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J:\"/>
    </mc:Choice>
  </mc:AlternateContent>
  <xr:revisionPtr revIDLastSave="0" documentId="8_{D77D2478-F9A9-4CA8-B468-3B23606AAD3A}" xr6:coauthVersionLast="44" xr6:coauthVersionMax="44" xr10:uidLastSave="{00000000-0000-0000-0000-000000000000}"/>
  <bookViews>
    <workbookView xWindow="-120" yWindow="-120" windowWidth="29040" windowHeight="15840" xr2:uid="{00000000-000D-0000-FFFF-FFFF00000000}"/>
  </bookViews>
  <sheets>
    <sheet name="Contact List" sheetId="4" r:id="rId1"/>
    <sheet name="Program Inventory" sheetId="1" r:id="rId2"/>
    <sheet name="Funding Inventory" sheetId="2" r:id="rId3"/>
    <sheet name="Amendment Tracking" sheetId="3" r:id="rId4"/>
  </sheets>
  <definedNames>
    <definedName name="_xlnm._FilterDatabase" localSheetId="0" hidden="1">'Contact List'!$A$1:$WWI$96</definedName>
    <definedName name="_xlnm._FilterDatabase" localSheetId="2" hidden="1">'Funding Inventory'!$A$1:$S$1</definedName>
    <definedName name="_xlnm._FilterDatabase" localSheetId="1" hidden="1">'Program Inventory'!$A$1:$AA$337</definedName>
    <definedName name="_xlnm.Print_Area" localSheetId="1">'Program Inventory'!$B$1:$G$58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3" i="2" l="1"/>
  <c r="L13" i="2"/>
  <c r="K13" i="2"/>
  <c r="N521" i="2" l="1"/>
  <c r="E18" i="2" l="1"/>
  <c r="M363" i="2" l="1"/>
  <c r="L363" i="2"/>
  <c r="K363" i="2"/>
  <c r="J363" i="2"/>
  <c r="P363" i="2" s="1"/>
  <c r="I363" i="2"/>
  <c r="K98" i="2"/>
  <c r="K97" i="2"/>
  <c r="K96" i="2"/>
  <c r="K95" i="2"/>
  <c r="K94" i="2"/>
  <c r="K93" i="2"/>
  <c r="K92" i="2"/>
  <c r="K91" i="2"/>
  <c r="O21" i="2"/>
  <c r="N21" i="2"/>
  <c r="M21" i="2"/>
  <c r="H21" i="2"/>
  <c r="G21" i="2"/>
  <c r="E21" i="2"/>
  <c r="L20" i="2"/>
  <c r="L21" i="2" s="1"/>
  <c r="K20" i="2"/>
  <c r="K21" i="2" s="1"/>
  <c r="J20" i="2"/>
  <c r="J21" i="2" s="1"/>
  <c r="I20" i="2"/>
  <c r="I21" i="2" s="1"/>
  <c r="P21" i="2" l="1"/>
  <c r="P20" i="2"/>
  <c r="M38" i="2"/>
  <c r="L38" i="2"/>
  <c r="K38" i="2"/>
  <c r="P413" i="2" l="1"/>
  <c r="P414" i="2" s="1"/>
  <c r="O414" i="2"/>
  <c r="N414" i="2"/>
  <c r="M414" i="2"/>
  <c r="L414" i="2"/>
  <c r="K414" i="2"/>
  <c r="J414" i="2"/>
  <c r="I414" i="2"/>
  <c r="H414" i="2"/>
  <c r="G414" i="2"/>
  <c r="E414" i="2"/>
  <c r="G88" i="1" l="1"/>
  <c r="K286" i="2" l="1"/>
  <c r="M516" i="2" l="1"/>
  <c r="L516" i="2"/>
  <c r="K516" i="2"/>
  <c r="M515" i="2"/>
  <c r="L515" i="2"/>
  <c r="K515" i="2"/>
  <c r="L181" i="2"/>
  <c r="K181" i="2"/>
  <c r="M148" i="2"/>
  <c r="L148" i="2"/>
  <c r="K148" i="2"/>
  <c r="M144" i="2"/>
  <c r="L144" i="2"/>
  <c r="K144" i="2"/>
  <c r="M17" i="2"/>
  <c r="L17" i="2"/>
  <c r="K17" i="2"/>
  <c r="O211" i="2" l="1"/>
  <c r="N211" i="2"/>
  <c r="M211" i="2"/>
  <c r="H211" i="2"/>
  <c r="G211" i="2"/>
  <c r="E211" i="2"/>
  <c r="L210" i="2"/>
  <c r="L211" i="2" s="1"/>
  <c r="K210" i="2"/>
  <c r="K211" i="2" s="1"/>
  <c r="J210" i="2"/>
  <c r="J211" i="2" s="1"/>
  <c r="I210" i="2"/>
  <c r="P209" i="2"/>
  <c r="P208" i="2"/>
  <c r="P210" i="2" l="1"/>
  <c r="P211" i="2" s="1"/>
  <c r="I211" i="2"/>
  <c r="L318" i="2"/>
  <c r="K318" i="2"/>
  <c r="N398" i="2" l="1"/>
  <c r="M398" i="2"/>
  <c r="M365" i="2" l="1"/>
  <c r="M364" i="2"/>
  <c r="M325" i="2" l="1"/>
  <c r="M324" i="2"/>
  <c r="K78" i="2" l="1"/>
  <c r="P78" i="2" s="1"/>
  <c r="K77" i="2"/>
  <c r="M540" i="2" l="1"/>
  <c r="M539" i="2"/>
  <c r="N416" i="2" l="1"/>
  <c r="M416" i="2"/>
  <c r="M23" i="2" l="1"/>
  <c r="L23" i="2"/>
  <c r="N97" i="2"/>
  <c r="M97" i="2"/>
  <c r="N96" i="2"/>
  <c r="M96" i="2"/>
  <c r="N94" i="2"/>
  <c r="M94" i="2"/>
  <c r="N93" i="2"/>
  <c r="M93" i="2"/>
  <c r="N92" i="2"/>
  <c r="M92" i="2"/>
  <c r="N91" i="2"/>
  <c r="M91" i="2"/>
  <c r="M430" i="2" l="1"/>
  <c r="M353" i="2" l="1"/>
  <c r="L353" i="2"/>
  <c r="L159" i="2" l="1"/>
  <c r="M454" i="2" l="1"/>
  <c r="M453" i="2"/>
  <c r="M449" i="2"/>
  <c r="L454" i="2"/>
  <c r="L224" i="2"/>
  <c r="K224" i="2"/>
  <c r="N98" i="2"/>
  <c r="M98" i="2"/>
  <c r="N95" i="2"/>
  <c r="M95" i="2"/>
  <c r="L453" i="2" l="1"/>
  <c r="N522" i="2" l="1"/>
  <c r="M522" i="2"/>
  <c r="M521" i="2"/>
  <c r="N515" i="2"/>
  <c r="K449" i="2"/>
  <c r="L449" i="2"/>
  <c r="U550" i="3" l="1"/>
  <c r="V550" i="3"/>
  <c r="K55" i="2" l="1"/>
  <c r="L445" i="2" l="1"/>
  <c r="M460" i="2" l="1"/>
  <c r="M457" i="2"/>
  <c r="K454" i="2"/>
  <c r="K453" i="2"/>
  <c r="M445" i="2"/>
  <c r="P318" i="2" l="1"/>
  <c r="M190" i="2" l="1"/>
  <c r="L190" i="2"/>
  <c r="K190" i="2"/>
  <c r="M16" i="2" l="1"/>
  <c r="L16" i="2"/>
  <c r="M15" i="2"/>
  <c r="L15" i="2"/>
  <c r="J13" i="2"/>
  <c r="T550" i="3" l="1"/>
  <c r="E525" i="2"/>
  <c r="P185" i="2" l="1"/>
  <c r="P182" i="2"/>
  <c r="G98" i="1" l="1"/>
  <c r="E270" i="2" l="1"/>
  <c r="K15" i="2" l="1"/>
  <c r="K21" i="3" l="1"/>
  <c r="J21" i="3"/>
  <c r="M14" i="2"/>
  <c r="M12" i="2"/>
  <c r="M11" i="2"/>
  <c r="L14" i="2"/>
  <c r="L12" i="2"/>
  <c r="L11" i="2"/>
  <c r="K16" i="2"/>
  <c r="K14" i="2"/>
  <c r="K12" i="2"/>
  <c r="K11" i="2"/>
  <c r="E145" i="2" l="1"/>
  <c r="H293" i="3" l="1"/>
  <c r="I293" i="3"/>
  <c r="J348" i="3" l="1"/>
  <c r="H348" i="3"/>
  <c r="G340" i="3"/>
  <c r="AG38" i="3" l="1"/>
  <c r="L39" i="2"/>
  <c r="M39" i="2"/>
  <c r="N39" i="2"/>
  <c r="O39" i="2"/>
  <c r="K39" i="2"/>
  <c r="A542" i="2" l="1"/>
  <c r="E347" i="2"/>
  <c r="N439" i="2"/>
  <c r="N440" i="2" s="1"/>
  <c r="N541" i="2"/>
  <c r="N537" i="2"/>
  <c r="N528" i="2"/>
  <c r="N505" i="2"/>
  <c r="N504" i="2"/>
  <c r="N503" i="2"/>
  <c r="N498" i="2"/>
  <c r="N488" i="2"/>
  <c r="N486" i="2"/>
  <c r="N474" i="2"/>
  <c r="N467" i="2"/>
  <c r="N461" i="2"/>
  <c r="N443" i="2"/>
  <c r="N437" i="2"/>
  <c r="N431" i="2"/>
  <c r="N420" i="2"/>
  <c r="N417" i="2"/>
  <c r="N411" i="2"/>
  <c r="N408" i="2"/>
  <c r="N405" i="2"/>
  <c r="N402" i="2"/>
  <c r="N399" i="2"/>
  <c r="N395" i="2"/>
  <c r="N392" i="2"/>
  <c r="N388" i="2"/>
  <c r="N381" i="2"/>
  <c r="N377" i="2"/>
  <c r="N373" i="2"/>
  <c r="N370" i="2"/>
  <c r="N366" i="2"/>
  <c r="N355" i="2"/>
  <c r="N350" i="2"/>
  <c r="N347" i="2"/>
  <c r="N343" i="2"/>
  <c r="N340" i="2"/>
  <c r="N337" i="2"/>
  <c r="N333" i="2"/>
  <c r="N330" i="2"/>
  <c r="N327" i="2"/>
  <c r="N316" i="2"/>
  <c r="N313" i="2"/>
  <c r="N32" i="2"/>
  <c r="N307" i="2"/>
  <c r="N304" i="2"/>
  <c r="N300" i="2"/>
  <c r="N296" i="2"/>
  <c r="N293" i="2"/>
  <c r="N290" i="2"/>
  <c r="N287" i="2"/>
  <c r="N284" i="2"/>
  <c r="N281" i="2"/>
  <c r="N277" i="2"/>
  <c r="N270" i="2"/>
  <c r="N254" i="2"/>
  <c r="N245" i="2"/>
  <c r="N242" i="2"/>
  <c r="N239" i="2"/>
  <c r="N231" i="2"/>
  <c r="N228" i="2"/>
  <c r="N225" i="2"/>
  <c r="N222" i="2"/>
  <c r="N219" i="2"/>
  <c r="N214" i="2"/>
  <c r="N206" i="2"/>
  <c r="N200" i="2"/>
  <c r="N187" i="2"/>
  <c r="N162" i="2"/>
  <c r="N153" i="2"/>
  <c r="N149" i="2"/>
  <c r="N140" i="2"/>
  <c r="N139" i="2"/>
  <c r="N135" i="2"/>
  <c r="N131" i="2"/>
  <c r="N128" i="2"/>
  <c r="N123" i="2"/>
  <c r="N117" i="2"/>
  <c r="N114" i="2"/>
  <c r="N384" i="2"/>
  <c r="N110" i="2"/>
  <c r="N99" i="2"/>
  <c r="N89" i="2"/>
  <c r="N83" i="2"/>
  <c r="N80" i="2"/>
  <c r="N73" i="2"/>
  <c r="N70" i="2"/>
  <c r="N66" i="2"/>
  <c r="N63" i="2"/>
  <c r="N56" i="2"/>
  <c r="N45" i="2"/>
  <c r="N42" i="2"/>
  <c r="N27" i="2"/>
  <c r="N24" i="2"/>
  <c r="N18" i="2"/>
  <c r="N8" i="2"/>
  <c r="N3" i="2"/>
  <c r="E42" i="2"/>
  <c r="K553" i="3"/>
  <c r="P550" i="3"/>
  <c r="Q550" i="3"/>
  <c r="R550" i="3"/>
  <c r="S550" i="3"/>
  <c r="T489" i="3"/>
  <c r="E474" i="2"/>
  <c r="AB476" i="3"/>
  <c r="E461" i="2"/>
  <c r="X442" i="3"/>
  <c r="E431" i="2"/>
  <c r="I431" i="3"/>
  <c r="H425" i="3"/>
  <c r="I425" i="3"/>
  <c r="J425" i="3"/>
  <c r="K425" i="3"/>
  <c r="L425" i="3"/>
  <c r="M425" i="3"/>
  <c r="N425" i="3"/>
  <c r="O425" i="3"/>
  <c r="P425" i="3"/>
  <c r="Q425" i="3"/>
  <c r="R425" i="3"/>
  <c r="S425" i="3"/>
  <c r="T425" i="3"/>
  <c r="U425" i="3"/>
  <c r="V425" i="3"/>
  <c r="W425" i="3"/>
  <c r="X425" i="3"/>
  <c r="Y425" i="3"/>
  <c r="Z425" i="3"/>
  <c r="AA425" i="3"/>
  <c r="AB425" i="3"/>
  <c r="AC425" i="3"/>
  <c r="AD425" i="3"/>
  <c r="AE425" i="3"/>
  <c r="AF425" i="3"/>
  <c r="G425" i="3"/>
  <c r="I422" i="3"/>
  <c r="N419" i="3"/>
  <c r="E405" i="2"/>
  <c r="O443" i="2"/>
  <c r="M443" i="2"/>
  <c r="L443" i="2"/>
  <c r="K443" i="2"/>
  <c r="J443" i="2"/>
  <c r="I443" i="2"/>
  <c r="H443" i="2"/>
  <c r="G443" i="2"/>
  <c r="E443" i="2"/>
  <c r="P442" i="2"/>
  <c r="P443" i="2" s="1"/>
  <c r="M406" i="3"/>
  <c r="L404" i="3"/>
  <c r="L405" i="3"/>
  <c r="H402" i="3"/>
  <c r="I402" i="3"/>
  <c r="N145" i="2" l="1"/>
  <c r="N525" i="2"/>
  <c r="L406" i="3"/>
  <c r="N543" i="2" l="1"/>
  <c r="I364" i="3"/>
  <c r="M355" i="3"/>
  <c r="H351" i="3"/>
  <c r="M345" i="3"/>
  <c r="L345" i="3"/>
  <c r="K345" i="3"/>
  <c r="H341" i="3"/>
  <c r="I341" i="3"/>
  <c r="J341" i="3"/>
  <c r="K341" i="3"/>
  <c r="L341" i="3"/>
  <c r="M341" i="3"/>
  <c r="N341" i="3"/>
  <c r="O341" i="3"/>
  <c r="P341" i="3"/>
  <c r="Q341" i="3"/>
  <c r="R341" i="3"/>
  <c r="S341" i="3"/>
  <c r="T341" i="3"/>
  <c r="U341" i="3"/>
  <c r="V341" i="3"/>
  <c r="W341" i="3"/>
  <c r="X341" i="3"/>
  <c r="Y341" i="3"/>
  <c r="Z341" i="3"/>
  <c r="AA341" i="3"/>
  <c r="AB341" i="3"/>
  <c r="AC341" i="3"/>
  <c r="AD341" i="3"/>
  <c r="AE341" i="3"/>
  <c r="AF341" i="3"/>
  <c r="G341" i="3"/>
  <c r="E333" i="2"/>
  <c r="AD335" i="3"/>
  <c r="E327" i="2"/>
  <c r="L311" i="3"/>
  <c r="H303" i="3"/>
  <c r="AG286" i="3"/>
  <c r="H287" i="3"/>
  <c r="I287" i="3"/>
  <c r="J287" i="3"/>
  <c r="K287" i="3"/>
  <c r="L287" i="3"/>
  <c r="M287" i="3"/>
  <c r="N287" i="3"/>
  <c r="O287" i="3"/>
  <c r="P287" i="3"/>
  <c r="Q287" i="3"/>
  <c r="R287" i="3"/>
  <c r="S287" i="3"/>
  <c r="T287" i="3"/>
  <c r="U287" i="3"/>
  <c r="V287" i="3"/>
  <c r="W287" i="3"/>
  <c r="X287" i="3"/>
  <c r="Y287" i="3"/>
  <c r="Z287" i="3"/>
  <c r="AA287" i="3"/>
  <c r="AB287" i="3"/>
  <c r="AC287" i="3"/>
  <c r="AD287" i="3"/>
  <c r="AE287" i="3"/>
  <c r="AF287" i="3"/>
  <c r="G287" i="3"/>
  <c r="M283" i="3"/>
  <c r="Q276" i="3"/>
  <c r="R276" i="3"/>
  <c r="J243" i="3"/>
  <c r="I243" i="3"/>
  <c r="I240" i="3"/>
  <c r="G240" i="3"/>
  <c r="M237" i="2"/>
  <c r="L237" i="2"/>
  <c r="K237" i="2"/>
  <c r="J237" i="2"/>
  <c r="I237" i="2"/>
  <c r="M234" i="2"/>
  <c r="L234" i="2"/>
  <c r="K234" i="2"/>
  <c r="J234" i="2"/>
  <c r="I234" i="2"/>
  <c r="N225" i="3"/>
  <c r="E219" i="2"/>
  <c r="O214" i="2"/>
  <c r="H214" i="2"/>
  <c r="G214" i="2"/>
  <c r="E214" i="2"/>
  <c r="M213" i="2"/>
  <c r="M214" i="2" s="1"/>
  <c r="L213" i="2"/>
  <c r="L214" i="2" s="1"/>
  <c r="K213" i="2"/>
  <c r="K214" i="2" s="1"/>
  <c r="J213" i="2"/>
  <c r="J214" i="2" s="1"/>
  <c r="I213" i="2"/>
  <c r="I214" i="2" s="1"/>
  <c r="AF220" i="3"/>
  <c r="AE220" i="3"/>
  <c r="AD220" i="3"/>
  <c r="AC220" i="3"/>
  <c r="AB220" i="3"/>
  <c r="AA220" i="3"/>
  <c r="Z220" i="3"/>
  <c r="Y220" i="3"/>
  <c r="X220" i="3"/>
  <c r="W220" i="3"/>
  <c r="V220" i="3"/>
  <c r="U220" i="3"/>
  <c r="T220" i="3"/>
  <c r="S220" i="3"/>
  <c r="R220" i="3"/>
  <c r="Q220" i="3"/>
  <c r="P220" i="3"/>
  <c r="O220" i="3"/>
  <c r="N220" i="3"/>
  <c r="M220" i="3"/>
  <c r="L220" i="3"/>
  <c r="K220" i="3"/>
  <c r="J220" i="3"/>
  <c r="I220" i="3"/>
  <c r="H220" i="3"/>
  <c r="G220" i="3"/>
  <c r="AG219" i="3"/>
  <c r="I205" i="3"/>
  <c r="J205" i="3"/>
  <c r="AD191" i="3"/>
  <c r="P165" i="2"/>
  <c r="P175" i="2"/>
  <c r="E187" i="2"/>
  <c r="AG240" i="3" l="1"/>
  <c r="AG243" i="3"/>
  <c r="P237" i="2"/>
  <c r="P234" i="2"/>
  <c r="P213" i="2"/>
  <c r="AG220" i="3"/>
  <c r="P214" i="2"/>
  <c r="P176" i="2"/>
  <c r="J166" i="3"/>
  <c r="K166" i="3"/>
  <c r="I164" i="3"/>
  <c r="AG164" i="3" s="1"/>
  <c r="I161" i="3"/>
  <c r="AG161" i="3" s="1"/>
  <c r="AG160" i="3"/>
  <c r="L160" i="2"/>
  <c r="K160" i="2"/>
  <c r="J160" i="2"/>
  <c r="I160" i="2"/>
  <c r="L157" i="2"/>
  <c r="K157" i="2"/>
  <c r="J157" i="2"/>
  <c r="I157" i="2"/>
  <c r="K159" i="2"/>
  <c r="L158" i="2"/>
  <c r="K158" i="2"/>
  <c r="L156" i="2"/>
  <c r="K156" i="2"/>
  <c r="L155" i="2"/>
  <c r="K155" i="2"/>
  <c r="L147" i="3"/>
  <c r="O147" i="3"/>
  <c r="J110" i="3"/>
  <c r="L110" i="3"/>
  <c r="H43" i="3"/>
  <c r="I43" i="3"/>
  <c r="J43" i="3"/>
  <c r="K43" i="3"/>
  <c r="L43" i="3"/>
  <c r="M43" i="3"/>
  <c r="N43" i="3"/>
  <c r="O43" i="3"/>
  <c r="P43" i="3"/>
  <c r="Q43" i="3"/>
  <c r="R43" i="3"/>
  <c r="S43" i="3"/>
  <c r="T43" i="3"/>
  <c r="U43" i="3"/>
  <c r="V43" i="3"/>
  <c r="W43" i="3"/>
  <c r="X43" i="3"/>
  <c r="Y43" i="3"/>
  <c r="Z43" i="3"/>
  <c r="AA43" i="3"/>
  <c r="AB43" i="3"/>
  <c r="AC43" i="3"/>
  <c r="AD43" i="3"/>
  <c r="AE43" i="3"/>
  <c r="AF43" i="3"/>
  <c r="G43" i="3"/>
  <c r="AG45" i="3"/>
  <c r="AG46" i="3" s="1"/>
  <c r="G46" i="3"/>
  <c r="H46" i="3"/>
  <c r="I46" i="3"/>
  <c r="J46" i="3"/>
  <c r="K46" i="3"/>
  <c r="L46" i="3"/>
  <c r="M46" i="3"/>
  <c r="N46" i="3"/>
  <c r="O46" i="3"/>
  <c r="P46" i="3"/>
  <c r="Q46" i="3"/>
  <c r="R46" i="3"/>
  <c r="S46" i="3"/>
  <c r="T46" i="3"/>
  <c r="U46" i="3"/>
  <c r="V46" i="3"/>
  <c r="W46" i="3"/>
  <c r="X46" i="3"/>
  <c r="Y46" i="3"/>
  <c r="Z46" i="3"/>
  <c r="AA46" i="3"/>
  <c r="AB46" i="3"/>
  <c r="AC46" i="3"/>
  <c r="AD46" i="3"/>
  <c r="AE46" i="3"/>
  <c r="AF46" i="3"/>
  <c r="AG48" i="3"/>
  <c r="O42" i="2"/>
  <c r="M42" i="2"/>
  <c r="L42" i="2"/>
  <c r="K42" i="2"/>
  <c r="H42" i="2"/>
  <c r="G42" i="2"/>
  <c r="J42" i="2"/>
  <c r="I42" i="2"/>
  <c r="M151" i="3"/>
  <c r="I117" i="3"/>
  <c r="O74" i="3"/>
  <c r="E73" i="2"/>
  <c r="T57" i="3"/>
  <c r="E56" i="2"/>
  <c r="O40" i="3"/>
  <c r="P156" i="2" l="1"/>
  <c r="P157" i="2"/>
  <c r="P160" i="2"/>
  <c r="P158" i="2"/>
  <c r="P155" i="2"/>
  <c r="P159" i="2"/>
  <c r="AG42" i="3"/>
  <c r="AG43" i="3" s="1"/>
  <c r="P41" i="2"/>
  <c r="P42" i="2" s="1"/>
  <c r="M390" i="2"/>
  <c r="L390" i="2"/>
  <c r="M391" i="2"/>
  <c r="L391" i="2"/>
  <c r="K391" i="2"/>
  <c r="K390" i="2"/>
  <c r="K336" i="2"/>
  <c r="K335" i="2"/>
  <c r="G24" i="1" l="1"/>
  <c r="K293" i="3"/>
  <c r="AF293" i="3"/>
  <c r="AE293" i="3"/>
  <c r="AD293" i="3"/>
  <c r="AC293" i="3"/>
  <c r="AB293" i="3"/>
  <c r="AA293" i="3"/>
  <c r="Z293" i="3"/>
  <c r="Y293" i="3"/>
  <c r="X293" i="3"/>
  <c r="W293" i="3"/>
  <c r="V293" i="3"/>
  <c r="U293" i="3"/>
  <c r="T293" i="3"/>
  <c r="S293" i="3"/>
  <c r="R293" i="3"/>
  <c r="Q293" i="3"/>
  <c r="P293" i="3"/>
  <c r="O293" i="3"/>
  <c r="N293" i="3"/>
  <c r="M293" i="3"/>
  <c r="L293" i="3"/>
  <c r="J293" i="3"/>
  <c r="G293" i="3"/>
  <c r="AG292" i="3"/>
  <c r="AG293" i="3" s="1"/>
  <c r="O287" i="2"/>
  <c r="M287" i="2"/>
  <c r="L287" i="2"/>
  <c r="H287" i="2"/>
  <c r="G287" i="2"/>
  <c r="E287" i="2"/>
  <c r="K287" i="2"/>
  <c r="J287" i="2"/>
  <c r="I287" i="2"/>
  <c r="P286" i="2" l="1"/>
  <c r="P287" i="2" s="1"/>
  <c r="M488" i="2" l="1"/>
  <c r="L488" i="2"/>
  <c r="L262" i="2" l="1"/>
  <c r="K262" i="2"/>
  <c r="J516" i="2" l="1"/>
  <c r="J515" i="2"/>
  <c r="K147" i="3"/>
  <c r="J144" i="2"/>
  <c r="M374" i="3"/>
  <c r="M498" i="2" l="1"/>
  <c r="L498" i="2"/>
  <c r="K498" i="2"/>
  <c r="J498" i="2"/>
  <c r="M10" i="2" l="1"/>
  <c r="L10" i="2"/>
  <c r="K10" i="2"/>
  <c r="P38" i="2" l="1"/>
  <c r="P451" i="2" l="1"/>
  <c r="P426" i="2"/>
  <c r="J137" i="2"/>
  <c r="J566" i="3" l="1"/>
  <c r="K566" i="3"/>
  <c r="AB550" i="3" l="1"/>
  <c r="AC550" i="3"/>
  <c r="AD550" i="3"/>
  <c r="AE550" i="3"/>
  <c r="AF550" i="3"/>
  <c r="I550" i="3"/>
  <c r="AG541" i="3"/>
  <c r="AB482" i="3"/>
  <c r="AC482" i="3"/>
  <c r="AD482" i="3"/>
  <c r="AE482" i="3"/>
  <c r="AF482" i="3"/>
  <c r="AB489" i="3"/>
  <c r="AC489" i="3"/>
  <c r="AD489" i="3"/>
  <c r="AE489" i="3"/>
  <c r="AF489" i="3"/>
  <c r="AB506" i="3"/>
  <c r="AC506" i="3"/>
  <c r="AD506" i="3"/>
  <c r="AE506" i="3"/>
  <c r="AF506" i="3"/>
  <c r="J506" i="3"/>
  <c r="K506" i="3"/>
  <c r="S489" i="3"/>
  <c r="AB452" i="3"/>
  <c r="AC452" i="3"/>
  <c r="AD452" i="3"/>
  <c r="AE452" i="3"/>
  <c r="AF452" i="3"/>
  <c r="AB455" i="3"/>
  <c r="AC455" i="3"/>
  <c r="AD455" i="3"/>
  <c r="AE455" i="3"/>
  <c r="AF455" i="3"/>
  <c r="Z476" i="3"/>
  <c r="AC476" i="3"/>
  <c r="AD476" i="3"/>
  <c r="AE476" i="3"/>
  <c r="AF476" i="3"/>
  <c r="H455" i="3"/>
  <c r="I455" i="3"/>
  <c r="M439" i="2"/>
  <c r="L439" i="2"/>
  <c r="K439" i="2"/>
  <c r="J439" i="2"/>
  <c r="I452" i="3"/>
  <c r="H452" i="3"/>
  <c r="AB392" i="3"/>
  <c r="AC392" i="3"/>
  <c r="AD392" i="3"/>
  <c r="AE392" i="3"/>
  <c r="AF392" i="3"/>
  <c r="AB402" i="3"/>
  <c r="AC402" i="3"/>
  <c r="AD402" i="3"/>
  <c r="AE402" i="3"/>
  <c r="AF402" i="3"/>
  <c r="AB406" i="3"/>
  <c r="AC406" i="3"/>
  <c r="AD406" i="3"/>
  <c r="AE406" i="3"/>
  <c r="AF406" i="3"/>
  <c r="AB409" i="3"/>
  <c r="AC409" i="3"/>
  <c r="AD409" i="3"/>
  <c r="AE409" i="3"/>
  <c r="AF409" i="3"/>
  <c r="AB413" i="3"/>
  <c r="AC413" i="3"/>
  <c r="AD413" i="3"/>
  <c r="AE413" i="3"/>
  <c r="AF413" i="3"/>
  <c r="AB416" i="3"/>
  <c r="AC416" i="3"/>
  <c r="AD416" i="3"/>
  <c r="AE416" i="3"/>
  <c r="AF416" i="3"/>
  <c r="AB419" i="3"/>
  <c r="AC419" i="3"/>
  <c r="AD419" i="3"/>
  <c r="AE419" i="3"/>
  <c r="AF419" i="3"/>
  <c r="AB422" i="3"/>
  <c r="AC422" i="3"/>
  <c r="AD422" i="3"/>
  <c r="AE422" i="3"/>
  <c r="AF422" i="3"/>
  <c r="AB428" i="3"/>
  <c r="AC428" i="3"/>
  <c r="AD428" i="3"/>
  <c r="AE428" i="3"/>
  <c r="AF428" i="3"/>
  <c r="AB431" i="3"/>
  <c r="AC431" i="3"/>
  <c r="AD431" i="3"/>
  <c r="AE431" i="3"/>
  <c r="AF431" i="3"/>
  <c r="AB442" i="3"/>
  <c r="AC442" i="3"/>
  <c r="AD442" i="3"/>
  <c r="AE442" i="3"/>
  <c r="AF442" i="3"/>
  <c r="W442" i="3"/>
  <c r="K392" i="3" l="1"/>
  <c r="L392" i="3"/>
  <c r="AB458" i="3"/>
  <c r="AC458" i="3"/>
  <c r="AD458" i="3"/>
  <c r="AE458" i="3"/>
  <c r="AF458" i="3"/>
  <c r="AB384" i="3"/>
  <c r="AC384" i="3"/>
  <c r="AD384" i="3"/>
  <c r="AE384" i="3"/>
  <c r="AF384" i="3"/>
  <c r="AB380" i="3"/>
  <c r="AC380" i="3"/>
  <c r="AD380" i="3"/>
  <c r="AE380" i="3"/>
  <c r="AF380" i="3"/>
  <c r="AB388" i="3"/>
  <c r="AC388" i="3"/>
  <c r="AD388" i="3"/>
  <c r="AE388" i="3"/>
  <c r="AF388" i="3"/>
  <c r="H388" i="3"/>
  <c r="I388" i="3"/>
  <c r="I458" i="3"/>
  <c r="H458" i="3"/>
  <c r="AA458" i="3"/>
  <c r="Z458" i="3"/>
  <c r="Y458" i="3"/>
  <c r="X458" i="3"/>
  <c r="W458" i="3"/>
  <c r="V458" i="3"/>
  <c r="U458" i="3"/>
  <c r="T458" i="3"/>
  <c r="S458" i="3"/>
  <c r="R458" i="3"/>
  <c r="Q458" i="3"/>
  <c r="P458" i="3"/>
  <c r="O458" i="3"/>
  <c r="N458" i="3"/>
  <c r="M458" i="3"/>
  <c r="L458" i="3"/>
  <c r="K458" i="3"/>
  <c r="J458" i="3"/>
  <c r="G458" i="3"/>
  <c r="AG457" i="3"/>
  <c r="AG458" i="3" s="1"/>
  <c r="AB374" i="3"/>
  <c r="AC374" i="3"/>
  <c r="AD374" i="3"/>
  <c r="AE374" i="3"/>
  <c r="AF374" i="3"/>
  <c r="AG366" i="3"/>
  <c r="N374" i="3"/>
  <c r="J374" i="3"/>
  <c r="AB359" i="3"/>
  <c r="AC359" i="3"/>
  <c r="AD359" i="3"/>
  <c r="AE359" i="3"/>
  <c r="AF359" i="3"/>
  <c r="AB355" i="3"/>
  <c r="AC355" i="3"/>
  <c r="AD355" i="3"/>
  <c r="AE355" i="3"/>
  <c r="AF355" i="3"/>
  <c r="AB351" i="3"/>
  <c r="AC351" i="3"/>
  <c r="AD351" i="3"/>
  <c r="AE351" i="3"/>
  <c r="AF351" i="3"/>
  <c r="AB348" i="3"/>
  <c r="AC348" i="3"/>
  <c r="AD348" i="3"/>
  <c r="AE348" i="3"/>
  <c r="AF348" i="3"/>
  <c r="AB345" i="3"/>
  <c r="AC345" i="3"/>
  <c r="AD345" i="3"/>
  <c r="AE345" i="3"/>
  <c r="AF345" i="3"/>
  <c r="AB338" i="3"/>
  <c r="AC338" i="3"/>
  <c r="AD338" i="3"/>
  <c r="AE338" i="3"/>
  <c r="AF338" i="3"/>
  <c r="U364" i="3"/>
  <c r="V364" i="3"/>
  <c r="W364" i="3"/>
  <c r="X364" i="3"/>
  <c r="Y364" i="3"/>
  <c r="Z364" i="3"/>
  <c r="AA364" i="3"/>
  <c r="AB364" i="3"/>
  <c r="AC364" i="3"/>
  <c r="AD364" i="3"/>
  <c r="AE364" i="3"/>
  <c r="AF364" i="3"/>
  <c r="AG331" i="3" l="1"/>
  <c r="AG330" i="3"/>
  <c r="AG329" i="3"/>
  <c r="AC335" i="3"/>
  <c r="AA335" i="3"/>
  <c r="Z335" i="3"/>
  <c r="X335" i="3" l="1"/>
  <c r="J10" i="2" l="1"/>
  <c r="I324" i="3" l="1"/>
  <c r="J324" i="3"/>
  <c r="H321" i="3"/>
  <c r="I321" i="3"/>
  <c r="J33" i="3"/>
  <c r="K33" i="3"/>
  <c r="J311" i="3"/>
  <c r="J290" i="3"/>
  <c r="K290" i="3"/>
  <c r="L283" i="3"/>
  <c r="N276" i="3"/>
  <c r="K260" i="3"/>
  <c r="M260" i="3"/>
  <c r="I248" i="3"/>
  <c r="H248" i="3"/>
  <c r="L245" i="3"/>
  <c r="M245" i="3"/>
  <c r="J211" i="3"/>
  <c r="K211" i="3"/>
  <c r="AG196" i="3"/>
  <c r="P191" i="2"/>
  <c r="P190" i="2"/>
  <c r="AG197" i="3"/>
  <c r="P193" i="2"/>
  <c r="AG175" i="3"/>
  <c r="Z191" i="3"/>
  <c r="AB335" i="3" l="1"/>
  <c r="AE335" i="3"/>
  <c r="AF335" i="3"/>
  <c r="AB324" i="3"/>
  <c r="AC324" i="3"/>
  <c r="AD324" i="3"/>
  <c r="AE324" i="3"/>
  <c r="AF324" i="3"/>
  <c r="AB321" i="3"/>
  <c r="AC321" i="3"/>
  <c r="AD321" i="3"/>
  <c r="AE321" i="3"/>
  <c r="AF321" i="3"/>
  <c r="AB33" i="3"/>
  <c r="AC33" i="3"/>
  <c r="AD33" i="3"/>
  <c r="AE33" i="3"/>
  <c r="AF33" i="3"/>
  <c r="AB314" i="3"/>
  <c r="AC314" i="3"/>
  <c r="AD314" i="3"/>
  <c r="AE314" i="3"/>
  <c r="AF314" i="3"/>
  <c r="AB311" i="3"/>
  <c r="AC311" i="3"/>
  <c r="AD311" i="3"/>
  <c r="AE311" i="3"/>
  <c r="AF311" i="3"/>
  <c r="AB307" i="3"/>
  <c r="AC307" i="3"/>
  <c r="AD307" i="3"/>
  <c r="AE307" i="3"/>
  <c r="AF307" i="3"/>
  <c r="AB303" i="3"/>
  <c r="AC303" i="3"/>
  <c r="AD303" i="3"/>
  <c r="AE303" i="3"/>
  <c r="AF303" i="3"/>
  <c r="AB300" i="3"/>
  <c r="AC300" i="3"/>
  <c r="AD300" i="3"/>
  <c r="AE300" i="3"/>
  <c r="AF300" i="3"/>
  <c r="AB297" i="3"/>
  <c r="AC297" i="3"/>
  <c r="AD297" i="3"/>
  <c r="AE297" i="3"/>
  <c r="AF297" i="3"/>
  <c r="AB290" i="3"/>
  <c r="AC290" i="3"/>
  <c r="AD290" i="3"/>
  <c r="AE290" i="3"/>
  <c r="AF290" i="3"/>
  <c r="AB217" i="3"/>
  <c r="AC217" i="3"/>
  <c r="AD217" i="3"/>
  <c r="AE217" i="3"/>
  <c r="AF217" i="3"/>
  <c r="AB283" i="3"/>
  <c r="AC283" i="3"/>
  <c r="AD283" i="3"/>
  <c r="AE283" i="3"/>
  <c r="AF283" i="3"/>
  <c r="AB276" i="3"/>
  <c r="AC276" i="3"/>
  <c r="AD276" i="3"/>
  <c r="AE276" i="3"/>
  <c r="AF276" i="3"/>
  <c r="AB260" i="3"/>
  <c r="AC260" i="3"/>
  <c r="AD260" i="3"/>
  <c r="AE260" i="3"/>
  <c r="AF260" i="3"/>
  <c r="AB251" i="3"/>
  <c r="AC251" i="3"/>
  <c r="AD251" i="3"/>
  <c r="AE251" i="3"/>
  <c r="AF251" i="3"/>
  <c r="AB248" i="3"/>
  <c r="AC248" i="3"/>
  <c r="AD248" i="3"/>
  <c r="AE248" i="3"/>
  <c r="AF248" i="3"/>
  <c r="AB245" i="3"/>
  <c r="AC245" i="3"/>
  <c r="AD245" i="3"/>
  <c r="AE245" i="3"/>
  <c r="AF245" i="3"/>
  <c r="AB237" i="3"/>
  <c r="AC237" i="3"/>
  <c r="AD237" i="3"/>
  <c r="AE237" i="3"/>
  <c r="AF237" i="3"/>
  <c r="AB234" i="3"/>
  <c r="AC234" i="3"/>
  <c r="AD234" i="3"/>
  <c r="AE234" i="3"/>
  <c r="AF234" i="3"/>
  <c r="AB231" i="3"/>
  <c r="AC231" i="3"/>
  <c r="AD231" i="3"/>
  <c r="AE231" i="3"/>
  <c r="AF231" i="3"/>
  <c r="AB228" i="3"/>
  <c r="AC228" i="3"/>
  <c r="AD228" i="3"/>
  <c r="AE228" i="3"/>
  <c r="AF228" i="3"/>
  <c r="AB225" i="3"/>
  <c r="AC225" i="3"/>
  <c r="AD225" i="3"/>
  <c r="AE225" i="3"/>
  <c r="AF225" i="3"/>
  <c r="AB211" i="3"/>
  <c r="AC211" i="3"/>
  <c r="AD211" i="3"/>
  <c r="AE211" i="3"/>
  <c r="AF211" i="3"/>
  <c r="AB205" i="3"/>
  <c r="AC205" i="3"/>
  <c r="AD205" i="3"/>
  <c r="AE205" i="3"/>
  <c r="AF205" i="3"/>
  <c r="AG202" i="3"/>
  <c r="AB191" i="3"/>
  <c r="AC191" i="3"/>
  <c r="AE191" i="3"/>
  <c r="AF191" i="3"/>
  <c r="AB166" i="3"/>
  <c r="AC166" i="3"/>
  <c r="AD166" i="3"/>
  <c r="AE166" i="3"/>
  <c r="AF166" i="3"/>
  <c r="AB157" i="3"/>
  <c r="AC157" i="3"/>
  <c r="AD157" i="3"/>
  <c r="AE157" i="3"/>
  <c r="AF157" i="3"/>
  <c r="AB151" i="3"/>
  <c r="AC151" i="3"/>
  <c r="AD151" i="3"/>
  <c r="AE151" i="3"/>
  <c r="AF151" i="3"/>
  <c r="AB147" i="3"/>
  <c r="AC147" i="3"/>
  <c r="AD147" i="3"/>
  <c r="AE147" i="3"/>
  <c r="AF147" i="3"/>
  <c r="AB131" i="3"/>
  <c r="AC131" i="3"/>
  <c r="AD131" i="3"/>
  <c r="AE131" i="3"/>
  <c r="AF131" i="3"/>
  <c r="AB128" i="3"/>
  <c r="AC128" i="3"/>
  <c r="AD128" i="3"/>
  <c r="AE128" i="3"/>
  <c r="AF128" i="3"/>
  <c r="AB123" i="3"/>
  <c r="AC123" i="3"/>
  <c r="AD123" i="3"/>
  <c r="AE123" i="3"/>
  <c r="AF123" i="3"/>
  <c r="AB117" i="3"/>
  <c r="AC117" i="3"/>
  <c r="AD117" i="3"/>
  <c r="AE117" i="3"/>
  <c r="AF117" i="3"/>
  <c r="AB114" i="3"/>
  <c r="AC114" i="3"/>
  <c r="AD114" i="3"/>
  <c r="AE114" i="3"/>
  <c r="AF114" i="3"/>
  <c r="AB395" i="3"/>
  <c r="AC395" i="3"/>
  <c r="AD395" i="3"/>
  <c r="AE395" i="3"/>
  <c r="AF395" i="3"/>
  <c r="AB110" i="3"/>
  <c r="AC110" i="3"/>
  <c r="AD110" i="3"/>
  <c r="AE110" i="3"/>
  <c r="AF110" i="3"/>
  <c r="AB99" i="3"/>
  <c r="AC99" i="3"/>
  <c r="AD99" i="3"/>
  <c r="AE99" i="3"/>
  <c r="AF99" i="3"/>
  <c r="AB89" i="3"/>
  <c r="AC89" i="3"/>
  <c r="AD89" i="3"/>
  <c r="AE89" i="3"/>
  <c r="AF89" i="3"/>
  <c r="AB83" i="3"/>
  <c r="AC83" i="3"/>
  <c r="AD83" i="3"/>
  <c r="AE83" i="3"/>
  <c r="AF83" i="3"/>
  <c r="AB80" i="3"/>
  <c r="AC80" i="3"/>
  <c r="AD80" i="3"/>
  <c r="AE80" i="3"/>
  <c r="AF80" i="3"/>
  <c r="AB74" i="3"/>
  <c r="AC74" i="3"/>
  <c r="AD74" i="3"/>
  <c r="AE74" i="3"/>
  <c r="AF74" i="3"/>
  <c r="AB71" i="3"/>
  <c r="AC71" i="3"/>
  <c r="AD71" i="3"/>
  <c r="AE71" i="3"/>
  <c r="AF71" i="3"/>
  <c r="AB67" i="3"/>
  <c r="AC67" i="3"/>
  <c r="AD67" i="3"/>
  <c r="AE67" i="3"/>
  <c r="AF67" i="3"/>
  <c r="AB64" i="3"/>
  <c r="AC64" i="3"/>
  <c r="AD64" i="3"/>
  <c r="AE64" i="3"/>
  <c r="AF64" i="3"/>
  <c r="AB57" i="3"/>
  <c r="AC57" i="3"/>
  <c r="AD57" i="3"/>
  <c r="AE57" i="3"/>
  <c r="AF57" i="3"/>
  <c r="AB40" i="3"/>
  <c r="AC40" i="3"/>
  <c r="AD40" i="3"/>
  <c r="AE40" i="3"/>
  <c r="AF40" i="3"/>
  <c r="AB27" i="3"/>
  <c r="AC27" i="3"/>
  <c r="AD27" i="3"/>
  <c r="AE27" i="3"/>
  <c r="AF27" i="3"/>
  <c r="AB24" i="3"/>
  <c r="AC24" i="3"/>
  <c r="AD24" i="3"/>
  <c r="AE24" i="3"/>
  <c r="AF24" i="3"/>
  <c r="AB21" i="3"/>
  <c r="AC21" i="3"/>
  <c r="AD21" i="3"/>
  <c r="AE21" i="3"/>
  <c r="AF21" i="3"/>
  <c r="AB11" i="3"/>
  <c r="AC11" i="3"/>
  <c r="AD11" i="3"/>
  <c r="AE11" i="3"/>
  <c r="AF11" i="3"/>
  <c r="AB6" i="3"/>
  <c r="AC6" i="3"/>
  <c r="AD6" i="3"/>
  <c r="AE6" i="3"/>
  <c r="AF6" i="3"/>
  <c r="AB3" i="3"/>
  <c r="AC3" i="3"/>
  <c r="AD3" i="3"/>
  <c r="AE3" i="3"/>
  <c r="AF3" i="3"/>
  <c r="AA566" i="3"/>
  <c r="AA562" i="3"/>
  <c r="AA553" i="3"/>
  <c r="AA550" i="3"/>
  <c r="AA506" i="3"/>
  <c r="AA489" i="3"/>
  <c r="AA482" i="3"/>
  <c r="AA476" i="3"/>
  <c r="AA455" i="3"/>
  <c r="AA452" i="3"/>
  <c r="AA442" i="3"/>
  <c r="AA431" i="3"/>
  <c r="AA428" i="3"/>
  <c r="AA422" i="3"/>
  <c r="AA419" i="3"/>
  <c r="AA416" i="3"/>
  <c r="AA413" i="3"/>
  <c r="AA409" i="3"/>
  <c r="AA406" i="3"/>
  <c r="AA402" i="3"/>
  <c r="AA392" i="3"/>
  <c r="AA388" i="3"/>
  <c r="AA384" i="3"/>
  <c r="AA380" i="3"/>
  <c r="AA374" i="3"/>
  <c r="AA359" i="3"/>
  <c r="AA355" i="3"/>
  <c r="AA351" i="3"/>
  <c r="AA348" i="3"/>
  <c r="AA345" i="3"/>
  <c r="AA338" i="3"/>
  <c r="AA324" i="3"/>
  <c r="AA321" i="3"/>
  <c r="AA33" i="3"/>
  <c r="AA314" i="3"/>
  <c r="AA311" i="3"/>
  <c r="AA307" i="3"/>
  <c r="AA303" i="3"/>
  <c r="AA300" i="3"/>
  <c r="AA297" i="3"/>
  <c r="AA290" i="3"/>
  <c r="AA217" i="3"/>
  <c r="AA283" i="3"/>
  <c r="AA276" i="3"/>
  <c r="AA260" i="3"/>
  <c r="AA251" i="3"/>
  <c r="AA248" i="3"/>
  <c r="AA245" i="3"/>
  <c r="AA237" i="3"/>
  <c r="AA234" i="3"/>
  <c r="AA231" i="3"/>
  <c r="AA228" i="3"/>
  <c r="AA225" i="3"/>
  <c r="AA211" i="3"/>
  <c r="AA205" i="3"/>
  <c r="AA191" i="3"/>
  <c r="AA166" i="3"/>
  <c r="AA157" i="3"/>
  <c r="AA151" i="3"/>
  <c r="AA147" i="3"/>
  <c r="AA131" i="3"/>
  <c r="AA128" i="3"/>
  <c r="AA123" i="3"/>
  <c r="AA117" i="3"/>
  <c r="AA114" i="3"/>
  <c r="AA395" i="3"/>
  <c r="AA110" i="3"/>
  <c r="AA99" i="3"/>
  <c r="AA89" i="3"/>
  <c r="AA83" i="3"/>
  <c r="AA80" i="3"/>
  <c r="AA74" i="3"/>
  <c r="AA71" i="3"/>
  <c r="AA67" i="3"/>
  <c r="AA64" i="3"/>
  <c r="AA57" i="3"/>
  <c r="AA40" i="3"/>
  <c r="AA27" i="3"/>
  <c r="AA24" i="3"/>
  <c r="AA21" i="3"/>
  <c r="AA11" i="3"/>
  <c r="AA6" i="3"/>
  <c r="AA3" i="3"/>
  <c r="H147" i="3" l="1"/>
  <c r="M147" i="3"/>
  <c r="I131" i="3"/>
  <c r="H131" i="3"/>
  <c r="Z131" i="3"/>
  <c r="Y131" i="3"/>
  <c r="X131" i="3"/>
  <c r="W131" i="3"/>
  <c r="V131" i="3"/>
  <c r="U131" i="3"/>
  <c r="T131" i="3"/>
  <c r="S131" i="3"/>
  <c r="R131" i="3"/>
  <c r="Q131" i="3"/>
  <c r="P131" i="3"/>
  <c r="O131" i="3"/>
  <c r="N131" i="3"/>
  <c r="M131" i="3"/>
  <c r="L131" i="3"/>
  <c r="K131" i="3"/>
  <c r="J131" i="3"/>
  <c r="G131" i="3"/>
  <c r="AG130" i="3"/>
  <c r="AG131" i="3" s="1"/>
  <c r="I128" i="3"/>
  <c r="K128" i="3"/>
  <c r="H395" i="3"/>
  <c r="I395" i="3"/>
  <c r="P104" i="2"/>
  <c r="I110" i="3"/>
  <c r="J89" i="3"/>
  <c r="K89" i="3"/>
  <c r="M80" i="3"/>
  <c r="L79" i="3"/>
  <c r="L80" i="3" s="1"/>
  <c r="J64" i="3"/>
  <c r="K64" i="3"/>
  <c r="H60" i="3"/>
  <c r="AG60" i="3" s="1"/>
  <c r="H59" i="3"/>
  <c r="AG59" i="3" s="1"/>
  <c r="H62" i="3"/>
  <c r="AG62" i="3" s="1"/>
  <c r="L59" i="2"/>
  <c r="K59" i="2"/>
  <c r="J59" i="2"/>
  <c r="I59" i="2"/>
  <c r="L58" i="2"/>
  <c r="K58" i="2"/>
  <c r="J58" i="2"/>
  <c r="I58" i="2"/>
  <c r="L61" i="2"/>
  <c r="K61" i="2"/>
  <c r="J61" i="2"/>
  <c r="I61" i="2"/>
  <c r="N40" i="3"/>
  <c r="M40" i="3"/>
  <c r="AG37" i="3"/>
  <c r="L40" i="3"/>
  <c r="K40" i="3"/>
  <c r="G39" i="2"/>
  <c r="J24" i="3"/>
  <c r="K24" i="3"/>
  <c r="H21" i="3"/>
  <c r="H11" i="3"/>
  <c r="I11" i="3"/>
  <c r="I2" i="2"/>
  <c r="P170" i="2" l="1"/>
  <c r="P61" i="2"/>
  <c r="P58" i="2"/>
  <c r="P59" i="2"/>
  <c r="J505" i="2" l="1"/>
  <c r="J504" i="2"/>
  <c r="M505" i="2"/>
  <c r="L505" i="2"/>
  <c r="M504" i="2"/>
  <c r="L504" i="2"/>
  <c r="K505" i="2"/>
  <c r="K504" i="2"/>
  <c r="E366" i="2"/>
  <c r="J357" i="2"/>
  <c r="M357" i="2"/>
  <c r="L357" i="2"/>
  <c r="K357" i="2"/>
  <c r="E110" i="2"/>
  <c r="J107" i="2"/>
  <c r="L107" i="2"/>
  <c r="K107" i="2"/>
  <c r="F298" i="1" l="1"/>
  <c r="F297" i="1"/>
  <c r="F64" i="1"/>
  <c r="P37" i="2" l="1"/>
  <c r="P322" i="2" l="1"/>
  <c r="J16" i="2" l="1"/>
  <c r="Z248" i="3" l="1"/>
  <c r="Y248" i="3"/>
  <c r="X248" i="3"/>
  <c r="W248" i="3"/>
  <c r="V248" i="3"/>
  <c r="U248" i="3"/>
  <c r="T248" i="3"/>
  <c r="S248" i="3"/>
  <c r="R248" i="3"/>
  <c r="Q248" i="3"/>
  <c r="P248" i="3"/>
  <c r="O248" i="3"/>
  <c r="N248" i="3"/>
  <c r="M248" i="3"/>
  <c r="L248" i="3"/>
  <c r="K248" i="3"/>
  <c r="J248" i="3"/>
  <c r="G248" i="3"/>
  <c r="AG247" i="3"/>
  <c r="AG248" i="3" s="1"/>
  <c r="I482" i="3"/>
  <c r="J482" i="3"/>
  <c r="G479" i="3"/>
  <c r="AG479" i="3" s="1"/>
  <c r="O467" i="2"/>
  <c r="P463" i="2"/>
  <c r="I464" i="2"/>
  <c r="J464" i="2"/>
  <c r="K464" i="2"/>
  <c r="L464" i="2"/>
  <c r="M464" i="2"/>
  <c r="I465" i="2"/>
  <c r="J465" i="2"/>
  <c r="K465" i="2"/>
  <c r="L465" i="2"/>
  <c r="M465" i="2"/>
  <c r="I466" i="2"/>
  <c r="J466" i="2"/>
  <c r="K466" i="2"/>
  <c r="L466" i="2"/>
  <c r="M466" i="2"/>
  <c r="I416" i="3"/>
  <c r="H416" i="3"/>
  <c r="Z416" i="3"/>
  <c r="Y416" i="3"/>
  <c r="X416" i="3"/>
  <c r="W416" i="3"/>
  <c r="V416" i="3"/>
  <c r="U416" i="3"/>
  <c r="T416" i="3"/>
  <c r="S416" i="3"/>
  <c r="R416" i="3"/>
  <c r="Q416" i="3"/>
  <c r="P416" i="3"/>
  <c r="O416" i="3"/>
  <c r="N416" i="3"/>
  <c r="M416" i="3"/>
  <c r="L416" i="3"/>
  <c r="K416" i="3"/>
  <c r="J416" i="3"/>
  <c r="G416" i="3"/>
  <c r="AG415" i="3"/>
  <c r="AG416" i="3" s="1"/>
  <c r="L467" i="2" l="1"/>
  <c r="J467" i="2"/>
  <c r="M467" i="2"/>
  <c r="K467" i="2"/>
  <c r="I467" i="2"/>
  <c r="P466" i="2"/>
  <c r="P465" i="2"/>
  <c r="P464" i="2"/>
  <c r="P467" i="2" l="1"/>
  <c r="O402" i="2"/>
  <c r="M402" i="2"/>
  <c r="L402" i="2"/>
  <c r="K402" i="2"/>
  <c r="J402" i="2"/>
  <c r="I402" i="2"/>
  <c r="H402" i="2"/>
  <c r="G402" i="2"/>
  <c r="E402" i="2"/>
  <c r="P401" i="2"/>
  <c r="P402" i="2" s="1"/>
  <c r="O242" i="2"/>
  <c r="M242" i="2"/>
  <c r="L242" i="2"/>
  <c r="K242" i="2"/>
  <c r="J242" i="2"/>
  <c r="I242" i="2"/>
  <c r="H242" i="2"/>
  <c r="G242" i="2"/>
  <c r="E242" i="2"/>
  <c r="P241" i="2"/>
  <c r="P242" i="2" s="1"/>
  <c r="AG15" i="3" l="1"/>
  <c r="AG16" i="3"/>
  <c r="AG17" i="3"/>
  <c r="AG18" i="3"/>
  <c r="AG19" i="3"/>
  <c r="AG20" i="3"/>
  <c r="Q57" i="3" l="1"/>
  <c r="R57" i="3"/>
  <c r="M503" i="2" l="1"/>
  <c r="L503" i="2"/>
  <c r="K503" i="2"/>
  <c r="J503" i="2"/>
  <c r="I506" i="3"/>
  <c r="M482" i="2"/>
  <c r="L482" i="2"/>
  <c r="K482" i="2"/>
  <c r="J482" i="2"/>
  <c r="H506" i="3"/>
  <c r="X476" i="3"/>
  <c r="V442" i="3"/>
  <c r="J239" i="3"/>
  <c r="M233" i="2"/>
  <c r="L233" i="2"/>
  <c r="K233" i="2"/>
  <c r="J233" i="2"/>
  <c r="Y191" i="3"/>
  <c r="K151" i="3"/>
  <c r="L151" i="3"/>
  <c r="M140" i="2"/>
  <c r="L140" i="2"/>
  <c r="K140" i="2"/>
  <c r="J140" i="2"/>
  <c r="M139" i="2"/>
  <c r="L139" i="2"/>
  <c r="K139" i="2"/>
  <c r="J139" i="2"/>
  <c r="M135" i="2"/>
  <c r="L135" i="2"/>
  <c r="K135" i="2"/>
  <c r="J135" i="2"/>
  <c r="H110" i="3"/>
  <c r="L106" i="2"/>
  <c r="K106" i="2"/>
  <c r="J106" i="2"/>
  <c r="P107" i="2"/>
  <c r="I6" i="3"/>
  <c r="J6" i="3"/>
  <c r="Z566" i="3" l="1"/>
  <c r="Y566" i="3"/>
  <c r="X566" i="3"/>
  <c r="W566" i="3"/>
  <c r="V566" i="3"/>
  <c r="U566" i="3"/>
  <c r="T566" i="3"/>
  <c r="S566" i="3"/>
  <c r="R566" i="3"/>
  <c r="Q566" i="3"/>
  <c r="P566" i="3"/>
  <c r="O566" i="3"/>
  <c r="N566" i="3"/>
  <c r="M566" i="3"/>
  <c r="L566" i="3"/>
  <c r="G566" i="3"/>
  <c r="I565" i="3"/>
  <c r="H565" i="3"/>
  <c r="I564" i="3"/>
  <c r="H564" i="3"/>
  <c r="Z562" i="3"/>
  <c r="Y562" i="3"/>
  <c r="X562" i="3"/>
  <c r="W562" i="3"/>
  <c r="V562" i="3"/>
  <c r="U562" i="3"/>
  <c r="T562" i="3"/>
  <c r="S562" i="3"/>
  <c r="R562" i="3"/>
  <c r="Q562" i="3"/>
  <c r="P562" i="3"/>
  <c r="O562" i="3"/>
  <c r="N562" i="3"/>
  <c r="M562" i="3"/>
  <c r="L562" i="3"/>
  <c r="K562" i="3"/>
  <c r="J562" i="3"/>
  <c r="I562" i="3"/>
  <c r="H562" i="3"/>
  <c r="G562" i="3"/>
  <c r="AG561" i="3"/>
  <c r="AG560" i="3"/>
  <c r="AG559" i="3"/>
  <c r="AG558" i="3"/>
  <c r="AG557" i="3"/>
  <c r="AG556" i="3"/>
  <c r="AG555" i="3"/>
  <c r="Z553" i="3"/>
  <c r="Y553" i="3"/>
  <c r="X553" i="3"/>
  <c r="W553" i="3"/>
  <c r="V553" i="3"/>
  <c r="U553" i="3"/>
  <c r="T553" i="3"/>
  <c r="S553" i="3"/>
  <c r="R553" i="3"/>
  <c r="Q553" i="3"/>
  <c r="P553" i="3"/>
  <c r="O553" i="3"/>
  <c r="N553" i="3"/>
  <c r="M553" i="3"/>
  <c r="L553" i="3"/>
  <c r="J553" i="3"/>
  <c r="I553" i="3"/>
  <c r="H553" i="3"/>
  <c r="G553" i="3"/>
  <c r="AG552" i="3"/>
  <c r="AG553" i="3" s="1"/>
  <c r="Z550" i="3"/>
  <c r="Y550" i="3"/>
  <c r="X550" i="3"/>
  <c r="W550" i="3"/>
  <c r="O550" i="3"/>
  <c r="N550" i="3"/>
  <c r="M550" i="3"/>
  <c r="L550" i="3"/>
  <c r="K550" i="3"/>
  <c r="J550" i="3"/>
  <c r="H550" i="3"/>
  <c r="G550" i="3"/>
  <c r="AG549" i="3"/>
  <c r="AG548" i="3"/>
  <c r="AG547" i="3"/>
  <c r="AG546" i="3"/>
  <c r="AG545" i="3"/>
  <c r="AG544" i="3"/>
  <c r="AG543" i="3"/>
  <c r="AG542" i="3"/>
  <c r="AG540" i="3"/>
  <c r="AG538" i="3"/>
  <c r="AG537" i="3"/>
  <c r="AG535" i="3"/>
  <c r="AG534" i="3"/>
  <c r="AG533" i="3"/>
  <c r="AG532" i="3"/>
  <c r="AG531" i="3"/>
  <c r="AG530" i="3"/>
  <c r="AG529" i="3"/>
  <c r="AG528" i="3"/>
  <c r="AG527" i="3"/>
  <c r="AG524" i="3"/>
  <c r="AG523" i="3"/>
  <c r="AG522" i="3"/>
  <c r="AG521" i="3"/>
  <c r="AG520" i="3"/>
  <c r="AG519" i="3"/>
  <c r="AG518" i="3"/>
  <c r="AG517" i="3"/>
  <c r="AG516" i="3"/>
  <c r="AG515" i="3"/>
  <c r="AG514" i="3"/>
  <c r="AG513" i="3"/>
  <c r="AG512" i="3"/>
  <c r="AG511" i="3"/>
  <c r="AG509" i="3"/>
  <c r="AG508" i="3"/>
  <c r="Z506" i="3"/>
  <c r="Y506" i="3"/>
  <c r="X506" i="3"/>
  <c r="W506" i="3"/>
  <c r="V506" i="3"/>
  <c r="U506" i="3"/>
  <c r="T506" i="3"/>
  <c r="S506" i="3"/>
  <c r="R506" i="3"/>
  <c r="Q506" i="3"/>
  <c r="P506" i="3"/>
  <c r="O506" i="3"/>
  <c r="N506" i="3"/>
  <c r="M506" i="3"/>
  <c r="L506" i="3"/>
  <c r="AG505" i="3"/>
  <c r="AG503" i="3"/>
  <c r="AG502" i="3"/>
  <c r="AG501" i="3"/>
  <c r="AG498" i="3"/>
  <c r="AG497" i="3"/>
  <c r="AG496" i="3"/>
  <c r="AG495" i="3"/>
  <c r="AG494" i="3"/>
  <c r="G491" i="3"/>
  <c r="G506" i="3" s="1"/>
  <c r="Z489" i="3"/>
  <c r="Y489" i="3"/>
  <c r="X489" i="3"/>
  <c r="W489" i="3"/>
  <c r="V489" i="3"/>
  <c r="U489" i="3"/>
  <c r="Q489" i="3"/>
  <c r="N489" i="3"/>
  <c r="M489" i="3"/>
  <c r="L489" i="3"/>
  <c r="K489" i="3"/>
  <c r="J489" i="3"/>
  <c r="I489" i="3"/>
  <c r="H489" i="3"/>
  <c r="AG488" i="3"/>
  <c r="AG487" i="3"/>
  <c r="AG486" i="3"/>
  <c r="R489" i="3"/>
  <c r="P489" i="3"/>
  <c r="G489" i="3"/>
  <c r="AG484" i="3"/>
  <c r="Z482" i="3"/>
  <c r="Y482" i="3"/>
  <c r="X482" i="3"/>
  <c r="W482" i="3"/>
  <c r="V482" i="3"/>
  <c r="U482" i="3"/>
  <c r="T482" i="3"/>
  <c r="S482" i="3"/>
  <c r="R482" i="3"/>
  <c r="Q482" i="3"/>
  <c r="P482" i="3"/>
  <c r="O482" i="3"/>
  <c r="N482" i="3"/>
  <c r="M482" i="3"/>
  <c r="L482" i="3"/>
  <c r="K482" i="3"/>
  <c r="H481" i="3"/>
  <c r="H482" i="3" s="1"/>
  <c r="G481" i="3"/>
  <c r="G480" i="3"/>
  <c r="AG478" i="3"/>
  <c r="Y476" i="3"/>
  <c r="W476" i="3"/>
  <c r="V476" i="3"/>
  <c r="U476" i="3"/>
  <c r="T476" i="3"/>
  <c r="S476" i="3"/>
  <c r="R476" i="3"/>
  <c r="Q476" i="3"/>
  <c r="P476" i="3"/>
  <c r="O476" i="3"/>
  <c r="N476" i="3"/>
  <c r="M476" i="3"/>
  <c r="L476" i="3"/>
  <c r="K476" i="3"/>
  <c r="J476" i="3"/>
  <c r="I476" i="3"/>
  <c r="H476" i="3"/>
  <c r="AG475" i="3"/>
  <c r="AG474" i="3"/>
  <c r="AG473" i="3"/>
  <c r="AG472" i="3"/>
  <c r="G476" i="3"/>
  <c r="AG470" i="3"/>
  <c r="AG469" i="3"/>
  <c r="AG468" i="3"/>
  <c r="AG467" i="3"/>
  <c r="AG466" i="3"/>
  <c r="AG465" i="3"/>
  <c r="AG464" i="3"/>
  <c r="AG463" i="3"/>
  <c r="AG462" i="3"/>
  <c r="AG461" i="3"/>
  <c r="AG460" i="3"/>
  <c r="Z455" i="3"/>
  <c r="Y455" i="3"/>
  <c r="X455" i="3"/>
  <c r="W455" i="3"/>
  <c r="V455" i="3"/>
  <c r="U455" i="3"/>
  <c r="T455" i="3"/>
  <c r="S455" i="3"/>
  <c r="R455" i="3"/>
  <c r="Q455" i="3"/>
  <c r="P455" i="3"/>
  <c r="O455" i="3"/>
  <c r="N455" i="3"/>
  <c r="M455" i="3"/>
  <c r="L455" i="3"/>
  <c r="K455" i="3"/>
  <c r="J455" i="3"/>
  <c r="G455" i="3"/>
  <c r="AG454" i="3"/>
  <c r="AG455" i="3" s="1"/>
  <c r="Z452" i="3"/>
  <c r="Y452" i="3"/>
  <c r="X452" i="3"/>
  <c r="W452" i="3"/>
  <c r="V452" i="3"/>
  <c r="U452" i="3"/>
  <c r="T452" i="3"/>
  <c r="S452" i="3"/>
  <c r="R452" i="3"/>
  <c r="Q452" i="3"/>
  <c r="P452" i="3"/>
  <c r="O452" i="3"/>
  <c r="N452" i="3"/>
  <c r="M452" i="3"/>
  <c r="L452" i="3"/>
  <c r="K452" i="3"/>
  <c r="J452" i="3"/>
  <c r="G452" i="3"/>
  <c r="AG450" i="3"/>
  <c r="AG448" i="3"/>
  <c r="AG446" i="3"/>
  <c r="AG444" i="3"/>
  <c r="Z442" i="3"/>
  <c r="Y442" i="3"/>
  <c r="U442" i="3"/>
  <c r="T442" i="3"/>
  <c r="Q442" i="3"/>
  <c r="P442" i="3"/>
  <c r="O442" i="3"/>
  <c r="N442" i="3"/>
  <c r="M442" i="3"/>
  <c r="L442" i="3"/>
  <c r="J442" i="3"/>
  <c r="I442" i="3"/>
  <c r="H442" i="3"/>
  <c r="G442" i="3"/>
  <c r="AG441" i="3"/>
  <c r="AG440" i="3"/>
  <c r="K442" i="3"/>
  <c r="AG433" i="3"/>
  <c r="Z431" i="3"/>
  <c r="Y431" i="3"/>
  <c r="X431" i="3"/>
  <c r="W431" i="3"/>
  <c r="V431" i="3"/>
  <c r="U431" i="3"/>
  <c r="T431" i="3"/>
  <c r="S431" i="3"/>
  <c r="R431" i="3"/>
  <c r="Q431" i="3"/>
  <c r="P431" i="3"/>
  <c r="O431" i="3"/>
  <c r="N431" i="3"/>
  <c r="M431" i="3"/>
  <c r="L431" i="3"/>
  <c r="K431" i="3"/>
  <c r="J431" i="3"/>
  <c r="H431" i="3"/>
  <c r="G431" i="3"/>
  <c r="AG430" i="3"/>
  <c r="AG431" i="3" s="1"/>
  <c r="Z428" i="3"/>
  <c r="Y428" i="3"/>
  <c r="X428" i="3"/>
  <c r="W428" i="3"/>
  <c r="V428" i="3"/>
  <c r="U428" i="3"/>
  <c r="T428" i="3"/>
  <c r="S428" i="3"/>
  <c r="R428" i="3"/>
  <c r="Q428" i="3"/>
  <c r="P428" i="3"/>
  <c r="O428" i="3"/>
  <c r="N428" i="3"/>
  <c r="M428" i="3"/>
  <c r="L428" i="3"/>
  <c r="K428" i="3"/>
  <c r="J428" i="3"/>
  <c r="I428" i="3"/>
  <c r="H428" i="3"/>
  <c r="G428" i="3"/>
  <c r="AG427" i="3"/>
  <c r="AG428" i="3" s="1"/>
  <c r="AG424" i="3"/>
  <c r="AG425" i="3" s="1"/>
  <c r="Z422" i="3"/>
  <c r="Y422" i="3"/>
  <c r="X422" i="3"/>
  <c r="W422" i="3"/>
  <c r="V422" i="3"/>
  <c r="U422" i="3"/>
  <c r="T422" i="3"/>
  <c r="S422" i="3"/>
  <c r="R422" i="3"/>
  <c r="Q422" i="3"/>
  <c r="P422" i="3"/>
  <c r="O422" i="3"/>
  <c r="N422" i="3"/>
  <c r="M422" i="3"/>
  <c r="L422" i="3"/>
  <c r="K422" i="3"/>
  <c r="J422" i="3"/>
  <c r="H422" i="3"/>
  <c r="G422" i="3"/>
  <c r="AG421" i="3"/>
  <c r="AG422" i="3" s="1"/>
  <c r="Z419" i="3"/>
  <c r="Y419" i="3"/>
  <c r="X419" i="3"/>
  <c r="W419" i="3"/>
  <c r="V419" i="3"/>
  <c r="U419" i="3"/>
  <c r="T419" i="3"/>
  <c r="S419" i="3"/>
  <c r="R419" i="3"/>
  <c r="Q419" i="3"/>
  <c r="P419" i="3"/>
  <c r="O419" i="3"/>
  <c r="M419" i="3"/>
  <c r="L419" i="3"/>
  <c r="J419" i="3"/>
  <c r="I419" i="3"/>
  <c r="H419" i="3"/>
  <c r="G419" i="3"/>
  <c r="AG418" i="3"/>
  <c r="Z413" i="3"/>
  <c r="Y413" i="3"/>
  <c r="X413" i="3"/>
  <c r="W413" i="3"/>
  <c r="V413" i="3"/>
  <c r="U413" i="3"/>
  <c r="T413" i="3"/>
  <c r="S413" i="3"/>
  <c r="R413" i="3"/>
  <c r="Q413" i="3"/>
  <c r="P413" i="3"/>
  <c r="O413" i="3"/>
  <c r="N413" i="3"/>
  <c r="M413" i="3"/>
  <c r="L413" i="3"/>
  <c r="K413" i="3"/>
  <c r="J413" i="3"/>
  <c r="I413" i="3"/>
  <c r="H413" i="3"/>
  <c r="G413" i="3"/>
  <c r="AG412" i="3"/>
  <c r="AG411" i="3"/>
  <c r="Z409" i="3"/>
  <c r="Y409" i="3"/>
  <c r="X409" i="3"/>
  <c r="W409" i="3"/>
  <c r="V409" i="3"/>
  <c r="U409" i="3"/>
  <c r="T409" i="3"/>
  <c r="S409" i="3"/>
  <c r="R409" i="3"/>
  <c r="Q409" i="3"/>
  <c r="P409" i="3"/>
  <c r="O409" i="3"/>
  <c r="N409" i="3"/>
  <c r="M409" i="3"/>
  <c r="L409" i="3"/>
  <c r="K409" i="3"/>
  <c r="J409" i="3"/>
  <c r="I409" i="3"/>
  <c r="G409" i="3"/>
  <c r="H408" i="3"/>
  <c r="AG408" i="3" s="1"/>
  <c r="AG409" i="3" s="1"/>
  <c r="Z406" i="3"/>
  <c r="Y406" i="3"/>
  <c r="X406" i="3"/>
  <c r="W406" i="3"/>
  <c r="V406" i="3"/>
  <c r="U406" i="3"/>
  <c r="T406" i="3"/>
  <c r="S406" i="3"/>
  <c r="R406" i="3"/>
  <c r="Q406" i="3"/>
  <c r="P406" i="3"/>
  <c r="O406" i="3"/>
  <c r="N406" i="3"/>
  <c r="K406" i="3"/>
  <c r="I406" i="3"/>
  <c r="J405" i="3"/>
  <c r="J406" i="3" s="1"/>
  <c r="H405" i="3"/>
  <c r="G405" i="3"/>
  <c r="H404" i="3"/>
  <c r="G404" i="3"/>
  <c r="Z402" i="3"/>
  <c r="Y402" i="3"/>
  <c r="X402" i="3"/>
  <c r="W402" i="3"/>
  <c r="V402" i="3"/>
  <c r="U402" i="3"/>
  <c r="T402" i="3"/>
  <c r="S402" i="3"/>
  <c r="R402" i="3"/>
  <c r="Q402" i="3"/>
  <c r="P402" i="3"/>
  <c r="O402" i="3"/>
  <c r="N402" i="3"/>
  <c r="M402" i="3"/>
  <c r="L402" i="3"/>
  <c r="K402" i="3"/>
  <c r="J402" i="3"/>
  <c r="G402" i="3"/>
  <c r="AG401" i="3"/>
  <c r="AG397" i="3"/>
  <c r="Z392" i="3"/>
  <c r="Y392" i="3"/>
  <c r="X392" i="3"/>
  <c r="W392" i="3"/>
  <c r="V392" i="3"/>
  <c r="U392" i="3"/>
  <c r="T392" i="3"/>
  <c r="S392" i="3"/>
  <c r="R392" i="3"/>
  <c r="Q392" i="3"/>
  <c r="P392" i="3"/>
  <c r="O392" i="3"/>
  <c r="N392" i="3"/>
  <c r="M392" i="3"/>
  <c r="J392" i="3"/>
  <c r="I392" i="3"/>
  <c r="H392" i="3"/>
  <c r="G392" i="3"/>
  <c r="AG391" i="3"/>
  <c r="AG390" i="3"/>
  <c r="Z388" i="3"/>
  <c r="Y388" i="3"/>
  <c r="X388" i="3"/>
  <c r="W388" i="3"/>
  <c r="V388" i="3"/>
  <c r="U388" i="3"/>
  <c r="T388" i="3"/>
  <c r="S388" i="3"/>
  <c r="R388" i="3"/>
  <c r="Q388" i="3"/>
  <c r="P388" i="3"/>
  <c r="O388" i="3"/>
  <c r="N388" i="3"/>
  <c r="M388" i="3"/>
  <c r="L388" i="3"/>
  <c r="K388" i="3"/>
  <c r="J388" i="3"/>
  <c r="G388" i="3"/>
  <c r="AG387" i="3"/>
  <c r="AG386" i="3"/>
  <c r="Z384" i="3"/>
  <c r="Y384" i="3"/>
  <c r="X384" i="3"/>
  <c r="W384" i="3"/>
  <c r="V384" i="3"/>
  <c r="U384" i="3"/>
  <c r="T384" i="3"/>
  <c r="S384" i="3"/>
  <c r="R384" i="3"/>
  <c r="Q384" i="3"/>
  <c r="P384" i="3"/>
  <c r="O384" i="3"/>
  <c r="N384" i="3"/>
  <c r="M384" i="3"/>
  <c r="L384" i="3"/>
  <c r="K384" i="3"/>
  <c r="J384" i="3"/>
  <c r="I384" i="3"/>
  <c r="H384" i="3"/>
  <c r="G384" i="3"/>
  <c r="AG382" i="3"/>
  <c r="AG384" i="3" s="1"/>
  <c r="Z380" i="3"/>
  <c r="Y380" i="3"/>
  <c r="X380" i="3"/>
  <c r="W380" i="3"/>
  <c r="V380" i="3"/>
  <c r="U380" i="3"/>
  <c r="T380" i="3"/>
  <c r="S380" i="3"/>
  <c r="R380" i="3"/>
  <c r="Q380" i="3"/>
  <c r="P380" i="3"/>
  <c r="O380" i="3"/>
  <c r="N380" i="3"/>
  <c r="M380" i="3"/>
  <c r="L380" i="3"/>
  <c r="K380" i="3"/>
  <c r="J380" i="3"/>
  <c r="I380" i="3"/>
  <c r="H380" i="3"/>
  <c r="G380" i="3"/>
  <c r="AG378" i="3"/>
  <c r="AG376" i="3"/>
  <c r="Z374" i="3"/>
  <c r="Y374" i="3"/>
  <c r="X374" i="3"/>
  <c r="W374" i="3"/>
  <c r="V374" i="3"/>
  <c r="U374" i="3"/>
  <c r="T374" i="3"/>
  <c r="S374" i="3"/>
  <c r="R374" i="3"/>
  <c r="Q374" i="3"/>
  <c r="P374" i="3"/>
  <c r="O374" i="3"/>
  <c r="L374" i="3"/>
  <c r="K374" i="3"/>
  <c r="I374" i="3"/>
  <c r="H374" i="3"/>
  <c r="G374" i="3"/>
  <c r="AG373" i="3"/>
  <c r="AG372" i="3"/>
  <c r="AG371" i="3"/>
  <c r="AG370" i="3"/>
  <c r="AG369" i="3"/>
  <c r="AG368" i="3"/>
  <c r="AG367" i="3"/>
  <c r="T364" i="3"/>
  <c r="S364" i="3"/>
  <c r="R364" i="3"/>
  <c r="Q364" i="3"/>
  <c r="P364" i="3"/>
  <c r="O364" i="3"/>
  <c r="N364" i="3"/>
  <c r="M364" i="3"/>
  <c r="L364" i="3"/>
  <c r="K364" i="3"/>
  <c r="J364" i="3"/>
  <c r="G364" i="3"/>
  <c r="AG363" i="3"/>
  <c r="AG362" i="3"/>
  <c r="Z359" i="3"/>
  <c r="Y359" i="3"/>
  <c r="X359" i="3"/>
  <c r="W359" i="3"/>
  <c r="V359" i="3"/>
  <c r="U359" i="3"/>
  <c r="T359" i="3"/>
  <c r="S359" i="3"/>
  <c r="R359" i="3"/>
  <c r="Q359" i="3"/>
  <c r="P359" i="3"/>
  <c r="O359" i="3"/>
  <c r="N359" i="3"/>
  <c r="M359" i="3"/>
  <c r="L359" i="3"/>
  <c r="K359" i="3"/>
  <c r="J359" i="3"/>
  <c r="I359" i="3"/>
  <c r="H359" i="3"/>
  <c r="G359" i="3"/>
  <c r="AG357" i="3"/>
  <c r="AG359" i="3" s="1"/>
  <c r="Z355" i="3"/>
  <c r="Y355" i="3"/>
  <c r="X355" i="3"/>
  <c r="W355" i="3"/>
  <c r="V355" i="3"/>
  <c r="U355" i="3"/>
  <c r="T355" i="3"/>
  <c r="S355" i="3"/>
  <c r="R355" i="3"/>
  <c r="Q355" i="3"/>
  <c r="P355" i="3"/>
  <c r="O355" i="3"/>
  <c r="N355" i="3"/>
  <c r="L355" i="3"/>
  <c r="K355" i="3"/>
  <c r="J355" i="3"/>
  <c r="I355" i="3"/>
  <c r="H355" i="3"/>
  <c r="G355" i="3"/>
  <c r="AG354" i="3"/>
  <c r="AG353" i="3"/>
  <c r="Z351" i="3"/>
  <c r="Y351" i="3"/>
  <c r="X351" i="3"/>
  <c r="W351" i="3"/>
  <c r="V351" i="3"/>
  <c r="U351" i="3"/>
  <c r="T351" i="3"/>
  <c r="S351" i="3"/>
  <c r="R351" i="3"/>
  <c r="Q351" i="3"/>
  <c r="P351" i="3"/>
  <c r="O351" i="3"/>
  <c r="N351" i="3"/>
  <c r="M351" i="3"/>
  <c r="L351" i="3"/>
  <c r="K351" i="3"/>
  <c r="J351" i="3"/>
  <c r="I351" i="3"/>
  <c r="G351" i="3"/>
  <c r="AG350" i="3"/>
  <c r="AG351" i="3" s="1"/>
  <c r="Z348" i="3"/>
  <c r="Y348" i="3"/>
  <c r="X348" i="3"/>
  <c r="W348" i="3"/>
  <c r="V348" i="3"/>
  <c r="U348" i="3"/>
  <c r="T348" i="3"/>
  <c r="S348" i="3"/>
  <c r="R348" i="3"/>
  <c r="Q348" i="3"/>
  <c r="P348" i="3"/>
  <c r="O348" i="3"/>
  <c r="N348" i="3"/>
  <c r="M348" i="3"/>
  <c r="L348" i="3"/>
  <c r="K348" i="3"/>
  <c r="I348" i="3"/>
  <c r="G348" i="3"/>
  <c r="AG347" i="3"/>
  <c r="AG348" i="3" s="1"/>
  <c r="Z345" i="3"/>
  <c r="Y345" i="3"/>
  <c r="X345" i="3"/>
  <c r="W345" i="3"/>
  <c r="V345" i="3"/>
  <c r="U345" i="3"/>
  <c r="T345" i="3"/>
  <c r="S345" i="3"/>
  <c r="R345" i="3"/>
  <c r="Q345" i="3"/>
  <c r="P345" i="3"/>
  <c r="O345" i="3"/>
  <c r="N345" i="3"/>
  <c r="I345" i="3"/>
  <c r="H345" i="3"/>
  <c r="G345" i="3"/>
  <c r="J344" i="3"/>
  <c r="AG344" i="3" s="1"/>
  <c r="J343" i="3"/>
  <c r="AG340" i="3"/>
  <c r="AG341" i="3" s="1"/>
  <c r="Z338" i="3"/>
  <c r="Y338" i="3"/>
  <c r="X338" i="3"/>
  <c r="W338" i="3"/>
  <c r="V338" i="3"/>
  <c r="U338" i="3"/>
  <c r="T338" i="3"/>
  <c r="S338" i="3"/>
  <c r="R338" i="3"/>
  <c r="Q338" i="3"/>
  <c r="P338" i="3"/>
  <c r="O338" i="3"/>
  <c r="N338" i="3"/>
  <c r="M338" i="3"/>
  <c r="L338" i="3"/>
  <c r="K338" i="3"/>
  <c r="J338" i="3"/>
  <c r="I338" i="3"/>
  <c r="H338" i="3"/>
  <c r="G338" i="3"/>
  <c r="AG337" i="3"/>
  <c r="AG338" i="3" s="1"/>
  <c r="Y335" i="3"/>
  <c r="W335" i="3"/>
  <c r="U335" i="3"/>
  <c r="T335" i="3"/>
  <c r="S335" i="3"/>
  <c r="R335" i="3"/>
  <c r="Q335" i="3"/>
  <c r="P335" i="3"/>
  <c r="O335" i="3"/>
  <c r="N335" i="3"/>
  <c r="M335" i="3"/>
  <c r="L335" i="3"/>
  <c r="K335" i="3"/>
  <c r="J335" i="3"/>
  <c r="I335" i="3"/>
  <c r="H335" i="3"/>
  <c r="AG334" i="3"/>
  <c r="AG333" i="3"/>
  <c r="AG332" i="3"/>
  <c r="AG328" i="3"/>
  <c r="AG327" i="3"/>
  <c r="AG326" i="3"/>
  <c r="Z324" i="3"/>
  <c r="Y324" i="3"/>
  <c r="X324" i="3"/>
  <c r="W324" i="3"/>
  <c r="V324" i="3"/>
  <c r="U324" i="3"/>
  <c r="T324" i="3"/>
  <c r="S324" i="3"/>
  <c r="R324" i="3"/>
  <c r="Q324" i="3"/>
  <c r="P324" i="3"/>
  <c r="O324" i="3"/>
  <c r="N324" i="3"/>
  <c r="M324" i="3"/>
  <c r="L324" i="3"/>
  <c r="K324" i="3"/>
  <c r="G324" i="3"/>
  <c r="H323" i="3"/>
  <c r="AG323" i="3" s="1"/>
  <c r="AG324" i="3" s="1"/>
  <c r="Z321" i="3"/>
  <c r="Y321" i="3"/>
  <c r="X321" i="3"/>
  <c r="W321" i="3"/>
  <c r="V321" i="3"/>
  <c r="U321" i="3"/>
  <c r="T321" i="3"/>
  <c r="S321" i="3"/>
  <c r="R321" i="3"/>
  <c r="Q321" i="3"/>
  <c r="P321" i="3"/>
  <c r="O321" i="3"/>
  <c r="N321" i="3"/>
  <c r="M321" i="3"/>
  <c r="L321" i="3"/>
  <c r="K321" i="3"/>
  <c r="J321" i="3"/>
  <c r="G321" i="3"/>
  <c r="AG320" i="3"/>
  <c r="AG318" i="3"/>
  <c r="AG317" i="3"/>
  <c r="Z33" i="3"/>
  <c r="Y33" i="3"/>
  <c r="X33" i="3"/>
  <c r="W33" i="3"/>
  <c r="V33" i="3"/>
  <c r="U33" i="3"/>
  <c r="T33" i="3"/>
  <c r="S33" i="3"/>
  <c r="R33" i="3"/>
  <c r="Q33" i="3"/>
  <c r="P33" i="3"/>
  <c r="O33" i="3"/>
  <c r="N33" i="3"/>
  <c r="M33" i="3"/>
  <c r="L33" i="3"/>
  <c r="I33" i="3"/>
  <c r="H33" i="3"/>
  <c r="G33" i="3"/>
  <c r="AG32" i="3"/>
  <c r="AG30" i="3"/>
  <c r="AG29" i="3"/>
  <c r="Z314" i="3"/>
  <c r="Y314" i="3"/>
  <c r="X314" i="3"/>
  <c r="W314" i="3"/>
  <c r="V314" i="3"/>
  <c r="U314" i="3"/>
  <c r="T314" i="3"/>
  <c r="S314" i="3"/>
  <c r="R314" i="3"/>
  <c r="Q314" i="3"/>
  <c r="P314" i="3"/>
  <c r="O314" i="3"/>
  <c r="N314" i="3"/>
  <c r="M314" i="3"/>
  <c r="L314" i="3"/>
  <c r="K314" i="3"/>
  <c r="J314" i="3"/>
  <c r="I314" i="3"/>
  <c r="H314" i="3"/>
  <c r="G314" i="3"/>
  <c r="AG313" i="3"/>
  <c r="AG314" i="3" s="1"/>
  <c r="Z311" i="3"/>
  <c r="Y311" i="3"/>
  <c r="X311" i="3"/>
  <c r="W311" i="3"/>
  <c r="V311" i="3"/>
  <c r="U311" i="3"/>
  <c r="T311" i="3"/>
  <c r="S311" i="3"/>
  <c r="R311" i="3"/>
  <c r="Q311" i="3"/>
  <c r="P311" i="3"/>
  <c r="O311" i="3"/>
  <c r="N311" i="3"/>
  <c r="M311" i="3"/>
  <c r="K311" i="3"/>
  <c r="I311" i="3"/>
  <c r="H311" i="3"/>
  <c r="G311" i="3"/>
  <c r="AG310" i="3"/>
  <c r="AG309" i="3"/>
  <c r="Z307" i="3"/>
  <c r="Y307" i="3"/>
  <c r="X307" i="3"/>
  <c r="W307" i="3"/>
  <c r="V307" i="3"/>
  <c r="U307" i="3"/>
  <c r="T307" i="3"/>
  <c r="S307" i="3"/>
  <c r="R307" i="3"/>
  <c r="Q307" i="3"/>
  <c r="P307" i="3"/>
  <c r="O307" i="3"/>
  <c r="N307" i="3"/>
  <c r="M307" i="3"/>
  <c r="L307" i="3"/>
  <c r="K307" i="3"/>
  <c r="J307" i="3"/>
  <c r="I307" i="3"/>
  <c r="G307" i="3"/>
  <c r="H306" i="3"/>
  <c r="AG306" i="3" s="1"/>
  <c r="H305" i="3"/>
  <c r="AG305" i="3" s="1"/>
  <c r="Z303" i="3"/>
  <c r="Y303" i="3"/>
  <c r="X303" i="3"/>
  <c r="W303" i="3"/>
  <c r="V303" i="3"/>
  <c r="U303" i="3"/>
  <c r="T303" i="3"/>
  <c r="S303" i="3"/>
  <c r="R303" i="3"/>
  <c r="Q303" i="3"/>
  <c r="P303" i="3"/>
  <c r="O303" i="3"/>
  <c r="N303" i="3"/>
  <c r="M303" i="3"/>
  <c r="L303" i="3"/>
  <c r="K303" i="3"/>
  <c r="J303" i="3"/>
  <c r="I303" i="3"/>
  <c r="G303" i="3"/>
  <c r="AG302" i="3"/>
  <c r="AG303" i="3" s="1"/>
  <c r="Z300" i="3"/>
  <c r="Y300" i="3"/>
  <c r="X300" i="3"/>
  <c r="W300" i="3"/>
  <c r="V300" i="3"/>
  <c r="U300" i="3"/>
  <c r="T300" i="3"/>
  <c r="S300" i="3"/>
  <c r="R300" i="3"/>
  <c r="Q300" i="3"/>
  <c r="P300" i="3"/>
  <c r="O300" i="3"/>
  <c r="N300" i="3"/>
  <c r="M300" i="3"/>
  <c r="L300" i="3"/>
  <c r="K300" i="3"/>
  <c r="J300" i="3"/>
  <c r="G300" i="3"/>
  <c r="I299" i="3"/>
  <c r="H299" i="3"/>
  <c r="H300" i="3" s="1"/>
  <c r="Z297" i="3"/>
  <c r="Y297" i="3"/>
  <c r="X297" i="3"/>
  <c r="W297" i="3"/>
  <c r="V297" i="3"/>
  <c r="U297" i="3"/>
  <c r="T297" i="3"/>
  <c r="S297" i="3"/>
  <c r="R297" i="3"/>
  <c r="Q297" i="3"/>
  <c r="P297" i="3"/>
  <c r="O297" i="3"/>
  <c r="N297" i="3"/>
  <c r="M297" i="3"/>
  <c r="L297" i="3"/>
  <c r="K297" i="3"/>
  <c r="J297" i="3"/>
  <c r="I297" i="3"/>
  <c r="H297" i="3"/>
  <c r="G297" i="3"/>
  <c r="AG295" i="3"/>
  <c r="AG297" i="3" s="1"/>
  <c r="Z290" i="3"/>
  <c r="Y290" i="3"/>
  <c r="X290" i="3"/>
  <c r="W290" i="3"/>
  <c r="V290" i="3"/>
  <c r="U290" i="3"/>
  <c r="T290" i="3"/>
  <c r="S290" i="3"/>
  <c r="R290" i="3"/>
  <c r="Q290" i="3"/>
  <c r="P290" i="3"/>
  <c r="O290" i="3"/>
  <c r="N290" i="3"/>
  <c r="M290" i="3"/>
  <c r="L290" i="3"/>
  <c r="I290" i="3"/>
  <c r="H290" i="3"/>
  <c r="G290" i="3"/>
  <c r="AG289" i="3"/>
  <c r="AG290" i="3" s="1"/>
  <c r="Z217" i="3"/>
  <c r="Y217" i="3"/>
  <c r="X217" i="3"/>
  <c r="W217" i="3"/>
  <c r="V217" i="3"/>
  <c r="U217" i="3"/>
  <c r="T217" i="3"/>
  <c r="S217" i="3"/>
  <c r="R217" i="3"/>
  <c r="Q217" i="3"/>
  <c r="P217" i="3"/>
  <c r="O217" i="3"/>
  <c r="N217" i="3"/>
  <c r="M217" i="3"/>
  <c r="L217" i="3"/>
  <c r="K217" i="3"/>
  <c r="J217" i="3"/>
  <c r="I217" i="3"/>
  <c r="H217" i="3"/>
  <c r="G217" i="3"/>
  <c r="AG215" i="3"/>
  <c r="AG214" i="3"/>
  <c r="AG213" i="3"/>
  <c r="Z283" i="3"/>
  <c r="Y283" i="3"/>
  <c r="X283" i="3"/>
  <c r="W283" i="3"/>
  <c r="V283" i="3"/>
  <c r="U283" i="3"/>
  <c r="T283" i="3"/>
  <c r="S283" i="3"/>
  <c r="R283" i="3"/>
  <c r="Q283" i="3"/>
  <c r="P283" i="3"/>
  <c r="O283" i="3"/>
  <c r="N283" i="3"/>
  <c r="K283" i="3"/>
  <c r="J283" i="3"/>
  <c r="I283" i="3"/>
  <c r="H283" i="3"/>
  <c r="G283" i="3"/>
  <c r="AG282" i="3"/>
  <c r="AG281" i="3"/>
  <c r="AG280" i="3"/>
  <c r="AG279" i="3"/>
  <c r="AG278" i="3"/>
  <c r="Z276" i="3"/>
  <c r="Y276" i="3"/>
  <c r="X276" i="3"/>
  <c r="W276" i="3"/>
  <c r="V276" i="3"/>
  <c r="U276" i="3"/>
  <c r="T276" i="3"/>
  <c r="S276" i="3"/>
  <c r="P276" i="3"/>
  <c r="O276" i="3"/>
  <c r="M276" i="3"/>
  <c r="L276" i="3"/>
  <c r="K276" i="3"/>
  <c r="I276" i="3"/>
  <c r="H276" i="3"/>
  <c r="J275" i="3"/>
  <c r="AG275" i="3" s="1"/>
  <c r="J274" i="3"/>
  <c r="AG274" i="3" s="1"/>
  <c r="AG273" i="3"/>
  <c r="J272" i="3"/>
  <c r="AG272" i="3" s="1"/>
  <c r="J271" i="3"/>
  <c r="G271" i="3"/>
  <c r="G276" i="3" s="1"/>
  <c r="AG270" i="3"/>
  <c r="J269" i="3"/>
  <c r="AG269" i="3" s="1"/>
  <c r="J268" i="3"/>
  <c r="AG268" i="3" s="1"/>
  <c r="J267" i="3"/>
  <c r="AG267" i="3" s="1"/>
  <c r="J266" i="3"/>
  <c r="AG266" i="3" s="1"/>
  <c r="J265" i="3"/>
  <c r="AG265" i="3" s="1"/>
  <c r="J264" i="3"/>
  <c r="AG264" i="3" s="1"/>
  <c r="J263" i="3"/>
  <c r="AG262" i="3"/>
  <c r="Z260" i="3"/>
  <c r="Y260" i="3"/>
  <c r="X260" i="3"/>
  <c r="W260" i="3"/>
  <c r="V260" i="3"/>
  <c r="U260" i="3"/>
  <c r="T260" i="3"/>
  <c r="S260" i="3"/>
  <c r="R260" i="3"/>
  <c r="Q260" i="3"/>
  <c r="P260" i="3"/>
  <c r="O260" i="3"/>
  <c r="N260" i="3"/>
  <c r="L260" i="3"/>
  <c r="J260" i="3"/>
  <c r="I260" i="3"/>
  <c r="G260" i="3"/>
  <c r="AG259" i="3"/>
  <c r="AG258" i="3"/>
  <c r="AG257" i="3"/>
  <c r="AG256" i="3"/>
  <c r="H260" i="3"/>
  <c r="AG254" i="3"/>
  <c r="AG253" i="3"/>
  <c r="Z251" i="3"/>
  <c r="Y251" i="3"/>
  <c r="X251" i="3"/>
  <c r="W251" i="3"/>
  <c r="V251" i="3"/>
  <c r="U251" i="3"/>
  <c r="T251" i="3"/>
  <c r="S251" i="3"/>
  <c r="R251" i="3"/>
  <c r="Q251" i="3"/>
  <c r="P251" i="3"/>
  <c r="O251" i="3"/>
  <c r="N251" i="3"/>
  <c r="M251" i="3"/>
  <c r="L251" i="3"/>
  <c r="K251" i="3"/>
  <c r="J251" i="3"/>
  <c r="I251" i="3"/>
  <c r="H251" i="3"/>
  <c r="G251" i="3"/>
  <c r="AG250" i="3"/>
  <c r="AG251" i="3" s="1"/>
  <c r="Z245" i="3"/>
  <c r="Y245" i="3"/>
  <c r="X245" i="3"/>
  <c r="W245" i="3"/>
  <c r="V245" i="3"/>
  <c r="U245" i="3"/>
  <c r="T245" i="3"/>
  <c r="S245" i="3"/>
  <c r="R245" i="3"/>
  <c r="Q245" i="3"/>
  <c r="P245" i="3"/>
  <c r="O245" i="3"/>
  <c r="N245" i="3"/>
  <c r="K245" i="3"/>
  <c r="J244" i="3"/>
  <c r="I244" i="3"/>
  <c r="J242" i="3"/>
  <c r="I242" i="3"/>
  <c r="AG241" i="3"/>
  <c r="H239" i="3"/>
  <c r="AG239" i="3" s="1"/>
  <c r="G245" i="3"/>
  <c r="Z237" i="3"/>
  <c r="Y237" i="3"/>
  <c r="X237" i="3"/>
  <c r="W237" i="3"/>
  <c r="V237" i="3"/>
  <c r="U237" i="3"/>
  <c r="T237" i="3"/>
  <c r="S237" i="3"/>
  <c r="R237" i="3"/>
  <c r="Q237" i="3"/>
  <c r="P237" i="3"/>
  <c r="O237" i="3"/>
  <c r="N237" i="3"/>
  <c r="M237" i="3"/>
  <c r="L237" i="3"/>
  <c r="K237" i="3"/>
  <c r="J237" i="3"/>
  <c r="I237" i="3"/>
  <c r="H237" i="3"/>
  <c r="G237" i="3"/>
  <c r="AG236" i="3"/>
  <c r="AG237" i="3" s="1"/>
  <c r="Z234" i="3"/>
  <c r="Y234" i="3"/>
  <c r="X234" i="3"/>
  <c r="W234" i="3"/>
  <c r="V234" i="3"/>
  <c r="U234" i="3"/>
  <c r="T234" i="3"/>
  <c r="S234" i="3"/>
  <c r="R234" i="3"/>
  <c r="Q234" i="3"/>
  <c r="P234" i="3"/>
  <c r="O234" i="3"/>
  <c r="N234" i="3"/>
  <c r="M234" i="3"/>
  <c r="L234" i="3"/>
  <c r="K234" i="3"/>
  <c r="J234" i="3"/>
  <c r="I234" i="3"/>
  <c r="H234" i="3"/>
  <c r="G234" i="3"/>
  <c r="AG233" i="3"/>
  <c r="AG234" i="3" s="1"/>
  <c r="Z231" i="3"/>
  <c r="Y231" i="3"/>
  <c r="X231" i="3"/>
  <c r="W231" i="3"/>
  <c r="V231" i="3"/>
  <c r="U231" i="3"/>
  <c r="T231" i="3"/>
  <c r="S231" i="3"/>
  <c r="R231" i="3"/>
  <c r="Q231" i="3"/>
  <c r="P231" i="3"/>
  <c r="O231" i="3"/>
  <c r="N231" i="3"/>
  <c r="M231" i="3"/>
  <c r="L231" i="3"/>
  <c r="K231" i="3"/>
  <c r="J231" i="3"/>
  <c r="I231" i="3"/>
  <c r="H231" i="3"/>
  <c r="G231" i="3"/>
  <c r="AG230" i="3"/>
  <c r="AG231" i="3" s="1"/>
  <c r="Z228" i="3"/>
  <c r="Y228" i="3"/>
  <c r="X228" i="3"/>
  <c r="W228" i="3"/>
  <c r="V228" i="3"/>
  <c r="U228" i="3"/>
  <c r="T228" i="3"/>
  <c r="S228" i="3"/>
  <c r="R228" i="3"/>
  <c r="Q228" i="3"/>
  <c r="P228" i="3"/>
  <c r="O228" i="3"/>
  <c r="N228" i="3"/>
  <c r="M228" i="3"/>
  <c r="L228" i="3"/>
  <c r="K228" i="3"/>
  <c r="J228" i="3"/>
  <c r="I228" i="3"/>
  <c r="H228" i="3"/>
  <c r="G228" i="3"/>
  <c r="AG227" i="3"/>
  <c r="AG228" i="3" s="1"/>
  <c r="Z225" i="3"/>
  <c r="Y225" i="3"/>
  <c r="X225" i="3"/>
  <c r="W225" i="3"/>
  <c r="V225" i="3"/>
  <c r="U225" i="3"/>
  <c r="T225" i="3"/>
  <c r="S225" i="3"/>
  <c r="R225" i="3"/>
  <c r="Q225" i="3"/>
  <c r="P225" i="3"/>
  <c r="O225" i="3"/>
  <c r="M225" i="3"/>
  <c r="K225" i="3"/>
  <c r="J225" i="3"/>
  <c r="I225" i="3"/>
  <c r="H225" i="3"/>
  <c r="G225" i="3"/>
  <c r="AG224" i="3"/>
  <c r="AG223" i="3"/>
  <c r="Z211" i="3"/>
  <c r="Y211" i="3"/>
  <c r="X211" i="3"/>
  <c r="W211" i="3"/>
  <c r="V211" i="3"/>
  <c r="U211" i="3"/>
  <c r="T211" i="3"/>
  <c r="S211" i="3"/>
  <c r="R211" i="3"/>
  <c r="Q211" i="3"/>
  <c r="P211" i="3"/>
  <c r="O211" i="3"/>
  <c r="N211" i="3"/>
  <c r="M211" i="3"/>
  <c r="L211" i="3"/>
  <c r="I211" i="3"/>
  <c r="H211" i="3"/>
  <c r="G211" i="3"/>
  <c r="AG210" i="3"/>
  <c r="AG209" i="3"/>
  <c r="AG208" i="3"/>
  <c r="AG207" i="3"/>
  <c r="Z205" i="3"/>
  <c r="Y205" i="3"/>
  <c r="X205" i="3"/>
  <c r="W205" i="3"/>
  <c r="V205" i="3"/>
  <c r="U205" i="3"/>
  <c r="T205" i="3"/>
  <c r="S205" i="3"/>
  <c r="R205" i="3"/>
  <c r="Q205" i="3"/>
  <c r="P205" i="3"/>
  <c r="O205" i="3"/>
  <c r="N205" i="3"/>
  <c r="M205" i="3"/>
  <c r="L205" i="3"/>
  <c r="K205" i="3"/>
  <c r="H205" i="3"/>
  <c r="G205" i="3"/>
  <c r="AG204" i="3"/>
  <c r="AG200" i="3"/>
  <c r="AG199" i="3"/>
  <c r="AG198" i="3"/>
  <c r="AG195" i="3"/>
  <c r="AG194" i="3"/>
  <c r="AG193" i="3"/>
  <c r="X191" i="3"/>
  <c r="W191" i="3"/>
  <c r="V191" i="3"/>
  <c r="T191" i="3"/>
  <c r="Q191" i="3"/>
  <c r="P191" i="3"/>
  <c r="O191" i="3"/>
  <c r="N191" i="3"/>
  <c r="M191" i="3"/>
  <c r="L191" i="3"/>
  <c r="K191" i="3"/>
  <c r="J191" i="3"/>
  <c r="I191" i="3"/>
  <c r="H191" i="3"/>
  <c r="G191" i="3"/>
  <c r="AG190" i="3"/>
  <c r="AG189" i="3"/>
  <c r="AG188" i="3"/>
  <c r="AG187" i="3"/>
  <c r="AG186" i="3"/>
  <c r="AG185" i="3"/>
  <c r="AG184" i="3"/>
  <c r="AG183" i="3"/>
  <c r="AG182" i="3"/>
  <c r="AG181" i="3"/>
  <c r="AG180" i="3"/>
  <c r="AG179" i="3"/>
  <c r="R191" i="3"/>
  <c r="AG176" i="3"/>
  <c r="AG174" i="3"/>
  <c r="AG173" i="3"/>
  <c r="AG170" i="3"/>
  <c r="AG168" i="3"/>
  <c r="Z166" i="3"/>
  <c r="Y166" i="3"/>
  <c r="X166" i="3"/>
  <c r="W166" i="3"/>
  <c r="V166" i="3"/>
  <c r="U166" i="3"/>
  <c r="T166" i="3"/>
  <c r="S166" i="3"/>
  <c r="R166" i="3"/>
  <c r="Q166" i="3"/>
  <c r="P166" i="3"/>
  <c r="O166" i="3"/>
  <c r="N166" i="3"/>
  <c r="M166" i="3"/>
  <c r="L166" i="3"/>
  <c r="H166" i="3"/>
  <c r="G166" i="3"/>
  <c r="AG165" i="3"/>
  <c r="AG163" i="3"/>
  <c r="Z157" i="3"/>
  <c r="Y157" i="3"/>
  <c r="X157" i="3"/>
  <c r="W157" i="3"/>
  <c r="V157" i="3"/>
  <c r="U157" i="3"/>
  <c r="T157" i="3"/>
  <c r="S157" i="3"/>
  <c r="R157" i="3"/>
  <c r="Q157" i="3"/>
  <c r="P157" i="3"/>
  <c r="O157" i="3"/>
  <c r="N157" i="3"/>
  <c r="M157" i="3"/>
  <c r="L157" i="3"/>
  <c r="K157" i="3"/>
  <c r="J157" i="3"/>
  <c r="H157" i="3"/>
  <c r="G157" i="3"/>
  <c r="I155" i="3"/>
  <c r="AG155" i="3" s="1"/>
  <c r="I153" i="3"/>
  <c r="AG153" i="3" s="1"/>
  <c r="Z151" i="3"/>
  <c r="Y151" i="3"/>
  <c r="X151" i="3"/>
  <c r="W151" i="3"/>
  <c r="V151" i="3"/>
  <c r="U151" i="3"/>
  <c r="T151" i="3"/>
  <c r="S151" i="3"/>
  <c r="R151" i="3"/>
  <c r="Q151" i="3"/>
  <c r="P151" i="3"/>
  <c r="O151" i="3"/>
  <c r="N151" i="3"/>
  <c r="J151" i="3"/>
  <c r="I151" i="3"/>
  <c r="G151" i="3"/>
  <c r="AG150" i="3"/>
  <c r="H151" i="3"/>
  <c r="Z147" i="3"/>
  <c r="Y147" i="3"/>
  <c r="X147" i="3"/>
  <c r="W147" i="3"/>
  <c r="V147" i="3"/>
  <c r="U147" i="3"/>
  <c r="T147" i="3"/>
  <c r="S147" i="3"/>
  <c r="R147" i="3"/>
  <c r="Q147" i="3"/>
  <c r="P147" i="3"/>
  <c r="N147" i="3"/>
  <c r="J147" i="3"/>
  <c r="I147" i="3"/>
  <c r="G147" i="3"/>
  <c r="AG146" i="3"/>
  <c r="AG143" i="3"/>
  <c r="AG142" i="3"/>
  <c r="AG141" i="3"/>
  <c r="AG140" i="3"/>
  <c r="AG139" i="3"/>
  <c r="AG138" i="3"/>
  <c r="AG137" i="3"/>
  <c r="AG136" i="3"/>
  <c r="AG135" i="3"/>
  <c r="AG134" i="3"/>
  <c r="AG133" i="3"/>
  <c r="Z128" i="3"/>
  <c r="Y128" i="3"/>
  <c r="X128" i="3"/>
  <c r="W128" i="3"/>
  <c r="V128" i="3"/>
  <c r="U128" i="3"/>
  <c r="T128" i="3"/>
  <c r="S128" i="3"/>
  <c r="R128" i="3"/>
  <c r="Q128" i="3"/>
  <c r="P128" i="3"/>
  <c r="O128" i="3"/>
  <c r="N128" i="3"/>
  <c r="M128" i="3"/>
  <c r="L128" i="3"/>
  <c r="J128" i="3"/>
  <c r="H128" i="3"/>
  <c r="G128" i="3"/>
  <c r="AG127" i="3"/>
  <c r="AG126" i="3"/>
  <c r="AG125" i="3"/>
  <c r="Z123" i="3"/>
  <c r="Y123" i="3"/>
  <c r="X123" i="3"/>
  <c r="W123" i="3"/>
  <c r="V123" i="3"/>
  <c r="U123" i="3"/>
  <c r="T123" i="3"/>
  <c r="S123" i="3"/>
  <c r="R123" i="3"/>
  <c r="Q123" i="3"/>
  <c r="P123" i="3"/>
  <c r="O123" i="3"/>
  <c r="N123" i="3"/>
  <c r="M123" i="3"/>
  <c r="L123" i="3"/>
  <c r="K123" i="3"/>
  <c r="J123" i="3"/>
  <c r="I123" i="3"/>
  <c r="H123" i="3"/>
  <c r="G123" i="3"/>
  <c r="AG122" i="3"/>
  <c r="AG121" i="3"/>
  <c r="AG120" i="3"/>
  <c r="AG119" i="3"/>
  <c r="Z117" i="3"/>
  <c r="Y117" i="3"/>
  <c r="X117" i="3"/>
  <c r="W117" i="3"/>
  <c r="V117" i="3"/>
  <c r="U117" i="3"/>
  <c r="T117" i="3"/>
  <c r="S117" i="3"/>
  <c r="R117" i="3"/>
  <c r="Q117" i="3"/>
  <c r="P117" i="3"/>
  <c r="O117" i="3"/>
  <c r="N117" i="3"/>
  <c r="M117" i="3"/>
  <c r="L117" i="3"/>
  <c r="K117" i="3"/>
  <c r="J117" i="3"/>
  <c r="H117" i="3"/>
  <c r="G117" i="3"/>
  <c r="AG116" i="3"/>
  <c r="AG117" i="3" s="1"/>
  <c r="Z114" i="3"/>
  <c r="Y114" i="3"/>
  <c r="X114" i="3"/>
  <c r="W114" i="3"/>
  <c r="V114" i="3"/>
  <c r="U114" i="3"/>
  <c r="T114" i="3"/>
  <c r="S114" i="3"/>
  <c r="R114" i="3"/>
  <c r="Q114" i="3"/>
  <c r="P114" i="3"/>
  <c r="O114" i="3"/>
  <c r="N114" i="3"/>
  <c r="M114" i="3"/>
  <c r="L114" i="3"/>
  <c r="K114" i="3"/>
  <c r="J114" i="3"/>
  <c r="I114" i="3"/>
  <c r="H114" i="3"/>
  <c r="G114" i="3"/>
  <c r="AG113" i="3"/>
  <c r="AG112" i="3"/>
  <c r="Z395" i="3"/>
  <c r="Y395" i="3"/>
  <c r="X395" i="3"/>
  <c r="W395" i="3"/>
  <c r="V395" i="3"/>
  <c r="U395" i="3"/>
  <c r="T395" i="3"/>
  <c r="S395" i="3"/>
  <c r="R395" i="3"/>
  <c r="Q395" i="3"/>
  <c r="P395" i="3"/>
  <c r="O395" i="3"/>
  <c r="N395" i="3"/>
  <c r="M395" i="3"/>
  <c r="L395" i="3"/>
  <c r="K395" i="3"/>
  <c r="J395" i="3"/>
  <c r="G395" i="3"/>
  <c r="AG394" i="3"/>
  <c r="AG395" i="3" s="1"/>
  <c r="Z110" i="3"/>
  <c r="Y110" i="3"/>
  <c r="X110" i="3"/>
  <c r="W110" i="3"/>
  <c r="V110" i="3"/>
  <c r="U110" i="3"/>
  <c r="T110" i="3"/>
  <c r="S110" i="3"/>
  <c r="R110" i="3"/>
  <c r="Q110" i="3"/>
  <c r="P110" i="3"/>
  <c r="O110" i="3"/>
  <c r="N110" i="3"/>
  <c r="M110" i="3"/>
  <c r="K110" i="3"/>
  <c r="G110" i="3"/>
  <c r="AG109" i="3"/>
  <c r="AG108" i="3"/>
  <c r="AG107" i="3"/>
  <c r="AG106" i="3"/>
  <c r="AG105" i="3"/>
  <c r="AG104" i="3"/>
  <c r="AG103" i="3"/>
  <c r="AG102" i="3"/>
  <c r="AG101" i="3"/>
  <c r="Z99" i="3"/>
  <c r="Y99" i="3"/>
  <c r="X99" i="3"/>
  <c r="W99" i="3"/>
  <c r="V99" i="3"/>
  <c r="U99" i="3"/>
  <c r="T99" i="3"/>
  <c r="S99" i="3"/>
  <c r="R99" i="3"/>
  <c r="Q99" i="3"/>
  <c r="P99" i="3"/>
  <c r="O99" i="3"/>
  <c r="N99" i="3"/>
  <c r="M99" i="3"/>
  <c r="L99" i="3"/>
  <c r="K99" i="3"/>
  <c r="J99" i="3"/>
  <c r="I99" i="3"/>
  <c r="H99" i="3"/>
  <c r="G99" i="3"/>
  <c r="AG98" i="3"/>
  <c r="AG97" i="3"/>
  <c r="AG96" i="3"/>
  <c r="AG94" i="3"/>
  <c r="AG93" i="3"/>
  <c r="AG92" i="3"/>
  <c r="AG91" i="3"/>
  <c r="Z89" i="3"/>
  <c r="Y89" i="3"/>
  <c r="X89" i="3"/>
  <c r="W89" i="3"/>
  <c r="V89" i="3"/>
  <c r="U89" i="3"/>
  <c r="T89" i="3"/>
  <c r="S89" i="3"/>
  <c r="R89" i="3"/>
  <c r="Q89" i="3"/>
  <c r="P89" i="3"/>
  <c r="O89" i="3"/>
  <c r="N89" i="3"/>
  <c r="M89" i="3"/>
  <c r="L89" i="3"/>
  <c r="G89" i="3"/>
  <c r="H88" i="3"/>
  <c r="AG88" i="3" s="1"/>
  <c r="H87" i="3"/>
  <c r="H86" i="3"/>
  <c r="AG86" i="3" s="1"/>
  <c r="I85" i="3"/>
  <c r="I89" i="3" s="1"/>
  <c r="H85" i="3"/>
  <c r="Z83" i="3"/>
  <c r="Y83" i="3"/>
  <c r="X83" i="3"/>
  <c r="W83" i="3"/>
  <c r="V83" i="3"/>
  <c r="U83" i="3"/>
  <c r="T83" i="3"/>
  <c r="S83" i="3"/>
  <c r="R83" i="3"/>
  <c r="Q83" i="3"/>
  <c r="P83" i="3"/>
  <c r="O83" i="3"/>
  <c r="N83" i="3"/>
  <c r="M83" i="3"/>
  <c r="L83" i="3"/>
  <c r="K83" i="3"/>
  <c r="J83" i="3"/>
  <c r="I83" i="3"/>
  <c r="H83" i="3"/>
  <c r="G83" i="3"/>
  <c r="AG82" i="3"/>
  <c r="AG83" i="3" s="1"/>
  <c r="Z80" i="3"/>
  <c r="Y80" i="3"/>
  <c r="X80" i="3"/>
  <c r="W80" i="3"/>
  <c r="V80" i="3"/>
  <c r="U80" i="3"/>
  <c r="T80" i="3"/>
  <c r="S80" i="3"/>
  <c r="R80" i="3"/>
  <c r="Q80" i="3"/>
  <c r="P80" i="3"/>
  <c r="O80" i="3"/>
  <c r="N80" i="3"/>
  <c r="J80" i="3"/>
  <c r="H80" i="3"/>
  <c r="G80" i="3"/>
  <c r="AG79" i="3"/>
  <c r="K78" i="3"/>
  <c r="I78" i="3"/>
  <c r="I77" i="3"/>
  <c r="AG77" i="3" s="1"/>
  <c r="I76" i="3"/>
  <c r="Z74" i="3"/>
  <c r="Y74" i="3"/>
  <c r="X74" i="3"/>
  <c r="W74" i="3"/>
  <c r="V74" i="3"/>
  <c r="U74" i="3"/>
  <c r="T74" i="3"/>
  <c r="S74" i="3"/>
  <c r="R74" i="3"/>
  <c r="Q74" i="3"/>
  <c r="P74" i="3"/>
  <c r="N74" i="3"/>
  <c r="L74" i="3"/>
  <c r="K74" i="3"/>
  <c r="J74" i="3"/>
  <c r="I74" i="3"/>
  <c r="H74" i="3"/>
  <c r="G74" i="3"/>
  <c r="AG73" i="3"/>
  <c r="Z71" i="3"/>
  <c r="Y71" i="3"/>
  <c r="X71" i="3"/>
  <c r="W71" i="3"/>
  <c r="V71" i="3"/>
  <c r="U71" i="3"/>
  <c r="T71" i="3"/>
  <c r="S71" i="3"/>
  <c r="R71" i="3"/>
  <c r="Q71" i="3"/>
  <c r="P71" i="3"/>
  <c r="O71" i="3"/>
  <c r="N71" i="3"/>
  <c r="M71" i="3"/>
  <c r="L71" i="3"/>
  <c r="K71" i="3"/>
  <c r="J71" i="3"/>
  <c r="I71" i="3"/>
  <c r="H71" i="3"/>
  <c r="G71" i="3"/>
  <c r="AG70" i="3"/>
  <c r="AG69" i="3"/>
  <c r="Z67" i="3"/>
  <c r="Y67" i="3"/>
  <c r="X67" i="3"/>
  <c r="W67" i="3"/>
  <c r="V67" i="3"/>
  <c r="U67" i="3"/>
  <c r="T67" i="3"/>
  <c r="S67" i="3"/>
  <c r="R67" i="3"/>
  <c r="Q67" i="3"/>
  <c r="P67" i="3"/>
  <c r="O67" i="3"/>
  <c r="N67" i="3"/>
  <c r="M67" i="3"/>
  <c r="L67" i="3"/>
  <c r="K67" i="3"/>
  <c r="J67" i="3"/>
  <c r="I67" i="3"/>
  <c r="H67" i="3"/>
  <c r="G67" i="3"/>
  <c r="AG66" i="3"/>
  <c r="AG67" i="3" s="1"/>
  <c r="Z64" i="3"/>
  <c r="Y64" i="3"/>
  <c r="X64" i="3"/>
  <c r="W64" i="3"/>
  <c r="V64" i="3"/>
  <c r="U64" i="3"/>
  <c r="T64" i="3"/>
  <c r="S64" i="3"/>
  <c r="R64" i="3"/>
  <c r="Q64" i="3"/>
  <c r="P64" i="3"/>
  <c r="O64" i="3"/>
  <c r="N64" i="3"/>
  <c r="M64" i="3"/>
  <c r="L64" i="3"/>
  <c r="I64" i="3"/>
  <c r="G64" i="3"/>
  <c r="H63" i="3"/>
  <c r="AG63" i="3" s="1"/>
  <c r="H61" i="3"/>
  <c r="AG61" i="3" s="1"/>
  <c r="Z57" i="3"/>
  <c r="Y57" i="3"/>
  <c r="X57" i="3"/>
  <c r="W57" i="3"/>
  <c r="V57" i="3"/>
  <c r="U57" i="3"/>
  <c r="S57" i="3"/>
  <c r="P57" i="3"/>
  <c r="O57" i="3"/>
  <c r="N57" i="3"/>
  <c r="M57" i="3"/>
  <c r="L57" i="3"/>
  <c r="K57" i="3"/>
  <c r="J57" i="3"/>
  <c r="I57" i="3"/>
  <c r="G57" i="3"/>
  <c r="AG56" i="3"/>
  <c r="AG55" i="3"/>
  <c r="AG54" i="3"/>
  <c r="AG53" i="3"/>
  <c r="AG51" i="3"/>
  <c r="AG50" i="3"/>
  <c r="AG49" i="3"/>
  <c r="Z40" i="3"/>
  <c r="Y40" i="3"/>
  <c r="X40" i="3"/>
  <c r="W40" i="3"/>
  <c r="V40" i="3"/>
  <c r="U40" i="3"/>
  <c r="T40" i="3"/>
  <c r="S40" i="3"/>
  <c r="R40" i="3"/>
  <c r="Q40" i="3"/>
  <c r="P40" i="3"/>
  <c r="J40" i="3"/>
  <c r="I40" i="3"/>
  <c r="H40" i="3"/>
  <c r="G40" i="3"/>
  <c r="AG39" i="3"/>
  <c r="AG36" i="3"/>
  <c r="AG35" i="3"/>
  <c r="Z27" i="3"/>
  <c r="Y27" i="3"/>
  <c r="X27" i="3"/>
  <c r="W27" i="3"/>
  <c r="V27" i="3"/>
  <c r="U27" i="3"/>
  <c r="T27" i="3"/>
  <c r="S27" i="3"/>
  <c r="R27" i="3"/>
  <c r="Q27" i="3"/>
  <c r="P27" i="3"/>
  <c r="O27" i="3"/>
  <c r="N27" i="3"/>
  <c r="M27" i="3"/>
  <c r="L27" i="3"/>
  <c r="K27" i="3"/>
  <c r="J27" i="3"/>
  <c r="I27" i="3"/>
  <c r="H27" i="3"/>
  <c r="G27" i="3"/>
  <c r="AG26" i="3"/>
  <c r="AG27" i="3" s="1"/>
  <c r="Z24" i="3"/>
  <c r="Y24" i="3"/>
  <c r="X24" i="3"/>
  <c r="W24" i="3"/>
  <c r="V24" i="3"/>
  <c r="U24" i="3"/>
  <c r="T24" i="3"/>
  <c r="S24" i="3"/>
  <c r="R24" i="3"/>
  <c r="Q24" i="3"/>
  <c r="P24" i="3"/>
  <c r="O24" i="3"/>
  <c r="N24" i="3"/>
  <c r="M24" i="3"/>
  <c r="L24" i="3"/>
  <c r="H24" i="3"/>
  <c r="G24" i="3"/>
  <c r="I23" i="3"/>
  <c r="I24" i="3" s="1"/>
  <c r="Z21" i="3"/>
  <c r="Y21" i="3"/>
  <c r="X21" i="3"/>
  <c r="W21" i="3"/>
  <c r="V21" i="3"/>
  <c r="U21" i="3"/>
  <c r="T21" i="3"/>
  <c r="S21" i="3"/>
  <c r="R21" i="3"/>
  <c r="Q21" i="3"/>
  <c r="P21" i="3"/>
  <c r="O21" i="3"/>
  <c r="N21" i="3"/>
  <c r="M21" i="3"/>
  <c r="L21" i="3"/>
  <c r="I21" i="3"/>
  <c r="G21" i="3"/>
  <c r="AG14" i="3"/>
  <c r="AG13" i="3"/>
  <c r="Z11" i="3"/>
  <c r="Y11" i="3"/>
  <c r="X11" i="3"/>
  <c r="W11" i="3"/>
  <c r="V11" i="3"/>
  <c r="U11" i="3"/>
  <c r="T11" i="3"/>
  <c r="S11" i="3"/>
  <c r="R11" i="3"/>
  <c r="Q11" i="3"/>
  <c r="P11" i="3"/>
  <c r="O11" i="3"/>
  <c r="N11" i="3"/>
  <c r="M11" i="3"/>
  <c r="L11" i="3"/>
  <c r="K11" i="3"/>
  <c r="J11" i="3"/>
  <c r="G11" i="3"/>
  <c r="AG10" i="3"/>
  <c r="AG9" i="3"/>
  <c r="AG8" i="3"/>
  <c r="Z6" i="3"/>
  <c r="Y6" i="3"/>
  <c r="X6" i="3"/>
  <c r="W6" i="3"/>
  <c r="V6" i="3"/>
  <c r="U6" i="3"/>
  <c r="T6" i="3"/>
  <c r="S6" i="3"/>
  <c r="R6" i="3"/>
  <c r="Q6" i="3"/>
  <c r="P6" i="3"/>
  <c r="O6" i="3"/>
  <c r="N6" i="3"/>
  <c r="M6" i="3"/>
  <c r="L6" i="3"/>
  <c r="K6" i="3"/>
  <c r="G6" i="3"/>
  <c r="H5" i="3"/>
  <c r="H6" i="3" s="1"/>
  <c r="Z3" i="3"/>
  <c r="Y3" i="3"/>
  <c r="X3" i="3"/>
  <c r="W3" i="3"/>
  <c r="V3" i="3"/>
  <c r="U3" i="3"/>
  <c r="T3" i="3"/>
  <c r="S3" i="3"/>
  <c r="R3" i="3"/>
  <c r="Q3" i="3"/>
  <c r="P3" i="3"/>
  <c r="O3" i="3"/>
  <c r="N3" i="3"/>
  <c r="M3" i="3"/>
  <c r="L3" i="3"/>
  <c r="K3" i="3"/>
  <c r="J3" i="3"/>
  <c r="I3" i="3"/>
  <c r="H3" i="3"/>
  <c r="G3" i="3"/>
  <c r="AG2" i="3"/>
  <c r="AG3" i="3" s="1"/>
  <c r="P867" i="2"/>
  <c r="P866" i="2"/>
  <c r="P865" i="2"/>
  <c r="P864" i="2"/>
  <c r="P863" i="2"/>
  <c r="P862" i="2"/>
  <c r="C552" i="2"/>
  <c r="C544" i="2"/>
  <c r="O541" i="2"/>
  <c r="H541" i="2"/>
  <c r="G541" i="2"/>
  <c r="E541" i="2"/>
  <c r="L540" i="2"/>
  <c r="K540" i="2"/>
  <c r="J540" i="2"/>
  <c r="I540" i="2"/>
  <c r="L539" i="2"/>
  <c r="K539" i="2"/>
  <c r="J539" i="2"/>
  <c r="I539" i="2"/>
  <c r="O537" i="2"/>
  <c r="M537" i="2"/>
  <c r="L537" i="2"/>
  <c r="K537" i="2"/>
  <c r="J537" i="2"/>
  <c r="I537" i="2"/>
  <c r="H537" i="2"/>
  <c r="G537" i="2"/>
  <c r="E537" i="2"/>
  <c r="P536" i="2"/>
  <c r="P535" i="2"/>
  <c r="P534" i="2"/>
  <c r="P533" i="2"/>
  <c r="P532" i="2"/>
  <c r="P531" i="2"/>
  <c r="P530" i="2"/>
  <c r="O528" i="2"/>
  <c r="M528" i="2"/>
  <c r="L528" i="2"/>
  <c r="K528" i="2"/>
  <c r="H528" i="2"/>
  <c r="G528" i="2"/>
  <c r="E528" i="2"/>
  <c r="J528" i="2"/>
  <c r="O525" i="2"/>
  <c r="M525" i="2"/>
  <c r="L525" i="2"/>
  <c r="I525" i="2"/>
  <c r="H525" i="2"/>
  <c r="G525" i="2"/>
  <c r="J524" i="2"/>
  <c r="P524" i="2" s="1"/>
  <c r="P523" i="2"/>
  <c r="P522" i="2"/>
  <c r="P521" i="2"/>
  <c r="P520" i="2"/>
  <c r="P519" i="2"/>
  <c r="P518" i="2"/>
  <c r="P517" i="2"/>
  <c r="P516"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K489" i="2"/>
  <c r="P489" i="2" s="1"/>
  <c r="P488" i="2"/>
  <c r="O486" i="2"/>
  <c r="M486" i="2"/>
  <c r="L486" i="2"/>
  <c r="K486" i="2"/>
  <c r="J486" i="2"/>
  <c r="I486" i="2"/>
  <c r="H486" i="2"/>
  <c r="G486" i="2"/>
  <c r="E486" i="2"/>
  <c r="P485" i="2"/>
  <c r="P484" i="2"/>
  <c r="P483" i="2"/>
  <c r="P482" i="2"/>
  <c r="P481" i="2"/>
  <c r="P480" i="2"/>
  <c r="P479" i="2"/>
  <c r="P478" i="2"/>
  <c r="P477" i="2"/>
  <c r="P476" i="2"/>
  <c r="O474" i="2"/>
  <c r="M474" i="2"/>
  <c r="L474" i="2"/>
  <c r="K474" i="2"/>
  <c r="P473" i="2"/>
  <c r="P472" i="2"/>
  <c r="P469" i="2"/>
  <c r="H467" i="2"/>
  <c r="G467" i="2"/>
  <c r="O461" i="2"/>
  <c r="M461" i="2"/>
  <c r="L461" i="2"/>
  <c r="K461" i="2"/>
  <c r="P459" i="2"/>
  <c r="P455" i="2"/>
  <c r="P452" i="2"/>
  <c r="P450" i="2"/>
  <c r="O440" i="2"/>
  <c r="M440" i="2"/>
  <c r="L440" i="2"/>
  <c r="K440" i="2"/>
  <c r="J440" i="2"/>
  <c r="I440" i="2"/>
  <c r="H440" i="2"/>
  <c r="G440" i="2"/>
  <c r="E440" i="2"/>
  <c r="P439" i="2"/>
  <c r="P440" i="2" s="1"/>
  <c r="O437" i="2"/>
  <c r="M437" i="2"/>
  <c r="L437" i="2"/>
  <c r="K437" i="2"/>
  <c r="J437" i="2"/>
  <c r="I437" i="2"/>
  <c r="H437" i="2"/>
  <c r="G437" i="2"/>
  <c r="E437" i="2"/>
  <c r="P436" i="2"/>
  <c r="P435" i="2"/>
  <c r="P434" i="2"/>
  <c r="P433" i="2"/>
  <c r="O431" i="2"/>
  <c r="M431" i="2"/>
  <c r="L431" i="2"/>
  <c r="K431" i="2"/>
  <c r="P422" i="2"/>
  <c r="O420" i="2"/>
  <c r="M420" i="2"/>
  <c r="L420" i="2"/>
  <c r="K420" i="2"/>
  <c r="H420" i="2"/>
  <c r="G420" i="2"/>
  <c r="E420" i="2"/>
  <c r="J420" i="2"/>
  <c r="O417" i="2"/>
  <c r="M417" i="2"/>
  <c r="L417" i="2"/>
  <c r="K417" i="2"/>
  <c r="J417" i="2"/>
  <c r="I417" i="2"/>
  <c r="H417" i="2"/>
  <c r="G417" i="2"/>
  <c r="E417" i="2"/>
  <c r="P416" i="2"/>
  <c r="P417" i="2" s="1"/>
  <c r="O411" i="2"/>
  <c r="M411" i="2"/>
  <c r="L411" i="2"/>
  <c r="K411" i="2"/>
  <c r="E411" i="2"/>
  <c r="H411" i="2"/>
  <c r="G411" i="2"/>
  <c r="O408" i="2"/>
  <c r="M408" i="2"/>
  <c r="L408" i="2"/>
  <c r="K408" i="2"/>
  <c r="H408" i="2"/>
  <c r="G408" i="2"/>
  <c r="E408" i="2"/>
  <c r="I408" i="2"/>
  <c r="O405" i="2"/>
  <c r="M405" i="2"/>
  <c r="L405" i="2"/>
  <c r="K405" i="2"/>
  <c r="J405" i="2"/>
  <c r="I405" i="2"/>
  <c r="H405" i="2"/>
  <c r="G405" i="2"/>
  <c r="O399" i="2"/>
  <c r="M399" i="2"/>
  <c r="L399" i="2"/>
  <c r="K399" i="2"/>
  <c r="J399" i="2"/>
  <c r="I399" i="2"/>
  <c r="H399" i="2"/>
  <c r="G399" i="2"/>
  <c r="E399" i="2"/>
  <c r="P398" i="2"/>
  <c r="P397" i="2"/>
  <c r="O395" i="2"/>
  <c r="M395" i="2"/>
  <c r="H395" i="2"/>
  <c r="G395" i="2"/>
  <c r="E395" i="2"/>
  <c r="L394" i="2"/>
  <c r="L395" i="2" s="1"/>
  <c r="K394" i="2"/>
  <c r="K395" i="2" s="1"/>
  <c r="J394" i="2"/>
  <c r="J395" i="2" s="1"/>
  <c r="I394" i="2"/>
  <c r="I395" i="2" s="1"/>
  <c r="O392" i="2"/>
  <c r="H392" i="2"/>
  <c r="G392" i="2"/>
  <c r="E392" i="2"/>
  <c r="J391" i="2"/>
  <c r="I391" i="2"/>
  <c r="J390" i="2"/>
  <c r="I390" i="2"/>
  <c r="O388" i="2"/>
  <c r="M388" i="2"/>
  <c r="L388" i="2"/>
  <c r="K388" i="2"/>
  <c r="J388" i="2"/>
  <c r="I388" i="2"/>
  <c r="H388" i="2"/>
  <c r="G388" i="2"/>
  <c r="E388" i="2"/>
  <c r="P387" i="2"/>
  <c r="P386" i="2"/>
  <c r="O381" i="2"/>
  <c r="M381" i="2"/>
  <c r="L381" i="2"/>
  <c r="H381" i="2"/>
  <c r="G381" i="2"/>
  <c r="E381" i="2"/>
  <c r="K380" i="2"/>
  <c r="K381" i="2" s="1"/>
  <c r="J380" i="2"/>
  <c r="I380" i="2"/>
  <c r="I381" i="2" s="1"/>
  <c r="J379" i="2"/>
  <c r="O377" i="2"/>
  <c r="M377" i="2"/>
  <c r="L377" i="2"/>
  <c r="K377" i="2"/>
  <c r="J377" i="2"/>
  <c r="I377" i="2"/>
  <c r="H377" i="2"/>
  <c r="G377" i="2"/>
  <c r="E377" i="2"/>
  <c r="P376" i="2"/>
  <c r="P375" i="2"/>
  <c r="O373" i="2"/>
  <c r="M373" i="2"/>
  <c r="L373" i="2"/>
  <c r="H373" i="2"/>
  <c r="G373" i="2"/>
  <c r="E373" i="2"/>
  <c r="K372" i="2"/>
  <c r="K373" i="2" s="1"/>
  <c r="J372" i="2"/>
  <c r="J373" i="2" s="1"/>
  <c r="I372" i="2"/>
  <c r="O370" i="2"/>
  <c r="M370" i="2"/>
  <c r="L370" i="2"/>
  <c r="K370" i="2"/>
  <c r="J370" i="2"/>
  <c r="I370" i="2"/>
  <c r="H370" i="2"/>
  <c r="G370" i="2"/>
  <c r="E370" i="2"/>
  <c r="P369" i="2"/>
  <c r="P368" i="2"/>
  <c r="O366" i="2"/>
  <c r="H366" i="2"/>
  <c r="G366" i="2"/>
  <c r="L365" i="2"/>
  <c r="K365" i="2"/>
  <c r="J365" i="2"/>
  <c r="I365" i="2"/>
  <c r="L364" i="2"/>
  <c r="K364" i="2"/>
  <c r="J364" i="2"/>
  <c r="I364" i="2"/>
  <c r="M362" i="2"/>
  <c r="L362" i="2"/>
  <c r="K362" i="2"/>
  <c r="J362" i="2"/>
  <c r="I362" i="2"/>
  <c r="M360" i="2"/>
  <c r="L360" i="2"/>
  <c r="K360" i="2"/>
  <c r="J360" i="2"/>
  <c r="I360" i="2"/>
  <c r="P359" i="2"/>
  <c r="P358" i="2"/>
  <c r="I357" i="2"/>
  <c r="O355" i="2"/>
  <c r="M355" i="2"/>
  <c r="L355" i="2"/>
  <c r="K355" i="2"/>
  <c r="H355" i="2"/>
  <c r="G355" i="2"/>
  <c r="E355" i="2"/>
  <c r="O350" i="2"/>
  <c r="M350" i="2"/>
  <c r="H350" i="2"/>
  <c r="G350" i="2"/>
  <c r="E350" i="2"/>
  <c r="L349" i="2"/>
  <c r="L350" i="2" s="1"/>
  <c r="K349" i="2"/>
  <c r="K350" i="2" s="1"/>
  <c r="J349" i="2"/>
  <c r="J350" i="2" s="1"/>
  <c r="I349" i="2"/>
  <c r="I350" i="2" s="1"/>
  <c r="O347" i="2"/>
  <c r="M347" i="2"/>
  <c r="L347" i="2"/>
  <c r="K347" i="2"/>
  <c r="H347" i="2"/>
  <c r="J347" i="2"/>
  <c r="I347" i="2"/>
  <c r="O343" i="2"/>
  <c r="M343" i="2"/>
  <c r="L343" i="2"/>
  <c r="K343" i="2"/>
  <c r="J343" i="2"/>
  <c r="I343" i="2"/>
  <c r="H343" i="2"/>
  <c r="G343" i="2"/>
  <c r="E343" i="2"/>
  <c r="P342" i="2"/>
  <c r="P343" i="2" s="1"/>
  <c r="O340" i="2"/>
  <c r="M340" i="2"/>
  <c r="L340" i="2"/>
  <c r="K340" i="2"/>
  <c r="H340" i="2"/>
  <c r="G340" i="2"/>
  <c r="E340" i="2"/>
  <c r="J340" i="2"/>
  <c r="I340" i="2"/>
  <c r="O337" i="2"/>
  <c r="M337" i="2"/>
  <c r="L337" i="2"/>
  <c r="H337" i="2"/>
  <c r="G337" i="2"/>
  <c r="E337" i="2"/>
  <c r="J336" i="2"/>
  <c r="I336" i="2"/>
  <c r="J335" i="2"/>
  <c r="I335" i="2"/>
  <c r="O333" i="2"/>
  <c r="M333" i="2"/>
  <c r="L333" i="2"/>
  <c r="K333" i="2"/>
  <c r="J333" i="2"/>
  <c r="H333" i="2"/>
  <c r="G333" i="2"/>
  <c r="O330" i="2"/>
  <c r="M330" i="2"/>
  <c r="H330" i="2"/>
  <c r="G330" i="2"/>
  <c r="E330" i="2"/>
  <c r="L329" i="2"/>
  <c r="L330" i="2" s="1"/>
  <c r="K329" i="2"/>
  <c r="K330" i="2" s="1"/>
  <c r="J329" i="2"/>
  <c r="J330" i="2" s="1"/>
  <c r="I329" i="2"/>
  <c r="I330" i="2" s="1"/>
  <c r="O327" i="2"/>
  <c r="M327" i="2"/>
  <c r="L327" i="2"/>
  <c r="K327" i="2"/>
  <c r="O316" i="2"/>
  <c r="H316" i="2"/>
  <c r="G316" i="2"/>
  <c r="E316" i="2"/>
  <c r="M315" i="2"/>
  <c r="M316" i="2" s="1"/>
  <c r="L315" i="2"/>
  <c r="L316" i="2" s="1"/>
  <c r="K315" i="2"/>
  <c r="K316" i="2" s="1"/>
  <c r="J315" i="2"/>
  <c r="J316" i="2" s="1"/>
  <c r="I315" i="2"/>
  <c r="I316" i="2" s="1"/>
  <c r="O313" i="2"/>
  <c r="M313" i="2"/>
  <c r="L313" i="2"/>
  <c r="K313" i="2"/>
  <c r="J313" i="2"/>
  <c r="I313" i="2"/>
  <c r="H313" i="2"/>
  <c r="G313" i="2"/>
  <c r="E313" i="2"/>
  <c r="P312" i="2"/>
  <c r="P311" i="2"/>
  <c r="P310" i="2"/>
  <c r="P309" i="2"/>
  <c r="O32" i="2"/>
  <c r="M32" i="2"/>
  <c r="H32" i="2"/>
  <c r="G32" i="2"/>
  <c r="E32" i="2"/>
  <c r="L31" i="2"/>
  <c r="K31" i="2"/>
  <c r="J31" i="2"/>
  <c r="I31" i="2"/>
  <c r="I32" i="2" s="1"/>
  <c r="L30" i="2"/>
  <c r="K30" i="2"/>
  <c r="J30" i="2"/>
  <c r="L29" i="2"/>
  <c r="K29" i="2"/>
  <c r="J29" i="2"/>
  <c r="O307" i="2"/>
  <c r="M307" i="2"/>
  <c r="L307" i="2"/>
  <c r="K307" i="2"/>
  <c r="J307" i="2"/>
  <c r="I307" i="2"/>
  <c r="H307" i="2"/>
  <c r="G307" i="2"/>
  <c r="E307" i="2"/>
  <c r="P306" i="2"/>
  <c r="P307" i="2" s="1"/>
  <c r="O304" i="2"/>
  <c r="M304" i="2"/>
  <c r="L304" i="2"/>
  <c r="K304" i="2"/>
  <c r="E304" i="2"/>
  <c r="O300" i="2"/>
  <c r="M300" i="2"/>
  <c r="H300" i="2"/>
  <c r="G300" i="2"/>
  <c r="E300" i="2"/>
  <c r="L299" i="2"/>
  <c r="K299" i="2"/>
  <c r="J299" i="2"/>
  <c r="I299" i="2"/>
  <c r="L298" i="2"/>
  <c r="L300" i="2" s="1"/>
  <c r="K298" i="2"/>
  <c r="J298" i="2"/>
  <c r="J300" i="2" s="1"/>
  <c r="I298" i="2"/>
  <c r="O296" i="2"/>
  <c r="M296" i="2"/>
  <c r="L296" i="2"/>
  <c r="K296" i="2"/>
  <c r="J296" i="2"/>
  <c r="I296" i="2"/>
  <c r="H296" i="2"/>
  <c r="G296" i="2"/>
  <c r="E296" i="2"/>
  <c r="P295" i="2"/>
  <c r="P296" i="2" s="1"/>
  <c r="O293" i="2"/>
  <c r="H293" i="2"/>
  <c r="G293" i="2"/>
  <c r="E293" i="2"/>
  <c r="M292" i="2"/>
  <c r="M293" i="2" s="1"/>
  <c r="L292" i="2"/>
  <c r="L293" i="2" s="1"/>
  <c r="K292" i="2"/>
  <c r="K293" i="2" s="1"/>
  <c r="J292" i="2"/>
  <c r="J293" i="2" s="1"/>
  <c r="I292" i="2"/>
  <c r="I293" i="2" s="1"/>
  <c r="O290" i="2"/>
  <c r="M290" i="2"/>
  <c r="L290" i="2"/>
  <c r="H290" i="2"/>
  <c r="G290" i="2"/>
  <c r="E290" i="2"/>
  <c r="K289" i="2"/>
  <c r="K290" i="2" s="1"/>
  <c r="J289" i="2"/>
  <c r="J290" i="2" s="1"/>
  <c r="I289" i="2"/>
  <c r="O284" i="2"/>
  <c r="M284" i="2"/>
  <c r="H284" i="2"/>
  <c r="G284" i="2"/>
  <c r="E284" i="2"/>
  <c r="L283" i="2"/>
  <c r="L284" i="2" s="1"/>
  <c r="K283" i="2"/>
  <c r="K284" i="2" s="1"/>
  <c r="J283" i="2"/>
  <c r="J284" i="2" s="1"/>
  <c r="I283" i="2"/>
  <c r="I284" i="2" s="1"/>
  <c r="O281" i="2"/>
  <c r="M281" i="2"/>
  <c r="L281" i="2"/>
  <c r="K281" i="2"/>
  <c r="G281" i="2"/>
  <c r="E281" i="2"/>
  <c r="J281" i="2"/>
  <c r="I281" i="2"/>
  <c r="H281" i="2"/>
  <c r="P279" i="2"/>
  <c r="O277" i="2"/>
  <c r="M277" i="2"/>
  <c r="L277" i="2"/>
  <c r="K277" i="2"/>
  <c r="H277" i="2"/>
  <c r="G277" i="2"/>
  <c r="E277" i="2"/>
  <c r="O270" i="2"/>
  <c r="M270" i="2"/>
  <c r="H270" i="2"/>
  <c r="G270" i="2"/>
  <c r="L269" i="2"/>
  <c r="K269" i="2"/>
  <c r="J269" i="2"/>
  <c r="I269" i="2"/>
  <c r="L268" i="2"/>
  <c r="K268" i="2"/>
  <c r="J268" i="2"/>
  <c r="I268" i="2"/>
  <c r="L267" i="2"/>
  <c r="K267" i="2"/>
  <c r="J267" i="2"/>
  <c r="I267" i="2"/>
  <c r="L266" i="2"/>
  <c r="K266" i="2"/>
  <c r="J266" i="2"/>
  <c r="I266" i="2"/>
  <c r="L265" i="2"/>
  <c r="K265" i="2"/>
  <c r="J265" i="2"/>
  <c r="I265" i="2"/>
  <c r="L264" i="2"/>
  <c r="K264" i="2"/>
  <c r="J264" i="2"/>
  <c r="I264" i="2"/>
  <c r="L263" i="2"/>
  <c r="K263" i="2"/>
  <c r="J263" i="2"/>
  <c r="I263" i="2"/>
  <c r="J262" i="2"/>
  <c r="I262" i="2"/>
  <c r="L261" i="2"/>
  <c r="K261" i="2"/>
  <c r="J261" i="2"/>
  <c r="I261" i="2"/>
  <c r="L260" i="2"/>
  <c r="K260" i="2"/>
  <c r="J260" i="2"/>
  <c r="I260" i="2"/>
  <c r="L259" i="2"/>
  <c r="K259" i="2"/>
  <c r="J259" i="2"/>
  <c r="I259" i="2"/>
  <c r="L258" i="2"/>
  <c r="K258" i="2"/>
  <c r="J258" i="2"/>
  <c r="I258" i="2"/>
  <c r="L257" i="2"/>
  <c r="K257" i="2"/>
  <c r="J257" i="2"/>
  <c r="I257" i="2"/>
  <c r="L256" i="2"/>
  <c r="K256" i="2"/>
  <c r="J256" i="2"/>
  <c r="I256" i="2"/>
  <c r="O254" i="2"/>
  <c r="M254" i="2"/>
  <c r="L254" i="2"/>
  <c r="H254" i="2"/>
  <c r="G254" i="2"/>
  <c r="E254" i="2"/>
  <c r="P253" i="2"/>
  <c r="P252" i="2"/>
  <c r="P251" i="2"/>
  <c r="P250" i="2"/>
  <c r="K249" i="2"/>
  <c r="J249" i="2"/>
  <c r="I249" i="2"/>
  <c r="K248" i="2"/>
  <c r="J248" i="2"/>
  <c r="I248" i="2"/>
  <c r="K247" i="2"/>
  <c r="J247" i="2"/>
  <c r="I247" i="2"/>
  <c r="O245" i="2"/>
  <c r="M245" i="2"/>
  <c r="L245" i="2"/>
  <c r="K245" i="2"/>
  <c r="J245" i="2"/>
  <c r="I245" i="2"/>
  <c r="H245" i="2"/>
  <c r="G245" i="2"/>
  <c r="E245" i="2"/>
  <c r="P244" i="2"/>
  <c r="P245" i="2" s="1"/>
  <c r="O239" i="2"/>
  <c r="H239" i="2"/>
  <c r="G239" i="2"/>
  <c r="E239" i="2"/>
  <c r="M238" i="2"/>
  <c r="L238" i="2"/>
  <c r="K238" i="2"/>
  <c r="J238" i="2"/>
  <c r="I238" i="2"/>
  <c r="M236" i="2"/>
  <c r="L236" i="2"/>
  <c r="K236" i="2"/>
  <c r="J236" i="2"/>
  <c r="I236" i="2"/>
  <c r="L235" i="2"/>
  <c r="K235" i="2"/>
  <c r="J235" i="2"/>
  <c r="I235" i="2"/>
  <c r="I233" i="2"/>
  <c r="O231" i="2"/>
  <c r="M231" i="2"/>
  <c r="L231" i="2"/>
  <c r="H231" i="2"/>
  <c r="G231" i="2"/>
  <c r="E231" i="2"/>
  <c r="K230" i="2"/>
  <c r="K231" i="2" s="1"/>
  <c r="J230" i="2"/>
  <c r="J231" i="2" s="1"/>
  <c r="I230" i="2"/>
  <c r="O228" i="2"/>
  <c r="M228" i="2"/>
  <c r="L228" i="2"/>
  <c r="K228" i="2"/>
  <c r="J228" i="2"/>
  <c r="I228" i="2"/>
  <c r="H228" i="2"/>
  <c r="G228" i="2"/>
  <c r="E228" i="2"/>
  <c r="P227" i="2"/>
  <c r="P228" i="2" s="1"/>
  <c r="O225" i="2"/>
  <c r="M225" i="2"/>
  <c r="L225" i="2"/>
  <c r="K225" i="2"/>
  <c r="J225" i="2"/>
  <c r="I225" i="2"/>
  <c r="H225" i="2"/>
  <c r="G225" i="2"/>
  <c r="E225" i="2"/>
  <c r="P224" i="2"/>
  <c r="P225" i="2" s="1"/>
  <c r="O222" i="2"/>
  <c r="M222" i="2"/>
  <c r="L222" i="2"/>
  <c r="H222" i="2"/>
  <c r="G222" i="2"/>
  <c r="E222" i="2"/>
  <c r="K221" i="2"/>
  <c r="K222" i="2" s="1"/>
  <c r="J221" i="2"/>
  <c r="J222" i="2" s="1"/>
  <c r="I221" i="2"/>
  <c r="I222" i="2" s="1"/>
  <c r="O219" i="2"/>
  <c r="M219" i="2"/>
  <c r="L219" i="2"/>
  <c r="K219" i="2"/>
  <c r="G219" i="2"/>
  <c r="H219" i="2"/>
  <c r="O206" i="2"/>
  <c r="M206" i="2"/>
  <c r="L206" i="2"/>
  <c r="H206" i="2"/>
  <c r="G206" i="2"/>
  <c r="E206" i="2"/>
  <c r="K205" i="2"/>
  <c r="J205" i="2"/>
  <c r="I205" i="2"/>
  <c r="K204" i="2"/>
  <c r="J204" i="2"/>
  <c r="I204" i="2"/>
  <c r="K203" i="2"/>
  <c r="J203" i="2"/>
  <c r="I203" i="2"/>
  <c r="K202" i="2"/>
  <c r="J202" i="2"/>
  <c r="I202" i="2"/>
  <c r="O200" i="2"/>
  <c r="M200" i="2"/>
  <c r="L200" i="2"/>
  <c r="K200" i="2"/>
  <c r="J200" i="2"/>
  <c r="I200" i="2"/>
  <c r="H200" i="2"/>
  <c r="G200" i="2"/>
  <c r="E200" i="2"/>
  <c r="P199" i="2"/>
  <c r="P198" i="2"/>
  <c r="P197" i="2"/>
  <c r="P196" i="2"/>
  <c r="P195" i="2"/>
  <c r="P194" i="2"/>
  <c r="P192" i="2"/>
  <c r="P189" i="2"/>
  <c r="O187" i="2"/>
  <c r="M187" i="2"/>
  <c r="L187" i="2"/>
  <c r="K187" i="2"/>
  <c r="P186" i="2"/>
  <c r="P181" i="2"/>
  <c r="P179" i="2"/>
  <c r="P166" i="2"/>
  <c r="O162" i="2"/>
  <c r="M162" i="2"/>
  <c r="H162" i="2"/>
  <c r="G162" i="2"/>
  <c r="E162" i="2"/>
  <c r="L161" i="2"/>
  <c r="K161" i="2"/>
  <c r="J161" i="2"/>
  <c r="I161" i="2"/>
  <c r="I162" i="2" s="1"/>
  <c r="O153" i="2"/>
  <c r="M153" i="2"/>
  <c r="H153" i="2"/>
  <c r="G153" i="2"/>
  <c r="E153" i="2"/>
  <c r="L152" i="2"/>
  <c r="K152" i="2"/>
  <c r="J152" i="2"/>
  <c r="I152" i="2"/>
  <c r="L151" i="2"/>
  <c r="K151" i="2"/>
  <c r="J151" i="2"/>
  <c r="J153" i="2" s="1"/>
  <c r="I151" i="2"/>
  <c r="O149" i="2"/>
  <c r="M149" i="2"/>
  <c r="L149" i="2"/>
  <c r="K149" i="2"/>
  <c r="H149" i="2"/>
  <c r="G149" i="2"/>
  <c r="P148" i="2"/>
  <c r="J149" i="2"/>
  <c r="I149" i="2"/>
  <c r="O145" i="2"/>
  <c r="M145" i="2"/>
  <c r="L145" i="2"/>
  <c r="K145" i="2"/>
  <c r="I145" i="2"/>
  <c r="H145" i="2"/>
  <c r="G145" i="2"/>
  <c r="J145" i="2"/>
  <c r="P143" i="2"/>
  <c r="P142" i="2"/>
  <c r="P141" i="2"/>
  <c r="P140" i="2"/>
  <c r="P139" i="2"/>
  <c r="P138" i="2"/>
  <c r="P137" i="2"/>
  <c r="P136" i="2"/>
  <c r="P135" i="2"/>
  <c r="P134" i="2"/>
  <c r="P133" i="2"/>
  <c r="O128" i="2"/>
  <c r="M128" i="2"/>
  <c r="L128" i="2"/>
  <c r="H128" i="2"/>
  <c r="G128" i="2"/>
  <c r="E128" i="2"/>
  <c r="K127" i="2"/>
  <c r="J127" i="2"/>
  <c r="I127" i="2"/>
  <c r="K126" i="2"/>
  <c r="J126" i="2"/>
  <c r="I126" i="2"/>
  <c r="K125" i="2"/>
  <c r="J125" i="2"/>
  <c r="I125" i="2"/>
  <c r="O123" i="2"/>
  <c r="M123" i="2"/>
  <c r="L123" i="2"/>
  <c r="H123" i="2"/>
  <c r="G123" i="2"/>
  <c r="E123" i="2"/>
  <c r="K122" i="2"/>
  <c r="J122" i="2"/>
  <c r="I122" i="2"/>
  <c r="K121" i="2"/>
  <c r="J121" i="2"/>
  <c r="I121" i="2"/>
  <c r="K120" i="2"/>
  <c r="J120" i="2"/>
  <c r="I120" i="2"/>
  <c r="K119" i="2"/>
  <c r="J119" i="2"/>
  <c r="I119" i="2"/>
  <c r="O117" i="2"/>
  <c r="M117" i="2"/>
  <c r="L117" i="2"/>
  <c r="K117" i="2"/>
  <c r="J117" i="2"/>
  <c r="I117" i="2"/>
  <c r="H117" i="2"/>
  <c r="G117" i="2"/>
  <c r="E117" i="2"/>
  <c r="P116" i="2"/>
  <c r="P117" i="2" s="1"/>
  <c r="O114" i="2"/>
  <c r="M114" i="2"/>
  <c r="L114" i="2"/>
  <c r="K114" i="2"/>
  <c r="J114" i="2"/>
  <c r="I114" i="2"/>
  <c r="H114" i="2"/>
  <c r="G114" i="2"/>
  <c r="E114" i="2"/>
  <c r="P113" i="2"/>
  <c r="P112" i="2"/>
  <c r="O384" i="2"/>
  <c r="M384" i="2"/>
  <c r="L384" i="2"/>
  <c r="K384" i="2"/>
  <c r="J384" i="2"/>
  <c r="I384" i="2"/>
  <c r="H384" i="2"/>
  <c r="G384" i="2"/>
  <c r="E384" i="2"/>
  <c r="P383" i="2"/>
  <c r="P384" i="2" s="1"/>
  <c r="O110" i="2"/>
  <c r="M110" i="2"/>
  <c r="L110" i="2"/>
  <c r="K110" i="2"/>
  <c r="J110" i="2"/>
  <c r="I110" i="2"/>
  <c r="H110" i="2"/>
  <c r="G110" i="2"/>
  <c r="P109" i="2"/>
  <c r="P108" i="2"/>
  <c r="P106" i="2"/>
  <c r="P105" i="2"/>
  <c r="P103" i="2"/>
  <c r="P102" i="2"/>
  <c r="P101" i="2"/>
  <c r="O99" i="2"/>
  <c r="M99" i="2"/>
  <c r="L99" i="2"/>
  <c r="K99" i="2"/>
  <c r="J99" i="2"/>
  <c r="I99" i="2"/>
  <c r="H99" i="2"/>
  <c r="G99" i="2"/>
  <c r="E99" i="2"/>
  <c r="P98" i="2"/>
  <c r="P97" i="2"/>
  <c r="P96" i="2"/>
  <c r="P95" i="2"/>
  <c r="P94" i="2"/>
  <c r="P93" i="2"/>
  <c r="P92" i="2"/>
  <c r="P91" i="2"/>
  <c r="O89" i="2"/>
  <c r="H89" i="2"/>
  <c r="G89" i="2"/>
  <c r="E89" i="2"/>
  <c r="M88" i="2"/>
  <c r="L88" i="2"/>
  <c r="K88" i="2"/>
  <c r="J88" i="2"/>
  <c r="I88" i="2"/>
  <c r="M87" i="2"/>
  <c r="L87" i="2"/>
  <c r="K87" i="2"/>
  <c r="J87" i="2"/>
  <c r="I87" i="2"/>
  <c r="M86" i="2"/>
  <c r="L86" i="2"/>
  <c r="K86" i="2"/>
  <c r="J86" i="2"/>
  <c r="I86" i="2"/>
  <c r="M85" i="2"/>
  <c r="L85" i="2"/>
  <c r="K85" i="2"/>
  <c r="J85" i="2"/>
  <c r="I85" i="2"/>
  <c r="O83" i="2"/>
  <c r="M83" i="2"/>
  <c r="L83" i="2"/>
  <c r="H83" i="2"/>
  <c r="G83" i="2"/>
  <c r="E83" i="2"/>
  <c r="K82" i="2"/>
  <c r="K83" i="2" s="1"/>
  <c r="J82" i="2"/>
  <c r="J83" i="2" s="1"/>
  <c r="I82" i="2"/>
  <c r="I83" i="2" s="1"/>
  <c r="O80" i="2"/>
  <c r="M80" i="2"/>
  <c r="L80" i="2"/>
  <c r="H80" i="2"/>
  <c r="G80" i="2"/>
  <c r="E80" i="2"/>
  <c r="K79" i="2"/>
  <c r="J79" i="2"/>
  <c r="I79" i="2"/>
  <c r="I77" i="2"/>
  <c r="K76" i="2"/>
  <c r="J76" i="2"/>
  <c r="I76" i="2"/>
  <c r="K75" i="2"/>
  <c r="J75" i="2"/>
  <c r="I75" i="2"/>
  <c r="O73" i="2"/>
  <c r="M73" i="2"/>
  <c r="L73" i="2"/>
  <c r="K73" i="2"/>
  <c r="I73" i="2"/>
  <c r="H73" i="2"/>
  <c r="G73" i="2"/>
  <c r="O70" i="2"/>
  <c r="M70" i="2"/>
  <c r="L70" i="2"/>
  <c r="K70" i="2"/>
  <c r="J70" i="2"/>
  <c r="I70" i="2"/>
  <c r="H70" i="2"/>
  <c r="G70" i="2"/>
  <c r="E70" i="2"/>
  <c r="P69" i="2"/>
  <c r="P68" i="2"/>
  <c r="O66" i="2"/>
  <c r="M66" i="2"/>
  <c r="L66" i="2"/>
  <c r="K66" i="2"/>
  <c r="J66" i="2"/>
  <c r="I66" i="2"/>
  <c r="H66" i="2"/>
  <c r="G66" i="2"/>
  <c r="E66" i="2"/>
  <c r="P65" i="2"/>
  <c r="P66" i="2" s="1"/>
  <c r="O63" i="2"/>
  <c r="M63" i="2"/>
  <c r="H63" i="2"/>
  <c r="G63" i="2"/>
  <c r="E63" i="2"/>
  <c r="L62" i="2"/>
  <c r="K62" i="2"/>
  <c r="J62" i="2"/>
  <c r="I62" i="2"/>
  <c r="L60" i="2"/>
  <c r="K60" i="2"/>
  <c r="J60" i="2"/>
  <c r="I60" i="2"/>
  <c r="O56" i="2"/>
  <c r="M56" i="2"/>
  <c r="L56" i="2"/>
  <c r="K56" i="2"/>
  <c r="P51" i="2"/>
  <c r="P49" i="2"/>
  <c r="P48" i="2"/>
  <c r="H56" i="2"/>
  <c r="O45" i="2"/>
  <c r="M45" i="2"/>
  <c r="L45" i="2"/>
  <c r="K45" i="2"/>
  <c r="J45" i="2"/>
  <c r="I45" i="2"/>
  <c r="H45" i="2"/>
  <c r="G45" i="2"/>
  <c r="E45" i="2"/>
  <c r="P44" i="2"/>
  <c r="P45" i="2" s="1"/>
  <c r="O131" i="2"/>
  <c r="M131" i="2"/>
  <c r="L131" i="2"/>
  <c r="K131" i="2"/>
  <c r="H131" i="2"/>
  <c r="G131" i="2"/>
  <c r="E131" i="2"/>
  <c r="J131" i="2"/>
  <c r="I131" i="2"/>
  <c r="J39" i="2"/>
  <c r="O27" i="2"/>
  <c r="M27" i="2"/>
  <c r="H27" i="2"/>
  <c r="G27" i="2"/>
  <c r="E27" i="2"/>
  <c r="L26" i="2"/>
  <c r="L27" i="2" s="1"/>
  <c r="K26" i="2"/>
  <c r="K27" i="2" s="1"/>
  <c r="J26" i="2"/>
  <c r="J27" i="2" s="1"/>
  <c r="I26" i="2"/>
  <c r="O24" i="2"/>
  <c r="H24" i="2"/>
  <c r="G24" i="2"/>
  <c r="E24" i="2"/>
  <c r="M24" i="2"/>
  <c r="L24" i="2"/>
  <c r="K23" i="2"/>
  <c r="K24" i="2" s="1"/>
  <c r="J23" i="2"/>
  <c r="J24" i="2" s="1"/>
  <c r="I23" i="2"/>
  <c r="I24" i="2" s="1"/>
  <c r="O18" i="2"/>
  <c r="M18" i="2"/>
  <c r="L18" i="2"/>
  <c r="K18" i="2"/>
  <c r="I18" i="2"/>
  <c r="H18" i="2"/>
  <c r="G18" i="2"/>
  <c r="J17" i="2"/>
  <c r="P17" i="2" s="1"/>
  <c r="P16" i="2"/>
  <c r="P15" i="2"/>
  <c r="P14" i="2"/>
  <c r="P13" i="2"/>
  <c r="P12" i="2"/>
  <c r="P11" i="2"/>
  <c r="P10" i="2"/>
  <c r="O8" i="2"/>
  <c r="M8" i="2"/>
  <c r="L8" i="2"/>
  <c r="K8" i="2"/>
  <c r="J8" i="2"/>
  <c r="I8" i="2"/>
  <c r="H8" i="2"/>
  <c r="G8" i="2"/>
  <c r="E8" i="2"/>
  <c r="P7" i="2"/>
  <c r="P6" i="2"/>
  <c r="P5" i="2"/>
  <c r="O3" i="2"/>
  <c r="I3" i="2"/>
  <c r="H3" i="2"/>
  <c r="G3" i="2"/>
  <c r="E3" i="2"/>
  <c r="M2" i="2"/>
  <c r="M3" i="2" s="1"/>
  <c r="L2" i="2"/>
  <c r="L3" i="2" s="1"/>
  <c r="K2" i="2"/>
  <c r="K3" i="2" s="1"/>
  <c r="J2" i="2"/>
  <c r="J3" i="2" s="1"/>
  <c r="G177" i="1"/>
  <c r="G335" i="1"/>
  <c r="G334" i="1"/>
  <c r="G316" i="1"/>
  <c r="G292" i="1"/>
  <c r="G269" i="1"/>
  <c r="G254" i="1"/>
  <c r="G253" i="1"/>
  <c r="G215" i="1"/>
  <c r="G25" i="1"/>
  <c r="G186" i="1"/>
  <c r="G167" i="1"/>
  <c r="G145" i="1"/>
  <c r="G130" i="1"/>
  <c r="G129" i="1"/>
  <c r="G114" i="1"/>
  <c r="G99" i="1"/>
  <c r="G93" i="1"/>
  <c r="G71" i="1"/>
  <c r="G68" i="1"/>
  <c r="G53" i="1"/>
  <c r="G43" i="1"/>
  <c r="F315" i="1"/>
  <c r="F314" i="1"/>
  <c r="G307" i="1"/>
  <c r="F307" i="1"/>
  <c r="E543" i="2" l="1"/>
  <c r="C545" i="2" s="1"/>
  <c r="O543" i="2"/>
  <c r="D549" i="2"/>
  <c r="D548" i="2"/>
  <c r="D551" i="2"/>
  <c r="D550" i="2"/>
  <c r="K63" i="2"/>
  <c r="I153" i="2"/>
  <c r="AG171" i="3"/>
  <c r="AG169" i="3"/>
  <c r="K153" i="2"/>
  <c r="I270" i="2"/>
  <c r="J366" i="2"/>
  <c r="G347" i="2"/>
  <c r="I327" i="2"/>
  <c r="H566" i="3"/>
  <c r="AG242" i="3"/>
  <c r="H39" i="2"/>
  <c r="H64" i="3"/>
  <c r="AG311" i="3"/>
  <c r="AG439" i="3"/>
  <c r="AG434" i="3"/>
  <c r="AG380" i="3"/>
  <c r="AG438" i="3"/>
  <c r="H57" i="3"/>
  <c r="I245" i="3"/>
  <c r="H89" i="3"/>
  <c r="K419" i="3"/>
  <c r="AG481" i="3"/>
  <c r="AG565" i="3"/>
  <c r="AG413" i="3"/>
  <c r="AG71" i="3"/>
  <c r="AG217" i="3"/>
  <c r="J162" i="2"/>
  <c r="L153" i="2"/>
  <c r="G482" i="3"/>
  <c r="AG5" i="3"/>
  <c r="AG6" i="3" s="1"/>
  <c r="H245" i="3"/>
  <c r="AG355" i="3"/>
  <c r="AG402" i="3"/>
  <c r="H409" i="3"/>
  <c r="AG419" i="3"/>
  <c r="AG436" i="3"/>
  <c r="AG480" i="3"/>
  <c r="H307" i="3"/>
  <c r="AG21" i="3"/>
  <c r="AG74" i="3"/>
  <c r="AG78" i="3"/>
  <c r="AG99" i="3"/>
  <c r="AG114" i="3"/>
  <c r="AG177" i="3"/>
  <c r="H364" i="3"/>
  <c r="AG388" i="3"/>
  <c r="AG405" i="3"/>
  <c r="AG452" i="3"/>
  <c r="I39" i="2"/>
  <c r="AG64" i="3"/>
  <c r="AG307" i="3"/>
  <c r="V335" i="3"/>
  <c r="AG85" i="3"/>
  <c r="AG87" i="3"/>
  <c r="AG149" i="3"/>
  <c r="AG151" i="3" s="1"/>
  <c r="AG211" i="3"/>
  <c r="AG255" i="3"/>
  <c r="AG260" i="3" s="1"/>
  <c r="AG299" i="3"/>
  <c r="AG300" i="3" s="1"/>
  <c r="AG361" i="3"/>
  <c r="AG364" i="3" s="1"/>
  <c r="AG437" i="3"/>
  <c r="AG562" i="3"/>
  <c r="K80" i="3"/>
  <c r="AG123" i="3"/>
  <c r="AG285" i="3"/>
  <c r="AG287" i="3" s="1"/>
  <c r="AG33" i="3"/>
  <c r="AG321" i="3"/>
  <c r="G335" i="3"/>
  <c r="S442" i="3"/>
  <c r="AG23" i="3"/>
  <c r="AG24" i="3" s="1"/>
  <c r="AG128" i="3"/>
  <c r="AG178" i="3"/>
  <c r="AG283" i="3"/>
  <c r="AG335" i="3"/>
  <c r="AG392" i="3"/>
  <c r="R442" i="3"/>
  <c r="AG471" i="3"/>
  <c r="AG476" i="3" s="1"/>
  <c r="AG40" i="3"/>
  <c r="I333" i="2"/>
  <c r="J73" i="2"/>
  <c r="P53" i="2"/>
  <c r="P332" i="2"/>
  <c r="I392" i="2"/>
  <c r="M392" i="2"/>
  <c r="AG110" i="3"/>
  <c r="AG374" i="3"/>
  <c r="P50" i="2"/>
  <c r="I304" i="2"/>
  <c r="L32" i="2"/>
  <c r="P325" i="2"/>
  <c r="I337" i="2"/>
  <c r="AG550" i="3"/>
  <c r="P169" i="2"/>
  <c r="P178" i="2"/>
  <c r="P275" i="2"/>
  <c r="L392" i="2"/>
  <c r="P448" i="2"/>
  <c r="P114" i="2"/>
  <c r="K123" i="2"/>
  <c r="P122" i="2"/>
  <c r="P454" i="2"/>
  <c r="I541" i="2"/>
  <c r="AG147" i="3"/>
  <c r="P55" i="2"/>
  <c r="P357" i="2"/>
  <c r="P362" i="2"/>
  <c r="P458" i="2"/>
  <c r="I206" i="2"/>
  <c r="P203" i="2"/>
  <c r="I219" i="2"/>
  <c r="K32" i="2"/>
  <c r="J355" i="2"/>
  <c r="P428" i="2"/>
  <c r="P446" i="2"/>
  <c r="J541" i="2"/>
  <c r="P35" i="2"/>
  <c r="P248" i="2"/>
  <c r="M366" i="2"/>
  <c r="K366" i="2"/>
  <c r="P470" i="2"/>
  <c r="P303" i="2"/>
  <c r="P336" i="2"/>
  <c r="P430" i="2"/>
  <c r="P177" i="2"/>
  <c r="J337" i="2"/>
  <c r="P120" i="2"/>
  <c r="J128" i="2"/>
  <c r="K206" i="2"/>
  <c r="P205" i="2"/>
  <c r="K254" i="2"/>
  <c r="I277" i="2"/>
  <c r="P30" i="2"/>
  <c r="K337" i="2"/>
  <c r="H431" i="2"/>
  <c r="G461" i="2"/>
  <c r="P60" i="2"/>
  <c r="P62" i="2"/>
  <c r="L89" i="2"/>
  <c r="P88" i="2"/>
  <c r="J206" i="2"/>
  <c r="L239" i="2"/>
  <c r="P429" i="2"/>
  <c r="P486" i="2"/>
  <c r="P36" i="2"/>
  <c r="K128" i="2"/>
  <c r="P127" i="2"/>
  <c r="P168" i="2"/>
  <c r="P204" i="2"/>
  <c r="P319" i="2"/>
  <c r="P320" i="2"/>
  <c r="P323" i="2"/>
  <c r="P339" i="2"/>
  <c r="P340" i="2" s="1"/>
  <c r="P377" i="2"/>
  <c r="P34" i="2"/>
  <c r="J56" i="2"/>
  <c r="J89" i="2"/>
  <c r="P86" i="2"/>
  <c r="I123" i="2"/>
  <c r="I128" i="2"/>
  <c r="P125" i="2"/>
  <c r="I254" i="2"/>
  <c r="P258" i="2"/>
  <c r="P260" i="2"/>
  <c r="P261" i="2"/>
  <c r="P262" i="2"/>
  <c r="P263" i="2"/>
  <c r="I290" i="2"/>
  <c r="P289" i="2"/>
  <c r="P290" i="2" s="1"/>
  <c r="K162" i="2"/>
  <c r="J187" i="2"/>
  <c r="K270" i="2"/>
  <c r="P8" i="2"/>
  <c r="P130" i="2"/>
  <c r="P131" i="2" s="1"/>
  <c r="J80" i="2"/>
  <c r="P79" i="2"/>
  <c r="P126" i="2"/>
  <c r="P161" i="2"/>
  <c r="H187" i="2"/>
  <c r="H543" i="2" s="1"/>
  <c r="P167" i="2"/>
  <c r="P202" i="2"/>
  <c r="P235" i="2"/>
  <c r="P236" i="2"/>
  <c r="G431" i="2"/>
  <c r="P23" i="2"/>
  <c r="P26" i="2"/>
  <c r="P47" i="2"/>
  <c r="P54" i="2"/>
  <c r="J63" i="2"/>
  <c r="P70" i="2"/>
  <c r="K89" i="2"/>
  <c r="P99" i="2"/>
  <c r="P121" i="2"/>
  <c r="L162" i="2"/>
  <c r="P173" i="2"/>
  <c r="P174" i="2"/>
  <c r="P183" i="2"/>
  <c r="P200" i="2"/>
  <c r="J219" i="2"/>
  <c r="P230" i="2"/>
  <c r="P231" i="2" s="1"/>
  <c r="P249" i="2"/>
  <c r="L270" i="2"/>
  <c r="J277" i="2"/>
  <c r="P274" i="2"/>
  <c r="P276" i="2"/>
  <c r="P280" i="2"/>
  <c r="P281" i="2" s="1"/>
  <c r="P299" i="2"/>
  <c r="H304" i="2"/>
  <c r="G304" i="2"/>
  <c r="P315" i="2"/>
  <c r="P316" i="2" s="1"/>
  <c r="P321" i="2"/>
  <c r="P326" i="2"/>
  <c r="P380" i="2"/>
  <c r="P388" i="2"/>
  <c r="P399" i="2"/>
  <c r="I431" i="2"/>
  <c r="H461" i="2"/>
  <c r="P453" i="2"/>
  <c r="P460" i="2"/>
  <c r="J474" i="2"/>
  <c r="P540" i="2"/>
  <c r="P264" i="2"/>
  <c r="P265" i="2"/>
  <c r="P266" i="2"/>
  <c r="P269" i="2"/>
  <c r="P29" i="2"/>
  <c r="P335" i="2"/>
  <c r="I355" i="2"/>
  <c r="P427" i="2"/>
  <c r="P437" i="2"/>
  <c r="I474" i="2"/>
  <c r="P18" i="2"/>
  <c r="L63" i="2"/>
  <c r="K80" i="2"/>
  <c r="P77" i="2"/>
  <c r="P85" i="2"/>
  <c r="M89" i="2"/>
  <c r="J123" i="2"/>
  <c r="P147" i="2"/>
  <c r="P149" i="2" s="1"/>
  <c r="P152" i="2"/>
  <c r="I187" i="2"/>
  <c r="P172" i="2"/>
  <c r="P218" i="2"/>
  <c r="J239" i="2"/>
  <c r="P247" i="2"/>
  <c r="K300" i="2"/>
  <c r="P313" i="2"/>
  <c r="P324" i="2"/>
  <c r="P346" i="2"/>
  <c r="P354" i="2"/>
  <c r="K392" i="2"/>
  <c r="P391" i="2"/>
  <c r="P419" i="2"/>
  <c r="P420" i="2" s="1"/>
  <c r="P423" i="2"/>
  <c r="P424" i="2"/>
  <c r="P449" i="2"/>
  <c r="P457" i="2"/>
  <c r="H474" i="2"/>
  <c r="P471" i="2"/>
  <c r="K525" i="2"/>
  <c r="P539" i="2"/>
  <c r="M541" i="2"/>
  <c r="L541" i="2"/>
  <c r="AG76" i="3"/>
  <c r="I80" i="3"/>
  <c r="S191" i="3"/>
  <c r="AG244" i="3"/>
  <c r="G406" i="3"/>
  <c r="AG404" i="3"/>
  <c r="AG52" i="3"/>
  <c r="AG57" i="3" s="1"/>
  <c r="M74" i="3"/>
  <c r="I166" i="3"/>
  <c r="AG159" i="3"/>
  <c r="AG166" i="3" s="1"/>
  <c r="AG205" i="3"/>
  <c r="L225" i="3"/>
  <c r="AG222" i="3"/>
  <c r="AG225" i="3" s="1"/>
  <c r="AG263" i="3"/>
  <c r="J276" i="3"/>
  <c r="J345" i="3"/>
  <c r="AG343" i="3"/>
  <c r="AG345" i="3" s="1"/>
  <c r="H406" i="3"/>
  <c r="AG11" i="3"/>
  <c r="AG157" i="3"/>
  <c r="I157" i="3"/>
  <c r="U191" i="3"/>
  <c r="J245" i="3"/>
  <c r="I300" i="3"/>
  <c r="I566" i="3"/>
  <c r="H324" i="3"/>
  <c r="AG491" i="3"/>
  <c r="AG506" i="3" s="1"/>
  <c r="AG435" i="3"/>
  <c r="O489" i="3"/>
  <c r="AG564" i="3"/>
  <c r="AG271" i="3"/>
  <c r="AG485" i="3"/>
  <c r="P3" i="2"/>
  <c r="I231" i="2"/>
  <c r="J254" i="2"/>
  <c r="P256" i="2"/>
  <c r="J381" i="2"/>
  <c r="P379" i="2"/>
  <c r="P394" i="2"/>
  <c r="P395" i="2" s="1"/>
  <c r="I27" i="2"/>
  <c r="P27" i="2" s="1"/>
  <c r="P82" i="2"/>
  <c r="P83" i="2" s="1"/>
  <c r="P221" i="2"/>
  <c r="P222" i="2" s="1"/>
  <c r="I239" i="2"/>
  <c r="M239" i="2"/>
  <c r="P257" i="2"/>
  <c r="J327" i="2"/>
  <c r="H327" i="2"/>
  <c r="P404" i="2"/>
  <c r="P405" i="2" s="1"/>
  <c r="J408" i="2"/>
  <c r="P407" i="2"/>
  <c r="P408" i="2" s="1"/>
  <c r="P410" i="2"/>
  <c r="P425" i="2"/>
  <c r="P527" i="2"/>
  <c r="P528" i="2" s="1"/>
  <c r="I528" i="2"/>
  <c r="P2" i="2"/>
  <c r="I56" i="2"/>
  <c r="G56" i="2"/>
  <c r="I63" i="2"/>
  <c r="P76" i="2"/>
  <c r="I89" i="2"/>
  <c r="P110" i="2"/>
  <c r="P119" i="2"/>
  <c r="G187" i="2"/>
  <c r="G543" i="2" s="1"/>
  <c r="P180" i="2"/>
  <c r="P216" i="2"/>
  <c r="P259" i="2"/>
  <c r="P292" i="2"/>
  <c r="P293" i="2" s="1"/>
  <c r="P31" i="2"/>
  <c r="G327" i="2"/>
  <c r="P329" i="2"/>
  <c r="P330" i="2" s="1"/>
  <c r="P352" i="2"/>
  <c r="P365" i="2"/>
  <c r="P537" i="2"/>
  <c r="J18" i="2"/>
  <c r="J543" i="2" s="1"/>
  <c r="P52" i="2"/>
  <c r="P75" i="2"/>
  <c r="I80" i="2"/>
  <c r="P87" i="2"/>
  <c r="P144" i="2"/>
  <c r="P145" i="2" s="1"/>
  <c r="P151" i="2"/>
  <c r="P164" i="2"/>
  <c r="P171" i="2"/>
  <c r="P184" i="2"/>
  <c r="P217" i="2"/>
  <c r="K239" i="2"/>
  <c r="P233" i="2"/>
  <c r="P238" i="2"/>
  <c r="P268" i="2"/>
  <c r="P273" i="2"/>
  <c r="P283" i="2"/>
  <c r="P284" i="2" s="1"/>
  <c r="P345" i="2"/>
  <c r="P353" i="2"/>
  <c r="P364" i="2"/>
  <c r="I366" i="2"/>
  <c r="P370" i="2"/>
  <c r="P372" i="2"/>
  <c r="P373" i="2" s="1"/>
  <c r="I373" i="2"/>
  <c r="J392" i="2"/>
  <c r="J411" i="2"/>
  <c r="I420" i="2"/>
  <c r="P445" i="2"/>
  <c r="I461" i="2"/>
  <c r="P24" i="2"/>
  <c r="J431" i="2"/>
  <c r="J461" i="2"/>
  <c r="J525" i="2"/>
  <c r="K541" i="2"/>
  <c r="P72" i="2"/>
  <c r="J270" i="2"/>
  <c r="P267" i="2"/>
  <c r="P272" i="2"/>
  <c r="I300" i="2"/>
  <c r="P298" i="2"/>
  <c r="P302" i="2"/>
  <c r="J304" i="2"/>
  <c r="J32" i="2"/>
  <c r="P349" i="2"/>
  <c r="P350" i="2" s="1"/>
  <c r="L366" i="2"/>
  <c r="P360" i="2"/>
  <c r="P390" i="2"/>
  <c r="I411" i="2"/>
  <c r="P447" i="2"/>
  <c r="P456" i="2"/>
  <c r="G474" i="2"/>
  <c r="P515" i="2"/>
  <c r="P525" i="2" s="1"/>
  <c r="I543" i="2" l="1"/>
  <c r="L543" i="2"/>
  <c r="M543" i="2"/>
  <c r="K543" i="2"/>
  <c r="P39" i="2"/>
  <c r="P327" i="2"/>
  <c r="AG566" i="3"/>
  <c r="AG482" i="3"/>
  <c r="AG80" i="3"/>
  <c r="AG191" i="3"/>
  <c r="AG406" i="3"/>
  <c r="AG89" i="3"/>
  <c r="AG489" i="3"/>
  <c r="AG442" i="3"/>
  <c r="AG245" i="3"/>
  <c r="P304" i="2"/>
  <c r="P333" i="2"/>
  <c r="P381" i="2"/>
  <c r="P254" i="2"/>
  <c r="P73" i="2"/>
  <c r="P89" i="2"/>
  <c r="P337" i="2"/>
  <c r="P366" i="2"/>
  <c r="P206" i="2"/>
  <c r="P153" i="2"/>
  <c r="P123" i="2"/>
  <c r="P56" i="2"/>
  <c r="P541" i="2"/>
  <c r="P392" i="2"/>
  <c r="P277" i="2"/>
  <c r="P431" i="2"/>
  <c r="P80" i="2"/>
  <c r="D552" i="2"/>
  <c r="P32" i="2"/>
  <c r="P239" i="2"/>
  <c r="P411" i="2"/>
  <c r="P128" i="2"/>
  <c r="P474" i="2"/>
  <c r="P300" i="2"/>
  <c r="P162" i="2"/>
  <c r="AG276" i="3"/>
  <c r="P270" i="2"/>
  <c r="P63" i="2"/>
  <c r="P219" i="2"/>
  <c r="P461" i="2"/>
  <c r="P347" i="2"/>
  <c r="P355" i="2"/>
  <c r="P187" i="2"/>
  <c r="P543"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KASTENHUBER, MARIA</author>
    <author>SPARKS, MELANIE J</author>
  </authors>
  <commentList>
    <comment ref="A8" authorId="0" shapeId="0" xr:uid="{72DAE382-9F67-45EC-9C50-13969F75ACAD}">
      <text>
        <r>
          <rPr>
            <b/>
            <sz val="9"/>
            <color indexed="81"/>
            <rFont val="Tahoma"/>
            <family val="2"/>
          </rPr>
          <t xml:space="preserve">Formerly:
</t>
        </r>
        <r>
          <rPr>
            <sz val="9"/>
            <color indexed="81"/>
            <rFont val="Tahoma"/>
            <family val="2"/>
          </rPr>
          <t>The Institute of Professional Practice</t>
        </r>
        <r>
          <rPr>
            <sz val="9"/>
            <color indexed="81"/>
            <rFont val="Tahoma"/>
            <family val="2"/>
          </rPr>
          <t xml:space="preserve">
</t>
        </r>
      </text>
    </comment>
    <comment ref="I20" authorId="0" shapeId="0" xr:uid="{00000000-0006-0000-0000-000001000000}">
      <text>
        <r>
          <rPr>
            <sz val="9"/>
            <color indexed="81"/>
            <rFont val="Tahoma"/>
            <family val="2"/>
          </rPr>
          <t>Ken Fontaine 
Chief Financial Officer
203-394-6529 Ext 3088  kfontaine@cfguidance.org</t>
        </r>
        <r>
          <rPr>
            <b/>
            <sz val="9"/>
            <color indexed="81"/>
            <rFont val="Tahoma"/>
            <family val="2"/>
          </rPr>
          <t xml:space="preserve">
</t>
        </r>
      </text>
    </comment>
    <comment ref="I22" authorId="0" shapeId="0" xr:uid="{00000000-0006-0000-0000-000003000000}">
      <text>
        <r>
          <rPr>
            <sz val="9"/>
            <color indexed="81"/>
            <rFont val="Tahoma"/>
            <family val="2"/>
          </rPr>
          <t xml:space="preserve">Vice President for Finance &amp; Operations
Phone 860.679.1533
Fax 860.679.1521
</t>
        </r>
      </text>
    </comment>
    <comment ref="I25" authorId="0" shapeId="0" xr:uid="{E43FC01F-7849-41AE-BC4E-668DFE7103FE}">
      <text>
        <r>
          <rPr>
            <b/>
            <sz val="9"/>
            <color indexed="81"/>
            <rFont val="Tahoma"/>
            <family val="2"/>
          </rPr>
          <t>VP of Finance</t>
        </r>
        <r>
          <rPr>
            <sz val="9"/>
            <color indexed="81"/>
            <rFont val="Tahoma"/>
            <family val="2"/>
          </rPr>
          <t xml:space="preserve">
</t>
        </r>
      </text>
    </comment>
    <comment ref="A28" authorId="0" shapeId="0" xr:uid="{24EF5F07-4856-49BD-A928-D7A171527E92}">
      <text>
        <r>
          <rPr>
            <sz val="9"/>
            <color indexed="81"/>
            <rFont val="Tahoma"/>
            <family val="2"/>
          </rPr>
          <t>Merged with child Guidance center of Southern CT</t>
        </r>
      </text>
    </comment>
    <comment ref="A32" authorId="1" shapeId="0" xr:uid="{B53DCBFE-FE09-444A-A731-765A8A971135}">
      <text>
        <r>
          <rPr>
            <sz val="9"/>
            <color indexed="81"/>
            <rFont val="Tahoma"/>
            <family val="2"/>
          </rPr>
          <t xml:space="preserve">Family ReEntry- merged 7/31/20 with Community Resource for Justice. Address, phone number, staffing, and name will rename the same.  FEIN will change as they will be part of CRJ.  </t>
        </r>
      </text>
    </comment>
    <comment ref="I39" authorId="0" shapeId="0" xr:uid="{F6D9ADF8-7D4D-416B-AECE-1FB4275C6158}">
      <text>
        <r>
          <rPr>
            <sz val="9"/>
            <color indexed="81"/>
            <rFont val="Tahoma"/>
            <family val="2"/>
          </rPr>
          <t xml:space="preserve">R. Moses Vargas 
Vice President &amp; General Counsel
Connecticut Children's Medical Center
282 Washington Street
Hartford, CT 06106
860-837-5552
</t>
        </r>
      </text>
    </comment>
    <comment ref="I41" authorId="0" shapeId="0" xr:uid="{00000000-0006-0000-0000-000004000000}">
      <text>
        <r>
          <rPr>
            <sz val="9"/>
            <color indexed="81"/>
            <rFont val="Tahoma"/>
            <family val="2"/>
          </rPr>
          <t>Director of Finance</t>
        </r>
      </text>
    </comment>
    <comment ref="I45" authorId="0" shapeId="0" xr:uid="{00000000-0006-0000-0000-000005000000}">
      <text>
        <r>
          <rPr>
            <sz val="9"/>
            <color indexed="81"/>
            <rFont val="Tahoma"/>
            <family val="2"/>
          </rPr>
          <t>Director of Fiscal Services
Family &amp; Children's Aid, Inc.
75 West Street, Danbury, CT 06810
phone (203) 205-2677
fax (203) 798-7252</t>
        </r>
        <r>
          <rPr>
            <b/>
            <sz val="9"/>
            <color indexed="81"/>
            <rFont val="Tahoma"/>
            <family val="2"/>
          </rPr>
          <t xml:space="preserve">
</t>
        </r>
      </text>
    </comment>
    <comment ref="I49" authorId="0" shapeId="0" xr:uid="{822280D5-3680-4752-8B95-F354166E3B56}">
      <text>
        <r>
          <rPr>
            <b/>
            <sz val="9"/>
            <color indexed="81"/>
            <rFont val="Tahoma"/>
            <family val="2"/>
          </rPr>
          <t>Accountant</t>
        </r>
        <r>
          <rPr>
            <sz val="9"/>
            <color indexed="81"/>
            <rFont val="Tahoma"/>
            <family val="2"/>
          </rPr>
          <t xml:space="preserve">
</t>
        </r>
      </text>
    </comment>
    <comment ref="G53" authorId="0" shapeId="0" xr:uid="{24FD1674-3F52-4480-B59F-063B817ABBCF}">
      <text>
        <r>
          <rPr>
            <b/>
            <sz val="9"/>
            <color indexed="81"/>
            <rFont val="Tahoma"/>
            <family val="2"/>
          </rPr>
          <t>President of Hartford Hospital</t>
        </r>
        <r>
          <rPr>
            <sz val="9"/>
            <color indexed="81"/>
            <rFont val="Tahoma"/>
            <family val="2"/>
          </rPr>
          <t xml:space="preserve">
</t>
        </r>
      </text>
    </comment>
    <comment ref="I54" authorId="0" shapeId="0" xr:uid="{00000000-0006-0000-0000-000006000000}">
      <text>
        <r>
          <rPr>
            <sz val="9"/>
            <color indexed="81"/>
            <rFont val="Tahoma"/>
            <family val="2"/>
          </rPr>
          <t xml:space="preserve">Vice President, Finance
</t>
        </r>
      </text>
    </comment>
    <comment ref="I57" authorId="0" shapeId="0" xr:uid="{6ECD906A-F2F8-4606-AFBA-D9F13B058E41}">
      <text>
        <r>
          <rPr>
            <sz val="9"/>
            <color indexed="81"/>
            <rFont val="Tahoma"/>
            <family val="2"/>
          </rPr>
          <t xml:space="preserve">Controller
1290 Silas Deane Highway, Suite 1A
Wethersfield, CT 06109
(860) 409-7350 x 1142
Director of Accounting:
Rhoan G Scarlett 
1290 Silas Deane Highway
Wethersfield, CT 06109
Email: rscarlett@khs.org
Office:  860-409-7350 ext 1136
Cell: 860-918-1482
CFO position currently vaccant.
</t>
        </r>
      </text>
    </comment>
    <comment ref="I58" authorId="0" shapeId="0" xr:uid="{EEBADF6E-64ED-4409-A0A6-22D3D680315E}">
      <text>
        <r>
          <rPr>
            <b/>
            <sz val="9"/>
            <color indexed="81"/>
            <rFont val="Tahoma"/>
            <family val="2"/>
          </rPr>
          <t xml:space="preserve">Teresa Alaimo, CPA
</t>
        </r>
        <r>
          <rPr>
            <sz val="9"/>
            <color indexed="81"/>
            <rFont val="Tahoma"/>
            <family val="2"/>
          </rPr>
          <t>VP of Finance and Administration</t>
        </r>
        <r>
          <rPr>
            <b/>
            <sz val="9"/>
            <color indexed="81"/>
            <rFont val="Tahoma"/>
            <family val="2"/>
          </rPr>
          <t xml:space="preserve">
</t>
        </r>
        <r>
          <rPr>
            <sz val="9"/>
            <color indexed="81"/>
            <rFont val="Tahoma"/>
            <family val="2"/>
          </rPr>
          <t xml:space="preserve">
</t>
        </r>
      </text>
    </comment>
    <comment ref="I64" authorId="0" shapeId="0" xr:uid="{00000000-0006-0000-0000-000007000000}">
      <text>
        <r>
          <rPr>
            <sz val="9"/>
            <color indexed="81"/>
            <rFont val="Tahoma"/>
            <family val="2"/>
          </rPr>
          <t xml:space="preserve">Director of Finance
Office: (860) 496-2100 Fax: (860) 496-2111 
</t>
        </r>
      </text>
    </comment>
    <comment ref="I69" authorId="0" shapeId="0" xr:uid="{A837C429-A1BF-4CE1-A18E-866EB9225589}">
      <text>
        <r>
          <rPr>
            <sz val="9"/>
            <color indexed="81"/>
            <rFont val="Tahoma"/>
            <family val="2"/>
          </rPr>
          <t xml:space="preserve">Executive Finance Director
NAFI CT
860-559-6815  
</t>
        </r>
        <r>
          <rPr>
            <sz val="9"/>
            <color indexed="81"/>
            <rFont val="Tahoma"/>
            <family val="2"/>
          </rPr>
          <t xml:space="preserve">
</t>
        </r>
      </text>
    </comment>
    <comment ref="A73" authorId="0" shapeId="0" xr:uid="{2FCDAF7B-222F-4107-9AD5-CB5A1ACB1D6E}">
      <text>
        <r>
          <rPr>
            <b/>
            <sz val="9"/>
            <color indexed="81"/>
            <rFont val="Tahoma"/>
            <family val="2"/>
          </rPr>
          <t>Formerly Child First</t>
        </r>
        <r>
          <rPr>
            <sz val="9"/>
            <color indexed="81"/>
            <rFont val="Tahoma"/>
            <family val="2"/>
          </rPr>
          <t xml:space="preserve">
</t>
        </r>
      </text>
    </comment>
    <comment ref="G81" authorId="0" shapeId="0" xr:uid="{C7157ADD-4818-4996-B9D3-230F502AE387}">
      <text>
        <r>
          <rPr>
            <b/>
            <sz val="9"/>
            <color indexed="81"/>
            <rFont val="Tahoma"/>
            <family val="2"/>
          </rPr>
          <t xml:space="preserve">Interim President </t>
        </r>
        <r>
          <rPr>
            <sz val="9"/>
            <color indexed="81"/>
            <rFont val="Tahoma"/>
            <family val="2"/>
          </rPr>
          <t xml:space="preserve">
</t>
        </r>
      </text>
    </comment>
    <comment ref="G83" authorId="0" shapeId="0" xr:uid="{14DB89BE-23C5-4127-9FBC-D746AF66F361}">
      <text>
        <r>
          <rPr>
            <b/>
            <sz val="9"/>
            <color indexed="81"/>
            <rFont val="Tahoma"/>
            <family val="2"/>
          </rPr>
          <t xml:space="preserve">Jeannette DeJesus - </t>
        </r>
        <r>
          <rPr>
            <sz val="9"/>
            <color indexed="81"/>
            <rFont val="Tahoma"/>
            <family val="2"/>
          </rPr>
          <t xml:space="preserve">Serving in interim capacity.
</t>
        </r>
        <r>
          <rPr>
            <b/>
            <sz val="9"/>
            <color indexed="81"/>
            <rFont val="Tahoma"/>
            <family val="2"/>
          </rPr>
          <t xml:space="preserve">
November 2020:
</t>
        </r>
        <r>
          <rPr>
            <sz val="9"/>
            <color indexed="81"/>
            <rFont val="Tahoma"/>
            <family val="2"/>
          </rPr>
          <t xml:space="preserve">Patrick Comerford's last day with agency was Nov. 20, 2020.  True Colors is still ironing out their leadership steps and transition. 
</t>
        </r>
      </text>
    </comment>
    <comment ref="A87" authorId="0" shapeId="0" xr:uid="{837E49B9-FC93-4E9A-A573-C778F4A5D083}">
      <text>
        <r>
          <rPr>
            <sz val="9"/>
            <color indexed="81"/>
            <rFont val="Tahoma"/>
            <family val="2"/>
          </rPr>
          <t xml:space="preserve">Formerly New Haven Family Alliance
</t>
        </r>
      </text>
    </comment>
    <comment ref="I91" authorId="0" shapeId="0" xr:uid="{00000000-0006-0000-0000-000008000000}">
      <text>
        <r>
          <rPr>
            <sz val="9"/>
            <color indexed="81"/>
            <rFont val="Tahoma"/>
            <family val="2"/>
          </rPr>
          <t xml:space="preserve">New hire - Her start date is Dec 30th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KASTENHUBER, MARIA</author>
    <author>SPARKS, MELANIE J</author>
  </authors>
  <commentList>
    <comment ref="B17" authorId="0" shapeId="0" xr:uid="{D4DC5360-27EF-4DDF-9C8D-39E82C4FB032}">
      <text>
        <r>
          <rPr>
            <b/>
            <sz val="9"/>
            <color indexed="81"/>
            <rFont val="Tahoma"/>
            <family val="2"/>
          </rPr>
          <t>Formerly:</t>
        </r>
        <r>
          <rPr>
            <sz val="9"/>
            <color indexed="81"/>
            <rFont val="Tahoma"/>
            <family val="2"/>
          </rPr>
          <t xml:space="preserve">
The Institute of Professional Practice</t>
        </r>
      </text>
    </comment>
    <comment ref="F35" authorId="1" shapeId="0" xr:uid="{00000000-0006-0000-0100-000001000000}">
      <text>
        <r>
          <rPr>
            <b/>
            <sz val="9"/>
            <color indexed="81"/>
            <rFont val="Tahoma"/>
            <family val="2"/>
          </rPr>
          <t>SPARKS, MELANIE J:</t>
        </r>
        <r>
          <rPr>
            <sz val="9"/>
            <color indexed="81"/>
            <rFont val="Tahoma"/>
            <family val="2"/>
          </rPr>
          <t xml:space="preserve">
72 DCF
10 CSSD
</t>
        </r>
      </text>
    </comment>
    <comment ref="H41" authorId="1" shapeId="0" xr:uid="{00000000-0006-0000-0100-000002000000}">
      <text>
        <r>
          <rPr>
            <b/>
            <sz val="9"/>
            <color indexed="81"/>
            <rFont val="Tahoma"/>
            <family val="2"/>
          </rPr>
          <t>SPARKS, MELANIE J:</t>
        </r>
        <r>
          <rPr>
            <sz val="9"/>
            <color indexed="81"/>
            <rFont val="Tahoma"/>
            <family val="2"/>
          </rPr>
          <t xml:space="preserve">
Home: 80%
Agency: 3%
School: 15%
Community: 2%</t>
        </r>
      </text>
    </comment>
    <comment ref="H50" authorId="1" shapeId="0" xr:uid="{00000000-0006-0000-0100-000003000000}">
      <text>
        <r>
          <rPr>
            <b/>
            <sz val="9"/>
            <color indexed="81"/>
            <rFont val="Tahoma"/>
            <family val="2"/>
          </rPr>
          <t>SPARKS, MELANIE J:</t>
        </r>
        <r>
          <rPr>
            <sz val="9"/>
            <color indexed="81"/>
            <rFont val="Tahoma"/>
            <family val="2"/>
          </rPr>
          <t xml:space="preserve">
In-home: 95%
Agency: 2%
School 5%
Community: 3%</t>
        </r>
      </text>
    </comment>
    <comment ref="H68" authorId="1" shapeId="0" xr:uid="{00000000-0006-0000-0100-000004000000}">
      <text>
        <r>
          <rPr>
            <b/>
            <sz val="9"/>
            <color indexed="81"/>
            <rFont val="Tahoma"/>
            <family val="2"/>
          </rPr>
          <t>SPARKS, MELANIE J:</t>
        </r>
        <r>
          <rPr>
            <sz val="9"/>
            <color indexed="81"/>
            <rFont val="Tahoma"/>
            <family val="2"/>
          </rPr>
          <t xml:space="preserve">
Satellite office with separate hours</t>
        </r>
      </text>
    </comment>
    <comment ref="H83" authorId="1" shapeId="0" xr:uid="{00000000-0006-0000-0100-000005000000}">
      <text>
        <r>
          <rPr>
            <b/>
            <sz val="9"/>
            <color indexed="81"/>
            <rFont val="Tahoma"/>
            <family val="2"/>
          </rPr>
          <t>SPARKS, MELANIE J:</t>
        </r>
        <r>
          <rPr>
            <sz val="9"/>
            <color indexed="81"/>
            <rFont val="Tahoma"/>
            <family val="2"/>
          </rPr>
          <t xml:space="preserve">
In Home: 80%
Agency: 3%
School: 15%
Community: 2%</t>
        </r>
      </text>
    </comment>
    <comment ref="H88" authorId="1" shapeId="0" xr:uid="{00000000-0006-0000-0100-000006000000}">
      <text>
        <r>
          <rPr>
            <b/>
            <sz val="9"/>
            <color indexed="81"/>
            <rFont val="Tahoma"/>
            <family val="2"/>
          </rPr>
          <t>SPARKS, MELANIE J:</t>
        </r>
        <r>
          <rPr>
            <sz val="9"/>
            <color indexed="81"/>
            <rFont val="Tahoma"/>
            <family val="2"/>
          </rPr>
          <t xml:space="preserve">
Alternitate sites</t>
        </r>
      </text>
    </comment>
    <comment ref="H95" authorId="1" shapeId="0" xr:uid="{00000000-0006-0000-0100-000007000000}">
      <text>
        <r>
          <rPr>
            <b/>
            <sz val="9"/>
            <color indexed="81"/>
            <rFont val="Tahoma"/>
            <family val="2"/>
          </rPr>
          <t>SPARKS, MELANIE J:</t>
        </r>
        <r>
          <rPr>
            <sz val="9"/>
            <color indexed="81"/>
            <rFont val="Tahoma"/>
            <family val="2"/>
          </rPr>
          <t xml:space="preserve">
In-home: 95%
Agency: 2%
School: 5%
Community: 35</t>
        </r>
      </text>
    </comment>
    <comment ref="H98" authorId="1" shapeId="0" xr:uid="{00000000-0006-0000-0100-000008000000}">
      <text>
        <r>
          <rPr>
            <b/>
            <sz val="9"/>
            <color indexed="81"/>
            <rFont val="Tahoma"/>
            <family val="2"/>
          </rPr>
          <t>SPARKS, MELANIE J:</t>
        </r>
        <r>
          <rPr>
            <sz val="9"/>
            <color indexed="81"/>
            <rFont val="Tahoma"/>
            <family val="2"/>
          </rPr>
          <t xml:space="preserve">
Additional sites</t>
        </r>
      </text>
    </comment>
    <comment ref="H114" authorId="1" shapeId="0" xr:uid="{00000000-0006-0000-0100-000009000000}">
      <text>
        <r>
          <rPr>
            <b/>
            <sz val="9"/>
            <color indexed="81"/>
            <rFont val="Tahoma"/>
            <family val="2"/>
          </rPr>
          <t>SPARKS, MELANIE J:</t>
        </r>
        <r>
          <rPr>
            <sz val="9"/>
            <color indexed="81"/>
            <rFont val="Tahoma"/>
            <family val="2"/>
          </rPr>
          <t xml:space="preserve">
Alternate Site</t>
        </r>
      </text>
    </comment>
    <comment ref="H129" authorId="1" shapeId="0" xr:uid="{00000000-0006-0000-0100-00000A000000}">
      <text>
        <r>
          <rPr>
            <b/>
            <sz val="9"/>
            <color indexed="81"/>
            <rFont val="Tahoma"/>
            <family val="2"/>
          </rPr>
          <t>SPARKS, MELANIE J:</t>
        </r>
        <r>
          <rPr>
            <sz val="9"/>
            <color indexed="81"/>
            <rFont val="Tahoma"/>
            <family val="2"/>
          </rPr>
          <t xml:space="preserve">
Alternate sites</t>
        </r>
      </text>
    </comment>
    <comment ref="B138" authorId="1" shapeId="0" xr:uid="{EA573BAE-660B-455D-A06B-5DC8449FC6F3}">
      <text>
        <r>
          <rPr>
            <b/>
            <sz val="9"/>
            <color indexed="81"/>
            <rFont val="Tahoma"/>
            <family val="2"/>
          </rPr>
          <t>SPARKS, MELANIE J:</t>
        </r>
        <r>
          <rPr>
            <sz val="9"/>
            <color indexed="81"/>
            <rFont val="Tahoma"/>
            <family val="2"/>
          </rPr>
          <t xml:space="preserve">
Formerly Family ReEntry
</t>
        </r>
      </text>
    </comment>
    <comment ref="B139" authorId="1" shapeId="0" xr:uid="{48A6524E-37F7-4132-A35C-AD1528FCE202}">
      <text>
        <r>
          <rPr>
            <b/>
            <sz val="9"/>
            <color indexed="81"/>
            <rFont val="Tahoma"/>
            <family val="2"/>
          </rPr>
          <t>SPARKS, MELANIE J:</t>
        </r>
        <r>
          <rPr>
            <sz val="9"/>
            <color indexed="81"/>
            <rFont val="Tahoma"/>
            <family val="2"/>
          </rPr>
          <t xml:space="preserve">
Formerly Family ReEntry
</t>
        </r>
      </text>
    </comment>
    <comment ref="B140" authorId="1" shapeId="0" xr:uid="{F3E47BE8-E6EF-4510-87C7-C3ACE6CE4590}">
      <text>
        <r>
          <rPr>
            <b/>
            <sz val="9"/>
            <color indexed="81"/>
            <rFont val="Tahoma"/>
            <family val="2"/>
          </rPr>
          <t>SPARKS, MELANIE J:</t>
        </r>
        <r>
          <rPr>
            <sz val="9"/>
            <color indexed="81"/>
            <rFont val="Tahoma"/>
            <family val="2"/>
          </rPr>
          <t xml:space="preserve">
Formerly Family ReEntry
</t>
        </r>
      </text>
    </comment>
    <comment ref="G177" authorId="1" shapeId="0" xr:uid="{00000000-0006-0000-0100-00000B000000}">
      <text>
        <r>
          <rPr>
            <b/>
            <sz val="9"/>
            <color indexed="81"/>
            <rFont val="Tahoma"/>
            <family val="2"/>
          </rPr>
          <t>SPARKS, MELANIE J:</t>
        </r>
        <r>
          <rPr>
            <sz val="9"/>
            <color indexed="81"/>
            <rFont val="Tahoma"/>
            <family val="2"/>
          </rPr>
          <t xml:space="preserve">
75 (Milford)
90 (NH)</t>
        </r>
      </text>
    </comment>
    <comment ref="F206" authorId="1" shapeId="0" xr:uid="{00000000-0006-0000-0100-00000C000000}">
      <text>
        <r>
          <rPr>
            <b/>
            <sz val="9"/>
            <color indexed="81"/>
            <rFont val="Tahoma"/>
            <family val="2"/>
          </rPr>
          <t>SPARKS, MELANIE J:</t>
        </r>
        <r>
          <rPr>
            <sz val="9"/>
            <color indexed="81"/>
            <rFont val="Tahoma"/>
            <family val="2"/>
          </rPr>
          <t xml:space="preserve">
30 DCF
10 CSSD</t>
        </r>
      </text>
    </comment>
    <comment ref="F207" authorId="1" shapeId="0" xr:uid="{00000000-0006-0000-0100-00000D000000}">
      <text>
        <r>
          <rPr>
            <b/>
            <sz val="9"/>
            <color indexed="81"/>
            <rFont val="Tahoma"/>
            <family val="2"/>
          </rPr>
          <t>SPARKS, MELANIE J:</t>
        </r>
        <r>
          <rPr>
            <sz val="9"/>
            <color indexed="81"/>
            <rFont val="Tahoma"/>
            <family val="2"/>
          </rPr>
          <t xml:space="preserve">
30 DCF
10 CSSD</t>
        </r>
      </text>
    </comment>
    <comment ref="H210" authorId="1" shapeId="0" xr:uid="{00000000-0006-0000-0100-00000E000000}">
      <text>
        <r>
          <rPr>
            <b/>
            <sz val="9"/>
            <color indexed="81"/>
            <rFont val="Tahoma"/>
            <family val="2"/>
          </rPr>
          <t>SPARKS, MELANIE J:</t>
        </r>
        <r>
          <rPr>
            <sz val="9"/>
            <color indexed="81"/>
            <rFont val="Tahoma"/>
            <family val="2"/>
          </rPr>
          <t xml:space="preserve">
95% Home
2% Office
5% School
3% Community</t>
        </r>
      </text>
    </comment>
    <comment ref="H213" authorId="1" shapeId="0" xr:uid="{00000000-0006-0000-0100-00000F000000}">
      <text>
        <r>
          <rPr>
            <b/>
            <sz val="9"/>
            <color indexed="81"/>
            <rFont val="Tahoma"/>
            <family val="2"/>
          </rPr>
          <t>SPARKS, MELANIE J:</t>
        </r>
        <r>
          <rPr>
            <sz val="9"/>
            <color indexed="81"/>
            <rFont val="Tahoma"/>
            <family val="2"/>
          </rPr>
          <t xml:space="preserve">
80% Home
3% Office
15% School
2% Community</t>
        </r>
      </text>
    </comment>
    <comment ref="B230" authorId="0" shapeId="0" xr:uid="{5E6FD121-915F-43EE-848F-086E3D25689A}">
      <text>
        <r>
          <rPr>
            <b/>
            <sz val="9"/>
            <color indexed="81"/>
            <rFont val="Tahoma"/>
            <family val="2"/>
          </rPr>
          <t>Formerly Child First</t>
        </r>
        <r>
          <rPr>
            <sz val="9"/>
            <color indexed="81"/>
            <rFont val="Tahoma"/>
            <family val="2"/>
          </rPr>
          <t xml:space="preserve">
</t>
        </r>
      </text>
    </comment>
    <comment ref="F233" authorId="1" shapeId="0" xr:uid="{00000000-0006-0000-0100-000010000000}">
      <text>
        <r>
          <rPr>
            <b/>
            <sz val="9"/>
            <color indexed="81"/>
            <rFont val="Tahoma"/>
            <family val="2"/>
          </rPr>
          <t>SPARKS, MELANIE J:</t>
        </r>
        <r>
          <rPr>
            <sz val="9"/>
            <color indexed="81"/>
            <rFont val="Tahoma"/>
            <family val="2"/>
          </rPr>
          <t xml:space="preserve">
43 DCF
5 CSSD</t>
        </r>
      </text>
    </comment>
    <comment ref="F234" authorId="1" shapeId="0" xr:uid="{00000000-0006-0000-0100-000011000000}">
      <text>
        <r>
          <rPr>
            <b/>
            <sz val="9"/>
            <color indexed="81"/>
            <rFont val="Tahoma"/>
            <family val="2"/>
          </rPr>
          <t>SPARKS, MELANIE J:</t>
        </r>
        <r>
          <rPr>
            <sz val="9"/>
            <color indexed="81"/>
            <rFont val="Tahoma"/>
            <family val="2"/>
          </rPr>
          <t xml:space="preserve">
120 DCF
10 CSSD
</t>
        </r>
      </text>
    </comment>
    <comment ref="H248" authorId="1" shapeId="0" xr:uid="{00000000-0006-0000-0100-000012000000}">
      <text>
        <r>
          <rPr>
            <b/>
            <sz val="9"/>
            <color indexed="81"/>
            <rFont val="Tahoma"/>
            <family val="2"/>
          </rPr>
          <t>SPARKS, MELANIE J:</t>
        </r>
        <r>
          <rPr>
            <sz val="9"/>
            <color indexed="81"/>
            <rFont val="Tahoma"/>
            <family val="2"/>
          </rPr>
          <t xml:space="preserve">
95% Home
2% Agency
5% School
3% Community</t>
        </r>
      </text>
    </comment>
    <comment ref="H261" authorId="1" shapeId="0" xr:uid="{00000000-0006-0000-0100-000013000000}">
      <text>
        <r>
          <rPr>
            <b/>
            <sz val="9"/>
            <color indexed="81"/>
            <rFont val="Tahoma"/>
            <family val="2"/>
          </rPr>
          <t>SPARKS, MELANIE J:</t>
        </r>
        <r>
          <rPr>
            <sz val="9"/>
            <color indexed="81"/>
            <rFont val="Tahoma"/>
            <family val="2"/>
          </rPr>
          <t xml:space="preserve">
80% Home
3% Office
15% School
2% Community</t>
        </r>
      </text>
    </comment>
    <comment ref="H269" authorId="1" shapeId="0" xr:uid="{00000000-0006-0000-0100-000014000000}">
      <text>
        <r>
          <rPr>
            <b/>
            <sz val="9"/>
            <color indexed="81"/>
            <rFont val="Tahoma"/>
            <family val="2"/>
          </rPr>
          <t>SPARKS, MELANIE J:</t>
        </r>
        <r>
          <rPr>
            <sz val="9"/>
            <color indexed="81"/>
            <rFont val="Tahoma"/>
            <family val="2"/>
          </rPr>
          <t xml:space="preserve">
Alternate Site</t>
        </r>
      </text>
    </comment>
    <comment ref="H286" authorId="1" shapeId="0" xr:uid="{00000000-0006-0000-0100-000015000000}">
      <text>
        <r>
          <rPr>
            <b/>
            <sz val="9"/>
            <color indexed="81"/>
            <rFont val="Tahoma"/>
            <family val="2"/>
          </rPr>
          <t>SPARKS, MELANIE J:</t>
        </r>
        <r>
          <rPr>
            <sz val="9"/>
            <color indexed="81"/>
            <rFont val="Tahoma"/>
            <family val="2"/>
          </rPr>
          <t xml:space="preserve">
80% Home
3% Agency
15% School
2% COmmunity</t>
        </r>
      </text>
    </comment>
    <comment ref="H300" authorId="1" shapeId="0" xr:uid="{00000000-0006-0000-0100-000016000000}">
      <text>
        <r>
          <rPr>
            <b/>
            <sz val="9"/>
            <color indexed="81"/>
            <rFont val="Tahoma"/>
            <family val="2"/>
          </rPr>
          <t>SPARKS, MELANIE J:</t>
        </r>
        <r>
          <rPr>
            <sz val="9"/>
            <color indexed="81"/>
            <rFont val="Tahoma"/>
            <family val="2"/>
          </rPr>
          <t xml:space="preserve">
80% Home
3% Agency
15% School
2% Community</t>
        </r>
      </text>
    </comment>
    <comment ref="F314" authorId="1" shapeId="0" xr:uid="{00000000-0006-0000-0100-000017000000}">
      <text>
        <r>
          <rPr>
            <b/>
            <sz val="9"/>
            <color indexed="81"/>
            <rFont val="Tahoma"/>
            <family val="2"/>
          </rPr>
          <t>SPARKS, MELANIE J:</t>
        </r>
        <r>
          <rPr>
            <sz val="9"/>
            <color indexed="81"/>
            <rFont val="Tahoma"/>
            <family val="2"/>
          </rPr>
          <t xml:space="preserve">
70 Danbury
70 Torrington
185 Waterbury</t>
        </r>
      </text>
    </comment>
    <comment ref="F315" authorId="1" shapeId="0" xr:uid="{00000000-0006-0000-0100-000018000000}">
      <text>
        <r>
          <rPr>
            <b/>
            <sz val="9"/>
            <color indexed="81"/>
            <rFont val="Tahoma"/>
            <family val="2"/>
          </rPr>
          <t>SPARKS, MELANIE J:</t>
        </r>
        <r>
          <rPr>
            <sz val="9"/>
            <color indexed="81"/>
            <rFont val="Tahoma"/>
            <family val="2"/>
          </rPr>
          <t xml:space="preserve">
55 Meriden
145 New Britain
</t>
        </r>
      </text>
    </comment>
    <comment ref="H316" authorId="1" shapeId="0" xr:uid="{00000000-0006-0000-0100-000019000000}">
      <text>
        <r>
          <rPr>
            <b/>
            <sz val="9"/>
            <color indexed="81"/>
            <rFont val="Tahoma"/>
            <family val="2"/>
          </rPr>
          <t>SPARKS, MELANIE J:</t>
        </r>
        <r>
          <rPr>
            <sz val="9"/>
            <color indexed="81"/>
            <rFont val="Tahoma"/>
            <family val="2"/>
          </rPr>
          <t xml:space="preserve">
Alternate Site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SPARKS, MELANIE J</author>
    <author>KASTENHUBER, MARIA</author>
    <author>ALBERT, STACIE</author>
  </authors>
  <commentList>
    <comment ref="I2" authorId="0" shapeId="0" xr:uid="{00000000-0006-0000-0200-000001000000}">
      <text>
        <r>
          <rPr>
            <b/>
            <sz val="9"/>
            <color indexed="81"/>
            <rFont val="Tahoma"/>
            <family val="2"/>
          </rPr>
          <t>SPARKS, MELANIE J:</t>
        </r>
        <r>
          <rPr>
            <sz val="9"/>
            <color indexed="81"/>
            <rFont val="Tahoma"/>
            <family val="2"/>
          </rPr>
          <t xml:space="preserve">
1. Amendment to eliminate LINK funding
</t>
        </r>
      </text>
    </comment>
    <comment ref="J10" authorId="1" shapeId="0" xr:uid="{00000000-0006-0000-0200-000009000000}">
      <text>
        <r>
          <rPr>
            <b/>
            <sz val="9"/>
            <color indexed="81"/>
            <rFont val="Tahoma"/>
            <family val="2"/>
          </rPr>
          <t xml:space="preserve">December 2019:
</t>
        </r>
        <r>
          <rPr>
            <sz val="9"/>
            <color indexed="81"/>
            <rFont val="Tahoma"/>
            <family val="2"/>
          </rPr>
          <t>$2,600 is being added to contract to continue the last quarter of the Federal ECCP grant for the period of 7/1-9/29/2019.</t>
        </r>
        <r>
          <rPr>
            <b/>
            <sz val="9"/>
            <color indexed="81"/>
            <rFont val="Tahoma"/>
            <family val="2"/>
          </rPr>
          <t xml:space="preserve">
November 2019:
</t>
        </r>
        <r>
          <rPr>
            <sz val="9"/>
            <color indexed="81"/>
            <rFont val="Tahoma"/>
            <family val="2"/>
          </rPr>
          <t xml:space="preserve">DCF has an existing contract with Advanced Behavioral Health for Early Childhood Consultation Partnership (ECCP) services.  The MOA between the Office of Early Childhood and DCF will increase capacity for ECCP services statewide with a focus on prevention services in ORC state funded childcare programs and support coordination of ECCP services with statewide Pyramid Model Implementation. We will be adding an additioanl $750,000 for SFY20 and $400,000 annually for SFY's 21-23.
</t>
        </r>
      </text>
    </comment>
    <comment ref="J13" authorId="0" shapeId="0" xr:uid="{00000000-0006-0000-0200-00000A000000}">
      <text>
        <r>
          <rPr>
            <b/>
            <sz val="9"/>
            <color indexed="81"/>
            <rFont val="Tahoma"/>
            <family val="2"/>
          </rPr>
          <t>SPARKS, MELANIE J:</t>
        </r>
        <r>
          <rPr>
            <sz val="9"/>
            <color indexed="81"/>
            <rFont val="Tahoma"/>
            <family val="2"/>
          </rPr>
          <t xml:space="preserve">
$37.5K added Amend 5 (annualized)</t>
        </r>
      </text>
    </comment>
    <comment ref="K13" authorId="1" shapeId="0" xr:uid="{EA1E8E24-6E8D-40B1-9587-F028F1F57594}">
      <text>
        <r>
          <rPr>
            <b/>
            <sz val="9"/>
            <color indexed="81"/>
            <rFont val="Tahoma"/>
            <family val="2"/>
          </rPr>
          <t>November 2020:</t>
        </r>
        <r>
          <rPr>
            <sz val="9"/>
            <color indexed="81"/>
            <rFont val="Tahoma"/>
            <family val="2"/>
          </rPr>
          <t xml:space="preserve">
Back in January 2019, in Tere's absence, Mary asked Linda to write an amendment to add additional funding to PROJECT SAFE.  Since Project Safe was set to terminate on December 31, 2019 the funding was accidently applied to MST-IPV.  Therefore, this amendment is being processed to reduce MST-IPV funding by $18,750 for SFY21 and beyond.
</t>
        </r>
      </text>
    </comment>
    <comment ref="K15" authorId="0" shapeId="0" xr:uid="{00000000-0006-0000-0200-00000B000000}">
      <text>
        <r>
          <rPr>
            <b/>
            <sz val="9"/>
            <color indexed="81"/>
            <rFont val="Tahoma"/>
            <family val="2"/>
          </rPr>
          <t>SPARKS, MELANIE J:</t>
        </r>
        <r>
          <rPr>
            <sz val="9"/>
            <color indexed="81"/>
            <rFont val="Tahoma"/>
            <family val="2"/>
          </rPr>
          <t xml:space="preserve">
$56.5K reduction eff 7/1 (reduced # teams)</t>
        </r>
      </text>
    </comment>
    <comment ref="L15" authorId="0" shapeId="0" xr:uid="{00000000-0006-0000-0200-00000C000000}">
      <text>
        <r>
          <rPr>
            <b/>
            <sz val="9"/>
            <color indexed="81"/>
            <rFont val="Tahoma"/>
            <family val="2"/>
          </rPr>
          <t>SPARKS, MELANIE J:</t>
        </r>
        <r>
          <rPr>
            <sz val="9"/>
            <color indexed="81"/>
            <rFont val="Tahoma"/>
            <family val="2"/>
          </rPr>
          <t xml:space="preserve">
Program to transition to CSSD contract 6/30/21</t>
        </r>
      </text>
    </comment>
    <comment ref="J16" authorId="1" shapeId="0" xr:uid="{00000000-0006-0000-0200-00000D000000}">
      <text>
        <r>
          <rPr>
            <b/>
            <sz val="9"/>
            <color indexed="81"/>
            <rFont val="Tahoma"/>
            <family val="2"/>
          </rPr>
          <t xml:space="preserve">August 2019:
</t>
        </r>
        <r>
          <rPr>
            <sz val="9"/>
            <color indexed="81"/>
            <rFont val="Tahoma"/>
            <family val="2"/>
          </rPr>
          <t xml:space="preserve">Amendment is to reduce ABH’s current contract funding amount from SID #90410 (CSSD) from $528,400 to $467,000, a reduction of $61,400 annually.
</t>
        </r>
      </text>
    </comment>
    <comment ref="J17" authorId="0" shapeId="0" xr:uid="{00000000-0006-0000-0200-00000E000000}">
      <text>
        <r>
          <rPr>
            <b/>
            <sz val="9"/>
            <color indexed="81"/>
            <rFont val="Tahoma"/>
            <family val="2"/>
          </rPr>
          <t>SPARKS, MELANIE J:</t>
        </r>
        <r>
          <rPr>
            <sz val="9"/>
            <color indexed="81"/>
            <rFont val="Tahoma"/>
            <family val="2"/>
          </rPr>
          <t xml:space="preserve">
1. $36.6K in SOR Grant money / SFY20 only</t>
        </r>
      </text>
    </comment>
    <comment ref="K17" authorId="1" shapeId="0" xr:uid="{1BE841D4-7A7A-40A5-B841-9665FBD97B47}">
      <text>
        <r>
          <rPr>
            <b/>
            <sz val="9"/>
            <color indexed="81"/>
            <rFont val="Tahoma"/>
            <family val="2"/>
          </rPr>
          <t xml:space="preserve">October 2020:
</t>
        </r>
        <r>
          <rPr>
            <sz val="9"/>
            <color indexed="81"/>
            <rFont val="Tahoma"/>
            <family val="2"/>
          </rPr>
          <t>Add $55,000 for September 30, 2020 to September 29, 2021 and $55,000 September 30, 2021 to September 29, 2022 to continue funding one Recovery Support Specialist within the SAFE Family Recovery program to provide Recovery Management Checkups and Support.</t>
        </r>
        <r>
          <rPr>
            <sz val="9"/>
            <color indexed="81"/>
            <rFont val="Tahoma"/>
            <family val="2"/>
          </rPr>
          <t xml:space="preserve">
</t>
        </r>
      </text>
    </comment>
    <comment ref="I20" authorId="0" shapeId="0" xr:uid="{F2D488FD-CA07-4C17-B453-4EB511E2ECF1}">
      <text>
        <r>
          <rPr>
            <b/>
            <sz val="9"/>
            <color indexed="81"/>
            <rFont val="Tahoma"/>
            <family val="2"/>
          </rPr>
          <t>SPARKS, MELANIE J:</t>
        </r>
        <r>
          <rPr>
            <sz val="9"/>
            <color indexed="81"/>
            <rFont val="Tahoma"/>
            <family val="2"/>
          </rPr>
          <t xml:space="preserve">
1. $3K COLA (eff. 7/1/18)
</t>
        </r>
      </text>
    </comment>
    <comment ref="J20" authorId="0" shapeId="0" xr:uid="{F58FF565-4FDD-4C23-A222-3FAD17649715}">
      <text>
        <r>
          <rPr>
            <b/>
            <sz val="9"/>
            <color indexed="81"/>
            <rFont val="Tahoma"/>
            <family val="2"/>
          </rPr>
          <t>SPARKS, MELANIE J:</t>
        </r>
        <r>
          <rPr>
            <sz val="9"/>
            <color indexed="81"/>
            <rFont val="Tahoma"/>
            <family val="2"/>
          </rPr>
          <t xml:space="preserve">
1. $7.5K reduction (elimination of fed grant funding eff 7/1/19)</t>
        </r>
      </text>
    </comment>
    <comment ref="K20" authorId="2" shapeId="0" xr:uid="{AA5B0354-9E10-4188-93E4-F52A64DF86B9}">
      <text>
        <r>
          <rPr>
            <b/>
            <sz val="9"/>
            <color indexed="81"/>
            <rFont val="Tahoma"/>
            <family val="2"/>
          </rPr>
          <t>ALBERT, STACIE:</t>
        </r>
        <r>
          <rPr>
            <sz val="9"/>
            <color indexed="81"/>
            <rFont val="Tahoma"/>
            <family val="2"/>
          </rPr>
          <t xml:space="preserve">
$2,482 annually for Min wage increase</t>
        </r>
      </text>
    </comment>
    <comment ref="L20" authorId="2" shapeId="0" xr:uid="{77972D74-678E-4506-B8B9-3004A6000306}">
      <text>
        <r>
          <rPr>
            <b/>
            <sz val="9"/>
            <color indexed="81"/>
            <rFont val="Tahoma"/>
            <family val="2"/>
          </rPr>
          <t>ALBERT, STACIE:</t>
        </r>
        <r>
          <rPr>
            <sz val="9"/>
            <color indexed="81"/>
            <rFont val="Tahoma"/>
            <family val="2"/>
          </rPr>
          <t xml:space="preserve">
$2,482 for FY 2021 and $3,465 for FY 22 for a total of $5,948
</t>
        </r>
      </text>
    </comment>
    <comment ref="M20" authorId="2" shapeId="0" xr:uid="{0869D8DD-C045-4046-855F-0D042C4B0081}">
      <text>
        <r>
          <rPr>
            <b/>
            <sz val="9"/>
            <color indexed="81"/>
            <rFont val="Tahoma"/>
            <family val="2"/>
          </rPr>
          <t>ALBERT, STACIE:</t>
        </r>
        <r>
          <rPr>
            <sz val="9"/>
            <color indexed="81"/>
            <rFont val="Tahoma"/>
            <family val="2"/>
          </rPr>
          <t xml:space="preserve">
Renewal needs to include $4,040 for Minimum Wage Increase, annualized into future SFYs</t>
        </r>
      </text>
    </comment>
    <comment ref="N20" authorId="2" shapeId="0" xr:uid="{7A89A88F-2241-49A1-9BA9-7A3C32E238FD}">
      <text>
        <r>
          <rPr>
            <b/>
            <sz val="9"/>
            <color indexed="81"/>
            <rFont val="Tahoma"/>
            <family val="2"/>
          </rPr>
          <t>ALBERT, STACIE:</t>
        </r>
        <r>
          <rPr>
            <sz val="9"/>
            <color indexed="81"/>
            <rFont val="Tahoma"/>
            <family val="2"/>
          </rPr>
          <t xml:space="preserve">
Renewal needs to include $4,040 for FY 23 and $6,022 for FY 24 for a total of  $11,970 for Minimum Wage Increase, annualized into future SFYs</t>
        </r>
      </text>
    </comment>
    <comment ref="O20" authorId="2" shapeId="0" xr:uid="{4B2D660D-1CE2-4922-91B6-7C8196D17323}">
      <text>
        <r>
          <rPr>
            <b/>
            <sz val="9"/>
            <color indexed="81"/>
            <rFont val="Tahoma"/>
            <family val="2"/>
          </rPr>
          <t>ALBERT, STACIE:
Renewal needs to include $4,040 for FY 23 and $6,022 for FY 24  and $1,639 for FY 25 for a total of  $13,609 for Minimum Wage Increase, annualized into future SFYs</t>
        </r>
        <r>
          <rPr>
            <sz val="9"/>
            <color indexed="81"/>
            <rFont val="Tahoma"/>
            <family val="2"/>
          </rPr>
          <t xml:space="preserve">
</t>
        </r>
      </text>
    </comment>
    <comment ref="I23" authorId="0" shapeId="0" xr:uid="{00000000-0006-0000-0200-00000F000000}">
      <text>
        <r>
          <rPr>
            <b/>
            <sz val="9"/>
            <color indexed="81"/>
            <rFont val="Tahoma"/>
            <family val="2"/>
          </rPr>
          <t>SPARKS, MELANIE J:</t>
        </r>
        <r>
          <rPr>
            <sz val="9"/>
            <color indexed="81"/>
            <rFont val="Tahoma"/>
            <family val="2"/>
          </rPr>
          <t xml:space="preserve">
1. $8K increase SFY19 only (increased capacity)
2. $351 COLA</t>
        </r>
      </text>
    </comment>
    <comment ref="L23" authorId="2" shapeId="0" xr:uid="{00000000-0006-0000-0200-000010000000}">
      <text>
        <r>
          <rPr>
            <b/>
            <sz val="9"/>
            <color indexed="81"/>
            <rFont val="Tahoma"/>
            <family val="2"/>
          </rPr>
          <t>ALBERT, STACIE:</t>
        </r>
        <r>
          <rPr>
            <sz val="9"/>
            <color indexed="81"/>
            <rFont val="Tahoma"/>
            <family val="2"/>
          </rPr>
          <t xml:space="preserve">
Includes $17,600 for FY 22 MWI</t>
        </r>
      </text>
    </comment>
    <comment ref="M23" authorId="2" shapeId="0" xr:uid="{00000000-0006-0000-0200-000011000000}">
      <text>
        <r>
          <rPr>
            <b/>
            <sz val="9"/>
            <color indexed="81"/>
            <rFont val="Tahoma"/>
            <family val="2"/>
          </rPr>
          <t>ALBERT, STACIE:</t>
        </r>
        <r>
          <rPr>
            <sz val="9"/>
            <color indexed="81"/>
            <rFont val="Tahoma"/>
            <family val="2"/>
          </rPr>
          <t xml:space="preserve">
Includes $17,600 for FY 22 and $17,380 for FY 23 for a total of $34,980 for MWI</t>
        </r>
      </text>
    </comment>
    <comment ref="N23" authorId="2" shapeId="0" xr:uid="{00000000-0006-0000-0200-000012000000}">
      <text>
        <r>
          <rPr>
            <b/>
            <sz val="9"/>
            <color indexed="81"/>
            <rFont val="Tahoma"/>
            <family val="2"/>
          </rPr>
          <t>ALBERT, STACIE:</t>
        </r>
        <r>
          <rPr>
            <sz val="9"/>
            <color indexed="81"/>
            <rFont val="Tahoma"/>
            <family val="2"/>
          </rPr>
          <t xml:space="preserve">
Renewal needs to include $12,320 for FY 24 MWI</t>
        </r>
      </text>
    </comment>
    <comment ref="O23" authorId="2" shapeId="0" xr:uid="{00000000-0006-0000-0200-000013000000}">
      <text>
        <r>
          <rPr>
            <b/>
            <sz val="9"/>
            <color indexed="81"/>
            <rFont val="Tahoma"/>
            <family val="2"/>
          </rPr>
          <t>ALBERT, STACIE:</t>
        </r>
        <r>
          <rPr>
            <sz val="9"/>
            <color indexed="81"/>
            <rFont val="Tahoma"/>
            <family val="2"/>
          </rPr>
          <t xml:space="preserve">
Renewal needs to include $12,320 for FY 24 and $5,051 for FY 25 for a total of $17,371 for MWI</t>
        </r>
      </text>
    </comment>
    <comment ref="I26" authorId="0" shapeId="0" xr:uid="{00000000-0006-0000-0200-000014000000}">
      <text>
        <r>
          <rPr>
            <b/>
            <sz val="9"/>
            <color indexed="81"/>
            <rFont val="Tahoma"/>
            <family val="2"/>
          </rPr>
          <t>SPARKS, MELANIE J:</t>
        </r>
        <r>
          <rPr>
            <sz val="9"/>
            <color indexed="81"/>
            <rFont val="Tahoma"/>
            <family val="2"/>
          </rPr>
          <t xml:space="preserve">
1. $275 COLA</t>
        </r>
      </text>
    </comment>
    <comment ref="B29" authorId="1" shapeId="0" xr:uid="{17BD62EE-7B8E-4996-BB4E-81A09C14887F}">
      <text>
        <r>
          <rPr>
            <b/>
            <sz val="9"/>
            <color indexed="81"/>
            <rFont val="Tahoma"/>
            <family val="2"/>
          </rPr>
          <t>Formerly:</t>
        </r>
        <r>
          <rPr>
            <sz val="9"/>
            <color indexed="81"/>
            <rFont val="Tahoma"/>
            <family val="2"/>
          </rPr>
          <t xml:space="preserve">
The Institute of Professional Practice</t>
        </r>
      </text>
    </comment>
    <comment ref="J29" authorId="0" shapeId="0" xr:uid="{00000000-0006-0000-0200-0000AA000000}">
      <text>
        <r>
          <rPr>
            <b/>
            <sz val="9"/>
            <color indexed="81"/>
            <rFont val="Tahoma"/>
            <family val="2"/>
          </rPr>
          <t>SPARKS, MELANIE J:</t>
        </r>
        <r>
          <rPr>
            <sz val="9"/>
            <color indexed="81"/>
            <rFont val="Tahoma"/>
            <family val="2"/>
          </rPr>
          <t xml:space="preserve">
LINK Decouple</t>
        </r>
      </text>
    </comment>
    <comment ref="J30" authorId="0" shapeId="0" xr:uid="{00000000-0006-0000-0200-0000AB000000}">
      <text>
        <r>
          <rPr>
            <b/>
            <sz val="9"/>
            <color indexed="81"/>
            <rFont val="Tahoma"/>
            <family val="2"/>
          </rPr>
          <t>SPARKS, MELANIE J:</t>
        </r>
        <r>
          <rPr>
            <sz val="9"/>
            <color indexed="81"/>
            <rFont val="Tahoma"/>
            <family val="2"/>
          </rPr>
          <t xml:space="preserve">
LINK Decouple</t>
        </r>
      </text>
    </comment>
    <comment ref="I31" authorId="0" shapeId="0" xr:uid="{00000000-0006-0000-0200-0000AC000000}">
      <text>
        <r>
          <rPr>
            <b/>
            <sz val="9"/>
            <color indexed="81"/>
            <rFont val="Tahoma"/>
            <family val="2"/>
          </rPr>
          <t>SPARKS, MELANIE J:</t>
        </r>
        <r>
          <rPr>
            <sz val="9"/>
            <color indexed="81"/>
            <rFont val="Tahoma"/>
            <family val="2"/>
          </rPr>
          <t xml:space="preserve">
LINK Decouple</t>
        </r>
      </text>
    </comment>
    <comment ref="K38" authorId="1" shapeId="0" xr:uid="{A7840A4B-BBD7-40B2-A234-8B82107B2A25}">
      <text>
        <r>
          <rPr>
            <b/>
            <sz val="9"/>
            <color indexed="81"/>
            <rFont val="Tahoma"/>
            <family val="2"/>
          </rPr>
          <t>Effective 1/1/2021:</t>
        </r>
        <r>
          <rPr>
            <sz val="9"/>
            <color indexed="81"/>
            <rFont val="Tahoma"/>
            <family val="2"/>
          </rPr>
          <t xml:space="preserve">
WRAP funding included in the program are being moved to a separate PSA</t>
        </r>
        <r>
          <rPr>
            <b/>
            <sz val="9"/>
            <color indexed="81"/>
            <rFont val="Tahoma"/>
            <family val="2"/>
          </rPr>
          <t xml:space="preserve">. </t>
        </r>
        <r>
          <rPr>
            <sz val="9"/>
            <color indexed="81"/>
            <rFont val="Tahoma"/>
            <family val="2"/>
          </rPr>
          <t xml:space="preserve">
</t>
        </r>
      </text>
    </comment>
    <comment ref="K55" authorId="0" shapeId="0" xr:uid="{00000000-0006-0000-0200-000015000000}">
      <text>
        <r>
          <rPr>
            <b/>
            <sz val="9"/>
            <color indexed="81"/>
            <rFont val="Tahoma"/>
            <family val="2"/>
          </rPr>
          <t>SPARKS, MELANIE J:</t>
        </r>
        <r>
          <rPr>
            <sz val="9"/>
            <color indexed="81"/>
            <rFont val="Tahoma"/>
            <family val="2"/>
          </rPr>
          <t xml:space="preserve">
Eff 7/1/20, CSSD adding $119,000 for 10 slots</t>
        </r>
      </text>
    </comment>
    <comment ref="I58" authorId="0" shapeId="0" xr:uid="{00000000-0006-0000-0200-000016000000}">
      <text>
        <r>
          <rPr>
            <b/>
            <sz val="9"/>
            <color indexed="81"/>
            <rFont val="Tahoma"/>
            <family val="2"/>
          </rPr>
          <t>SPARKS, MELANIE J:</t>
        </r>
        <r>
          <rPr>
            <sz val="9"/>
            <color indexed="81"/>
            <rFont val="Tahoma"/>
            <family val="2"/>
          </rPr>
          <t xml:space="preserve">
1. $4.6K COLA
2. $814 AG COLA</t>
        </r>
      </text>
    </comment>
    <comment ref="M58" authorId="2" shapeId="0" xr:uid="{00000000-0006-0000-0200-000017000000}">
      <text>
        <r>
          <rPr>
            <b/>
            <sz val="9"/>
            <color indexed="81"/>
            <rFont val="Tahoma"/>
            <family val="2"/>
          </rPr>
          <t>ALBERT, STACIE:
Renewal needs to include $1,164 for Minimum Wage Increase, annualized into future SFYs</t>
        </r>
        <r>
          <rPr>
            <sz val="9"/>
            <color indexed="81"/>
            <rFont val="Tahoma"/>
            <family val="2"/>
          </rPr>
          <t xml:space="preserve">
</t>
        </r>
      </text>
    </comment>
    <comment ref="N58" authorId="2" shapeId="0" xr:uid="{00000000-0006-0000-0200-000018000000}">
      <text>
        <r>
          <rPr>
            <b/>
            <sz val="9"/>
            <color indexed="81"/>
            <rFont val="Tahoma"/>
            <family val="2"/>
          </rPr>
          <t>ALBERT, STACIE:
Renewal needs to include $1,164 for FY23 and $17,769 for FY24 for a total of $18,933for Minimum Wage Increase, annualized into future SFYs</t>
        </r>
        <r>
          <rPr>
            <sz val="9"/>
            <color indexed="81"/>
            <rFont val="Tahoma"/>
            <family val="2"/>
          </rPr>
          <t xml:space="preserve">
</t>
        </r>
      </text>
    </comment>
    <comment ref="O58" authorId="2" shapeId="0" xr:uid="{00000000-0006-0000-0200-000019000000}">
      <text>
        <r>
          <rPr>
            <b/>
            <sz val="9"/>
            <color indexed="81"/>
            <rFont val="Tahoma"/>
            <family val="2"/>
          </rPr>
          <t>ALBERT, STACIE:</t>
        </r>
        <r>
          <rPr>
            <sz val="9"/>
            <color indexed="81"/>
            <rFont val="Tahoma"/>
            <family val="2"/>
          </rPr>
          <t xml:space="preserve">
Renewal needs to include $1,164 for FY23 and $17,769 for FY24 and $3,803 for FY 25 for a total of $22,737 for Minimum Wage Increase, annualized into future SFYs</t>
        </r>
      </text>
    </comment>
    <comment ref="I59" authorId="0" shapeId="0" xr:uid="{00000000-0006-0000-0200-00001A000000}">
      <text>
        <r>
          <rPr>
            <b/>
            <sz val="9"/>
            <color indexed="81"/>
            <rFont val="Tahoma"/>
            <family val="2"/>
          </rPr>
          <t>SPARKS, MELANIE J:</t>
        </r>
        <r>
          <rPr>
            <sz val="9"/>
            <color indexed="81"/>
            <rFont val="Tahoma"/>
            <family val="2"/>
          </rPr>
          <t xml:space="preserve">
1. $4.7K COLA
2. $701 AG COLA</t>
        </r>
      </text>
    </comment>
    <comment ref="M59" authorId="2" shapeId="0" xr:uid="{00000000-0006-0000-0200-00001B000000}">
      <text>
        <r>
          <rPr>
            <b/>
            <sz val="9"/>
            <color indexed="81"/>
            <rFont val="Tahoma"/>
            <family val="2"/>
          </rPr>
          <t>ALBERT, STACIE:</t>
        </r>
        <r>
          <rPr>
            <sz val="9"/>
            <color indexed="81"/>
            <rFont val="Tahoma"/>
            <family val="2"/>
          </rPr>
          <t xml:space="preserve">
renewal needs to include $1,322 for Minimum wage Increase</t>
        </r>
      </text>
    </comment>
    <comment ref="N59" authorId="2" shapeId="0" xr:uid="{00000000-0006-0000-0200-00001C000000}">
      <text>
        <r>
          <rPr>
            <b/>
            <sz val="9"/>
            <color indexed="81"/>
            <rFont val="Tahoma"/>
            <family val="2"/>
          </rPr>
          <t>ALBERT, STACIE:</t>
        </r>
        <r>
          <rPr>
            <sz val="9"/>
            <color indexed="81"/>
            <rFont val="Tahoma"/>
            <family val="2"/>
          </rPr>
          <t xml:space="preserve">
Renewal needs to include $1,322 for FY 23 &amp; $19,765 for FY 24 for a total of $21,088 for MWI</t>
        </r>
      </text>
    </comment>
    <comment ref="O59" authorId="2" shapeId="0" xr:uid="{00000000-0006-0000-0200-00001D000000}">
      <text>
        <r>
          <rPr>
            <b/>
            <sz val="9"/>
            <color indexed="81"/>
            <rFont val="Tahoma"/>
            <family val="2"/>
          </rPr>
          <t>ALBERT, STACIE:</t>
        </r>
        <r>
          <rPr>
            <sz val="9"/>
            <color indexed="81"/>
            <rFont val="Tahoma"/>
            <family val="2"/>
          </rPr>
          <t xml:space="preserve">
Renewal needs to include $1,322 for FY 23, $19,765 for FY 24 and $3,899 for FY 25 for a total of $24,987</t>
        </r>
      </text>
    </comment>
    <comment ref="I60" authorId="0" shapeId="0" xr:uid="{00000000-0006-0000-0200-00001E000000}">
      <text>
        <r>
          <rPr>
            <b/>
            <sz val="9"/>
            <color indexed="81"/>
            <rFont val="Tahoma"/>
            <family val="2"/>
          </rPr>
          <t>SPARKS, MELANIE J:</t>
        </r>
        <r>
          <rPr>
            <sz val="9"/>
            <color indexed="81"/>
            <rFont val="Tahoma"/>
            <family val="2"/>
          </rPr>
          <t xml:space="preserve">
1. $5.3K COLA
2. $929 AG COLA</t>
        </r>
      </text>
    </comment>
    <comment ref="M60" authorId="2" shapeId="0" xr:uid="{00000000-0006-0000-0200-00001F000000}">
      <text>
        <r>
          <rPr>
            <b/>
            <sz val="9"/>
            <color indexed="81"/>
            <rFont val="Tahoma"/>
            <family val="2"/>
          </rPr>
          <t>ALBERT, STACIE:</t>
        </r>
        <r>
          <rPr>
            <sz val="9"/>
            <color indexed="81"/>
            <rFont val="Tahoma"/>
            <family val="2"/>
          </rPr>
          <t xml:space="preserve">
Renewal needs to include $1,613 for Minimum wage increase</t>
        </r>
      </text>
    </comment>
    <comment ref="N60" authorId="2" shapeId="0" xr:uid="{00000000-0006-0000-0200-000020000000}">
      <text>
        <r>
          <rPr>
            <b/>
            <sz val="9"/>
            <color indexed="81"/>
            <rFont val="Tahoma"/>
            <family val="2"/>
          </rPr>
          <t>ALBERT, STACIE:</t>
        </r>
        <r>
          <rPr>
            <sz val="9"/>
            <color indexed="81"/>
            <rFont val="Tahoma"/>
            <family val="2"/>
          </rPr>
          <t xml:space="preserve">
Renewal needs to include $1,613 for FY23 and $23,959 for a total of $25,572 for Minimum wage increase</t>
        </r>
      </text>
    </comment>
    <comment ref="O60" authorId="2" shapeId="0" xr:uid="{00000000-0006-0000-0200-000021000000}">
      <text>
        <r>
          <rPr>
            <b/>
            <sz val="9"/>
            <color indexed="81"/>
            <rFont val="Tahoma"/>
            <family val="2"/>
          </rPr>
          <t>ALBERT, STACIE:</t>
        </r>
        <r>
          <rPr>
            <sz val="9"/>
            <color indexed="81"/>
            <rFont val="Tahoma"/>
            <family val="2"/>
          </rPr>
          <t xml:space="preserve">
renewal needs to include $1,613 for FY 23, $23,959 for FY 24 and $4,601 for FY 25 for a total of $30,173 for Minimum wage increase</t>
        </r>
      </text>
    </comment>
    <comment ref="I61" authorId="0" shapeId="0" xr:uid="{00000000-0006-0000-0200-000022000000}">
      <text>
        <r>
          <rPr>
            <b/>
            <sz val="9"/>
            <color indexed="81"/>
            <rFont val="Tahoma"/>
            <family val="2"/>
          </rPr>
          <t>SPARKS, MELANIE J:</t>
        </r>
        <r>
          <rPr>
            <sz val="9"/>
            <color indexed="81"/>
            <rFont val="Tahoma"/>
            <family val="2"/>
          </rPr>
          <t xml:space="preserve">
1. $5K (COLA)
2. $848 (AG COLA)</t>
        </r>
      </text>
    </comment>
    <comment ref="M61" authorId="2" shapeId="0" xr:uid="{00000000-0006-0000-0200-000023000000}">
      <text>
        <r>
          <rPr>
            <b/>
            <sz val="9"/>
            <color indexed="81"/>
            <rFont val="Tahoma"/>
            <family val="2"/>
          </rPr>
          <t>ALBERT, STACIE:</t>
        </r>
        <r>
          <rPr>
            <sz val="9"/>
            <color indexed="81"/>
            <rFont val="Tahoma"/>
            <family val="2"/>
          </rPr>
          <t xml:space="preserve">
Renewal needs to include $593 for FY23  Minimum Wage Increase, annualized into future SFYs</t>
        </r>
      </text>
    </comment>
    <comment ref="N61" authorId="2" shapeId="0" xr:uid="{00000000-0006-0000-0200-000024000000}">
      <text>
        <r>
          <rPr>
            <b/>
            <sz val="9"/>
            <color indexed="81"/>
            <rFont val="Tahoma"/>
            <family val="2"/>
          </rPr>
          <t>ALBERT, STACIE:</t>
        </r>
        <r>
          <rPr>
            <sz val="9"/>
            <color indexed="81"/>
            <rFont val="Tahoma"/>
            <family val="2"/>
          </rPr>
          <t xml:space="preserve">
Renewal needs to include $593 for FY23 and $9,769 for FY24 for a total of $10,361 for Minimum Wage Increase, annualized into future SFYs</t>
        </r>
      </text>
    </comment>
    <comment ref="O61" authorId="2" shapeId="0" xr:uid="{00000000-0006-0000-0200-000025000000}">
      <text>
        <r>
          <rPr>
            <b/>
            <sz val="9"/>
            <color indexed="81"/>
            <rFont val="Tahoma"/>
            <family val="2"/>
          </rPr>
          <t>ALBERT, STACIE:</t>
        </r>
        <r>
          <rPr>
            <sz val="9"/>
            <color indexed="81"/>
            <rFont val="Tahoma"/>
            <family val="2"/>
          </rPr>
          <t xml:space="preserve">
Renewal needs to include $593 for FY23 and $9,769 for FY24 and $2,658 for a total of $13,019 for Minimum Wage Increase, annualized into future SFYs</t>
        </r>
      </text>
    </comment>
    <comment ref="I62" authorId="0" shapeId="0" xr:uid="{00000000-0006-0000-0200-000026000000}">
      <text>
        <r>
          <rPr>
            <b/>
            <sz val="9"/>
            <color indexed="81"/>
            <rFont val="Tahoma"/>
            <family val="2"/>
          </rPr>
          <t>SPARKS, MELANIE J:</t>
        </r>
        <r>
          <rPr>
            <sz val="9"/>
            <color indexed="81"/>
            <rFont val="Tahoma"/>
            <family val="2"/>
          </rPr>
          <t xml:space="preserve">
1. $5.8K COLA
2. $1K AG COLA</t>
        </r>
      </text>
    </comment>
    <comment ref="M62" authorId="2" shapeId="0" xr:uid="{00000000-0006-0000-0200-000027000000}">
      <text>
        <r>
          <rPr>
            <b/>
            <sz val="9"/>
            <color indexed="81"/>
            <rFont val="Tahoma"/>
            <family val="2"/>
          </rPr>
          <t>ALBERT, STACIE:</t>
        </r>
        <r>
          <rPr>
            <sz val="9"/>
            <color indexed="81"/>
            <rFont val="Tahoma"/>
            <family val="2"/>
          </rPr>
          <t xml:space="preserve">
Renewal needs to include $1,269 for FY23 Minimum Wage Increase, annualized into future SFYs</t>
        </r>
      </text>
    </comment>
    <comment ref="N62" authorId="2" shapeId="0" xr:uid="{00000000-0006-0000-0200-000028000000}">
      <text>
        <r>
          <rPr>
            <b/>
            <sz val="9"/>
            <color indexed="81"/>
            <rFont val="Tahoma"/>
            <family val="2"/>
          </rPr>
          <t>ALBERT, STACIE:</t>
        </r>
        <r>
          <rPr>
            <sz val="9"/>
            <color indexed="81"/>
            <rFont val="Tahoma"/>
            <family val="2"/>
          </rPr>
          <t xml:space="preserve">
Renewal needs to include $1,269 for FY23 and $18,895 for FY24 for a total of $20,164 for Minimum Wage Increase, annualized into future SFYs</t>
        </r>
      </text>
    </comment>
    <comment ref="O62" authorId="2" shapeId="0" xr:uid="{00000000-0006-0000-0200-000029000000}">
      <text>
        <r>
          <rPr>
            <b/>
            <sz val="9"/>
            <color indexed="81"/>
            <rFont val="Tahoma"/>
            <family val="2"/>
          </rPr>
          <t>ALBERT, STACIE:</t>
        </r>
        <r>
          <rPr>
            <sz val="9"/>
            <color indexed="81"/>
            <rFont val="Tahoma"/>
            <family val="2"/>
          </rPr>
          <t xml:space="preserve">
Renewal needs to include $1,269 for FY23 and $18,895 for FY24 and $3,664 for a total of $23,828 for Minimum Wage Increase, annualized into future SFYs</t>
        </r>
      </text>
    </comment>
    <comment ref="I75" authorId="0" shapeId="0" xr:uid="{00000000-0006-0000-0200-00002A000000}">
      <text>
        <r>
          <rPr>
            <b/>
            <sz val="9"/>
            <color indexed="81"/>
            <rFont val="Tahoma"/>
            <family val="2"/>
          </rPr>
          <t>SPARKS, MELANIE J:</t>
        </r>
        <r>
          <rPr>
            <sz val="9"/>
            <color indexed="81"/>
            <rFont val="Tahoma"/>
            <family val="2"/>
          </rPr>
          <t xml:space="preserve">
1. $32.7K reduction (Judicial budget cuts) eff 7/1/18
2. $4.8K COLA
3. Program terminated eff 12/31/18</t>
        </r>
      </text>
    </comment>
    <comment ref="I76" authorId="0" shapeId="0" xr:uid="{00000000-0006-0000-0200-00002B000000}">
      <text>
        <r>
          <rPr>
            <b/>
            <sz val="9"/>
            <color indexed="81"/>
            <rFont val="Tahoma"/>
            <family val="2"/>
          </rPr>
          <t>SPARKS, MELANIE J:</t>
        </r>
        <r>
          <rPr>
            <sz val="9"/>
            <color indexed="81"/>
            <rFont val="Tahoma"/>
            <family val="2"/>
          </rPr>
          <t xml:space="preserve">
1. $.9K COLA</t>
        </r>
      </text>
    </comment>
    <comment ref="I77" authorId="0" shapeId="0" xr:uid="{00000000-0006-0000-0200-00002C000000}">
      <text>
        <r>
          <rPr>
            <b/>
            <sz val="9"/>
            <color indexed="81"/>
            <rFont val="Tahoma"/>
            <family val="2"/>
          </rPr>
          <t>SPARKS, MELANIE J:</t>
        </r>
        <r>
          <rPr>
            <sz val="9"/>
            <color indexed="81"/>
            <rFont val="Tahoma"/>
            <family val="2"/>
          </rPr>
          <t xml:space="preserve">
1. $1.3K reduction (state budget deficits), eff 8/1/18
2. $4K COLA</t>
        </r>
      </text>
    </comment>
    <comment ref="J77" authorId="0" shapeId="0" xr:uid="{00000000-0006-0000-0200-00002D000000}">
      <text>
        <r>
          <rPr>
            <b/>
            <sz val="9"/>
            <color indexed="81"/>
            <rFont val="Tahoma"/>
            <family val="2"/>
          </rPr>
          <t>SPARKS, MELANIE J:</t>
        </r>
        <r>
          <rPr>
            <sz val="9"/>
            <color indexed="81"/>
            <rFont val="Tahoma"/>
            <family val="2"/>
          </rPr>
          <t xml:space="preserve">
1. Program terminated eff 7/1/19 and reawarded through RFP. Awarded Region 6 ($299,749 Meriden &amp; $331,026 NB)</t>
        </r>
      </text>
    </comment>
    <comment ref="J78" authorId="0" shapeId="0" xr:uid="{00000000-0006-0000-0200-00002E000000}">
      <text>
        <r>
          <rPr>
            <b/>
            <sz val="9"/>
            <color indexed="81"/>
            <rFont val="Tahoma"/>
            <family val="2"/>
          </rPr>
          <t>SPARKS, MELANIE J:</t>
        </r>
        <r>
          <rPr>
            <sz val="9"/>
            <color indexed="81"/>
            <rFont val="Tahoma"/>
            <family val="2"/>
          </rPr>
          <t xml:space="preserve">
Broken out into separate programs p AO at request of provider (eff 7/1/20)</t>
        </r>
      </text>
    </comment>
    <comment ref="J79" authorId="0" shapeId="0" xr:uid="{00000000-0006-0000-0200-00002F000000}">
      <text>
        <r>
          <rPr>
            <b/>
            <sz val="9"/>
            <color indexed="81"/>
            <rFont val="Tahoma"/>
            <family val="2"/>
          </rPr>
          <t>SPARKS, MELANIE J:</t>
        </r>
        <r>
          <rPr>
            <sz val="9"/>
            <color indexed="81"/>
            <rFont val="Tahoma"/>
            <family val="2"/>
          </rPr>
          <t xml:space="preserve">
LINK Decouple</t>
        </r>
      </text>
    </comment>
    <comment ref="I82" authorId="0" shapeId="0" xr:uid="{00000000-0006-0000-0200-000030000000}">
      <text>
        <r>
          <rPr>
            <b/>
            <sz val="9"/>
            <color indexed="81"/>
            <rFont val="Tahoma"/>
            <family val="2"/>
          </rPr>
          <t>SPARKS, MELANIE J:</t>
        </r>
        <r>
          <rPr>
            <sz val="9"/>
            <color indexed="81"/>
            <rFont val="Tahoma"/>
            <family val="2"/>
          </rPr>
          <t xml:space="preserve">
1. $671 COLA</t>
        </r>
      </text>
    </comment>
    <comment ref="I85" authorId="0" shapeId="0" xr:uid="{00000000-0006-0000-0200-000031000000}">
      <text>
        <r>
          <rPr>
            <b/>
            <sz val="9"/>
            <color indexed="81"/>
            <rFont val="Tahoma"/>
            <family val="2"/>
          </rPr>
          <t>SPARKS, MELANIE J:</t>
        </r>
        <r>
          <rPr>
            <sz val="9"/>
            <color indexed="81"/>
            <rFont val="Tahoma"/>
            <family val="2"/>
          </rPr>
          <t xml:space="preserve">
1. $1.8K COLA
2. $329 COLA (to correct A/G calculation)</t>
        </r>
      </text>
    </comment>
    <comment ref="I86" authorId="0" shapeId="0" xr:uid="{00000000-0006-0000-0200-000032000000}">
      <text>
        <r>
          <rPr>
            <b/>
            <sz val="9"/>
            <color indexed="81"/>
            <rFont val="Tahoma"/>
            <family val="2"/>
          </rPr>
          <t>SPARKS, MELANIE J:</t>
        </r>
        <r>
          <rPr>
            <sz val="9"/>
            <color indexed="81"/>
            <rFont val="Tahoma"/>
            <family val="2"/>
          </rPr>
          <t xml:space="preserve">
1. $2.8K COLA</t>
        </r>
      </text>
    </comment>
    <comment ref="I87" authorId="0" shapeId="0" xr:uid="{00000000-0006-0000-0200-000033000000}">
      <text>
        <r>
          <rPr>
            <b/>
            <sz val="9"/>
            <color indexed="81"/>
            <rFont val="Tahoma"/>
            <family val="2"/>
          </rPr>
          <t>SPARKS, MELANIE J:</t>
        </r>
        <r>
          <rPr>
            <sz val="9"/>
            <color indexed="81"/>
            <rFont val="Tahoma"/>
            <family val="2"/>
          </rPr>
          <t xml:space="preserve">
1. $2.1K COLA</t>
        </r>
      </text>
    </comment>
    <comment ref="I88" authorId="0" shapeId="0" xr:uid="{00000000-0006-0000-0200-000034000000}">
      <text>
        <r>
          <rPr>
            <b/>
            <sz val="9"/>
            <color indexed="81"/>
            <rFont val="Tahoma"/>
            <family val="2"/>
          </rPr>
          <t>SPARKS, MELANIE J:</t>
        </r>
        <r>
          <rPr>
            <sz val="9"/>
            <color indexed="81"/>
            <rFont val="Tahoma"/>
            <family val="2"/>
          </rPr>
          <t xml:space="preserve">
1. $3K COLA</t>
        </r>
      </text>
    </comment>
    <comment ref="M91" authorId="2" shapeId="0" xr:uid="{00000000-0006-0000-0200-000035000000}">
      <text>
        <r>
          <rPr>
            <b/>
            <sz val="9"/>
            <color indexed="81"/>
            <rFont val="Tahoma"/>
            <family val="2"/>
          </rPr>
          <t>ALBERT, STACIE:</t>
        </r>
        <r>
          <rPr>
            <sz val="9"/>
            <color indexed="81"/>
            <rFont val="Tahoma"/>
            <family val="2"/>
          </rPr>
          <t xml:space="preserve">
includes $26 for FY 23 for MWI</t>
        </r>
      </text>
    </comment>
    <comment ref="N91" authorId="2" shapeId="0" xr:uid="{00000000-0006-0000-0200-000036000000}">
      <text>
        <r>
          <rPr>
            <b/>
            <sz val="9"/>
            <color indexed="81"/>
            <rFont val="Tahoma"/>
            <family val="2"/>
          </rPr>
          <t>ALBERT, STACIE:</t>
        </r>
        <r>
          <rPr>
            <sz val="9"/>
            <color indexed="81"/>
            <rFont val="Tahoma"/>
            <family val="2"/>
          </rPr>
          <t xml:space="preserve">
Includes $26 for FY 23 and $523 for FY 24 for a total of $549 for MWI</t>
        </r>
      </text>
    </comment>
    <comment ref="O91" authorId="2" shapeId="0" xr:uid="{00000000-0006-0000-0200-000037000000}">
      <text>
        <r>
          <rPr>
            <b/>
            <sz val="9"/>
            <color indexed="81"/>
            <rFont val="Tahoma"/>
            <family val="2"/>
          </rPr>
          <t>ALBERT, STACIE:</t>
        </r>
        <r>
          <rPr>
            <sz val="9"/>
            <color indexed="81"/>
            <rFont val="Tahoma"/>
            <family val="2"/>
          </rPr>
          <t xml:space="preserve">
renewal needs to include $208 for MWI</t>
        </r>
      </text>
    </comment>
    <comment ref="M92" authorId="2" shapeId="0" xr:uid="{00000000-0006-0000-0200-000038000000}">
      <text>
        <r>
          <rPr>
            <b/>
            <sz val="9"/>
            <color indexed="81"/>
            <rFont val="Tahoma"/>
            <family val="2"/>
          </rPr>
          <t>ALBERT, STACIE:</t>
        </r>
        <r>
          <rPr>
            <sz val="9"/>
            <color indexed="81"/>
            <rFont val="Tahoma"/>
            <family val="2"/>
          </rPr>
          <t xml:space="preserve">
Includes $32 for FY 23 MWI</t>
        </r>
      </text>
    </comment>
    <comment ref="N92" authorId="2" shapeId="0" xr:uid="{00000000-0006-0000-0200-000039000000}">
      <text>
        <r>
          <rPr>
            <b/>
            <sz val="9"/>
            <color indexed="81"/>
            <rFont val="Tahoma"/>
            <family val="2"/>
          </rPr>
          <t>ALBERT, STACIE:</t>
        </r>
        <r>
          <rPr>
            <sz val="9"/>
            <color indexed="81"/>
            <rFont val="Tahoma"/>
            <family val="2"/>
          </rPr>
          <t xml:space="preserve">
includes $32 for FY 23 and $523 for FY 24 for a total of $698 for MWI</t>
        </r>
      </text>
    </comment>
    <comment ref="O92" authorId="2" shapeId="0" xr:uid="{00000000-0006-0000-0200-00003A000000}">
      <text>
        <r>
          <rPr>
            <b/>
            <sz val="9"/>
            <color indexed="81"/>
            <rFont val="Tahoma"/>
            <family val="2"/>
          </rPr>
          <t>ALBERT, STACIE:</t>
        </r>
        <r>
          <rPr>
            <sz val="9"/>
            <color indexed="81"/>
            <rFont val="Tahoma"/>
            <family val="2"/>
          </rPr>
          <t xml:space="preserve">
Renewal needs to include $276 for FY 25 MWI</t>
        </r>
      </text>
    </comment>
    <comment ref="M93" authorId="2" shapeId="0" xr:uid="{00000000-0006-0000-0200-00003B000000}">
      <text>
        <r>
          <rPr>
            <b/>
            <sz val="9"/>
            <color indexed="81"/>
            <rFont val="Tahoma"/>
            <family val="2"/>
          </rPr>
          <t>ALBERT, STACIE:</t>
        </r>
        <r>
          <rPr>
            <sz val="9"/>
            <color indexed="81"/>
            <rFont val="Tahoma"/>
            <family val="2"/>
          </rPr>
          <t xml:space="preserve">
includes $28 for FY 23 MWI</t>
        </r>
      </text>
    </comment>
    <comment ref="N93" authorId="2" shapeId="0" xr:uid="{00000000-0006-0000-0200-00003C000000}">
      <text>
        <r>
          <rPr>
            <b/>
            <sz val="9"/>
            <color indexed="81"/>
            <rFont val="Tahoma"/>
            <family val="2"/>
          </rPr>
          <t>ALBERT, STACIE:</t>
        </r>
        <r>
          <rPr>
            <sz val="9"/>
            <color indexed="81"/>
            <rFont val="Tahoma"/>
            <family val="2"/>
          </rPr>
          <t xml:space="preserve">
Includes $28 for FY 23 and $554 for FY 24 for a total of $582 for MWI</t>
        </r>
      </text>
    </comment>
    <comment ref="O93" authorId="2" shapeId="0" xr:uid="{00000000-0006-0000-0200-00003D000000}">
      <text>
        <r>
          <rPr>
            <b/>
            <sz val="9"/>
            <color indexed="81"/>
            <rFont val="Tahoma"/>
            <family val="2"/>
          </rPr>
          <t>ALBERT, STACIE:</t>
        </r>
        <r>
          <rPr>
            <sz val="9"/>
            <color indexed="81"/>
            <rFont val="Tahoma"/>
            <family val="2"/>
          </rPr>
          <t xml:space="preserve">
Renewal needs to include $216 for FY 25 MWI</t>
        </r>
      </text>
    </comment>
    <comment ref="M94" authorId="2" shapeId="0" xr:uid="{00000000-0006-0000-0200-00003E000000}">
      <text>
        <r>
          <rPr>
            <b/>
            <sz val="9"/>
            <color indexed="81"/>
            <rFont val="Tahoma"/>
            <family val="2"/>
          </rPr>
          <t>ALBERT, STACIE:</t>
        </r>
        <r>
          <rPr>
            <sz val="9"/>
            <color indexed="81"/>
            <rFont val="Tahoma"/>
            <family val="2"/>
          </rPr>
          <t xml:space="preserve">
Includes $10 for FY 23 MWI</t>
        </r>
      </text>
    </comment>
    <comment ref="N94" authorId="2" shapeId="0" xr:uid="{00000000-0006-0000-0200-00003F000000}">
      <text>
        <r>
          <rPr>
            <b/>
            <sz val="9"/>
            <color indexed="81"/>
            <rFont val="Tahoma"/>
            <family val="2"/>
          </rPr>
          <t>ALBERT, STACIE:</t>
        </r>
        <r>
          <rPr>
            <sz val="9"/>
            <color indexed="81"/>
            <rFont val="Tahoma"/>
            <family val="2"/>
          </rPr>
          <t xml:space="preserve">
Includes $10 for FY 23 and $222 for FY 24 for a total of $232 for MWI</t>
        </r>
      </text>
    </comment>
    <comment ref="O94" authorId="2" shapeId="0" xr:uid="{00000000-0006-0000-0200-000040000000}">
      <text>
        <r>
          <rPr>
            <b/>
            <sz val="9"/>
            <color indexed="81"/>
            <rFont val="Tahoma"/>
            <family val="2"/>
          </rPr>
          <t>ALBERT, STACIE:</t>
        </r>
        <r>
          <rPr>
            <sz val="9"/>
            <color indexed="81"/>
            <rFont val="Tahoma"/>
            <family val="2"/>
          </rPr>
          <t xml:space="preserve">
Renewal needs to include $103 for FY 25 MWI</t>
        </r>
      </text>
    </comment>
    <comment ref="M95" authorId="2" shapeId="0" xr:uid="{00000000-0006-0000-0200-000041000000}">
      <text>
        <r>
          <rPr>
            <b/>
            <sz val="9"/>
            <color indexed="81"/>
            <rFont val="Tahoma"/>
            <family val="2"/>
          </rPr>
          <t>ALBERT, STACIE:</t>
        </r>
        <r>
          <rPr>
            <sz val="9"/>
            <color indexed="81"/>
            <rFont val="Tahoma"/>
            <family val="2"/>
          </rPr>
          <t xml:space="preserve">
$24 for FY 23 for Minimum Wage increase</t>
        </r>
      </text>
    </comment>
    <comment ref="N95" authorId="2" shapeId="0" xr:uid="{00000000-0006-0000-0200-000042000000}">
      <text>
        <r>
          <rPr>
            <b/>
            <sz val="9"/>
            <color indexed="81"/>
            <rFont val="Tahoma"/>
            <family val="2"/>
          </rPr>
          <t>ALBERT, STACIE:</t>
        </r>
        <r>
          <rPr>
            <sz val="9"/>
            <color indexed="81"/>
            <rFont val="Tahoma"/>
            <family val="2"/>
          </rPr>
          <t xml:space="preserve">
$24 for FY 23 and $510 for FY 24 for a total of $533 for Minimum Wage increase</t>
        </r>
      </text>
    </comment>
    <comment ref="O95" authorId="2" shapeId="0" xr:uid="{00000000-0006-0000-0200-000043000000}">
      <text>
        <r>
          <rPr>
            <b/>
            <sz val="9"/>
            <color indexed="81"/>
            <rFont val="Tahoma"/>
            <family val="2"/>
          </rPr>
          <t>ALBERT, STACIE:</t>
        </r>
        <r>
          <rPr>
            <sz val="9"/>
            <color indexed="81"/>
            <rFont val="Tahoma"/>
            <family val="2"/>
          </rPr>
          <t xml:space="preserve">
Renewal needs to include $224 for Minimum wage increaase</t>
        </r>
      </text>
    </comment>
    <comment ref="M96" authorId="2" shapeId="0" xr:uid="{00000000-0006-0000-0200-000044000000}">
      <text>
        <r>
          <rPr>
            <b/>
            <sz val="9"/>
            <color indexed="81"/>
            <rFont val="Tahoma"/>
            <family val="2"/>
          </rPr>
          <t>ALBERT, STACIE:</t>
        </r>
        <r>
          <rPr>
            <sz val="9"/>
            <color indexed="81"/>
            <rFont val="Tahoma"/>
            <family val="2"/>
          </rPr>
          <t xml:space="preserve">
Includes $54 for FY 23 MWI</t>
        </r>
      </text>
    </comment>
    <comment ref="N96" authorId="2" shapeId="0" xr:uid="{00000000-0006-0000-0200-000045000000}">
      <text>
        <r>
          <rPr>
            <b/>
            <sz val="9"/>
            <color indexed="81"/>
            <rFont val="Tahoma"/>
            <family val="2"/>
          </rPr>
          <t>ALBERT, STACIE:</t>
        </r>
        <r>
          <rPr>
            <sz val="9"/>
            <color indexed="81"/>
            <rFont val="Tahoma"/>
            <family val="2"/>
          </rPr>
          <t xml:space="preserve">
Includes $54 for FY 23 and $1,072 for FY 24 for a total of $1,127 for MWI
</t>
        </r>
      </text>
    </comment>
    <comment ref="O96" authorId="2" shapeId="0" xr:uid="{00000000-0006-0000-0200-000046000000}">
      <text>
        <r>
          <rPr>
            <b/>
            <sz val="9"/>
            <color indexed="81"/>
            <rFont val="Tahoma"/>
            <family val="2"/>
          </rPr>
          <t>ALBERT, STACIE:</t>
        </r>
        <r>
          <rPr>
            <sz val="9"/>
            <color indexed="81"/>
            <rFont val="Tahoma"/>
            <family val="2"/>
          </rPr>
          <t xml:space="preserve">
Renewal needs to include $423 for FY 25 MWI</t>
        </r>
      </text>
    </comment>
    <comment ref="M97" authorId="2" shapeId="0" xr:uid="{00000000-0006-0000-0200-000047000000}">
      <text>
        <r>
          <rPr>
            <b/>
            <sz val="9"/>
            <color indexed="81"/>
            <rFont val="Tahoma"/>
            <family val="2"/>
          </rPr>
          <t>ALBERT, STACIE:</t>
        </r>
        <r>
          <rPr>
            <sz val="9"/>
            <color indexed="81"/>
            <rFont val="Tahoma"/>
            <family val="2"/>
          </rPr>
          <t xml:space="preserve">
Includes $62 for FY 23 MWI</t>
        </r>
      </text>
    </comment>
    <comment ref="N97" authorId="2" shapeId="0" xr:uid="{00000000-0006-0000-0200-000048000000}">
      <text>
        <r>
          <rPr>
            <b/>
            <sz val="9"/>
            <color indexed="81"/>
            <rFont val="Tahoma"/>
            <family val="2"/>
          </rPr>
          <t>ALBERT, STACIE:</t>
        </r>
        <r>
          <rPr>
            <sz val="9"/>
            <color indexed="81"/>
            <rFont val="Tahoma"/>
            <family val="2"/>
          </rPr>
          <t xml:space="preserve">
Includes $62 for FY 23 and $1,582 for FY 24 for a total of $1,645 for MWI</t>
        </r>
      </text>
    </comment>
    <comment ref="O97" authorId="2" shapeId="0" xr:uid="{00000000-0006-0000-0200-000049000000}">
      <text>
        <r>
          <rPr>
            <b/>
            <sz val="9"/>
            <color indexed="81"/>
            <rFont val="Tahoma"/>
            <family val="2"/>
          </rPr>
          <t>ALBERT, STACIE:</t>
        </r>
        <r>
          <rPr>
            <sz val="9"/>
            <color indexed="81"/>
            <rFont val="Tahoma"/>
            <family val="2"/>
          </rPr>
          <t xml:space="preserve">
Renewal needs to include $833 for FY 25 MWI</t>
        </r>
      </text>
    </comment>
    <comment ref="M98" authorId="2" shapeId="0" xr:uid="{00000000-0006-0000-0200-00004A000000}">
      <text>
        <r>
          <rPr>
            <b/>
            <sz val="9"/>
            <color indexed="81"/>
            <rFont val="Tahoma"/>
            <family val="2"/>
          </rPr>
          <t>ALBERT, STACIE:</t>
        </r>
        <r>
          <rPr>
            <sz val="9"/>
            <color indexed="81"/>
            <rFont val="Tahoma"/>
            <family val="2"/>
          </rPr>
          <t xml:space="preserve">
$44 for FY 23 for Mimimum wage increase</t>
        </r>
      </text>
    </comment>
    <comment ref="N98" authorId="2" shapeId="0" xr:uid="{00000000-0006-0000-0200-00004B000000}">
      <text>
        <r>
          <rPr>
            <b/>
            <sz val="9"/>
            <color indexed="81"/>
            <rFont val="Tahoma"/>
            <family val="2"/>
          </rPr>
          <t>ALBERT, STACIE:</t>
        </r>
        <r>
          <rPr>
            <sz val="9"/>
            <color indexed="81"/>
            <rFont val="Tahoma"/>
            <family val="2"/>
          </rPr>
          <t xml:space="preserve">
$44 for FY 23 and $864 for FY 24 for a total of $908 for Mimum wage increase</t>
        </r>
      </text>
    </comment>
    <comment ref="O98" authorId="2" shapeId="0" xr:uid="{00000000-0006-0000-0200-00004C000000}">
      <text>
        <r>
          <rPr>
            <b/>
            <sz val="9"/>
            <color indexed="81"/>
            <rFont val="Tahoma"/>
            <family val="2"/>
          </rPr>
          <t>ALBERT, STACIE:</t>
        </r>
        <r>
          <rPr>
            <sz val="9"/>
            <color indexed="81"/>
            <rFont val="Tahoma"/>
            <family val="2"/>
          </rPr>
          <t xml:space="preserve">
renewal needs to include $335 for mimum wage increase</t>
        </r>
      </text>
    </comment>
    <comment ref="J102" authorId="0" shapeId="0" xr:uid="{00000000-0006-0000-0200-00004D000000}">
      <text>
        <r>
          <rPr>
            <b/>
            <sz val="9"/>
            <color indexed="81"/>
            <rFont val="Tahoma"/>
            <family val="2"/>
          </rPr>
          <t>SPARKS, MELANIE J:</t>
        </r>
        <r>
          <rPr>
            <sz val="9"/>
            <color indexed="81"/>
            <rFont val="Tahoma"/>
            <family val="2"/>
          </rPr>
          <t xml:space="preserve">
$57K from SID 26415 SFY20 ONLY</t>
        </r>
      </text>
    </comment>
    <comment ref="J106" authorId="0" shapeId="0" xr:uid="{00000000-0006-0000-0200-00004E000000}">
      <text>
        <r>
          <rPr>
            <b/>
            <sz val="9"/>
            <color indexed="81"/>
            <rFont val="Tahoma"/>
            <family val="2"/>
          </rPr>
          <t>SPARKS, MELANIE J:</t>
        </r>
        <r>
          <rPr>
            <sz val="9"/>
            <color indexed="81"/>
            <rFont val="Tahoma"/>
            <family val="2"/>
          </rPr>
          <t xml:space="preserve">
1. $50K from DDS (Amend 1 eff 7/1/19)</t>
        </r>
      </text>
    </comment>
    <comment ref="J107" authorId="1" shapeId="0" xr:uid="{00000000-0006-0000-0200-00004F000000}">
      <text>
        <r>
          <rPr>
            <b/>
            <sz val="9"/>
            <color indexed="81"/>
            <rFont val="Tahoma"/>
            <family val="2"/>
          </rPr>
          <t xml:space="preserve">Nov. 2019:
</t>
        </r>
        <r>
          <rPr>
            <sz val="9"/>
            <color indexed="81"/>
            <rFont val="Tahoma"/>
            <family val="2"/>
          </rPr>
          <t>The Department has made the decision to terminate the current Multisystemic Therapy (MST) process, and to allow our current MST contracts to terminate on 11/30/19. Effective 12/1/19, DCF will purchase its entire statewide MST capacity through collaborative contract with CSSD, who will be the contract holder for all MST teams across Connecticut</t>
        </r>
        <r>
          <rPr>
            <b/>
            <sz val="9"/>
            <color indexed="81"/>
            <rFont val="Tahoma"/>
            <family val="2"/>
          </rPr>
          <t>.</t>
        </r>
        <r>
          <rPr>
            <sz val="9"/>
            <color indexed="81"/>
            <rFont val="Tahoma"/>
            <family val="2"/>
          </rPr>
          <t xml:space="preserve">
</t>
        </r>
      </text>
    </comment>
    <comment ref="I119" authorId="0" shapeId="0" xr:uid="{00000000-0006-0000-0200-000050000000}">
      <text>
        <r>
          <rPr>
            <b/>
            <sz val="9"/>
            <color indexed="81"/>
            <rFont val="Tahoma"/>
            <family val="2"/>
          </rPr>
          <t>SPARKS, MELANIE J:</t>
        </r>
        <r>
          <rPr>
            <sz val="9"/>
            <color indexed="81"/>
            <rFont val="Tahoma"/>
            <family val="2"/>
          </rPr>
          <t xml:space="preserve">
1. $60K ACRA Reductions eff. 7/1/18</t>
        </r>
      </text>
    </comment>
    <comment ref="M119" authorId="2" shapeId="0" xr:uid="{00000000-0006-0000-0200-000051000000}">
      <text>
        <r>
          <rPr>
            <b/>
            <sz val="9"/>
            <color indexed="81"/>
            <rFont val="Tahoma"/>
            <family val="2"/>
          </rPr>
          <t>ALBERT, STACIE:</t>
        </r>
        <r>
          <rPr>
            <sz val="9"/>
            <color indexed="81"/>
            <rFont val="Tahoma"/>
            <family val="2"/>
          </rPr>
          <t xml:space="preserve">
Renewal needs to include $19 for Minimum wage increase</t>
        </r>
      </text>
    </comment>
    <comment ref="N119" authorId="2" shapeId="0" xr:uid="{00000000-0006-0000-0200-000052000000}">
      <text>
        <r>
          <rPr>
            <b/>
            <sz val="9"/>
            <color indexed="81"/>
            <rFont val="Tahoma"/>
            <family val="2"/>
          </rPr>
          <t>ALBERT, STACIE:</t>
        </r>
        <r>
          <rPr>
            <sz val="9"/>
            <color indexed="81"/>
            <rFont val="Tahoma"/>
            <family val="2"/>
          </rPr>
          <t xml:space="preserve">
Renewal needs to include $19 for FY 23 and $453 for a total of $472 for Minimum Wage increase</t>
        </r>
      </text>
    </comment>
    <comment ref="O119" authorId="2" shapeId="0" xr:uid="{00000000-0006-0000-0200-000053000000}">
      <text>
        <r>
          <rPr>
            <b/>
            <sz val="9"/>
            <color indexed="81"/>
            <rFont val="Tahoma"/>
            <family val="2"/>
          </rPr>
          <t>ALBERT , STACIE:</t>
        </r>
        <r>
          <rPr>
            <sz val="9"/>
            <color indexed="81"/>
            <rFont val="Tahoma"/>
            <family val="2"/>
          </rPr>
          <t xml:space="preserve">
Renewal needs to include $19 for FY 23, $453 for FY 24 and $228 for FY 25 for a total of $699 for minimum wage increase</t>
        </r>
      </text>
    </comment>
    <comment ref="I120" authorId="0" shapeId="0" xr:uid="{00000000-0006-0000-0200-000054000000}">
      <text>
        <r>
          <rPr>
            <b/>
            <sz val="9"/>
            <color indexed="81"/>
            <rFont val="Tahoma"/>
            <family val="2"/>
          </rPr>
          <t>SPARKS, MELANIE J:</t>
        </r>
        <r>
          <rPr>
            <sz val="9"/>
            <color indexed="81"/>
            <rFont val="Tahoma"/>
            <family val="2"/>
          </rPr>
          <t xml:space="preserve">
1. $8.9K COLA
2. Program terminated eff 4/1/19. </t>
        </r>
      </text>
    </comment>
    <comment ref="I121" authorId="0" shapeId="0" xr:uid="{00000000-0006-0000-0200-000055000000}">
      <text>
        <r>
          <rPr>
            <b/>
            <sz val="9"/>
            <color indexed="81"/>
            <rFont val="Tahoma"/>
            <family val="2"/>
          </rPr>
          <t>SPARKS, MELANIE J:</t>
        </r>
        <r>
          <rPr>
            <sz val="9"/>
            <color indexed="81"/>
            <rFont val="Tahoma"/>
            <family val="2"/>
          </rPr>
          <t xml:space="preserve">
1. $10.4K COLA</t>
        </r>
      </text>
    </comment>
    <comment ref="I122" authorId="0" shapeId="0" xr:uid="{00000000-0006-0000-0200-000056000000}">
      <text>
        <r>
          <rPr>
            <b/>
            <sz val="9"/>
            <color indexed="81"/>
            <rFont val="Tahoma"/>
            <family val="2"/>
          </rPr>
          <t>SPARKS, MELANIE J:</t>
        </r>
        <r>
          <rPr>
            <sz val="9"/>
            <color indexed="81"/>
            <rFont val="Tahoma"/>
            <family val="2"/>
          </rPr>
          <t xml:space="preserve">
1. $11.7K COLA
2. $152K increase as a result of closure of Crisis Stab program eff 4/1/19. Funding increase to address new pop, increase in admit/discharge and enhanced staffing. Annualized at $596,585</t>
        </r>
      </text>
    </comment>
    <comment ref="M122" authorId="2" shapeId="0" xr:uid="{00000000-0006-0000-0200-000057000000}">
      <text>
        <r>
          <rPr>
            <b/>
            <sz val="9"/>
            <color indexed="81"/>
            <rFont val="Tahoma"/>
            <family val="2"/>
          </rPr>
          <t>ALBERT, STACIE:</t>
        </r>
        <r>
          <rPr>
            <sz val="9"/>
            <color indexed="81"/>
            <rFont val="Tahoma"/>
            <family val="2"/>
          </rPr>
          <t xml:space="preserve">
Renewal needs to include $45 for FY 23 for Minimum Wage increase</t>
        </r>
      </text>
    </comment>
    <comment ref="N122" authorId="2" shapeId="0" xr:uid="{00000000-0006-0000-0200-000058000000}">
      <text>
        <r>
          <rPr>
            <b/>
            <sz val="9"/>
            <color indexed="81"/>
            <rFont val="Tahoma"/>
            <family val="2"/>
          </rPr>
          <t>ALBERT, STACIE:</t>
        </r>
        <r>
          <rPr>
            <sz val="9"/>
            <color indexed="81"/>
            <rFont val="Tahoma"/>
            <family val="2"/>
          </rPr>
          <t xml:space="preserve">
Renewal needs to include $45 for FY 23 and $1,097 for FY 24 for a total of $1,142 for minimum wage increase</t>
        </r>
      </text>
    </comment>
    <comment ref="O122" authorId="2" shapeId="0" xr:uid="{00000000-0006-0000-0200-000059000000}">
      <text>
        <r>
          <rPr>
            <b/>
            <sz val="9"/>
            <color indexed="81"/>
            <rFont val="Tahoma"/>
            <family val="2"/>
          </rPr>
          <t>ALBERT, STACIE:</t>
        </r>
        <r>
          <rPr>
            <sz val="9"/>
            <color indexed="81"/>
            <rFont val="Tahoma"/>
            <family val="2"/>
          </rPr>
          <t xml:space="preserve">
renewal needs to include $45 for FY 23, $1,097 for FY 24 and $551 for FY 25 for a total of $1,694 for minimum wage increase</t>
        </r>
      </text>
    </comment>
    <comment ref="J125" authorId="0" shapeId="0" xr:uid="{00000000-0006-0000-0200-00005A000000}">
      <text>
        <r>
          <rPr>
            <b/>
            <sz val="9"/>
            <color indexed="81"/>
            <rFont val="Tahoma"/>
            <family val="2"/>
          </rPr>
          <t>SPARKS, MELANIE J:</t>
        </r>
        <r>
          <rPr>
            <sz val="9"/>
            <color indexed="81"/>
            <rFont val="Tahoma"/>
            <family val="2"/>
          </rPr>
          <t xml:space="preserve">
LINK Decopule</t>
        </r>
      </text>
    </comment>
    <comment ref="J126" authorId="0" shapeId="0" xr:uid="{00000000-0006-0000-0200-00005B000000}">
      <text>
        <r>
          <rPr>
            <b/>
            <sz val="9"/>
            <color indexed="81"/>
            <rFont val="Tahoma"/>
            <family val="2"/>
          </rPr>
          <t>SPARKS, MELANIE J:</t>
        </r>
        <r>
          <rPr>
            <sz val="9"/>
            <color indexed="81"/>
            <rFont val="Tahoma"/>
            <family val="2"/>
          </rPr>
          <t xml:space="preserve">
LINK Decouple</t>
        </r>
      </text>
    </comment>
    <comment ref="J127" authorId="0" shapeId="0" xr:uid="{00000000-0006-0000-0200-00005C000000}">
      <text>
        <r>
          <rPr>
            <b/>
            <sz val="9"/>
            <color indexed="81"/>
            <rFont val="Tahoma"/>
            <family val="2"/>
          </rPr>
          <t>SPARKS, MELANIE J:</t>
        </r>
        <r>
          <rPr>
            <sz val="9"/>
            <color indexed="81"/>
            <rFont val="Tahoma"/>
            <family val="2"/>
          </rPr>
          <t xml:space="preserve">
LINK Decouple</t>
        </r>
      </text>
    </comment>
    <comment ref="J130" authorId="0" shapeId="0" xr:uid="{00000000-0006-0000-0200-00005D000000}">
      <text>
        <r>
          <rPr>
            <sz val="9"/>
            <color indexed="81"/>
            <rFont val="Tahoma"/>
            <family val="2"/>
          </rPr>
          <t>July 2019:
Passage of the SFY 2020 budget reallocates funding for Juvenile Review Boards from The Judicial Branch, back to DCF. DCF funded and operated these programs prior to June 30, 2018 when they were transferred to The Judicial Branch. Based on direction from the Legislature, DCF is required to re-implement the contracts within their current structure.</t>
        </r>
      </text>
    </comment>
    <comment ref="J133" authorId="0" shapeId="0" xr:uid="{00000000-0006-0000-0200-00005E000000}">
      <text>
        <r>
          <rPr>
            <b/>
            <sz val="9"/>
            <color indexed="81"/>
            <rFont val="Tahoma"/>
            <family val="2"/>
          </rPr>
          <t>SPARKS, MELANIE J:</t>
        </r>
        <r>
          <rPr>
            <sz val="9"/>
            <color indexed="81"/>
            <rFont val="Tahoma"/>
            <family val="2"/>
          </rPr>
          <t xml:space="preserve">
$57K in federal funding (26415), SFY20 only</t>
        </r>
      </text>
    </comment>
    <comment ref="J135" authorId="0" shapeId="0" xr:uid="{00000000-0006-0000-0200-00005F000000}">
      <text>
        <r>
          <rPr>
            <b/>
            <sz val="9"/>
            <color indexed="81"/>
            <rFont val="Tahoma"/>
            <family val="2"/>
          </rPr>
          <t>SPARKS, MELANIE J:</t>
        </r>
        <r>
          <rPr>
            <sz val="9"/>
            <color indexed="81"/>
            <rFont val="Tahoma"/>
            <family val="2"/>
          </rPr>
          <t xml:space="preserve">
1. $317K Converted the CST program into a specialized program and combined the Juvenile Sexual Treatment program into this one eff 7/1/19 (Amend 1)</t>
        </r>
      </text>
    </comment>
    <comment ref="J137" authorId="0" shapeId="0" xr:uid="{00000000-0006-0000-0200-000060000000}">
      <text>
        <r>
          <rPr>
            <b/>
            <sz val="9"/>
            <color indexed="81"/>
            <rFont val="Tahoma"/>
            <family val="2"/>
          </rPr>
          <t>SPARKS, MELANIE J:</t>
        </r>
        <r>
          <rPr>
            <sz val="9"/>
            <color indexed="81"/>
            <rFont val="Tahoma"/>
            <family val="2"/>
          </rPr>
          <t xml:space="preserve">
1. Added via Amend 1, eff 7/1/19-9/30/20. Grant ends SFY20</t>
        </r>
      </text>
    </comment>
    <comment ref="J139" authorId="0" shapeId="0" xr:uid="{00000000-0006-0000-0200-000061000000}">
      <text>
        <r>
          <rPr>
            <b/>
            <sz val="9"/>
            <color indexed="81"/>
            <rFont val="Tahoma"/>
            <family val="2"/>
          </rPr>
          <t>SPARKS, MELANIE J:</t>
        </r>
        <r>
          <rPr>
            <sz val="9"/>
            <color indexed="81"/>
            <rFont val="Tahoma"/>
            <family val="2"/>
          </rPr>
          <t xml:space="preserve">
Program collapsed into Community Support Team eff 7/1/19</t>
        </r>
      </text>
    </comment>
    <comment ref="J140" authorId="0" shapeId="0" xr:uid="{00000000-0006-0000-0200-000062000000}">
      <text>
        <r>
          <rPr>
            <b/>
            <sz val="9"/>
            <color indexed="81"/>
            <rFont val="Tahoma"/>
            <family val="2"/>
          </rPr>
          <t>SPARKS, MELANIE J:</t>
        </r>
        <r>
          <rPr>
            <sz val="9"/>
            <color indexed="81"/>
            <rFont val="Tahoma"/>
            <family val="2"/>
          </rPr>
          <t xml:space="preserve">
1. $50K added from DDS Eff 7/1/19 (Amend 1)</t>
        </r>
      </text>
    </comment>
    <comment ref="J144" authorId="0" shapeId="0" xr:uid="{00000000-0006-0000-0200-000063000000}">
      <text>
        <r>
          <rPr>
            <b/>
            <sz val="9"/>
            <color indexed="81"/>
            <rFont val="Tahoma"/>
            <family val="2"/>
          </rPr>
          <t xml:space="preserve">Feb. 2020:
</t>
        </r>
        <r>
          <rPr>
            <sz val="9"/>
            <color indexed="81"/>
            <rFont val="Tahoma"/>
            <family val="2"/>
          </rPr>
          <t>DCF received funds through DMHAS’ State Opioid Response grant to provide additional Recovery Management Checkups and Support services. Adding $25,313 through September 29, 2020.</t>
        </r>
        <r>
          <rPr>
            <b/>
            <sz val="9"/>
            <color indexed="81"/>
            <rFont val="Tahoma"/>
            <family val="2"/>
          </rPr>
          <t xml:space="preserve">
SPARKS, MELANIE J:</t>
        </r>
        <r>
          <rPr>
            <sz val="9"/>
            <color indexed="81"/>
            <rFont val="Tahoma"/>
            <family val="2"/>
          </rPr>
          <t xml:space="preserve">
$36K federal DMHAS SOR grant (26422) SFY20 only</t>
        </r>
      </text>
    </comment>
    <comment ref="K144" authorId="1" shapeId="0" xr:uid="{127BB63D-8C20-4144-BC36-28074FDA3BED}">
      <text>
        <r>
          <rPr>
            <b/>
            <sz val="9"/>
            <color indexed="81"/>
            <rFont val="Tahoma"/>
            <family val="2"/>
          </rPr>
          <t xml:space="preserve">October 2020:
</t>
        </r>
        <r>
          <rPr>
            <sz val="9"/>
            <color indexed="81"/>
            <rFont val="Tahoma"/>
            <family val="2"/>
          </rPr>
          <t xml:space="preserve">Add $55,000 for September 30, 2020 to September 29, 2021 and $55,000 September 30, 2021 to September 29, 2022 to continue funding one Recovery Support Specialist within the SAFE Family Recovery program to provide Recovery Management Checkups and Support.
</t>
        </r>
      </text>
    </comment>
    <comment ref="K148" authorId="1" shapeId="0" xr:uid="{C74A88F0-971F-4E60-97B8-2EB51EC9F2D5}">
      <text>
        <r>
          <rPr>
            <b/>
            <sz val="9"/>
            <color indexed="81"/>
            <rFont val="Tahoma"/>
            <family val="2"/>
          </rPr>
          <t>October 2020:</t>
        </r>
        <r>
          <rPr>
            <sz val="9"/>
            <color indexed="81"/>
            <rFont val="Tahoma"/>
            <family val="2"/>
          </rPr>
          <t xml:space="preserve">
Add $55,000 for September 30, 2020 to September 29, 2021 and $55,000 September 30, 2021 to September 29, 2022 to continue funding one Recovery Support Specialist within the SAFE Family Recovery program to provide Recovery Management Checkups and Support.</t>
        </r>
      </text>
    </comment>
    <comment ref="I151" authorId="0" shapeId="0" xr:uid="{00000000-0006-0000-0200-000064000000}">
      <text>
        <r>
          <rPr>
            <b/>
            <sz val="9"/>
            <color indexed="81"/>
            <rFont val="Tahoma"/>
            <family val="2"/>
          </rPr>
          <t>SPARKS, MELANIE J:</t>
        </r>
        <r>
          <rPr>
            <sz val="9"/>
            <color indexed="81"/>
            <rFont val="Tahoma"/>
            <family val="2"/>
          </rPr>
          <t xml:space="preserve">
1. $331 COLA</t>
        </r>
      </text>
    </comment>
    <comment ref="I152" authorId="0" shapeId="0" xr:uid="{00000000-0006-0000-0200-000065000000}">
      <text>
        <r>
          <rPr>
            <b/>
            <sz val="9"/>
            <color indexed="81"/>
            <rFont val="Tahoma"/>
            <family val="2"/>
          </rPr>
          <t>SPARKS, MELANIE J:</t>
        </r>
        <r>
          <rPr>
            <sz val="9"/>
            <color indexed="81"/>
            <rFont val="Tahoma"/>
            <family val="2"/>
          </rPr>
          <t xml:space="preserve">
1. $4.7K COLA</t>
        </r>
      </text>
    </comment>
    <comment ref="J155" authorId="0" shapeId="0" xr:uid="{00000000-0006-0000-0200-000066000000}">
      <text>
        <r>
          <rPr>
            <b/>
            <sz val="9"/>
            <color indexed="81"/>
            <rFont val="Tahoma"/>
            <family val="2"/>
          </rPr>
          <t>SPARKS, MELANIE J:</t>
        </r>
        <r>
          <rPr>
            <sz val="9"/>
            <color indexed="81"/>
            <rFont val="Tahoma"/>
            <family val="2"/>
          </rPr>
          <t xml:space="preserve">
Added eff. 1/1/20 due to merger of Child Guidance Center Southern CT w/ Community Health Center
</t>
        </r>
      </text>
    </comment>
    <comment ref="J156" authorId="0" shapeId="0" xr:uid="{00000000-0006-0000-0200-000067000000}">
      <text>
        <r>
          <rPr>
            <b/>
            <sz val="9"/>
            <color indexed="81"/>
            <rFont val="Tahoma"/>
            <family val="2"/>
          </rPr>
          <t>SPARKS, MELANIE J:</t>
        </r>
        <r>
          <rPr>
            <sz val="9"/>
            <color indexed="81"/>
            <rFont val="Tahoma"/>
            <family val="2"/>
          </rPr>
          <t xml:space="preserve">
Added eff. 1/1/20 due to merger of Child Guidance Center Southern CT w/ Community Health Center</t>
        </r>
      </text>
    </comment>
    <comment ref="J158" authorId="0" shapeId="0" xr:uid="{00000000-0006-0000-0200-000068000000}">
      <text>
        <r>
          <rPr>
            <b/>
            <sz val="9"/>
            <color indexed="81"/>
            <rFont val="Tahoma"/>
            <family val="2"/>
          </rPr>
          <t>SPARKS, MELANIE J:</t>
        </r>
        <r>
          <rPr>
            <sz val="9"/>
            <color indexed="81"/>
            <rFont val="Tahoma"/>
            <family val="2"/>
          </rPr>
          <t xml:space="preserve">
Added eff. 1/1/20 due to merger of Child Guidance Center Southern CT w/ Community Health Center</t>
        </r>
      </text>
    </comment>
    <comment ref="J159" authorId="0" shapeId="0" xr:uid="{00000000-0006-0000-0200-000069000000}">
      <text>
        <r>
          <rPr>
            <b/>
            <sz val="9"/>
            <color indexed="81"/>
            <rFont val="Tahoma"/>
            <family val="2"/>
          </rPr>
          <t>SPARKS, MELANIE J:</t>
        </r>
        <r>
          <rPr>
            <sz val="9"/>
            <color indexed="81"/>
            <rFont val="Tahoma"/>
            <family val="2"/>
          </rPr>
          <t xml:space="preserve">
Added eff. 1/1/20 due to merger of Child Guidance Center Southern CT w/ Community Health Center</t>
        </r>
      </text>
    </comment>
    <comment ref="L159" authorId="2" shapeId="0" xr:uid="{00000000-0006-0000-0200-00006A000000}">
      <text>
        <r>
          <rPr>
            <b/>
            <sz val="9"/>
            <color indexed="81"/>
            <rFont val="Tahoma"/>
            <family val="2"/>
          </rPr>
          <t xml:space="preserve">ALBERT, STACIE: 
</t>
        </r>
        <r>
          <rPr>
            <sz val="9"/>
            <color indexed="81"/>
            <rFont val="Tahoma"/>
            <family val="2"/>
          </rPr>
          <t>Include $2,390 for Minimum wage increase</t>
        </r>
      </text>
    </comment>
    <comment ref="M159" authorId="2" shapeId="0" xr:uid="{00000000-0006-0000-0200-00006B000000}">
      <text>
        <r>
          <rPr>
            <b/>
            <sz val="9"/>
            <color indexed="81"/>
            <rFont val="Tahoma"/>
            <family val="2"/>
          </rPr>
          <t>ALBERT, STACIE:</t>
        </r>
        <r>
          <rPr>
            <sz val="9"/>
            <color indexed="81"/>
            <rFont val="Tahoma"/>
            <family val="2"/>
          </rPr>
          <t xml:space="preserve">
Renewal needs to include $6,339 for Minimum wage increase</t>
        </r>
      </text>
    </comment>
    <comment ref="N159" authorId="2" shapeId="0" xr:uid="{00000000-0006-0000-0200-00006C000000}">
      <text>
        <r>
          <rPr>
            <b/>
            <sz val="9"/>
            <color indexed="81"/>
            <rFont val="Tahoma"/>
            <family val="2"/>
          </rPr>
          <t>ALBERT, STACIE:</t>
        </r>
        <r>
          <rPr>
            <sz val="9"/>
            <color indexed="81"/>
            <rFont val="Tahoma"/>
            <family val="2"/>
          </rPr>
          <t xml:space="preserve">
Renewal need to included $6,339 for FY 23 and $6,441 for FY 24 for a total of $12,780 for MWI</t>
        </r>
      </text>
    </comment>
    <comment ref="O159" authorId="2" shapeId="0" xr:uid="{00000000-0006-0000-0200-00006D000000}">
      <text>
        <r>
          <rPr>
            <b/>
            <sz val="9"/>
            <color indexed="81"/>
            <rFont val="Tahoma"/>
            <family val="2"/>
          </rPr>
          <t>ALBERT, STACIE:</t>
        </r>
        <r>
          <rPr>
            <sz val="9"/>
            <color indexed="81"/>
            <rFont val="Tahoma"/>
            <family val="2"/>
          </rPr>
          <t xml:space="preserve">
Renewal needs to include $6,339 for FY 23, $6,441 for FY 24 and $1,170 for FY 25 for a total of $13,950 for MWI</t>
        </r>
      </text>
    </comment>
    <comment ref="I161" authorId="0" shapeId="0" xr:uid="{00000000-0006-0000-0200-00006E000000}">
      <text>
        <r>
          <rPr>
            <b/>
            <sz val="9"/>
            <color indexed="81"/>
            <rFont val="Tahoma"/>
            <family val="2"/>
          </rPr>
          <t>SPARKS, MELANIE J:</t>
        </r>
        <r>
          <rPr>
            <sz val="9"/>
            <color indexed="81"/>
            <rFont val="Tahoma"/>
            <family val="2"/>
          </rPr>
          <t xml:space="preserve">
Program terminated eff. 8/1/18</t>
        </r>
      </text>
    </comment>
    <comment ref="L166" authorId="0" shapeId="0" xr:uid="{00000000-0006-0000-0200-00006F000000}">
      <text>
        <r>
          <rPr>
            <b/>
            <sz val="9"/>
            <color indexed="81"/>
            <rFont val="Tahoma"/>
            <family val="2"/>
          </rPr>
          <t>SPARKS, MELANIE J:</t>
        </r>
        <r>
          <rPr>
            <sz val="9"/>
            <color indexed="81"/>
            <rFont val="Tahoma"/>
            <family val="2"/>
          </rPr>
          <t xml:space="preserve">
Program ends 9/29/21</t>
        </r>
      </text>
    </comment>
    <comment ref="L181" authorId="1" shapeId="0" xr:uid="{75F47EE8-FA8F-4331-964B-D6E5D1B66802}">
      <text>
        <r>
          <rPr>
            <b/>
            <sz val="9"/>
            <color indexed="81"/>
            <rFont val="Tahoma"/>
            <family val="2"/>
          </rPr>
          <t>October 2020:</t>
        </r>
        <r>
          <rPr>
            <sz val="9"/>
            <color indexed="81"/>
            <rFont val="Tahoma"/>
            <family val="2"/>
          </rPr>
          <t xml:space="preserve">
Add $55,000 for September 30, 2020 to September 29, 2021 and $55,000 September 30, 2021 to September 29, 2022 to continue funding one Recovery Support Specialist within the SAFE Family Recovery program to provide Recovery Management Checkups and Support.</t>
        </r>
      </text>
    </comment>
    <comment ref="M181" authorId="2" shapeId="0" xr:uid="{00000000-0006-0000-0200-000070000000}">
      <text>
        <r>
          <rPr>
            <b/>
            <sz val="9"/>
            <color indexed="81"/>
            <rFont val="Tahoma"/>
            <family val="2"/>
          </rPr>
          <t xml:space="preserve">October 2020:
</t>
        </r>
        <r>
          <rPr>
            <sz val="9"/>
            <color indexed="81"/>
            <rFont val="Tahoma"/>
            <family val="2"/>
          </rPr>
          <t>At time of contract renewal need to add $13,750 from SID #26422 for the period of July 1 - Sept. 29, 2022.</t>
        </r>
        <r>
          <rPr>
            <b/>
            <sz val="9"/>
            <color indexed="81"/>
            <rFont val="Tahoma"/>
            <family val="2"/>
          </rPr>
          <t xml:space="preserve">
ALBERT, STACIE:</t>
        </r>
        <r>
          <rPr>
            <sz val="9"/>
            <color indexed="81"/>
            <rFont val="Tahoma"/>
            <family val="2"/>
          </rPr>
          <t xml:space="preserve">
Renewal needs to include $125 for FY 23 for MWI</t>
        </r>
      </text>
    </comment>
    <comment ref="N181" authorId="2" shapeId="0" xr:uid="{00000000-0006-0000-0200-000071000000}">
      <text>
        <r>
          <rPr>
            <b/>
            <sz val="9"/>
            <color indexed="81"/>
            <rFont val="Tahoma"/>
            <family val="2"/>
          </rPr>
          <t>ALBERT, STACIE:</t>
        </r>
        <r>
          <rPr>
            <sz val="9"/>
            <color indexed="81"/>
            <rFont val="Tahoma"/>
            <family val="2"/>
          </rPr>
          <t xml:space="preserve">
Renewal needs to include $125 for FY 23 and $2,040 for FY 24 for a total of $2,165 for MWI</t>
        </r>
      </text>
    </comment>
    <comment ref="O181" authorId="2" shapeId="0" xr:uid="{00000000-0006-0000-0200-000072000000}">
      <text>
        <r>
          <rPr>
            <b/>
            <sz val="9"/>
            <color indexed="81"/>
            <rFont val="Tahoma"/>
            <family val="2"/>
          </rPr>
          <t>ALBERT, STACIE:</t>
        </r>
        <r>
          <rPr>
            <sz val="9"/>
            <color indexed="81"/>
            <rFont val="Tahoma"/>
            <family val="2"/>
          </rPr>
          <t xml:space="preserve">
Renewal needs to include $125 for FY 23, $2,040 for FY 24 and $662 for a total of $2,702 for MWI</t>
        </r>
      </text>
    </comment>
    <comment ref="L186" authorId="0" shapeId="0" xr:uid="{00000000-0006-0000-0200-000073000000}">
      <text>
        <r>
          <rPr>
            <b/>
            <sz val="9"/>
            <color indexed="81"/>
            <rFont val="Tahoma"/>
            <family val="2"/>
          </rPr>
          <t>SPARKS, MELANIE J:</t>
        </r>
        <r>
          <rPr>
            <sz val="9"/>
            <color indexed="81"/>
            <rFont val="Tahoma"/>
            <family val="2"/>
          </rPr>
          <t xml:space="preserve">
Only funded through 6/30/22
</t>
        </r>
      </text>
    </comment>
    <comment ref="I188" authorId="0" shapeId="0" xr:uid="{00000000-0006-0000-0200-000074000000}">
      <text>
        <r>
          <rPr>
            <b/>
            <sz val="9"/>
            <color indexed="81"/>
            <rFont val="Tahoma"/>
            <family val="2"/>
          </rPr>
          <t>SPARKS, MELANIE J:</t>
        </r>
        <r>
          <rPr>
            <sz val="9"/>
            <color indexed="81"/>
            <rFont val="Tahoma"/>
            <family val="2"/>
          </rPr>
          <t xml:space="preserve">
1. $8.1K COLA</t>
        </r>
      </text>
    </comment>
    <comment ref="K190" authorId="0" shapeId="0" xr:uid="{00000000-0006-0000-0200-000075000000}">
      <text>
        <r>
          <rPr>
            <b/>
            <sz val="9"/>
            <color indexed="81"/>
            <rFont val="Tahoma"/>
            <family val="2"/>
          </rPr>
          <t>SPARKS, MELANIE J:</t>
        </r>
        <r>
          <rPr>
            <sz val="9"/>
            <color indexed="81"/>
            <rFont val="Tahoma"/>
            <family val="2"/>
          </rPr>
          <t xml:space="preserve">
$243K added (federal funding). Annualized at $325K
</t>
        </r>
      </text>
    </comment>
    <comment ref="J197" authorId="0" shapeId="0" xr:uid="{00000000-0006-0000-0200-000076000000}">
      <text>
        <r>
          <rPr>
            <b/>
            <sz val="9"/>
            <color indexed="81"/>
            <rFont val="Tahoma"/>
            <family val="2"/>
          </rPr>
          <t>SPARKS, MELANIE J:</t>
        </r>
        <r>
          <rPr>
            <sz val="9"/>
            <color indexed="81"/>
            <rFont val="Tahoma"/>
            <family val="2"/>
          </rPr>
          <t xml:space="preserve">
Awarded via RFP eff 7/1/19</t>
        </r>
      </text>
    </comment>
    <comment ref="J198" authorId="0" shapeId="0" xr:uid="{00000000-0006-0000-0200-000077000000}">
      <text>
        <r>
          <rPr>
            <b/>
            <sz val="9"/>
            <color indexed="81"/>
            <rFont val="Tahoma"/>
            <family val="2"/>
          </rPr>
          <t>SPARKS, MELANIE J:</t>
        </r>
        <r>
          <rPr>
            <sz val="9"/>
            <color indexed="81"/>
            <rFont val="Tahoma"/>
            <family val="2"/>
          </rPr>
          <t xml:space="preserve">
Awarded via RFP eff 7/1/19</t>
        </r>
      </text>
    </comment>
    <comment ref="J202" authorId="0" shapeId="0" xr:uid="{00000000-0006-0000-0200-000078000000}">
      <text>
        <r>
          <rPr>
            <b/>
            <sz val="9"/>
            <color indexed="81"/>
            <rFont val="Tahoma"/>
            <family val="2"/>
          </rPr>
          <t>SPARKS, MELANIE J:</t>
        </r>
        <r>
          <rPr>
            <sz val="9"/>
            <color indexed="81"/>
            <rFont val="Tahoma"/>
            <family val="2"/>
          </rPr>
          <t xml:space="preserve">
LINK Decouple</t>
        </r>
      </text>
    </comment>
    <comment ref="J203" authorId="0" shapeId="0" xr:uid="{00000000-0006-0000-0200-000079000000}">
      <text>
        <r>
          <rPr>
            <b/>
            <sz val="9"/>
            <color indexed="81"/>
            <rFont val="Tahoma"/>
            <family val="2"/>
          </rPr>
          <t>SPARKS, MELANIE J:</t>
        </r>
        <r>
          <rPr>
            <sz val="9"/>
            <color indexed="81"/>
            <rFont val="Tahoma"/>
            <family val="2"/>
          </rPr>
          <t xml:space="preserve">
LINK Decouple</t>
        </r>
      </text>
    </comment>
    <comment ref="J204" authorId="0" shapeId="0" xr:uid="{00000000-0006-0000-0200-00007A000000}">
      <text>
        <r>
          <rPr>
            <b/>
            <sz val="9"/>
            <color indexed="81"/>
            <rFont val="Tahoma"/>
            <family val="2"/>
          </rPr>
          <t>SPARKS, MELANIE J:</t>
        </r>
        <r>
          <rPr>
            <sz val="9"/>
            <color indexed="81"/>
            <rFont val="Tahoma"/>
            <family val="2"/>
          </rPr>
          <t xml:space="preserve">
LINK Decouple</t>
        </r>
      </text>
    </comment>
    <comment ref="J205" authorId="0" shapeId="0" xr:uid="{00000000-0006-0000-0200-00007B000000}">
      <text>
        <r>
          <rPr>
            <b/>
            <sz val="9"/>
            <color indexed="81"/>
            <rFont val="Tahoma"/>
            <family val="2"/>
          </rPr>
          <t>SPARKS, MELANIE J:</t>
        </r>
        <r>
          <rPr>
            <sz val="9"/>
            <color indexed="81"/>
            <rFont val="Tahoma"/>
            <family val="2"/>
          </rPr>
          <t xml:space="preserve">
LINK Decouple</t>
        </r>
      </text>
    </comment>
    <comment ref="B208" authorId="0" shapeId="0" xr:uid="{EE65051A-194F-4C95-A673-6F65965B1A95}">
      <text>
        <r>
          <rPr>
            <b/>
            <sz val="9"/>
            <color indexed="81"/>
            <rFont val="Tahoma"/>
            <family val="2"/>
          </rPr>
          <t>SPARKS, MELANIE J:</t>
        </r>
        <r>
          <rPr>
            <sz val="9"/>
            <color indexed="81"/>
            <rFont val="Tahoma"/>
            <family val="2"/>
          </rPr>
          <t xml:space="preserve">
Formerly Family ReEntry- agencies merged 7/31/20</t>
        </r>
      </text>
    </comment>
    <comment ref="I208" authorId="0" shapeId="0" xr:uid="{F392A8CE-F8EB-42EF-8576-1352EBC5922F}">
      <text>
        <r>
          <rPr>
            <b/>
            <sz val="9"/>
            <color indexed="81"/>
            <rFont val="Tahoma"/>
            <family val="2"/>
          </rPr>
          <t>SPARKS, MELANIE J:</t>
        </r>
        <r>
          <rPr>
            <sz val="9"/>
            <color indexed="81"/>
            <rFont val="Tahoma"/>
            <family val="2"/>
          </rPr>
          <t xml:space="preserve">
New program eff 1/1/19. Annualized at $84,000</t>
        </r>
      </text>
    </comment>
    <comment ref="B209" authorId="0" shapeId="0" xr:uid="{770D5C9B-3EE6-46EE-BDE1-158C4B3CCDB6}">
      <text>
        <r>
          <rPr>
            <b/>
            <sz val="9"/>
            <color indexed="81"/>
            <rFont val="Tahoma"/>
            <family val="2"/>
          </rPr>
          <t>SPARKS, MELANIE J:</t>
        </r>
        <r>
          <rPr>
            <sz val="9"/>
            <color indexed="81"/>
            <rFont val="Tahoma"/>
            <family val="2"/>
          </rPr>
          <t xml:space="preserve">
Formerly Family ReEntry- agencies merged 7/31/20</t>
        </r>
      </text>
    </comment>
    <comment ref="I209" authorId="0" shapeId="0" xr:uid="{06DE8D70-9B15-4F73-9FE2-A0C770A4DAF9}">
      <text>
        <r>
          <rPr>
            <b/>
            <sz val="9"/>
            <color indexed="81"/>
            <rFont val="Tahoma"/>
            <family val="2"/>
          </rPr>
          <t>SPARKS, MELANIE J:</t>
        </r>
        <r>
          <rPr>
            <sz val="9"/>
            <color indexed="81"/>
            <rFont val="Tahoma"/>
            <family val="2"/>
          </rPr>
          <t xml:space="preserve">
New program eff 1/1/19. Annualized at $120,000</t>
        </r>
      </text>
    </comment>
    <comment ref="B210" authorId="0" shapeId="0" xr:uid="{7525288D-7810-4A4E-8A62-8C39AB683412}">
      <text>
        <r>
          <rPr>
            <b/>
            <sz val="9"/>
            <color indexed="81"/>
            <rFont val="Tahoma"/>
            <family val="2"/>
          </rPr>
          <t>SPARKS, MELANIE J:</t>
        </r>
        <r>
          <rPr>
            <sz val="9"/>
            <color indexed="81"/>
            <rFont val="Tahoma"/>
            <family val="2"/>
          </rPr>
          <t xml:space="preserve">
Formerly Family ReEntry- agencies merged 7/31/20</t>
        </r>
      </text>
    </comment>
    <comment ref="I210" authorId="0" shapeId="0" xr:uid="{B6A96509-C2E4-474C-93A9-BC6DDD556AC2}">
      <text>
        <r>
          <rPr>
            <b/>
            <sz val="9"/>
            <color indexed="81"/>
            <rFont val="Tahoma"/>
            <family val="2"/>
          </rPr>
          <t>SPARKS, MELANIE J:</t>
        </r>
        <r>
          <rPr>
            <sz val="9"/>
            <color indexed="81"/>
            <rFont val="Tahoma"/>
            <family val="2"/>
          </rPr>
          <t xml:space="preserve">
1. $2.9K COLA</t>
        </r>
      </text>
    </comment>
    <comment ref="J213" authorId="0" shapeId="0" xr:uid="{00000000-0006-0000-0200-00007C000000}">
      <text>
        <r>
          <rPr>
            <b/>
            <sz val="9"/>
            <color indexed="81"/>
            <rFont val="Tahoma"/>
            <family val="2"/>
          </rPr>
          <t>SPARKS, MELANIE J:</t>
        </r>
        <r>
          <rPr>
            <sz val="9"/>
            <color indexed="81"/>
            <rFont val="Tahoma"/>
            <family val="2"/>
          </rPr>
          <t xml:space="preserve">
1. LINK Funded Decouple</t>
        </r>
      </text>
    </comment>
    <comment ref="I221" authorId="0" shapeId="0" xr:uid="{00000000-0006-0000-0200-00007D000000}">
      <text>
        <r>
          <rPr>
            <b/>
            <sz val="9"/>
            <color indexed="81"/>
            <rFont val="Tahoma"/>
            <family val="2"/>
          </rPr>
          <t>SPARKS, MELANIE J:</t>
        </r>
        <r>
          <rPr>
            <sz val="9"/>
            <color indexed="81"/>
            <rFont val="Tahoma"/>
            <family val="2"/>
          </rPr>
          <t xml:space="preserve">
1. $5.1K COLA</t>
        </r>
      </text>
    </comment>
    <comment ref="K224" authorId="2" shapeId="0" xr:uid="{00000000-0006-0000-0200-00007E000000}">
      <text>
        <r>
          <rPr>
            <b/>
            <sz val="9"/>
            <color indexed="81"/>
            <rFont val="Tahoma"/>
            <family val="2"/>
          </rPr>
          <t>ALBERT, STACIE:</t>
        </r>
        <r>
          <rPr>
            <sz val="9"/>
            <color indexed="81"/>
            <rFont val="Tahoma"/>
            <family val="2"/>
          </rPr>
          <t xml:space="preserve">
$366 For FY 21 for minimum wage increase</t>
        </r>
      </text>
    </comment>
    <comment ref="L224" authorId="2" shapeId="0" xr:uid="{00000000-0006-0000-0200-00007F000000}">
      <text>
        <r>
          <rPr>
            <b/>
            <sz val="9"/>
            <color indexed="81"/>
            <rFont val="Tahoma"/>
            <family val="2"/>
          </rPr>
          <t>ALBERT, STACIE:</t>
        </r>
        <r>
          <rPr>
            <sz val="9"/>
            <color indexed="81"/>
            <rFont val="Tahoma"/>
            <family val="2"/>
          </rPr>
          <t xml:space="preserve">
$366 for FY 21 and $873 for FY 22 for a total of $1,238 for Minimum wage increase</t>
        </r>
      </text>
    </comment>
    <comment ref="M224" authorId="2" shapeId="0" xr:uid="{00000000-0006-0000-0200-000080000000}">
      <text>
        <r>
          <rPr>
            <b/>
            <sz val="9"/>
            <color indexed="81"/>
            <rFont val="Tahoma"/>
            <family val="2"/>
          </rPr>
          <t>ALBERT, STACIE:</t>
        </r>
        <r>
          <rPr>
            <sz val="9"/>
            <color indexed="81"/>
            <rFont val="Tahoma"/>
            <family val="2"/>
          </rPr>
          <t xml:space="preserve">
renewal needs to include $1,008 for Minimum wage increase</t>
        </r>
      </text>
    </comment>
    <comment ref="N224" authorId="2" shapeId="0" xr:uid="{00000000-0006-0000-0200-000081000000}">
      <text>
        <r>
          <rPr>
            <b/>
            <sz val="9"/>
            <color indexed="81"/>
            <rFont val="Tahoma"/>
            <family val="2"/>
          </rPr>
          <t>ALBERT, STACIE:</t>
        </r>
        <r>
          <rPr>
            <sz val="9"/>
            <color indexed="81"/>
            <rFont val="Tahoma"/>
            <family val="2"/>
          </rPr>
          <t xml:space="preserve">
Renewal needs to include $1,008 for FY 23 and $985 for FY 24 for a total of $1,993 for Minimum wage increase</t>
        </r>
      </text>
    </comment>
    <comment ref="O224" authorId="2" shapeId="0" xr:uid="{00000000-0006-0000-0200-000082000000}">
      <text>
        <r>
          <rPr>
            <b/>
            <sz val="9"/>
            <color indexed="81"/>
            <rFont val="Tahoma"/>
            <family val="2"/>
          </rPr>
          <t>ALBERT, STACIE:</t>
        </r>
        <r>
          <rPr>
            <sz val="9"/>
            <color indexed="81"/>
            <rFont val="Tahoma"/>
            <family val="2"/>
          </rPr>
          <t xml:space="preserve">
Renewal needs to include $1,008 for FY 23, $985 for FY 24 and $179 for FY 25 for a total of $2,173 for minimum wage increase</t>
        </r>
      </text>
    </comment>
    <comment ref="I230" authorId="0" shapeId="0" xr:uid="{00000000-0006-0000-0200-000083000000}">
      <text>
        <r>
          <rPr>
            <b/>
            <sz val="9"/>
            <color indexed="81"/>
            <rFont val="Tahoma"/>
            <family val="2"/>
          </rPr>
          <t>SPARKS, MELANIE J:</t>
        </r>
        <r>
          <rPr>
            <sz val="9"/>
            <color indexed="81"/>
            <rFont val="Tahoma"/>
            <family val="2"/>
          </rPr>
          <t xml:space="preserve">
1. $4.6K COLA
2. $58.3K Juan F Funding (annualized at $100K)</t>
        </r>
      </text>
    </comment>
    <comment ref="I233" authorId="0" shapeId="0" xr:uid="{00000000-0006-0000-0200-000084000000}">
      <text>
        <r>
          <rPr>
            <b/>
            <sz val="9"/>
            <color indexed="81"/>
            <rFont val="Tahoma"/>
            <family val="2"/>
          </rPr>
          <t>SPARKS, MELANIE J:</t>
        </r>
        <r>
          <rPr>
            <sz val="9"/>
            <color indexed="81"/>
            <rFont val="Tahoma"/>
            <family val="2"/>
          </rPr>
          <t xml:space="preserve">
1. $33.8K added to equalize funding between Regions 5 &amp; 6
2. $680 COLA
3. $386 COLA A/G</t>
        </r>
      </text>
    </comment>
    <comment ref="I234" authorId="0" shapeId="0" xr:uid="{00000000-0006-0000-0200-000085000000}">
      <text>
        <r>
          <rPr>
            <b/>
            <sz val="9"/>
            <color indexed="81"/>
            <rFont val="Tahoma"/>
            <family val="2"/>
          </rPr>
          <t>SPARKS, MELANIE J:</t>
        </r>
        <r>
          <rPr>
            <sz val="9"/>
            <color indexed="81"/>
            <rFont val="Tahoma"/>
            <family val="2"/>
          </rPr>
          <t xml:space="preserve">
1. $95K reduction ($61K for budget deficit / remainder to equalize Region 5 &amp; 6 funding levels)
2. $680 COLA</t>
        </r>
      </text>
    </comment>
    <comment ref="I235" authorId="0" shapeId="0" xr:uid="{00000000-0006-0000-0200-000086000000}">
      <text>
        <r>
          <rPr>
            <b/>
            <sz val="9"/>
            <color indexed="81"/>
            <rFont val="Tahoma"/>
            <family val="2"/>
          </rPr>
          <t>SPARKS, MELANIE J:</t>
        </r>
        <r>
          <rPr>
            <sz val="9"/>
            <color indexed="81"/>
            <rFont val="Tahoma"/>
            <family val="2"/>
          </rPr>
          <t xml:space="preserve">
1. $25.5K added to correct funding level</t>
        </r>
      </text>
    </comment>
    <comment ref="L235" authorId="0" shapeId="0" xr:uid="{00000000-0006-0000-0200-000087000000}">
      <text>
        <r>
          <rPr>
            <b/>
            <sz val="9"/>
            <color indexed="81"/>
            <rFont val="Tahoma"/>
            <family val="2"/>
          </rPr>
          <t>SPARKS, MELANIE J:</t>
        </r>
        <r>
          <rPr>
            <sz val="9"/>
            <color indexed="81"/>
            <rFont val="Tahoma"/>
            <family val="2"/>
          </rPr>
          <t xml:space="preserve">
Program terminates 6/30/22</t>
        </r>
      </text>
    </comment>
    <comment ref="I236" authorId="0" shapeId="0" xr:uid="{00000000-0006-0000-0200-000088000000}">
      <text>
        <r>
          <rPr>
            <b/>
            <sz val="9"/>
            <color indexed="81"/>
            <rFont val="Tahoma"/>
            <family val="2"/>
          </rPr>
          <t>SPARKS, MELANIE J:</t>
        </r>
        <r>
          <rPr>
            <sz val="9"/>
            <color indexed="81"/>
            <rFont val="Tahoma"/>
            <family val="2"/>
          </rPr>
          <t xml:space="preserve">
1. Program restored retro to 7/1/18
2. $2.4K COLA
3. $1.4K COLA A/G
4. $98.4K added eff 11/1/18 (model revision to equalize teams across region- this team excluded from RFP- linked to ASSERT) / Annualized funding at $495,000</t>
        </r>
      </text>
    </comment>
    <comment ref="I237" authorId="0" shapeId="0" xr:uid="{00000000-0006-0000-0200-000089000000}">
      <text>
        <r>
          <rPr>
            <b/>
            <sz val="9"/>
            <color indexed="81"/>
            <rFont val="Tahoma"/>
            <family val="2"/>
          </rPr>
          <t>SPARKS, MELANIE J:</t>
        </r>
        <r>
          <rPr>
            <sz val="9"/>
            <color indexed="81"/>
            <rFont val="Tahoma"/>
            <family val="2"/>
          </rPr>
          <t xml:space="preserve">
1. $9.6K COLA
2. $403 COLA A/G</t>
        </r>
      </text>
    </comment>
    <comment ref="I238" authorId="0" shapeId="0" xr:uid="{00000000-0006-0000-0200-00008A000000}">
      <text>
        <r>
          <rPr>
            <b/>
            <sz val="9"/>
            <color indexed="81"/>
            <rFont val="Tahoma"/>
            <family val="2"/>
          </rPr>
          <t>SPARKS, MELANIE J:</t>
        </r>
        <r>
          <rPr>
            <sz val="9"/>
            <color indexed="81"/>
            <rFont val="Tahoma"/>
            <family val="2"/>
          </rPr>
          <t xml:space="preserve">
1. $7.4K COLA
2. $949 COLA A/G</t>
        </r>
      </text>
    </comment>
    <comment ref="J241" authorId="0" shapeId="0" xr:uid="{00000000-0006-0000-0200-00008B000000}">
      <text>
        <r>
          <rPr>
            <b/>
            <sz val="9"/>
            <color indexed="81"/>
            <rFont val="Tahoma"/>
            <family val="2"/>
          </rPr>
          <t>July 2019:</t>
        </r>
        <r>
          <rPr>
            <sz val="9"/>
            <color indexed="81"/>
            <rFont val="Tahoma"/>
            <family val="2"/>
          </rPr>
          <t xml:space="preserve">
Passage of the SFY 2020 budget reallocates funding for Juvenile Review Boards from The Judicial Branch, back to DCF. DCF funded and operated these programs prior to June 30, 2018 when they were transferred to The Judicial Branch. Based on direction from the Legislature, DCF is required to re-implement the contracts within their current structure.</t>
        </r>
      </text>
    </comment>
    <comment ref="I247" authorId="0" shapeId="0" xr:uid="{00000000-0006-0000-0200-00008C000000}">
      <text>
        <r>
          <rPr>
            <b/>
            <sz val="9"/>
            <color indexed="81"/>
            <rFont val="Tahoma"/>
            <family val="2"/>
          </rPr>
          <t>SPARKS, MELANIE J:</t>
        </r>
        <r>
          <rPr>
            <sz val="9"/>
            <color indexed="81"/>
            <rFont val="Tahoma"/>
            <family val="2"/>
          </rPr>
          <t xml:space="preserve">
1. $50K increase (Amend 1) Annualized at $60,000
2. $4.1K COLA</t>
        </r>
      </text>
    </comment>
    <comment ref="I248" authorId="0" shapeId="0" xr:uid="{00000000-0006-0000-0200-00008D000000}">
      <text>
        <r>
          <rPr>
            <b/>
            <sz val="9"/>
            <color indexed="81"/>
            <rFont val="Tahoma"/>
            <family val="2"/>
          </rPr>
          <t>SPARKS, MELANIE J:</t>
        </r>
        <r>
          <rPr>
            <sz val="9"/>
            <color indexed="81"/>
            <rFont val="Tahoma"/>
            <family val="2"/>
          </rPr>
          <t xml:space="preserve">
1. $183.3K increase eff 8/1 (annualized at $200,000)
2. $2.2K COLA</t>
        </r>
      </text>
    </comment>
    <comment ref="I249" authorId="0" shapeId="0" xr:uid="{00000000-0006-0000-0200-00008E000000}">
      <text>
        <r>
          <rPr>
            <b/>
            <sz val="9"/>
            <color indexed="81"/>
            <rFont val="Tahoma"/>
            <family val="2"/>
          </rPr>
          <t>SPARKS, MELANIE J:</t>
        </r>
        <r>
          <rPr>
            <sz val="9"/>
            <color indexed="81"/>
            <rFont val="Tahoma"/>
            <family val="2"/>
          </rPr>
          <t xml:space="preserve">
1. $33.8K reduction (Funding Deficits)
2. $1.1K COLA</t>
        </r>
      </text>
    </comment>
    <comment ref="J249" authorId="0" shapeId="0" xr:uid="{00000000-0006-0000-0200-00008F000000}">
      <text>
        <r>
          <rPr>
            <b/>
            <sz val="9"/>
            <color indexed="81"/>
            <rFont val="Tahoma"/>
            <family val="2"/>
          </rPr>
          <t>SPARKS, MELANIE J:</t>
        </r>
        <r>
          <rPr>
            <sz val="9"/>
            <color indexed="81"/>
            <rFont val="Tahoma"/>
            <family val="2"/>
          </rPr>
          <t xml:space="preserve">
Program terminated eff 6/30/19 (as a result of RFP)</t>
        </r>
      </text>
    </comment>
    <comment ref="I256" authorId="0" shapeId="0" xr:uid="{00000000-0006-0000-0200-000090000000}">
      <text>
        <r>
          <rPr>
            <b/>
            <sz val="9"/>
            <color indexed="81"/>
            <rFont val="Tahoma"/>
            <family val="2"/>
          </rPr>
          <t>SPARKS, MELANIE J:</t>
        </r>
        <r>
          <rPr>
            <sz val="9"/>
            <color indexed="81"/>
            <rFont val="Tahoma"/>
            <family val="2"/>
          </rPr>
          <t xml:space="preserve">
1. $110K increase eff 9/1/18 (increased capacity, annualized at $132,000
2. $5.8K COLA
3. $407 COLA A/G</t>
        </r>
      </text>
    </comment>
    <comment ref="I257" authorId="0" shapeId="0" xr:uid="{00000000-0006-0000-0200-000091000000}">
      <text>
        <r>
          <rPr>
            <b/>
            <sz val="9"/>
            <color indexed="81"/>
            <rFont val="Tahoma"/>
            <family val="2"/>
          </rPr>
          <t>SPARKS, MELANIE J:</t>
        </r>
        <r>
          <rPr>
            <sz val="9"/>
            <color indexed="81"/>
            <rFont val="Tahoma"/>
            <family val="2"/>
          </rPr>
          <t xml:space="preserve">
1. $6.5K COLA</t>
        </r>
      </text>
    </comment>
    <comment ref="I258" authorId="0" shapeId="0" xr:uid="{00000000-0006-0000-0200-000092000000}">
      <text>
        <r>
          <rPr>
            <b/>
            <sz val="9"/>
            <color indexed="81"/>
            <rFont val="Tahoma"/>
            <family val="2"/>
          </rPr>
          <t>SPARKS, MELANIE J:</t>
        </r>
        <r>
          <rPr>
            <sz val="9"/>
            <color indexed="81"/>
            <rFont val="Tahoma"/>
            <family val="2"/>
          </rPr>
          <t xml:space="preserve">
1. $80 COLA</t>
        </r>
      </text>
    </comment>
    <comment ref="I259" authorId="0" shapeId="0" xr:uid="{00000000-0006-0000-0200-000093000000}">
      <text>
        <r>
          <rPr>
            <b/>
            <sz val="9"/>
            <color indexed="81"/>
            <rFont val="Tahoma"/>
            <family val="2"/>
          </rPr>
          <t>SPARKS, MELANIE J:</t>
        </r>
        <r>
          <rPr>
            <sz val="9"/>
            <color indexed="81"/>
            <rFont val="Tahoma"/>
            <family val="2"/>
          </rPr>
          <t xml:space="preserve">
1. $43.6K reduction eff. 7/1/18 (due to Judicial funding cut)
2. $7.7K COLA
3. Program terminated eff 12/31/18</t>
        </r>
      </text>
    </comment>
    <comment ref="I260" authorId="0" shapeId="0" xr:uid="{00000000-0006-0000-0200-000094000000}">
      <text>
        <r>
          <rPr>
            <b/>
            <sz val="9"/>
            <color indexed="81"/>
            <rFont val="Tahoma"/>
            <family val="2"/>
          </rPr>
          <t>SPARKS, MELANIE J:</t>
        </r>
        <r>
          <rPr>
            <sz val="9"/>
            <color indexed="81"/>
            <rFont val="Tahoma"/>
            <family val="2"/>
          </rPr>
          <t xml:space="preserve">
1. $631 COLA</t>
        </r>
      </text>
    </comment>
    <comment ref="I261" authorId="0" shapeId="0" xr:uid="{00000000-0006-0000-0200-000095000000}">
      <text>
        <r>
          <rPr>
            <b/>
            <sz val="9"/>
            <color indexed="81"/>
            <rFont val="Tahoma"/>
            <family val="2"/>
          </rPr>
          <t>SPARKS, MELANIE J:</t>
        </r>
        <r>
          <rPr>
            <sz val="9"/>
            <color indexed="81"/>
            <rFont val="Tahoma"/>
            <family val="2"/>
          </rPr>
          <t xml:space="preserve">
1. $3K COLA</t>
        </r>
      </text>
    </comment>
    <comment ref="I262" authorId="0" shapeId="0" xr:uid="{00000000-0006-0000-0200-000096000000}">
      <text>
        <r>
          <rPr>
            <b/>
            <sz val="9"/>
            <color indexed="81"/>
            <rFont val="Tahoma"/>
            <family val="2"/>
          </rPr>
          <t>SPARKS, MELANIE J:</t>
        </r>
        <r>
          <rPr>
            <sz val="9"/>
            <color indexed="81"/>
            <rFont val="Tahoma"/>
            <family val="2"/>
          </rPr>
          <t xml:space="preserve">
1. $39 COLA</t>
        </r>
      </text>
    </comment>
    <comment ref="K262" authorId="1" shapeId="0" xr:uid="{00000000-0006-0000-0200-000097000000}">
      <text>
        <r>
          <rPr>
            <b/>
            <sz val="9"/>
            <color indexed="81"/>
            <rFont val="Tahoma"/>
            <family val="2"/>
          </rPr>
          <t xml:space="preserve">Feburary 2020:
</t>
        </r>
        <r>
          <rPr>
            <sz val="9"/>
            <color indexed="81"/>
            <rFont val="Tahoma"/>
            <family val="2"/>
          </rPr>
          <t>Termination is a result of the Department’s review of the Parenting Class program and its alignment with the Department's goals and existing service array. Termination of this program is effective June 30, 2020</t>
        </r>
        <r>
          <rPr>
            <b/>
            <sz val="9"/>
            <color indexed="81"/>
            <rFont val="Tahoma"/>
            <family val="2"/>
          </rPr>
          <t>.</t>
        </r>
        <r>
          <rPr>
            <sz val="9"/>
            <color indexed="81"/>
            <rFont val="Tahoma"/>
            <family val="2"/>
          </rPr>
          <t xml:space="preserve">
</t>
        </r>
      </text>
    </comment>
    <comment ref="I263" authorId="0" shapeId="0" xr:uid="{00000000-0006-0000-0200-000098000000}">
      <text>
        <r>
          <rPr>
            <b/>
            <sz val="9"/>
            <color indexed="81"/>
            <rFont val="Tahoma"/>
            <family val="2"/>
          </rPr>
          <t>SPARKS, MELANIE J:</t>
        </r>
        <r>
          <rPr>
            <sz val="9"/>
            <color indexed="81"/>
            <rFont val="Tahoma"/>
            <family val="2"/>
          </rPr>
          <t xml:space="preserve">
1. $1.6K COLA
2. $230 COLA A/G</t>
        </r>
      </text>
    </comment>
    <comment ref="J263" authorId="0" shapeId="0" xr:uid="{00000000-0006-0000-0200-000099000000}">
      <text>
        <r>
          <rPr>
            <b/>
            <sz val="9"/>
            <color indexed="81"/>
            <rFont val="Tahoma"/>
            <family val="2"/>
          </rPr>
          <t>SPARKS, MELANIE J:</t>
        </r>
        <r>
          <rPr>
            <sz val="9"/>
            <color indexed="81"/>
            <rFont val="Tahoma"/>
            <family val="2"/>
          </rPr>
          <t xml:space="preserve">
Program terminated eff 6/30/19 (as result of RFP)</t>
        </r>
      </text>
    </comment>
    <comment ref="J264" authorId="0" shapeId="0" xr:uid="{00000000-0006-0000-0200-00009A000000}">
      <text>
        <r>
          <rPr>
            <b/>
            <sz val="9"/>
            <color indexed="81"/>
            <rFont val="Tahoma"/>
            <family val="2"/>
          </rPr>
          <t>SPARKS, MELANIE J:</t>
        </r>
        <r>
          <rPr>
            <sz val="9"/>
            <color indexed="81"/>
            <rFont val="Tahoma"/>
            <family val="2"/>
          </rPr>
          <t xml:space="preserve">
LINK Decouple</t>
        </r>
      </text>
    </comment>
    <comment ref="K264" authorId="0" shapeId="0" xr:uid="{00000000-0006-0000-0200-00009B000000}">
      <text>
        <r>
          <rPr>
            <b/>
            <sz val="9"/>
            <color indexed="81"/>
            <rFont val="Tahoma"/>
            <family val="2"/>
          </rPr>
          <t>SPARKS, MELANIE J:</t>
        </r>
        <r>
          <rPr>
            <sz val="9"/>
            <color indexed="81"/>
            <rFont val="Tahoma"/>
            <family val="2"/>
          </rPr>
          <t xml:space="preserve">
Terminated eff. 6/30/20
</t>
        </r>
      </text>
    </comment>
    <comment ref="I265" authorId="0" shapeId="0" xr:uid="{00000000-0006-0000-0200-00009C000000}">
      <text>
        <r>
          <rPr>
            <b/>
            <sz val="9"/>
            <color indexed="81"/>
            <rFont val="Tahoma"/>
            <family val="2"/>
          </rPr>
          <t>SPARKS, MELANIE J:</t>
        </r>
        <r>
          <rPr>
            <sz val="9"/>
            <color indexed="81"/>
            <rFont val="Tahoma"/>
            <family val="2"/>
          </rPr>
          <t xml:space="preserve">
1. $110K added eff 8/1/18 (increased services) annualized at $120,000
2. $2.6K COLA</t>
        </r>
      </text>
    </comment>
    <comment ref="I266" authorId="0" shapeId="0" xr:uid="{00000000-0006-0000-0200-00009D000000}">
      <text>
        <r>
          <rPr>
            <b/>
            <sz val="9"/>
            <color indexed="81"/>
            <rFont val="Tahoma"/>
            <family val="2"/>
          </rPr>
          <t>SPARKS, MELANIE J:</t>
        </r>
        <r>
          <rPr>
            <sz val="9"/>
            <color indexed="81"/>
            <rFont val="Tahoma"/>
            <family val="2"/>
          </rPr>
          <t xml:space="preserve">
1. $8.5K COLA
2. $619 COLA A/G</t>
        </r>
      </text>
    </comment>
    <comment ref="I267" authorId="0" shapeId="0" xr:uid="{00000000-0006-0000-0200-00009E000000}">
      <text>
        <r>
          <rPr>
            <b/>
            <sz val="9"/>
            <color indexed="81"/>
            <rFont val="Tahoma"/>
            <family val="2"/>
          </rPr>
          <t>SPARKS, MELANIE J:</t>
        </r>
        <r>
          <rPr>
            <sz val="9"/>
            <color indexed="81"/>
            <rFont val="Tahoma"/>
            <family val="2"/>
          </rPr>
          <t xml:space="preserve">
LINK decouple</t>
        </r>
      </text>
    </comment>
    <comment ref="I268" authorId="0" shapeId="0" xr:uid="{00000000-0006-0000-0200-00009F000000}">
      <text>
        <r>
          <rPr>
            <b/>
            <sz val="9"/>
            <color indexed="81"/>
            <rFont val="Tahoma"/>
            <family val="2"/>
          </rPr>
          <t>SPARKS, MELANIE J:</t>
        </r>
        <r>
          <rPr>
            <sz val="9"/>
            <color indexed="81"/>
            <rFont val="Tahoma"/>
            <family val="2"/>
          </rPr>
          <t xml:space="preserve">
1. $7.9K COLA
2. $615 COLA A/G</t>
        </r>
      </text>
    </comment>
    <comment ref="I269" authorId="0" shapeId="0" xr:uid="{00000000-0006-0000-0200-0000A0000000}">
      <text>
        <r>
          <rPr>
            <b/>
            <sz val="9"/>
            <color indexed="81"/>
            <rFont val="Tahoma"/>
            <family val="2"/>
          </rPr>
          <t>SPARKS, MELANIE J:</t>
        </r>
        <r>
          <rPr>
            <sz val="9"/>
            <color indexed="81"/>
            <rFont val="Tahoma"/>
            <family val="2"/>
          </rPr>
          <t xml:space="preserve">
1. $7.8K COLA
2. $687 COLA A/G</t>
        </r>
      </text>
    </comment>
    <comment ref="I283" authorId="0" shapeId="0" xr:uid="{00000000-0006-0000-0200-0000A4000000}">
      <text>
        <r>
          <rPr>
            <b/>
            <sz val="9"/>
            <color indexed="81"/>
            <rFont val="Tahoma"/>
            <family val="2"/>
          </rPr>
          <t>SPARKS, MELANIE J:</t>
        </r>
        <r>
          <rPr>
            <sz val="9"/>
            <color indexed="81"/>
            <rFont val="Tahoma"/>
            <family val="2"/>
          </rPr>
          <t xml:space="preserve">
1. $6.5K COLA
2. $1K COLA A/G</t>
        </r>
      </text>
    </comment>
    <comment ref="M283" authorId="2" shapeId="0" xr:uid="{00000000-0006-0000-0200-0000A5000000}">
      <text>
        <r>
          <rPr>
            <b/>
            <sz val="9"/>
            <color indexed="81"/>
            <rFont val="Tahoma"/>
            <family val="2"/>
          </rPr>
          <t>ALBERT, STACIE:</t>
        </r>
        <r>
          <rPr>
            <sz val="9"/>
            <color indexed="81"/>
            <rFont val="Tahoma"/>
            <family val="2"/>
          </rPr>
          <t xml:space="preserve">
Renewal needs to include $505 for FY 23 for Min. wage increase</t>
        </r>
      </text>
    </comment>
    <comment ref="N283" authorId="2" shapeId="0" xr:uid="{00000000-0006-0000-0200-0000A6000000}">
      <text>
        <r>
          <rPr>
            <b/>
            <sz val="9"/>
            <color indexed="81"/>
            <rFont val="Tahoma"/>
            <family val="2"/>
          </rPr>
          <t>ALBERT, STACIE:</t>
        </r>
        <r>
          <rPr>
            <sz val="9"/>
            <color indexed="81"/>
            <rFont val="Tahoma"/>
            <family val="2"/>
          </rPr>
          <t xml:space="preserve">
Renewal needs to include $505 for FY 23 and $7,625 for FY24 for a total of $8,130 for Min. wage increase</t>
        </r>
      </text>
    </comment>
    <comment ref="O283" authorId="2" shapeId="0" xr:uid="{00000000-0006-0000-0200-0000A7000000}">
      <text>
        <r>
          <rPr>
            <b/>
            <sz val="9"/>
            <color indexed="81"/>
            <rFont val="Tahoma"/>
            <family val="2"/>
          </rPr>
          <t>ALBERT, STACIE:</t>
        </r>
        <r>
          <rPr>
            <sz val="9"/>
            <color indexed="81"/>
            <rFont val="Tahoma"/>
            <family val="2"/>
          </rPr>
          <t xml:space="preserve">
Renewal needs to include $505 for FY 23, $7,625 for FY 24 and $1,565 for FY25 for a total of $9,695 for Min. wage increase</t>
        </r>
      </text>
    </comment>
    <comment ref="K286" authorId="1" shapeId="0" xr:uid="{ACFAD8DA-C389-48F6-AC6A-FB3FE8539ECB}">
      <text>
        <r>
          <rPr>
            <b/>
            <sz val="9"/>
            <color indexed="81"/>
            <rFont val="Tahoma"/>
            <family val="2"/>
          </rPr>
          <t xml:space="preserve">October 2020:
</t>
        </r>
        <r>
          <rPr>
            <sz val="9"/>
            <color indexed="81"/>
            <rFont val="Tahoma"/>
            <family val="2"/>
          </rPr>
          <t>Due to a recent legislative holdback the Department will be reducing Full Circle Youth Empowerment's contract by $45,000 out of SID #16283 this year.</t>
        </r>
        <r>
          <rPr>
            <sz val="9"/>
            <color indexed="81"/>
            <rFont val="Tahoma"/>
            <family val="2"/>
          </rPr>
          <t xml:space="preserve">
</t>
        </r>
      </text>
    </comment>
    <comment ref="I289" authorId="0" shapeId="0" xr:uid="{00000000-0006-0000-0200-0000A8000000}">
      <text>
        <r>
          <rPr>
            <b/>
            <sz val="9"/>
            <color indexed="81"/>
            <rFont val="Tahoma"/>
            <family val="2"/>
          </rPr>
          <t>SPARKS, MELANIE J:</t>
        </r>
        <r>
          <rPr>
            <sz val="9"/>
            <color indexed="81"/>
            <rFont val="Tahoma"/>
            <family val="2"/>
          </rPr>
          <t xml:space="preserve">
1. $1K COLA</t>
        </r>
      </text>
    </comment>
    <comment ref="I292" authorId="0" shapeId="0" xr:uid="{00000000-0006-0000-0200-0000A9000000}">
      <text>
        <r>
          <rPr>
            <b/>
            <sz val="9"/>
            <color indexed="81"/>
            <rFont val="Tahoma"/>
            <family val="2"/>
          </rPr>
          <t>SPARKS, MELANIE J:</t>
        </r>
        <r>
          <rPr>
            <sz val="9"/>
            <color indexed="81"/>
            <rFont val="Tahoma"/>
            <family val="2"/>
          </rPr>
          <t xml:space="preserve">
1. $6.8K COLA
2. $824 COLA A/G</t>
        </r>
      </text>
    </comment>
    <comment ref="I315" authorId="0" shapeId="0" xr:uid="{00000000-0006-0000-0200-0000AD000000}">
      <text>
        <r>
          <rPr>
            <b/>
            <sz val="9"/>
            <color indexed="81"/>
            <rFont val="Tahoma"/>
            <family val="2"/>
          </rPr>
          <t>SPARKS, MELANIE J:</t>
        </r>
        <r>
          <rPr>
            <sz val="9"/>
            <color indexed="81"/>
            <rFont val="Tahoma"/>
            <family val="2"/>
          </rPr>
          <t xml:space="preserve">
1. $7.4K COLA</t>
        </r>
      </text>
    </comment>
    <comment ref="K318" authorId="1" shapeId="0" xr:uid="{3694F77F-4750-4BD6-A2B3-862B637174A3}">
      <text>
        <r>
          <rPr>
            <b/>
            <sz val="9"/>
            <color indexed="81"/>
            <rFont val="Tahoma"/>
            <family val="2"/>
          </rPr>
          <t xml:space="preserve">August 2020: AA2
</t>
        </r>
        <r>
          <rPr>
            <sz val="9"/>
            <color indexed="81"/>
            <rFont val="Tahoma"/>
            <family val="2"/>
          </rPr>
          <t>The MOA with the Department of Public Health funding for this contract has decrease from $131,750 to $119,750 for next Federal fiscal year (10/1/20 - 9/30/21). Therefore, Klingberg's contracted funding is being reduced by $12,000.</t>
        </r>
        <r>
          <rPr>
            <sz val="9"/>
            <color indexed="81"/>
            <rFont val="Tahoma"/>
            <family val="2"/>
          </rPr>
          <t xml:space="preserve">
</t>
        </r>
      </text>
    </comment>
    <comment ref="L318" authorId="0" shapeId="0" xr:uid="{00000000-0006-0000-0200-0000AE000000}">
      <text>
        <r>
          <rPr>
            <b/>
            <sz val="9"/>
            <color indexed="81"/>
            <rFont val="Tahoma"/>
            <family val="2"/>
          </rPr>
          <t>SPARKS, MELANIE J:</t>
        </r>
        <r>
          <rPr>
            <sz val="9"/>
            <color indexed="81"/>
            <rFont val="Tahoma"/>
            <family val="2"/>
          </rPr>
          <t xml:space="preserve">
Program ends (federal funding terminates) 9/30/21</t>
        </r>
      </text>
    </comment>
    <comment ref="M324" authorId="2" shapeId="0" xr:uid="{00000000-0006-0000-0200-0000AF000000}">
      <text>
        <r>
          <rPr>
            <b/>
            <sz val="9"/>
            <color indexed="81"/>
            <rFont val="Tahoma"/>
            <family val="2"/>
          </rPr>
          <t>ALBERT, STACIE:</t>
        </r>
        <r>
          <rPr>
            <sz val="9"/>
            <color indexed="81"/>
            <rFont val="Tahoma"/>
            <family val="2"/>
          </rPr>
          <t xml:space="preserve">
Includes $353 for Minimum Wage Increase for FY 23
</t>
        </r>
      </text>
    </comment>
    <comment ref="N324" authorId="2" shapeId="0" xr:uid="{00000000-0006-0000-0200-0000B0000000}">
      <text>
        <r>
          <rPr>
            <b/>
            <sz val="9"/>
            <color indexed="81"/>
            <rFont val="Tahoma"/>
            <family val="2"/>
          </rPr>
          <t>ALBERT, STACIE:</t>
        </r>
        <r>
          <rPr>
            <sz val="9"/>
            <color indexed="81"/>
            <rFont val="Tahoma"/>
            <family val="2"/>
          </rPr>
          <t xml:space="preserve">
Renewal needs to include $6,175 for MWI for FY 24</t>
        </r>
      </text>
    </comment>
    <comment ref="O324" authorId="2" shapeId="0" xr:uid="{00000000-0006-0000-0200-0000B1000000}">
      <text>
        <r>
          <rPr>
            <b/>
            <sz val="9"/>
            <color indexed="81"/>
            <rFont val="Tahoma"/>
            <family val="2"/>
          </rPr>
          <t>ALBERT, STACIE:</t>
        </r>
        <r>
          <rPr>
            <sz val="9"/>
            <color indexed="81"/>
            <rFont val="Tahoma"/>
            <family val="2"/>
          </rPr>
          <t xml:space="preserve">
Renewal needs to include $6,175 for FY 24 and $1,940 for FY 25 for a total of $8,115 for MWI</t>
        </r>
      </text>
    </comment>
    <comment ref="M325" authorId="2" shapeId="0" xr:uid="{00000000-0006-0000-0200-0000B2000000}">
      <text>
        <r>
          <rPr>
            <b/>
            <sz val="9"/>
            <color indexed="81"/>
            <rFont val="Tahoma"/>
            <family val="2"/>
          </rPr>
          <t>ALBERT, STACIE:</t>
        </r>
        <r>
          <rPr>
            <sz val="9"/>
            <color indexed="81"/>
            <rFont val="Tahoma"/>
            <family val="2"/>
          </rPr>
          <t xml:space="preserve">
Includes $118 for Minimum Wage Increase for FY 23</t>
        </r>
      </text>
    </comment>
    <comment ref="N325" authorId="2" shapeId="0" xr:uid="{00000000-0006-0000-0200-0000B3000000}">
      <text>
        <r>
          <rPr>
            <b/>
            <sz val="9"/>
            <color indexed="81"/>
            <rFont val="Tahoma"/>
            <family val="2"/>
          </rPr>
          <t>ALBERT, STACIE:</t>
        </r>
        <r>
          <rPr>
            <sz val="9"/>
            <color indexed="81"/>
            <rFont val="Tahoma"/>
            <family val="2"/>
          </rPr>
          <t xml:space="preserve">
Renewal needs to include $3,708 for MWI for FY 24</t>
        </r>
      </text>
    </comment>
    <comment ref="O325" authorId="2" shapeId="0" xr:uid="{00000000-0006-0000-0200-0000B4000000}">
      <text>
        <r>
          <rPr>
            <b/>
            <sz val="9"/>
            <color indexed="81"/>
            <rFont val="Tahoma"/>
            <family val="2"/>
          </rPr>
          <t>ALBERT, STACIE:</t>
        </r>
        <r>
          <rPr>
            <sz val="9"/>
            <color indexed="81"/>
            <rFont val="Tahoma"/>
            <family val="2"/>
          </rPr>
          <t xml:space="preserve">
Renewal needs to include $3,708 for FY 24 and $2,289 for FY 25 for a total of $5,997 for MWI</t>
        </r>
      </text>
    </comment>
    <comment ref="I329" authorId="0" shapeId="0" xr:uid="{00000000-0006-0000-0200-0000B5000000}">
      <text>
        <r>
          <rPr>
            <b/>
            <sz val="9"/>
            <color indexed="81"/>
            <rFont val="Tahoma"/>
            <family val="2"/>
          </rPr>
          <t>SPARKS, MELANIE J:</t>
        </r>
        <r>
          <rPr>
            <sz val="9"/>
            <color indexed="81"/>
            <rFont val="Tahoma"/>
            <family val="2"/>
          </rPr>
          <t xml:space="preserve">
1. $3.4K COLA</t>
        </r>
      </text>
    </comment>
    <comment ref="I335" authorId="0" shapeId="0" xr:uid="{00000000-0006-0000-0200-0000B6000000}">
      <text>
        <r>
          <rPr>
            <b/>
            <sz val="9"/>
            <color indexed="81"/>
            <rFont val="Tahoma"/>
            <family val="2"/>
          </rPr>
          <t>SPARKS, MELANIE J:</t>
        </r>
        <r>
          <rPr>
            <sz val="9"/>
            <color indexed="81"/>
            <rFont val="Tahoma"/>
            <family val="2"/>
          </rPr>
          <t xml:space="preserve">
1. $1.4K COLA</t>
        </r>
      </text>
    </comment>
    <comment ref="K335" authorId="0" shapeId="0" xr:uid="{00000000-0006-0000-0200-0000B7000000}">
      <text>
        <r>
          <rPr>
            <b/>
            <sz val="9"/>
            <color indexed="81"/>
            <rFont val="Tahoma"/>
            <family val="2"/>
          </rPr>
          <t>SPARKS, MELANIE J:</t>
        </r>
        <r>
          <rPr>
            <sz val="9"/>
            <color indexed="81"/>
            <rFont val="Tahoma"/>
            <family val="2"/>
          </rPr>
          <t xml:space="preserve">
Eff 7/1/20, CSSD adding $77,500 for 10 slots</t>
        </r>
      </text>
    </comment>
    <comment ref="I336" authorId="0" shapeId="0" xr:uid="{00000000-0006-0000-0200-0000B8000000}">
      <text>
        <r>
          <rPr>
            <b/>
            <sz val="9"/>
            <color indexed="81"/>
            <rFont val="Tahoma"/>
            <family val="2"/>
          </rPr>
          <t>SPARKS, MELANIE J:</t>
        </r>
        <r>
          <rPr>
            <sz val="9"/>
            <color indexed="81"/>
            <rFont val="Tahoma"/>
            <family val="2"/>
          </rPr>
          <t xml:space="preserve">
1. $1.6K COLA</t>
        </r>
      </text>
    </comment>
    <comment ref="K336" authorId="0" shapeId="0" xr:uid="{00000000-0006-0000-0200-0000B9000000}">
      <text>
        <r>
          <rPr>
            <b/>
            <sz val="9"/>
            <color indexed="81"/>
            <rFont val="Tahoma"/>
            <family val="2"/>
          </rPr>
          <t>SPARKS, MELANIE J:</t>
        </r>
        <r>
          <rPr>
            <sz val="9"/>
            <color indexed="81"/>
            <rFont val="Tahoma"/>
            <family val="2"/>
          </rPr>
          <t xml:space="preserve">
Eff 7/1/20, CSSD adding $77,500 for 10 slots</t>
        </r>
      </text>
    </comment>
    <comment ref="I349" authorId="0" shapeId="0" xr:uid="{00000000-0006-0000-0200-0000BA000000}">
      <text>
        <r>
          <rPr>
            <b/>
            <sz val="9"/>
            <color indexed="81"/>
            <rFont val="Tahoma"/>
            <family val="2"/>
          </rPr>
          <t>SPARKS, MELANIE J:</t>
        </r>
        <r>
          <rPr>
            <sz val="9"/>
            <color indexed="81"/>
            <rFont val="Tahoma"/>
            <family val="2"/>
          </rPr>
          <t xml:space="preserve">
1. $288 COLA</t>
        </r>
      </text>
    </comment>
    <comment ref="L353" authorId="2" shapeId="0" xr:uid="{00000000-0006-0000-0200-0000BB000000}">
      <text>
        <r>
          <rPr>
            <b/>
            <sz val="9"/>
            <color indexed="81"/>
            <rFont val="Tahoma"/>
            <family val="2"/>
          </rPr>
          <t>ALBERT, STACIE:</t>
        </r>
        <r>
          <rPr>
            <sz val="9"/>
            <color indexed="81"/>
            <rFont val="Tahoma"/>
            <family val="2"/>
          </rPr>
          <t xml:space="preserve">
Includes $1,473 for FY 22 for Minimum Wage Increase</t>
        </r>
      </text>
    </comment>
    <comment ref="M353" authorId="2" shapeId="0" xr:uid="{00000000-0006-0000-0200-0000BC000000}">
      <text>
        <r>
          <rPr>
            <b/>
            <sz val="9"/>
            <color indexed="81"/>
            <rFont val="Tahoma"/>
            <family val="2"/>
          </rPr>
          <t>ALBERT, STACIE:</t>
        </r>
        <r>
          <rPr>
            <sz val="9"/>
            <color indexed="81"/>
            <rFont val="Tahoma"/>
            <family val="2"/>
          </rPr>
          <t xml:space="preserve">
includes $1,473 for FY 22 and $5,654 for a total of $7,127 for Minimum Wage Increase</t>
        </r>
      </text>
    </comment>
    <comment ref="N353" authorId="2" shapeId="0" xr:uid="{00000000-0006-0000-0200-0000BD000000}">
      <text>
        <r>
          <rPr>
            <b/>
            <sz val="9"/>
            <color indexed="81"/>
            <rFont val="Tahoma"/>
            <family val="2"/>
          </rPr>
          <t>ALBERT, STACIE:</t>
        </r>
        <r>
          <rPr>
            <sz val="9"/>
            <color indexed="81"/>
            <rFont val="Tahoma"/>
            <family val="2"/>
          </rPr>
          <t xml:space="preserve">
Renewal needs to include $9,001 for FY 24 Minimum Wage Increase</t>
        </r>
      </text>
    </comment>
    <comment ref="O353" authorId="2" shapeId="0" xr:uid="{00000000-0006-0000-0200-0000BE000000}">
      <text>
        <r>
          <rPr>
            <b/>
            <sz val="9"/>
            <color indexed="81"/>
            <rFont val="Tahoma"/>
            <family val="2"/>
          </rPr>
          <t>ALBERT, STACIE:</t>
        </r>
        <r>
          <rPr>
            <sz val="9"/>
            <color indexed="81"/>
            <rFont val="Tahoma"/>
            <family val="2"/>
          </rPr>
          <t xml:space="preserve">
Renewal needs to include $9,001 for FY 24 and $2,030 for FY25 for a total of $11,030 for Minimum Wage Increase</t>
        </r>
      </text>
    </comment>
    <comment ref="J357" authorId="1" shapeId="0" xr:uid="{00000000-0006-0000-0200-0000BF000000}">
      <text>
        <r>
          <rPr>
            <b/>
            <sz val="10"/>
            <color indexed="81"/>
            <rFont val="Tahoma"/>
            <family val="2"/>
          </rPr>
          <t>Nov. 2019:</t>
        </r>
        <r>
          <rPr>
            <sz val="10"/>
            <color indexed="81"/>
            <rFont val="Tahoma"/>
            <family val="2"/>
          </rPr>
          <t xml:space="preserve">
The Department has made the decision to terminate the current Multisystemic Therapy (MST) process, and to allow our current MST contracts to terminate on 11/30/19. Effective 12/1/19, DCF will purchase its entire statewide MST capacity through collaborative contract with CSSD, who will be the contract holder for all MST teams across Connecticut</t>
        </r>
        <r>
          <rPr>
            <b/>
            <sz val="9"/>
            <color indexed="81"/>
            <rFont val="Tahoma"/>
            <family val="2"/>
          </rPr>
          <t>.</t>
        </r>
        <r>
          <rPr>
            <sz val="9"/>
            <color indexed="81"/>
            <rFont val="Tahoma"/>
            <family val="2"/>
          </rPr>
          <t xml:space="preserve">
</t>
        </r>
      </text>
    </comment>
    <comment ref="I362" authorId="0" shapeId="0" xr:uid="{00000000-0006-0000-0200-0000C0000000}">
      <text>
        <r>
          <rPr>
            <b/>
            <sz val="9"/>
            <color indexed="81"/>
            <rFont val="Tahoma"/>
            <family val="2"/>
          </rPr>
          <t>SPARKS, MELANIE J:</t>
        </r>
        <r>
          <rPr>
            <sz val="9"/>
            <color indexed="81"/>
            <rFont val="Tahoma"/>
            <family val="2"/>
          </rPr>
          <t xml:space="preserve">
LINK Decouple</t>
        </r>
      </text>
    </comment>
    <comment ref="M363" authorId="2" shapeId="0" xr:uid="{ACE78F73-9121-4ED3-9E09-673820D506E2}">
      <text>
        <r>
          <rPr>
            <b/>
            <sz val="9"/>
            <color indexed="81"/>
            <rFont val="Tahoma"/>
            <family val="2"/>
          </rPr>
          <t>ALBERT, STACIE:</t>
        </r>
        <r>
          <rPr>
            <sz val="9"/>
            <color indexed="81"/>
            <rFont val="Tahoma"/>
            <family val="2"/>
          </rPr>
          <t xml:space="preserve">
includes $117 for FY23 for MWI</t>
        </r>
      </text>
    </comment>
    <comment ref="N363" authorId="2" shapeId="0" xr:uid="{0BAAFAE1-1B33-47AE-B6D8-259C8B39C5D7}">
      <text>
        <r>
          <rPr>
            <b/>
            <sz val="9"/>
            <color indexed="81"/>
            <rFont val="Tahoma"/>
            <family val="2"/>
          </rPr>
          <t>ALBERT, STACIE:</t>
        </r>
        <r>
          <rPr>
            <sz val="9"/>
            <color indexed="81"/>
            <rFont val="Tahoma"/>
            <family val="2"/>
          </rPr>
          <t xml:space="preserve">
Renewal needs to include $1,948 for FY 24 for MWI</t>
        </r>
      </text>
    </comment>
    <comment ref="O363" authorId="2" shapeId="0" xr:uid="{FA855959-0285-41C6-B6E0-9C69938C8DBA}">
      <text>
        <r>
          <rPr>
            <b/>
            <sz val="9"/>
            <color indexed="81"/>
            <rFont val="Tahoma"/>
            <family val="2"/>
          </rPr>
          <t>ALBERT, STACIE:</t>
        </r>
        <r>
          <rPr>
            <sz val="9"/>
            <color indexed="81"/>
            <rFont val="Tahoma"/>
            <family val="2"/>
          </rPr>
          <t xml:space="preserve">
Renewal needs to include $1,948 for FY 24 and $542 for FY25 for a total of $2,490 for MWI</t>
        </r>
      </text>
    </comment>
    <comment ref="M364" authorId="2" shapeId="0" xr:uid="{00000000-0006-0000-0200-0000C1000000}">
      <text>
        <r>
          <rPr>
            <b/>
            <sz val="9"/>
            <color indexed="81"/>
            <rFont val="Tahoma"/>
            <family val="2"/>
          </rPr>
          <t>ALBERT, STACIE:</t>
        </r>
        <r>
          <rPr>
            <sz val="9"/>
            <color indexed="81"/>
            <rFont val="Tahoma"/>
            <family val="2"/>
          </rPr>
          <t xml:space="preserve">
ncludes $117 for FY23 for MWI</t>
        </r>
      </text>
    </comment>
    <comment ref="N364" authorId="2" shapeId="0" xr:uid="{00000000-0006-0000-0200-0000C2000000}">
      <text>
        <r>
          <rPr>
            <b/>
            <sz val="9"/>
            <color indexed="81"/>
            <rFont val="Tahoma"/>
            <family val="2"/>
          </rPr>
          <t>ALBERT, STACIE:</t>
        </r>
        <r>
          <rPr>
            <sz val="9"/>
            <color indexed="81"/>
            <rFont val="Tahoma"/>
            <family val="2"/>
          </rPr>
          <t xml:space="preserve">
Renewal needs to include $1,948 for FY 24 for MWI</t>
        </r>
      </text>
    </comment>
    <comment ref="O364" authorId="2" shapeId="0" xr:uid="{00000000-0006-0000-0200-0000C3000000}">
      <text>
        <r>
          <rPr>
            <b/>
            <sz val="9"/>
            <color indexed="81"/>
            <rFont val="Tahoma"/>
            <family val="2"/>
          </rPr>
          <t>ALBERT, STACIE:</t>
        </r>
        <r>
          <rPr>
            <sz val="9"/>
            <color indexed="81"/>
            <rFont val="Tahoma"/>
            <family val="2"/>
          </rPr>
          <t xml:space="preserve">
Renewal needs to include $1,948 for FY 24 and $542 for FY25 for a total of $2,490 for MWI</t>
        </r>
      </text>
    </comment>
    <comment ref="M365" authorId="2" shapeId="0" xr:uid="{00000000-0006-0000-0200-0000C7000000}">
      <text>
        <r>
          <rPr>
            <b/>
            <sz val="9"/>
            <color indexed="81"/>
            <rFont val="Tahoma"/>
            <family val="2"/>
          </rPr>
          <t>ALBERT, STACIE:</t>
        </r>
        <r>
          <rPr>
            <sz val="9"/>
            <color indexed="81"/>
            <rFont val="Tahoma"/>
            <family val="2"/>
          </rPr>
          <t xml:space="preserve">
ncludes $117 for FY23 for MWI</t>
        </r>
      </text>
    </comment>
    <comment ref="N365" authorId="2" shapeId="0" xr:uid="{00000000-0006-0000-0200-0000C8000000}">
      <text>
        <r>
          <rPr>
            <b/>
            <sz val="9"/>
            <color indexed="81"/>
            <rFont val="Tahoma"/>
            <family val="2"/>
          </rPr>
          <t>ALBERT, STACIE:</t>
        </r>
        <r>
          <rPr>
            <sz val="9"/>
            <color indexed="81"/>
            <rFont val="Tahoma"/>
            <family val="2"/>
          </rPr>
          <t xml:space="preserve">
Renewal needs to include $1,948 for FY 24 for MWI</t>
        </r>
      </text>
    </comment>
    <comment ref="O365" authorId="2" shapeId="0" xr:uid="{00000000-0006-0000-0200-0000C9000000}">
      <text>
        <r>
          <rPr>
            <b/>
            <sz val="9"/>
            <color indexed="81"/>
            <rFont val="Tahoma"/>
            <family val="2"/>
          </rPr>
          <t>ALBERT, STACIE:</t>
        </r>
        <r>
          <rPr>
            <sz val="9"/>
            <color indexed="81"/>
            <rFont val="Tahoma"/>
            <family val="2"/>
          </rPr>
          <t xml:space="preserve">
Renewal needs to include $1,948 for FY 24 and $542 for FY25 for a total of $2,490 for MWI</t>
        </r>
      </text>
    </comment>
    <comment ref="I372" authorId="0" shapeId="0" xr:uid="{00000000-0006-0000-0200-0000CA000000}">
      <text>
        <r>
          <rPr>
            <b/>
            <sz val="9"/>
            <color indexed="81"/>
            <rFont val="Tahoma"/>
            <family val="2"/>
          </rPr>
          <t>SPARKS, MELANIE J:</t>
        </r>
        <r>
          <rPr>
            <sz val="9"/>
            <color indexed="81"/>
            <rFont val="Tahoma"/>
            <family val="2"/>
          </rPr>
          <t xml:space="preserve">
1. $888 COLA</t>
        </r>
      </text>
    </comment>
    <comment ref="J379" authorId="0" shapeId="0" xr:uid="{00000000-0006-0000-0200-0000CB000000}">
      <text>
        <r>
          <rPr>
            <b/>
            <sz val="9"/>
            <color indexed="81"/>
            <rFont val="Tahoma"/>
            <family val="2"/>
          </rPr>
          <t>SPARKS, MELANIE J:</t>
        </r>
        <r>
          <rPr>
            <sz val="9"/>
            <color indexed="81"/>
            <rFont val="Tahoma"/>
            <family val="2"/>
          </rPr>
          <t xml:space="preserve">
New program implemented eff 8/1/19 (due to Waterford STAR closure). Annualized at $749,377</t>
        </r>
      </text>
    </comment>
    <comment ref="M379" authorId="2" shapeId="0" xr:uid="{00000000-0006-0000-0200-0000CC000000}">
      <text>
        <r>
          <rPr>
            <b/>
            <sz val="9"/>
            <color indexed="81"/>
            <rFont val="Tahoma"/>
            <family val="2"/>
          </rPr>
          <t>ALBERT, STACIE:</t>
        </r>
        <r>
          <rPr>
            <sz val="9"/>
            <color indexed="81"/>
            <rFont val="Tahoma"/>
            <family val="2"/>
          </rPr>
          <t xml:space="preserve">
Renewal needs to include $1,557 for FY 23 for Minimum Wage increase</t>
        </r>
      </text>
    </comment>
    <comment ref="N379" authorId="2" shapeId="0" xr:uid="{00000000-0006-0000-0200-0000CD000000}">
      <text>
        <r>
          <rPr>
            <b/>
            <sz val="9"/>
            <color indexed="81"/>
            <rFont val="Tahoma"/>
            <family val="2"/>
          </rPr>
          <t>ALBERT, STACIE:</t>
        </r>
        <r>
          <rPr>
            <sz val="9"/>
            <color indexed="81"/>
            <rFont val="Tahoma"/>
            <family val="2"/>
          </rPr>
          <t xml:space="preserve">
Renewal needs to include $1,557 for FY 23 and $22,828 for FY 24 for a total of $24,385 for MWI</t>
        </r>
      </text>
    </comment>
    <comment ref="O379" authorId="2" shapeId="0" xr:uid="{00000000-0006-0000-0200-0000CE000000}">
      <text>
        <r>
          <rPr>
            <b/>
            <sz val="9"/>
            <color indexed="81"/>
            <rFont val="Tahoma"/>
            <family val="2"/>
          </rPr>
          <t>ALBERT, STACIE:</t>
        </r>
        <r>
          <rPr>
            <sz val="9"/>
            <color indexed="81"/>
            <rFont val="Tahoma"/>
            <family val="2"/>
          </rPr>
          <t xml:space="preserve">
Renewal needs to include $1,557 for FY 23, $22,828 for FY 24 and $3,510 for FY 25 to a total of $26,338 for MWI</t>
        </r>
      </text>
    </comment>
    <comment ref="I380" authorId="0" shapeId="0" xr:uid="{00000000-0006-0000-0200-0000CF000000}">
      <text>
        <r>
          <rPr>
            <b/>
            <sz val="9"/>
            <color indexed="81"/>
            <rFont val="Tahoma"/>
            <family val="2"/>
          </rPr>
          <t>SPARKS, MELANIE J:</t>
        </r>
        <r>
          <rPr>
            <sz val="9"/>
            <color indexed="81"/>
            <rFont val="Tahoma"/>
            <family val="2"/>
          </rPr>
          <t xml:space="preserve">
1. $7.4K COLA
2. $1K COLA A/G</t>
        </r>
      </text>
    </comment>
    <comment ref="M380" authorId="2" shapeId="0" xr:uid="{00000000-0006-0000-0200-0000D0000000}">
      <text>
        <r>
          <rPr>
            <b/>
            <sz val="9"/>
            <color indexed="81"/>
            <rFont val="Tahoma"/>
            <family val="2"/>
          </rPr>
          <t>ALBERT, STACIE:</t>
        </r>
        <r>
          <rPr>
            <sz val="9"/>
            <color indexed="81"/>
            <rFont val="Tahoma"/>
            <family val="2"/>
          </rPr>
          <t xml:space="preserve">
Renewal needs to include $1,470 for FY 23 for MWI</t>
        </r>
      </text>
    </comment>
    <comment ref="N380" authorId="2" shapeId="0" xr:uid="{00000000-0006-0000-0200-0000D1000000}">
      <text>
        <r>
          <rPr>
            <b/>
            <sz val="9"/>
            <color indexed="81"/>
            <rFont val="Tahoma"/>
            <family val="2"/>
          </rPr>
          <t>ALBERT, STACIE:</t>
        </r>
        <r>
          <rPr>
            <sz val="9"/>
            <color indexed="81"/>
            <rFont val="Tahoma"/>
            <family val="2"/>
          </rPr>
          <t xml:space="preserve">
Renewal needs to include $1,470 for FY 23 and $23,611 for FY 24 for a total of $25,081 for MWI</t>
        </r>
      </text>
    </comment>
    <comment ref="O380" authorId="2" shapeId="0" xr:uid="{00000000-0006-0000-0200-0000D2000000}">
      <text>
        <r>
          <rPr>
            <b/>
            <sz val="9"/>
            <color indexed="81"/>
            <rFont val="Tahoma"/>
            <family val="2"/>
          </rPr>
          <t>ALBERT, STACIE:</t>
        </r>
        <r>
          <rPr>
            <sz val="9"/>
            <color indexed="81"/>
            <rFont val="Tahoma"/>
            <family val="2"/>
          </rPr>
          <t xml:space="preserve">
Renewal needs to include $1,470 for FY 23, $23,611 for FY 24 and $7,440 for FY 25 for a total of $31,050 for MWI</t>
        </r>
      </text>
    </comment>
    <comment ref="B383" authorId="1" shapeId="0" xr:uid="{F43E2467-A976-4823-A27C-FC612403D343}">
      <text>
        <r>
          <rPr>
            <b/>
            <sz val="9"/>
            <color indexed="81"/>
            <rFont val="Tahoma"/>
            <family val="2"/>
          </rPr>
          <t>Formerly Child First</t>
        </r>
        <r>
          <rPr>
            <sz val="9"/>
            <color indexed="81"/>
            <rFont val="Tahoma"/>
            <family val="2"/>
          </rPr>
          <t xml:space="preserve">
</t>
        </r>
      </text>
    </comment>
    <comment ref="K386" authorId="0" shapeId="0" xr:uid="{00000000-0006-0000-0200-0000D3000000}">
      <text>
        <r>
          <rPr>
            <b/>
            <sz val="9"/>
            <color indexed="81"/>
            <rFont val="Tahoma"/>
            <family val="2"/>
          </rPr>
          <t>SPARKS, MELANIE J:</t>
        </r>
        <r>
          <rPr>
            <sz val="9"/>
            <color indexed="81"/>
            <rFont val="Tahoma"/>
            <family val="2"/>
          </rPr>
          <t xml:space="preserve">
Program terminates eff 6/30/21</t>
        </r>
      </text>
    </comment>
    <comment ref="I390" authorId="0" shapeId="0" xr:uid="{00000000-0006-0000-0200-0000D4000000}">
      <text>
        <r>
          <rPr>
            <b/>
            <sz val="9"/>
            <color indexed="81"/>
            <rFont val="Tahoma"/>
            <family val="2"/>
          </rPr>
          <t>SPARKS, MELANIE J:</t>
        </r>
        <r>
          <rPr>
            <sz val="9"/>
            <color indexed="81"/>
            <rFont val="Tahoma"/>
            <family val="2"/>
          </rPr>
          <t xml:space="preserve">
1. $2.5K COLA
2. $286 COLA</t>
        </r>
      </text>
    </comment>
    <comment ref="K390" authorId="0" shapeId="0" xr:uid="{00000000-0006-0000-0200-0000D5000000}">
      <text>
        <r>
          <rPr>
            <b/>
            <sz val="9"/>
            <color indexed="81"/>
            <rFont val="Tahoma"/>
            <family val="2"/>
          </rPr>
          <t>SPARKS, MELANIE J:</t>
        </r>
        <r>
          <rPr>
            <sz val="9"/>
            <color indexed="81"/>
            <rFont val="Tahoma"/>
            <family val="2"/>
          </rPr>
          <t xml:space="preserve">
Eff 7/1/20, CSSD adding $53,106 for 5 slots</t>
        </r>
      </text>
    </comment>
    <comment ref="I391" authorId="0" shapeId="0" xr:uid="{00000000-0006-0000-0200-0000D6000000}">
      <text>
        <r>
          <rPr>
            <b/>
            <sz val="9"/>
            <color indexed="81"/>
            <rFont val="Tahoma"/>
            <family val="2"/>
          </rPr>
          <t>SPARKS, MELANIE J:</t>
        </r>
        <r>
          <rPr>
            <sz val="9"/>
            <color indexed="81"/>
            <rFont val="Tahoma"/>
            <family val="2"/>
          </rPr>
          <t xml:space="preserve">
1. $5.3K COLA</t>
        </r>
      </text>
    </comment>
    <comment ref="K391" authorId="0" shapeId="0" xr:uid="{00000000-0006-0000-0200-0000D7000000}">
      <text>
        <r>
          <rPr>
            <b/>
            <sz val="9"/>
            <color indexed="81"/>
            <rFont val="Tahoma"/>
            <family val="2"/>
          </rPr>
          <t>SPARKS, MELANIE J:</t>
        </r>
        <r>
          <rPr>
            <sz val="9"/>
            <color indexed="81"/>
            <rFont val="Tahoma"/>
            <family val="2"/>
          </rPr>
          <t xml:space="preserve">
Eff 7/1/20, CSSD adding $95,130 for 10 slots</t>
        </r>
      </text>
    </comment>
    <comment ref="I394" authorId="0" shapeId="0" xr:uid="{00000000-0006-0000-0200-0000D8000000}">
      <text>
        <r>
          <rPr>
            <b/>
            <sz val="9"/>
            <color indexed="81"/>
            <rFont val="Tahoma"/>
            <family val="2"/>
          </rPr>
          <t>SPARKS, MELANIE J:</t>
        </r>
        <r>
          <rPr>
            <sz val="9"/>
            <color indexed="81"/>
            <rFont val="Tahoma"/>
            <family val="2"/>
          </rPr>
          <t xml:space="preserve">
1. $311 COLA</t>
        </r>
      </text>
    </comment>
    <comment ref="M398" authorId="2" shapeId="0" xr:uid="{00000000-0006-0000-0200-0000D9000000}">
      <text>
        <r>
          <rPr>
            <b/>
            <sz val="9"/>
            <color indexed="81"/>
            <rFont val="Tahoma"/>
            <family val="2"/>
          </rPr>
          <t>ALBERT, STACIE:</t>
        </r>
        <r>
          <rPr>
            <sz val="9"/>
            <color indexed="81"/>
            <rFont val="Tahoma"/>
            <family val="2"/>
          </rPr>
          <t xml:space="preserve">
Includes $1,134 for FY 23 MWI</t>
        </r>
      </text>
    </comment>
    <comment ref="N398" authorId="2" shapeId="0" xr:uid="{00000000-0006-0000-0200-0000DA000000}">
      <text>
        <r>
          <rPr>
            <b/>
            <sz val="9"/>
            <color indexed="81"/>
            <rFont val="Tahoma"/>
            <family val="2"/>
          </rPr>
          <t>ALBERT, STACIE:</t>
        </r>
        <r>
          <rPr>
            <sz val="9"/>
            <color indexed="81"/>
            <rFont val="Tahoma"/>
            <family val="2"/>
          </rPr>
          <t xml:space="preserve">
Includes $1,134 for FY 23 and $2,217 for FY24 for a total of $3,351 for MWI</t>
        </r>
      </text>
    </comment>
    <comment ref="O398" authorId="2" shapeId="0" xr:uid="{00000000-0006-0000-0200-0000DB000000}">
      <text>
        <r>
          <rPr>
            <b/>
            <sz val="9"/>
            <color indexed="81"/>
            <rFont val="Tahoma"/>
            <family val="2"/>
          </rPr>
          <t>ALBERT, STACIE:</t>
        </r>
        <r>
          <rPr>
            <sz val="9"/>
            <color indexed="81"/>
            <rFont val="Tahoma"/>
            <family val="2"/>
          </rPr>
          <t xml:space="preserve">
Renewal needs to include $403 for FY 25 for MWI</t>
        </r>
      </text>
    </comment>
    <comment ref="J401" authorId="0" shapeId="0" xr:uid="{00000000-0006-0000-0200-0000DC000000}">
      <text>
        <r>
          <rPr>
            <b/>
            <sz val="9"/>
            <color indexed="81"/>
            <rFont val="Tahoma"/>
            <family val="2"/>
          </rPr>
          <t>July 2019:</t>
        </r>
        <r>
          <rPr>
            <sz val="9"/>
            <color indexed="81"/>
            <rFont val="Tahoma"/>
            <family val="2"/>
          </rPr>
          <t xml:space="preserve">
Passage of the SFY 2020 budget reallocates funding for Juvenile Review Boards from The Judicial Branch, back to DCF. DCF funded and operated these programs prior to June 30, 2018 when they were transferred to The Judicial Branch. Based on direction from the Legislature, DCF is required to re-implement the contracts within their current structure.</t>
        </r>
      </text>
    </comment>
    <comment ref="K413" authorId="0" shapeId="0" xr:uid="{A4FF3A0E-3232-4767-A82F-FC9CF37C0DA5}">
      <text>
        <r>
          <rPr>
            <b/>
            <sz val="9"/>
            <color indexed="81"/>
            <rFont val="Tahoma"/>
            <family val="2"/>
          </rPr>
          <t>SPARKS, MELANIE J:</t>
        </r>
        <r>
          <rPr>
            <sz val="9"/>
            <color indexed="81"/>
            <rFont val="Tahoma"/>
            <family val="2"/>
          </rPr>
          <t xml:space="preserve">
Eff 11/1/20. New program (replacing Rising Stars UCONN). Annualized at $250K</t>
        </r>
      </text>
    </comment>
    <comment ref="M416" authorId="2" shapeId="0" xr:uid="{00000000-0006-0000-0200-0000DD000000}">
      <text>
        <r>
          <rPr>
            <b/>
            <sz val="9"/>
            <color indexed="81"/>
            <rFont val="Tahoma"/>
            <family val="2"/>
          </rPr>
          <t>ALBERT, STACIE:</t>
        </r>
        <r>
          <rPr>
            <sz val="9"/>
            <color indexed="81"/>
            <rFont val="Tahoma"/>
            <family val="2"/>
          </rPr>
          <t xml:space="preserve">
Includes $15 for FY 23 MWI</t>
        </r>
      </text>
    </comment>
    <comment ref="N416" authorId="2" shapeId="0" xr:uid="{00000000-0006-0000-0200-0000DE000000}">
      <text>
        <r>
          <rPr>
            <b/>
            <sz val="9"/>
            <color indexed="81"/>
            <rFont val="Tahoma"/>
            <family val="2"/>
          </rPr>
          <t>ALBERT, STACIE:</t>
        </r>
        <r>
          <rPr>
            <sz val="9"/>
            <color indexed="81"/>
            <rFont val="Tahoma"/>
            <family val="2"/>
          </rPr>
          <t xml:space="preserve">
Includes $15 for FY 23 and $221 for FY 24 for a total of $236 for MWI</t>
        </r>
      </text>
    </comment>
    <comment ref="O416" authorId="2" shapeId="0" xr:uid="{00000000-0006-0000-0200-0000DF000000}">
      <text>
        <r>
          <rPr>
            <b/>
            <sz val="9"/>
            <color indexed="81"/>
            <rFont val="Tahoma"/>
            <family val="2"/>
          </rPr>
          <t>ALBERT, STACIE:</t>
        </r>
        <r>
          <rPr>
            <sz val="9"/>
            <color indexed="81"/>
            <rFont val="Tahoma"/>
            <family val="2"/>
          </rPr>
          <t xml:space="preserve">
Renewal needs to include $40 for FY 25 for MWI</t>
        </r>
      </text>
    </comment>
    <comment ref="L422" authorId="0" shapeId="0" xr:uid="{00000000-0006-0000-0200-0000E0000000}">
      <text>
        <r>
          <rPr>
            <b/>
            <sz val="9"/>
            <color indexed="81"/>
            <rFont val="Tahoma"/>
            <family val="2"/>
          </rPr>
          <t>SPARKS, MELANIE J:</t>
        </r>
        <r>
          <rPr>
            <sz val="9"/>
            <color indexed="81"/>
            <rFont val="Tahoma"/>
            <family val="2"/>
          </rPr>
          <t xml:space="preserve">
Federal funding. Program terminates 9/29/21</t>
        </r>
      </text>
    </comment>
    <comment ref="M430" authorId="2" shapeId="0" xr:uid="{00000000-0006-0000-0200-0000E1000000}">
      <text>
        <r>
          <rPr>
            <b/>
            <sz val="9"/>
            <color indexed="81"/>
            <rFont val="Tahoma"/>
            <family val="2"/>
          </rPr>
          <t>ALBERT, STACIE:</t>
        </r>
        <r>
          <rPr>
            <sz val="9"/>
            <color indexed="81"/>
            <rFont val="Tahoma"/>
            <family val="2"/>
          </rPr>
          <t xml:space="preserve">
needs to include $23 for FY 23 for Minimum Wage increase</t>
        </r>
      </text>
    </comment>
    <comment ref="N430" authorId="2" shapeId="0" xr:uid="{00000000-0006-0000-0200-0000E2000000}">
      <text>
        <r>
          <rPr>
            <b/>
            <sz val="9"/>
            <color indexed="81"/>
            <rFont val="Tahoma"/>
            <family val="2"/>
          </rPr>
          <t>ALBERT, STACIE:</t>
        </r>
        <r>
          <rPr>
            <sz val="9"/>
            <color indexed="81"/>
            <rFont val="Tahoma"/>
            <family val="2"/>
          </rPr>
          <t xml:space="preserve">
Renewal needs to include $383 for FY 24 for MWI</t>
        </r>
      </text>
    </comment>
    <comment ref="O430" authorId="2" shapeId="0" xr:uid="{00000000-0006-0000-0200-0000E3000000}">
      <text>
        <r>
          <rPr>
            <b/>
            <sz val="9"/>
            <color indexed="81"/>
            <rFont val="Tahoma"/>
            <family val="2"/>
          </rPr>
          <t>ALBERT, STACIE:</t>
        </r>
        <r>
          <rPr>
            <sz val="9"/>
            <color indexed="81"/>
            <rFont val="Tahoma"/>
            <family val="2"/>
          </rPr>
          <t xml:space="preserve">
Renewal needs to include $383 for FY 24 and $113 for FY 25 for a total of $496 for MWI</t>
        </r>
      </text>
    </comment>
    <comment ref="J434" authorId="0" shapeId="0" xr:uid="{00000000-0006-0000-0200-0000E4000000}">
      <text>
        <r>
          <rPr>
            <b/>
            <sz val="9"/>
            <color indexed="81"/>
            <rFont val="Tahoma"/>
            <family val="2"/>
          </rPr>
          <t>SPARKS, MELANIE J:</t>
        </r>
        <r>
          <rPr>
            <sz val="9"/>
            <color indexed="81"/>
            <rFont val="Tahoma"/>
            <family val="2"/>
          </rPr>
          <t xml:space="preserve">
Program reawarded via RFP eff 7/1/19</t>
        </r>
      </text>
    </comment>
    <comment ref="J439" authorId="0" shapeId="0" xr:uid="{00000000-0006-0000-0200-0000E5000000}">
      <text>
        <r>
          <rPr>
            <b/>
            <sz val="9"/>
            <color indexed="81"/>
            <rFont val="Tahoma"/>
            <family val="2"/>
          </rPr>
          <t>SPARKS, MELANIE J:</t>
        </r>
        <r>
          <rPr>
            <sz val="9"/>
            <color indexed="81"/>
            <rFont val="Tahoma"/>
            <family val="2"/>
          </rPr>
          <t xml:space="preserve">
$300K annual increase (federal grant) Amend 1
</t>
        </r>
      </text>
    </comment>
    <comment ref="B442" authorId="0" shapeId="0" xr:uid="{00000000-0006-0000-0200-0000E6000000}">
      <text>
        <r>
          <rPr>
            <b/>
            <sz val="9"/>
            <color indexed="81"/>
            <rFont val="Tahoma"/>
            <family val="2"/>
          </rPr>
          <t>SPARKS, MELANIE J:</t>
        </r>
        <r>
          <rPr>
            <sz val="9"/>
            <color indexed="81"/>
            <rFont val="Tahoma"/>
            <family val="2"/>
          </rPr>
          <t xml:space="preserve">
Formerly New Haven Famiy Alliance
</t>
        </r>
      </text>
    </comment>
    <comment ref="J442" authorId="0" shapeId="0" xr:uid="{00000000-0006-0000-0200-0000E7000000}">
      <text>
        <r>
          <rPr>
            <b/>
            <sz val="9"/>
            <color indexed="81"/>
            <rFont val="Tahoma"/>
            <family val="2"/>
          </rPr>
          <t>July 2019:</t>
        </r>
        <r>
          <rPr>
            <sz val="9"/>
            <color indexed="81"/>
            <rFont val="Tahoma"/>
            <family val="2"/>
          </rPr>
          <t xml:space="preserve">
Passage of the SFY 2020 budget reallocates funding for Juvenile Review Boards from The Judicial Branch, back to DCF. DCF funded and operated these programs prior to June 30, 2018 when they were transferred to The Judicial Branch. Based on direction from the Legislature, DCF is required to re-implement the contracts within their current structure.</t>
        </r>
      </text>
    </comment>
    <comment ref="M445" authorId="0" shapeId="0" xr:uid="{00000000-0006-0000-0200-0000E8000000}">
      <text>
        <r>
          <rPr>
            <b/>
            <sz val="9"/>
            <color indexed="81"/>
            <rFont val="Tahoma"/>
            <family val="2"/>
          </rPr>
          <t>SPARKS, MELANIE J:</t>
        </r>
        <r>
          <rPr>
            <sz val="9"/>
            <color indexed="81"/>
            <rFont val="Tahoma"/>
            <family val="2"/>
          </rPr>
          <t xml:space="preserve">
$8.676K for Min Wage</t>
        </r>
      </text>
    </comment>
    <comment ref="N445" authorId="0" shapeId="0" xr:uid="{00000000-0006-0000-0200-0000E9000000}">
      <text>
        <r>
          <rPr>
            <b/>
            <sz val="9"/>
            <color indexed="81"/>
            <rFont val="Tahoma"/>
            <family val="2"/>
          </rPr>
          <t>SPARKS, MELANIE J:</t>
        </r>
        <r>
          <rPr>
            <sz val="9"/>
            <color indexed="81"/>
            <rFont val="Tahoma"/>
            <family val="2"/>
          </rPr>
          <t xml:space="preserve">
Renewal needs to include $11,310 for Minimum Wage Increase, annualized into future SFYs</t>
        </r>
      </text>
    </comment>
    <comment ref="O445" authorId="0" shapeId="0" xr:uid="{00000000-0006-0000-0200-0000EA000000}">
      <text>
        <r>
          <rPr>
            <b/>
            <sz val="9"/>
            <color indexed="81"/>
            <rFont val="Tahoma"/>
            <family val="2"/>
          </rPr>
          <t>SPARKS, MELANIE J:</t>
        </r>
        <r>
          <rPr>
            <sz val="9"/>
            <color indexed="81"/>
            <rFont val="Tahoma"/>
            <family val="2"/>
          </rPr>
          <t xml:space="preserve">
Renewal needs to include $11,310 for FY 24, $10,731 for FY25 for a total of $22,041 for Minimum Wage Increase, annualized into future SFYs</t>
        </r>
      </text>
    </comment>
    <comment ref="K449" authorId="0" shapeId="0" xr:uid="{00000000-0006-0000-0200-0000EB000000}">
      <text>
        <r>
          <rPr>
            <b/>
            <sz val="9"/>
            <color indexed="81"/>
            <rFont val="Tahoma"/>
            <family val="2"/>
          </rPr>
          <t>SPARKS, MELANIE J:</t>
        </r>
        <r>
          <rPr>
            <sz val="9"/>
            <color indexed="81"/>
            <rFont val="Tahoma"/>
            <family val="2"/>
          </rPr>
          <t xml:space="preserve">
$6.986K for Min Wage, to be annualized</t>
        </r>
      </text>
    </comment>
    <comment ref="L449" authorId="0" shapeId="0" xr:uid="{00000000-0006-0000-0200-0000EC000000}">
      <text>
        <r>
          <rPr>
            <b/>
            <sz val="9"/>
            <color indexed="81"/>
            <rFont val="Tahoma"/>
            <family val="2"/>
          </rPr>
          <t>SPARKS, MELANIE J:</t>
        </r>
        <r>
          <rPr>
            <sz val="9"/>
            <color indexed="81"/>
            <rFont val="Tahoma"/>
            <family val="2"/>
          </rPr>
          <t xml:space="preserve">
$6,986 for FY21 &amp; $10,525 for $17,511</t>
        </r>
      </text>
    </comment>
    <comment ref="M449" authorId="0" shapeId="0" xr:uid="{00000000-0006-0000-0200-0000ED000000}">
      <text>
        <r>
          <rPr>
            <b/>
            <sz val="9"/>
            <color indexed="81"/>
            <rFont val="Tahoma"/>
            <family val="2"/>
          </rPr>
          <t>SPARKS, MELANIE J:</t>
        </r>
        <r>
          <rPr>
            <sz val="9"/>
            <color indexed="81"/>
            <rFont val="Tahoma"/>
            <family val="2"/>
          </rPr>
          <t xml:space="preserve">
$6,986 for FY21 &amp; $10,525 FY22 &amp; $11,569 FY23 for $29,079</t>
        </r>
      </text>
    </comment>
    <comment ref="N449" authorId="0" shapeId="0" xr:uid="{00000000-0006-0000-0200-0000EE000000}">
      <text>
        <r>
          <rPr>
            <b/>
            <sz val="9"/>
            <color indexed="81"/>
            <rFont val="Tahoma"/>
            <family val="2"/>
          </rPr>
          <t>SPARKS, MELANIE J:</t>
        </r>
        <r>
          <rPr>
            <sz val="9"/>
            <color indexed="81"/>
            <rFont val="Tahoma"/>
            <family val="2"/>
          </rPr>
          <t xml:space="preserve">
Renewal needs to include $11,310 for Minimum Wage Increase, annualized into future SFYs</t>
        </r>
      </text>
    </comment>
    <comment ref="O449" authorId="0" shapeId="0" xr:uid="{00000000-0006-0000-0200-0000EF000000}">
      <text>
        <r>
          <rPr>
            <b/>
            <sz val="9"/>
            <color indexed="81"/>
            <rFont val="Tahoma"/>
            <family val="2"/>
          </rPr>
          <t>SPARKS, MELANIE J:</t>
        </r>
        <r>
          <rPr>
            <sz val="9"/>
            <color indexed="81"/>
            <rFont val="Tahoma"/>
            <family val="2"/>
          </rPr>
          <t xml:space="preserve">
Renewal needs to include $11,310 for FY 24 and $2,055 for total Minimum Wage Increase of $13,365</t>
        </r>
      </text>
    </comment>
    <comment ref="K453" authorId="0" shapeId="0" xr:uid="{00000000-0006-0000-0200-0000F0000000}">
      <text>
        <r>
          <rPr>
            <b/>
            <sz val="9"/>
            <color indexed="81"/>
            <rFont val="Tahoma"/>
            <family val="2"/>
          </rPr>
          <t>SPARKS, MELANIE J:</t>
        </r>
        <r>
          <rPr>
            <sz val="9"/>
            <color indexed="81"/>
            <rFont val="Tahoma"/>
            <family val="2"/>
          </rPr>
          <t xml:space="preserve">
$4,354K for Min Wage, to be annualized</t>
        </r>
      </text>
    </comment>
    <comment ref="L453" authorId="0" shapeId="0" xr:uid="{00000000-0006-0000-0200-0000F1000000}">
      <text>
        <r>
          <rPr>
            <b/>
            <sz val="9"/>
            <color indexed="81"/>
            <rFont val="Tahoma"/>
            <family val="2"/>
          </rPr>
          <t>SPARKS, MELANIE J:</t>
        </r>
        <r>
          <rPr>
            <sz val="9"/>
            <color indexed="81"/>
            <rFont val="Tahoma"/>
            <family val="2"/>
          </rPr>
          <t xml:space="preserve">
$4,354 for FY 21 $2,699 for FY 22 for a total of $7,053 </t>
        </r>
      </text>
    </comment>
    <comment ref="M453" authorId="0" shapeId="0" xr:uid="{00000000-0006-0000-0200-0000F2000000}">
      <text>
        <r>
          <rPr>
            <b/>
            <sz val="9"/>
            <color indexed="81"/>
            <rFont val="Tahoma"/>
            <family val="2"/>
          </rPr>
          <t>SPARKS, MELANIE J:</t>
        </r>
        <r>
          <rPr>
            <sz val="9"/>
            <color indexed="81"/>
            <rFont val="Tahoma"/>
            <family val="2"/>
          </rPr>
          <t xml:space="preserve">
$4,354 for FY 21 $2,699 for FY 22, $2,892 for FY 23 for a total of $9,945</t>
        </r>
      </text>
    </comment>
    <comment ref="N453" authorId="0" shapeId="0" xr:uid="{00000000-0006-0000-0200-0000F3000000}">
      <text>
        <r>
          <rPr>
            <b/>
            <sz val="9"/>
            <color indexed="81"/>
            <rFont val="Tahoma"/>
            <family val="2"/>
          </rPr>
          <t>SPARKS, MELANIE J:</t>
        </r>
        <r>
          <rPr>
            <sz val="9"/>
            <color indexed="81"/>
            <rFont val="Tahoma"/>
            <family val="2"/>
          </rPr>
          <t xml:space="preserve">
Renewal needs to include $2,827 for Minimum Wage Increase, annualized into future SFYs</t>
        </r>
      </text>
    </comment>
    <comment ref="O453" authorId="0" shapeId="0" xr:uid="{00000000-0006-0000-0200-0000F4000000}">
      <text>
        <r>
          <rPr>
            <b/>
            <sz val="9"/>
            <color indexed="81"/>
            <rFont val="Tahoma"/>
            <family val="2"/>
          </rPr>
          <t>SPARKS, MELANIE J:</t>
        </r>
        <r>
          <rPr>
            <sz val="9"/>
            <color indexed="81"/>
            <rFont val="Tahoma"/>
            <family val="2"/>
          </rPr>
          <t xml:space="preserve">
Renewal needs to include $2,827 for FY 24 and $514 for FY 25 for a total of $3,341Minimum Wage Increase, </t>
        </r>
      </text>
    </comment>
    <comment ref="K454" authorId="0" shapeId="0" xr:uid="{00000000-0006-0000-0200-0000F5000000}">
      <text>
        <r>
          <rPr>
            <b/>
            <sz val="9"/>
            <color indexed="81"/>
            <rFont val="Tahoma"/>
            <family val="2"/>
          </rPr>
          <t>SPARKS, MELANIE J:</t>
        </r>
        <r>
          <rPr>
            <sz val="9"/>
            <color indexed="81"/>
            <rFont val="Tahoma"/>
            <family val="2"/>
          </rPr>
          <t xml:space="preserve">
$9.654K for Min Wage, to be annualized</t>
        </r>
      </text>
    </comment>
    <comment ref="L454" authorId="0" shapeId="0" xr:uid="{00000000-0006-0000-0200-0000F6000000}">
      <text>
        <r>
          <rPr>
            <b/>
            <sz val="9"/>
            <color indexed="81"/>
            <rFont val="Tahoma"/>
            <family val="2"/>
          </rPr>
          <t>SPARKS, MELANIE J:</t>
        </r>
        <r>
          <rPr>
            <sz val="9"/>
            <color indexed="81"/>
            <rFont val="Tahoma"/>
            <family val="2"/>
          </rPr>
          <t xml:space="preserve">
$$9,654 for FY 21, $10,797 for FY 22 for a total of $20,451K for Min Wage, to be annualized</t>
        </r>
      </text>
    </comment>
    <comment ref="M454" authorId="0" shapeId="0" xr:uid="{00000000-0006-0000-0200-0000F7000000}">
      <text>
        <r>
          <rPr>
            <b/>
            <sz val="9"/>
            <color indexed="81"/>
            <rFont val="Tahoma"/>
            <family val="2"/>
          </rPr>
          <t>SPARKS, MELANIE J:</t>
        </r>
        <r>
          <rPr>
            <sz val="9"/>
            <color indexed="81"/>
            <rFont val="Tahoma"/>
            <family val="2"/>
          </rPr>
          <t xml:space="preserve">
$9,654 for FY 21, $10,797 for FY 22, $11,568 for FY 23 for a total of $32,019K for Min Wage, to be annualizedd</t>
        </r>
      </text>
    </comment>
    <comment ref="N454" authorId="0" shapeId="0" xr:uid="{00000000-0006-0000-0200-0000F8000000}">
      <text>
        <r>
          <rPr>
            <b/>
            <sz val="9"/>
            <color indexed="81"/>
            <rFont val="Tahoma"/>
            <family val="2"/>
          </rPr>
          <t>SPARKS, MELANIE J:</t>
        </r>
        <r>
          <rPr>
            <sz val="9"/>
            <color indexed="81"/>
            <rFont val="Tahoma"/>
            <family val="2"/>
          </rPr>
          <t xml:space="preserve">
Renewal needs to include $11,310 for Minimum Wage Increase, annualized into future SFYs</t>
        </r>
      </text>
    </comment>
    <comment ref="O454" authorId="0" shapeId="0" xr:uid="{00000000-0006-0000-0200-0000F9000000}">
      <text>
        <r>
          <rPr>
            <b/>
            <sz val="9"/>
            <color indexed="81"/>
            <rFont val="Tahoma"/>
            <family val="2"/>
          </rPr>
          <t>SPARKS, MELANIE J:</t>
        </r>
        <r>
          <rPr>
            <sz val="9"/>
            <color indexed="81"/>
            <rFont val="Tahoma"/>
            <family val="2"/>
          </rPr>
          <t xml:space="preserve">
Renewal needs to include $11,310 for FY 24 and $2,055 for total of $13,365 Minimum Wage Increase, annualized into future SFYs</t>
        </r>
      </text>
    </comment>
    <comment ref="M457" authorId="0" shapeId="0" xr:uid="{00000000-0006-0000-0200-0000FA000000}">
      <text>
        <r>
          <rPr>
            <b/>
            <sz val="9"/>
            <color indexed="81"/>
            <rFont val="Tahoma"/>
            <family val="2"/>
          </rPr>
          <t>SPARKS, MELANIE J:</t>
        </r>
        <r>
          <rPr>
            <sz val="9"/>
            <color indexed="81"/>
            <rFont val="Tahoma"/>
            <family val="2"/>
          </rPr>
          <t xml:space="preserve">
$35.984K for Min Wage, to be annualized</t>
        </r>
      </text>
    </comment>
    <comment ref="N457" authorId="0" shapeId="0" xr:uid="{00000000-0006-0000-0200-0000FB000000}">
      <text>
        <r>
          <rPr>
            <b/>
            <sz val="9"/>
            <color indexed="81"/>
            <rFont val="Tahoma"/>
            <family val="2"/>
          </rPr>
          <t>SPARKS, MELANIE J:</t>
        </r>
        <r>
          <rPr>
            <sz val="9"/>
            <color indexed="81"/>
            <rFont val="Tahoma"/>
            <family val="2"/>
          </rPr>
          <t xml:space="preserve">
Renewal needs to include $39,584 for Minimum Wage Increase, annualized into future SFYs</t>
        </r>
      </text>
    </comment>
    <comment ref="O457" authorId="0" shapeId="0" xr:uid="{00000000-0006-0000-0200-0000FC000000}">
      <text>
        <r>
          <rPr>
            <b/>
            <sz val="9"/>
            <color indexed="81"/>
            <rFont val="Tahoma"/>
            <family val="2"/>
          </rPr>
          <t>SPARKS, MELANIE J:</t>
        </r>
        <r>
          <rPr>
            <sz val="9"/>
            <color indexed="81"/>
            <rFont val="Tahoma"/>
            <family val="2"/>
          </rPr>
          <t xml:space="preserve">
Renewal needs to include $39,584 for FY 24 and $7,193 for FY 25 for a total of $46,777 for Minimum Wage Increase, annualized into future SFYs</t>
        </r>
      </text>
    </comment>
    <comment ref="M460" authorId="0" shapeId="0" xr:uid="{00000000-0006-0000-0200-0000FD000000}">
      <text>
        <r>
          <rPr>
            <b/>
            <sz val="9"/>
            <color indexed="81"/>
            <rFont val="Tahoma"/>
            <family val="2"/>
          </rPr>
          <t>SPARKS, MELANIE J:</t>
        </r>
        <r>
          <rPr>
            <sz val="9"/>
            <color indexed="81"/>
            <rFont val="Tahoma"/>
            <family val="2"/>
          </rPr>
          <t xml:space="preserve">
$38,468K for Min Wage, to be annualized</t>
        </r>
      </text>
    </comment>
    <comment ref="N460" authorId="0" shapeId="0" xr:uid="{00000000-0006-0000-0200-0000FE000000}">
      <text>
        <r>
          <rPr>
            <b/>
            <sz val="9"/>
            <color indexed="81"/>
            <rFont val="Tahoma"/>
            <family val="2"/>
          </rPr>
          <t>SPARKS, MELANIE J:</t>
        </r>
        <r>
          <rPr>
            <sz val="9"/>
            <color indexed="81"/>
            <rFont val="Tahoma"/>
            <family val="2"/>
          </rPr>
          <t xml:space="preserve">
Renewal needs to include $42,411 for Minimum Wage Increase, annualized into future SFYs</t>
        </r>
      </text>
    </comment>
    <comment ref="O460" authorId="0" shapeId="0" xr:uid="{00000000-0006-0000-0200-0000FF000000}">
      <text>
        <r>
          <rPr>
            <b/>
            <sz val="9"/>
            <color indexed="81"/>
            <rFont val="Tahoma"/>
            <family val="2"/>
          </rPr>
          <t>SPARKS, MELANIE J:</t>
        </r>
        <r>
          <rPr>
            <sz val="9"/>
            <color indexed="81"/>
            <rFont val="Tahoma"/>
            <family val="2"/>
          </rPr>
          <t xml:space="preserve">
Renewal needs to include $42,411 for FY 24 and $7,707 for FY 25. For a total of $50,118 for Minimum Wage Increase, annualized into future SFYs</t>
        </r>
      </text>
    </comment>
    <comment ref="I464" authorId="0" shapeId="0" xr:uid="{00000000-0006-0000-0200-000000010000}">
      <text>
        <r>
          <rPr>
            <b/>
            <sz val="9"/>
            <color indexed="81"/>
            <rFont val="Tahoma"/>
            <family val="2"/>
          </rPr>
          <t>SPARKS, MELANIE J:</t>
        </r>
        <r>
          <rPr>
            <sz val="9"/>
            <color indexed="81"/>
            <rFont val="Tahoma"/>
            <family val="2"/>
          </rPr>
          <t xml:space="preserve">
1. $554 COLA</t>
        </r>
      </text>
    </comment>
    <comment ref="I465" authorId="0" shapeId="0" xr:uid="{00000000-0006-0000-0200-000001010000}">
      <text>
        <r>
          <rPr>
            <b/>
            <sz val="9"/>
            <color indexed="81"/>
            <rFont val="Tahoma"/>
            <family val="2"/>
          </rPr>
          <t>SPARKS, MELANIE J:</t>
        </r>
        <r>
          <rPr>
            <sz val="9"/>
            <color indexed="81"/>
            <rFont val="Tahoma"/>
            <family val="2"/>
          </rPr>
          <t xml:space="preserve">
Program terminates 9/30/18</t>
        </r>
      </text>
    </comment>
    <comment ref="I466" authorId="0" shapeId="0" xr:uid="{00000000-0006-0000-0200-000002010000}">
      <text>
        <r>
          <rPr>
            <b/>
            <sz val="9"/>
            <color indexed="81"/>
            <rFont val="Tahoma"/>
            <family val="2"/>
          </rPr>
          <t>SPARKS, MELANIE J:</t>
        </r>
        <r>
          <rPr>
            <sz val="9"/>
            <color indexed="81"/>
            <rFont val="Tahoma"/>
            <family val="2"/>
          </rPr>
          <t xml:space="preserve">
1. $8.3K COLA</t>
        </r>
      </text>
    </comment>
    <comment ref="K476" authorId="0" shapeId="0" xr:uid="{00000000-0006-0000-0200-000003010000}">
      <text>
        <r>
          <rPr>
            <b/>
            <sz val="9"/>
            <color indexed="81"/>
            <rFont val="Tahoma"/>
            <family val="2"/>
          </rPr>
          <t>SPARKS, MELANIE J:</t>
        </r>
        <r>
          <rPr>
            <sz val="9"/>
            <color indexed="81"/>
            <rFont val="Tahoma"/>
            <family val="2"/>
          </rPr>
          <t xml:space="preserve">
1. $57K in federal grant (SID 26415) ends in SFY20</t>
        </r>
      </text>
    </comment>
    <comment ref="J482" authorId="0" shapeId="0" xr:uid="{00000000-0006-0000-0200-000004010000}">
      <text>
        <r>
          <rPr>
            <b/>
            <sz val="9"/>
            <color indexed="81"/>
            <rFont val="Tahoma"/>
            <family val="2"/>
          </rPr>
          <t>SPARKS, MELANIE J:</t>
        </r>
        <r>
          <rPr>
            <sz val="9"/>
            <color indexed="81"/>
            <rFont val="Tahoma"/>
            <family val="2"/>
          </rPr>
          <t xml:space="preserve">
1. $50K added for DDS eff 7/1/19 (Amend 2)</t>
        </r>
      </text>
    </comment>
    <comment ref="L488" authorId="1" shapeId="0" xr:uid="{00000000-0006-0000-0200-000005010000}">
      <text>
        <r>
          <rPr>
            <b/>
            <sz val="9"/>
            <color indexed="81"/>
            <rFont val="Tahoma"/>
            <family val="2"/>
          </rPr>
          <t>March 2020:</t>
        </r>
        <r>
          <rPr>
            <sz val="9"/>
            <color indexed="81"/>
            <rFont val="Tahoma"/>
            <family val="2"/>
          </rPr>
          <t xml:space="preserve">
Amendment is being processed to align the funding for ASSERT with the grant funding period.  ASSERT funding is from 9/30/17 – 9/29/21. Since the funding for the grant ends on Sept. 29th the funding within the contract cannot exceed this date.
</t>
        </r>
      </text>
    </comment>
    <comment ref="K489" authorId="0" shapeId="0" xr:uid="{00000000-0006-0000-0200-000006010000}">
      <text>
        <r>
          <rPr>
            <b/>
            <sz val="9"/>
            <color indexed="81"/>
            <rFont val="Tahoma"/>
            <family val="2"/>
          </rPr>
          <t>SPARKS, MELANIE J:</t>
        </r>
        <r>
          <rPr>
            <sz val="9"/>
            <color indexed="81"/>
            <rFont val="Tahoma"/>
            <family val="2"/>
          </rPr>
          <t xml:space="preserve">
$85K in fed grant (SID 26415 in SFY20 only)</t>
        </r>
      </text>
    </comment>
    <comment ref="J498" authorId="1" shapeId="0" xr:uid="{00000000-0006-0000-0200-000007010000}">
      <text>
        <r>
          <rPr>
            <b/>
            <sz val="9"/>
            <color indexed="81"/>
            <rFont val="Tahoma"/>
            <family val="2"/>
          </rPr>
          <t xml:space="preserve">Janaury 2020:
</t>
        </r>
        <r>
          <rPr>
            <sz val="9"/>
            <color indexed="81"/>
            <rFont val="Tahoma"/>
            <family val="2"/>
          </rPr>
          <t>Wheeler Clinic has been unsuccessful at finding and keeping a job candidate in this position because of the salary. Given the opioid crisis, both DMHAS (who contracts with Wheeler for the same service) and DCF critically need this position to be filled and maintained. Wheeler Clinic has a qualified candidate who would accept the job with a salary increase.  The budget is increased by $15,000 and annualized into their ongoing budget</t>
        </r>
        <r>
          <rPr>
            <b/>
            <sz val="9"/>
            <color indexed="81"/>
            <rFont val="Tahoma"/>
            <family val="2"/>
          </rPr>
          <t xml:space="preserve"> </t>
        </r>
        <r>
          <rPr>
            <sz val="9"/>
            <color indexed="81"/>
            <rFont val="Tahoma"/>
            <family val="2"/>
          </rPr>
          <t xml:space="preserve">
</t>
        </r>
      </text>
    </comment>
    <comment ref="J503" authorId="0" shapeId="0" xr:uid="{00000000-0006-0000-0200-000008010000}">
      <text>
        <r>
          <rPr>
            <b/>
            <sz val="9"/>
            <color indexed="81"/>
            <rFont val="Tahoma"/>
            <family val="2"/>
          </rPr>
          <t>SPARKS, MELANIE J:</t>
        </r>
        <r>
          <rPr>
            <sz val="9"/>
            <color indexed="81"/>
            <rFont val="Tahoma"/>
            <family val="2"/>
          </rPr>
          <t xml:space="preserve">
1. $50K added for DDS eff 7/1/19 (Amend 1)</t>
        </r>
      </text>
    </comment>
    <comment ref="J504" authorId="1" shapeId="0" xr:uid="{00000000-0006-0000-0200-000009010000}">
      <text>
        <r>
          <rPr>
            <b/>
            <sz val="9"/>
            <color indexed="81"/>
            <rFont val="Tahoma"/>
            <family val="2"/>
          </rPr>
          <t xml:space="preserve">Nov. 2019:
</t>
        </r>
        <r>
          <rPr>
            <sz val="10"/>
            <color indexed="81"/>
            <rFont val="Tahoma"/>
            <family val="2"/>
          </rPr>
          <t>The Department has made the decision to terminate the current Multisystemic Therapy (MST) process, and to allow our current MST contracts to terminate on 11/30/19. Effective 12/1/19, DCF will purchase its entire statewide MST capacity through collaborative contract with CSSD, who will be the contract holder for all MST teams across Connecticut</t>
        </r>
        <r>
          <rPr>
            <b/>
            <sz val="9"/>
            <color indexed="81"/>
            <rFont val="Tahoma"/>
            <family val="2"/>
          </rPr>
          <t>.</t>
        </r>
        <r>
          <rPr>
            <sz val="9"/>
            <color indexed="81"/>
            <rFont val="Tahoma"/>
            <family val="2"/>
          </rPr>
          <t xml:space="preserve">
</t>
        </r>
      </text>
    </comment>
    <comment ref="J505" authorId="1" shapeId="0" xr:uid="{00000000-0006-0000-0200-00000A010000}">
      <text>
        <r>
          <rPr>
            <b/>
            <sz val="9"/>
            <color indexed="81"/>
            <rFont val="Tahoma"/>
            <family val="2"/>
          </rPr>
          <t xml:space="preserve">Nov. 2019:
</t>
        </r>
        <r>
          <rPr>
            <sz val="10"/>
            <color indexed="81"/>
            <rFont val="Tahoma"/>
            <family val="2"/>
          </rPr>
          <t>The Department has made the decision to terminate the current Multisystemic Therapy (MST) process, and to allow our current MST contracts to terminate on 11/30/19. Effective 12/1/19, DCF will purchase its entire statewide MST capacity through collaborative contract with CSSD, who will be the contract holder for all MST teams across Connecticut</t>
        </r>
        <r>
          <rPr>
            <b/>
            <sz val="9"/>
            <color indexed="81"/>
            <rFont val="Tahoma"/>
            <family val="2"/>
          </rPr>
          <t>.</t>
        </r>
        <r>
          <rPr>
            <sz val="9"/>
            <color indexed="81"/>
            <rFont val="Tahoma"/>
            <family val="2"/>
          </rPr>
          <t xml:space="preserve">
</t>
        </r>
      </text>
    </comment>
    <comment ref="J513" authorId="0" shapeId="0" xr:uid="{00000000-0006-0000-0200-00000B010000}">
      <text>
        <r>
          <rPr>
            <b/>
            <sz val="9"/>
            <color indexed="81"/>
            <rFont val="Tahoma"/>
            <family val="2"/>
          </rPr>
          <t>SPARKS, MELANIE J:</t>
        </r>
        <r>
          <rPr>
            <sz val="9"/>
            <color indexed="81"/>
            <rFont val="Tahoma"/>
            <family val="2"/>
          </rPr>
          <t xml:space="preserve">
Terminated 6/30/20. Per provider, no longer participating</t>
        </r>
      </text>
    </comment>
    <comment ref="J515" authorId="0" shapeId="0" xr:uid="{00000000-0006-0000-0200-00000C010000}">
      <text>
        <r>
          <rPr>
            <b/>
            <sz val="9"/>
            <color indexed="81"/>
            <rFont val="Tahoma"/>
            <family val="2"/>
          </rPr>
          <t xml:space="preserve">Feb. 2020:
</t>
        </r>
        <r>
          <rPr>
            <sz val="9"/>
            <color indexed="81"/>
            <rFont val="Tahoma"/>
            <family val="2"/>
          </rPr>
          <t xml:space="preserve">DCF received funds through DMHAS’ State Opioid Response grant to provide additional Recovery Management Checkups and Support services. Adding $23,453 through September 29, 2020 ($16,203 for Region 4 and $7,250 for Region 6) </t>
        </r>
        <r>
          <rPr>
            <b/>
            <sz val="9"/>
            <color indexed="81"/>
            <rFont val="Tahoma"/>
            <family val="2"/>
          </rPr>
          <t xml:space="preserve">
SPARKS, MELANIE J:</t>
        </r>
        <r>
          <rPr>
            <sz val="9"/>
            <color indexed="81"/>
            <rFont val="Tahoma"/>
            <family val="2"/>
          </rPr>
          <t xml:space="preserve">
$55K in grant funding (SID 26422), SFY20 only
</t>
        </r>
      </text>
    </comment>
    <comment ref="K515" authorId="1" shapeId="0" xr:uid="{37DAC054-CA14-4ED7-B9F6-E840A1DE6801}">
      <text>
        <r>
          <rPr>
            <b/>
            <sz val="9"/>
            <color indexed="81"/>
            <rFont val="Tahoma"/>
            <family val="2"/>
          </rPr>
          <t>October 2020:</t>
        </r>
        <r>
          <rPr>
            <sz val="9"/>
            <color indexed="81"/>
            <rFont val="Tahoma"/>
            <family val="2"/>
          </rPr>
          <t xml:space="preserve">
Add $55,000 for September 30, 2020 to September 29, 2021 and $55,000 September 30, 2021 to September 29, 2022 to continue funding one Recovery Support Specialist within the SAFE Family Recovery program to provide Recovery Management Checkups and Support.</t>
        </r>
      </text>
    </comment>
    <comment ref="J516" authorId="0" shapeId="0" xr:uid="{00000000-0006-0000-0200-00000D010000}">
      <text>
        <r>
          <rPr>
            <b/>
            <sz val="9"/>
            <color indexed="81"/>
            <rFont val="Tahoma"/>
            <family val="2"/>
          </rPr>
          <t xml:space="preserve">February 2020:
</t>
        </r>
        <r>
          <rPr>
            <sz val="9"/>
            <color indexed="81"/>
            <rFont val="Tahoma"/>
            <family val="2"/>
          </rPr>
          <t>DCF received funds through DMHAS’ State Opioid Response grant to provide additional Recovery Management Checkups and Support services. Adding $23,453 through September 29, 2020 ($16,203 for Region 4 and $7,250 for Region 6)</t>
        </r>
        <r>
          <rPr>
            <b/>
            <sz val="9"/>
            <color indexed="81"/>
            <rFont val="Tahoma"/>
            <family val="2"/>
          </rPr>
          <t xml:space="preserve"> 
SPARKS, MELANIE J:</t>
        </r>
        <r>
          <rPr>
            <sz val="9"/>
            <color indexed="81"/>
            <rFont val="Tahoma"/>
            <family val="2"/>
          </rPr>
          <t xml:space="preserve">
$55K in grant funding (SID 26422), SFY20 only
</t>
        </r>
      </text>
    </comment>
    <comment ref="K516" authorId="1" shapeId="0" xr:uid="{52C1A081-8B09-4AA5-A765-15F3FC259702}">
      <text>
        <r>
          <rPr>
            <b/>
            <sz val="9"/>
            <color indexed="81"/>
            <rFont val="Tahoma"/>
            <family val="2"/>
          </rPr>
          <t>October 2020:</t>
        </r>
        <r>
          <rPr>
            <sz val="9"/>
            <color indexed="81"/>
            <rFont val="Tahoma"/>
            <family val="2"/>
          </rPr>
          <t xml:space="preserve">
Add $55,000 for September 30, 2020 to September 29, 2021 and $55,000 September 30, 2021 to September 29, 2022 to continue funding one Recovery Support Specialist within the SAFE Family Recovery program to provide Recovery Management Checkups and Support.</t>
        </r>
      </text>
    </comment>
    <comment ref="N521" authorId="2" shapeId="0" xr:uid="{00000000-0006-0000-0200-00000E010000}">
      <text>
        <r>
          <rPr>
            <b/>
            <sz val="9"/>
            <color indexed="81"/>
            <rFont val="Tahoma"/>
            <family val="2"/>
          </rPr>
          <t xml:space="preserve">November 2020:
</t>
        </r>
        <r>
          <rPr>
            <sz val="9"/>
            <color indexed="81"/>
            <rFont val="Tahoma"/>
            <family val="2"/>
          </rPr>
          <t xml:space="preserve">Wheeler Clinic declined increase - they will be following the state requirementsby SFY23
</t>
        </r>
        <r>
          <rPr>
            <b/>
            <sz val="9"/>
            <color indexed="81"/>
            <rFont val="Tahoma"/>
            <family val="2"/>
          </rPr>
          <t xml:space="preserve">
ALBERT, STACIE:</t>
        </r>
        <r>
          <rPr>
            <sz val="9"/>
            <color indexed="81"/>
            <rFont val="Tahoma"/>
            <family val="2"/>
          </rPr>
          <t xml:space="preserve">
need to add 3,910 in SY 24 for Minimum Wage Increase</t>
        </r>
      </text>
    </comment>
    <comment ref="O521" authorId="2" shapeId="0" xr:uid="{00000000-0006-0000-0200-00000F010000}">
      <text>
        <r>
          <rPr>
            <b/>
            <sz val="9"/>
            <color indexed="81"/>
            <rFont val="Tahoma"/>
            <family val="2"/>
          </rPr>
          <t xml:space="preserve">November 2020:
</t>
        </r>
        <r>
          <rPr>
            <sz val="9"/>
            <color indexed="81"/>
            <rFont val="Tahoma"/>
            <family val="2"/>
          </rPr>
          <t>Wheeler Clinic declined increase - they will be following the state requirementsby SFY23</t>
        </r>
        <r>
          <rPr>
            <b/>
            <sz val="9"/>
            <color indexed="81"/>
            <rFont val="Tahoma"/>
            <family val="2"/>
          </rPr>
          <t xml:space="preserve">
ALBERT, STACIE:</t>
        </r>
        <r>
          <rPr>
            <sz val="9"/>
            <color indexed="81"/>
            <rFont val="Tahoma"/>
            <family val="2"/>
          </rPr>
          <t xml:space="preserve">
Renewal needs to include $3,910 Im FY 25 for Minimum Wage Increase</t>
        </r>
      </text>
    </comment>
    <comment ref="J524" authorId="0" shapeId="0" xr:uid="{00000000-0006-0000-0200-000010010000}">
      <text>
        <r>
          <rPr>
            <b/>
            <sz val="9"/>
            <color indexed="81"/>
            <rFont val="Tahoma"/>
            <family val="2"/>
          </rPr>
          <t>SPARKS, MELANIE J:</t>
        </r>
        <r>
          <rPr>
            <sz val="9"/>
            <color indexed="81"/>
            <rFont val="Tahoma"/>
            <family val="2"/>
          </rPr>
          <t xml:space="preserve">
Awarded via RFP eff 8/1/19. Annualized at $480,000</t>
        </r>
      </text>
    </comment>
    <comment ref="I539" authorId="0" shapeId="0" xr:uid="{00000000-0006-0000-0200-000011010000}">
      <text>
        <r>
          <rPr>
            <b/>
            <sz val="9"/>
            <color indexed="81"/>
            <rFont val="Tahoma"/>
            <family val="2"/>
          </rPr>
          <t>SPARKS, MELANIE J:</t>
        </r>
        <r>
          <rPr>
            <sz val="9"/>
            <color indexed="81"/>
            <rFont val="Tahoma"/>
            <family val="2"/>
          </rPr>
          <t xml:space="preserve">
1.$6.4K COLA
2. $1.1K COLA A/G</t>
        </r>
      </text>
    </comment>
    <comment ref="M539" authorId="2" shapeId="0" xr:uid="{00000000-0006-0000-0200-000012010000}">
      <text>
        <r>
          <rPr>
            <b/>
            <sz val="9"/>
            <color indexed="81"/>
            <rFont val="Tahoma"/>
            <family val="2"/>
          </rPr>
          <t>ALBERT, STACIE:</t>
        </r>
        <r>
          <rPr>
            <sz val="9"/>
            <color indexed="81"/>
            <rFont val="Tahoma"/>
            <family val="2"/>
          </rPr>
          <t xml:space="preserve">
includes $9,698 for FY 23 for MWI</t>
        </r>
      </text>
    </comment>
    <comment ref="N539" authorId="2" shapeId="0" xr:uid="{00000000-0006-0000-0200-000013010000}">
      <text>
        <r>
          <rPr>
            <b/>
            <sz val="9"/>
            <color indexed="81"/>
            <rFont val="Tahoma"/>
            <family val="2"/>
          </rPr>
          <t>ALBERT, STACIE:</t>
        </r>
        <r>
          <rPr>
            <sz val="9"/>
            <color indexed="81"/>
            <rFont val="Tahoma"/>
            <family val="2"/>
          </rPr>
          <t xml:space="preserve">
Renewal needs to include $11803 for FY24 for MWI</t>
        </r>
      </text>
    </comment>
    <comment ref="O539" authorId="2" shapeId="0" xr:uid="{00000000-0006-0000-0200-000014010000}">
      <text>
        <r>
          <rPr>
            <b/>
            <sz val="9"/>
            <color indexed="81"/>
            <rFont val="Tahoma"/>
            <family val="2"/>
          </rPr>
          <t>ALBERT, STACIE:</t>
        </r>
        <r>
          <rPr>
            <sz val="9"/>
            <color indexed="81"/>
            <rFont val="Tahoma"/>
            <family val="2"/>
          </rPr>
          <t xml:space="preserve">
Renewal needs to include $11,803 for FY 24 and $2,145 for FY 25 for a total of $13,947 for MWI</t>
        </r>
      </text>
    </comment>
    <comment ref="I540" authorId="0" shapeId="0" xr:uid="{00000000-0006-0000-0200-000015010000}">
      <text>
        <r>
          <rPr>
            <b/>
            <sz val="9"/>
            <color indexed="81"/>
            <rFont val="Tahoma"/>
            <family val="2"/>
          </rPr>
          <t>SPARKS, MELANIE J:</t>
        </r>
        <r>
          <rPr>
            <sz val="9"/>
            <color indexed="81"/>
            <rFont val="Tahoma"/>
            <family val="2"/>
          </rPr>
          <t xml:space="preserve">
1. $6.6K COLA
2. $1.2K COLA A/G</t>
        </r>
      </text>
    </comment>
    <comment ref="M540" authorId="2" shapeId="0" xr:uid="{00000000-0006-0000-0200-000016010000}">
      <text>
        <r>
          <rPr>
            <b/>
            <sz val="9"/>
            <color indexed="81"/>
            <rFont val="Tahoma"/>
            <family val="2"/>
          </rPr>
          <t>ALBERT, STACIE:</t>
        </r>
        <r>
          <rPr>
            <sz val="9"/>
            <color indexed="81"/>
            <rFont val="Tahoma"/>
            <family val="2"/>
          </rPr>
          <t xml:space="preserve">
includes $12,996 for FY 23 for MWI</t>
        </r>
      </text>
    </comment>
    <comment ref="N540" authorId="2" shapeId="0" xr:uid="{00000000-0006-0000-0200-000017010000}">
      <text>
        <r>
          <rPr>
            <b/>
            <sz val="9"/>
            <color indexed="81"/>
            <rFont val="Tahoma"/>
            <family val="2"/>
          </rPr>
          <t>ALBERT, STACIE:</t>
        </r>
        <r>
          <rPr>
            <sz val="9"/>
            <color indexed="81"/>
            <rFont val="Tahoma"/>
            <family val="2"/>
          </rPr>
          <t xml:space="preserve">
Renewal needs to include $15,817 for FY 24 for MWI</t>
        </r>
      </text>
    </comment>
    <comment ref="O540" authorId="2" shapeId="0" xr:uid="{00000000-0006-0000-0200-000018010000}">
      <text>
        <r>
          <rPr>
            <b/>
            <sz val="9"/>
            <color indexed="81"/>
            <rFont val="Tahoma"/>
            <family val="2"/>
          </rPr>
          <t>ALBERT, STACIE:</t>
        </r>
        <r>
          <rPr>
            <sz val="9"/>
            <color indexed="81"/>
            <rFont val="Tahoma"/>
            <family val="2"/>
          </rPr>
          <t xml:space="preserve">
Renewal needs to include $15,817 for FY 24 and $2,874 for FY 25 for a total of $18,691 for MWI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KASTENHUBER, MARIA</author>
    <author>SPARKS, MELANIE J</author>
  </authors>
  <commentList>
    <comment ref="B29" authorId="0" shapeId="0" xr:uid="{1C7A3C5A-74FE-4AC2-8D9E-4EDE57363FD5}">
      <text>
        <r>
          <rPr>
            <b/>
            <sz val="9"/>
            <color indexed="81"/>
            <rFont val="Tahoma"/>
            <family val="2"/>
          </rPr>
          <t>Formerly:</t>
        </r>
        <r>
          <rPr>
            <sz val="9"/>
            <color indexed="81"/>
            <rFont val="Tahoma"/>
            <family val="2"/>
          </rPr>
          <t xml:space="preserve">
The Institute of Professional Practice</t>
        </r>
      </text>
    </comment>
    <comment ref="B213" authorId="1" shapeId="0" xr:uid="{68BBF2F6-6B61-4E15-9045-18FEB0889429}">
      <text>
        <r>
          <rPr>
            <sz val="9"/>
            <color indexed="81"/>
            <rFont val="Tahoma"/>
            <family val="2"/>
          </rPr>
          <t>Formerly Family ReEntry- agencies merged 7/31/20</t>
        </r>
      </text>
    </comment>
    <comment ref="B214" authorId="1" shapeId="0" xr:uid="{031C8DDB-B25F-4B2B-9CF7-0164574DFFEC}">
      <text>
        <r>
          <rPr>
            <sz val="9"/>
            <color indexed="81"/>
            <rFont val="Tahoma"/>
            <family val="2"/>
          </rPr>
          <t>Formerly Family ReEntry- agencies merged 7/31/20</t>
        </r>
      </text>
    </comment>
    <comment ref="B215" authorId="1" shapeId="0" xr:uid="{C38E2AB2-7372-463B-B7A4-6F3C50115B35}">
      <text>
        <r>
          <rPr>
            <sz val="9"/>
            <color indexed="81"/>
            <rFont val="Tahoma"/>
            <family val="2"/>
          </rPr>
          <t>Formerly Family ReEntry- agencies merged 7/31/20</t>
        </r>
      </text>
    </comment>
    <comment ref="B394" authorId="0" shapeId="0" xr:uid="{F6E89760-BA61-4501-BEEA-964F1A24BEF3}">
      <text>
        <r>
          <rPr>
            <b/>
            <sz val="9"/>
            <color indexed="81"/>
            <rFont val="Tahoma"/>
            <family val="2"/>
          </rPr>
          <t>Formerly Child First</t>
        </r>
        <r>
          <rPr>
            <sz val="9"/>
            <color indexed="81"/>
            <rFont val="Tahoma"/>
            <family val="2"/>
          </rPr>
          <t xml:space="preserve">
</t>
        </r>
      </text>
    </comment>
    <comment ref="B457" authorId="1" shapeId="0" xr:uid="{F887F8F4-2252-4B1B-9406-BFD1EF48EE35}">
      <text>
        <r>
          <rPr>
            <b/>
            <sz val="9"/>
            <color indexed="81"/>
            <rFont val="Tahoma"/>
            <family val="2"/>
          </rPr>
          <t>SPARKS, MELANIE J:</t>
        </r>
        <r>
          <rPr>
            <sz val="9"/>
            <color indexed="81"/>
            <rFont val="Tahoma"/>
            <family val="2"/>
          </rPr>
          <t xml:space="preserve">
Formerly New Haven Famiy Alliance
</t>
        </r>
      </text>
    </comment>
  </commentList>
</comments>
</file>

<file path=xl/sharedStrings.xml><?xml version="1.0" encoding="utf-8"?>
<sst xmlns="http://schemas.openxmlformats.org/spreadsheetml/2006/main" count="6909" uniqueCount="1575">
  <si>
    <t>Provider</t>
  </si>
  <si>
    <t>Program Name</t>
  </si>
  <si>
    <t>Service Type</t>
  </si>
  <si>
    <t># of Beds</t>
  </si>
  <si>
    <t># of Slots</t>
  </si>
  <si>
    <t>Annual Capacity</t>
  </si>
  <si>
    <t>Hours of Operation</t>
  </si>
  <si>
    <t>Address</t>
  </si>
  <si>
    <t>City</t>
  </si>
  <si>
    <t>Zip Code</t>
  </si>
  <si>
    <t>R1: Bridgeport</t>
  </si>
  <si>
    <t>R1: Norwalk/ Stamford</t>
  </si>
  <si>
    <t>R2: Milford</t>
  </si>
  <si>
    <t>R2: New Haven</t>
  </si>
  <si>
    <t>R3: Middletown</t>
  </si>
  <si>
    <t>R3: Norwich</t>
  </si>
  <si>
    <t>R3: Willimantic</t>
  </si>
  <si>
    <t>R4: Hartford</t>
  </si>
  <si>
    <t>R4: Manchester</t>
  </si>
  <si>
    <t>R5: Danbury</t>
  </si>
  <si>
    <t>R5: Torrington</t>
  </si>
  <si>
    <t>R5: Waterbury</t>
  </si>
  <si>
    <t>R6: Meriden</t>
  </si>
  <si>
    <t>R6: New Britain</t>
  </si>
  <si>
    <t>Statewide</t>
  </si>
  <si>
    <t>Child &amp; Family Guidance Center</t>
  </si>
  <si>
    <t xml:space="preserve">Adolescent Community Reinforcement Approach / Assertive Continuing Care </t>
  </si>
  <si>
    <t>35 hrs/week</t>
  </si>
  <si>
    <t>Bridgeport</t>
  </si>
  <si>
    <t>X</t>
  </si>
  <si>
    <t>Children's Center of Hamden</t>
  </si>
  <si>
    <t>8:30AM-5:00PM Monday-Friday</t>
  </si>
  <si>
    <t>1400 Whitney Avenue</t>
  </si>
  <si>
    <t>Hamden</t>
  </si>
  <si>
    <t>Community Health Resources</t>
  </si>
  <si>
    <t>Region 4</t>
  </si>
  <si>
    <t>9:00AM-7:00PM Monday-Thursday 9:00AM-5:00PM Friday</t>
  </si>
  <si>
    <t>Region 3</t>
  </si>
  <si>
    <t>955 South Main Street                               55 Main Street                                                      7B Ledgebrook Drive</t>
  </si>
  <si>
    <t>Middletown     Norwich              Mansfield Center</t>
  </si>
  <si>
    <t>06457           06360           06250</t>
  </si>
  <si>
    <t>CT Junior Republic Association</t>
  </si>
  <si>
    <t>Region 6</t>
  </si>
  <si>
    <t>9:00AM-7:00PM Monday-Friday</t>
  </si>
  <si>
    <t>Meriden                    New Britain</t>
  </si>
  <si>
    <t>06451     06052</t>
  </si>
  <si>
    <t>Region 5</t>
  </si>
  <si>
    <t>80 Prospect Street</t>
  </si>
  <si>
    <t>Waterbury</t>
  </si>
  <si>
    <t>Covenant to Care for Children</t>
  </si>
  <si>
    <t>Per Scope</t>
  </si>
  <si>
    <t>1477 Park Street</t>
  </si>
  <si>
    <t xml:space="preserve">Hartford </t>
  </si>
  <si>
    <t>ASSERT Treatment Model (ATM)</t>
  </si>
  <si>
    <t>9:00AM-8:00PM Monday-Friday</t>
  </si>
  <si>
    <t>469 Center Street</t>
  </si>
  <si>
    <t>Manchester</t>
  </si>
  <si>
    <t>NA</t>
  </si>
  <si>
    <t>United Community &amp; Family Services</t>
  </si>
  <si>
    <t>77 East Town Street</t>
  </si>
  <si>
    <t>Norwich</t>
  </si>
  <si>
    <t>Wheeler Clinic</t>
  </si>
  <si>
    <t>74 East Street</t>
  </si>
  <si>
    <t>Plainville</t>
  </si>
  <si>
    <t>Bridges Healthcare</t>
  </si>
  <si>
    <t xml:space="preserve">Care Coordination                                      </t>
  </si>
  <si>
    <t>941-949 Bridgeport Avenue</t>
  </si>
  <si>
    <t>Milford</t>
  </si>
  <si>
    <t xml:space="preserve">Care Coordination: SERG                                      </t>
  </si>
  <si>
    <t>180 Fairfield Avenue</t>
  </si>
  <si>
    <t>103 W. Broad Street                                                 100 East Avenue</t>
  </si>
  <si>
    <t>Stamford        Norwalk</t>
  </si>
  <si>
    <t>06902       06851</t>
  </si>
  <si>
    <t>Clifford Beers Guidance Clinic</t>
  </si>
  <si>
    <t>5 Science Park</t>
  </si>
  <si>
    <t>New Haven</t>
  </si>
  <si>
    <t>469 Center Street                                              693 Bloomfield Avenue                                      1491 West Main Street</t>
  </si>
  <si>
    <t>Manchester                Bloomfield                  Willimantic</t>
  </si>
  <si>
    <t>06040        06002          06226</t>
  </si>
  <si>
    <t>Rushford Center</t>
  </si>
  <si>
    <t>883 Paddock Avenue</t>
  </si>
  <si>
    <t>Meriden</t>
  </si>
  <si>
    <t>Wellmore</t>
  </si>
  <si>
    <t>Waterbury      Torrington             Danbury</t>
  </si>
  <si>
    <t>74 East Street                                                        43 Woodland Street</t>
  </si>
  <si>
    <t>Plainville            Hartford</t>
  </si>
  <si>
    <t>06062            06105</t>
  </si>
  <si>
    <t>Beacon Health</t>
  </si>
  <si>
    <t>Care Management Entity (CME)</t>
  </si>
  <si>
    <t>144 ICC       300 FPS</t>
  </si>
  <si>
    <t>8:00AM-5:00PM   Monday-Friday</t>
  </si>
  <si>
    <t>500 Enterprise Drive</t>
  </si>
  <si>
    <t>Rocky Hill</t>
  </si>
  <si>
    <t>Goodwin College</t>
  </si>
  <si>
    <t xml:space="preserve">Career Enhancement Training </t>
  </si>
  <si>
    <t xml:space="preserve">11 Country Place </t>
  </si>
  <si>
    <t>Litchfield</t>
  </si>
  <si>
    <t>Caregiver Support Team</t>
  </si>
  <si>
    <t>7:00AM-9:00PM   Monday-Friday</t>
  </si>
  <si>
    <t>999 Asylum Avenue                                           469 Center Street</t>
  </si>
  <si>
    <t>Hartford               Manchester</t>
  </si>
  <si>
    <t>06105          06040</t>
  </si>
  <si>
    <t>Family &amp; Children's Agency</t>
  </si>
  <si>
    <t>7:00AM-9:00PM Monday-Friday</t>
  </si>
  <si>
    <t>9 Mott Avenue</t>
  </si>
  <si>
    <t>Norwalk</t>
  </si>
  <si>
    <t>Family &amp; Children's Aid</t>
  </si>
  <si>
    <t>75 West Street</t>
  </si>
  <si>
    <t>Danbury</t>
  </si>
  <si>
    <t>Family Centered Services</t>
  </si>
  <si>
    <t>235 Nicoll Street</t>
  </si>
  <si>
    <t>CT Children's Medical Center</t>
  </si>
  <si>
    <t>Child Abuse Centers for Excellence</t>
  </si>
  <si>
    <t>282 Washington Street</t>
  </si>
  <si>
    <t>Yale University</t>
  </si>
  <si>
    <t>333 Cedar Street</t>
  </si>
  <si>
    <t>Child First Consultation &amp; Evaluation</t>
  </si>
  <si>
    <t>267 Grant Street</t>
  </si>
  <si>
    <t>Optimus Health Care</t>
  </si>
  <si>
    <t>Cognitive Behavior Intervention for Trauma in Schools (CBITS)</t>
  </si>
  <si>
    <t>8:00AM-3:30PM Monday-Friday</t>
  </si>
  <si>
    <t>495 Waterview Avenue                                 479 Helen Street                                      160 Iranistan Avenue                                606 Howard Avenue</t>
  </si>
  <si>
    <t>Community Support for Families</t>
  </si>
  <si>
    <t>CommuniCare</t>
  </si>
  <si>
    <t>Village for Families &amp; Children</t>
  </si>
  <si>
    <t>331 Wethersfield Avenue</t>
  </si>
  <si>
    <t>402 East Main Street</t>
  </si>
  <si>
    <t>91 Northwest Drive</t>
  </si>
  <si>
    <t>30 Arbor Street</t>
  </si>
  <si>
    <t>93 Edwards Street</t>
  </si>
  <si>
    <t>8:00AM-5:00PM Monday-Friday</t>
  </si>
  <si>
    <t>Connecticut Access Mental Health</t>
  </si>
  <si>
    <t>9:00AM-5:00PM   Monday-Friday</t>
  </si>
  <si>
    <t>Green House</t>
  </si>
  <si>
    <t xml:space="preserve">Crisis Stabilization                                                       </t>
  </si>
  <si>
    <t>24/7</t>
  </si>
  <si>
    <t>New Britain</t>
  </si>
  <si>
    <t>Bridgeport Hospital</t>
  </si>
  <si>
    <t xml:space="preserve">Early Childhood Services (Child First) </t>
  </si>
  <si>
    <t>1470 Barnum Avenue</t>
  </si>
  <si>
    <t>Charlotte Hungerford Hospital</t>
  </si>
  <si>
    <t>50 Litchfield Street</t>
  </si>
  <si>
    <t>Torrington</t>
  </si>
  <si>
    <t>9:00AM-5:00PM Monday-Friday</t>
  </si>
  <si>
    <t>103 West Broad Street</t>
  </si>
  <si>
    <t>Stamford</t>
  </si>
  <si>
    <t>Middlesex Hospital</t>
  </si>
  <si>
    <t>28 Crescent Street</t>
  </si>
  <si>
    <t>Middletown</t>
  </si>
  <si>
    <t>Mid-Fairfield Child Guidance Center</t>
  </si>
  <si>
    <t>77 East Town Street                                    255 Hempstead Street</t>
  </si>
  <si>
    <t>Norwich                New London</t>
  </si>
  <si>
    <t>06360   06240</t>
  </si>
  <si>
    <t>105 Spring Street</t>
  </si>
  <si>
    <t>141 East Main Street</t>
  </si>
  <si>
    <t>180 Clinton Street</t>
  </si>
  <si>
    <t>Elm City Project Launch</t>
  </si>
  <si>
    <t>Mobile Crisis Intervention Services</t>
  </si>
  <si>
    <t>74 East Street                                                        20 Tuttle Place                                                   103 Woodland Street</t>
  </si>
  <si>
    <t>Plainville               Middletown                Hartford</t>
  </si>
  <si>
    <t>06062           06457             06106</t>
  </si>
  <si>
    <t>United Way of CT</t>
  </si>
  <si>
    <t>1344 Silas Deane Highway</t>
  </si>
  <si>
    <t>Boys &amp; Girls Village</t>
  </si>
  <si>
    <t xml:space="preserve">Extended Day Treatment                                           </t>
  </si>
  <si>
    <t>170 Bennett Street</t>
  </si>
  <si>
    <t>Community Mental Health Affiliates</t>
  </si>
  <si>
    <t>Per scope</t>
  </si>
  <si>
    <t>Hartford Hospital</t>
  </si>
  <si>
    <t>200 Retreat Avenue</t>
  </si>
  <si>
    <t>Klingberg Comrephensive Family Services</t>
  </si>
  <si>
    <t>370 Linwood Avenue</t>
  </si>
  <si>
    <t>100 East Avenue</t>
  </si>
  <si>
    <t>Natchaug Hospital</t>
  </si>
  <si>
    <t>Willimantic</t>
  </si>
  <si>
    <t>934 North Main Street                                      189 Storrs Road</t>
  </si>
  <si>
    <t>Danielson            Mansfield Center</t>
  </si>
  <si>
    <t>06239       06250</t>
  </si>
  <si>
    <t>1353 Gold Star Highway                          11-A Stott Avenue</t>
  </si>
  <si>
    <t>Groton         Norwich</t>
  </si>
  <si>
    <t>06340      06360</t>
  </si>
  <si>
    <t>300 Parker Street</t>
  </si>
  <si>
    <t>Hartford</t>
  </si>
  <si>
    <t>1680 Albany Avenue</t>
  </si>
  <si>
    <t>117 Lincoln Street</t>
  </si>
  <si>
    <t>20 Tuttle Place</t>
  </si>
  <si>
    <t>Bristol</t>
  </si>
  <si>
    <t>Family and Community Ties</t>
  </si>
  <si>
    <t>140 Water Street</t>
  </si>
  <si>
    <t>Community Residences</t>
  </si>
  <si>
    <t>50 Rockwell Road</t>
  </si>
  <si>
    <t>Newington</t>
  </si>
  <si>
    <t>538 Preston Avenue</t>
  </si>
  <si>
    <t>50 Brookside Road</t>
  </si>
  <si>
    <t>Thompson Ecumenical Empowerment Group</t>
  </si>
  <si>
    <t>Family Support</t>
  </si>
  <si>
    <t>North Grosvendale</t>
  </si>
  <si>
    <t>Madonna Place</t>
  </si>
  <si>
    <t>Fatherhood Engagement Services</t>
  </si>
  <si>
    <t>240 Main Street</t>
  </si>
  <si>
    <t>Region 1</t>
  </si>
  <si>
    <t>75 Washington Avenue</t>
  </si>
  <si>
    <t>DOC Team</t>
  </si>
  <si>
    <t>Fatherhood Engagement Services: Incarcerated</t>
  </si>
  <si>
    <t>New Opportunities</t>
  </si>
  <si>
    <t>43 St. Casimir Drive                                    50 High Street</t>
  </si>
  <si>
    <t>Meriden                New Britain</t>
  </si>
  <si>
    <t>06450         06051</t>
  </si>
  <si>
    <t>331 Wethersfield Avenue                               300 Parker Street</t>
  </si>
  <si>
    <t>Hartford           Manchester</t>
  </si>
  <si>
    <t>06114   06042</t>
  </si>
  <si>
    <t xml:space="preserve">First Episode Psychosis Program </t>
  </si>
  <si>
    <t>8:30AM-5:00PM   Monday-Friday</t>
  </si>
  <si>
    <t>CT Association of Foster &amp; Adoptive Parents</t>
  </si>
  <si>
    <t xml:space="preserve">Foster and Adoptive Parent Support (CAFAP)                                                       </t>
  </si>
  <si>
    <t>2189 Silas Deane Highway</t>
  </si>
  <si>
    <t xml:space="preserve">Foster Care and Adoptive Family Support Group             </t>
  </si>
  <si>
    <t>Bloomfield Social &amp; Youth Services</t>
  </si>
  <si>
    <t xml:space="preserve">Foster Family Support                               </t>
  </si>
  <si>
    <t>330 Park Avenue</t>
  </si>
  <si>
    <t>Bloomfield</t>
  </si>
  <si>
    <t>Easter Seals Rehabilitation Center of Greater Waterbury</t>
  </si>
  <si>
    <t xml:space="preserve">Foster Parent Support Medically Complex           </t>
  </si>
  <si>
    <t>22 Tompkins Street</t>
  </si>
  <si>
    <t>Child &amp; Family Agency of Southeastern CT</t>
  </si>
  <si>
    <t xml:space="preserve">Functional Family Therapy                                                           </t>
  </si>
  <si>
    <t>190 Westbrook Road</t>
  </si>
  <si>
    <t>Essex</t>
  </si>
  <si>
    <t>7 Vauxhall Street</t>
  </si>
  <si>
    <t>New London</t>
  </si>
  <si>
    <t xml:space="preserve">Functional Family Therapy                                                             </t>
  </si>
  <si>
    <t>9:00AM-8:00PM   Monday-Friday</t>
  </si>
  <si>
    <t xml:space="preserve">Functional Family Therapy                                                              </t>
  </si>
  <si>
    <t>Manchester  Mansfield Center</t>
  </si>
  <si>
    <t>06040         06250</t>
  </si>
  <si>
    <t xml:space="preserve">Functional Family Therapy                                                       </t>
  </si>
  <si>
    <t>IICAPS - Consultation and Evaluation</t>
  </si>
  <si>
    <t>121 Teams</t>
  </si>
  <si>
    <t xml:space="preserve">Intensive Family Preservation                                         </t>
  </si>
  <si>
    <t>New London  Willimantic</t>
  </si>
  <si>
    <t>06320         06326</t>
  </si>
  <si>
    <t>New Britain            New Haven</t>
  </si>
  <si>
    <t>06052        06511</t>
  </si>
  <si>
    <t>43 Woodland Street</t>
  </si>
  <si>
    <t xml:space="preserve">Intimate Partner Violence (IPV) </t>
  </si>
  <si>
    <t>8:00AM-7:00PM Monday-Friday</t>
  </si>
  <si>
    <t>8:00AM-4:30PM Monday-Friday</t>
  </si>
  <si>
    <t>Child Guidance Clinic for Central CT</t>
  </si>
  <si>
    <t>8:00AM-8:00PM Monday-Thursday 8:00AM-5:00PM Friday              9:00AM-1:00PM Saturday</t>
  </si>
  <si>
    <t>384 Pratt Street</t>
  </si>
  <si>
    <t>75 Washington Avenue                                9 Mott Avenue</t>
  </si>
  <si>
    <t>Bridgeport           Norwalk</t>
  </si>
  <si>
    <t>06604         06850</t>
  </si>
  <si>
    <t>Juvenile Sexual Treatment</t>
  </si>
  <si>
    <t>MDFT</t>
  </si>
  <si>
    <t>Bridgeport     Norwalk</t>
  </si>
  <si>
    <t>06605          06851</t>
  </si>
  <si>
    <t>7 Vauxhall Street                                            190 Westbrook Road</t>
  </si>
  <si>
    <t>New London         Essex</t>
  </si>
  <si>
    <t>06320           06426</t>
  </si>
  <si>
    <t>ASSERT Team</t>
  </si>
  <si>
    <t xml:space="preserve">469 Center Street           </t>
  </si>
  <si>
    <t>East Hartford                Hartford</t>
  </si>
  <si>
    <t xml:space="preserve"> 06108           06105</t>
  </si>
  <si>
    <t>8:30AM-8:00PM Monday-Friday</t>
  </si>
  <si>
    <t>233 Main Street</t>
  </si>
  <si>
    <t>ASSERT Linked Team</t>
  </si>
  <si>
    <t>Region 6 (ASSERT)</t>
  </si>
  <si>
    <t>Region 2</t>
  </si>
  <si>
    <t>458 Grand Avenue</t>
  </si>
  <si>
    <t>MDFT Residential</t>
  </si>
  <si>
    <t xml:space="preserve">550 Goshen Road </t>
  </si>
  <si>
    <t>MDFT International</t>
  </si>
  <si>
    <t>MDFT: QA</t>
  </si>
  <si>
    <t>18 Teams</t>
  </si>
  <si>
    <t>Advanced Behavioral Health</t>
  </si>
  <si>
    <t xml:space="preserve">Mental Health Consultation to Child Care                       </t>
  </si>
  <si>
    <t>See Scope</t>
  </si>
  <si>
    <t>213 Court Street</t>
  </si>
  <si>
    <t xml:space="preserve">MST </t>
  </si>
  <si>
    <t>NAFI CT, Inc.</t>
  </si>
  <si>
    <t>MST: Building Stronger Families</t>
  </si>
  <si>
    <t xml:space="preserve">9:00AM-8:00PM Monday-Friday </t>
  </si>
  <si>
    <t xml:space="preserve">MST: Building Stronger Families </t>
  </si>
  <si>
    <t>55 Main Street</t>
  </si>
  <si>
    <t>IPV</t>
  </si>
  <si>
    <t xml:space="preserve">MST: Consultation and Evaluation        </t>
  </si>
  <si>
    <t>QA (DCF)</t>
  </si>
  <si>
    <t>QA (CSSD)</t>
  </si>
  <si>
    <t>Emerging Adults</t>
  </si>
  <si>
    <t>Problem Sexual Behavior</t>
  </si>
  <si>
    <t>Building Stronger Families</t>
  </si>
  <si>
    <t>Hartford/ Manchester/ New Britain</t>
  </si>
  <si>
    <t>MST: Emerging Adults</t>
  </si>
  <si>
    <t>Bridgeport/ Milford/ Waterbury</t>
  </si>
  <si>
    <t>MST: Family Based Recovery</t>
  </si>
  <si>
    <t>8:00AM-7:00PM   Monday-Friday</t>
  </si>
  <si>
    <t xml:space="preserve">MST: Family Based Recovery                                                                          </t>
  </si>
  <si>
    <t xml:space="preserve">MST: Family Based Recovery QA                                                                            </t>
  </si>
  <si>
    <t>MST: Intimate Partner Violence</t>
  </si>
  <si>
    <t>8:00AM-8:00PM Monday-Friday</t>
  </si>
  <si>
    <t>MST: Problem Sexual Behavior</t>
  </si>
  <si>
    <t>90 South Park Street</t>
  </si>
  <si>
    <t xml:space="preserve">MST: Problem Sexual Behavior                           </t>
  </si>
  <si>
    <t xml:space="preserve">170 Bennett Street                                          </t>
  </si>
  <si>
    <t xml:space="preserve">Bridgeport           </t>
  </si>
  <si>
    <t>528 Wheelers Farm Road</t>
  </si>
  <si>
    <t>Capitol Region Education Council</t>
  </si>
  <si>
    <t xml:space="preserve">Multidisciplinary Examination (MDE) Clinic </t>
  </si>
  <si>
    <t>474 School Street</t>
  </si>
  <si>
    <t>East Hartford</t>
  </si>
  <si>
    <t>Community Health Center</t>
  </si>
  <si>
    <t>675 Main Street</t>
  </si>
  <si>
    <t>Generations Family Health Center</t>
  </si>
  <si>
    <t>40 Mansfield Avenue                                 202 Pomfret Street</t>
  </si>
  <si>
    <t>Willimantic     Putnam</t>
  </si>
  <si>
    <t>06226           06260</t>
  </si>
  <si>
    <t>982-988 East Main Street</t>
  </si>
  <si>
    <t>47 Town Street</t>
  </si>
  <si>
    <t>500 Albany Avenue</t>
  </si>
  <si>
    <t>Yale New Haven Hospital</t>
  </si>
  <si>
    <t>1450 Chapel Street</t>
  </si>
  <si>
    <t>AMPS, Inc.</t>
  </si>
  <si>
    <t xml:space="preserve">Multidisciplinary Teams (MDT)                                        </t>
  </si>
  <si>
    <t>20 Hours        p/ week</t>
  </si>
  <si>
    <t>N/A</t>
  </si>
  <si>
    <t>46 Mary Lane</t>
  </si>
  <si>
    <t>Vernon</t>
  </si>
  <si>
    <t>Center for Family Justice</t>
  </si>
  <si>
    <t>35 Hours        p/ week</t>
  </si>
  <si>
    <t>753 Fairfield Avenue</t>
  </si>
  <si>
    <t>17.5 Hours        p/ Week</t>
  </si>
  <si>
    <t>17.5 Hours           p/ Week</t>
  </si>
  <si>
    <t>Community Child Guidance Clinic</t>
  </si>
  <si>
    <t>25 Hours              p/ Week</t>
  </si>
  <si>
    <t>20 Hours                p/ Week</t>
  </si>
  <si>
    <t>153 Hazard Avenue</t>
  </si>
  <si>
    <t>Enfield</t>
  </si>
  <si>
    <t>30 Hours p/Week</t>
  </si>
  <si>
    <t>35 Hours           p/ Week</t>
  </si>
  <si>
    <t>Human Services Council</t>
  </si>
  <si>
    <t>28 Hours          p/ Week</t>
  </si>
  <si>
    <t>1 Park Street</t>
  </si>
  <si>
    <t>37.5 Hours           p/ Week</t>
  </si>
  <si>
    <t>157 Charter Oak Avenue</t>
  </si>
  <si>
    <t>Middletown Police Benefit Association</t>
  </si>
  <si>
    <t>18 hrs/week</t>
  </si>
  <si>
    <t>Rape Crisis Center of Milford</t>
  </si>
  <si>
    <t>20 Hours         p/ Week</t>
  </si>
  <si>
    <t>70 West River Street</t>
  </si>
  <si>
    <t>Sexual Assault Crisis Center of Eastern CT</t>
  </si>
  <si>
    <t>Waterbury Youth Services</t>
  </si>
  <si>
    <t>83 Prospect Street</t>
  </si>
  <si>
    <t>New Haven Trauma Coalition-C Beers</t>
  </si>
  <si>
    <t>True Colors, Inc.</t>
  </si>
  <si>
    <t xml:space="preserve">One on One Mentoring                                                   </t>
  </si>
  <si>
    <t>Outpatient Psychiatric Clinic for Children</t>
  </si>
  <si>
    <t>949 Bridgeport Avenue                                 605A Orange Center Road</t>
  </si>
  <si>
    <t>Milford                Orange</t>
  </si>
  <si>
    <t>06460       06477</t>
  </si>
  <si>
    <t>Catholic Charities Archdiocese of Hartford</t>
  </si>
  <si>
    <t>9:00AM-8:00PM Monday-Wednesday            9:00AM-5:00PM Thursday-Friday        9:00AM-2:00PM Saturday</t>
  </si>
  <si>
    <t>45 Wadsworth Street</t>
  </si>
  <si>
    <t>50 Litchfield Street                                     Major Beese Drive                                 Middle School Drive</t>
  </si>
  <si>
    <t>9:00AM-5:00PM  Monday/Friday        9:00AM-8:00PM Tues/Wed/Thurs</t>
  </si>
  <si>
    <t>New London      Groton</t>
  </si>
  <si>
    <t>06320           06340</t>
  </si>
  <si>
    <t>180 Fairfield Avenue                                     148 Beach Road                                        80 Ferry Boulevard</t>
  </si>
  <si>
    <t>Bridgeport        Fairfield                 Stratford</t>
  </si>
  <si>
    <t>06604              06824       06615</t>
  </si>
  <si>
    <t>317 North Main Street                             1075 Tolland Turnpike</t>
  </si>
  <si>
    <t>635 Main Street                                               114 East Main Street</t>
  </si>
  <si>
    <t>Middletown           Clinton</t>
  </si>
  <si>
    <t>06457          06413</t>
  </si>
  <si>
    <t>Cornell Scott-Hill Health</t>
  </si>
  <si>
    <t>8:00AM-6:00PM Monday-Friday</t>
  </si>
  <si>
    <t>Transitional Supports for Emerging Adults</t>
  </si>
  <si>
    <t>Lower Naugatuck Valley Parent Child Resource Center</t>
  </si>
  <si>
    <t>30 Elizabeth Street</t>
  </si>
  <si>
    <t>Derby</t>
  </si>
  <si>
    <t>United Services</t>
  </si>
  <si>
    <t>9:00AM-8:00PM Monday-Thursday   9:00AM-5:00PM Friday</t>
  </si>
  <si>
    <t>9:00AM-8:00PM Monday-Thursday 9:00AM-5:00PM Friday</t>
  </si>
  <si>
    <t>West Haven</t>
  </si>
  <si>
    <t>270 Center Street</t>
  </si>
  <si>
    <t>Parenting Class</t>
  </si>
  <si>
    <t>Parenting Support Services</t>
  </si>
  <si>
    <t>81 Akron Street</t>
  </si>
  <si>
    <t>Norwich AO</t>
  </si>
  <si>
    <t>Danbury AO</t>
  </si>
  <si>
    <t>Waterbury AO</t>
  </si>
  <si>
    <t>McCall Foundation</t>
  </si>
  <si>
    <t>58 High Street</t>
  </si>
  <si>
    <t>8 Crescent Street</t>
  </si>
  <si>
    <t>St. Francis Hospital</t>
  </si>
  <si>
    <t>114 Woodland Street</t>
  </si>
  <si>
    <t>Child Health &amp; Development Institute of CT</t>
  </si>
  <si>
    <t>Performance Improvement Center</t>
  </si>
  <si>
    <t>270 Farmington Avenue</t>
  </si>
  <si>
    <t>Farmington</t>
  </si>
  <si>
    <t>Permanency Placement Services</t>
  </si>
  <si>
    <t>170 Bennett Street                                          111 East Main Street</t>
  </si>
  <si>
    <t xml:space="preserve">Permanency Placement Services           </t>
  </si>
  <si>
    <t>370 Linwood Street</t>
  </si>
  <si>
    <t>Childrens Community Programs of CT</t>
  </si>
  <si>
    <t xml:space="preserve">Permanency Placement Services    </t>
  </si>
  <si>
    <t>446A Blake Street</t>
  </si>
  <si>
    <t>Hopewell, Inc.</t>
  </si>
  <si>
    <t>1184 Burnside Avenue</t>
  </si>
  <si>
    <t>1125 Dixwell Avenue                                 538 Preston Avenue</t>
  </si>
  <si>
    <t>Hamden          Meriden</t>
  </si>
  <si>
    <t>06514       06450</t>
  </si>
  <si>
    <t>Jewish Family Services of New Haven</t>
  </si>
  <si>
    <t>1440 Whalley Avenue</t>
  </si>
  <si>
    <t>R'Kids, Inc.</t>
  </si>
  <si>
    <t>45 Dixwell Avenue</t>
  </si>
  <si>
    <t>303 Putnam Road                                            1007 North Main Street</t>
  </si>
  <si>
    <t>Wauregan       Dayville</t>
  </si>
  <si>
    <t>06387      06241</t>
  </si>
  <si>
    <t>Waterford Country School</t>
  </si>
  <si>
    <t>2 Clinic Drive                                                        72 Hunts Brook Road</t>
  </si>
  <si>
    <t>Norwich          Quaker Hill</t>
  </si>
  <si>
    <t>06360            06375</t>
  </si>
  <si>
    <t>88 East Street</t>
  </si>
  <si>
    <t>Fetal Alcohol Spectrum Disorder (FASD)</t>
  </si>
  <si>
    <t>334 Farmington Avenue</t>
  </si>
  <si>
    <t>Reunification and Therapeutic Family Time</t>
  </si>
  <si>
    <t>SAFE Family Recovery</t>
  </si>
  <si>
    <t>780 SBIRTS  45 MDFR             90 RMCS</t>
  </si>
  <si>
    <t>780 SBIRTS  135 MDFR      180 RMCS</t>
  </si>
  <si>
    <t>780 SBIRTS  135 MDFR       180 RMCS</t>
  </si>
  <si>
    <t>43 Woodland Street                                          200 West Center Street</t>
  </si>
  <si>
    <t>06105         06040</t>
  </si>
  <si>
    <t>Plainville                 Bristol                              New Britain</t>
  </si>
  <si>
    <t>06062        06010       06053</t>
  </si>
  <si>
    <t>Sexual Health Training Program / Be Proud Be Responsible</t>
  </si>
  <si>
    <t>Bridge Family Center</t>
  </si>
  <si>
    <t>Wolcott</t>
  </si>
  <si>
    <t xml:space="preserve">Short Term Assessment Respite (STAR)                    </t>
  </si>
  <si>
    <t>414 Woodtick Road</t>
  </si>
  <si>
    <t>Harwinton</t>
  </si>
  <si>
    <t>25 Plymouth Road</t>
  </si>
  <si>
    <t>West Hartford</t>
  </si>
  <si>
    <t>1019 Farmington Avenue</t>
  </si>
  <si>
    <t>Southington</t>
  </si>
  <si>
    <t>96 Birchcrest Drive</t>
  </si>
  <si>
    <t>Bent I</t>
  </si>
  <si>
    <t xml:space="preserve">Short Term Assessment Respite (STAR)                   </t>
  </si>
  <si>
    <t>78 Hunts Brook Road</t>
  </si>
  <si>
    <t>Quaker Hill</t>
  </si>
  <si>
    <t>Short-term Family Integrated Treatment (S-FIT)</t>
  </si>
  <si>
    <t>160 Grandview Avenue</t>
  </si>
  <si>
    <t>Almada Lodge Times Farm Camp</t>
  </si>
  <si>
    <t>Sibling Connections</t>
  </si>
  <si>
    <t>73 Times Farm Road</t>
  </si>
  <si>
    <t>Andover</t>
  </si>
  <si>
    <t>Connection</t>
  </si>
  <si>
    <t>Start Program for Youth and Young Adults</t>
  </si>
  <si>
    <t>8:00AM-8:00PM Monday-Friday 12:00PM-8:00PM Saturday</t>
  </si>
  <si>
    <t>FAVOR, Inc.</t>
  </si>
  <si>
    <t>Citizens Review Board</t>
  </si>
  <si>
    <t>Statewide Family Organization</t>
  </si>
  <si>
    <t>185 Silas Deane Highway</t>
  </si>
  <si>
    <t>Supportive Housing for Families</t>
  </si>
  <si>
    <t>100 Roscommon Drive</t>
  </si>
  <si>
    <t>Access Agency</t>
  </si>
  <si>
    <t>Crossroads</t>
  </si>
  <si>
    <t>Supportive Work Education &amp; Transition Program</t>
  </si>
  <si>
    <t>138 Broadway</t>
  </si>
  <si>
    <t xml:space="preserve">Supportive Work Education &amp; Transition Program </t>
  </si>
  <si>
    <t>50 Bank Street</t>
  </si>
  <si>
    <t>Love 146</t>
  </si>
  <si>
    <t xml:space="preserve">Survivor Care </t>
  </si>
  <si>
    <t>50 CM         150 RR</t>
  </si>
  <si>
    <t>PO Box 8266</t>
  </si>
  <si>
    <t>Therapeutic Child Care</t>
  </si>
  <si>
    <t>7:00AM-5:00PM Monday- Friday</t>
  </si>
  <si>
    <t>1070 Park Avenue</t>
  </si>
  <si>
    <t>Therapeutic Child Care: Trauma Informed</t>
  </si>
  <si>
    <t>19 Franklin Square</t>
  </si>
  <si>
    <t>Therapeutic Foster Care</t>
  </si>
  <si>
    <t>232 North Elm Street</t>
  </si>
  <si>
    <t>2 Clinic Drive</t>
  </si>
  <si>
    <t>Therapeutic Foster Care Medically Complex</t>
  </si>
  <si>
    <t>Harford</t>
  </si>
  <si>
    <t xml:space="preserve">Therapeutic Foster Care Medically Complex </t>
  </si>
  <si>
    <t>Adelbrook Community Services</t>
  </si>
  <si>
    <t>Potter House</t>
  </si>
  <si>
    <t>Therapeutic Group Home</t>
  </si>
  <si>
    <t>Isaiah House</t>
  </si>
  <si>
    <t>83 Bradley Street</t>
  </si>
  <si>
    <t>North Haven</t>
  </si>
  <si>
    <t>Esther House</t>
  </si>
  <si>
    <t>80 Hicksville Road</t>
  </si>
  <si>
    <t>Cromwell</t>
  </si>
  <si>
    <t>Eleanor House</t>
  </si>
  <si>
    <t>367 Fairfield Avenue</t>
  </si>
  <si>
    <t>Brook House</t>
  </si>
  <si>
    <t>41 Broad Brook Road</t>
  </si>
  <si>
    <t>Grant House</t>
  </si>
  <si>
    <t>821 Dunn Road</t>
  </si>
  <si>
    <t>Coventry</t>
  </si>
  <si>
    <t>Mills House</t>
  </si>
  <si>
    <t>184 Deerfield Road</t>
  </si>
  <si>
    <t>Windsor</t>
  </si>
  <si>
    <t>Winchester House</t>
  </si>
  <si>
    <t>131 Ashley Road</t>
  </si>
  <si>
    <t>Winchester</t>
  </si>
  <si>
    <t>Boys</t>
  </si>
  <si>
    <t>Girls</t>
  </si>
  <si>
    <t>Focus Center for Autism</t>
  </si>
  <si>
    <t>18 Shannon Drive</t>
  </si>
  <si>
    <t>Barkhamsted</t>
  </si>
  <si>
    <t>Gilead Community Services</t>
  </si>
  <si>
    <t xml:space="preserve">7 Anchorage Drive                                            </t>
  </si>
  <si>
    <t xml:space="preserve">Old Saybrook          </t>
  </si>
  <si>
    <t>Key Human Services</t>
  </si>
  <si>
    <t>Loveland</t>
  </si>
  <si>
    <t>70 Loveland Road</t>
  </si>
  <si>
    <t>Hebron</t>
  </si>
  <si>
    <t>Nia Sage House</t>
  </si>
  <si>
    <t>623 Highland Street</t>
  </si>
  <si>
    <t>Wethersfield</t>
  </si>
  <si>
    <t>Phoenix House</t>
  </si>
  <si>
    <t>84 Dorothy Lane</t>
  </si>
  <si>
    <t>Terryville</t>
  </si>
  <si>
    <t>Thomaston Group Home</t>
  </si>
  <si>
    <t>273 Prospect Street</t>
  </si>
  <si>
    <t>Thomaston</t>
  </si>
  <si>
    <t>Corbin House</t>
  </si>
  <si>
    <t>45 Dover Road</t>
  </si>
  <si>
    <t>Tress Road</t>
  </si>
  <si>
    <t>58 Tress Road</t>
  </si>
  <si>
    <t>Prospect</t>
  </si>
  <si>
    <t>Noank Group Homes &amp; Support Services</t>
  </si>
  <si>
    <t>105 Churchill Road</t>
  </si>
  <si>
    <t>Ledyard</t>
  </si>
  <si>
    <t>10 Gray Farm Road</t>
  </si>
  <si>
    <t>Allision Gil</t>
  </si>
  <si>
    <t>Valiant House</t>
  </si>
  <si>
    <t>24 Spindle Hill Road</t>
  </si>
  <si>
    <t xml:space="preserve">Wolcott </t>
  </si>
  <si>
    <t>Light House</t>
  </si>
  <si>
    <t>651 Jerome Avenue</t>
  </si>
  <si>
    <t>Farm Hill</t>
  </si>
  <si>
    <t>1 Farm Hill Drive</t>
  </si>
  <si>
    <t>Sage House</t>
  </si>
  <si>
    <t>81 Edward Street</t>
  </si>
  <si>
    <t>Youth Continuum</t>
  </si>
  <si>
    <t>Bradley Street</t>
  </si>
  <si>
    <t>300 Bradley Street</t>
  </si>
  <si>
    <t>East Haven</t>
  </si>
  <si>
    <t>Helen's House</t>
  </si>
  <si>
    <t>3 Potter Road</t>
  </si>
  <si>
    <t>Wendy's Wonderful Kids</t>
  </si>
  <si>
    <t>Work Learn/Youth Program</t>
  </si>
  <si>
    <t>10:00AM-6:00PM Monday-Friday</t>
  </si>
  <si>
    <t>Marrakech</t>
  </si>
  <si>
    <t>2457 East Main Street</t>
  </si>
  <si>
    <t>526 Whalley Avenue</t>
  </si>
  <si>
    <t>Our Piece of the Pie</t>
  </si>
  <si>
    <t>Reigon 4</t>
  </si>
  <si>
    <t>9:00AM-6:00PM  Mon / Wed / Fri 10:00AM-7:00PM Tues / Thurs     9:00AM-1:00PM Saturday</t>
  </si>
  <si>
    <t>20-28 Sargeant Street</t>
  </si>
  <si>
    <t>9:00AM-6:30PM Mon / Tues / Thurs 10:00AM-7:30PM Wednesday     9:00AM-5:30PM Friday             9:00AM-1:00PM Saturday</t>
  </si>
  <si>
    <t>832 Main Street                                                   20-28 Sargeant Street</t>
  </si>
  <si>
    <t>Willimantic          Hartford</t>
  </si>
  <si>
    <t>06226         06105</t>
  </si>
  <si>
    <t>National Center for Infants, Toddlers &amp; Families</t>
  </si>
  <si>
    <t>Zero to Three</t>
  </si>
  <si>
    <t>Fiscal Lead</t>
  </si>
  <si>
    <t>Contract #</t>
  </si>
  <si>
    <t>LINK</t>
  </si>
  <si>
    <t>SFY 2017</t>
  </si>
  <si>
    <t>SFY 2018</t>
  </si>
  <si>
    <t>SFY 2019</t>
  </si>
  <si>
    <t>SFY 2020</t>
  </si>
  <si>
    <t>SFY 2021</t>
  </si>
  <si>
    <t>SFY 2022</t>
  </si>
  <si>
    <t>SFY 2023</t>
  </si>
  <si>
    <t>SFY 2024</t>
  </si>
  <si>
    <t>TOTAL</t>
  </si>
  <si>
    <t>David</t>
  </si>
  <si>
    <t>19DCF0254</t>
  </si>
  <si>
    <t>TOTALS</t>
  </si>
  <si>
    <t>Barbara</t>
  </si>
  <si>
    <t>19DCF0084</t>
  </si>
  <si>
    <t>Sunil</t>
  </si>
  <si>
    <t>20-0099</t>
  </si>
  <si>
    <t>Mike</t>
  </si>
  <si>
    <t>20-0260</t>
  </si>
  <si>
    <t>19DCF0342</t>
  </si>
  <si>
    <t>19DCF0232</t>
  </si>
  <si>
    <t>20-0157</t>
  </si>
  <si>
    <t>Permanency Placement Services Program</t>
  </si>
  <si>
    <t>19DCF0199</t>
  </si>
  <si>
    <t>20-0279</t>
  </si>
  <si>
    <t>20-0026</t>
  </si>
  <si>
    <t>19DCF0091</t>
  </si>
  <si>
    <t>Permanancey Placement Services</t>
  </si>
  <si>
    <t>17DCF0092</t>
  </si>
  <si>
    <t>19DCF0095</t>
  </si>
  <si>
    <t>20-0001</t>
  </si>
  <si>
    <t>Intimate Partner Violence (IPV)</t>
  </si>
  <si>
    <t>20-0019</t>
  </si>
  <si>
    <t>17DCF0359AA</t>
  </si>
  <si>
    <t>19DCF0005</t>
  </si>
  <si>
    <t>19DCF0097</t>
  </si>
  <si>
    <t xml:space="preserve">Permanency Placement Services Program - PPSP            </t>
  </si>
  <si>
    <t>20-0016</t>
  </si>
  <si>
    <t>18DCF1022</t>
  </si>
  <si>
    <t>19DCF0041</t>
  </si>
  <si>
    <t>20-0053</t>
  </si>
  <si>
    <t>19DCF0304</t>
  </si>
  <si>
    <t>17DCF0023AA</t>
  </si>
  <si>
    <t>20-0112</t>
  </si>
  <si>
    <t>20-0082</t>
  </si>
  <si>
    <t>19DCF0350</t>
  </si>
  <si>
    <t>19DCF0006</t>
  </si>
  <si>
    <t>ASSERT-Linked Team</t>
  </si>
  <si>
    <t>19DCF0055</t>
  </si>
  <si>
    <t>19DCF0054</t>
  </si>
  <si>
    <t>19DCF0057AA</t>
  </si>
  <si>
    <t>19DCF0367</t>
  </si>
  <si>
    <t xml:space="preserve">Fatherhood Engagement Services: Incarcerated </t>
  </si>
  <si>
    <t>19DCF0330</t>
  </si>
  <si>
    <t>19DCF0281</t>
  </si>
  <si>
    <t>19DCF0293</t>
  </si>
  <si>
    <t>19DCF0042</t>
  </si>
  <si>
    <t>20-0132</t>
  </si>
  <si>
    <t>18DCF0357</t>
  </si>
  <si>
    <t>20-0075</t>
  </si>
  <si>
    <t>19DCF0313</t>
  </si>
  <si>
    <t xml:space="preserve">Permanency Placement Services Program           </t>
  </si>
  <si>
    <t>19DCF0139</t>
  </si>
  <si>
    <t>19DCF3690</t>
  </si>
  <si>
    <t>19DCF0335</t>
  </si>
  <si>
    <t>Torrington AO</t>
  </si>
  <si>
    <t>19DCF0142</t>
  </si>
  <si>
    <t>19DCF0015</t>
  </si>
  <si>
    <t>20-0147</t>
  </si>
  <si>
    <t>17DCF0364AA</t>
  </si>
  <si>
    <t>20-0061</t>
  </si>
  <si>
    <t>19CF0292</t>
  </si>
  <si>
    <t>20-0067</t>
  </si>
  <si>
    <t>19DCF0272</t>
  </si>
  <si>
    <t>19DCF0236</t>
  </si>
  <si>
    <t>20-0153</t>
  </si>
  <si>
    <t>20-0066</t>
  </si>
  <si>
    <t>20-0003</t>
  </si>
  <si>
    <t>20-0344</t>
  </si>
  <si>
    <t>19DCF0165</t>
  </si>
  <si>
    <t xml:space="preserve">Short Term Assessment Respite (STAR)  Home                   </t>
  </si>
  <si>
    <t>20-0048</t>
  </si>
  <si>
    <t xml:space="preserve">Functional Family Therapy                                                          </t>
  </si>
  <si>
    <t>20-0012</t>
  </si>
  <si>
    <t>20-0170</t>
  </si>
  <si>
    <t>19DCF0173</t>
  </si>
  <si>
    <t>Total Contracts</t>
  </si>
  <si>
    <t>Total Budgets</t>
  </si>
  <si>
    <t>Contracts</t>
  </si>
  <si>
    <t>Programs</t>
  </si>
  <si>
    <t>BARBARA</t>
  </si>
  <si>
    <t>DAVID</t>
  </si>
  <si>
    <t>MIKE</t>
  </si>
  <si>
    <t>SUNIL</t>
  </si>
  <si>
    <t>Totals</t>
  </si>
  <si>
    <t>Original</t>
  </si>
  <si>
    <t>Amend 1</t>
  </si>
  <si>
    <t>Amend 2</t>
  </si>
  <si>
    <t>Amend 3</t>
  </si>
  <si>
    <t>Amend 4</t>
  </si>
  <si>
    <t>Amend 5</t>
  </si>
  <si>
    <t>Amend 6</t>
  </si>
  <si>
    <t>Amend 7</t>
  </si>
  <si>
    <t>Amend 8</t>
  </si>
  <si>
    <t>Amend 9</t>
  </si>
  <si>
    <t>Amend 10</t>
  </si>
  <si>
    <t>Amend 11</t>
  </si>
  <si>
    <t>Amend 12</t>
  </si>
  <si>
    <t>Amend 13</t>
  </si>
  <si>
    <t>Amend 14</t>
  </si>
  <si>
    <t>Amend 15</t>
  </si>
  <si>
    <t>Amend 16</t>
  </si>
  <si>
    <t>Amend 17</t>
  </si>
  <si>
    <t>Amend 18</t>
  </si>
  <si>
    <t>Amend 19</t>
  </si>
  <si>
    <t xml:space="preserve">Amend 20 </t>
  </si>
  <si>
    <t xml:space="preserve">Intimate Partner Violence </t>
  </si>
  <si>
    <t xml:space="preserve">Functional Family Therapy (FFT)                                                               </t>
  </si>
  <si>
    <t xml:space="preserve">Adopt a Social Worker </t>
  </si>
  <si>
    <t>Family &amp; Community Ties</t>
  </si>
  <si>
    <t>Intimate Partner Violence</t>
  </si>
  <si>
    <t>Supportive Work Education and Transition Program (SWETP)</t>
  </si>
  <si>
    <t>Fatherhood Engagement Servcies</t>
  </si>
  <si>
    <t>MST:Emerging Adults</t>
  </si>
  <si>
    <t>ASSERT</t>
  </si>
  <si>
    <t>MST</t>
  </si>
  <si>
    <t xml:space="preserve">Mike </t>
  </si>
  <si>
    <t>City of Hartford, Office of Youth Services</t>
  </si>
  <si>
    <t xml:space="preserve">CT Youth Services Association </t>
  </si>
  <si>
    <t>20DCF0358</t>
  </si>
  <si>
    <t>Juvenile Review Board</t>
  </si>
  <si>
    <t>Regional Youth Adult Social Action Partnership</t>
  </si>
  <si>
    <t>20DCF0331</t>
  </si>
  <si>
    <t>20-0331</t>
  </si>
  <si>
    <t>8:30AM-4:30PM Monday-Friday</t>
  </si>
  <si>
    <t xml:space="preserve">2470 Fairfield Avenue                            </t>
  </si>
  <si>
    <t>Juvenile Review Boards</t>
  </si>
  <si>
    <t xml:space="preserve">Juvenile Review Board: Support &amp; Enhancement  </t>
  </si>
  <si>
    <t>Juvenile Review Board: Support &amp; Enhancement</t>
  </si>
  <si>
    <t>CT Youth Services Association</t>
  </si>
  <si>
    <t>20-0358</t>
  </si>
  <si>
    <t>CT Youth Service Association</t>
  </si>
  <si>
    <t>PO Box 551</t>
  </si>
  <si>
    <t>Glastonbury</t>
  </si>
  <si>
    <t>Region 3 &amp; 4</t>
  </si>
  <si>
    <t>Community Support Team- Specialized Services</t>
  </si>
  <si>
    <t>Community Support Team-Specialized Services</t>
  </si>
  <si>
    <t>City of Hartford</t>
  </si>
  <si>
    <t>550 Main Street</t>
  </si>
  <si>
    <t>Mobile Crisis Statewide Call Center</t>
  </si>
  <si>
    <t>Integrated Care &amp; Family Support</t>
  </si>
  <si>
    <t xml:space="preserve">Care Coordination                             </t>
  </si>
  <si>
    <t>Family Based Recovery</t>
  </si>
  <si>
    <t>20-0351</t>
  </si>
  <si>
    <t>Amend 21</t>
  </si>
  <si>
    <t>Amend 22</t>
  </si>
  <si>
    <t>Amend 23</t>
  </si>
  <si>
    <t>Amend 24</t>
  </si>
  <si>
    <t>Amend 25</t>
  </si>
  <si>
    <t>20-0334</t>
  </si>
  <si>
    <t>Administrative Address</t>
  </si>
  <si>
    <t>CEO</t>
  </si>
  <si>
    <t>CEO Email</t>
  </si>
  <si>
    <t>CFO</t>
  </si>
  <si>
    <t>CFO Email</t>
  </si>
  <si>
    <t>1315 Main Street</t>
  </si>
  <si>
    <t>Peter DeBiasi</t>
  </si>
  <si>
    <t>Peter.debiasi@accessagency.org</t>
  </si>
  <si>
    <t xml:space="preserve">Parker Stevens </t>
  </si>
  <si>
    <t>parker.stevens@accessagency.org</t>
  </si>
  <si>
    <t>Monette Ferguson</t>
  </si>
  <si>
    <t>Indi Hayes</t>
  </si>
  <si>
    <t>60 Hicksville Road</t>
  </si>
  <si>
    <t>Alyssa Goduti</t>
  </si>
  <si>
    <t>agoduti@adelbrook.org</t>
  </si>
  <si>
    <t>Susan Brosseau</t>
  </si>
  <si>
    <t>sbrosseau@adelbrook.org</t>
  </si>
  <si>
    <t>Sam Moy</t>
  </si>
  <si>
    <t>smoy@abhct.com</t>
  </si>
  <si>
    <t>David Judd</t>
  </si>
  <si>
    <t>djudd@abhct.com</t>
  </si>
  <si>
    <t>Ann Tuller</t>
  </si>
  <si>
    <t xml:space="preserve">annjohntul@gmail.com </t>
  </si>
  <si>
    <t>John Tuller</t>
  </si>
  <si>
    <t xml:space="preserve">500 Enterprise Drive; Suite 3D </t>
  </si>
  <si>
    <t>Lori Szcygiel</t>
  </si>
  <si>
    <t xml:space="preserve">lori.szczygiel@beaconhealthoptions.com </t>
  </si>
  <si>
    <t>Nancy Ninesling</t>
  </si>
  <si>
    <t xml:space="preserve">nancy.ninesling@beaconhealthoptions.com </t>
  </si>
  <si>
    <t>Camilla Hillian</t>
  </si>
  <si>
    <t xml:space="preserve">chillian@bloomfieldct.org </t>
  </si>
  <si>
    <t>Angelica Thompson (not CFO)</t>
  </si>
  <si>
    <t>athompson@bloomfieldct.org</t>
  </si>
  <si>
    <t>Kim Shaunesey</t>
  </si>
  <si>
    <t>shauneseyk@bgvillage.org</t>
  </si>
  <si>
    <t>Maria Giaimo</t>
  </si>
  <si>
    <t xml:space="preserve">giaimom@bgvillage.org </t>
  </si>
  <si>
    <t>1022 Farmington Avenue</t>
  </si>
  <si>
    <t>Margaret Hann</t>
  </si>
  <si>
    <t xml:space="preserve">margaret@bridgefamilycenter.org </t>
  </si>
  <si>
    <t>Hildee Fontanella</t>
  </si>
  <si>
    <t xml:space="preserve">hildee@bridgefamilycenter.org </t>
  </si>
  <si>
    <t>Anne Diamond</t>
  </si>
  <si>
    <t>Anne.Diamond@ynhh.org</t>
  </si>
  <si>
    <t>Kristina Foye</t>
  </si>
  <si>
    <t xml:space="preserve">Kristina.Foye@bpthosp.org </t>
  </si>
  <si>
    <t>Carlos Rodriguez/Fiscal Director</t>
  </si>
  <si>
    <t xml:space="preserve">carodriguez@bridgesmilford.org </t>
  </si>
  <si>
    <t>111 Charter Oak Avenue</t>
  </si>
  <si>
    <t>Greg Florio</t>
  </si>
  <si>
    <t xml:space="preserve">gflorio@crec.org </t>
  </si>
  <si>
    <t>Sandra A. Cruz-Serrano</t>
  </si>
  <si>
    <t>839-841 Asylum Avenue</t>
  </si>
  <si>
    <t>Marek Kukulka</t>
  </si>
  <si>
    <t xml:space="preserve">mkukulka@ccaoh.org </t>
  </si>
  <si>
    <t>Anthony Mascaro</t>
  </si>
  <si>
    <t>ajmascaro@ccaoh.org</t>
  </si>
  <si>
    <t>Debra Greenwood</t>
  </si>
  <si>
    <t xml:space="preserve">dgreenwood@centerforfamilyjustice.org </t>
  </si>
  <si>
    <t>Mark Antonini</t>
  </si>
  <si>
    <t xml:space="preserve">mantonini@centerforfamilyjustice.org </t>
  </si>
  <si>
    <t>540 Litchfield Street</t>
  </si>
  <si>
    <t>Daniel McIntyre</t>
  </si>
  <si>
    <t xml:space="preserve">Daniel.McIntyre@hhchealth.org </t>
  </si>
  <si>
    <t>Susan Schapp</t>
  </si>
  <si>
    <t>susan.schapp@hhchealth.org</t>
  </si>
  <si>
    <t xml:space="preserve"> </t>
  </si>
  <si>
    <t>Allison Blake</t>
  </si>
  <si>
    <t>blakea@childandfamilyagency.org</t>
  </si>
  <si>
    <t>Lisa Baxter</t>
  </si>
  <si>
    <t xml:space="preserve">baxterl@childandfamilyagency.org </t>
  </si>
  <si>
    <t>Micahel Patota</t>
  </si>
  <si>
    <t xml:space="preserve">mpatota@cfguidance.org </t>
  </si>
  <si>
    <t>Ken Fontaine</t>
  </si>
  <si>
    <t xml:space="preserve">kfontaine@cfguidance.org </t>
  </si>
  <si>
    <t>35 Nutmeg Drive, Suite 385</t>
  </si>
  <si>
    <t>Trumbull</t>
  </si>
  <si>
    <t>Darcy Lowell</t>
  </si>
  <si>
    <t xml:space="preserve">dlowell@childfirst.org </t>
  </si>
  <si>
    <t>James Maffuid</t>
  </si>
  <si>
    <t>Jmaffuid@cgccentralct.org</t>
  </si>
  <si>
    <t>Tony Obuekwe</t>
  </si>
  <si>
    <t>tobuekwe@cgccentralct.org</t>
  </si>
  <si>
    <t>270 Farmington Avenue; Suite 367</t>
  </si>
  <si>
    <t>Paul E. Suter, CPA, CGMA</t>
  </si>
  <si>
    <t>psuter@uchc.edu</t>
  </si>
  <si>
    <t>Brian Lynch</t>
  </si>
  <si>
    <t>blynch@ccp-ct.org</t>
  </si>
  <si>
    <t>Randi Cavallaro</t>
  </si>
  <si>
    <t>rcavallaro@ccp-ct.org</t>
  </si>
  <si>
    <t>Alice Forrester</t>
  </si>
  <si>
    <t xml:space="preserve">aforrester@cliffordbeers.org </t>
  </si>
  <si>
    <t>Michael Riso</t>
  </si>
  <si>
    <t>mriso@cliffordbeers.org</t>
  </si>
  <si>
    <t>127 Washington Avenue</t>
  </si>
  <si>
    <t>Roberta Cook</t>
  </si>
  <si>
    <t>rcook@bhcare.org</t>
  </si>
  <si>
    <t>Lorraine Branecky</t>
  </si>
  <si>
    <t>lbranecky@bhcare.org</t>
  </si>
  <si>
    <t>317 North Main Street</t>
  </si>
  <si>
    <t>Jamie Bellenoit</t>
  </si>
  <si>
    <t xml:space="preserve">JamieBellenoit@ccgcinc.org </t>
  </si>
  <si>
    <t>Alaina Platz</t>
  </si>
  <si>
    <t xml:space="preserve">alainaplatz@ccgcinc.org </t>
  </si>
  <si>
    <t>635 Main Street</t>
  </si>
  <si>
    <t>Mark Masselli</t>
  </si>
  <si>
    <t xml:space="preserve">MasselM@chc1.com </t>
  </si>
  <si>
    <t>2 Waterside Crossing, Suite 401</t>
  </si>
  <si>
    <t>Heather Gates</t>
  </si>
  <si>
    <t xml:space="preserve">hgates@chrhealth.org </t>
  </si>
  <si>
    <t>Michele Gaudet</t>
  </si>
  <si>
    <t>mgaudet@chrhealth.org</t>
  </si>
  <si>
    <t>233 Main St.</t>
  </si>
  <si>
    <t>Ray Gorman</t>
  </si>
  <si>
    <t xml:space="preserve">rgorman@cmhacc.org </t>
  </si>
  <si>
    <t>Mary Gilhuly Executive VP &amp; CFO</t>
  </si>
  <si>
    <t xml:space="preserve">mgilhuly@cmhacc.org </t>
  </si>
  <si>
    <t xml:space="preserve">Shawn Fagan </t>
  </si>
  <si>
    <t xml:space="preserve"> SFagan@criinc.org</t>
  </si>
  <si>
    <t>Connecticut Youth Services Association</t>
  </si>
  <si>
    <t>P.O. Box 551</t>
  </si>
  <si>
    <t>Justin Carbonella</t>
  </si>
  <si>
    <t>justin.carbonella@middletownct.gov</t>
  </si>
  <si>
    <t>n/a</t>
  </si>
  <si>
    <t>x</t>
  </si>
  <si>
    <t>Lisa DeMatteis-Lepore</t>
  </si>
  <si>
    <t>ldematteis@theconnectioninc.org</t>
  </si>
  <si>
    <t>Stephen Abshire</t>
  </si>
  <si>
    <t>skabshire@theconnectioninc.org</t>
  </si>
  <si>
    <t>400 Columbus Avenue</t>
  </si>
  <si>
    <t>Michael Taylor</t>
  </si>
  <si>
    <t xml:space="preserve">mtaylor@cornellscott.org </t>
  </si>
  <si>
    <t>Kelvin Kreho</t>
  </si>
  <si>
    <t xml:space="preserve">kkreho@cornellscott.org </t>
  </si>
  <si>
    <t>Dave Santis</t>
  </si>
  <si>
    <t>dsantis@covenanttocare.org</t>
  </si>
  <si>
    <t>Nancy Fleming</t>
  </si>
  <si>
    <t>nfleming@covenanttocare.org</t>
  </si>
  <si>
    <t>CT Alliance of Foster &amp; Adoptive Families, Inc.</t>
  </si>
  <si>
    <t>Margaret Doherty</t>
  </si>
  <si>
    <t xml:space="preserve">margaret.doherty@cafafct.org </t>
  </si>
  <si>
    <t>Jim Shmerling</t>
  </si>
  <si>
    <t>JShmerling@connecticutchildrens.org</t>
  </si>
  <si>
    <t>550 Goshen Road</t>
  </si>
  <si>
    <t>Daniel Rezende</t>
  </si>
  <si>
    <t xml:space="preserve">drezende@cjryouth.org </t>
  </si>
  <si>
    <t>Patricia Shishkov</t>
  </si>
  <si>
    <t xml:space="preserve">tshishkov@cjryouth.org </t>
  </si>
  <si>
    <t>CT Renaissance</t>
  </si>
  <si>
    <t>1120 Main Street</t>
  </si>
  <si>
    <t>Kathleen Deschenes</t>
  </si>
  <si>
    <t>kdeschenes@ctrenaissance.com</t>
  </si>
  <si>
    <t>Jel Feldheim</t>
  </si>
  <si>
    <t xml:space="preserve">joelf@ctrenaissance.com </t>
  </si>
  <si>
    <t>Domus Kids, Inc.</t>
  </si>
  <si>
    <t>83 Lockwood Avenue</t>
  </si>
  <si>
    <t>Michael Duggan</t>
  </si>
  <si>
    <t>mduggan@domuskids.org</t>
  </si>
  <si>
    <t>Edwin Naval</t>
  </si>
  <si>
    <t>enaval@domuskids.org</t>
  </si>
  <si>
    <t>Loraine Shea</t>
  </si>
  <si>
    <t xml:space="preserve">lshea@eswct.com </t>
  </si>
  <si>
    <t>Gary Nielson</t>
  </si>
  <si>
    <t xml:space="preserve">gnielsen@eswct.com </t>
  </si>
  <si>
    <t>Robert Cashel</t>
  </si>
  <si>
    <t xml:space="preserve">Rcashel@fcagency.org </t>
  </si>
  <si>
    <t>Irvin Jennings</t>
  </si>
  <si>
    <t xml:space="preserve">irvin.jennings@fcaweb.org </t>
  </si>
  <si>
    <t>Kristin Borsch</t>
  </si>
  <si>
    <t xml:space="preserve">kristin.borsch@fcaweb.org </t>
  </si>
  <si>
    <t>Cheryl Burack</t>
  </si>
  <si>
    <t xml:space="preserve">cburack@familyct.org </t>
  </si>
  <si>
    <t>Kara Rotheram</t>
  </si>
  <si>
    <t xml:space="preserve">krotheram@familyct.org </t>
  </si>
  <si>
    <t>Angela Medina</t>
  </si>
  <si>
    <t>angelamedina@familyreentry.org</t>
  </si>
  <si>
    <t>William Gargano/Finance Director</t>
  </si>
  <si>
    <t xml:space="preserve">Wethersfield </t>
  </si>
  <si>
    <t>Beresford Wilson</t>
  </si>
  <si>
    <t xml:space="preserve">bwilson@favor-ct.org </t>
  </si>
  <si>
    <t>Patrick Gill</t>
  </si>
  <si>
    <t>pgill@finoneinc.com</t>
  </si>
  <si>
    <t>326 Albany Turnpike (Business Office)</t>
  </si>
  <si>
    <t>Canton</t>
  </si>
  <si>
    <t>Donna Swanson</t>
  </si>
  <si>
    <t xml:space="preserve">donna.swanson@focuscenterforautism.org </t>
  </si>
  <si>
    <t>Jenee Hepp/Finance Manager/Not CFO</t>
  </si>
  <si>
    <t xml:space="preserve">jenee.hepp@focuscenterforautism.org </t>
  </si>
  <si>
    <t>40 Mansfield Avenue</t>
  </si>
  <si>
    <t>Arvind Shaw</t>
  </si>
  <si>
    <t xml:space="preserve">ashaw@genhealth.org </t>
  </si>
  <si>
    <t>Debra Daviau Savoie</t>
  </si>
  <si>
    <t xml:space="preserve">dsavoie@genhealth.org </t>
  </si>
  <si>
    <t>222 Main Street Extension</t>
  </si>
  <si>
    <t>Dan Osborne</t>
  </si>
  <si>
    <t xml:space="preserve">dosborne@gileadcs.org </t>
  </si>
  <si>
    <t>One Riverside Drive</t>
  </si>
  <si>
    <t>Mark Scheinberg/President</t>
  </si>
  <si>
    <t>mscheinberg@goodwin.edu</t>
  </si>
  <si>
    <t>Edwin Meyer/VP Finance</t>
  </si>
  <si>
    <t>emeyer@goodwin.edu</t>
  </si>
  <si>
    <t>80 Seymour Street</t>
  </si>
  <si>
    <t>Gerald Boisvert</t>
  </si>
  <si>
    <t>gerald.boisvert@hhchealth.org</t>
  </si>
  <si>
    <t>Shaheer Mustafa</t>
  </si>
  <si>
    <t>Harry Bedig</t>
  </si>
  <si>
    <t>Anthony DiLauro</t>
  </si>
  <si>
    <t>adilauro@hscct.org</t>
  </si>
  <si>
    <t>Neal Esposito</t>
  </si>
  <si>
    <t>nesposito@hscct.org</t>
  </si>
  <si>
    <t>Louis Giramma</t>
  </si>
  <si>
    <t>Erica Metzger Hare</t>
  </si>
  <si>
    <t>Amy Rashba</t>
  </si>
  <si>
    <t>arashba@jfsnh.org</t>
  </si>
  <si>
    <t>Cathy Segal</t>
  </si>
  <si>
    <t>csegal@jfsnh.org</t>
  </si>
  <si>
    <t>1290 Silas Deane Highway</t>
  </si>
  <si>
    <t>Elizabeth Weiblen</t>
  </si>
  <si>
    <t>eweiblen@keystonehumanservices.org</t>
  </si>
  <si>
    <t>Steven Girelli</t>
  </si>
  <si>
    <t xml:space="preserve">steveg@klingberg.org </t>
  </si>
  <si>
    <t>Living in Safe Alternatives, Inc.</t>
  </si>
  <si>
    <t>200 Executive Blvd</t>
  </si>
  <si>
    <t>Kimberly Selvaggi</t>
  </si>
  <si>
    <t>kselvaggi@lisainc.org</t>
  </si>
  <si>
    <t>Tracey Beckley</t>
  </si>
  <si>
    <t>tbeckley@lisainc.org</t>
  </si>
  <si>
    <t>839 Chapel Street</t>
  </si>
  <si>
    <t>LaNaria Barnes/Director of Finance</t>
  </si>
  <si>
    <t>lanaria@love146.org</t>
  </si>
  <si>
    <t>Nancy Gentes</t>
  </si>
  <si>
    <t xml:space="preserve">ngentes@madonnaplace.org </t>
  </si>
  <si>
    <t>Naomi Weinblad</t>
  </si>
  <si>
    <t xml:space="preserve">nweinblad@madonnaplace.org </t>
  </si>
  <si>
    <t>6 Lunar Drive</t>
  </si>
  <si>
    <t>Woodbridge</t>
  </si>
  <si>
    <t>Heather LaTorra</t>
  </si>
  <si>
    <t xml:space="preserve">hlatorra@marrakechinc.org </t>
  </si>
  <si>
    <t>Maria Coutant Skinner</t>
  </si>
  <si>
    <t xml:space="preserve">maria.skinner@mccallcenterct.org </t>
  </si>
  <si>
    <t>Nina Russell</t>
  </si>
  <si>
    <t xml:space="preserve">nina.russell@mccallcenterct.org </t>
  </si>
  <si>
    <t>6619 South Dixie Highway, #117</t>
  </si>
  <si>
    <t>Miami, FL</t>
  </si>
  <si>
    <t>Gayle Dakof</t>
  </si>
  <si>
    <t>gdakof@mdft.org</t>
  </si>
  <si>
    <t>Jill Cadman/Financial/Not CFO</t>
  </si>
  <si>
    <t>jcadman@mdft.org</t>
  </si>
  <si>
    <t>Therese DiPietro</t>
  </si>
  <si>
    <t xml:space="preserve">Terri.DiPietro@midhosp.org </t>
  </si>
  <si>
    <t>Marc Murawski</t>
  </si>
  <si>
    <t xml:space="preserve">marc.murawski@midhosp.org </t>
  </si>
  <si>
    <t>William Porter</t>
  </si>
  <si>
    <t xml:space="preserve">wporter@middletownctpolice.com </t>
  </si>
  <si>
    <t>Richard Batts</t>
  </si>
  <si>
    <t>aforrester@cliffordbeers.org</t>
  </si>
  <si>
    <t>20 Batterson Park Road</t>
  </si>
  <si>
    <t>Lynn Bishop</t>
  </si>
  <si>
    <t xml:space="preserve">lynnbishop@nafi.com </t>
  </si>
  <si>
    <t>189 Storrs Road</t>
  </si>
  <si>
    <t>Mansfield Center</t>
  </si>
  <si>
    <t>Patricia Rehmer</t>
  </si>
  <si>
    <t xml:space="preserve">patricia.rehmer@hhchealth.org </t>
  </si>
  <si>
    <t>Paul Maloney</t>
  </si>
  <si>
    <t xml:space="preserve">paul.maloney@hhchealth.org </t>
  </si>
  <si>
    <t>James Gatling</t>
  </si>
  <si>
    <t>jameshgatling@newoppinc.org</t>
  </si>
  <si>
    <t>Mark Kovitch</t>
  </si>
  <si>
    <t>mkovitch@newoppinc.org</t>
  </si>
  <si>
    <t>306 Thames Street</t>
  </si>
  <si>
    <t>Groton</t>
  </si>
  <si>
    <t>Regina Moller</t>
  </si>
  <si>
    <t xml:space="preserve">rmoller@noankcss.org </t>
  </si>
  <si>
    <t>Christine Walters</t>
  </si>
  <si>
    <t xml:space="preserve">cwalters@noankcss.org </t>
  </si>
  <si>
    <t>982 East Main Street</t>
  </si>
  <si>
    <t>Ludwig Spinelli</t>
  </si>
  <si>
    <t xml:space="preserve">lspinelli@opthc.org </t>
  </si>
  <si>
    <t>Charlie Rose</t>
  </si>
  <si>
    <t xml:space="preserve">crose@opthc.org </t>
  </si>
  <si>
    <t>Enid Rey</t>
  </si>
  <si>
    <t xml:space="preserve">ENID.REY@OPP.ORG </t>
  </si>
  <si>
    <t>Sandra Chessey</t>
  </si>
  <si>
    <t>sandra.chessey@opp.org</t>
  </si>
  <si>
    <t>Antonio Vitti</t>
  </si>
  <si>
    <t xml:space="preserve">Avitti@rapecrisiscenterofmilford.org </t>
  </si>
  <si>
    <t>Randi Rubin Rodriguez</t>
  </si>
  <si>
    <t>randi@rkidsct.org</t>
  </si>
  <si>
    <t>2470 Fairfield Avenue</t>
  </si>
  <si>
    <t>Marc Donald</t>
  </si>
  <si>
    <t>mdonald@ryasap.org</t>
  </si>
  <si>
    <t>Georgette Katin</t>
  </si>
  <si>
    <t xml:space="preserve">gkatin@snet.net </t>
  </si>
  <si>
    <t>Donna Gilbert</t>
  </si>
  <si>
    <t>dgilbert@trinityhealthofne.org</t>
  </si>
  <si>
    <t>15 Thatcher Road</t>
  </si>
  <si>
    <t>Anne Miller</t>
  </si>
  <si>
    <t xml:space="preserve">annem@teegonline.org </t>
  </si>
  <si>
    <t>Jennifer Fountain</t>
  </si>
  <si>
    <t xml:space="preserve">jennif@teegonline.org </t>
  </si>
  <si>
    <t>34 East Town Street</t>
  </si>
  <si>
    <t>Jennifer Granger</t>
  </si>
  <si>
    <t xml:space="preserve">jgranger@ucfs.org </t>
  </si>
  <si>
    <t>Bill Rush</t>
  </si>
  <si>
    <t>wrush@ucfs.org</t>
  </si>
  <si>
    <t>1007 North Main Street</t>
  </si>
  <si>
    <t>Dayville</t>
  </si>
  <si>
    <t>Diane Manning</t>
  </si>
  <si>
    <t xml:space="preserve">dvdlmanning@usmhs.org </t>
  </si>
  <si>
    <t>Robert DeVerna</t>
  </si>
  <si>
    <t xml:space="preserve">rdeverna@usmhs.org </t>
  </si>
  <si>
    <t>Mitch Beauregard</t>
  </si>
  <si>
    <t xml:space="preserve">mitchell.beauregard@ctunitedway.org </t>
  </si>
  <si>
    <t>Galo Rodriguez</t>
  </si>
  <si>
    <t xml:space="preserve">grodriguez@thevillage.org </t>
  </si>
  <si>
    <t>Kathi Crowe</t>
  </si>
  <si>
    <t xml:space="preserve">kcrowe@waterburyyouthservices.org </t>
  </si>
  <si>
    <t>Mackenzie Marsella</t>
  </si>
  <si>
    <t>mmarsella@waterburyyouthservices.org</t>
  </si>
  <si>
    <t>Stacy Lowry</t>
  </si>
  <si>
    <t>slowry@waterfordcs.org</t>
  </si>
  <si>
    <t>Gary Steck</t>
  </si>
  <si>
    <t xml:space="preserve">gsteck@wellmore.org </t>
  </si>
  <si>
    <t>Diana Trumbley</t>
  </si>
  <si>
    <t xml:space="preserve">TBD </t>
  </si>
  <si>
    <t>Sabrina Trocchi</t>
  </si>
  <si>
    <t>strocchi@wheelerclinic.org</t>
  </si>
  <si>
    <t>Athena Dellas</t>
  </si>
  <si>
    <t>adellas@wheelerclinic.org</t>
  </si>
  <si>
    <t>20 York Street</t>
  </si>
  <si>
    <t>Vincent Tammaro</t>
  </si>
  <si>
    <t>vincent.tammaro@ynhh.org</t>
  </si>
  <si>
    <t>25 Science Park</t>
  </si>
  <si>
    <t>Kenechia Clarke</t>
  </si>
  <si>
    <t xml:space="preserve">kenechia.clarke@yale.edu </t>
  </si>
  <si>
    <t>141 Valley Street</t>
  </si>
  <si>
    <t>Paul Kosowsky</t>
  </si>
  <si>
    <t>pkosowsky@youthcontinuum.org</t>
  </si>
  <si>
    <t>Steven Plotkin</t>
  </si>
  <si>
    <t xml:space="preserve">splotkin@youthcontinuum.org </t>
  </si>
  <si>
    <t>ZERO TO THREE: National Center for Infants, Toddlers &amp; Families</t>
  </si>
  <si>
    <t>1255 23rd Street, NW</t>
  </si>
  <si>
    <t>Washington DC</t>
  </si>
  <si>
    <t xml:space="preserve">3 Allied Drive  Suite 308 </t>
  </si>
  <si>
    <t>smustafa@hopewellinc.org</t>
  </si>
  <si>
    <t>hbedig@hopewellinc.org</t>
  </si>
  <si>
    <t>Dedham, MA</t>
  </si>
  <si>
    <t xml:space="preserve">Family Based Recovery                                                                          </t>
  </si>
  <si>
    <t xml:space="preserve">Family Based Recovery QA                                                                            </t>
  </si>
  <si>
    <t>Voluntary Care Management</t>
  </si>
  <si>
    <t>Care Coordination</t>
  </si>
  <si>
    <t>New Haven Trauma Coalition</t>
  </si>
  <si>
    <t>Goodwin University</t>
  </si>
  <si>
    <t>Goodwin University, Inc.</t>
  </si>
  <si>
    <t>Multisystemic Therapy (MST)</t>
  </si>
  <si>
    <t>PDOC</t>
  </si>
  <si>
    <t>Eaton</t>
  </si>
  <si>
    <t>Slaughter</t>
  </si>
  <si>
    <t>Cummins</t>
  </si>
  <si>
    <t>Faraci</t>
  </si>
  <si>
    <t>Sisk</t>
  </si>
  <si>
    <t>Somaroo</t>
  </si>
  <si>
    <t>Zorba</t>
  </si>
  <si>
    <t>Nilson</t>
  </si>
  <si>
    <t>Jacaruso</t>
  </si>
  <si>
    <t>Pina</t>
  </si>
  <si>
    <t>Smith</t>
  </si>
  <si>
    <t>Marshall</t>
  </si>
  <si>
    <t>Liriano</t>
  </si>
  <si>
    <t>Vesco</t>
  </si>
  <si>
    <t>Madigan</t>
  </si>
  <si>
    <t>Sneed</t>
  </si>
  <si>
    <t>Mahoney</t>
  </si>
  <si>
    <t>Snell</t>
  </si>
  <si>
    <t>Stonaha</t>
  </si>
  <si>
    <t>Ford</t>
  </si>
  <si>
    <t>Driscoll</t>
  </si>
  <si>
    <t>Coley</t>
  </si>
  <si>
    <t>Ross</t>
  </si>
  <si>
    <t>Kelley</t>
  </si>
  <si>
    <t>Berkowitz</t>
  </si>
  <si>
    <t>Main Phone #</t>
  </si>
  <si>
    <t>06-0797841</t>
  </si>
  <si>
    <t>203-366-8241</t>
  </si>
  <si>
    <t>94-4820299</t>
  </si>
  <si>
    <t>860-638-5309</t>
  </si>
  <si>
    <t>06-0660003</t>
  </si>
  <si>
    <t>860-742-2267</t>
  </si>
  <si>
    <t>22-2562827</t>
  </si>
  <si>
    <t>FEIN #</t>
  </si>
  <si>
    <t>23-7013563</t>
  </si>
  <si>
    <t>860-521-8035</t>
  </si>
  <si>
    <t>22-2908698</t>
  </si>
  <si>
    <t>06-087978</t>
  </si>
  <si>
    <t>203- 878-6365</t>
  </si>
  <si>
    <t>06-0667607</t>
  </si>
  <si>
    <t>06-0801861</t>
  </si>
  <si>
    <t>860-450-7400</t>
  </si>
  <si>
    <t>38-3714954</t>
  </si>
  <si>
    <t>860-635-6010</t>
  </si>
  <si>
    <t>06-1382058</t>
  </si>
  <si>
    <t>860-870-8788</t>
  </si>
  <si>
    <t>54-1414194</t>
  </si>
  <si>
    <t>06-6001962</t>
  </si>
  <si>
    <t>860-242-1895</t>
  </si>
  <si>
    <t>06-0853106</t>
  </si>
  <si>
    <t>06-0646991</t>
  </si>
  <si>
    <t>06-0646678</t>
  </si>
  <si>
    <t>06-0669106</t>
  </si>
  <si>
    <t>203-394-6529</t>
  </si>
  <si>
    <t>46-1272768</t>
  </si>
  <si>
    <t>203-538-5227</t>
  </si>
  <si>
    <t>06-0726055</t>
  </si>
  <si>
    <t>06-1504725</t>
  </si>
  <si>
    <t>06-1580427</t>
  </si>
  <si>
    <t>203-248-2116</t>
  </si>
  <si>
    <t>203-877-0300</t>
  </si>
  <si>
    <t>860-247-2732</t>
  </si>
  <si>
    <t>06-1579606</t>
  </si>
  <si>
    <t>203-786-6403</t>
  </si>
  <si>
    <t>06-0646757</t>
  </si>
  <si>
    <t>203-777-8648</t>
  </si>
  <si>
    <t>06-1466714</t>
  </si>
  <si>
    <t>06-0735879</t>
  </si>
  <si>
    <t>860-643-2101</t>
  </si>
  <si>
    <t>06-0897105</t>
  </si>
  <si>
    <t>860-347-6971</t>
  </si>
  <si>
    <t>06-6082527</t>
  </si>
  <si>
    <t>860-731-5522</t>
  </si>
  <si>
    <t>06-0934544</t>
  </si>
  <si>
    <t>860-826-1358</t>
  </si>
  <si>
    <t>06-1175089</t>
  </si>
  <si>
    <t>860-621-2228</t>
  </si>
  <si>
    <t>06-1309954</t>
  </si>
  <si>
    <t>860-854-6030</t>
  </si>
  <si>
    <t>06-0886125</t>
  </si>
  <si>
    <t>860-343-5500</t>
  </si>
  <si>
    <t>06-0870990</t>
  </si>
  <si>
    <t>203-503-3274</t>
  </si>
  <si>
    <t>06-1241044</t>
  </si>
  <si>
    <t>860-243-1806</t>
  </si>
  <si>
    <t>06-1431360</t>
  </si>
  <si>
    <t>860-258-3400</t>
  </si>
  <si>
    <t>06-0646755</t>
  </si>
  <si>
    <t>860-545-8557</t>
  </si>
  <si>
    <t>06-0646590</t>
  </si>
  <si>
    <t>860-567-9792</t>
  </si>
  <si>
    <t>06-0737391</t>
  </si>
  <si>
    <t>203-754-5141</t>
  </si>
  <si>
    <t>06-0970985</t>
  </si>
  <si>
    <t>203-523-5708</t>
  </si>
  <si>
    <t>06-0888719</t>
  </si>
  <si>
    <t>203-205-2757</t>
  </si>
  <si>
    <t>06-0972684</t>
  </si>
  <si>
    <t>203-937-2711</t>
  </si>
  <si>
    <t>06-1196124</t>
  </si>
  <si>
    <t>203-290-0855</t>
  </si>
  <si>
    <t>30-0110638</t>
  </si>
  <si>
    <t>860-563-3232</t>
  </si>
  <si>
    <t>22-3158253</t>
  </si>
  <si>
    <t>860-450-6200</t>
  </si>
  <si>
    <t>31-1724698</t>
  </si>
  <si>
    <t>860-693-8809</t>
  </si>
  <si>
    <t>06-0851549</t>
  </si>
  <si>
    <t>860-343-5300</t>
  </si>
  <si>
    <t>06-1627882</t>
  </si>
  <si>
    <t>860-727-6900</t>
  </si>
  <si>
    <t>06-0646669</t>
  </si>
  <si>
    <t>860-545-2349</t>
  </si>
  <si>
    <t>617-629-2710</t>
  </si>
  <si>
    <t>04-2348910</t>
  </si>
  <si>
    <t>06-6102160</t>
  </si>
  <si>
    <t>203-849-1111</t>
  </si>
  <si>
    <t>03-0284103</t>
  </si>
  <si>
    <t>203-317-2700</t>
  </si>
  <si>
    <t>06-0646718</t>
  </si>
  <si>
    <t>203-389-5599</t>
  </si>
  <si>
    <t>06-1259340</t>
  </si>
  <si>
    <t>860-409-7350</t>
  </si>
  <si>
    <t>06-1370693</t>
  </si>
  <si>
    <t>860-832-5501</t>
  </si>
  <si>
    <t>20-1168284</t>
  </si>
  <si>
    <t>203-772-4420</t>
  </si>
  <si>
    <t>06-0925826</t>
  </si>
  <si>
    <t>203-446-9736</t>
  </si>
  <si>
    <t>23-7148533</t>
  </si>
  <si>
    <t>203-389-2970</t>
  </si>
  <si>
    <t>06-0961756</t>
  </si>
  <si>
    <t>860-496-2100</t>
  </si>
  <si>
    <t>06-1205879</t>
  </si>
  <si>
    <t>860-886-6600</t>
  </si>
  <si>
    <t>26-4486699</t>
  </si>
  <si>
    <t>305 -749-9332</t>
  </si>
  <si>
    <t>860-358-8802</t>
  </si>
  <si>
    <t>06-0725052</t>
  </si>
  <si>
    <t>22-2548713</t>
  </si>
  <si>
    <t>860-638-4131</t>
  </si>
  <si>
    <t>90-0059160</t>
  </si>
  <si>
    <t>860-284-1177</t>
  </si>
  <si>
    <t>06-0966963</t>
  </si>
  <si>
    <t>860-630-5204</t>
  </si>
  <si>
    <t>06-6071847</t>
  </si>
  <si>
    <t>203-575-4201</t>
  </si>
  <si>
    <t>23-7168334</t>
  </si>
  <si>
    <t xml:space="preserve">860-333-1623 </t>
  </si>
  <si>
    <t>06-0972166</t>
  </si>
  <si>
    <t>203-696-3260</t>
  </si>
  <si>
    <t>06-0939659</t>
  </si>
  <si>
    <t>860-761-7343</t>
  </si>
  <si>
    <t>203-874-8712</t>
  </si>
  <si>
    <t>06-0915300</t>
  </si>
  <si>
    <t>06-1453694</t>
  </si>
  <si>
    <t>203-865-5437</t>
  </si>
  <si>
    <t>203-579-2727</t>
  </si>
  <si>
    <t>06-1357699</t>
  </si>
  <si>
    <t>06-0932875</t>
  </si>
  <si>
    <t>203-235-1792</t>
  </si>
  <si>
    <t>06-1033609</t>
  </si>
  <si>
    <t>860-456-3595</t>
  </si>
  <si>
    <t>06-1240584</t>
  </si>
  <si>
    <t>860-923-3458</t>
  </si>
  <si>
    <t>860-714-5541</t>
  </si>
  <si>
    <t>06-0646813</t>
  </si>
  <si>
    <t>860-232-0050</t>
  </si>
  <si>
    <t>06-1537001</t>
  </si>
  <si>
    <t>06-0653142</t>
  </si>
  <si>
    <t>860-889-2375</t>
  </si>
  <si>
    <t>860-774-2020</t>
  </si>
  <si>
    <t>06-0804423</t>
  </si>
  <si>
    <t>860-571-7554</t>
  </si>
  <si>
    <t>06-0668594</t>
  </si>
  <si>
    <t>06-1084194</t>
  </si>
  <si>
    <t>06-1219372</t>
  </si>
  <si>
    <t>203-573-0264</t>
  </si>
  <si>
    <t>06-0861862</t>
  </si>
  <si>
    <t>860-442-9454</t>
  </si>
  <si>
    <t>06-0669107</t>
  </si>
  <si>
    <t>203-574-9000</t>
  </si>
  <si>
    <t>06-0867065</t>
  </si>
  <si>
    <t xml:space="preserve">860-793-4205 </t>
  </si>
  <si>
    <t>06-0646652</t>
  </si>
  <si>
    <t>06-0646973</t>
  </si>
  <si>
    <t>203-785- 3817</t>
  </si>
  <si>
    <t>06-0848949</t>
  </si>
  <si>
    <t>203-508-3444</t>
  </si>
  <si>
    <t>52-1105189</t>
  </si>
  <si>
    <t>202-638-1144</t>
  </si>
  <si>
    <t>203-688-4242</t>
  </si>
  <si>
    <t>860-236-4511</t>
  </si>
  <si>
    <t>888-204-5581</t>
  </si>
  <si>
    <t>203-384-3000</t>
  </si>
  <si>
    <t>860-493-1841</t>
  </si>
  <si>
    <t>203-452-2800</t>
  </si>
  <si>
    <t>860-496-6666</t>
  </si>
  <si>
    <t>203-235-5767</t>
  </si>
  <si>
    <t>860-679-1519</t>
  </si>
  <si>
    <t>203-553-7234</t>
  </si>
  <si>
    <t xml:space="preserve">Care Coordination                               </t>
  </si>
  <si>
    <t>Full Circle Youth Empowerment</t>
  </si>
  <si>
    <t>20-0376</t>
  </si>
  <si>
    <t>Youth Empowerment</t>
  </si>
  <si>
    <t>9:00AM-5:30PM Monday-Friday</t>
  </si>
  <si>
    <t>Be Proud Be Responsible (Sexual Health)</t>
  </si>
  <si>
    <t>583-585 East Main Street</t>
  </si>
  <si>
    <t xml:space="preserve">435 East Main Street                                                    14 Sycamore Way                                        949 Bridgeport Avenue                               85 Willow Street                                               </t>
  </si>
  <si>
    <t xml:space="preserve">Ansonia              Branford                Milford                  New Haven                  </t>
  </si>
  <si>
    <t xml:space="preserve">06401              06405 06460                       06511                  </t>
  </si>
  <si>
    <t xml:space="preserve">Ansonia              Branford                 Milford                                  New Haven         </t>
  </si>
  <si>
    <t xml:space="preserve">06401 06405 06460                   06511          </t>
  </si>
  <si>
    <t xml:space="preserve">158 Main Street                                                 14 Sycamore Way                                     949 Bridgeport Avenue                               14 Sycamore Way                                        85 Willow Street                                                  </t>
  </si>
  <si>
    <t>40 Hours p/ Week</t>
  </si>
  <si>
    <t>8:30AM-5:30PM Monday-Friday</t>
  </si>
  <si>
    <t>Urban Community Alliance</t>
  </si>
  <si>
    <t>222 Main Street</t>
  </si>
  <si>
    <t xml:space="preserve">38 Wellington Road                                        </t>
  </si>
  <si>
    <t xml:space="preserve">Milford                  </t>
  </si>
  <si>
    <t>38 Old Ridgebury Road                                    214 Court Street                                            34 Murray Street</t>
  </si>
  <si>
    <t>Danbury           Middletown      Waterbury</t>
  </si>
  <si>
    <t>06810              06457              06702</t>
  </si>
  <si>
    <t>170 Bennett Street                                            111 East Avenue</t>
  </si>
  <si>
    <t>8:00AM-6:00PM   Monday-Friday</t>
  </si>
  <si>
    <t>50 Hours             p/ Week</t>
  </si>
  <si>
    <t>765 North Main Street                               78 Howard Street</t>
  </si>
  <si>
    <t>Danielson            New London</t>
  </si>
  <si>
    <t xml:space="preserve">06239          06226            </t>
  </si>
  <si>
    <r>
      <t xml:space="preserve">11:00AM-7:00PM Mon / Wed          10:00AM-6:00PM Tues / Thurs / Fri      9:00AM-3:00PM      </t>
    </r>
    <r>
      <rPr>
        <i/>
        <sz val="11"/>
        <rFont val="Arial Narrow"/>
        <family val="2"/>
      </rPr>
      <t>*Saturday as needed</t>
    </r>
  </si>
  <si>
    <t>Macfarlane</t>
  </si>
  <si>
    <t>Turmeque</t>
  </si>
  <si>
    <t>Community Solutions</t>
  </si>
  <si>
    <t>313 North Windham Road                              78 Hunts Brook Road</t>
  </si>
  <si>
    <t>North Windham              Quaker Hill</t>
  </si>
  <si>
    <t>06256       06375</t>
  </si>
  <si>
    <t>37 Garden Street</t>
  </si>
  <si>
    <t>900 Chapel Street</t>
  </si>
  <si>
    <t>Anchorage Home</t>
  </si>
  <si>
    <t>35 Nutmeg Drive</t>
  </si>
  <si>
    <r>
      <t xml:space="preserve">8:30AM-5:00PM Monday-Friday            </t>
    </r>
    <r>
      <rPr>
        <i/>
        <sz val="11"/>
        <rFont val="Arial Narrow"/>
        <family val="2"/>
      </rPr>
      <t>*Saturdays as needed</t>
    </r>
  </si>
  <si>
    <t>CT Alliance of Foster &amp; Adoptive Families</t>
  </si>
  <si>
    <t xml:space="preserve">Foster and Adoptive Family Support (CAFAF)                                                       </t>
  </si>
  <si>
    <t>59 Flynn Road</t>
  </si>
  <si>
    <t>BHCare</t>
  </si>
  <si>
    <t>9:00AM-7:45PM Monday-Thursday      9:00AM-4:45PM Friday</t>
  </si>
  <si>
    <t>165 Flax Hill Road</t>
  </si>
  <si>
    <t>1250 Silver Street                                       883 Paddock Avenue</t>
  </si>
  <si>
    <t>Middletown            Meriden</t>
  </si>
  <si>
    <t>06457       06450</t>
  </si>
  <si>
    <t>8:30AM-7:00PM Monday &amp; Thursday         8:30AM-8:00PM                     Tues/Wed                              8:30AM-5:00PM            Friday</t>
  </si>
  <si>
    <t>401 Shippan Avenue</t>
  </si>
  <si>
    <t>8:30AM-7:00PM Monday-Thursday         8:30AM-8:00PM Tuesday-Wenesday        8:00AM-5:00PM       Friday</t>
  </si>
  <si>
    <t>81 Holly Hill Lane                                             103 W. Broad Street                                   401 Shippan Avenue                                                          83 Lockwood Avenue</t>
  </si>
  <si>
    <t>Greenwich                      Stamford            Stamford                             Stamford</t>
  </si>
  <si>
    <t>06830 06902                 06902                        06902</t>
  </si>
  <si>
    <t xml:space="preserve">15 Thatcher Road                                           </t>
  </si>
  <si>
    <t>North Grosvenordale</t>
  </si>
  <si>
    <t>317 North Main Street                                  48 Mary Lane</t>
  </si>
  <si>
    <t>Manchester                                  Vernon</t>
  </si>
  <si>
    <t>06042          06066</t>
  </si>
  <si>
    <t>8:30AM-6:00PM             Monday-Friday</t>
  </si>
  <si>
    <t>Integrated Family Care &amp; Support</t>
  </si>
  <si>
    <t>21-0362</t>
  </si>
  <si>
    <t>21-0047</t>
  </si>
  <si>
    <t>21-0043</t>
  </si>
  <si>
    <t>21-0348</t>
  </si>
  <si>
    <t>21-0356</t>
  </si>
  <si>
    <t>BH Care</t>
  </si>
  <si>
    <t>21-0140</t>
  </si>
  <si>
    <t>Multidimensional Family Therapy</t>
  </si>
  <si>
    <t>Multidimensional Family Therapy (MDFT)</t>
  </si>
  <si>
    <t>20-0051</t>
  </si>
  <si>
    <t xml:space="preserve">Permanency Placement Services Program            </t>
  </si>
  <si>
    <t>21-0013</t>
  </si>
  <si>
    <t>21-0011</t>
  </si>
  <si>
    <t xml:space="preserve">Adopt a Social Worker               </t>
  </si>
  <si>
    <t xml:space="preserve">Adopt a Social Worker                </t>
  </si>
  <si>
    <t>21-0110</t>
  </si>
  <si>
    <t>21-0271</t>
  </si>
  <si>
    <t>21-0374</t>
  </si>
  <si>
    <t xml:space="preserve">Permanency Placement Services Program </t>
  </si>
  <si>
    <t>21-0213</t>
  </si>
  <si>
    <t xml:space="preserve">Be Proud! Be Responsible! </t>
  </si>
  <si>
    <t>21-0134</t>
  </si>
  <si>
    <t>21-0008</t>
  </si>
  <si>
    <t>21-0375</t>
  </si>
  <si>
    <t>21-0141</t>
  </si>
  <si>
    <t>21-0143</t>
  </si>
  <si>
    <t xml:space="preserve">Urban Community Alliance </t>
  </si>
  <si>
    <t>21-0020</t>
  </si>
  <si>
    <t>21-0373</t>
  </si>
  <si>
    <t>21-0028</t>
  </si>
  <si>
    <t>21-0278</t>
  </si>
  <si>
    <t>21-0177</t>
  </si>
  <si>
    <t>Mobile Crisis - Statewide Call Center</t>
  </si>
  <si>
    <t>21-0017</t>
  </si>
  <si>
    <t>21-0166</t>
  </si>
  <si>
    <t>21-0036</t>
  </si>
  <si>
    <t>SFY 2025</t>
  </si>
  <si>
    <t>Voluntary Care</t>
  </si>
  <si>
    <t>21-0007</t>
  </si>
  <si>
    <t>180 Fairfield Avenue                                            1 Park Street</t>
  </si>
  <si>
    <t>Bridgeport       Norwalk</t>
  </si>
  <si>
    <t>06604   06851</t>
  </si>
  <si>
    <t>402 East Main Street                                 30 Peck Lane                                                        72 Kenosia Avenue</t>
  </si>
  <si>
    <t>06702 06790 06810</t>
  </si>
  <si>
    <t>9:00AM-6:00PM          Monday-Friday</t>
  </si>
  <si>
    <t xml:space="preserve">141 East Main Street                              </t>
  </si>
  <si>
    <t>839 Asylum Avenue</t>
  </si>
  <si>
    <t>8:30AM-7:00PM   Monday-Friday</t>
  </si>
  <si>
    <t>24 Hours        p/ week</t>
  </si>
  <si>
    <t>8:30AM-9:00PM Monday/Wednesday   8:30AM-8:00PM  Tuesday           8:30AM-8:00PM  Thursday             8:30AM-5:00PM  Friday</t>
  </si>
  <si>
    <t>9:00AM-8:30PM Monday-Wednesday 9:00AM-6:00PM  Thursday                    9:00AM-5:00PM  Friday</t>
  </si>
  <si>
    <t>9:00AM-7:00PM Monday-Wednesday 9:00AM-5:00PM Thursday-Friday</t>
  </si>
  <si>
    <t>93 Edwards Street                                      98 Elm Street                                                   1575 Boston Post Road                                      41 Marne Street</t>
  </si>
  <si>
    <t>New Haven          West Haven             Guilford          Hamden</t>
  </si>
  <si>
    <t>06511   06516        06473         06517</t>
  </si>
  <si>
    <r>
      <t xml:space="preserve">8:00AM-8:00PM     Monday-Thursday                         8:00AM-6:00PM  Friday                           </t>
    </r>
    <r>
      <rPr>
        <b/>
        <sz val="11"/>
        <rFont val="Arial Narrow"/>
        <family val="2"/>
      </rPr>
      <t>HAMDEN SITE ONLY:</t>
    </r>
    <r>
      <rPr>
        <sz val="11"/>
        <rFont val="Arial Narrow"/>
        <family val="2"/>
      </rPr>
      <t xml:space="preserve"> 8:00AM-7:00PM          Monday-Thursday                8:00AM-6:00PM Friday</t>
    </r>
  </si>
  <si>
    <t>5 Science Park                                                  98 East Street</t>
  </si>
  <si>
    <t>New Haven           West Haven</t>
  </si>
  <si>
    <t>06511               06516</t>
  </si>
  <si>
    <t>Shannon Donahue</t>
  </si>
  <si>
    <t>sdonahue@gileadcs.org</t>
  </si>
  <si>
    <r>
      <rPr>
        <u/>
        <sz val="11"/>
        <rFont val="Arial Narrow"/>
        <family val="2"/>
      </rPr>
      <t>MIDDLETOWN:</t>
    </r>
    <r>
      <rPr>
        <sz val="11"/>
        <rFont val="Arial Narrow"/>
        <family val="2"/>
      </rPr>
      <t xml:space="preserve"> 8:30AM-7:00PM          Monday-Thursday       8:30AM-5:00PM        Friday       8:00AM-12:00PM Saturday                        </t>
    </r>
    <r>
      <rPr>
        <u/>
        <sz val="11"/>
        <rFont val="Arial Narrow"/>
        <family val="2"/>
      </rPr>
      <t>CLINTON</t>
    </r>
    <r>
      <rPr>
        <sz val="11"/>
        <rFont val="Arial Narrow"/>
        <family val="2"/>
      </rPr>
      <t xml:space="preserve">                                8:30AM-5:00PM         Mon / Tues / Thurs / Fri  9:30AM-6:00PM  Wednesday            8:00AM-12:00PM Saturday</t>
    </r>
  </si>
  <si>
    <t>1007 North Main Street                                   140 North Frontage Road</t>
  </si>
  <si>
    <t>303 Putnam Road                                             140 North Frontage Road</t>
  </si>
  <si>
    <t>303 Putnam Road                                     140 North Frontage Road</t>
  </si>
  <si>
    <t>Dayville          Mansfield Center</t>
  </si>
  <si>
    <t>Wauregan      Mansfield Center</t>
  </si>
  <si>
    <t>06241   06250</t>
  </si>
  <si>
    <t>06387        06250</t>
  </si>
  <si>
    <t>350 George Street</t>
  </si>
  <si>
    <t>13 Teams</t>
  </si>
  <si>
    <t>8:00AM-8:00PM Monday-Thursday    8:00AM-5:00PM    Friday</t>
  </si>
  <si>
    <t>9:00AM-5:00PM         Mon / Tues / Fri    9:00AM-7:00PM               Wed / Thurs</t>
  </si>
  <si>
    <t xml:space="preserve">8:00AM-7:00PM Monday-Thursday 8:00AM-5:00PM Friday              </t>
  </si>
  <si>
    <t>8:00AM-7:30PM Monday-Thursday      8:00AM-5:00PM    Friday</t>
  </si>
  <si>
    <t>8:00AM-8:00PM          Monday-Friday</t>
  </si>
  <si>
    <t xml:space="preserve">295 Washington Avenue                                  </t>
  </si>
  <si>
    <t xml:space="preserve">Hamden       </t>
  </si>
  <si>
    <t xml:space="preserve">49-51 Wethersfield Avenue                         </t>
  </si>
  <si>
    <t xml:space="preserve">Hartford          </t>
  </si>
  <si>
    <t>4 George Street                                            168 South Main Street                                  80 Prospect Street</t>
  </si>
  <si>
    <t>Danbury      Torrington    Waterbury</t>
  </si>
  <si>
    <t>06810       06451         06702</t>
  </si>
  <si>
    <t>5 Sherman Place                                                 145 Whiting Street</t>
  </si>
  <si>
    <t>474R School Street                                            444 Center Street                                          153 Hazard Avenue                                         955 South Main Street                                                    55 Main Street                                                         7B Ledgebrook Drive</t>
  </si>
  <si>
    <t>East Hartford         Manchester            Enfield             Middletown                       Norwich                 Mansfield Center</t>
  </si>
  <si>
    <t>06108           06040           06082         06457           06360           06250</t>
  </si>
  <si>
    <t>955 South Main Street                                        55 Main Street                                                 1491 Main Street</t>
  </si>
  <si>
    <t>Middletown           Norwich         Willimantic</t>
  </si>
  <si>
    <t>06457 06360            06226</t>
  </si>
  <si>
    <t>1491 West Main Street</t>
  </si>
  <si>
    <t>469 Center Street                                        7B Ledgebrook Drive</t>
  </si>
  <si>
    <t>9:00AM-8:00PM Monday-Tuesday 9:00AM-5:00PM       Wed / Thurs / Fri</t>
  </si>
  <si>
    <t>999 Asylum Avenue                                     444 Center Street</t>
  </si>
  <si>
    <t>Hartford              Manchester</t>
  </si>
  <si>
    <t>06106                06040</t>
  </si>
  <si>
    <t>8:00AM-8:00PM Monnday-Friday</t>
  </si>
  <si>
    <t>474R School Street                                           999 Asylum Avenue</t>
  </si>
  <si>
    <t xml:space="preserve">  8:00AM-8:00PM       Monday-Friday                </t>
  </si>
  <si>
    <t>153 Hazard Avenue                                       47 Palomba Drive                                          693 Bloomfield Avenue</t>
  </si>
  <si>
    <t>Enfield                     Enfield               Bloomfield</t>
  </si>
  <si>
    <t>06082 06082           06002</t>
  </si>
  <si>
    <r>
      <rPr>
        <b/>
        <u/>
        <sz val="11"/>
        <color theme="1"/>
        <rFont val="Arial Narrow"/>
        <family val="2"/>
      </rPr>
      <t>ENFIELD</t>
    </r>
    <r>
      <rPr>
        <sz val="11"/>
        <color theme="1"/>
        <rFont val="Arial Narrow"/>
        <family val="2"/>
      </rPr>
      <t xml:space="preserve">            8:00AM-8:00PM Monday-Thursday,              8:00AM-5:00PM      Friday       </t>
    </r>
    <r>
      <rPr>
        <b/>
        <u/>
        <sz val="11"/>
        <color theme="1"/>
        <rFont val="Arial Narrow"/>
        <family val="2"/>
      </rPr>
      <t>BLOOMFIELD</t>
    </r>
    <r>
      <rPr>
        <sz val="11"/>
        <color theme="1"/>
        <rFont val="Arial Narrow"/>
        <family val="2"/>
      </rPr>
      <t xml:space="preserve">  8:00AM-8:00PM Tuesday-Thursday,             8:00AM-5:00PM Monday &amp; Friday</t>
    </r>
  </si>
  <si>
    <t>255 Bank Street</t>
  </si>
  <si>
    <t>8:00AM-7:00PM Monday-Thursday  8:00AM-6:00PM                     Friday                                                               8:30AM-1:00PM Saturday</t>
  </si>
  <si>
    <t>233 Main Street                                         255 Bank Street</t>
  </si>
  <si>
    <t>New Britain       Waterbury</t>
  </si>
  <si>
    <t>06051           06702</t>
  </si>
  <si>
    <t xml:space="preserve">100 Commercial Boulevard                    </t>
  </si>
  <si>
    <t xml:space="preserve">Torrington             </t>
  </si>
  <si>
    <t>8:00AM-7:00PM Monday-Thursday       8:00AM-6:00PM            Tues / Wed           8:00AM-5:00PM          Friday</t>
  </si>
  <si>
    <t>8:30AAM-7:00PM Mon/Tues/Thurs             8:00AM-8:00PM Wednesday          8:00AM-5:00PM         Friday</t>
  </si>
  <si>
    <t>37 Parkside Drive</t>
  </si>
  <si>
    <t>999 Asylum Street</t>
  </si>
  <si>
    <t xml:space="preserve">8:00AM-8:00PM Monday-Friday </t>
  </si>
  <si>
    <t>36 Russell Street</t>
  </si>
  <si>
    <t>30 Arbor Street                                               200 West Center Street</t>
  </si>
  <si>
    <t>Hartford                 Manchester</t>
  </si>
  <si>
    <t>06106              06040</t>
  </si>
  <si>
    <t>8:00AM-8:00PM Monday-Thursday 9:00AM-5:00PM Friday</t>
  </si>
  <si>
    <t>New Britian</t>
  </si>
  <si>
    <t>91 Northwest Drive                                            10 North Main Street                                          75 North Mountain Road</t>
  </si>
  <si>
    <t>7 Vauxhall Street                                               322 Main Street</t>
  </si>
  <si>
    <t>75 Granite Street                                                591 Poquonock Road</t>
  </si>
  <si>
    <t>8:00AM-6:00PM     Monday                     8:00AM-8:00PM Tues/Wed/Thurs          8:00AM-5:00PM         Friday                9:00AM-12:00PM Saturday</t>
  </si>
  <si>
    <t>9:00AM-7:00PM Monday / Tuesday 9:00AM-7:30PM      Wed / Thurs                  9:00AM-5:00PM   Friday</t>
  </si>
  <si>
    <t>370 Linwood Street                                           98 York Street</t>
  </si>
  <si>
    <t>Alliance for Community Empowerment</t>
  </si>
  <si>
    <t>Jennifer Fiorillo</t>
  </si>
  <si>
    <t>jfiorillo@bridgesmilford.org</t>
  </si>
  <si>
    <t>8-10 ICC             8-18 FPS</t>
  </si>
  <si>
    <t>8:00AM-7:00PM Monday-Thursday 8:00AM-5:00PM Friday</t>
  </si>
  <si>
    <t>Meriden/Middletown</t>
  </si>
  <si>
    <t>331 Wethersfield Avenue                                  300 Parker Street</t>
  </si>
  <si>
    <r>
      <rPr>
        <u/>
        <sz val="11"/>
        <rFont val="Arial Narrow"/>
        <family val="2"/>
      </rPr>
      <t>WETHERSFIELD:</t>
    </r>
    <r>
      <rPr>
        <sz val="11"/>
        <rFont val="Arial Narrow"/>
        <family val="2"/>
      </rPr>
      <t xml:space="preserve"> 8:00AM-7:00PM Monday-Thursday 8:00AM-5:00PM  Friday                 </t>
    </r>
    <r>
      <rPr>
        <u/>
        <sz val="11"/>
        <rFont val="Arial Narrow"/>
        <family val="2"/>
      </rPr>
      <t xml:space="preserve">ALBANY: </t>
    </r>
    <r>
      <rPr>
        <sz val="11"/>
        <rFont val="Arial Narrow"/>
        <family val="2"/>
      </rPr>
      <t xml:space="preserve">                           8:00AM-7:00PM       Mon / Fri  7:30AM-7:00PM        Tues /  Wed                        8:00AM-7:00PM Thursday        </t>
    </r>
  </si>
  <si>
    <t>331 Wethersfield Avenue                      1680 Albany Avenue</t>
  </si>
  <si>
    <t>06114       06105</t>
  </si>
  <si>
    <t>Alliance For Community Empowerment</t>
  </si>
  <si>
    <t>mferguson@alliancect.org</t>
  </si>
  <si>
    <t>ihayes@alliancect.org</t>
  </si>
  <si>
    <t>Community Resources for Justice</t>
  </si>
  <si>
    <t>Jeffrey Vanderploeg</t>
  </si>
  <si>
    <t xml:space="preserve">jvanderploeg@uchc.edu </t>
  </si>
  <si>
    <t>Brian Rebeschi</t>
  </si>
  <si>
    <t>Brian.Rebeschi@yale.edu</t>
  </si>
  <si>
    <t>Michael J. Flora</t>
  </si>
  <si>
    <t>mflora@marrakechinc.org</t>
  </si>
  <si>
    <t>Jennifer A. Knebel (Interim CFO)</t>
  </si>
  <si>
    <t>knebelj@chc1.com</t>
  </si>
  <si>
    <t>Community Solutions, Inc.</t>
  </si>
  <si>
    <t>Marlene Thomas</t>
  </si>
  <si>
    <t>mthomas@csimail.org</t>
  </si>
  <si>
    <t xml:space="preserve">Urban Community Alliance, Inc. </t>
  </si>
  <si>
    <t>shirley.west@nhfamilyalliance.org</t>
  </si>
  <si>
    <t>Shirley West</t>
  </si>
  <si>
    <t>jmommens@integratedwellnessgroup.org</t>
  </si>
  <si>
    <t>Jessica Mommens</t>
  </si>
  <si>
    <t>Robert Morris</t>
  </si>
  <si>
    <t>rob@love146.org</t>
  </si>
  <si>
    <t>Selma Ward</t>
  </si>
  <si>
    <t>sward@tccoh.org</t>
  </si>
  <si>
    <t xml:space="preserve">R. Moses Vargas </t>
  </si>
  <si>
    <t>Mvargas@connecticutchildrens.org</t>
  </si>
  <si>
    <t>Aspire Living &amp; Learning</t>
  </si>
  <si>
    <t xml:space="preserve">Aspire Living &amp; Learning </t>
  </si>
  <si>
    <t>Aspire Livng &amp; Learning</t>
  </si>
  <si>
    <t>Replace</t>
  </si>
  <si>
    <t>Part 1</t>
  </si>
  <si>
    <t>Agency</t>
  </si>
  <si>
    <t>Name Change</t>
  </si>
  <si>
    <t xml:space="preserve">scruzserrano@crec.org </t>
  </si>
  <si>
    <t>middlesexcomdt@gmail.com</t>
  </si>
  <si>
    <t>WilliamGargano@familyreentry.org</t>
  </si>
  <si>
    <t>Bimal Patel</t>
  </si>
  <si>
    <t>Bimal.patel@hhchealth.org</t>
  </si>
  <si>
    <t>Suneetha Aderu</t>
  </si>
  <si>
    <t>saderu@keystonehumanservices.org</t>
  </si>
  <si>
    <t>Janeen Reid</t>
  </si>
  <si>
    <t>Full Circle Youth Empowerment, Inc.</t>
  </si>
  <si>
    <t>Fcyecenter@gmail.com</t>
  </si>
  <si>
    <t>Dawn Savo</t>
  </si>
  <si>
    <t>dawnsavo@gmail.com</t>
  </si>
  <si>
    <t>Cranford</t>
  </si>
  <si>
    <t>Teresa Alaimo</t>
  </si>
  <si>
    <t>teresa.alaimo@klingberg.com</t>
  </si>
  <si>
    <t>Barry Adams</t>
  </si>
  <si>
    <t>badams@thevillage.org</t>
  </si>
  <si>
    <t>SUN Scholars</t>
  </si>
  <si>
    <t>Adolescent College Mentoring</t>
  </si>
  <si>
    <t>Pastorelli</t>
  </si>
  <si>
    <t>Rebekka Laskowski</t>
  </si>
  <si>
    <t>rlaskowski@cliffordbeers.org</t>
  </si>
  <si>
    <t>Cindy J. Martinez</t>
  </si>
  <si>
    <t>CindyMartinez@nafi.com</t>
  </si>
  <si>
    <t xml:space="preserve">Care Coordination        </t>
  </si>
  <si>
    <t xml:space="preserve">Care Coordination                     </t>
  </si>
  <si>
    <t>Thomas Burke</t>
  </si>
  <si>
    <t>Thomas.burke@trinityhealthofne.org</t>
  </si>
  <si>
    <t>74 East Street                                               855 Lakewood Road</t>
  </si>
  <si>
    <t>Plainville                 Waterbury</t>
  </si>
  <si>
    <t>06062      06704</t>
  </si>
  <si>
    <t xml:space="preserve">Jeannette DeJesus </t>
  </si>
  <si>
    <t>Vacant</t>
  </si>
  <si>
    <t>lgiramma@allinc.org</t>
  </si>
  <si>
    <t>ehare@allinc.org</t>
  </si>
  <si>
    <t>Nurse-Family Partnership</t>
  </si>
  <si>
    <t>Community Resources for
Justice, Inc.</t>
  </si>
  <si>
    <t>Lisa Tepper Bates</t>
  </si>
  <si>
    <t>Tony Troxell</t>
  </si>
  <si>
    <t>tony.troxell@nursefamilypartnership.org</t>
  </si>
  <si>
    <t>Anthony Zeolla</t>
  </si>
  <si>
    <t>azeolla@tccoh.org</t>
  </si>
  <si>
    <t xml:space="preserve">Dave Meizels </t>
  </si>
  <si>
    <t xml:space="preserve">D.Meizels@channel3kidscamp.org </t>
  </si>
  <si>
    <t xml:space="preserve">Keith Churchwell, MD </t>
  </si>
  <si>
    <t xml:space="preserve">keith.churchwell.@ynhh.org </t>
  </si>
  <si>
    <t>Matthew Melmed</t>
  </si>
  <si>
    <t>MMelmed@zerotothree.org</t>
  </si>
  <si>
    <t>Pam Paisley</t>
  </si>
  <si>
    <t>paiseyp@criinc.org</t>
  </si>
  <si>
    <t>Omar Garro</t>
  </si>
  <si>
    <t xml:space="preserve">OGarro@fcagency.org </t>
  </si>
  <si>
    <t>Chris Lacey</t>
  </si>
  <si>
    <t xml:space="preserve">clacey@waterfordcs.org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</si>
</sst>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00"/>
    <numFmt numFmtId="165" formatCode="&quot;$&quot;#,##0"/>
    <numFmt numFmtId="166" formatCode="&quot;$&quot;#,##0.00"/>
  </numFmts>
  <fonts count="32" x14ac:knownFonts="1">
    <font>
      <sz val="11"/>
      <color theme="1"/>
      <name val="Calibri"/>
      <family val="2"/>
      <scheme val="minor"/>
    </font>
    <font>
      <b/>
      <sz val="10"/>
      <color theme="1"/>
      <name val="Arial"/>
      <family val="2"/>
    </font>
    <font>
      <b/>
      <sz val="10"/>
      <name val="Arial"/>
      <family val="2"/>
    </font>
    <font>
      <b/>
      <sz val="11"/>
      <name val="Arial Narrow"/>
      <family val="2"/>
    </font>
    <font>
      <b/>
      <sz val="8"/>
      <name val="Arial"/>
      <family val="2"/>
    </font>
    <font>
      <sz val="11"/>
      <color theme="1"/>
      <name val="Arial Narrow"/>
      <family val="2"/>
    </font>
    <font>
      <sz val="11"/>
      <name val="Arial Narrow"/>
      <family val="2"/>
    </font>
    <font>
      <sz val="10"/>
      <color rgb="FFC00000"/>
      <name val="Arial"/>
      <family val="2"/>
    </font>
    <font>
      <sz val="10"/>
      <color theme="1"/>
      <name val="Arial"/>
      <family val="2"/>
    </font>
    <font>
      <sz val="10"/>
      <color rgb="FFFF0000"/>
      <name val="Arial"/>
      <family val="2"/>
    </font>
    <font>
      <sz val="11"/>
      <color rgb="FFFF0000"/>
      <name val="Arial Narrow"/>
      <family val="2"/>
    </font>
    <font>
      <sz val="10"/>
      <name val="Arial"/>
      <family val="2"/>
    </font>
    <font>
      <sz val="11"/>
      <color rgb="FFC00000"/>
      <name val="Arial Narrow"/>
      <family val="2"/>
    </font>
    <font>
      <sz val="8"/>
      <name val="Arial"/>
      <family val="2"/>
    </font>
    <font>
      <b/>
      <sz val="9"/>
      <color indexed="81"/>
      <name val="Tahoma"/>
      <family val="2"/>
    </font>
    <font>
      <sz val="9"/>
      <color indexed="81"/>
      <name val="Tahoma"/>
      <family val="2"/>
    </font>
    <font>
      <b/>
      <sz val="11"/>
      <color theme="1"/>
      <name val="Arial Narrow"/>
      <family val="2"/>
    </font>
    <font>
      <b/>
      <sz val="11"/>
      <color rgb="FFFF0000"/>
      <name val="Arial Narrow"/>
      <family val="2"/>
    </font>
    <font>
      <b/>
      <sz val="11"/>
      <color rgb="FFC00000"/>
      <name val="Arial Narrow"/>
      <family val="2"/>
    </font>
    <font>
      <sz val="10"/>
      <color rgb="FFC9A4E4"/>
      <name val="Arial"/>
      <family val="2"/>
    </font>
    <font>
      <sz val="11"/>
      <color rgb="FFC9A4E4"/>
      <name val="Arial Narrow"/>
      <family val="2"/>
    </font>
    <font>
      <sz val="11"/>
      <color theme="0"/>
      <name val="Arial Narrow"/>
      <family val="2"/>
    </font>
    <font>
      <sz val="11"/>
      <color rgb="FFFF0000"/>
      <name val="Calibri"/>
      <family val="2"/>
      <scheme val="minor"/>
    </font>
    <font>
      <sz val="10"/>
      <color indexed="81"/>
      <name val="Tahoma"/>
      <family val="2"/>
    </font>
    <font>
      <b/>
      <sz val="10"/>
      <color indexed="81"/>
      <name val="Tahoma"/>
      <family val="2"/>
    </font>
    <font>
      <sz val="11"/>
      <color rgb="FFC00000"/>
      <name val="Calibri"/>
      <family val="2"/>
      <scheme val="minor"/>
    </font>
    <font>
      <b/>
      <sz val="10"/>
      <color rgb="FFFF0000"/>
      <name val="Arial"/>
      <family val="2"/>
    </font>
    <font>
      <u/>
      <sz val="10"/>
      <color theme="10"/>
      <name val="Arial"/>
      <family val="2"/>
    </font>
    <font>
      <i/>
      <sz val="11"/>
      <name val="Arial Narrow"/>
      <family val="2"/>
    </font>
    <font>
      <u/>
      <sz val="11"/>
      <name val="Arial Narrow"/>
      <family val="2"/>
    </font>
    <font>
      <sz val="11"/>
      <color theme="1"/>
      <name val="Calibri"/>
      <family val="2"/>
      <scheme val="minor"/>
    </font>
    <font>
      <b/>
      <u/>
      <sz val="11"/>
      <color theme="1"/>
      <name val="Arial Narrow"/>
      <family val="2"/>
    </font>
  </fonts>
  <fills count="17">
    <fill>
      <patternFill patternType="none"/>
    </fill>
    <fill>
      <patternFill patternType="gray125"/>
    </fill>
    <fill>
      <patternFill patternType="solid">
        <fgColor theme="2" tint="-9.9978637043366805E-2"/>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C9A4E4"/>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EEDDFF"/>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4"/>
        <bgColor indexed="64"/>
      </patternFill>
    </fill>
  </fills>
  <borders count="9">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0" fontId="27" fillId="0" borderId="0" applyNumberFormat="0" applyFill="0" applyBorder="0" applyAlignment="0" applyProtection="0"/>
    <xf numFmtId="44" fontId="30" fillId="0" borderId="0" applyFont="0" applyFill="0" applyBorder="0" applyAlignment="0" applyProtection="0"/>
  </cellStyleXfs>
  <cellXfs count="276">
    <xf numFmtId="0" fontId="0" fillId="0" borderId="0" xfId="0"/>
    <xf numFmtId="0" fontId="1"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 fillId="0" borderId="0" xfId="0" applyFont="1" applyAlignment="1">
      <alignment horizontal="center" vertical="center" wrapText="1"/>
    </xf>
    <xf numFmtId="0" fontId="4" fillId="2" borderId="2" xfId="0" applyFont="1" applyFill="1" applyBorder="1" applyAlignment="1">
      <alignment horizontal="center" vertical="center" textRotation="45" wrapText="1"/>
    </xf>
    <xf numFmtId="0" fontId="5" fillId="0" borderId="3" xfId="0" applyFont="1" applyBorder="1" applyAlignment="1">
      <alignment horizontal="center" vertical="center" wrapText="1"/>
    </xf>
    <xf numFmtId="0" fontId="6" fillId="0" borderId="4" xfId="0" applyFont="1" applyBorder="1" applyAlignment="1">
      <alignment horizontal="center" vertical="center"/>
    </xf>
    <xf numFmtId="0" fontId="6" fillId="0" borderId="4" xfId="0" applyFont="1" applyFill="1" applyBorder="1" applyAlignment="1">
      <alignment horizontal="center" vertical="center" wrapText="1"/>
    </xf>
    <xf numFmtId="0" fontId="6" fillId="0" borderId="2" xfId="0" applyFont="1" applyBorder="1" applyAlignment="1">
      <alignment horizontal="center" vertical="center" wrapText="1"/>
    </xf>
    <xf numFmtId="164" fontId="6" fillId="0" borderId="2" xfId="0" applyNumberFormat="1" applyFont="1" applyBorder="1" applyAlignment="1">
      <alignment horizontal="center" vertical="center"/>
    </xf>
    <xf numFmtId="0" fontId="0" fillId="0" borderId="0" xfId="0" applyAlignment="1">
      <alignment horizontal="center"/>
    </xf>
    <xf numFmtId="0" fontId="5" fillId="0" borderId="1" xfId="0" applyFont="1" applyBorder="1" applyAlignment="1">
      <alignment horizontal="center" vertical="center" wrapText="1"/>
    </xf>
    <xf numFmtId="0" fontId="6" fillId="0" borderId="2" xfId="0" applyFont="1" applyBorder="1" applyAlignment="1">
      <alignment horizontal="center" vertical="center"/>
    </xf>
    <xf numFmtId="0" fontId="6" fillId="0" borderId="2"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2" xfId="0" applyFont="1" applyFill="1" applyBorder="1" applyAlignment="1">
      <alignment horizontal="center" vertical="center" wrapText="1"/>
    </xf>
    <xf numFmtId="164" fontId="6" fillId="0" borderId="2" xfId="0" applyNumberFormat="1" applyFont="1" applyBorder="1" applyAlignment="1">
      <alignment horizontal="center" vertical="center" wrapText="1"/>
    </xf>
    <xf numFmtId="0" fontId="8" fillId="0" borderId="0" xfId="0" applyFont="1" applyAlignment="1">
      <alignment horizontal="center"/>
    </xf>
    <xf numFmtId="0" fontId="5" fillId="0" borderId="2" xfId="0" applyFont="1" applyBorder="1" applyAlignment="1">
      <alignment horizontal="center" vertical="center"/>
    </xf>
    <xf numFmtId="0" fontId="9" fillId="0" borderId="0" xfId="0" applyFont="1" applyAlignment="1">
      <alignment horizontal="center"/>
    </xf>
    <xf numFmtId="164" fontId="5" fillId="0" borderId="2" xfId="0" applyNumberFormat="1" applyFont="1" applyBorder="1" applyAlignment="1">
      <alignment horizontal="center" vertical="center"/>
    </xf>
    <xf numFmtId="0" fontId="6" fillId="0" borderId="4"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0" fillId="0" borderId="4" xfId="0" applyFont="1" applyBorder="1" applyAlignment="1">
      <alignment horizontal="center" vertical="center"/>
    </xf>
    <xf numFmtId="0" fontId="10" fillId="0" borderId="2" xfId="0" applyFont="1" applyBorder="1" applyAlignment="1">
      <alignment horizontal="center" vertical="center" wrapText="1"/>
    </xf>
    <xf numFmtId="164" fontId="5" fillId="0" borderId="2" xfId="0" applyNumberFormat="1" applyFont="1" applyBorder="1" applyAlignment="1">
      <alignment horizontal="center" vertical="center" wrapText="1"/>
    </xf>
    <xf numFmtId="0" fontId="6" fillId="0" borderId="2" xfId="0" applyFont="1" applyFill="1" applyBorder="1" applyAlignment="1">
      <alignment horizontal="center" vertical="center"/>
    </xf>
    <xf numFmtId="0" fontId="5" fillId="0" borderId="1" xfId="0" applyFont="1" applyBorder="1" applyAlignment="1">
      <alignment horizontal="center" vertical="center"/>
    </xf>
    <xf numFmtId="0" fontId="10" fillId="0" borderId="2" xfId="0" applyFont="1" applyBorder="1" applyAlignment="1">
      <alignment horizontal="center" vertical="center"/>
    </xf>
    <xf numFmtId="0" fontId="11" fillId="0" borderId="2" xfId="0" applyFont="1" applyBorder="1" applyAlignment="1">
      <alignment horizontal="center" vertical="center" wrapText="1"/>
    </xf>
    <xf numFmtId="0" fontId="7" fillId="0" borderId="0" xfId="0" applyFont="1" applyAlignment="1">
      <alignment horizontal="center"/>
    </xf>
    <xf numFmtId="0" fontId="5" fillId="0" borderId="4" xfId="0" applyFont="1" applyBorder="1" applyAlignment="1">
      <alignment horizontal="center" vertical="center"/>
    </xf>
    <xf numFmtId="164" fontId="6" fillId="0" borderId="0" xfId="0" applyNumberFormat="1" applyFont="1" applyAlignment="1">
      <alignment horizontal="center"/>
    </xf>
    <xf numFmtId="0" fontId="13" fillId="0" borderId="0" xfId="0" applyFont="1" applyAlignment="1">
      <alignment horizontal="center"/>
    </xf>
    <xf numFmtId="0" fontId="6" fillId="0" borderId="0" xfId="0" applyFont="1" applyAlignment="1">
      <alignment horizontal="center"/>
    </xf>
    <xf numFmtId="165" fontId="2" fillId="2" borderId="2" xfId="0" applyNumberFormat="1" applyFont="1" applyFill="1" applyBorder="1" applyAlignment="1">
      <alignment horizontal="center" vertical="center" wrapText="1"/>
    </xf>
    <xf numFmtId="165" fontId="1" fillId="4" borderId="2" xfId="0" applyNumberFormat="1" applyFont="1" applyFill="1" applyBorder="1" applyAlignment="1">
      <alignment horizontal="center" vertical="center" wrapText="1"/>
    </xf>
    <xf numFmtId="0" fontId="8" fillId="0" borderId="6" xfId="0" applyFont="1" applyBorder="1" applyAlignment="1">
      <alignment horizontal="center" vertical="center"/>
    </xf>
    <xf numFmtId="0" fontId="5" fillId="3" borderId="2" xfId="0" applyFont="1" applyFill="1" applyBorder="1" applyAlignment="1">
      <alignment horizontal="center" vertical="center" wrapText="1"/>
    </xf>
    <xf numFmtId="165" fontId="5" fillId="0" borderId="2" xfId="0" applyNumberFormat="1" applyFont="1" applyFill="1" applyBorder="1" applyAlignment="1">
      <alignment horizontal="center" vertical="center" wrapText="1"/>
    </xf>
    <xf numFmtId="165" fontId="16" fillId="4" borderId="2"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3" fillId="5" borderId="2" xfId="0" applyFont="1" applyFill="1" applyBorder="1" applyAlignment="1">
      <alignment horizontal="right" vertical="center" wrapText="1"/>
    </xf>
    <xf numFmtId="0" fontId="3" fillId="5" borderId="2" xfId="0" applyFont="1" applyFill="1" applyBorder="1" applyAlignment="1">
      <alignment horizontal="center" vertical="center" wrapText="1"/>
    </xf>
    <xf numFmtId="165" fontId="3" fillId="5" borderId="2" xfId="0" applyNumberFormat="1" applyFont="1" applyFill="1" applyBorder="1" applyAlignment="1">
      <alignment horizontal="center" vertical="center" wrapText="1"/>
    </xf>
    <xf numFmtId="0" fontId="6" fillId="4" borderId="2" xfId="0" applyFont="1" applyFill="1" applyBorder="1" applyAlignment="1">
      <alignment horizontal="center" vertical="center" wrapText="1"/>
    </xf>
    <xf numFmtId="165" fontId="6" fillId="0" borderId="2" xfId="0" applyNumberFormat="1" applyFont="1" applyFill="1" applyBorder="1" applyAlignment="1">
      <alignment horizontal="center" vertical="center" wrapText="1"/>
    </xf>
    <xf numFmtId="165" fontId="10" fillId="0" borderId="2" xfId="0" applyNumberFormat="1" applyFont="1" applyFill="1" applyBorder="1" applyAlignment="1">
      <alignment horizontal="center" vertical="center" wrapText="1"/>
    </xf>
    <xf numFmtId="0" fontId="6" fillId="3" borderId="4" xfId="0" applyFont="1" applyFill="1" applyBorder="1" applyAlignment="1">
      <alignment horizontal="center" vertical="center" wrapText="1"/>
    </xf>
    <xf numFmtId="0" fontId="10" fillId="0" borderId="2" xfId="0" applyFont="1" applyFill="1" applyBorder="1" applyAlignment="1">
      <alignment horizontal="center" vertical="center" wrapText="1"/>
    </xf>
    <xf numFmtId="165" fontId="17" fillId="4" borderId="2"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6" fillId="0" borderId="4" xfId="0" applyFont="1" applyFill="1" applyBorder="1" applyAlignment="1">
      <alignment horizontal="center" vertical="center"/>
    </xf>
    <xf numFmtId="165" fontId="6" fillId="0" borderId="4" xfId="0" applyNumberFormat="1" applyFont="1" applyFill="1" applyBorder="1" applyAlignment="1">
      <alignment horizontal="center" vertical="center" wrapText="1"/>
    </xf>
    <xf numFmtId="165" fontId="16" fillId="4" borderId="4" xfId="0" applyNumberFormat="1" applyFont="1" applyFill="1" applyBorder="1" applyAlignment="1">
      <alignment horizontal="center" vertical="center" wrapText="1"/>
    </xf>
    <xf numFmtId="0" fontId="12" fillId="0" borderId="2" xfId="0" applyFont="1" applyBorder="1" applyAlignment="1">
      <alignment horizontal="center" vertical="center" wrapText="1"/>
    </xf>
    <xf numFmtId="0" fontId="12" fillId="0" borderId="2" xfId="0" applyFont="1" applyBorder="1" applyAlignment="1">
      <alignment horizontal="center" vertical="center"/>
    </xf>
    <xf numFmtId="0" fontId="12" fillId="0" borderId="2" xfId="0" applyFont="1" applyFill="1" applyBorder="1" applyAlignment="1">
      <alignment horizontal="center" vertical="center" wrapText="1"/>
    </xf>
    <xf numFmtId="165" fontId="12" fillId="0" borderId="2" xfId="0" applyNumberFormat="1" applyFont="1" applyFill="1" applyBorder="1" applyAlignment="1">
      <alignment horizontal="center" vertical="center" wrapText="1"/>
    </xf>
    <xf numFmtId="165" fontId="18" fillId="4" borderId="2" xfId="0" applyNumberFormat="1" applyFont="1" applyFill="1" applyBorder="1" applyAlignment="1">
      <alignment horizontal="center" vertical="center" wrapText="1"/>
    </xf>
    <xf numFmtId="165" fontId="5" fillId="0" borderId="4" xfId="0" applyNumberFormat="1" applyFont="1" applyFill="1" applyBorder="1" applyAlignment="1">
      <alignment horizontal="center" vertical="center" wrapText="1"/>
    </xf>
    <xf numFmtId="0" fontId="5" fillId="0" borderId="3" xfId="0" applyFont="1" applyFill="1" applyBorder="1" applyAlignment="1">
      <alignment horizontal="center" vertical="center"/>
    </xf>
    <xf numFmtId="165" fontId="6" fillId="0" borderId="4" xfId="0" applyNumberFormat="1" applyFont="1" applyFill="1" applyBorder="1" applyAlignment="1">
      <alignment horizontal="center" vertical="center"/>
    </xf>
    <xf numFmtId="165" fontId="16" fillId="4" borderId="4" xfId="0" applyNumberFormat="1" applyFont="1" applyFill="1" applyBorder="1" applyAlignment="1">
      <alignment horizontal="center" vertical="center"/>
    </xf>
    <xf numFmtId="166" fontId="10" fillId="0" borderId="2" xfId="0" applyNumberFormat="1" applyFont="1" applyFill="1" applyBorder="1" applyAlignment="1">
      <alignment horizontal="center" vertical="center" wrapText="1"/>
    </xf>
    <xf numFmtId="165" fontId="6" fillId="3" borderId="2" xfId="0" applyNumberFormat="1" applyFont="1" applyFill="1" applyBorder="1" applyAlignment="1">
      <alignment horizontal="center" vertical="center" wrapText="1"/>
    </xf>
    <xf numFmtId="165" fontId="5" fillId="0" borderId="4" xfId="0" applyNumberFormat="1" applyFont="1" applyBorder="1" applyAlignment="1">
      <alignment horizontal="center" vertical="center" wrapText="1"/>
    </xf>
    <xf numFmtId="165" fontId="5" fillId="3" borderId="2" xfId="0" applyNumberFormat="1" applyFont="1" applyFill="1" applyBorder="1" applyAlignment="1">
      <alignment horizontal="center" vertical="center" wrapText="1"/>
    </xf>
    <xf numFmtId="165" fontId="6" fillId="3" borderId="4" xfId="0" applyNumberFormat="1" applyFont="1" applyFill="1" applyBorder="1" applyAlignment="1">
      <alignment horizontal="center" vertical="center" wrapText="1"/>
    </xf>
    <xf numFmtId="165" fontId="10" fillId="0" borderId="4" xfId="0" applyNumberFormat="1" applyFont="1" applyFill="1" applyBorder="1" applyAlignment="1">
      <alignment horizontal="center" vertical="center" wrapText="1"/>
    </xf>
    <xf numFmtId="0" fontId="10" fillId="0" borderId="4" xfId="0" applyFont="1" applyBorder="1" applyAlignment="1">
      <alignment horizontal="center" vertical="center" wrapText="1"/>
    </xf>
    <xf numFmtId="165" fontId="17" fillId="4" borderId="4"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8" fillId="0" borderId="4" xfId="0" applyFont="1" applyBorder="1" applyAlignment="1">
      <alignment horizontal="center" vertical="center" wrapText="1"/>
    </xf>
    <xf numFmtId="165" fontId="8" fillId="0" borderId="4" xfId="0" applyNumberFormat="1" applyFont="1" applyBorder="1" applyAlignment="1">
      <alignment horizontal="center" vertical="center" wrapText="1"/>
    </xf>
    <xf numFmtId="165" fontId="5" fillId="3" borderId="4" xfId="0" applyNumberFormat="1" applyFont="1" applyFill="1" applyBorder="1" applyAlignment="1">
      <alignment horizontal="center" vertical="center" wrapText="1"/>
    </xf>
    <xf numFmtId="0" fontId="2" fillId="6" borderId="0" xfId="0" applyFont="1" applyFill="1" applyAlignment="1">
      <alignment horizontal="center"/>
    </xf>
    <xf numFmtId="165" fontId="2" fillId="6" borderId="0" xfId="0" applyNumberFormat="1" applyFont="1" applyFill="1" applyAlignment="1">
      <alignment horizontal="center"/>
    </xf>
    <xf numFmtId="0" fontId="1" fillId="7" borderId="2" xfId="0" applyFont="1" applyFill="1" applyBorder="1" applyAlignment="1">
      <alignment horizontal="center"/>
    </xf>
    <xf numFmtId="0" fontId="0" fillId="7" borderId="2" xfId="0" applyFill="1" applyBorder="1" applyAlignment="1">
      <alignment horizontal="center"/>
    </xf>
    <xf numFmtId="0" fontId="8" fillId="7" borderId="2" xfId="0" applyFont="1" applyFill="1" applyBorder="1" applyAlignment="1">
      <alignment horizontal="center"/>
    </xf>
    <xf numFmtId="0" fontId="2" fillId="7" borderId="2" xfId="0" applyFont="1" applyFill="1" applyBorder="1" applyAlignment="1">
      <alignment horizontal="center"/>
    </xf>
    <xf numFmtId="0" fontId="1" fillId="8" borderId="2" xfId="0" applyFont="1" applyFill="1" applyBorder="1" applyAlignment="1">
      <alignment horizontal="right"/>
    </xf>
    <xf numFmtId="0" fontId="2" fillId="8" borderId="2" xfId="0" applyFont="1" applyFill="1" applyBorder="1" applyAlignment="1">
      <alignment horizontal="center"/>
    </xf>
    <xf numFmtId="0" fontId="8" fillId="0" borderId="6" xfId="0" applyFont="1" applyBorder="1" applyAlignment="1">
      <alignment horizontal="center" vertical="center" wrapText="1"/>
    </xf>
    <xf numFmtId="165" fontId="1" fillId="4" borderId="0" xfId="0" applyNumberFormat="1" applyFont="1" applyFill="1" applyAlignment="1">
      <alignment horizontal="center"/>
    </xf>
    <xf numFmtId="0" fontId="2" fillId="2" borderId="6" xfId="0" applyFont="1" applyFill="1" applyBorder="1" applyAlignment="1">
      <alignment horizontal="center" vertical="center" wrapText="1"/>
    </xf>
    <xf numFmtId="0" fontId="2" fillId="9" borderId="2" xfId="0" applyFont="1" applyFill="1" applyBorder="1" applyAlignment="1">
      <alignment horizontal="center" vertical="center" wrapText="1"/>
    </xf>
    <xf numFmtId="165" fontId="6" fillId="9" borderId="2" xfId="0" applyNumberFormat="1" applyFont="1" applyFill="1" applyBorder="1" applyAlignment="1">
      <alignment horizontal="center" vertical="center" wrapText="1"/>
    </xf>
    <xf numFmtId="0" fontId="2" fillId="0" borderId="6" xfId="0" applyFont="1" applyBorder="1" applyAlignment="1">
      <alignment horizontal="center" vertical="center"/>
    </xf>
    <xf numFmtId="0" fontId="17"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165" fontId="3" fillId="10" borderId="2" xfId="0" applyNumberFormat="1" applyFont="1" applyFill="1" applyBorder="1" applyAlignment="1">
      <alignment horizontal="center" vertical="center" wrapText="1"/>
    </xf>
    <xf numFmtId="0" fontId="2" fillId="0" borderId="0" xfId="0" applyFont="1" applyAlignment="1">
      <alignment horizontal="center"/>
    </xf>
    <xf numFmtId="0" fontId="10" fillId="0" borderId="1" xfId="0" applyFont="1" applyBorder="1" applyAlignment="1">
      <alignment horizontal="center" vertical="center" wrapText="1"/>
    </xf>
    <xf numFmtId="0" fontId="11" fillId="0" borderId="6" xfId="0" applyFont="1" applyBorder="1" applyAlignment="1">
      <alignment horizontal="center" vertical="center"/>
    </xf>
    <xf numFmtId="0" fontId="19" fillId="0" borderId="6" xfId="0" applyFont="1" applyBorder="1" applyAlignment="1">
      <alignment horizontal="center" vertical="center"/>
    </xf>
    <xf numFmtId="0" fontId="20" fillId="0" borderId="2" xfId="0" applyFont="1" applyBorder="1" applyAlignment="1">
      <alignment horizontal="center" vertical="center"/>
    </xf>
    <xf numFmtId="165" fontId="20" fillId="0" borderId="2" xfId="0" applyNumberFormat="1" applyFont="1" applyFill="1" applyBorder="1" applyAlignment="1">
      <alignment horizontal="center" vertical="center" wrapText="1"/>
    </xf>
    <xf numFmtId="165" fontId="20" fillId="9" borderId="2" xfId="0" applyNumberFormat="1" applyFont="1" applyFill="1" applyBorder="1" applyAlignment="1">
      <alignment horizontal="center" vertical="center" wrapText="1"/>
    </xf>
    <xf numFmtId="165" fontId="19" fillId="0" borderId="0" xfId="0" applyNumberFormat="1" applyFont="1" applyAlignment="1">
      <alignment horizontal="center"/>
    </xf>
    <xf numFmtId="0" fontId="19" fillId="0" borderId="0" xfId="0" applyFont="1" applyAlignment="1">
      <alignment horizontal="center"/>
    </xf>
    <xf numFmtId="0" fontId="16" fillId="0" borderId="1" xfId="0" applyFont="1" applyBorder="1" applyAlignment="1">
      <alignment horizontal="center" vertical="center" wrapText="1"/>
    </xf>
    <xf numFmtId="0" fontId="10" fillId="0" borderId="3" xfId="0" applyFont="1" applyBorder="1" applyAlignment="1">
      <alignment horizontal="center" vertical="center" wrapText="1"/>
    </xf>
    <xf numFmtId="165" fontId="6" fillId="9" borderId="4" xfId="0" applyNumberFormat="1" applyFont="1" applyFill="1" applyBorder="1" applyAlignment="1">
      <alignment horizontal="center" vertical="center" wrapText="1"/>
    </xf>
    <xf numFmtId="0" fontId="20" fillId="0" borderId="2" xfId="0" applyFont="1" applyFill="1" applyBorder="1" applyAlignment="1">
      <alignment horizontal="center" vertical="center" wrapText="1"/>
    </xf>
    <xf numFmtId="165" fontId="0" fillId="0" borderId="0" xfId="0" applyNumberFormat="1" applyAlignment="1">
      <alignment horizontal="center"/>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165" fontId="6" fillId="0" borderId="4" xfId="0" applyNumberFormat="1" applyFont="1" applyFill="1" applyBorder="1" applyAlignment="1">
      <alignment horizontal="center" vertical="center" wrapText="1"/>
    </xf>
    <xf numFmtId="0" fontId="20" fillId="0" borderId="2" xfId="0" applyFont="1" applyBorder="1" applyAlignment="1">
      <alignment horizontal="center" vertical="center" wrapText="1"/>
    </xf>
    <xf numFmtId="0" fontId="20" fillId="0" borderId="4" xfId="0" applyFont="1" applyFill="1" applyBorder="1" applyAlignment="1">
      <alignment horizontal="center" vertical="center" wrapText="1"/>
    </xf>
    <xf numFmtId="0" fontId="0" fillId="0" borderId="6" xfId="0" applyBorder="1" applyAlignment="1">
      <alignment horizontal="center" vertical="center"/>
    </xf>
    <xf numFmtId="0" fontId="8"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0" fillId="0" borderId="5" xfId="0" applyBorder="1" applyAlignment="1">
      <alignment horizontal="center" vertical="center" wrapText="1"/>
    </xf>
    <xf numFmtId="0" fontId="9" fillId="0" borderId="6" xfId="0" applyFont="1"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horizontal="center" vertical="center"/>
    </xf>
    <xf numFmtId="165" fontId="6" fillId="0" borderId="7" xfId="0" applyNumberFormat="1" applyFont="1" applyFill="1" applyBorder="1" applyAlignment="1">
      <alignment horizontal="center" vertical="center" wrapText="1"/>
    </xf>
    <xf numFmtId="165" fontId="6" fillId="9" borderId="7" xfId="0" applyNumberFormat="1" applyFont="1" applyFill="1" applyBorder="1" applyAlignment="1">
      <alignment horizontal="center" vertical="center" wrapText="1"/>
    </xf>
    <xf numFmtId="0" fontId="10" fillId="0" borderId="4" xfId="0" applyFont="1" applyFill="1" applyBorder="1" applyAlignment="1">
      <alignment horizontal="center" vertical="center" wrapText="1"/>
    </xf>
    <xf numFmtId="165" fontId="6" fillId="9" borderId="5" xfId="0" applyNumberFormat="1" applyFont="1" applyFill="1" applyBorder="1" applyAlignment="1">
      <alignment horizontal="center" vertical="center" wrapText="1"/>
    </xf>
    <xf numFmtId="0" fontId="0" fillId="0" borderId="6" xfId="0" applyBorder="1" applyAlignment="1">
      <alignment horizontal="center" vertical="center" wrapText="1"/>
    </xf>
    <xf numFmtId="0" fontId="8" fillId="0" borderId="5" xfId="0" applyFont="1" applyBorder="1" applyAlignment="1">
      <alignment horizontal="center" vertical="center" wrapText="1"/>
    </xf>
    <xf numFmtId="0" fontId="11" fillId="0" borderId="0" xfId="0" applyFont="1" applyAlignment="1">
      <alignment horizontal="center"/>
    </xf>
    <xf numFmtId="165" fontId="5" fillId="9" borderId="2" xfId="0" applyNumberFormat="1" applyFont="1" applyFill="1" applyBorder="1" applyAlignment="1">
      <alignment horizontal="center" vertical="center" wrapText="1"/>
    </xf>
    <xf numFmtId="165" fontId="6" fillId="0" borderId="0" xfId="0" applyNumberFormat="1" applyFont="1" applyFill="1" applyBorder="1" applyAlignment="1">
      <alignment horizontal="center" vertical="center" wrapText="1"/>
    </xf>
    <xf numFmtId="165" fontId="6" fillId="9" borderId="0" xfId="0" applyNumberFormat="1" applyFont="1" applyFill="1" applyBorder="1" applyAlignment="1">
      <alignment horizontal="center" vertical="center" wrapText="1"/>
    </xf>
    <xf numFmtId="165" fontId="6" fillId="0" borderId="4" xfId="0" applyNumberFormat="1" applyFont="1" applyFill="1" applyBorder="1" applyAlignment="1">
      <alignment horizontal="center" vertical="center" wrapText="1"/>
    </xf>
    <xf numFmtId="0" fontId="11" fillId="0" borderId="6" xfId="0" applyFont="1" applyBorder="1" applyAlignment="1">
      <alignment horizontal="center" vertical="center"/>
    </xf>
    <xf numFmtId="0" fontId="0" fillId="0" borderId="6" xfId="0" applyBorder="1" applyAlignment="1">
      <alignment horizontal="center" vertical="center"/>
    </xf>
    <xf numFmtId="0" fontId="8" fillId="0" borderId="6" xfId="0" applyFont="1" applyBorder="1" applyAlignment="1">
      <alignment horizontal="center" vertical="center"/>
    </xf>
    <xf numFmtId="0" fontId="6" fillId="11" borderId="4" xfId="0" applyFont="1" applyFill="1" applyBorder="1" applyAlignment="1">
      <alignment horizontal="center" vertical="center" wrapText="1"/>
    </xf>
    <xf numFmtId="164" fontId="6" fillId="0" borderId="2" xfId="0" applyNumberFormat="1" applyFont="1" applyFill="1" applyBorder="1" applyAlignment="1">
      <alignment horizontal="center" vertical="center"/>
    </xf>
    <xf numFmtId="164" fontId="6" fillId="0" borderId="2" xfId="0" applyNumberFormat="1" applyFont="1" applyFill="1" applyBorder="1" applyAlignment="1">
      <alignment horizontal="center" vertical="center" wrapText="1"/>
    </xf>
    <xf numFmtId="0" fontId="21" fillId="0" borderId="2" xfId="0" applyFont="1" applyBorder="1" applyAlignment="1">
      <alignment horizontal="center" vertical="center"/>
    </xf>
    <xf numFmtId="0" fontId="22" fillId="0" borderId="0" xfId="0" applyFont="1" applyAlignment="1">
      <alignment horizontal="center"/>
    </xf>
    <xf numFmtId="0" fontId="25" fillId="0" borderId="0" xfId="0" applyFont="1" applyAlignment="1">
      <alignment horizontal="center"/>
    </xf>
    <xf numFmtId="165" fontId="6" fillId="0" borderId="4" xfId="0" applyNumberFormat="1" applyFont="1" applyFill="1" applyBorder="1"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5" fillId="0" borderId="4" xfId="0" applyFont="1"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11" fillId="0" borderId="6" xfId="0" applyFont="1" applyBorder="1" applyAlignment="1">
      <alignment horizontal="center" vertical="center"/>
    </xf>
    <xf numFmtId="0" fontId="6" fillId="0" borderId="4" xfId="0" applyFont="1" applyBorder="1" applyAlignment="1">
      <alignment horizontal="center" vertical="center"/>
    </xf>
    <xf numFmtId="0" fontId="0" fillId="0" borderId="6" xfId="0" applyBorder="1" applyAlignment="1">
      <alignment horizontal="center" vertical="center"/>
    </xf>
    <xf numFmtId="0" fontId="8" fillId="0" borderId="6" xfId="0" applyFont="1" applyBorder="1" applyAlignment="1">
      <alignment horizontal="center" vertical="center"/>
    </xf>
    <xf numFmtId="0" fontId="1" fillId="2"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2" borderId="2" xfId="0" applyFont="1" applyFill="1" applyBorder="1" applyAlignment="1">
      <alignment horizontal="center" vertical="center"/>
    </xf>
    <xf numFmtId="0" fontId="2" fillId="0" borderId="0" xfId="0" applyFont="1" applyFill="1" applyAlignment="1">
      <alignment horizontal="center" vertical="center"/>
    </xf>
    <xf numFmtId="0" fontId="26" fillId="0" borderId="0" xfId="0" applyFont="1" applyFill="1" applyAlignment="1">
      <alignment vertical="center"/>
    </xf>
    <xf numFmtId="0" fontId="2" fillId="0" borderId="0" xfId="0" applyFont="1" applyAlignment="1">
      <alignment horizontal="center" vertical="center"/>
    </xf>
    <xf numFmtId="0" fontId="27" fillId="0" borderId="2" xfId="1" applyFill="1" applyBorder="1" applyAlignment="1">
      <alignment horizontal="center" vertical="center" wrapText="1"/>
    </xf>
    <xf numFmtId="0" fontId="0" fillId="0" borderId="0" xfId="0" applyFill="1" applyAlignment="1">
      <alignment horizontal="center"/>
    </xf>
    <xf numFmtId="0" fontId="27" fillId="0" borderId="0" xfId="1" applyFill="1" applyAlignment="1">
      <alignment horizontal="center"/>
    </xf>
    <xf numFmtId="0" fontId="0" fillId="12" borderId="0" xfId="0" applyFill="1" applyAlignment="1">
      <alignment horizontal="center"/>
    </xf>
    <xf numFmtId="0" fontId="22" fillId="0" borderId="0" xfId="0" applyFont="1" applyFill="1"/>
    <xf numFmtId="0" fontId="22" fillId="0" borderId="0" xfId="0" applyFont="1" applyFill="1" applyAlignment="1">
      <alignment horizontal="center"/>
    </xf>
    <xf numFmtId="0" fontId="11" fillId="0" borderId="0" xfId="0" applyFont="1" applyFill="1" applyAlignment="1">
      <alignment horizontal="center"/>
    </xf>
    <xf numFmtId="0" fontId="27" fillId="0" borderId="2" xfId="1" applyFill="1" applyBorder="1"/>
    <xf numFmtId="0" fontId="0" fillId="0" borderId="0" xfId="0" applyFill="1" applyAlignment="1">
      <alignment horizontal="left"/>
    </xf>
    <xf numFmtId="0" fontId="0" fillId="0" borderId="0" xfId="0" applyFill="1"/>
    <xf numFmtId="0" fontId="9" fillId="0" borderId="0" xfId="0" applyFont="1" applyFill="1" applyAlignment="1"/>
    <xf numFmtId="0" fontId="5" fillId="0" borderId="0" xfId="0" applyFont="1" applyAlignment="1">
      <alignment horizontal="center"/>
    </xf>
    <xf numFmtId="49" fontId="6" fillId="0" borderId="2" xfId="0" applyNumberFormat="1" applyFont="1" applyFill="1" applyBorder="1" applyAlignment="1">
      <alignment horizontal="center" vertical="center"/>
    </xf>
    <xf numFmtId="164" fontId="6" fillId="14" borderId="2" xfId="0" applyNumberFormat="1" applyFont="1" applyFill="1" applyBorder="1" applyAlignment="1">
      <alignment horizontal="center" vertical="center"/>
    </xf>
    <xf numFmtId="164" fontId="6" fillId="15" borderId="2" xfId="0" applyNumberFormat="1" applyFont="1" applyFill="1" applyBorder="1" applyAlignment="1">
      <alignment horizontal="center" vertical="center"/>
    </xf>
    <xf numFmtId="0" fontId="0" fillId="0" borderId="6" xfId="0" applyBorder="1" applyAlignment="1">
      <alignment horizontal="center" vertical="center"/>
    </xf>
    <xf numFmtId="0" fontId="11" fillId="0" borderId="6" xfId="0" applyFont="1" applyBorder="1" applyAlignment="1">
      <alignment horizontal="center" vertical="center"/>
    </xf>
    <xf numFmtId="0" fontId="6" fillId="0" borderId="4" xfId="0" applyFont="1" applyBorder="1" applyAlignment="1">
      <alignment horizontal="center" vertical="center" wrapText="1"/>
    </xf>
    <xf numFmtId="165" fontId="6" fillId="0" borderId="4" xfId="0" applyNumberFormat="1" applyFont="1" applyFill="1" applyBorder="1" applyAlignment="1">
      <alignment horizontal="center" vertical="center" wrapText="1"/>
    </xf>
    <xf numFmtId="165" fontId="6" fillId="9" borderId="4" xfId="0" applyNumberFormat="1" applyFont="1" applyFill="1" applyBorder="1" applyAlignment="1">
      <alignment horizontal="center" vertical="center" wrapText="1"/>
    </xf>
    <xf numFmtId="0" fontId="6" fillId="0" borderId="6" xfId="0" applyFont="1" applyBorder="1" applyAlignment="1">
      <alignment horizontal="center" vertical="center" wrapText="1"/>
    </xf>
    <xf numFmtId="0" fontId="5" fillId="0" borderId="3" xfId="0" applyFont="1" applyBorder="1" applyAlignment="1">
      <alignment horizontal="center" vertical="center" wrapText="1"/>
    </xf>
    <xf numFmtId="0" fontId="6" fillId="0" borderId="4" xfId="0" applyFont="1" applyBorder="1" applyAlignment="1">
      <alignment horizontal="center" vertical="center"/>
    </xf>
    <xf numFmtId="0" fontId="11" fillId="0" borderId="6" xfId="0" applyFont="1" applyBorder="1" applyAlignment="1">
      <alignment horizontal="center" vertical="center"/>
    </xf>
    <xf numFmtId="0" fontId="0" fillId="0" borderId="6" xfId="0" applyBorder="1" applyAlignment="1">
      <alignment horizontal="center" vertical="center"/>
    </xf>
    <xf numFmtId="0" fontId="5" fillId="0" borderId="4" xfId="0" applyFont="1" applyBorder="1" applyAlignment="1">
      <alignment horizontal="center" vertical="center" wrapText="1"/>
    </xf>
    <xf numFmtId="0" fontId="5" fillId="0" borderId="6" xfId="0" applyFont="1" applyBorder="1" applyAlignment="1">
      <alignment horizontal="center" vertical="center" wrapText="1"/>
    </xf>
    <xf numFmtId="165" fontId="5" fillId="3" borderId="4" xfId="0" applyNumberFormat="1" applyFont="1" applyFill="1" applyBorder="1" applyAlignment="1">
      <alignment horizontal="center" vertical="center" wrapText="1"/>
    </xf>
    <xf numFmtId="165" fontId="5" fillId="0" borderId="4" xfId="0" applyNumberFormat="1" applyFont="1" applyFill="1" applyBorder="1" applyAlignment="1">
      <alignment horizontal="center" vertical="center" wrapText="1"/>
    </xf>
    <xf numFmtId="0" fontId="8" fillId="0" borderId="6" xfId="0" applyFont="1" applyBorder="1" applyAlignment="1">
      <alignment horizontal="center" vertical="center"/>
    </xf>
    <xf numFmtId="165" fontId="6" fillId="0" borderId="4" xfId="0" applyNumberFormat="1" applyFont="1" applyFill="1" applyBorder="1" applyAlignment="1">
      <alignment horizontal="center" vertical="center" wrapText="1"/>
    </xf>
    <xf numFmtId="165" fontId="5" fillId="0" borderId="4" xfId="0" applyNumberFormat="1" applyFont="1" applyFill="1" applyBorder="1" applyAlignment="1">
      <alignment horizontal="center" vertical="center" wrapText="1"/>
    </xf>
    <xf numFmtId="0" fontId="11" fillId="0" borderId="6" xfId="0" applyFont="1" applyBorder="1" applyAlignment="1">
      <alignment horizontal="center" vertical="center"/>
    </xf>
    <xf numFmtId="0" fontId="16" fillId="2" borderId="6" xfId="0" applyFont="1" applyFill="1" applyBorder="1" applyAlignment="1">
      <alignment horizontal="center" vertical="center" wrapText="1"/>
    </xf>
    <xf numFmtId="0" fontId="10" fillId="0" borderId="6" xfId="0" applyFont="1" applyBorder="1" applyAlignment="1">
      <alignment horizontal="center" vertical="center"/>
    </xf>
    <xf numFmtId="0" fontId="5" fillId="0" borderId="6" xfId="0" applyFont="1" applyFill="1" applyBorder="1" applyAlignment="1">
      <alignment horizontal="center" vertical="center"/>
    </xf>
    <xf numFmtId="0" fontId="3" fillId="0" borderId="0" xfId="0" applyFont="1" applyBorder="1" applyAlignment="1">
      <alignment horizontal="center" vertical="center"/>
    </xf>
    <xf numFmtId="166" fontId="0" fillId="0" borderId="0" xfId="0" applyNumberFormat="1" applyAlignment="1">
      <alignment horizontal="center"/>
    </xf>
    <xf numFmtId="0" fontId="6" fillId="0" borderId="1" xfId="0" applyFont="1" applyBorder="1" applyAlignment="1">
      <alignment horizontal="center" vertical="center"/>
    </xf>
    <xf numFmtId="0" fontId="0" fillId="0" borderId="6" xfId="0" applyBorder="1" applyAlignment="1">
      <alignment horizontal="center" vertical="center"/>
    </xf>
    <xf numFmtId="0" fontId="8" fillId="0" borderId="6" xfId="0" applyFont="1" applyBorder="1" applyAlignment="1">
      <alignment horizontal="center" vertical="center"/>
    </xf>
    <xf numFmtId="0" fontId="0" fillId="0" borderId="0" xfId="0" applyFont="1" applyAlignment="1">
      <alignment horizontal="center"/>
    </xf>
    <xf numFmtId="165" fontId="12" fillId="3" borderId="2" xfId="0" applyNumberFormat="1" applyFont="1" applyFill="1" applyBorder="1" applyAlignment="1">
      <alignment horizontal="center" vertical="center" wrapText="1"/>
    </xf>
    <xf numFmtId="165" fontId="6" fillId="0" borderId="4" xfId="0" applyNumberFormat="1" applyFont="1" applyFill="1" applyBorder="1" applyAlignment="1">
      <alignment horizontal="center" vertical="center" wrapText="1"/>
    </xf>
    <xf numFmtId="0" fontId="6" fillId="0" borderId="4" xfId="0" applyFont="1" applyBorder="1" applyAlignment="1">
      <alignment horizontal="center" vertical="center" wrapText="1"/>
    </xf>
    <xf numFmtId="165" fontId="6" fillId="9" borderId="4" xfId="0" applyNumberFormat="1" applyFont="1" applyFill="1" applyBorder="1" applyAlignment="1">
      <alignment horizontal="center" vertical="center" wrapText="1"/>
    </xf>
    <xf numFmtId="165" fontId="6" fillId="0" borderId="4" xfId="0" applyNumberFormat="1" applyFont="1" applyFill="1" applyBorder="1" applyAlignment="1">
      <alignment horizontal="center" vertical="center" wrapText="1"/>
    </xf>
    <xf numFmtId="0" fontId="5" fillId="0" borderId="3" xfId="0" applyFont="1" applyBorder="1" applyAlignment="1">
      <alignment horizontal="center" vertical="center" wrapText="1"/>
    </xf>
    <xf numFmtId="0" fontId="6" fillId="0" borderId="4" xfId="0" applyFont="1" applyBorder="1" applyAlignment="1">
      <alignment horizontal="center" vertical="center" wrapText="1"/>
    </xf>
    <xf numFmtId="0" fontId="5" fillId="0" borderId="4" xfId="0" applyFont="1" applyBorder="1" applyAlignment="1">
      <alignment horizontal="center" vertical="center" wrapText="1"/>
    </xf>
    <xf numFmtId="0" fontId="6" fillId="0" borderId="6" xfId="0" applyFont="1" applyBorder="1" applyAlignment="1">
      <alignment horizontal="center" vertical="center" wrapText="1"/>
    </xf>
    <xf numFmtId="0" fontId="6" fillId="0" borderId="4" xfId="0" applyFont="1" applyBorder="1" applyAlignment="1">
      <alignment horizontal="center" vertical="center"/>
    </xf>
    <xf numFmtId="165" fontId="6" fillId="0" borderId="2" xfId="2" applyNumberFormat="1" applyFont="1" applyBorder="1" applyAlignment="1">
      <alignment horizontal="center" vertical="center"/>
    </xf>
    <xf numFmtId="165" fontId="6" fillId="0" borderId="4" xfId="0" applyNumberFormat="1" applyFont="1" applyFill="1" applyBorder="1" applyAlignment="1">
      <alignment horizontal="center" vertical="center" wrapText="1"/>
    </xf>
    <xf numFmtId="165" fontId="6" fillId="0" borderId="4" xfId="0" applyNumberFormat="1" applyFont="1" applyFill="1" applyBorder="1" applyAlignment="1">
      <alignment horizontal="center" vertical="center" wrapText="1"/>
    </xf>
    <xf numFmtId="165" fontId="6" fillId="0" borderId="4" xfId="0" applyNumberFormat="1" applyFont="1" applyFill="1" applyBorder="1" applyAlignment="1">
      <alignment horizontal="center" vertical="center" wrapText="1"/>
    </xf>
    <xf numFmtId="165" fontId="6" fillId="0" borderId="4" xfId="0" applyNumberFormat="1" applyFont="1" applyFill="1" applyBorder="1" applyAlignment="1">
      <alignment horizontal="center" vertical="center" wrapText="1"/>
    </xf>
    <xf numFmtId="165" fontId="6" fillId="0" borderId="4" xfId="0" applyNumberFormat="1" applyFont="1" applyFill="1" applyBorder="1" applyAlignment="1">
      <alignment horizontal="center" vertical="center" wrapText="1"/>
    </xf>
    <xf numFmtId="0" fontId="6" fillId="13" borderId="2" xfId="0" applyFont="1" applyFill="1" applyBorder="1" applyAlignment="1">
      <alignment horizontal="center" vertical="center" wrapText="1"/>
    </xf>
    <xf numFmtId="164" fontId="6" fillId="13" borderId="2" xfId="0" applyNumberFormat="1" applyFont="1" applyFill="1" applyBorder="1" applyAlignment="1">
      <alignment horizontal="center" vertical="center"/>
    </xf>
    <xf numFmtId="0" fontId="10" fillId="0" borderId="6" xfId="0" applyFont="1" applyFill="1" applyBorder="1" applyAlignment="1">
      <alignment horizontal="center" vertical="center"/>
    </xf>
    <xf numFmtId="0" fontId="12" fillId="0" borderId="6" xfId="0" applyFont="1" applyFill="1" applyBorder="1" applyAlignment="1">
      <alignment horizontal="center" vertical="center"/>
    </xf>
    <xf numFmtId="0" fontId="5" fillId="0" borderId="6" xfId="0" applyFont="1" applyFill="1" applyBorder="1" applyAlignment="1">
      <alignment horizontal="center" vertical="center" wrapText="1"/>
    </xf>
    <xf numFmtId="0" fontId="6" fillId="0" borderId="0" xfId="0" applyFont="1" applyFill="1" applyBorder="1" applyAlignment="1">
      <alignment horizontal="center" vertical="center" wrapText="1"/>
    </xf>
    <xf numFmtId="165" fontId="6" fillId="0" borderId="4" xfId="0" applyNumberFormat="1" applyFont="1" applyFill="1" applyBorder="1" applyAlignment="1">
      <alignment horizontal="center" vertical="center" wrapText="1"/>
    </xf>
    <xf numFmtId="0" fontId="6" fillId="0" borderId="4" xfId="0" applyFont="1" applyBorder="1" applyAlignment="1">
      <alignment horizontal="center" vertical="center" wrapText="1"/>
    </xf>
    <xf numFmtId="0" fontId="6" fillId="0" borderId="4" xfId="0" applyFont="1" applyBorder="1" applyAlignment="1">
      <alignment horizontal="center" vertical="center"/>
    </xf>
    <xf numFmtId="0" fontId="8" fillId="0" borderId="6" xfId="0" applyFont="1" applyBorder="1" applyAlignment="1">
      <alignment horizontal="center" vertical="center"/>
    </xf>
    <xf numFmtId="0" fontId="6" fillId="16" borderId="2" xfId="0" applyFont="1" applyFill="1" applyBorder="1" applyAlignment="1">
      <alignment horizontal="center" vertical="center" wrapText="1"/>
    </xf>
    <xf numFmtId="0" fontId="5" fillId="16" borderId="6" xfId="0" applyFont="1" applyFill="1" applyBorder="1" applyAlignment="1">
      <alignment horizontal="center" vertical="center"/>
    </xf>
    <xf numFmtId="0" fontId="5" fillId="16" borderId="2" xfId="0" applyFont="1" applyFill="1" applyBorder="1" applyAlignment="1">
      <alignment horizontal="center" vertical="center" wrapText="1"/>
    </xf>
    <xf numFmtId="164" fontId="6" fillId="16" borderId="2" xfId="0" applyNumberFormat="1" applyFont="1" applyFill="1" applyBorder="1" applyAlignment="1">
      <alignment horizontal="center" vertical="center"/>
    </xf>
    <xf numFmtId="0" fontId="6" fillId="0" borderId="5" xfId="0" applyFont="1" applyFill="1" applyBorder="1" applyAlignment="1">
      <alignment horizontal="center" vertical="center"/>
    </xf>
    <xf numFmtId="165" fontId="6" fillId="0" borderId="4" xfId="0" applyNumberFormat="1" applyFont="1" applyFill="1" applyBorder="1" applyAlignment="1">
      <alignment horizontal="center" vertical="center" wrapText="1"/>
    </xf>
    <xf numFmtId="0" fontId="5" fillId="0" borderId="3" xfId="0" applyFont="1" applyBorder="1" applyAlignment="1">
      <alignment horizontal="center" vertical="center" wrapText="1"/>
    </xf>
    <xf numFmtId="0" fontId="6" fillId="0" borderId="4"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Fill="1" applyBorder="1" applyAlignment="1">
      <alignment horizontal="center" vertical="center" wrapText="1"/>
    </xf>
    <xf numFmtId="0" fontId="6" fillId="0" borderId="4" xfId="0" applyFont="1" applyBorder="1" applyAlignment="1">
      <alignment horizontal="center" vertical="center"/>
    </xf>
    <xf numFmtId="0" fontId="5" fillId="0" borderId="2" xfId="0" applyFont="1" applyBorder="1" applyAlignment="1">
      <alignment horizontal="center"/>
    </xf>
    <xf numFmtId="0" fontId="5" fillId="0" borderId="0" xfId="0" applyFont="1" applyBorder="1" applyAlignment="1">
      <alignment horizontal="center"/>
    </xf>
    <xf numFmtId="0" fontId="16" fillId="2" borderId="1" xfId="0" applyFont="1" applyFill="1" applyBorder="1" applyAlignment="1">
      <alignment horizontal="center" vertical="center" wrapText="1"/>
    </xf>
    <xf numFmtId="0" fontId="3" fillId="0" borderId="0" xfId="0" applyFont="1" applyAlignment="1">
      <alignment horizontal="center" vertical="center" wrapText="1"/>
    </xf>
    <xf numFmtId="0" fontId="3" fillId="2" borderId="2" xfId="0" applyFont="1" applyFill="1" applyBorder="1" applyAlignment="1">
      <alignment horizontal="center" vertical="center" textRotation="45" wrapText="1"/>
    </xf>
    <xf numFmtId="0" fontId="18"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horizontal="left"/>
    </xf>
    <xf numFmtId="0" fontId="10" fillId="0" borderId="0" xfId="0" applyFont="1" applyAlignment="1">
      <alignment horizontal="center"/>
    </xf>
    <xf numFmtId="0" fontId="12" fillId="0" borderId="0" xfId="0" applyFont="1" applyAlignment="1">
      <alignment horizontal="center"/>
    </xf>
    <xf numFmtId="165" fontId="6" fillId="0" borderId="4" xfId="0" applyNumberFormat="1" applyFont="1" applyFill="1" applyBorder="1" applyAlignment="1">
      <alignment horizontal="center" vertical="center" wrapText="1"/>
    </xf>
    <xf numFmtId="0" fontId="0" fillId="0" borderId="7" xfId="0" applyBorder="1" applyAlignment="1">
      <alignment horizontal="center" vertical="center" wrapText="1"/>
    </xf>
    <xf numFmtId="0" fontId="0" fillId="0" borderId="5" xfId="0" applyBorder="1" applyAlignment="1">
      <alignment horizontal="center" vertical="center" wrapText="1"/>
    </xf>
    <xf numFmtId="165" fontId="6" fillId="9" borderId="4" xfId="0" applyNumberFormat="1"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5" xfId="0" applyFill="1" applyBorder="1" applyAlignment="1">
      <alignment horizontal="center" vertical="center" wrapText="1"/>
    </xf>
    <xf numFmtId="0" fontId="6" fillId="0" borderId="6" xfId="0" applyFont="1" applyBorder="1" applyAlignment="1">
      <alignment horizontal="center" vertical="center" wrapText="1"/>
    </xf>
    <xf numFmtId="0" fontId="0" fillId="0" borderId="6" xfId="0" applyBorder="1" applyAlignment="1">
      <alignment horizontal="center" vertical="center" wrapText="1"/>
    </xf>
    <xf numFmtId="0" fontId="5" fillId="0" borderId="3" xfId="0" applyFont="1" applyBorder="1" applyAlignment="1">
      <alignment horizontal="center" vertical="center" wrapText="1"/>
    </xf>
    <xf numFmtId="0" fontId="8" fillId="0" borderId="6" xfId="0" applyFont="1" applyBorder="1" applyAlignment="1">
      <alignment horizontal="center" vertical="center" wrapText="1"/>
    </xf>
    <xf numFmtId="0" fontId="8" fillId="0" borderId="8" xfId="0" applyFont="1" applyBorder="1" applyAlignment="1">
      <alignment horizontal="center" vertical="center" wrapText="1"/>
    </xf>
    <xf numFmtId="0" fontId="6" fillId="0" borderId="4" xfId="0" applyFont="1" applyBorder="1" applyAlignment="1">
      <alignment horizontal="center" vertical="center" wrapText="1"/>
    </xf>
    <xf numFmtId="0" fontId="6" fillId="0" borderId="4" xfId="0" applyFont="1" applyBorder="1" applyAlignment="1">
      <alignment horizontal="center" vertical="center"/>
    </xf>
    <xf numFmtId="0" fontId="0" fillId="0" borderId="7" xfId="0" applyBorder="1" applyAlignment="1">
      <alignment horizontal="center" vertical="center"/>
    </xf>
    <xf numFmtId="0" fontId="0" fillId="0" borderId="5" xfId="0" applyBorder="1" applyAlignment="1">
      <alignment horizontal="center" vertical="center"/>
    </xf>
    <xf numFmtId="0" fontId="11" fillId="0" borderId="6" xfId="0" applyFont="1" applyBorder="1" applyAlignment="1">
      <alignment horizontal="center" vertical="center"/>
    </xf>
    <xf numFmtId="0" fontId="0" fillId="0" borderId="6" xfId="0" applyBorder="1" applyAlignment="1">
      <alignment horizontal="center" vertical="center"/>
    </xf>
    <xf numFmtId="0" fontId="5" fillId="0" borderId="4" xfId="0" applyFont="1" applyBorder="1" applyAlignment="1">
      <alignment horizontal="center" vertical="center" wrapText="1"/>
    </xf>
    <xf numFmtId="0" fontId="8" fillId="0" borderId="5" xfId="0" applyFont="1" applyBorder="1" applyAlignment="1">
      <alignment horizontal="center" vertical="center" wrapText="1"/>
    </xf>
    <xf numFmtId="165" fontId="5" fillId="0" borderId="4" xfId="0" applyNumberFormat="1"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Border="1" applyAlignment="1">
      <alignment horizontal="center" vertical="center" wrapText="1"/>
    </xf>
    <xf numFmtId="165" fontId="6" fillId="3" borderId="4" xfId="0" applyNumberFormat="1" applyFont="1" applyFill="1" applyBorder="1" applyAlignment="1">
      <alignment horizontal="center" vertical="center" wrapText="1"/>
    </xf>
    <xf numFmtId="0" fontId="8" fillId="0" borderId="6" xfId="0" applyFont="1" applyBorder="1" applyAlignment="1">
      <alignment horizontal="center" vertical="center"/>
    </xf>
    <xf numFmtId="165" fontId="5" fillId="3" borderId="4" xfId="0" applyNumberFormat="1" applyFont="1" applyFill="1" applyBorder="1" applyAlignment="1">
      <alignment horizontal="center" vertical="center" wrapText="1"/>
    </xf>
    <xf numFmtId="0" fontId="8" fillId="0" borderId="7" xfId="0" applyFont="1" applyBorder="1" applyAlignment="1">
      <alignment horizontal="center" vertical="center" wrapText="1"/>
    </xf>
  </cellXfs>
  <cellStyles count="3">
    <cellStyle name="Currency" xfId="2" builtinId="4"/>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rcavallaro@ccp-ct.org" TargetMode="External"/><Relationship Id="rId117" Type="http://schemas.openxmlformats.org/officeDocument/2006/relationships/hyperlink" Target="mailto:dvdlmanning@usmhs.org" TargetMode="External"/><Relationship Id="rId21" Type="http://schemas.openxmlformats.org/officeDocument/2006/relationships/hyperlink" Target="mailto:mpatota@cfguidance.org" TargetMode="External"/><Relationship Id="rId42" Type="http://schemas.openxmlformats.org/officeDocument/2006/relationships/hyperlink" Target="mailto:kdeschenes@ctrenaissance.com" TargetMode="External"/><Relationship Id="rId47" Type="http://schemas.openxmlformats.org/officeDocument/2006/relationships/hyperlink" Target="mailto:dsantis@covenanttocare.org" TargetMode="External"/><Relationship Id="rId63" Type="http://schemas.openxmlformats.org/officeDocument/2006/relationships/hyperlink" Target="mailto:sbeauregard@genhealth.org" TargetMode="External"/><Relationship Id="rId68" Type="http://schemas.openxmlformats.org/officeDocument/2006/relationships/hyperlink" Target="mailto:Bimal.patel@hhchealth.org" TargetMode="External"/><Relationship Id="rId84" Type="http://schemas.openxmlformats.org/officeDocument/2006/relationships/hyperlink" Target="mailto:maria.skinner@mccallcenterct.org" TargetMode="External"/><Relationship Id="rId89" Type="http://schemas.openxmlformats.org/officeDocument/2006/relationships/hyperlink" Target="mailto:rberger@mfcgc.org" TargetMode="External"/><Relationship Id="rId112" Type="http://schemas.openxmlformats.org/officeDocument/2006/relationships/hyperlink" Target="mailto:mantonini@centerforfamilyjustice.org" TargetMode="External"/><Relationship Id="rId133" Type="http://schemas.openxmlformats.org/officeDocument/2006/relationships/hyperlink" Target="mailto:dmaibaum@adelbrook.org" TargetMode="External"/><Relationship Id="rId138" Type="http://schemas.openxmlformats.org/officeDocument/2006/relationships/hyperlink" Target="mailto:JShmerling@connecticutchildrens.org" TargetMode="External"/><Relationship Id="rId154" Type="http://schemas.openxmlformats.org/officeDocument/2006/relationships/hyperlink" Target="mailto:ihayes@alliancect.org" TargetMode="External"/><Relationship Id="rId159" Type="http://schemas.openxmlformats.org/officeDocument/2006/relationships/hyperlink" Target="mailto:rob@love146.org" TargetMode="External"/><Relationship Id="rId175" Type="http://schemas.openxmlformats.org/officeDocument/2006/relationships/comments" Target="../comments1.xml"/><Relationship Id="rId170" Type="http://schemas.openxmlformats.org/officeDocument/2006/relationships/hyperlink" Target="mailto:MMelmed@zerotothree.org" TargetMode="External"/><Relationship Id="rId16" Type="http://schemas.openxmlformats.org/officeDocument/2006/relationships/hyperlink" Target="mailto:carodriguez@bridgesmilford.org" TargetMode="External"/><Relationship Id="rId107" Type="http://schemas.openxmlformats.org/officeDocument/2006/relationships/hyperlink" Target="mailto:paul.maloney@hhchealth.org" TargetMode="External"/><Relationship Id="rId11" Type="http://schemas.openxmlformats.org/officeDocument/2006/relationships/hyperlink" Target="mailto:margaret@bridgefamilycenter.org" TargetMode="External"/><Relationship Id="rId32" Type="http://schemas.openxmlformats.org/officeDocument/2006/relationships/hyperlink" Target="mailto:alainaplatz@ccgcinc.org" TargetMode="External"/><Relationship Id="rId37" Type="http://schemas.openxmlformats.org/officeDocument/2006/relationships/hyperlink" Target="mailto:margaret.doherty@cafafct.org" TargetMode="External"/><Relationship Id="rId53" Type="http://schemas.openxmlformats.org/officeDocument/2006/relationships/hyperlink" Target="mailto:irvin.jennings@fcaweb.org" TargetMode="External"/><Relationship Id="rId58" Type="http://schemas.openxmlformats.org/officeDocument/2006/relationships/hyperlink" Target="mailto:bwilson@favor-ct.org" TargetMode="External"/><Relationship Id="rId74" Type="http://schemas.openxmlformats.org/officeDocument/2006/relationships/hyperlink" Target="mailto:lgiramma@allinc.org" TargetMode="External"/><Relationship Id="rId79" Type="http://schemas.openxmlformats.org/officeDocument/2006/relationships/hyperlink" Target="mailto:jennifer@love146.org" TargetMode="External"/><Relationship Id="rId102" Type="http://schemas.openxmlformats.org/officeDocument/2006/relationships/hyperlink" Target="mailto:Avitti@rapecrisiscenterofmilford.org" TargetMode="External"/><Relationship Id="rId123" Type="http://schemas.openxmlformats.org/officeDocument/2006/relationships/hyperlink" Target="mailto:dmahario@hotmail.org" TargetMode="External"/><Relationship Id="rId128" Type="http://schemas.openxmlformats.org/officeDocument/2006/relationships/hyperlink" Target="mailto:smustafa@darefamily.org" TargetMode="External"/><Relationship Id="rId144" Type="http://schemas.openxmlformats.org/officeDocument/2006/relationships/hyperlink" Target="mailto:clacey@waterfordcs.org" TargetMode="External"/><Relationship Id="rId149" Type="http://schemas.openxmlformats.org/officeDocument/2006/relationships/hyperlink" Target="mailto:justin.carbonella@middletownct.gov" TargetMode="External"/><Relationship Id="rId5" Type="http://schemas.openxmlformats.org/officeDocument/2006/relationships/hyperlink" Target="mailto:annjohntul@gmail.com" TargetMode="External"/><Relationship Id="rId90" Type="http://schemas.openxmlformats.org/officeDocument/2006/relationships/hyperlink" Target="mailto:jgleckler@mfcgc.org" TargetMode="External"/><Relationship Id="rId95" Type="http://schemas.openxmlformats.org/officeDocument/2006/relationships/hyperlink" Target="mailto:mgurecka@newoppinc.org" TargetMode="External"/><Relationship Id="rId160" Type="http://schemas.openxmlformats.org/officeDocument/2006/relationships/hyperlink" Target="mailto:scruzserrano@crec.org" TargetMode="External"/><Relationship Id="rId165" Type="http://schemas.openxmlformats.org/officeDocument/2006/relationships/hyperlink" Target="mailto:teresa.alaimo@klingberg.com" TargetMode="External"/><Relationship Id="rId22" Type="http://schemas.openxmlformats.org/officeDocument/2006/relationships/hyperlink" Target="mailto:kfontaine@cfguidance.org" TargetMode="External"/><Relationship Id="rId27" Type="http://schemas.openxmlformats.org/officeDocument/2006/relationships/hyperlink" Target="mailto:aforrester@cliffordbeers.org" TargetMode="External"/><Relationship Id="rId43" Type="http://schemas.openxmlformats.org/officeDocument/2006/relationships/hyperlink" Target="mailto:ldematteis@theconnectioninc.org" TargetMode="External"/><Relationship Id="rId48" Type="http://schemas.openxmlformats.org/officeDocument/2006/relationships/hyperlink" Target="mailto:nfleming@covenanttocare.org" TargetMode="External"/><Relationship Id="rId64" Type="http://schemas.openxmlformats.org/officeDocument/2006/relationships/hyperlink" Target="mailto:dosborne@gileadcs.org" TargetMode="External"/><Relationship Id="rId69" Type="http://schemas.openxmlformats.org/officeDocument/2006/relationships/hyperlink" Target="mailto:Lauren.Bernardi@hhchealth.org" TargetMode="External"/><Relationship Id="rId113" Type="http://schemas.openxmlformats.org/officeDocument/2006/relationships/hyperlink" Target="mailto:annem@teegonline.org" TargetMode="External"/><Relationship Id="rId118" Type="http://schemas.openxmlformats.org/officeDocument/2006/relationships/hyperlink" Target="mailto:rdeverna@usmhs.org" TargetMode="External"/><Relationship Id="rId134" Type="http://schemas.openxmlformats.org/officeDocument/2006/relationships/hyperlink" Target="mailto:baxterl@childandfamilyagency.org" TargetMode="External"/><Relationship Id="rId139" Type="http://schemas.openxmlformats.org/officeDocument/2006/relationships/hyperlink" Target="mailto:ngentes@madonnaplace.org" TargetMode="External"/><Relationship Id="rId80" Type="http://schemas.openxmlformats.org/officeDocument/2006/relationships/hyperlink" Target="mailto:rcook@bhcare.org" TargetMode="External"/><Relationship Id="rId85" Type="http://schemas.openxmlformats.org/officeDocument/2006/relationships/hyperlink" Target="mailto:nina.russell@mccallcenterct.org" TargetMode="External"/><Relationship Id="rId150" Type="http://schemas.openxmlformats.org/officeDocument/2006/relationships/hyperlink" Target="mailto:gdakof@mdft.org" TargetMode="External"/><Relationship Id="rId155" Type="http://schemas.openxmlformats.org/officeDocument/2006/relationships/hyperlink" Target="mailto:knebelj@chc1.com" TargetMode="External"/><Relationship Id="rId171" Type="http://schemas.openxmlformats.org/officeDocument/2006/relationships/hyperlink" Target="mailto:MMelmed@zerotothree.org" TargetMode="External"/><Relationship Id="rId12" Type="http://schemas.openxmlformats.org/officeDocument/2006/relationships/hyperlink" Target="mailto:hildee@bridgefamilycenter.org" TargetMode="External"/><Relationship Id="rId17" Type="http://schemas.openxmlformats.org/officeDocument/2006/relationships/hyperlink" Target="mailto:gflorio@crec.org" TargetMode="External"/><Relationship Id="rId33" Type="http://schemas.openxmlformats.org/officeDocument/2006/relationships/hyperlink" Target="mailto:MasselM@chc1.com" TargetMode="External"/><Relationship Id="rId38" Type="http://schemas.openxmlformats.org/officeDocument/2006/relationships/hyperlink" Target="mailto:margaret.doherty@cafafct.org" TargetMode="External"/><Relationship Id="rId59" Type="http://schemas.openxmlformats.org/officeDocument/2006/relationships/hyperlink" Target="mailto:lmenyfield@favor-ct.org" TargetMode="External"/><Relationship Id="rId103" Type="http://schemas.openxmlformats.org/officeDocument/2006/relationships/hyperlink" Target="mailto:Avitti@rapecrisiscenterofmilford.org" TargetMode="External"/><Relationship Id="rId108" Type="http://schemas.openxmlformats.org/officeDocument/2006/relationships/hyperlink" Target="mailto:gkatin@snet.net" TargetMode="External"/><Relationship Id="rId124" Type="http://schemas.openxmlformats.org/officeDocument/2006/relationships/hyperlink" Target="mailto:swalkama@wheelerclinic.org" TargetMode="External"/><Relationship Id="rId129" Type="http://schemas.openxmlformats.org/officeDocument/2006/relationships/hyperlink" Target="mailto:hbedig@darefamily.org" TargetMode="External"/><Relationship Id="rId54" Type="http://schemas.openxmlformats.org/officeDocument/2006/relationships/hyperlink" Target="mailto:kristin.borsch@fcaweb.org" TargetMode="External"/><Relationship Id="rId70" Type="http://schemas.openxmlformats.org/officeDocument/2006/relationships/hyperlink" Target="mailto:adilauro@hscct.org" TargetMode="External"/><Relationship Id="rId75" Type="http://schemas.openxmlformats.org/officeDocument/2006/relationships/hyperlink" Target="mailto:ehare@allinc.org" TargetMode="External"/><Relationship Id="rId91" Type="http://schemas.openxmlformats.org/officeDocument/2006/relationships/hyperlink" Target="mailto:lynnbishop@nafi.com" TargetMode="External"/><Relationship Id="rId96" Type="http://schemas.openxmlformats.org/officeDocument/2006/relationships/hyperlink" Target="mailto:rmoller@noankcss.org" TargetMode="External"/><Relationship Id="rId140" Type="http://schemas.openxmlformats.org/officeDocument/2006/relationships/hyperlink" Target="mailto:nweinblad@madonnaplace.org" TargetMode="External"/><Relationship Id="rId145" Type="http://schemas.openxmlformats.org/officeDocument/2006/relationships/hyperlink" Target="mailto:slowry@waterfordcs.org" TargetMode="External"/><Relationship Id="rId161" Type="http://schemas.openxmlformats.org/officeDocument/2006/relationships/hyperlink" Target="mailto:middlesexcomdt@gmail.com" TargetMode="External"/><Relationship Id="rId166" Type="http://schemas.openxmlformats.org/officeDocument/2006/relationships/hyperlink" Target="mailto:CindyMartinez@nafi.com" TargetMode="External"/><Relationship Id="rId1" Type="http://schemas.openxmlformats.org/officeDocument/2006/relationships/hyperlink" Target="mailto:parker.stevens@accessagency.org" TargetMode="External"/><Relationship Id="rId6" Type="http://schemas.openxmlformats.org/officeDocument/2006/relationships/hyperlink" Target="mailto:annjohntul@gmail.com" TargetMode="External"/><Relationship Id="rId23" Type="http://schemas.openxmlformats.org/officeDocument/2006/relationships/hyperlink" Target="mailto:meyers@uchc.edu" TargetMode="External"/><Relationship Id="rId28" Type="http://schemas.openxmlformats.org/officeDocument/2006/relationships/hyperlink" Target="mailto:rlaskowski@cliffordbeers.org" TargetMode="External"/><Relationship Id="rId49" Type="http://schemas.openxmlformats.org/officeDocument/2006/relationships/hyperlink" Target="mailto:mduggan@domuskids.org" TargetMode="External"/><Relationship Id="rId114" Type="http://schemas.openxmlformats.org/officeDocument/2006/relationships/hyperlink" Target="mailto:jennif@teegonline.org" TargetMode="External"/><Relationship Id="rId119" Type="http://schemas.openxmlformats.org/officeDocument/2006/relationships/hyperlink" Target="mailto:mitchell.beauregard@ctunitedway.org" TargetMode="External"/><Relationship Id="rId10" Type="http://schemas.openxmlformats.org/officeDocument/2006/relationships/hyperlink" Target="mailto:giaimom@bgvillage.org" TargetMode="External"/><Relationship Id="rId31" Type="http://schemas.openxmlformats.org/officeDocument/2006/relationships/hyperlink" Target="mailto:JamieBellenoit@ccgcinc.org" TargetMode="External"/><Relationship Id="rId44" Type="http://schemas.openxmlformats.org/officeDocument/2006/relationships/hyperlink" Target="mailto:tforschner@theconnectioninc.org" TargetMode="External"/><Relationship Id="rId52" Type="http://schemas.openxmlformats.org/officeDocument/2006/relationships/hyperlink" Target="mailto:gnielsen@eswct.com" TargetMode="External"/><Relationship Id="rId60" Type="http://schemas.openxmlformats.org/officeDocument/2006/relationships/hyperlink" Target="mailto:donna.swanson@focuscenterforautism.org" TargetMode="External"/><Relationship Id="rId65" Type="http://schemas.openxmlformats.org/officeDocument/2006/relationships/hyperlink" Target="mailto:sdonahue@gileadcs.org" TargetMode="External"/><Relationship Id="rId73" Type="http://schemas.openxmlformats.org/officeDocument/2006/relationships/hyperlink" Target="mailto:rvinnitsky@jfsnh.org" TargetMode="External"/><Relationship Id="rId78" Type="http://schemas.openxmlformats.org/officeDocument/2006/relationships/hyperlink" Target="mailto:tbeckley@lisainc.org" TargetMode="External"/><Relationship Id="rId81" Type="http://schemas.openxmlformats.org/officeDocument/2006/relationships/hyperlink" Target="mailto:lbranecky@bhcare.org" TargetMode="External"/><Relationship Id="rId86" Type="http://schemas.openxmlformats.org/officeDocument/2006/relationships/hyperlink" Target="mailto:Terri.DiPietro@midhosp.org" TargetMode="External"/><Relationship Id="rId94" Type="http://schemas.openxmlformats.org/officeDocument/2006/relationships/hyperlink" Target="mailto:jameshgatling@newoppinc.org" TargetMode="External"/><Relationship Id="rId99" Type="http://schemas.openxmlformats.org/officeDocument/2006/relationships/hyperlink" Target="mailto:crose@opthc.org" TargetMode="External"/><Relationship Id="rId101" Type="http://schemas.openxmlformats.org/officeDocument/2006/relationships/hyperlink" Target="mailto:AMILCAR.HERNANDEZ@OPP.ORG" TargetMode="External"/><Relationship Id="rId122" Type="http://schemas.openxmlformats.org/officeDocument/2006/relationships/hyperlink" Target="mailto:kcrowe@waterburyyouthservices.org" TargetMode="External"/><Relationship Id="rId130" Type="http://schemas.openxmlformats.org/officeDocument/2006/relationships/hyperlink" Target="mailto:SFagan@criinc.org" TargetMode="External"/><Relationship Id="rId135" Type="http://schemas.openxmlformats.org/officeDocument/2006/relationships/hyperlink" Target="mailto:blakea@childandfamilyagency.org" TargetMode="External"/><Relationship Id="rId143" Type="http://schemas.openxmlformats.org/officeDocument/2006/relationships/hyperlink" Target="mailto:Rcashel@fcagency.org" TargetMode="External"/><Relationship Id="rId148" Type="http://schemas.openxmlformats.org/officeDocument/2006/relationships/hyperlink" Target="mailto:dlowell@childfirst.org" TargetMode="External"/><Relationship Id="rId151" Type="http://schemas.openxmlformats.org/officeDocument/2006/relationships/hyperlink" Target="mailto:ddorman@chrhealth.org" TargetMode="External"/><Relationship Id="rId156" Type="http://schemas.openxmlformats.org/officeDocument/2006/relationships/hyperlink" Target="mailto:mthomas@csimail.org" TargetMode="External"/><Relationship Id="rId164" Type="http://schemas.openxmlformats.org/officeDocument/2006/relationships/hyperlink" Target="mailto:dawnsavo@gmail.com" TargetMode="External"/><Relationship Id="rId169" Type="http://schemas.openxmlformats.org/officeDocument/2006/relationships/hyperlink" Target="mailto:D.Meizels@channel3kidscamp.org" TargetMode="External"/><Relationship Id="rId4" Type="http://schemas.openxmlformats.org/officeDocument/2006/relationships/hyperlink" Target="mailto:djudd@abhct.com" TargetMode="External"/><Relationship Id="rId9" Type="http://schemas.openxmlformats.org/officeDocument/2006/relationships/hyperlink" Target="mailto:kants@bgvillage.org" TargetMode="External"/><Relationship Id="rId172" Type="http://schemas.openxmlformats.org/officeDocument/2006/relationships/hyperlink" Target="mailto:paiseyp@criinc.org" TargetMode="External"/><Relationship Id="rId13" Type="http://schemas.openxmlformats.org/officeDocument/2006/relationships/hyperlink" Target="mailto:William.Jennings@bpthosp.org" TargetMode="External"/><Relationship Id="rId18" Type="http://schemas.openxmlformats.org/officeDocument/2006/relationships/hyperlink" Target="mailto:mkukulka@ccaoh.org" TargetMode="External"/><Relationship Id="rId39" Type="http://schemas.openxmlformats.org/officeDocument/2006/relationships/hyperlink" Target="mailto:drezende@cjryouth.org" TargetMode="External"/><Relationship Id="rId109" Type="http://schemas.openxmlformats.org/officeDocument/2006/relationships/hyperlink" Target="mailto:gkatin@snet.net" TargetMode="External"/><Relationship Id="rId34" Type="http://schemas.openxmlformats.org/officeDocument/2006/relationships/hyperlink" Target="mailto:hgates@chrhealth.org" TargetMode="External"/><Relationship Id="rId50" Type="http://schemas.openxmlformats.org/officeDocument/2006/relationships/hyperlink" Target="mailto:enaval@domuskids.org" TargetMode="External"/><Relationship Id="rId55" Type="http://schemas.openxmlformats.org/officeDocument/2006/relationships/hyperlink" Target="mailto:cburack@familyct.org" TargetMode="External"/><Relationship Id="rId76" Type="http://schemas.openxmlformats.org/officeDocument/2006/relationships/hyperlink" Target="mailto:steveg@klingberg.org" TargetMode="External"/><Relationship Id="rId97" Type="http://schemas.openxmlformats.org/officeDocument/2006/relationships/hyperlink" Target="mailto:cwalters@noankcss.org" TargetMode="External"/><Relationship Id="rId104" Type="http://schemas.openxmlformats.org/officeDocument/2006/relationships/hyperlink" Target="mailto:randi@rkidsct.org" TargetMode="External"/><Relationship Id="rId120" Type="http://schemas.openxmlformats.org/officeDocument/2006/relationships/hyperlink" Target="mailto:grodriguez@thevillage.org" TargetMode="External"/><Relationship Id="rId125" Type="http://schemas.openxmlformats.org/officeDocument/2006/relationships/hyperlink" Target="mailto:patrick.mccabe@ynhh.org" TargetMode="External"/><Relationship Id="rId141" Type="http://schemas.openxmlformats.org/officeDocument/2006/relationships/hyperlink" Target="mailto:RJRossetti@fcagency.org" TargetMode="External"/><Relationship Id="rId146" Type="http://schemas.openxmlformats.org/officeDocument/2006/relationships/hyperlink" Target="mailto:jgranger@ucfs.org" TargetMode="External"/><Relationship Id="rId167" Type="http://schemas.openxmlformats.org/officeDocument/2006/relationships/hyperlink" Target="mailto:Thomas.burke@trinityhealthofne.org" TargetMode="External"/><Relationship Id="rId7" Type="http://schemas.openxmlformats.org/officeDocument/2006/relationships/hyperlink" Target="mailto:lori.szczygiel@beaconhealthoptions.com" TargetMode="External"/><Relationship Id="rId71" Type="http://schemas.openxmlformats.org/officeDocument/2006/relationships/hyperlink" Target="mailto:nesposito@hscct.org" TargetMode="External"/><Relationship Id="rId92" Type="http://schemas.openxmlformats.org/officeDocument/2006/relationships/hyperlink" Target="mailto:patricia.rehmer@hhchealth.org" TargetMode="External"/><Relationship Id="rId162" Type="http://schemas.openxmlformats.org/officeDocument/2006/relationships/hyperlink" Target="mailto:WilliamGargano@familyreentry.org" TargetMode="External"/><Relationship Id="rId2" Type="http://schemas.openxmlformats.org/officeDocument/2006/relationships/hyperlink" Target="mailto:Peter.debiasi@accessagency.org" TargetMode="External"/><Relationship Id="rId29" Type="http://schemas.openxmlformats.org/officeDocument/2006/relationships/hyperlink" Target="mailto:rcook@bhcare.org" TargetMode="External"/><Relationship Id="rId24" Type="http://schemas.openxmlformats.org/officeDocument/2006/relationships/hyperlink" Target="mailto:sward@tccoh.org" TargetMode="External"/><Relationship Id="rId40" Type="http://schemas.openxmlformats.org/officeDocument/2006/relationships/hyperlink" Target="mailto:tshishkov@cjryouth.org" TargetMode="External"/><Relationship Id="rId45" Type="http://schemas.openxmlformats.org/officeDocument/2006/relationships/hyperlink" Target="mailto:mtaylor@cornellscott.org" TargetMode="External"/><Relationship Id="rId66" Type="http://schemas.openxmlformats.org/officeDocument/2006/relationships/hyperlink" Target="mailto:mscheinberg@goodwin.edu" TargetMode="External"/><Relationship Id="rId87" Type="http://schemas.openxmlformats.org/officeDocument/2006/relationships/hyperlink" Target="mailto:marc.murawski@midhosp.org" TargetMode="External"/><Relationship Id="rId110" Type="http://schemas.openxmlformats.org/officeDocument/2006/relationships/hyperlink" Target="mailto:dgilbert@stfranciscare.org" TargetMode="External"/><Relationship Id="rId115" Type="http://schemas.openxmlformats.org/officeDocument/2006/relationships/hyperlink" Target="mailto:cjones@bloomfieldct.org" TargetMode="External"/><Relationship Id="rId131" Type="http://schemas.openxmlformats.org/officeDocument/2006/relationships/hyperlink" Target="mailto:mdonald@ryasap.org" TargetMode="External"/><Relationship Id="rId136" Type="http://schemas.openxmlformats.org/officeDocument/2006/relationships/hyperlink" Target="mailto:Jmaffuid@cgccentralct.org" TargetMode="External"/><Relationship Id="rId157" Type="http://schemas.openxmlformats.org/officeDocument/2006/relationships/hyperlink" Target="mailto:shirley.west@nhfamilyalliance.org" TargetMode="External"/><Relationship Id="rId61" Type="http://schemas.openxmlformats.org/officeDocument/2006/relationships/hyperlink" Target="mailto:jenee.hepp@focuscenterforautism.org" TargetMode="External"/><Relationship Id="rId82" Type="http://schemas.openxmlformats.org/officeDocument/2006/relationships/hyperlink" Target="mailto:hlatorra@marrakechinc.org" TargetMode="External"/><Relationship Id="rId152" Type="http://schemas.openxmlformats.org/officeDocument/2006/relationships/hyperlink" Target="mailto:ggioia@wheelerclinic.org" TargetMode="External"/><Relationship Id="rId173" Type="http://schemas.openxmlformats.org/officeDocument/2006/relationships/printerSettings" Target="../printerSettings/printerSettings1.bin"/><Relationship Id="rId19" Type="http://schemas.openxmlformats.org/officeDocument/2006/relationships/hyperlink" Target="mailto:maskenazer@ccaoh.org" TargetMode="External"/><Relationship Id="rId14" Type="http://schemas.openxmlformats.org/officeDocument/2006/relationships/hyperlink" Target="mailto:Kristina.Foye@bpthosp.org" TargetMode="External"/><Relationship Id="rId30" Type="http://schemas.openxmlformats.org/officeDocument/2006/relationships/hyperlink" Target="mailto:lbranecky@bhcare.org" TargetMode="External"/><Relationship Id="rId35" Type="http://schemas.openxmlformats.org/officeDocument/2006/relationships/hyperlink" Target="mailto:rgorman@cmhacc.org" TargetMode="External"/><Relationship Id="rId56" Type="http://schemas.openxmlformats.org/officeDocument/2006/relationships/hyperlink" Target="mailto:krotheram@familyct.org" TargetMode="External"/><Relationship Id="rId77" Type="http://schemas.openxmlformats.org/officeDocument/2006/relationships/hyperlink" Target="mailto:kselvaggi@lisainc.org" TargetMode="External"/><Relationship Id="rId100" Type="http://schemas.openxmlformats.org/officeDocument/2006/relationships/hyperlink" Target="mailto:ENID.REY@OPP.ORG" TargetMode="External"/><Relationship Id="rId105" Type="http://schemas.openxmlformats.org/officeDocument/2006/relationships/hyperlink" Target="mailto:randi@rkidsct.org" TargetMode="External"/><Relationship Id="rId126" Type="http://schemas.openxmlformats.org/officeDocument/2006/relationships/hyperlink" Target="mailto:cynthia.walker@yale.edu" TargetMode="External"/><Relationship Id="rId147" Type="http://schemas.openxmlformats.org/officeDocument/2006/relationships/hyperlink" Target="mailto:wrush@ucfs.org" TargetMode="External"/><Relationship Id="rId168" Type="http://schemas.openxmlformats.org/officeDocument/2006/relationships/hyperlink" Target="mailto:azeolla@tccoh.org" TargetMode="External"/><Relationship Id="rId8" Type="http://schemas.openxmlformats.org/officeDocument/2006/relationships/hyperlink" Target="mailto:nancy.ninesling@beaconhealthoptions.com" TargetMode="External"/><Relationship Id="rId51" Type="http://schemas.openxmlformats.org/officeDocument/2006/relationships/hyperlink" Target="mailto:lshea@eswct.com" TargetMode="External"/><Relationship Id="rId72" Type="http://schemas.openxmlformats.org/officeDocument/2006/relationships/hyperlink" Target="mailto:arashba@jfsnh.org" TargetMode="External"/><Relationship Id="rId93" Type="http://schemas.openxmlformats.org/officeDocument/2006/relationships/hyperlink" Target="mailto:paul.maloney@hhchealth.org" TargetMode="External"/><Relationship Id="rId98" Type="http://schemas.openxmlformats.org/officeDocument/2006/relationships/hyperlink" Target="mailto:lspinelli@opthc.org" TargetMode="External"/><Relationship Id="rId121" Type="http://schemas.openxmlformats.org/officeDocument/2006/relationships/hyperlink" Target="mailto:badams@thevillage.org" TargetMode="External"/><Relationship Id="rId142" Type="http://schemas.openxmlformats.org/officeDocument/2006/relationships/hyperlink" Target="mailto:OGarro@fcagency.org" TargetMode="External"/><Relationship Id="rId163" Type="http://schemas.openxmlformats.org/officeDocument/2006/relationships/hyperlink" Target="mailto:saderu@keystonehumanservices.org" TargetMode="External"/><Relationship Id="rId3" Type="http://schemas.openxmlformats.org/officeDocument/2006/relationships/hyperlink" Target="mailto:smoy@abhct.com" TargetMode="External"/><Relationship Id="rId25" Type="http://schemas.openxmlformats.org/officeDocument/2006/relationships/hyperlink" Target="mailto:blynch@ccp-ct.org" TargetMode="External"/><Relationship Id="rId46" Type="http://schemas.openxmlformats.org/officeDocument/2006/relationships/hyperlink" Target="mailto:kkreho@cornellscott.org" TargetMode="External"/><Relationship Id="rId67" Type="http://schemas.openxmlformats.org/officeDocument/2006/relationships/hyperlink" Target="mailto:emeyer@goodwin.edu" TargetMode="External"/><Relationship Id="rId116" Type="http://schemas.openxmlformats.org/officeDocument/2006/relationships/hyperlink" Target="mailto:pmaneggia@bloomfieldct.org" TargetMode="External"/><Relationship Id="rId137" Type="http://schemas.openxmlformats.org/officeDocument/2006/relationships/hyperlink" Target="mailto:tobuekwe@cgccentralct.org" TargetMode="External"/><Relationship Id="rId158" Type="http://schemas.openxmlformats.org/officeDocument/2006/relationships/hyperlink" Target="mailto:jmommens@integratedwellnessgroup.org" TargetMode="External"/><Relationship Id="rId20" Type="http://schemas.openxmlformats.org/officeDocument/2006/relationships/hyperlink" Target="mailto:Daniel.McIntyre@hhchealth.org" TargetMode="External"/><Relationship Id="rId41" Type="http://schemas.openxmlformats.org/officeDocument/2006/relationships/hyperlink" Target="mailto:joelf@ctrenaissance.com" TargetMode="External"/><Relationship Id="rId62" Type="http://schemas.openxmlformats.org/officeDocument/2006/relationships/hyperlink" Target="mailto:ashaw@genhealth.org" TargetMode="External"/><Relationship Id="rId83" Type="http://schemas.openxmlformats.org/officeDocument/2006/relationships/hyperlink" Target="mailto:mflora@marrakechinc.org" TargetMode="External"/><Relationship Id="rId88" Type="http://schemas.openxmlformats.org/officeDocument/2006/relationships/hyperlink" Target="mailto:wporter@middletownctpolice.com" TargetMode="External"/><Relationship Id="rId111" Type="http://schemas.openxmlformats.org/officeDocument/2006/relationships/hyperlink" Target="mailto:dgreenwood@centerforfamilyjustice.org" TargetMode="External"/><Relationship Id="rId132" Type="http://schemas.openxmlformats.org/officeDocument/2006/relationships/hyperlink" Target="mailto:gmullaney@adelbrook.org" TargetMode="External"/><Relationship Id="rId153" Type="http://schemas.openxmlformats.org/officeDocument/2006/relationships/hyperlink" Target="mailto:mferguson@alliancect.org" TargetMode="External"/><Relationship Id="rId174" Type="http://schemas.openxmlformats.org/officeDocument/2006/relationships/vmlDrawing" Target="../drawings/vmlDrawing1.vml"/><Relationship Id="rId15" Type="http://schemas.openxmlformats.org/officeDocument/2006/relationships/hyperlink" Target="mailto:jfiorillo@bridgesmilford.org" TargetMode="External"/><Relationship Id="rId36" Type="http://schemas.openxmlformats.org/officeDocument/2006/relationships/hyperlink" Target="mailto:mgilhuly@cmhacc.org" TargetMode="External"/><Relationship Id="rId57" Type="http://schemas.openxmlformats.org/officeDocument/2006/relationships/hyperlink" Target="mailto:jeffgrant@familyreentry.org" TargetMode="External"/><Relationship Id="rId106" Type="http://schemas.openxmlformats.org/officeDocument/2006/relationships/hyperlink" Target="mailto:patricia.rehmer@hhchealth.org" TargetMode="External"/><Relationship Id="rId127" Type="http://schemas.openxmlformats.org/officeDocument/2006/relationships/hyperlink" Target="mailto:kenechia.clarke@yale.edu"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YH422"/>
  <sheetViews>
    <sheetView tabSelected="1" workbookViewId="0">
      <pane ySplit="1" topLeftCell="A2" activePane="bottomLeft" state="frozen"/>
      <selection pane="bottomLeft" activeCell="A2" sqref="A2"/>
    </sheetView>
  </sheetViews>
  <sheetFormatPr defaultRowHeight="16.5" x14ac:dyDescent="0.3"/>
  <cols>
    <col min="1" max="1" width="52.7109375" style="20" customWidth="1"/>
    <col min="2" max="2" width="32.42578125" style="37" hidden="1" customWidth="1"/>
    <col min="3" max="3" width="15.7109375" style="35" hidden="1" customWidth="1"/>
    <col min="4" max="4" width="8.7109375" style="35" hidden="1" customWidth="1"/>
    <col min="5" max="5" width="15.28515625" style="35" hidden="1" customWidth="1"/>
    <col min="6" max="6" width="13.42578125" style="35" hidden="1" customWidth="1"/>
    <col min="7" max="7" width="26" style="11" customWidth="1"/>
    <col min="8" max="8" width="36.5703125" style="11" customWidth="1"/>
    <col min="9" max="9" width="21.5703125" style="11" customWidth="1"/>
    <col min="10" max="10" width="39.28515625" style="11" customWidth="1"/>
    <col min="11" max="11" width="5" style="11" customWidth="1"/>
    <col min="12" max="12" width="5" style="36" customWidth="1"/>
    <col min="13" max="13" width="7.28515625" style="11" customWidth="1"/>
    <col min="14" max="14" width="6.28515625" style="11" customWidth="1"/>
    <col min="15" max="15" width="7.28515625" style="11" customWidth="1"/>
    <col min="16" max="16" width="6.42578125" style="36" customWidth="1"/>
    <col min="17" max="17" width="6.28515625" style="11" customWidth="1"/>
    <col min="18" max="18" width="5.42578125" style="11" customWidth="1"/>
    <col min="19" max="19" width="5.5703125" style="36" customWidth="1"/>
    <col min="20" max="21" width="5.7109375" style="36" customWidth="1"/>
    <col min="22" max="22" width="5.5703125" style="11" customWidth="1"/>
    <col min="23" max="23" width="5.28515625" style="11" customWidth="1"/>
    <col min="24" max="24" width="5.28515625" style="36" customWidth="1"/>
    <col min="25" max="25" width="6.7109375" style="11" customWidth="1"/>
    <col min="26" max="26" width="5.7109375" style="11" customWidth="1"/>
    <col min="27" max="27" width="6.28515625" style="161" customWidth="1"/>
    <col min="28" max="28" width="9.28515625" style="170"/>
    <col min="29" max="258" width="9.28515625" style="161"/>
    <col min="259" max="259" width="52.7109375" style="161" customWidth="1"/>
    <col min="260" max="260" width="32.42578125" style="161" bestFit="1" customWidth="1"/>
    <col min="261" max="261" width="15.7109375" style="161" bestFit="1" customWidth="1"/>
    <col min="262" max="262" width="8.7109375" style="161" bestFit="1" customWidth="1"/>
    <col min="263" max="263" width="26" style="161" customWidth="1"/>
    <col min="264" max="264" width="36.5703125" style="161" customWidth="1"/>
    <col min="265" max="265" width="21.5703125" style="161" customWidth="1"/>
    <col min="266" max="266" width="39.28515625" style="161" customWidth="1"/>
    <col min="267" max="268" width="5" style="161" customWidth="1"/>
    <col min="269" max="269" width="7.28515625" style="161" customWidth="1"/>
    <col min="270" max="270" width="6.28515625" style="161" customWidth="1"/>
    <col min="271" max="271" width="7.28515625" style="161" customWidth="1"/>
    <col min="272" max="272" width="6.42578125" style="161" customWidth="1"/>
    <col min="273" max="273" width="6.28515625" style="161" customWidth="1"/>
    <col min="274" max="274" width="5.42578125" style="161" customWidth="1"/>
    <col min="275" max="275" width="5.5703125" style="161" customWidth="1"/>
    <col min="276" max="277" width="5.7109375" style="161" customWidth="1"/>
    <col min="278" max="278" width="5.5703125" style="161" customWidth="1"/>
    <col min="279" max="280" width="5.28515625" style="161" customWidth="1"/>
    <col min="281" max="281" width="6.7109375" style="161" customWidth="1"/>
    <col min="282" max="282" width="5.7109375" style="161" customWidth="1"/>
    <col min="283" max="283" width="6.28515625" style="161" customWidth="1"/>
    <col min="284" max="514" width="9.28515625" style="161"/>
    <col min="515" max="515" width="52.7109375" style="161" customWidth="1"/>
    <col min="516" max="516" width="32.42578125" style="161" bestFit="1" customWidth="1"/>
    <col min="517" max="517" width="15.7109375" style="161" bestFit="1" customWidth="1"/>
    <col min="518" max="518" width="8.7109375" style="161" bestFit="1" customWidth="1"/>
    <col min="519" max="519" width="26" style="161" customWidth="1"/>
    <col min="520" max="520" width="36.5703125" style="161" customWidth="1"/>
    <col min="521" max="521" width="21.5703125" style="161" customWidth="1"/>
    <col min="522" max="522" width="39.28515625" style="161" customWidth="1"/>
    <col min="523" max="524" width="5" style="161" customWidth="1"/>
    <col min="525" max="525" width="7.28515625" style="161" customWidth="1"/>
    <col min="526" max="526" width="6.28515625" style="161" customWidth="1"/>
    <col min="527" max="527" width="7.28515625" style="161" customWidth="1"/>
    <col min="528" max="528" width="6.42578125" style="161" customWidth="1"/>
    <col min="529" max="529" width="6.28515625" style="161" customWidth="1"/>
    <col min="530" max="530" width="5.42578125" style="161" customWidth="1"/>
    <col min="531" max="531" width="5.5703125" style="161" customWidth="1"/>
    <col min="532" max="533" width="5.7109375" style="161" customWidth="1"/>
    <col min="534" max="534" width="5.5703125" style="161" customWidth="1"/>
    <col min="535" max="536" width="5.28515625" style="161" customWidth="1"/>
    <col min="537" max="537" width="6.7109375" style="161" customWidth="1"/>
    <col min="538" max="538" width="5.7109375" style="161" customWidth="1"/>
    <col min="539" max="539" width="6.28515625" style="161" customWidth="1"/>
    <col min="540" max="770" width="9.28515625" style="161"/>
    <col min="771" max="771" width="52.7109375" style="161" customWidth="1"/>
    <col min="772" max="772" width="32.42578125" style="161" bestFit="1" customWidth="1"/>
    <col min="773" max="773" width="15.7109375" style="161" bestFit="1" customWidth="1"/>
    <col min="774" max="774" width="8.7109375" style="161" bestFit="1" customWidth="1"/>
    <col min="775" max="775" width="26" style="161" customWidth="1"/>
    <col min="776" max="776" width="36.5703125" style="161" customWidth="1"/>
    <col min="777" max="777" width="21.5703125" style="161" customWidth="1"/>
    <col min="778" max="778" width="39.28515625" style="161" customWidth="1"/>
    <col min="779" max="780" width="5" style="161" customWidth="1"/>
    <col min="781" max="781" width="7.28515625" style="161" customWidth="1"/>
    <col min="782" max="782" width="6.28515625" style="161" customWidth="1"/>
    <col min="783" max="783" width="7.28515625" style="161" customWidth="1"/>
    <col min="784" max="784" width="6.42578125" style="161" customWidth="1"/>
    <col min="785" max="785" width="6.28515625" style="161" customWidth="1"/>
    <col min="786" max="786" width="5.42578125" style="161" customWidth="1"/>
    <col min="787" max="787" width="5.5703125" style="161" customWidth="1"/>
    <col min="788" max="789" width="5.7109375" style="161" customWidth="1"/>
    <col min="790" max="790" width="5.5703125" style="161" customWidth="1"/>
    <col min="791" max="792" width="5.28515625" style="161" customWidth="1"/>
    <col min="793" max="793" width="6.7109375" style="161" customWidth="1"/>
    <col min="794" max="794" width="5.7109375" style="161" customWidth="1"/>
    <col min="795" max="795" width="6.28515625" style="161" customWidth="1"/>
    <col min="796" max="1026" width="9.28515625" style="161"/>
    <col min="1027" max="1027" width="52.7109375" style="161" customWidth="1"/>
    <col min="1028" max="1028" width="32.42578125" style="161" bestFit="1" customWidth="1"/>
    <col min="1029" max="1029" width="15.7109375" style="161" bestFit="1" customWidth="1"/>
    <col min="1030" max="1030" width="8.7109375" style="161" bestFit="1" customWidth="1"/>
    <col min="1031" max="1031" width="26" style="161" customWidth="1"/>
    <col min="1032" max="1032" width="36.5703125" style="161" customWidth="1"/>
    <col min="1033" max="1033" width="21.5703125" style="161" customWidth="1"/>
    <col min="1034" max="1034" width="39.28515625" style="161" customWidth="1"/>
    <col min="1035" max="1036" width="5" style="161" customWidth="1"/>
    <col min="1037" max="1037" width="7.28515625" style="161" customWidth="1"/>
    <col min="1038" max="1038" width="6.28515625" style="161" customWidth="1"/>
    <col min="1039" max="1039" width="7.28515625" style="161" customWidth="1"/>
    <col min="1040" max="1040" width="6.42578125" style="161" customWidth="1"/>
    <col min="1041" max="1041" width="6.28515625" style="161" customWidth="1"/>
    <col min="1042" max="1042" width="5.42578125" style="161" customWidth="1"/>
    <col min="1043" max="1043" width="5.5703125" style="161" customWidth="1"/>
    <col min="1044" max="1045" width="5.7109375" style="161" customWidth="1"/>
    <col min="1046" max="1046" width="5.5703125" style="161" customWidth="1"/>
    <col min="1047" max="1048" width="5.28515625" style="161" customWidth="1"/>
    <col min="1049" max="1049" width="6.7109375" style="161" customWidth="1"/>
    <col min="1050" max="1050" width="5.7109375" style="161" customWidth="1"/>
    <col min="1051" max="1051" width="6.28515625" style="161" customWidth="1"/>
    <col min="1052" max="1282" width="9.28515625" style="161"/>
    <col min="1283" max="1283" width="52.7109375" style="161" customWidth="1"/>
    <col min="1284" max="1284" width="32.42578125" style="161" bestFit="1" customWidth="1"/>
    <col min="1285" max="1285" width="15.7109375" style="161" bestFit="1" customWidth="1"/>
    <col min="1286" max="1286" width="8.7109375" style="161" bestFit="1" customWidth="1"/>
    <col min="1287" max="1287" width="26" style="161" customWidth="1"/>
    <col min="1288" max="1288" width="36.5703125" style="161" customWidth="1"/>
    <col min="1289" max="1289" width="21.5703125" style="161" customWidth="1"/>
    <col min="1290" max="1290" width="39.28515625" style="161" customWidth="1"/>
    <col min="1291" max="1292" width="5" style="161" customWidth="1"/>
    <col min="1293" max="1293" width="7.28515625" style="161" customWidth="1"/>
    <col min="1294" max="1294" width="6.28515625" style="161" customWidth="1"/>
    <col min="1295" max="1295" width="7.28515625" style="161" customWidth="1"/>
    <col min="1296" max="1296" width="6.42578125" style="161" customWidth="1"/>
    <col min="1297" max="1297" width="6.28515625" style="161" customWidth="1"/>
    <col min="1298" max="1298" width="5.42578125" style="161" customWidth="1"/>
    <col min="1299" max="1299" width="5.5703125" style="161" customWidth="1"/>
    <col min="1300" max="1301" width="5.7109375" style="161" customWidth="1"/>
    <col min="1302" max="1302" width="5.5703125" style="161" customWidth="1"/>
    <col min="1303" max="1304" width="5.28515625" style="161" customWidth="1"/>
    <col min="1305" max="1305" width="6.7109375" style="161" customWidth="1"/>
    <col min="1306" max="1306" width="5.7109375" style="161" customWidth="1"/>
    <col min="1307" max="1307" width="6.28515625" style="161" customWidth="1"/>
    <col min="1308" max="1538" width="9.28515625" style="161"/>
    <col min="1539" max="1539" width="52.7109375" style="161" customWidth="1"/>
    <col min="1540" max="1540" width="32.42578125" style="161" bestFit="1" customWidth="1"/>
    <col min="1541" max="1541" width="15.7109375" style="161" bestFit="1" customWidth="1"/>
    <col min="1542" max="1542" width="8.7109375" style="161" bestFit="1" customWidth="1"/>
    <col min="1543" max="1543" width="26" style="161" customWidth="1"/>
    <col min="1544" max="1544" width="36.5703125" style="161" customWidth="1"/>
    <col min="1545" max="1545" width="21.5703125" style="161" customWidth="1"/>
    <col min="1546" max="1546" width="39.28515625" style="161" customWidth="1"/>
    <col min="1547" max="1548" width="5" style="161" customWidth="1"/>
    <col min="1549" max="1549" width="7.28515625" style="161" customWidth="1"/>
    <col min="1550" max="1550" width="6.28515625" style="161" customWidth="1"/>
    <col min="1551" max="1551" width="7.28515625" style="161" customWidth="1"/>
    <col min="1552" max="1552" width="6.42578125" style="161" customWidth="1"/>
    <col min="1553" max="1553" width="6.28515625" style="161" customWidth="1"/>
    <col min="1554" max="1554" width="5.42578125" style="161" customWidth="1"/>
    <col min="1555" max="1555" width="5.5703125" style="161" customWidth="1"/>
    <col min="1556" max="1557" width="5.7109375" style="161" customWidth="1"/>
    <col min="1558" max="1558" width="5.5703125" style="161" customWidth="1"/>
    <col min="1559" max="1560" width="5.28515625" style="161" customWidth="1"/>
    <col min="1561" max="1561" width="6.7109375" style="161" customWidth="1"/>
    <col min="1562" max="1562" width="5.7109375" style="161" customWidth="1"/>
    <col min="1563" max="1563" width="6.28515625" style="161" customWidth="1"/>
    <col min="1564" max="1794" width="9.28515625" style="161"/>
    <col min="1795" max="1795" width="52.7109375" style="161" customWidth="1"/>
    <col min="1796" max="1796" width="32.42578125" style="161" bestFit="1" customWidth="1"/>
    <col min="1797" max="1797" width="15.7109375" style="161" bestFit="1" customWidth="1"/>
    <col min="1798" max="1798" width="8.7109375" style="161" bestFit="1" customWidth="1"/>
    <col min="1799" max="1799" width="26" style="161" customWidth="1"/>
    <col min="1800" max="1800" width="36.5703125" style="161" customWidth="1"/>
    <col min="1801" max="1801" width="21.5703125" style="161" customWidth="1"/>
    <col min="1802" max="1802" width="39.28515625" style="161" customWidth="1"/>
    <col min="1803" max="1804" width="5" style="161" customWidth="1"/>
    <col min="1805" max="1805" width="7.28515625" style="161" customWidth="1"/>
    <col min="1806" max="1806" width="6.28515625" style="161" customWidth="1"/>
    <col min="1807" max="1807" width="7.28515625" style="161" customWidth="1"/>
    <col min="1808" max="1808" width="6.42578125" style="161" customWidth="1"/>
    <col min="1809" max="1809" width="6.28515625" style="161" customWidth="1"/>
    <col min="1810" max="1810" width="5.42578125" style="161" customWidth="1"/>
    <col min="1811" max="1811" width="5.5703125" style="161" customWidth="1"/>
    <col min="1812" max="1813" width="5.7109375" style="161" customWidth="1"/>
    <col min="1814" max="1814" width="5.5703125" style="161" customWidth="1"/>
    <col min="1815" max="1816" width="5.28515625" style="161" customWidth="1"/>
    <col min="1817" max="1817" width="6.7109375" style="161" customWidth="1"/>
    <col min="1818" max="1818" width="5.7109375" style="161" customWidth="1"/>
    <col min="1819" max="1819" width="6.28515625" style="161" customWidth="1"/>
    <col min="1820" max="2050" width="9.28515625" style="161"/>
    <col min="2051" max="2051" width="52.7109375" style="161" customWidth="1"/>
    <col min="2052" max="2052" width="32.42578125" style="161" bestFit="1" customWidth="1"/>
    <col min="2053" max="2053" width="15.7109375" style="161" bestFit="1" customWidth="1"/>
    <col min="2054" max="2054" width="8.7109375" style="161" bestFit="1" customWidth="1"/>
    <col min="2055" max="2055" width="26" style="161" customWidth="1"/>
    <col min="2056" max="2056" width="36.5703125" style="161" customWidth="1"/>
    <col min="2057" max="2057" width="21.5703125" style="161" customWidth="1"/>
    <col min="2058" max="2058" width="39.28515625" style="161" customWidth="1"/>
    <col min="2059" max="2060" width="5" style="161" customWidth="1"/>
    <col min="2061" max="2061" width="7.28515625" style="161" customWidth="1"/>
    <col min="2062" max="2062" width="6.28515625" style="161" customWidth="1"/>
    <col min="2063" max="2063" width="7.28515625" style="161" customWidth="1"/>
    <col min="2064" max="2064" width="6.42578125" style="161" customWidth="1"/>
    <col min="2065" max="2065" width="6.28515625" style="161" customWidth="1"/>
    <col min="2066" max="2066" width="5.42578125" style="161" customWidth="1"/>
    <col min="2067" max="2067" width="5.5703125" style="161" customWidth="1"/>
    <col min="2068" max="2069" width="5.7109375" style="161" customWidth="1"/>
    <col min="2070" max="2070" width="5.5703125" style="161" customWidth="1"/>
    <col min="2071" max="2072" width="5.28515625" style="161" customWidth="1"/>
    <col min="2073" max="2073" width="6.7109375" style="161" customWidth="1"/>
    <col min="2074" max="2074" width="5.7109375" style="161" customWidth="1"/>
    <col min="2075" max="2075" width="6.28515625" style="161" customWidth="1"/>
    <col min="2076" max="2306" width="9.28515625" style="161"/>
    <col min="2307" max="2307" width="52.7109375" style="161" customWidth="1"/>
    <col min="2308" max="2308" width="32.42578125" style="161" bestFit="1" customWidth="1"/>
    <col min="2309" max="2309" width="15.7109375" style="161" bestFit="1" customWidth="1"/>
    <col min="2310" max="2310" width="8.7109375" style="161" bestFit="1" customWidth="1"/>
    <col min="2311" max="2311" width="26" style="161" customWidth="1"/>
    <col min="2312" max="2312" width="36.5703125" style="161" customWidth="1"/>
    <col min="2313" max="2313" width="21.5703125" style="161" customWidth="1"/>
    <col min="2314" max="2314" width="39.28515625" style="161" customWidth="1"/>
    <col min="2315" max="2316" width="5" style="161" customWidth="1"/>
    <col min="2317" max="2317" width="7.28515625" style="161" customWidth="1"/>
    <col min="2318" max="2318" width="6.28515625" style="161" customWidth="1"/>
    <col min="2319" max="2319" width="7.28515625" style="161" customWidth="1"/>
    <col min="2320" max="2320" width="6.42578125" style="161" customWidth="1"/>
    <col min="2321" max="2321" width="6.28515625" style="161" customWidth="1"/>
    <col min="2322" max="2322" width="5.42578125" style="161" customWidth="1"/>
    <col min="2323" max="2323" width="5.5703125" style="161" customWidth="1"/>
    <col min="2324" max="2325" width="5.7109375" style="161" customWidth="1"/>
    <col min="2326" max="2326" width="5.5703125" style="161" customWidth="1"/>
    <col min="2327" max="2328" width="5.28515625" style="161" customWidth="1"/>
    <col min="2329" max="2329" width="6.7109375" style="161" customWidth="1"/>
    <col min="2330" max="2330" width="5.7109375" style="161" customWidth="1"/>
    <col min="2331" max="2331" width="6.28515625" style="161" customWidth="1"/>
    <col min="2332" max="2562" width="9.28515625" style="161"/>
    <col min="2563" max="2563" width="52.7109375" style="161" customWidth="1"/>
    <col min="2564" max="2564" width="32.42578125" style="161" bestFit="1" customWidth="1"/>
    <col min="2565" max="2565" width="15.7109375" style="161" bestFit="1" customWidth="1"/>
    <col min="2566" max="2566" width="8.7109375" style="161" bestFit="1" customWidth="1"/>
    <col min="2567" max="2567" width="26" style="161" customWidth="1"/>
    <col min="2568" max="2568" width="36.5703125" style="161" customWidth="1"/>
    <col min="2569" max="2569" width="21.5703125" style="161" customWidth="1"/>
    <col min="2570" max="2570" width="39.28515625" style="161" customWidth="1"/>
    <col min="2571" max="2572" width="5" style="161" customWidth="1"/>
    <col min="2573" max="2573" width="7.28515625" style="161" customWidth="1"/>
    <col min="2574" max="2574" width="6.28515625" style="161" customWidth="1"/>
    <col min="2575" max="2575" width="7.28515625" style="161" customWidth="1"/>
    <col min="2576" max="2576" width="6.42578125" style="161" customWidth="1"/>
    <col min="2577" max="2577" width="6.28515625" style="161" customWidth="1"/>
    <col min="2578" max="2578" width="5.42578125" style="161" customWidth="1"/>
    <col min="2579" max="2579" width="5.5703125" style="161" customWidth="1"/>
    <col min="2580" max="2581" width="5.7109375" style="161" customWidth="1"/>
    <col min="2582" max="2582" width="5.5703125" style="161" customWidth="1"/>
    <col min="2583" max="2584" width="5.28515625" style="161" customWidth="1"/>
    <col min="2585" max="2585" width="6.7109375" style="161" customWidth="1"/>
    <col min="2586" max="2586" width="5.7109375" style="161" customWidth="1"/>
    <col min="2587" max="2587" width="6.28515625" style="161" customWidth="1"/>
    <col min="2588" max="2686" width="9.28515625" style="161"/>
    <col min="2687" max="2818" width="9.28515625" style="11"/>
    <col min="2819" max="2819" width="52.7109375" style="11" customWidth="1"/>
    <col min="2820" max="2820" width="32.42578125" style="11" bestFit="1" customWidth="1"/>
    <col min="2821" max="2821" width="15.7109375" style="11" bestFit="1" customWidth="1"/>
    <col min="2822" max="2822" width="8.7109375" style="11" bestFit="1" customWidth="1"/>
    <col min="2823" max="2823" width="26" style="11" customWidth="1"/>
    <col min="2824" max="2824" width="36.5703125" style="11" customWidth="1"/>
    <col min="2825" max="2825" width="21.5703125" style="11" customWidth="1"/>
    <col min="2826" max="2826" width="39.28515625" style="11" customWidth="1"/>
    <col min="2827" max="2828" width="5" style="11" customWidth="1"/>
    <col min="2829" max="2829" width="7.28515625" style="11" customWidth="1"/>
    <col min="2830" max="2830" width="6.28515625" style="11" customWidth="1"/>
    <col min="2831" max="2831" width="7.28515625" style="11" customWidth="1"/>
    <col min="2832" max="2832" width="6.42578125" style="11" customWidth="1"/>
    <col min="2833" max="2833" width="6.28515625" style="11" customWidth="1"/>
    <col min="2834" max="2834" width="5.42578125" style="11" customWidth="1"/>
    <col min="2835" max="2835" width="5.5703125" style="11" customWidth="1"/>
    <col min="2836" max="2837" width="5.7109375" style="11" customWidth="1"/>
    <col min="2838" max="2838" width="5.5703125" style="11" customWidth="1"/>
    <col min="2839" max="2840" width="5.28515625" style="11" customWidth="1"/>
    <col min="2841" max="2841" width="6.7109375" style="11" customWidth="1"/>
    <col min="2842" max="2842" width="5.7109375" style="11" customWidth="1"/>
    <col min="2843" max="2843" width="6.28515625" style="11" customWidth="1"/>
    <col min="2844" max="3074" width="9.28515625" style="11"/>
    <col min="3075" max="3075" width="52.7109375" style="11" customWidth="1"/>
    <col min="3076" max="3076" width="32.42578125" style="11" bestFit="1" customWidth="1"/>
    <col min="3077" max="3077" width="15.7109375" style="11" bestFit="1" customWidth="1"/>
    <col min="3078" max="3078" width="8.7109375" style="11" bestFit="1" customWidth="1"/>
    <col min="3079" max="3079" width="26" style="11" customWidth="1"/>
    <col min="3080" max="3080" width="36.5703125" style="11" customWidth="1"/>
    <col min="3081" max="3081" width="21.5703125" style="11" customWidth="1"/>
    <col min="3082" max="3082" width="39.28515625" style="11" customWidth="1"/>
    <col min="3083" max="3084" width="5" style="11" customWidth="1"/>
    <col min="3085" max="3085" width="7.28515625" style="11" customWidth="1"/>
    <col min="3086" max="3086" width="6.28515625" style="11" customWidth="1"/>
    <col min="3087" max="3087" width="7.28515625" style="11" customWidth="1"/>
    <col min="3088" max="3088" width="6.42578125" style="11" customWidth="1"/>
    <col min="3089" max="3089" width="6.28515625" style="11" customWidth="1"/>
    <col min="3090" max="3090" width="5.42578125" style="11" customWidth="1"/>
    <col min="3091" max="3091" width="5.5703125" style="11" customWidth="1"/>
    <col min="3092" max="3093" width="5.7109375" style="11" customWidth="1"/>
    <col min="3094" max="3094" width="5.5703125" style="11" customWidth="1"/>
    <col min="3095" max="3096" width="5.28515625" style="11" customWidth="1"/>
    <col min="3097" max="3097" width="6.7109375" style="11" customWidth="1"/>
    <col min="3098" max="3098" width="5.7109375" style="11" customWidth="1"/>
    <col min="3099" max="3099" width="6.28515625" style="11" customWidth="1"/>
    <col min="3100" max="3330" width="9.28515625" style="11"/>
    <col min="3331" max="3331" width="52.7109375" style="11" customWidth="1"/>
    <col min="3332" max="3332" width="32.42578125" style="11" bestFit="1" customWidth="1"/>
    <col min="3333" max="3333" width="15.7109375" style="11" bestFit="1" customWidth="1"/>
    <col min="3334" max="3334" width="8.7109375" style="11" bestFit="1" customWidth="1"/>
    <col min="3335" max="3335" width="26" style="11" customWidth="1"/>
    <col min="3336" max="3336" width="36.5703125" style="11" customWidth="1"/>
    <col min="3337" max="3337" width="21.5703125" style="11" customWidth="1"/>
    <col min="3338" max="3338" width="39.28515625" style="11" customWidth="1"/>
    <col min="3339" max="3340" width="5" style="11" customWidth="1"/>
    <col min="3341" max="3341" width="7.28515625" style="11" customWidth="1"/>
    <col min="3342" max="3342" width="6.28515625" style="11" customWidth="1"/>
    <col min="3343" max="3343" width="7.28515625" style="11" customWidth="1"/>
    <col min="3344" max="3344" width="6.42578125" style="11" customWidth="1"/>
    <col min="3345" max="3345" width="6.28515625" style="11" customWidth="1"/>
    <col min="3346" max="3346" width="5.42578125" style="11" customWidth="1"/>
    <col min="3347" max="3347" width="5.5703125" style="11" customWidth="1"/>
    <col min="3348" max="3349" width="5.7109375" style="11" customWidth="1"/>
    <col min="3350" max="3350" width="5.5703125" style="11" customWidth="1"/>
    <col min="3351" max="3352" width="5.28515625" style="11" customWidth="1"/>
    <col min="3353" max="3353" width="6.7109375" style="11" customWidth="1"/>
    <col min="3354" max="3354" width="5.7109375" style="11" customWidth="1"/>
    <col min="3355" max="3355" width="6.28515625" style="11" customWidth="1"/>
    <col min="3356" max="3586" width="9.28515625" style="11"/>
    <col min="3587" max="3587" width="52.7109375" style="11" customWidth="1"/>
    <col min="3588" max="3588" width="32.42578125" style="11" bestFit="1" customWidth="1"/>
    <col min="3589" max="3589" width="15.7109375" style="11" bestFit="1" customWidth="1"/>
    <col min="3590" max="3590" width="8.7109375" style="11" bestFit="1" customWidth="1"/>
    <col min="3591" max="3591" width="26" style="11" customWidth="1"/>
    <col min="3592" max="3592" width="36.5703125" style="11" customWidth="1"/>
    <col min="3593" max="3593" width="21.5703125" style="11" customWidth="1"/>
    <col min="3594" max="3594" width="39.28515625" style="11" customWidth="1"/>
    <col min="3595" max="3596" width="5" style="11" customWidth="1"/>
    <col min="3597" max="3597" width="7.28515625" style="11" customWidth="1"/>
    <col min="3598" max="3598" width="6.28515625" style="11" customWidth="1"/>
    <col min="3599" max="3599" width="7.28515625" style="11" customWidth="1"/>
    <col min="3600" max="3600" width="6.42578125" style="11" customWidth="1"/>
    <col min="3601" max="3601" width="6.28515625" style="11" customWidth="1"/>
    <col min="3602" max="3602" width="5.42578125" style="11" customWidth="1"/>
    <col min="3603" max="3603" width="5.5703125" style="11" customWidth="1"/>
    <col min="3604" max="3605" width="5.7109375" style="11" customWidth="1"/>
    <col min="3606" max="3606" width="5.5703125" style="11" customWidth="1"/>
    <col min="3607" max="3608" width="5.28515625" style="11" customWidth="1"/>
    <col min="3609" max="3609" width="6.7109375" style="11" customWidth="1"/>
    <col min="3610" max="3610" width="5.7109375" style="11" customWidth="1"/>
    <col min="3611" max="3611" width="6.28515625" style="11" customWidth="1"/>
    <col min="3612" max="3842" width="9.28515625" style="11"/>
    <col min="3843" max="3843" width="52.7109375" style="11" customWidth="1"/>
    <col min="3844" max="3844" width="32.42578125" style="11" bestFit="1" customWidth="1"/>
    <col min="3845" max="3845" width="15.7109375" style="11" bestFit="1" customWidth="1"/>
    <col min="3846" max="3846" width="8.7109375" style="11" bestFit="1" customWidth="1"/>
    <col min="3847" max="3847" width="26" style="11" customWidth="1"/>
    <col min="3848" max="3848" width="36.5703125" style="11" customWidth="1"/>
    <col min="3849" max="3849" width="21.5703125" style="11" customWidth="1"/>
    <col min="3850" max="3850" width="39.28515625" style="11" customWidth="1"/>
    <col min="3851" max="3852" width="5" style="11" customWidth="1"/>
    <col min="3853" max="3853" width="7.28515625" style="11" customWidth="1"/>
    <col min="3854" max="3854" width="6.28515625" style="11" customWidth="1"/>
    <col min="3855" max="3855" width="7.28515625" style="11" customWidth="1"/>
    <col min="3856" max="3856" width="6.42578125" style="11" customWidth="1"/>
    <col min="3857" max="3857" width="6.28515625" style="11" customWidth="1"/>
    <col min="3858" max="3858" width="5.42578125" style="11" customWidth="1"/>
    <col min="3859" max="3859" width="5.5703125" style="11" customWidth="1"/>
    <col min="3860" max="3861" width="5.7109375" style="11" customWidth="1"/>
    <col min="3862" max="3862" width="5.5703125" style="11" customWidth="1"/>
    <col min="3863" max="3864" width="5.28515625" style="11" customWidth="1"/>
    <col min="3865" max="3865" width="6.7109375" style="11" customWidth="1"/>
    <col min="3866" max="3866" width="5.7109375" style="11" customWidth="1"/>
    <col min="3867" max="3867" width="6.28515625" style="11" customWidth="1"/>
    <col min="3868" max="4098" width="9.28515625" style="11"/>
    <col min="4099" max="4099" width="52.7109375" style="11" customWidth="1"/>
    <col min="4100" max="4100" width="32.42578125" style="11" bestFit="1" customWidth="1"/>
    <col min="4101" max="4101" width="15.7109375" style="11" bestFit="1" customWidth="1"/>
    <col min="4102" max="4102" width="8.7109375" style="11" bestFit="1" customWidth="1"/>
    <col min="4103" max="4103" width="26" style="11" customWidth="1"/>
    <col min="4104" max="4104" width="36.5703125" style="11" customWidth="1"/>
    <col min="4105" max="4105" width="21.5703125" style="11" customWidth="1"/>
    <col min="4106" max="4106" width="39.28515625" style="11" customWidth="1"/>
    <col min="4107" max="4108" width="5" style="11" customWidth="1"/>
    <col min="4109" max="4109" width="7.28515625" style="11" customWidth="1"/>
    <col min="4110" max="4110" width="6.28515625" style="11" customWidth="1"/>
    <col min="4111" max="4111" width="7.28515625" style="11" customWidth="1"/>
    <col min="4112" max="4112" width="6.42578125" style="11" customWidth="1"/>
    <col min="4113" max="4113" width="6.28515625" style="11" customWidth="1"/>
    <col min="4114" max="4114" width="5.42578125" style="11" customWidth="1"/>
    <col min="4115" max="4115" width="5.5703125" style="11" customWidth="1"/>
    <col min="4116" max="4117" width="5.7109375" style="11" customWidth="1"/>
    <col min="4118" max="4118" width="5.5703125" style="11" customWidth="1"/>
    <col min="4119" max="4120" width="5.28515625" style="11" customWidth="1"/>
    <col min="4121" max="4121" width="6.7109375" style="11" customWidth="1"/>
    <col min="4122" max="4122" width="5.7109375" style="11" customWidth="1"/>
    <col min="4123" max="4123" width="6.28515625" style="11" customWidth="1"/>
    <col min="4124" max="4354" width="9.28515625" style="11"/>
    <col min="4355" max="4355" width="52.7109375" style="11" customWidth="1"/>
    <col min="4356" max="4356" width="32.42578125" style="11" bestFit="1" customWidth="1"/>
    <col min="4357" max="4357" width="15.7109375" style="11" bestFit="1" customWidth="1"/>
    <col min="4358" max="4358" width="8.7109375" style="11" bestFit="1" customWidth="1"/>
    <col min="4359" max="4359" width="26" style="11" customWidth="1"/>
    <col min="4360" max="4360" width="36.5703125" style="11" customWidth="1"/>
    <col min="4361" max="4361" width="21.5703125" style="11" customWidth="1"/>
    <col min="4362" max="4362" width="39.28515625" style="11" customWidth="1"/>
    <col min="4363" max="4364" width="5" style="11" customWidth="1"/>
    <col min="4365" max="4365" width="7.28515625" style="11" customWidth="1"/>
    <col min="4366" max="4366" width="6.28515625" style="11" customWidth="1"/>
    <col min="4367" max="4367" width="7.28515625" style="11" customWidth="1"/>
    <col min="4368" max="4368" width="6.42578125" style="11" customWidth="1"/>
    <col min="4369" max="4369" width="6.28515625" style="11" customWidth="1"/>
    <col min="4370" max="4370" width="5.42578125" style="11" customWidth="1"/>
    <col min="4371" max="4371" width="5.5703125" style="11" customWidth="1"/>
    <col min="4372" max="4373" width="5.7109375" style="11" customWidth="1"/>
    <col min="4374" max="4374" width="5.5703125" style="11" customWidth="1"/>
    <col min="4375" max="4376" width="5.28515625" style="11" customWidth="1"/>
    <col min="4377" max="4377" width="6.7109375" style="11" customWidth="1"/>
    <col min="4378" max="4378" width="5.7109375" style="11" customWidth="1"/>
    <col min="4379" max="4379" width="6.28515625" style="11" customWidth="1"/>
    <col min="4380" max="4610" width="9.28515625" style="11"/>
    <col min="4611" max="4611" width="52.7109375" style="11" customWidth="1"/>
    <col min="4612" max="4612" width="32.42578125" style="11" bestFit="1" customWidth="1"/>
    <col min="4613" max="4613" width="15.7109375" style="11" bestFit="1" customWidth="1"/>
    <col min="4614" max="4614" width="8.7109375" style="11" bestFit="1" customWidth="1"/>
    <col min="4615" max="4615" width="26" style="11" customWidth="1"/>
    <col min="4616" max="4616" width="36.5703125" style="11" customWidth="1"/>
    <col min="4617" max="4617" width="21.5703125" style="11" customWidth="1"/>
    <col min="4618" max="4618" width="39.28515625" style="11" customWidth="1"/>
    <col min="4619" max="4620" width="5" style="11" customWidth="1"/>
    <col min="4621" max="4621" width="7.28515625" style="11" customWidth="1"/>
    <col min="4622" max="4622" width="6.28515625" style="11" customWidth="1"/>
    <col min="4623" max="4623" width="7.28515625" style="11" customWidth="1"/>
    <col min="4624" max="4624" width="6.42578125" style="11" customWidth="1"/>
    <col min="4625" max="4625" width="6.28515625" style="11" customWidth="1"/>
    <col min="4626" max="4626" width="5.42578125" style="11" customWidth="1"/>
    <col min="4627" max="4627" width="5.5703125" style="11" customWidth="1"/>
    <col min="4628" max="4629" width="5.7109375" style="11" customWidth="1"/>
    <col min="4630" max="4630" width="5.5703125" style="11" customWidth="1"/>
    <col min="4631" max="4632" width="5.28515625" style="11" customWidth="1"/>
    <col min="4633" max="4633" width="6.7109375" style="11" customWidth="1"/>
    <col min="4634" max="4634" width="5.7109375" style="11" customWidth="1"/>
    <col min="4635" max="4635" width="6.28515625" style="11" customWidth="1"/>
    <col min="4636" max="4866" width="9.28515625" style="11"/>
    <col min="4867" max="4867" width="52.7109375" style="11" customWidth="1"/>
    <col min="4868" max="4868" width="32.42578125" style="11" bestFit="1" customWidth="1"/>
    <col min="4869" max="4869" width="15.7109375" style="11" bestFit="1" customWidth="1"/>
    <col min="4870" max="4870" width="8.7109375" style="11" bestFit="1" customWidth="1"/>
    <col min="4871" max="4871" width="26" style="11" customWidth="1"/>
    <col min="4872" max="4872" width="36.5703125" style="11" customWidth="1"/>
    <col min="4873" max="4873" width="21.5703125" style="11" customWidth="1"/>
    <col min="4874" max="4874" width="39.28515625" style="11" customWidth="1"/>
    <col min="4875" max="4876" width="5" style="11" customWidth="1"/>
    <col min="4877" max="4877" width="7.28515625" style="11" customWidth="1"/>
    <col min="4878" max="4878" width="6.28515625" style="11" customWidth="1"/>
    <col min="4879" max="4879" width="7.28515625" style="11" customWidth="1"/>
    <col min="4880" max="4880" width="6.42578125" style="11" customWidth="1"/>
    <col min="4881" max="4881" width="6.28515625" style="11" customWidth="1"/>
    <col min="4882" max="4882" width="5.42578125" style="11" customWidth="1"/>
    <col min="4883" max="4883" width="5.5703125" style="11" customWidth="1"/>
    <col min="4884" max="4885" width="5.7109375" style="11" customWidth="1"/>
    <col min="4886" max="4886" width="5.5703125" style="11" customWidth="1"/>
    <col min="4887" max="4888" width="5.28515625" style="11" customWidth="1"/>
    <col min="4889" max="4889" width="6.7109375" style="11" customWidth="1"/>
    <col min="4890" max="4890" width="5.7109375" style="11" customWidth="1"/>
    <col min="4891" max="4891" width="6.28515625" style="11" customWidth="1"/>
    <col min="4892" max="5122" width="9.28515625" style="11"/>
    <col min="5123" max="5123" width="52.7109375" style="11" customWidth="1"/>
    <col min="5124" max="5124" width="32.42578125" style="11" bestFit="1" customWidth="1"/>
    <col min="5125" max="5125" width="15.7109375" style="11" bestFit="1" customWidth="1"/>
    <col min="5126" max="5126" width="8.7109375" style="11" bestFit="1" customWidth="1"/>
    <col min="5127" max="5127" width="26" style="11" customWidth="1"/>
    <col min="5128" max="5128" width="36.5703125" style="11" customWidth="1"/>
    <col min="5129" max="5129" width="21.5703125" style="11" customWidth="1"/>
    <col min="5130" max="5130" width="39.28515625" style="11" customWidth="1"/>
    <col min="5131" max="5132" width="5" style="11" customWidth="1"/>
    <col min="5133" max="5133" width="7.28515625" style="11" customWidth="1"/>
    <col min="5134" max="5134" width="6.28515625" style="11" customWidth="1"/>
    <col min="5135" max="5135" width="7.28515625" style="11" customWidth="1"/>
    <col min="5136" max="5136" width="6.42578125" style="11" customWidth="1"/>
    <col min="5137" max="5137" width="6.28515625" style="11" customWidth="1"/>
    <col min="5138" max="5138" width="5.42578125" style="11" customWidth="1"/>
    <col min="5139" max="5139" width="5.5703125" style="11" customWidth="1"/>
    <col min="5140" max="5141" width="5.7109375" style="11" customWidth="1"/>
    <col min="5142" max="5142" width="5.5703125" style="11" customWidth="1"/>
    <col min="5143" max="5144" width="5.28515625" style="11" customWidth="1"/>
    <col min="5145" max="5145" width="6.7109375" style="11" customWidth="1"/>
    <col min="5146" max="5146" width="5.7109375" style="11" customWidth="1"/>
    <col min="5147" max="5147" width="6.28515625" style="11" customWidth="1"/>
    <col min="5148" max="5378" width="9.28515625" style="11"/>
    <col min="5379" max="5379" width="52.7109375" style="11" customWidth="1"/>
    <col min="5380" max="5380" width="32.42578125" style="11" bestFit="1" customWidth="1"/>
    <col min="5381" max="5381" width="15.7109375" style="11" bestFit="1" customWidth="1"/>
    <col min="5382" max="5382" width="8.7109375" style="11" bestFit="1" customWidth="1"/>
    <col min="5383" max="5383" width="26" style="11" customWidth="1"/>
    <col min="5384" max="5384" width="36.5703125" style="11" customWidth="1"/>
    <col min="5385" max="5385" width="21.5703125" style="11" customWidth="1"/>
    <col min="5386" max="5386" width="39.28515625" style="11" customWidth="1"/>
    <col min="5387" max="5388" width="5" style="11" customWidth="1"/>
    <col min="5389" max="5389" width="7.28515625" style="11" customWidth="1"/>
    <col min="5390" max="5390" width="6.28515625" style="11" customWidth="1"/>
    <col min="5391" max="5391" width="7.28515625" style="11" customWidth="1"/>
    <col min="5392" max="5392" width="6.42578125" style="11" customWidth="1"/>
    <col min="5393" max="5393" width="6.28515625" style="11" customWidth="1"/>
    <col min="5394" max="5394" width="5.42578125" style="11" customWidth="1"/>
    <col min="5395" max="5395" width="5.5703125" style="11" customWidth="1"/>
    <col min="5396" max="5397" width="5.7109375" style="11" customWidth="1"/>
    <col min="5398" max="5398" width="5.5703125" style="11" customWidth="1"/>
    <col min="5399" max="5400" width="5.28515625" style="11" customWidth="1"/>
    <col min="5401" max="5401" width="6.7109375" style="11" customWidth="1"/>
    <col min="5402" max="5402" width="5.7109375" style="11" customWidth="1"/>
    <col min="5403" max="5403" width="6.28515625" style="11" customWidth="1"/>
    <col min="5404" max="5634" width="9.28515625" style="11"/>
    <col min="5635" max="5635" width="52.7109375" style="11" customWidth="1"/>
    <col min="5636" max="5636" width="32.42578125" style="11" bestFit="1" customWidth="1"/>
    <col min="5637" max="5637" width="15.7109375" style="11" bestFit="1" customWidth="1"/>
    <col min="5638" max="5638" width="8.7109375" style="11" bestFit="1" customWidth="1"/>
    <col min="5639" max="5639" width="26" style="11" customWidth="1"/>
    <col min="5640" max="5640" width="36.5703125" style="11" customWidth="1"/>
    <col min="5641" max="5641" width="21.5703125" style="11" customWidth="1"/>
    <col min="5642" max="5642" width="39.28515625" style="11" customWidth="1"/>
    <col min="5643" max="5644" width="5" style="11" customWidth="1"/>
    <col min="5645" max="5645" width="7.28515625" style="11" customWidth="1"/>
    <col min="5646" max="5646" width="6.28515625" style="11" customWidth="1"/>
    <col min="5647" max="5647" width="7.28515625" style="11" customWidth="1"/>
    <col min="5648" max="5648" width="6.42578125" style="11" customWidth="1"/>
    <col min="5649" max="5649" width="6.28515625" style="11" customWidth="1"/>
    <col min="5650" max="5650" width="5.42578125" style="11" customWidth="1"/>
    <col min="5651" max="5651" width="5.5703125" style="11" customWidth="1"/>
    <col min="5652" max="5653" width="5.7109375" style="11" customWidth="1"/>
    <col min="5654" max="5654" width="5.5703125" style="11" customWidth="1"/>
    <col min="5655" max="5656" width="5.28515625" style="11" customWidth="1"/>
    <col min="5657" max="5657" width="6.7109375" style="11" customWidth="1"/>
    <col min="5658" max="5658" width="5.7109375" style="11" customWidth="1"/>
    <col min="5659" max="5659" width="6.28515625" style="11" customWidth="1"/>
    <col min="5660" max="5890" width="9.28515625" style="11"/>
    <col min="5891" max="5891" width="52.7109375" style="11" customWidth="1"/>
    <col min="5892" max="5892" width="32.42578125" style="11" bestFit="1" customWidth="1"/>
    <col min="5893" max="5893" width="15.7109375" style="11" bestFit="1" customWidth="1"/>
    <col min="5894" max="5894" width="8.7109375" style="11" bestFit="1" customWidth="1"/>
    <col min="5895" max="5895" width="26" style="11" customWidth="1"/>
    <col min="5896" max="5896" width="36.5703125" style="11" customWidth="1"/>
    <col min="5897" max="5897" width="21.5703125" style="11" customWidth="1"/>
    <col min="5898" max="5898" width="39.28515625" style="11" customWidth="1"/>
    <col min="5899" max="5900" width="5" style="11" customWidth="1"/>
    <col min="5901" max="5901" width="7.28515625" style="11" customWidth="1"/>
    <col min="5902" max="5902" width="6.28515625" style="11" customWidth="1"/>
    <col min="5903" max="5903" width="7.28515625" style="11" customWidth="1"/>
    <col min="5904" max="5904" width="6.42578125" style="11" customWidth="1"/>
    <col min="5905" max="5905" width="6.28515625" style="11" customWidth="1"/>
    <col min="5906" max="5906" width="5.42578125" style="11" customWidth="1"/>
    <col min="5907" max="5907" width="5.5703125" style="11" customWidth="1"/>
    <col min="5908" max="5909" width="5.7109375" style="11" customWidth="1"/>
    <col min="5910" max="5910" width="5.5703125" style="11" customWidth="1"/>
    <col min="5911" max="5912" width="5.28515625" style="11" customWidth="1"/>
    <col min="5913" max="5913" width="6.7109375" style="11" customWidth="1"/>
    <col min="5914" max="5914" width="5.7109375" style="11" customWidth="1"/>
    <col min="5915" max="5915" width="6.28515625" style="11" customWidth="1"/>
    <col min="5916" max="6146" width="9.28515625" style="11"/>
    <col min="6147" max="6147" width="52.7109375" style="11" customWidth="1"/>
    <col min="6148" max="6148" width="32.42578125" style="11" bestFit="1" customWidth="1"/>
    <col min="6149" max="6149" width="15.7109375" style="11" bestFit="1" customWidth="1"/>
    <col min="6150" max="6150" width="8.7109375" style="11" bestFit="1" customWidth="1"/>
    <col min="6151" max="6151" width="26" style="11" customWidth="1"/>
    <col min="6152" max="6152" width="36.5703125" style="11" customWidth="1"/>
    <col min="6153" max="6153" width="21.5703125" style="11" customWidth="1"/>
    <col min="6154" max="6154" width="39.28515625" style="11" customWidth="1"/>
    <col min="6155" max="6156" width="5" style="11" customWidth="1"/>
    <col min="6157" max="6157" width="7.28515625" style="11" customWidth="1"/>
    <col min="6158" max="6158" width="6.28515625" style="11" customWidth="1"/>
    <col min="6159" max="6159" width="7.28515625" style="11" customWidth="1"/>
    <col min="6160" max="6160" width="6.42578125" style="11" customWidth="1"/>
    <col min="6161" max="6161" width="6.28515625" style="11" customWidth="1"/>
    <col min="6162" max="6162" width="5.42578125" style="11" customWidth="1"/>
    <col min="6163" max="6163" width="5.5703125" style="11" customWidth="1"/>
    <col min="6164" max="6165" width="5.7109375" style="11" customWidth="1"/>
    <col min="6166" max="6166" width="5.5703125" style="11" customWidth="1"/>
    <col min="6167" max="6168" width="5.28515625" style="11" customWidth="1"/>
    <col min="6169" max="6169" width="6.7109375" style="11" customWidth="1"/>
    <col min="6170" max="6170" width="5.7109375" style="11" customWidth="1"/>
    <col min="6171" max="6171" width="6.28515625" style="11" customWidth="1"/>
    <col min="6172" max="6402" width="9.28515625" style="11"/>
    <col min="6403" max="6403" width="52.7109375" style="11" customWidth="1"/>
    <col min="6404" max="6404" width="32.42578125" style="11" bestFit="1" customWidth="1"/>
    <col min="6405" max="6405" width="15.7109375" style="11" bestFit="1" customWidth="1"/>
    <col min="6406" max="6406" width="8.7109375" style="11" bestFit="1" customWidth="1"/>
    <col min="6407" max="6407" width="26" style="11" customWidth="1"/>
    <col min="6408" max="6408" width="36.5703125" style="11" customWidth="1"/>
    <col min="6409" max="6409" width="21.5703125" style="11" customWidth="1"/>
    <col min="6410" max="6410" width="39.28515625" style="11" customWidth="1"/>
    <col min="6411" max="6412" width="5" style="11" customWidth="1"/>
    <col min="6413" max="6413" width="7.28515625" style="11" customWidth="1"/>
    <col min="6414" max="6414" width="6.28515625" style="11" customWidth="1"/>
    <col min="6415" max="6415" width="7.28515625" style="11" customWidth="1"/>
    <col min="6416" max="6416" width="6.42578125" style="11" customWidth="1"/>
    <col min="6417" max="6417" width="6.28515625" style="11" customWidth="1"/>
    <col min="6418" max="6418" width="5.42578125" style="11" customWidth="1"/>
    <col min="6419" max="6419" width="5.5703125" style="11" customWidth="1"/>
    <col min="6420" max="6421" width="5.7109375" style="11" customWidth="1"/>
    <col min="6422" max="6422" width="5.5703125" style="11" customWidth="1"/>
    <col min="6423" max="6424" width="5.28515625" style="11" customWidth="1"/>
    <col min="6425" max="6425" width="6.7109375" style="11" customWidth="1"/>
    <col min="6426" max="6426" width="5.7109375" style="11" customWidth="1"/>
    <col min="6427" max="6427" width="6.28515625" style="11" customWidth="1"/>
    <col min="6428" max="6658" width="9.28515625" style="11"/>
    <col min="6659" max="6659" width="52.7109375" style="11" customWidth="1"/>
    <col min="6660" max="6660" width="32.42578125" style="11" bestFit="1" customWidth="1"/>
    <col min="6661" max="6661" width="15.7109375" style="11" bestFit="1" customWidth="1"/>
    <col min="6662" max="6662" width="8.7109375" style="11" bestFit="1" customWidth="1"/>
    <col min="6663" max="6663" width="26" style="11" customWidth="1"/>
    <col min="6664" max="6664" width="36.5703125" style="11" customWidth="1"/>
    <col min="6665" max="6665" width="21.5703125" style="11" customWidth="1"/>
    <col min="6666" max="6666" width="39.28515625" style="11" customWidth="1"/>
    <col min="6667" max="6668" width="5" style="11" customWidth="1"/>
    <col min="6669" max="6669" width="7.28515625" style="11" customWidth="1"/>
    <col min="6670" max="6670" width="6.28515625" style="11" customWidth="1"/>
    <col min="6671" max="6671" width="7.28515625" style="11" customWidth="1"/>
    <col min="6672" max="6672" width="6.42578125" style="11" customWidth="1"/>
    <col min="6673" max="6673" width="6.28515625" style="11" customWidth="1"/>
    <col min="6674" max="6674" width="5.42578125" style="11" customWidth="1"/>
    <col min="6675" max="6675" width="5.5703125" style="11" customWidth="1"/>
    <col min="6676" max="6677" width="5.7109375" style="11" customWidth="1"/>
    <col min="6678" max="6678" width="5.5703125" style="11" customWidth="1"/>
    <col min="6679" max="6680" width="5.28515625" style="11" customWidth="1"/>
    <col min="6681" max="6681" width="6.7109375" style="11" customWidth="1"/>
    <col min="6682" max="6682" width="5.7109375" style="11" customWidth="1"/>
    <col min="6683" max="6683" width="6.28515625" style="11" customWidth="1"/>
    <col min="6684" max="6914" width="9.28515625" style="11"/>
    <col min="6915" max="6915" width="52.7109375" style="11" customWidth="1"/>
    <col min="6916" max="6916" width="32.42578125" style="11" bestFit="1" customWidth="1"/>
    <col min="6917" max="6917" width="15.7109375" style="11" bestFit="1" customWidth="1"/>
    <col min="6918" max="6918" width="8.7109375" style="11" bestFit="1" customWidth="1"/>
    <col min="6919" max="6919" width="26" style="11" customWidth="1"/>
    <col min="6920" max="6920" width="36.5703125" style="11" customWidth="1"/>
    <col min="6921" max="6921" width="21.5703125" style="11" customWidth="1"/>
    <col min="6922" max="6922" width="39.28515625" style="11" customWidth="1"/>
    <col min="6923" max="6924" width="5" style="11" customWidth="1"/>
    <col min="6925" max="6925" width="7.28515625" style="11" customWidth="1"/>
    <col min="6926" max="6926" width="6.28515625" style="11" customWidth="1"/>
    <col min="6927" max="6927" width="7.28515625" style="11" customWidth="1"/>
    <col min="6928" max="6928" width="6.42578125" style="11" customWidth="1"/>
    <col min="6929" max="6929" width="6.28515625" style="11" customWidth="1"/>
    <col min="6930" max="6930" width="5.42578125" style="11" customWidth="1"/>
    <col min="6931" max="6931" width="5.5703125" style="11" customWidth="1"/>
    <col min="6932" max="6933" width="5.7109375" style="11" customWidth="1"/>
    <col min="6934" max="6934" width="5.5703125" style="11" customWidth="1"/>
    <col min="6935" max="6936" width="5.28515625" style="11" customWidth="1"/>
    <col min="6937" max="6937" width="6.7109375" style="11" customWidth="1"/>
    <col min="6938" max="6938" width="5.7109375" style="11" customWidth="1"/>
    <col min="6939" max="6939" width="6.28515625" style="11" customWidth="1"/>
    <col min="6940" max="7170" width="9.28515625" style="11"/>
    <col min="7171" max="7171" width="52.7109375" style="11" customWidth="1"/>
    <col min="7172" max="7172" width="32.42578125" style="11" bestFit="1" customWidth="1"/>
    <col min="7173" max="7173" width="15.7109375" style="11" bestFit="1" customWidth="1"/>
    <col min="7174" max="7174" width="8.7109375" style="11" bestFit="1" customWidth="1"/>
    <col min="7175" max="7175" width="26" style="11" customWidth="1"/>
    <col min="7176" max="7176" width="36.5703125" style="11" customWidth="1"/>
    <col min="7177" max="7177" width="21.5703125" style="11" customWidth="1"/>
    <col min="7178" max="7178" width="39.28515625" style="11" customWidth="1"/>
    <col min="7179" max="7180" width="5" style="11" customWidth="1"/>
    <col min="7181" max="7181" width="7.28515625" style="11" customWidth="1"/>
    <col min="7182" max="7182" width="6.28515625" style="11" customWidth="1"/>
    <col min="7183" max="7183" width="7.28515625" style="11" customWidth="1"/>
    <col min="7184" max="7184" width="6.42578125" style="11" customWidth="1"/>
    <col min="7185" max="7185" width="6.28515625" style="11" customWidth="1"/>
    <col min="7186" max="7186" width="5.42578125" style="11" customWidth="1"/>
    <col min="7187" max="7187" width="5.5703125" style="11" customWidth="1"/>
    <col min="7188" max="7189" width="5.7109375" style="11" customWidth="1"/>
    <col min="7190" max="7190" width="5.5703125" style="11" customWidth="1"/>
    <col min="7191" max="7192" width="5.28515625" style="11" customWidth="1"/>
    <col min="7193" max="7193" width="6.7109375" style="11" customWidth="1"/>
    <col min="7194" max="7194" width="5.7109375" style="11" customWidth="1"/>
    <col min="7195" max="7195" width="6.28515625" style="11" customWidth="1"/>
    <col min="7196" max="7426" width="9.28515625" style="11"/>
    <col min="7427" max="7427" width="52.7109375" style="11" customWidth="1"/>
    <col min="7428" max="7428" width="32.42578125" style="11" bestFit="1" customWidth="1"/>
    <col min="7429" max="7429" width="15.7109375" style="11" bestFit="1" customWidth="1"/>
    <col min="7430" max="7430" width="8.7109375" style="11" bestFit="1" customWidth="1"/>
    <col min="7431" max="7431" width="26" style="11" customWidth="1"/>
    <col min="7432" max="7432" width="36.5703125" style="11" customWidth="1"/>
    <col min="7433" max="7433" width="21.5703125" style="11" customWidth="1"/>
    <col min="7434" max="7434" width="39.28515625" style="11" customWidth="1"/>
    <col min="7435" max="7436" width="5" style="11" customWidth="1"/>
    <col min="7437" max="7437" width="7.28515625" style="11" customWidth="1"/>
    <col min="7438" max="7438" width="6.28515625" style="11" customWidth="1"/>
    <col min="7439" max="7439" width="7.28515625" style="11" customWidth="1"/>
    <col min="7440" max="7440" width="6.42578125" style="11" customWidth="1"/>
    <col min="7441" max="7441" width="6.28515625" style="11" customWidth="1"/>
    <col min="7442" max="7442" width="5.42578125" style="11" customWidth="1"/>
    <col min="7443" max="7443" width="5.5703125" style="11" customWidth="1"/>
    <col min="7444" max="7445" width="5.7109375" style="11" customWidth="1"/>
    <col min="7446" max="7446" width="5.5703125" style="11" customWidth="1"/>
    <col min="7447" max="7448" width="5.28515625" style="11" customWidth="1"/>
    <col min="7449" max="7449" width="6.7109375" style="11" customWidth="1"/>
    <col min="7450" max="7450" width="5.7109375" style="11" customWidth="1"/>
    <col min="7451" max="7451" width="6.28515625" style="11" customWidth="1"/>
    <col min="7452" max="7682" width="9.28515625" style="11"/>
    <col min="7683" max="7683" width="52.7109375" style="11" customWidth="1"/>
    <col min="7684" max="7684" width="32.42578125" style="11" bestFit="1" customWidth="1"/>
    <col min="7685" max="7685" width="15.7109375" style="11" bestFit="1" customWidth="1"/>
    <col min="7686" max="7686" width="8.7109375" style="11" bestFit="1" customWidth="1"/>
    <col min="7687" max="7687" width="26" style="11" customWidth="1"/>
    <col min="7688" max="7688" width="36.5703125" style="11" customWidth="1"/>
    <col min="7689" max="7689" width="21.5703125" style="11" customWidth="1"/>
    <col min="7690" max="7690" width="39.28515625" style="11" customWidth="1"/>
    <col min="7691" max="7692" width="5" style="11" customWidth="1"/>
    <col min="7693" max="7693" width="7.28515625" style="11" customWidth="1"/>
    <col min="7694" max="7694" width="6.28515625" style="11" customWidth="1"/>
    <col min="7695" max="7695" width="7.28515625" style="11" customWidth="1"/>
    <col min="7696" max="7696" width="6.42578125" style="11" customWidth="1"/>
    <col min="7697" max="7697" width="6.28515625" style="11" customWidth="1"/>
    <col min="7698" max="7698" width="5.42578125" style="11" customWidth="1"/>
    <col min="7699" max="7699" width="5.5703125" style="11" customWidth="1"/>
    <col min="7700" max="7701" width="5.7109375" style="11" customWidth="1"/>
    <col min="7702" max="7702" width="5.5703125" style="11" customWidth="1"/>
    <col min="7703" max="7704" width="5.28515625" style="11" customWidth="1"/>
    <col min="7705" max="7705" width="6.7109375" style="11" customWidth="1"/>
    <col min="7706" max="7706" width="5.7109375" style="11" customWidth="1"/>
    <col min="7707" max="7707" width="6.28515625" style="11" customWidth="1"/>
    <col min="7708" max="7938" width="9.28515625" style="11"/>
    <col min="7939" max="7939" width="52.7109375" style="11" customWidth="1"/>
    <col min="7940" max="7940" width="32.42578125" style="11" bestFit="1" customWidth="1"/>
    <col min="7941" max="7941" width="15.7109375" style="11" bestFit="1" customWidth="1"/>
    <col min="7942" max="7942" width="8.7109375" style="11" bestFit="1" customWidth="1"/>
    <col min="7943" max="7943" width="26" style="11" customWidth="1"/>
    <col min="7944" max="7944" width="36.5703125" style="11" customWidth="1"/>
    <col min="7945" max="7945" width="21.5703125" style="11" customWidth="1"/>
    <col min="7946" max="7946" width="39.28515625" style="11" customWidth="1"/>
    <col min="7947" max="7948" width="5" style="11" customWidth="1"/>
    <col min="7949" max="7949" width="7.28515625" style="11" customWidth="1"/>
    <col min="7950" max="7950" width="6.28515625" style="11" customWidth="1"/>
    <col min="7951" max="7951" width="7.28515625" style="11" customWidth="1"/>
    <col min="7952" max="7952" width="6.42578125" style="11" customWidth="1"/>
    <col min="7953" max="7953" width="6.28515625" style="11" customWidth="1"/>
    <col min="7954" max="7954" width="5.42578125" style="11" customWidth="1"/>
    <col min="7955" max="7955" width="5.5703125" style="11" customWidth="1"/>
    <col min="7956" max="7957" width="5.7109375" style="11" customWidth="1"/>
    <col min="7958" max="7958" width="5.5703125" style="11" customWidth="1"/>
    <col min="7959" max="7960" width="5.28515625" style="11" customWidth="1"/>
    <col min="7961" max="7961" width="6.7109375" style="11" customWidth="1"/>
    <col min="7962" max="7962" width="5.7109375" style="11" customWidth="1"/>
    <col min="7963" max="7963" width="6.28515625" style="11" customWidth="1"/>
    <col min="7964" max="8194" width="9.28515625" style="11"/>
    <col min="8195" max="8195" width="52.7109375" style="11" customWidth="1"/>
    <col min="8196" max="8196" width="32.42578125" style="11" bestFit="1" customWidth="1"/>
    <col min="8197" max="8197" width="15.7109375" style="11" bestFit="1" customWidth="1"/>
    <col min="8198" max="8198" width="8.7109375" style="11" bestFit="1" customWidth="1"/>
    <col min="8199" max="8199" width="26" style="11" customWidth="1"/>
    <col min="8200" max="8200" width="36.5703125" style="11" customWidth="1"/>
    <col min="8201" max="8201" width="21.5703125" style="11" customWidth="1"/>
    <col min="8202" max="8202" width="39.28515625" style="11" customWidth="1"/>
    <col min="8203" max="8204" width="5" style="11" customWidth="1"/>
    <col min="8205" max="8205" width="7.28515625" style="11" customWidth="1"/>
    <col min="8206" max="8206" width="6.28515625" style="11" customWidth="1"/>
    <col min="8207" max="8207" width="7.28515625" style="11" customWidth="1"/>
    <col min="8208" max="8208" width="6.42578125" style="11" customWidth="1"/>
    <col min="8209" max="8209" width="6.28515625" style="11" customWidth="1"/>
    <col min="8210" max="8210" width="5.42578125" style="11" customWidth="1"/>
    <col min="8211" max="8211" width="5.5703125" style="11" customWidth="1"/>
    <col min="8212" max="8213" width="5.7109375" style="11" customWidth="1"/>
    <col min="8214" max="8214" width="5.5703125" style="11" customWidth="1"/>
    <col min="8215" max="8216" width="5.28515625" style="11" customWidth="1"/>
    <col min="8217" max="8217" width="6.7109375" style="11" customWidth="1"/>
    <col min="8218" max="8218" width="5.7109375" style="11" customWidth="1"/>
    <col min="8219" max="8219" width="6.28515625" style="11" customWidth="1"/>
    <col min="8220" max="8450" width="9.28515625" style="11"/>
    <col min="8451" max="8451" width="52.7109375" style="11" customWidth="1"/>
    <col min="8452" max="8452" width="32.42578125" style="11" bestFit="1" customWidth="1"/>
    <col min="8453" max="8453" width="15.7109375" style="11" bestFit="1" customWidth="1"/>
    <col min="8454" max="8454" width="8.7109375" style="11" bestFit="1" customWidth="1"/>
    <col min="8455" max="8455" width="26" style="11" customWidth="1"/>
    <col min="8456" max="8456" width="36.5703125" style="11" customWidth="1"/>
    <col min="8457" max="8457" width="21.5703125" style="11" customWidth="1"/>
    <col min="8458" max="8458" width="39.28515625" style="11" customWidth="1"/>
    <col min="8459" max="8460" width="5" style="11" customWidth="1"/>
    <col min="8461" max="8461" width="7.28515625" style="11" customWidth="1"/>
    <col min="8462" max="8462" width="6.28515625" style="11" customWidth="1"/>
    <col min="8463" max="8463" width="7.28515625" style="11" customWidth="1"/>
    <col min="8464" max="8464" width="6.42578125" style="11" customWidth="1"/>
    <col min="8465" max="8465" width="6.28515625" style="11" customWidth="1"/>
    <col min="8466" max="8466" width="5.42578125" style="11" customWidth="1"/>
    <col min="8467" max="8467" width="5.5703125" style="11" customWidth="1"/>
    <col min="8468" max="8469" width="5.7109375" style="11" customWidth="1"/>
    <col min="8470" max="8470" width="5.5703125" style="11" customWidth="1"/>
    <col min="8471" max="8472" width="5.28515625" style="11" customWidth="1"/>
    <col min="8473" max="8473" width="6.7109375" style="11" customWidth="1"/>
    <col min="8474" max="8474" width="5.7109375" style="11" customWidth="1"/>
    <col min="8475" max="8475" width="6.28515625" style="11" customWidth="1"/>
    <col min="8476" max="8706" width="9.28515625" style="11"/>
    <col min="8707" max="8707" width="52.7109375" style="11" customWidth="1"/>
    <col min="8708" max="8708" width="32.42578125" style="11" bestFit="1" customWidth="1"/>
    <col min="8709" max="8709" width="15.7109375" style="11" bestFit="1" customWidth="1"/>
    <col min="8710" max="8710" width="8.7109375" style="11" bestFit="1" customWidth="1"/>
    <col min="8711" max="8711" width="26" style="11" customWidth="1"/>
    <col min="8712" max="8712" width="36.5703125" style="11" customWidth="1"/>
    <col min="8713" max="8713" width="21.5703125" style="11" customWidth="1"/>
    <col min="8714" max="8714" width="39.28515625" style="11" customWidth="1"/>
    <col min="8715" max="8716" width="5" style="11" customWidth="1"/>
    <col min="8717" max="8717" width="7.28515625" style="11" customWidth="1"/>
    <col min="8718" max="8718" width="6.28515625" style="11" customWidth="1"/>
    <col min="8719" max="8719" width="7.28515625" style="11" customWidth="1"/>
    <col min="8720" max="8720" width="6.42578125" style="11" customWidth="1"/>
    <col min="8721" max="8721" width="6.28515625" style="11" customWidth="1"/>
    <col min="8722" max="8722" width="5.42578125" style="11" customWidth="1"/>
    <col min="8723" max="8723" width="5.5703125" style="11" customWidth="1"/>
    <col min="8724" max="8725" width="5.7109375" style="11" customWidth="1"/>
    <col min="8726" max="8726" width="5.5703125" style="11" customWidth="1"/>
    <col min="8727" max="8728" width="5.28515625" style="11" customWidth="1"/>
    <col min="8729" max="8729" width="6.7109375" style="11" customWidth="1"/>
    <col min="8730" max="8730" width="5.7109375" style="11" customWidth="1"/>
    <col min="8731" max="8731" width="6.28515625" style="11" customWidth="1"/>
    <col min="8732" max="8962" width="9.28515625" style="11"/>
    <col min="8963" max="8963" width="52.7109375" style="11" customWidth="1"/>
    <col min="8964" max="8964" width="32.42578125" style="11" bestFit="1" customWidth="1"/>
    <col min="8965" max="8965" width="15.7109375" style="11" bestFit="1" customWidth="1"/>
    <col min="8966" max="8966" width="8.7109375" style="11" bestFit="1" customWidth="1"/>
    <col min="8967" max="8967" width="26" style="11" customWidth="1"/>
    <col min="8968" max="8968" width="36.5703125" style="11" customWidth="1"/>
    <col min="8969" max="8969" width="21.5703125" style="11" customWidth="1"/>
    <col min="8970" max="8970" width="39.28515625" style="11" customWidth="1"/>
    <col min="8971" max="8972" width="5" style="11" customWidth="1"/>
    <col min="8973" max="8973" width="7.28515625" style="11" customWidth="1"/>
    <col min="8974" max="8974" width="6.28515625" style="11" customWidth="1"/>
    <col min="8975" max="8975" width="7.28515625" style="11" customWidth="1"/>
    <col min="8976" max="8976" width="6.42578125" style="11" customWidth="1"/>
    <col min="8977" max="8977" width="6.28515625" style="11" customWidth="1"/>
    <col min="8978" max="8978" width="5.42578125" style="11" customWidth="1"/>
    <col min="8979" max="8979" width="5.5703125" style="11" customWidth="1"/>
    <col min="8980" max="8981" width="5.7109375" style="11" customWidth="1"/>
    <col min="8982" max="8982" width="5.5703125" style="11" customWidth="1"/>
    <col min="8983" max="8984" width="5.28515625" style="11" customWidth="1"/>
    <col min="8985" max="8985" width="6.7109375" style="11" customWidth="1"/>
    <col min="8986" max="8986" width="5.7109375" style="11" customWidth="1"/>
    <col min="8987" max="8987" width="6.28515625" style="11" customWidth="1"/>
    <col min="8988" max="9218" width="9.28515625" style="11"/>
    <col min="9219" max="9219" width="52.7109375" style="11" customWidth="1"/>
    <col min="9220" max="9220" width="32.42578125" style="11" bestFit="1" customWidth="1"/>
    <col min="9221" max="9221" width="15.7109375" style="11" bestFit="1" customWidth="1"/>
    <col min="9222" max="9222" width="8.7109375" style="11" bestFit="1" customWidth="1"/>
    <col min="9223" max="9223" width="26" style="11" customWidth="1"/>
    <col min="9224" max="9224" width="36.5703125" style="11" customWidth="1"/>
    <col min="9225" max="9225" width="21.5703125" style="11" customWidth="1"/>
    <col min="9226" max="9226" width="39.28515625" style="11" customWidth="1"/>
    <col min="9227" max="9228" width="5" style="11" customWidth="1"/>
    <col min="9229" max="9229" width="7.28515625" style="11" customWidth="1"/>
    <col min="9230" max="9230" width="6.28515625" style="11" customWidth="1"/>
    <col min="9231" max="9231" width="7.28515625" style="11" customWidth="1"/>
    <col min="9232" max="9232" width="6.42578125" style="11" customWidth="1"/>
    <col min="9233" max="9233" width="6.28515625" style="11" customWidth="1"/>
    <col min="9234" max="9234" width="5.42578125" style="11" customWidth="1"/>
    <col min="9235" max="9235" width="5.5703125" style="11" customWidth="1"/>
    <col min="9236" max="9237" width="5.7109375" style="11" customWidth="1"/>
    <col min="9238" max="9238" width="5.5703125" style="11" customWidth="1"/>
    <col min="9239" max="9240" width="5.28515625" style="11" customWidth="1"/>
    <col min="9241" max="9241" width="6.7109375" style="11" customWidth="1"/>
    <col min="9242" max="9242" width="5.7109375" style="11" customWidth="1"/>
    <col min="9243" max="9243" width="6.28515625" style="11" customWidth="1"/>
    <col min="9244" max="9474" width="9.28515625" style="11"/>
    <col min="9475" max="9475" width="52.7109375" style="11" customWidth="1"/>
    <col min="9476" max="9476" width="32.42578125" style="11" bestFit="1" customWidth="1"/>
    <col min="9477" max="9477" width="15.7109375" style="11" bestFit="1" customWidth="1"/>
    <col min="9478" max="9478" width="8.7109375" style="11" bestFit="1" customWidth="1"/>
    <col min="9479" max="9479" width="26" style="11" customWidth="1"/>
    <col min="9480" max="9480" width="36.5703125" style="11" customWidth="1"/>
    <col min="9481" max="9481" width="21.5703125" style="11" customWidth="1"/>
    <col min="9482" max="9482" width="39.28515625" style="11" customWidth="1"/>
    <col min="9483" max="9484" width="5" style="11" customWidth="1"/>
    <col min="9485" max="9485" width="7.28515625" style="11" customWidth="1"/>
    <col min="9486" max="9486" width="6.28515625" style="11" customWidth="1"/>
    <col min="9487" max="9487" width="7.28515625" style="11" customWidth="1"/>
    <col min="9488" max="9488" width="6.42578125" style="11" customWidth="1"/>
    <col min="9489" max="9489" width="6.28515625" style="11" customWidth="1"/>
    <col min="9490" max="9490" width="5.42578125" style="11" customWidth="1"/>
    <col min="9491" max="9491" width="5.5703125" style="11" customWidth="1"/>
    <col min="9492" max="9493" width="5.7109375" style="11" customWidth="1"/>
    <col min="9494" max="9494" width="5.5703125" style="11" customWidth="1"/>
    <col min="9495" max="9496" width="5.28515625" style="11" customWidth="1"/>
    <col min="9497" max="9497" width="6.7109375" style="11" customWidth="1"/>
    <col min="9498" max="9498" width="5.7109375" style="11" customWidth="1"/>
    <col min="9499" max="9499" width="6.28515625" style="11" customWidth="1"/>
    <col min="9500" max="9730" width="9.28515625" style="11"/>
    <col min="9731" max="9731" width="52.7109375" style="11" customWidth="1"/>
    <col min="9732" max="9732" width="32.42578125" style="11" bestFit="1" customWidth="1"/>
    <col min="9733" max="9733" width="15.7109375" style="11" bestFit="1" customWidth="1"/>
    <col min="9734" max="9734" width="8.7109375" style="11" bestFit="1" customWidth="1"/>
    <col min="9735" max="9735" width="26" style="11" customWidth="1"/>
    <col min="9736" max="9736" width="36.5703125" style="11" customWidth="1"/>
    <col min="9737" max="9737" width="21.5703125" style="11" customWidth="1"/>
    <col min="9738" max="9738" width="39.28515625" style="11" customWidth="1"/>
    <col min="9739" max="9740" width="5" style="11" customWidth="1"/>
    <col min="9741" max="9741" width="7.28515625" style="11" customWidth="1"/>
    <col min="9742" max="9742" width="6.28515625" style="11" customWidth="1"/>
    <col min="9743" max="9743" width="7.28515625" style="11" customWidth="1"/>
    <col min="9744" max="9744" width="6.42578125" style="11" customWidth="1"/>
    <col min="9745" max="9745" width="6.28515625" style="11" customWidth="1"/>
    <col min="9746" max="9746" width="5.42578125" style="11" customWidth="1"/>
    <col min="9747" max="9747" width="5.5703125" style="11" customWidth="1"/>
    <col min="9748" max="9749" width="5.7109375" style="11" customWidth="1"/>
    <col min="9750" max="9750" width="5.5703125" style="11" customWidth="1"/>
    <col min="9751" max="9752" width="5.28515625" style="11" customWidth="1"/>
    <col min="9753" max="9753" width="6.7109375" style="11" customWidth="1"/>
    <col min="9754" max="9754" width="5.7109375" style="11" customWidth="1"/>
    <col min="9755" max="9755" width="6.28515625" style="11" customWidth="1"/>
    <col min="9756" max="9986" width="9.28515625" style="11"/>
    <col min="9987" max="9987" width="52.7109375" style="11" customWidth="1"/>
    <col min="9988" max="9988" width="32.42578125" style="11" bestFit="1" customWidth="1"/>
    <col min="9989" max="9989" width="15.7109375" style="11" bestFit="1" customWidth="1"/>
    <col min="9990" max="9990" width="8.7109375" style="11" bestFit="1" customWidth="1"/>
    <col min="9991" max="9991" width="26" style="11" customWidth="1"/>
    <col min="9992" max="9992" width="36.5703125" style="11" customWidth="1"/>
    <col min="9993" max="9993" width="21.5703125" style="11" customWidth="1"/>
    <col min="9994" max="9994" width="39.28515625" style="11" customWidth="1"/>
    <col min="9995" max="9996" width="5" style="11" customWidth="1"/>
    <col min="9997" max="9997" width="7.28515625" style="11" customWidth="1"/>
    <col min="9998" max="9998" width="6.28515625" style="11" customWidth="1"/>
    <col min="9999" max="9999" width="7.28515625" style="11" customWidth="1"/>
    <col min="10000" max="10000" width="6.42578125" style="11" customWidth="1"/>
    <col min="10001" max="10001" width="6.28515625" style="11" customWidth="1"/>
    <col min="10002" max="10002" width="5.42578125" style="11" customWidth="1"/>
    <col min="10003" max="10003" width="5.5703125" style="11" customWidth="1"/>
    <col min="10004" max="10005" width="5.7109375" style="11" customWidth="1"/>
    <col min="10006" max="10006" width="5.5703125" style="11" customWidth="1"/>
    <col min="10007" max="10008" width="5.28515625" style="11" customWidth="1"/>
    <col min="10009" max="10009" width="6.7109375" style="11" customWidth="1"/>
    <col min="10010" max="10010" width="5.7109375" style="11" customWidth="1"/>
    <col min="10011" max="10011" width="6.28515625" style="11" customWidth="1"/>
    <col min="10012" max="10242" width="9.28515625" style="11"/>
    <col min="10243" max="10243" width="52.7109375" style="11" customWidth="1"/>
    <col min="10244" max="10244" width="32.42578125" style="11" bestFit="1" customWidth="1"/>
    <col min="10245" max="10245" width="15.7109375" style="11" bestFit="1" customWidth="1"/>
    <col min="10246" max="10246" width="8.7109375" style="11" bestFit="1" customWidth="1"/>
    <col min="10247" max="10247" width="26" style="11" customWidth="1"/>
    <col min="10248" max="10248" width="36.5703125" style="11" customWidth="1"/>
    <col min="10249" max="10249" width="21.5703125" style="11" customWidth="1"/>
    <col min="10250" max="10250" width="39.28515625" style="11" customWidth="1"/>
    <col min="10251" max="10252" width="5" style="11" customWidth="1"/>
    <col min="10253" max="10253" width="7.28515625" style="11" customWidth="1"/>
    <col min="10254" max="10254" width="6.28515625" style="11" customWidth="1"/>
    <col min="10255" max="10255" width="7.28515625" style="11" customWidth="1"/>
    <col min="10256" max="10256" width="6.42578125" style="11" customWidth="1"/>
    <col min="10257" max="10257" width="6.28515625" style="11" customWidth="1"/>
    <col min="10258" max="10258" width="5.42578125" style="11" customWidth="1"/>
    <col min="10259" max="10259" width="5.5703125" style="11" customWidth="1"/>
    <col min="10260" max="10261" width="5.7109375" style="11" customWidth="1"/>
    <col min="10262" max="10262" width="5.5703125" style="11" customWidth="1"/>
    <col min="10263" max="10264" width="5.28515625" style="11" customWidth="1"/>
    <col min="10265" max="10265" width="6.7109375" style="11" customWidth="1"/>
    <col min="10266" max="10266" width="5.7109375" style="11" customWidth="1"/>
    <col min="10267" max="10267" width="6.28515625" style="11" customWidth="1"/>
    <col min="10268" max="10498" width="9.28515625" style="11"/>
    <col min="10499" max="10499" width="52.7109375" style="11" customWidth="1"/>
    <col min="10500" max="10500" width="32.42578125" style="11" bestFit="1" customWidth="1"/>
    <col min="10501" max="10501" width="15.7109375" style="11" bestFit="1" customWidth="1"/>
    <col min="10502" max="10502" width="8.7109375" style="11" bestFit="1" customWidth="1"/>
    <col min="10503" max="10503" width="26" style="11" customWidth="1"/>
    <col min="10504" max="10504" width="36.5703125" style="11" customWidth="1"/>
    <col min="10505" max="10505" width="21.5703125" style="11" customWidth="1"/>
    <col min="10506" max="10506" width="39.28515625" style="11" customWidth="1"/>
    <col min="10507" max="10508" width="5" style="11" customWidth="1"/>
    <col min="10509" max="10509" width="7.28515625" style="11" customWidth="1"/>
    <col min="10510" max="10510" width="6.28515625" style="11" customWidth="1"/>
    <col min="10511" max="10511" width="7.28515625" style="11" customWidth="1"/>
    <col min="10512" max="10512" width="6.42578125" style="11" customWidth="1"/>
    <col min="10513" max="10513" width="6.28515625" style="11" customWidth="1"/>
    <col min="10514" max="10514" width="5.42578125" style="11" customWidth="1"/>
    <col min="10515" max="10515" width="5.5703125" style="11" customWidth="1"/>
    <col min="10516" max="10517" width="5.7109375" style="11" customWidth="1"/>
    <col min="10518" max="10518" width="5.5703125" style="11" customWidth="1"/>
    <col min="10519" max="10520" width="5.28515625" style="11" customWidth="1"/>
    <col min="10521" max="10521" width="6.7109375" style="11" customWidth="1"/>
    <col min="10522" max="10522" width="5.7109375" style="11" customWidth="1"/>
    <col min="10523" max="10523" width="6.28515625" style="11" customWidth="1"/>
    <col min="10524" max="10754" width="9.28515625" style="11"/>
    <col min="10755" max="10755" width="52.7109375" style="11" customWidth="1"/>
    <col min="10756" max="10756" width="32.42578125" style="11" bestFit="1" customWidth="1"/>
    <col min="10757" max="10757" width="15.7109375" style="11" bestFit="1" customWidth="1"/>
    <col min="10758" max="10758" width="8.7109375" style="11" bestFit="1" customWidth="1"/>
    <col min="10759" max="10759" width="26" style="11" customWidth="1"/>
    <col min="10760" max="10760" width="36.5703125" style="11" customWidth="1"/>
    <col min="10761" max="10761" width="21.5703125" style="11" customWidth="1"/>
    <col min="10762" max="10762" width="39.28515625" style="11" customWidth="1"/>
    <col min="10763" max="10764" width="5" style="11" customWidth="1"/>
    <col min="10765" max="10765" width="7.28515625" style="11" customWidth="1"/>
    <col min="10766" max="10766" width="6.28515625" style="11" customWidth="1"/>
    <col min="10767" max="10767" width="7.28515625" style="11" customWidth="1"/>
    <col min="10768" max="10768" width="6.42578125" style="11" customWidth="1"/>
    <col min="10769" max="10769" width="6.28515625" style="11" customWidth="1"/>
    <col min="10770" max="10770" width="5.42578125" style="11" customWidth="1"/>
    <col min="10771" max="10771" width="5.5703125" style="11" customWidth="1"/>
    <col min="10772" max="10773" width="5.7109375" style="11" customWidth="1"/>
    <col min="10774" max="10774" width="5.5703125" style="11" customWidth="1"/>
    <col min="10775" max="10776" width="5.28515625" style="11" customWidth="1"/>
    <col min="10777" max="10777" width="6.7109375" style="11" customWidth="1"/>
    <col min="10778" max="10778" width="5.7109375" style="11" customWidth="1"/>
    <col min="10779" max="10779" width="6.28515625" style="11" customWidth="1"/>
    <col min="10780" max="11010" width="9.28515625" style="11"/>
    <col min="11011" max="11011" width="52.7109375" style="11" customWidth="1"/>
    <col min="11012" max="11012" width="32.42578125" style="11" bestFit="1" customWidth="1"/>
    <col min="11013" max="11013" width="15.7109375" style="11" bestFit="1" customWidth="1"/>
    <col min="11014" max="11014" width="8.7109375" style="11" bestFit="1" customWidth="1"/>
    <col min="11015" max="11015" width="26" style="11" customWidth="1"/>
    <col min="11016" max="11016" width="36.5703125" style="11" customWidth="1"/>
    <col min="11017" max="11017" width="21.5703125" style="11" customWidth="1"/>
    <col min="11018" max="11018" width="39.28515625" style="11" customWidth="1"/>
    <col min="11019" max="11020" width="5" style="11" customWidth="1"/>
    <col min="11021" max="11021" width="7.28515625" style="11" customWidth="1"/>
    <col min="11022" max="11022" width="6.28515625" style="11" customWidth="1"/>
    <col min="11023" max="11023" width="7.28515625" style="11" customWidth="1"/>
    <col min="11024" max="11024" width="6.42578125" style="11" customWidth="1"/>
    <col min="11025" max="11025" width="6.28515625" style="11" customWidth="1"/>
    <col min="11026" max="11026" width="5.42578125" style="11" customWidth="1"/>
    <col min="11027" max="11027" width="5.5703125" style="11" customWidth="1"/>
    <col min="11028" max="11029" width="5.7109375" style="11" customWidth="1"/>
    <col min="11030" max="11030" width="5.5703125" style="11" customWidth="1"/>
    <col min="11031" max="11032" width="5.28515625" style="11" customWidth="1"/>
    <col min="11033" max="11033" width="6.7109375" style="11" customWidth="1"/>
    <col min="11034" max="11034" width="5.7109375" style="11" customWidth="1"/>
    <col min="11035" max="11035" width="6.28515625" style="11" customWidth="1"/>
    <col min="11036" max="11266" width="9.28515625" style="11"/>
    <col min="11267" max="11267" width="52.7109375" style="11" customWidth="1"/>
    <col min="11268" max="11268" width="32.42578125" style="11" bestFit="1" customWidth="1"/>
    <col min="11269" max="11269" width="15.7109375" style="11" bestFit="1" customWidth="1"/>
    <col min="11270" max="11270" width="8.7109375" style="11" bestFit="1" customWidth="1"/>
    <col min="11271" max="11271" width="26" style="11" customWidth="1"/>
    <col min="11272" max="11272" width="36.5703125" style="11" customWidth="1"/>
    <col min="11273" max="11273" width="21.5703125" style="11" customWidth="1"/>
    <col min="11274" max="11274" width="39.28515625" style="11" customWidth="1"/>
    <col min="11275" max="11276" width="5" style="11" customWidth="1"/>
    <col min="11277" max="11277" width="7.28515625" style="11" customWidth="1"/>
    <col min="11278" max="11278" width="6.28515625" style="11" customWidth="1"/>
    <col min="11279" max="11279" width="7.28515625" style="11" customWidth="1"/>
    <col min="11280" max="11280" width="6.42578125" style="11" customWidth="1"/>
    <col min="11281" max="11281" width="6.28515625" style="11" customWidth="1"/>
    <col min="11282" max="11282" width="5.42578125" style="11" customWidth="1"/>
    <col min="11283" max="11283" width="5.5703125" style="11" customWidth="1"/>
    <col min="11284" max="11285" width="5.7109375" style="11" customWidth="1"/>
    <col min="11286" max="11286" width="5.5703125" style="11" customWidth="1"/>
    <col min="11287" max="11288" width="5.28515625" style="11" customWidth="1"/>
    <col min="11289" max="11289" width="6.7109375" style="11" customWidth="1"/>
    <col min="11290" max="11290" width="5.7109375" style="11" customWidth="1"/>
    <col min="11291" max="11291" width="6.28515625" style="11" customWidth="1"/>
    <col min="11292" max="11522" width="9.28515625" style="11"/>
    <col min="11523" max="11523" width="52.7109375" style="11" customWidth="1"/>
    <col min="11524" max="11524" width="32.42578125" style="11" bestFit="1" customWidth="1"/>
    <col min="11525" max="11525" width="15.7109375" style="11" bestFit="1" customWidth="1"/>
    <col min="11526" max="11526" width="8.7109375" style="11" bestFit="1" customWidth="1"/>
    <col min="11527" max="11527" width="26" style="11" customWidth="1"/>
    <col min="11528" max="11528" width="36.5703125" style="11" customWidth="1"/>
    <col min="11529" max="11529" width="21.5703125" style="11" customWidth="1"/>
    <col min="11530" max="11530" width="39.28515625" style="11" customWidth="1"/>
    <col min="11531" max="11532" width="5" style="11" customWidth="1"/>
    <col min="11533" max="11533" width="7.28515625" style="11" customWidth="1"/>
    <col min="11534" max="11534" width="6.28515625" style="11" customWidth="1"/>
    <col min="11535" max="11535" width="7.28515625" style="11" customWidth="1"/>
    <col min="11536" max="11536" width="6.42578125" style="11" customWidth="1"/>
    <col min="11537" max="11537" width="6.28515625" style="11" customWidth="1"/>
    <col min="11538" max="11538" width="5.42578125" style="11" customWidth="1"/>
    <col min="11539" max="11539" width="5.5703125" style="11" customWidth="1"/>
    <col min="11540" max="11541" width="5.7109375" style="11" customWidth="1"/>
    <col min="11542" max="11542" width="5.5703125" style="11" customWidth="1"/>
    <col min="11543" max="11544" width="5.28515625" style="11" customWidth="1"/>
    <col min="11545" max="11545" width="6.7109375" style="11" customWidth="1"/>
    <col min="11546" max="11546" width="5.7109375" style="11" customWidth="1"/>
    <col min="11547" max="11547" width="6.28515625" style="11" customWidth="1"/>
    <col min="11548" max="11778" width="9.28515625" style="11"/>
    <col min="11779" max="11779" width="52.7109375" style="11" customWidth="1"/>
    <col min="11780" max="11780" width="32.42578125" style="11" bestFit="1" customWidth="1"/>
    <col min="11781" max="11781" width="15.7109375" style="11" bestFit="1" customWidth="1"/>
    <col min="11782" max="11782" width="8.7109375" style="11" bestFit="1" customWidth="1"/>
    <col min="11783" max="11783" width="26" style="11" customWidth="1"/>
    <col min="11784" max="11784" width="36.5703125" style="11" customWidth="1"/>
    <col min="11785" max="11785" width="21.5703125" style="11" customWidth="1"/>
    <col min="11786" max="11786" width="39.28515625" style="11" customWidth="1"/>
    <col min="11787" max="11788" width="5" style="11" customWidth="1"/>
    <col min="11789" max="11789" width="7.28515625" style="11" customWidth="1"/>
    <col min="11790" max="11790" width="6.28515625" style="11" customWidth="1"/>
    <col min="11791" max="11791" width="7.28515625" style="11" customWidth="1"/>
    <col min="11792" max="11792" width="6.42578125" style="11" customWidth="1"/>
    <col min="11793" max="11793" width="6.28515625" style="11" customWidth="1"/>
    <col min="11794" max="11794" width="5.42578125" style="11" customWidth="1"/>
    <col min="11795" max="11795" width="5.5703125" style="11" customWidth="1"/>
    <col min="11796" max="11797" width="5.7109375" style="11" customWidth="1"/>
    <col min="11798" max="11798" width="5.5703125" style="11" customWidth="1"/>
    <col min="11799" max="11800" width="5.28515625" style="11" customWidth="1"/>
    <col min="11801" max="11801" width="6.7109375" style="11" customWidth="1"/>
    <col min="11802" max="11802" width="5.7109375" style="11" customWidth="1"/>
    <col min="11803" max="11803" width="6.28515625" style="11" customWidth="1"/>
    <col min="11804" max="12034" width="9.28515625" style="11"/>
    <col min="12035" max="12035" width="52.7109375" style="11" customWidth="1"/>
    <col min="12036" max="12036" width="32.42578125" style="11" bestFit="1" customWidth="1"/>
    <col min="12037" max="12037" width="15.7109375" style="11" bestFit="1" customWidth="1"/>
    <col min="12038" max="12038" width="8.7109375" style="11" bestFit="1" customWidth="1"/>
    <col min="12039" max="12039" width="26" style="11" customWidth="1"/>
    <col min="12040" max="12040" width="36.5703125" style="11" customWidth="1"/>
    <col min="12041" max="12041" width="21.5703125" style="11" customWidth="1"/>
    <col min="12042" max="12042" width="39.28515625" style="11" customWidth="1"/>
    <col min="12043" max="12044" width="5" style="11" customWidth="1"/>
    <col min="12045" max="12045" width="7.28515625" style="11" customWidth="1"/>
    <col min="12046" max="12046" width="6.28515625" style="11" customWidth="1"/>
    <col min="12047" max="12047" width="7.28515625" style="11" customWidth="1"/>
    <col min="12048" max="12048" width="6.42578125" style="11" customWidth="1"/>
    <col min="12049" max="12049" width="6.28515625" style="11" customWidth="1"/>
    <col min="12050" max="12050" width="5.42578125" style="11" customWidth="1"/>
    <col min="12051" max="12051" width="5.5703125" style="11" customWidth="1"/>
    <col min="12052" max="12053" width="5.7109375" style="11" customWidth="1"/>
    <col min="12054" max="12054" width="5.5703125" style="11" customWidth="1"/>
    <col min="12055" max="12056" width="5.28515625" style="11" customWidth="1"/>
    <col min="12057" max="12057" width="6.7109375" style="11" customWidth="1"/>
    <col min="12058" max="12058" width="5.7109375" style="11" customWidth="1"/>
    <col min="12059" max="12059" width="6.28515625" style="11" customWidth="1"/>
    <col min="12060" max="12290" width="9.28515625" style="11"/>
    <col min="12291" max="12291" width="52.7109375" style="11" customWidth="1"/>
    <col min="12292" max="12292" width="32.42578125" style="11" bestFit="1" customWidth="1"/>
    <col min="12293" max="12293" width="15.7109375" style="11" bestFit="1" customWidth="1"/>
    <col min="12294" max="12294" width="8.7109375" style="11" bestFit="1" customWidth="1"/>
    <col min="12295" max="12295" width="26" style="11" customWidth="1"/>
    <col min="12296" max="12296" width="36.5703125" style="11" customWidth="1"/>
    <col min="12297" max="12297" width="21.5703125" style="11" customWidth="1"/>
    <col min="12298" max="12298" width="39.28515625" style="11" customWidth="1"/>
    <col min="12299" max="12300" width="5" style="11" customWidth="1"/>
    <col min="12301" max="12301" width="7.28515625" style="11" customWidth="1"/>
    <col min="12302" max="12302" width="6.28515625" style="11" customWidth="1"/>
    <col min="12303" max="12303" width="7.28515625" style="11" customWidth="1"/>
    <col min="12304" max="12304" width="6.42578125" style="11" customWidth="1"/>
    <col min="12305" max="12305" width="6.28515625" style="11" customWidth="1"/>
    <col min="12306" max="12306" width="5.42578125" style="11" customWidth="1"/>
    <col min="12307" max="12307" width="5.5703125" style="11" customWidth="1"/>
    <col min="12308" max="12309" width="5.7109375" style="11" customWidth="1"/>
    <col min="12310" max="12310" width="5.5703125" style="11" customWidth="1"/>
    <col min="12311" max="12312" width="5.28515625" style="11" customWidth="1"/>
    <col min="12313" max="12313" width="6.7109375" style="11" customWidth="1"/>
    <col min="12314" max="12314" width="5.7109375" style="11" customWidth="1"/>
    <col min="12315" max="12315" width="6.28515625" style="11" customWidth="1"/>
    <col min="12316" max="12546" width="9.28515625" style="11"/>
    <col min="12547" max="12547" width="52.7109375" style="11" customWidth="1"/>
    <col min="12548" max="12548" width="32.42578125" style="11" bestFit="1" customWidth="1"/>
    <col min="12549" max="12549" width="15.7109375" style="11" bestFit="1" customWidth="1"/>
    <col min="12550" max="12550" width="8.7109375" style="11" bestFit="1" customWidth="1"/>
    <col min="12551" max="12551" width="26" style="11" customWidth="1"/>
    <col min="12552" max="12552" width="36.5703125" style="11" customWidth="1"/>
    <col min="12553" max="12553" width="21.5703125" style="11" customWidth="1"/>
    <col min="12554" max="12554" width="39.28515625" style="11" customWidth="1"/>
    <col min="12555" max="12556" width="5" style="11" customWidth="1"/>
    <col min="12557" max="12557" width="7.28515625" style="11" customWidth="1"/>
    <col min="12558" max="12558" width="6.28515625" style="11" customWidth="1"/>
    <col min="12559" max="12559" width="7.28515625" style="11" customWidth="1"/>
    <col min="12560" max="12560" width="6.42578125" style="11" customWidth="1"/>
    <col min="12561" max="12561" width="6.28515625" style="11" customWidth="1"/>
    <col min="12562" max="12562" width="5.42578125" style="11" customWidth="1"/>
    <col min="12563" max="12563" width="5.5703125" style="11" customWidth="1"/>
    <col min="12564" max="12565" width="5.7109375" style="11" customWidth="1"/>
    <col min="12566" max="12566" width="5.5703125" style="11" customWidth="1"/>
    <col min="12567" max="12568" width="5.28515625" style="11" customWidth="1"/>
    <col min="12569" max="12569" width="6.7109375" style="11" customWidth="1"/>
    <col min="12570" max="12570" width="5.7109375" style="11" customWidth="1"/>
    <col min="12571" max="12571" width="6.28515625" style="11" customWidth="1"/>
    <col min="12572" max="12802" width="9.28515625" style="11"/>
    <col min="12803" max="12803" width="52.7109375" style="11" customWidth="1"/>
    <col min="12804" max="12804" width="32.42578125" style="11" bestFit="1" customWidth="1"/>
    <col min="12805" max="12805" width="15.7109375" style="11" bestFit="1" customWidth="1"/>
    <col min="12806" max="12806" width="8.7109375" style="11" bestFit="1" customWidth="1"/>
    <col min="12807" max="12807" width="26" style="11" customWidth="1"/>
    <col min="12808" max="12808" width="36.5703125" style="11" customWidth="1"/>
    <col min="12809" max="12809" width="21.5703125" style="11" customWidth="1"/>
    <col min="12810" max="12810" width="39.28515625" style="11" customWidth="1"/>
    <col min="12811" max="12812" width="5" style="11" customWidth="1"/>
    <col min="12813" max="12813" width="7.28515625" style="11" customWidth="1"/>
    <col min="12814" max="12814" width="6.28515625" style="11" customWidth="1"/>
    <col min="12815" max="12815" width="7.28515625" style="11" customWidth="1"/>
    <col min="12816" max="12816" width="6.42578125" style="11" customWidth="1"/>
    <col min="12817" max="12817" width="6.28515625" style="11" customWidth="1"/>
    <col min="12818" max="12818" width="5.42578125" style="11" customWidth="1"/>
    <col min="12819" max="12819" width="5.5703125" style="11" customWidth="1"/>
    <col min="12820" max="12821" width="5.7109375" style="11" customWidth="1"/>
    <col min="12822" max="12822" width="5.5703125" style="11" customWidth="1"/>
    <col min="12823" max="12824" width="5.28515625" style="11" customWidth="1"/>
    <col min="12825" max="12825" width="6.7109375" style="11" customWidth="1"/>
    <col min="12826" max="12826" width="5.7109375" style="11" customWidth="1"/>
    <col min="12827" max="12827" width="6.28515625" style="11" customWidth="1"/>
    <col min="12828" max="13058" width="9.28515625" style="11"/>
    <col min="13059" max="13059" width="52.7109375" style="11" customWidth="1"/>
    <col min="13060" max="13060" width="32.42578125" style="11" bestFit="1" customWidth="1"/>
    <col min="13061" max="13061" width="15.7109375" style="11" bestFit="1" customWidth="1"/>
    <col min="13062" max="13062" width="8.7109375" style="11" bestFit="1" customWidth="1"/>
    <col min="13063" max="13063" width="26" style="11" customWidth="1"/>
    <col min="13064" max="13064" width="36.5703125" style="11" customWidth="1"/>
    <col min="13065" max="13065" width="21.5703125" style="11" customWidth="1"/>
    <col min="13066" max="13066" width="39.28515625" style="11" customWidth="1"/>
    <col min="13067" max="13068" width="5" style="11" customWidth="1"/>
    <col min="13069" max="13069" width="7.28515625" style="11" customWidth="1"/>
    <col min="13070" max="13070" width="6.28515625" style="11" customWidth="1"/>
    <col min="13071" max="13071" width="7.28515625" style="11" customWidth="1"/>
    <col min="13072" max="13072" width="6.42578125" style="11" customWidth="1"/>
    <col min="13073" max="13073" width="6.28515625" style="11" customWidth="1"/>
    <col min="13074" max="13074" width="5.42578125" style="11" customWidth="1"/>
    <col min="13075" max="13075" width="5.5703125" style="11" customWidth="1"/>
    <col min="13076" max="13077" width="5.7109375" style="11" customWidth="1"/>
    <col min="13078" max="13078" width="5.5703125" style="11" customWidth="1"/>
    <col min="13079" max="13080" width="5.28515625" style="11" customWidth="1"/>
    <col min="13081" max="13081" width="6.7109375" style="11" customWidth="1"/>
    <col min="13082" max="13082" width="5.7109375" style="11" customWidth="1"/>
    <col min="13083" max="13083" width="6.28515625" style="11" customWidth="1"/>
    <col min="13084" max="13314" width="9.28515625" style="11"/>
    <col min="13315" max="13315" width="52.7109375" style="11" customWidth="1"/>
    <col min="13316" max="13316" width="32.42578125" style="11" bestFit="1" customWidth="1"/>
    <col min="13317" max="13317" width="15.7109375" style="11" bestFit="1" customWidth="1"/>
    <col min="13318" max="13318" width="8.7109375" style="11" bestFit="1" customWidth="1"/>
    <col min="13319" max="13319" width="26" style="11" customWidth="1"/>
    <col min="13320" max="13320" width="36.5703125" style="11" customWidth="1"/>
    <col min="13321" max="13321" width="21.5703125" style="11" customWidth="1"/>
    <col min="13322" max="13322" width="39.28515625" style="11" customWidth="1"/>
    <col min="13323" max="13324" width="5" style="11" customWidth="1"/>
    <col min="13325" max="13325" width="7.28515625" style="11" customWidth="1"/>
    <col min="13326" max="13326" width="6.28515625" style="11" customWidth="1"/>
    <col min="13327" max="13327" width="7.28515625" style="11" customWidth="1"/>
    <col min="13328" max="13328" width="6.42578125" style="11" customWidth="1"/>
    <col min="13329" max="13329" width="6.28515625" style="11" customWidth="1"/>
    <col min="13330" max="13330" width="5.42578125" style="11" customWidth="1"/>
    <col min="13331" max="13331" width="5.5703125" style="11" customWidth="1"/>
    <col min="13332" max="13333" width="5.7109375" style="11" customWidth="1"/>
    <col min="13334" max="13334" width="5.5703125" style="11" customWidth="1"/>
    <col min="13335" max="13336" width="5.28515625" style="11" customWidth="1"/>
    <col min="13337" max="13337" width="6.7109375" style="11" customWidth="1"/>
    <col min="13338" max="13338" width="5.7109375" style="11" customWidth="1"/>
    <col min="13339" max="13339" width="6.28515625" style="11" customWidth="1"/>
    <col min="13340" max="13570" width="9.28515625" style="11"/>
    <col min="13571" max="13571" width="52.7109375" style="11" customWidth="1"/>
    <col min="13572" max="13572" width="32.42578125" style="11" bestFit="1" customWidth="1"/>
    <col min="13573" max="13573" width="15.7109375" style="11" bestFit="1" customWidth="1"/>
    <col min="13574" max="13574" width="8.7109375" style="11" bestFit="1" customWidth="1"/>
    <col min="13575" max="13575" width="26" style="11" customWidth="1"/>
    <col min="13576" max="13576" width="36.5703125" style="11" customWidth="1"/>
    <col min="13577" max="13577" width="21.5703125" style="11" customWidth="1"/>
    <col min="13578" max="13578" width="39.28515625" style="11" customWidth="1"/>
    <col min="13579" max="13580" width="5" style="11" customWidth="1"/>
    <col min="13581" max="13581" width="7.28515625" style="11" customWidth="1"/>
    <col min="13582" max="13582" width="6.28515625" style="11" customWidth="1"/>
    <col min="13583" max="13583" width="7.28515625" style="11" customWidth="1"/>
    <col min="13584" max="13584" width="6.42578125" style="11" customWidth="1"/>
    <col min="13585" max="13585" width="6.28515625" style="11" customWidth="1"/>
    <col min="13586" max="13586" width="5.42578125" style="11" customWidth="1"/>
    <col min="13587" max="13587" width="5.5703125" style="11" customWidth="1"/>
    <col min="13588" max="13589" width="5.7109375" style="11" customWidth="1"/>
    <col min="13590" max="13590" width="5.5703125" style="11" customWidth="1"/>
    <col min="13591" max="13592" width="5.28515625" style="11" customWidth="1"/>
    <col min="13593" max="13593" width="6.7109375" style="11" customWidth="1"/>
    <col min="13594" max="13594" width="5.7109375" style="11" customWidth="1"/>
    <col min="13595" max="13595" width="6.28515625" style="11" customWidth="1"/>
    <col min="13596" max="13826" width="9.28515625" style="11"/>
    <col min="13827" max="13827" width="52.7109375" style="11" customWidth="1"/>
    <col min="13828" max="13828" width="32.42578125" style="11" bestFit="1" customWidth="1"/>
    <col min="13829" max="13829" width="15.7109375" style="11" bestFit="1" customWidth="1"/>
    <col min="13830" max="13830" width="8.7109375" style="11" bestFit="1" customWidth="1"/>
    <col min="13831" max="13831" width="26" style="11" customWidth="1"/>
    <col min="13832" max="13832" width="36.5703125" style="11" customWidth="1"/>
    <col min="13833" max="13833" width="21.5703125" style="11" customWidth="1"/>
    <col min="13834" max="13834" width="39.28515625" style="11" customWidth="1"/>
    <col min="13835" max="13836" width="5" style="11" customWidth="1"/>
    <col min="13837" max="13837" width="7.28515625" style="11" customWidth="1"/>
    <col min="13838" max="13838" width="6.28515625" style="11" customWidth="1"/>
    <col min="13839" max="13839" width="7.28515625" style="11" customWidth="1"/>
    <col min="13840" max="13840" width="6.42578125" style="11" customWidth="1"/>
    <col min="13841" max="13841" width="6.28515625" style="11" customWidth="1"/>
    <col min="13842" max="13842" width="5.42578125" style="11" customWidth="1"/>
    <col min="13843" max="13843" width="5.5703125" style="11" customWidth="1"/>
    <col min="13844" max="13845" width="5.7109375" style="11" customWidth="1"/>
    <col min="13846" max="13846" width="5.5703125" style="11" customWidth="1"/>
    <col min="13847" max="13848" width="5.28515625" style="11" customWidth="1"/>
    <col min="13849" max="13849" width="6.7109375" style="11" customWidth="1"/>
    <col min="13850" max="13850" width="5.7109375" style="11" customWidth="1"/>
    <col min="13851" max="13851" width="6.28515625" style="11" customWidth="1"/>
    <col min="13852" max="14082" width="9.28515625" style="11"/>
    <col min="14083" max="14083" width="52.7109375" style="11" customWidth="1"/>
    <col min="14084" max="14084" width="32.42578125" style="11" bestFit="1" customWidth="1"/>
    <col min="14085" max="14085" width="15.7109375" style="11" bestFit="1" customWidth="1"/>
    <col min="14086" max="14086" width="8.7109375" style="11" bestFit="1" customWidth="1"/>
    <col min="14087" max="14087" width="26" style="11" customWidth="1"/>
    <col min="14088" max="14088" width="36.5703125" style="11" customWidth="1"/>
    <col min="14089" max="14089" width="21.5703125" style="11" customWidth="1"/>
    <col min="14090" max="14090" width="39.28515625" style="11" customWidth="1"/>
    <col min="14091" max="14092" width="5" style="11" customWidth="1"/>
    <col min="14093" max="14093" width="7.28515625" style="11" customWidth="1"/>
    <col min="14094" max="14094" width="6.28515625" style="11" customWidth="1"/>
    <col min="14095" max="14095" width="7.28515625" style="11" customWidth="1"/>
    <col min="14096" max="14096" width="6.42578125" style="11" customWidth="1"/>
    <col min="14097" max="14097" width="6.28515625" style="11" customWidth="1"/>
    <col min="14098" max="14098" width="5.42578125" style="11" customWidth="1"/>
    <col min="14099" max="14099" width="5.5703125" style="11" customWidth="1"/>
    <col min="14100" max="14101" width="5.7109375" style="11" customWidth="1"/>
    <col min="14102" max="14102" width="5.5703125" style="11" customWidth="1"/>
    <col min="14103" max="14104" width="5.28515625" style="11" customWidth="1"/>
    <col min="14105" max="14105" width="6.7109375" style="11" customWidth="1"/>
    <col min="14106" max="14106" width="5.7109375" style="11" customWidth="1"/>
    <col min="14107" max="14107" width="6.28515625" style="11" customWidth="1"/>
    <col min="14108" max="14338" width="9.28515625" style="11"/>
    <col min="14339" max="14339" width="52.7109375" style="11" customWidth="1"/>
    <col min="14340" max="14340" width="32.42578125" style="11" bestFit="1" customWidth="1"/>
    <col min="14341" max="14341" width="15.7109375" style="11" bestFit="1" customWidth="1"/>
    <col min="14342" max="14342" width="8.7109375" style="11" bestFit="1" customWidth="1"/>
    <col min="14343" max="14343" width="26" style="11" customWidth="1"/>
    <col min="14344" max="14344" width="36.5703125" style="11" customWidth="1"/>
    <col min="14345" max="14345" width="21.5703125" style="11" customWidth="1"/>
    <col min="14346" max="14346" width="39.28515625" style="11" customWidth="1"/>
    <col min="14347" max="14348" width="5" style="11" customWidth="1"/>
    <col min="14349" max="14349" width="7.28515625" style="11" customWidth="1"/>
    <col min="14350" max="14350" width="6.28515625" style="11" customWidth="1"/>
    <col min="14351" max="14351" width="7.28515625" style="11" customWidth="1"/>
    <col min="14352" max="14352" width="6.42578125" style="11" customWidth="1"/>
    <col min="14353" max="14353" width="6.28515625" style="11" customWidth="1"/>
    <col min="14354" max="14354" width="5.42578125" style="11" customWidth="1"/>
    <col min="14355" max="14355" width="5.5703125" style="11" customWidth="1"/>
    <col min="14356" max="14357" width="5.7109375" style="11" customWidth="1"/>
    <col min="14358" max="14358" width="5.5703125" style="11" customWidth="1"/>
    <col min="14359" max="14360" width="5.28515625" style="11" customWidth="1"/>
    <col min="14361" max="14361" width="6.7109375" style="11" customWidth="1"/>
    <col min="14362" max="14362" width="5.7109375" style="11" customWidth="1"/>
    <col min="14363" max="14363" width="6.28515625" style="11" customWidth="1"/>
    <col min="14364" max="14594" width="9.28515625" style="11"/>
    <col min="14595" max="14595" width="52.7109375" style="11" customWidth="1"/>
    <col min="14596" max="14596" width="32.42578125" style="11" bestFit="1" customWidth="1"/>
    <col min="14597" max="14597" width="15.7109375" style="11" bestFit="1" customWidth="1"/>
    <col min="14598" max="14598" width="8.7109375" style="11" bestFit="1" customWidth="1"/>
    <col min="14599" max="14599" width="26" style="11" customWidth="1"/>
    <col min="14600" max="14600" width="36.5703125" style="11" customWidth="1"/>
    <col min="14601" max="14601" width="21.5703125" style="11" customWidth="1"/>
    <col min="14602" max="14602" width="39.28515625" style="11" customWidth="1"/>
    <col min="14603" max="14604" width="5" style="11" customWidth="1"/>
    <col min="14605" max="14605" width="7.28515625" style="11" customWidth="1"/>
    <col min="14606" max="14606" width="6.28515625" style="11" customWidth="1"/>
    <col min="14607" max="14607" width="7.28515625" style="11" customWidth="1"/>
    <col min="14608" max="14608" width="6.42578125" style="11" customWidth="1"/>
    <col min="14609" max="14609" width="6.28515625" style="11" customWidth="1"/>
    <col min="14610" max="14610" width="5.42578125" style="11" customWidth="1"/>
    <col min="14611" max="14611" width="5.5703125" style="11" customWidth="1"/>
    <col min="14612" max="14613" width="5.7109375" style="11" customWidth="1"/>
    <col min="14614" max="14614" width="5.5703125" style="11" customWidth="1"/>
    <col min="14615" max="14616" width="5.28515625" style="11" customWidth="1"/>
    <col min="14617" max="14617" width="6.7109375" style="11" customWidth="1"/>
    <col min="14618" max="14618" width="5.7109375" style="11" customWidth="1"/>
    <col min="14619" max="14619" width="6.28515625" style="11" customWidth="1"/>
    <col min="14620" max="14850" width="9.28515625" style="11"/>
    <col min="14851" max="14851" width="52.7109375" style="11" customWidth="1"/>
    <col min="14852" max="14852" width="32.42578125" style="11" bestFit="1" customWidth="1"/>
    <col min="14853" max="14853" width="15.7109375" style="11" bestFit="1" customWidth="1"/>
    <col min="14854" max="14854" width="8.7109375" style="11" bestFit="1" customWidth="1"/>
    <col min="14855" max="14855" width="26" style="11" customWidth="1"/>
    <col min="14856" max="14856" width="36.5703125" style="11" customWidth="1"/>
    <col min="14857" max="14857" width="21.5703125" style="11" customWidth="1"/>
    <col min="14858" max="14858" width="39.28515625" style="11" customWidth="1"/>
    <col min="14859" max="14860" width="5" style="11" customWidth="1"/>
    <col min="14861" max="14861" width="7.28515625" style="11" customWidth="1"/>
    <col min="14862" max="14862" width="6.28515625" style="11" customWidth="1"/>
    <col min="14863" max="14863" width="7.28515625" style="11" customWidth="1"/>
    <col min="14864" max="14864" width="6.42578125" style="11" customWidth="1"/>
    <col min="14865" max="14865" width="6.28515625" style="11" customWidth="1"/>
    <col min="14866" max="14866" width="5.42578125" style="11" customWidth="1"/>
    <col min="14867" max="14867" width="5.5703125" style="11" customWidth="1"/>
    <col min="14868" max="14869" width="5.7109375" style="11" customWidth="1"/>
    <col min="14870" max="14870" width="5.5703125" style="11" customWidth="1"/>
    <col min="14871" max="14872" width="5.28515625" style="11" customWidth="1"/>
    <col min="14873" max="14873" width="6.7109375" style="11" customWidth="1"/>
    <col min="14874" max="14874" width="5.7109375" style="11" customWidth="1"/>
    <col min="14875" max="14875" width="6.28515625" style="11" customWidth="1"/>
    <col min="14876" max="15106" width="9.28515625" style="11"/>
    <col min="15107" max="15107" width="52.7109375" style="11" customWidth="1"/>
    <col min="15108" max="15108" width="32.42578125" style="11" bestFit="1" customWidth="1"/>
    <col min="15109" max="15109" width="15.7109375" style="11" bestFit="1" customWidth="1"/>
    <col min="15110" max="15110" width="8.7109375" style="11" bestFit="1" customWidth="1"/>
    <col min="15111" max="15111" width="26" style="11" customWidth="1"/>
    <col min="15112" max="15112" width="36.5703125" style="11" customWidth="1"/>
    <col min="15113" max="15113" width="21.5703125" style="11" customWidth="1"/>
    <col min="15114" max="15114" width="39.28515625" style="11" customWidth="1"/>
    <col min="15115" max="15116" width="5" style="11" customWidth="1"/>
    <col min="15117" max="15117" width="7.28515625" style="11" customWidth="1"/>
    <col min="15118" max="15118" width="6.28515625" style="11" customWidth="1"/>
    <col min="15119" max="15119" width="7.28515625" style="11" customWidth="1"/>
    <col min="15120" max="15120" width="6.42578125" style="11" customWidth="1"/>
    <col min="15121" max="15121" width="6.28515625" style="11" customWidth="1"/>
    <col min="15122" max="15122" width="5.42578125" style="11" customWidth="1"/>
    <col min="15123" max="15123" width="5.5703125" style="11" customWidth="1"/>
    <col min="15124" max="15125" width="5.7109375" style="11" customWidth="1"/>
    <col min="15126" max="15126" width="5.5703125" style="11" customWidth="1"/>
    <col min="15127" max="15128" width="5.28515625" style="11" customWidth="1"/>
    <col min="15129" max="15129" width="6.7109375" style="11" customWidth="1"/>
    <col min="15130" max="15130" width="5.7109375" style="11" customWidth="1"/>
    <col min="15131" max="15131" width="6.28515625" style="11" customWidth="1"/>
    <col min="15132" max="15362" width="9.28515625" style="11"/>
    <col min="15363" max="15363" width="52.7109375" style="11" customWidth="1"/>
    <col min="15364" max="15364" width="32.42578125" style="11" bestFit="1" customWidth="1"/>
    <col min="15365" max="15365" width="15.7109375" style="11" bestFit="1" customWidth="1"/>
    <col min="15366" max="15366" width="8.7109375" style="11" bestFit="1" customWidth="1"/>
    <col min="15367" max="15367" width="26" style="11" customWidth="1"/>
    <col min="15368" max="15368" width="36.5703125" style="11" customWidth="1"/>
    <col min="15369" max="15369" width="21.5703125" style="11" customWidth="1"/>
    <col min="15370" max="15370" width="39.28515625" style="11" customWidth="1"/>
    <col min="15371" max="15372" width="5" style="11" customWidth="1"/>
    <col min="15373" max="15373" width="7.28515625" style="11" customWidth="1"/>
    <col min="15374" max="15374" width="6.28515625" style="11" customWidth="1"/>
    <col min="15375" max="15375" width="7.28515625" style="11" customWidth="1"/>
    <col min="15376" max="15376" width="6.42578125" style="11" customWidth="1"/>
    <col min="15377" max="15377" width="6.28515625" style="11" customWidth="1"/>
    <col min="15378" max="15378" width="5.42578125" style="11" customWidth="1"/>
    <col min="15379" max="15379" width="5.5703125" style="11" customWidth="1"/>
    <col min="15380" max="15381" width="5.7109375" style="11" customWidth="1"/>
    <col min="15382" max="15382" width="5.5703125" style="11" customWidth="1"/>
    <col min="15383" max="15384" width="5.28515625" style="11" customWidth="1"/>
    <col min="15385" max="15385" width="6.7109375" style="11" customWidth="1"/>
    <col min="15386" max="15386" width="5.7109375" style="11" customWidth="1"/>
    <col min="15387" max="15387" width="6.28515625" style="11" customWidth="1"/>
    <col min="15388" max="15618" width="9.28515625" style="11"/>
    <col min="15619" max="15619" width="52.7109375" style="11" customWidth="1"/>
    <col min="15620" max="15620" width="32.42578125" style="11" bestFit="1" customWidth="1"/>
    <col min="15621" max="15621" width="15.7109375" style="11" bestFit="1" customWidth="1"/>
    <col min="15622" max="15622" width="8.7109375" style="11" bestFit="1" customWidth="1"/>
    <col min="15623" max="15623" width="26" style="11" customWidth="1"/>
    <col min="15624" max="15624" width="36.5703125" style="11" customWidth="1"/>
    <col min="15625" max="15625" width="21.5703125" style="11" customWidth="1"/>
    <col min="15626" max="15626" width="39.28515625" style="11" customWidth="1"/>
    <col min="15627" max="15628" width="5" style="11" customWidth="1"/>
    <col min="15629" max="15629" width="7.28515625" style="11" customWidth="1"/>
    <col min="15630" max="15630" width="6.28515625" style="11" customWidth="1"/>
    <col min="15631" max="15631" width="7.28515625" style="11" customWidth="1"/>
    <col min="15632" max="15632" width="6.42578125" style="11" customWidth="1"/>
    <col min="15633" max="15633" width="6.28515625" style="11" customWidth="1"/>
    <col min="15634" max="15634" width="5.42578125" style="11" customWidth="1"/>
    <col min="15635" max="15635" width="5.5703125" style="11" customWidth="1"/>
    <col min="15636" max="15637" width="5.7109375" style="11" customWidth="1"/>
    <col min="15638" max="15638" width="5.5703125" style="11" customWidth="1"/>
    <col min="15639" max="15640" width="5.28515625" style="11" customWidth="1"/>
    <col min="15641" max="15641" width="6.7109375" style="11" customWidth="1"/>
    <col min="15642" max="15642" width="5.7109375" style="11" customWidth="1"/>
    <col min="15643" max="15643" width="6.28515625" style="11" customWidth="1"/>
    <col min="15644" max="15874" width="9.28515625" style="11"/>
    <col min="15875" max="15875" width="52.7109375" style="11" customWidth="1"/>
    <col min="15876" max="15876" width="32.42578125" style="11" bestFit="1" customWidth="1"/>
    <col min="15877" max="15877" width="15.7109375" style="11" bestFit="1" customWidth="1"/>
    <col min="15878" max="15878" width="8.7109375" style="11" bestFit="1" customWidth="1"/>
    <col min="15879" max="15879" width="26" style="11" customWidth="1"/>
    <col min="15880" max="15880" width="36.5703125" style="11" customWidth="1"/>
    <col min="15881" max="15881" width="21.5703125" style="11" customWidth="1"/>
    <col min="15882" max="15882" width="39.28515625" style="11" customWidth="1"/>
    <col min="15883" max="15884" width="5" style="11" customWidth="1"/>
    <col min="15885" max="15885" width="7.28515625" style="11" customWidth="1"/>
    <col min="15886" max="15886" width="6.28515625" style="11" customWidth="1"/>
    <col min="15887" max="15887" width="7.28515625" style="11" customWidth="1"/>
    <col min="15888" max="15888" width="6.42578125" style="11" customWidth="1"/>
    <col min="15889" max="15889" width="6.28515625" style="11" customWidth="1"/>
    <col min="15890" max="15890" width="5.42578125" style="11" customWidth="1"/>
    <col min="15891" max="15891" width="5.5703125" style="11" customWidth="1"/>
    <col min="15892" max="15893" width="5.7109375" style="11" customWidth="1"/>
    <col min="15894" max="15894" width="5.5703125" style="11" customWidth="1"/>
    <col min="15895" max="15896" width="5.28515625" style="11" customWidth="1"/>
    <col min="15897" max="15897" width="6.7109375" style="11" customWidth="1"/>
    <col min="15898" max="15898" width="5.7109375" style="11" customWidth="1"/>
    <col min="15899" max="15899" width="6.28515625" style="11" customWidth="1"/>
    <col min="15900" max="16130" width="9.28515625" style="11"/>
    <col min="16131" max="16131" width="52.7109375" style="11" customWidth="1"/>
    <col min="16132" max="16132" width="32.42578125" style="11" bestFit="1" customWidth="1"/>
    <col min="16133" max="16133" width="15.7109375" style="11" bestFit="1" customWidth="1"/>
    <col min="16134" max="16134" width="8.7109375" style="11" bestFit="1" customWidth="1"/>
    <col min="16135" max="16135" width="26" style="11" customWidth="1"/>
    <col min="16136" max="16136" width="36.5703125" style="11" customWidth="1"/>
    <col min="16137" max="16137" width="21.5703125" style="11" customWidth="1"/>
    <col min="16138" max="16138" width="39.28515625" style="11" customWidth="1"/>
    <col min="16139" max="16140" width="5" style="11" customWidth="1"/>
    <col min="16141" max="16141" width="7.28515625" style="11" customWidth="1"/>
    <col min="16142" max="16142" width="6.28515625" style="11" customWidth="1"/>
    <col min="16143" max="16143" width="7.28515625" style="11" customWidth="1"/>
    <col min="16144" max="16144" width="6.42578125" style="11" customWidth="1"/>
    <col min="16145" max="16145" width="6.28515625" style="11" customWidth="1"/>
    <col min="16146" max="16146" width="5.42578125" style="11" customWidth="1"/>
    <col min="16147" max="16147" width="5.5703125" style="11" customWidth="1"/>
    <col min="16148" max="16149" width="5.7109375" style="11" customWidth="1"/>
    <col min="16150" max="16150" width="5.5703125" style="11" customWidth="1"/>
    <col min="16151" max="16152" width="5.28515625" style="11" customWidth="1"/>
    <col min="16153" max="16153" width="6.7109375" style="11" customWidth="1"/>
    <col min="16154" max="16154" width="5.7109375" style="11" customWidth="1"/>
    <col min="16155" max="16155" width="6.28515625" style="11" customWidth="1"/>
    <col min="16156" max="16384" width="9.28515625" style="11"/>
  </cols>
  <sheetData>
    <row r="1" spans="1:2686" s="159" customFormat="1" ht="51" x14ac:dyDescent="0.25">
      <c r="A1" s="154" t="s">
        <v>0</v>
      </c>
      <c r="B1" s="155" t="s">
        <v>732</v>
      </c>
      <c r="C1" s="155" t="s">
        <v>8</v>
      </c>
      <c r="D1" s="155" t="s">
        <v>9</v>
      </c>
      <c r="E1" s="155" t="s">
        <v>1113</v>
      </c>
      <c r="F1" s="155" t="s">
        <v>1121</v>
      </c>
      <c r="G1" s="156" t="s">
        <v>733</v>
      </c>
      <c r="H1" s="156" t="s">
        <v>734</v>
      </c>
      <c r="I1" s="156" t="s">
        <v>735</v>
      </c>
      <c r="J1" s="156" t="s">
        <v>736</v>
      </c>
      <c r="K1" s="156"/>
      <c r="L1" s="5" t="s">
        <v>10</v>
      </c>
      <c r="M1" s="5" t="s">
        <v>11</v>
      </c>
      <c r="N1" s="5" t="s">
        <v>12</v>
      </c>
      <c r="O1" s="5" t="s">
        <v>13</v>
      </c>
      <c r="P1" s="5" t="s">
        <v>14</v>
      </c>
      <c r="Q1" s="5" t="s">
        <v>15</v>
      </c>
      <c r="R1" s="5" t="s">
        <v>16</v>
      </c>
      <c r="S1" s="5" t="s">
        <v>17</v>
      </c>
      <c r="T1" s="5" t="s">
        <v>18</v>
      </c>
      <c r="U1" s="5" t="s">
        <v>19</v>
      </c>
      <c r="V1" s="5" t="s">
        <v>20</v>
      </c>
      <c r="W1" s="5" t="s">
        <v>21</v>
      </c>
      <c r="X1" s="5" t="s">
        <v>22</v>
      </c>
      <c r="Y1" s="5" t="s">
        <v>23</v>
      </c>
      <c r="Z1" s="5" t="s">
        <v>24</v>
      </c>
      <c r="AA1" s="157"/>
      <c r="AB1" s="158"/>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c r="CC1" s="157"/>
      <c r="CD1" s="157"/>
      <c r="CE1" s="157"/>
      <c r="CF1" s="157"/>
      <c r="CG1" s="157"/>
      <c r="CH1" s="157"/>
      <c r="CI1" s="157"/>
      <c r="CJ1" s="157"/>
      <c r="CK1" s="157"/>
      <c r="CL1" s="157"/>
      <c r="CM1" s="157"/>
      <c r="CN1" s="157"/>
      <c r="CO1" s="157"/>
      <c r="CP1" s="157"/>
      <c r="CQ1" s="157"/>
      <c r="CR1" s="157"/>
      <c r="CS1" s="157"/>
      <c r="CT1" s="157"/>
      <c r="CU1" s="157"/>
      <c r="CV1" s="157"/>
      <c r="CW1" s="157"/>
      <c r="CX1" s="157"/>
      <c r="CY1" s="157"/>
      <c r="CZ1" s="157"/>
      <c r="DA1" s="157"/>
      <c r="DB1" s="157"/>
      <c r="DC1" s="157"/>
      <c r="DD1" s="157"/>
      <c r="DE1" s="157"/>
      <c r="DF1" s="157"/>
      <c r="DG1" s="157"/>
      <c r="DH1" s="157"/>
      <c r="DI1" s="157"/>
      <c r="DJ1" s="157"/>
      <c r="DK1" s="157"/>
      <c r="DL1" s="157"/>
      <c r="DM1" s="157"/>
      <c r="DN1" s="157"/>
      <c r="DO1" s="157"/>
      <c r="DP1" s="157"/>
      <c r="DQ1" s="157"/>
      <c r="DR1" s="157"/>
      <c r="DS1" s="157"/>
      <c r="DT1" s="157"/>
      <c r="DU1" s="157"/>
      <c r="DV1" s="157"/>
      <c r="DW1" s="157"/>
      <c r="DX1" s="157"/>
      <c r="DY1" s="157"/>
      <c r="DZ1" s="157"/>
      <c r="EA1" s="157"/>
      <c r="EB1" s="157"/>
      <c r="EC1" s="157"/>
      <c r="ED1" s="157"/>
      <c r="EE1" s="157"/>
      <c r="EF1" s="157"/>
      <c r="EG1" s="157"/>
      <c r="EH1" s="157"/>
      <c r="EI1" s="157"/>
      <c r="EJ1" s="157"/>
      <c r="EK1" s="157"/>
      <c r="EL1" s="157"/>
      <c r="EM1" s="157"/>
      <c r="EN1" s="157"/>
      <c r="EO1" s="157"/>
      <c r="EP1" s="157"/>
      <c r="EQ1" s="157"/>
      <c r="ER1" s="157"/>
      <c r="ES1" s="157"/>
      <c r="ET1" s="157"/>
      <c r="EU1" s="157"/>
      <c r="EV1" s="157"/>
      <c r="EW1" s="157"/>
      <c r="EX1" s="157"/>
      <c r="EY1" s="157"/>
      <c r="EZ1" s="157"/>
      <c r="FA1" s="157"/>
      <c r="FB1" s="157"/>
      <c r="FC1" s="157"/>
      <c r="FD1" s="157"/>
      <c r="FE1" s="157"/>
      <c r="FF1" s="157"/>
      <c r="FG1" s="157"/>
      <c r="FH1" s="157"/>
      <c r="FI1" s="157"/>
      <c r="FJ1" s="157"/>
      <c r="FK1" s="157"/>
      <c r="FL1" s="157"/>
      <c r="FM1" s="157"/>
      <c r="FN1" s="157"/>
      <c r="FO1" s="157"/>
      <c r="FP1" s="157"/>
      <c r="FQ1" s="157"/>
      <c r="FR1" s="157"/>
      <c r="FS1" s="157"/>
      <c r="FT1" s="157"/>
      <c r="FU1" s="157"/>
      <c r="FV1" s="157"/>
      <c r="FW1" s="157"/>
      <c r="FX1" s="157"/>
      <c r="FY1" s="157"/>
      <c r="FZ1" s="157"/>
      <c r="GA1" s="157"/>
      <c r="GB1" s="157"/>
      <c r="GC1" s="157"/>
      <c r="GD1" s="157"/>
      <c r="GE1" s="157"/>
      <c r="GF1" s="157"/>
      <c r="GG1" s="157"/>
      <c r="GH1" s="157"/>
      <c r="GI1" s="157"/>
      <c r="GJ1" s="157"/>
      <c r="GK1" s="157"/>
      <c r="GL1" s="157"/>
      <c r="GM1" s="157"/>
      <c r="GN1" s="157"/>
      <c r="GO1" s="157"/>
      <c r="GP1" s="157"/>
      <c r="GQ1" s="157"/>
      <c r="GR1" s="157"/>
      <c r="GS1" s="157"/>
      <c r="GT1" s="157"/>
      <c r="GU1" s="157"/>
      <c r="GV1" s="157"/>
      <c r="GW1" s="157"/>
      <c r="GX1" s="157"/>
      <c r="GY1" s="157"/>
      <c r="GZ1" s="157"/>
      <c r="HA1" s="157"/>
      <c r="HB1" s="157"/>
      <c r="HC1" s="157"/>
      <c r="HD1" s="157"/>
      <c r="HE1" s="157"/>
      <c r="HF1" s="157"/>
      <c r="HG1" s="157"/>
      <c r="HH1" s="157"/>
      <c r="HI1" s="157"/>
      <c r="HJ1" s="157"/>
      <c r="HK1" s="157"/>
      <c r="HL1" s="157"/>
      <c r="HM1" s="157"/>
      <c r="HN1" s="157"/>
      <c r="HO1" s="157"/>
      <c r="HP1" s="157"/>
      <c r="HQ1" s="157"/>
      <c r="HR1" s="157"/>
      <c r="HS1" s="157"/>
      <c r="HT1" s="157"/>
      <c r="HU1" s="157"/>
      <c r="HV1" s="157"/>
      <c r="HW1" s="157"/>
      <c r="HX1" s="157"/>
      <c r="HY1" s="157"/>
      <c r="HZ1" s="157"/>
      <c r="IA1" s="157"/>
      <c r="IB1" s="157"/>
      <c r="IC1" s="157"/>
      <c r="ID1" s="157"/>
      <c r="IE1" s="157"/>
      <c r="IF1" s="157"/>
      <c r="IG1" s="157"/>
      <c r="IH1" s="157"/>
      <c r="II1" s="157"/>
      <c r="IJ1" s="157"/>
      <c r="IK1" s="157"/>
      <c r="IL1" s="157"/>
      <c r="IM1" s="157"/>
      <c r="IN1" s="157"/>
      <c r="IO1" s="157"/>
      <c r="IP1" s="157"/>
      <c r="IQ1" s="157"/>
      <c r="IR1" s="157"/>
      <c r="IS1" s="157"/>
      <c r="IT1" s="157"/>
      <c r="IU1" s="157"/>
      <c r="IV1" s="157"/>
      <c r="IW1" s="157"/>
      <c r="IX1" s="157"/>
      <c r="IY1" s="157"/>
      <c r="IZ1" s="157"/>
      <c r="JA1" s="157"/>
      <c r="JB1" s="157"/>
      <c r="JC1" s="157"/>
      <c r="JD1" s="157"/>
      <c r="JE1" s="157"/>
      <c r="JF1" s="157"/>
      <c r="JG1" s="157"/>
      <c r="JH1" s="157"/>
      <c r="JI1" s="157"/>
      <c r="JJ1" s="157"/>
      <c r="JK1" s="157"/>
      <c r="JL1" s="157"/>
      <c r="JM1" s="157"/>
      <c r="JN1" s="157"/>
      <c r="JO1" s="157"/>
      <c r="JP1" s="157"/>
      <c r="JQ1" s="157"/>
      <c r="JR1" s="157"/>
      <c r="JS1" s="157"/>
      <c r="JT1" s="157"/>
      <c r="JU1" s="157"/>
      <c r="JV1" s="157"/>
      <c r="JW1" s="157"/>
      <c r="JX1" s="157"/>
      <c r="JY1" s="157"/>
      <c r="JZ1" s="157"/>
      <c r="KA1" s="157"/>
      <c r="KB1" s="157"/>
      <c r="KC1" s="157"/>
      <c r="KD1" s="157"/>
      <c r="KE1" s="157"/>
      <c r="KF1" s="157"/>
      <c r="KG1" s="157"/>
      <c r="KH1" s="157"/>
      <c r="KI1" s="157"/>
      <c r="KJ1" s="157"/>
      <c r="KK1" s="157"/>
      <c r="KL1" s="157"/>
      <c r="KM1" s="157"/>
      <c r="KN1" s="157"/>
      <c r="KO1" s="157"/>
      <c r="KP1" s="157"/>
      <c r="KQ1" s="157"/>
      <c r="KR1" s="157"/>
      <c r="KS1" s="157"/>
      <c r="KT1" s="157"/>
      <c r="KU1" s="157"/>
      <c r="KV1" s="157"/>
      <c r="KW1" s="157"/>
      <c r="KX1" s="157"/>
      <c r="KY1" s="157"/>
      <c r="KZ1" s="157"/>
      <c r="LA1" s="157"/>
      <c r="LB1" s="157"/>
      <c r="LC1" s="157"/>
      <c r="LD1" s="157"/>
      <c r="LE1" s="157"/>
      <c r="LF1" s="157"/>
      <c r="LG1" s="157"/>
      <c r="LH1" s="157"/>
      <c r="LI1" s="157"/>
      <c r="LJ1" s="157"/>
      <c r="LK1" s="157"/>
      <c r="LL1" s="157"/>
      <c r="LM1" s="157"/>
      <c r="LN1" s="157"/>
      <c r="LO1" s="157"/>
      <c r="LP1" s="157"/>
      <c r="LQ1" s="157"/>
      <c r="LR1" s="157"/>
      <c r="LS1" s="157"/>
      <c r="LT1" s="157"/>
      <c r="LU1" s="157"/>
      <c r="LV1" s="157"/>
      <c r="LW1" s="157"/>
      <c r="LX1" s="157"/>
      <c r="LY1" s="157"/>
      <c r="LZ1" s="157"/>
      <c r="MA1" s="157"/>
      <c r="MB1" s="157"/>
      <c r="MC1" s="157"/>
      <c r="MD1" s="157"/>
      <c r="ME1" s="157"/>
      <c r="MF1" s="157"/>
      <c r="MG1" s="157"/>
      <c r="MH1" s="157"/>
      <c r="MI1" s="157"/>
      <c r="MJ1" s="157"/>
      <c r="MK1" s="157"/>
      <c r="ML1" s="157"/>
      <c r="MM1" s="157"/>
      <c r="MN1" s="157"/>
      <c r="MO1" s="157"/>
      <c r="MP1" s="157"/>
      <c r="MQ1" s="157"/>
      <c r="MR1" s="157"/>
      <c r="MS1" s="157"/>
      <c r="MT1" s="157"/>
      <c r="MU1" s="157"/>
      <c r="MV1" s="157"/>
      <c r="MW1" s="157"/>
      <c r="MX1" s="157"/>
      <c r="MY1" s="157"/>
      <c r="MZ1" s="157"/>
      <c r="NA1" s="157"/>
      <c r="NB1" s="157"/>
      <c r="NC1" s="157"/>
      <c r="ND1" s="157"/>
      <c r="NE1" s="157"/>
      <c r="NF1" s="157"/>
      <c r="NG1" s="157"/>
      <c r="NH1" s="157"/>
      <c r="NI1" s="157"/>
      <c r="NJ1" s="157"/>
      <c r="NK1" s="157"/>
      <c r="NL1" s="157"/>
      <c r="NM1" s="157"/>
      <c r="NN1" s="157"/>
      <c r="NO1" s="157"/>
      <c r="NP1" s="157"/>
      <c r="NQ1" s="157"/>
      <c r="NR1" s="157"/>
      <c r="NS1" s="157"/>
      <c r="NT1" s="157"/>
      <c r="NU1" s="157"/>
      <c r="NV1" s="157"/>
      <c r="NW1" s="157"/>
      <c r="NX1" s="157"/>
      <c r="NY1" s="157"/>
      <c r="NZ1" s="157"/>
      <c r="OA1" s="157"/>
      <c r="OB1" s="157"/>
      <c r="OC1" s="157"/>
      <c r="OD1" s="157"/>
      <c r="OE1" s="157"/>
      <c r="OF1" s="157"/>
      <c r="OG1" s="157"/>
      <c r="OH1" s="157"/>
      <c r="OI1" s="157"/>
      <c r="OJ1" s="157"/>
      <c r="OK1" s="157"/>
      <c r="OL1" s="157"/>
      <c r="OM1" s="157"/>
      <c r="ON1" s="157"/>
      <c r="OO1" s="157"/>
      <c r="OP1" s="157"/>
      <c r="OQ1" s="157"/>
      <c r="OR1" s="157"/>
      <c r="OS1" s="157"/>
      <c r="OT1" s="157"/>
      <c r="OU1" s="157"/>
      <c r="OV1" s="157"/>
      <c r="OW1" s="157"/>
      <c r="OX1" s="157"/>
      <c r="OY1" s="157"/>
      <c r="OZ1" s="157"/>
      <c r="PA1" s="157"/>
      <c r="PB1" s="157"/>
      <c r="PC1" s="157"/>
      <c r="PD1" s="157"/>
      <c r="PE1" s="157"/>
      <c r="PF1" s="157"/>
      <c r="PG1" s="157"/>
      <c r="PH1" s="157"/>
      <c r="PI1" s="157"/>
      <c r="PJ1" s="157"/>
      <c r="PK1" s="157"/>
      <c r="PL1" s="157"/>
      <c r="PM1" s="157"/>
      <c r="PN1" s="157"/>
      <c r="PO1" s="157"/>
      <c r="PP1" s="157"/>
      <c r="PQ1" s="157"/>
      <c r="PR1" s="157"/>
      <c r="PS1" s="157"/>
      <c r="PT1" s="157"/>
      <c r="PU1" s="157"/>
      <c r="PV1" s="157"/>
      <c r="PW1" s="157"/>
      <c r="PX1" s="157"/>
      <c r="PY1" s="157"/>
      <c r="PZ1" s="157"/>
      <c r="QA1" s="157"/>
      <c r="QB1" s="157"/>
      <c r="QC1" s="157"/>
      <c r="QD1" s="157"/>
      <c r="QE1" s="157"/>
      <c r="QF1" s="157"/>
      <c r="QG1" s="157"/>
      <c r="QH1" s="157"/>
      <c r="QI1" s="157"/>
      <c r="QJ1" s="157"/>
      <c r="QK1" s="157"/>
      <c r="QL1" s="157"/>
      <c r="QM1" s="157"/>
      <c r="QN1" s="157"/>
      <c r="QO1" s="157"/>
      <c r="QP1" s="157"/>
      <c r="QQ1" s="157"/>
      <c r="QR1" s="157"/>
      <c r="QS1" s="157"/>
      <c r="QT1" s="157"/>
      <c r="QU1" s="157"/>
      <c r="QV1" s="157"/>
      <c r="QW1" s="157"/>
      <c r="QX1" s="157"/>
      <c r="QY1" s="157"/>
      <c r="QZ1" s="157"/>
      <c r="RA1" s="157"/>
      <c r="RB1" s="157"/>
      <c r="RC1" s="157"/>
      <c r="RD1" s="157"/>
      <c r="RE1" s="157"/>
      <c r="RF1" s="157"/>
      <c r="RG1" s="157"/>
      <c r="RH1" s="157"/>
      <c r="RI1" s="157"/>
      <c r="RJ1" s="157"/>
      <c r="RK1" s="157"/>
      <c r="RL1" s="157"/>
      <c r="RM1" s="157"/>
      <c r="RN1" s="157"/>
      <c r="RO1" s="157"/>
      <c r="RP1" s="157"/>
      <c r="RQ1" s="157"/>
      <c r="RR1" s="157"/>
      <c r="RS1" s="157"/>
      <c r="RT1" s="157"/>
      <c r="RU1" s="157"/>
      <c r="RV1" s="157"/>
      <c r="RW1" s="157"/>
      <c r="RX1" s="157"/>
      <c r="RY1" s="157"/>
      <c r="RZ1" s="157"/>
      <c r="SA1" s="157"/>
      <c r="SB1" s="157"/>
      <c r="SC1" s="157"/>
      <c r="SD1" s="157"/>
      <c r="SE1" s="157"/>
      <c r="SF1" s="157"/>
      <c r="SG1" s="157"/>
      <c r="SH1" s="157"/>
      <c r="SI1" s="157"/>
      <c r="SJ1" s="157"/>
      <c r="SK1" s="157"/>
      <c r="SL1" s="157"/>
      <c r="SM1" s="157"/>
      <c r="SN1" s="157"/>
      <c r="SO1" s="157"/>
      <c r="SP1" s="157"/>
      <c r="SQ1" s="157"/>
      <c r="SR1" s="157"/>
      <c r="SS1" s="157"/>
      <c r="ST1" s="157"/>
      <c r="SU1" s="157"/>
      <c r="SV1" s="157"/>
      <c r="SW1" s="157"/>
      <c r="SX1" s="157"/>
      <c r="SY1" s="157"/>
      <c r="SZ1" s="157"/>
      <c r="TA1" s="157"/>
      <c r="TB1" s="157"/>
      <c r="TC1" s="157"/>
      <c r="TD1" s="157"/>
      <c r="TE1" s="157"/>
      <c r="TF1" s="157"/>
      <c r="TG1" s="157"/>
      <c r="TH1" s="157"/>
      <c r="TI1" s="157"/>
      <c r="TJ1" s="157"/>
      <c r="TK1" s="157"/>
      <c r="TL1" s="157"/>
      <c r="TM1" s="157"/>
      <c r="TN1" s="157"/>
      <c r="TO1" s="157"/>
      <c r="TP1" s="157"/>
      <c r="TQ1" s="157"/>
      <c r="TR1" s="157"/>
      <c r="TS1" s="157"/>
      <c r="TT1" s="157"/>
      <c r="TU1" s="157"/>
      <c r="TV1" s="157"/>
      <c r="TW1" s="157"/>
      <c r="TX1" s="157"/>
      <c r="TY1" s="157"/>
      <c r="TZ1" s="157"/>
      <c r="UA1" s="157"/>
      <c r="UB1" s="157"/>
      <c r="UC1" s="157"/>
      <c r="UD1" s="157"/>
      <c r="UE1" s="157"/>
      <c r="UF1" s="157"/>
      <c r="UG1" s="157"/>
      <c r="UH1" s="157"/>
      <c r="UI1" s="157"/>
      <c r="UJ1" s="157"/>
      <c r="UK1" s="157"/>
      <c r="UL1" s="157"/>
      <c r="UM1" s="157"/>
      <c r="UN1" s="157"/>
      <c r="UO1" s="157"/>
      <c r="UP1" s="157"/>
      <c r="UQ1" s="157"/>
      <c r="UR1" s="157"/>
      <c r="US1" s="157"/>
      <c r="UT1" s="157"/>
      <c r="UU1" s="157"/>
      <c r="UV1" s="157"/>
      <c r="UW1" s="157"/>
      <c r="UX1" s="157"/>
      <c r="UY1" s="157"/>
      <c r="UZ1" s="157"/>
      <c r="VA1" s="157"/>
      <c r="VB1" s="157"/>
      <c r="VC1" s="157"/>
      <c r="VD1" s="157"/>
      <c r="VE1" s="157"/>
      <c r="VF1" s="157"/>
      <c r="VG1" s="157"/>
      <c r="VH1" s="157"/>
      <c r="VI1" s="157"/>
      <c r="VJ1" s="157"/>
      <c r="VK1" s="157"/>
      <c r="VL1" s="157"/>
      <c r="VM1" s="157"/>
      <c r="VN1" s="157"/>
      <c r="VO1" s="157"/>
      <c r="VP1" s="157"/>
      <c r="VQ1" s="157"/>
      <c r="VR1" s="157"/>
      <c r="VS1" s="157"/>
      <c r="VT1" s="157"/>
      <c r="VU1" s="157"/>
      <c r="VV1" s="157"/>
      <c r="VW1" s="157"/>
      <c r="VX1" s="157"/>
      <c r="VY1" s="157"/>
      <c r="VZ1" s="157"/>
      <c r="WA1" s="157"/>
      <c r="WB1" s="157"/>
      <c r="WC1" s="157"/>
      <c r="WD1" s="157"/>
      <c r="WE1" s="157"/>
      <c r="WF1" s="157"/>
      <c r="WG1" s="157"/>
      <c r="WH1" s="157"/>
      <c r="WI1" s="157"/>
      <c r="WJ1" s="157"/>
      <c r="WK1" s="157"/>
      <c r="WL1" s="157"/>
      <c r="WM1" s="157"/>
      <c r="WN1" s="157"/>
      <c r="WO1" s="157"/>
      <c r="WP1" s="157"/>
      <c r="WQ1" s="157"/>
      <c r="WR1" s="157"/>
      <c r="WS1" s="157"/>
      <c r="WT1" s="157"/>
      <c r="WU1" s="157"/>
      <c r="WV1" s="157"/>
      <c r="WW1" s="157"/>
      <c r="WX1" s="157"/>
      <c r="WY1" s="157"/>
      <c r="WZ1" s="157"/>
      <c r="XA1" s="157"/>
      <c r="XB1" s="157"/>
      <c r="XC1" s="157"/>
      <c r="XD1" s="157"/>
      <c r="XE1" s="157"/>
      <c r="XF1" s="157"/>
      <c r="XG1" s="157"/>
      <c r="XH1" s="157"/>
      <c r="XI1" s="157"/>
      <c r="XJ1" s="157"/>
      <c r="XK1" s="157"/>
      <c r="XL1" s="157"/>
      <c r="XM1" s="157"/>
      <c r="XN1" s="157"/>
      <c r="XO1" s="157"/>
      <c r="XP1" s="157"/>
      <c r="XQ1" s="157"/>
      <c r="XR1" s="157"/>
      <c r="XS1" s="157"/>
      <c r="XT1" s="157"/>
      <c r="XU1" s="157"/>
      <c r="XV1" s="157"/>
      <c r="XW1" s="157"/>
      <c r="XX1" s="157"/>
      <c r="XY1" s="157"/>
      <c r="XZ1" s="157"/>
      <c r="YA1" s="157"/>
      <c r="YB1" s="157"/>
      <c r="YC1" s="157"/>
      <c r="YD1" s="157"/>
      <c r="YE1" s="157"/>
      <c r="YF1" s="157"/>
      <c r="YG1" s="157"/>
      <c r="YH1" s="157"/>
      <c r="YI1" s="157"/>
      <c r="YJ1" s="157"/>
      <c r="YK1" s="157"/>
      <c r="YL1" s="157"/>
      <c r="YM1" s="157"/>
      <c r="YN1" s="157"/>
      <c r="YO1" s="157"/>
      <c r="YP1" s="157"/>
      <c r="YQ1" s="157"/>
      <c r="YR1" s="157"/>
      <c r="YS1" s="157"/>
      <c r="YT1" s="157"/>
      <c r="YU1" s="157"/>
      <c r="YV1" s="157"/>
      <c r="YW1" s="157"/>
      <c r="YX1" s="157"/>
      <c r="YY1" s="157"/>
      <c r="YZ1" s="157"/>
      <c r="ZA1" s="157"/>
      <c r="ZB1" s="157"/>
      <c r="ZC1" s="157"/>
      <c r="ZD1" s="157"/>
      <c r="ZE1" s="157"/>
      <c r="ZF1" s="157"/>
      <c r="ZG1" s="157"/>
      <c r="ZH1" s="157"/>
      <c r="ZI1" s="157"/>
      <c r="ZJ1" s="157"/>
      <c r="ZK1" s="157"/>
      <c r="ZL1" s="157"/>
      <c r="ZM1" s="157"/>
      <c r="ZN1" s="157"/>
      <c r="ZO1" s="157"/>
      <c r="ZP1" s="157"/>
      <c r="ZQ1" s="157"/>
      <c r="ZR1" s="157"/>
      <c r="ZS1" s="157"/>
      <c r="ZT1" s="157"/>
      <c r="ZU1" s="157"/>
      <c r="ZV1" s="157"/>
      <c r="ZW1" s="157"/>
      <c r="ZX1" s="157"/>
      <c r="ZY1" s="157"/>
      <c r="ZZ1" s="157"/>
      <c r="AAA1" s="157"/>
      <c r="AAB1" s="157"/>
      <c r="AAC1" s="157"/>
      <c r="AAD1" s="157"/>
      <c r="AAE1" s="157"/>
      <c r="AAF1" s="157"/>
      <c r="AAG1" s="157"/>
      <c r="AAH1" s="157"/>
      <c r="AAI1" s="157"/>
      <c r="AAJ1" s="157"/>
      <c r="AAK1" s="157"/>
      <c r="AAL1" s="157"/>
      <c r="AAM1" s="157"/>
      <c r="AAN1" s="157"/>
      <c r="AAO1" s="157"/>
      <c r="AAP1" s="157"/>
      <c r="AAQ1" s="157"/>
      <c r="AAR1" s="157"/>
      <c r="AAS1" s="157"/>
      <c r="AAT1" s="157"/>
      <c r="AAU1" s="157"/>
      <c r="AAV1" s="157"/>
      <c r="AAW1" s="157"/>
      <c r="AAX1" s="157"/>
      <c r="AAY1" s="157"/>
      <c r="AAZ1" s="157"/>
      <c r="ABA1" s="157"/>
      <c r="ABB1" s="157"/>
      <c r="ABC1" s="157"/>
      <c r="ABD1" s="157"/>
      <c r="ABE1" s="157"/>
      <c r="ABF1" s="157"/>
      <c r="ABG1" s="157"/>
      <c r="ABH1" s="157"/>
      <c r="ABI1" s="157"/>
      <c r="ABJ1" s="157"/>
      <c r="ABK1" s="157"/>
      <c r="ABL1" s="157"/>
      <c r="ABM1" s="157"/>
      <c r="ABN1" s="157"/>
      <c r="ABO1" s="157"/>
      <c r="ABP1" s="157"/>
      <c r="ABQ1" s="157"/>
      <c r="ABR1" s="157"/>
      <c r="ABS1" s="157"/>
      <c r="ABT1" s="157"/>
      <c r="ABU1" s="157"/>
      <c r="ABV1" s="157"/>
      <c r="ABW1" s="157"/>
      <c r="ABX1" s="157"/>
      <c r="ABY1" s="157"/>
      <c r="ABZ1" s="157"/>
      <c r="ACA1" s="157"/>
      <c r="ACB1" s="157"/>
      <c r="ACC1" s="157"/>
      <c r="ACD1" s="157"/>
      <c r="ACE1" s="157"/>
      <c r="ACF1" s="157"/>
      <c r="ACG1" s="157"/>
      <c r="ACH1" s="157"/>
      <c r="ACI1" s="157"/>
      <c r="ACJ1" s="157"/>
      <c r="ACK1" s="157"/>
      <c r="ACL1" s="157"/>
      <c r="ACM1" s="157"/>
      <c r="ACN1" s="157"/>
      <c r="ACO1" s="157"/>
      <c r="ACP1" s="157"/>
      <c r="ACQ1" s="157"/>
      <c r="ACR1" s="157"/>
      <c r="ACS1" s="157"/>
      <c r="ACT1" s="157"/>
      <c r="ACU1" s="157"/>
      <c r="ACV1" s="157"/>
      <c r="ACW1" s="157"/>
      <c r="ACX1" s="157"/>
      <c r="ACY1" s="157"/>
      <c r="ACZ1" s="157"/>
      <c r="ADA1" s="157"/>
      <c r="ADB1" s="157"/>
      <c r="ADC1" s="157"/>
      <c r="ADD1" s="157"/>
      <c r="ADE1" s="157"/>
      <c r="ADF1" s="157"/>
      <c r="ADG1" s="157"/>
      <c r="ADH1" s="157"/>
      <c r="ADI1" s="157"/>
      <c r="ADJ1" s="157"/>
      <c r="ADK1" s="157"/>
      <c r="ADL1" s="157"/>
      <c r="ADM1" s="157"/>
      <c r="ADN1" s="157"/>
      <c r="ADO1" s="157"/>
      <c r="ADP1" s="157"/>
      <c r="ADQ1" s="157"/>
      <c r="ADR1" s="157"/>
      <c r="ADS1" s="157"/>
      <c r="ADT1" s="157"/>
      <c r="ADU1" s="157"/>
      <c r="ADV1" s="157"/>
      <c r="ADW1" s="157"/>
      <c r="ADX1" s="157"/>
      <c r="ADY1" s="157"/>
      <c r="ADZ1" s="157"/>
      <c r="AEA1" s="157"/>
      <c r="AEB1" s="157"/>
      <c r="AEC1" s="157"/>
      <c r="AED1" s="157"/>
      <c r="AEE1" s="157"/>
      <c r="AEF1" s="157"/>
      <c r="AEG1" s="157"/>
      <c r="AEH1" s="157"/>
      <c r="AEI1" s="157"/>
      <c r="AEJ1" s="157"/>
      <c r="AEK1" s="157"/>
      <c r="AEL1" s="157"/>
      <c r="AEM1" s="157"/>
      <c r="AEN1" s="157"/>
      <c r="AEO1" s="157"/>
      <c r="AEP1" s="157"/>
      <c r="AEQ1" s="157"/>
      <c r="AER1" s="157"/>
      <c r="AES1" s="157"/>
      <c r="AET1" s="157"/>
      <c r="AEU1" s="157"/>
      <c r="AEV1" s="157"/>
      <c r="AEW1" s="157"/>
      <c r="AEX1" s="157"/>
      <c r="AEY1" s="157"/>
      <c r="AEZ1" s="157"/>
      <c r="AFA1" s="157"/>
      <c r="AFB1" s="157"/>
      <c r="AFC1" s="157"/>
      <c r="AFD1" s="157"/>
      <c r="AFE1" s="157"/>
      <c r="AFF1" s="157"/>
      <c r="AFG1" s="157"/>
      <c r="AFH1" s="157"/>
      <c r="AFI1" s="157"/>
      <c r="AFJ1" s="157"/>
      <c r="AFK1" s="157"/>
      <c r="AFL1" s="157"/>
      <c r="AFM1" s="157"/>
      <c r="AFN1" s="157"/>
      <c r="AFO1" s="157"/>
      <c r="AFP1" s="157"/>
      <c r="AFQ1" s="157"/>
      <c r="AFR1" s="157"/>
      <c r="AFS1" s="157"/>
      <c r="AFT1" s="157"/>
      <c r="AFU1" s="157"/>
      <c r="AFV1" s="157"/>
      <c r="AFW1" s="157"/>
      <c r="AFX1" s="157"/>
      <c r="AFY1" s="157"/>
      <c r="AFZ1" s="157"/>
      <c r="AGA1" s="157"/>
      <c r="AGB1" s="157"/>
      <c r="AGC1" s="157"/>
      <c r="AGD1" s="157"/>
      <c r="AGE1" s="157"/>
      <c r="AGF1" s="157"/>
      <c r="AGG1" s="157"/>
      <c r="AGH1" s="157"/>
      <c r="AGI1" s="157"/>
      <c r="AGJ1" s="157"/>
      <c r="AGK1" s="157"/>
      <c r="AGL1" s="157"/>
      <c r="AGM1" s="157"/>
      <c r="AGN1" s="157"/>
      <c r="AGO1" s="157"/>
      <c r="AGP1" s="157"/>
      <c r="AGQ1" s="157"/>
      <c r="AGR1" s="157"/>
      <c r="AGS1" s="157"/>
      <c r="AGT1" s="157"/>
      <c r="AGU1" s="157"/>
      <c r="AGV1" s="157"/>
      <c r="AGW1" s="157"/>
      <c r="AGX1" s="157"/>
      <c r="AGY1" s="157"/>
      <c r="AGZ1" s="157"/>
      <c r="AHA1" s="157"/>
      <c r="AHB1" s="157"/>
      <c r="AHC1" s="157"/>
      <c r="AHD1" s="157"/>
      <c r="AHE1" s="157"/>
      <c r="AHF1" s="157"/>
      <c r="AHG1" s="157"/>
      <c r="AHH1" s="157"/>
      <c r="AHI1" s="157"/>
      <c r="AHJ1" s="157"/>
      <c r="AHK1" s="157"/>
      <c r="AHL1" s="157"/>
      <c r="AHM1" s="157"/>
      <c r="AHN1" s="157"/>
      <c r="AHO1" s="157"/>
      <c r="AHP1" s="157"/>
      <c r="AHQ1" s="157"/>
      <c r="AHR1" s="157"/>
      <c r="AHS1" s="157"/>
      <c r="AHT1" s="157"/>
      <c r="AHU1" s="157"/>
      <c r="AHV1" s="157"/>
      <c r="AHW1" s="157"/>
      <c r="AHX1" s="157"/>
      <c r="AHY1" s="157"/>
      <c r="AHZ1" s="157"/>
      <c r="AIA1" s="157"/>
      <c r="AIB1" s="157"/>
      <c r="AIC1" s="157"/>
      <c r="AID1" s="157"/>
      <c r="AIE1" s="157"/>
      <c r="AIF1" s="157"/>
      <c r="AIG1" s="157"/>
      <c r="AIH1" s="157"/>
      <c r="AII1" s="157"/>
      <c r="AIJ1" s="157"/>
      <c r="AIK1" s="157"/>
      <c r="AIL1" s="157"/>
      <c r="AIM1" s="157"/>
      <c r="AIN1" s="157"/>
      <c r="AIO1" s="157"/>
      <c r="AIP1" s="157"/>
      <c r="AIQ1" s="157"/>
      <c r="AIR1" s="157"/>
      <c r="AIS1" s="157"/>
      <c r="AIT1" s="157"/>
      <c r="AIU1" s="157"/>
      <c r="AIV1" s="157"/>
      <c r="AIW1" s="157"/>
      <c r="AIX1" s="157"/>
      <c r="AIY1" s="157"/>
      <c r="AIZ1" s="157"/>
      <c r="AJA1" s="157"/>
      <c r="AJB1" s="157"/>
      <c r="AJC1" s="157"/>
      <c r="AJD1" s="157"/>
      <c r="AJE1" s="157"/>
      <c r="AJF1" s="157"/>
      <c r="AJG1" s="157"/>
      <c r="AJH1" s="157"/>
      <c r="AJI1" s="157"/>
      <c r="AJJ1" s="157"/>
      <c r="AJK1" s="157"/>
      <c r="AJL1" s="157"/>
      <c r="AJM1" s="157"/>
      <c r="AJN1" s="157"/>
      <c r="AJO1" s="157"/>
      <c r="AJP1" s="157"/>
      <c r="AJQ1" s="157"/>
      <c r="AJR1" s="157"/>
      <c r="AJS1" s="157"/>
      <c r="AJT1" s="157"/>
      <c r="AJU1" s="157"/>
      <c r="AJV1" s="157"/>
      <c r="AJW1" s="157"/>
      <c r="AJX1" s="157"/>
      <c r="AJY1" s="157"/>
      <c r="AJZ1" s="157"/>
      <c r="AKA1" s="157"/>
      <c r="AKB1" s="157"/>
      <c r="AKC1" s="157"/>
      <c r="AKD1" s="157"/>
      <c r="AKE1" s="157"/>
      <c r="AKF1" s="157"/>
      <c r="AKG1" s="157"/>
      <c r="AKH1" s="157"/>
      <c r="AKI1" s="157"/>
      <c r="AKJ1" s="157"/>
      <c r="AKK1" s="157"/>
      <c r="AKL1" s="157"/>
      <c r="AKM1" s="157"/>
      <c r="AKN1" s="157"/>
      <c r="AKO1" s="157"/>
      <c r="AKP1" s="157"/>
      <c r="AKQ1" s="157"/>
      <c r="AKR1" s="157"/>
      <c r="AKS1" s="157"/>
      <c r="AKT1" s="157"/>
      <c r="AKU1" s="157"/>
      <c r="AKV1" s="157"/>
      <c r="AKW1" s="157"/>
      <c r="AKX1" s="157"/>
      <c r="AKY1" s="157"/>
      <c r="AKZ1" s="157"/>
      <c r="ALA1" s="157"/>
      <c r="ALB1" s="157"/>
      <c r="ALC1" s="157"/>
      <c r="ALD1" s="157"/>
      <c r="ALE1" s="157"/>
      <c r="ALF1" s="157"/>
      <c r="ALG1" s="157"/>
      <c r="ALH1" s="157"/>
      <c r="ALI1" s="157"/>
      <c r="ALJ1" s="157"/>
      <c r="ALK1" s="157"/>
      <c r="ALL1" s="157"/>
      <c r="ALM1" s="157"/>
      <c r="ALN1" s="157"/>
      <c r="ALO1" s="157"/>
      <c r="ALP1" s="157"/>
      <c r="ALQ1" s="157"/>
      <c r="ALR1" s="157"/>
      <c r="ALS1" s="157"/>
      <c r="ALT1" s="157"/>
      <c r="ALU1" s="157"/>
      <c r="ALV1" s="157"/>
      <c r="ALW1" s="157"/>
      <c r="ALX1" s="157"/>
      <c r="ALY1" s="157"/>
      <c r="ALZ1" s="157"/>
      <c r="AMA1" s="157"/>
      <c r="AMB1" s="157"/>
      <c r="AMC1" s="157"/>
      <c r="AMD1" s="157"/>
      <c r="AME1" s="157"/>
      <c r="AMF1" s="157"/>
      <c r="AMG1" s="157"/>
      <c r="AMH1" s="157"/>
      <c r="AMI1" s="157"/>
      <c r="AMJ1" s="157"/>
      <c r="AMK1" s="157"/>
      <c r="AML1" s="157"/>
      <c r="AMM1" s="157"/>
      <c r="AMN1" s="157"/>
      <c r="AMO1" s="157"/>
      <c r="AMP1" s="157"/>
      <c r="AMQ1" s="157"/>
      <c r="AMR1" s="157"/>
      <c r="AMS1" s="157"/>
      <c r="AMT1" s="157"/>
      <c r="AMU1" s="157"/>
      <c r="AMV1" s="157"/>
      <c r="AMW1" s="157"/>
      <c r="AMX1" s="157"/>
      <c r="AMY1" s="157"/>
      <c r="AMZ1" s="157"/>
      <c r="ANA1" s="157"/>
      <c r="ANB1" s="157"/>
      <c r="ANC1" s="157"/>
      <c r="AND1" s="157"/>
      <c r="ANE1" s="157"/>
      <c r="ANF1" s="157"/>
      <c r="ANG1" s="157"/>
      <c r="ANH1" s="157"/>
      <c r="ANI1" s="157"/>
      <c r="ANJ1" s="157"/>
      <c r="ANK1" s="157"/>
      <c r="ANL1" s="157"/>
      <c r="ANM1" s="157"/>
      <c r="ANN1" s="157"/>
      <c r="ANO1" s="157"/>
      <c r="ANP1" s="157"/>
      <c r="ANQ1" s="157"/>
      <c r="ANR1" s="157"/>
      <c r="ANS1" s="157"/>
      <c r="ANT1" s="157"/>
      <c r="ANU1" s="157"/>
      <c r="ANV1" s="157"/>
      <c r="ANW1" s="157"/>
      <c r="ANX1" s="157"/>
      <c r="ANY1" s="157"/>
      <c r="ANZ1" s="157"/>
      <c r="AOA1" s="157"/>
      <c r="AOB1" s="157"/>
      <c r="AOC1" s="157"/>
      <c r="AOD1" s="157"/>
      <c r="AOE1" s="157"/>
      <c r="AOF1" s="157"/>
      <c r="AOG1" s="157"/>
      <c r="AOH1" s="157"/>
      <c r="AOI1" s="157"/>
      <c r="AOJ1" s="157"/>
      <c r="AOK1" s="157"/>
      <c r="AOL1" s="157"/>
      <c r="AOM1" s="157"/>
      <c r="AON1" s="157"/>
      <c r="AOO1" s="157"/>
      <c r="AOP1" s="157"/>
      <c r="AOQ1" s="157"/>
      <c r="AOR1" s="157"/>
      <c r="AOS1" s="157"/>
      <c r="AOT1" s="157"/>
      <c r="AOU1" s="157"/>
      <c r="AOV1" s="157"/>
      <c r="AOW1" s="157"/>
      <c r="AOX1" s="157"/>
      <c r="AOY1" s="157"/>
      <c r="AOZ1" s="157"/>
      <c r="APA1" s="157"/>
      <c r="APB1" s="157"/>
      <c r="APC1" s="157"/>
      <c r="APD1" s="157"/>
      <c r="APE1" s="157"/>
      <c r="APF1" s="157"/>
      <c r="APG1" s="157"/>
      <c r="APH1" s="157"/>
      <c r="API1" s="157"/>
      <c r="APJ1" s="157"/>
      <c r="APK1" s="157"/>
      <c r="APL1" s="157"/>
      <c r="APM1" s="157"/>
      <c r="APN1" s="157"/>
      <c r="APO1" s="157"/>
      <c r="APP1" s="157"/>
      <c r="APQ1" s="157"/>
      <c r="APR1" s="157"/>
      <c r="APS1" s="157"/>
      <c r="APT1" s="157"/>
      <c r="APU1" s="157"/>
      <c r="APV1" s="157"/>
      <c r="APW1" s="157"/>
      <c r="APX1" s="157"/>
      <c r="APY1" s="157"/>
      <c r="APZ1" s="157"/>
      <c r="AQA1" s="157"/>
      <c r="AQB1" s="157"/>
      <c r="AQC1" s="157"/>
      <c r="AQD1" s="157"/>
      <c r="AQE1" s="157"/>
      <c r="AQF1" s="157"/>
      <c r="AQG1" s="157"/>
      <c r="AQH1" s="157"/>
      <c r="AQI1" s="157"/>
      <c r="AQJ1" s="157"/>
      <c r="AQK1" s="157"/>
      <c r="AQL1" s="157"/>
      <c r="AQM1" s="157"/>
      <c r="AQN1" s="157"/>
      <c r="AQO1" s="157"/>
      <c r="AQP1" s="157"/>
      <c r="AQQ1" s="157"/>
      <c r="AQR1" s="157"/>
      <c r="AQS1" s="157"/>
      <c r="AQT1" s="157"/>
      <c r="AQU1" s="157"/>
      <c r="AQV1" s="157"/>
      <c r="AQW1" s="157"/>
      <c r="AQX1" s="157"/>
      <c r="AQY1" s="157"/>
      <c r="AQZ1" s="157"/>
      <c r="ARA1" s="157"/>
      <c r="ARB1" s="157"/>
      <c r="ARC1" s="157"/>
      <c r="ARD1" s="157"/>
      <c r="ARE1" s="157"/>
      <c r="ARF1" s="157"/>
      <c r="ARG1" s="157"/>
      <c r="ARH1" s="157"/>
      <c r="ARI1" s="157"/>
      <c r="ARJ1" s="157"/>
      <c r="ARK1" s="157"/>
      <c r="ARL1" s="157"/>
      <c r="ARM1" s="157"/>
      <c r="ARN1" s="157"/>
      <c r="ARO1" s="157"/>
      <c r="ARP1" s="157"/>
      <c r="ARQ1" s="157"/>
      <c r="ARR1" s="157"/>
      <c r="ARS1" s="157"/>
      <c r="ART1" s="157"/>
      <c r="ARU1" s="157"/>
      <c r="ARV1" s="157"/>
      <c r="ARW1" s="157"/>
      <c r="ARX1" s="157"/>
      <c r="ARY1" s="157"/>
      <c r="ARZ1" s="157"/>
      <c r="ASA1" s="157"/>
      <c r="ASB1" s="157"/>
      <c r="ASC1" s="157"/>
      <c r="ASD1" s="157"/>
      <c r="ASE1" s="157"/>
      <c r="ASF1" s="157"/>
      <c r="ASG1" s="157"/>
      <c r="ASH1" s="157"/>
      <c r="ASI1" s="157"/>
      <c r="ASJ1" s="157"/>
      <c r="ASK1" s="157"/>
      <c r="ASL1" s="157"/>
      <c r="ASM1" s="157"/>
      <c r="ASN1" s="157"/>
      <c r="ASO1" s="157"/>
      <c r="ASP1" s="157"/>
      <c r="ASQ1" s="157"/>
      <c r="ASR1" s="157"/>
      <c r="ASS1" s="157"/>
      <c r="AST1" s="157"/>
      <c r="ASU1" s="157"/>
      <c r="ASV1" s="157"/>
      <c r="ASW1" s="157"/>
      <c r="ASX1" s="157"/>
      <c r="ASY1" s="157"/>
      <c r="ASZ1" s="157"/>
      <c r="ATA1" s="157"/>
      <c r="ATB1" s="157"/>
      <c r="ATC1" s="157"/>
      <c r="ATD1" s="157"/>
      <c r="ATE1" s="157"/>
      <c r="ATF1" s="157"/>
      <c r="ATG1" s="157"/>
      <c r="ATH1" s="157"/>
      <c r="ATI1" s="157"/>
      <c r="ATJ1" s="157"/>
      <c r="ATK1" s="157"/>
      <c r="ATL1" s="157"/>
      <c r="ATM1" s="157"/>
      <c r="ATN1" s="157"/>
      <c r="ATO1" s="157"/>
      <c r="ATP1" s="157"/>
      <c r="ATQ1" s="157"/>
      <c r="ATR1" s="157"/>
      <c r="ATS1" s="157"/>
      <c r="ATT1" s="157"/>
      <c r="ATU1" s="157"/>
      <c r="ATV1" s="157"/>
      <c r="ATW1" s="157"/>
      <c r="ATX1" s="157"/>
      <c r="ATY1" s="157"/>
      <c r="ATZ1" s="157"/>
      <c r="AUA1" s="157"/>
      <c r="AUB1" s="157"/>
      <c r="AUC1" s="157"/>
      <c r="AUD1" s="157"/>
      <c r="AUE1" s="157"/>
      <c r="AUF1" s="157"/>
      <c r="AUG1" s="157"/>
      <c r="AUH1" s="157"/>
      <c r="AUI1" s="157"/>
      <c r="AUJ1" s="157"/>
      <c r="AUK1" s="157"/>
      <c r="AUL1" s="157"/>
      <c r="AUM1" s="157"/>
      <c r="AUN1" s="157"/>
      <c r="AUO1" s="157"/>
      <c r="AUP1" s="157"/>
      <c r="AUQ1" s="157"/>
      <c r="AUR1" s="157"/>
      <c r="AUS1" s="157"/>
      <c r="AUT1" s="157"/>
      <c r="AUU1" s="157"/>
      <c r="AUV1" s="157"/>
      <c r="AUW1" s="157"/>
      <c r="AUX1" s="157"/>
      <c r="AUY1" s="157"/>
      <c r="AUZ1" s="157"/>
      <c r="AVA1" s="157"/>
      <c r="AVB1" s="157"/>
      <c r="AVC1" s="157"/>
      <c r="AVD1" s="157"/>
      <c r="AVE1" s="157"/>
      <c r="AVF1" s="157"/>
      <c r="AVG1" s="157"/>
      <c r="AVH1" s="157"/>
      <c r="AVI1" s="157"/>
      <c r="AVJ1" s="157"/>
      <c r="AVK1" s="157"/>
      <c r="AVL1" s="157"/>
      <c r="AVM1" s="157"/>
      <c r="AVN1" s="157"/>
      <c r="AVO1" s="157"/>
      <c r="AVP1" s="157"/>
      <c r="AVQ1" s="157"/>
      <c r="AVR1" s="157"/>
      <c r="AVS1" s="157"/>
      <c r="AVT1" s="157"/>
      <c r="AVU1" s="157"/>
      <c r="AVV1" s="157"/>
      <c r="AVW1" s="157"/>
      <c r="AVX1" s="157"/>
      <c r="AVY1" s="157"/>
      <c r="AVZ1" s="157"/>
      <c r="AWA1" s="157"/>
      <c r="AWB1" s="157"/>
      <c r="AWC1" s="157"/>
      <c r="AWD1" s="157"/>
      <c r="AWE1" s="157"/>
      <c r="AWF1" s="157"/>
      <c r="AWG1" s="157"/>
      <c r="AWH1" s="157"/>
      <c r="AWI1" s="157"/>
      <c r="AWJ1" s="157"/>
      <c r="AWK1" s="157"/>
      <c r="AWL1" s="157"/>
      <c r="AWM1" s="157"/>
      <c r="AWN1" s="157"/>
      <c r="AWO1" s="157"/>
      <c r="AWP1" s="157"/>
      <c r="AWQ1" s="157"/>
      <c r="AWR1" s="157"/>
      <c r="AWS1" s="157"/>
      <c r="AWT1" s="157"/>
      <c r="AWU1" s="157"/>
      <c r="AWV1" s="157"/>
      <c r="AWW1" s="157"/>
      <c r="AWX1" s="157"/>
      <c r="AWY1" s="157"/>
      <c r="AWZ1" s="157"/>
      <c r="AXA1" s="157"/>
      <c r="AXB1" s="157"/>
      <c r="AXC1" s="157"/>
      <c r="AXD1" s="157"/>
      <c r="AXE1" s="157"/>
      <c r="AXF1" s="157"/>
      <c r="AXG1" s="157"/>
      <c r="AXH1" s="157"/>
      <c r="AXI1" s="157"/>
      <c r="AXJ1" s="157"/>
      <c r="AXK1" s="157"/>
      <c r="AXL1" s="157"/>
      <c r="AXM1" s="157"/>
      <c r="AXN1" s="157"/>
      <c r="AXO1" s="157"/>
      <c r="AXP1" s="157"/>
      <c r="AXQ1" s="157"/>
      <c r="AXR1" s="157"/>
      <c r="AXS1" s="157"/>
      <c r="AXT1" s="157"/>
      <c r="AXU1" s="157"/>
      <c r="AXV1" s="157"/>
      <c r="AXW1" s="157"/>
      <c r="AXX1" s="157"/>
      <c r="AXY1" s="157"/>
      <c r="AXZ1" s="157"/>
      <c r="AYA1" s="157"/>
      <c r="AYB1" s="157"/>
      <c r="AYC1" s="157"/>
      <c r="AYD1" s="157"/>
      <c r="AYE1" s="157"/>
      <c r="AYF1" s="157"/>
      <c r="AYG1" s="157"/>
      <c r="AYH1" s="157"/>
      <c r="AYI1" s="157"/>
      <c r="AYJ1" s="157"/>
      <c r="AYK1" s="157"/>
      <c r="AYL1" s="157"/>
      <c r="AYM1" s="157"/>
      <c r="AYN1" s="157"/>
      <c r="AYO1" s="157"/>
      <c r="AYP1" s="157"/>
      <c r="AYQ1" s="157"/>
      <c r="AYR1" s="157"/>
      <c r="AYS1" s="157"/>
      <c r="AYT1" s="157"/>
      <c r="AYU1" s="157"/>
      <c r="AYV1" s="157"/>
      <c r="AYW1" s="157"/>
      <c r="AYX1" s="157"/>
      <c r="AYY1" s="157"/>
      <c r="AYZ1" s="157"/>
      <c r="AZA1" s="157"/>
      <c r="AZB1" s="157"/>
      <c r="AZC1" s="157"/>
      <c r="AZD1" s="157"/>
      <c r="AZE1" s="157"/>
      <c r="AZF1" s="157"/>
      <c r="AZG1" s="157"/>
      <c r="AZH1" s="157"/>
      <c r="AZI1" s="157"/>
      <c r="AZJ1" s="157"/>
      <c r="AZK1" s="157"/>
      <c r="AZL1" s="157"/>
      <c r="AZM1" s="157"/>
      <c r="AZN1" s="157"/>
      <c r="AZO1" s="157"/>
      <c r="AZP1" s="157"/>
      <c r="AZQ1" s="157"/>
      <c r="AZR1" s="157"/>
      <c r="AZS1" s="157"/>
      <c r="AZT1" s="157"/>
      <c r="AZU1" s="157"/>
      <c r="AZV1" s="157"/>
      <c r="AZW1" s="157"/>
      <c r="AZX1" s="157"/>
      <c r="AZY1" s="157"/>
      <c r="AZZ1" s="157"/>
      <c r="BAA1" s="157"/>
      <c r="BAB1" s="157"/>
      <c r="BAC1" s="157"/>
      <c r="BAD1" s="157"/>
      <c r="BAE1" s="157"/>
      <c r="BAF1" s="157"/>
      <c r="BAG1" s="157"/>
      <c r="BAH1" s="157"/>
      <c r="BAI1" s="157"/>
      <c r="BAJ1" s="157"/>
      <c r="BAK1" s="157"/>
      <c r="BAL1" s="157"/>
      <c r="BAM1" s="157"/>
      <c r="BAN1" s="157"/>
      <c r="BAO1" s="157"/>
      <c r="BAP1" s="157"/>
      <c r="BAQ1" s="157"/>
      <c r="BAR1" s="157"/>
      <c r="BAS1" s="157"/>
      <c r="BAT1" s="157"/>
      <c r="BAU1" s="157"/>
      <c r="BAV1" s="157"/>
      <c r="BAW1" s="157"/>
      <c r="BAX1" s="157"/>
      <c r="BAY1" s="157"/>
      <c r="BAZ1" s="157"/>
      <c r="BBA1" s="157"/>
      <c r="BBB1" s="157"/>
      <c r="BBC1" s="157"/>
      <c r="BBD1" s="157"/>
      <c r="BBE1" s="157"/>
      <c r="BBF1" s="157"/>
      <c r="BBG1" s="157"/>
      <c r="BBH1" s="157"/>
      <c r="BBI1" s="157"/>
      <c r="BBJ1" s="157"/>
      <c r="BBK1" s="157"/>
      <c r="BBL1" s="157"/>
      <c r="BBM1" s="157"/>
      <c r="BBN1" s="157"/>
      <c r="BBO1" s="157"/>
      <c r="BBP1" s="157"/>
      <c r="BBQ1" s="157"/>
      <c r="BBR1" s="157"/>
      <c r="BBS1" s="157"/>
      <c r="BBT1" s="157"/>
      <c r="BBU1" s="157"/>
      <c r="BBV1" s="157"/>
      <c r="BBW1" s="157"/>
      <c r="BBX1" s="157"/>
      <c r="BBY1" s="157"/>
      <c r="BBZ1" s="157"/>
      <c r="BCA1" s="157"/>
      <c r="BCB1" s="157"/>
      <c r="BCC1" s="157"/>
      <c r="BCD1" s="157"/>
      <c r="BCE1" s="157"/>
      <c r="BCF1" s="157"/>
      <c r="BCG1" s="157"/>
      <c r="BCH1" s="157"/>
      <c r="BCI1" s="157"/>
      <c r="BCJ1" s="157"/>
      <c r="BCK1" s="157"/>
      <c r="BCL1" s="157"/>
      <c r="BCM1" s="157"/>
      <c r="BCN1" s="157"/>
      <c r="BCO1" s="157"/>
      <c r="BCP1" s="157"/>
      <c r="BCQ1" s="157"/>
      <c r="BCR1" s="157"/>
      <c r="BCS1" s="157"/>
      <c r="BCT1" s="157"/>
      <c r="BCU1" s="157"/>
      <c r="BCV1" s="157"/>
      <c r="BCW1" s="157"/>
      <c r="BCX1" s="157"/>
      <c r="BCY1" s="157"/>
      <c r="BCZ1" s="157"/>
      <c r="BDA1" s="157"/>
      <c r="BDB1" s="157"/>
      <c r="BDC1" s="157"/>
      <c r="BDD1" s="157"/>
      <c r="BDE1" s="157"/>
      <c r="BDF1" s="157"/>
      <c r="BDG1" s="157"/>
      <c r="BDH1" s="157"/>
      <c r="BDI1" s="157"/>
      <c r="BDJ1" s="157"/>
      <c r="BDK1" s="157"/>
      <c r="BDL1" s="157"/>
      <c r="BDM1" s="157"/>
      <c r="BDN1" s="157"/>
      <c r="BDO1" s="157"/>
      <c r="BDP1" s="157"/>
      <c r="BDQ1" s="157"/>
      <c r="BDR1" s="157"/>
      <c r="BDS1" s="157"/>
      <c r="BDT1" s="157"/>
      <c r="BDU1" s="157"/>
      <c r="BDV1" s="157"/>
      <c r="BDW1" s="157"/>
      <c r="BDX1" s="157"/>
      <c r="BDY1" s="157"/>
      <c r="BDZ1" s="157"/>
      <c r="BEA1" s="157"/>
      <c r="BEB1" s="157"/>
      <c r="BEC1" s="157"/>
      <c r="BED1" s="157"/>
      <c r="BEE1" s="157"/>
      <c r="BEF1" s="157"/>
      <c r="BEG1" s="157"/>
      <c r="BEH1" s="157"/>
      <c r="BEI1" s="157"/>
      <c r="BEJ1" s="157"/>
      <c r="BEK1" s="157"/>
      <c r="BEL1" s="157"/>
      <c r="BEM1" s="157"/>
      <c r="BEN1" s="157"/>
      <c r="BEO1" s="157"/>
      <c r="BEP1" s="157"/>
      <c r="BEQ1" s="157"/>
      <c r="BER1" s="157"/>
      <c r="BES1" s="157"/>
      <c r="BET1" s="157"/>
      <c r="BEU1" s="157"/>
      <c r="BEV1" s="157"/>
      <c r="BEW1" s="157"/>
      <c r="BEX1" s="157"/>
      <c r="BEY1" s="157"/>
      <c r="BEZ1" s="157"/>
      <c r="BFA1" s="157"/>
      <c r="BFB1" s="157"/>
      <c r="BFC1" s="157"/>
      <c r="BFD1" s="157"/>
      <c r="BFE1" s="157"/>
      <c r="BFF1" s="157"/>
      <c r="BFG1" s="157"/>
      <c r="BFH1" s="157"/>
      <c r="BFI1" s="157"/>
      <c r="BFJ1" s="157"/>
      <c r="BFK1" s="157"/>
      <c r="BFL1" s="157"/>
      <c r="BFM1" s="157"/>
      <c r="BFN1" s="157"/>
      <c r="BFO1" s="157"/>
      <c r="BFP1" s="157"/>
      <c r="BFQ1" s="157"/>
      <c r="BFR1" s="157"/>
      <c r="BFS1" s="157"/>
      <c r="BFT1" s="157"/>
      <c r="BFU1" s="157"/>
      <c r="BFV1" s="157"/>
      <c r="BFW1" s="157"/>
      <c r="BFX1" s="157"/>
      <c r="BFY1" s="157"/>
      <c r="BFZ1" s="157"/>
      <c r="BGA1" s="157"/>
      <c r="BGB1" s="157"/>
      <c r="BGC1" s="157"/>
      <c r="BGD1" s="157"/>
      <c r="BGE1" s="157"/>
      <c r="BGF1" s="157"/>
      <c r="BGG1" s="157"/>
      <c r="BGH1" s="157"/>
      <c r="BGI1" s="157"/>
      <c r="BGJ1" s="157"/>
      <c r="BGK1" s="157"/>
      <c r="BGL1" s="157"/>
      <c r="BGM1" s="157"/>
      <c r="BGN1" s="157"/>
      <c r="BGO1" s="157"/>
      <c r="BGP1" s="157"/>
      <c r="BGQ1" s="157"/>
      <c r="BGR1" s="157"/>
      <c r="BGS1" s="157"/>
      <c r="BGT1" s="157"/>
      <c r="BGU1" s="157"/>
      <c r="BGV1" s="157"/>
      <c r="BGW1" s="157"/>
      <c r="BGX1" s="157"/>
      <c r="BGY1" s="157"/>
      <c r="BGZ1" s="157"/>
      <c r="BHA1" s="157"/>
      <c r="BHB1" s="157"/>
      <c r="BHC1" s="157"/>
      <c r="BHD1" s="157"/>
      <c r="BHE1" s="157"/>
      <c r="BHF1" s="157"/>
      <c r="BHG1" s="157"/>
      <c r="BHH1" s="157"/>
      <c r="BHI1" s="157"/>
      <c r="BHJ1" s="157"/>
      <c r="BHK1" s="157"/>
      <c r="BHL1" s="157"/>
      <c r="BHM1" s="157"/>
      <c r="BHN1" s="157"/>
      <c r="BHO1" s="157"/>
      <c r="BHP1" s="157"/>
      <c r="BHQ1" s="157"/>
      <c r="BHR1" s="157"/>
      <c r="BHS1" s="157"/>
      <c r="BHT1" s="157"/>
      <c r="BHU1" s="157"/>
      <c r="BHV1" s="157"/>
      <c r="BHW1" s="157"/>
      <c r="BHX1" s="157"/>
      <c r="BHY1" s="157"/>
      <c r="BHZ1" s="157"/>
      <c r="BIA1" s="157"/>
      <c r="BIB1" s="157"/>
      <c r="BIC1" s="157"/>
      <c r="BID1" s="157"/>
      <c r="BIE1" s="157"/>
      <c r="BIF1" s="157"/>
      <c r="BIG1" s="157"/>
      <c r="BIH1" s="157"/>
      <c r="BII1" s="157"/>
      <c r="BIJ1" s="157"/>
      <c r="BIK1" s="157"/>
      <c r="BIL1" s="157"/>
      <c r="BIM1" s="157"/>
      <c r="BIN1" s="157"/>
      <c r="BIO1" s="157"/>
      <c r="BIP1" s="157"/>
      <c r="BIQ1" s="157"/>
      <c r="BIR1" s="157"/>
      <c r="BIS1" s="157"/>
      <c r="BIT1" s="157"/>
      <c r="BIU1" s="157"/>
      <c r="BIV1" s="157"/>
      <c r="BIW1" s="157"/>
      <c r="BIX1" s="157"/>
      <c r="BIY1" s="157"/>
      <c r="BIZ1" s="157"/>
      <c r="BJA1" s="157"/>
      <c r="BJB1" s="157"/>
      <c r="BJC1" s="157"/>
      <c r="BJD1" s="157"/>
      <c r="BJE1" s="157"/>
      <c r="BJF1" s="157"/>
      <c r="BJG1" s="157"/>
      <c r="BJH1" s="157"/>
      <c r="BJI1" s="157"/>
      <c r="BJJ1" s="157"/>
      <c r="BJK1" s="157"/>
      <c r="BJL1" s="157"/>
      <c r="BJM1" s="157"/>
      <c r="BJN1" s="157"/>
      <c r="BJO1" s="157"/>
      <c r="BJP1" s="157"/>
      <c r="BJQ1" s="157"/>
      <c r="BJR1" s="157"/>
      <c r="BJS1" s="157"/>
      <c r="BJT1" s="157"/>
      <c r="BJU1" s="157"/>
      <c r="BJV1" s="157"/>
      <c r="BJW1" s="157"/>
      <c r="BJX1" s="157"/>
      <c r="BJY1" s="157"/>
      <c r="BJZ1" s="157"/>
      <c r="BKA1" s="157"/>
      <c r="BKB1" s="157"/>
      <c r="BKC1" s="157"/>
      <c r="BKD1" s="157"/>
      <c r="BKE1" s="157"/>
      <c r="BKF1" s="157"/>
      <c r="BKG1" s="157"/>
      <c r="BKH1" s="157"/>
      <c r="BKI1" s="157"/>
      <c r="BKJ1" s="157"/>
      <c r="BKK1" s="157"/>
      <c r="BKL1" s="157"/>
      <c r="BKM1" s="157"/>
      <c r="BKN1" s="157"/>
      <c r="BKO1" s="157"/>
      <c r="BKP1" s="157"/>
      <c r="BKQ1" s="157"/>
      <c r="BKR1" s="157"/>
      <c r="BKS1" s="157"/>
      <c r="BKT1" s="157"/>
      <c r="BKU1" s="157"/>
      <c r="BKV1" s="157"/>
      <c r="BKW1" s="157"/>
      <c r="BKX1" s="157"/>
      <c r="BKY1" s="157"/>
      <c r="BKZ1" s="157"/>
      <c r="BLA1" s="157"/>
      <c r="BLB1" s="157"/>
      <c r="BLC1" s="157"/>
      <c r="BLD1" s="157"/>
      <c r="BLE1" s="157"/>
      <c r="BLF1" s="157"/>
      <c r="BLG1" s="157"/>
      <c r="BLH1" s="157"/>
      <c r="BLI1" s="157"/>
      <c r="BLJ1" s="157"/>
      <c r="BLK1" s="157"/>
      <c r="BLL1" s="157"/>
      <c r="BLM1" s="157"/>
      <c r="BLN1" s="157"/>
      <c r="BLO1" s="157"/>
      <c r="BLP1" s="157"/>
      <c r="BLQ1" s="157"/>
      <c r="BLR1" s="157"/>
      <c r="BLS1" s="157"/>
      <c r="BLT1" s="157"/>
      <c r="BLU1" s="157"/>
      <c r="BLV1" s="157"/>
      <c r="BLW1" s="157"/>
      <c r="BLX1" s="157"/>
      <c r="BLY1" s="157"/>
      <c r="BLZ1" s="157"/>
      <c r="BMA1" s="157"/>
      <c r="BMB1" s="157"/>
      <c r="BMC1" s="157"/>
      <c r="BMD1" s="157"/>
      <c r="BME1" s="157"/>
      <c r="BMF1" s="157"/>
      <c r="BMG1" s="157"/>
      <c r="BMH1" s="157"/>
      <c r="BMI1" s="157"/>
      <c r="BMJ1" s="157"/>
      <c r="BMK1" s="157"/>
      <c r="BML1" s="157"/>
      <c r="BMM1" s="157"/>
      <c r="BMN1" s="157"/>
      <c r="BMO1" s="157"/>
      <c r="BMP1" s="157"/>
      <c r="BMQ1" s="157"/>
      <c r="BMR1" s="157"/>
      <c r="BMS1" s="157"/>
      <c r="BMT1" s="157"/>
      <c r="BMU1" s="157"/>
      <c r="BMV1" s="157"/>
      <c r="BMW1" s="157"/>
      <c r="BMX1" s="157"/>
      <c r="BMY1" s="157"/>
      <c r="BMZ1" s="157"/>
      <c r="BNA1" s="157"/>
      <c r="BNB1" s="157"/>
      <c r="BNC1" s="157"/>
      <c r="BND1" s="157"/>
      <c r="BNE1" s="157"/>
      <c r="BNF1" s="157"/>
      <c r="BNG1" s="157"/>
      <c r="BNH1" s="157"/>
      <c r="BNI1" s="157"/>
      <c r="BNJ1" s="157"/>
      <c r="BNK1" s="157"/>
      <c r="BNL1" s="157"/>
      <c r="BNM1" s="157"/>
      <c r="BNN1" s="157"/>
      <c r="BNO1" s="157"/>
      <c r="BNP1" s="157"/>
      <c r="BNQ1" s="157"/>
      <c r="BNR1" s="157"/>
      <c r="BNS1" s="157"/>
      <c r="BNT1" s="157"/>
      <c r="BNU1" s="157"/>
      <c r="BNV1" s="157"/>
      <c r="BNW1" s="157"/>
      <c r="BNX1" s="157"/>
      <c r="BNY1" s="157"/>
      <c r="BNZ1" s="157"/>
      <c r="BOA1" s="157"/>
      <c r="BOB1" s="157"/>
      <c r="BOC1" s="157"/>
      <c r="BOD1" s="157"/>
      <c r="BOE1" s="157"/>
      <c r="BOF1" s="157"/>
      <c r="BOG1" s="157"/>
      <c r="BOH1" s="157"/>
      <c r="BOI1" s="157"/>
      <c r="BOJ1" s="157"/>
      <c r="BOK1" s="157"/>
      <c r="BOL1" s="157"/>
      <c r="BOM1" s="157"/>
      <c r="BON1" s="157"/>
      <c r="BOO1" s="157"/>
      <c r="BOP1" s="157"/>
      <c r="BOQ1" s="157"/>
      <c r="BOR1" s="157"/>
      <c r="BOS1" s="157"/>
      <c r="BOT1" s="157"/>
      <c r="BOU1" s="157"/>
      <c r="BOV1" s="157"/>
      <c r="BOW1" s="157"/>
      <c r="BOX1" s="157"/>
      <c r="BOY1" s="157"/>
      <c r="BOZ1" s="157"/>
      <c r="BPA1" s="157"/>
      <c r="BPB1" s="157"/>
      <c r="BPC1" s="157"/>
      <c r="BPD1" s="157"/>
      <c r="BPE1" s="157"/>
      <c r="BPF1" s="157"/>
      <c r="BPG1" s="157"/>
      <c r="BPH1" s="157"/>
      <c r="BPI1" s="157"/>
      <c r="BPJ1" s="157"/>
      <c r="BPK1" s="157"/>
      <c r="BPL1" s="157"/>
      <c r="BPM1" s="157"/>
      <c r="BPN1" s="157"/>
      <c r="BPO1" s="157"/>
      <c r="BPP1" s="157"/>
      <c r="BPQ1" s="157"/>
      <c r="BPR1" s="157"/>
      <c r="BPS1" s="157"/>
      <c r="BPT1" s="157"/>
      <c r="BPU1" s="157"/>
      <c r="BPV1" s="157"/>
      <c r="BPW1" s="157"/>
      <c r="BPX1" s="157"/>
      <c r="BPY1" s="157"/>
      <c r="BPZ1" s="157"/>
      <c r="BQA1" s="157"/>
      <c r="BQB1" s="157"/>
      <c r="BQC1" s="157"/>
      <c r="BQD1" s="157"/>
      <c r="BQE1" s="157"/>
      <c r="BQF1" s="157"/>
      <c r="BQG1" s="157"/>
      <c r="BQH1" s="157"/>
      <c r="BQI1" s="157"/>
      <c r="BQJ1" s="157"/>
      <c r="BQK1" s="157"/>
      <c r="BQL1" s="157"/>
      <c r="BQM1" s="157"/>
      <c r="BQN1" s="157"/>
      <c r="BQO1" s="157"/>
      <c r="BQP1" s="157"/>
      <c r="BQQ1" s="157"/>
      <c r="BQR1" s="157"/>
      <c r="BQS1" s="157"/>
      <c r="BQT1" s="157"/>
      <c r="BQU1" s="157"/>
      <c r="BQV1" s="157"/>
      <c r="BQW1" s="157"/>
      <c r="BQX1" s="157"/>
      <c r="BQY1" s="157"/>
      <c r="BQZ1" s="157"/>
      <c r="BRA1" s="157"/>
      <c r="BRB1" s="157"/>
      <c r="BRC1" s="157"/>
      <c r="BRD1" s="157"/>
      <c r="BRE1" s="157"/>
      <c r="BRF1" s="157"/>
      <c r="BRG1" s="157"/>
      <c r="BRH1" s="157"/>
      <c r="BRI1" s="157"/>
      <c r="BRJ1" s="157"/>
      <c r="BRK1" s="157"/>
      <c r="BRL1" s="157"/>
      <c r="BRM1" s="157"/>
      <c r="BRN1" s="157"/>
      <c r="BRO1" s="157"/>
      <c r="BRP1" s="157"/>
      <c r="BRQ1" s="157"/>
      <c r="BRR1" s="157"/>
      <c r="BRS1" s="157"/>
      <c r="BRT1" s="157"/>
      <c r="BRU1" s="157"/>
      <c r="BRV1" s="157"/>
      <c r="BRW1" s="157"/>
      <c r="BRX1" s="157"/>
      <c r="BRY1" s="157"/>
      <c r="BRZ1" s="157"/>
      <c r="BSA1" s="157"/>
      <c r="BSB1" s="157"/>
      <c r="BSC1" s="157"/>
      <c r="BSD1" s="157"/>
      <c r="BSE1" s="157"/>
      <c r="BSF1" s="157"/>
      <c r="BSG1" s="157"/>
      <c r="BSH1" s="157"/>
      <c r="BSI1" s="157"/>
      <c r="BSJ1" s="157"/>
      <c r="BSK1" s="157"/>
      <c r="BSL1" s="157"/>
      <c r="BSM1" s="157"/>
      <c r="BSN1" s="157"/>
      <c r="BSO1" s="157"/>
      <c r="BSP1" s="157"/>
      <c r="BSQ1" s="157"/>
      <c r="BSR1" s="157"/>
      <c r="BSS1" s="157"/>
      <c r="BST1" s="157"/>
      <c r="BSU1" s="157"/>
      <c r="BSV1" s="157"/>
      <c r="BSW1" s="157"/>
      <c r="BSX1" s="157"/>
      <c r="BSY1" s="157"/>
      <c r="BSZ1" s="157"/>
      <c r="BTA1" s="157"/>
      <c r="BTB1" s="157"/>
      <c r="BTC1" s="157"/>
      <c r="BTD1" s="157"/>
      <c r="BTE1" s="157"/>
      <c r="BTF1" s="157"/>
      <c r="BTG1" s="157"/>
      <c r="BTH1" s="157"/>
      <c r="BTI1" s="157"/>
      <c r="BTJ1" s="157"/>
      <c r="BTK1" s="157"/>
      <c r="BTL1" s="157"/>
      <c r="BTM1" s="157"/>
      <c r="BTN1" s="157"/>
      <c r="BTO1" s="157"/>
      <c r="BTP1" s="157"/>
      <c r="BTQ1" s="157"/>
      <c r="BTR1" s="157"/>
      <c r="BTS1" s="157"/>
      <c r="BTT1" s="157"/>
      <c r="BTU1" s="157"/>
      <c r="BTV1" s="157"/>
      <c r="BTW1" s="157"/>
      <c r="BTX1" s="157"/>
      <c r="BTY1" s="157"/>
      <c r="BTZ1" s="157"/>
      <c r="BUA1" s="157"/>
      <c r="BUB1" s="157"/>
      <c r="BUC1" s="157"/>
      <c r="BUD1" s="157"/>
      <c r="BUE1" s="157"/>
      <c r="BUF1" s="157"/>
      <c r="BUG1" s="157"/>
      <c r="BUH1" s="157"/>
      <c r="BUI1" s="157"/>
      <c r="BUJ1" s="157"/>
      <c r="BUK1" s="157"/>
      <c r="BUL1" s="157"/>
      <c r="BUM1" s="157"/>
      <c r="BUN1" s="157"/>
      <c r="BUO1" s="157"/>
      <c r="BUP1" s="157"/>
      <c r="BUQ1" s="157"/>
      <c r="BUR1" s="157"/>
      <c r="BUS1" s="157"/>
      <c r="BUT1" s="157"/>
      <c r="BUU1" s="157"/>
      <c r="BUV1" s="157"/>
      <c r="BUW1" s="157"/>
      <c r="BUX1" s="157"/>
      <c r="BUY1" s="157"/>
      <c r="BUZ1" s="157"/>
      <c r="BVA1" s="157"/>
      <c r="BVB1" s="157"/>
      <c r="BVC1" s="157"/>
      <c r="BVD1" s="157"/>
      <c r="BVE1" s="157"/>
      <c r="BVF1" s="157"/>
      <c r="BVG1" s="157"/>
      <c r="BVH1" s="157"/>
      <c r="BVI1" s="157"/>
      <c r="BVJ1" s="157"/>
      <c r="BVK1" s="157"/>
      <c r="BVL1" s="157"/>
      <c r="BVM1" s="157"/>
      <c r="BVN1" s="157"/>
      <c r="BVO1" s="157"/>
      <c r="BVP1" s="157"/>
      <c r="BVQ1" s="157"/>
      <c r="BVR1" s="157"/>
      <c r="BVS1" s="157"/>
      <c r="BVT1" s="157"/>
      <c r="BVU1" s="157"/>
      <c r="BVV1" s="157"/>
      <c r="BVW1" s="157"/>
      <c r="BVX1" s="157"/>
      <c r="BVY1" s="157"/>
      <c r="BVZ1" s="157"/>
      <c r="BWA1" s="157"/>
      <c r="BWB1" s="157"/>
      <c r="BWC1" s="157"/>
      <c r="BWD1" s="157"/>
      <c r="BWE1" s="157"/>
      <c r="BWF1" s="157"/>
      <c r="BWG1" s="157"/>
      <c r="BWH1" s="157"/>
      <c r="BWI1" s="157"/>
      <c r="BWJ1" s="157"/>
      <c r="BWK1" s="157"/>
      <c r="BWL1" s="157"/>
      <c r="BWM1" s="157"/>
      <c r="BWN1" s="157"/>
      <c r="BWO1" s="157"/>
      <c r="BWP1" s="157"/>
      <c r="BWQ1" s="157"/>
      <c r="BWR1" s="157"/>
      <c r="BWS1" s="157"/>
      <c r="BWT1" s="157"/>
      <c r="BWU1" s="157"/>
      <c r="BWV1" s="157"/>
      <c r="BWW1" s="157"/>
      <c r="BWX1" s="157"/>
      <c r="BWY1" s="157"/>
      <c r="BWZ1" s="157"/>
      <c r="BXA1" s="157"/>
      <c r="BXB1" s="157"/>
      <c r="BXC1" s="157"/>
      <c r="BXD1" s="157"/>
      <c r="BXE1" s="157"/>
      <c r="BXF1" s="157"/>
      <c r="BXG1" s="157"/>
      <c r="BXH1" s="157"/>
      <c r="BXI1" s="157"/>
      <c r="BXJ1" s="157"/>
      <c r="BXK1" s="157"/>
      <c r="BXL1" s="157"/>
      <c r="BXM1" s="157"/>
      <c r="BXN1" s="157"/>
      <c r="BXO1" s="157"/>
      <c r="BXP1" s="157"/>
      <c r="BXQ1" s="157"/>
      <c r="BXR1" s="157"/>
      <c r="BXS1" s="157"/>
      <c r="BXT1" s="157"/>
      <c r="BXU1" s="157"/>
      <c r="BXV1" s="157"/>
      <c r="BXW1" s="157"/>
      <c r="BXX1" s="157"/>
      <c r="BXY1" s="157"/>
      <c r="BXZ1" s="157"/>
      <c r="BYA1" s="157"/>
      <c r="BYB1" s="157"/>
      <c r="BYC1" s="157"/>
      <c r="BYD1" s="157"/>
      <c r="BYE1" s="157"/>
      <c r="BYF1" s="157"/>
      <c r="BYG1" s="157"/>
      <c r="BYH1" s="157"/>
      <c r="BYI1" s="157"/>
      <c r="BYJ1" s="157"/>
      <c r="BYK1" s="157"/>
      <c r="BYL1" s="157"/>
      <c r="BYM1" s="157"/>
      <c r="BYN1" s="157"/>
      <c r="BYO1" s="157"/>
      <c r="BYP1" s="157"/>
      <c r="BYQ1" s="157"/>
      <c r="BYR1" s="157"/>
      <c r="BYS1" s="157"/>
      <c r="BYT1" s="157"/>
      <c r="BYU1" s="157"/>
      <c r="BYV1" s="157"/>
      <c r="BYW1" s="157"/>
      <c r="BYX1" s="157"/>
      <c r="BYY1" s="157"/>
      <c r="BYZ1" s="157"/>
      <c r="BZA1" s="157"/>
      <c r="BZB1" s="157"/>
      <c r="BZC1" s="157"/>
      <c r="BZD1" s="157"/>
      <c r="BZE1" s="157"/>
      <c r="BZF1" s="157"/>
      <c r="BZG1" s="157"/>
      <c r="BZH1" s="157"/>
      <c r="BZI1" s="157"/>
      <c r="BZJ1" s="157"/>
      <c r="BZK1" s="157"/>
      <c r="BZL1" s="157"/>
      <c r="BZM1" s="157"/>
      <c r="BZN1" s="157"/>
      <c r="BZO1" s="157"/>
      <c r="BZP1" s="157"/>
      <c r="BZQ1" s="157"/>
      <c r="BZR1" s="157"/>
      <c r="BZS1" s="157"/>
      <c r="BZT1" s="157"/>
      <c r="BZU1" s="157"/>
      <c r="BZV1" s="157"/>
      <c r="BZW1" s="157"/>
      <c r="BZX1" s="157"/>
      <c r="BZY1" s="157"/>
      <c r="BZZ1" s="157"/>
      <c r="CAA1" s="157"/>
      <c r="CAB1" s="157"/>
      <c r="CAC1" s="157"/>
      <c r="CAD1" s="157"/>
      <c r="CAE1" s="157"/>
      <c r="CAF1" s="157"/>
      <c r="CAG1" s="157"/>
      <c r="CAH1" s="157"/>
      <c r="CAI1" s="157"/>
      <c r="CAJ1" s="157"/>
      <c r="CAK1" s="157"/>
      <c r="CAL1" s="157"/>
      <c r="CAM1" s="157"/>
      <c r="CAN1" s="157"/>
      <c r="CAO1" s="157"/>
      <c r="CAP1" s="157"/>
      <c r="CAQ1" s="157"/>
      <c r="CAR1" s="157"/>
      <c r="CAS1" s="157"/>
      <c r="CAT1" s="157"/>
      <c r="CAU1" s="157"/>
      <c r="CAV1" s="157"/>
      <c r="CAW1" s="157"/>
      <c r="CAX1" s="157"/>
      <c r="CAY1" s="157"/>
      <c r="CAZ1" s="157"/>
      <c r="CBA1" s="157"/>
      <c r="CBB1" s="157"/>
      <c r="CBC1" s="157"/>
      <c r="CBD1" s="157"/>
      <c r="CBE1" s="157"/>
      <c r="CBF1" s="157"/>
      <c r="CBG1" s="157"/>
      <c r="CBH1" s="157"/>
      <c r="CBI1" s="157"/>
      <c r="CBJ1" s="157"/>
      <c r="CBK1" s="157"/>
      <c r="CBL1" s="157"/>
      <c r="CBM1" s="157"/>
      <c r="CBN1" s="157"/>
      <c r="CBO1" s="157"/>
      <c r="CBP1" s="157"/>
      <c r="CBQ1" s="157"/>
      <c r="CBR1" s="157"/>
      <c r="CBS1" s="157"/>
      <c r="CBT1" s="157"/>
      <c r="CBU1" s="157"/>
      <c r="CBV1" s="157"/>
      <c r="CBW1" s="157"/>
      <c r="CBX1" s="157"/>
      <c r="CBY1" s="157"/>
      <c r="CBZ1" s="157"/>
      <c r="CCA1" s="157"/>
      <c r="CCB1" s="157"/>
      <c r="CCC1" s="157"/>
      <c r="CCD1" s="157"/>
      <c r="CCE1" s="157"/>
      <c r="CCF1" s="157"/>
      <c r="CCG1" s="157"/>
      <c r="CCH1" s="157"/>
      <c r="CCI1" s="157"/>
      <c r="CCJ1" s="157"/>
      <c r="CCK1" s="157"/>
      <c r="CCL1" s="157"/>
      <c r="CCM1" s="157"/>
      <c r="CCN1" s="157"/>
      <c r="CCO1" s="157"/>
      <c r="CCP1" s="157"/>
      <c r="CCQ1" s="157"/>
      <c r="CCR1" s="157"/>
      <c r="CCS1" s="157"/>
      <c r="CCT1" s="157"/>
      <c r="CCU1" s="157"/>
      <c r="CCV1" s="157"/>
      <c r="CCW1" s="157"/>
      <c r="CCX1" s="157"/>
      <c r="CCY1" s="157"/>
      <c r="CCZ1" s="157"/>
      <c r="CDA1" s="157"/>
      <c r="CDB1" s="157"/>
      <c r="CDC1" s="157"/>
      <c r="CDD1" s="157"/>
      <c r="CDE1" s="157"/>
      <c r="CDF1" s="157"/>
      <c r="CDG1" s="157"/>
      <c r="CDH1" s="157"/>
      <c r="CDI1" s="157"/>
      <c r="CDJ1" s="157"/>
      <c r="CDK1" s="157"/>
      <c r="CDL1" s="157"/>
      <c r="CDM1" s="157"/>
      <c r="CDN1" s="157"/>
      <c r="CDO1" s="157"/>
      <c r="CDP1" s="157"/>
      <c r="CDQ1" s="157"/>
      <c r="CDR1" s="157"/>
      <c r="CDS1" s="157"/>
      <c r="CDT1" s="157"/>
      <c r="CDU1" s="157"/>
      <c r="CDV1" s="157"/>
      <c r="CDW1" s="157"/>
      <c r="CDX1" s="157"/>
      <c r="CDY1" s="157"/>
      <c r="CDZ1" s="157"/>
      <c r="CEA1" s="157"/>
      <c r="CEB1" s="157"/>
      <c r="CEC1" s="157"/>
      <c r="CED1" s="157"/>
      <c r="CEE1" s="157"/>
      <c r="CEF1" s="157"/>
      <c r="CEG1" s="157"/>
      <c r="CEH1" s="157"/>
      <c r="CEI1" s="157"/>
      <c r="CEJ1" s="157"/>
      <c r="CEK1" s="157"/>
      <c r="CEL1" s="157"/>
      <c r="CEM1" s="157"/>
      <c r="CEN1" s="157"/>
      <c r="CEO1" s="157"/>
      <c r="CEP1" s="157"/>
      <c r="CEQ1" s="157"/>
      <c r="CER1" s="157"/>
      <c r="CES1" s="157"/>
      <c r="CET1" s="157"/>
      <c r="CEU1" s="157"/>
      <c r="CEV1" s="157"/>
      <c r="CEW1" s="157"/>
      <c r="CEX1" s="157"/>
      <c r="CEY1" s="157"/>
      <c r="CEZ1" s="157"/>
      <c r="CFA1" s="157"/>
      <c r="CFB1" s="157"/>
      <c r="CFC1" s="157"/>
      <c r="CFD1" s="157"/>
      <c r="CFE1" s="157"/>
      <c r="CFF1" s="157"/>
      <c r="CFG1" s="157"/>
      <c r="CFH1" s="157"/>
      <c r="CFI1" s="157"/>
      <c r="CFJ1" s="157"/>
      <c r="CFK1" s="157"/>
      <c r="CFL1" s="157"/>
      <c r="CFM1" s="157"/>
      <c r="CFN1" s="157"/>
      <c r="CFO1" s="157"/>
      <c r="CFP1" s="157"/>
      <c r="CFQ1" s="157"/>
      <c r="CFR1" s="157"/>
      <c r="CFS1" s="157"/>
      <c r="CFT1" s="157"/>
      <c r="CFU1" s="157"/>
      <c r="CFV1" s="157"/>
      <c r="CFW1" s="157"/>
      <c r="CFX1" s="157"/>
      <c r="CFY1" s="157"/>
      <c r="CFZ1" s="157"/>
      <c r="CGA1" s="157"/>
      <c r="CGB1" s="157"/>
      <c r="CGC1" s="157"/>
      <c r="CGD1" s="157"/>
      <c r="CGE1" s="157"/>
      <c r="CGF1" s="157"/>
      <c r="CGG1" s="157"/>
      <c r="CGH1" s="157"/>
      <c r="CGI1" s="157"/>
      <c r="CGJ1" s="157"/>
      <c r="CGK1" s="157"/>
      <c r="CGL1" s="157"/>
      <c r="CGM1" s="157"/>
      <c r="CGN1" s="157"/>
      <c r="CGO1" s="157"/>
      <c r="CGP1" s="157"/>
      <c r="CGQ1" s="157"/>
      <c r="CGR1" s="157"/>
      <c r="CGS1" s="157"/>
      <c r="CGT1" s="157"/>
      <c r="CGU1" s="157"/>
      <c r="CGV1" s="157"/>
      <c r="CGW1" s="157"/>
      <c r="CGX1" s="157"/>
      <c r="CGY1" s="157"/>
      <c r="CGZ1" s="157"/>
      <c r="CHA1" s="157"/>
      <c r="CHB1" s="157"/>
      <c r="CHC1" s="157"/>
      <c r="CHD1" s="157"/>
      <c r="CHE1" s="157"/>
      <c r="CHF1" s="157"/>
      <c r="CHG1" s="157"/>
      <c r="CHH1" s="157"/>
      <c r="CHI1" s="157"/>
      <c r="CHJ1" s="157"/>
      <c r="CHK1" s="157"/>
      <c r="CHL1" s="157"/>
      <c r="CHM1" s="157"/>
      <c r="CHN1" s="157"/>
      <c r="CHO1" s="157"/>
      <c r="CHP1" s="157"/>
      <c r="CHQ1" s="157"/>
      <c r="CHR1" s="157"/>
      <c r="CHS1" s="157"/>
      <c r="CHT1" s="157"/>
      <c r="CHU1" s="157"/>
      <c r="CHV1" s="157"/>
      <c r="CHW1" s="157"/>
      <c r="CHX1" s="157"/>
      <c r="CHY1" s="157"/>
      <c r="CHZ1" s="157"/>
      <c r="CIA1" s="157"/>
      <c r="CIB1" s="157"/>
      <c r="CIC1" s="157"/>
      <c r="CID1" s="157"/>
      <c r="CIE1" s="157"/>
      <c r="CIF1" s="157"/>
      <c r="CIG1" s="157"/>
      <c r="CIH1" s="157"/>
      <c r="CII1" s="157"/>
      <c r="CIJ1" s="157"/>
      <c r="CIK1" s="157"/>
      <c r="CIL1" s="157"/>
      <c r="CIM1" s="157"/>
      <c r="CIN1" s="157"/>
      <c r="CIO1" s="157"/>
      <c r="CIP1" s="157"/>
      <c r="CIQ1" s="157"/>
      <c r="CIR1" s="157"/>
      <c r="CIS1" s="157"/>
      <c r="CIT1" s="157"/>
      <c r="CIU1" s="157"/>
      <c r="CIV1" s="157"/>
      <c r="CIW1" s="157"/>
      <c r="CIX1" s="157"/>
      <c r="CIY1" s="157"/>
      <c r="CIZ1" s="157"/>
      <c r="CJA1" s="157"/>
      <c r="CJB1" s="157"/>
      <c r="CJC1" s="157"/>
      <c r="CJD1" s="157"/>
      <c r="CJE1" s="157"/>
      <c r="CJF1" s="157"/>
      <c r="CJG1" s="157"/>
      <c r="CJH1" s="157"/>
      <c r="CJI1" s="157"/>
      <c r="CJJ1" s="157"/>
      <c r="CJK1" s="157"/>
      <c r="CJL1" s="157"/>
      <c r="CJM1" s="157"/>
      <c r="CJN1" s="157"/>
      <c r="CJO1" s="157"/>
      <c r="CJP1" s="157"/>
      <c r="CJQ1" s="157"/>
      <c r="CJR1" s="157"/>
      <c r="CJS1" s="157"/>
      <c r="CJT1" s="157"/>
      <c r="CJU1" s="157"/>
      <c r="CJV1" s="157"/>
      <c r="CJW1" s="157"/>
      <c r="CJX1" s="157"/>
      <c r="CJY1" s="157"/>
      <c r="CJZ1" s="157"/>
      <c r="CKA1" s="157"/>
      <c r="CKB1" s="157"/>
      <c r="CKC1" s="157"/>
      <c r="CKD1" s="157"/>
      <c r="CKE1" s="157"/>
      <c r="CKF1" s="157"/>
      <c r="CKG1" s="157"/>
      <c r="CKH1" s="157"/>
      <c r="CKI1" s="157"/>
      <c r="CKJ1" s="157"/>
      <c r="CKK1" s="157"/>
      <c r="CKL1" s="157"/>
      <c r="CKM1" s="157"/>
      <c r="CKN1" s="157"/>
      <c r="CKO1" s="157"/>
      <c r="CKP1" s="157"/>
      <c r="CKQ1" s="157"/>
      <c r="CKR1" s="157"/>
      <c r="CKS1" s="157"/>
      <c r="CKT1" s="157"/>
      <c r="CKU1" s="157"/>
      <c r="CKV1" s="157"/>
      <c r="CKW1" s="157"/>
      <c r="CKX1" s="157"/>
      <c r="CKY1" s="157"/>
      <c r="CKZ1" s="157"/>
      <c r="CLA1" s="157"/>
      <c r="CLB1" s="157"/>
      <c r="CLC1" s="157"/>
      <c r="CLD1" s="157"/>
      <c r="CLE1" s="157"/>
      <c r="CLF1" s="157"/>
      <c r="CLG1" s="157"/>
      <c r="CLH1" s="157"/>
      <c r="CLI1" s="157"/>
      <c r="CLJ1" s="157"/>
      <c r="CLK1" s="157"/>
      <c r="CLL1" s="157"/>
      <c r="CLM1" s="157"/>
      <c r="CLN1" s="157"/>
      <c r="CLO1" s="157"/>
      <c r="CLP1" s="157"/>
      <c r="CLQ1" s="157"/>
      <c r="CLR1" s="157"/>
      <c r="CLS1" s="157"/>
      <c r="CLT1" s="157"/>
      <c r="CLU1" s="157"/>
      <c r="CLV1" s="157"/>
      <c r="CLW1" s="157"/>
      <c r="CLX1" s="157"/>
      <c r="CLY1" s="157"/>
      <c r="CLZ1" s="157"/>
      <c r="CMA1" s="157"/>
      <c r="CMB1" s="157"/>
      <c r="CMC1" s="157"/>
      <c r="CMD1" s="157"/>
      <c r="CME1" s="157"/>
      <c r="CMF1" s="157"/>
      <c r="CMG1" s="157"/>
      <c r="CMH1" s="157"/>
      <c r="CMI1" s="157"/>
      <c r="CMJ1" s="157"/>
      <c r="CMK1" s="157"/>
      <c r="CML1" s="157"/>
      <c r="CMM1" s="157"/>
      <c r="CMN1" s="157"/>
      <c r="CMO1" s="157"/>
      <c r="CMP1" s="157"/>
      <c r="CMQ1" s="157"/>
      <c r="CMR1" s="157"/>
      <c r="CMS1" s="157"/>
      <c r="CMT1" s="157"/>
      <c r="CMU1" s="157"/>
      <c r="CMV1" s="157"/>
      <c r="CMW1" s="157"/>
      <c r="CMX1" s="157"/>
      <c r="CMY1" s="157"/>
      <c r="CMZ1" s="157"/>
      <c r="CNA1" s="157"/>
      <c r="CNB1" s="157"/>
      <c r="CNC1" s="157"/>
      <c r="CND1" s="157"/>
      <c r="CNE1" s="157"/>
      <c r="CNF1" s="157"/>
      <c r="CNG1" s="157"/>
      <c r="CNH1" s="157"/>
      <c r="CNI1" s="157"/>
      <c r="CNJ1" s="157"/>
      <c r="CNK1" s="157"/>
      <c r="CNL1" s="157"/>
      <c r="CNM1" s="157"/>
      <c r="CNN1" s="157"/>
      <c r="CNO1" s="157"/>
      <c r="CNP1" s="157"/>
      <c r="CNQ1" s="157"/>
      <c r="CNR1" s="157"/>
      <c r="CNS1" s="157"/>
      <c r="CNT1" s="157"/>
      <c r="CNU1" s="157"/>
      <c r="CNV1" s="157"/>
      <c r="CNW1" s="157"/>
      <c r="CNX1" s="157"/>
      <c r="CNY1" s="157"/>
      <c r="CNZ1" s="157"/>
      <c r="COA1" s="157"/>
      <c r="COB1" s="157"/>
      <c r="COC1" s="157"/>
      <c r="COD1" s="157"/>
      <c r="COE1" s="157"/>
      <c r="COF1" s="157"/>
      <c r="COG1" s="157"/>
      <c r="COH1" s="157"/>
      <c r="COI1" s="157"/>
      <c r="COJ1" s="157"/>
      <c r="COK1" s="157"/>
      <c r="COL1" s="157"/>
      <c r="COM1" s="157"/>
      <c r="CON1" s="157"/>
      <c r="COO1" s="157"/>
      <c r="COP1" s="157"/>
      <c r="COQ1" s="157"/>
      <c r="COR1" s="157"/>
      <c r="COS1" s="157"/>
      <c r="COT1" s="157"/>
      <c r="COU1" s="157"/>
      <c r="COV1" s="157"/>
      <c r="COW1" s="157"/>
      <c r="COX1" s="157"/>
      <c r="COY1" s="157"/>
      <c r="COZ1" s="157"/>
      <c r="CPA1" s="157"/>
      <c r="CPB1" s="157"/>
      <c r="CPC1" s="157"/>
      <c r="CPD1" s="157"/>
      <c r="CPE1" s="157"/>
      <c r="CPF1" s="157"/>
      <c r="CPG1" s="157"/>
      <c r="CPH1" s="157"/>
      <c r="CPI1" s="157"/>
      <c r="CPJ1" s="157"/>
      <c r="CPK1" s="157"/>
      <c r="CPL1" s="157"/>
      <c r="CPM1" s="157"/>
      <c r="CPN1" s="157"/>
      <c r="CPO1" s="157"/>
      <c r="CPP1" s="157"/>
      <c r="CPQ1" s="157"/>
      <c r="CPR1" s="157"/>
      <c r="CPS1" s="157"/>
      <c r="CPT1" s="157"/>
      <c r="CPU1" s="157"/>
      <c r="CPV1" s="157"/>
      <c r="CPW1" s="157"/>
      <c r="CPX1" s="157"/>
      <c r="CPY1" s="157"/>
      <c r="CPZ1" s="157"/>
      <c r="CQA1" s="157"/>
      <c r="CQB1" s="157"/>
      <c r="CQC1" s="157"/>
      <c r="CQD1" s="157"/>
      <c r="CQE1" s="157"/>
      <c r="CQF1" s="157"/>
      <c r="CQG1" s="157"/>
      <c r="CQH1" s="157"/>
      <c r="CQI1" s="157"/>
      <c r="CQJ1" s="157"/>
      <c r="CQK1" s="157"/>
      <c r="CQL1" s="157"/>
      <c r="CQM1" s="157"/>
      <c r="CQN1" s="157"/>
      <c r="CQO1" s="157"/>
      <c r="CQP1" s="157"/>
      <c r="CQQ1" s="157"/>
      <c r="CQR1" s="157"/>
      <c r="CQS1" s="157"/>
      <c r="CQT1" s="157"/>
      <c r="CQU1" s="157"/>
      <c r="CQV1" s="157"/>
      <c r="CQW1" s="157"/>
      <c r="CQX1" s="157"/>
      <c r="CQY1" s="157"/>
      <c r="CQZ1" s="157"/>
      <c r="CRA1" s="157"/>
      <c r="CRB1" s="157"/>
      <c r="CRC1" s="157"/>
      <c r="CRD1" s="157"/>
      <c r="CRE1" s="157"/>
      <c r="CRF1" s="157"/>
      <c r="CRG1" s="157"/>
      <c r="CRH1" s="157"/>
      <c r="CRI1" s="157"/>
      <c r="CRJ1" s="157"/>
      <c r="CRK1" s="157"/>
      <c r="CRL1" s="157"/>
      <c r="CRM1" s="157"/>
      <c r="CRN1" s="157"/>
      <c r="CRO1" s="157"/>
      <c r="CRP1" s="157"/>
      <c r="CRQ1" s="157"/>
      <c r="CRR1" s="157"/>
      <c r="CRS1" s="157"/>
      <c r="CRT1" s="157"/>
      <c r="CRU1" s="157"/>
      <c r="CRV1" s="157"/>
      <c r="CRW1" s="157"/>
      <c r="CRX1" s="157"/>
      <c r="CRY1" s="157"/>
      <c r="CRZ1" s="157"/>
      <c r="CSA1" s="157"/>
      <c r="CSB1" s="157"/>
      <c r="CSC1" s="157"/>
      <c r="CSD1" s="157"/>
      <c r="CSE1" s="157"/>
      <c r="CSF1" s="157"/>
      <c r="CSG1" s="157"/>
      <c r="CSH1" s="157"/>
      <c r="CSI1" s="157"/>
      <c r="CSJ1" s="157"/>
      <c r="CSK1" s="157"/>
      <c r="CSL1" s="157"/>
      <c r="CSM1" s="157"/>
      <c r="CSN1" s="157"/>
      <c r="CSO1" s="157"/>
      <c r="CSP1" s="157"/>
      <c r="CSQ1" s="157"/>
      <c r="CSR1" s="157"/>
      <c r="CSS1" s="157"/>
      <c r="CST1" s="157"/>
      <c r="CSU1" s="157"/>
      <c r="CSV1" s="157"/>
      <c r="CSW1" s="157"/>
      <c r="CSX1" s="157"/>
      <c r="CSY1" s="157"/>
      <c r="CSZ1" s="157"/>
      <c r="CTA1" s="157"/>
      <c r="CTB1" s="157"/>
      <c r="CTC1" s="157"/>
      <c r="CTD1" s="157"/>
      <c r="CTE1" s="157"/>
      <c r="CTF1" s="157"/>
      <c r="CTG1" s="157"/>
      <c r="CTH1" s="157"/>
      <c r="CTI1" s="157"/>
      <c r="CTJ1" s="157"/>
      <c r="CTK1" s="157"/>
      <c r="CTL1" s="157"/>
      <c r="CTM1" s="157"/>
      <c r="CTN1" s="157"/>
      <c r="CTO1" s="157"/>
      <c r="CTP1" s="157"/>
      <c r="CTQ1" s="157"/>
      <c r="CTR1" s="157"/>
      <c r="CTS1" s="157"/>
      <c r="CTT1" s="157"/>
      <c r="CTU1" s="157"/>
      <c r="CTV1" s="157"/>
      <c r="CTW1" s="157"/>
      <c r="CTX1" s="157"/>
      <c r="CTY1" s="157"/>
      <c r="CTZ1" s="157"/>
      <c r="CUA1" s="157"/>
      <c r="CUB1" s="157"/>
      <c r="CUC1" s="157"/>
      <c r="CUD1" s="157"/>
      <c r="CUE1" s="157"/>
      <c r="CUF1" s="157"/>
      <c r="CUG1" s="157"/>
      <c r="CUH1" s="157"/>
      <c r="CUI1" s="157"/>
      <c r="CUJ1" s="157"/>
      <c r="CUK1" s="157"/>
      <c r="CUL1" s="157"/>
      <c r="CUM1" s="157"/>
      <c r="CUN1" s="157"/>
      <c r="CUO1" s="157"/>
      <c r="CUP1" s="157"/>
      <c r="CUQ1" s="157"/>
      <c r="CUR1" s="157"/>
      <c r="CUS1" s="157"/>
      <c r="CUT1" s="157"/>
      <c r="CUU1" s="157"/>
      <c r="CUV1" s="157"/>
      <c r="CUW1" s="157"/>
      <c r="CUX1" s="157"/>
      <c r="CUY1" s="157"/>
      <c r="CUZ1" s="157"/>
      <c r="CVA1" s="157"/>
      <c r="CVB1" s="157"/>
      <c r="CVC1" s="157"/>
      <c r="CVD1" s="157"/>
      <c r="CVE1" s="157"/>
      <c r="CVF1" s="157"/>
      <c r="CVG1" s="157"/>
      <c r="CVH1" s="157"/>
      <c r="CVI1" s="157"/>
      <c r="CVJ1" s="157"/>
      <c r="CVK1" s="157"/>
      <c r="CVL1" s="157"/>
      <c r="CVM1" s="157"/>
      <c r="CVN1" s="157"/>
      <c r="CVO1" s="157"/>
      <c r="CVP1" s="157"/>
      <c r="CVQ1" s="157"/>
      <c r="CVR1" s="157"/>
      <c r="CVS1" s="157"/>
      <c r="CVT1" s="157"/>
      <c r="CVU1" s="157"/>
      <c r="CVV1" s="157"/>
      <c r="CVW1" s="157"/>
      <c r="CVX1" s="157"/>
      <c r="CVY1" s="157"/>
      <c r="CVZ1" s="157"/>
      <c r="CWA1" s="157"/>
      <c r="CWB1" s="157"/>
      <c r="CWC1" s="157"/>
      <c r="CWD1" s="157"/>
      <c r="CWE1" s="157"/>
      <c r="CWF1" s="157"/>
      <c r="CWG1" s="157"/>
      <c r="CWH1" s="157"/>
      <c r="CWI1" s="157"/>
      <c r="CWJ1" s="157"/>
      <c r="CWK1" s="157"/>
      <c r="CWL1" s="157"/>
      <c r="CWM1" s="157"/>
      <c r="CWN1" s="157"/>
      <c r="CWO1" s="157"/>
      <c r="CWP1" s="157"/>
      <c r="CWQ1" s="157"/>
      <c r="CWR1" s="157"/>
      <c r="CWS1" s="157"/>
      <c r="CWT1" s="157"/>
      <c r="CWU1" s="157"/>
      <c r="CWV1" s="157"/>
      <c r="CWW1" s="157"/>
      <c r="CWX1" s="157"/>
      <c r="CWY1" s="157"/>
      <c r="CWZ1" s="157"/>
      <c r="CXA1" s="157"/>
      <c r="CXB1" s="157"/>
      <c r="CXC1" s="157"/>
      <c r="CXD1" s="157"/>
      <c r="CXE1" s="157"/>
      <c r="CXF1" s="157"/>
      <c r="CXG1" s="157"/>
      <c r="CXH1" s="157"/>
      <c r="CXI1" s="157"/>
      <c r="CXJ1" s="157"/>
      <c r="CXK1" s="157"/>
      <c r="CXL1" s="157"/>
      <c r="CXM1" s="157"/>
      <c r="CXN1" s="157"/>
      <c r="CXO1" s="157"/>
      <c r="CXP1" s="157"/>
      <c r="CXQ1" s="157"/>
      <c r="CXR1" s="157"/>
      <c r="CXS1" s="157"/>
      <c r="CXT1" s="157"/>
      <c r="CXU1" s="157"/>
      <c r="CXV1" s="157"/>
      <c r="CXW1" s="157"/>
      <c r="CXX1" s="157"/>
      <c r="CXY1" s="157"/>
      <c r="CXZ1" s="157"/>
      <c r="CYA1" s="157"/>
      <c r="CYB1" s="157"/>
      <c r="CYC1" s="157"/>
      <c r="CYD1" s="157"/>
      <c r="CYE1" s="157"/>
      <c r="CYF1" s="157"/>
      <c r="CYG1" s="157"/>
      <c r="CYH1" s="157"/>
    </row>
    <row r="2" spans="1:2686" ht="19.5" customHeight="1" x14ac:dyDescent="0.25">
      <c r="A2" s="16" t="s">
        <v>465</v>
      </c>
      <c r="B2" s="14" t="s">
        <v>737</v>
      </c>
      <c r="C2" s="14" t="s">
        <v>174</v>
      </c>
      <c r="D2" s="139">
        <v>6226</v>
      </c>
      <c r="E2" s="139" t="s">
        <v>1129</v>
      </c>
      <c r="F2" s="172" t="s">
        <v>1128</v>
      </c>
      <c r="G2" s="14" t="s">
        <v>738</v>
      </c>
      <c r="H2" s="160" t="s">
        <v>739</v>
      </c>
      <c r="I2" s="14" t="s">
        <v>740</v>
      </c>
      <c r="J2" s="160" t="s">
        <v>741</v>
      </c>
      <c r="K2" s="14"/>
      <c r="L2" s="14"/>
      <c r="M2" s="14"/>
      <c r="N2" s="14"/>
      <c r="O2" s="14"/>
      <c r="P2" s="14"/>
      <c r="Q2" s="14"/>
      <c r="R2" s="14"/>
      <c r="S2" s="14"/>
      <c r="T2" s="14"/>
      <c r="U2" s="14"/>
      <c r="V2" s="14"/>
      <c r="W2" s="14"/>
      <c r="X2" s="14"/>
      <c r="Y2" s="14"/>
      <c r="Z2" s="14" t="s">
        <v>29</v>
      </c>
      <c r="AB2" s="161"/>
    </row>
    <row r="3" spans="1:2686" ht="21" customHeight="1" x14ac:dyDescent="0.25">
      <c r="A3" s="16" t="s">
        <v>1488</v>
      </c>
      <c r="B3" s="14" t="s">
        <v>477</v>
      </c>
      <c r="C3" s="14" t="s">
        <v>28</v>
      </c>
      <c r="D3" s="139">
        <v>6604</v>
      </c>
      <c r="E3" s="139" t="s">
        <v>1115</v>
      </c>
      <c r="F3" s="172" t="s">
        <v>1114</v>
      </c>
      <c r="G3" s="14" t="s">
        <v>742</v>
      </c>
      <c r="H3" s="160" t="s">
        <v>1489</v>
      </c>
      <c r="I3" s="14" t="s">
        <v>743</v>
      </c>
      <c r="J3" s="160" t="s">
        <v>1490</v>
      </c>
      <c r="K3" s="14"/>
      <c r="L3" s="14" t="s">
        <v>29</v>
      </c>
      <c r="M3" s="14"/>
      <c r="N3" s="14"/>
      <c r="O3" s="14"/>
      <c r="P3" s="14"/>
      <c r="Q3" s="14"/>
      <c r="R3" s="14"/>
      <c r="S3" s="14"/>
      <c r="T3" s="14"/>
      <c r="U3" s="14"/>
      <c r="V3" s="14"/>
      <c r="W3" s="14"/>
      <c r="X3" s="14"/>
      <c r="Y3" s="14"/>
      <c r="Z3" s="14"/>
      <c r="AB3" s="161"/>
    </row>
    <row r="4" spans="1:2686" s="163" customFormat="1" ht="21" customHeight="1" x14ac:dyDescent="0.25">
      <c r="A4" s="16" t="s">
        <v>486</v>
      </c>
      <c r="B4" s="14" t="s">
        <v>744</v>
      </c>
      <c r="C4" s="14" t="s">
        <v>494</v>
      </c>
      <c r="D4" s="139">
        <v>6416</v>
      </c>
      <c r="E4" s="139" t="s">
        <v>1131</v>
      </c>
      <c r="F4" s="139" t="s">
        <v>1130</v>
      </c>
      <c r="G4" s="14" t="s">
        <v>745</v>
      </c>
      <c r="H4" s="162" t="s">
        <v>746</v>
      </c>
      <c r="I4" s="14" t="s">
        <v>747</v>
      </c>
      <c r="J4" s="162" t="s">
        <v>748</v>
      </c>
      <c r="K4" s="14"/>
      <c r="L4" s="14"/>
      <c r="M4" s="14"/>
      <c r="N4" s="14"/>
      <c r="O4" s="14"/>
      <c r="P4" s="14"/>
      <c r="Q4" s="14"/>
      <c r="R4" s="14"/>
      <c r="S4" s="14"/>
      <c r="T4" s="14"/>
      <c r="U4" s="14"/>
      <c r="V4" s="14"/>
      <c r="W4" s="14"/>
      <c r="X4" s="14"/>
      <c r="Y4" s="14"/>
      <c r="Z4" s="14" t="s">
        <v>29</v>
      </c>
      <c r="AA4" s="161"/>
      <c r="AB4" s="161"/>
      <c r="AC4" s="161"/>
      <c r="AD4" s="161"/>
      <c r="AE4" s="161"/>
      <c r="AF4" s="161"/>
      <c r="AG4" s="161"/>
      <c r="AH4" s="161"/>
      <c r="AI4" s="161"/>
      <c r="AJ4" s="161"/>
      <c r="AK4" s="161"/>
      <c r="AL4" s="161"/>
      <c r="AM4" s="161"/>
      <c r="AN4" s="161"/>
      <c r="AO4" s="161"/>
      <c r="AP4" s="161"/>
      <c r="AQ4" s="161"/>
      <c r="AR4" s="161"/>
      <c r="AS4" s="161"/>
      <c r="AT4" s="161"/>
      <c r="AU4" s="161"/>
      <c r="AV4" s="161"/>
      <c r="AW4" s="161"/>
      <c r="AX4" s="161"/>
      <c r="AY4" s="161"/>
      <c r="AZ4" s="161"/>
      <c r="BA4" s="161"/>
      <c r="BB4" s="161"/>
      <c r="BC4" s="161"/>
      <c r="BD4" s="161"/>
      <c r="BE4" s="161"/>
      <c r="BF4" s="161"/>
      <c r="BG4" s="161"/>
      <c r="BH4" s="161"/>
      <c r="BI4" s="161"/>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61"/>
      <c r="DB4" s="161"/>
      <c r="DC4" s="161"/>
      <c r="DD4" s="161"/>
      <c r="DE4" s="161"/>
      <c r="DF4" s="161"/>
      <c r="DG4" s="161"/>
      <c r="DH4" s="161"/>
      <c r="DI4" s="161"/>
      <c r="DJ4" s="161"/>
      <c r="DK4" s="161"/>
      <c r="DL4" s="161"/>
      <c r="DM4" s="161"/>
      <c r="DN4" s="161"/>
      <c r="DO4" s="161"/>
      <c r="DP4" s="161"/>
      <c r="DQ4" s="161"/>
      <c r="DR4" s="161"/>
      <c r="DS4" s="161"/>
      <c r="DT4" s="161"/>
      <c r="DU4" s="161"/>
      <c r="DV4" s="161"/>
      <c r="DW4" s="161"/>
      <c r="DX4" s="161"/>
      <c r="DY4" s="161"/>
      <c r="DZ4" s="161"/>
      <c r="EA4" s="161"/>
      <c r="EB4" s="161"/>
      <c r="EC4" s="161"/>
      <c r="ED4" s="161"/>
      <c r="EE4" s="161"/>
      <c r="EF4" s="161"/>
      <c r="EG4" s="161"/>
      <c r="EH4" s="161"/>
      <c r="EI4" s="161"/>
      <c r="EJ4" s="161"/>
      <c r="EK4" s="161"/>
      <c r="EL4" s="161"/>
      <c r="EM4" s="161"/>
      <c r="EN4" s="161"/>
      <c r="EO4" s="161"/>
      <c r="EP4" s="161"/>
      <c r="EQ4" s="161"/>
      <c r="ER4" s="161"/>
      <c r="ES4" s="161"/>
      <c r="ET4" s="161"/>
      <c r="EU4" s="161"/>
      <c r="EV4" s="161"/>
      <c r="EW4" s="161"/>
      <c r="EX4" s="161"/>
      <c r="EY4" s="161"/>
      <c r="EZ4" s="161"/>
      <c r="FA4" s="161"/>
      <c r="FB4" s="161"/>
      <c r="FC4" s="161"/>
      <c r="FD4" s="161"/>
      <c r="FE4" s="161"/>
      <c r="FF4" s="161"/>
      <c r="FG4" s="161"/>
      <c r="FH4" s="161"/>
      <c r="FI4" s="161"/>
      <c r="FJ4" s="161"/>
      <c r="FK4" s="161"/>
      <c r="FL4" s="161"/>
      <c r="FM4" s="161"/>
      <c r="FN4" s="161"/>
      <c r="FO4" s="161"/>
      <c r="FP4" s="161"/>
      <c r="FQ4" s="161"/>
      <c r="FR4" s="161"/>
      <c r="FS4" s="161"/>
      <c r="FT4" s="161"/>
      <c r="FU4" s="161"/>
      <c r="FV4" s="161"/>
      <c r="FW4" s="161"/>
      <c r="FX4" s="161"/>
      <c r="FY4" s="161"/>
      <c r="FZ4" s="161"/>
      <c r="GA4" s="161"/>
      <c r="GB4" s="161"/>
      <c r="GC4" s="161"/>
      <c r="GD4" s="161"/>
      <c r="GE4" s="161"/>
      <c r="GF4" s="161"/>
      <c r="GG4" s="161"/>
      <c r="GH4" s="161"/>
      <c r="GI4" s="161"/>
      <c r="GJ4" s="161"/>
      <c r="GK4" s="161"/>
      <c r="GL4" s="161"/>
      <c r="GM4" s="161"/>
      <c r="GN4" s="161"/>
      <c r="GO4" s="161"/>
      <c r="GP4" s="161"/>
      <c r="GQ4" s="161"/>
      <c r="GR4" s="161"/>
      <c r="GS4" s="161"/>
      <c r="GT4" s="161"/>
      <c r="GU4" s="161"/>
      <c r="GV4" s="161"/>
      <c r="GW4" s="161"/>
      <c r="GX4" s="161"/>
      <c r="GY4" s="161"/>
      <c r="GZ4" s="161"/>
      <c r="HA4" s="161"/>
      <c r="HB4" s="161"/>
      <c r="HC4" s="161"/>
      <c r="HD4" s="161"/>
      <c r="HE4" s="161"/>
      <c r="HF4" s="161"/>
      <c r="HG4" s="161"/>
      <c r="HH4" s="161"/>
      <c r="HI4" s="161"/>
      <c r="HJ4" s="161"/>
      <c r="HK4" s="161"/>
      <c r="HL4" s="161"/>
      <c r="HM4" s="161"/>
      <c r="HN4" s="161"/>
      <c r="HO4" s="161"/>
      <c r="HP4" s="161"/>
      <c r="HQ4" s="161"/>
      <c r="HR4" s="161"/>
      <c r="HS4" s="161"/>
      <c r="HT4" s="161"/>
      <c r="HU4" s="161"/>
      <c r="HV4" s="161"/>
      <c r="HW4" s="161"/>
      <c r="HX4" s="161"/>
      <c r="HY4" s="161"/>
      <c r="HZ4" s="161"/>
      <c r="IA4" s="161"/>
      <c r="IB4" s="161"/>
      <c r="IC4" s="161"/>
      <c r="ID4" s="161"/>
      <c r="IE4" s="161"/>
      <c r="IF4" s="161"/>
      <c r="IG4" s="161"/>
      <c r="IH4" s="161"/>
      <c r="II4" s="161"/>
      <c r="IJ4" s="161"/>
      <c r="IK4" s="161"/>
      <c r="IL4" s="161"/>
      <c r="IM4" s="161"/>
      <c r="IN4" s="161"/>
      <c r="IO4" s="161"/>
      <c r="IP4" s="161"/>
      <c r="IQ4" s="161"/>
      <c r="IR4" s="161"/>
      <c r="IS4" s="161"/>
      <c r="IT4" s="161"/>
      <c r="IU4" s="161"/>
      <c r="IV4" s="161"/>
      <c r="IW4" s="161"/>
      <c r="IX4" s="161"/>
      <c r="IY4" s="161"/>
      <c r="IZ4" s="161"/>
      <c r="JA4" s="161"/>
      <c r="JB4" s="161"/>
      <c r="JC4" s="161"/>
      <c r="JD4" s="161"/>
      <c r="JE4" s="161"/>
      <c r="JF4" s="161"/>
      <c r="JG4" s="161"/>
      <c r="JH4" s="161"/>
      <c r="JI4" s="161"/>
      <c r="JJ4" s="161"/>
      <c r="JK4" s="161"/>
      <c r="JL4" s="161"/>
      <c r="JM4" s="161"/>
      <c r="JN4" s="161"/>
      <c r="JO4" s="161"/>
      <c r="JP4" s="161"/>
      <c r="JQ4" s="161"/>
      <c r="JR4" s="161"/>
      <c r="JS4" s="161"/>
      <c r="JT4" s="161"/>
      <c r="JU4" s="161"/>
      <c r="JV4" s="161"/>
      <c r="JW4" s="161"/>
      <c r="JX4" s="161"/>
      <c r="JY4" s="161"/>
      <c r="JZ4" s="161"/>
      <c r="KA4" s="161"/>
      <c r="KB4" s="161"/>
      <c r="KC4" s="161"/>
      <c r="KD4" s="161"/>
      <c r="KE4" s="161"/>
      <c r="KF4" s="161"/>
      <c r="KG4" s="161"/>
      <c r="KH4" s="161"/>
      <c r="KI4" s="161"/>
      <c r="KJ4" s="161"/>
      <c r="KK4" s="161"/>
      <c r="KL4" s="161"/>
      <c r="KM4" s="161"/>
      <c r="KN4" s="161"/>
      <c r="KO4" s="161"/>
      <c r="KP4" s="161"/>
      <c r="KQ4" s="161"/>
      <c r="KR4" s="161"/>
      <c r="KS4" s="161"/>
      <c r="KT4" s="161"/>
      <c r="KU4" s="161"/>
      <c r="KV4" s="161"/>
      <c r="KW4" s="161"/>
      <c r="KX4" s="161"/>
      <c r="KY4" s="161"/>
      <c r="KZ4" s="161"/>
      <c r="LA4" s="161"/>
      <c r="LB4" s="161"/>
      <c r="LC4" s="161"/>
      <c r="LD4" s="161"/>
      <c r="LE4" s="161"/>
      <c r="LF4" s="161"/>
      <c r="LG4" s="161"/>
      <c r="LH4" s="161"/>
      <c r="LI4" s="161"/>
      <c r="LJ4" s="161"/>
      <c r="LK4" s="161"/>
      <c r="LL4" s="161"/>
      <c r="LM4" s="161"/>
      <c r="LN4" s="161"/>
      <c r="LO4" s="161"/>
      <c r="LP4" s="161"/>
      <c r="LQ4" s="161"/>
      <c r="LR4" s="161"/>
      <c r="LS4" s="161"/>
      <c r="LT4" s="161"/>
      <c r="LU4" s="161"/>
      <c r="LV4" s="161"/>
      <c r="LW4" s="161"/>
      <c r="LX4" s="161"/>
      <c r="LY4" s="161"/>
      <c r="LZ4" s="161"/>
      <c r="MA4" s="161"/>
      <c r="MB4" s="161"/>
      <c r="MC4" s="161"/>
      <c r="MD4" s="161"/>
      <c r="ME4" s="161"/>
      <c r="MF4" s="161"/>
      <c r="MG4" s="161"/>
      <c r="MH4" s="161"/>
      <c r="MI4" s="161"/>
      <c r="MJ4" s="161"/>
      <c r="MK4" s="161"/>
      <c r="ML4" s="161"/>
      <c r="MM4" s="161"/>
      <c r="MN4" s="161"/>
      <c r="MO4" s="161"/>
      <c r="MP4" s="161"/>
      <c r="MQ4" s="161"/>
      <c r="MR4" s="161"/>
      <c r="MS4" s="161"/>
      <c r="MT4" s="161"/>
      <c r="MU4" s="161"/>
      <c r="MV4" s="161"/>
      <c r="MW4" s="161"/>
      <c r="MX4" s="161"/>
      <c r="MY4" s="161"/>
      <c r="MZ4" s="161"/>
      <c r="NA4" s="161"/>
      <c r="NB4" s="161"/>
      <c r="NC4" s="161"/>
      <c r="ND4" s="161"/>
      <c r="NE4" s="161"/>
      <c r="NF4" s="161"/>
      <c r="NG4" s="161"/>
      <c r="NH4" s="161"/>
      <c r="NI4" s="161"/>
      <c r="NJ4" s="161"/>
      <c r="NK4" s="161"/>
      <c r="NL4" s="161"/>
      <c r="NM4" s="161"/>
      <c r="NN4" s="161"/>
      <c r="NO4" s="161"/>
      <c r="NP4" s="161"/>
      <c r="NQ4" s="161"/>
      <c r="NR4" s="161"/>
      <c r="NS4" s="161"/>
      <c r="NT4" s="161"/>
      <c r="NU4" s="161"/>
      <c r="NV4" s="161"/>
      <c r="NW4" s="161"/>
      <c r="NX4" s="161"/>
      <c r="NY4" s="161"/>
      <c r="NZ4" s="161"/>
      <c r="OA4" s="161"/>
      <c r="OB4" s="161"/>
      <c r="OC4" s="161"/>
      <c r="OD4" s="161"/>
      <c r="OE4" s="161"/>
      <c r="OF4" s="161"/>
      <c r="OG4" s="161"/>
      <c r="OH4" s="161"/>
      <c r="OI4" s="161"/>
      <c r="OJ4" s="161"/>
      <c r="OK4" s="161"/>
      <c r="OL4" s="161"/>
      <c r="OM4" s="161"/>
      <c r="ON4" s="161"/>
      <c r="OO4" s="161"/>
      <c r="OP4" s="161"/>
      <c r="OQ4" s="161"/>
      <c r="OR4" s="161"/>
      <c r="OS4" s="161"/>
      <c r="OT4" s="161"/>
      <c r="OU4" s="161"/>
      <c r="OV4" s="161"/>
      <c r="OW4" s="161"/>
      <c r="OX4" s="161"/>
      <c r="OY4" s="161"/>
      <c r="OZ4" s="161"/>
      <c r="PA4" s="161"/>
      <c r="PB4" s="161"/>
      <c r="PC4" s="161"/>
      <c r="PD4" s="161"/>
      <c r="PE4" s="161"/>
      <c r="PF4" s="161"/>
      <c r="PG4" s="161"/>
      <c r="PH4" s="161"/>
      <c r="PI4" s="161"/>
      <c r="PJ4" s="161"/>
      <c r="PK4" s="161"/>
      <c r="PL4" s="161"/>
      <c r="PM4" s="161"/>
      <c r="PN4" s="161"/>
      <c r="PO4" s="161"/>
      <c r="PP4" s="161"/>
      <c r="PQ4" s="161"/>
      <c r="PR4" s="161"/>
      <c r="PS4" s="161"/>
      <c r="PT4" s="161"/>
      <c r="PU4" s="161"/>
      <c r="PV4" s="161"/>
      <c r="PW4" s="161"/>
      <c r="PX4" s="161"/>
      <c r="PY4" s="161"/>
      <c r="PZ4" s="161"/>
      <c r="QA4" s="161"/>
      <c r="QB4" s="161"/>
      <c r="QC4" s="161"/>
      <c r="QD4" s="161"/>
      <c r="QE4" s="161"/>
      <c r="QF4" s="161"/>
      <c r="QG4" s="161"/>
      <c r="QH4" s="161"/>
      <c r="QI4" s="161"/>
      <c r="QJ4" s="161"/>
      <c r="QK4" s="161"/>
      <c r="QL4" s="161"/>
      <c r="QM4" s="161"/>
      <c r="QN4" s="161"/>
      <c r="QO4" s="161"/>
      <c r="QP4" s="161"/>
      <c r="QQ4" s="161"/>
      <c r="QR4" s="161"/>
      <c r="QS4" s="161"/>
      <c r="QT4" s="161"/>
      <c r="QU4" s="161"/>
      <c r="QV4" s="161"/>
      <c r="QW4" s="161"/>
      <c r="QX4" s="161"/>
      <c r="QY4" s="161"/>
      <c r="QZ4" s="161"/>
      <c r="RA4" s="161"/>
      <c r="RB4" s="161"/>
      <c r="RC4" s="161"/>
      <c r="RD4" s="161"/>
      <c r="RE4" s="161"/>
      <c r="RF4" s="161"/>
      <c r="RG4" s="161"/>
      <c r="RH4" s="161"/>
      <c r="RI4" s="161"/>
      <c r="RJ4" s="161"/>
      <c r="RK4" s="161"/>
      <c r="RL4" s="161"/>
      <c r="RM4" s="161"/>
      <c r="RN4" s="161"/>
      <c r="RO4" s="161"/>
      <c r="RP4" s="161"/>
      <c r="RQ4" s="161"/>
      <c r="RR4" s="161"/>
      <c r="RS4" s="161"/>
      <c r="RT4" s="161"/>
      <c r="RU4" s="161"/>
      <c r="RV4" s="161"/>
      <c r="RW4" s="161"/>
      <c r="RX4" s="161"/>
      <c r="RY4" s="161"/>
      <c r="RZ4" s="161"/>
      <c r="SA4" s="161"/>
      <c r="SB4" s="161"/>
      <c r="SC4" s="161"/>
      <c r="SD4" s="161"/>
      <c r="SE4" s="161"/>
      <c r="SF4" s="161"/>
      <c r="SG4" s="161"/>
      <c r="SH4" s="161"/>
      <c r="SI4" s="161"/>
      <c r="SJ4" s="161"/>
      <c r="SK4" s="161"/>
      <c r="SL4" s="161"/>
      <c r="SM4" s="161"/>
      <c r="SN4" s="161"/>
      <c r="SO4" s="161"/>
      <c r="SP4" s="161"/>
      <c r="SQ4" s="161"/>
      <c r="SR4" s="161"/>
      <c r="SS4" s="161"/>
      <c r="ST4" s="161"/>
      <c r="SU4" s="161"/>
      <c r="SV4" s="161"/>
      <c r="SW4" s="161"/>
      <c r="SX4" s="161"/>
      <c r="SY4" s="161"/>
      <c r="SZ4" s="161"/>
      <c r="TA4" s="161"/>
      <c r="TB4" s="161"/>
      <c r="TC4" s="161"/>
      <c r="TD4" s="161"/>
      <c r="TE4" s="161"/>
      <c r="TF4" s="161"/>
      <c r="TG4" s="161"/>
      <c r="TH4" s="161"/>
      <c r="TI4" s="161"/>
      <c r="TJ4" s="161"/>
      <c r="TK4" s="161"/>
      <c r="TL4" s="161"/>
      <c r="TM4" s="161"/>
      <c r="TN4" s="161"/>
      <c r="TO4" s="161"/>
      <c r="TP4" s="161"/>
      <c r="TQ4" s="161"/>
      <c r="TR4" s="161"/>
      <c r="TS4" s="161"/>
      <c r="TT4" s="161"/>
      <c r="TU4" s="161"/>
      <c r="TV4" s="161"/>
      <c r="TW4" s="161"/>
      <c r="TX4" s="161"/>
      <c r="TY4" s="161"/>
      <c r="TZ4" s="161"/>
      <c r="UA4" s="161"/>
      <c r="UB4" s="161"/>
      <c r="UC4" s="161"/>
      <c r="UD4" s="161"/>
      <c r="UE4" s="161"/>
      <c r="UF4" s="161"/>
      <c r="UG4" s="161"/>
      <c r="UH4" s="161"/>
      <c r="UI4" s="161"/>
      <c r="UJ4" s="161"/>
      <c r="UK4" s="161"/>
      <c r="UL4" s="161"/>
      <c r="UM4" s="161"/>
      <c r="UN4" s="161"/>
      <c r="UO4" s="161"/>
      <c r="UP4" s="161"/>
      <c r="UQ4" s="161"/>
      <c r="UR4" s="161"/>
      <c r="US4" s="161"/>
      <c r="UT4" s="161"/>
      <c r="UU4" s="161"/>
      <c r="UV4" s="161"/>
      <c r="UW4" s="161"/>
      <c r="UX4" s="161"/>
      <c r="UY4" s="161"/>
      <c r="UZ4" s="161"/>
      <c r="VA4" s="161"/>
      <c r="VB4" s="161"/>
      <c r="VC4" s="161"/>
      <c r="VD4" s="161"/>
      <c r="VE4" s="161"/>
      <c r="VF4" s="161"/>
      <c r="VG4" s="161"/>
      <c r="VH4" s="161"/>
      <c r="VI4" s="161"/>
      <c r="VJ4" s="161"/>
      <c r="VK4" s="161"/>
      <c r="VL4" s="161"/>
      <c r="VM4" s="161"/>
      <c r="VN4" s="161"/>
      <c r="VO4" s="161"/>
      <c r="VP4" s="161"/>
      <c r="VQ4" s="161"/>
      <c r="VR4" s="161"/>
      <c r="VS4" s="161"/>
      <c r="VT4" s="161"/>
      <c r="VU4" s="161"/>
      <c r="VV4" s="161"/>
      <c r="VW4" s="161"/>
      <c r="VX4" s="161"/>
      <c r="VY4" s="161"/>
      <c r="VZ4" s="161"/>
      <c r="WA4" s="161"/>
      <c r="WB4" s="161"/>
      <c r="WC4" s="161"/>
      <c r="WD4" s="161"/>
      <c r="WE4" s="161"/>
      <c r="WF4" s="161"/>
      <c r="WG4" s="161"/>
      <c r="WH4" s="161"/>
      <c r="WI4" s="161"/>
      <c r="WJ4" s="161"/>
      <c r="WK4" s="161"/>
      <c r="WL4" s="161"/>
      <c r="WM4" s="161"/>
      <c r="WN4" s="161"/>
      <c r="WO4" s="161"/>
      <c r="WP4" s="161"/>
      <c r="WQ4" s="161"/>
      <c r="WR4" s="161"/>
      <c r="WS4" s="161"/>
      <c r="WT4" s="161"/>
      <c r="WU4" s="161"/>
      <c r="WV4" s="161"/>
      <c r="WW4" s="161"/>
      <c r="WX4" s="161"/>
      <c r="WY4" s="161"/>
      <c r="WZ4" s="161"/>
      <c r="XA4" s="161"/>
      <c r="XB4" s="161"/>
      <c r="XC4" s="161"/>
      <c r="XD4" s="161"/>
      <c r="XE4" s="161"/>
      <c r="XF4" s="161"/>
      <c r="XG4" s="161"/>
      <c r="XH4" s="161"/>
      <c r="XI4" s="161"/>
      <c r="XJ4" s="161"/>
      <c r="XK4" s="161"/>
      <c r="XL4" s="161"/>
      <c r="XM4" s="161"/>
      <c r="XN4" s="161"/>
      <c r="XO4" s="161"/>
      <c r="XP4" s="161"/>
      <c r="XQ4" s="161"/>
      <c r="XR4" s="161"/>
      <c r="XS4" s="161"/>
      <c r="XT4" s="161"/>
      <c r="XU4" s="161"/>
      <c r="XV4" s="161"/>
      <c r="XW4" s="161"/>
      <c r="XX4" s="161"/>
      <c r="XY4" s="161"/>
      <c r="XZ4" s="161"/>
      <c r="YA4" s="161"/>
      <c r="YB4" s="161"/>
      <c r="YC4" s="161"/>
      <c r="YD4" s="161"/>
      <c r="YE4" s="161"/>
      <c r="YF4" s="161"/>
      <c r="YG4" s="161"/>
      <c r="YH4" s="161"/>
      <c r="YI4" s="161"/>
      <c r="YJ4" s="161"/>
      <c r="YK4" s="161"/>
      <c r="YL4" s="161"/>
      <c r="YM4" s="161"/>
      <c r="YN4" s="161"/>
      <c r="YO4" s="161"/>
      <c r="YP4" s="161"/>
      <c r="YQ4" s="161"/>
      <c r="YR4" s="161"/>
      <c r="YS4" s="161"/>
      <c r="YT4" s="161"/>
      <c r="YU4" s="161"/>
      <c r="YV4" s="161"/>
      <c r="YW4" s="161"/>
      <c r="YX4" s="161"/>
      <c r="YY4" s="161"/>
      <c r="YZ4" s="161"/>
      <c r="ZA4" s="161"/>
      <c r="ZB4" s="161"/>
      <c r="ZC4" s="161"/>
      <c r="ZD4" s="161"/>
      <c r="ZE4" s="161"/>
      <c r="ZF4" s="161"/>
      <c r="ZG4" s="161"/>
      <c r="ZH4" s="161"/>
      <c r="ZI4" s="161"/>
      <c r="ZJ4" s="161"/>
      <c r="ZK4" s="161"/>
      <c r="ZL4" s="161"/>
      <c r="ZM4" s="161"/>
      <c r="ZN4" s="161"/>
      <c r="ZO4" s="161"/>
      <c r="ZP4" s="161"/>
      <c r="ZQ4" s="161"/>
      <c r="ZR4" s="161"/>
      <c r="ZS4" s="161"/>
      <c r="ZT4" s="161"/>
      <c r="ZU4" s="161"/>
      <c r="ZV4" s="161"/>
      <c r="ZW4" s="161"/>
      <c r="ZX4" s="161"/>
      <c r="ZY4" s="161"/>
      <c r="ZZ4" s="161"/>
      <c r="AAA4" s="161"/>
      <c r="AAB4" s="161"/>
      <c r="AAC4" s="161"/>
      <c r="AAD4" s="161"/>
      <c r="AAE4" s="161"/>
      <c r="AAF4" s="161"/>
      <c r="AAG4" s="161"/>
      <c r="AAH4" s="161"/>
      <c r="AAI4" s="161"/>
      <c r="AAJ4" s="161"/>
      <c r="AAK4" s="161"/>
      <c r="AAL4" s="161"/>
      <c r="AAM4" s="161"/>
      <c r="AAN4" s="161"/>
      <c r="AAO4" s="161"/>
      <c r="AAP4" s="161"/>
      <c r="AAQ4" s="161"/>
      <c r="AAR4" s="161"/>
      <c r="AAS4" s="161"/>
      <c r="AAT4" s="161"/>
      <c r="AAU4" s="161"/>
      <c r="AAV4" s="161"/>
      <c r="AAW4" s="161"/>
      <c r="AAX4" s="161"/>
      <c r="AAY4" s="161"/>
      <c r="AAZ4" s="161"/>
      <c r="ABA4" s="161"/>
      <c r="ABB4" s="161"/>
      <c r="ABC4" s="161"/>
      <c r="ABD4" s="161"/>
      <c r="ABE4" s="161"/>
      <c r="ABF4" s="161"/>
      <c r="ABG4" s="161"/>
      <c r="ABH4" s="161"/>
      <c r="ABI4" s="161"/>
      <c r="ABJ4" s="161"/>
      <c r="ABK4" s="161"/>
      <c r="ABL4" s="161"/>
      <c r="ABM4" s="161"/>
      <c r="ABN4" s="161"/>
      <c r="ABO4" s="161"/>
      <c r="ABP4" s="161"/>
      <c r="ABQ4" s="161"/>
      <c r="ABR4" s="161"/>
      <c r="ABS4" s="161"/>
      <c r="ABT4" s="161"/>
      <c r="ABU4" s="161"/>
      <c r="ABV4" s="161"/>
      <c r="ABW4" s="161"/>
      <c r="ABX4" s="161"/>
      <c r="ABY4" s="161"/>
      <c r="ABZ4" s="161"/>
      <c r="ACA4" s="161"/>
      <c r="ACB4" s="161"/>
      <c r="ACC4" s="161"/>
      <c r="ACD4" s="161"/>
      <c r="ACE4" s="161"/>
      <c r="ACF4" s="161"/>
      <c r="ACG4" s="161"/>
      <c r="ACH4" s="161"/>
      <c r="ACI4" s="161"/>
      <c r="ACJ4" s="161"/>
      <c r="ACK4" s="161"/>
      <c r="ACL4" s="161"/>
      <c r="ACM4" s="161"/>
      <c r="ACN4" s="161"/>
      <c r="ACO4" s="161"/>
      <c r="ACP4" s="161"/>
      <c r="ACQ4" s="161"/>
      <c r="ACR4" s="161"/>
      <c r="ACS4" s="161"/>
      <c r="ACT4" s="161"/>
      <c r="ACU4" s="161"/>
      <c r="ACV4" s="161"/>
      <c r="ACW4" s="161"/>
      <c r="ACX4" s="161"/>
      <c r="ACY4" s="161"/>
      <c r="ACZ4" s="161"/>
      <c r="ADA4" s="161"/>
      <c r="ADB4" s="161"/>
      <c r="ADC4" s="161"/>
      <c r="ADD4" s="161"/>
      <c r="ADE4" s="161"/>
      <c r="ADF4" s="161"/>
      <c r="ADG4" s="161"/>
      <c r="ADH4" s="161"/>
      <c r="ADI4" s="161"/>
      <c r="ADJ4" s="161"/>
      <c r="ADK4" s="161"/>
      <c r="ADL4" s="161"/>
      <c r="ADM4" s="161"/>
      <c r="ADN4" s="161"/>
      <c r="ADO4" s="161"/>
      <c r="ADP4" s="161"/>
      <c r="ADQ4" s="161"/>
      <c r="ADR4" s="161"/>
      <c r="ADS4" s="161"/>
      <c r="ADT4" s="161"/>
      <c r="ADU4" s="161"/>
      <c r="ADV4" s="161"/>
      <c r="ADW4" s="161"/>
      <c r="ADX4" s="161"/>
      <c r="ADY4" s="161"/>
      <c r="ADZ4" s="161"/>
      <c r="AEA4" s="161"/>
      <c r="AEB4" s="161"/>
      <c r="AEC4" s="161"/>
      <c r="AED4" s="161"/>
      <c r="AEE4" s="161"/>
      <c r="AEF4" s="161"/>
      <c r="AEG4" s="161"/>
      <c r="AEH4" s="161"/>
      <c r="AEI4" s="161"/>
      <c r="AEJ4" s="161"/>
      <c r="AEK4" s="161"/>
      <c r="AEL4" s="161"/>
      <c r="AEM4" s="161"/>
      <c r="AEN4" s="161"/>
      <c r="AEO4" s="161"/>
      <c r="AEP4" s="161"/>
      <c r="AEQ4" s="161"/>
      <c r="AER4" s="161"/>
      <c r="AES4" s="161"/>
      <c r="AET4" s="161"/>
      <c r="AEU4" s="161"/>
      <c r="AEV4" s="161"/>
      <c r="AEW4" s="161"/>
      <c r="AEX4" s="161"/>
      <c r="AEY4" s="161"/>
      <c r="AEZ4" s="161"/>
      <c r="AFA4" s="161"/>
      <c r="AFB4" s="161"/>
      <c r="AFC4" s="161"/>
      <c r="AFD4" s="161"/>
      <c r="AFE4" s="161"/>
      <c r="AFF4" s="161"/>
      <c r="AFG4" s="161"/>
      <c r="AFH4" s="161"/>
      <c r="AFI4" s="161"/>
      <c r="AFJ4" s="161"/>
      <c r="AFK4" s="161"/>
      <c r="AFL4" s="161"/>
      <c r="AFM4" s="161"/>
      <c r="AFN4" s="161"/>
      <c r="AFO4" s="161"/>
      <c r="AFP4" s="161"/>
      <c r="AFQ4" s="161"/>
      <c r="AFR4" s="161"/>
      <c r="AFS4" s="161"/>
      <c r="AFT4" s="161"/>
      <c r="AFU4" s="161"/>
      <c r="AFV4" s="161"/>
      <c r="AFW4" s="161"/>
      <c r="AFX4" s="161"/>
      <c r="AFY4" s="161"/>
      <c r="AFZ4" s="161"/>
      <c r="AGA4" s="161"/>
      <c r="AGB4" s="161"/>
      <c r="AGC4" s="161"/>
      <c r="AGD4" s="161"/>
      <c r="AGE4" s="161"/>
      <c r="AGF4" s="161"/>
      <c r="AGG4" s="161"/>
      <c r="AGH4" s="161"/>
      <c r="AGI4" s="161"/>
      <c r="AGJ4" s="161"/>
      <c r="AGK4" s="161"/>
      <c r="AGL4" s="161"/>
      <c r="AGM4" s="161"/>
      <c r="AGN4" s="161"/>
      <c r="AGO4" s="161"/>
      <c r="AGP4" s="161"/>
      <c r="AGQ4" s="161"/>
      <c r="AGR4" s="161"/>
      <c r="AGS4" s="161"/>
      <c r="AGT4" s="161"/>
      <c r="AGU4" s="161"/>
      <c r="AGV4" s="161"/>
      <c r="AGW4" s="161"/>
      <c r="AGX4" s="161"/>
      <c r="AGY4" s="161"/>
      <c r="AGZ4" s="161"/>
      <c r="AHA4" s="161"/>
      <c r="AHB4" s="161"/>
      <c r="AHC4" s="161"/>
      <c r="AHD4" s="161"/>
      <c r="AHE4" s="161"/>
      <c r="AHF4" s="161"/>
      <c r="AHG4" s="161"/>
      <c r="AHH4" s="161"/>
      <c r="AHI4" s="161"/>
      <c r="AHJ4" s="161"/>
      <c r="AHK4" s="161"/>
      <c r="AHL4" s="161"/>
      <c r="AHM4" s="161"/>
      <c r="AHN4" s="161"/>
      <c r="AHO4" s="161"/>
      <c r="AHP4" s="161"/>
      <c r="AHQ4" s="161"/>
      <c r="AHR4" s="161"/>
      <c r="AHS4" s="161"/>
      <c r="AHT4" s="161"/>
      <c r="AHU4" s="161"/>
      <c r="AHV4" s="161"/>
      <c r="AHW4" s="161"/>
      <c r="AHX4" s="161"/>
      <c r="AHY4" s="161"/>
      <c r="AHZ4" s="161"/>
      <c r="AIA4" s="161"/>
      <c r="AIB4" s="161"/>
      <c r="AIC4" s="161"/>
      <c r="AID4" s="161"/>
      <c r="AIE4" s="161"/>
      <c r="AIF4" s="161"/>
      <c r="AIG4" s="161"/>
      <c r="AIH4" s="161"/>
      <c r="AII4" s="161"/>
      <c r="AIJ4" s="161"/>
      <c r="AIK4" s="161"/>
      <c r="AIL4" s="161"/>
      <c r="AIM4" s="161"/>
      <c r="AIN4" s="161"/>
      <c r="AIO4" s="161"/>
      <c r="AIP4" s="161"/>
      <c r="AIQ4" s="161"/>
      <c r="AIR4" s="161"/>
      <c r="AIS4" s="161"/>
      <c r="AIT4" s="161"/>
      <c r="AIU4" s="161"/>
      <c r="AIV4" s="161"/>
      <c r="AIW4" s="161"/>
      <c r="AIX4" s="161"/>
      <c r="AIY4" s="161"/>
      <c r="AIZ4" s="161"/>
      <c r="AJA4" s="161"/>
      <c r="AJB4" s="161"/>
      <c r="AJC4" s="161"/>
      <c r="AJD4" s="161"/>
      <c r="AJE4" s="161"/>
      <c r="AJF4" s="161"/>
      <c r="AJG4" s="161"/>
      <c r="AJH4" s="161"/>
      <c r="AJI4" s="161"/>
      <c r="AJJ4" s="161"/>
      <c r="AJK4" s="161"/>
      <c r="AJL4" s="161"/>
      <c r="AJM4" s="161"/>
      <c r="AJN4" s="161"/>
      <c r="AJO4" s="161"/>
      <c r="AJP4" s="161"/>
      <c r="AJQ4" s="161"/>
      <c r="AJR4" s="161"/>
      <c r="AJS4" s="161"/>
      <c r="AJT4" s="161"/>
      <c r="AJU4" s="161"/>
      <c r="AJV4" s="161"/>
      <c r="AJW4" s="161"/>
      <c r="AJX4" s="161"/>
      <c r="AJY4" s="161"/>
      <c r="AJZ4" s="161"/>
      <c r="AKA4" s="161"/>
      <c r="AKB4" s="161"/>
      <c r="AKC4" s="161"/>
      <c r="AKD4" s="161"/>
      <c r="AKE4" s="161"/>
      <c r="AKF4" s="161"/>
      <c r="AKG4" s="161"/>
      <c r="AKH4" s="161"/>
      <c r="AKI4" s="161"/>
      <c r="AKJ4" s="161"/>
      <c r="AKK4" s="161"/>
      <c r="AKL4" s="161"/>
      <c r="AKM4" s="161"/>
      <c r="AKN4" s="161"/>
      <c r="AKO4" s="161"/>
      <c r="AKP4" s="161"/>
      <c r="AKQ4" s="161"/>
      <c r="AKR4" s="161"/>
      <c r="AKS4" s="161"/>
      <c r="AKT4" s="161"/>
      <c r="AKU4" s="161"/>
      <c r="AKV4" s="161"/>
      <c r="AKW4" s="161"/>
      <c r="AKX4" s="161"/>
      <c r="AKY4" s="161"/>
      <c r="AKZ4" s="161"/>
      <c r="ALA4" s="161"/>
      <c r="ALB4" s="161"/>
      <c r="ALC4" s="161"/>
      <c r="ALD4" s="161"/>
      <c r="ALE4" s="161"/>
      <c r="ALF4" s="161"/>
      <c r="ALG4" s="161"/>
      <c r="ALH4" s="161"/>
      <c r="ALI4" s="161"/>
      <c r="ALJ4" s="161"/>
      <c r="ALK4" s="161"/>
      <c r="ALL4" s="161"/>
      <c r="ALM4" s="161"/>
      <c r="ALN4" s="161"/>
      <c r="ALO4" s="161"/>
      <c r="ALP4" s="161"/>
      <c r="ALQ4" s="161"/>
      <c r="ALR4" s="161"/>
      <c r="ALS4" s="161"/>
      <c r="ALT4" s="161"/>
      <c r="ALU4" s="161"/>
      <c r="ALV4" s="161"/>
      <c r="ALW4" s="161"/>
      <c r="ALX4" s="161"/>
      <c r="ALY4" s="161"/>
      <c r="ALZ4" s="161"/>
      <c r="AMA4" s="161"/>
      <c r="AMB4" s="161"/>
      <c r="AMC4" s="161"/>
      <c r="AMD4" s="161"/>
      <c r="AME4" s="161"/>
      <c r="AMF4" s="161"/>
      <c r="AMG4" s="161"/>
      <c r="AMH4" s="161"/>
      <c r="AMI4" s="161"/>
      <c r="AMJ4" s="161"/>
      <c r="AMK4" s="161"/>
      <c r="AML4" s="161"/>
      <c r="AMM4" s="161"/>
      <c r="AMN4" s="161"/>
      <c r="AMO4" s="161"/>
      <c r="AMP4" s="161"/>
      <c r="AMQ4" s="161"/>
      <c r="AMR4" s="161"/>
      <c r="AMS4" s="161"/>
      <c r="AMT4" s="161"/>
      <c r="AMU4" s="161"/>
      <c r="AMV4" s="161"/>
      <c r="AMW4" s="161"/>
      <c r="AMX4" s="161"/>
      <c r="AMY4" s="161"/>
      <c r="AMZ4" s="161"/>
      <c r="ANA4" s="161"/>
      <c r="ANB4" s="161"/>
      <c r="ANC4" s="161"/>
      <c r="AND4" s="161"/>
      <c r="ANE4" s="161"/>
      <c r="ANF4" s="161"/>
      <c r="ANG4" s="161"/>
      <c r="ANH4" s="161"/>
      <c r="ANI4" s="161"/>
      <c r="ANJ4" s="161"/>
      <c r="ANK4" s="161"/>
      <c r="ANL4" s="161"/>
      <c r="ANM4" s="161"/>
      <c r="ANN4" s="161"/>
      <c r="ANO4" s="161"/>
      <c r="ANP4" s="161"/>
      <c r="ANQ4" s="161"/>
      <c r="ANR4" s="161"/>
      <c r="ANS4" s="161"/>
      <c r="ANT4" s="161"/>
      <c r="ANU4" s="161"/>
      <c r="ANV4" s="161"/>
      <c r="ANW4" s="161"/>
      <c r="ANX4" s="161"/>
      <c r="ANY4" s="161"/>
      <c r="ANZ4" s="161"/>
      <c r="AOA4" s="161"/>
      <c r="AOB4" s="161"/>
      <c r="AOC4" s="161"/>
      <c r="AOD4" s="161"/>
      <c r="AOE4" s="161"/>
      <c r="AOF4" s="161"/>
      <c r="AOG4" s="161"/>
      <c r="AOH4" s="161"/>
      <c r="AOI4" s="161"/>
      <c r="AOJ4" s="161"/>
      <c r="AOK4" s="161"/>
      <c r="AOL4" s="161"/>
      <c r="AOM4" s="161"/>
      <c r="AON4" s="161"/>
      <c r="AOO4" s="161"/>
      <c r="AOP4" s="161"/>
      <c r="AOQ4" s="161"/>
      <c r="AOR4" s="161"/>
      <c r="AOS4" s="161"/>
      <c r="AOT4" s="161"/>
      <c r="AOU4" s="161"/>
      <c r="AOV4" s="161"/>
      <c r="AOW4" s="161"/>
      <c r="AOX4" s="161"/>
      <c r="AOY4" s="161"/>
      <c r="AOZ4" s="161"/>
      <c r="APA4" s="161"/>
      <c r="APB4" s="161"/>
      <c r="APC4" s="161"/>
      <c r="APD4" s="161"/>
      <c r="APE4" s="161"/>
      <c r="APF4" s="161"/>
      <c r="APG4" s="161"/>
      <c r="APH4" s="161"/>
      <c r="API4" s="161"/>
      <c r="APJ4" s="161"/>
      <c r="APK4" s="161"/>
      <c r="APL4" s="161"/>
      <c r="APM4" s="161"/>
      <c r="APN4" s="161"/>
      <c r="APO4" s="161"/>
      <c r="APP4" s="161"/>
      <c r="APQ4" s="161"/>
      <c r="APR4" s="161"/>
      <c r="APS4" s="161"/>
      <c r="APT4" s="161"/>
      <c r="APU4" s="161"/>
      <c r="APV4" s="161"/>
      <c r="APW4" s="161"/>
      <c r="APX4" s="161"/>
      <c r="APY4" s="161"/>
      <c r="APZ4" s="161"/>
      <c r="AQA4" s="161"/>
      <c r="AQB4" s="161"/>
      <c r="AQC4" s="161"/>
      <c r="AQD4" s="161"/>
      <c r="AQE4" s="161"/>
      <c r="AQF4" s="161"/>
      <c r="AQG4" s="161"/>
      <c r="AQH4" s="161"/>
      <c r="AQI4" s="161"/>
      <c r="AQJ4" s="161"/>
      <c r="AQK4" s="161"/>
      <c r="AQL4" s="161"/>
      <c r="AQM4" s="161"/>
      <c r="AQN4" s="161"/>
      <c r="AQO4" s="161"/>
      <c r="AQP4" s="161"/>
      <c r="AQQ4" s="161"/>
      <c r="AQR4" s="161"/>
      <c r="AQS4" s="161"/>
      <c r="AQT4" s="161"/>
      <c r="AQU4" s="161"/>
      <c r="AQV4" s="161"/>
      <c r="AQW4" s="161"/>
      <c r="AQX4" s="161"/>
      <c r="AQY4" s="161"/>
      <c r="AQZ4" s="161"/>
      <c r="ARA4" s="161"/>
      <c r="ARB4" s="161"/>
      <c r="ARC4" s="161"/>
      <c r="ARD4" s="161"/>
      <c r="ARE4" s="161"/>
      <c r="ARF4" s="161"/>
      <c r="ARG4" s="161"/>
      <c r="ARH4" s="161"/>
      <c r="ARI4" s="161"/>
      <c r="ARJ4" s="161"/>
      <c r="ARK4" s="161"/>
      <c r="ARL4" s="161"/>
      <c r="ARM4" s="161"/>
      <c r="ARN4" s="161"/>
      <c r="ARO4" s="161"/>
      <c r="ARP4" s="161"/>
      <c r="ARQ4" s="161"/>
      <c r="ARR4" s="161"/>
      <c r="ARS4" s="161"/>
      <c r="ART4" s="161"/>
      <c r="ARU4" s="161"/>
      <c r="ARV4" s="161"/>
      <c r="ARW4" s="161"/>
      <c r="ARX4" s="161"/>
      <c r="ARY4" s="161"/>
      <c r="ARZ4" s="161"/>
      <c r="ASA4" s="161"/>
      <c r="ASB4" s="161"/>
      <c r="ASC4" s="161"/>
      <c r="ASD4" s="161"/>
      <c r="ASE4" s="161"/>
      <c r="ASF4" s="161"/>
      <c r="ASG4" s="161"/>
      <c r="ASH4" s="161"/>
      <c r="ASI4" s="161"/>
      <c r="ASJ4" s="161"/>
      <c r="ASK4" s="161"/>
      <c r="ASL4" s="161"/>
      <c r="ASM4" s="161"/>
      <c r="ASN4" s="161"/>
      <c r="ASO4" s="161"/>
      <c r="ASP4" s="161"/>
      <c r="ASQ4" s="161"/>
      <c r="ASR4" s="161"/>
      <c r="ASS4" s="161"/>
      <c r="AST4" s="161"/>
      <c r="ASU4" s="161"/>
      <c r="ASV4" s="161"/>
      <c r="ASW4" s="161"/>
      <c r="ASX4" s="161"/>
      <c r="ASY4" s="161"/>
      <c r="ASZ4" s="161"/>
      <c r="ATA4" s="161"/>
      <c r="ATB4" s="161"/>
      <c r="ATC4" s="161"/>
      <c r="ATD4" s="161"/>
      <c r="ATE4" s="161"/>
      <c r="ATF4" s="161"/>
      <c r="ATG4" s="161"/>
      <c r="ATH4" s="161"/>
      <c r="ATI4" s="161"/>
      <c r="ATJ4" s="161"/>
      <c r="ATK4" s="161"/>
      <c r="ATL4" s="161"/>
      <c r="ATM4" s="161"/>
      <c r="ATN4" s="161"/>
      <c r="ATO4" s="161"/>
      <c r="ATP4" s="161"/>
      <c r="ATQ4" s="161"/>
      <c r="ATR4" s="161"/>
      <c r="ATS4" s="161"/>
      <c r="ATT4" s="161"/>
      <c r="ATU4" s="161"/>
      <c r="ATV4" s="161"/>
      <c r="ATW4" s="161"/>
      <c r="ATX4" s="161"/>
      <c r="ATY4" s="161"/>
      <c r="ATZ4" s="161"/>
      <c r="AUA4" s="161"/>
      <c r="AUB4" s="161"/>
      <c r="AUC4" s="161"/>
      <c r="AUD4" s="161"/>
      <c r="AUE4" s="161"/>
      <c r="AUF4" s="161"/>
      <c r="AUG4" s="161"/>
      <c r="AUH4" s="161"/>
      <c r="AUI4" s="161"/>
      <c r="AUJ4" s="161"/>
      <c r="AUK4" s="161"/>
      <c r="AUL4" s="161"/>
      <c r="AUM4" s="161"/>
      <c r="AUN4" s="161"/>
      <c r="AUO4" s="161"/>
      <c r="AUP4" s="161"/>
      <c r="AUQ4" s="161"/>
      <c r="AUR4" s="161"/>
      <c r="AUS4" s="161"/>
      <c r="AUT4" s="161"/>
      <c r="AUU4" s="161"/>
      <c r="AUV4" s="161"/>
      <c r="AUW4" s="161"/>
      <c r="AUX4" s="161"/>
      <c r="AUY4" s="161"/>
      <c r="AUZ4" s="161"/>
      <c r="AVA4" s="161"/>
      <c r="AVB4" s="161"/>
      <c r="AVC4" s="161"/>
      <c r="AVD4" s="161"/>
      <c r="AVE4" s="161"/>
      <c r="AVF4" s="161"/>
      <c r="AVG4" s="161"/>
      <c r="AVH4" s="161"/>
      <c r="AVI4" s="161"/>
      <c r="AVJ4" s="161"/>
      <c r="AVK4" s="161"/>
      <c r="AVL4" s="161"/>
      <c r="AVM4" s="161"/>
      <c r="AVN4" s="161"/>
      <c r="AVO4" s="161"/>
      <c r="AVP4" s="161"/>
      <c r="AVQ4" s="161"/>
      <c r="AVR4" s="161"/>
      <c r="AVS4" s="161"/>
      <c r="AVT4" s="161"/>
      <c r="AVU4" s="161"/>
      <c r="AVV4" s="161"/>
      <c r="AVW4" s="161"/>
      <c r="AVX4" s="161"/>
      <c r="AVY4" s="161"/>
      <c r="AVZ4" s="161"/>
      <c r="AWA4" s="161"/>
      <c r="AWB4" s="161"/>
      <c r="AWC4" s="161"/>
      <c r="AWD4" s="161"/>
      <c r="AWE4" s="161"/>
      <c r="AWF4" s="161"/>
      <c r="AWG4" s="161"/>
      <c r="AWH4" s="161"/>
      <c r="AWI4" s="161"/>
      <c r="AWJ4" s="161"/>
      <c r="AWK4" s="161"/>
      <c r="AWL4" s="161"/>
      <c r="AWM4" s="161"/>
      <c r="AWN4" s="161"/>
      <c r="AWO4" s="161"/>
      <c r="AWP4" s="161"/>
      <c r="AWQ4" s="161"/>
      <c r="AWR4" s="161"/>
      <c r="AWS4" s="161"/>
      <c r="AWT4" s="161"/>
      <c r="AWU4" s="161"/>
      <c r="AWV4" s="161"/>
      <c r="AWW4" s="161"/>
      <c r="AWX4" s="161"/>
      <c r="AWY4" s="161"/>
      <c r="AWZ4" s="161"/>
      <c r="AXA4" s="161"/>
      <c r="AXB4" s="161"/>
      <c r="AXC4" s="161"/>
      <c r="AXD4" s="161"/>
      <c r="AXE4" s="161"/>
      <c r="AXF4" s="161"/>
      <c r="AXG4" s="161"/>
      <c r="AXH4" s="161"/>
      <c r="AXI4" s="161"/>
      <c r="AXJ4" s="161"/>
      <c r="AXK4" s="161"/>
      <c r="AXL4" s="161"/>
      <c r="AXM4" s="161"/>
      <c r="AXN4" s="161"/>
      <c r="AXO4" s="161"/>
      <c r="AXP4" s="161"/>
      <c r="AXQ4" s="161"/>
      <c r="AXR4" s="161"/>
      <c r="AXS4" s="161"/>
      <c r="AXT4" s="161"/>
      <c r="AXU4" s="161"/>
      <c r="AXV4" s="161"/>
      <c r="AXW4" s="161"/>
      <c r="AXX4" s="161"/>
      <c r="AXY4" s="161"/>
      <c r="AXZ4" s="161"/>
      <c r="AYA4" s="161"/>
      <c r="AYB4" s="161"/>
      <c r="AYC4" s="161"/>
      <c r="AYD4" s="161"/>
      <c r="AYE4" s="161"/>
      <c r="AYF4" s="161"/>
      <c r="AYG4" s="161"/>
      <c r="AYH4" s="161"/>
      <c r="AYI4" s="161"/>
      <c r="AYJ4" s="161"/>
      <c r="AYK4" s="161"/>
      <c r="AYL4" s="161"/>
      <c r="AYM4" s="161"/>
      <c r="AYN4" s="161"/>
      <c r="AYO4" s="161"/>
      <c r="AYP4" s="161"/>
      <c r="AYQ4" s="161"/>
      <c r="AYR4" s="161"/>
      <c r="AYS4" s="161"/>
      <c r="AYT4" s="161"/>
      <c r="AYU4" s="161"/>
      <c r="AYV4" s="161"/>
      <c r="AYW4" s="161"/>
      <c r="AYX4" s="161"/>
      <c r="AYY4" s="161"/>
      <c r="AYZ4" s="161"/>
      <c r="AZA4" s="161"/>
      <c r="AZB4" s="161"/>
      <c r="AZC4" s="161"/>
      <c r="AZD4" s="161"/>
      <c r="AZE4" s="161"/>
      <c r="AZF4" s="161"/>
      <c r="AZG4" s="161"/>
      <c r="AZH4" s="161"/>
      <c r="AZI4" s="161"/>
      <c r="AZJ4" s="161"/>
      <c r="AZK4" s="161"/>
      <c r="AZL4" s="161"/>
      <c r="AZM4" s="161"/>
      <c r="AZN4" s="161"/>
      <c r="AZO4" s="161"/>
      <c r="AZP4" s="161"/>
      <c r="AZQ4" s="161"/>
      <c r="AZR4" s="161"/>
      <c r="AZS4" s="161"/>
      <c r="AZT4" s="161"/>
      <c r="AZU4" s="161"/>
      <c r="AZV4" s="161"/>
      <c r="AZW4" s="161"/>
      <c r="AZX4" s="161"/>
      <c r="AZY4" s="161"/>
      <c r="AZZ4" s="161"/>
      <c r="BAA4" s="161"/>
      <c r="BAB4" s="161"/>
      <c r="BAC4" s="161"/>
      <c r="BAD4" s="161"/>
      <c r="BAE4" s="161"/>
      <c r="BAF4" s="161"/>
      <c r="BAG4" s="161"/>
      <c r="BAH4" s="161"/>
      <c r="BAI4" s="161"/>
      <c r="BAJ4" s="161"/>
      <c r="BAK4" s="161"/>
      <c r="BAL4" s="161"/>
      <c r="BAM4" s="161"/>
      <c r="BAN4" s="161"/>
      <c r="BAO4" s="161"/>
      <c r="BAP4" s="161"/>
      <c r="BAQ4" s="161"/>
      <c r="BAR4" s="161"/>
      <c r="BAS4" s="161"/>
      <c r="BAT4" s="161"/>
      <c r="BAU4" s="161"/>
      <c r="BAV4" s="161"/>
      <c r="BAW4" s="161"/>
      <c r="BAX4" s="161"/>
      <c r="BAY4" s="161"/>
      <c r="BAZ4" s="161"/>
      <c r="BBA4" s="161"/>
      <c r="BBB4" s="161"/>
      <c r="BBC4" s="161"/>
      <c r="BBD4" s="161"/>
      <c r="BBE4" s="161"/>
      <c r="BBF4" s="161"/>
      <c r="BBG4" s="161"/>
      <c r="BBH4" s="161"/>
      <c r="BBI4" s="161"/>
      <c r="BBJ4" s="161"/>
      <c r="BBK4" s="161"/>
      <c r="BBL4" s="161"/>
      <c r="BBM4" s="161"/>
      <c r="BBN4" s="161"/>
      <c r="BBO4" s="161"/>
      <c r="BBP4" s="161"/>
      <c r="BBQ4" s="161"/>
      <c r="BBR4" s="161"/>
      <c r="BBS4" s="161"/>
      <c r="BBT4" s="161"/>
      <c r="BBU4" s="161"/>
      <c r="BBV4" s="161"/>
      <c r="BBW4" s="161"/>
      <c r="BBX4" s="161"/>
      <c r="BBY4" s="161"/>
      <c r="BBZ4" s="161"/>
      <c r="BCA4" s="161"/>
      <c r="BCB4" s="161"/>
      <c r="BCC4" s="161"/>
      <c r="BCD4" s="161"/>
      <c r="BCE4" s="161"/>
      <c r="BCF4" s="161"/>
      <c r="BCG4" s="161"/>
      <c r="BCH4" s="161"/>
      <c r="BCI4" s="161"/>
      <c r="BCJ4" s="161"/>
      <c r="BCK4" s="161"/>
      <c r="BCL4" s="161"/>
      <c r="BCM4" s="161"/>
      <c r="BCN4" s="161"/>
      <c r="BCO4" s="161"/>
      <c r="BCP4" s="161"/>
      <c r="BCQ4" s="161"/>
      <c r="BCR4" s="161"/>
      <c r="BCS4" s="161"/>
      <c r="BCT4" s="161"/>
      <c r="BCU4" s="161"/>
      <c r="BCV4" s="161"/>
      <c r="BCW4" s="161"/>
      <c r="BCX4" s="161"/>
      <c r="BCY4" s="161"/>
      <c r="BCZ4" s="161"/>
      <c r="BDA4" s="161"/>
      <c r="BDB4" s="161"/>
      <c r="BDC4" s="161"/>
      <c r="BDD4" s="161"/>
      <c r="BDE4" s="161"/>
      <c r="BDF4" s="161"/>
      <c r="BDG4" s="161"/>
      <c r="BDH4" s="161"/>
      <c r="BDI4" s="161"/>
      <c r="BDJ4" s="161"/>
      <c r="BDK4" s="161"/>
      <c r="BDL4" s="161"/>
      <c r="BDM4" s="161"/>
      <c r="BDN4" s="161"/>
      <c r="BDO4" s="161"/>
      <c r="BDP4" s="161"/>
      <c r="BDQ4" s="161"/>
      <c r="BDR4" s="161"/>
      <c r="BDS4" s="161"/>
      <c r="BDT4" s="161"/>
      <c r="BDU4" s="161"/>
      <c r="BDV4" s="161"/>
      <c r="BDW4" s="161"/>
      <c r="BDX4" s="161"/>
      <c r="BDY4" s="161"/>
      <c r="BDZ4" s="161"/>
      <c r="BEA4" s="161"/>
      <c r="BEB4" s="161"/>
      <c r="BEC4" s="161"/>
      <c r="BED4" s="161"/>
      <c r="BEE4" s="161"/>
      <c r="BEF4" s="161"/>
      <c r="BEG4" s="161"/>
      <c r="BEH4" s="161"/>
      <c r="BEI4" s="161"/>
      <c r="BEJ4" s="161"/>
      <c r="BEK4" s="161"/>
      <c r="BEL4" s="161"/>
      <c r="BEM4" s="161"/>
      <c r="BEN4" s="161"/>
      <c r="BEO4" s="161"/>
      <c r="BEP4" s="161"/>
      <c r="BEQ4" s="161"/>
      <c r="BER4" s="161"/>
      <c r="BES4" s="161"/>
      <c r="BET4" s="161"/>
      <c r="BEU4" s="161"/>
      <c r="BEV4" s="161"/>
      <c r="BEW4" s="161"/>
      <c r="BEX4" s="161"/>
      <c r="BEY4" s="161"/>
      <c r="BEZ4" s="161"/>
      <c r="BFA4" s="161"/>
      <c r="BFB4" s="161"/>
      <c r="BFC4" s="161"/>
      <c r="BFD4" s="161"/>
      <c r="BFE4" s="161"/>
      <c r="BFF4" s="161"/>
      <c r="BFG4" s="161"/>
      <c r="BFH4" s="161"/>
      <c r="BFI4" s="161"/>
      <c r="BFJ4" s="161"/>
      <c r="BFK4" s="161"/>
      <c r="BFL4" s="161"/>
      <c r="BFM4" s="161"/>
      <c r="BFN4" s="161"/>
      <c r="BFO4" s="161"/>
      <c r="BFP4" s="161"/>
      <c r="BFQ4" s="161"/>
      <c r="BFR4" s="161"/>
      <c r="BFS4" s="161"/>
      <c r="BFT4" s="161"/>
      <c r="BFU4" s="161"/>
      <c r="BFV4" s="161"/>
      <c r="BFW4" s="161"/>
      <c r="BFX4" s="161"/>
      <c r="BFY4" s="161"/>
      <c r="BFZ4" s="161"/>
      <c r="BGA4" s="161"/>
      <c r="BGB4" s="161"/>
      <c r="BGC4" s="161"/>
      <c r="BGD4" s="161"/>
      <c r="BGE4" s="161"/>
      <c r="BGF4" s="161"/>
      <c r="BGG4" s="161"/>
      <c r="BGH4" s="161"/>
      <c r="BGI4" s="161"/>
      <c r="BGJ4" s="161"/>
      <c r="BGK4" s="161"/>
      <c r="BGL4" s="161"/>
      <c r="BGM4" s="161"/>
      <c r="BGN4" s="161"/>
      <c r="BGO4" s="161"/>
      <c r="BGP4" s="161"/>
      <c r="BGQ4" s="161"/>
      <c r="BGR4" s="161"/>
      <c r="BGS4" s="161"/>
      <c r="BGT4" s="161"/>
      <c r="BGU4" s="161"/>
      <c r="BGV4" s="161"/>
      <c r="BGW4" s="161"/>
      <c r="BGX4" s="161"/>
      <c r="BGY4" s="161"/>
      <c r="BGZ4" s="161"/>
      <c r="BHA4" s="161"/>
      <c r="BHB4" s="161"/>
      <c r="BHC4" s="161"/>
      <c r="BHD4" s="161"/>
      <c r="BHE4" s="161"/>
      <c r="BHF4" s="161"/>
      <c r="BHG4" s="161"/>
      <c r="BHH4" s="161"/>
      <c r="BHI4" s="161"/>
      <c r="BHJ4" s="161"/>
      <c r="BHK4" s="161"/>
      <c r="BHL4" s="161"/>
      <c r="BHM4" s="161"/>
      <c r="BHN4" s="161"/>
      <c r="BHO4" s="161"/>
      <c r="BHP4" s="161"/>
      <c r="BHQ4" s="161"/>
      <c r="BHR4" s="161"/>
      <c r="BHS4" s="161"/>
      <c r="BHT4" s="161"/>
      <c r="BHU4" s="161"/>
      <c r="BHV4" s="161"/>
      <c r="BHW4" s="161"/>
      <c r="BHX4" s="161"/>
      <c r="BHY4" s="161"/>
      <c r="BHZ4" s="161"/>
      <c r="BIA4" s="161"/>
      <c r="BIB4" s="161"/>
      <c r="BIC4" s="161"/>
      <c r="BID4" s="161"/>
      <c r="BIE4" s="161"/>
      <c r="BIF4" s="161"/>
      <c r="BIG4" s="161"/>
      <c r="BIH4" s="161"/>
      <c r="BII4" s="161"/>
      <c r="BIJ4" s="161"/>
      <c r="BIK4" s="161"/>
      <c r="BIL4" s="161"/>
      <c r="BIM4" s="161"/>
      <c r="BIN4" s="161"/>
      <c r="BIO4" s="161"/>
      <c r="BIP4" s="161"/>
      <c r="BIQ4" s="161"/>
      <c r="BIR4" s="161"/>
      <c r="BIS4" s="161"/>
      <c r="BIT4" s="161"/>
      <c r="BIU4" s="161"/>
      <c r="BIV4" s="161"/>
      <c r="BIW4" s="161"/>
      <c r="BIX4" s="161"/>
      <c r="BIY4" s="161"/>
      <c r="BIZ4" s="161"/>
      <c r="BJA4" s="161"/>
      <c r="BJB4" s="161"/>
      <c r="BJC4" s="161"/>
      <c r="BJD4" s="161"/>
      <c r="BJE4" s="161"/>
      <c r="BJF4" s="161"/>
      <c r="BJG4" s="161"/>
      <c r="BJH4" s="161"/>
      <c r="BJI4" s="161"/>
      <c r="BJJ4" s="161"/>
      <c r="BJK4" s="161"/>
      <c r="BJL4" s="161"/>
      <c r="BJM4" s="161"/>
      <c r="BJN4" s="161"/>
      <c r="BJO4" s="161"/>
      <c r="BJP4" s="161"/>
      <c r="BJQ4" s="161"/>
      <c r="BJR4" s="161"/>
      <c r="BJS4" s="161"/>
      <c r="BJT4" s="161"/>
      <c r="BJU4" s="161"/>
      <c r="BJV4" s="161"/>
      <c r="BJW4" s="161"/>
      <c r="BJX4" s="161"/>
      <c r="BJY4" s="161"/>
      <c r="BJZ4" s="161"/>
      <c r="BKA4" s="161"/>
      <c r="BKB4" s="161"/>
      <c r="BKC4" s="161"/>
      <c r="BKD4" s="161"/>
      <c r="BKE4" s="161"/>
      <c r="BKF4" s="161"/>
      <c r="BKG4" s="161"/>
      <c r="BKH4" s="161"/>
      <c r="BKI4" s="161"/>
      <c r="BKJ4" s="161"/>
      <c r="BKK4" s="161"/>
      <c r="BKL4" s="161"/>
      <c r="BKM4" s="161"/>
      <c r="BKN4" s="161"/>
      <c r="BKO4" s="161"/>
      <c r="BKP4" s="161"/>
      <c r="BKQ4" s="161"/>
      <c r="BKR4" s="161"/>
      <c r="BKS4" s="161"/>
      <c r="BKT4" s="161"/>
      <c r="BKU4" s="161"/>
      <c r="BKV4" s="161"/>
      <c r="BKW4" s="161"/>
      <c r="BKX4" s="161"/>
      <c r="BKY4" s="161"/>
      <c r="BKZ4" s="161"/>
      <c r="BLA4" s="161"/>
      <c r="BLB4" s="161"/>
      <c r="BLC4" s="161"/>
      <c r="BLD4" s="161"/>
      <c r="BLE4" s="161"/>
      <c r="BLF4" s="161"/>
      <c r="BLG4" s="161"/>
      <c r="BLH4" s="161"/>
      <c r="BLI4" s="161"/>
      <c r="BLJ4" s="161"/>
      <c r="BLK4" s="161"/>
      <c r="BLL4" s="161"/>
      <c r="BLM4" s="161"/>
      <c r="BLN4" s="161"/>
      <c r="BLO4" s="161"/>
      <c r="BLP4" s="161"/>
      <c r="BLQ4" s="161"/>
      <c r="BLR4" s="161"/>
      <c r="BLS4" s="161"/>
      <c r="BLT4" s="161"/>
      <c r="BLU4" s="161"/>
      <c r="BLV4" s="161"/>
      <c r="BLW4" s="161"/>
      <c r="BLX4" s="161"/>
      <c r="BLY4" s="161"/>
      <c r="BLZ4" s="161"/>
      <c r="BMA4" s="161"/>
      <c r="BMB4" s="161"/>
      <c r="BMC4" s="161"/>
      <c r="BMD4" s="161"/>
      <c r="BME4" s="161"/>
      <c r="BMF4" s="161"/>
      <c r="BMG4" s="161"/>
      <c r="BMH4" s="161"/>
      <c r="BMI4" s="161"/>
      <c r="BMJ4" s="161"/>
      <c r="BMK4" s="161"/>
      <c r="BML4" s="161"/>
      <c r="BMM4" s="161"/>
      <c r="BMN4" s="161"/>
      <c r="BMO4" s="161"/>
      <c r="BMP4" s="161"/>
      <c r="BMQ4" s="161"/>
      <c r="BMR4" s="161"/>
      <c r="BMS4" s="161"/>
      <c r="BMT4" s="161"/>
      <c r="BMU4" s="161"/>
      <c r="BMV4" s="161"/>
      <c r="BMW4" s="161"/>
      <c r="BMX4" s="161"/>
      <c r="BMY4" s="161"/>
      <c r="BMZ4" s="161"/>
      <c r="BNA4" s="161"/>
      <c r="BNB4" s="161"/>
      <c r="BNC4" s="161"/>
      <c r="BND4" s="161"/>
      <c r="BNE4" s="161"/>
      <c r="BNF4" s="161"/>
      <c r="BNG4" s="161"/>
      <c r="BNH4" s="161"/>
      <c r="BNI4" s="161"/>
      <c r="BNJ4" s="161"/>
      <c r="BNK4" s="161"/>
      <c r="BNL4" s="161"/>
      <c r="BNM4" s="161"/>
      <c r="BNN4" s="161"/>
      <c r="BNO4" s="161"/>
      <c r="BNP4" s="161"/>
      <c r="BNQ4" s="161"/>
      <c r="BNR4" s="161"/>
      <c r="BNS4" s="161"/>
      <c r="BNT4" s="161"/>
      <c r="BNU4" s="161"/>
      <c r="BNV4" s="161"/>
      <c r="BNW4" s="161"/>
      <c r="BNX4" s="161"/>
      <c r="BNY4" s="161"/>
      <c r="BNZ4" s="161"/>
      <c r="BOA4" s="161"/>
      <c r="BOB4" s="161"/>
      <c r="BOC4" s="161"/>
      <c r="BOD4" s="161"/>
      <c r="BOE4" s="161"/>
      <c r="BOF4" s="161"/>
      <c r="BOG4" s="161"/>
      <c r="BOH4" s="161"/>
      <c r="BOI4" s="161"/>
      <c r="BOJ4" s="161"/>
      <c r="BOK4" s="161"/>
      <c r="BOL4" s="161"/>
      <c r="BOM4" s="161"/>
      <c r="BON4" s="161"/>
      <c r="BOO4" s="161"/>
      <c r="BOP4" s="161"/>
      <c r="BOQ4" s="161"/>
      <c r="BOR4" s="161"/>
      <c r="BOS4" s="161"/>
      <c r="BOT4" s="161"/>
      <c r="BOU4" s="161"/>
      <c r="BOV4" s="161"/>
      <c r="BOW4" s="161"/>
      <c r="BOX4" s="161"/>
      <c r="BOY4" s="161"/>
      <c r="BOZ4" s="161"/>
      <c r="BPA4" s="161"/>
      <c r="BPB4" s="161"/>
      <c r="BPC4" s="161"/>
      <c r="BPD4" s="161"/>
      <c r="BPE4" s="161"/>
      <c r="BPF4" s="161"/>
      <c r="BPG4" s="161"/>
      <c r="BPH4" s="161"/>
      <c r="BPI4" s="161"/>
      <c r="BPJ4" s="161"/>
      <c r="BPK4" s="161"/>
      <c r="BPL4" s="161"/>
      <c r="BPM4" s="161"/>
      <c r="BPN4" s="161"/>
      <c r="BPO4" s="161"/>
      <c r="BPP4" s="161"/>
      <c r="BPQ4" s="161"/>
      <c r="BPR4" s="161"/>
      <c r="BPS4" s="161"/>
      <c r="BPT4" s="161"/>
      <c r="BPU4" s="161"/>
      <c r="BPV4" s="161"/>
      <c r="BPW4" s="161"/>
      <c r="BPX4" s="161"/>
      <c r="BPY4" s="161"/>
      <c r="BPZ4" s="161"/>
      <c r="BQA4" s="161"/>
      <c r="BQB4" s="161"/>
      <c r="BQC4" s="161"/>
      <c r="BQD4" s="161"/>
      <c r="BQE4" s="161"/>
      <c r="BQF4" s="161"/>
      <c r="BQG4" s="161"/>
      <c r="BQH4" s="161"/>
      <c r="BQI4" s="161"/>
      <c r="BQJ4" s="161"/>
      <c r="BQK4" s="161"/>
      <c r="BQL4" s="161"/>
      <c r="BQM4" s="161"/>
      <c r="BQN4" s="161"/>
      <c r="BQO4" s="161"/>
      <c r="BQP4" s="161"/>
      <c r="BQQ4" s="161"/>
      <c r="BQR4" s="161"/>
      <c r="BQS4" s="161"/>
      <c r="BQT4" s="161"/>
      <c r="BQU4" s="161"/>
      <c r="BQV4" s="161"/>
      <c r="BQW4" s="161"/>
      <c r="BQX4" s="161"/>
      <c r="BQY4" s="161"/>
      <c r="BQZ4" s="161"/>
      <c r="BRA4" s="161"/>
      <c r="BRB4" s="161"/>
      <c r="BRC4" s="161"/>
      <c r="BRD4" s="161"/>
      <c r="BRE4" s="161"/>
      <c r="BRF4" s="161"/>
      <c r="BRG4" s="161"/>
      <c r="BRH4" s="161"/>
      <c r="BRI4" s="161"/>
      <c r="BRJ4" s="161"/>
      <c r="BRK4" s="161"/>
      <c r="BRL4" s="161"/>
      <c r="BRM4" s="161"/>
      <c r="BRN4" s="161"/>
      <c r="BRO4" s="161"/>
      <c r="BRP4" s="161"/>
      <c r="BRQ4" s="161"/>
      <c r="BRR4" s="161"/>
      <c r="BRS4" s="161"/>
      <c r="BRT4" s="161"/>
      <c r="BRU4" s="161"/>
      <c r="BRV4" s="161"/>
      <c r="BRW4" s="161"/>
      <c r="BRX4" s="161"/>
      <c r="BRY4" s="161"/>
      <c r="BRZ4" s="161"/>
      <c r="BSA4" s="161"/>
      <c r="BSB4" s="161"/>
      <c r="BSC4" s="161"/>
      <c r="BSD4" s="161"/>
      <c r="BSE4" s="161"/>
      <c r="BSF4" s="161"/>
      <c r="BSG4" s="161"/>
      <c r="BSH4" s="161"/>
      <c r="BSI4" s="161"/>
      <c r="BSJ4" s="161"/>
      <c r="BSK4" s="161"/>
      <c r="BSL4" s="161"/>
      <c r="BSM4" s="161"/>
      <c r="BSN4" s="161"/>
      <c r="BSO4" s="161"/>
      <c r="BSP4" s="161"/>
      <c r="BSQ4" s="161"/>
      <c r="BSR4" s="161"/>
      <c r="BSS4" s="161"/>
      <c r="BST4" s="161"/>
      <c r="BSU4" s="161"/>
      <c r="BSV4" s="161"/>
      <c r="BSW4" s="161"/>
      <c r="BSX4" s="161"/>
      <c r="BSY4" s="161"/>
      <c r="BSZ4" s="161"/>
      <c r="BTA4" s="161"/>
      <c r="BTB4" s="161"/>
      <c r="BTC4" s="161"/>
      <c r="BTD4" s="161"/>
      <c r="BTE4" s="161"/>
      <c r="BTF4" s="161"/>
      <c r="BTG4" s="161"/>
      <c r="BTH4" s="161"/>
      <c r="BTI4" s="161"/>
      <c r="BTJ4" s="161"/>
      <c r="BTK4" s="161"/>
      <c r="BTL4" s="161"/>
      <c r="BTM4" s="161"/>
      <c r="BTN4" s="161"/>
      <c r="BTO4" s="161"/>
      <c r="BTP4" s="161"/>
      <c r="BTQ4" s="161"/>
      <c r="BTR4" s="161"/>
      <c r="BTS4" s="161"/>
      <c r="BTT4" s="161"/>
      <c r="BTU4" s="161"/>
      <c r="BTV4" s="161"/>
      <c r="BTW4" s="161"/>
      <c r="BTX4" s="161"/>
      <c r="BTY4" s="161"/>
      <c r="BTZ4" s="161"/>
      <c r="BUA4" s="161"/>
      <c r="BUB4" s="161"/>
      <c r="BUC4" s="161"/>
      <c r="BUD4" s="161"/>
      <c r="BUE4" s="161"/>
      <c r="BUF4" s="161"/>
      <c r="BUG4" s="161"/>
      <c r="BUH4" s="161"/>
      <c r="BUI4" s="161"/>
      <c r="BUJ4" s="161"/>
      <c r="BUK4" s="161"/>
      <c r="BUL4" s="161"/>
      <c r="BUM4" s="161"/>
      <c r="BUN4" s="161"/>
      <c r="BUO4" s="161"/>
      <c r="BUP4" s="161"/>
      <c r="BUQ4" s="161"/>
      <c r="BUR4" s="161"/>
      <c r="BUS4" s="161"/>
      <c r="BUT4" s="161"/>
      <c r="BUU4" s="161"/>
      <c r="BUV4" s="161"/>
      <c r="BUW4" s="161"/>
      <c r="BUX4" s="161"/>
      <c r="BUY4" s="161"/>
      <c r="BUZ4" s="161"/>
      <c r="BVA4" s="161"/>
      <c r="BVB4" s="161"/>
      <c r="BVC4" s="161"/>
      <c r="BVD4" s="161"/>
      <c r="BVE4" s="161"/>
      <c r="BVF4" s="161"/>
      <c r="BVG4" s="161"/>
      <c r="BVH4" s="161"/>
      <c r="BVI4" s="161"/>
      <c r="BVJ4" s="161"/>
      <c r="BVK4" s="161"/>
      <c r="BVL4" s="161"/>
      <c r="BVM4" s="161"/>
      <c r="BVN4" s="161"/>
      <c r="BVO4" s="161"/>
      <c r="BVP4" s="161"/>
      <c r="BVQ4" s="161"/>
      <c r="BVR4" s="161"/>
      <c r="BVS4" s="161"/>
      <c r="BVT4" s="161"/>
      <c r="BVU4" s="161"/>
      <c r="BVV4" s="161"/>
      <c r="BVW4" s="161"/>
      <c r="BVX4" s="161"/>
      <c r="BVY4" s="161"/>
      <c r="BVZ4" s="161"/>
      <c r="BWA4" s="161"/>
      <c r="BWB4" s="161"/>
      <c r="BWC4" s="161"/>
      <c r="BWD4" s="161"/>
      <c r="BWE4" s="161"/>
      <c r="BWF4" s="161"/>
      <c r="BWG4" s="161"/>
      <c r="BWH4" s="161"/>
      <c r="BWI4" s="161"/>
      <c r="BWJ4" s="161"/>
      <c r="BWK4" s="161"/>
      <c r="BWL4" s="161"/>
      <c r="BWM4" s="161"/>
      <c r="BWN4" s="161"/>
      <c r="BWO4" s="161"/>
      <c r="BWP4" s="161"/>
      <c r="BWQ4" s="161"/>
      <c r="BWR4" s="161"/>
      <c r="BWS4" s="161"/>
      <c r="BWT4" s="161"/>
      <c r="BWU4" s="161"/>
      <c r="BWV4" s="161"/>
      <c r="BWW4" s="161"/>
      <c r="BWX4" s="161"/>
      <c r="BWY4" s="161"/>
      <c r="BWZ4" s="161"/>
      <c r="BXA4" s="161"/>
      <c r="BXB4" s="161"/>
      <c r="BXC4" s="161"/>
      <c r="BXD4" s="161"/>
      <c r="BXE4" s="161"/>
      <c r="BXF4" s="161"/>
      <c r="BXG4" s="161"/>
      <c r="BXH4" s="161"/>
      <c r="BXI4" s="161"/>
      <c r="BXJ4" s="161"/>
      <c r="BXK4" s="161"/>
      <c r="BXL4" s="161"/>
      <c r="BXM4" s="161"/>
      <c r="BXN4" s="161"/>
      <c r="BXO4" s="161"/>
      <c r="BXP4" s="161"/>
      <c r="BXQ4" s="161"/>
      <c r="BXR4" s="161"/>
      <c r="BXS4" s="161"/>
      <c r="BXT4" s="161"/>
      <c r="BXU4" s="161"/>
      <c r="BXV4" s="161"/>
      <c r="BXW4" s="161"/>
      <c r="BXX4" s="161"/>
      <c r="BXY4" s="161"/>
      <c r="BXZ4" s="161"/>
      <c r="BYA4" s="161"/>
      <c r="BYB4" s="161"/>
      <c r="BYC4" s="161"/>
      <c r="BYD4" s="161"/>
      <c r="BYE4" s="161"/>
      <c r="BYF4" s="161"/>
      <c r="BYG4" s="161"/>
      <c r="BYH4" s="161"/>
      <c r="BYI4" s="161"/>
      <c r="BYJ4" s="161"/>
      <c r="BYK4" s="161"/>
      <c r="BYL4" s="161"/>
      <c r="BYM4" s="161"/>
      <c r="BYN4" s="161"/>
      <c r="BYO4" s="161"/>
      <c r="BYP4" s="161"/>
      <c r="BYQ4" s="161"/>
      <c r="BYR4" s="161"/>
      <c r="BYS4" s="161"/>
      <c r="BYT4" s="161"/>
      <c r="BYU4" s="161"/>
      <c r="BYV4" s="161"/>
      <c r="BYW4" s="161"/>
      <c r="BYX4" s="161"/>
      <c r="BYY4" s="161"/>
      <c r="BYZ4" s="161"/>
      <c r="BZA4" s="161"/>
      <c r="BZB4" s="161"/>
      <c r="BZC4" s="161"/>
      <c r="BZD4" s="161"/>
      <c r="BZE4" s="161"/>
      <c r="BZF4" s="161"/>
      <c r="BZG4" s="161"/>
      <c r="BZH4" s="161"/>
      <c r="BZI4" s="161"/>
      <c r="BZJ4" s="161"/>
      <c r="BZK4" s="161"/>
      <c r="BZL4" s="161"/>
      <c r="BZM4" s="161"/>
      <c r="BZN4" s="161"/>
      <c r="BZO4" s="161"/>
      <c r="BZP4" s="161"/>
      <c r="BZQ4" s="161"/>
      <c r="BZR4" s="161"/>
      <c r="BZS4" s="161"/>
      <c r="BZT4" s="161"/>
      <c r="BZU4" s="161"/>
      <c r="BZV4" s="161"/>
      <c r="BZW4" s="161"/>
      <c r="BZX4" s="161"/>
      <c r="BZY4" s="161"/>
      <c r="BZZ4" s="161"/>
      <c r="CAA4" s="161"/>
      <c r="CAB4" s="161"/>
      <c r="CAC4" s="161"/>
      <c r="CAD4" s="161"/>
      <c r="CAE4" s="161"/>
      <c r="CAF4" s="161"/>
      <c r="CAG4" s="161"/>
      <c r="CAH4" s="161"/>
      <c r="CAI4" s="161"/>
      <c r="CAJ4" s="161"/>
      <c r="CAK4" s="161"/>
      <c r="CAL4" s="161"/>
      <c r="CAM4" s="161"/>
      <c r="CAN4" s="161"/>
      <c r="CAO4" s="161"/>
      <c r="CAP4" s="161"/>
      <c r="CAQ4" s="161"/>
      <c r="CAR4" s="161"/>
      <c r="CAS4" s="161"/>
      <c r="CAT4" s="161"/>
      <c r="CAU4" s="161"/>
      <c r="CAV4" s="161"/>
      <c r="CAW4" s="161"/>
      <c r="CAX4" s="161"/>
      <c r="CAY4" s="161"/>
      <c r="CAZ4" s="161"/>
      <c r="CBA4" s="161"/>
      <c r="CBB4" s="161"/>
      <c r="CBC4" s="161"/>
      <c r="CBD4" s="161"/>
      <c r="CBE4" s="161"/>
      <c r="CBF4" s="161"/>
      <c r="CBG4" s="161"/>
      <c r="CBH4" s="161"/>
      <c r="CBI4" s="161"/>
      <c r="CBJ4" s="161"/>
      <c r="CBK4" s="161"/>
      <c r="CBL4" s="161"/>
      <c r="CBM4" s="161"/>
      <c r="CBN4" s="161"/>
      <c r="CBO4" s="161"/>
      <c r="CBP4" s="161"/>
      <c r="CBQ4" s="161"/>
      <c r="CBR4" s="161"/>
      <c r="CBS4" s="161"/>
      <c r="CBT4" s="161"/>
      <c r="CBU4" s="161"/>
      <c r="CBV4" s="161"/>
      <c r="CBW4" s="161"/>
      <c r="CBX4" s="161"/>
      <c r="CBY4" s="161"/>
      <c r="CBZ4" s="161"/>
      <c r="CCA4" s="161"/>
      <c r="CCB4" s="161"/>
      <c r="CCC4" s="161"/>
      <c r="CCD4" s="161"/>
      <c r="CCE4" s="161"/>
      <c r="CCF4" s="161"/>
      <c r="CCG4" s="161"/>
      <c r="CCH4" s="161"/>
      <c r="CCI4" s="161"/>
      <c r="CCJ4" s="161"/>
      <c r="CCK4" s="161"/>
      <c r="CCL4" s="161"/>
      <c r="CCM4" s="161"/>
      <c r="CCN4" s="161"/>
      <c r="CCO4" s="161"/>
      <c r="CCP4" s="161"/>
      <c r="CCQ4" s="161"/>
      <c r="CCR4" s="161"/>
      <c r="CCS4" s="161"/>
      <c r="CCT4" s="161"/>
      <c r="CCU4" s="161"/>
      <c r="CCV4" s="161"/>
      <c r="CCW4" s="161"/>
      <c r="CCX4" s="161"/>
      <c r="CCY4" s="161"/>
      <c r="CCZ4" s="161"/>
      <c r="CDA4" s="161"/>
      <c r="CDB4" s="161"/>
      <c r="CDC4" s="161"/>
      <c r="CDD4" s="161"/>
      <c r="CDE4" s="161"/>
      <c r="CDF4" s="161"/>
      <c r="CDG4" s="161"/>
      <c r="CDH4" s="161"/>
      <c r="CDI4" s="161"/>
      <c r="CDJ4" s="161"/>
      <c r="CDK4" s="161"/>
      <c r="CDL4" s="161"/>
      <c r="CDM4" s="161"/>
      <c r="CDN4" s="161"/>
      <c r="CDO4" s="161"/>
      <c r="CDP4" s="161"/>
      <c r="CDQ4" s="161"/>
      <c r="CDR4" s="161"/>
      <c r="CDS4" s="161"/>
      <c r="CDT4" s="161"/>
      <c r="CDU4" s="161"/>
      <c r="CDV4" s="161"/>
      <c r="CDW4" s="161"/>
      <c r="CDX4" s="161"/>
      <c r="CDY4" s="161"/>
      <c r="CDZ4" s="161"/>
      <c r="CEA4" s="161"/>
      <c r="CEB4" s="161"/>
      <c r="CEC4" s="161"/>
      <c r="CED4" s="161"/>
      <c r="CEE4" s="161"/>
      <c r="CEF4" s="161"/>
      <c r="CEG4" s="161"/>
      <c r="CEH4" s="161"/>
      <c r="CEI4" s="161"/>
      <c r="CEJ4" s="161"/>
      <c r="CEK4" s="161"/>
      <c r="CEL4" s="161"/>
      <c r="CEM4" s="161"/>
      <c r="CEN4" s="161"/>
      <c r="CEO4" s="161"/>
      <c r="CEP4" s="161"/>
      <c r="CEQ4" s="161"/>
      <c r="CER4" s="161"/>
      <c r="CES4" s="161"/>
      <c r="CET4" s="161"/>
      <c r="CEU4" s="161"/>
      <c r="CEV4" s="161"/>
      <c r="CEW4" s="161"/>
      <c r="CEX4" s="161"/>
      <c r="CEY4" s="161"/>
      <c r="CEZ4" s="161"/>
      <c r="CFA4" s="161"/>
      <c r="CFB4" s="161"/>
      <c r="CFC4" s="161"/>
      <c r="CFD4" s="161"/>
      <c r="CFE4" s="161"/>
      <c r="CFF4" s="161"/>
      <c r="CFG4" s="161"/>
      <c r="CFH4" s="161"/>
      <c r="CFI4" s="161"/>
      <c r="CFJ4" s="161"/>
      <c r="CFK4" s="161"/>
      <c r="CFL4" s="161"/>
      <c r="CFM4" s="161"/>
      <c r="CFN4" s="161"/>
      <c r="CFO4" s="161"/>
      <c r="CFP4" s="161"/>
      <c r="CFQ4" s="161"/>
      <c r="CFR4" s="161"/>
      <c r="CFS4" s="161"/>
      <c r="CFT4" s="161"/>
      <c r="CFU4" s="161"/>
      <c r="CFV4" s="161"/>
      <c r="CFW4" s="161"/>
      <c r="CFX4" s="161"/>
      <c r="CFY4" s="161"/>
      <c r="CFZ4" s="161"/>
      <c r="CGA4" s="161"/>
      <c r="CGB4" s="161"/>
      <c r="CGC4" s="161"/>
      <c r="CGD4" s="161"/>
      <c r="CGE4" s="161"/>
      <c r="CGF4" s="161"/>
      <c r="CGG4" s="161"/>
      <c r="CGH4" s="161"/>
      <c r="CGI4" s="161"/>
      <c r="CGJ4" s="161"/>
      <c r="CGK4" s="161"/>
      <c r="CGL4" s="161"/>
      <c r="CGM4" s="161"/>
      <c r="CGN4" s="161"/>
      <c r="CGO4" s="161"/>
      <c r="CGP4" s="161"/>
      <c r="CGQ4" s="161"/>
      <c r="CGR4" s="161"/>
      <c r="CGS4" s="161"/>
      <c r="CGT4" s="161"/>
      <c r="CGU4" s="161"/>
      <c r="CGV4" s="161"/>
      <c r="CGW4" s="161"/>
      <c r="CGX4" s="161"/>
      <c r="CGY4" s="161"/>
      <c r="CGZ4" s="161"/>
      <c r="CHA4" s="161"/>
      <c r="CHB4" s="161"/>
      <c r="CHC4" s="161"/>
      <c r="CHD4" s="161"/>
      <c r="CHE4" s="161"/>
      <c r="CHF4" s="161"/>
      <c r="CHG4" s="161"/>
      <c r="CHH4" s="161"/>
      <c r="CHI4" s="161"/>
      <c r="CHJ4" s="161"/>
      <c r="CHK4" s="161"/>
      <c r="CHL4" s="161"/>
      <c r="CHM4" s="161"/>
      <c r="CHN4" s="161"/>
      <c r="CHO4" s="161"/>
      <c r="CHP4" s="161"/>
      <c r="CHQ4" s="161"/>
      <c r="CHR4" s="161"/>
      <c r="CHS4" s="161"/>
      <c r="CHT4" s="161"/>
      <c r="CHU4" s="161"/>
      <c r="CHV4" s="161"/>
      <c r="CHW4" s="161"/>
      <c r="CHX4" s="161"/>
      <c r="CHY4" s="161"/>
      <c r="CHZ4" s="161"/>
      <c r="CIA4" s="161"/>
      <c r="CIB4" s="161"/>
      <c r="CIC4" s="161"/>
      <c r="CID4" s="161"/>
      <c r="CIE4" s="161"/>
      <c r="CIF4" s="161"/>
      <c r="CIG4" s="161"/>
      <c r="CIH4" s="161"/>
      <c r="CII4" s="161"/>
      <c r="CIJ4" s="161"/>
      <c r="CIK4" s="161"/>
      <c r="CIL4" s="161"/>
      <c r="CIM4" s="161"/>
      <c r="CIN4" s="161"/>
      <c r="CIO4" s="161"/>
      <c r="CIP4" s="161"/>
      <c r="CIQ4" s="161"/>
      <c r="CIR4" s="161"/>
      <c r="CIS4" s="161"/>
      <c r="CIT4" s="161"/>
      <c r="CIU4" s="161"/>
      <c r="CIV4" s="161"/>
      <c r="CIW4" s="161"/>
      <c r="CIX4" s="161"/>
      <c r="CIY4" s="161"/>
      <c r="CIZ4" s="161"/>
      <c r="CJA4" s="161"/>
      <c r="CJB4" s="161"/>
      <c r="CJC4" s="161"/>
      <c r="CJD4" s="161"/>
      <c r="CJE4" s="161"/>
      <c r="CJF4" s="161"/>
      <c r="CJG4" s="161"/>
      <c r="CJH4" s="161"/>
      <c r="CJI4" s="161"/>
      <c r="CJJ4" s="161"/>
      <c r="CJK4" s="161"/>
      <c r="CJL4" s="161"/>
      <c r="CJM4" s="161"/>
      <c r="CJN4" s="161"/>
      <c r="CJO4" s="161"/>
      <c r="CJP4" s="161"/>
      <c r="CJQ4" s="161"/>
      <c r="CJR4" s="161"/>
      <c r="CJS4" s="161"/>
      <c r="CJT4" s="161"/>
      <c r="CJU4" s="161"/>
      <c r="CJV4" s="161"/>
      <c r="CJW4" s="161"/>
      <c r="CJX4" s="161"/>
      <c r="CJY4" s="161"/>
      <c r="CJZ4" s="161"/>
      <c r="CKA4" s="161"/>
      <c r="CKB4" s="161"/>
      <c r="CKC4" s="161"/>
      <c r="CKD4" s="161"/>
      <c r="CKE4" s="161"/>
      <c r="CKF4" s="161"/>
      <c r="CKG4" s="161"/>
      <c r="CKH4" s="161"/>
      <c r="CKI4" s="161"/>
      <c r="CKJ4" s="161"/>
      <c r="CKK4" s="161"/>
      <c r="CKL4" s="161"/>
      <c r="CKM4" s="161"/>
      <c r="CKN4" s="161"/>
      <c r="CKO4" s="161"/>
      <c r="CKP4" s="161"/>
      <c r="CKQ4" s="161"/>
      <c r="CKR4" s="161"/>
      <c r="CKS4" s="161"/>
      <c r="CKT4" s="161"/>
      <c r="CKU4" s="161"/>
      <c r="CKV4" s="161"/>
      <c r="CKW4" s="161"/>
      <c r="CKX4" s="161"/>
      <c r="CKY4" s="161"/>
      <c r="CKZ4" s="161"/>
      <c r="CLA4" s="161"/>
      <c r="CLB4" s="161"/>
      <c r="CLC4" s="161"/>
      <c r="CLD4" s="161"/>
      <c r="CLE4" s="161"/>
      <c r="CLF4" s="161"/>
      <c r="CLG4" s="161"/>
      <c r="CLH4" s="161"/>
      <c r="CLI4" s="161"/>
      <c r="CLJ4" s="161"/>
      <c r="CLK4" s="161"/>
      <c r="CLL4" s="161"/>
      <c r="CLM4" s="161"/>
      <c r="CLN4" s="161"/>
      <c r="CLO4" s="161"/>
      <c r="CLP4" s="161"/>
      <c r="CLQ4" s="161"/>
      <c r="CLR4" s="161"/>
      <c r="CLS4" s="161"/>
      <c r="CLT4" s="161"/>
      <c r="CLU4" s="161"/>
      <c r="CLV4" s="161"/>
      <c r="CLW4" s="161"/>
      <c r="CLX4" s="161"/>
      <c r="CLY4" s="161"/>
      <c r="CLZ4" s="161"/>
      <c r="CMA4" s="161"/>
      <c r="CMB4" s="161"/>
      <c r="CMC4" s="161"/>
      <c r="CMD4" s="161"/>
      <c r="CME4" s="161"/>
      <c r="CMF4" s="161"/>
      <c r="CMG4" s="161"/>
      <c r="CMH4" s="161"/>
      <c r="CMI4" s="161"/>
      <c r="CMJ4" s="161"/>
      <c r="CMK4" s="161"/>
      <c r="CML4" s="161"/>
      <c r="CMM4" s="161"/>
      <c r="CMN4" s="161"/>
      <c r="CMO4" s="161"/>
      <c r="CMP4" s="161"/>
      <c r="CMQ4" s="161"/>
      <c r="CMR4" s="161"/>
      <c r="CMS4" s="161"/>
      <c r="CMT4" s="161"/>
      <c r="CMU4" s="161"/>
      <c r="CMV4" s="161"/>
      <c r="CMW4" s="161"/>
      <c r="CMX4" s="161"/>
      <c r="CMY4" s="161"/>
      <c r="CMZ4" s="161"/>
      <c r="CNA4" s="161"/>
      <c r="CNB4" s="161"/>
      <c r="CNC4" s="161"/>
      <c r="CND4" s="161"/>
      <c r="CNE4" s="161"/>
      <c r="CNF4" s="161"/>
      <c r="CNG4" s="161"/>
      <c r="CNH4" s="161"/>
      <c r="CNI4" s="161"/>
      <c r="CNJ4" s="161"/>
      <c r="CNK4" s="161"/>
      <c r="CNL4" s="161"/>
      <c r="CNM4" s="161"/>
      <c r="CNN4" s="161"/>
      <c r="CNO4" s="161"/>
      <c r="CNP4" s="161"/>
      <c r="CNQ4" s="161"/>
      <c r="CNR4" s="161"/>
      <c r="CNS4" s="161"/>
      <c r="CNT4" s="161"/>
      <c r="CNU4" s="161"/>
      <c r="CNV4" s="161"/>
      <c r="CNW4" s="161"/>
      <c r="CNX4" s="161"/>
      <c r="CNY4" s="161"/>
      <c r="CNZ4" s="161"/>
      <c r="COA4" s="161"/>
      <c r="COB4" s="161"/>
      <c r="COC4" s="161"/>
      <c r="COD4" s="161"/>
      <c r="COE4" s="161"/>
      <c r="COF4" s="161"/>
      <c r="COG4" s="161"/>
      <c r="COH4" s="161"/>
      <c r="COI4" s="161"/>
      <c r="COJ4" s="161"/>
      <c r="COK4" s="161"/>
      <c r="COL4" s="161"/>
      <c r="COM4" s="161"/>
      <c r="CON4" s="161"/>
      <c r="COO4" s="161"/>
      <c r="COP4" s="161"/>
      <c r="COQ4" s="161"/>
      <c r="COR4" s="161"/>
      <c r="COS4" s="161"/>
      <c r="COT4" s="161"/>
      <c r="COU4" s="161"/>
      <c r="COV4" s="161"/>
      <c r="COW4" s="161"/>
      <c r="COX4" s="161"/>
      <c r="COY4" s="161"/>
      <c r="COZ4" s="161"/>
      <c r="CPA4" s="161"/>
      <c r="CPB4" s="161"/>
      <c r="CPC4" s="161"/>
      <c r="CPD4" s="161"/>
      <c r="CPE4" s="161"/>
      <c r="CPF4" s="161"/>
      <c r="CPG4" s="161"/>
      <c r="CPH4" s="161"/>
      <c r="CPI4" s="161"/>
      <c r="CPJ4" s="161"/>
      <c r="CPK4" s="161"/>
      <c r="CPL4" s="161"/>
      <c r="CPM4" s="161"/>
      <c r="CPN4" s="161"/>
      <c r="CPO4" s="161"/>
      <c r="CPP4" s="161"/>
      <c r="CPQ4" s="161"/>
      <c r="CPR4" s="161"/>
      <c r="CPS4" s="161"/>
      <c r="CPT4" s="161"/>
      <c r="CPU4" s="161"/>
      <c r="CPV4" s="161"/>
      <c r="CPW4" s="161"/>
      <c r="CPX4" s="161"/>
      <c r="CPY4" s="161"/>
      <c r="CPZ4" s="161"/>
      <c r="CQA4" s="161"/>
      <c r="CQB4" s="161"/>
      <c r="CQC4" s="161"/>
      <c r="CQD4" s="161"/>
      <c r="CQE4" s="161"/>
      <c r="CQF4" s="161"/>
      <c r="CQG4" s="161"/>
      <c r="CQH4" s="161"/>
      <c r="CQI4" s="161"/>
      <c r="CQJ4" s="161"/>
      <c r="CQK4" s="161"/>
      <c r="CQL4" s="161"/>
      <c r="CQM4" s="161"/>
      <c r="CQN4" s="161"/>
      <c r="CQO4" s="161"/>
      <c r="CQP4" s="161"/>
      <c r="CQQ4" s="161"/>
      <c r="CQR4" s="161"/>
      <c r="CQS4" s="161"/>
      <c r="CQT4" s="161"/>
      <c r="CQU4" s="161"/>
      <c r="CQV4" s="161"/>
      <c r="CQW4" s="161"/>
      <c r="CQX4" s="161"/>
      <c r="CQY4" s="161"/>
      <c r="CQZ4" s="161"/>
      <c r="CRA4" s="161"/>
      <c r="CRB4" s="161"/>
      <c r="CRC4" s="161"/>
      <c r="CRD4" s="161"/>
      <c r="CRE4" s="161"/>
      <c r="CRF4" s="161"/>
      <c r="CRG4" s="161"/>
      <c r="CRH4" s="161"/>
      <c r="CRI4" s="161"/>
      <c r="CRJ4" s="161"/>
      <c r="CRK4" s="161"/>
      <c r="CRL4" s="161"/>
      <c r="CRM4" s="161"/>
      <c r="CRN4" s="161"/>
      <c r="CRO4" s="161"/>
      <c r="CRP4" s="161"/>
      <c r="CRQ4" s="161"/>
      <c r="CRR4" s="161"/>
      <c r="CRS4" s="161"/>
      <c r="CRT4" s="161"/>
      <c r="CRU4" s="161"/>
      <c r="CRV4" s="161"/>
      <c r="CRW4" s="161"/>
      <c r="CRX4" s="161"/>
      <c r="CRY4" s="161"/>
      <c r="CRZ4" s="161"/>
      <c r="CSA4" s="161"/>
      <c r="CSB4" s="161"/>
      <c r="CSC4" s="161"/>
      <c r="CSD4" s="161"/>
      <c r="CSE4" s="161"/>
      <c r="CSF4" s="161"/>
      <c r="CSG4" s="161"/>
      <c r="CSH4" s="161"/>
      <c r="CSI4" s="161"/>
      <c r="CSJ4" s="161"/>
      <c r="CSK4" s="161"/>
      <c r="CSL4" s="161"/>
      <c r="CSM4" s="161"/>
      <c r="CSN4" s="161"/>
      <c r="CSO4" s="161"/>
      <c r="CSP4" s="161"/>
      <c r="CSQ4" s="161"/>
      <c r="CSR4" s="161"/>
      <c r="CSS4" s="161"/>
      <c r="CST4" s="161"/>
      <c r="CSU4" s="161"/>
      <c r="CSV4" s="161"/>
      <c r="CSW4" s="161"/>
      <c r="CSX4" s="161"/>
      <c r="CSY4" s="161"/>
      <c r="CSZ4" s="161"/>
      <c r="CTA4" s="161"/>
      <c r="CTB4" s="161"/>
      <c r="CTC4" s="161"/>
      <c r="CTD4" s="161"/>
      <c r="CTE4" s="161"/>
      <c r="CTF4" s="161"/>
      <c r="CTG4" s="161"/>
      <c r="CTH4" s="161"/>
      <c r="CTI4" s="161"/>
      <c r="CTJ4" s="161"/>
      <c r="CTK4" s="161"/>
      <c r="CTL4" s="161"/>
      <c r="CTM4" s="161"/>
      <c r="CTN4" s="161"/>
      <c r="CTO4" s="161"/>
      <c r="CTP4" s="161"/>
      <c r="CTQ4" s="161"/>
      <c r="CTR4" s="161"/>
      <c r="CTS4" s="161"/>
      <c r="CTT4" s="161"/>
      <c r="CTU4" s="161"/>
      <c r="CTV4" s="161"/>
      <c r="CTW4" s="161"/>
      <c r="CTX4" s="161"/>
      <c r="CTY4" s="161"/>
      <c r="CTZ4" s="161"/>
      <c r="CUA4" s="161"/>
      <c r="CUB4" s="161"/>
      <c r="CUC4" s="161"/>
      <c r="CUD4" s="161"/>
      <c r="CUE4" s="161"/>
      <c r="CUF4" s="161"/>
      <c r="CUG4" s="161"/>
      <c r="CUH4" s="161"/>
      <c r="CUI4" s="161"/>
      <c r="CUJ4" s="161"/>
      <c r="CUK4" s="161"/>
      <c r="CUL4" s="161"/>
      <c r="CUM4" s="161"/>
      <c r="CUN4" s="161"/>
      <c r="CUO4" s="161"/>
      <c r="CUP4" s="161"/>
      <c r="CUQ4" s="161"/>
      <c r="CUR4" s="161"/>
      <c r="CUS4" s="161"/>
      <c r="CUT4" s="161"/>
      <c r="CUU4" s="161"/>
      <c r="CUV4" s="161"/>
      <c r="CUW4" s="161"/>
      <c r="CUX4" s="161"/>
      <c r="CUY4" s="161"/>
      <c r="CUZ4" s="161"/>
      <c r="CVA4" s="161"/>
      <c r="CVB4" s="161"/>
      <c r="CVC4" s="161"/>
      <c r="CVD4" s="161"/>
      <c r="CVE4" s="161"/>
      <c r="CVF4" s="161"/>
      <c r="CVG4" s="161"/>
      <c r="CVH4" s="161"/>
      <c r="CVI4" s="161"/>
      <c r="CVJ4" s="161"/>
      <c r="CVK4" s="161"/>
      <c r="CVL4" s="161"/>
      <c r="CVM4" s="161"/>
      <c r="CVN4" s="161"/>
      <c r="CVO4" s="161"/>
      <c r="CVP4" s="161"/>
      <c r="CVQ4" s="161"/>
      <c r="CVR4" s="161"/>
      <c r="CVS4" s="161"/>
      <c r="CVT4" s="161"/>
      <c r="CVU4" s="161"/>
      <c r="CVV4" s="161"/>
      <c r="CVW4" s="161"/>
      <c r="CVX4" s="161"/>
      <c r="CVY4" s="161"/>
      <c r="CVZ4" s="161"/>
      <c r="CWA4" s="161"/>
      <c r="CWB4" s="161"/>
      <c r="CWC4" s="161"/>
      <c r="CWD4" s="161"/>
      <c r="CWE4" s="161"/>
      <c r="CWF4" s="161"/>
      <c r="CWG4" s="161"/>
      <c r="CWH4" s="161"/>
      <c r="CWI4" s="161"/>
      <c r="CWJ4" s="161"/>
      <c r="CWK4" s="161"/>
      <c r="CWL4" s="161"/>
      <c r="CWM4" s="161"/>
      <c r="CWN4" s="161"/>
      <c r="CWO4" s="161"/>
      <c r="CWP4" s="161"/>
      <c r="CWQ4" s="161"/>
      <c r="CWR4" s="161"/>
      <c r="CWS4" s="161"/>
      <c r="CWT4" s="161"/>
      <c r="CWU4" s="161"/>
      <c r="CWV4" s="161"/>
      <c r="CWW4" s="161"/>
      <c r="CWX4" s="161"/>
      <c r="CWY4" s="161"/>
      <c r="CWZ4" s="161"/>
      <c r="CXA4" s="161"/>
      <c r="CXB4" s="161"/>
      <c r="CXC4" s="161"/>
      <c r="CXD4" s="161"/>
      <c r="CXE4" s="161"/>
      <c r="CXF4" s="161"/>
      <c r="CXG4" s="161"/>
      <c r="CXH4" s="161"/>
      <c r="CXI4" s="161"/>
      <c r="CXJ4" s="161"/>
      <c r="CXK4" s="161"/>
      <c r="CXL4" s="161"/>
      <c r="CXM4" s="161"/>
      <c r="CXN4" s="161"/>
      <c r="CXO4" s="161"/>
      <c r="CXP4" s="161"/>
      <c r="CXQ4" s="161"/>
      <c r="CXR4" s="161"/>
      <c r="CXS4" s="161"/>
      <c r="CXT4" s="161"/>
      <c r="CXU4" s="161"/>
      <c r="CXV4" s="161"/>
      <c r="CXW4" s="161"/>
      <c r="CXX4" s="161"/>
      <c r="CXY4" s="161"/>
      <c r="CXZ4" s="161"/>
      <c r="CYA4" s="161"/>
      <c r="CYB4" s="161"/>
      <c r="CYC4" s="161"/>
      <c r="CYD4" s="161"/>
      <c r="CYE4" s="161"/>
      <c r="CYF4" s="161"/>
      <c r="CYG4" s="161"/>
      <c r="CYH4" s="161"/>
    </row>
    <row r="5" spans="1:2686" s="163" customFormat="1" x14ac:dyDescent="0.25">
      <c r="A5" s="16" t="s">
        <v>275</v>
      </c>
      <c r="B5" s="14" t="s">
        <v>278</v>
      </c>
      <c r="C5" s="14" t="s">
        <v>148</v>
      </c>
      <c r="D5" s="139">
        <v>6457</v>
      </c>
      <c r="E5" s="139" t="s">
        <v>1117</v>
      </c>
      <c r="F5" s="139" t="s">
        <v>1116</v>
      </c>
      <c r="G5" s="14" t="s">
        <v>749</v>
      </c>
      <c r="H5" s="160" t="s">
        <v>750</v>
      </c>
      <c r="I5" s="14" t="s">
        <v>751</v>
      </c>
      <c r="J5" s="160" t="s">
        <v>752</v>
      </c>
      <c r="K5" s="14"/>
      <c r="L5" s="14"/>
      <c r="M5" s="14"/>
      <c r="N5" s="14"/>
      <c r="O5" s="14"/>
      <c r="P5" s="14"/>
      <c r="Q5" s="14"/>
      <c r="R5" s="14"/>
      <c r="S5" s="14"/>
      <c r="T5" s="14"/>
      <c r="U5" s="14"/>
      <c r="V5" s="14"/>
      <c r="W5" s="14"/>
      <c r="X5" s="14"/>
      <c r="Y5" s="14"/>
      <c r="Z5" s="14" t="s">
        <v>29</v>
      </c>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1"/>
      <c r="CH5" s="161"/>
      <c r="CI5" s="161"/>
      <c r="CJ5" s="161"/>
      <c r="CK5" s="161"/>
      <c r="CL5" s="161"/>
      <c r="CM5" s="161"/>
      <c r="CN5" s="161"/>
      <c r="CO5" s="161"/>
      <c r="CP5" s="161"/>
      <c r="CQ5" s="161"/>
      <c r="CR5" s="161"/>
      <c r="CS5" s="161"/>
      <c r="CT5" s="161"/>
      <c r="CU5" s="161"/>
      <c r="CV5" s="161"/>
      <c r="CW5" s="161"/>
      <c r="CX5" s="161"/>
      <c r="CY5" s="161"/>
      <c r="CZ5" s="161"/>
      <c r="DA5" s="161"/>
      <c r="DB5" s="161"/>
      <c r="DC5" s="161"/>
      <c r="DD5" s="161"/>
      <c r="DE5" s="161"/>
      <c r="DF5" s="161"/>
      <c r="DG5" s="161"/>
      <c r="DH5" s="161"/>
      <c r="DI5" s="161"/>
      <c r="DJ5" s="161"/>
      <c r="DK5" s="161"/>
      <c r="DL5" s="161"/>
      <c r="DM5" s="161"/>
      <c r="DN5" s="161"/>
      <c r="DO5" s="161"/>
      <c r="DP5" s="161"/>
      <c r="DQ5" s="161"/>
      <c r="DR5" s="161"/>
      <c r="DS5" s="161"/>
      <c r="DT5" s="161"/>
      <c r="DU5" s="161"/>
      <c r="DV5" s="161"/>
      <c r="DW5" s="161"/>
      <c r="DX5" s="161"/>
      <c r="DY5" s="161"/>
      <c r="DZ5" s="161"/>
      <c r="EA5" s="161"/>
      <c r="EB5" s="161"/>
      <c r="EC5" s="161"/>
      <c r="ED5" s="161"/>
      <c r="EE5" s="161"/>
      <c r="EF5" s="161"/>
      <c r="EG5" s="161"/>
      <c r="EH5" s="161"/>
      <c r="EI5" s="161"/>
      <c r="EJ5" s="161"/>
      <c r="EK5" s="161"/>
      <c r="EL5" s="161"/>
      <c r="EM5" s="161"/>
      <c r="EN5" s="161"/>
      <c r="EO5" s="161"/>
      <c r="EP5" s="161"/>
      <c r="EQ5" s="161"/>
      <c r="ER5" s="161"/>
      <c r="ES5" s="161"/>
      <c r="ET5" s="161"/>
      <c r="EU5" s="161"/>
      <c r="EV5" s="161"/>
      <c r="EW5" s="161"/>
      <c r="EX5" s="161"/>
      <c r="EY5" s="161"/>
      <c r="EZ5" s="161"/>
      <c r="FA5" s="161"/>
      <c r="FB5" s="161"/>
      <c r="FC5" s="161"/>
      <c r="FD5" s="161"/>
      <c r="FE5" s="161"/>
      <c r="FF5" s="161"/>
      <c r="FG5" s="161"/>
      <c r="FH5" s="161"/>
      <c r="FI5" s="161"/>
      <c r="FJ5" s="161"/>
      <c r="FK5" s="161"/>
      <c r="FL5" s="161"/>
      <c r="FM5" s="161"/>
      <c r="FN5" s="161"/>
      <c r="FO5" s="161"/>
      <c r="FP5" s="161"/>
      <c r="FQ5" s="161"/>
      <c r="FR5" s="161"/>
      <c r="FS5" s="161"/>
      <c r="FT5" s="161"/>
      <c r="FU5" s="161"/>
      <c r="FV5" s="161"/>
      <c r="FW5" s="161"/>
      <c r="FX5" s="161"/>
      <c r="FY5" s="161"/>
      <c r="FZ5" s="161"/>
      <c r="GA5" s="161"/>
      <c r="GB5" s="161"/>
      <c r="GC5" s="161"/>
      <c r="GD5" s="161"/>
      <c r="GE5" s="161"/>
      <c r="GF5" s="161"/>
      <c r="GG5" s="161"/>
      <c r="GH5" s="161"/>
      <c r="GI5" s="161"/>
      <c r="GJ5" s="161"/>
      <c r="GK5" s="161"/>
      <c r="GL5" s="161"/>
      <c r="GM5" s="161"/>
      <c r="GN5" s="161"/>
      <c r="GO5" s="161"/>
      <c r="GP5" s="161"/>
      <c r="GQ5" s="161"/>
      <c r="GR5" s="161"/>
      <c r="GS5" s="161"/>
      <c r="GT5" s="161"/>
      <c r="GU5" s="161"/>
      <c r="GV5" s="161"/>
      <c r="GW5" s="161"/>
      <c r="GX5" s="161"/>
      <c r="GY5" s="161"/>
      <c r="GZ5" s="161"/>
      <c r="HA5" s="161"/>
      <c r="HB5" s="161"/>
      <c r="HC5" s="161"/>
      <c r="HD5" s="161"/>
      <c r="HE5" s="161"/>
      <c r="HF5" s="161"/>
      <c r="HG5" s="161"/>
      <c r="HH5" s="161"/>
      <c r="HI5" s="161"/>
      <c r="HJ5" s="161"/>
      <c r="HK5" s="161"/>
      <c r="HL5" s="161"/>
      <c r="HM5" s="161"/>
      <c r="HN5" s="161"/>
      <c r="HO5" s="161"/>
      <c r="HP5" s="161"/>
      <c r="HQ5" s="161"/>
      <c r="HR5" s="161"/>
      <c r="HS5" s="161"/>
      <c r="HT5" s="161"/>
      <c r="HU5" s="161"/>
      <c r="HV5" s="161"/>
      <c r="HW5" s="161"/>
      <c r="HX5" s="161"/>
      <c r="HY5" s="161"/>
      <c r="HZ5" s="161"/>
      <c r="IA5" s="161"/>
      <c r="IB5" s="161"/>
      <c r="IC5" s="161"/>
      <c r="ID5" s="161"/>
      <c r="IE5" s="161"/>
      <c r="IF5" s="161"/>
      <c r="IG5" s="161"/>
      <c r="IH5" s="161"/>
      <c r="II5" s="161"/>
      <c r="IJ5" s="161"/>
      <c r="IK5" s="161"/>
      <c r="IL5" s="161"/>
      <c r="IM5" s="161"/>
      <c r="IN5" s="161"/>
      <c r="IO5" s="161"/>
      <c r="IP5" s="161"/>
      <c r="IQ5" s="161"/>
      <c r="IR5" s="161"/>
      <c r="IS5" s="161"/>
      <c r="IT5" s="161"/>
      <c r="IU5" s="161"/>
      <c r="IV5" s="161"/>
      <c r="IW5" s="161"/>
      <c r="IX5" s="161"/>
      <c r="IY5" s="161"/>
      <c r="IZ5" s="161"/>
      <c r="JA5" s="161"/>
      <c r="JB5" s="161"/>
      <c r="JC5" s="161"/>
      <c r="JD5" s="161"/>
      <c r="JE5" s="161"/>
      <c r="JF5" s="161"/>
      <c r="JG5" s="161"/>
      <c r="JH5" s="161"/>
      <c r="JI5" s="161"/>
      <c r="JJ5" s="161"/>
      <c r="JK5" s="161"/>
      <c r="JL5" s="161"/>
      <c r="JM5" s="161"/>
      <c r="JN5" s="161"/>
      <c r="JO5" s="161"/>
      <c r="JP5" s="161"/>
      <c r="JQ5" s="161"/>
      <c r="JR5" s="161"/>
      <c r="JS5" s="161"/>
      <c r="JT5" s="161"/>
      <c r="JU5" s="161"/>
      <c r="JV5" s="161"/>
      <c r="JW5" s="161"/>
      <c r="JX5" s="161"/>
      <c r="JY5" s="161"/>
      <c r="JZ5" s="161"/>
      <c r="KA5" s="161"/>
      <c r="KB5" s="161"/>
      <c r="KC5" s="161"/>
      <c r="KD5" s="161"/>
      <c r="KE5" s="161"/>
      <c r="KF5" s="161"/>
      <c r="KG5" s="161"/>
      <c r="KH5" s="161"/>
      <c r="KI5" s="161"/>
      <c r="KJ5" s="161"/>
      <c r="KK5" s="161"/>
      <c r="KL5" s="161"/>
      <c r="KM5" s="161"/>
      <c r="KN5" s="161"/>
      <c r="KO5" s="161"/>
      <c r="KP5" s="161"/>
      <c r="KQ5" s="161"/>
      <c r="KR5" s="161"/>
      <c r="KS5" s="161"/>
      <c r="KT5" s="161"/>
      <c r="KU5" s="161"/>
      <c r="KV5" s="161"/>
      <c r="KW5" s="161"/>
      <c r="KX5" s="161"/>
      <c r="KY5" s="161"/>
      <c r="KZ5" s="161"/>
      <c r="LA5" s="161"/>
      <c r="LB5" s="161"/>
      <c r="LC5" s="161"/>
      <c r="LD5" s="161"/>
      <c r="LE5" s="161"/>
      <c r="LF5" s="161"/>
      <c r="LG5" s="161"/>
      <c r="LH5" s="161"/>
      <c r="LI5" s="161"/>
      <c r="LJ5" s="161"/>
      <c r="LK5" s="161"/>
      <c r="LL5" s="161"/>
      <c r="LM5" s="161"/>
      <c r="LN5" s="161"/>
      <c r="LO5" s="161"/>
      <c r="LP5" s="161"/>
      <c r="LQ5" s="161"/>
      <c r="LR5" s="161"/>
      <c r="LS5" s="161"/>
      <c r="LT5" s="161"/>
      <c r="LU5" s="161"/>
      <c r="LV5" s="161"/>
      <c r="LW5" s="161"/>
      <c r="LX5" s="161"/>
      <c r="LY5" s="161"/>
      <c r="LZ5" s="161"/>
      <c r="MA5" s="161"/>
      <c r="MB5" s="161"/>
      <c r="MC5" s="161"/>
      <c r="MD5" s="161"/>
      <c r="ME5" s="161"/>
      <c r="MF5" s="161"/>
      <c r="MG5" s="161"/>
      <c r="MH5" s="161"/>
      <c r="MI5" s="161"/>
      <c r="MJ5" s="161"/>
      <c r="MK5" s="161"/>
      <c r="ML5" s="161"/>
      <c r="MM5" s="161"/>
      <c r="MN5" s="161"/>
      <c r="MO5" s="161"/>
      <c r="MP5" s="161"/>
      <c r="MQ5" s="161"/>
      <c r="MR5" s="161"/>
      <c r="MS5" s="161"/>
      <c r="MT5" s="161"/>
      <c r="MU5" s="161"/>
      <c r="MV5" s="161"/>
      <c r="MW5" s="161"/>
      <c r="MX5" s="161"/>
      <c r="MY5" s="161"/>
      <c r="MZ5" s="161"/>
      <c r="NA5" s="161"/>
      <c r="NB5" s="161"/>
      <c r="NC5" s="161"/>
      <c r="ND5" s="161"/>
      <c r="NE5" s="161"/>
      <c r="NF5" s="161"/>
      <c r="NG5" s="161"/>
      <c r="NH5" s="161"/>
      <c r="NI5" s="161"/>
      <c r="NJ5" s="161"/>
      <c r="NK5" s="161"/>
      <c r="NL5" s="161"/>
      <c r="NM5" s="161"/>
      <c r="NN5" s="161"/>
      <c r="NO5" s="161"/>
      <c r="NP5" s="161"/>
      <c r="NQ5" s="161"/>
      <c r="NR5" s="161"/>
      <c r="NS5" s="161"/>
      <c r="NT5" s="161"/>
      <c r="NU5" s="161"/>
      <c r="NV5" s="161"/>
      <c r="NW5" s="161"/>
      <c r="NX5" s="161"/>
      <c r="NY5" s="161"/>
      <c r="NZ5" s="161"/>
      <c r="OA5" s="161"/>
      <c r="OB5" s="161"/>
      <c r="OC5" s="161"/>
      <c r="OD5" s="161"/>
      <c r="OE5" s="161"/>
      <c r="OF5" s="161"/>
      <c r="OG5" s="161"/>
      <c r="OH5" s="161"/>
      <c r="OI5" s="161"/>
      <c r="OJ5" s="161"/>
      <c r="OK5" s="161"/>
      <c r="OL5" s="161"/>
      <c r="OM5" s="161"/>
      <c r="ON5" s="161"/>
      <c r="OO5" s="161"/>
      <c r="OP5" s="161"/>
      <c r="OQ5" s="161"/>
      <c r="OR5" s="161"/>
      <c r="OS5" s="161"/>
      <c r="OT5" s="161"/>
      <c r="OU5" s="161"/>
      <c r="OV5" s="161"/>
      <c r="OW5" s="161"/>
      <c r="OX5" s="161"/>
      <c r="OY5" s="161"/>
      <c r="OZ5" s="161"/>
      <c r="PA5" s="161"/>
      <c r="PB5" s="161"/>
      <c r="PC5" s="161"/>
      <c r="PD5" s="161"/>
      <c r="PE5" s="161"/>
      <c r="PF5" s="161"/>
      <c r="PG5" s="161"/>
      <c r="PH5" s="161"/>
      <c r="PI5" s="161"/>
      <c r="PJ5" s="161"/>
      <c r="PK5" s="161"/>
      <c r="PL5" s="161"/>
      <c r="PM5" s="161"/>
      <c r="PN5" s="161"/>
      <c r="PO5" s="161"/>
      <c r="PP5" s="161"/>
      <c r="PQ5" s="161"/>
      <c r="PR5" s="161"/>
      <c r="PS5" s="161"/>
      <c r="PT5" s="161"/>
      <c r="PU5" s="161"/>
      <c r="PV5" s="161"/>
      <c r="PW5" s="161"/>
      <c r="PX5" s="161"/>
      <c r="PY5" s="161"/>
      <c r="PZ5" s="161"/>
      <c r="QA5" s="161"/>
      <c r="QB5" s="161"/>
      <c r="QC5" s="161"/>
      <c r="QD5" s="161"/>
      <c r="QE5" s="161"/>
      <c r="QF5" s="161"/>
      <c r="QG5" s="161"/>
      <c r="QH5" s="161"/>
      <c r="QI5" s="161"/>
      <c r="QJ5" s="161"/>
      <c r="QK5" s="161"/>
      <c r="QL5" s="161"/>
      <c r="QM5" s="161"/>
      <c r="QN5" s="161"/>
      <c r="QO5" s="161"/>
      <c r="QP5" s="161"/>
      <c r="QQ5" s="161"/>
      <c r="QR5" s="161"/>
      <c r="QS5" s="161"/>
      <c r="QT5" s="161"/>
      <c r="QU5" s="161"/>
      <c r="QV5" s="161"/>
      <c r="QW5" s="161"/>
      <c r="QX5" s="161"/>
      <c r="QY5" s="161"/>
      <c r="QZ5" s="161"/>
      <c r="RA5" s="161"/>
      <c r="RB5" s="161"/>
      <c r="RC5" s="161"/>
      <c r="RD5" s="161"/>
      <c r="RE5" s="161"/>
      <c r="RF5" s="161"/>
      <c r="RG5" s="161"/>
      <c r="RH5" s="161"/>
      <c r="RI5" s="161"/>
      <c r="RJ5" s="161"/>
      <c r="RK5" s="161"/>
      <c r="RL5" s="161"/>
      <c r="RM5" s="161"/>
      <c r="RN5" s="161"/>
      <c r="RO5" s="161"/>
      <c r="RP5" s="161"/>
      <c r="RQ5" s="161"/>
      <c r="RR5" s="161"/>
      <c r="RS5" s="161"/>
      <c r="RT5" s="161"/>
      <c r="RU5" s="161"/>
      <c r="RV5" s="161"/>
      <c r="RW5" s="161"/>
      <c r="RX5" s="161"/>
      <c r="RY5" s="161"/>
      <c r="RZ5" s="161"/>
      <c r="SA5" s="161"/>
      <c r="SB5" s="161"/>
      <c r="SC5" s="161"/>
      <c r="SD5" s="161"/>
      <c r="SE5" s="161"/>
      <c r="SF5" s="161"/>
      <c r="SG5" s="161"/>
      <c r="SH5" s="161"/>
      <c r="SI5" s="161"/>
      <c r="SJ5" s="161"/>
      <c r="SK5" s="161"/>
      <c r="SL5" s="161"/>
      <c r="SM5" s="161"/>
      <c r="SN5" s="161"/>
      <c r="SO5" s="161"/>
      <c r="SP5" s="161"/>
      <c r="SQ5" s="161"/>
      <c r="SR5" s="161"/>
      <c r="SS5" s="161"/>
      <c r="ST5" s="161"/>
      <c r="SU5" s="161"/>
      <c r="SV5" s="161"/>
      <c r="SW5" s="161"/>
      <c r="SX5" s="161"/>
      <c r="SY5" s="161"/>
      <c r="SZ5" s="161"/>
      <c r="TA5" s="161"/>
      <c r="TB5" s="161"/>
      <c r="TC5" s="161"/>
      <c r="TD5" s="161"/>
      <c r="TE5" s="161"/>
      <c r="TF5" s="161"/>
      <c r="TG5" s="161"/>
      <c r="TH5" s="161"/>
      <c r="TI5" s="161"/>
      <c r="TJ5" s="161"/>
      <c r="TK5" s="161"/>
      <c r="TL5" s="161"/>
      <c r="TM5" s="161"/>
      <c r="TN5" s="161"/>
      <c r="TO5" s="161"/>
      <c r="TP5" s="161"/>
      <c r="TQ5" s="161"/>
      <c r="TR5" s="161"/>
      <c r="TS5" s="161"/>
      <c r="TT5" s="161"/>
      <c r="TU5" s="161"/>
      <c r="TV5" s="161"/>
      <c r="TW5" s="161"/>
      <c r="TX5" s="161"/>
      <c r="TY5" s="161"/>
      <c r="TZ5" s="161"/>
      <c r="UA5" s="161"/>
      <c r="UB5" s="161"/>
      <c r="UC5" s="161"/>
      <c r="UD5" s="161"/>
      <c r="UE5" s="161"/>
      <c r="UF5" s="161"/>
      <c r="UG5" s="161"/>
      <c r="UH5" s="161"/>
      <c r="UI5" s="161"/>
      <c r="UJ5" s="161"/>
      <c r="UK5" s="161"/>
      <c r="UL5" s="161"/>
      <c r="UM5" s="161"/>
      <c r="UN5" s="161"/>
      <c r="UO5" s="161"/>
      <c r="UP5" s="161"/>
      <c r="UQ5" s="161"/>
      <c r="UR5" s="161"/>
      <c r="US5" s="161"/>
      <c r="UT5" s="161"/>
      <c r="UU5" s="161"/>
      <c r="UV5" s="161"/>
      <c r="UW5" s="161"/>
      <c r="UX5" s="161"/>
      <c r="UY5" s="161"/>
      <c r="UZ5" s="161"/>
      <c r="VA5" s="161"/>
      <c r="VB5" s="161"/>
      <c r="VC5" s="161"/>
      <c r="VD5" s="161"/>
      <c r="VE5" s="161"/>
      <c r="VF5" s="161"/>
      <c r="VG5" s="161"/>
      <c r="VH5" s="161"/>
      <c r="VI5" s="161"/>
      <c r="VJ5" s="161"/>
      <c r="VK5" s="161"/>
      <c r="VL5" s="161"/>
      <c r="VM5" s="161"/>
      <c r="VN5" s="161"/>
      <c r="VO5" s="161"/>
      <c r="VP5" s="161"/>
      <c r="VQ5" s="161"/>
      <c r="VR5" s="161"/>
      <c r="VS5" s="161"/>
      <c r="VT5" s="161"/>
      <c r="VU5" s="161"/>
      <c r="VV5" s="161"/>
      <c r="VW5" s="161"/>
      <c r="VX5" s="161"/>
      <c r="VY5" s="161"/>
      <c r="VZ5" s="161"/>
      <c r="WA5" s="161"/>
      <c r="WB5" s="161"/>
      <c r="WC5" s="161"/>
      <c r="WD5" s="161"/>
      <c r="WE5" s="161"/>
      <c r="WF5" s="161"/>
      <c r="WG5" s="161"/>
      <c r="WH5" s="161"/>
      <c r="WI5" s="161"/>
      <c r="WJ5" s="161"/>
      <c r="WK5" s="161"/>
      <c r="WL5" s="161"/>
      <c r="WM5" s="161"/>
      <c r="WN5" s="161"/>
      <c r="WO5" s="161"/>
      <c r="WP5" s="161"/>
      <c r="WQ5" s="161"/>
      <c r="WR5" s="161"/>
      <c r="WS5" s="161"/>
      <c r="WT5" s="161"/>
      <c r="WU5" s="161"/>
      <c r="WV5" s="161"/>
      <c r="WW5" s="161"/>
      <c r="WX5" s="161"/>
      <c r="WY5" s="161"/>
      <c r="WZ5" s="161"/>
      <c r="XA5" s="161"/>
      <c r="XB5" s="161"/>
      <c r="XC5" s="161"/>
      <c r="XD5" s="161"/>
      <c r="XE5" s="161"/>
      <c r="XF5" s="161"/>
      <c r="XG5" s="161"/>
      <c r="XH5" s="161"/>
      <c r="XI5" s="161"/>
      <c r="XJ5" s="161"/>
      <c r="XK5" s="161"/>
      <c r="XL5" s="161"/>
      <c r="XM5" s="161"/>
      <c r="XN5" s="161"/>
      <c r="XO5" s="161"/>
      <c r="XP5" s="161"/>
      <c r="XQ5" s="161"/>
      <c r="XR5" s="161"/>
      <c r="XS5" s="161"/>
      <c r="XT5" s="161"/>
      <c r="XU5" s="161"/>
      <c r="XV5" s="161"/>
      <c r="XW5" s="161"/>
    </row>
    <row r="6" spans="1:2686" ht="16.5" customHeight="1" x14ac:dyDescent="0.25">
      <c r="A6" s="16" t="s">
        <v>452</v>
      </c>
      <c r="B6" s="14" t="s">
        <v>454</v>
      </c>
      <c r="C6" s="14" t="s">
        <v>455</v>
      </c>
      <c r="D6" s="139">
        <v>6232</v>
      </c>
      <c r="E6" s="139" t="s">
        <v>1119</v>
      </c>
      <c r="F6" s="139" t="s">
        <v>1118</v>
      </c>
      <c r="G6" s="14" t="s">
        <v>1563</v>
      </c>
      <c r="H6" s="160" t="s">
        <v>1564</v>
      </c>
      <c r="I6" s="14"/>
      <c r="J6" s="160"/>
      <c r="K6" s="14"/>
      <c r="L6" s="14"/>
      <c r="M6" s="14"/>
      <c r="N6" s="14"/>
      <c r="O6" s="14"/>
      <c r="P6" s="14"/>
      <c r="Q6" s="14"/>
      <c r="R6" s="14"/>
      <c r="S6" s="14"/>
      <c r="T6" s="14"/>
      <c r="U6" s="14"/>
      <c r="V6" s="14"/>
      <c r="W6" s="14"/>
      <c r="X6" s="14"/>
      <c r="Y6" s="14"/>
      <c r="Z6" s="14" t="s">
        <v>29</v>
      </c>
      <c r="AB6" s="161"/>
    </row>
    <row r="7" spans="1:2686" x14ac:dyDescent="0.25">
      <c r="A7" s="16" t="s">
        <v>322</v>
      </c>
      <c r="B7" s="14" t="s">
        <v>326</v>
      </c>
      <c r="C7" s="14" t="s">
        <v>327</v>
      </c>
      <c r="D7" s="139">
        <v>6066</v>
      </c>
      <c r="E7" s="139" t="s">
        <v>1133</v>
      </c>
      <c r="F7" s="139" t="s">
        <v>1132</v>
      </c>
      <c r="G7" s="14" t="s">
        <v>753</v>
      </c>
      <c r="H7" s="160" t="s">
        <v>754</v>
      </c>
      <c r="I7" s="14" t="s">
        <v>755</v>
      </c>
      <c r="J7" s="160" t="s">
        <v>754</v>
      </c>
      <c r="K7" s="14"/>
      <c r="L7" s="14"/>
      <c r="M7" s="14"/>
      <c r="N7" s="14"/>
      <c r="O7" s="14"/>
      <c r="P7" s="14"/>
      <c r="Q7" s="14"/>
      <c r="R7" s="14" t="s">
        <v>29</v>
      </c>
      <c r="S7" s="14"/>
      <c r="T7" s="14" t="s">
        <v>29</v>
      </c>
      <c r="U7" s="14"/>
      <c r="V7" s="14"/>
      <c r="W7" s="14"/>
      <c r="X7" s="14"/>
      <c r="Y7" s="14"/>
      <c r="Z7" s="14"/>
      <c r="AB7" s="161"/>
    </row>
    <row r="8" spans="1:2686" s="161" customFormat="1" x14ac:dyDescent="0.25">
      <c r="A8" s="16" t="s">
        <v>1514</v>
      </c>
      <c r="B8" s="14" t="s">
        <v>192</v>
      </c>
      <c r="C8" s="14" t="s">
        <v>81</v>
      </c>
      <c r="D8" s="139">
        <v>6450</v>
      </c>
      <c r="E8" s="139" t="s">
        <v>1206</v>
      </c>
      <c r="F8" s="139" t="s">
        <v>1205</v>
      </c>
      <c r="G8" s="14" t="s">
        <v>942</v>
      </c>
      <c r="H8" s="160" t="s">
        <v>1554</v>
      </c>
      <c r="I8" s="14" t="s">
        <v>943</v>
      </c>
      <c r="J8" s="160" t="s">
        <v>1555</v>
      </c>
      <c r="K8" s="14"/>
      <c r="L8" s="14"/>
      <c r="M8" s="14"/>
      <c r="N8" s="14" t="s">
        <v>29</v>
      </c>
      <c r="O8" s="14" t="s">
        <v>29</v>
      </c>
      <c r="P8" s="14"/>
      <c r="Q8" s="14"/>
      <c r="R8" s="14"/>
      <c r="S8" s="14"/>
      <c r="T8" s="14"/>
      <c r="U8" s="14"/>
      <c r="V8" s="14"/>
      <c r="W8" s="14"/>
      <c r="X8" s="14" t="s">
        <v>29</v>
      </c>
      <c r="Y8" s="14" t="s">
        <v>29</v>
      </c>
      <c r="Z8" s="14" t="s">
        <v>29</v>
      </c>
    </row>
    <row r="9" spans="1:2686" s="163" customFormat="1" x14ac:dyDescent="0.25">
      <c r="A9" s="16" t="s">
        <v>87</v>
      </c>
      <c r="B9" s="14" t="s">
        <v>756</v>
      </c>
      <c r="C9" s="14" t="s">
        <v>92</v>
      </c>
      <c r="D9" s="139">
        <v>6067</v>
      </c>
      <c r="E9" s="139" t="s">
        <v>1281</v>
      </c>
      <c r="F9" s="139" t="s">
        <v>1134</v>
      </c>
      <c r="G9" s="14" t="s">
        <v>757</v>
      </c>
      <c r="H9" s="160" t="s">
        <v>758</v>
      </c>
      <c r="I9" s="14" t="s">
        <v>759</v>
      </c>
      <c r="J9" s="160" t="s">
        <v>760</v>
      </c>
      <c r="K9" s="14"/>
      <c r="L9" s="14"/>
      <c r="M9" s="14"/>
      <c r="N9" s="14"/>
      <c r="O9" s="14"/>
      <c r="P9" s="14"/>
      <c r="Q9" s="14"/>
      <c r="R9" s="14"/>
      <c r="S9" s="14"/>
      <c r="T9" s="14"/>
      <c r="U9" s="14"/>
      <c r="V9" s="14"/>
      <c r="W9" s="14"/>
      <c r="X9" s="14"/>
      <c r="Y9" s="14"/>
      <c r="Z9" s="14" t="s">
        <v>29</v>
      </c>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c r="BL9" s="161"/>
      <c r="BM9" s="161"/>
      <c r="BN9" s="161"/>
      <c r="BO9" s="161"/>
      <c r="BP9" s="161"/>
      <c r="BQ9" s="161"/>
      <c r="BR9" s="161"/>
      <c r="BS9" s="161"/>
      <c r="BT9" s="161"/>
      <c r="BU9" s="161"/>
      <c r="BV9" s="161"/>
      <c r="BW9" s="161"/>
      <c r="BX9" s="161"/>
      <c r="BY9" s="161"/>
      <c r="BZ9" s="161"/>
      <c r="CA9" s="161"/>
      <c r="CB9" s="161"/>
      <c r="CC9" s="161"/>
      <c r="CD9" s="161"/>
      <c r="CE9" s="161"/>
      <c r="CF9" s="161"/>
      <c r="CG9" s="161"/>
      <c r="CH9" s="161"/>
      <c r="CI9" s="161"/>
      <c r="CJ9" s="161"/>
      <c r="CK9" s="161"/>
      <c r="CL9" s="161"/>
      <c r="CM9" s="161"/>
      <c r="CN9" s="161"/>
      <c r="CO9" s="161"/>
      <c r="CP9" s="161"/>
      <c r="CQ9" s="161"/>
      <c r="CR9" s="161"/>
      <c r="CS9" s="161"/>
      <c r="CT9" s="161"/>
      <c r="CU9" s="161"/>
      <c r="CV9" s="161"/>
      <c r="CW9" s="161"/>
      <c r="CX9" s="161"/>
      <c r="CY9" s="161"/>
      <c r="CZ9" s="161"/>
      <c r="DA9" s="161"/>
      <c r="DB9" s="161"/>
      <c r="DC9" s="161"/>
      <c r="DD9" s="161"/>
      <c r="DE9" s="161"/>
      <c r="DF9" s="161"/>
      <c r="DG9" s="161"/>
      <c r="DH9" s="161"/>
      <c r="DI9" s="161"/>
      <c r="DJ9" s="161"/>
      <c r="DK9" s="161"/>
      <c r="DL9" s="161"/>
      <c r="DM9" s="161"/>
      <c r="DN9" s="161"/>
      <c r="DO9" s="161"/>
      <c r="DP9" s="161"/>
      <c r="DQ9" s="161"/>
      <c r="DR9" s="161"/>
      <c r="DS9" s="161"/>
      <c r="DT9" s="161"/>
      <c r="DU9" s="161"/>
      <c r="DV9" s="161"/>
      <c r="DW9" s="161"/>
      <c r="DX9" s="161"/>
      <c r="DY9" s="161"/>
      <c r="DZ9" s="161"/>
      <c r="EA9" s="161"/>
      <c r="EB9" s="161"/>
      <c r="EC9" s="161"/>
      <c r="ED9" s="161"/>
      <c r="EE9" s="161"/>
      <c r="EF9" s="161"/>
      <c r="EG9" s="161"/>
      <c r="EH9" s="161"/>
      <c r="EI9" s="161"/>
      <c r="EJ9" s="161"/>
      <c r="EK9" s="161"/>
      <c r="EL9" s="161"/>
      <c r="EM9" s="161"/>
      <c r="EN9" s="161"/>
      <c r="EO9" s="161"/>
      <c r="EP9" s="161"/>
      <c r="EQ9" s="161"/>
      <c r="ER9" s="161"/>
      <c r="ES9" s="161"/>
      <c r="ET9" s="161"/>
      <c r="EU9" s="161"/>
      <c r="EV9" s="161"/>
      <c r="EW9" s="161"/>
      <c r="EX9" s="161"/>
      <c r="EY9" s="161"/>
      <c r="EZ9" s="161"/>
      <c r="FA9" s="161"/>
      <c r="FB9" s="161"/>
      <c r="FC9" s="161"/>
      <c r="FD9" s="161"/>
      <c r="FE9" s="161"/>
      <c r="FF9" s="161"/>
      <c r="FG9" s="161"/>
      <c r="FH9" s="161"/>
      <c r="FI9" s="161"/>
      <c r="FJ9" s="161"/>
      <c r="FK9" s="161"/>
      <c r="FL9" s="161"/>
      <c r="FM9" s="161"/>
      <c r="FN9" s="161"/>
      <c r="FO9" s="161"/>
      <c r="FP9" s="161"/>
      <c r="FQ9" s="161"/>
      <c r="FR9" s="161"/>
      <c r="FS9" s="161"/>
      <c r="FT9" s="161"/>
      <c r="FU9" s="161"/>
      <c r="FV9" s="161"/>
      <c r="FW9" s="161"/>
      <c r="FX9" s="161"/>
      <c r="FY9" s="161"/>
      <c r="FZ9" s="161"/>
      <c r="GA9" s="161"/>
      <c r="GB9" s="161"/>
      <c r="GC9" s="161"/>
      <c r="GD9" s="161"/>
      <c r="GE9" s="161"/>
      <c r="GF9" s="161"/>
      <c r="GG9" s="161"/>
      <c r="GH9" s="161"/>
      <c r="GI9" s="161"/>
      <c r="GJ9" s="161"/>
      <c r="GK9" s="161"/>
      <c r="GL9" s="161"/>
      <c r="GM9" s="161"/>
      <c r="GN9" s="161"/>
      <c r="GO9" s="161"/>
      <c r="GP9" s="161"/>
      <c r="GQ9" s="161"/>
      <c r="GR9" s="161"/>
      <c r="GS9" s="161"/>
      <c r="GT9" s="161"/>
      <c r="GU9" s="161"/>
      <c r="GV9" s="161"/>
      <c r="GW9" s="161"/>
      <c r="GX9" s="161"/>
      <c r="GY9" s="161"/>
      <c r="GZ9" s="161"/>
      <c r="HA9" s="161"/>
      <c r="HB9" s="161"/>
      <c r="HC9" s="161"/>
      <c r="HD9" s="161"/>
      <c r="HE9" s="161"/>
      <c r="HF9" s="161"/>
      <c r="HG9" s="161"/>
      <c r="HH9" s="161"/>
      <c r="HI9" s="161"/>
      <c r="HJ9" s="161"/>
      <c r="HK9" s="161"/>
      <c r="HL9" s="161"/>
      <c r="HM9" s="161"/>
      <c r="HN9" s="161"/>
      <c r="HO9" s="161"/>
      <c r="HP9" s="161"/>
      <c r="HQ9" s="161"/>
      <c r="HR9" s="161"/>
      <c r="HS9" s="161"/>
      <c r="HT9" s="161"/>
      <c r="HU9" s="161"/>
      <c r="HV9" s="161"/>
      <c r="HW9" s="161"/>
      <c r="HX9" s="161"/>
      <c r="HY9" s="161"/>
      <c r="HZ9" s="161"/>
      <c r="IA9" s="161"/>
      <c r="IB9" s="161"/>
      <c r="IC9" s="161"/>
      <c r="ID9" s="161"/>
      <c r="IE9" s="161"/>
      <c r="IF9" s="161"/>
      <c r="IG9" s="161"/>
      <c r="IH9" s="161"/>
      <c r="II9" s="161"/>
      <c r="IJ9" s="161"/>
      <c r="IK9" s="161"/>
      <c r="IL9" s="161"/>
      <c r="IM9" s="161"/>
      <c r="IN9" s="161"/>
      <c r="IO9" s="161"/>
      <c r="IP9" s="161"/>
      <c r="IQ9" s="161"/>
      <c r="IR9" s="161"/>
      <c r="IS9" s="161"/>
      <c r="IT9" s="161"/>
      <c r="IU9" s="161"/>
      <c r="IV9" s="161"/>
      <c r="IW9" s="161"/>
      <c r="IX9" s="161"/>
      <c r="IY9" s="161"/>
      <c r="IZ9" s="161"/>
      <c r="JA9" s="161"/>
      <c r="JB9" s="161"/>
      <c r="JC9" s="161"/>
      <c r="JD9" s="161"/>
      <c r="JE9" s="161"/>
      <c r="JF9" s="161"/>
      <c r="JG9" s="161"/>
      <c r="JH9" s="161"/>
      <c r="JI9" s="161"/>
      <c r="JJ9" s="161"/>
      <c r="JK9" s="161"/>
      <c r="JL9" s="161"/>
      <c r="JM9" s="161"/>
      <c r="JN9" s="161"/>
      <c r="JO9" s="161"/>
      <c r="JP9" s="161"/>
      <c r="JQ9" s="161"/>
      <c r="JR9" s="161"/>
      <c r="JS9" s="161"/>
      <c r="JT9" s="161"/>
      <c r="JU9" s="161"/>
      <c r="JV9" s="161"/>
      <c r="JW9" s="161"/>
      <c r="JX9" s="161"/>
      <c r="JY9" s="161"/>
      <c r="JZ9" s="161"/>
      <c r="KA9" s="161"/>
      <c r="KB9" s="161"/>
      <c r="KC9" s="161"/>
      <c r="KD9" s="161"/>
      <c r="KE9" s="161"/>
      <c r="KF9" s="161"/>
      <c r="KG9" s="161"/>
      <c r="KH9" s="161"/>
      <c r="KI9" s="161"/>
      <c r="KJ9" s="161"/>
      <c r="KK9" s="161"/>
      <c r="KL9" s="161"/>
      <c r="KM9" s="161"/>
      <c r="KN9" s="161"/>
      <c r="KO9" s="161"/>
      <c r="KP9" s="161"/>
      <c r="KQ9" s="161"/>
      <c r="KR9" s="161"/>
      <c r="KS9" s="161"/>
      <c r="KT9" s="161"/>
      <c r="KU9" s="161"/>
      <c r="KV9" s="161"/>
      <c r="KW9" s="161"/>
      <c r="KX9" s="161"/>
      <c r="KY9" s="161"/>
      <c r="KZ9" s="161"/>
      <c r="LA9" s="161"/>
      <c r="LB9" s="161"/>
      <c r="LC9" s="161"/>
      <c r="LD9" s="161"/>
      <c r="LE9" s="161"/>
      <c r="LF9" s="161"/>
      <c r="LG9" s="161"/>
      <c r="LH9" s="161"/>
      <c r="LI9" s="161"/>
      <c r="LJ9" s="161"/>
      <c r="LK9" s="161"/>
      <c r="LL9" s="161"/>
      <c r="LM9" s="161"/>
      <c r="LN9" s="161"/>
      <c r="LO9" s="161"/>
      <c r="LP9" s="161"/>
      <c r="LQ9" s="161"/>
      <c r="LR9" s="161"/>
      <c r="LS9" s="161"/>
      <c r="LT9" s="161"/>
      <c r="LU9" s="161"/>
      <c r="LV9" s="161"/>
      <c r="LW9" s="161"/>
      <c r="LX9" s="161"/>
      <c r="LY9" s="161"/>
      <c r="LZ9" s="161"/>
      <c r="MA9" s="161"/>
      <c r="MB9" s="161"/>
      <c r="MC9" s="161"/>
      <c r="MD9" s="161"/>
      <c r="ME9" s="161"/>
      <c r="MF9" s="161"/>
      <c r="MG9" s="161"/>
      <c r="MH9" s="161"/>
      <c r="MI9" s="161"/>
      <c r="MJ9" s="161"/>
      <c r="MK9" s="161"/>
      <c r="ML9" s="161"/>
      <c r="MM9" s="161"/>
      <c r="MN9" s="161"/>
      <c r="MO9" s="161"/>
      <c r="MP9" s="161"/>
      <c r="MQ9" s="161"/>
      <c r="MR9" s="161"/>
      <c r="MS9" s="161"/>
      <c r="MT9" s="161"/>
      <c r="MU9" s="161"/>
      <c r="MV9" s="161"/>
      <c r="MW9" s="161"/>
      <c r="MX9" s="161"/>
      <c r="MY9" s="161"/>
      <c r="MZ9" s="161"/>
      <c r="NA9" s="161"/>
      <c r="NB9" s="161"/>
      <c r="NC9" s="161"/>
      <c r="ND9" s="161"/>
      <c r="NE9" s="161"/>
      <c r="NF9" s="161"/>
      <c r="NG9" s="161"/>
      <c r="NH9" s="161"/>
      <c r="NI9" s="161"/>
      <c r="NJ9" s="161"/>
      <c r="NK9" s="161"/>
      <c r="NL9" s="161"/>
      <c r="NM9" s="161"/>
      <c r="NN9" s="161"/>
      <c r="NO9" s="161"/>
      <c r="NP9" s="161"/>
      <c r="NQ9" s="161"/>
      <c r="NR9" s="161"/>
      <c r="NS9" s="161"/>
      <c r="NT9" s="161"/>
      <c r="NU9" s="161"/>
      <c r="NV9" s="161"/>
      <c r="NW9" s="161"/>
      <c r="NX9" s="161"/>
      <c r="NY9" s="161"/>
      <c r="NZ9" s="161"/>
      <c r="OA9" s="161"/>
      <c r="OB9" s="161"/>
      <c r="OC9" s="161"/>
      <c r="OD9" s="161"/>
      <c r="OE9" s="161"/>
      <c r="OF9" s="161"/>
      <c r="OG9" s="161"/>
      <c r="OH9" s="161"/>
      <c r="OI9" s="161"/>
      <c r="OJ9" s="161"/>
      <c r="OK9" s="161"/>
      <c r="OL9" s="161"/>
      <c r="OM9" s="161"/>
      <c r="ON9" s="161"/>
      <c r="OO9" s="161"/>
      <c r="OP9" s="161"/>
      <c r="OQ9" s="161"/>
      <c r="OR9" s="161"/>
      <c r="OS9" s="161"/>
      <c r="OT9" s="161"/>
      <c r="OU9" s="161"/>
      <c r="OV9" s="161"/>
      <c r="OW9" s="161"/>
      <c r="OX9" s="161"/>
      <c r="OY9" s="161"/>
      <c r="OZ9" s="161"/>
      <c r="PA9" s="161"/>
      <c r="PB9" s="161"/>
      <c r="PC9" s="161"/>
      <c r="PD9" s="161"/>
      <c r="PE9" s="161"/>
      <c r="PF9" s="161"/>
      <c r="PG9" s="161"/>
      <c r="PH9" s="161"/>
      <c r="PI9" s="161"/>
      <c r="PJ9" s="161"/>
      <c r="PK9" s="161"/>
      <c r="PL9" s="161"/>
      <c r="PM9" s="161"/>
      <c r="PN9" s="161"/>
      <c r="PO9" s="161"/>
      <c r="PP9" s="161"/>
      <c r="PQ9" s="161"/>
      <c r="PR9" s="161"/>
      <c r="PS9" s="161"/>
      <c r="PT9" s="161"/>
      <c r="PU9" s="161"/>
      <c r="PV9" s="161"/>
      <c r="PW9" s="161"/>
      <c r="PX9" s="161"/>
      <c r="PY9" s="161"/>
      <c r="PZ9" s="161"/>
      <c r="QA9" s="161"/>
      <c r="QB9" s="161"/>
      <c r="QC9" s="161"/>
      <c r="QD9" s="161"/>
      <c r="QE9" s="161"/>
      <c r="QF9" s="161"/>
      <c r="QG9" s="161"/>
      <c r="QH9" s="161"/>
      <c r="QI9" s="161"/>
      <c r="QJ9" s="161"/>
      <c r="QK9" s="161"/>
      <c r="QL9" s="161"/>
      <c r="QM9" s="161"/>
      <c r="QN9" s="161"/>
      <c r="QO9" s="161"/>
      <c r="QP9" s="161"/>
      <c r="QQ9" s="161"/>
      <c r="QR9" s="161"/>
      <c r="QS9" s="161"/>
      <c r="QT9" s="161"/>
      <c r="QU9" s="161"/>
      <c r="QV9" s="161"/>
      <c r="QW9" s="161"/>
      <c r="QX9" s="161"/>
      <c r="QY9" s="161"/>
      <c r="QZ9" s="161"/>
      <c r="RA9" s="161"/>
      <c r="RB9" s="161"/>
      <c r="RC9" s="161"/>
      <c r="RD9" s="161"/>
      <c r="RE9" s="161"/>
      <c r="RF9" s="161"/>
      <c r="RG9" s="161"/>
      <c r="RH9" s="161"/>
      <c r="RI9" s="161"/>
      <c r="RJ9" s="161"/>
      <c r="RK9" s="161"/>
      <c r="RL9" s="161"/>
      <c r="RM9" s="161"/>
      <c r="RN9" s="161"/>
      <c r="RO9" s="161"/>
      <c r="RP9" s="161"/>
      <c r="RQ9" s="161"/>
      <c r="RR9" s="161"/>
      <c r="RS9" s="161"/>
      <c r="RT9" s="161"/>
      <c r="RU9" s="161"/>
      <c r="RV9" s="161"/>
      <c r="RW9" s="161"/>
      <c r="RX9" s="161"/>
      <c r="RY9" s="161"/>
      <c r="RZ9" s="161"/>
      <c r="SA9" s="161"/>
      <c r="SB9" s="161"/>
      <c r="SC9" s="161"/>
      <c r="SD9" s="161"/>
      <c r="SE9" s="161"/>
      <c r="SF9" s="161"/>
      <c r="SG9" s="161"/>
      <c r="SH9" s="161"/>
      <c r="SI9" s="161"/>
      <c r="SJ9" s="161"/>
      <c r="SK9" s="161"/>
      <c r="SL9" s="161"/>
      <c r="SM9" s="161"/>
      <c r="SN9" s="161"/>
      <c r="SO9" s="161"/>
      <c r="SP9" s="161"/>
      <c r="SQ9" s="161"/>
      <c r="SR9" s="161"/>
      <c r="SS9" s="161"/>
      <c r="ST9" s="161"/>
      <c r="SU9" s="161"/>
      <c r="SV9" s="161"/>
      <c r="SW9" s="161"/>
      <c r="SX9" s="161"/>
      <c r="SY9" s="161"/>
      <c r="SZ9" s="161"/>
      <c r="TA9" s="161"/>
      <c r="TB9" s="161"/>
      <c r="TC9" s="161"/>
      <c r="TD9" s="161"/>
      <c r="TE9" s="161"/>
      <c r="TF9" s="161"/>
      <c r="TG9" s="161"/>
      <c r="TH9" s="161"/>
      <c r="TI9" s="161"/>
      <c r="TJ9" s="161"/>
      <c r="TK9" s="161"/>
      <c r="TL9" s="161"/>
      <c r="TM9" s="161"/>
      <c r="TN9" s="161"/>
      <c r="TO9" s="161"/>
      <c r="TP9" s="161"/>
      <c r="TQ9" s="161"/>
      <c r="TR9" s="161"/>
      <c r="TS9" s="161"/>
      <c r="TT9" s="161"/>
      <c r="TU9" s="161"/>
      <c r="TV9" s="161"/>
      <c r="TW9" s="161"/>
      <c r="TX9" s="161"/>
      <c r="TY9" s="161"/>
      <c r="TZ9" s="161"/>
      <c r="UA9" s="161"/>
      <c r="UB9" s="161"/>
      <c r="UC9" s="161"/>
      <c r="UD9" s="161"/>
      <c r="UE9" s="161"/>
      <c r="UF9" s="161"/>
      <c r="UG9" s="161"/>
      <c r="UH9" s="161"/>
      <c r="UI9" s="161"/>
      <c r="UJ9" s="161"/>
      <c r="UK9" s="161"/>
      <c r="UL9" s="161"/>
      <c r="UM9" s="161"/>
      <c r="UN9" s="161"/>
      <c r="UO9" s="161"/>
      <c r="UP9" s="161"/>
      <c r="UQ9" s="161"/>
      <c r="UR9" s="161"/>
      <c r="US9" s="161"/>
      <c r="UT9" s="161"/>
      <c r="UU9" s="161"/>
      <c r="UV9" s="161"/>
      <c r="UW9" s="161"/>
      <c r="UX9" s="161"/>
      <c r="UY9" s="161"/>
      <c r="UZ9" s="161"/>
      <c r="VA9" s="161"/>
      <c r="VB9" s="161"/>
      <c r="VC9" s="161"/>
      <c r="VD9" s="161"/>
      <c r="VE9" s="161"/>
      <c r="VF9" s="161"/>
      <c r="VG9" s="161"/>
      <c r="VH9" s="161"/>
      <c r="VI9" s="161"/>
      <c r="VJ9" s="161"/>
      <c r="VK9" s="161"/>
      <c r="VL9" s="161"/>
      <c r="VM9" s="161"/>
      <c r="VN9" s="161"/>
      <c r="VO9" s="161"/>
      <c r="VP9" s="161"/>
      <c r="VQ9" s="161"/>
      <c r="VR9" s="161"/>
      <c r="VS9" s="161"/>
      <c r="VT9" s="161"/>
      <c r="VU9" s="161"/>
      <c r="VV9" s="161"/>
      <c r="VW9" s="161"/>
      <c r="VX9" s="161"/>
      <c r="VY9" s="161"/>
      <c r="VZ9" s="161"/>
      <c r="WA9" s="161"/>
      <c r="WB9" s="161"/>
      <c r="WC9" s="161"/>
      <c r="WD9" s="161"/>
      <c r="WE9" s="161"/>
      <c r="WF9" s="161"/>
      <c r="WG9" s="161"/>
      <c r="WH9" s="161"/>
      <c r="WI9" s="161"/>
      <c r="WJ9" s="161"/>
      <c r="WK9" s="161"/>
      <c r="WL9" s="161"/>
      <c r="WM9" s="161"/>
      <c r="WN9" s="161"/>
      <c r="WO9" s="161"/>
      <c r="WP9" s="161"/>
      <c r="WQ9" s="161"/>
      <c r="WR9" s="161"/>
      <c r="WS9" s="161"/>
      <c r="WT9" s="161"/>
      <c r="WU9" s="161"/>
      <c r="WV9" s="161"/>
      <c r="WW9" s="161"/>
      <c r="WX9" s="161"/>
      <c r="WY9" s="161"/>
      <c r="WZ9" s="161"/>
      <c r="XA9" s="161"/>
      <c r="XB9" s="161"/>
      <c r="XC9" s="161"/>
      <c r="XD9" s="161"/>
      <c r="XE9" s="161"/>
      <c r="XF9" s="161"/>
      <c r="XG9" s="161"/>
      <c r="XH9" s="161"/>
      <c r="XI9" s="161"/>
      <c r="XJ9" s="161"/>
      <c r="XK9" s="161"/>
      <c r="XL9" s="161"/>
      <c r="XM9" s="161"/>
      <c r="XN9" s="161"/>
      <c r="XO9" s="161"/>
      <c r="XP9" s="161"/>
      <c r="XQ9" s="161"/>
      <c r="XR9" s="161"/>
      <c r="XS9" s="161"/>
      <c r="XT9" s="161"/>
      <c r="XU9" s="161"/>
      <c r="XV9" s="161"/>
      <c r="XW9" s="161"/>
      <c r="XX9" s="161"/>
      <c r="XY9" s="161"/>
      <c r="XZ9" s="161"/>
      <c r="YA9" s="161"/>
      <c r="YB9" s="161"/>
      <c r="YC9" s="161"/>
      <c r="YD9" s="161"/>
      <c r="YE9" s="161"/>
      <c r="YF9" s="161"/>
      <c r="YG9" s="161"/>
      <c r="YH9" s="161"/>
      <c r="YI9" s="161"/>
      <c r="YJ9" s="161"/>
      <c r="YK9" s="161"/>
      <c r="YL9" s="161"/>
      <c r="YM9" s="161"/>
      <c r="YN9" s="161"/>
      <c r="YO9" s="161"/>
      <c r="YP9" s="161"/>
      <c r="YQ9" s="161"/>
      <c r="YR9" s="161"/>
      <c r="YS9" s="161"/>
      <c r="YT9" s="161"/>
      <c r="YU9" s="161"/>
      <c r="YV9" s="161"/>
      <c r="YW9" s="161"/>
      <c r="YX9" s="161"/>
      <c r="YY9" s="161"/>
      <c r="YZ9" s="161"/>
      <c r="ZA9" s="161"/>
      <c r="ZB9" s="161"/>
      <c r="ZC9" s="161"/>
      <c r="ZD9" s="161"/>
      <c r="ZE9" s="161"/>
      <c r="ZF9" s="161"/>
      <c r="ZG9" s="161"/>
      <c r="ZH9" s="161"/>
      <c r="ZI9" s="161"/>
      <c r="ZJ9" s="161"/>
      <c r="ZK9" s="161"/>
      <c r="ZL9" s="161"/>
      <c r="ZM9" s="161"/>
      <c r="ZN9" s="161"/>
      <c r="ZO9" s="161"/>
      <c r="ZP9" s="161"/>
      <c r="ZQ9" s="161"/>
      <c r="ZR9" s="161"/>
      <c r="ZS9" s="161"/>
      <c r="ZT9" s="161"/>
      <c r="ZU9" s="161"/>
      <c r="ZV9" s="161"/>
      <c r="ZW9" s="161"/>
      <c r="ZX9" s="161"/>
      <c r="ZY9" s="161"/>
      <c r="ZZ9" s="161"/>
      <c r="AAA9" s="161"/>
      <c r="AAB9" s="161"/>
      <c r="AAC9" s="161"/>
      <c r="AAD9" s="161"/>
      <c r="AAE9" s="161"/>
      <c r="AAF9" s="161"/>
      <c r="AAG9" s="161"/>
      <c r="AAH9" s="161"/>
      <c r="AAI9" s="161"/>
      <c r="AAJ9" s="161"/>
      <c r="AAK9" s="161"/>
      <c r="AAL9" s="161"/>
      <c r="AAM9" s="161"/>
      <c r="AAN9" s="161"/>
      <c r="AAO9" s="161"/>
      <c r="AAP9" s="161"/>
      <c r="AAQ9" s="161"/>
      <c r="AAR9" s="161"/>
      <c r="AAS9" s="161"/>
      <c r="AAT9" s="161"/>
      <c r="AAU9" s="161"/>
      <c r="AAV9" s="161"/>
      <c r="AAW9" s="161"/>
      <c r="AAX9" s="161"/>
      <c r="AAY9" s="161"/>
      <c r="AAZ9" s="161"/>
      <c r="ABA9" s="161"/>
      <c r="ABB9" s="161"/>
      <c r="ABC9" s="161"/>
      <c r="ABD9" s="161"/>
      <c r="ABE9" s="161"/>
      <c r="ABF9" s="161"/>
      <c r="ABG9" s="161"/>
      <c r="ABH9" s="161"/>
      <c r="ABI9" s="161"/>
      <c r="ABJ9" s="161"/>
      <c r="ABK9" s="161"/>
      <c r="ABL9" s="161"/>
      <c r="ABM9" s="161"/>
      <c r="ABN9" s="161"/>
      <c r="ABO9" s="161"/>
      <c r="ABP9" s="161"/>
      <c r="ABQ9" s="161"/>
      <c r="ABR9" s="161"/>
      <c r="ABS9" s="161"/>
      <c r="ABT9" s="161"/>
      <c r="ABU9" s="161"/>
      <c r="ABV9" s="161"/>
      <c r="ABW9" s="161"/>
      <c r="ABX9" s="161"/>
      <c r="ABY9" s="161"/>
      <c r="ABZ9" s="161"/>
      <c r="ACA9" s="161"/>
      <c r="ACB9" s="161"/>
      <c r="ACC9" s="161"/>
      <c r="ACD9" s="161"/>
      <c r="ACE9" s="161"/>
      <c r="ACF9" s="161"/>
      <c r="ACG9" s="161"/>
      <c r="ACH9" s="161"/>
      <c r="ACI9" s="161"/>
      <c r="ACJ9" s="161"/>
      <c r="ACK9" s="161"/>
      <c r="ACL9" s="161"/>
      <c r="ACM9" s="161"/>
      <c r="ACN9" s="161"/>
      <c r="ACO9" s="161"/>
      <c r="ACP9" s="161"/>
      <c r="ACQ9" s="161"/>
      <c r="ACR9" s="161"/>
      <c r="ACS9" s="161"/>
      <c r="ACT9" s="161"/>
      <c r="ACU9" s="161"/>
      <c r="ACV9" s="161"/>
      <c r="ACW9" s="161"/>
      <c r="ACX9" s="161"/>
      <c r="ACY9" s="161"/>
      <c r="ACZ9" s="161"/>
      <c r="ADA9" s="161"/>
      <c r="ADB9" s="161"/>
      <c r="ADC9" s="161"/>
      <c r="ADD9" s="161"/>
      <c r="ADE9" s="161"/>
      <c r="ADF9" s="161"/>
      <c r="ADG9" s="161"/>
      <c r="ADH9" s="161"/>
      <c r="ADI9" s="161"/>
      <c r="ADJ9" s="161"/>
      <c r="ADK9" s="161"/>
      <c r="ADL9" s="161"/>
      <c r="ADM9" s="161"/>
      <c r="ADN9" s="161"/>
      <c r="ADO9" s="161"/>
      <c r="ADP9" s="161"/>
      <c r="ADQ9" s="161"/>
      <c r="ADR9" s="161"/>
      <c r="ADS9" s="161"/>
      <c r="ADT9" s="161"/>
      <c r="ADU9" s="161"/>
      <c r="ADV9" s="161"/>
      <c r="ADW9" s="161"/>
      <c r="ADX9" s="161"/>
      <c r="ADY9" s="161"/>
      <c r="ADZ9" s="161"/>
      <c r="AEA9" s="161"/>
      <c r="AEB9" s="161"/>
      <c r="AEC9" s="161"/>
      <c r="AED9" s="161"/>
      <c r="AEE9" s="161"/>
      <c r="AEF9" s="161"/>
      <c r="AEG9" s="161"/>
      <c r="AEH9" s="161"/>
      <c r="AEI9" s="161"/>
      <c r="AEJ9" s="161"/>
      <c r="AEK9" s="161"/>
      <c r="AEL9" s="161"/>
      <c r="AEM9" s="161"/>
      <c r="AEN9" s="161"/>
      <c r="AEO9" s="161"/>
      <c r="AEP9" s="161"/>
      <c r="AEQ9" s="161"/>
      <c r="AER9" s="161"/>
      <c r="AES9" s="161"/>
      <c r="AET9" s="161"/>
      <c r="AEU9" s="161"/>
      <c r="AEV9" s="161"/>
      <c r="AEW9" s="161"/>
      <c r="AEX9" s="161"/>
      <c r="AEY9" s="161"/>
      <c r="AEZ9" s="161"/>
      <c r="AFA9" s="161"/>
      <c r="AFB9" s="161"/>
      <c r="AFC9" s="161"/>
      <c r="AFD9" s="161"/>
      <c r="AFE9" s="161"/>
      <c r="AFF9" s="161"/>
      <c r="AFG9" s="161"/>
      <c r="AFH9" s="161"/>
      <c r="AFI9" s="161"/>
      <c r="AFJ9" s="161"/>
      <c r="AFK9" s="161"/>
      <c r="AFL9" s="161"/>
      <c r="AFM9" s="161"/>
      <c r="AFN9" s="161"/>
      <c r="AFO9" s="161"/>
      <c r="AFP9" s="161"/>
      <c r="AFQ9" s="161"/>
      <c r="AFR9" s="161"/>
      <c r="AFS9" s="161"/>
      <c r="AFT9" s="161"/>
      <c r="AFU9" s="161"/>
      <c r="AFV9" s="161"/>
      <c r="AFW9" s="161"/>
      <c r="AFX9" s="161"/>
      <c r="AFY9" s="161"/>
      <c r="AFZ9" s="161"/>
      <c r="AGA9" s="161"/>
      <c r="AGB9" s="161"/>
      <c r="AGC9" s="161"/>
      <c r="AGD9" s="161"/>
      <c r="AGE9" s="161"/>
      <c r="AGF9" s="161"/>
      <c r="AGG9" s="161"/>
      <c r="AGH9" s="161"/>
      <c r="AGI9" s="161"/>
      <c r="AGJ9" s="161"/>
      <c r="AGK9" s="161"/>
      <c r="AGL9" s="161"/>
      <c r="AGM9" s="161"/>
      <c r="AGN9" s="161"/>
      <c r="AGO9" s="161"/>
      <c r="AGP9" s="161"/>
      <c r="AGQ9" s="161"/>
      <c r="AGR9" s="161"/>
      <c r="AGS9" s="161"/>
      <c r="AGT9" s="161"/>
      <c r="AGU9" s="161"/>
      <c r="AGV9" s="161"/>
      <c r="AGW9" s="161"/>
      <c r="AGX9" s="161"/>
      <c r="AGY9" s="161"/>
      <c r="AGZ9" s="161"/>
      <c r="AHA9" s="161"/>
      <c r="AHB9" s="161"/>
      <c r="AHC9" s="161"/>
      <c r="AHD9" s="161"/>
      <c r="AHE9" s="161"/>
      <c r="AHF9" s="161"/>
      <c r="AHG9" s="161"/>
      <c r="AHH9" s="161"/>
      <c r="AHI9" s="161"/>
      <c r="AHJ9" s="161"/>
      <c r="AHK9" s="161"/>
      <c r="AHL9" s="161"/>
      <c r="AHM9" s="161"/>
      <c r="AHN9" s="161"/>
      <c r="AHO9" s="161"/>
      <c r="AHP9" s="161"/>
      <c r="AHQ9" s="161"/>
      <c r="AHR9" s="161"/>
      <c r="AHS9" s="161"/>
      <c r="AHT9" s="161"/>
      <c r="AHU9" s="161"/>
      <c r="AHV9" s="161"/>
      <c r="AHW9" s="161"/>
      <c r="AHX9" s="161"/>
      <c r="AHY9" s="161"/>
      <c r="AHZ9" s="161"/>
      <c r="AIA9" s="161"/>
      <c r="AIB9" s="161"/>
      <c r="AIC9" s="161"/>
      <c r="AID9" s="161"/>
      <c r="AIE9" s="161"/>
      <c r="AIF9" s="161"/>
      <c r="AIG9" s="161"/>
      <c r="AIH9" s="161"/>
      <c r="AII9" s="161"/>
      <c r="AIJ9" s="161"/>
      <c r="AIK9" s="161"/>
      <c r="AIL9" s="161"/>
      <c r="AIM9" s="161"/>
      <c r="AIN9" s="161"/>
      <c r="AIO9" s="161"/>
      <c r="AIP9" s="161"/>
      <c r="AIQ9" s="161"/>
      <c r="AIR9" s="161"/>
      <c r="AIS9" s="161"/>
      <c r="AIT9" s="161"/>
      <c r="AIU9" s="161"/>
      <c r="AIV9" s="161"/>
      <c r="AIW9" s="161"/>
      <c r="AIX9" s="161"/>
      <c r="AIY9" s="161"/>
      <c r="AIZ9" s="161"/>
      <c r="AJA9" s="161"/>
      <c r="AJB9" s="161"/>
      <c r="AJC9" s="161"/>
      <c r="AJD9" s="161"/>
      <c r="AJE9" s="161"/>
      <c r="AJF9" s="161"/>
      <c r="AJG9" s="161"/>
      <c r="AJH9" s="161"/>
      <c r="AJI9" s="161"/>
      <c r="AJJ9" s="161"/>
      <c r="AJK9" s="161"/>
      <c r="AJL9" s="161"/>
      <c r="AJM9" s="161"/>
      <c r="AJN9" s="161"/>
      <c r="AJO9" s="161"/>
      <c r="AJP9" s="161"/>
      <c r="AJQ9" s="161"/>
      <c r="AJR9" s="161"/>
      <c r="AJS9" s="161"/>
      <c r="AJT9" s="161"/>
      <c r="AJU9" s="161"/>
      <c r="AJV9" s="161"/>
      <c r="AJW9" s="161"/>
      <c r="AJX9" s="161"/>
      <c r="AJY9" s="161"/>
      <c r="AJZ9" s="161"/>
      <c r="AKA9" s="161"/>
      <c r="AKB9" s="161"/>
      <c r="AKC9" s="161"/>
      <c r="AKD9" s="161"/>
      <c r="AKE9" s="161"/>
      <c r="AKF9" s="161"/>
      <c r="AKG9" s="161"/>
      <c r="AKH9" s="161"/>
      <c r="AKI9" s="161"/>
      <c r="AKJ9" s="161"/>
      <c r="AKK9" s="161"/>
      <c r="AKL9" s="161"/>
      <c r="AKM9" s="161"/>
      <c r="AKN9" s="161"/>
      <c r="AKO9" s="161"/>
      <c r="AKP9" s="161"/>
      <c r="AKQ9" s="161"/>
      <c r="AKR9" s="161"/>
      <c r="AKS9" s="161"/>
      <c r="AKT9" s="161"/>
      <c r="AKU9" s="161"/>
      <c r="AKV9" s="161"/>
      <c r="AKW9" s="161"/>
      <c r="AKX9" s="161"/>
      <c r="AKY9" s="161"/>
      <c r="AKZ9" s="161"/>
      <c r="ALA9" s="161"/>
      <c r="ALB9" s="161"/>
      <c r="ALC9" s="161"/>
      <c r="ALD9" s="161"/>
      <c r="ALE9" s="161"/>
      <c r="ALF9" s="161"/>
      <c r="ALG9" s="161"/>
      <c r="ALH9" s="161"/>
      <c r="ALI9" s="161"/>
      <c r="ALJ9" s="161"/>
      <c r="ALK9" s="161"/>
      <c r="ALL9" s="161"/>
      <c r="ALM9" s="161"/>
      <c r="ALN9" s="161"/>
      <c r="ALO9" s="161"/>
      <c r="ALP9" s="161"/>
      <c r="ALQ9" s="161"/>
      <c r="ALR9" s="161"/>
      <c r="ALS9" s="161"/>
      <c r="ALT9" s="161"/>
      <c r="ALU9" s="161"/>
      <c r="ALV9" s="161"/>
      <c r="ALW9" s="161"/>
      <c r="ALX9" s="161"/>
      <c r="ALY9" s="161"/>
      <c r="ALZ9" s="161"/>
      <c r="AMA9" s="161"/>
      <c r="AMB9" s="161"/>
      <c r="AMC9" s="161"/>
      <c r="AMD9" s="161"/>
      <c r="AME9" s="161"/>
      <c r="AMF9" s="161"/>
      <c r="AMG9" s="161"/>
      <c r="AMH9" s="161"/>
      <c r="AMI9" s="161"/>
      <c r="AMJ9" s="161"/>
      <c r="AMK9" s="161"/>
      <c r="AML9" s="161"/>
      <c r="AMM9" s="161"/>
      <c r="AMN9" s="161"/>
      <c r="AMO9" s="161"/>
      <c r="AMP9" s="161"/>
      <c r="AMQ9" s="161"/>
      <c r="AMR9" s="161"/>
      <c r="AMS9" s="161"/>
      <c r="AMT9" s="161"/>
      <c r="AMU9" s="161"/>
      <c r="AMV9" s="161"/>
      <c r="AMW9" s="161"/>
      <c r="AMX9" s="161"/>
      <c r="AMY9" s="161"/>
      <c r="AMZ9" s="161"/>
      <c r="ANA9" s="161"/>
      <c r="ANB9" s="161"/>
      <c r="ANC9" s="161"/>
      <c r="AND9" s="161"/>
      <c r="ANE9" s="161"/>
      <c r="ANF9" s="161"/>
      <c r="ANG9" s="161"/>
      <c r="ANH9" s="161"/>
      <c r="ANI9" s="161"/>
      <c r="ANJ9" s="161"/>
      <c r="ANK9" s="161"/>
      <c r="ANL9" s="161"/>
      <c r="ANM9" s="161"/>
      <c r="ANN9" s="161"/>
      <c r="ANO9" s="161"/>
      <c r="ANP9" s="161"/>
      <c r="ANQ9" s="161"/>
      <c r="ANR9" s="161"/>
      <c r="ANS9" s="161"/>
      <c r="ANT9" s="161"/>
      <c r="ANU9" s="161"/>
      <c r="ANV9" s="161"/>
      <c r="ANW9" s="161"/>
      <c r="ANX9" s="161"/>
      <c r="ANY9" s="161"/>
      <c r="ANZ9" s="161"/>
      <c r="AOA9" s="161"/>
      <c r="AOB9" s="161"/>
      <c r="AOC9" s="161"/>
      <c r="AOD9" s="161"/>
      <c r="AOE9" s="161"/>
      <c r="AOF9" s="161"/>
      <c r="AOG9" s="161"/>
      <c r="AOH9" s="161"/>
      <c r="AOI9" s="161"/>
      <c r="AOJ9" s="161"/>
      <c r="AOK9" s="161"/>
      <c r="AOL9" s="161"/>
      <c r="AOM9" s="161"/>
      <c r="AON9" s="161"/>
      <c r="AOO9" s="161"/>
      <c r="AOP9" s="161"/>
      <c r="AOQ9" s="161"/>
      <c r="AOR9" s="161"/>
      <c r="AOS9" s="161"/>
      <c r="AOT9" s="161"/>
      <c r="AOU9" s="161"/>
      <c r="AOV9" s="161"/>
      <c r="AOW9" s="161"/>
      <c r="AOX9" s="161"/>
      <c r="AOY9" s="161"/>
      <c r="AOZ9" s="161"/>
      <c r="APA9" s="161"/>
      <c r="APB9" s="161"/>
      <c r="APC9" s="161"/>
      <c r="APD9" s="161"/>
      <c r="APE9" s="161"/>
      <c r="APF9" s="161"/>
      <c r="APG9" s="161"/>
      <c r="APH9" s="161"/>
      <c r="API9" s="161"/>
      <c r="APJ9" s="161"/>
      <c r="APK9" s="161"/>
      <c r="APL9" s="161"/>
      <c r="APM9" s="161"/>
      <c r="APN9" s="161"/>
      <c r="APO9" s="161"/>
      <c r="APP9" s="161"/>
      <c r="APQ9" s="161"/>
      <c r="APR9" s="161"/>
      <c r="APS9" s="161"/>
      <c r="APT9" s="161"/>
      <c r="APU9" s="161"/>
      <c r="APV9" s="161"/>
      <c r="APW9" s="161"/>
      <c r="APX9" s="161"/>
      <c r="APY9" s="161"/>
      <c r="APZ9" s="161"/>
      <c r="AQA9" s="161"/>
      <c r="AQB9" s="161"/>
      <c r="AQC9" s="161"/>
      <c r="AQD9" s="161"/>
      <c r="AQE9" s="161"/>
      <c r="AQF9" s="161"/>
      <c r="AQG9" s="161"/>
      <c r="AQH9" s="161"/>
      <c r="AQI9" s="161"/>
      <c r="AQJ9" s="161"/>
      <c r="AQK9" s="161"/>
      <c r="AQL9" s="161"/>
      <c r="AQM9" s="161"/>
      <c r="AQN9" s="161"/>
      <c r="AQO9" s="161"/>
      <c r="AQP9" s="161"/>
      <c r="AQQ9" s="161"/>
      <c r="AQR9" s="161"/>
      <c r="AQS9" s="161"/>
      <c r="AQT9" s="161"/>
      <c r="AQU9" s="161"/>
      <c r="AQV9" s="161"/>
      <c r="AQW9" s="161"/>
      <c r="AQX9" s="161"/>
      <c r="AQY9" s="161"/>
      <c r="AQZ9" s="161"/>
      <c r="ARA9" s="161"/>
      <c r="ARB9" s="161"/>
      <c r="ARC9" s="161"/>
      <c r="ARD9" s="161"/>
      <c r="ARE9" s="161"/>
      <c r="ARF9" s="161"/>
      <c r="ARG9" s="161"/>
      <c r="ARH9" s="161"/>
      <c r="ARI9" s="161"/>
      <c r="ARJ9" s="161"/>
      <c r="ARK9" s="161"/>
      <c r="ARL9" s="161"/>
      <c r="ARM9" s="161"/>
      <c r="ARN9" s="161"/>
      <c r="ARO9" s="161"/>
      <c r="ARP9" s="161"/>
      <c r="ARQ9" s="161"/>
      <c r="ARR9" s="161"/>
      <c r="ARS9" s="161"/>
      <c r="ART9" s="161"/>
      <c r="ARU9" s="161"/>
      <c r="ARV9" s="161"/>
      <c r="ARW9" s="161"/>
      <c r="ARX9" s="161"/>
      <c r="ARY9" s="161"/>
      <c r="ARZ9" s="161"/>
      <c r="ASA9" s="161"/>
      <c r="ASB9" s="161"/>
      <c r="ASC9" s="161"/>
      <c r="ASD9" s="161"/>
      <c r="ASE9" s="161"/>
      <c r="ASF9" s="161"/>
      <c r="ASG9" s="161"/>
      <c r="ASH9" s="161"/>
      <c r="ASI9" s="161"/>
      <c r="ASJ9" s="161"/>
      <c r="ASK9" s="161"/>
      <c r="ASL9" s="161"/>
      <c r="ASM9" s="161"/>
      <c r="ASN9" s="161"/>
      <c r="ASO9" s="161"/>
      <c r="ASP9" s="161"/>
      <c r="ASQ9" s="161"/>
      <c r="ASR9" s="161"/>
      <c r="ASS9" s="161"/>
      <c r="AST9" s="161"/>
      <c r="ASU9" s="161"/>
      <c r="ASV9" s="161"/>
      <c r="ASW9" s="161"/>
      <c r="ASX9" s="161"/>
      <c r="ASY9" s="161"/>
      <c r="ASZ9" s="161"/>
      <c r="ATA9" s="161"/>
      <c r="ATB9" s="161"/>
      <c r="ATC9" s="161"/>
      <c r="ATD9" s="161"/>
      <c r="ATE9" s="161"/>
      <c r="ATF9" s="161"/>
      <c r="ATG9" s="161"/>
      <c r="ATH9" s="161"/>
      <c r="ATI9" s="161"/>
      <c r="ATJ9" s="161"/>
      <c r="ATK9" s="161"/>
      <c r="ATL9" s="161"/>
      <c r="ATM9" s="161"/>
      <c r="ATN9" s="161"/>
      <c r="ATO9" s="161"/>
      <c r="ATP9" s="161"/>
      <c r="ATQ9" s="161"/>
      <c r="ATR9" s="161"/>
      <c r="ATS9" s="161"/>
      <c r="ATT9" s="161"/>
      <c r="ATU9" s="161"/>
      <c r="ATV9" s="161"/>
      <c r="ATW9" s="161"/>
      <c r="ATX9" s="161"/>
      <c r="ATY9" s="161"/>
      <c r="ATZ9" s="161"/>
      <c r="AUA9" s="161"/>
      <c r="AUB9" s="161"/>
      <c r="AUC9" s="161"/>
      <c r="AUD9" s="161"/>
      <c r="AUE9" s="161"/>
      <c r="AUF9" s="161"/>
      <c r="AUG9" s="161"/>
      <c r="AUH9" s="161"/>
      <c r="AUI9" s="161"/>
      <c r="AUJ9" s="161"/>
      <c r="AUK9" s="161"/>
      <c r="AUL9" s="161"/>
      <c r="AUM9" s="161"/>
      <c r="AUN9" s="161"/>
      <c r="AUO9" s="161"/>
      <c r="AUP9" s="161"/>
      <c r="AUQ9" s="161"/>
      <c r="AUR9" s="161"/>
      <c r="AUS9" s="161"/>
      <c r="AUT9" s="161"/>
      <c r="AUU9" s="161"/>
      <c r="AUV9" s="161"/>
      <c r="AUW9" s="161"/>
      <c r="AUX9" s="161"/>
      <c r="AUY9" s="161"/>
      <c r="AUZ9" s="161"/>
      <c r="AVA9" s="161"/>
      <c r="AVB9" s="161"/>
      <c r="AVC9" s="161"/>
      <c r="AVD9" s="161"/>
      <c r="AVE9" s="161"/>
      <c r="AVF9" s="161"/>
      <c r="AVG9" s="161"/>
      <c r="AVH9" s="161"/>
      <c r="AVI9" s="161"/>
      <c r="AVJ9" s="161"/>
      <c r="AVK9" s="161"/>
      <c r="AVL9" s="161"/>
      <c r="AVM9" s="161"/>
      <c r="AVN9" s="161"/>
      <c r="AVO9" s="161"/>
      <c r="AVP9" s="161"/>
      <c r="AVQ9" s="161"/>
      <c r="AVR9" s="161"/>
      <c r="AVS9" s="161"/>
      <c r="AVT9" s="161"/>
      <c r="AVU9" s="161"/>
      <c r="AVV9" s="161"/>
      <c r="AVW9" s="161"/>
      <c r="AVX9" s="161"/>
      <c r="AVY9" s="161"/>
      <c r="AVZ9" s="161"/>
      <c r="AWA9" s="161"/>
      <c r="AWB9" s="161"/>
      <c r="AWC9" s="161"/>
      <c r="AWD9" s="161"/>
      <c r="AWE9" s="161"/>
      <c r="AWF9" s="161"/>
      <c r="AWG9" s="161"/>
      <c r="AWH9" s="161"/>
      <c r="AWI9" s="161"/>
      <c r="AWJ9" s="161"/>
      <c r="AWK9" s="161"/>
      <c r="AWL9" s="161"/>
      <c r="AWM9" s="161"/>
      <c r="AWN9" s="161"/>
      <c r="AWO9" s="161"/>
      <c r="AWP9" s="161"/>
      <c r="AWQ9" s="161"/>
      <c r="AWR9" s="161"/>
      <c r="AWS9" s="161"/>
      <c r="AWT9" s="161"/>
      <c r="AWU9" s="161"/>
      <c r="AWV9" s="161"/>
      <c r="AWW9" s="161"/>
      <c r="AWX9" s="161"/>
      <c r="AWY9" s="161"/>
      <c r="AWZ9" s="161"/>
      <c r="AXA9" s="161"/>
      <c r="AXB9" s="161"/>
      <c r="AXC9" s="161"/>
      <c r="AXD9" s="161"/>
      <c r="AXE9" s="161"/>
      <c r="AXF9" s="161"/>
      <c r="AXG9" s="161"/>
      <c r="AXH9" s="161"/>
      <c r="AXI9" s="161"/>
      <c r="AXJ9" s="161"/>
      <c r="AXK9" s="161"/>
      <c r="AXL9" s="161"/>
      <c r="AXM9" s="161"/>
      <c r="AXN9" s="161"/>
      <c r="AXO9" s="161"/>
      <c r="AXP9" s="161"/>
      <c r="AXQ9" s="161"/>
      <c r="AXR9" s="161"/>
      <c r="AXS9" s="161"/>
      <c r="AXT9" s="161"/>
      <c r="AXU9" s="161"/>
      <c r="AXV9" s="161"/>
      <c r="AXW9" s="161"/>
      <c r="AXX9" s="161"/>
      <c r="AXY9" s="161"/>
      <c r="AXZ9" s="161"/>
      <c r="AYA9" s="161"/>
      <c r="AYB9" s="161"/>
      <c r="AYC9" s="161"/>
      <c r="AYD9" s="161"/>
      <c r="AYE9" s="161"/>
      <c r="AYF9" s="161"/>
      <c r="AYG9" s="161"/>
      <c r="AYH9" s="161"/>
      <c r="AYI9" s="161"/>
      <c r="AYJ9" s="161"/>
      <c r="AYK9" s="161"/>
      <c r="AYL9" s="161"/>
      <c r="AYM9" s="161"/>
      <c r="AYN9" s="161"/>
      <c r="AYO9" s="161"/>
      <c r="AYP9" s="161"/>
      <c r="AYQ9" s="161"/>
      <c r="AYR9" s="161"/>
      <c r="AYS9" s="161"/>
      <c r="AYT9" s="161"/>
      <c r="AYU9" s="161"/>
      <c r="AYV9" s="161"/>
      <c r="AYW9" s="161"/>
      <c r="AYX9" s="161"/>
      <c r="AYY9" s="161"/>
      <c r="AYZ9" s="161"/>
      <c r="AZA9" s="161"/>
      <c r="AZB9" s="161"/>
      <c r="AZC9" s="161"/>
      <c r="AZD9" s="161"/>
      <c r="AZE9" s="161"/>
      <c r="AZF9" s="161"/>
      <c r="AZG9" s="161"/>
      <c r="AZH9" s="161"/>
      <c r="AZI9" s="161"/>
      <c r="AZJ9" s="161"/>
      <c r="AZK9" s="161"/>
      <c r="AZL9" s="161"/>
      <c r="AZM9" s="161"/>
      <c r="AZN9" s="161"/>
      <c r="AZO9" s="161"/>
      <c r="AZP9" s="161"/>
      <c r="AZQ9" s="161"/>
      <c r="AZR9" s="161"/>
      <c r="AZS9" s="161"/>
      <c r="AZT9" s="161"/>
      <c r="AZU9" s="161"/>
      <c r="AZV9" s="161"/>
      <c r="AZW9" s="161"/>
      <c r="AZX9" s="161"/>
      <c r="AZY9" s="161"/>
      <c r="AZZ9" s="161"/>
      <c r="BAA9" s="161"/>
      <c r="BAB9" s="161"/>
      <c r="BAC9" s="161"/>
      <c r="BAD9" s="161"/>
      <c r="BAE9" s="161"/>
      <c r="BAF9" s="161"/>
      <c r="BAG9" s="161"/>
      <c r="BAH9" s="161"/>
      <c r="BAI9" s="161"/>
      <c r="BAJ9" s="161"/>
      <c r="BAK9" s="161"/>
      <c r="BAL9" s="161"/>
      <c r="BAM9" s="161"/>
      <c r="BAN9" s="161"/>
      <c r="BAO9" s="161"/>
      <c r="BAP9" s="161"/>
      <c r="BAQ9" s="161"/>
      <c r="BAR9" s="161"/>
      <c r="BAS9" s="161"/>
      <c r="BAT9" s="161"/>
      <c r="BAU9" s="161"/>
      <c r="BAV9" s="161"/>
      <c r="BAW9" s="161"/>
      <c r="BAX9" s="161"/>
      <c r="BAY9" s="161"/>
      <c r="BAZ9" s="161"/>
      <c r="BBA9" s="161"/>
      <c r="BBB9" s="161"/>
      <c r="BBC9" s="161"/>
      <c r="BBD9" s="161"/>
      <c r="BBE9" s="161"/>
      <c r="BBF9" s="161"/>
      <c r="BBG9" s="161"/>
      <c r="BBH9" s="161"/>
      <c r="BBI9" s="161"/>
      <c r="BBJ9" s="161"/>
      <c r="BBK9" s="161"/>
      <c r="BBL9" s="161"/>
      <c r="BBM9" s="161"/>
      <c r="BBN9" s="161"/>
      <c r="BBO9" s="161"/>
      <c r="BBP9" s="161"/>
      <c r="BBQ9" s="161"/>
      <c r="BBR9" s="161"/>
      <c r="BBS9" s="161"/>
      <c r="BBT9" s="161"/>
      <c r="BBU9" s="161"/>
      <c r="BBV9" s="161"/>
      <c r="BBW9" s="161"/>
      <c r="BBX9" s="161"/>
      <c r="BBY9" s="161"/>
      <c r="BBZ9" s="161"/>
      <c r="BCA9" s="161"/>
      <c r="BCB9" s="161"/>
      <c r="BCC9" s="161"/>
      <c r="BCD9" s="161"/>
      <c r="BCE9" s="161"/>
      <c r="BCF9" s="161"/>
      <c r="BCG9" s="161"/>
      <c r="BCH9" s="161"/>
      <c r="BCI9" s="161"/>
      <c r="BCJ9" s="161"/>
      <c r="BCK9" s="161"/>
      <c r="BCL9" s="161"/>
      <c r="BCM9" s="161"/>
      <c r="BCN9" s="161"/>
      <c r="BCO9" s="161"/>
      <c r="BCP9" s="161"/>
      <c r="BCQ9" s="161"/>
      <c r="BCR9" s="161"/>
      <c r="BCS9" s="161"/>
      <c r="BCT9" s="161"/>
      <c r="BCU9" s="161"/>
      <c r="BCV9" s="161"/>
      <c r="BCW9" s="161"/>
      <c r="BCX9" s="161"/>
      <c r="BCY9" s="161"/>
      <c r="BCZ9" s="161"/>
      <c r="BDA9" s="161"/>
      <c r="BDB9" s="161"/>
      <c r="BDC9" s="161"/>
      <c r="BDD9" s="161"/>
      <c r="BDE9" s="161"/>
      <c r="BDF9" s="161"/>
      <c r="BDG9" s="161"/>
      <c r="BDH9" s="161"/>
      <c r="BDI9" s="161"/>
      <c r="BDJ9" s="161"/>
      <c r="BDK9" s="161"/>
      <c r="BDL9" s="161"/>
      <c r="BDM9" s="161"/>
      <c r="BDN9" s="161"/>
      <c r="BDO9" s="161"/>
      <c r="BDP9" s="161"/>
      <c r="BDQ9" s="161"/>
      <c r="BDR9" s="161"/>
      <c r="BDS9" s="161"/>
      <c r="BDT9" s="161"/>
      <c r="BDU9" s="161"/>
      <c r="BDV9" s="161"/>
      <c r="BDW9" s="161"/>
      <c r="BDX9" s="161"/>
      <c r="BDY9" s="161"/>
      <c r="BDZ9" s="161"/>
      <c r="BEA9" s="161"/>
      <c r="BEB9" s="161"/>
      <c r="BEC9" s="161"/>
      <c r="BED9" s="161"/>
      <c r="BEE9" s="161"/>
      <c r="BEF9" s="161"/>
      <c r="BEG9" s="161"/>
      <c r="BEH9" s="161"/>
      <c r="BEI9" s="161"/>
      <c r="BEJ9" s="161"/>
      <c r="BEK9" s="161"/>
      <c r="BEL9" s="161"/>
      <c r="BEM9" s="161"/>
      <c r="BEN9" s="161"/>
      <c r="BEO9" s="161"/>
      <c r="BEP9" s="161"/>
      <c r="BEQ9" s="161"/>
      <c r="BER9" s="161"/>
      <c r="BES9" s="161"/>
      <c r="BET9" s="161"/>
      <c r="BEU9" s="161"/>
      <c r="BEV9" s="161"/>
      <c r="BEW9" s="161"/>
      <c r="BEX9" s="161"/>
      <c r="BEY9" s="161"/>
      <c r="BEZ9" s="161"/>
      <c r="BFA9" s="161"/>
      <c r="BFB9" s="161"/>
      <c r="BFC9" s="161"/>
      <c r="BFD9" s="161"/>
      <c r="BFE9" s="161"/>
      <c r="BFF9" s="161"/>
      <c r="BFG9" s="161"/>
      <c r="BFH9" s="161"/>
      <c r="BFI9" s="161"/>
      <c r="BFJ9" s="161"/>
      <c r="BFK9" s="161"/>
      <c r="BFL9" s="161"/>
      <c r="BFM9" s="161"/>
      <c r="BFN9" s="161"/>
      <c r="BFO9" s="161"/>
      <c r="BFP9" s="161"/>
      <c r="BFQ9" s="161"/>
      <c r="BFR9" s="161"/>
      <c r="BFS9" s="161"/>
      <c r="BFT9" s="161"/>
      <c r="BFU9" s="161"/>
      <c r="BFV9" s="161"/>
      <c r="BFW9" s="161"/>
      <c r="BFX9" s="161"/>
      <c r="BFY9" s="161"/>
      <c r="BFZ9" s="161"/>
      <c r="BGA9" s="161"/>
      <c r="BGB9" s="161"/>
      <c r="BGC9" s="161"/>
      <c r="BGD9" s="161"/>
      <c r="BGE9" s="161"/>
      <c r="BGF9" s="161"/>
      <c r="BGG9" s="161"/>
      <c r="BGH9" s="161"/>
      <c r="BGI9" s="161"/>
      <c r="BGJ9" s="161"/>
      <c r="BGK9" s="161"/>
      <c r="BGL9" s="161"/>
      <c r="BGM9" s="161"/>
      <c r="BGN9" s="161"/>
      <c r="BGO9" s="161"/>
      <c r="BGP9" s="161"/>
      <c r="BGQ9" s="161"/>
      <c r="BGR9" s="161"/>
      <c r="BGS9" s="161"/>
      <c r="BGT9" s="161"/>
      <c r="BGU9" s="161"/>
      <c r="BGV9" s="161"/>
      <c r="BGW9" s="161"/>
      <c r="BGX9" s="161"/>
      <c r="BGY9" s="161"/>
      <c r="BGZ9" s="161"/>
      <c r="BHA9" s="161"/>
      <c r="BHB9" s="161"/>
      <c r="BHC9" s="161"/>
      <c r="BHD9" s="161"/>
      <c r="BHE9" s="161"/>
      <c r="BHF9" s="161"/>
      <c r="BHG9" s="161"/>
      <c r="BHH9" s="161"/>
      <c r="BHI9" s="161"/>
      <c r="BHJ9" s="161"/>
      <c r="BHK9" s="161"/>
      <c r="BHL9" s="161"/>
      <c r="BHM9" s="161"/>
      <c r="BHN9" s="161"/>
      <c r="BHO9" s="161"/>
      <c r="BHP9" s="161"/>
      <c r="BHQ9" s="161"/>
      <c r="BHR9" s="161"/>
      <c r="BHS9" s="161"/>
      <c r="BHT9" s="161"/>
      <c r="BHU9" s="161"/>
      <c r="BHV9" s="161"/>
      <c r="BHW9" s="161"/>
      <c r="BHX9" s="161"/>
      <c r="BHY9" s="161"/>
      <c r="BHZ9" s="161"/>
      <c r="BIA9" s="161"/>
      <c r="BIB9" s="161"/>
      <c r="BIC9" s="161"/>
      <c r="BID9" s="161"/>
      <c r="BIE9" s="161"/>
      <c r="BIF9" s="161"/>
      <c r="BIG9" s="161"/>
      <c r="BIH9" s="161"/>
      <c r="BII9" s="161"/>
      <c r="BIJ9" s="161"/>
      <c r="BIK9" s="161"/>
      <c r="BIL9" s="161"/>
      <c r="BIM9" s="161"/>
      <c r="BIN9" s="161"/>
      <c r="BIO9" s="161"/>
      <c r="BIP9" s="161"/>
      <c r="BIQ9" s="161"/>
      <c r="BIR9" s="161"/>
      <c r="BIS9" s="161"/>
      <c r="BIT9" s="161"/>
      <c r="BIU9" s="161"/>
      <c r="BIV9" s="161"/>
      <c r="BIW9" s="161"/>
      <c r="BIX9" s="161"/>
      <c r="BIY9" s="161"/>
      <c r="BIZ9" s="161"/>
      <c r="BJA9" s="161"/>
      <c r="BJB9" s="161"/>
      <c r="BJC9" s="161"/>
      <c r="BJD9" s="161"/>
      <c r="BJE9" s="161"/>
      <c r="BJF9" s="161"/>
      <c r="BJG9" s="161"/>
      <c r="BJH9" s="161"/>
      <c r="BJI9" s="161"/>
      <c r="BJJ9" s="161"/>
      <c r="BJK9" s="161"/>
      <c r="BJL9" s="161"/>
      <c r="BJM9" s="161"/>
      <c r="BJN9" s="161"/>
      <c r="BJO9" s="161"/>
      <c r="BJP9" s="161"/>
      <c r="BJQ9" s="161"/>
      <c r="BJR9" s="161"/>
      <c r="BJS9" s="161"/>
      <c r="BJT9" s="161"/>
      <c r="BJU9" s="161"/>
      <c r="BJV9" s="161"/>
      <c r="BJW9" s="161"/>
      <c r="BJX9" s="161"/>
      <c r="BJY9" s="161"/>
      <c r="BJZ9" s="161"/>
      <c r="BKA9" s="161"/>
      <c r="BKB9" s="161"/>
      <c r="BKC9" s="161"/>
      <c r="BKD9" s="161"/>
      <c r="BKE9" s="161"/>
      <c r="BKF9" s="161"/>
      <c r="BKG9" s="161"/>
      <c r="BKH9" s="161"/>
      <c r="BKI9" s="161"/>
      <c r="BKJ9" s="161"/>
      <c r="BKK9" s="161"/>
      <c r="BKL9" s="161"/>
      <c r="BKM9" s="161"/>
      <c r="BKN9" s="161"/>
      <c r="BKO9" s="161"/>
      <c r="BKP9" s="161"/>
      <c r="BKQ9" s="161"/>
      <c r="BKR9" s="161"/>
      <c r="BKS9" s="161"/>
      <c r="BKT9" s="161"/>
      <c r="BKU9" s="161"/>
      <c r="BKV9" s="161"/>
      <c r="BKW9" s="161"/>
      <c r="BKX9" s="161"/>
      <c r="BKY9" s="161"/>
      <c r="BKZ9" s="161"/>
      <c r="BLA9" s="161"/>
      <c r="BLB9" s="161"/>
      <c r="BLC9" s="161"/>
      <c r="BLD9" s="161"/>
      <c r="BLE9" s="161"/>
      <c r="BLF9" s="161"/>
      <c r="BLG9" s="161"/>
      <c r="BLH9" s="161"/>
      <c r="BLI9" s="161"/>
      <c r="BLJ9" s="161"/>
      <c r="BLK9" s="161"/>
      <c r="BLL9" s="161"/>
      <c r="BLM9" s="161"/>
      <c r="BLN9" s="161"/>
      <c r="BLO9" s="161"/>
      <c r="BLP9" s="161"/>
      <c r="BLQ9" s="161"/>
      <c r="BLR9" s="161"/>
      <c r="BLS9" s="161"/>
      <c r="BLT9" s="161"/>
      <c r="BLU9" s="161"/>
      <c r="BLV9" s="161"/>
      <c r="BLW9" s="161"/>
      <c r="BLX9" s="161"/>
      <c r="BLY9" s="161"/>
      <c r="BLZ9" s="161"/>
      <c r="BMA9" s="161"/>
      <c r="BMB9" s="161"/>
      <c r="BMC9" s="161"/>
      <c r="BMD9" s="161"/>
      <c r="BME9" s="161"/>
      <c r="BMF9" s="161"/>
      <c r="BMG9" s="161"/>
      <c r="BMH9" s="161"/>
      <c r="BMI9" s="161"/>
      <c r="BMJ9" s="161"/>
      <c r="BMK9" s="161"/>
      <c r="BML9" s="161"/>
      <c r="BMM9" s="161"/>
      <c r="BMN9" s="161"/>
      <c r="BMO9" s="161"/>
      <c r="BMP9" s="161"/>
      <c r="BMQ9" s="161"/>
      <c r="BMR9" s="161"/>
      <c r="BMS9" s="161"/>
      <c r="BMT9" s="161"/>
      <c r="BMU9" s="161"/>
      <c r="BMV9" s="161"/>
      <c r="BMW9" s="161"/>
      <c r="BMX9" s="161"/>
      <c r="BMY9" s="161"/>
      <c r="BMZ9" s="161"/>
      <c r="BNA9" s="161"/>
      <c r="BNB9" s="161"/>
      <c r="BNC9" s="161"/>
      <c r="BND9" s="161"/>
      <c r="BNE9" s="161"/>
      <c r="BNF9" s="161"/>
      <c r="BNG9" s="161"/>
      <c r="BNH9" s="161"/>
      <c r="BNI9" s="161"/>
      <c r="BNJ9" s="161"/>
      <c r="BNK9" s="161"/>
      <c r="BNL9" s="161"/>
      <c r="BNM9" s="161"/>
      <c r="BNN9" s="161"/>
      <c r="BNO9" s="161"/>
      <c r="BNP9" s="161"/>
      <c r="BNQ9" s="161"/>
      <c r="BNR9" s="161"/>
      <c r="BNS9" s="161"/>
      <c r="BNT9" s="161"/>
      <c r="BNU9" s="161"/>
      <c r="BNV9" s="161"/>
      <c r="BNW9" s="161"/>
      <c r="BNX9" s="161"/>
      <c r="BNY9" s="161"/>
      <c r="BNZ9" s="161"/>
      <c r="BOA9" s="161"/>
      <c r="BOB9" s="161"/>
      <c r="BOC9" s="161"/>
      <c r="BOD9" s="161"/>
      <c r="BOE9" s="161"/>
      <c r="BOF9" s="161"/>
      <c r="BOG9" s="161"/>
      <c r="BOH9" s="161"/>
      <c r="BOI9" s="161"/>
      <c r="BOJ9" s="161"/>
      <c r="BOK9" s="161"/>
      <c r="BOL9" s="161"/>
      <c r="BOM9" s="161"/>
      <c r="BON9" s="161"/>
      <c r="BOO9" s="161"/>
      <c r="BOP9" s="161"/>
      <c r="BOQ9" s="161"/>
      <c r="BOR9" s="161"/>
      <c r="BOS9" s="161"/>
      <c r="BOT9" s="161"/>
      <c r="BOU9" s="161"/>
      <c r="BOV9" s="161"/>
      <c r="BOW9" s="161"/>
      <c r="BOX9" s="161"/>
      <c r="BOY9" s="161"/>
      <c r="BOZ9" s="161"/>
      <c r="BPA9" s="161"/>
      <c r="BPB9" s="161"/>
      <c r="BPC9" s="161"/>
      <c r="BPD9" s="161"/>
      <c r="BPE9" s="161"/>
      <c r="BPF9" s="161"/>
      <c r="BPG9" s="161"/>
      <c r="BPH9" s="161"/>
      <c r="BPI9" s="161"/>
      <c r="BPJ9" s="161"/>
      <c r="BPK9" s="161"/>
      <c r="BPL9" s="161"/>
      <c r="BPM9" s="161"/>
      <c r="BPN9" s="161"/>
      <c r="BPO9" s="161"/>
      <c r="BPP9" s="161"/>
      <c r="BPQ9" s="161"/>
      <c r="BPR9" s="161"/>
      <c r="BPS9" s="161"/>
      <c r="BPT9" s="161"/>
      <c r="BPU9" s="161"/>
      <c r="BPV9" s="161"/>
      <c r="BPW9" s="161"/>
      <c r="BPX9" s="161"/>
      <c r="BPY9" s="161"/>
      <c r="BPZ9" s="161"/>
      <c r="BQA9" s="161"/>
      <c r="BQB9" s="161"/>
      <c r="BQC9" s="161"/>
      <c r="BQD9" s="161"/>
      <c r="BQE9" s="161"/>
      <c r="BQF9" s="161"/>
      <c r="BQG9" s="161"/>
      <c r="BQH9" s="161"/>
      <c r="BQI9" s="161"/>
      <c r="BQJ9" s="161"/>
      <c r="BQK9" s="161"/>
      <c r="BQL9" s="161"/>
      <c r="BQM9" s="161"/>
      <c r="BQN9" s="161"/>
      <c r="BQO9" s="161"/>
      <c r="BQP9" s="161"/>
      <c r="BQQ9" s="161"/>
      <c r="BQR9" s="161"/>
      <c r="BQS9" s="161"/>
      <c r="BQT9" s="161"/>
      <c r="BQU9" s="161"/>
      <c r="BQV9" s="161"/>
      <c r="BQW9" s="161"/>
      <c r="BQX9" s="161"/>
      <c r="BQY9" s="161"/>
      <c r="BQZ9" s="161"/>
      <c r="BRA9" s="161"/>
      <c r="BRB9" s="161"/>
      <c r="BRC9" s="161"/>
      <c r="BRD9" s="161"/>
      <c r="BRE9" s="161"/>
      <c r="BRF9" s="161"/>
      <c r="BRG9" s="161"/>
      <c r="BRH9" s="161"/>
      <c r="BRI9" s="161"/>
      <c r="BRJ9" s="161"/>
      <c r="BRK9" s="161"/>
      <c r="BRL9" s="161"/>
      <c r="BRM9" s="161"/>
      <c r="BRN9" s="161"/>
      <c r="BRO9" s="161"/>
      <c r="BRP9" s="161"/>
      <c r="BRQ9" s="161"/>
      <c r="BRR9" s="161"/>
      <c r="BRS9" s="161"/>
      <c r="BRT9" s="161"/>
      <c r="BRU9" s="161"/>
      <c r="BRV9" s="161"/>
      <c r="BRW9" s="161"/>
      <c r="BRX9" s="161"/>
      <c r="BRY9" s="161"/>
      <c r="BRZ9" s="161"/>
      <c r="BSA9" s="161"/>
      <c r="BSB9" s="161"/>
      <c r="BSC9" s="161"/>
      <c r="BSD9" s="161"/>
      <c r="BSE9" s="161"/>
      <c r="BSF9" s="161"/>
      <c r="BSG9" s="161"/>
      <c r="BSH9" s="161"/>
      <c r="BSI9" s="161"/>
      <c r="BSJ9" s="161"/>
      <c r="BSK9" s="161"/>
      <c r="BSL9" s="161"/>
      <c r="BSM9" s="161"/>
      <c r="BSN9" s="161"/>
      <c r="BSO9" s="161"/>
      <c r="BSP9" s="161"/>
      <c r="BSQ9" s="161"/>
      <c r="BSR9" s="161"/>
      <c r="BSS9" s="161"/>
      <c r="BST9" s="161"/>
      <c r="BSU9" s="161"/>
      <c r="BSV9" s="161"/>
      <c r="BSW9" s="161"/>
      <c r="BSX9" s="161"/>
      <c r="BSY9" s="161"/>
      <c r="BSZ9" s="161"/>
      <c r="BTA9" s="161"/>
      <c r="BTB9" s="161"/>
      <c r="BTC9" s="161"/>
      <c r="BTD9" s="161"/>
      <c r="BTE9" s="161"/>
      <c r="BTF9" s="161"/>
      <c r="BTG9" s="161"/>
      <c r="BTH9" s="161"/>
      <c r="BTI9" s="161"/>
      <c r="BTJ9" s="161"/>
      <c r="BTK9" s="161"/>
      <c r="BTL9" s="161"/>
      <c r="BTM9" s="161"/>
      <c r="BTN9" s="161"/>
      <c r="BTO9" s="161"/>
      <c r="BTP9" s="161"/>
      <c r="BTQ9" s="161"/>
      <c r="BTR9" s="161"/>
      <c r="BTS9" s="161"/>
      <c r="BTT9" s="161"/>
      <c r="BTU9" s="161"/>
      <c r="BTV9" s="161"/>
      <c r="BTW9" s="161"/>
      <c r="BTX9" s="161"/>
      <c r="BTY9" s="161"/>
      <c r="BTZ9" s="161"/>
      <c r="BUA9" s="161"/>
      <c r="BUB9" s="161"/>
      <c r="BUC9" s="161"/>
      <c r="BUD9" s="161"/>
      <c r="BUE9" s="161"/>
      <c r="BUF9" s="161"/>
      <c r="BUG9" s="161"/>
      <c r="BUH9" s="161"/>
      <c r="BUI9" s="161"/>
      <c r="BUJ9" s="161"/>
      <c r="BUK9" s="161"/>
      <c r="BUL9" s="161"/>
      <c r="BUM9" s="161"/>
      <c r="BUN9" s="161"/>
      <c r="BUO9" s="161"/>
      <c r="BUP9" s="161"/>
      <c r="BUQ9" s="161"/>
      <c r="BUR9" s="161"/>
      <c r="BUS9" s="161"/>
      <c r="BUT9" s="161"/>
      <c r="BUU9" s="161"/>
      <c r="BUV9" s="161"/>
      <c r="BUW9" s="161"/>
      <c r="BUX9" s="161"/>
      <c r="BUY9" s="161"/>
      <c r="BUZ9" s="161"/>
      <c r="BVA9" s="161"/>
      <c r="BVB9" s="161"/>
      <c r="BVC9" s="161"/>
      <c r="BVD9" s="161"/>
      <c r="BVE9" s="161"/>
      <c r="BVF9" s="161"/>
      <c r="BVG9" s="161"/>
      <c r="BVH9" s="161"/>
      <c r="BVI9" s="161"/>
      <c r="BVJ9" s="161"/>
      <c r="BVK9" s="161"/>
      <c r="BVL9" s="161"/>
      <c r="BVM9" s="161"/>
      <c r="BVN9" s="161"/>
      <c r="BVO9" s="161"/>
      <c r="BVP9" s="161"/>
      <c r="BVQ9" s="161"/>
      <c r="BVR9" s="161"/>
      <c r="BVS9" s="161"/>
      <c r="BVT9" s="161"/>
      <c r="BVU9" s="161"/>
      <c r="BVV9" s="161"/>
      <c r="BVW9" s="161"/>
      <c r="BVX9" s="161"/>
      <c r="BVY9" s="161"/>
      <c r="BVZ9" s="161"/>
      <c r="BWA9" s="161"/>
      <c r="BWB9" s="161"/>
      <c r="BWC9" s="161"/>
      <c r="BWD9" s="161"/>
      <c r="BWE9" s="161"/>
      <c r="BWF9" s="161"/>
      <c r="BWG9" s="161"/>
      <c r="BWH9" s="161"/>
      <c r="BWI9" s="161"/>
      <c r="BWJ9" s="161"/>
      <c r="BWK9" s="161"/>
      <c r="BWL9" s="161"/>
      <c r="BWM9" s="161"/>
      <c r="BWN9" s="161"/>
      <c r="BWO9" s="161"/>
      <c r="BWP9" s="161"/>
      <c r="BWQ9" s="161"/>
      <c r="BWR9" s="161"/>
      <c r="BWS9" s="161"/>
      <c r="BWT9" s="161"/>
      <c r="BWU9" s="161"/>
      <c r="BWV9" s="161"/>
      <c r="BWW9" s="161"/>
      <c r="BWX9" s="161"/>
      <c r="BWY9" s="161"/>
      <c r="BWZ9" s="161"/>
      <c r="BXA9" s="161"/>
      <c r="BXB9" s="161"/>
      <c r="BXC9" s="161"/>
      <c r="BXD9" s="161"/>
      <c r="BXE9" s="161"/>
      <c r="BXF9" s="161"/>
      <c r="BXG9" s="161"/>
      <c r="BXH9" s="161"/>
      <c r="BXI9" s="161"/>
      <c r="BXJ9" s="161"/>
      <c r="BXK9" s="161"/>
      <c r="BXL9" s="161"/>
      <c r="BXM9" s="161"/>
      <c r="BXN9" s="161"/>
      <c r="BXO9" s="161"/>
      <c r="BXP9" s="161"/>
      <c r="BXQ9" s="161"/>
      <c r="BXR9" s="161"/>
      <c r="BXS9" s="161"/>
      <c r="BXT9" s="161"/>
      <c r="BXU9" s="161"/>
      <c r="BXV9" s="161"/>
      <c r="BXW9" s="161"/>
      <c r="BXX9" s="161"/>
      <c r="BXY9" s="161"/>
      <c r="BXZ9" s="161"/>
      <c r="BYA9" s="161"/>
      <c r="BYB9" s="161"/>
      <c r="BYC9" s="161"/>
      <c r="BYD9" s="161"/>
      <c r="BYE9" s="161"/>
      <c r="BYF9" s="161"/>
      <c r="BYG9" s="161"/>
      <c r="BYH9" s="161"/>
      <c r="BYI9" s="161"/>
      <c r="BYJ9" s="161"/>
      <c r="BYK9" s="161"/>
      <c r="BYL9" s="161"/>
      <c r="BYM9" s="161"/>
      <c r="BYN9" s="161"/>
      <c r="BYO9" s="161"/>
      <c r="BYP9" s="161"/>
      <c r="BYQ9" s="161"/>
      <c r="BYR9" s="161"/>
      <c r="BYS9" s="161"/>
      <c r="BYT9" s="161"/>
      <c r="BYU9" s="161"/>
      <c r="BYV9" s="161"/>
      <c r="BYW9" s="161"/>
      <c r="BYX9" s="161"/>
      <c r="BYY9" s="161"/>
      <c r="BYZ9" s="161"/>
      <c r="BZA9" s="161"/>
      <c r="BZB9" s="161"/>
      <c r="BZC9" s="161"/>
      <c r="BZD9" s="161"/>
      <c r="BZE9" s="161"/>
      <c r="BZF9" s="161"/>
      <c r="BZG9" s="161"/>
      <c r="BZH9" s="161"/>
      <c r="BZI9" s="161"/>
      <c r="BZJ9" s="161"/>
      <c r="BZK9" s="161"/>
      <c r="BZL9" s="161"/>
      <c r="BZM9" s="161"/>
      <c r="BZN9" s="161"/>
      <c r="BZO9" s="161"/>
      <c r="BZP9" s="161"/>
      <c r="BZQ9" s="161"/>
      <c r="BZR9" s="161"/>
      <c r="BZS9" s="161"/>
      <c r="BZT9" s="161"/>
      <c r="BZU9" s="161"/>
      <c r="BZV9" s="161"/>
      <c r="BZW9" s="161"/>
      <c r="BZX9" s="161"/>
      <c r="BZY9" s="161"/>
      <c r="BZZ9" s="161"/>
      <c r="CAA9" s="161"/>
      <c r="CAB9" s="161"/>
      <c r="CAC9" s="161"/>
      <c r="CAD9" s="161"/>
      <c r="CAE9" s="161"/>
      <c r="CAF9" s="161"/>
      <c r="CAG9" s="161"/>
      <c r="CAH9" s="161"/>
      <c r="CAI9" s="161"/>
      <c r="CAJ9" s="161"/>
      <c r="CAK9" s="161"/>
      <c r="CAL9" s="161"/>
      <c r="CAM9" s="161"/>
      <c r="CAN9" s="161"/>
      <c r="CAO9" s="161"/>
      <c r="CAP9" s="161"/>
      <c r="CAQ9" s="161"/>
      <c r="CAR9" s="161"/>
      <c r="CAS9" s="161"/>
      <c r="CAT9" s="161"/>
      <c r="CAU9" s="161"/>
      <c r="CAV9" s="161"/>
      <c r="CAW9" s="161"/>
      <c r="CAX9" s="161"/>
      <c r="CAY9" s="161"/>
      <c r="CAZ9" s="161"/>
      <c r="CBA9" s="161"/>
      <c r="CBB9" s="161"/>
      <c r="CBC9" s="161"/>
      <c r="CBD9" s="161"/>
      <c r="CBE9" s="161"/>
      <c r="CBF9" s="161"/>
      <c r="CBG9" s="161"/>
      <c r="CBH9" s="161"/>
      <c r="CBI9" s="161"/>
      <c r="CBJ9" s="161"/>
      <c r="CBK9" s="161"/>
      <c r="CBL9" s="161"/>
      <c r="CBM9" s="161"/>
      <c r="CBN9" s="161"/>
      <c r="CBO9" s="161"/>
      <c r="CBP9" s="161"/>
      <c r="CBQ9" s="161"/>
      <c r="CBR9" s="161"/>
      <c r="CBS9" s="161"/>
      <c r="CBT9" s="161"/>
      <c r="CBU9" s="161"/>
      <c r="CBV9" s="161"/>
      <c r="CBW9" s="161"/>
      <c r="CBX9" s="161"/>
      <c r="CBY9" s="161"/>
      <c r="CBZ9" s="161"/>
      <c r="CCA9" s="161"/>
      <c r="CCB9" s="161"/>
      <c r="CCC9" s="161"/>
      <c r="CCD9" s="161"/>
      <c r="CCE9" s="161"/>
      <c r="CCF9" s="161"/>
      <c r="CCG9" s="161"/>
      <c r="CCH9" s="161"/>
      <c r="CCI9" s="161"/>
      <c r="CCJ9" s="161"/>
      <c r="CCK9" s="161"/>
      <c r="CCL9" s="161"/>
      <c r="CCM9" s="161"/>
      <c r="CCN9" s="161"/>
      <c r="CCO9" s="161"/>
      <c r="CCP9" s="161"/>
      <c r="CCQ9" s="161"/>
      <c r="CCR9" s="161"/>
      <c r="CCS9" s="161"/>
      <c r="CCT9" s="161"/>
      <c r="CCU9" s="161"/>
      <c r="CCV9" s="161"/>
      <c r="CCW9" s="161"/>
      <c r="CCX9" s="161"/>
      <c r="CCY9" s="161"/>
      <c r="CCZ9" s="161"/>
      <c r="CDA9" s="161"/>
      <c r="CDB9" s="161"/>
      <c r="CDC9" s="161"/>
      <c r="CDD9" s="161"/>
      <c r="CDE9" s="161"/>
      <c r="CDF9" s="161"/>
      <c r="CDG9" s="161"/>
      <c r="CDH9" s="161"/>
      <c r="CDI9" s="161"/>
      <c r="CDJ9" s="161"/>
      <c r="CDK9" s="161"/>
      <c r="CDL9" s="161"/>
      <c r="CDM9" s="161"/>
      <c r="CDN9" s="161"/>
      <c r="CDO9" s="161"/>
      <c r="CDP9" s="161"/>
      <c r="CDQ9" s="161"/>
      <c r="CDR9" s="161"/>
      <c r="CDS9" s="161"/>
      <c r="CDT9" s="161"/>
      <c r="CDU9" s="161"/>
      <c r="CDV9" s="161"/>
      <c r="CDW9" s="161"/>
      <c r="CDX9" s="161"/>
      <c r="CDY9" s="161"/>
      <c r="CDZ9" s="161"/>
      <c r="CEA9" s="161"/>
      <c r="CEB9" s="161"/>
      <c r="CEC9" s="161"/>
      <c r="CED9" s="161"/>
      <c r="CEE9" s="161"/>
      <c r="CEF9" s="161"/>
      <c r="CEG9" s="161"/>
      <c r="CEH9" s="161"/>
      <c r="CEI9" s="161"/>
      <c r="CEJ9" s="161"/>
      <c r="CEK9" s="161"/>
      <c r="CEL9" s="161"/>
      <c r="CEM9" s="161"/>
      <c r="CEN9" s="161"/>
      <c r="CEO9" s="161"/>
      <c r="CEP9" s="161"/>
      <c r="CEQ9" s="161"/>
      <c r="CER9" s="161"/>
      <c r="CES9" s="161"/>
      <c r="CET9" s="161"/>
      <c r="CEU9" s="161"/>
      <c r="CEV9" s="161"/>
      <c r="CEW9" s="161"/>
      <c r="CEX9" s="161"/>
      <c r="CEY9" s="161"/>
      <c r="CEZ9" s="161"/>
      <c r="CFA9" s="161"/>
      <c r="CFB9" s="161"/>
      <c r="CFC9" s="161"/>
      <c r="CFD9" s="161"/>
      <c r="CFE9" s="161"/>
      <c r="CFF9" s="161"/>
      <c r="CFG9" s="161"/>
      <c r="CFH9" s="161"/>
      <c r="CFI9" s="161"/>
      <c r="CFJ9" s="161"/>
      <c r="CFK9" s="161"/>
      <c r="CFL9" s="161"/>
      <c r="CFM9" s="161"/>
      <c r="CFN9" s="161"/>
      <c r="CFO9" s="161"/>
      <c r="CFP9" s="161"/>
      <c r="CFQ9" s="161"/>
      <c r="CFR9" s="161"/>
      <c r="CFS9" s="161"/>
      <c r="CFT9" s="161"/>
      <c r="CFU9" s="161"/>
      <c r="CFV9" s="161"/>
      <c r="CFW9" s="161"/>
      <c r="CFX9" s="161"/>
      <c r="CFY9" s="161"/>
      <c r="CFZ9" s="161"/>
      <c r="CGA9" s="161"/>
      <c r="CGB9" s="161"/>
      <c r="CGC9" s="161"/>
      <c r="CGD9" s="161"/>
      <c r="CGE9" s="161"/>
      <c r="CGF9" s="161"/>
      <c r="CGG9" s="161"/>
      <c r="CGH9" s="161"/>
      <c r="CGI9" s="161"/>
      <c r="CGJ9" s="161"/>
      <c r="CGK9" s="161"/>
      <c r="CGL9" s="161"/>
      <c r="CGM9" s="161"/>
      <c r="CGN9" s="161"/>
      <c r="CGO9" s="161"/>
      <c r="CGP9" s="161"/>
      <c r="CGQ9" s="161"/>
      <c r="CGR9" s="161"/>
      <c r="CGS9" s="161"/>
      <c r="CGT9" s="161"/>
      <c r="CGU9" s="161"/>
      <c r="CGV9" s="161"/>
      <c r="CGW9" s="161"/>
      <c r="CGX9" s="161"/>
      <c r="CGY9" s="161"/>
      <c r="CGZ9" s="161"/>
      <c r="CHA9" s="161"/>
      <c r="CHB9" s="161"/>
      <c r="CHC9" s="161"/>
      <c r="CHD9" s="161"/>
      <c r="CHE9" s="161"/>
      <c r="CHF9" s="161"/>
      <c r="CHG9" s="161"/>
      <c r="CHH9" s="161"/>
      <c r="CHI9" s="161"/>
      <c r="CHJ9" s="161"/>
      <c r="CHK9" s="161"/>
      <c r="CHL9" s="161"/>
      <c r="CHM9" s="161"/>
      <c r="CHN9" s="161"/>
      <c r="CHO9" s="161"/>
      <c r="CHP9" s="161"/>
      <c r="CHQ9" s="161"/>
      <c r="CHR9" s="161"/>
      <c r="CHS9" s="161"/>
      <c r="CHT9" s="161"/>
      <c r="CHU9" s="161"/>
      <c r="CHV9" s="161"/>
      <c r="CHW9" s="161"/>
      <c r="CHX9" s="161"/>
      <c r="CHY9" s="161"/>
      <c r="CHZ9" s="161"/>
      <c r="CIA9" s="161"/>
      <c r="CIB9" s="161"/>
      <c r="CIC9" s="161"/>
      <c r="CID9" s="161"/>
      <c r="CIE9" s="161"/>
      <c r="CIF9" s="161"/>
      <c r="CIG9" s="161"/>
      <c r="CIH9" s="161"/>
      <c r="CII9" s="161"/>
      <c r="CIJ9" s="161"/>
      <c r="CIK9" s="161"/>
      <c r="CIL9" s="161"/>
      <c r="CIM9" s="161"/>
      <c r="CIN9" s="161"/>
      <c r="CIO9" s="161"/>
      <c r="CIP9" s="161"/>
      <c r="CIQ9" s="161"/>
      <c r="CIR9" s="161"/>
      <c r="CIS9" s="161"/>
      <c r="CIT9" s="161"/>
      <c r="CIU9" s="161"/>
      <c r="CIV9" s="161"/>
      <c r="CIW9" s="161"/>
      <c r="CIX9" s="161"/>
      <c r="CIY9" s="161"/>
      <c r="CIZ9" s="161"/>
      <c r="CJA9" s="161"/>
      <c r="CJB9" s="161"/>
      <c r="CJC9" s="161"/>
      <c r="CJD9" s="161"/>
      <c r="CJE9" s="161"/>
      <c r="CJF9" s="161"/>
      <c r="CJG9" s="161"/>
      <c r="CJH9" s="161"/>
      <c r="CJI9" s="161"/>
      <c r="CJJ9" s="161"/>
      <c r="CJK9" s="161"/>
      <c r="CJL9" s="161"/>
      <c r="CJM9" s="161"/>
      <c r="CJN9" s="161"/>
      <c r="CJO9" s="161"/>
      <c r="CJP9" s="161"/>
      <c r="CJQ9" s="161"/>
      <c r="CJR9" s="161"/>
      <c r="CJS9" s="161"/>
      <c r="CJT9" s="161"/>
      <c r="CJU9" s="161"/>
      <c r="CJV9" s="161"/>
      <c r="CJW9" s="161"/>
      <c r="CJX9" s="161"/>
      <c r="CJY9" s="161"/>
      <c r="CJZ9" s="161"/>
      <c r="CKA9" s="161"/>
      <c r="CKB9" s="161"/>
      <c r="CKC9" s="161"/>
      <c r="CKD9" s="161"/>
      <c r="CKE9" s="161"/>
      <c r="CKF9" s="161"/>
      <c r="CKG9" s="161"/>
      <c r="CKH9" s="161"/>
      <c r="CKI9" s="161"/>
      <c r="CKJ9" s="161"/>
      <c r="CKK9" s="161"/>
      <c r="CKL9" s="161"/>
      <c r="CKM9" s="161"/>
      <c r="CKN9" s="161"/>
      <c r="CKO9" s="161"/>
      <c r="CKP9" s="161"/>
      <c r="CKQ9" s="161"/>
      <c r="CKR9" s="161"/>
      <c r="CKS9" s="161"/>
      <c r="CKT9" s="161"/>
      <c r="CKU9" s="161"/>
      <c r="CKV9" s="161"/>
      <c r="CKW9" s="161"/>
      <c r="CKX9" s="161"/>
      <c r="CKY9" s="161"/>
      <c r="CKZ9" s="161"/>
      <c r="CLA9" s="161"/>
      <c r="CLB9" s="161"/>
      <c r="CLC9" s="161"/>
      <c r="CLD9" s="161"/>
      <c r="CLE9" s="161"/>
      <c r="CLF9" s="161"/>
      <c r="CLG9" s="161"/>
      <c r="CLH9" s="161"/>
      <c r="CLI9" s="161"/>
      <c r="CLJ9" s="161"/>
      <c r="CLK9" s="161"/>
      <c r="CLL9" s="161"/>
      <c r="CLM9" s="161"/>
      <c r="CLN9" s="161"/>
      <c r="CLO9" s="161"/>
      <c r="CLP9" s="161"/>
      <c r="CLQ9" s="161"/>
      <c r="CLR9" s="161"/>
      <c r="CLS9" s="161"/>
      <c r="CLT9" s="161"/>
      <c r="CLU9" s="161"/>
      <c r="CLV9" s="161"/>
      <c r="CLW9" s="161"/>
      <c r="CLX9" s="161"/>
      <c r="CLY9" s="161"/>
      <c r="CLZ9" s="161"/>
      <c r="CMA9" s="161"/>
      <c r="CMB9" s="161"/>
      <c r="CMC9" s="161"/>
      <c r="CMD9" s="161"/>
      <c r="CME9" s="161"/>
      <c r="CMF9" s="161"/>
      <c r="CMG9" s="161"/>
      <c r="CMH9" s="161"/>
      <c r="CMI9" s="161"/>
      <c r="CMJ9" s="161"/>
      <c r="CMK9" s="161"/>
      <c r="CML9" s="161"/>
      <c r="CMM9" s="161"/>
      <c r="CMN9" s="161"/>
      <c r="CMO9" s="161"/>
      <c r="CMP9" s="161"/>
      <c r="CMQ9" s="161"/>
      <c r="CMR9" s="161"/>
      <c r="CMS9" s="161"/>
      <c r="CMT9" s="161"/>
      <c r="CMU9" s="161"/>
      <c r="CMV9" s="161"/>
      <c r="CMW9" s="161"/>
      <c r="CMX9" s="161"/>
      <c r="CMY9" s="161"/>
      <c r="CMZ9" s="161"/>
      <c r="CNA9" s="161"/>
      <c r="CNB9" s="161"/>
      <c r="CNC9" s="161"/>
      <c r="CND9" s="161"/>
      <c r="CNE9" s="161"/>
      <c r="CNF9" s="161"/>
      <c r="CNG9" s="161"/>
      <c r="CNH9" s="161"/>
      <c r="CNI9" s="161"/>
      <c r="CNJ9" s="161"/>
      <c r="CNK9" s="161"/>
      <c r="CNL9" s="161"/>
      <c r="CNM9" s="161"/>
      <c r="CNN9" s="161"/>
      <c r="CNO9" s="161"/>
      <c r="CNP9" s="161"/>
      <c r="CNQ9" s="161"/>
      <c r="CNR9" s="161"/>
      <c r="CNS9" s="161"/>
      <c r="CNT9" s="161"/>
      <c r="CNU9" s="161"/>
      <c r="CNV9" s="161"/>
      <c r="CNW9" s="161"/>
      <c r="CNX9" s="161"/>
      <c r="CNY9" s="161"/>
      <c r="CNZ9" s="161"/>
      <c r="COA9" s="161"/>
      <c r="COB9" s="161"/>
      <c r="COC9" s="161"/>
      <c r="COD9" s="161"/>
      <c r="COE9" s="161"/>
      <c r="COF9" s="161"/>
      <c r="COG9" s="161"/>
      <c r="COH9" s="161"/>
      <c r="COI9" s="161"/>
      <c r="COJ9" s="161"/>
      <c r="COK9" s="161"/>
      <c r="COL9" s="161"/>
      <c r="COM9" s="161"/>
      <c r="CON9" s="161"/>
      <c r="COO9" s="161"/>
      <c r="COP9" s="161"/>
      <c r="COQ9" s="161"/>
      <c r="COR9" s="161"/>
      <c r="COS9" s="161"/>
      <c r="COT9" s="161"/>
      <c r="COU9" s="161"/>
      <c r="COV9" s="161"/>
      <c r="COW9" s="161"/>
      <c r="COX9" s="161"/>
      <c r="COY9" s="161"/>
      <c r="COZ9" s="161"/>
      <c r="CPA9" s="161"/>
      <c r="CPB9" s="161"/>
      <c r="CPC9" s="161"/>
      <c r="CPD9" s="161"/>
      <c r="CPE9" s="161"/>
      <c r="CPF9" s="161"/>
      <c r="CPG9" s="161"/>
      <c r="CPH9" s="161"/>
      <c r="CPI9" s="161"/>
      <c r="CPJ9" s="161"/>
      <c r="CPK9" s="161"/>
      <c r="CPL9" s="161"/>
      <c r="CPM9" s="161"/>
      <c r="CPN9" s="161"/>
      <c r="CPO9" s="161"/>
      <c r="CPP9" s="161"/>
      <c r="CPQ9" s="161"/>
      <c r="CPR9" s="161"/>
      <c r="CPS9" s="161"/>
      <c r="CPT9" s="161"/>
      <c r="CPU9" s="161"/>
      <c r="CPV9" s="161"/>
      <c r="CPW9" s="161"/>
      <c r="CPX9" s="161"/>
      <c r="CPY9" s="161"/>
      <c r="CPZ9" s="161"/>
      <c r="CQA9" s="161"/>
      <c r="CQB9" s="161"/>
      <c r="CQC9" s="161"/>
      <c r="CQD9" s="161"/>
      <c r="CQE9" s="161"/>
      <c r="CQF9" s="161"/>
      <c r="CQG9" s="161"/>
      <c r="CQH9" s="161"/>
      <c r="CQI9" s="161"/>
      <c r="CQJ9" s="161"/>
      <c r="CQK9" s="161"/>
      <c r="CQL9" s="161"/>
      <c r="CQM9" s="161"/>
      <c r="CQN9" s="161"/>
      <c r="CQO9" s="161"/>
      <c r="CQP9" s="161"/>
      <c r="CQQ9" s="161"/>
      <c r="CQR9" s="161"/>
      <c r="CQS9" s="161"/>
      <c r="CQT9" s="161"/>
      <c r="CQU9" s="161"/>
      <c r="CQV9" s="161"/>
      <c r="CQW9" s="161"/>
      <c r="CQX9" s="161"/>
      <c r="CQY9" s="161"/>
      <c r="CQZ9" s="161"/>
      <c r="CRA9" s="161"/>
      <c r="CRB9" s="161"/>
      <c r="CRC9" s="161"/>
      <c r="CRD9" s="161"/>
      <c r="CRE9" s="161"/>
      <c r="CRF9" s="161"/>
      <c r="CRG9" s="161"/>
      <c r="CRH9" s="161"/>
      <c r="CRI9" s="161"/>
      <c r="CRJ9" s="161"/>
      <c r="CRK9" s="161"/>
      <c r="CRL9" s="161"/>
      <c r="CRM9" s="161"/>
      <c r="CRN9" s="161"/>
      <c r="CRO9" s="161"/>
      <c r="CRP9" s="161"/>
      <c r="CRQ9" s="161"/>
      <c r="CRR9" s="161"/>
      <c r="CRS9" s="161"/>
      <c r="CRT9" s="161"/>
      <c r="CRU9" s="161"/>
      <c r="CRV9" s="161"/>
      <c r="CRW9" s="161"/>
      <c r="CRX9" s="161"/>
      <c r="CRY9" s="161"/>
      <c r="CRZ9" s="161"/>
      <c r="CSA9" s="161"/>
      <c r="CSB9" s="161"/>
      <c r="CSC9" s="161"/>
      <c r="CSD9" s="161"/>
      <c r="CSE9" s="161"/>
      <c r="CSF9" s="161"/>
      <c r="CSG9" s="161"/>
      <c r="CSH9" s="161"/>
      <c r="CSI9" s="161"/>
      <c r="CSJ9" s="161"/>
      <c r="CSK9" s="161"/>
      <c r="CSL9" s="161"/>
      <c r="CSM9" s="161"/>
      <c r="CSN9" s="161"/>
      <c r="CSO9" s="161"/>
      <c r="CSP9" s="161"/>
      <c r="CSQ9" s="161"/>
      <c r="CSR9" s="161"/>
      <c r="CSS9" s="161"/>
      <c r="CST9" s="161"/>
      <c r="CSU9" s="161"/>
      <c r="CSV9" s="161"/>
      <c r="CSW9" s="161"/>
      <c r="CSX9" s="161"/>
      <c r="CSY9" s="161"/>
      <c r="CSZ9" s="161"/>
      <c r="CTA9" s="161"/>
      <c r="CTB9" s="161"/>
      <c r="CTC9" s="161"/>
      <c r="CTD9" s="161"/>
      <c r="CTE9" s="161"/>
      <c r="CTF9" s="161"/>
      <c r="CTG9" s="161"/>
      <c r="CTH9" s="161"/>
      <c r="CTI9" s="161"/>
      <c r="CTJ9" s="161"/>
      <c r="CTK9" s="161"/>
      <c r="CTL9" s="161"/>
      <c r="CTM9" s="161"/>
      <c r="CTN9" s="161"/>
      <c r="CTO9" s="161"/>
      <c r="CTP9" s="161"/>
      <c r="CTQ9" s="161"/>
      <c r="CTR9" s="161"/>
      <c r="CTS9" s="161"/>
      <c r="CTT9" s="161"/>
      <c r="CTU9" s="161"/>
      <c r="CTV9" s="161"/>
      <c r="CTW9" s="161"/>
      <c r="CTX9" s="161"/>
      <c r="CTY9" s="161"/>
      <c r="CTZ9" s="161"/>
      <c r="CUA9" s="161"/>
      <c r="CUB9" s="161"/>
      <c r="CUC9" s="161"/>
      <c r="CUD9" s="161"/>
      <c r="CUE9" s="161"/>
      <c r="CUF9" s="161"/>
      <c r="CUG9" s="161"/>
      <c r="CUH9" s="161"/>
      <c r="CUI9" s="161"/>
      <c r="CUJ9" s="161"/>
      <c r="CUK9" s="161"/>
      <c r="CUL9" s="161"/>
      <c r="CUM9" s="161"/>
      <c r="CUN9" s="161"/>
      <c r="CUO9" s="161"/>
      <c r="CUP9" s="161"/>
      <c r="CUQ9" s="161"/>
      <c r="CUR9" s="161"/>
      <c r="CUS9" s="161"/>
      <c r="CUT9" s="161"/>
      <c r="CUU9" s="161"/>
      <c r="CUV9" s="161"/>
      <c r="CUW9" s="161"/>
      <c r="CUX9" s="161"/>
      <c r="CUY9" s="161"/>
      <c r="CUZ9" s="161"/>
      <c r="CVA9" s="161"/>
      <c r="CVB9" s="161"/>
      <c r="CVC9" s="161"/>
      <c r="CVD9" s="161"/>
      <c r="CVE9" s="161"/>
      <c r="CVF9" s="161"/>
      <c r="CVG9" s="161"/>
      <c r="CVH9" s="161"/>
      <c r="CVI9" s="161"/>
      <c r="CVJ9" s="161"/>
      <c r="CVK9" s="161"/>
      <c r="CVL9" s="161"/>
      <c r="CVM9" s="161"/>
      <c r="CVN9" s="161"/>
      <c r="CVO9" s="161"/>
      <c r="CVP9" s="161"/>
      <c r="CVQ9" s="161"/>
      <c r="CVR9" s="161"/>
      <c r="CVS9" s="161"/>
      <c r="CVT9" s="161"/>
      <c r="CVU9" s="161"/>
      <c r="CVV9" s="161"/>
      <c r="CVW9" s="161"/>
      <c r="CVX9" s="161"/>
      <c r="CVY9" s="161"/>
      <c r="CVZ9" s="161"/>
      <c r="CWA9" s="161"/>
      <c r="CWB9" s="161"/>
      <c r="CWC9" s="161"/>
      <c r="CWD9" s="161"/>
      <c r="CWE9" s="161"/>
      <c r="CWF9" s="161"/>
      <c r="CWG9" s="161"/>
      <c r="CWH9" s="161"/>
      <c r="CWI9" s="161"/>
      <c r="CWJ9" s="161"/>
      <c r="CWK9" s="161"/>
      <c r="CWL9" s="161"/>
      <c r="CWM9" s="161"/>
      <c r="CWN9" s="161"/>
      <c r="CWO9" s="161"/>
      <c r="CWP9" s="161"/>
      <c r="CWQ9" s="161"/>
      <c r="CWR9" s="161"/>
      <c r="CWS9" s="161"/>
      <c r="CWT9" s="161"/>
      <c r="CWU9" s="161"/>
      <c r="CWV9" s="161"/>
      <c r="CWW9" s="161"/>
      <c r="CWX9" s="161"/>
      <c r="CWY9" s="161"/>
      <c r="CWZ9" s="161"/>
      <c r="CXA9" s="161"/>
      <c r="CXB9" s="161"/>
      <c r="CXC9" s="161"/>
      <c r="CXD9" s="161"/>
      <c r="CXE9" s="161"/>
      <c r="CXF9" s="161"/>
      <c r="CXG9" s="161"/>
      <c r="CXH9" s="161"/>
      <c r="CXI9" s="161"/>
      <c r="CXJ9" s="161"/>
      <c r="CXK9" s="161"/>
      <c r="CXL9" s="161"/>
      <c r="CXM9" s="161"/>
      <c r="CXN9" s="161"/>
      <c r="CXO9" s="161"/>
      <c r="CXP9" s="161"/>
      <c r="CXQ9" s="161"/>
      <c r="CXR9" s="161"/>
      <c r="CXS9" s="161"/>
      <c r="CXT9" s="161"/>
      <c r="CXU9" s="161"/>
      <c r="CXV9" s="161"/>
      <c r="CXW9" s="161"/>
      <c r="CXX9" s="161"/>
      <c r="CXY9" s="161"/>
      <c r="CXZ9" s="161"/>
      <c r="CYA9" s="161"/>
      <c r="CYB9" s="161"/>
      <c r="CYC9" s="161"/>
      <c r="CYD9" s="161"/>
      <c r="CYE9" s="161"/>
      <c r="CYF9" s="161"/>
      <c r="CYG9" s="161"/>
      <c r="CYH9" s="161"/>
    </row>
    <row r="10" spans="1:2686" s="163" customFormat="1" ht="33" x14ac:dyDescent="0.25">
      <c r="A10" s="16" t="s">
        <v>217</v>
      </c>
      <c r="B10" s="14" t="s">
        <v>219</v>
      </c>
      <c r="C10" s="14" t="s">
        <v>220</v>
      </c>
      <c r="D10" s="139">
        <v>6002</v>
      </c>
      <c r="E10" s="139" t="s">
        <v>1136</v>
      </c>
      <c r="F10" s="139" t="s">
        <v>1135</v>
      </c>
      <c r="G10" s="14" t="s">
        <v>761</v>
      </c>
      <c r="H10" s="160" t="s">
        <v>762</v>
      </c>
      <c r="I10" s="14" t="s">
        <v>763</v>
      </c>
      <c r="J10" s="160" t="s">
        <v>764</v>
      </c>
      <c r="K10" s="14"/>
      <c r="L10" s="14"/>
      <c r="M10" s="14"/>
      <c r="N10" s="14"/>
      <c r="O10" s="14"/>
      <c r="P10" s="14"/>
      <c r="Q10" s="14"/>
      <c r="R10" s="14"/>
      <c r="S10" s="14" t="s">
        <v>29</v>
      </c>
      <c r="T10" s="14"/>
      <c r="U10" s="14"/>
      <c r="V10" s="14"/>
      <c r="W10" s="14"/>
      <c r="X10" s="14"/>
      <c r="Y10" s="14"/>
      <c r="Z10" s="14"/>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c r="BL10" s="161"/>
      <c r="BM10" s="161"/>
      <c r="BN10" s="161"/>
      <c r="BO10" s="161"/>
      <c r="BP10" s="161"/>
      <c r="BQ10" s="161"/>
      <c r="BR10" s="161"/>
      <c r="BS10" s="161"/>
      <c r="BT10" s="161"/>
      <c r="BU10" s="161"/>
      <c r="BV10" s="161"/>
      <c r="BW10" s="161"/>
      <c r="BX10" s="161"/>
      <c r="BY10" s="161"/>
      <c r="BZ10" s="161"/>
      <c r="CA10" s="161"/>
      <c r="CB10" s="161"/>
      <c r="CC10" s="161"/>
      <c r="CD10" s="161"/>
      <c r="CE10" s="161"/>
      <c r="CF10" s="161"/>
      <c r="CG10" s="161"/>
      <c r="CH10" s="161"/>
      <c r="CI10" s="161"/>
      <c r="CJ10" s="161"/>
      <c r="CK10" s="161"/>
      <c r="CL10" s="161"/>
      <c r="CM10" s="161"/>
      <c r="CN10" s="161"/>
      <c r="CO10" s="161"/>
      <c r="CP10" s="161"/>
      <c r="CQ10" s="161"/>
      <c r="CR10" s="161"/>
      <c r="CS10" s="161"/>
      <c r="CT10" s="161"/>
      <c r="CU10" s="161"/>
      <c r="CV10" s="161"/>
      <c r="CW10" s="161"/>
      <c r="CX10" s="161"/>
      <c r="CY10" s="161"/>
      <c r="CZ10" s="161"/>
      <c r="DA10" s="161"/>
      <c r="DB10" s="161"/>
      <c r="DC10" s="161"/>
      <c r="DD10" s="161"/>
      <c r="DE10" s="161"/>
      <c r="DF10" s="161"/>
      <c r="DG10" s="161"/>
      <c r="DH10" s="161"/>
      <c r="DI10" s="161"/>
      <c r="DJ10" s="161"/>
      <c r="DK10" s="161"/>
      <c r="DL10" s="161"/>
      <c r="DM10" s="161"/>
      <c r="DN10" s="161"/>
      <c r="DO10" s="161"/>
      <c r="DP10" s="161"/>
      <c r="DQ10" s="161"/>
      <c r="DR10" s="161"/>
      <c r="DS10" s="161"/>
      <c r="DT10" s="161"/>
      <c r="DU10" s="161"/>
      <c r="DV10" s="161"/>
      <c r="DW10" s="161"/>
      <c r="DX10" s="161"/>
      <c r="DY10" s="161"/>
      <c r="DZ10" s="161"/>
      <c r="EA10" s="161"/>
      <c r="EB10" s="161"/>
      <c r="EC10" s="161"/>
      <c r="ED10" s="161"/>
      <c r="EE10" s="161"/>
      <c r="EF10" s="161"/>
      <c r="EG10" s="161"/>
      <c r="EH10" s="161"/>
      <c r="EI10" s="161"/>
      <c r="EJ10" s="161"/>
      <c r="EK10" s="161"/>
      <c r="EL10" s="161"/>
      <c r="EM10" s="161"/>
      <c r="EN10" s="161"/>
      <c r="EO10" s="161"/>
      <c r="EP10" s="161"/>
      <c r="EQ10" s="161"/>
      <c r="ER10" s="161"/>
      <c r="ES10" s="161"/>
      <c r="ET10" s="161"/>
      <c r="EU10" s="161"/>
      <c r="EV10" s="161"/>
      <c r="EW10" s="161"/>
      <c r="EX10" s="161"/>
      <c r="EY10" s="161"/>
      <c r="EZ10" s="161"/>
      <c r="FA10" s="161"/>
      <c r="FB10" s="161"/>
      <c r="FC10" s="161"/>
      <c r="FD10" s="161"/>
      <c r="FE10" s="161"/>
      <c r="FF10" s="161"/>
      <c r="FG10" s="161"/>
      <c r="FH10" s="161"/>
      <c r="FI10" s="161"/>
      <c r="FJ10" s="161"/>
      <c r="FK10" s="161"/>
      <c r="FL10" s="161"/>
      <c r="FM10" s="161"/>
      <c r="FN10" s="161"/>
      <c r="FO10" s="161"/>
      <c r="FP10" s="161"/>
      <c r="FQ10" s="161"/>
      <c r="FR10" s="161"/>
      <c r="FS10" s="161"/>
      <c r="FT10" s="161"/>
      <c r="FU10" s="161"/>
      <c r="FV10" s="161"/>
      <c r="FW10" s="161"/>
      <c r="FX10" s="161"/>
      <c r="FY10" s="161"/>
      <c r="FZ10" s="161"/>
      <c r="GA10" s="161"/>
      <c r="GB10" s="161"/>
      <c r="GC10" s="161"/>
      <c r="GD10" s="161"/>
      <c r="GE10" s="161"/>
      <c r="GF10" s="161"/>
      <c r="GG10" s="161"/>
      <c r="GH10" s="161"/>
      <c r="GI10" s="161"/>
      <c r="GJ10" s="161"/>
      <c r="GK10" s="161"/>
      <c r="GL10" s="161"/>
      <c r="GM10" s="161"/>
      <c r="GN10" s="161"/>
      <c r="GO10" s="161"/>
      <c r="GP10" s="161"/>
      <c r="GQ10" s="161"/>
      <c r="GR10" s="161"/>
      <c r="GS10" s="161"/>
      <c r="GT10" s="161"/>
      <c r="GU10" s="161"/>
      <c r="GV10" s="161"/>
      <c r="GW10" s="161"/>
      <c r="GX10" s="161"/>
      <c r="GY10" s="161"/>
      <c r="GZ10" s="161"/>
      <c r="HA10" s="161"/>
      <c r="HB10" s="161"/>
      <c r="HC10" s="161"/>
      <c r="HD10" s="161"/>
      <c r="HE10" s="161"/>
      <c r="HF10" s="161"/>
      <c r="HG10" s="161"/>
      <c r="HH10" s="161"/>
      <c r="HI10" s="161"/>
      <c r="HJ10" s="161"/>
      <c r="HK10" s="161"/>
      <c r="HL10" s="161"/>
      <c r="HM10" s="161"/>
      <c r="HN10" s="161"/>
      <c r="HO10" s="161"/>
      <c r="HP10" s="161"/>
      <c r="HQ10" s="161"/>
      <c r="HR10" s="161"/>
      <c r="HS10" s="161"/>
      <c r="HT10" s="161"/>
      <c r="HU10" s="161"/>
      <c r="HV10" s="161"/>
      <c r="HW10" s="161"/>
      <c r="HX10" s="161"/>
      <c r="HY10" s="161"/>
      <c r="HZ10" s="161"/>
      <c r="IA10" s="161"/>
      <c r="IB10" s="161"/>
      <c r="IC10" s="161"/>
      <c r="ID10" s="161"/>
      <c r="IE10" s="161"/>
      <c r="IF10" s="161"/>
      <c r="IG10" s="161"/>
      <c r="IH10" s="161"/>
      <c r="II10" s="161"/>
      <c r="IJ10" s="161"/>
      <c r="IK10" s="161"/>
      <c r="IL10" s="161"/>
      <c r="IM10" s="161"/>
      <c r="IN10" s="161"/>
      <c r="IO10" s="161"/>
      <c r="IP10" s="161"/>
      <c r="IQ10" s="161"/>
      <c r="IR10" s="161"/>
      <c r="IS10" s="161"/>
      <c r="IT10" s="161"/>
      <c r="IU10" s="161"/>
      <c r="IV10" s="161"/>
      <c r="IW10" s="161"/>
      <c r="IX10" s="161"/>
      <c r="IY10" s="161"/>
      <c r="IZ10" s="161"/>
      <c r="JA10" s="161"/>
      <c r="JB10" s="161"/>
      <c r="JC10" s="161"/>
      <c r="JD10" s="161"/>
      <c r="JE10" s="161"/>
      <c r="JF10" s="161"/>
      <c r="JG10" s="161"/>
      <c r="JH10" s="161"/>
      <c r="JI10" s="161"/>
      <c r="JJ10" s="161"/>
      <c r="JK10" s="161"/>
      <c r="JL10" s="161"/>
      <c r="JM10" s="161"/>
      <c r="JN10" s="161"/>
      <c r="JO10" s="161"/>
      <c r="JP10" s="161"/>
      <c r="JQ10" s="161"/>
      <c r="JR10" s="161"/>
      <c r="JS10" s="161"/>
      <c r="JT10" s="161"/>
      <c r="JU10" s="161"/>
      <c r="JV10" s="161"/>
      <c r="JW10" s="161"/>
      <c r="JX10" s="161"/>
      <c r="JY10" s="161"/>
      <c r="JZ10" s="161"/>
      <c r="KA10" s="161"/>
      <c r="KB10" s="161"/>
      <c r="KC10" s="161"/>
      <c r="KD10" s="161"/>
      <c r="KE10" s="161"/>
      <c r="KF10" s="161"/>
      <c r="KG10" s="161"/>
      <c r="KH10" s="161"/>
      <c r="KI10" s="161"/>
      <c r="KJ10" s="161"/>
      <c r="KK10" s="161"/>
      <c r="KL10" s="161"/>
      <c r="KM10" s="161"/>
      <c r="KN10" s="161"/>
      <c r="KO10" s="161"/>
      <c r="KP10" s="161"/>
      <c r="KQ10" s="161"/>
      <c r="KR10" s="161"/>
      <c r="KS10" s="161"/>
      <c r="KT10" s="161"/>
      <c r="KU10" s="161"/>
      <c r="KV10" s="161"/>
      <c r="KW10" s="161"/>
      <c r="KX10" s="161"/>
      <c r="KY10" s="161"/>
      <c r="KZ10" s="161"/>
      <c r="LA10" s="161"/>
      <c r="LB10" s="161"/>
      <c r="LC10" s="161"/>
      <c r="LD10" s="161"/>
      <c r="LE10" s="161"/>
      <c r="LF10" s="161"/>
      <c r="LG10" s="161"/>
      <c r="LH10" s="161"/>
      <c r="LI10" s="161"/>
      <c r="LJ10" s="161"/>
      <c r="LK10" s="161"/>
      <c r="LL10" s="161"/>
      <c r="LM10" s="161"/>
      <c r="LN10" s="161"/>
      <c r="LO10" s="161"/>
      <c r="LP10" s="161"/>
      <c r="LQ10" s="161"/>
      <c r="LR10" s="161"/>
      <c r="LS10" s="161"/>
      <c r="LT10" s="161"/>
      <c r="LU10" s="161"/>
      <c r="LV10" s="161"/>
      <c r="LW10" s="161"/>
      <c r="LX10" s="161"/>
      <c r="LY10" s="161"/>
      <c r="LZ10" s="161"/>
      <c r="MA10" s="161"/>
      <c r="MB10" s="161"/>
      <c r="MC10" s="161"/>
      <c r="MD10" s="161"/>
      <c r="ME10" s="161"/>
      <c r="MF10" s="161"/>
      <c r="MG10" s="161"/>
      <c r="MH10" s="161"/>
      <c r="MI10" s="161"/>
      <c r="MJ10" s="161"/>
      <c r="MK10" s="161"/>
      <c r="ML10" s="161"/>
      <c r="MM10" s="161"/>
      <c r="MN10" s="161"/>
      <c r="MO10" s="161"/>
      <c r="MP10" s="161"/>
      <c r="MQ10" s="161"/>
      <c r="MR10" s="161"/>
      <c r="MS10" s="161"/>
      <c r="MT10" s="161"/>
      <c r="MU10" s="161"/>
      <c r="MV10" s="161"/>
      <c r="MW10" s="161"/>
      <c r="MX10" s="161"/>
      <c r="MY10" s="161"/>
      <c r="MZ10" s="161"/>
      <c r="NA10" s="161"/>
      <c r="NB10" s="161"/>
      <c r="NC10" s="161"/>
      <c r="ND10" s="161"/>
      <c r="NE10" s="161"/>
      <c r="NF10" s="161"/>
      <c r="NG10" s="161"/>
      <c r="NH10" s="161"/>
      <c r="NI10" s="161"/>
      <c r="NJ10" s="161"/>
      <c r="NK10" s="161"/>
      <c r="NL10" s="161"/>
      <c r="NM10" s="161"/>
      <c r="NN10" s="161"/>
      <c r="NO10" s="161"/>
      <c r="NP10" s="161"/>
      <c r="NQ10" s="161"/>
      <c r="NR10" s="161"/>
      <c r="NS10" s="161"/>
      <c r="NT10" s="161"/>
      <c r="NU10" s="161"/>
      <c r="NV10" s="161"/>
      <c r="NW10" s="161"/>
      <c r="NX10" s="161"/>
      <c r="NY10" s="161"/>
      <c r="NZ10" s="161"/>
      <c r="OA10" s="161"/>
      <c r="OB10" s="161"/>
      <c r="OC10" s="161"/>
      <c r="OD10" s="161"/>
      <c r="OE10" s="161"/>
      <c r="OF10" s="161"/>
      <c r="OG10" s="161"/>
      <c r="OH10" s="161"/>
      <c r="OI10" s="161"/>
      <c r="OJ10" s="161"/>
      <c r="OK10" s="161"/>
      <c r="OL10" s="161"/>
      <c r="OM10" s="161"/>
      <c r="ON10" s="161"/>
      <c r="OO10" s="161"/>
      <c r="OP10" s="161"/>
      <c r="OQ10" s="161"/>
      <c r="OR10" s="161"/>
      <c r="OS10" s="161"/>
      <c r="OT10" s="161"/>
      <c r="OU10" s="161"/>
      <c r="OV10" s="161"/>
      <c r="OW10" s="161"/>
      <c r="OX10" s="161"/>
      <c r="OY10" s="161"/>
      <c r="OZ10" s="161"/>
      <c r="PA10" s="161"/>
      <c r="PB10" s="161"/>
      <c r="PC10" s="161"/>
      <c r="PD10" s="161"/>
      <c r="PE10" s="161"/>
      <c r="PF10" s="161"/>
      <c r="PG10" s="161"/>
      <c r="PH10" s="161"/>
      <c r="PI10" s="161"/>
      <c r="PJ10" s="161"/>
      <c r="PK10" s="161"/>
      <c r="PL10" s="161"/>
      <c r="PM10" s="161"/>
      <c r="PN10" s="161"/>
      <c r="PO10" s="161"/>
      <c r="PP10" s="161"/>
      <c r="PQ10" s="161"/>
      <c r="PR10" s="161"/>
      <c r="PS10" s="161"/>
      <c r="PT10" s="161"/>
      <c r="PU10" s="161"/>
      <c r="PV10" s="161"/>
      <c r="PW10" s="161"/>
      <c r="PX10" s="161"/>
      <c r="PY10" s="161"/>
      <c r="PZ10" s="161"/>
      <c r="QA10" s="161"/>
      <c r="QB10" s="161"/>
      <c r="QC10" s="161"/>
      <c r="QD10" s="161"/>
      <c r="QE10" s="161"/>
      <c r="QF10" s="161"/>
      <c r="QG10" s="161"/>
      <c r="QH10" s="161"/>
      <c r="QI10" s="161"/>
      <c r="QJ10" s="161"/>
      <c r="QK10" s="161"/>
      <c r="QL10" s="161"/>
      <c r="QM10" s="161"/>
      <c r="QN10" s="161"/>
      <c r="QO10" s="161"/>
      <c r="QP10" s="161"/>
      <c r="QQ10" s="161"/>
      <c r="QR10" s="161"/>
      <c r="QS10" s="161"/>
      <c r="QT10" s="161"/>
      <c r="QU10" s="161"/>
      <c r="QV10" s="161"/>
      <c r="QW10" s="161"/>
      <c r="QX10" s="161"/>
      <c r="QY10" s="161"/>
      <c r="QZ10" s="161"/>
      <c r="RA10" s="161"/>
      <c r="RB10" s="161"/>
      <c r="RC10" s="161"/>
      <c r="RD10" s="161"/>
      <c r="RE10" s="161"/>
      <c r="RF10" s="161"/>
      <c r="RG10" s="161"/>
      <c r="RH10" s="161"/>
      <c r="RI10" s="161"/>
      <c r="RJ10" s="161"/>
      <c r="RK10" s="161"/>
      <c r="RL10" s="161"/>
      <c r="RM10" s="161"/>
      <c r="RN10" s="161"/>
      <c r="RO10" s="161"/>
      <c r="RP10" s="161"/>
      <c r="RQ10" s="161"/>
      <c r="RR10" s="161"/>
      <c r="RS10" s="161"/>
      <c r="RT10" s="161"/>
      <c r="RU10" s="161"/>
      <c r="RV10" s="161"/>
      <c r="RW10" s="161"/>
      <c r="RX10" s="161"/>
      <c r="RY10" s="161"/>
      <c r="RZ10" s="161"/>
      <c r="SA10" s="161"/>
      <c r="SB10" s="161"/>
      <c r="SC10" s="161"/>
      <c r="SD10" s="161"/>
      <c r="SE10" s="161"/>
      <c r="SF10" s="161"/>
      <c r="SG10" s="161"/>
      <c r="SH10" s="161"/>
      <c r="SI10" s="161"/>
      <c r="SJ10" s="161"/>
      <c r="SK10" s="161"/>
      <c r="SL10" s="161"/>
      <c r="SM10" s="161"/>
      <c r="SN10" s="161"/>
      <c r="SO10" s="161"/>
      <c r="SP10" s="161"/>
      <c r="SQ10" s="161"/>
      <c r="SR10" s="161"/>
      <c r="SS10" s="161"/>
      <c r="ST10" s="161"/>
      <c r="SU10" s="161"/>
      <c r="SV10" s="161"/>
      <c r="SW10" s="161"/>
      <c r="SX10" s="161"/>
      <c r="SY10" s="161"/>
      <c r="SZ10" s="161"/>
      <c r="TA10" s="161"/>
      <c r="TB10" s="161"/>
      <c r="TC10" s="161"/>
      <c r="TD10" s="161"/>
      <c r="TE10" s="161"/>
      <c r="TF10" s="161"/>
      <c r="TG10" s="161"/>
      <c r="TH10" s="161"/>
      <c r="TI10" s="161"/>
      <c r="TJ10" s="161"/>
      <c r="TK10" s="161"/>
      <c r="TL10" s="161"/>
      <c r="TM10" s="161"/>
      <c r="TN10" s="161"/>
      <c r="TO10" s="161"/>
      <c r="TP10" s="161"/>
      <c r="TQ10" s="161"/>
      <c r="TR10" s="161"/>
      <c r="TS10" s="161"/>
      <c r="TT10" s="161"/>
      <c r="TU10" s="161"/>
      <c r="TV10" s="161"/>
      <c r="TW10" s="161"/>
      <c r="TX10" s="161"/>
      <c r="TY10" s="161"/>
      <c r="TZ10" s="161"/>
      <c r="UA10" s="161"/>
      <c r="UB10" s="161"/>
      <c r="UC10" s="161"/>
      <c r="UD10" s="161"/>
      <c r="UE10" s="161"/>
      <c r="UF10" s="161"/>
      <c r="UG10" s="161"/>
      <c r="UH10" s="161"/>
      <c r="UI10" s="161"/>
      <c r="UJ10" s="161"/>
      <c r="UK10" s="161"/>
      <c r="UL10" s="161"/>
      <c r="UM10" s="161"/>
      <c r="UN10" s="161"/>
      <c r="UO10" s="161"/>
      <c r="UP10" s="161"/>
      <c r="UQ10" s="161"/>
      <c r="UR10" s="161"/>
      <c r="US10" s="161"/>
      <c r="UT10" s="161"/>
      <c r="UU10" s="161"/>
      <c r="UV10" s="161"/>
      <c r="UW10" s="161"/>
      <c r="UX10" s="161"/>
      <c r="UY10" s="161"/>
      <c r="UZ10" s="161"/>
      <c r="VA10" s="161"/>
      <c r="VB10" s="161"/>
      <c r="VC10" s="161"/>
      <c r="VD10" s="161"/>
      <c r="VE10" s="161"/>
      <c r="VF10" s="161"/>
      <c r="VG10" s="161"/>
      <c r="VH10" s="161"/>
      <c r="VI10" s="161"/>
      <c r="VJ10" s="161"/>
      <c r="VK10" s="161"/>
      <c r="VL10" s="161"/>
      <c r="VM10" s="161"/>
      <c r="VN10" s="161"/>
      <c r="VO10" s="161"/>
      <c r="VP10" s="161"/>
      <c r="VQ10" s="161"/>
      <c r="VR10" s="161"/>
      <c r="VS10" s="161"/>
      <c r="VT10" s="161"/>
      <c r="VU10" s="161"/>
      <c r="VV10" s="161"/>
      <c r="VW10" s="161"/>
      <c r="VX10" s="161"/>
      <c r="VY10" s="161"/>
      <c r="VZ10" s="161"/>
      <c r="WA10" s="161"/>
      <c r="WB10" s="161"/>
      <c r="WC10" s="161"/>
      <c r="WD10" s="161"/>
      <c r="WE10" s="161"/>
      <c r="WF10" s="161"/>
      <c r="WG10" s="161"/>
      <c r="WH10" s="161"/>
      <c r="WI10" s="161"/>
      <c r="WJ10" s="161"/>
      <c r="WK10" s="161"/>
      <c r="WL10" s="161"/>
      <c r="WM10" s="161"/>
      <c r="WN10" s="161"/>
      <c r="WO10" s="161"/>
      <c r="WP10" s="161"/>
      <c r="WQ10" s="161"/>
      <c r="WR10" s="161"/>
      <c r="WS10" s="161"/>
      <c r="WT10" s="161"/>
      <c r="WU10" s="161"/>
      <c r="WV10" s="161"/>
      <c r="WW10" s="161"/>
      <c r="WX10" s="161"/>
      <c r="WY10" s="161"/>
      <c r="WZ10" s="161"/>
      <c r="XA10" s="161"/>
      <c r="XB10" s="161"/>
      <c r="XC10" s="161"/>
      <c r="XD10" s="161"/>
      <c r="XE10" s="161"/>
      <c r="XF10" s="161"/>
      <c r="XG10" s="161"/>
      <c r="XH10" s="161"/>
      <c r="XI10" s="161"/>
      <c r="XJ10" s="161"/>
      <c r="XK10" s="161"/>
      <c r="XL10" s="161"/>
      <c r="XM10" s="161"/>
      <c r="XN10" s="161"/>
      <c r="XO10" s="161"/>
      <c r="XP10" s="161"/>
      <c r="XQ10" s="161"/>
      <c r="XR10" s="161"/>
      <c r="XS10" s="161"/>
      <c r="XT10" s="161"/>
      <c r="XU10" s="161"/>
      <c r="XV10" s="161"/>
      <c r="XW10" s="161"/>
    </row>
    <row r="11" spans="1:2686" x14ac:dyDescent="0.25">
      <c r="A11" s="16" t="s">
        <v>163</v>
      </c>
      <c r="B11" s="14" t="s">
        <v>306</v>
      </c>
      <c r="C11" s="14" t="s">
        <v>67</v>
      </c>
      <c r="D11" s="139">
        <v>6461</v>
      </c>
      <c r="E11" s="139" t="s">
        <v>1148</v>
      </c>
      <c r="F11" s="139" t="s">
        <v>1120</v>
      </c>
      <c r="G11" s="14" t="s">
        <v>765</v>
      </c>
      <c r="H11" s="160" t="s">
        <v>766</v>
      </c>
      <c r="I11" s="14" t="s">
        <v>767</v>
      </c>
      <c r="J11" s="160" t="s">
        <v>768</v>
      </c>
      <c r="K11" s="14"/>
      <c r="L11" s="14" t="s">
        <v>29</v>
      </c>
      <c r="M11" s="14" t="s">
        <v>29</v>
      </c>
      <c r="N11" s="14" t="s">
        <v>29</v>
      </c>
      <c r="O11" s="14" t="s">
        <v>29</v>
      </c>
      <c r="P11" s="14"/>
      <c r="Q11" s="14"/>
      <c r="R11" s="14"/>
      <c r="S11" s="14"/>
      <c r="T11" s="14"/>
      <c r="U11" s="14"/>
      <c r="V11" s="14"/>
      <c r="W11" s="14"/>
      <c r="X11" s="14"/>
      <c r="Y11" s="14"/>
      <c r="Z11" s="14" t="s">
        <v>29</v>
      </c>
      <c r="AB11" s="161"/>
    </row>
    <row r="12" spans="1:2686" x14ac:dyDescent="0.25">
      <c r="A12" s="16" t="s">
        <v>436</v>
      </c>
      <c r="B12" s="14" t="s">
        <v>769</v>
      </c>
      <c r="C12" s="14" t="s">
        <v>442</v>
      </c>
      <c r="D12" s="139">
        <v>6107</v>
      </c>
      <c r="E12" s="139" t="s">
        <v>1123</v>
      </c>
      <c r="F12" s="139" t="s">
        <v>1122</v>
      </c>
      <c r="G12" s="14" t="s">
        <v>770</v>
      </c>
      <c r="H12" s="160" t="s">
        <v>771</v>
      </c>
      <c r="I12" s="14" t="s">
        <v>772</v>
      </c>
      <c r="J12" s="160" t="s">
        <v>773</v>
      </c>
      <c r="K12" s="14"/>
      <c r="L12" s="14"/>
      <c r="M12" s="14"/>
      <c r="N12" s="14"/>
      <c r="O12" s="14"/>
      <c r="P12" s="14"/>
      <c r="Q12" s="14"/>
      <c r="R12" s="14"/>
      <c r="S12" s="14" t="s">
        <v>29</v>
      </c>
      <c r="T12" s="14"/>
      <c r="U12" s="14" t="s">
        <v>29</v>
      </c>
      <c r="V12" s="14" t="s">
        <v>29</v>
      </c>
      <c r="W12" s="14" t="s">
        <v>29</v>
      </c>
      <c r="X12" s="14" t="s">
        <v>29</v>
      </c>
      <c r="Y12" s="14" t="s">
        <v>29</v>
      </c>
      <c r="Z12" s="14" t="s">
        <v>29</v>
      </c>
      <c r="AB12" s="161"/>
    </row>
    <row r="13" spans="1:2686" x14ac:dyDescent="0.25">
      <c r="A13" s="16" t="s">
        <v>137</v>
      </c>
      <c r="B13" s="14" t="s">
        <v>117</v>
      </c>
      <c r="C13" s="14" t="s">
        <v>28</v>
      </c>
      <c r="D13" s="139">
        <v>6610</v>
      </c>
      <c r="E13" s="139" t="s">
        <v>1282</v>
      </c>
      <c r="F13" s="139" t="s">
        <v>1124</v>
      </c>
      <c r="G13" s="14" t="s">
        <v>774</v>
      </c>
      <c r="H13" s="160" t="s">
        <v>775</v>
      </c>
      <c r="I13" s="14" t="s">
        <v>776</v>
      </c>
      <c r="J13" s="160" t="s">
        <v>777</v>
      </c>
      <c r="K13" s="14"/>
      <c r="L13" s="14" t="s">
        <v>29</v>
      </c>
      <c r="M13" s="14"/>
      <c r="N13" s="14"/>
      <c r="O13" s="14"/>
      <c r="P13" s="14"/>
      <c r="Q13" s="14"/>
      <c r="R13" s="14"/>
      <c r="S13" s="14"/>
      <c r="T13" s="14"/>
      <c r="U13" s="14"/>
      <c r="V13" s="14"/>
      <c r="W13" s="14"/>
      <c r="X13" s="14"/>
      <c r="Y13" s="14"/>
      <c r="Z13" s="14"/>
      <c r="AB13" s="161"/>
    </row>
    <row r="14" spans="1:2686" ht="33" x14ac:dyDescent="0.25">
      <c r="A14" s="16" t="s">
        <v>64</v>
      </c>
      <c r="B14" s="14" t="s">
        <v>66</v>
      </c>
      <c r="C14" s="14" t="s">
        <v>67</v>
      </c>
      <c r="D14" s="139">
        <v>6460</v>
      </c>
      <c r="E14" s="139" t="s">
        <v>1126</v>
      </c>
      <c r="F14" s="139" t="s">
        <v>1125</v>
      </c>
      <c r="G14" s="14" t="s">
        <v>1479</v>
      </c>
      <c r="H14" s="160" t="s">
        <v>1480</v>
      </c>
      <c r="I14" s="14" t="s">
        <v>778</v>
      </c>
      <c r="J14" s="160" t="s">
        <v>779</v>
      </c>
      <c r="K14" s="14"/>
      <c r="L14" s="14"/>
      <c r="M14" s="14"/>
      <c r="N14" s="14" t="s">
        <v>29</v>
      </c>
      <c r="O14" s="14"/>
      <c r="P14" s="14"/>
      <c r="Q14" s="14"/>
      <c r="R14" s="14"/>
      <c r="S14" s="14"/>
      <c r="T14" s="14"/>
      <c r="U14" s="14"/>
      <c r="V14" s="14"/>
      <c r="W14" s="14"/>
      <c r="X14" s="14"/>
      <c r="Y14" s="14"/>
      <c r="Z14" s="14"/>
      <c r="AB14" s="161"/>
    </row>
    <row r="15" spans="1:2686" x14ac:dyDescent="0.25">
      <c r="A15" s="16" t="s">
        <v>307</v>
      </c>
      <c r="B15" s="14" t="s">
        <v>780</v>
      </c>
      <c r="C15" s="14" t="s">
        <v>182</v>
      </c>
      <c r="D15" s="139">
        <v>6106</v>
      </c>
      <c r="E15" s="139" t="s">
        <v>1149</v>
      </c>
      <c r="F15" s="139" t="s">
        <v>1137</v>
      </c>
      <c r="G15" s="14" t="s">
        <v>781</v>
      </c>
      <c r="H15" s="160" t="s">
        <v>782</v>
      </c>
      <c r="I15" s="14" t="s">
        <v>783</v>
      </c>
      <c r="J15" s="160" t="s">
        <v>1521</v>
      </c>
      <c r="K15" s="14"/>
      <c r="L15" s="14"/>
      <c r="M15" s="14"/>
      <c r="N15" s="14"/>
      <c r="O15" s="14"/>
      <c r="P15" s="14"/>
      <c r="Q15" s="14"/>
      <c r="R15" s="14"/>
      <c r="S15" s="14" t="s">
        <v>29</v>
      </c>
      <c r="T15" s="14" t="s">
        <v>29</v>
      </c>
      <c r="U15" s="14"/>
      <c r="V15" s="14"/>
      <c r="W15" s="14"/>
      <c r="X15" s="14"/>
      <c r="Y15" s="14"/>
      <c r="Z15" s="14"/>
      <c r="AB15" s="161"/>
    </row>
    <row r="16" spans="1:2686" s="163" customFormat="1" x14ac:dyDescent="0.25">
      <c r="A16" s="16" t="s">
        <v>360</v>
      </c>
      <c r="B16" s="14" t="s">
        <v>784</v>
      </c>
      <c r="C16" s="14" t="s">
        <v>182</v>
      </c>
      <c r="D16" s="139">
        <v>6105</v>
      </c>
      <c r="E16" s="139" t="s">
        <v>1283</v>
      </c>
      <c r="F16" s="139" t="s">
        <v>1127</v>
      </c>
      <c r="G16" s="14" t="s">
        <v>785</v>
      </c>
      <c r="H16" s="160" t="s">
        <v>786</v>
      </c>
      <c r="I16" s="14" t="s">
        <v>787</v>
      </c>
      <c r="J16" s="160" t="s">
        <v>788</v>
      </c>
      <c r="K16" s="14"/>
      <c r="L16" s="14"/>
      <c r="M16" s="14"/>
      <c r="N16" s="14"/>
      <c r="O16" s="14"/>
      <c r="P16" s="14"/>
      <c r="Q16" s="14"/>
      <c r="R16" s="14"/>
      <c r="S16" s="14" t="s">
        <v>29</v>
      </c>
      <c r="T16" s="14"/>
      <c r="U16" s="14"/>
      <c r="V16" s="14"/>
      <c r="W16" s="14" t="s">
        <v>29</v>
      </c>
      <c r="X16" s="14" t="s">
        <v>29</v>
      </c>
      <c r="Y16" s="14"/>
      <c r="Z16" s="14"/>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c r="BH16" s="161"/>
      <c r="BI16" s="161"/>
      <c r="BJ16" s="161"/>
      <c r="BK16" s="161"/>
      <c r="BL16" s="161"/>
      <c r="BM16" s="161"/>
      <c r="BN16" s="161"/>
      <c r="BO16" s="161"/>
      <c r="BP16" s="161"/>
      <c r="BQ16" s="161"/>
      <c r="BR16" s="161"/>
      <c r="BS16" s="161"/>
      <c r="BT16" s="161"/>
      <c r="BU16" s="161"/>
      <c r="BV16" s="161"/>
      <c r="BW16" s="161"/>
      <c r="BX16" s="161"/>
      <c r="BY16" s="161"/>
      <c r="BZ16" s="161"/>
      <c r="CA16" s="161"/>
      <c r="CB16" s="161"/>
      <c r="CC16" s="161"/>
      <c r="CD16" s="161"/>
      <c r="CE16" s="161"/>
      <c r="CF16" s="161"/>
      <c r="CG16" s="161"/>
      <c r="CH16" s="161"/>
      <c r="CI16" s="161"/>
      <c r="CJ16" s="161"/>
      <c r="CK16" s="161"/>
      <c r="CL16" s="161"/>
      <c r="CM16" s="161"/>
      <c r="CN16" s="161"/>
      <c r="CO16" s="161"/>
      <c r="CP16" s="161"/>
      <c r="CQ16" s="161"/>
      <c r="CR16" s="161"/>
      <c r="CS16" s="161"/>
      <c r="CT16" s="161"/>
      <c r="CU16" s="161"/>
      <c r="CV16" s="161"/>
      <c r="CW16" s="161"/>
      <c r="CX16" s="161"/>
      <c r="CY16" s="161"/>
      <c r="CZ16" s="161"/>
      <c r="DA16" s="161"/>
      <c r="DB16" s="161"/>
      <c r="DC16" s="161"/>
      <c r="DD16" s="161"/>
      <c r="DE16" s="161"/>
      <c r="DF16" s="161"/>
      <c r="DG16" s="161"/>
      <c r="DH16" s="161"/>
      <c r="DI16" s="161"/>
      <c r="DJ16" s="161"/>
      <c r="DK16" s="161"/>
      <c r="DL16" s="161"/>
      <c r="DM16" s="161"/>
      <c r="DN16" s="161"/>
      <c r="DO16" s="161"/>
      <c r="DP16" s="161"/>
      <c r="DQ16" s="161"/>
      <c r="DR16" s="161"/>
      <c r="DS16" s="161"/>
      <c r="DT16" s="161"/>
      <c r="DU16" s="161"/>
      <c r="DV16" s="161"/>
      <c r="DW16" s="161"/>
      <c r="DX16" s="161"/>
      <c r="DY16" s="161"/>
      <c r="DZ16" s="161"/>
      <c r="EA16" s="161"/>
      <c r="EB16" s="161"/>
      <c r="EC16" s="161"/>
      <c r="ED16" s="161"/>
      <c r="EE16" s="161"/>
      <c r="EF16" s="161"/>
      <c r="EG16" s="161"/>
      <c r="EH16" s="161"/>
      <c r="EI16" s="161"/>
      <c r="EJ16" s="161"/>
      <c r="EK16" s="161"/>
      <c r="EL16" s="161"/>
      <c r="EM16" s="161"/>
      <c r="EN16" s="161"/>
      <c r="EO16" s="161"/>
      <c r="EP16" s="161"/>
      <c r="EQ16" s="161"/>
      <c r="ER16" s="161"/>
      <c r="ES16" s="161"/>
      <c r="ET16" s="161"/>
      <c r="EU16" s="161"/>
      <c r="EV16" s="161"/>
      <c r="EW16" s="161"/>
      <c r="EX16" s="161"/>
      <c r="EY16" s="161"/>
      <c r="EZ16" s="161"/>
      <c r="FA16" s="161"/>
      <c r="FB16" s="161"/>
      <c r="FC16" s="161"/>
      <c r="FD16" s="161"/>
      <c r="FE16" s="161"/>
      <c r="FF16" s="161"/>
      <c r="FG16" s="161"/>
      <c r="FH16" s="161"/>
      <c r="FI16" s="161"/>
      <c r="FJ16" s="161"/>
      <c r="FK16" s="161"/>
      <c r="FL16" s="161"/>
      <c r="FM16" s="161"/>
      <c r="FN16" s="161"/>
      <c r="FO16" s="161"/>
      <c r="FP16" s="161"/>
      <c r="FQ16" s="161"/>
      <c r="FR16" s="161"/>
      <c r="FS16" s="161"/>
      <c r="FT16" s="161"/>
      <c r="FU16" s="161"/>
      <c r="FV16" s="161"/>
      <c r="FW16" s="161"/>
      <c r="FX16" s="161"/>
      <c r="FY16" s="161"/>
      <c r="FZ16" s="161"/>
      <c r="GA16" s="161"/>
      <c r="GB16" s="161"/>
      <c r="GC16" s="161"/>
      <c r="GD16" s="161"/>
      <c r="GE16" s="161"/>
      <c r="GF16" s="161"/>
      <c r="GG16" s="161"/>
      <c r="GH16" s="161"/>
      <c r="GI16" s="161"/>
      <c r="GJ16" s="161"/>
      <c r="GK16" s="161"/>
      <c r="GL16" s="161"/>
      <c r="GM16" s="161"/>
      <c r="GN16" s="161"/>
      <c r="GO16" s="161"/>
      <c r="GP16" s="161"/>
      <c r="GQ16" s="161"/>
      <c r="GR16" s="161"/>
      <c r="GS16" s="161"/>
      <c r="GT16" s="161"/>
      <c r="GU16" s="161"/>
      <c r="GV16" s="161"/>
      <c r="GW16" s="161"/>
      <c r="GX16" s="161"/>
      <c r="GY16" s="161"/>
      <c r="GZ16" s="161"/>
      <c r="HA16" s="161"/>
      <c r="HB16" s="161"/>
      <c r="HC16" s="161"/>
      <c r="HD16" s="161"/>
      <c r="HE16" s="161"/>
      <c r="HF16" s="161"/>
      <c r="HG16" s="161"/>
      <c r="HH16" s="161"/>
      <c r="HI16" s="161"/>
      <c r="HJ16" s="161"/>
      <c r="HK16" s="161"/>
      <c r="HL16" s="161"/>
      <c r="HM16" s="161"/>
      <c r="HN16" s="161"/>
      <c r="HO16" s="161"/>
      <c r="HP16" s="161"/>
      <c r="HQ16" s="161"/>
      <c r="HR16" s="161"/>
      <c r="HS16" s="161"/>
      <c r="HT16" s="161"/>
      <c r="HU16" s="161"/>
      <c r="HV16" s="161"/>
      <c r="HW16" s="161"/>
      <c r="HX16" s="161"/>
      <c r="HY16" s="161"/>
      <c r="HZ16" s="161"/>
      <c r="IA16" s="161"/>
      <c r="IB16" s="161"/>
      <c r="IC16" s="161"/>
      <c r="ID16" s="161"/>
      <c r="IE16" s="161"/>
      <c r="IF16" s="161"/>
      <c r="IG16" s="161"/>
      <c r="IH16" s="161"/>
      <c r="II16" s="161"/>
      <c r="IJ16" s="161"/>
      <c r="IK16" s="161"/>
      <c r="IL16" s="161"/>
      <c r="IM16" s="161"/>
      <c r="IN16" s="161"/>
      <c r="IO16" s="161"/>
      <c r="IP16" s="161"/>
      <c r="IQ16" s="161"/>
      <c r="IR16" s="161"/>
      <c r="IS16" s="161"/>
      <c r="IT16" s="161"/>
      <c r="IU16" s="161"/>
      <c r="IV16" s="161"/>
      <c r="IW16" s="161"/>
      <c r="IX16" s="161"/>
      <c r="IY16" s="161"/>
      <c r="IZ16" s="161"/>
      <c r="JA16" s="161"/>
      <c r="JB16" s="161"/>
      <c r="JC16" s="161"/>
      <c r="JD16" s="161"/>
      <c r="JE16" s="161"/>
      <c r="JF16" s="161"/>
      <c r="JG16" s="161"/>
      <c r="JH16" s="161"/>
      <c r="JI16" s="161"/>
      <c r="JJ16" s="161"/>
      <c r="JK16" s="161"/>
      <c r="JL16" s="161"/>
      <c r="JM16" s="161"/>
      <c r="JN16" s="161"/>
      <c r="JO16" s="161"/>
      <c r="JP16" s="161"/>
      <c r="JQ16" s="161"/>
      <c r="JR16" s="161"/>
      <c r="JS16" s="161"/>
      <c r="JT16" s="161"/>
      <c r="JU16" s="161"/>
      <c r="JV16" s="161"/>
      <c r="JW16" s="161"/>
      <c r="JX16" s="161"/>
      <c r="JY16" s="161"/>
      <c r="JZ16" s="161"/>
      <c r="KA16" s="161"/>
      <c r="KB16" s="161"/>
      <c r="KC16" s="161"/>
      <c r="KD16" s="161"/>
      <c r="KE16" s="161"/>
      <c r="KF16" s="161"/>
      <c r="KG16" s="161"/>
      <c r="KH16" s="161"/>
      <c r="KI16" s="161"/>
      <c r="KJ16" s="161"/>
      <c r="KK16" s="161"/>
      <c r="KL16" s="161"/>
      <c r="KM16" s="161"/>
      <c r="KN16" s="161"/>
      <c r="KO16" s="161"/>
      <c r="KP16" s="161"/>
      <c r="KQ16" s="161"/>
      <c r="KR16" s="161"/>
      <c r="KS16" s="161"/>
      <c r="KT16" s="161"/>
      <c r="KU16" s="161"/>
      <c r="KV16" s="161"/>
      <c r="KW16" s="161"/>
      <c r="KX16" s="161"/>
      <c r="KY16" s="161"/>
      <c r="KZ16" s="161"/>
      <c r="LA16" s="161"/>
      <c r="LB16" s="161"/>
      <c r="LC16" s="161"/>
      <c r="LD16" s="161"/>
      <c r="LE16" s="161"/>
      <c r="LF16" s="161"/>
      <c r="LG16" s="161"/>
      <c r="LH16" s="161"/>
      <c r="LI16" s="161"/>
      <c r="LJ16" s="161"/>
      <c r="LK16" s="161"/>
      <c r="LL16" s="161"/>
      <c r="LM16" s="161"/>
      <c r="LN16" s="161"/>
      <c r="LO16" s="161"/>
      <c r="LP16" s="161"/>
      <c r="LQ16" s="161"/>
      <c r="LR16" s="161"/>
      <c r="LS16" s="161"/>
      <c r="LT16" s="161"/>
      <c r="LU16" s="161"/>
      <c r="LV16" s="161"/>
      <c r="LW16" s="161"/>
      <c r="LX16" s="161"/>
      <c r="LY16" s="161"/>
      <c r="LZ16" s="161"/>
      <c r="MA16" s="161"/>
      <c r="MB16" s="161"/>
      <c r="MC16" s="161"/>
      <c r="MD16" s="161"/>
      <c r="ME16" s="161"/>
      <c r="MF16" s="161"/>
      <c r="MG16" s="161"/>
      <c r="MH16" s="161"/>
      <c r="MI16" s="161"/>
      <c r="MJ16" s="161"/>
      <c r="MK16" s="161"/>
      <c r="ML16" s="161"/>
      <c r="MM16" s="161"/>
      <c r="MN16" s="161"/>
      <c r="MO16" s="161"/>
      <c r="MP16" s="161"/>
      <c r="MQ16" s="161"/>
      <c r="MR16" s="161"/>
      <c r="MS16" s="161"/>
      <c r="MT16" s="161"/>
      <c r="MU16" s="161"/>
      <c r="MV16" s="161"/>
      <c r="MW16" s="161"/>
      <c r="MX16" s="161"/>
      <c r="MY16" s="161"/>
      <c r="MZ16" s="161"/>
      <c r="NA16" s="161"/>
      <c r="NB16" s="161"/>
      <c r="NC16" s="161"/>
      <c r="ND16" s="161"/>
      <c r="NE16" s="161"/>
      <c r="NF16" s="161"/>
      <c r="NG16" s="161"/>
      <c r="NH16" s="161"/>
      <c r="NI16" s="161"/>
      <c r="NJ16" s="161"/>
      <c r="NK16" s="161"/>
      <c r="NL16" s="161"/>
      <c r="NM16" s="161"/>
      <c r="NN16" s="161"/>
      <c r="NO16" s="161"/>
      <c r="NP16" s="161"/>
      <c r="NQ16" s="161"/>
      <c r="NR16" s="161"/>
      <c r="NS16" s="161"/>
      <c r="NT16" s="161"/>
      <c r="NU16" s="161"/>
      <c r="NV16" s="161"/>
      <c r="NW16" s="161"/>
      <c r="NX16" s="161"/>
      <c r="NY16" s="161"/>
      <c r="NZ16" s="161"/>
      <c r="OA16" s="161"/>
      <c r="OB16" s="161"/>
      <c r="OC16" s="161"/>
      <c r="OD16" s="161"/>
      <c r="OE16" s="161"/>
      <c r="OF16" s="161"/>
      <c r="OG16" s="161"/>
      <c r="OH16" s="161"/>
      <c r="OI16" s="161"/>
      <c r="OJ16" s="161"/>
      <c r="OK16" s="161"/>
      <c r="OL16" s="161"/>
      <c r="OM16" s="161"/>
      <c r="ON16" s="161"/>
      <c r="OO16" s="161"/>
      <c r="OP16" s="161"/>
      <c r="OQ16" s="161"/>
      <c r="OR16" s="161"/>
      <c r="OS16" s="161"/>
      <c r="OT16" s="161"/>
      <c r="OU16" s="161"/>
      <c r="OV16" s="161"/>
      <c r="OW16" s="161"/>
      <c r="OX16" s="161"/>
      <c r="OY16" s="161"/>
      <c r="OZ16" s="161"/>
      <c r="PA16" s="161"/>
      <c r="PB16" s="161"/>
      <c r="PC16" s="161"/>
      <c r="PD16" s="161"/>
      <c r="PE16" s="161"/>
      <c r="PF16" s="161"/>
      <c r="PG16" s="161"/>
      <c r="PH16" s="161"/>
      <c r="PI16" s="161"/>
      <c r="PJ16" s="161"/>
      <c r="PK16" s="161"/>
      <c r="PL16" s="161"/>
      <c r="PM16" s="161"/>
      <c r="PN16" s="161"/>
      <c r="PO16" s="161"/>
      <c r="PP16" s="161"/>
      <c r="PQ16" s="161"/>
      <c r="PR16" s="161"/>
      <c r="PS16" s="161"/>
      <c r="PT16" s="161"/>
      <c r="PU16" s="161"/>
      <c r="PV16" s="161"/>
      <c r="PW16" s="161"/>
      <c r="PX16" s="161"/>
      <c r="PY16" s="161"/>
      <c r="PZ16" s="161"/>
      <c r="QA16" s="161"/>
      <c r="QB16" s="161"/>
      <c r="QC16" s="161"/>
      <c r="QD16" s="161"/>
      <c r="QE16" s="161"/>
      <c r="QF16" s="161"/>
      <c r="QG16" s="161"/>
      <c r="QH16" s="161"/>
      <c r="QI16" s="161"/>
      <c r="QJ16" s="161"/>
      <c r="QK16" s="161"/>
      <c r="QL16" s="161"/>
      <c r="QM16" s="161"/>
      <c r="QN16" s="161"/>
      <c r="QO16" s="161"/>
      <c r="QP16" s="161"/>
      <c r="QQ16" s="161"/>
      <c r="QR16" s="161"/>
      <c r="QS16" s="161"/>
      <c r="QT16" s="161"/>
      <c r="QU16" s="161"/>
      <c r="QV16" s="161"/>
      <c r="QW16" s="161"/>
      <c r="QX16" s="161"/>
      <c r="QY16" s="161"/>
      <c r="QZ16" s="161"/>
      <c r="RA16" s="161"/>
      <c r="RB16" s="161"/>
      <c r="RC16" s="161"/>
      <c r="RD16" s="161"/>
      <c r="RE16" s="161"/>
      <c r="RF16" s="161"/>
      <c r="RG16" s="161"/>
      <c r="RH16" s="161"/>
      <c r="RI16" s="161"/>
      <c r="RJ16" s="161"/>
      <c r="RK16" s="161"/>
      <c r="RL16" s="161"/>
      <c r="RM16" s="161"/>
      <c r="RN16" s="161"/>
      <c r="RO16" s="161"/>
      <c r="RP16" s="161"/>
      <c r="RQ16" s="161"/>
      <c r="RR16" s="161"/>
      <c r="RS16" s="161"/>
      <c r="RT16" s="161"/>
      <c r="RU16" s="161"/>
      <c r="RV16" s="161"/>
      <c r="RW16" s="161"/>
      <c r="RX16" s="161"/>
      <c r="RY16" s="161"/>
      <c r="RZ16" s="161"/>
      <c r="SA16" s="161"/>
      <c r="SB16" s="161"/>
      <c r="SC16" s="161"/>
      <c r="SD16" s="161"/>
      <c r="SE16" s="161"/>
      <c r="SF16" s="161"/>
      <c r="SG16" s="161"/>
      <c r="SH16" s="161"/>
      <c r="SI16" s="161"/>
      <c r="SJ16" s="161"/>
      <c r="SK16" s="161"/>
      <c r="SL16" s="161"/>
      <c r="SM16" s="161"/>
      <c r="SN16" s="161"/>
      <c r="SO16" s="161"/>
      <c r="SP16" s="161"/>
      <c r="SQ16" s="161"/>
      <c r="SR16" s="161"/>
      <c r="SS16" s="161"/>
      <c r="ST16" s="161"/>
      <c r="SU16" s="161"/>
      <c r="SV16" s="161"/>
      <c r="SW16" s="161"/>
      <c r="SX16" s="161"/>
      <c r="SY16" s="161"/>
      <c r="SZ16" s="161"/>
      <c r="TA16" s="161"/>
      <c r="TB16" s="161"/>
      <c r="TC16" s="161"/>
      <c r="TD16" s="161"/>
      <c r="TE16" s="161"/>
      <c r="TF16" s="161"/>
      <c r="TG16" s="161"/>
      <c r="TH16" s="161"/>
      <c r="TI16" s="161"/>
      <c r="TJ16" s="161"/>
      <c r="TK16" s="161"/>
      <c r="TL16" s="161"/>
      <c r="TM16" s="161"/>
      <c r="TN16" s="161"/>
      <c r="TO16" s="161"/>
      <c r="TP16" s="161"/>
      <c r="TQ16" s="161"/>
      <c r="TR16" s="161"/>
      <c r="TS16" s="161"/>
      <c r="TT16" s="161"/>
      <c r="TU16" s="161"/>
      <c r="TV16" s="161"/>
      <c r="TW16" s="161"/>
      <c r="TX16" s="161"/>
      <c r="TY16" s="161"/>
      <c r="TZ16" s="161"/>
      <c r="UA16" s="161"/>
      <c r="UB16" s="161"/>
      <c r="UC16" s="161"/>
      <c r="UD16" s="161"/>
      <c r="UE16" s="161"/>
      <c r="UF16" s="161"/>
      <c r="UG16" s="161"/>
      <c r="UH16" s="161"/>
      <c r="UI16" s="161"/>
      <c r="UJ16" s="161"/>
      <c r="UK16" s="161"/>
      <c r="UL16" s="161"/>
      <c r="UM16" s="161"/>
      <c r="UN16" s="161"/>
      <c r="UO16" s="161"/>
      <c r="UP16" s="161"/>
      <c r="UQ16" s="161"/>
      <c r="UR16" s="161"/>
      <c r="US16" s="161"/>
      <c r="UT16" s="161"/>
      <c r="UU16" s="161"/>
      <c r="UV16" s="161"/>
      <c r="UW16" s="161"/>
      <c r="UX16" s="161"/>
      <c r="UY16" s="161"/>
      <c r="UZ16" s="161"/>
      <c r="VA16" s="161"/>
      <c r="VB16" s="161"/>
      <c r="VC16" s="161"/>
      <c r="VD16" s="161"/>
      <c r="VE16" s="161"/>
      <c r="VF16" s="161"/>
      <c r="VG16" s="161"/>
      <c r="VH16" s="161"/>
      <c r="VI16" s="161"/>
      <c r="VJ16" s="161"/>
      <c r="VK16" s="161"/>
      <c r="VL16" s="161"/>
      <c r="VM16" s="161"/>
      <c r="VN16" s="161"/>
      <c r="VO16" s="161"/>
      <c r="VP16" s="161"/>
      <c r="VQ16" s="161"/>
      <c r="VR16" s="161"/>
      <c r="VS16" s="161"/>
      <c r="VT16" s="161"/>
      <c r="VU16" s="161"/>
      <c r="VV16" s="161"/>
      <c r="VW16" s="161"/>
      <c r="VX16" s="161"/>
      <c r="VY16" s="161"/>
      <c r="VZ16" s="161"/>
      <c r="WA16" s="161"/>
      <c r="WB16" s="161"/>
      <c r="WC16" s="161"/>
      <c r="WD16" s="161"/>
      <c r="WE16" s="161"/>
      <c r="WF16" s="161"/>
      <c r="WG16" s="161"/>
      <c r="WH16" s="161"/>
      <c r="WI16" s="161"/>
      <c r="WJ16" s="161"/>
      <c r="WK16" s="161"/>
      <c r="WL16" s="161"/>
      <c r="WM16" s="161"/>
      <c r="WN16" s="161"/>
      <c r="WO16" s="161"/>
      <c r="WP16" s="161"/>
      <c r="WQ16" s="161"/>
      <c r="WR16" s="161"/>
      <c r="WS16" s="161"/>
      <c r="WT16" s="161"/>
      <c r="WU16" s="161"/>
      <c r="WV16" s="161"/>
      <c r="WW16" s="161"/>
      <c r="WX16" s="161"/>
      <c r="WY16" s="161"/>
      <c r="WZ16" s="161"/>
      <c r="XA16" s="161"/>
      <c r="XB16" s="161"/>
      <c r="XC16" s="161"/>
      <c r="XD16" s="161"/>
      <c r="XE16" s="161"/>
      <c r="XF16" s="161"/>
      <c r="XG16" s="161"/>
      <c r="XH16" s="161"/>
      <c r="XI16" s="161"/>
      <c r="XJ16" s="161"/>
      <c r="XK16" s="161"/>
      <c r="XL16" s="161"/>
      <c r="XM16" s="161"/>
      <c r="XN16" s="161"/>
      <c r="XO16" s="161"/>
      <c r="XP16" s="161"/>
      <c r="XQ16" s="161"/>
      <c r="XR16" s="161"/>
      <c r="XS16" s="161"/>
      <c r="XT16" s="161"/>
      <c r="XU16" s="161"/>
      <c r="XV16" s="161"/>
      <c r="XW16" s="161"/>
    </row>
    <row r="17" spans="1:2686" x14ac:dyDescent="0.25">
      <c r="A17" s="16" t="s">
        <v>328</v>
      </c>
      <c r="B17" s="14" t="s">
        <v>330</v>
      </c>
      <c r="C17" s="14" t="s">
        <v>28</v>
      </c>
      <c r="D17" s="139">
        <v>6604</v>
      </c>
      <c r="E17" s="139" t="s">
        <v>1284</v>
      </c>
      <c r="F17" s="139" t="s">
        <v>1138</v>
      </c>
      <c r="G17" s="14" t="s">
        <v>789</v>
      </c>
      <c r="H17" s="160" t="s">
        <v>790</v>
      </c>
      <c r="I17" s="14" t="s">
        <v>791</v>
      </c>
      <c r="J17" s="160" t="s">
        <v>792</v>
      </c>
      <c r="K17" s="14"/>
      <c r="L17" s="14" t="s">
        <v>29</v>
      </c>
      <c r="M17" s="14"/>
      <c r="N17" s="14"/>
      <c r="O17" s="14"/>
      <c r="P17" s="14"/>
      <c r="Q17" s="14"/>
      <c r="R17" s="14"/>
      <c r="S17" s="14"/>
      <c r="T17" s="14"/>
      <c r="U17" s="14"/>
      <c r="V17" s="14"/>
      <c r="W17" s="14"/>
      <c r="X17" s="14"/>
      <c r="Y17" s="14"/>
      <c r="Z17" s="14"/>
      <c r="AB17" s="161"/>
    </row>
    <row r="18" spans="1:2686" x14ac:dyDescent="0.25">
      <c r="A18" s="16" t="s">
        <v>140</v>
      </c>
      <c r="B18" s="14" t="s">
        <v>793</v>
      </c>
      <c r="C18" s="14" t="s">
        <v>142</v>
      </c>
      <c r="D18" s="139">
        <v>6790</v>
      </c>
      <c r="E18" s="139" t="s">
        <v>1285</v>
      </c>
      <c r="F18" s="139" t="s">
        <v>1139</v>
      </c>
      <c r="G18" s="14" t="s">
        <v>794</v>
      </c>
      <c r="H18" s="160" t="s">
        <v>795</v>
      </c>
      <c r="I18" s="14" t="s">
        <v>796</v>
      </c>
      <c r="J18" s="160" t="s">
        <v>797</v>
      </c>
      <c r="K18" s="14"/>
      <c r="L18" s="14"/>
      <c r="M18" s="14"/>
      <c r="N18" s="14"/>
      <c r="O18" s="14"/>
      <c r="P18" s="14"/>
      <c r="Q18" s="14"/>
      <c r="R18" s="14"/>
      <c r="S18" s="14"/>
      <c r="T18" s="14"/>
      <c r="U18" s="14"/>
      <c r="V18" s="14" t="s">
        <v>29</v>
      </c>
      <c r="W18" s="14"/>
      <c r="X18" s="14"/>
      <c r="Y18" s="14"/>
      <c r="Z18" s="14"/>
      <c r="AB18" s="161"/>
    </row>
    <row r="19" spans="1:2686" s="163" customFormat="1" x14ac:dyDescent="0.25">
      <c r="A19" s="16" t="s">
        <v>224</v>
      </c>
      <c r="B19" s="14" t="s">
        <v>798</v>
      </c>
      <c r="C19" s="14" t="s">
        <v>229</v>
      </c>
      <c r="D19" s="139">
        <v>6320</v>
      </c>
      <c r="E19" s="173"/>
      <c r="F19" s="173"/>
      <c r="G19" s="14" t="s">
        <v>799</v>
      </c>
      <c r="H19" s="160" t="s">
        <v>800</v>
      </c>
      <c r="I19" s="14" t="s">
        <v>801</v>
      </c>
      <c r="J19" s="160" t="s">
        <v>802</v>
      </c>
      <c r="K19" s="52"/>
      <c r="L19" s="52"/>
      <c r="M19" s="52"/>
      <c r="N19" s="16" t="s">
        <v>29</v>
      </c>
      <c r="O19" s="14" t="s">
        <v>29</v>
      </c>
      <c r="P19" s="14" t="s">
        <v>29</v>
      </c>
      <c r="Q19" s="139" t="s">
        <v>29</v>
      </c>
      <c r="R19" s="14" t="s">
        <v>29</v>
      </c>
      <c r="S19" s="160"/>
      <c r="T19" s="14"/>
      <c r="U19" s="160"/>
      <c r="V19" s="16"/>
      <c r="W19" s="14"/>
      <c r="X19" s="14" t="s">
        <v>29</v>
      </c>
      <c r="Y19" s="139"/>
      <c r="Z19" s="52"/>
      <c r="AA19" s="164"/>
      <c r="AB19" s="165"/>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61"/>
      <c r="BN19" s="161"/>
      <c r="BO19" s="161"/>
      <c r="BP19" s="161"/>
      <c r="BQ19" s="161"/>
      <c r="BR19" s="161"/>
      <c r="BS19" s="161"/>
      <c r="BT19" s="161"/>
      <c r="BU19" s="161"/>
      <c r="BV19" s="161"/>
      <c r="BW19" s="161"/>
      <c r="BX19" s="161"/>
      <c r="BY19" s="161"/>
      <c r="BZ19" s="161"/>
      <c r="CA19" s="161"/>
      <c r="CB19" s="161"/>
      <c r="CC19" s="161"/>
      <c r="CD19" s="161"/>
      <c r="CE19" s="161"/>
      <c r="CF19" s="161"/>
      <c r="CG19" s="161"/>
      <c r="CH19" s="161"/>
      <c r="CI19" s="161"/>
      <c r="CJ19" s="161"/>
      <c r="CK19" s="161"/>
      <c r="CL19" s="161"/>
      <c r="CM19" s="161"/>
      <c r="CN19" s="161"/>
      <c r="CO19" s="161"/>
      <c r="CP19" s="161"/>
      <c r="CQ19" s="161"/>
      <c r="CR19" s="161"/>
      <c r="CS19" s="161"/>
      <c r="CT19" s="161"/>
      <c r="CU19" s="161"/>
      <c r="CV19" s="161"/>
      <c r="CW19" s="161"/>
      <c r="CX19" s="161"/>
      <c r="CY19" s="161"/>
      <c r="CZ19" s="161"/>
      <c r="DA19" s="161"/>
      <c r="DB19" s="161"/>
      <c r="DC19" s="161"/>
      <c r="DD19" s="161"/>
      <c r="DE19" s="161"/>
      <c r="DF19" s="161"/>
      <c r="DG19" s="161"/>
      <c r="DH19" s="161"/>
      <c r="DI19" s="161"/>
      <c r="DJ19" s="161"/>
      <c r="DK19" s="161"/>
      <c r="DL19" s="161"/>
      <c r="DM19" s="161"/>
      <c r="DN19" s="161"/>
      <c r="DO19" s="161"/>
      <c r="DP19" s="161"/>
      <c r="DQ19" s="161"/>
      <c r="DR19" s="161"/>
      <c r="DS19" s="161"/>
      <c r="DT19" s="161"/>
      <c r="DU19" s="161"/>
      <c r="DV19" s="161"/>
      <c r="DW19" s="161"/>
      <c r="DX19" s="161"/>
      <c r="DY19" s="161"/>
      <c r="DZ19" s="161"/>
      <c r="EA19" s="161"/>
      <c r="EB19" s="161"/>
      <c r="EC19" s="161"/>
      <c r="ED19" s="161"/>
      <c r="EE19" s="161"/>
      <c r="EF19" s="161"/>
      <c r="EG19" s="161"/>
      <c r="EH19" s="161"/>
      <c r="EI19" s="161"/>
      <c r="EJ19" s="161"/>
      <c r="EK19" s="161"/>
      <c r="EL19" s="161"/>
      <c r="EM19" s="161"/>
      <c r="EN19" s="161"/>
      <c r="EO19" s="161"/>
      <c r="EP19" s="161"/>
      <c r="EQ19" s="161"/>
      <c r="ER19" s="161"/>
      <c r="ES19" s="161"/>
      <c r="ET19" s="161"/>
      <c r="EU19" s="161"/>
      <c r="EV19" s="161"/>
      <c r="EW19" s="161"/>
      <c r="EX19" s="161"/>
      <c r="EY19" s="161"/>
      <c r="EZ19" s="161"/>
      <c r="FA19" s="161"/>
      <c r="FB19" s="161"/>
      <c r="FC19" s="161"/>
      <c r="FD19" s="161"/>
      <c r="FE19" s="161"/>
      <c r="FF19" s="161"/>
      <c r="FG19" s="161"/>
      <c r="FH19" s="161"/>
      <c r="FI19" s="161"/>
      <c r="FJ19" s="161"/>
      <c r="FK19" s="161"/>
      <c r="FL19" s="161"/>
      <c r="FM19" s="161"/>
      <c r="FN19" s="161"/>
      <c r="FO19" s="161"/>
      <c r="FP19" s="161"/>
      <c r="FQ19" s="161"/>
      <c r="FR19" s="161"/>
      <c r="FS19" s="161"/>
      <c r="FT19" s="161"/>
      <c r="FU19" s="161"/>
      <c r="FV19" s="161"/>
      <c r="FW19" s="161"/>
      <c r="FX19" s="161"/>
      <c r="FY19" s="161"/>
      <c r="FZ19" s="161"/>
      <c r="GA19" s="161"/>
      <c r="GB19" s="161"/>
      <c r="GC19" s="161"/>
      <c r="GD19" s="161"/>
      <c r="GE19" s="161"/>
      <c r="GF19" s="161"/>
      <c r="GG19" s="161"/>
      <c r="GH19" s="161"/>
      <c r="GI19" s="161"/>
      <c r="GJ19" s="161"/>
      <c r="GK19" s="161"/>
      <c r="GL19" s="161"/>
      <c r="GM19" s="161"/>
      <c r="GN19" s="161"/>
      <c r="GO19" s="161"/>
      <c r="GP19" s="161"/>
      <c r="GQ19" s="161"/>
      <c r="GR19" s="161"/>
      <c r="GS19" s="161"/>
      <c r="GT19" s="161"/>
      <c r="GU19" s="161"/>
      <c r="GV19" s="161"/>
      <c r="GW19" s="161"/>
      <c r="GX19" s="161"/>
      <c r="GY19" s="161"/>
      <c r="GZ19" s="161"/>
      <c r="HA19" s="161"/>
      <c r="HB19" s="161"/>
      <c r="HC19" s="161"/>
      <c r="HD19" s="161"/>
      <c r="HE19" s="161"/>
      <c r="HF19" s="161"/>
      <c r="HG19" s="161"/>
      <c r="HH19" s="161"/>
      <c r="HI19" s="161"/>
      <c r="HJ19" s="161"/>
      <c r="HK19" s="161"/>
      <c r="HL19" s="161"/>
      <c r="HM19" s="161"/>
      <c r="HN19" s="161"/>
      <c r="HO19" s="161"/>
      <c r="HP19" s="161"/>
      <c r="HQ19" s="161"/>
      <c r="HR19" s="161"/>
      <c r="HS19" s="161"/>
      <c r="HT19" s="161"/>
      <c r="HU19" s="161"/>
      <c r="HV19" s="161"/>
      <c r="HW19" s="161"/>
      <c r="HX19" s="161"/>
      <c r="HY19" s="161"/>
      <c r="HZ19" s="161"/>
      <c r="IA19" s="161"/>
      <c r="IB19" s="161"/>
      <c r="IC19" s="161"/>
      <c r="ID19" s="161"/>
      <c r="IE19" s="161"/>
      <c r="IF19" s="161"/>
      <c r="IG19" s="161"/>
      <c r="IH19" s="161"/>
      <c r="II19" s="161"/>
      <c r="IJ19" s="161"/>
      <c r="IK19" s="161"/>
      <c r="IL19" s="161"/>
      <c r="IM19" s="161"/>
      <c r="IN19" s="161"/>
      <c r="IO19" s="161"/>
      <c r="IP19" s="161"/>
      <c r="IQ19" s="161"/>
      <c r="IR19" s="161"/>
      <c r="IS19" s="161"/>
      <c r="IT19" s="161"/>
      <c r="IU19" s="161"/>
      <c r="IV19" s="161"/>
      <c r="IW19" s="161"/>
      <c r="IX19" s="161"/>
      <c r="IY19" s="161"/>
      <c r="IZ19" s="161"/>
      <c r="JA19" s="161"/>
      <c r="JB19" s="161"/>
      <c r="JC19" s="161"/>
      <c r="JD19" s="161"/>
      <c r="JE19" s="161"/>
      <c r="JF19" s="161"/>
      <c r="JG19" s="161"/>
      <c r="JH19" s="161"/>
      <c r="JI19" s="161"/>
      <c r="JJ19" s="161"/>
      <c r="JK19" s="161"/>
      <c r="JL19" s="161"/>
      <c r="JM19" s="161"/>
      <c r="JN19" s="161"/>
      <c r="JO19" s="161"/>
      <c r="JP19" s="161"/>
      <c r="JQ19" s="161"/>
      <c r="JR19" s="161"/>
      <c r="JS19" s="161"/>
      <c r="JT19" s="161"/>
      <c r="JU19" s="161"/>
      <c r="JV19" s="161"/>
      <c r="JW19" s="161"/>
      <c r="JX19" s="161"/>
      <c r="JY19" s="161"/>
      <c r="JZ19" s="161"/>
      <c r="KA19" s="161"/>
      <c r="KB19" s="161"/>
      <c r="KC19" s="161"/>
      <c r="KD19" s="161"/>
      <c r="KE19" s="161"/>
      <c r="KF19" s="161"/>
      <c r="KG19" s="161"/>
      <c r="KH19" s="161"/>
      <c r="KI19" s="161"/>
      <c r="KJ19" s="161"/>
      <c r="KK19" s="161"/>
      <c r="KL19" s="161"/>
      <c r="KM19" s="161"/>
      <c r="KN19" s="161"/>
      <c r="KO19" s="161"/>
      <c r="KP19" s="161"/>
      <c r="KQ19" s="161"/>
      <c r="KR19" s="161"/>
      <c r="KS19" s="161"/>
      <c r="KT19" s="161"/>
      <c r="KU19" s="161"/>
      <c r="KV19" s="161"/>
      <c r="KW19" s="161"/>
      <c r="KX19" s="161"/>
      <c r="KY19" s="161"/>
      <c r="KZ19" s="161"/>
      <c r="LA19" s="161"/>
      <c r="LB19" s="161"/>
      <c r="LC19" s="161"/>
      <c r="LD19" s="161"/>
      <c r="LE19" s="161"/>
      <c r="LF19" s="161"/>
      <c r="LG19" s="161"/>
      <c r="LH19" s="161"/>
      <c r="LI19" s="161"/>
      <c r="LJ19" s="161"/>
      <c r="LK19" s="161"/>
      <c r="LL19" s="161"/>
      <c r="LM19" s="161"/>
      <c r="LN19" s="161"/>
      <c r="LO19" s="161"/>
      <c r="LP19" s="161"/>
      <c r="LQ19" s="161"/>
      <c r="LR19" s="161"/>
      <c r="LS19" s="161"/>
      <c r="LT19" s="161"/>
      <c r="LU19" s="161"/>
      <c r="LV19" s="161"/>
      <c r="LW19" s="161"/>
      <c r="LX19" s="161"/>
      <c r="LY19" s="161"/>
      <c r="LZ19" s="161"/>
      <c r="MA19" s="161"/>
      <c r="MB19" s="161"/>
      <c r="MC19" s="161"/>
      <c r="MD19" s="161"/>
      <c r="ME19" s="161"/>
      <c r="MF19" s="161"/>
      <c r="MG19" s="161"/>
      <c r="MH19" s="161"/>
      <c r="MI19" s="161"/>
      <c r="MJ19" s="161"/>
      <c r="MK19" s="161"/>
      <c r="ML19" s="161"/>
      <c r="MM19" s="161"/>
      <c r="MN19" s="161"/>
      <c r="MO19" s="161"/>
      <c r="MP19" s="161"/>
      <c r="MQ19" s="161"/>
      <c r="MR19" s="161"/>
      <c r="MS19" s="161"/>
      <c r="MT19" s="161"/>
      <c r="MU19" s="161"/>
      <c r="MV19" s="161"/>
      <c r="MW19" s="161"/>
      <c r="MX19" s="161"/>
      <c r="MY19" s="161"/>
      <c r="MZ19" s="161"/>
      <c r="NA19" s="161"/>
      <c r="NB19" s="161"/>
      <c r="NC19" s="161"/>
      <c r="ND19" s="161"/>
      <c r="NE19" s="161"/>
      <c r="NF19" s="161"/>
      <c r="NG19" s="161"/>
      <c r="NH19" s="161"/>
      <c r="NI19" s="161"/>
      <c r="NJ19" s="161"/>
      <c r="NK19" s="161"/>
      <c r="NL19" s="161"/>
      <c r="NM19" s="161"/>
      <c r="NN19" s="161"/>
      <c r="NO19" s="161"/>
      <c r="NP19" s="161"/>
      <c r="NQ19" s="161"/>
      <c r="NR19" s="161"/>
      <c r="NS19" s="161"/>
      <c r="NT19" s="161"/>
      <c r="NU19" s="161"/>
      <c r="NV19" s="161"/>
      <c r="NW19" s="161"/>
      <c r="NX19" s="161"/>
      <c r="NY19" s="161"/>
      <c r="NZ19" s="161"/>
      <c r="OA19" s="161"/>
      <c r="OB19" s="161"/>
      <c r="OC19" s="161"/>
      <c r="OD19" s="161"/>
      <c r="OE19" s="161"/>
      <c r="OF19" s="161"/>
      <c r="OG19" s="161"/>
      <c r="OH19" s="161"/>
      <c r="OI19" s="161"/>
      <c r="OJ19" s="161"/>
      <c r="OK19" s="161"/>
      <c r="OL19" s="161"/>
      <c r="OM19" s="161"/>
      <c r="ON19" s="161"/>
      <c r="OO19" s="161"/>
      <c r="OP19" s="161"/>
      <c r="OQ19" s="161"/>
      <c r="OR19" s="161"/>
      <c r="OS19" s="161"/>
      <c r="OT19" s="161"/>
      <c r="OU19" s="161"/>
      <c r="OV19" s="161"/>
      <c r="OW19" s="161"/>
      <c r="OX19" s="161"/>
      <c r="OY19" s="161"/>
      <c r="OZ19" s="161"/>
      <c r="PA19" s="161"/>
      <c r="PB19" s="161"/>
      <c r="PC19" s="161"/>
      <c r="PD19" s="161"/>
      <c r="PE19" s="161"/>
      <c r="PF19" s="161"/>
      <c r="PG19" s="161"/>
      <c r="PH19" s="161"/>
      <c r="PI19" s="161"/>
      <c r="PJ19" s="161"/>
      <c r="PK19" s="161"/>
      <c r="PL19" s="161"/>
      <c r="PM19" s="161"/>
      <c r="PN19" s="161"/>
      <c r="PO19" s="161"/>
      <c r="PP19" s="161"/>
      <c r="PQ19" s="161"/>
      <c r="PR19" s="161"/>
      <c r="PS19" s="161"/>
      <c r="PT19" s="161"/>
      <c r="PU19" s="161"/>
      <c r="PV19" s="161"/>
      <c r="PW19" s="161"/>
      <c r="PX19" s="161"/>
      <c r="PY19" s="161"/>
      <c r="PZ19" s="161"/>
      <c r="QA19" s="161"/>
      <c r="QB19" s="161"/>
      <c r="QC19" s="161"/>
      <c r="QD19" s="161"/>
      <c r="QE19" s="161"/>
      <c r="QF19" s="161"/>
      <c r="QG19" s="161"/>
      <c r="QH19" s="161"/>
      <c r="QI19" s="161"/>
      <c r="QJ19" s="161"/>
      <c r="QK19" s="161"/>
      <c r="QL19" s="161"/>
      <c r="QM19" s="161"/>
      <c r="QN19" s="161"/>
      <c r="QO19" s="161"/>
      <c r="QP19" s="161"/>
      <c r="QQ19" s="161"/>
      <c r="QR19" s="161"/>
      <c r="QS19" s="161"/>
      <c r="QT19" s="161"/>
      <c r="QU19" s="161"/>
      <c r="QV19" s="161"/>
      <c r="QW19" s="161"/>
      <c r="QX19" s="161"/>
      <c r="QY19" s="161"/>
      <c r="QZ19" s="161"/>
      <c r="RA19" s="161"/>
      <c r="RB19" s="161"/>
      <c r="RC19" s="161"/>
      <c r="RD19" s="161"/>
      <c r="RE19" s="161"/>
      <c r="RF19" s="161"/>
      <c r="RG19" s="161"/>
      <c r="RH19" s="161"/>
      <c r="RI19" s="161"/>
      <c r="RJ19" s="161"/>
      <c r="RK19" s="161"/>
      <c r="RL19" s="161"/>
      <c r="RM19" s="161"/>
      <c r="RN19" s="161"/>
      <c r="RO19" s="161"/>
      <c r="RP19" s="161"/>
      <c r="RQ19" s="161"/>
      <c r="RR19" s="161"/>
      <c r="RS19" s="161"/>
      <c r="RT19" s="161"/>
      <c r="RU19" s="161"/>
      <c r="RV19" s="161"/>
      <c r="RW19" s="161"/>
      <c r="RX19" s="161"/>
      <c r="RY19" s="161"/>
      <c r="RZ19" s="161"/>
      <c r="SA19" s="161"/>
      <c r="SB19" s="161"/>
      <c r="SC19" s="161"/>
      <c r="SD19" s="161"/>
      <c r="SE19" s="161"/>
      <c r="SF19" s="161"/>
      <c r="SG19" s="161"/>
      <c r="SH19" s="161"/>
      <c r="SI19" s="161"/>
      <c r="SJ19" s="161"/>
      <c r="SK19" s="161"/>
      <c r="SL19" s="161"/>
      <c r="SM19" s="161"/>
      <c r="SN19" s="161"/>
      <c r="SO19" s="161"/>
      <c r="SP19" s="161"/>
      <c r="SQ19" s="161"/>
      <c r="SR19" s="161"/>
      <c r="SS19" s="161"/>
      <c r="ST19" s="161"/>
      <c r="SU19" s="161"/>
      <c r="SV19" s="161"/>
      <c r="SW19" s="161"/>
      <c r="SX19" s="161"/>
      <c r="SY19" s="161"/>
      <c r="SZ19" s="161"/>
      <c r="TA19" s="161"/>
      <c r="TB19" s="161"/>
      <c r="TC19" s="161"/>
      <c r="TD19" s="161"/>
      <c r="TE19" s="161"/>
      <c r="TF19" s="161"/>
      <c r="TG19" s="161"/>
      <c r="TH19" s="161"/>
      <c r="TI19" s="161"/>
      <c r="TJ19" s="161"/>
      <c r="TK19" s="161"/>
      <c r="TL19" s="161"/>
      <c r="TM19" s="161"/>
      <c r="TN19" s="161"/>
      <c r="TO19" s="161"/>
      <c r="TP19" s="161"/>
      <c r="TQ19" s="161"/>
      <c r="TR19" s="161"/>
      <c r="TS19" s="161"/>
      <c r="TT19" s="161"/>
      <c r="TU19" s="161"/>
      <c r="TV19" s="161"/>
      <c r="TW19" s="161"/>
      <c r="TX19" s="161"/>
      <c r="TY19" s="161"/>
      <c r="TZ19" s="161"/>
      <c r="UA19" s="161"/>
      <c r="UB19" s="161"/>
      <c r="UC19" s="161"/>
      <c r="UD19" s="161"/>
      <c r="UE19" s="161"/>
      <c r="UF19" s="161"/>
      <c r="UG19" s="161"/>
      <c r="UH19" s="161"/>
      <c r="UI19" s="161"/>
      <c r="UJ19" s="161"/>
      <c r="UK19" s="161"/>
      <c r="UL19" s="161"/>
      <c r="UM19" s="161"/>
      <c r="UN19" s="161"/>
      <c r="UO19" s="161"/>
      <c r="UP19" s="161"/>
      <c r="UQ19" s="161"/>
      <c r="UR19" s="161"/>
      <c r="US19" s="161"/>
      <c r="UT19" s="161"/>
      <c r="UU19" s="161"/>
      <c r="UV19" s="161"/>
      <c r="UW19" s="161"/>
      <c r="UX19" s="161"/>
      <c r="UY19" s="161"/>
      <c r="UZ19" s="161"/>
      <c r="VA19" s="161"/>
      <c r="VB19" s="161"/>
      <c r="VC19" s="161"/>
      <c r="VD19" s="161"/>
      <c r="VE19" s="161"/>
      <c r="VF19" s="161"/>
      <c r="VG19" s="161"/>
      <c r="VH19" s="161"/>
      <c r="VI19" s="161"/>
      <c r="VJ19" s="161"/>
      <c r="VK19" s="161"/>
      <c r="VL19" s="161"/>
      <c r="VM19" s="161"/>
      <c r="VN19" s="161"/>
      <c r="VO19" s="161"/>
      <c r="VP19" s="161"/>
      <c r="VQ19" s="161"/>
      <c r="VR19" s="161"/>
      <c r="VS19" s="161"/>
      <c r="VT19" s="161"/>
      <c r="VU19" s="161"/>
      <c r="VV19" s="161"/>
      <c r="VW19" s="161"/>
      <c r="VX19" s="161"/>
      <c r="VY19" s="161"/>
      <c r="VZ19" s="161"/>
      <c r="WA19" s="161"/>
      <c r="WB19" s="161"/>
      <c r="WC19" s="161"/>
      <c r="WD19" s="161"/>
      <c r="WE19" s="161"/>
      <c r="WF19" s="161"/>
      <c r="WG19" s="161"/>
      <c r="WH19" s="161"/>
      <c r="WI19" s="161"/>
      <c r="WJ19" s="161"/>
      <c r="WK19" s="161"/>
      <c r="WL19" s="161"/>
      <c r="WM19" s="161"/>
      <c r="WN19" s="161"/>
      <c r="WO19" s="161"/>
      <c r="WP19" s="161"/>
      <c r="WQ19" s="161"/>
      <c r="WR19" s="161"/>
      <c r="WS19" s="161"/>
      <c r="WT19" s="161"/>
      <c r="WU19" s="161"/>
      <c r="WV19" s="161"/>
      <c r="WW19" s="161"/>
      <c r="WX19" s="161"/>
      <c r="WY19" s="161"/>
      <c r="WZ19" s="161"/>
      <c r="XA19" s="161"/>
      <c r="XB19" s="161"/>
      <c r="XC19" s="161"/>
      <c r="XD19" s="161"/>
      <c r="XE19" s="161"/>
      <c r="XF19" s="161"/>
      <c r="XG19" s="161"/>
      <c r="XH19" s="161"/>
      <c r="XI19" s="161"/>
      <c r="XJ19" s="161"/>
      <c r="XK19" s="161"/>
      <c r="XL19" s="161"/>
      <c r="XM19" s="161"/>
      <c r="XN19" s="161"/>
      <c r="XO19" s="161"/>
      <c r="XP19" s="161"/>
      <c r="XQ19" s="161"/>
      <c r="XR19" s="161"/>
      <c r="XS19" s="161"/>
      <c r="XT19" s="161"/>
      <c r="XU19" s="161"/>
      <c r="XV19" s="161"/>
      <c r="XW19" s="161"/>
      <c r="XX19" s="161"/>
      <c r="XY19" s="161"/>
      <c r="XZ19" s="161"/>
      <c r="YA19" s="161"/>
      <c r="YB19" s="161"/>
      <c r="YC19" s="161"/>
      <c r="YD19" s="161"/>
      <c r="YE19" s="161"/>
      <c r="YF19" s="161"/>
      <c r="YG19" s="161"/>
      <c r="YH19" s="161"/>
      <c r="YI19" s="161"/>
      <c r="YJ19" s="161"/>
      <c r="YK19" s="161"/>
      <c r="YL19" s="161"/>
      <c r="YM19" s="161"/>
      <c r="YN19" s="161"/>
      <c r="YO19" s="161"/>
      <c r="YP19" s="161"/>
      <c r="YQ19" s="161"/>
      <c r="YR19" s="161"/>
      <c r="YS19" s="161"/>
      <c r="YT19" s="161"/>
      <c r="YU19" s="161"/>
      <c r="YV19" s="161"/>
      <c r="YW19" s="161"/>
      <c r="YX19" s="161"/>
      <c r="YY19" s="161"/>
      <c r="YZ19" s="161"/>
      <c r="ZA19" s="161"/>
      <c r="ZB19" s="161"/>
      <c r="ZC19" s="161"/>
      <c r="ZD19" s="161"/>
      <c r="ZE19" s="161"/>
      <c r="ZF19" s="161"/>
      <c r="ZG19" s="161"/>
      <c r="ZH19" s="161"/>
      <c r="ZI19" s="161"/>
      <c r="ZJ19" s="161"/>
      <c r="ZK19" s="161"/>
      <c r="ZL19" s="161"/>
      <c r="ZM19" s="161"/>
      <c r="ZN19" s="161"/>
      <c r="ZO19" s="161"/>
      <c r="ZP19" s="161"/>
      <c r="ZQ19" s="161"/>
      <c r="ZR19" s="161"/>
      <c r="ZS19" s="161"/>
      <c r="ZT19" s="161"/>
      <c r="ZU19" s="161"/>
      <c r="ZV19" s="161"/>
      <c r="ZW19" s="161"/>
      <c r="ZX19" s="161"/>
      <c r="ZY19" s="161"/>
      <c r="ZZ19" s="161"/>
      <c r="AAA19" s="161"/>
      <c r="AAB19" s="161"/>
      <c r="AAC19" s="161"/>
      <c r="AAD19" s="161"/>
      <c r="AAE19" s="161"/>
      <c r="AAF19" s="161"/>
      <c r="AAG19" s="161"/>
      <c r="AAH19" s="161"/>
      <c r="AAI19" s="161"/>
      <c r="AAJ19" s="161"/>
      <c r="AAK19" s="161"/>
      <c r="AAL19" s="161"/>
      <c r="AAM19" s="161"/>
      <c r="AAN19" s="161"/>
      <c r="AAO19" s="161"/>
      <c r="AAP19" s="161"/>
      <c r="AAQ19" s="161"/>
      <c r="AAR19" s="161"/>
      <c r="AAS19" s="161"/>
      <c r="AAT19" s="161"/>
      <c r="AAU19" s="161"/>
      <c r="AAV19" s="161"/>
      <c r="AAW19" s="161"/>
      <c r="AAX19" s="161"/>
      <c r="AAY19" s="161"/>
      <c r="AAZ19" s="161"/>
      <c r="ABA19" s="161"/>
      <c r="ABB19" s="161"/>
      <c r="ABC19" s="161"/>
      <c r="ABD19" s="161"/>
      <c r="ABE19" s="161"/>
      <c r="ABF19" s="161"/>
      <c r="ABG19" s="161"/>
      <c r="ABH19" s="161"/>
      <c r="ABI19" s="161"/>
      <c r="ABJ19" s="161"/>
      <c r="ABK19" s="161"/>
      <c r="ABL19" s="161"/>
      <c r="ABM19" s="161"/>
      <c r="ABN19" s="161"/>
      <c r="ABO19" s="161"/>
      <c r="ABP19" s="161"/>
      <c r="ABQ19" s="161"/>
      <c r="ABR19" s="161"/>
      <c r="ABS19" s="161"/>
      <c r="ABT19" s="161"/>
      <c r="ABU19" s="161"/>
      <c r="ABV19" s="161"/>
      <c r="ABW19" s="161"/>
      <c r="ABX19" s="161"/>
      <c r="ABY19" s="161"/>
      <c r="ABZ19" s="161"/>
      <c r="ACA19" s="161"/>
      <c r="ACB19" s="161"/>
      <c r="ACC19" s="161"/>
      <c r="ACD19" s="161"/>
      <c r="ACE19" s="161"/>
      <c r="ACF19" s="161"/>
      <c r="ACG19" s="161"/>
      <c r="ACH19" s="161"/>
      <c r="ACI19" s="161"/>
      <c r="ACJ19" s="161"/>
      <c r="ACK19" s="161"/>
      <c r="ACL19" s="161"/>
      <c r="ACM19" s="161"/>
      <c r="ACN19" s="161"/>
      <c r="ACO19" s="161"/>
      <c r="ACP19" s="161"/>
      <c r="ACQ19" s="161"/>
      <c r="ACR19" s="161"/>
      <c r="ACS19" s="161"/>
      <c r="ACT19" s="161"/>
      <c r="ACU19" s="161"/>
      <c r="ACV19" s="161"/>
      <c r="ACW19" s="161"/>
      <c r="ACX19" s="161"/>
      <c r="ACY19" s="161"/>
      <c r="ACZ19" s="161"/>
      <c r="ADA19" s="161"/>
      <c r="ADB19" s="161"/>
      <c r="ADC19" s="161"/>
      <c r="ADD19" s="161"/>
      <c r="ADE19" s="161"/>
      <c r="ADF19" s="161"/>
      <c r="ADG19" s="161"/>
      <c r="ADH19" s="161"/>
      <c r="ADI19" s="161"/>
      <c r="ADJ19" s="161"/>
      <c r="ADK19" s="161"/>
      <c r="ADL19" s="161"/>
      <c r="ADM19" s="161"/>
      <c r="ADN19" s="161"/>
      <c r="ADO19" s="161"/>
      <c r="ADP19" s="161"/>
      <c r="ADQ19" s="161"/>
      <c r="ADR19" s="161"/>
      <c r="ADS19" s="161"/>
      <c r="ADT19" s="161"/>
      <c r="ADU19" s="161"/>
      <c r="ADV19" s="161"/>
      <c r="ADW19" s="161"/>
      <c r="ADX19" s="161"/>
      <c r="ADY19" s="161"/>
      <c r="ADZ19" s="161"/>
      <c r="AEA19" s="161"/>
      <c r="AEB19" s="161"/>
      <c r="AEC19" s="161"/>
      <c r="AED19" s="161"/>
      <c r="AEE19" s="161"/>
      <c r="AEF19" s="161"/>
      <c r="AEG19" s="161"/>
      <c r="AEH19" s="161"/>
      <c r="AEI19" s="161"/>
      <c r="AEJ19" s="161"/>
      <c r="AEK19" s="161"/>
      <c r="AEL19" s="161"/>
      <c r="AEM19" s="161"/>
      <c r="AEN19" s="161"/>
      <c r="AEO19" s="161"/>
      <c r="AEP19" s="161"/>
      <c r="AEQ19" s="161"/>
      <c r="AER19" s="161"/>
      <c r="AES19" s="161"/>
      <c r="AET19" s="161"/>
      <c r="AEU19" s="161"/>
      <c r="AEV19" s="161"/>
      <c r="AEW19" s="161"/>
      <c r="AEX19" s="161"/>
      <c r="AEY19" s="161"/>
      <c r="AEZ19" s="161"/>
      <c r="AFA19" s="161"/>
      <c r="AFB19" s="161"/>
      <c r="AFC19" s="161"/>
      <c r="AFD19" s="161"/>
      <c r="AFE19" s="161"/>
      <c r="AFF19" s="161"/>
      <c r="AFG19" s="161"/>
      <c r="AFH19" s="161"/>
      <c r="AFI19" s="161"/>
      <c r="AFJ19" s="161"/>
      <c r="AFK19" s="161"/>
      <c r="AFL19" s="161"/>
      <c r="AFM19" s="161"/>
      <c r="AFN19" s="161"/>
      <c r="AFO19" s="161"/>
      <c r="AFP19" s="161"/>
      <c r="AFQ19" s="161"/>
      <c r="AFR19" s="161"/>
      <c r="AFS19" s="161"/>
      <c r="AFT19" s="161"/>
      <c r="AFU19" s="161"/>
      <c r="AFV19" s="161"/>
      <c r="AFW19" s="161"/>
      <c r="AFX19" s="161"/>
      <c r="AFY19" s="161"/>
      <c r="AFZ19" s="161"/>
      <c r="AGA19" s="161"/>
      <c r="AGB19" s="161"/>
      <c r="AGC19" s="161"/>
      <c r="AGD19" s="161"/>
      <c r="AGE19" s="161"/>
      <c r="AGF19" s="161"/>
      <c r="AGG19" s="161"/>
      <c r="AGH19" s="161"/>
      <c r="AGI19" s="161"/>
      <c r="AGJ19" s="161"/>
      <c r="AGK19" s="161"/>
      <c r="AGL19" s="161"/>
      <c r="AGM19" s="161"/>
      <c r="AGN19" s="161"/>
      <c r="AGO19" s="161"/>
      <c r="AGP19" s="161"/>
      <c r="AGQ19" s="161"/>
      <c r="AGR19" s="161"/>
      <c r="AGS19" s="161"/>
      <c r="AGT19" s="161"/>
      <c r="AGU19" s="161"/>
      <c r="AGV19" s="161"/>
      <c r="AGW19" s="161"/>
      <c r="AGX19" s="161"/>
      <c r="AGY19" s="161"/>
      <c r="AGZ19" s="161"/>
      <c r="AHA19" s="161"/>
      <c r="AHB19" s="161"/>
      <c r="AHC19" s="161"/>
      <c r="AHD19" s="161"/>
      <c r="AHE19" s="161"/>
      <c r="AHF19" s="161"/>
      <c r="AHG19" s="161"/>
      <c r="AHH19" s="161"/>
      <c r="AHI19" s="161"/>
      <c r="AHJ19" s="161"/>
      <c r="AHK19" s="161"/>
      <c r="AHL19" s="161"/>
      <c r="AHM19" s="161"/>
      <c r="AHN19" s="161"/>
      <c r="AHO19" s="161"/>
      <c r="AHP19" s="161"/>
      <c r="AHQ19" s="161"/>
      <c r="AHR19" s="161"/>
      <c r="AHS19" s="161"/>
      <c r="AHT19" s="161"/>
      <c r="AHU19" s="161"/>
      <c r="AHV19" s="161"/>
      <c r="AHW19" s="161"/>
      <c r="AHX19" s="161"/>
      <c r="AHY19" s="161"/>
      <c r="AHZ19" s="161"/>
      <c r="AIA19" s="161"/>
      <c r="AIB19" s="161"/>
      <c r="AIC19" s="161"/>
      <c r="AID19" s="161"/>
      <c r="AIE19" s="161"/>
      <c r="AIF19" s="161"/>
      <c r="AIG19" s="161"/>
      <c r="AIH19" s="161"/>
      <c r="AII19" s="161"/>
      <c r="AIJ19" s="161"/>
      <c r="AIK19" s="161"/>
      <c r="AIL19" s="161"/>
      <c r="AIM19" s="161"/>
      <c r="AIN19" s="161"/>
      <c r="AIO19" s="161"/>
      <c r="AIP19" s="161"/>
      <c r="AIQ19" s="161"/>
      <c r="AIR19" s="161"/>
      <c r="AIS19" s="161"/>
      <c r="AIT19" s="161"/>
      <c r="AIU19" s="161"/>
      <c r="AIV19" s="161"/>
      <c r="AIW19" s="161"/>
      <c r="AIX19" s="161"/>
      <c r="AIY19" s="161"/>
      <c r="AIZ19" s="161"/>
      <c r="AJA19" s="161"/>
      <c r="AJB19" s="161"/>
      <c r="AJC19" s="161"/>
      <c r="AJD19" s="161"/>
      <c r="AJE19" s="161"/>
      <c r="AJF19" s="161"/>
      <c r="AJG19" s="161"/>
      <c r="AJH19" s="161"/>
      <c r="AJI19" s="161"/>
      <c r="AJJ19" s="161"/>
      <c r="AJK19" s="161"/>
      <c r="AJL19" s="161"/>
      <c r="AJM19" s="161"/>
      <c r="AJN19" s="161"/>
      <c r="AJO19" s="161"/>
      <c r="AJP19" s="161"/>
      <c r="AJQ19" s="161"/>
      <c r="AJR19" s="161"/>
      <c r="AJS19" s="161"/>
      <c r="AJT19" s="161"/>
      <c r="AJU19" s="161"/>
      <c r="AJV19" s="161"/>
      <c r="AJW19" s="161"/>
      <c r="AJX19" s="161"/>
      <c r="AJY19" s="161"/>
      <c r="AJZ19" s="161"/>
      <c r="AKA19" s="161"/>
      <c r="AKB19" s="161"/>
      <c r="AKC19" s="161"/>
      <c r="AKD19" s="161"/>
      <c r="AKE19" s="161"/>
      <c r="AKF19" s="161"/>
      <c r="AKG19" s="161"/>
      <c r="AKH19" s="161"/>
      <c r="AKI19" s="161"/>
      <c r="AKJ19" s="161"/>
      <c r="AKK19" s="161"/>
      <c r="AKL19" s="161"/>
      <c r="AKM19" s="161"/>
      <c r="AKN19" s="161"/>
      <c r="AKO19" s="161"/>
      <c r="AKP19" s="161"/>
      <c r="AKQ19" s="161"/>
      <c r="AKR19" s="161"/>
      <c r="AKS19" s="161"/>
      <c r="AKT19" s="161"/>
      <c r="AKU19" s="161"/>
      <c r="AKV19" s="161"/>
      <c r="AKW19" s="161"/>
      <c r="AKX19" s="161"/>
      <c r="AKY19" s="161"/>
      <c r="AKZ19" s="161"/>
      <c r="ALA19" s="161"/>
      <c r="ALB19" s="161"/>
      <c r="ALC19" s="161"/>
      <c r="ALD19" s="161"/>
      <c r="ALE19" s="161"/>
      <c r="ALF19" s="161"/>
      <c r="ALG19" s="161"/>
      <c r="ALH19" s="161"/>
      <c r="ALI19" s="161"/>
      <c r="ALJ19" s="161"/>
      <c r="ALK19" s="161"/>
      <c r="ALL19" s="161"/>
      <c r="ALM19" s="161"/>
      <c r="ALN19" s="161"/>
      <c r="ALO19" s="161"/>
      <c r="ALP19" s="161"/>
      <c r="ALQ19" s="161"/>
      <c r="ALR19" s="161"/>
      <c r="ALS19" s="161"/>
      <c r="ALT19" s="161"/>
      <c r="ALU19" s="161"/>
      <c r="ALV19" s="161"/>
      <c r="ALW19" s="161"/>
      <c r="ALX19" s="161"/>
      <c r="ALY19" s="161"/>
      <c r="ALZ19" s="161"/>
      <c r="AMA19" s="161"/>
      <c r="AMB19" s="161"/>
      <c r="AMC19" s="161"/>
      <c r="AMD19" s="161"/>
      <c r="AME19" s="161"/>
      <c r="AMF19" s="161"/>
      <c r="AMG19" s="161"/>
      <c r="AMH19" s="161"/>
      <c r="AMI19" s="161"/>
      <c r="AMJ19" s="161"/>
      <c r="AMK19" s="161"/>
      <c r="AML19" s="161"/>
      <c r="AMM19" s="161"/>
      <c r="AMN19" s="161"/>
      <c r="AMO19" s="161"/>
      <c r="AMP19" s="161"/>
      <c r="AMQ19" s="161"/>
      <c r="AMR19" s="161"/>
      <c r="AMS19" s="161"/>
      <c r="AMT19" s="161"/>
      <c r="AMU19" s="161"/>
      <c r="AMV19" s="161"/>
      <c r="AMW19" s="161"/>
      <c r="AMX19" s="161"/>
      <c r="AMY19" s="161"/>
      <c r="AMZ19" s="161"/>
      <c r="ANA19" s="161"/>
      <c r="ANB19" s="161"/>
      <c r="ANC19" s="161"/>
      <c r="AND19" s="161"/>
      <c r="ANE19" s="161"/>
      <c r="ANF19" s="161"/>
      <c r="ANG19" s="161"/>
      <c r="ANH19" s="161"/>
      <c r="ANI19" s="161"/>
      <c r="ANJ19" s="161"/>
      <c r="ANK19" s="161"/>
      <c r="ANL19" s="161"/>
      <c r="ANM19" s="161"/>
      <c r="ANN19" s="161"/>
      <c r="ANO19" s="161"/>
      <c r="ANP19" s="161"/>
      <c r="ANQ19" s="161"/>
      <c r="ANR19" s="161"/>
      <c r="ANS19" s="161"/>
      <c r="ANT19" s="161"/>
      <c r="ANU19" s="161"/>
      <c r="ANV19" s="161"/>
      <c r="ANW19" s="161"/>
      <c r="ANX19" s="161"/>
      <c r="ANY19" s="161"/>
      <c r="ANZ19" s="161"/>
      <c r="AOA19" s="161"/>
      <c r="AOB19" s="161"/>
      <c r="AOC19" s="161"/>
      <c r="AOD19" s="161"/>
      <c r="AOE19" s="161"/>
      <c r="AOF19" s="161"/>
      <c r="AOG19" s="161"/>
      <c r="AOH19" s="161"/>
      <c r="AOI19" s="161"/>
      <c r="AOJ19" s="161"/>
      <c r="AOK19" s="161"/>
      <c r="AOL19" s="161"/>
      <c r="AOM19" s="161"/>
      <c r="AON19" s="161"/>
      <c r="AOO19" s="161"/>
      <c r="AOP19" s="161"/>
      <c r="AOQ19" s="161"/>
      <c r="AOR19" s="161"/>
      <c r="AOS19" s="161"/>
      <c r="AOT19" s="161"/>
      <c r="AOU19" s="161"/>
      <c r="AOV19" s="161"/>
      <c r="AOW19" s="161"/>
      <c r="AOX19" s="161"/>
      <c r="AOY19" s="161"/>
      <c r="AOZ19" s="161"/>
      <c r="APA19" s="161"/>
      <c r="APB19" s="161"/>
      <c r="APC19" s="161"/>
      <c r="APD19" s="161"/>
      <c r="APE19" s="161"/>
      <c r="APF19" s="161"/>
      <c r="APG19" s="161"/>
      <c r="APH19" s="161"/>
      <c r="API19" s="161"/>
      <c r="APJ19" s="161"/>
      <c r="APK19" s="161"/>
      <c r="APL19" s="161"/>
      <c r="APM19" s="161"/>
      <c r="APN19" s="161"/>
      <c r="APO19" s="161"/>
      <c r="APP19" s="161"/>
      <c r="APQ19" s="161"/>
      <c r="APR19" s="161"/>
      <c r="APS19" s="161"/>
      <c r="APT19" s="161"/>
      <c r="APU19" s="161"/>
      <c r="APV19" s="161"/>
      <c r="APW19" s="161"/>
      <c r="APX19" s="161"/>
      <c r="APY19" s="161"/>
      <c r="APZ19" s="161"/>
      <c r="AQA19" s="161"/>
      <c r="AQB19" s="161"/>
      <c r="AQC19" s="161"/>
      <c r="AQD19" s="161"/>
      <c r="AQE19" s="161"/>
      <c r="AQF19" s="161"/>
      <c r="AQG19" s="161"/>
      <c r="AQH19" s="161"/>
      <c r="AQI19" s="161"/>
      <c r="AQJ19" s="161"/>
      <c r="AQK19" s="161"/>
      <c r="AQL19" s="161"/>
      <c r="AQM19" s="161"/>
      <c r="AQN19" s="161"/>
      <c r="AQO19" s="161"/>
      <c r="AQP19" s="161"/>
      <c r="AQQ19" s="161"/>
      <c r="AQR19" s="161"/>
      <c r="AQS19" s="161"/>
      <c r="AQT19" s="161"/>
      <c r="AQU19" s="161"/>
      <c r="AQV19" s="161"/>
      <c r="AQW19" s="161"/>
      <c r="AQX19" s="161"/>
      <c r="AQY19" s="161"/>
      <c r="AQZ19" s="161"/>
      <c r="ARA19" s="161"/>
      <c r="ARB19" s="161"/>
      <c r="ARC19" s="161"/>
      <c r="ARD19" s="161"/>
      <c r="ARE19" s="161"/>
      <c r="ARF19" s="161"/>
      <c r="ARG19" s="161"/>
      <c r="ARH19" s="161"/>
      <c r="ARI19" s="161"/>
      <c r="ARJ19" s="161"/>
      <c r="ARK19" s="161"/>
      <c r="ARL19" s="161"/>
      <c r="ARM19" s="161"/>
      <c r="ARN19" s="161"/>
      <c r="ARO19" s="161"/>
      <c r="ARP19" s="161"/>
      <c r="ARQ19" s="161"/>
      <c r="ARR19" s="161"/>
      <c r="ARS19" s="161"/>
      <c r="ART19" s="161"/>
      <c r="ARU19" s="161"/>
      <c r="ARV19" s="161"/>
      <c r="ARW19" s="161"/>
      <c r="ARX19" s="161"/>
      <c r="ARY19" s="161"/>
      <c r="ARZ19" s="161"/>
      <c r="ASA19" s="161"/>
      <c r="ASB19" s="161"/>
      <c r="ASC19" s="161"/>
      <c r="ASD19" s="161"/>
      <c r="ASE19" s="161"/>
      <c r="ASF19" s="161"/>
      <c r="ASG19" s="161"/>
      <c r="ASH19" s="161"/>
      <c r="ASI19" s="161"/>
      <c r="ASJ19" s="161"/>
      <c r="ASK19" s="161"/>
      <c r="ASL19" s="161"/>
      <c r="ASM19" s="161"/>
      <c r="ASN19" s="161"/>
      <c r="ASO19" s="161"/>
      <c r="ASP19" s="161"/>
      <c r="ASQ19" s="161"/>
      <c r="ASR19" s="161"/>
      <c r="ASS19" s="161"/>
      <c r="AST19" s="161"/>
      <c r="ASU19" s="161"/>
      <c r="ASV19" s="161"/>
      <c r="ASW19" s="161"/>
      <c r="ASX19" s="161"/>
      <c r="ASY19" s="161"/>
      <c r="ASZ19" s="161"/>
      <c r="ATA19" s="161"/>
      <c r="ATB19" s="161"/>
      <c r="ATC19" s="161"/>
      <c r="ATD19" s="161"/>
      <c r="ATE19" s="161"/>
      <c r="ATF19" s="161"/>
      <c r="ATG19" s="161"/>
      <c r="ATH19" s="161"/>
      <c r="ATI19" s="161"/>
      <c r="ATJ19" s="161"/>
      <c r="ATK19" s="161"/>
      <c r="ATL19" s="161"/>
      <c r="ATM19" s="161"/>
      <c r="ATN19" s="161"/>
      <c r="ATO19" s="161"/>
      <c r="ATP19" s="161"/>
      <c r="ATQ19" s="161"/>
      <c r="ATR19" s="161"/>
      <c r="ATS19" s="161"/>
      <c r="ATT19" s="161"/>
      <c r="ATU19" s="161"/>
      <c r="ATV19" s="161"/>
      <c r="ATW19" s="161"/>
      <c r="ATX19" s="161"/>
      <c r="ATY19" s="161"/>
      <c r="ATZ19" s="161"/>
      <c r="AUA19" s="161"/>
      <c r="AUB19" s="161"/>
      <c r="AUC19" s="161"/>
      <c r="AUD19" s="161"/>
      <c r="AUE19" s="161"/>
      <c r="AUF19" s="161"/>
      <c r="AUG19" s="161"/>
      <c r="AUH19" s="161"/>
      <c r="AUI19" s="161"/>
      <c r="AUJ19" s="161"/>
      <c r="AUK19" s="161"/>
      <c r="AUL19" s="161"/>
      <c r="AUM19" s="161"/>
      <c r="AUN19" s="161"/>
      <c r="AUO19" s="161"/>
      <c r="AUP19" s="161"/>
      <c r="AUQ19" s="161"/>
      <c r="AUR19" s="161"/>
      <c r="AUS19" s="161"/>
      <c r="AUT19" s="161"/>
      <c r="AUU19" s="161"/>
      <c r="AUV19" s="161"/>
      <c r="AUW19" s="161"/>
      <c r="AUX19" s="161"/>
      <c r="AUY19" s="161"/>
      <c r="AUZ19" s="161"/>
      <c r="AVA19" s="161"/>
      <c r="AVB19" s="161"/>
      <c r="AVC19" s="161"/>
      <c r="AVD19" s="161"/>
      <c r="AVE19" s="161"/>
      <c r="AVF19" s="161"/>
      <c r="AVG19" s="161"/>
      <c r="AVH19" s="161"/>
      <c r="AVI19" s="161"/>
      <c r="AVJ19" s="161"/>
      <c r="AVK19" s="161"/>
      <c r="AVL19" s="161"/>
      <c r="AVM19" s="161"/>
      <c r="AVN19" s="161"/>
      <c r="AVO19" s="161"/>
      <c r="AVP19" s="161"/>
      <c r="AVQ19" s="161"/>
      <c r="AVR19" s="161"/>
      <c r="AVS19" s="161"/>
      <c r="AVT19" s="161"/>
      <c r="AVU19" s="161"/>
      <c r="AVV19" s="161"/>
      <c r="AVW19" s="161"/>
      <c r="AVX19" s="161"/>
      <c r="AVY19" s="161"/>
      <c r="AVZ19" s="161"/>
      <c r="AWA19" s="161"/>
      <c r="AWB19" s="161"/>
      <c r="AWC19" s="161"/>
      <c r="AWD19" s="161"/>
      <c r="AWE19" s="161"/>
      <c r="AWF19" s="161"/>
      <c r="AWG19" s="161"/>
      <c r="AWH19" s="161"/>
      <c r="AWI19" s="161"/>
      <c r="AWJ19" s="161"/>
      <c r="AWK19" s="161"/>
      <c r="AWL19" s="161"/>
      <c r="AWM19" s="161"/>
      <c r="AWN19" s="161"/>
      <c r="AWO19" s="161"/>
      <c r="AWP19" s="161"/>
      <c r="AWQ19" s="161"/>
      <c r="AWR19" s="161"/>
      <c r="AWS19" s="161"/>
      <c r="AWT19" s="161"/>
      <c r="AWU19" s="161"/>
      <c r="AWV19" s="161"/>
      <c r="AWW19" s="161"/>
      <c r="AWX19" s="161"/>
      <c r="AWY19" s="161"/>
      <c r="AWZ19" s="161"/>
      <c r="AXA19" s="161"/>
      <c r="AXB19" s="161"/>
      <c r="AXC19" s="161"/>
      <c r="AXD19" s="161"/>
      <c r="AXE19" s="161"/>
      <c r="AXF19" s="161"/>
      <c r="AXG19" s="161"/>
      <c r="AXH19" s="161"/>
      <c r="AXI19" s="161"/>
      <c r="AXJ19" s="161"/>
      <c r="AXK19" s="161"/>
      <c r="AXL19" s="161"/>
      <c r="AXM19" s="161"/>
      <c r="AXN19" s="161"/>
      <c r="AXO19" s="161"/>
      <c r="AXP19" s="161"/>
      <c r="AXQ19" s="161"/>
      <c r="AXR19" s="161"/>
      <c r="AXS19" s="161"/>
      <c r="AXT19" s="161"/>
      <c r="AXU19" s="161"/>
      <c r="AXV19" s="161"/>
      <c r="AXW19" s="161"/>
      <c r="AXX19" s="161"/>
      <c r="AXY19" s="161"/>
      <c r="AXZ19" s="161"/>
      <c r="AYA19" s="161"/>
      <c r="AYB19" s="161"/>
      <c r="AYC19" s="161"/>
      <c r="AYD19" s="161"/>
      <c r="AYE19" s="161"/>
      <c r="AYF19" s="161"/>
      <c r="AYG19" s="161"/>
      <c r="AYH19" s="161"/>
      <c r="AYI19" s="161"/>
      <c r="AYJ19" s="161"/>
      <c r="AYK19" s="161"/>
      <c r="AYL19" s="161"/>
      <c r="AYM19" s="161"/>
      <c r="AYN19" s="161"/>
      <c r="AYO19" s="161"/>
      <c r="AYP19" s="161"/>
      <c r="AYQ19" s="161"/>
      <c r="AYR19" s="161"/>
      <c r="AYS19" s="161"/>
      <c r="AYT19" s="161"/>
      <c r="AYU19" s="161"/>
      <c r="AYV19" s="161"/>
      <c r="AYW19" s="161"/>
      <c r="AYX19" s="161"/>
      <c r="AYY19" s="161"/>
      <c r="AYZ19" s="161"/>
      <c r="AZA19" s="161"/>
      <c r="AZB19" s="161"/>
      <c r="AZC19" s="161"/>
      <c r="AZD19" s="161"/>
      <c r="AZE19" s="161"/>
      <c r="AZF19" s="161"/>
      <c r="AZG19" s="161"/>
      <c r="AZH19" s="161"/>
      <c r="AZI19" s="161"/>
      <c r="AZJ19" s="161"/>
      <c r="AZK19" s="161"/>
      <c r="AZL19" s="161"/>
      <c r="AZM19" s="161"/>
      <c r="AZN19" s="161"/>
      <c r="AZO19" s="161"/>
      <c r="AZP19" s="161"/>
      <c r="AZQ19" s="161"/>
      <c r="AZR19" s="161"/>
      <c r="AZS19" s="161"/>
      <c r="AZT19" s="161"/>
      <c r="AZU19" s="161"/>
      <c r="AZV19" s="161"/>
      <c r="AZW19" s="161"/>
      <c r="AZX19" s="161"/>
      <c r="AZY19" s="161"/>
      <c r="AZZ19" s="161"/>
      <c r="BAA19" s="161"/>
      <c r="BAB19" s="161"/>
      <c r="BAC19" s="161"/>
      <c r="BAD19" s="161"/>
      <c r="BAE19" s="161"/>
      <c r="BAF19" s="161"/>
      <c r="BAG19" s="161"/>
      <c r="BAH19" s="161"/>
      <c r="BAI19" s="161"/>
      <c r="BAJ19" s="161"/>
      <c r="BAK19" s="161"/>
      <c r="BAL19" s="161"/>
      <c r="BAM19" s="161"/>
      <c r="BAN19" s="161"/>
      <c r="BAO19" s="161"/>
      <c r="BAP19" s="161"/>
      <c r="BAQ19" s="161"/>
      <c r="BAR19" s="161"/>
      <c r="BAS19" s="161"/>
      <c r="BAT19" s="161"/>
      <c r="BAU19" s="161"/>
      <c r="BAV19" s="161"/>
      <c r="BAW19" s="161"/>
      <c r="BAX19" s="161"/>
      <c r="BAY19" s="161"/>
      <c r="BAZ19" s="161"/>
      <c r="BBA19" s="161"/>
      <c r="BBB19" s="161"/>
      <c r="BBC19" s="161"/>
      <c r="BBD19" s="161"/>
      <c r="BBE19" s="161"/>
      <c r="BBF19" s="161"/>
      <c r="BBG19" s="161"/>
      <c r="BBH19" s="161"/>
      <c r="BBI19" s="161"/>
      <c r="BBJ19" s="161"/>
      <c r="BBK19" s="161"/>
      <c r="BBL19" s="161"/>
      <c r="BBM19" s="161"/>
      <c r="BBN19" s="161"/>
      <c r="BBO19" s="161"/>
      <c r="BBP19" s="161"/>
      <c r="BBQ19" s="161"/>
      <c r="BBR19" s="161"/>
      <c r="BBS19" s="161"/>
      <c r="BBT19" s="161"/>
      <c r="BBU19" s="161"/>
      <c r="BBV19" s="161"/>
      <c r="BBW19" s="161"/>
      <c r="BBX19" s="161"/>
      <c r="BBY19" s="161"/>
      <c r="BBZ19" s="161"/>
      <c r="BCA19" s="161"/>
      <c r="BCB19" s="161"/>
      <c r="BCC19" s="161"/>
      <c r="BCD19" s="161"/>
      <c r="BCE19" s="161"/>
      <c r="BCF19" s="161"/>
      <c r="BCG19" s="161"/>
      <c r="BCH19" s="161"/>
      <c r="BCI19" s="161"/>
      <c r="BCJ19" s="161"/>
      <c r="BCK19" s="161"/>
      <c r="BCL19" s="161"/>
      <c r="BCM19" s="161"/>
      <c r="BCN19" s="161"/>
      <c r="BCO19" s="161"/>
      <c r="BCP19" s="161"/>
      <c r="BCQ19" s="161"/>
      <c r="BCR19" s="161"/>
      <c r="BCS19" s="161"/>
      <c r="BCT19" s="161"/>
      <c r="BCU19" s="161"/>
      <c r="BCV19" s="161"/>
      <c r="BCW19" s="161"/>
      <c r="BCX19" s="161"/>
      <c r="BCY19" s="161"/>
      <c r="BCZ19" s="161"/>
      <c r="BDA19" s="161"/>
      <c r="BDB19" s="161"/>
      <c r="BDC19" s="161"/>
      <c r="BDD19" s="161"/>
      <c r="BDE19" s="161"/>
      <c r="BDF19" s="161"/>
      <c r="BDG19" s="161"/>
      <c r="BDH19" s="161"/>
      <c r="BDI19" s="161"/>
      <c r="BDJ19" s="161"/>
      <c r="BDK19" s="161"/>
      <c r="BDL19" s="161"/>
      <c r="BDM19" s="161"/>
      <c r="BDN19" s="161"/>
      <c r="BDO19" s="161"/>
      <c r="BDP19" s="161"/>
      <c r="BDQ19" s="161"/>
      <c r="BDR19" s="161"/>
      <c r="BDS19" s="161"/>
      <c r="BDT19" s="161"/>
      <c r="BDU19" s="161"/>
      <c r="BDV19" s="161"/>
      <c r="BDW19" s="161"/>
      <c r="BDX19" s="161"/>
      <c r="BDY19" s="161"/>
      <c r="BDZ19" s="161"/>
      <c r="BEA19" s="161"/>
      <c r="BEB19" s="161"/>
      <c r="BEC19" s="161"/>
      <c r="BED19" s="161"/>
      <c r="BEE19" s="161"/>
      <c r="BEF19" s="161"/>
      <c r="BEG19" s="161"/>
      <c r="BEH19" s="161"/>
      <c r="BEI19" s="161"/>
      <c r="BEJ19" s="161"/>
      <c r="BEK19" s="161"/>
      <c r="BEL19" s="161"/>
      <c r="BEM19" s="161"/>
      <c r="BEN19" s="161"/>
      <c r="BEO19" s="161"/>
      <c r="BEP19" s="161"/>
      <c r="BEQ19" s="161"/>
      <c r="BER19" s="161"/>
      <c r="BES19" s="161"/>
      <c r="BET19" s="161"/>
      <c r="BEU19" s="161"/>
      <c r="BEV19" s="161"/>
      <c r="BEW19" s="161"/>
      <c r="BEX19" s="161"/>
      <c r="BEY19" s="161"/>
      <c r="BEZ19" s="161"/>
      <c r="BFA19" s="161"/>
      <c r="BFB19" s="161"/>
      <c r="BFC19" s="161"/>
      <c r="BFD19" s="161"/>
      <c r="BFE19" s="161"/>
      <c r="BFF19" s="161"/>
      <c r="BFG19" s="161"/>
      <c r="BFH19" s="161"/>
      <c r="BFI19" s="161"/>
      <c r="BFJ19" s="161"/>
      <c r="BFK19" s="161"/>
      <c r="BFL19" s="161"/>
      <c r="BFM19" s="161"/>
      <c r="BFN19" s="161"/>
      <c r="BFO19" s="161"/>
      <c r="BFP19" s="161"/>
      <c r="BFQ19" s="161"/>
      <c r="BFR19" s="161"/>
      <c r="BFS19" s="161"/>
      <c r="BFT19" s="161"/>
      <c r="BFU19" s="161"/>
      <c r="BFV19" s="161"/>
      <c r="BFW19" s="161"/>
      <c r="BFX19" s="161"/>
      <c r="BFY19" s="161"/>
      <c r="BFZ19" s="161"/>
      <c r="BGA19" s="161"/>
      <c r="BGB19" s="161"/>
      <c r="BGC19" s="161"/>
      <c r="BGD19" s="161"/>
      <c r="BGE19" s="161"/>
      <c r="BGF19" s="161"/>
      <c r="BGG19" s="161"/>
      <c r="BGH19" s="161"/>
      <c r="BGI19" s="161"/>
      <c r="BGJ19" s="161"/>
      <c r="BGK19" s="161"/>
      <c r="BGL19" s="161"/>
      <c r="BGM19" s="161"/>
      <c r="BGN19" s="161"/>
      <c r="BGO19" s="161"/>
      <c r="BGP19" s="161"/>
      <c r="BGQ19" s="161"/>
      <c r="BGR19" s="161"/>
      <c r="BGS19" s="161"/>
      <c r="BGT19" s="161"/>
      <c r="BGU19" s="161"/>
      <c r="BGV19" s="161"/>
      <c r="BGW19" s="161"/>
      <c r="BGX19" s="161"/>
      <c r="BGY19" s="161"/>
      <c r="BGZ19" s="161"/>
      <c r="BHA19" s="161"/>
      <c r="BHB19" s="161"/>
      <c r="BHC19" s="161"/>
      <c r="BHD19" s="161"/>
      <c r="BHE19" s="161"/>
      <c r="BHF19" s="161"/>
      <c r="BHG19" s="161"/>
      <c r="BHH19" s="161"/>
      <c r="BHI19" s="161"/>
      <c r="BHJ19" s="161"/>
      <c r="BHK19" s="161"/>
      <c r="BHL19" s="161"/>
      <c r="BHM19" s="161"/>
      <c r="BHN19" s="161"/>
      <c r="BHO19" s="161"/>
      <c r="BHP19" s="161"/>
      <c r="BHQ19" s="161"/>
      <c r="BHR19" s="161"/>
      <c r="BHS19" s="161"/>
      <c r="BHT19" s="161"/>
      <c r="BHU19" s="161"/>
      <c r="BHV19" s="161"/>
      <c r="BHW19" s="161"/>
      <c r="BHX19" s="161"/>
      <c r="BHY19" s="161"/>
      <c r="BHZ19" s="161"/>
      <c r="BIA19" s="161"/>
      <c r="BIB19" s="161"/>
      <c r="BIC19" s="161"/>
      <c r="BID19" s="161"/>
      <c r="BIE19" s="161"/>
      <c r="BIF19" s="161"/>
      <c r="BIG19" s="161"/>
      <c r="BIH19" s="161"/>
      <c r="BII19" s="161"/>
      <c r="BIJ19" s="161"/>
      <c r="BIK19" s="161"/>
      <c r="BIL19" s="161"/>
      <c r="BIM19" s="161"/>
      <c r="BIN19" s="161"/>
      <c r="BIO19" s="161"/>
      <c r="BIP19" s="161"/>
      <c r="BIQ19" s="161"/>
      <c r="BIR19" s="161"/>
      <c r="BIS19" s="161"/>
      <c r="BIT19" s="161"/>
      <c r="BIU19" s="161"/>
      <c r="BIV19" s="161"/>
      <c r="BIW19" s="161"/>
      <c r="BIX19" s="161"/>
      <c r="BIY19" s="161"/>
      <c r="BIZ19" s="161"/>
      <c r="BJA19" s="161"/>
      <c r="BJB19" s="161"/>
      <c r="BJC19" s="161"/>
      <c r="BJD19" s="161"/>
      <c r="BJE19" s="161"/>
      <c r="BJF19" s="161"/>
      <c r="BJG19" s="161"/>
      <c r="BJH19" s="161"/>
      <c r="BJI19" s="161"/>
      <c r="BJJ19" s="161"/>
      <c r="BJK19" s="161"/>
      <c r="BJL19" s="161"/>
      <c r="BJM19" s="161"/>
      <c r="BJN19" s="161"/>
      <c r="BJO19" s="161"/>
      <c r="BJP19" s="161"/>
      <c r="BJQ19" s="161"/>
      <c r="BJR19" s="161"/>
      <c r="BJS19" s="161"/>
      <c r="BJT19" s="161"/>
      <c r="BJU19" s="161"/>
      <c r="BJV19" s="161"/>
      <c r="BJW19" s="161"/>
      <c r="BJX19" s="161"/>
      <c r="BJY19" s="161"/>
      <c r="BJZ19" s="161"/>
      <c r="BKA19" s="161"/>
      <c r="BKB19" s="161"/>
      <c r="BKC19" s="161"/>
      <c r="BKD19" s="161"/>
      <c r="BKE19" s="161"/>
      <c r="BKF19" s="161"/>
      <c r="BKG19" s="161"/>
      <c r="BKH19" s="161"/>
      <c r="BKI19" s="161"/>
      <c r="BKJ19" s="161"/>
      <c r="BKK19" s="161"/>
      <c r="BKL19" s="161"/>
      <c r="BKM19" s="161"/>
      <c r="BKN19" s="161"/>
      <c r="BKO19" s="161"/>
      <c r="BKP19" s="161"/>
      <c r="BKQ19" s="161"/>
      <c r="BKR19" s="161"/>
      <c r="BKS19" s="161"/>
      <c r="BKT19" s="161"/>
      <c r="BKU19" s="161"/>
      <c r="BKV19" s="161"/>
      <c r="BKW19" s="161"/>
      <c r="BKX19" s="161"/>
      <c r="BKY19" s="161"/>
      <c r="BKZ19" s="161"/>
      <c r="BLA19" s="161"/>
      <c r="BLB19" s="161"/>
      <c r="BLC19" s="161"/>
      <c r="BLD19" s="161"/>
      <c r="BLE19" s="161"/>
      <c r="BLF19" s="161"/>
      <c r="BLG19" s="161"/>
      <c r="BLH19" s="161"/>
      <c r="BLI19" s="161"/>
      <c r="BLJ19" s="161"/>
      <c r="BLK19" s="161"/>
      <c r="BLL19" s="161"/>
      <c r="BLM19" s="161"/>
      <c r="BLN19" s="161"/>
      <c r="BLO19" s="161"/>
      <c r="BLP19" s="161"/>
      <c r="BLQ19" s="161"/>
      <c r="BLR19" s="161"/>
      <c r="BLS19" s="161"/>
      <c r="BLT19" s="161"/>
      <c r="BLU19" s="161"/>
      <c r="BLV19" s="161"/>
      <c r="BLW19" s="161"/>
      <c r="BLX19" s="161"/>
      <c r="BLY19" s="161"/>
      <c r="BLZ19" s="161"/>
      <c r="BMA19" s="161"/>
      <c r="BMB19" s="161"/>
      <c r="BMC19" s="161"/>
      <c r="BMD19" s="161"/>
      <c r="BME19" s="161"/>
      <c r="BMF19" s="161"/>
      <c r="BMG19" s="161"/>
      <c r="BMH19" s="161"/>
      <c r="BMI19" s="161"/>
      <c r="BMJ19" s="161"/>
      <c r="BMK19" s="161"/>
      <c r="BML19" s="161"/>
      <c r="BMM19" s="161"/>
      <c r="BMN19" s="161"/>
      <c r="BMO19" s="161"/>
      <c r="BMP19" s="161"/>
      <c r="BMQ19" s="161"/>
      <c r="BMR19" s="161"/>
      <c r="BMS19" s="161"/>
      <c r="BMT19" s="161"/>
      <c r="BMU19" s="161"/>
      <c r="BMV19" s="161"/>
      <c r="BMW19" s="161"/>
      <c r="BMX19" s="161"/>
      <c r="BMY19" s="161"/>
      <c r="BMZ19" s="161"/>
      <c r="BNA19" s="161"/>
      <c r="BNB19" s="161"/>
      <c r="BNC19" s="161"/>
      <c r="BND19" s="161"/>
      <c r="BNE19" s="161"/>
      <c r="BNF19" s="161"/>
      <c r="BNG19" s="161"/>
      <c r="BNH19" s="161"/>
      <c r="BNI19" s="161"/>
      <c r="BNJ19" s="161"/>
      <c r="BNK19" s="161"/>
      <c r="BNL19" s="161"/>
      <c r="BNM19" s="161"/>
      <c r="BNN19" s="161"/>
      <c r="BNO19" s="161"/>
      <c r="BNP19" s="161"/>
      <c r="BNQ19" s="161"/>
      <c r="BNR19" s="161"/>
      <c r="BNS19" s="161"/>
      <c r="BNT19" s="161"/>
      <c r="BNU19" s="161"/>
      <c r="BNV19" s="161"/>
      <c r="BNW19" s="161"/>
      <c r="BNX19" s="161"/>
      <c r="BNY19" s="161"/>
      <c r="BNZ19" s="161"/>
      <c r="BOA19" s="161"/>
      <c r="BOB19" s="161"/>
      <c r="BOC19" s="161"/>
      <c r="BOD19" s="161"/>
      <c r="BOE19" s="161"/>
      <c r="BOF19" s="161"/>
      <c r="BOG19" s="161"/>
      <c r="BOH19" s="161"/>
      <c r="BOI19" s="161"/>
      <c r="BOJ19" s="161"/>
      <c r="BOK19" s="161"/>
      <c r="BOL19" s="161"/>
      <c r="BOM19" s="161"/>
      <c r="BON19" s="161"/>
      <c r="BOO19" s="161"/>
      <c r="BOP19" s="161"/>
      <c r="BOQ19" s="161"/>
      <c r="BOR19" s="161"/>
      <c r="BOS19" s="161"/>
      <c r="BOT19" s="161"/>
      <c r="BOU19" s="161"/>
      <c r="BOV19" s="161"/>
      <c r="BOW19" s="161"/>
      <c r="BOX19" s="161"/>
      <c r="BOY19" s="161"/>
      <c r="BOZ19" s="161"/>
      <c r="BPA19" s="161"/>
      <c r="BPB19" s="161"/>
      <c r="BPC19" s="161"/>
      <c r="BPD19" s="161"/>
      <c r="BPE19" s="161"/>
      <c r="BPF19" s="161"/>
      <c r="BPG19" s="161"/>
      <c r="BPH19" s="161"/>
      <c r="BPI19" s="161"/>
      <c r="BPJ19" s="161"/>
      <c r="BPK19" s="161"/>
      <c r="BPL19" s="161"/>
      <c r="BPM19" s="161"/>
      <c r="BPN19" s="161"/>
      <c r="BPO19" s="161"/>
      <c r="BPP19" s="161"/>
      <c r="BPQ19" s="161"/>
      <c r="BPR19" s="161"/>
      <c r="BPS19" s="161"/>
      <c r="BPT19" s="161"/>
      <c r="BPU19" s="161"/>
      <c r="BPV19" s="161"/>
      <c r="BPW19" s="161"/>
      <c r="BPX19" s="161"/>
      <c r="BPY19" s="161"/>
      <c r="BPZ19" s="161"/>
      <c r="BQA19" s="161"/>
      <c r="BQB19" s="161"/>
      <c r="BQC19" s="161"/>
      <c r="BQD19" s="161"/>
      <c r="BQE19" s="161"/>
      <c r="BQF19" s="161"/>
      <c r="BQG19" s="161"/>
      <c r="BQH19" s="161"/>
      <c r="BQI19" s="161"/>
      <c r="BQJ19" s="161"/>
      <c r="BQK19" s="161"/>
      <c r="BQL19" s="161"/>
      <c r="BQM19" s="161"/>
      <c r="BQN19" s="161"/>
      <c r="BQO19" s="161"/>
      <c r="BQP19" s="161"/>
      <c r="BQQ19" s="161"/>
      <c r="BQR19" s="161"/>
      <c r="BQS19" s="161"/>
      <c r="BQT19" s="161"/>
      <c r="BQU19" s="161"/>
      <c r="BQV19" s="161"/>
      <c r="BQW19" s="161"/>
      <c r="BQX19" s="161"/>
      <c r="BQY19" s="161"/>
      <c r="BQZ19" s="161"/>
      <c r="BRA19" s="161"/>
      <c r="BRB19" s="161"/>
      <c r="BRC19" s="161"/>
      <c r="BRD19" s="161"/>
      <c r="BRE19" s="161"/>
      <c r="BRF19" s="161"/>
      <c r="BRG19" s="161"/>
      <c r="BRH19" s="161"/>
      <c r="BRI19" s="161"/>
      <c r="BRJ19" s="161"/>
      <c r="BRK19" s="161"/>
      <c r="BRL19" s="161"/>
      <c r="BRM19" s="161"/>
      <c r="BRN19" s="161"/>
      <c r="BRO19" s="161"/>
      <c r="BRP19" s="161"/>
      <c r="BRQ19" s="161"/>
      <c r="BRR19" s="161"/>
      <c r="BRS19" s="161"/>
      <c r="BRT19" s="161"/>
      <c r="BRU19" s="161"/>
      <c r="BRV19" s="161"/>
      <c r="BRW19" s="161"/>
      <c r="BRX19" s="161"/>
      <c r="BRY19" s="161"/>
      <c r="BRZ19" s="161"/>
      <c r="BSA19" s="161"/>
      <c r="BSB19" s="161"/>
      <c r="BSC19" s="161"/>
      <c r="BSD19" s="161"/>
      <c r="BSE19" s="161"/>
      <c r="BSF19" s="161"/>
      <c r="BSG19" s="161"/>
      <c r="BSH19" s="161"/>
      <c r="BSI19" s="161"/>
      <c r="BSJ19" s="161"/>
      <c r="BSK19" s="161"/>
      <c r="BSL19" s="161"/>
      <c r="BSM19" s="161"/>
      <c r="BSN19" s="161"/>
      <c r="BSO19" s="161"/>
      <c r="BSP19" s="161"/>
      <c r="BSQ19" s="161"/>
      <c r="BSR19" s="161"/>
      <c r="BSS19" s="161"/>
      <c r="BST19" s="161"/>
      <c r="BSU19" s="161"/>
      <c r="BSV19" s="161"/>
      <c r="BSW19" s="161"/>
      <c r="BSX19" s="161"/>
      <c r="BSY19" s="161"/>
      <c r="BSZ19" s="161"/>
      <c r="BTA19" s="161"/>
      <c r="BTB19" s="161"/>
      <c r="BTC19" s="161"/>
      <c r="BTD19" s="161"/>
      <c r="BTE19" s="161"/>
      <c r="BTF19" s="161"/>
      <c r="BTG19" s="161"/>
      <c r="BTH19" s="161"/>
      <c r="BTI19" s="161"/>
      <c r="BTJ19" s="161"/>
      <c r="BTK19" s="161"/>
      <c r="BTL19" s="161"/>
      <c r="BTM19" s="161"/>
      <c r="BTN19" s="161"/>
      <c r="BTO19" s="161"/>
      <c r="BTP19" s="161"/>
      <c r="BTQ19" s="161"/>
      <c r="BTR19" s="161"/>
      <c r="BTS19" s="161"/>
      <c r="BTT19" s="161"/>
      <c r="BTU19" s="161"/>
      <c r="BTV19" s="161"/>
      <c r="BTW19" s="161"/>
      <c r="BTX19" s="161"/>
      <c r="BTY19" s="161"/>
      <c r="BTZ19" s="161"/>
      <c r="BUA19" s="161"/>
      <c r="BUB19" s="161"/>
      <c r="BUC19" s="161"/>
      <c r="BUD19" s="161"/>
      <c r="BUE19" s="161"/>
      <c r="BUF19" s="161"/>
      <c r="BUG19" s="161"/>
      <c r="BUH19" s="161"/>
      <c r="BUI19" s="161"/>
      <c r="BUJ19" s="161"/>
      <c r="BUK19" s="161"/>
      <c r="BUL19" s="161"/>
      <c r="BUM19" s="161"/>
      <c r="BUN19" s="161"/>
      <c r="BUO19" s="161"/>
      <c r="BUP19" s="161"/>
      <c r="BUQ19" s="161"/>
      <c r="BUR19" s="161"/>
      <c r="BUS19" s="161"/>
      <c r="BUT19" s="161"/>
      <c r="BUU19" s="161"/>
      <c r="BUV19" s="161"/>
      <c r="BUW19" s="161"/>
      <c r="BUX19" s="161"/>
      <c r="BUY19" s="161"/>
      <c r="BUZ19" s="161"/>
      <c r="BVA19" s="161"/>
      <c r="BVB19" s="161"/>
      <c r="BVC19" s="161"/>
      <c r="BVD19" s="161"/>
      <c r="BVE19" s="161"/>
      <c r="BVF19" s="161"/>
      <c r="BVG19" s="161"/>
      <c r="BVH19" s="161"/>
      <c r="BVI19" s="161"/>
      <c r="BVJ19" s="161"/>
      <c r="BVK19" s="161"/>
      <c r="BVL19" s="161"/>
      <c r="BVM19" s="161"/>
      <c r="BVN19" s="161"/>
      <c r="BVO19" s="161"/>
      <c r="BVP19" s="161"/>
      <c r="BVQ19" s="161"/>
      <c r="BVR19" s="161"/>
      <c r="BVS19" s="161"/>
      <c r="BVT19" s="161"/>
      <c r="BVU19" s="161"/>
      <c r="BVV19" s="161"/>
      <c r="BVW19" s="161"/>
      <c r="BVX19" s="161"/>
      <c r="BVY19" s="161"/>
      <c r="BVZ19" s="161"/>
      <c r="BWA19" s="161"/>
      <c r="BWB19" s="161"/>
      <c r="BWC19" s="161"/>
      <c r="BWD19" s="161"/>
      <c r="BWE19" s="161"/>
      <c r="BWF19" s="161"/>
      <c r="BWG19" s="161"/>
      <c r="BWH19" s="161"/>
      <c r="BWI19" s="161"/>
      <c r="BWJ19" s="161"/>
      <c r="BWK19" s="161"/>
      <c r="BWL19" s="161"/>
      <c r="BWM19" s="161"/>
      <c r="BWN19" s="161"/>
      <c r="BWO19" s="161"/>
      <c r="BWP19" s="161"/>
      <c r="BWQ19" s="161"/>
      <c r="BWR19" s="161"/>
      <c r="BWS19" s="161"/>
      <c r="BWT19" s="161"/>
      <c r="BWU19" s="161"/>
      <c r="BWV19" s="161"/>
      <c r="BWW19" s="161"/>
      <c r="BWX19" s="161"/>
      <c r="BWY19" s="161"/>
      <c r="BWZ19" s="161"/>
      <c r="BXA19" s="161"/>
      <c r="BXB19" s="161"/>
      <c r="BXC19" s="161"/>
      <c r="BXD19" s="161"/>
      <c r="BXE19" s="161"/>
      <c r="BXF19" s="161"/>
      <c r="BXG19" s="161"/>
      <c r="BXH19" s="161"/>
      <c r="BXI19" s="161"/>
      <c r="BXJ19" s="161"/>
      <c r="BXK19" s="161"/>
      <c r="BXL19" s="161"/>
      <c r="BXM19" s="161"/>
      <c r="BXN19" s="161"/>
      <c r="BXO19" s="161"/>
      <c r="BXP19" s="161"/>
      <c r="BXQ19" s="161"/>
      <c r="BXR19" s="161"/>
      <c r="BXS19" s="161"/>
      <c r="BXT19" s="161"/>
      <c r="BXU19" s="161"/>
      <c r="BXV19" s="161"/>
      <c r="BXW19" s="161"/>
      <c r="BXX19" s="161"/>
      <c r="BXY19" s="161"/>
      <c r="BXZ19" s="161"/>
      <c r="BYA19" s="161"/>
      <c r="BYB19" s="161"/>
      <c r="BYC19" s="161"/>
      <c r="BYD19" s="161"/>
      <c r="BYE19" s="161"/>
      <c r="BYF19" s="161"/>
      <c r="BYG19" s="161"/>
      <c r="BYH19" s="161"/>
      <c r="BYI19" s="161"/>
      <c r="BYJ19" s="161"/>
      <c r="BYK19" s="161"/>
      <c r="BYL19" s="161"/>
      <c r="BYM19" s="161"/>
      <c r="BYN19" s="161"/>
      <c r="BYO19" s="161"/>
      <c r="BYP19" s="161"/>
      <c r="BYQ19" s="161"/>
      <c r="BYR19" s="161"/>
      <c r="BYS19" s="161"/>
      <c r="BYT19" s="161"/>
      <c r="BYU19" s="161"/>
      <c r="BYV19" s="161"/>
      <c r="BYW19" s="161"/>
      <c r="BYX19" s="161"/>
      <c r="BYY19" s="161"/>
      <c r="BYZ19" s="161"/>
      <c r="BZA19" s="161"/>
      <c r="BZB19" s="161"/>
      <c r="BZC19" s="161"/>
      <c r="BZD19" s="161"/>
      <c r="BZE19" s="161"/>
      <c r="BZF19" s="161"/>
      <c r="BZG19" s="161"/>
      <c r="BZH19" s="161"/>
      <c r="BZI19" s="161"/>
      <c r="BZJ19" s="161"/>
      <c r="BZK19" s="161"/>
      <c r="BZL19" s="161"/>
      <c r="BZM19" s="161"/>
      <c r="BZN19" s="161"/>
      <c r="BZO19" s="161"/>
      <c r="BZP19" s="161"/>
      <c r="BZQ19" s="161"/>
      <c r="BZR19" s="161"/>
      <c r="BZS19" s="161"/>
      <c r="BZT19" s="161"/>
      <c r="BZU19" s="161"/>
      <c r="BZV19" s="161"/>
      <c r="BZW19" s="161"/>
      <c r="BZX19" s="161"/>
      <c r="BZY19" s="161"/>
      <c r="BZZ19" s="161"/>
      <c r="CAA19" s="161"/>
      <c r="CAB19" s="161"/>
      <c r="CAC19" s="161"/>
      <c r="CAD19" s="161"/>
      <c r="CAE19" s="161"/>
      <c r="CAF19" s="161"/>
      <c r="CAG19" s="161"/>
      <c r="CAH19" s="161"/>
      <c r="CAI19" s="161"/>
      <c r="CAJ19" s="161"/>
      <c r="CAK19" s="161"/>
      <c r="CAL19" s="161"/>
      <c r="CAM19" s="161"/>
      <c r="CAN19" s="161"/>
      <c r="CAO19" s="161"/>
      <c r="CAP19" s="161"/>
      <c r="CAQ19" s="161"/>
      <c r="CAR19" s="161"/>
      <c r="CAS19" s="161"/>
      <c r="CAT19" s="161"/>
      <c r="CAU19" s="161"/>
      <c r="CAV19" s="161"/>
      <c r="CAW19" s="161"/>
      <c r="CAX19" s="161"/>
      <c r="CAY19" s="161"/>
      <c r="CAZ19" s="161"/>
      <c r="CBA19" s="161"/>
      <c r="CBB19" s="161"/>
      <c r="CBC19" s="161"/>
      <c r="CBD19" s="161"/>
      <c r="CBE19" s="161"/>
      <c r="CBF19" s="161"/>
      <c r="CBG19" s="161"/>
      <c r="CBH19" s="161"/>
      <c r="CBI19" s="161"/>
      <c r="CBJ19" s="161"/>
      <c r="CBK19" s="161"/>
      <c r="CBL19" s="161"/>
      <c r="CBM19" s="161"/>
      <c r="CBN19" s="161"/>
      <c r="CBO19" s="161"/>
      <c r="CBP19" s="161"/>
      <c r="CBQ19" s="161"/>
      <c r="CBR19" s="161"/>
      <c r="CBS19" s="161"/>
      <c r="CBT19" s="161"/>
      <c r="CBU19" s="161"/>
      <c r="CBV19" s="161"/>
      <c r="CBW19" s="161"/>
      <c r="CBX19" s="161"/>
      <c r="CBY19" s="161"/>
      <c r="CBZ19" s="161"/>
      <c r="CCA19" s="161"/>
      <c r="CCB19" s="161"/>
      <c r="CCC19" s="161"/>
      <c r="CCD19" s="161"/>
      <c r="CCE19" s="161"/>
      <c r="CCF19" s="161"/>
      <c r="CCG19" s="161"/>
      <c r="CCH19" s="161"/>
      <c r="CCI19" s="161"/>
      <c r="CCJ19" s="161"/>
      <c r="CCK19" s="161"/>
      <c r="CCL19" s="161"/>
      <c r="CCM19" s="161"/>
      <c r="CCN19" s="161"/>
      <c r="CCO19" s="161"/>
      <c r="CCP19" s="161"/>
      <c r="CCQ19" s="161"/>
      <c r="CCR19" s="161"/>
      <c r="CCS19" s="161"/>
      <c r="CCT19" s="161"/>
      <c r="CCU19" s="161"/>
      <c r="CCV19" s="161"/>
      <c r="CCW19" s="161"/>
      <c r="CCX19" s="161"/>
      <c r="CCY19" s="161"/>
      <c r="CCZ19" s="161"/>
      <c r="CDA19" s="161"/>
      <c r="CDB19" s="161"/>
      <c r="CDC19" s="161"/>
      <c r="CDD19" s="161"/>
      <c r="CDE19" s="161"/>
      <c r="CDF19" s="161"/>
      <c r="CDG19" s="161"/>
      <c r="CDH19" s="161"/>
      <c r="CDI19" s="161"/>
      <c r="CDJ19" s="161"/>
      <c r="CDK19" s="161"/>
      <c r="CDL19" s="161"/>
      <c r="CDM19" s="161"/>
      <c r="CDN19" s="161"/>
      <c r="CDO19" s="161"/>
      <c r="CDP19" s="161"/>
      <c r="CDQ19" s="161"/>
      <c r="CDR19" s="161"/>
      <c r="CDS19" s="161"/>
      <c r="CDT19" s="161"/>
      <c r="CDU19" s="161"/>
      <c r="CDV19" s="161"/>
      <c r="CDW19" s="161"/>
      <c r="CDX19" s="161"/>
      <c r="CDY19" s="161"/>
      <c r="CDZ19" s="161"/>
      <c r="CEA19" s="161"/>
      <c r="CEB19" s="161"/>
      <c r="CEC19" s="161"/>
      <c r="CED19" s="161"/>
      <c r="CEE19" s="161"/>
      <c r="CEF19" s="161"/>
      <c r="CEG19" s="161"/>
      <c r="CEH19" s="161"/>
      <c r="CEI19" s="161"/>
      <c r="CEJ19" s="161"/>
      <c r="CEK19" s="161"/>
      <c r="CEL19" s="161"/>
      <c r="CEM19" s="161"/>
      <c r="CEN19" s="161"/>
      <c r="CEO19" s="161"/>
      <c r="CEP19" s="161"/>
      <c r="CEQ19" s="161"/>
      <c r="CER19" s="161"/>
      <c r="CES19" s="161"/>
      <c r="CET19" s="161"/>
      <c r="CEU19" s="161"/>
      <c r="CEV19" s="161"/>
      <c r="CEW19" s="161"/>
      <c r="CEX19" s="161"/>
      <c r="CEY19" s="161"/>
      <c r="CEZ19" s="161"/>
      <c r="CFA19" s="161"/>
      <c r="CFB19" s="161"/>
      <c r="CFC19" s="161"/>
      <c r="CFD19" s="161"/>
      <c r="CFE19" s="161"/>
      <c r="CFF19" s="161"/>
      <c r="CFG19" s="161"/>
      <c r="CFH19" s="161"/>
      <c r="CFI19" s="161"/>
      <c r="CFJ19" s="161"/>
      <c r="CFK19" s="161"/>
      <c r="CFL19" s="161"/>
      <c r="CFM19" s="161"/>
      <c r="CFN19" s="161"/>
      <c r="CFO19" s="161"/>
      <c r="CFP19" s="161"/>
      <c r="CFQ19" s="161"/>
      <c r="CFR19" s="161"/>
      <c r="CFS19" s="161"/>
      <c r="CFT19" s="161"/>
      <c r="CFU19" s="161"/>
      <c r="CFV19" s="161"/>
      <c r="CFW19" s="161"/>
      <c r="CFX19" s="161"/>
      <c r="CFY19" s="161"/>
      <c r="CFZ19" s="161"/>
      <c r="CGA19" s="161"/>
      <c r="CGB19" s="161"/>
      <c r="CGC19" s="161"/>
      <c r="CGD19" s="161"/>
      <c r="CGE19" s="161"/>
      <c r="CGF19" s="161"/>
      <c r="CGG19" s="161"/>
      <c r="CGH19" s="161"/>
      <c r="CGI19" s="161"/>
      <c r="CGJ19" s="161"/>
      <c r="CGK19" s="161"/>
      <c r="CGL19" s="161"/>
      <c r="CGM19" s="161"/>
      <c r="CGN19" s="161"/>
      <c r="CGO19" s="161"/>
      <c r="CGP19" s="161"/>
      <c r="CGQ19" s="161"/>
      <c r="CGR19" s="161"/>
      <c r="CGS19" s="161"/>
      <c r="CGT19" s="161"/>
      <c r="CGU19" s="161"/>
      <c r="CGV19" s="161"/>
      <c r="CGW19" s="161"/>
      <c r="CGX19" s="161"/>
      <c r="CGY19" s="161"/>
      <c r="CGZ19" s="161"/>
      <c r="CHA19" s="161"/>
      <c r="CHB19" s="161"/>
      <c r="CHC19" s="161"/>
      <c r="CHD19" s="161"/>
      <c r="CHE19" s="161"/>
      <c r="CHF19" s="161"/>
      <c r="CHG19" s="161"/>
      <c r="CHH19" s="161"/>
      <c r="CHI19" s="161"/>
      <c r="CHJ19" s="161"/>
      <c r="CHK19" s="161"/>
      <c r="CHL19" s="161"/>
      <c r="CHM19" s="161"/>
      <c r="CHN19" s="161"/>
      <c r="CHO19" s="161"/>
      <c r="CHP19" s="161"/>
      <c r="CHQ19" s="161"/>
      <c r="CHR19" s="161"/>
      <c r="CHS19" s="161"/>
      <c r="CHT19" s="161"/>
      <c r="CHU19" s="161"/>
      <c r="CHV19" s="161"/>
      <c r="CHW19" s="161"/>
      <c r="CHX19" s="161"/>
      <c r="CHY19" s="161"/>
      <c r="CHZ19" s="161"/>
      <c r="CIA19" s="161"/>
      <c r="CIB19" s="161"/>
      <c r="CIC19" s="161"/>
      <c r="CID19" s="161"/>
      <c r="CIE19" s="161"/>
      <c r="CIF19" s="161"/>
      <c r="CIG19" s="161"/>
      <c r="CIH19" s="161"/>
      <c r="CII19" s="161"/>
      <c r="CIJ19" s="161"/>
      <c r="CIK19" s="161"/>
      <c r="CIL19" s="161"/>
      <c r="CIM19" s="161"/>
      <c r="CIN19" s="161"/>
      <c r="CIO19" s="161"/>
      <c r="CIP19" s="161"/>
      <c r="CIQ19" s="161"/>
      <c r="CIR19" s="161"/>
      <c r="CIS19" s="161"/>
      <c r="CIT19" s="161"/>
      <c r="CIU19" s="161"/>
      <c r="CIV19" s="161"/>
      <c r="CIW19" s="161"/>
      <c r="CIX19" s="161"/>
      <c r="CIY19" s="161"/>
      <c r="CIZ19" s="161"/>
      <c r="CJA19" s="161"/>
      <c r="CJB19" s="161"/>
      <c r="CJC19" s="161"/>
      <c r="CJD19" s="161"/>
      <c r="CJE19" s="161"/>
      <c r="CJF19" s="161"/>
      <c r="CJG19" s="161"/>
      <c r="CJH19" s="161"/>
      <c r="CJI19" s="161"/>
      <c r="CJJ19" s="161"/>
      <c r="CJK19" s="161"/>
      <c r="CJL19" s="161"/>
      <c r="CJM19" s="161"/>
      <c r="CJN19" s="161"/>
      <c r="CJO19" s="161"/>
      <c r="CJP19" s="161"/>
      <c r="CJQ19" s="161"/>
      <c r="CJR19" s="161"/>
      <c r="CJS19" s="161"/>
      <c r="CJT19" s="161"/>
      <c r="CJU19" s="161"/>
      <c r="CJV19" s="161"/>
      <c r="CJW19" s="161"/>
      <c r="CJX19" s="161"/>
      <c r="CJY19" s="161"/>
      <c r="CJZ19" s="161"/>
      <c r="CKA19" s="161"/>
      <c r="CKB19" s="161"/>
      <c r="CKC19" s="161"/>
      <c r="CKD19" s="161"/>
      <c r="CKE19" s="161"/>
      <c r="CKF19" s="161"/>
      <c r="CKG19" s="161"/>
      <c r="CKH19" s="161"/>
      <c r="CKI19" s="161"/>
      <c r="CKJ19" s="161"/>
      <c r="CKK19" s="161"/>
      <c r="CKL19" s="161"/>
      <c r="CKM19" s="161"/>
      <c r="CKN19" s="161"/>
      <c r="CKO19" s="161"/>
      <c r="CKP19" s="161"/>
      <c r="CKQ19" s="161"/>
      <c r="CKR19" s="161"/>
      <c r="CKS19" s="161"/>
      <c r="CKT19" s="161"/>
      <c r="CKU19" s="161"/>
      <c r="CKV19" s="161"/>
      <c r="CKW19" s="161"/>
      <c r="CKX19" s="161"/>
      <c r="CKY19" s="161"/>
      <c r="CKZ19" s="161"/>
      <c r="CLA19" s="161"/>
      <c r="CLB19" s="161"/>
      <c r="CLC19" s="161"/>
      <c r="CLD19" s="161"/>
      <c r="CLE19" s="161"/>
      <c r="CLF19" s="161"/>
      <c r="CLG19" s="161"/>
      <c r="CLH19" s="161"/>
      <c r="CLI19" s="161"/>
      <c r="CLJ19" s="161"/>
      <c r="CLK19" s="161"/>
      <c r="CLL19" s="161"/>
      <c r="CLM19" s="161"/>
      <c r="CLN19" s="161"/>
      <c r="CLO19" s="161"/>
      <c r="CLP19" s="161"/>
      <c r="CLQ19" s="161"/>
      <c r="CLR19" s="161"/>
      <c r="CLS19" s="161"/>
      <c r="CLT19" s="161"/>
      <c r="CLU19" s="161"/>
      <c r="CLV19" s="161"/>
      <c r="CLW19" s="161"/>
      <c r="CLX19" s="161"/>
      <c r="CLY19" s="161"/>
      <c r="CLZ19" s="161"/>
      <c r="CMA19" s="161"/>
      <c r="CMB19" s="161"/>
      <c r="CMC19" s="161"/>
      <c r="CMD19" s="161"/>
      <c r="CME19" s="161"/>
      <c r="CMF19" s="161"/>
      <c r="CMG19" s="161"/>
      <c r="CMH19" s="161"/>
      <c r="CMI19" s="161"/>
      <c r="CMJ19" s="161"/>
      <c r="CMK19" s="161"/>
      <c r="CML19" s="161"/>
      <c r="CMM19" s="161"/>
      <c r="CMN19" s="161"/>
      <c r="CMO19" s="161"/>
      <c r="CMP19" s="161"/>
      <c r="CMQ19" s="161"/>
      <c r="CMR19" s="161"/>
      <c r="CMS19" s="161"/>
      <c r="CMT19" s="161"/>
      <c r="CMU19" s="161"/>
      <c r="CMV19" s="161"/>
      <c r="CMW19" s="161"/>
      <c r="CMX19" s="161"/>
      <c r="CMY19" s="161"/>
      <c r="CMZ19" s="161"/>
      <c r="CNA19" s="161"/>
      <c r="CNB19" s="161"/>
      <c r="CNC19" s="161"/>
      <c r="CND19" s="161"/>
      <c r="CNE19" s="161"/>
      <c r="CNF19" s="161"/>
      <c r="CNG19" s="161"/>
      <c r="CNH19" s="161"/>
      <c r="CNI19" s="161"/>
      <c r="CNJ19" s="161"/>
      <c r="CNK19" s="161"/>
      <c r="CNL19" s="161"/>
      <c r="CNM19" s="161"/>
      <c r="CNN19" s="161"/>
      <c r="CNO19" s="161"/>
      <c r="CNP19" s="161"/>
      <c r="CNQ19" s="161"/>
      <c r="CNR19" s="161"/>
      <c r="CNS19" s="161"/>
      <c r="CNT19" s="161"/>
      <c r="CNU19" s="161"/>
      <c r="CNV19" s="161"/>
      <c r="CNW19" s="161"/>
      <c r="CNX19" s="161"/>
      <c r="CNY19" s="161"/>
      <c r="CNZ19" s="161"/>
      <c r="COA19" s="161"/>
      <c r="COB19" s="161"/>
      <c r="COC19" s="161"/>
      <c r="COD19" s="161"/>
      <c r="COE19" s="161"/>
      <c r="COF19" s="161"/>
      <c r="COG19" s="161"/>
      <c r="COH19" s="161"/>
      <c r="COI19" s="161"/>
      <c r="COJ19" s="161"/>
      <c r="COK19" s="161"/>
      <c r="COL19" s="161"/>
      <c r="COM19" s="161"/>
      <c r="CON19" s="161"/>
      <c r="COO19" s="161"/>
      <c r="COP19" s="161"/>
      <c r="COQ19" s="161"/>
      <c r="COR19" s="161"/>
      <c r="COS19" s="161"/>
      <c r="COT19" s="161"/>
      <c r="COU19" s="161"/>
      <c r="COV19" s="161"/>
      <c r="COW19" s="161"/>
      <c r="COX19" s="161"/>
      <c r="COY19" s="161"/>
      <c r="COZ19" s="161"/>
      <c r="CPA19" s="161"/>
      <c r="CPB19" s="161"/>
      <c r="CPC19" s="161"/>
      <c r="CPD19" s="161"/>
      <c r="CPE19" s="161"/>
      <c r="CPF19" s="161"/>
      <c r="CPG19" s="161"/>
      <c r="CPH19" s="161"/>
      <c r="CPI19" s="161"/>
      <c r="CPJ19" s="161"/>
      <c r="CPK19" s="161"/>
      <c r="CPL19" s="161"/>
      <c r="CPM19" s="161"/>
      <c r="CPN19" s="161"/>
      <c r="CPO19" s="161"/>
      <c r="CPP19" s="161"/>
      <c r="CPQ19" s="161"/>
      <c r="CPR19" s="161"/>
      <c r="CPS19" s="161"/>
      <c r="CPT19" s="161"/>
      <c r="CPU19" s="161"/>
      <c r="CPV19" s="161"/>
      <c r="CPW19" s="161"/>
      <c r="CPX19" s="161"/>
      <c r="CPY19" s="161"/>
      <c r="CPZ19" s="161"/>
      <c r="CQA19" s="161"/>
      <c r="CQB19" s="161"/>
      <c r="CQC19" s="161"/>
      <c r="CQD19" s="161"/>
      <c r="CQE19" s="161"/>
      <c r="CQF19" s="161"/>
      <c r="CQG19" s="161"/>
      <c r="CQH19" s="161"/>
      <c r="CQI19" s="161"/>
      <c r="CQJ19" s="161"/>
      <c r="CQK19" s="161"/>
      <c r="CQL19" s="161"/>
      <c r="CQM19" s="161"/>
      <c r="CQN19" s="161"/>
      <c r="CQO19" s="161"/>
      <c r="CQP19" s="161"/>
      <c r="CQQ19" s="161"/>
      <c r="CQR19" s="161"/>
      <c r="CQS19" s="161"/>
      <c r="CQT19" s="161"/>
      <c r="CQU19" s="161"/>
      <c r="CQV19" s="161"/>
      <c r="CQW19" s="161"/>
      <c r="CQX19" s="161"/>
      <c r="CQY19" s="161"/>
      <c r="CQZ19" s="161"/>
      <c r="CRA19" s="161"/>
      <c r="CRB19" s="161"/>
      <c r="CRC19" s="161"/>
      <c r="CRD19" s="161"/>
      <c r="CRE19" s="161"/>
      <c r="CRF19" s="161"/>
      <c r="CRG19" s="161"/>
      <c r="CRH19" s="161"/>
      <c r="CRI19" s="161"/>
      <c r="CRJ19" s="161"/>
      <c r="CRK19" s="161"/>
      <c r="CRL19" s="161"/>
      <c r="CRM19" s="161"/>
      <c r="CRN19" s="161"/>
      <c r="CRO19" s="161"/>
      <c r="CRP19" s="161"/>
      <c r="CRQ19" s="161"/>
      <c r="CRR19" s="161"/>
      <c r="CRS19" s="161"/>
      <c r="CRT19" s="161"/>
      <c r="CRU19" s="161"/>
      <c r="CRV19" s="161"/>
      <c r="CRW19" s="161"/>
      <c r="CRX19" s="161"/>
      <c r="CRY19" s="161"/>
      <c r="CRZ19" s="161"/>
      <c r="CSA19" s="161"/>
      <c r="CSB19" s="161"/>
      <c r="CSC19" s="161"/>
      <c r="CSD19" s="161"/>
      <c r="CSE19" s="161"/>
      <c r="CSF19" s="161"/>
      <c r="CSG19" s="161"/>
      <c r="CSH19" s="161"/>
      <c r="CSI19" s="161"/>
      <c r="CSJ19" s="161"/>
      <c r="CSK19" s="161"/>
      <c r="CSL19" s="161"/>
      <c r="CSM19" s="161"/>
      <c r="CSN19" s="161"/>
      <c r="CSO19" s="161"/>
      <c r="CSP19" s="161"/>
      <c r="CSQ19" s="161"/>
      <c r="CSR19" s="161"/>
      <c r="CSS19" s="161"/>
      <c r="CST19" s="161"/>
      <c r="CSU19" s="161"/>
      <c r="CSV19" s="161"/>
      <c r="CSW19" s="161"/>
      <c r="CSX19" s="161"/>
      <c r="CSY19" s="161"/>
      <c r="CSZ19" s="161"/>
      <c r="CTA19" s="161"/>
      <c r="CTB19" s="161"/>
      <c r="CTC19" s="161"/>
      <c r="CTD19" s="161"/>
      <c r="CTE19" s="161"/>
      <c r="CTF19" s="161"/>
      <c r="CTG19" s="161"/>
      <c r="CTH19" s="161"/>
      <c r="CTI19" s="161"/>
      <c r="CTJ19" s="161"/>
      <c r="CTK19" s="161"/>
      <c r="CTL19" s="161"/>
      <c r="CTM19" s="161"/>
      <c r="CTN19" s="161"/>
      <c r="CTO19" s="161"/>
      <c r="CTP19" s="161"/>
      <c r="CTQ19" s="161"/>
      <c r="CTR19" s="161"/>
      <c r="CTS19" s="161"/>
      <c r="CTT19" s="161"/>
      <c r="CTU19" s="161"/>
      <c r="CTV19" s="161"/>
      <c r="CTW19" s="161"/>
      <c r="CTX19" s="161"/>
      <c r="CTY19" s="161"/>
      <c r="CTZ19" s="161"/>
      <c r="CUA19" s="161"/>
      <c r="CUB19" s="161"/>
      <c r="CUC19" s="161"/>
      <c r="CUD19" s="161"/>
      <c r="CUE19" s="161"/>
      <c r="CUF19" s="161"/>
      <c r="CUG19" s="161"/>
      <c r="CUH19" s="161"/>
      <c r="CUI19" s="161"/>
      <c r="CUJ19" s="161"/>
      <c r="CUK19" s="161"/>
      <c r="CUL19" s="161"/>
      <c r="CUM19" s="161"/>
      <c r="CUN19" s="161"/>
      <c r="CUO19" s="161"/>
      <c r="CUP19" s="161"/>
      <c r="CUQ19" s="161"/>
      <c r="CUR19" s="161"/>
      <c r="CUS19" s="161"/>
      <c r="CUT19" s="161"/>
      <c r="CUU19" s="161"/>
      <c r="CUV19" s="161"/>
      <c r="CUW19" s="161"/>
      <c r="CUX19" s="161"/>
      <c r="CUY19" s="161"/>
      <c r="CUZ19" s="161"/>
      <c r="CVA19" s="161"/>
      <c r="CVB19" s="161"/>
      <c r="CVC19" s="161"/>
      <c r="CVD19" s="161"/>
      <c r="CVE19" s="161"/>
      <c r="CVF19" s="161"/>
      <c r="CVG19" s="161"/>
      <c r="CVH19" s="161"/>
      <c r="CVI19" s="161"/>
      <c r="CVJ19" s="161"/>
      <c r="CVK19" s="161"/>
      <c r="CVL19" s="161"/>
      <c r="CVM19" s="161"/>
      <c r="CVN19" s="161"/>
      <c r="CVO19" s="161"/>
      <c r="CVP19" s="161"/>
      <c r="CVQ19" s="161"/>
      <c r="CVR19" s="161"/>
      <c r="CVS19" s="161"/>
      <c r="CVT19" s="161"/>
      <c r="CVU19" s="161"/>
      <c r="CVV19" s="161"/>
      <c r="CVW19" s="161"/>
      <c r="CVX19" s="161"/>
      <c r="CVY19" s="161"/>
      <c r="CVZ19" s="161"/>
      <c r="CWA19" s="161"/>
      <c r="CWB19" s="161"/>
      <c r="CWC19" s="161"/>
      <c r="CWD19" s="161"/>
      <c r="CWE19" s="161"/>
      <c r="CWF19" s="161"/>
      <c r="CWG19" s="161"/>
      <c r="CWH19" s="161"/>
      <c r="CWI19" s="161"/>
      <c r="CWJ19" s="161"/>
      <c r="CWK19" s="161"/>
      <c r="CWL19" s="161"/>
      <c r="CWM19" s="161"/>
      <c r="CWN19" s="161"/>
      <c r="CWO19" s="161"/>
      <c r="CWP19" s="161"/>
      <c r="CWQ19" s="161"/>
      <c r="CWR19" s="161"/>
      <c r="CWS19" s="161"/>
      <c r="CWT19" s="161"/>
      <c r="CWU19" s="161"/>
      <c r="CWV19" s="161"/>
      <c r="CWW19" s="161"/>
      <c r="CWX19" s="161"/>
      <c r="CWY19" s="161"/>
      <c r="CWZ19" s="161"/>
      <c r="CXA19" s="161"/>
      <c r="CXB19" s="161"/>
      <c r="CXC19" s="161"/>
      <c r="CXD19" s="161"/>
      <c r="CXE19" s="161"/>
      <c r="CXF19" s="161"/>
      <c r="CXG19" s="161"/>
      <c r="CXH19" s="161"/>
      <c r="CXI19" s="161"/>
      <c r="CXJ19" s="161"/>
      <c r="CXK19" s="161"/>
      <c r="CXL19" s="161"/>
      <c r="CXM19" s="161"/>
      <c r="CXN19" s="161"/>
      <c r="CXO19" s="161"/>
      <c r="CXP19" s="161"/>
      <c r="CXQ19" s="161"/>
      <c r="CXR19" s="161"/>
      <c r="CXS19" s="161"/>
      <c r="CXT19" s="161"/>
      <c r="CXU19" s="161"/>
      <c r="CXV19" s="161"/>
      <c r="CXW19" s="161"/>
      <c r="CXX19" s="161"/>
      <c r="CXY19" s="161"/>
      <c r="CXZ19" s="161"/>
      <c r="CYA19" s="161"/>
      <c r="CYB19" s="161"/>
      <c r="CYC19" s="161"/>
      <c r="CYD19" s="161"/>
      <c r="CYE19" s="161"/>
      <c r="CYF19" s="161"/>
      <c r="CYG19" s="161"/>
      <c r="CYH19" s="161"/>
    </row>
    <row r="20" spans="1:2686" s="163" customFormat="1" x14ac:dyDescent="0.25">
      <c r="A20" s="16" t="s">
        <v>25</v>
      </c>
      <c r="B20" s="14" t="s">
        <v>69</v>
      </c>
      <c r="C20" s="14" t="s">
        <v>28</v>
      </c>
      <c r="D20" s="139">
        <v>6604</v>
      </c>
      <c r="E20" s="139" t="s">
        <v>1141</v>
      </c>
      <c r="F20" s="139" t="s">
        <v>1140</v>
      </c>
      <c r="G20" s="14" t="s">
        <v>803</v>
      </c>
      <c r="H20" s="160" t="s">
        <v>804</v>
      </c>
      <c r="I20" s="14" t="s">
        <v>805</v>
      </c>
      <c r="J20" s="160" t="s">
        <v>806</v>
      </c>
      <c r="K20" s="14"/>
      <c r="L20" s="14" t="s">
        <v>29</v>
      </c>
      <c r="M20" s="14" t="s">
        <v>29</v>
      </c>
      <c r="N20" s="16"/>
      <c r="O20" s="14"/>
      <c r="P20" s="14"/>
      <c r="Q20" s="139"/>
      <c r="R20" s="14"/>
      <c r="S20" s="160"/>
      <c r="T20" s="14"/>
      <c r="U20" s="160"/>
      <c r="V20" s="16"/>
      <c r="W20" s="14"/>
      <c r="X20" s="14"/>
      <c r="Y20" s="139"/>
      <c r="Z20" s="14"/>
      <c r="AA20" s="166"/>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c r="BZ20" s="161"/>
      <c r="CA20" s="161"/>
      <c r="CB20" s="161"/>
      <c r="CC20" s="161"/>
      <c r="CD20" s="161"/>
      <c r="CE20" s="161"/>
      <c r="CF20" s="161"/>
      <c r="CG20" s="161"/>
      <c r="CH20" s="161"/>
      <c r="CI20" s="161"/>
      <c r="CJ20" s="161"/>
      <c r="CK20" s="161"/>
      <c r="CL20" s="161"/>
      <c r="CM20" s="161"/>
      <c r="CN20" s="161"/>
      <c r="CO20" s="161"/>
      <c r="CP20" s="161"/>
      <c r="CQ20" s="161"/>
      <c r="CR20" s="161"/>
      <c r="CS20" s="161"/>
      <c r="CT20" s="161"/>
      <c r="CU20" s="161"/>
      <c r="CV20" s="161"/>
      <c r="CW20" s="161"/>
      <c r="CX20" s="161"/>
      <c r="CY20" s="161"/>
      <c r="CZ20" s="161"/>
      <c r="DA20" s="161"/>
      <c r="DB20" s="161"/>
      <c r="DC20" s="161"/>
      <c r="DD20" s="161"/>
      <c r="DE20" s="161"/>
      <c r="DF20" s="161"/>
      <c r="DG20" s="161"/>
      <c r="DH20" s="161"/>
      <c r="DI20" s="161"/>
      <c r="DJ20" s="161"/>
      <c r="DK20" s="161"/>
      <c r="DL20" s="161"/>
      <c r="DM20" s="161"/>
      <c r="DN20" s="161"/>
      <c r="DO20" s="161"/>
      <c r="DP20" s="161"/>
      <c r="DQ20" s="161"/>
      <c r="DR20" s="161"/>
      <c r="DS20" s="161"/>
      <c r="DT20" s="161"/>
      <c r="DU20" s="161"/>
      <c r="DV20" s="161"/>
      <c r="DW20" s="161"/>
      <c r="DX20" s="161"/>
      <c r="DY20" s="161"/>
      <c r="DZ20" s="161"/>
      <c r="EA20" s="161"/>
      <c r="EB20" s="161"/>
      <c r="EC20" s="161"/>
      <c r="ED20" s="161"/>
      <c r="EE20" s="161"/>
      <c r="EF20" s="161"/>
      <c r="EG20" s="161"/>
      <c r="EH20" s="161"/>
      <c r="EI20" s="161"/>
      <c r="EJ20" s="161"/>
      <c r="EK20" s="161"/>
      <c r="EL20" s="161"/>
      <c r="EM20" s="161"/>
      <c r="EN20" s="161"/>
      <c r="EO20" s="161"/>
      <c r="EP20" s="161"/>
      <c r="EQ20" s="161"/>
      <c r="ER20" s="161"/>
      <c r="ES20" s="161"/>
      <c r="ET20" s="161"/>
      <c r="EU20" s="161"/>
      <c r="EV20" s="161"/>
      <c r="EW20" s="161"/>
      <c r="EX20" s="161"/>
      <c r="EY20" s="161"/>
      <c r="EZ20" s="161"/>
      <c r="FA20" s="161"/>
      <c r="FB20" s="161"/>
      <c r="FC20" s="161"/>
      <c r="FD20" s="161"/>
      <c r="FE20" s="161"/>
      <c r="FF20" s="161"/>
      <c r="FG20" s="161"/>
      <c r="FH20" s="161"/>
      <c r="FI20" s="161"/>
      <c r="FJ20" s="161"/>
      <c r="FK20" s="161"/>
      <c r="FL20" s="161"/>
      <c r="FM20" s="161"/>
      <c r="FN20" s="161"/>
      <c r="FO20" s="161"/>
      <c r="FP20" s="161"/>
      <c r="FQ20" s="161"/>
      <c r="FR20" s="161"/>
      <c r="FS20" s="161"/>
      <c r="FT20" s="161"/>
      <c r="FU20" s="161"/>
      <c r="FV20" s="161"/>
      <c r="FW20" s="161"/>
      <c r="FX20" s="161"/>
      <c r="FY20" s="161"/>
      <c r="FZ20" s="161"/>
      <c r="GA20" s="161"/>
      <c r="GB20" s="161"/>
      <c r="GC20" s="161"/>
      <c r="GD20" s="161"/>
      <c r="GE20" s="161"/>
      <c r="GF20" s="161"/>
      <c r="GG20" s="161"/>
      <c r="GH20" s="161"/>
      <c r="GI20" s="161"/>
      <c r="GJ20" s="161"/>
      <c r="GK20" s="161"/>
      <c r="GL20" s="161"/>
      <c r="GM20" s="161"/>
      <c r="GN20" s="161"/>
      <c r="GO20" s="161"/>
      <c r="GP20" s="161"/>
      <c r="GQ20" s="161"/>
      <c r="GR20" s="161"/>
      <c r="GS20" s="161"/>
      <c r="GT20" s="161"/>
      <c r="GU20" s="161"/>
      <c r="GV20" s="161"/>
      <c r="GW20" s="161"/>
      <c r="GX20" s="161"/>
      <c r="GY20" s="161"/>
      <c r="GZ20" s="161"/>
      <c r="HA20" s="161"/>
      <c r="HB20" s="161"/>
      <c r="HC20" s="161"/>
      <c r="HD20" s="161"/>
      <c r="HE20" s="161"/>
      <c r="HF20" s="161"/>
      <c r="HG20" s="161"/>
      <c r="HH20" s="161"/>
      <c r="HI20" s="161"/>
      <c r="HJ20" s="161"/>
      <c r="HK20" s="161"/>
      <c r="HL20" s="161"/>
      <c r="HM20" s="161"/>
      <c r="HN20" s="161"/>
      <c r="HO20" s="161"/>
      <c r="HP20" s="161"/>
      <c r="HQ20" s="161"/>
      <c r="HR20" s="161"/>
      <c r="HS20" s="161"/>
      <c r="HT20" s="161"/>
      <c r="HU20" s="161"/>
      <c r="HV20" s="161"/>
      <c r="HW20" s="161"/>
      <c r="HX20" s="161"/>
      <c r="HY20" s="161"/>
      <c r="HZ20" s="161"/>
      <c r="IA20" s="161"/>
      <c r="IB20" s="161"/>
      <c r="IC20" s="161"/>
      <c r="ID20" s="161"/>
      <c r="IE20" s="161"/>
      <c r="IF20" s="161"/>
      <c r="IG20" s="161"/>
      <c r="IH20" s="161"/>
      <c r="II20" s="161"/>
      <c r="IJ20" s="161"/>
      <c r="IK20" s="161"/>
      <c r="IL20" s="161"/>
      <c r="IM20" s="161"/>
      <c r="IN20" s="161"/>
      <c r="IO20" s="161"/>
      <c r="IP20" s="161"/>
      <c r="IQ20" s="161"/>
      <c r="IR20" s="161"/>
      <c r="IS20" s="161"/>
      <c r="IT20" s="161"/>
      <c r="IU20" s="161"/>
      <c r="IV20" s="161"/>
      <c r="IW20" s="161"/>
      <c r="IX20" s="161"/>
      <c r="IY20" s="161"/>
      <c r="IZ20" s="161"/>
      <c r="JA20" s="161"/>
      <c r="JB20" s="161"/>
      <c r="JC20" s="161"/>
      <c r="JD20" s="161"/>
      <c r="JE20" s="161"/>
      <c r="JF20" s="161"/>
      <c r="JG20" s="161"/>
      <c r="JH20" s="161"/>
      <c r="JI20" s="161"/>
      <c r="JJ20" s="161"/>
      <c r="JK20" s="161"/>
      <c r="JL20" s="161"/>
      <c r="JM20" s="161"/>
      <c r="JN20" s="161"/>
      <c r="JO20" s="161"/>
      <c r="JP20" s="161"/>
      <c r="JQ20" s="161"/>
      <c r="JR20" s="161"/>
      <c r="JS20" s="161"/>
      <c r="JT20" s="161"/>
      <c r="JU20" s="161"/>
      <c r="JV20" s="161"/>
      <c r="JW20" s="161"/>
      <c r="JX20" s="161"/>
      <c r="JY20" s="161"/>
      <c r="JZ20" s="161"/>
      <c r="KA20" s="161"/>
      <c r="KB20" s="161"/>
      <c r="KC20" s="161"/>
      <c r="KD20" s="161"/>
      <c r="KE20" s="161"/>
      <c r="KF20" s="161"/>
      <c r="KG20" s="161"/>
      <c r="KH20" s="161"/>
      <c r="KI20" s="161"/>
      <c r="KJ20" s="161"/>
      <c r="KK20" s="161"/>
      <c r="KL20" s="161"/>
      <c r="KM20" s="161"/>
      <c r="KN20" s="161"/>
      <c r="KO20" s="161"/>
      <c r="KP20" s="161"/>
      <c r="KQ20" s="161"/>
      <c r="KR20" s="161"/>
      <c r="KS20" s="161"/>
      <c r="KT20" s="161"/>
      <c r="KU20" s="161"/>
      <c r="KV20" s="161"/>
      <c r="KW20" s="161"/>
      <c r="KX20" s="161"/>
      <c r="KY20" s="161"/>
      <c r="KZ20" s="161"/>
      <c r="LA20" s="161"/>
      <c r="LB20" s="161"/>
      <c r="LC20" s="161"/>
      <c r="LD20" s="161"/>
      <c r="LE20" s="161"/>
      <c r="LF20" s="161"/>
      <c r="LG20" s="161"/>
      <c r="LH20" s="161"/>
      <c r="LI20" s="161"/>
      <c r="LJ20" s="161"/>
      <c r="LK20" s="161"/>
      <c r="LL20" s="161"/>
      <c r="LM20" s="161"/>
      <c r="LN20" s="161"/>
      <c r="LO20" s="161"/>
      <c r="LP20" s="161"/>
      <c r="LQ20" s="161"/>
      <c r="LR20" s="161"/>
      <c r="LS20" s="161"/>
      <c r="LT20" s="161"/>
      <c r="LU20" s="161"/>
      <c r="LV20" s="161"/>
      <c r="LW20" s="161"/>
      <c r="LX20" s="161"/>
      <c r="LY20" s="161"/>
      <c r="LZ20" s="161"/>
      <c r="MA20" s="161"/>
      <c r="MB20" s="161"/>
      <c r="MC20" s="161"/>
      <c r="MD20" s="161"/>
      <c r="ME20" s="161"/>
      <c r="MF20" s="161"/>
      <c r="MG20" s="161"/>
      <c r="MH20" s="161"/>
      <c r="MI20" s="161"/>
      <c r="MJ20" s="161"/>
      <c r="MK20" s="161"/>
      <c r="ML20" s="161"/>
      <c r="MM20" s="161"/>
      <c r="MN20" s="161"/>
      <c r="MO20" s="161"/>
      <c r="MP20" s="161"/>
      <c r="MQ20" s="161"/>
      <c r="MR20" s="161"/>
      <c r="MS20" s="161"/>
      <c r="MT20" s="161"/>
      <c r="MU20" s="161"/>
      <c r="MV20" s="161"/>
      <c r="MW20" s="161"/>
      <c r="MX20" s="161"/>
      <c r="MY20" s="161"/>
      <c r="MZ20" s="161"/>
      <c r="NA20" s="161"/>
      <c r="NB20" s="161"/>
      <c r="NC20" s="161"/>
      <c r="ND20" s="161"/>
      <c r="NE20" s="161"/>
      <c r="NF20" s="161"/>
      <c r="NG20" s="161"/>
      <c r="NH20" s="161"/>
      <c r="NI20" s="161"/>
      <c r="NJ20" s="161"/>
      <c r="NK20" s="161"/>
      <c r="NL20" s="161"/>
      <c r="NM20" s="161"/>
      <c r="NN20" s="161"/>
      <c r="NO20" s="161"/>
      <c r="NP20" s="161"/>
      <c r="NQ20" s="161"/>
      <c r="NR20" s="161"/>
      <c r="NS20" s="161"/>
      <c r="NT20" s="161"/>
      <c r="NU20" s="161"/>
      <c r="NV20" s="161"/>
      <c r="NW20" s="161"/>
      <c r="NX20" s="161"/>
      <c r="NY20" s="161"/>
      <c r="NZ20" s="161"/>
      <c r="OA20" s="161"/>
      <c r="OB20" s="161"/>
      <c r="OC20" s="161"/>
      <c r="OD20" s="161"/>
      <c r="OE20" s="161"/>
      <c r="OF20" s="161"/>
      <c r="OG20" s="161"/>
      <c r="OH20" s="161"/>
      <c r="OI20" s="161"/>
      <c r="OJ20" s="161"/>
      <c r="OK20" s="161"/>
      <c r="OL20" s="161"/>
      <c r="OM20" s="161"/>
      <c r="ON20" s="161"/>
      <c r="OO20" s="161"/>
      <c r="OP20" s="161"/>
      <c r="OQ20" s="161"/>
      <c r="OR20" s="161"/>
      <c r="OS20" s="161"/>
      <c r="OT20" s="161"/>
      <c r="OU20" s="161"/>
      <c r="OV20" s="161"/>
      <c r="OW20" s="161"/>
      <c r="OX20" s="161"/>
      <c r="OY20" s="161"/>
      <c r="OZ20" s="161"/>
      <c r="PA20" s="161"/>
      <c r="PB20" s="161"/>
      <c r="PC20" s="161"/>
      <c r="PD20" s="161"/>
      <c r="PE20" s="161"/>
      <c r="PF20" s="161"/>
      <c r="PG20" s="161"/>
      <c r="PH20" s="161"/>
      <c r="PI20" s="161"/>
      <c r="PJ20" s="161"/>
      <c r="PK20" s="161"/>
      <c r="PL20" s="161"/>
      <c r="PM20" s="161"/>
      <c r="PN20" s="161"/>
      <c r="PO20" s="161"/>
      <c r="PP20" s="161"/>
      <c r="PQ20" s="161"/>
      <c r="PR20" s="161"/>
      <c r="PS20" s="161"/>
      <c r="PT20" s="161"/>
      <c r="PU20" s="161"/>
      <c r="PV20" s="161"/>
      <c r="PW20" s="161"/>
      <c r="PX20" s="161"/>
      <c r="PY20" s="161"/>
      <c r="PZ20" s="161"/>
      <c r="QA20" s="161"/>
      <c r="QB20" s="161"/>
      <c r="QC20" s="161"/>
      <c r="QD20" s="161"/>
      <c r="QE20" s="161"/>
      <c r="QF20" s="161"/>
      <c r="QG20" s="161"/>
      <c r="QH20" s="161"/>
      <c r="QI20" s="161"/>
      <c r="QJ20" s="161"/>
      <c r="QK20" s="161"/>
      <c r="QL20" s="161"/>
      <c r="QM20" s="161"/>
      <c r="QN20" s="161"/>
      <c r="QO20" s="161"/>
      <c r="QP20" s="161"/>
      <c r="QQ20" s="161"/>
      <c r="QR20" s="161"/>
      <c r="QS20" s="161"/>
      <c r="QT20" s="161"/>
      <c r="QU20" s="161"/>
      <c r="QV20" s="161"/>
      <c r="QW20" s="161"/>
      <c r="QX20" s="161"/>
      <c r="QY20" s="161"/>
      <c r="QZ20" s="161"/>
      <c r="RA20" s="161"/>
      <c r="RB20" s="161"/>
      <c r="RC20" s="161"/>
      <c r="RD20" s="161"/>
      <c r="RE20" s="161"/>
      <c r="RF20" s="161"/>
      <c r="RG20" s="161"/>
      <c r="RH20" s="161"/>
      <c r="RI20" s="161"/>
      <c r="RJ20" s="161"/>
      <c r="RK20" s="161"/>
      <c r="RL20" s="161"/>
      <c r="RM20" s="161"/>
      <c r="RN20" s="161"/>
      <c r="RO20" s="161"/>
      <c r="RP20" s="161"/>
      <c r="RQ20" s="161"/>
      <c r="RR20" s="161"/>
      <c r="RS20" s="161"/>
      <c r="RT20" s="161"/>
      <c r="RU20" s="161"/>
      <c r="RV20" s="161"/>
      <c r="RW20" s="161"/>
      <c r="RX20" s="161"/>
      <c r="RY20" s="161"/>
      <c r="RZ20" s="161"/>
      <c r="SA20" s="161"/>
      <c r="SB20" s="161"/>
      <c r="SC20" s="161"/>
      <c r="SD20" s="161"/>
      <c r="SE20" s="161"/>
      <c r="SF20" s="161"/>
      <c r="SG20" s="161"/>
      <c r="SH20" s="161"/>
      <c r="SI20" s="161"/>
      <c r="SJ20" s="161"/>
      <c r="SK20" s="161"/>
      <c r="SL20" s="161"/>
      <c r="SM20" s="161"/>
      <c r="SN20" s="161"/>
      <c r="SO20" s="161"/>
      <c r="SP20" s="161"/>
      <c r="SQ20" s="161"/>
      <c r="SR20" s="161"/>
      <c r="SS20" s="161"/>
      <c r="ST20" s="161"/>
      <c r="SU20" s="161"/>
      <c r="SV20" s="161"/>
      <c r="SW20" s="161"/>
      <c r="SX20" s="161"/>
      <c r="SY20" s="161"/>
      <c r="SZ20" s="161"/>
      <c r="TA20" s="161"/>
      <c r="TB20" s="161"/>
      <c r="TC20" s="161"/>
      <c r="TD20" s="161"/>
      <c r="TE20" s="161"/>
      <c r="TF20" s="161"/>
      <c r="TG20" s="161"/>
      <c r="TH20" s="161"/>
      <c r="TI20" s="161"/>
      <c r="TJ20" s="161"/>
      <c r="TK20" s="161"/>
      <c r="TL20" s="161"/>
      <c r="TM20" s="161"/>
      <c r="TN20" s="161"/>
      <c r="TO20" s="161"/>
      <c r="TP20" s="161"/>
      <c r="TQ20" s="161"/>
      <c r="TR20" s="161"/>
      <c r="TS20" s="161"/>
      <c r="TT20" s="161"/>
      <c r="TU20" s="161"/>
      <c r="TV20" s="161"/>
      <c r="TW20" s="161"/>
      <c r="TX20" s="161"/>
      <c r="TY20" s="161"/>
      <c r="TZ20" s="161"/>
      <c r="UA20" s="161"/>
      <c r="UB20" s="161"/>
      <c r="UC20" s="161"/>
      <c r="UD20" s="161"/>
      <c r="UE20" s="161"/>
      <c r="UF20" s="161"/>
      <c r="UG20" s="161"/>
      <c r="UH20" s="161"/>
      <c r="UI20" s="161"/>
      <c r="UJ20" s="161"/>
      <c r="UK20" s="161"/>
      <c r="UL20" s="161"/>
      <c r="UM20" s="161"/>
      <c r="UN20" s="161"/>
      <c r="UO20" s="161"/>
      <c r="UP20" s="161"/>
      <c r="UQ20" s="161"/>
      <c r="UR20" s="161"/>
      <c r="US20" s="161"/>
      <c r="UT20" s="161"/>
      <c r="UU20" s="161"/>
      <c r="UV20" s="161"/>
      <c r="UW20" s="161"/>
      <c r="UX20" s="161"/>
      <c r="UY20" s="161"/>
      <c r="UZ20" s="161"/>
      <c r="VA20" s="161"/>
      <c r="VB20" s="161"/>
      <c r="VC20" s="161"/>
      <c r="VD20" s="161"/>
      <c r="VE20" s="161"/>
      <c r="VF20" s="161"/>
      <c r="VG20" s="161"/>
      <c r="VH20" s="161"/>
      <c r="VI20" s="161"/>
      <c r="VJ20" s="161"/>
      <c r="VK20" s="161"/>
      <c r="VL20" s="161"/>
      <c r="VM20" s="161"/>
      <c r="VN20" s="161"/>
      <c r="VO20" s="161"/>
      <c r="VP20" s="161"/>
      <c r="VQ20" s="161"/>
      <c r="VR20" s="161"/>
      <c r="VS20" s="161"/>
      <c r="VT20" s="161"/>
      <c r="VU20" s="161"/>
      <c r="VV20" s="161"/>
      <c r="VW20" s="161"/>
      <c r="VX20" s="161"/>
      <c r="VY20" s="161"/>
      <c r="VZ20" s="161"/>
      <c r="WA20" s="161"/>
      <c r="WB20" s="161"/>
      <c r="WC20" s="161"/>
      <c r="WD20" s="161"/>
      <c r="WE20" s="161"/>
      <c r="WF20" s="161"/>
      <c r="WG20" s="161"/>
      <c r="WH20" s="161"/>
      <c r="WI20" s="161"/>
      <c r="WJ20" s="161"/>
      <c r="WK20" s="161"/>
      <c r="WL20" s="161"/>
      <c r="WM20" s="161"/>
      <c r="WN20" s="161"/>
      <c r="WO20" s="161"/>
      <c r="WP20" s="161"/>
      <c r="WQ20" s="161"/>
      <c r="WR20" s="161"/>
      <c r="WS20" s="161"/>
      <c r="WT20" s="161"/>
      <c r="WU20" s="161"/>
      <c r="WV20" s="161"/>
      <c r="WW20" s="161"/>
      <c r="WX20" s="161"/>
      <c r="WY20" s="161"/>
      <c r="WZ20" s="161"/>
      <c r="XA20" s="161"/>
      <c r="XB20" s="161"/>
      <c r="XC20" s="161"/>
      <c r="XD20" s="161"/>
      <c r="XE20" s="161"/>
      <c r="XF20" s="161"/>
      <c r="XG20" s="161"/>
      <c r="XH20" s="161"/>
      <c r="XI20" s="161"/>
      <c r="XJ20" s="161"/>
      <c r="XK20" s="161"/>
      <c r="XL20" s="161"/>
      <c r="XM20" s="161"/>
      <c r="XN20" s="161"/>
      <c r="XO20" s="161"/>
      <c r="XP20" s="161"/>
      <c r="XQ20" s="161"/>
      <c r="XR20" s="161"/>
      <c r="XS20" s="161"/>
      <c r="XT20" s="161"/>
      <c r="XU20" s="161"/>
      <c r="XV20" s="161"/>
      <c r="XW20" s="161"/>
      <c r="XX20" s="161"/>
      <c r="XY20" s="161"/>
      <c r="XZ20" s="161"/>
      <c r="YA20" s="161"/>
      <c r="YB20" s="161"/>
      <c r="YC20" s="161"/>
      <c r="YD20" s="161"/>
      <c r="YE20" s="161"/>
      <c r="YF20" s="161"/>
      <c r="YG20" s="161"/>
      <c r="YH20" s="161"/>
      <c r="YI20" s="161"/>
      <c r="YJ20" s="161"/>
      <c r="YK20" s="161"/>
      <c r="YL20" s="161"/>
      <c r="YM20" s="161"/>
      <c r="YN20" s="161"/>
      <c r="YO20" s="161"/>
      <c r="YP20" s="161"/>
      <c r="YQ20" s="161"/>
      <c r="YR20" s="161"/>
      <c r="YS20" s="161"/>
      <c r="YT20" s="161"/>
      <c r="YU20" s="161"/>
      <c r="YV20" s="161"/>
      <c r="YW20" s="161"/>
      <c r="YX20" s="161"/>
      <c r="YY20" s="161"/>
      <c r="YZ20" s="161"/>
      <c r="ZA20" s="161"/>
      <c r="ZB20" s="161"/>
      <c r="ZC20" s="161"/>
      <c r="ZD20" s="161"/>
      <c r="ZE20" s="161"/>
      <c r="ZF20" s="161"/>
      <c r="ZG20" s="161"/>
      <c r="ZH20" s="161"/>
      <c r="ZI20" s="161"/>
      <c r="ZJ20" s="161"/>
      <c r="ZK20" s="161"/>
      <c r="ZL20" s="161"/>
      <c r="ZM20" s="161"/>
      <c r="ZN20" s="161"/>
      <c r="ZO20" s="161"/>
      <c r="ZP20" s="161"/>
      <c r="ZQ20" s="161"/>
      <c r="ZR20" s="161"/>
      <c r="ZS20" s="161"/>
      <c r="ZT20" s="161"/>
      <c r="ZU20" s="161"/>
      <c r="ZV20" s="161"/>
      <c r="ZW20" s="161"/>
      <c r="ZX20" s="161"/>
      <c r="ZY20" s="161"/>
      <c r="ZZ20" s="161"/>
      <c r="AAA20" s="161"/>
      <c r="AAB20" s="161"/>
      <c r="AAC20" s="161"/>
      <c r="AAD20" s="161"/>
      <c r="AAE20" s="161"/>
      <c r="AAF20" s="161"/>
      <c r="AAG20" s="161"/>
      <c r="AAH20" s="161"/>
      <c r="AAI20" s="161"/>
      <c r="AAJ20" s="161"/>
      <c r="AAK20" s="161"/>
      <c r="AAL20" s="161"/>
      <c r="AAM20" s="161"/>
      <c r="AAN20" s="161"/>
      <c r="AAO20" s="161"/>
      <c r="AAP20" s="161"/>
      <c r="AAQ20" s="161"/>
      <c r="AAR20" s="161"/>
      <c r="AAS20" s="161"/>
      <c r="AAT20" s="161"/>
      <c r="AAU20" s="161"/>
      <c r="AAV20" s="161"/>
      <c r="AAW20" s="161"/>
      <c r="AAX20" s="161"/>
      <c r="AAY20" s="161"/>
      <c r="AAZ20" s="161"/>
      <c r="ABA20" s="161"/>
      <c r="ABB20" s="161"/>
      <c r="ABC20" s="161"/>
      <c r="ABD20" s="161"/>
      <c r="ABE20" s="161"/>
      <c r="ABF20" s="161"/>
      <c r="ABG20" s="161"/>
      <c r="ABH20" s="161"/>
      <c r="ABI20" s="161"/>
      <c r="ABJ20" s="161"/>
      <c r="ABK20" s="161"/>
      <c r="ABL20" s="161"/>
      <c r="ABM20" s="161"/>
      <c r="ABN20" s="161"/>
      <c r="ABO20" s="161"/>
      <c r="ABP20" s="161"/>
      <c r="ABQ20" s="161"/>
      <c r="ABR20" s="161"/>
      <c r="ABS20" s="161"/>
      <c r="ABT20" s="161"/>
      <c r="ABU20" s="161"/>
      <c r="ABV20" s="161"/>
      <c r="ABW20" s="161"/>
      <c r="ABX20" s="161"/>
      <c r="ABY20" s="161"/>
      <c r="ABZ20" s="161"/>
      <c r="ACA20" s="161"/>
      <c r="ACB20" s="161"/>
      <c r="ACC20" s="161"/>
      <c r="ACD20" s="161"/>
      <c r="ACE20" s="161"/>
      <c r="ACF20" s="161"/>
      <c r="ACG20" s="161"/>
      <c r="ACH20" s="161"/>
      <c r="ACI20" s="161"/>
      <c r="ACJ20" s="161"/>
      <c r="ACK20" s="161"/>
      <c r="ACL20" s="161"/>
      <c r="ACM20" s="161"/>
      <c r="ACN20" s="161"/>
      <c r="ACO20" s="161"/>
      <c r="ACP20" s="161"/>
      <c r="ACQ20" s="161"/>
      <c r="ACR20" s="161"/>
      <c r="ACS20" s="161"/>
      <c r="ACT20" s="161"/>
      <c r="ACU20" s="161"/>
      <c r="ACV20" s="161"/>
      <c r="ACW20" s="161"/>
      <c r="ACX20" s="161"/>
      <c r="ACY20" s="161"/>
      <c r="ACZ20" s="161"/>
      <c r="ADA20" s="161"/>
      <c r="ADB20" s="161"/>
      <c r="ADC20" s="161"/>
      <c r="ADD20" s="161"/>
      <c r="ADE20" s="161"/>
      <c r="ADF20" s="161"/>
      <c r="ADG20" s="161"/>
      <c r="ADH20" s="161"/>
      <c r="ADI20" s="161"/>
      <c r="ADJ20" s="161"/>
      <c r="ADK20" s="161"/>
      <c r="ADL20" s="161"/>
      <c r="ADM20" s="161"/>
      <c r="ADN20" s="161"/>
      <c r="ADO20" s="161"/>
      <c r="ADP20" s="161"/>
      <c r="ADQ20" s="161"/>
      <c r="ADR20" s="161"/>
      <c r="ADS20" s="161"/>
      <c r="ADT20" s="161"/>
      <c r="ADU20" s="161"/>
      <c r="ADV20" s="161"/>
      <c r="ADW20" s="161"/>
      <c r="ADX20" s="161"/>
      <c r="ADY20" s="161"/>
      <c r="ADZ20" s="161"/>
      <c r="AEA20" s="161"/>
      <c r="AEB20" s="161"/>
      <c r="AEC20" s="161"/>
      <c r="AED20" s="161"/>
      <c r="AEE20" s="161"/>
      <c r="AEF20" s="161"/>
      <c r="AEG20" s="161"/>
      <c r="AEH20" s="161"/>
      <c r="AEI20" s="161"/>
      <c r="AEJ20" s="161"/>
      <c r="AEK20" s="161"/>
      <c r="AEL20" s="161"/>
      <c r="AEM20" s="161"/>
      <c r="AEN20" s="161"/>
      <c r="AEO20" s="161"/>
      <c r="AEP20" s="161"/>
      <c r="AEQ20" s="161"/>
      <c r="AER20" s="161"/>
      <c r="AES20" s="161"/>
      <c r="AET20" s="161"/>
      <c r="AEU20" s="161"/>
      <c r="AEV20" s="161"/>
      <c r="AEW20" s="161"/>
      <c r="AEX20" s="161"/>
      <c r="AEY20" s="161"/>
      <c r="AEZ20" s="161"/>
      <c r="AFA20" s="161"/>
      <c r="AFB20" s="161"/>
      <c r="AFC20" s="161"/>
      <c r="AFD20" s="161"/>
      <c r="AFE20" s="161"/>
      <c r="AFF20" s="161"/>
      <c r="AFG20" s="161"/>
      <c r="AFH20" s="161"/>
      <c r="AFI20" s="161"/>
      <c r="AFJ20" s="161"/>
      <c r="AFK20" s="161"/>
      <c r="AFL20" s="161"/>
      <c r="AFM20" s="161"/>
      <c r="AFN20" s="161"/>
      <c r="AFO20" s="161"/>
      <c r="AFP20" s="161"/>
      <c r="AFQ20" s="161"/>
      <c r="AFR20" s="161"/>
      <c r="AFS20" s="161"/>
      <c r="AFT20" s="161"/>
      <c r="AFU20" s="161"/>
      <c r="AFV20" s="161"/>
      <c r="AFW20" s="161"/>
      <c r="AFX20" s="161"/>
      <c r="AFY20" s="161"/>
      <c r="AFZ20" s="161"/>
      <c r="AGA20" s="161"/>
      <c r="AGB20" s="161"/>
      <c r="AGC20" s="161"/>
      <c r="AGD20" s="161"/>
      <c r="AGE20" s="161"/>
      <c r="AGF20" s="161"/>
      <c r="AGG20" s="161"/>
      <c r="AGH20" s="161"/>
      <c r="AGI20" s="161"/>
      <c r="AGJ20" s="161"/>
      <c r="AGK20" s="161"/>
      <c r="AGL20" s="161"/>
      <c r="AGM20" s="161"/>
      <c r="AGN20" s="161"/>
      <c r="AGO20" s="161"/>
      <c r="AGP20" s="161"/>
      <c r="AGQ20" s="161"/>
      <c r="AGR20" s="161"/>
      <c r="AGS20" s="161"/>
      <c r="AGT20" s="161"/>
      <c r="AGU20" s="161"/>
      <c r="AGV20" s="161"/>
      <c r="AGW20" s="161"/>
      <c r="AGX20" s="161"/>
      <c r="AGY20" s="161"/>
      <c r="AGZ20" s="161"/>
      <c r="AHA20" s="161"/>
      <c r="AHB20" s="161"/>
      <c r="AHC20" s="161"/>
      <c r="AHD20" s="161"/>
      <c r="AHE20" s="161"/>
      <c r="AHF20" s="161"/>
      <c r="AHG20" s="161"/>
      <c r="AHH20" s="161"/>
      <c r="AHI20" s="161"/>
      <c r="AHJ20" s="161"/>
      <c r="AHK20" s="161"/>
      <c r="AHL20" s="161"/>
      <c r="AHM20" s="161"/>
      <c r="AHN20" s="161"/>
      <c r="AHO20" s="161"/>
      <c r="AHP20" s="161"/>
      <c r="AHQ20" s="161"/>
      <c r="AHR20" s="161"/>
      <c r="AHS20" s="161"/>
      <c r="AHT20" s="161"/>
      <c r="AHU20" s="161"/>
      <c r="AHV20" s="161"/>
      <c r="AHW20" s="161"/>
      <c r="AHX20" s="161"/>
      <c r="AHY20" s="161"/>
      <c r="AHZ20" s="161"/>
      <c r="AIA20" s="161"/>
      <c r="AIB20" s="161"/>
      <c r="AIC20" s="161"/>
      <c r="AID20" s="161"/>
      <c r="AIE20" s="161"/>
      <c r="AIF20" s="161"/>
      <c r="AIG20" s="161"/>
      <c r="AIH20" s="161"/>
      <c r="AII20" s="161"/>
      <c r="AIJ20" s="161"/>
      <c r="AIK20" s="161"/>
      <c r="AIL20" s="161"/>
      <c r="AIM20" s="161"/>
      <c r="AIN20" s="161"/>
      <c r="AIO20" s="161"/>
      <c r="AIP20" s="161"/>
      <c r="AIQ20" s="161"/>
      <c r="AIR20" s="161"/>
      <c r="AIS20" s="161"/>
      <c r="AIT20" s="161"/>
      <c r="AIU20" s="161"/>
      <c r="AIV20" s="161"/>
      <c r="AIW20" s="161"/>
      <c r="AIX20" s="161"/>
      <c r="AIY20" s="161"/>
      <c r="AIZ20" s="161"/>
      <c r="AJA20" s="161"/>
      <c r="AJB20" s="161"/>
      <c r="AJC20" s="161"/>
      <c r="AJD20" s="161"/>
      <c r="AJE20" s="161"/>
      <c r="AJF20" s="161"/>
      <c r="AJG20" s="161"/>
      <c r="AJH20" s="161"/>
      <c r="AJI20" s="161"/>
      <c r="AJJ20" s="161"/>
      <c r="AJK20" s="161"/>
      <c r="AJL20" s="161"/>
      <c r="AJM20" s="161"/>
      <c r="AJN20" s="161"/>
      <c r="AJO20" s="161"/>
      <c r="AJP20" s="161"/>
      <c r="AJQ20" s="161"/>
      <c r="AJR20" s="161"/>
      <c r="AJS20" s="161"/>
      <c r="AJT20" s="161"/>
      <c r="AJU20" s="161"/>
      <c r="AJV20" s="161"/>
      <c r="AJW20" s="161"/>
      <c r="AJX20" s="161"/>
      <c r="AJY20" s="161"/>
      <c r="AJZ20" s="161"/>
      <c r="AKA20" s="161"/>
      <c r="AKB20" s="161"/>
      <c r="AKC20" s="161"/>
      <c r="AKD20" s="161"/>
      <c r="AKE20" s="161"/>
      <c r="AKF20" s="161"/>
      <c r="AKG20" s="161"/>
      <c r="AKH20" s="161"/>
      <c r="AKI20" s="161"/>
      <c r="AKJ20" s="161"/>
      <c r="AKK20" s="161"/>
      <c r="AKL20" s="161"/>
      <c r="AKM20" s="161"/>
      <c r="AKN20" s="161"/>
      <c r="AKO20" s="161"/>
      <c r="AKP20" s="161"/>
      <c r="AKQ20" s="161"/>
      <c r="AKR20" s="161"/>
      <c r="AKS20" s="161"/>
      <c r="AKT20" s="161"/>
      <c r="AKU20" s="161"/>
      <c r="AKV20" s="161"/>
      <c r="AKW20" s="161"/>
      <c r="AKX20" s="161"/>
      <c r="AKY20" s="161"/>
      <c r="AKZ20" s="161"/>
      <c r="ALA20" s="161"/>
      <c r="ALB20" s="161"/>
      <c r="ALC20" s="161"/>
      <c r="ALD20" s="161"/>
      <c r="ALE20" s="161"/>
      <c r="ALF20" s="161"/>
      <c r="ALG20" s="161"/>
      <c r="ALH20" s="161"/>
      <c r="ALI20" s="161"/>
      <c r="ALJ20" s="161"/>
      <c r="ALK20" s="161"/>
      <c r="ALL20" s="161"/>
      <c r="ALM20" s="161"/>
      <c r="ALN20" s="161"/>
      <c r="ALO20" s="161"/>
      <c r="ALP20" s="161"/>
      <c r="ALQ20" s="161"/>
      <c r="ALR20" s="161"/>
      <c r="ALS20" s="161"/>
      <c r="ALT20" s="161"/>
      <c r="ALU20" s="161"/>
      <c r="ALV20" s="161"/>
      <c r="ALW20" s="161"/>
      <c r="ALX20" s="161"/>
      <c r="ALY20" s="161"/>
      <c r="ALZ20" s="161"/>
      <c r="AMA20" s="161"/>
      <c r="AMB20" s="161"/>
      <c r="AMC20" s="161"/>
      <c r="AMD20" s="161"/>
      <c r="AME20" s="161"/>
      <c r="AMF20" s="161"/>
      <c r="AMG20" s="161"/>
      <c r="AMH20" s="161"/>
      <c r="AMI20" s="161"/>
      <c r="AMJ20" s="161"/>
      <c r="AMK20" s="161"/>
      <c r="AML20" s="161"/>
      <c r="AMM20" s="161"/>
      <c r="AMN20" s="161"/>
      <c r="AMO20" s="161"/>
      <c r="AMP20" s="161"/>
      <c r="AMQ20" s="161"/>
      <c r="AMR20" s="161"/>
      <c r="AMS20" s="161"/>
      <c r="AMT20" s="161"/>
      <c r="AMU20" s="161"/>
      <c r="AMV20" s="161"/>
      <c r="AMW20" s="161"/>
      <c r="AMX20" s="161"/>
      <c r="AMY20" s="161"/>
      <c r="AMZ20" s="161"/>
      <c r="ANA20" s="161"/>
      <c r="ANB20" s="161"/>
      <c r="ANC20" s="161"/>
      <c r="AND20" s="161"/>
      <c r="ANE20" s="161"/>
      <c r="ANF20" s="161"/>
      <c r="ANG20" s="161"/>
      <c r="ANH20" s="161"/>
      <c r="ANI20" s="161"/>
      <c r="ANJ20" s="161"/>
      <c r="ANK20" s="161"/>
      <c r="ANL20" s="161"/>
      <c r="ANM20" s="161"/>
      <c r="ANN20" s="161"/>
      <c r="ANO20" s="161"/>
      <c r="ANP20" s="161"/>
      <c r="ANQ20" s="161"/>
      <c r="ANR20" s="161"/>
      <c r="ANS20" s="161"/>
      <c r="ANT20" s="161"/>
      <c r="ANU20" s="161"/>
      <c r="ANV20" s="161"/>
      <c r="ANW20" s="161"/>
      <c r="ANX20" s="161"/>
      <c r="ANY20" s="161"/>
      <c r="ANZ20" s="161"/>
      <c r="AOA20" s="161"/>
      <c r="AOB20" s="161"/>
      <c r="AOC20" s="161"/>
      <c r="AOD20" s="161"/>
      <c r="AOE20" s="161"/>
      <c r="AOF20" s="161"/>
      <c r="AOG20" s="161"/>
      <c r="AOH20" s="161"/>
      <c r="AOI20" s="161"/>
      <c r="AOJ20" s="161"/>
      <c r="AOK20" s="161"/>
      <c r="AOL20" s="161"/>
      <c r="AOM20" s="161"/>
      <c r="AON20" s="161"/>
      <c r="AOO20" s="161"/>
      <c r="AOP20" s="161"/>
      <c r="AOQ20" s="161"/>
      <c r="AOR20" s="161"/>
      <c r="AOS20" s="161"/>
      <c r="AOT20" s="161"/>
      <c r="AOU20" s="161"/>
      <c r="AOV20" s="161"/>
      <c r="AOW20" s="161"/>
      <c r="AOX20" s="161"/>
      <c r="AOY20" s="161"/>
      <c r="AOZ20" s="161"/>
      <c r="APA20" s="161"/>
      <c r="APB20" s="161"/>
      <c r="APC20" s="161"/>
      <c r="APD20" s="161"/>
      <c r="APE20" s="161"/>
      <c r="APF20" s="161"/>
      <c r="APG20" s="161"/>
      <c r="APH20" s="161"/>
      <c r="API20" s="161"/>
      <c r="APJ20" s="161"/>
      <c r="APK20" s="161"/>
      <c r="APL20" s="161"/>
      <c r="APM20" s="161"/>
      <c r="APN20" s="161"/>
      <c r="APO20" s="161"/>
      <c r="APP20" s="161"/>
      <c r="APQ20" s="161"/>
      <c r="APR20" s="161"/>
      <c r="APS20" s="161"/>
      <c r="APT20" s="161"/>
      <c r="APU20" s="161"/>
      <c r="APV20" s="161"/>
      <c r="APW20" s="161"/>
      <c r="APX20" s="161"/>
      <c r="APY20" s="161"/>
      <c r="APZ20" s="161"/>
      <c r="AQA20" s="161"/>
      <c r="AQB20" s="161"/>
      <c r="AQC20" s="161"/>
      <c r="AQD20" s="161"/>
      <c r="AQE20" s="161"/>
      <c r="AQF20" s="161"/>
      <c r="AQG20" s="161"/>
      <c r="AQH20" s="161"/>
      <c r="AQI20" s="161"/>
      <c r="AQJ20" s="161"/>
      <c r="AQK20" s="161"/>
      <c r="AQL20" s="161"/>
      <c r="AQM20" s="161"/>
      <c r="AQN20" s="161"/>
      <c r="AQO20" s="161"/>
      <c r="AQP20" s="161"/>
      <c r="AQQ20" s="161"/>
      <c r="AQR20" s="161"/>
      <c r="AQS20" s="161"/>
      <c r="AQT20" s="161"/>
      <c r="AQU20" s="161"/>
      <c r="AQV20" s="161"/>
      <c r="AQW20" s="161"/>
      <c r="AQX20" s="161"/>
      <c r="AQY20" s="161"/>
      <c r="AQZ20" s="161"/>
      <c r="ARA20" s="161"/>
      <c r="ARB20" s="161"/>
      <c r="ARC20" s="161"/>
      <c r="ARD20" s="161"/>
      <c r="ARE20" s="161"/>
      <c r="ARF20" s="161"/>
      <c r="ARG20" s="161"/>
      <c r="ARH20" s="161"/>
      <c r="ARI20" s="161"/>
      <c r="ARJ20" s="161"/>
      <c r="ARK20" s="161"/>
      <c r="ARL20" s="161"/>
      <c r="ARM20" s="161"/>
      <c r="ARN20" s="161"/>
      <c r="ARO20" s="161"/>
      <c r="ARP20" s="161"/>
      <c r="ARQ20" s="161"/>
      <c r="ARR20" s="161"/>
      <c r="ARS20" s="161"/>
      <c r="ART20" s="161"/>
      <c r="ARU20" s="161"/>
      <c r="ARV20" s="161"/>
      <c r="ARW20" s="161"/>
      <c r="ARX20" s="161"/>
      <c r="ARY20" s="161"/>
      <c r="ARZ20" s="161"/>
      <c r="ASA20" s="161"/>
      <c r="ASB20" s="161"/>
      <c r="ASC20" s="161"/>
      <c r="ASD20" s="161"/>
      <c r="ASE20" s="161"/>
      <c r="ASF20" s="161"/>
      <c r="ASG20" s="161"/>
      <c r="ASH20" s="161"/>
      <c r="ASI20" s="161"/>
      <c r="ASJ20" s="161"/>
      <c r="ASK20" s="161"/>
      <c r="ASL20" s="161"/>
      <c r="ASM20" s="161"/>
      <c r="ASN20" s="161"/>
      <c r="ASO20" s="161"/>
      <c r="ASP20" s="161"/>
      <c r="ASQ20" s="161"/>
      <c r="ASR20" s="161"/>
      <c r="ASS20" s="161"/>
      <c r="AST20" s="161"/>
      <c r="ASU20" s="161"/>
      <c r="ASV20" s="161"/>
      <c r="ASW20" s="161"/>
      <c r="ASX20" s="161"/>
      <c r="ASY20" s="161"/>
      <c r="ASZ20" s="161"/>
      <c r="ATA20" s="161"/>
      <c r="ATB20" s="161"/>
      <c r="ATC20" s="161"/>
      <c r="ATD20" s="161"/>
      <c r="ATE20" s="161"/>
      <c r="ATF20" s="161"/>
      <c r="ATG20" s="161"/>
      <c r="ATH20" s="161"/>
      <c r="ATI20" s="161"/>
      <c r="ATJ20" s="161"/>
      <c r="ATK20" s="161"/>
      <c r="ATL20" s="161"/>
      <c r="ATM20" s="161"/>
      <c r="ATN20" s="161"/>
      <c r="ATO20" s="161"/>
      <c r="ATP20" s="161"/>
      <c r="ATQ20" s="161"/>
      <c r="ATR20" s="161"/>
      <c r="ATS20" s="161"/>
      <c r="ATT20" s="161"/>
      <c r="ATU20" s="161"/>
      <c r="ATV20" s="161"/>
      <c r="ATW20" s="161"/>
      <c r="ATX20" s="161"/>
      <c r="ATY20" s="161"/>
      <c r="ATZ20" s="161"/>
      <c r="AUA20" s="161"/>
      <c r="AUB20" s="161"/>
      <c r="AUC20" s="161"/>
      <c r="AUD20" s="161"/>
      <c r="AUE20" s="161"/>
      <c r="AUF20" s="161"/>
      <c r="AUG20" s="161"/>
      <c r="AUH20" s="161"/>
      <c r="AUI20" s="161"/>
      <c r="AUJ20" s="161"/>
      <c r="AUK20" s="161"/>
      <c r="AUL20" s="161"/>
      <c r="AUM20" s="161"/>
      <c r="AUN20" s="161"/>
      <c r="AUO20" s="161"/>
      <c r="AUP20" s="161"/>
      <c r="AUQ20" s="161"/>
      <c r="AUR20" s="161"/>
      <c r="AUS20" s="161"/>
      <c r="AUT20" s="161"/>
      <c r="AUU20" s="161"/>
      <c r="AUV20" s="161"/>
      <c r="AUW20" s="161"/>
      <c r="AUX20" s="161"/>
      <c r="AUY20" s="161"/>
      <c r="AUZ20" s="161"/>
      <c r="AVA20" s="161"/>
      <c r="AVB20" s="161"/>
      <c r="AVC20" s="161"/>
      <c r="AVD20" s="161"/>
      <c r="AVE20" s="161"/>
      <c r="AVF20" s="161"/>
      <c r="AVG20" s="161"/>
      <c r="AVH20" s="161"/>
      <c r="AVI20" s="161"/>
      <c r="AVJ20" s="161"/>
      <c r="AVK20" s="161"/>
      <c r="AVL20" s="161"/>
      <c r="AVM20" s="161"/>
      <c r="AVN20" s="161"/>
      <c r="AVO20" s="161"/>
      <c r="AVP20" s="161"/>
      <c r="AVQ20" s="161"/>
      <c r="AVR20" s="161"/>
      <c r="AVS20" s="161"/>
      <c r="AVT20" s="161"/>
      <c r="AVU20" s="161"/>
      <c r="AVV20" s="161"/>
      <c r="AVW20" s="161"/>
      <c r="AVX20" s="161"/>
      <c r="AVY20" s="161"/>
      <c r="AVZ20" s="161"/>
      <c r="AWA20" s="161"/>
      <c r="AWB20" s="161"/>
      <c r="AWC20" s="161"/>
      <c r="AWD20" s="161"/>
      <c r="AWE20" s="161"/>
      <c r="AWF20" s="161"/>
      <c r="AWG20" s="161"/>
      <c r="AWH20" s="161"/>
      <c r="AWI20" s="161"/>
      <c r="AWJ20" s="161"/>
      <c r="AWK20" s="161"/>
      <c r="AWL20" s="161"/>
      <c r="AWM20" s="161"/>
      <c r="AWN20" s="161"/>
      <c r="AWO20" s="161"/>
      <c r="AWP20" s="161"/>
      <c r="AWQ20" s="161"/>
      <c r="AWR20" s="161"/>
      <c r="AWS20" s="161"/>
      <c r="AWT20" s="161"/>
      <c r="AWU20" s="161"/>
      <c r="AWV20" s="161"/>
      <c r="AWW20" s="161"/>
      <c r="AWX20" s="161"/>
      <c r="AWY20" s="161"/>
      <c r="AWZ20" s="161"/>
      <c r="AXA20" s="161"/>
      <c r="AXB20" s="161"/>
      <c r="AXC20" s="161"/>
      <c r="AXD20" s="161"/>
      <c r="AXE20" s="161"/>
      <c r="AXF20" s="161"/>
      <c r="AXG20" s="161"/>
      <c r="AXH20" s="161"/>
      <c r="AXI20" s="161"/>
      <c r="AXJ20" s="161"/>
      <c r="AXK20" s="161"/>
      <c r="AXL20" s="161"/>
      <c r="AXM20" s="161"/>
      <c r="AXN20" s="161"/>
      <c r="AXO20" s="161"/>
      <c r="AXP20" s="161"/>
      <c r="AXQ20" s="161"/>
      <c r="AXR20" s="161"/>
      <c r="AXS20" s="161"/>
      <c r="AXT20" s="161"/>
      <c r="AXU20" s="161"/>
      <c r="AXV20" s="161"/>
      <c r="AXW20" s="161"/>
      <c r="AXX20" s="161"/>
      <c r="AXY20" s="161"/>
      <c r="AXZ20" s="161"/>
      <c r="AYA20" s="161"/>
      <c r="AYB20" s="161"/>
      <c r="AYC20" s="161"/>
      <c r="AYD20" s="161"/>
      <c r="AYE20" s="161"/>
      <c r="AYF20" s="161"/>
      <c r="AYG20" s="161"/>
      <c r="AYH20" s="161"/>
      <c r="AYI20" s="161"/>
      <c r="AYJ20" s="161"/>
      <c r="AYK20" s="161"/>
      <c r="AYL20" s="161"/>
      <c r="AYM20" s="161"/>
      <c r="AYN20" s="161"/>
      <c r="AYO20" s="161"/>
      <c r="AYP20" s="161"/>
      <c r="AYQ20" s="161"/>
      <c r="AYR20" s="161"/>
      <c r="AYS20" s="161"/>
      <c r="AYT20" s="161"/>
      <c r="AYU20" s="161"/>
      <c r="AYV20" s="161"/>
      <c r="AYW20" s="161"/>
      <c r="AYX20" s="161"/>
      <c r="AYY20" s="161"/>
      <c r="AYZ20" s="161"/>
      <c r="AZA20" s="161"/>
      <c r="AZB20" s="161"/>
      <c r="AZC20" s="161"/>
      <c r="AZD20" s="161"/>
      <c r="AZE20" s="161"/>
      <c r="AZF20" s="161"/>
      <c r="AZG20" s="161"/>
      <c r="AZH20" s="161"/>
      <c r="AZI20" s="161"/>
      <c r="AZJ20" s="161"/>
      <c r="AZK20" s="161"/>
      <c r="AZL20" s="161"/>
      <c r="AZM20" s="161"/>
      <c r="AZN20" s="161"/>
      <c r="AZO20" s="161"/>
      <c r="AZP20" s="161"/>
      <c r="AZQ20" s="161"/>
      <c r="AZR20" s="161"/>
      <c r="AZS20" s="161"/>
      <c r="AZT20" s="161"/>
      <c r="AZU20" s="161"/>
      <c r="AZV20" s="161"/>
      <c r="AZW20" s="161"/>
      <c r="AZX20" s="161"/>
      <c r="AZY20" s="161"/>
      <c r="AZZ20" s="161"/>
      <c r="BAA20" s="161"/>
      <c r="BAB20" s="161"/>
      <c r="BAC20" s="161"/>
      <c r="BAD20" s="161"/>
      <c r="BAE20" s="161"/>
      <c r="BAF20" s="161"/>
      <c r="BAG20" s="161"/>
      <c r="BAH20" s="161"/>
      <c r="BAI20" s="161"/>
      <c r="BAJ20" s="161"/>
      <c r="BAK20" s="161"/>
      <c r="BAL20" s="161"/>
      <c r="BAM20" s="161"/>
      <c r="BAN20" s="161"/>
      <c r="BAO20" s="161"/>
      <c r="BAP20" s="161"/>
      <c r="BAQ20" s="161"/>
      <c r="BAR20" s="161"/>
      <c r="BAS20" s="161"/>
      <c r="BAT20" s="161"/>
      <c r="BAU20" s="161"/>
      <c r="BAV20" s="161"/>
      <c r="BAW20" s="161"/>
      <c r="BAX20" s="161"/>
      <c r="BAY20" s="161"/>
      <c r="BAZ20" s="161"/>
      <c r="BBA20" s="161"/>
      <c r="BBB20" s="161"/>
      <c r="BBC20" s="161"/>
      <c r="BBD20" s="161"/>
      <c r="BBE20" s="161"/>
      <c r="BBF20" s="161"/>
      <c r="BBG20" s="161"/>
      <c r="BBH20" s="161"/>
      <c r="BBI20" s="161"/>
      <c r="BBJ20" s="161"/>
      <c r="BBK20" s="161"/>
      <c r="BBL20" s="161"/>
      <c r="BBM20" s="161"/>
      <c r="BBN20" s="161"/>
      <c r="BBO20" s="161"/>
      <c r="BBP20" s="161"/>
      <c r="BBQ20" s="161"/>
      <c r="BBR20" s="161"/>
      <c r="BBS20" s="161"/>
      <c r="BBT20" s="161"/>
      <c r="BBU20" s="161"/>
      <c r="BBV20" s="161"/>
      <c r="BBW20" s="161"/>
      <c r="BBX20" s="161"/>
      <c r="BBY20" s="161"/>
      <c r="BBZ20" s="161"/>
      <c r="BCA20" s="161"/>
      <c r="BCB20" s="161"/>
      <c r="BCC20" s="161"/>
      <c r="BCD20" s="161"/>
      <c r="BCE20" s="161"/>
      <c r="BCF20" s="161"/>
      <c r="BCG20" s="161"/>
      <c r="BCH20" s="161"/>
      <c r="BCI20" s="161"/>
      <c r="BCJ20" s="161"/>
      <c r="BCK20" s="161"/>
      <c r="BCL20" s="161"/>
      <c r="BCM20" s="161"/>
      <c r="BCN20" s="161"/>
      <c r="BCO20" s="161"/>
      <c r="BCP20" s="161"/>
      <c r="BCQ20" s="161"/>
      <c r="BCR20" s="161"/>
      <c r="BCS20" s="161"/>
      <c r="BCT20" s="161"/>
      <c r="BCU20" s="161"/>
      <c r="BCV20" s="161"/>
      <c r="BCW20" s="161"/>
      <c r="BCX20" s="161"/>
      <c r="BCY20" s="161"/>
      <c r="BCZ20" s="161"/>
      <c r="BDA20" s="161"/>
      <c r="BDB20" s="161"/>
      <c r="BDC20" s="161"/>
      <c r="BDD20" s="161"/>
      <c r="BDE20" s="161"/>
      <c r="BDF20" s="161"/>
      <c r="BDG20" s="161"/>
      <c r="BDH20" s="161"/>
      <c r="BDI20" s="161"/>
      <c r="BDJ20" s="161"/>
      <c r="BDK20" s="161"/>
      <c r="BDL20" s="161"/>
      <c r="BDM20" s="161"/>
      <c r="BDN20" s="161"/>
      <c r="BDO20" s="161"/>
      <c r="BDP20" s="161"/>
      <c r="BDQ20" s="161"/>
      <c r="BDR20" s="161"/>
      <c r="BDS20" s="161"/>
      <c r="BDT20" s="161"/>
      <c r="BDU20" s="161"/>
      <c r="BDV20" s="161"/>
      <c r="BDW20" s="161"/>
      <c r="BDX20" s="161"/>
      <c r="BDY20" s="161"/>
      <c r="BDZ20" s="161"/>
      <c r="BEA20" s="161"/>
      <c r="BEB20" s="161"/>
      <c r="BEC20" s="161"/>
      <c r="BED20" s="161"/>
      <c r="BEE20" s="161"/>
      <c r="BEF20" s="161"/>
      <c r="BEG20" s="161"/>
      <c r="BEH20" s="161"/>
      <c r="BEI20" s="161"/>
      <c r="BEJ20" s="161"/>
      <c r="BEK20" s="161"/>
      <c r="BEL20" s="161"/>
      <c r="BEM20" s="161"/>
      <c r="BEN20" s="161"/>
      <c r="BEO20" s="161"/>
      <c r="BEP20" s="161"/>
      <c r="BEQ20" s="161"/>
      <c r="BER20" s="161"/>
      <c r="BES20" s="161"/>
      <c r="BET20" s="161"/>
      <c r="BEU20" s="161"/>
      <c r="BEV20" s="161"/>
      <c r="BEW20" s="161"/>
      <c r="BEX20" s="161"/>
      <c r="BEY20" s="161"/>
      <c r="BEZ20" s="161"/>
      <c r="BFA20" s="161"/>
      <c r="BFB20" s="161"/>
      <c r="BFC20" s="161"/>
      <c r="BFD20" s="161"/>
      <c r="BFE20" s="161"/>
      <c r="BFF20" s="161"/>
      <c r="BFG20" s="161"/>
      <c r="BFH20" s="161"/>
      <c r="BFI20" s="161"/>
      <c r="BFJ20" s="161"/>
      <c r="BFK20" s="161"/>
      <c r="BFL20" s="161"/>
      <c r="BFM20" s="161"/>
      <c r="BFN20" s="161"/>
      <c r="BFO20" s="161"/>
      <c r="BFP20" s="161"/>
      <c r="BFQ20" s="161"/>
      <c r="BFR20" s="161"/>
      <c r="BFS20" s="161"/>
      <c r="BFT20" s="161"/>
      <c r="BFU20" s="161"/>
      <c r="BFV20" s="161"/>
      <c r="BFW20" s="161"/>
      <c r="BFX20" s="161"/>
      <c r="BFY20" s="161"/>
      <c r="BFZ20" s="161"/>
      <c r="BGA20" s="161"/>
      <c r="BGB20" s="161"/>
      <c r="BGC20" s="161"/>
      <c r="BGD20" s="161"/>
      <c r="BGE20" s="161"/>
      <c r="BGF20" s="161"/>
      <c r="BGG20" s="161"/>
      <c r="BGH20" s="161"/>
      <c r="BGI20" s="161"/>
      <c r="BGJ20" s="161"/>
      <c r="BGK20" s="161"/>
      <c r="BGL20" s="161"/>
      <c r="BGM20" s="161"/>
      <c r="BGN20" s="161"/>
      <c r="BGO20" s="161"/>
      <c r="BGP20" s="161"/>
      <c r="BGQ20" s="161"/>
      <c r="BGR20" s="161"/>
      <c r="BGS20" s="161"/>
      <c r="BGT20" s="161"/>
      <c r="BGU20" s="161"/>
      <c r="BGV20" s="161"/>
      <c r="BGW20" s="161"/>
      <c r="BGX20" s="161"/>
      <c r="BGY20" s="161"/>
      <c r="BGZ20" s="161"/>
      <c r="BHA20" s="161"/>
      <c r="BHB20" s="161"/>
      <c r="BHC20" s="161"/>
      <c r="BHD20" s="161"/>
      <c r="BHE20" s="161"/>
      <c r="BHF20" s="161"/>
      <c r="BHG20" s="161"/>
      <c r="BHH20" s="161"/>
      <c r="BHI20" s="161"/>
      <c r="BHJ20" s="161"/>
      <c r="BHK20" s="161"/>
      <c r="BHL20" s="161"/>
      <c r="BHM20" s="161"/>
      <c r="BHN20" s="161"/>
      <c r="BHO20" s="161"/>
      <c r="BHP20" s="161"/>
      <c r="BHQ20" s="161"/>
      <c r="BHR20" s="161"/>
      <c r="BHS20" s="161"/>
      <c r="BHT20" s="161"/>
      <c r="BHU20" s="161"/>
      <c r="BHV20" s="161"/>
      <c r="BHW20" s="161"/>
      <c r="BHX20" s="161"/>
      <c r="BHY20" s="161"/>
      <c r="BHZ20" s="161"/>
      <c r="BIA20" s="161"/>
      <c r="BIB20" s="161"/>
      <c r="BIC20" s="161"/>
      <c r="BID20" s="161"/>
      <c r="BIE20" s="161"/>
      <c r="BIF20" s="161"/>
      <c r="BIG20" s="161"/>
      <c r="BIH20" s="161"/>
      <c r="BII20" s="161"/>
      <c r="BIJ20" s="161"/>
      <c r="BIK20" s="161"/>
      <c r="BIL20" s="161"/>
      <c r="BIM20" s="161"/>
      <c r="BIN20" s="161"/>
      <c r="BIO20" s="161"/>
      <c r="BIP20" s="161"/>
      <c r="BIQ20" s="161"/>
      <c r="BIR20" s="161"/>
      <c r="BIS20" s="161"/>
      <c r="BIT20" s="161"/>
      <c r="BIU20" s="161"/>
      <c r="BIV20" s="161"/>
      <c r="BIW20" s="161"/>
      <c r="BIX20" s="161"/>
      <c r="BIY20" s="161"/>
      <c r="BIZ20" s="161"/>
      <c r="BJA20" s="161"/>
      <c r="BJB20" s="161"/>
      <c r="BJC20" s="161"/>
      <c r="BJD20" s="161"/>
      <c r="BJE20" s="161"/>
      <c r="BJF20" s="161"/>
      <c r="BJG20" s="161"/>
      <c r="BJH20" s="161"/>
      <c r="BJI20" s="161"/>
      <c r="BJJ20" s="161"/>
      <c r="BJK20" s="161"/>
      <c r="BJL20" s="161"/>
      <c r="BJM20" s="161"/>
      <c r="BJN20" s="161"/>
      <c r="BJO20" s="161"/>
      <c r="BJP20" s="161"/>
      <c r="BJQ20" s="161"/>
      <c r="BJR20" s="161"/>
      <c r="BJS20" s="161"/>
      <c r="BJT20" s="161"/>
      <c r="BJU20" s="161"/>
      <c r="BJV20" s="161"/>
      <c r="BJW20" s="161"/>
      <c r="BJX20" s="161"/>
      <c r="BJY20" s="161"/>
      <c r="BJZ20" s="161"/>
      <c r="BKA20" s="161"/>
      <c r="BKB20" s="161"/>
      <c r="BKC20" s="161"/>
      <c r="BKD20" s="161"/>
      <c r="BKE20" s="161"/>
      <c r="BKF20" s="161"/>
      <c r="BKG20" s="161"/>
      <c r="BKH20" s="161"/>
      <c r="BKI20" s="161"/>
      <c r="BKJ20" s="161"/>
      <c r="BKK20" s="161"/>
      <c r="BKL20" s="161"/>
      <c r="BKM20" s="161"/>
      <c r="BKN20" s="161"/>
      <c r="BKO20" s="161"/>
      <c r="BKP20" s="161"/>
      <c r="BKQ20" s="161"/>
      <c r="BKR20" s="161"/>
      <c r="BKS20" s="161"/>
      <c r="BKT20" s="161"/>
      <c r="BKU20" s="161"/>
      <c r="BKV20" s="161"/>
      <c r="BKW20" s="161"/>
      <c r="BKX20" s="161"/>
      <c r="BKY20" s="161"/>
      <c r="BKZ20" s="161"/>
      <c r="BLA20" s="161"/>
      <c r="BLB20" s="161"/>
      <c r="BLC20" s="161"/>
      <c r="BLD20" s="161"/>
      <c r="BLE20" s="161"/>
      <c r="BLF20" s="161"/>
      <c r="BLG20" s="161"/>
      <c r="BLH20" s="161"/>
      <c r="BLI20" s="161"/>
      <c r="BLJ20" s="161"/>
      <c r="BLK20" s="161"/>
      <c r="BLL20" s="161"/>
      <c r="BLM20" s="161"/>
      <c r="BLN20" s="161"/>
      <c r="BLO20" s="161"/>
      <c r="BLP20" s="161"/>
      <c r="BLQ20" s="161"/>
      <c r="BLR20" s="161"/>
      <c r="BLS20" s="161"/>
      <c r="BLT20" s="161"/>
      <c r="BLU20" s="161"/>
      <c r="BLV20" s="161"/>
      <c r="BLW20" s="161"/>
      <c r="BLX20" s="161"/>
      <c r="BLY20" s="161"/>
      <c r="BLZ20" s="161"/>
      <c r="BMA20" s="161"/>
      <c r="BMB20" s="161"/>
      <c r="BMC20" s="161"/>
      <c r="BMD20" s="161"/>
      <c r="BME20" s="161"/>
      <c r="BMF20" s="161"/>
      <c r="BMG20" s="161"/>
      <c r="BMH20" s="161"/>
      <c r="BMI20" s="161"/>
      <c r="BMJ20" s="161"/>
      <c r="BMK20" s="161"/>
      <c r="BML20" s="161"/>
      <c r="BMM20" s="161"/>
      <c r="BMN20" s="161"/>
      <c r="BMO20" s="161"/>
      <c r="BMP20" s="161"/>
      <c r="BMQ20" s="161"/>
      <c r="BMR20" s="161"/>
      <c r="BMS20" s="161"/>
      <c r="BMT20" s="161"/>
      <c r="BMU20" s="161"/>
      <c r="BMV20" s="161"/>
      <c r="BMW20" s="161"/>
      <c r="BMX20" s="161"/>
      <c r="BMY20" s="161"/>
      <c r="BMZ20" s="161"/>
      <c r="BNA20" s="161"/>
      <c r="BNB20" s="161"/>
      <c r="BNC20" s="161"/>
      <c r="BND20" s="161"/>
      <c r="BNE20" s="161"/>
      <c r="BNF20" s="161"/>
      <c r="BNG20" s="161"/>
      <c r="BNH20" s="161"/>
      <c r="BNI20" s="161"/>
      <c r="BNJ20" s="161"/>
      <c r="BNK20" s="161"/>
      <c r="BNL20" s="161"/>
      <c r="BNM20" s="161"/>
      <c r="BNN20" s="161"/>
      <c r="BNO20" s="161"/>
      <c r="BNP20" s="161"/>
      <c r="BNQ20" s="161"/>
      <c r="BNR20" s="161"/>
      <c r="BNS20" s="161"/>
      <c r="BNT20" s="161"/>
      <c r="BNU20" s="161"/>
      <c r="BNV20" s="161"/>
      <c r="BNW20" s="161"/>
      <c r="BNX20" s="161"/>
      <c r="BNY20" s="161"/>
      <c r="BNZ20" s="161"/>
      <c r="BOA20" s="161"/>
      <c r="BOB20" s="161"/>
      <c r="BOC20" s="161"/>
      <c r="BOD20" s="161"/>
      <c r="BOE20" s="161"/>
      <c r="BOF20" s="161"/>
      <c r="BOG20" s="161"/>
      <c r="BOH20" s="161"/>
      <c r="BOI20" s="161"/>
      <c r="BOJ20" s="161"/>
      <c r="BOK20" s="161"/>
      <c r="BOL20" s="161"/>
      <c r="BOM20" s="161"/>
      <c r="BON20" s="161"/>
      <c r="BOO20" s="161"/>
      <c r="BOP20" s="161"/>
      <c r="BOQ20" s="161"/>
      <c r="BOR20" s="161"/>
      <c r="BOS20" s="161"/>
      <c r="BOT20" s="161"/>
      <c r="BOU20" s="161"/>
      <c r="BOV20" s="161"/>
      <c r="BOW20" s="161"/>
      <c r="BOX20" s="161"/>
      <c r="BOY20" s="161"/>
      <c r="BOZ20" s="161"/>
      <c r="BPA20" s="161"/>
      <c r="BPB20" s="161"/>
      <c r="BPC20" s="161"/>
      <c r="BPD20" s="161"/>
      <c r="BPE20" s="161"/>
      <c r="BPF20" s="161"/>
      <c r="BPG20" s="161"/>
      <c r="BPH20" s="161"/>
      <c r="BPI20" s="161"/>
      <c r="BPJ20" s="161"/>
      <c r="BPK20" s="161"/>
      <c r="BPL20" s="161"/>
      <c r="BPM20" s="161"/>
      <c r="BPN20" s="161"/>
      <c r="BPO20" s="161"/>
      <c r="BPP20" s="161"/>
      <c r="BPQ20" s="161"/>
      <c r="BPR20" s="161"/>
      <c r="BPS20" s="161"/>
      <c r="BPT20" s="161"/>
      <c r="BPU20" s="161"/>
      <c r="BPV20" s="161"/>
      <c r="BPW20" s="161"/>
      <c r="BPX20" s="161"/>
      <c r="BPY20" s="161"/>
      <c r="BPZ20" s="161"/>
      <c r="BQA20" s="161"/>
      <c r="BQB20" s="161"/>
      <c r="BQC20" s="161"/>
      <c r="BQD20" s="161"/>
      <c r="BQE20" s="161"/>
      <c r="BQF20" s="161"/>
      <c r="BQG20" s="161"/>
      <c r="BQH20" s="161"/>
      <c r="BQI20" s="161"/>
      <c r="BQJ20" s="161"/>
      <c r="BQK20" s="161"/>
      <c r="BQL20" s="161"/>
      <c r="BQM20" s="161"/>
      <c r="BQN20" s="161"/>
      <c r="BQO20" s="161"/>
      <c r="BQP20" s="161"/>
      <c r="BQQ20" s="161"/>
      <c r="BQR20" s="161"/>
      <c r="BQS20" s="161"/>
      <c r="BQT20" s="161"/>
      <c r="BQU20" s="161"/>
      <c r="BQV20" s="161"/>
      <c r="BQW20" s="161"/>
      <c r="BQX20" s="161"/>
      <c r="BQY20" s="161"/>
      <c r="BQZ20" s="161"/>
      <c r="BRA20" s="161"/>
      <c r="BRB20" s="161"/>
      <c r="BRC20" s="161"/>
      <c r="BRD20" s="161"/>
      <c r="BRE20" s="161"/>
      <c r="BRF20" s="161"/>
      <c r="BRG20" s="161"/>
      <c r="BRH20" s="161"/>
      <c r="BRI20" s="161"/>
      <c r="BRJ20" s="161"/>
      <c r="BRK20" s="161"/>
      <c r="BRL20" s="161"/>
      <c r="BRM20" s="161"/>
      <c r="BRN20" s="161"/>
      <c r="BRO20" s="161"/>
      <c r="BRP20" s="161"/>
      <c r="BRQ20" s="161"/>
      <c r="BRR20" s="161"/>
      <c r="BRS20" s="161"/>
      <c r="BRT20" s="161"/>
      <c r="BRU20" s="161"/>
      <c r="BRV20" s="161"/>
      <c r="BRW20" s="161"/>
      <c r="BRX20" s="161"/>
      <c r="BRY20" s="161"/>
      <c r="BRZ20" s="161"/>
      <c r="BSA20" s="161"/>
      <c r="BSB20" s="161"/>
      <c r="BSC20" s="161"/>
      <c r="BSD20" s="161"/>
      <c r="BSE20" s="161"/>
      <c r="BSF20" s="161"/>
      <c r="BSG20" s="161"/>
      <c r="BSH20" s="161"/>
      <c r="BSI20" s="161"/>
      <c r="BSJ20" s="161"/>
      <c r="BSK20" s="161"/>
      <c r="BSL20" s="161"/>
      <c r="BSM20" s="161"/>
      <c r="BSN20" s="161"/>
      <c r="BSO20" s="161"/>
      <c r="BSP20" s="161"/>
      <c r="BSQ20" s="161"/>
      <c r="BSR20" s="161"/>
      <c r="BSS20" s="161"/>
      <c r="BST20" s="161"/>
      <c r="BSU20" s="161"/>
      <c r="BSV20" s="161"/>
      <c r="BSW20" s="161"/>
      <c r="BSX20" s="161"/>
      <c r="BSY20" s="161"/>
      <c r="BSZ20" s="161"/>
      <c r="BTA20" s="161"/>
      <c r="BTB20" s="161"/>
      <c r="BTC20" s="161"/>
      <c r="BTD20" s="161"/>
      <c r="BTE20" s="161"/>
      <c r="BTF20" s="161"/>
      <c r="BTG20" s="161"/>
      <c r="BTH20" s="161"/>
      <c r="BTI20" s="161"/>
      <c r="BTJ20" s="161"/>
      <c r="BTK20" s="161"/>
      <c r="BTL20" s="161"/>
      <c r="BTM20" s="161"/>
      <c r="BTN20" s="161"/>
      <c r="BTO20" s="161"/>
      <c r="BTP20" s="161"/>
      <c r="BTQ20" s="161"/>
      <c r="BTR20" s="161"/>
      <c r="BTS20" s="161"/>
      <c r="BTT20" s="161"/>
      <c r="BTU20" s="161"/>
      <c r="BTV20" s="161"/>
      <c r="BTW20" s="161"/>
      <c r="BTX20" s="161"/>
      <c r="BTY20" s="161"/>
      <c r="BTZ20" s="161"/>
      <c r="BUA20" s="161"/>
      <c r="BUB20" s="161"/>
      <c r="BUC20" s="161"/>
      <c r="BUD20" s="161"/>
      <c r="BUE20" s="161"/>
      <c r="BUF20" s="161"/>
      <c r="BUG20" s="161"/>
      <c r="BUH20" s="161"/>
      <c r="BUI20" s="161"/>
      <c r="BUJ20" s="161"/>
      <c r="BUK20" s="161"/>
      <c r="BUL20" s="161"/>
      <c r="BUM20" s="161"/>
      <c r="BUN20" s="161"/>
      <c r="BUO20" s="161"/>
      <c r="BUP20" s="161"/>
      <c r="BUQ20" s="161"/>
      <c r="BUR20" s="161"/>
      <c r="BUS20" s="161"/>
      <c r="BUT20" s="161"/>
      <c r="BUU20" s="161"/>
      <c r="BUV20" s="161"/>
      <c r="BUW20" s="161"/>
      <c r="BUX20" s="161"/>
      <c r="BUY20" s="161"/>
      <c r="BUZ20" s="161"/>
      <c r="BVA20" s="161"/>
      <c r="BVB20" s="161"/>
      <c r="BVC20" s="161"/>
      <c r="BVD20" s="161"/>
      <c r="BVE20" s="161"/>
      <c r="BVF20" s="161"/>
      <c r="BVG20" s="161"/>
      <c r="BVH20" s="161"/>
      <c r="BVI20" s="161"/>
      <c r="BVJ20" s="161"/>
      <c r="BVK20" s="161"/>
      <c r="BVL20" s="161"/>
      <c r="BVM20" s="161"/>
      <c r="BVN20" s="161"/>
      <c r="BVO20" s="161"/>
      <c r="BVP20" s="161"/>
      <c r="BVQ20" s="161"/>
      <c r="BVR20" s="161"/>
      <c r="BVS20" s="161"/>
      <c r="BVT20" s="161"/>
      <c r="BVU20" s="161"/>
      <c r="BVV20" s="161"/>
      <c r="BVW20" s="161"/>
      <c r="BVX20" s="161"/>
      <c r="BVY20" s="161"/>
      <c r="BVZ20" s="161"/>
      <c r="BWA20" s="161"/>
      <c r="BWB20" s="161"/>
      <c r="BWC20" s="161"/>
      <c r="BWD20" s="161"/>
      <c r="BWE20" s="161"/>
      <c r="BWF20" s="161"/>
      <c r="BWG20" s="161"/>
      <c r="BWH20" s="161"/>
      <c r="BWI20" s="161"/>
      <c r="BWJ20" s="161"/>
      <c r="BWK20" s="161"/>
      <c r="BWL20" s="161"/>
      <c r="BWM20" s="161"/>
      <c r="BWN20" s="161"/>
      <c r="BWO20" s="161"/>
      <c r="BWP20" s="161"/>
      <c r="BWQ20" s="161"/>
      <c r="BWR20" s="161"/>
      <c r="BWS20" s="161"/>
      <c r="BWT20" s="161"/>
      <c r="BWU20" s="161"/>
      <c r="BWV20" s="161"/>
      <c r="BWW20" s="161"/>
      <c r="BWX20" s="161"/>
      <c r="BWY20" s="161"/>
      <c r="BWZ20" s="161"/>
      <c r="BXA20" s="161"/>
      <c r="BXB20" s="161"/>
      <c r="BXC20" s="161"/>
      <c r="BXD20" s="161"/>
      <c r="BXE20" s="161"/>
      <c r="BXF20" s="161"/>
      <c r="BXG20" s="161"/>
      <c r="BXH20" s="161"/>
      <c r="BXI20" s="161"/>
      <c r="BXJ20" s="161"/>
      <c r="BXK20" s="161"/>
      <c r="BXL20" s="161"/>
      <c r="BXM20" s="161"/>
      <c r="BXN20" s="161"/>
      <c r="BXO20" s="161"/>
      <c r="BXP20" s="161"/>
      <c r="BXQ20" s="161"/>
      <c r="BXR20" s="161"/>
      <c r="BXS20" s="161"/>
      <c r="BXT20" s="161"/>
      <c r="BXU20" s="161"/>
      <c r="BXV20" s="161"/>
      <c r="BXW20" s="161"/>
      <c r="BXX20" s="161"/>
      <c r="BXY20" s="161"/>
      <c r="BXZ20" s="161"/>
      <c r="BYA20" s="161"/>
      <c r="BYB20" s="161"/>
      <c r="BYC20" s="161"/>
      <c r="BYD20" s="161"/>
      <c r="BYE20" s="161"/>
      <c r="BYF20" s="161"/>
      <c r="BYG20" s="161"/>
      <c r="BYH20" s="161"/>
      <c r="BYI20" s="161"/>
      <c r="BYJ20" s="161"/>
      <c r="BYK20" s="161"/>
      <c r="BYL20" s="161"/>
      <c r="BYM20" s="161"/>
      <c r="BYN20" s="161"/>
      <c r="BYO20" s="161"/>
      <c r="BYP20" s="161"/>
      <c r="BYQ20" s="161"/>
      <c r="BYR20" s="161"/>
      <c r="BYS20" s="161"/>
      <c r="BYT20" s="161"/>
      <c r="BYU20" s="161"/>
      <c r="BYV20" s="161"/>
      <c r="BYW20" s="161"/>
      <c r="BYX20" s="161"/>
      <c r="BYY20" s="161"/>
      <c r="BYZ20" s="161"/>
      <c r="BZA20" s="161"/>
      <c r="BZB20" s="161"/>
      <c r="BZC20" s="161"/>
      <c r="BZD20" s="161"/>
      <c r="BZE20" s="161"/>
      <c r="BZF20" s="161"/>
      <c r="BZG20" s="161"/>
      <c r="BZH20" s="161"/>
      <c r="BZI20" s="161"/>
      <c r="BZJ20" s="161"/>
      <c r="BZK20" s="161"/>
      <c r="BZL20" s="161"/>
      <c r="BZM20" s="161"/>
      <c r="BZN20" s="161"/>
      <c r="BZO20" s="161"/>
      <c r="BZP20" s="161"/>
      <c r="BZQ20" s="161"/>
      <c r="BZR20" s="161"/>
      <c r="BZS20" s="161"/>
      <c r="BZT20" s="161"/>
      <c r="BZU20" s="161"/>
      <c r="BZV20" s="161"/>
      <c r="BZW20" s="161"/>
      <c r="BZX20" s="161"/>
      <c r="BZY20" s="161"/>
      <c r="BZZ20" s="161"/>
      <c r="CAA20" s="161"/>
      <c r="CAB20" s="161"/>
      <c r="CAC20" s="161"/>
      <c r="CAD20" s="161"/>
      <c r="CAE20" s="161"/>
      <c r="CAF20" s="161"/>
      <c r="CAG20" s="161"/>
      <c r="CAH20" s="161"/>
      <c r="CAI20" s="161"/>
      <c r="CAJ20" s="161"/>
      <c r="CAK20" s="161"/>
      <c r="CAL20" s="161"/>
      <c r="CAM20" s="161"/>
      <c r="CAN20" s="161"/>
      <c r="CAO20" s="161"/>
      <c r="CAP20" s="161"/>
      <c r="CAQ20" s="161"/>
      <c r="CAR20" s="161"/>
      <c r="CAS20" s="161"/>
      <c r="CAT20" s="161"/>
      <c r="CAU20" s="161"/>
      <c r="CAV20" s="161"/>
      <c r="CAW20" s="161"/>
      <c r="CAX20" s="161"/>
      <c r="CAY20" s="161"/>
      <c r="CAZ20" s="161"/>
      <c r="CBA20" s="161"/>
      <c r="CBB20" s="161"/>
      <c r="CBC20" s="161"/>
      <c r="CBD20" s="161"/>
      <c r="CBE20" s="161"/>
      <c r="CBF20" s="161"/>
      <c r="CBG20" s="161"/>
      <c r="CBH20" s="161"/>
      <c r="CBI20" s="161"/>
      <c r="CBJ20" s="161"/>
      <c r="CBK20" s="161"/>
      <c r="CBL20" s="161"/>
      <c r="CBM20" s="161"/>
      <c r="CBN20" s="161"/>
      <c r="CBO20" s="161"/>
      <c r="CBP20" s="161"/>
      <c r="CBQ20" s="161"/>
      <c r="CBR20" s="161"/>
      <c r="CBS20" s="161"/>
      <c r="CBT20" s="161"/>
      <c r="CBU20" s="161"/>
      <c r="CBV20" s="161"/>
      <c r="CBW20" s="161"/>
      <c r="CBX20" s="161"/>
      <c r="CBY20" s="161"/>
      <c r="CBZ20" s="161"/>
      <c r="CCA20" s="161"/>
      <c r="CCB20" s="161"/>
      <c r="CCC20" s="161"/>
      <c r="CCD20" s="161"/>
      <c r="CCE20" s="161"/>
      <c r="CCF20" s="161"/>
      <c r="CCG20" s="161"/>
      <c r="CCH20" s="161"/>
      <c r="CCI20" s="161"/>
      <c r="CCJ20" s="161"/>
      <c r="CCK20" s="161"/>
      <c r="CCL20" s="161"/>
      <c r="CCM20" s="161"/>
      <c r="CCN20" s="161"/>
      <c r="CCO20" s="161"/>
      <c r="CCP20" s="161"/>
      <c r="CCQ20" s="161"/>
      <c r="CCR20" s="161"/>
      <c r="CCS20" s="161"/>
      <c r="CCT20" s="161"/>
      <c r="CCU20" s="161"/>
      <c r="CCV20" s="161"/>
      <c r="CCW20" s="161"/>
      <c r="CCX20" s="161"/>
      <c r="CCY20" s="161"/>
      <c r="CCZ20" s="161"/>
      <c r="CDA20" s="161"/>
      <c r="CDB20" s="161"/>
      <c r="CDC20" s="161"/>
      <c r="CDD20" s="161"/>
      <c r="CDE20" s="161"/>
      <c r="CDF20" s="161"/>
      <c r="CDG20" s="161"/>
      <c r="CDH20" s="161"/>
      <c r="CDI20" s="161"/>
      <c r="CDJ20" s="161"/>
      <c r="CDK20" s="161"/>
      <c r="CDL20" s="161"/>
      <c r="CDM20" s="161"/>
      <c r="CDN20" s="161"/>
      <c r="CDO20" s="161"/>
      <c r="CDP20" s="161"/>
      <c r="CDQ20" s="161"/>
      <c r="CDR20" s="161"/>
      <c r="CDS20" s="161"/>
      <c r="CDT20" s="161"/>
      <c r="CDU20" s="161"/>
      <c r="CDV20" s="161"/>
      <c r="CDW20" s="161"/>
      <c r="CDX20" s="161"/>
      <c r="CDY20" s="161"/>
      <c r="CDZ20" s="161"/>
      <c r="CEA20" s="161"/>
      <c r="CEB20" s="161"/>
      <c r="CEC20" s="161"/>
      <c r="CED20" s="161"/>
      <c r="CEE20" s="161"/>
      <c r="CEF20" s="161"/>
      <c r="CEG20" s="161"/>
      <c r="CEH20" s="161"/>
      <c r="CEI20" s="161"/>
      <c r="CEJ20" s="161"/>
      <c r="CEK20" s="161"/>
      <c r="CEL20" s="161"/>
      <c r="CEM20" s="161"/>
      <c r="CEN20" s="161"/>
      <c r="CEO20" s="161"/>
      <c r="CEP20" s="161"/>
      <c r="CEQ20" s="161"/>
      <c r="CER20" s="161"/>
      <c r="CES20" s="161"/>
      <c r="CET20" s="161"/>
      <c r="CEU20" s="161"/>
      <c r="CEV20" s="161"/>
      <c r="CEW20" s="161"/>
      <c r="CEX20" s="161"/>
      <c r="CEY20" s="161"/>
      <c r="CEZ20" s="161"/>
      <c r="CFA20" s="161"/>
      <c r="CFB20" s="161"/>
      <c r="CFC20" s="161"/>
      <c r="CFD20" s="161"/>
      <c r="CFE20" s="161"/>
      <c r="CFF20" s="161"/>
      <c r="CFG20" s="161"/>
      <c r="CFH20" s="161"/>
      <c r="CFI20" s="161"/>
      <c r="CFJ20" s="161"/>
      <c r="CFK20" s="161"/>
      <c r="CFL20" s="161"/>
      <c r="CFM20" s="161"/>
      <c r="CFN20" s="161"/>
      <c r="CFO20" s="161"/>
      <c r="CFP20" s="161"/>
      <c r="CFQ20" s="161"/>
      <c r="CFR20" s="161"/>
      <c r="CFS20" s="161"/>
      <c r="CFT20" s="161"/>
      <c r="CFU20" s="161"/>
      <c r="CFV20" s="161"/>
      <c r="CFW20" s="161"/>
      <c r="CFX20" s="161"/>
      <c r="CFY20" s="161"/>
      <c r="CFZ20" s="161"/>
      <c r="CGA20" s="161"/>
      <c r="CGB20" s="161"/>
      <c r="CGC20" s="161"/>
      <c r="CGD20" s="161"/>
      <c r="CGE20" s="161"/>
      <c r="CGF20" s="161"/>
      <c r="CGG20" s="161"/>
      <c r="CGH20" s="161"/>
      <c r="CGI20" s="161"/>
      <c r="CGJ20" s="161"/>
      <c r="CGK20" s="161"/>
      <c r="CGL20" s="161"/>
      <c r="CGM20" s="161"/>
      <c r="CGN20" s="161"/>
      <c r="CGO20" s="161"/>
      <c r="CGP20" s="161"/>
      <c r="CGQ20" s="161"/>
      <c r="CGR20" s="161"/>
      <c r="CGS20" s="161"/>
      <c r="CGT20" s="161"/>
      <c r="CGU20" s="161"/>
      <c r="CGV20" s="161"/>
      <c r="CGW20" s="161"/>
      <c r="CGX20" s="161"/>
      <c r="CGY20" s="161"/>
      <c r="CGZ20" s="161"/>
      <c r="CHA20" s="161"/>
      <c r="CHB20" s="161"/>
      <c r="CHC20" s="161"/>
      <c r="CHD20" s="161"/>
      <c r="CHE20" s="161"/>
      <c r="CHF20" s="161"/>
      <c r="CHG20" s="161"/>
      <c r="CHH20" s="161"/>
      <c r="CHI20" s="161"/>
      <c r="CHJ20" s="161"/>
      <c r="CHK20" s="161"/>
      <c r="CHL20" s="161"/>
      <c r="CHM20" s="161"/>
      <c r="CHN20" s="161"/>
      <c r="CHO20" s="161"/>
      <c r="CHP20" s="161"/>
      <c r="CHQ20" s="161"/>
      <c r="CHR20" s="161"/>
      <c r="CHS20" s="161"/>
      <c r="CHT20" s="161"/>
      <c r="CHU20" s="161"/>
      <c r="CHV20" s="161"/>
      <c r="CHW20" s="161"/>
      <c r="CHX20" s="161"/>
      <c r="CHY20" s="161"/>
      <c r="CHZ20" s="161"/>
      <c r="CIA20" s="161"/>
      <c r="CIB20" s="161"/>
      <c r="CIC20" s="161"/>
      <c r="CID20" s="161"/>
      <c r="CIE20" s="161"/>
      <c r="CIF20" s="161"/>
      <c r="CIG20" s="161"/>
      <c r="CIH20" s="161"/>
      <c r="CII20" s="161"/>
      <c r="CIJ20" s="161"/>
      <c r="CIK20" s="161"/>
      <c r="CIL20" s="161"/>
      <c r="CIM20" s="161"/>
      <c r="CIN20" s="161"/>
      <c r="CIO20" s="161"/>
      <c r="CIP20" s="161"/>
      <c r="CIQ20" s="161"/>
      <c r="CIR20" s="161"/>
      <c r="CIS20" s="161"/>
      <c r="CIT20" s="161"/>
      <c r="CIU20" s="161"/>
      <c r="CIV20" s="161"/>
      <c r="CIW20" s="161"/>
      <c r="CIX20" s="161"/>
      <c r="CIY20" s="161"/>
      <c r="CIZ20" s="161"/>
      <c r="CJA20" s="161"/>
      <c r="CJB20" s="161"/>
      <c r="CJC20" s="161"/>
      <c r="CJD20" s="161"/>
      <c r="CJE20" s="161"/>
      <c r="CJF20" s="161"/>
      <c r="CJG20" s="161"/>
      <c r="CJH20" s="161"/>
      <c r="CJI20" s="161"/>
      <c r="CJJ20" s="161"/>
      <c r="CJK20" s="161"/>
      <c r="CJL20" s="161"/>
      <c r="CJM20" s="161"/>
      <c r="CJN20" s="161"/>
      <c r="CJO20" s="161"/>
      <c r="CJP20" s="161"/>
      <c r="CJQ20" s="161"/>
      <c r="CJR20" s="161"/>
      <c r="CJS20" s="161"/>
      <c r="CJT20" s="161"/>
      <c r="CJU20" s="161"/>
      <c r="CJV20" s="161"/>
      <c r="CJW20" s="161"/>
      <c r="CJX20" s="161"/>
      <c r="CJY20" s="161"/>
      <c r="CJZ20" s="161"/>
      <c r="CKA20" s="161"/>
      <c r="CKB20" s="161"/>
      <c r="CKC20" s="161"/>
      <c r="CKD20" s="161"/>
      <c r="CKE20" s="161"/>
      <c r="CKF20" s="161"/>
      <c r="CKG20" s="161"/>
      <c r="CKH20" s="161"/>
      <c r="CKI20" s="161"/>
      <c r="CKJ20" s="161"/>
      <c r="CKK20" s="161"/>
      <c r="CKL20" s="161"/>
      <c r="CKM20" s="161"/>
      <c r="CKN20" s="161"/>
      <c r="CKO20" s="161"/>
      <c r="CKP20" s="161"/>
      <c r="CKQ20" s="161"/>
      <c r="CKR20" s="161"/>
      <c r="CKS20" s="161"/>
      <c r="CKT20" s="161"/>
      <c r="CKU20" s="161"/>
      <c r="CKV20" s="161"/>
      <c r="CKW20" s="161"/>
      <c r="CKX20" s="161"/>
      <c r="CKY20" s="161"/>
      <c r="CKZ20" s="161"/>
      <c r="CLA20" s="161"/>
      <c r="CLB20" s="161"/>
      <c r="CLC20" s="161"/>
      <c r="CLD20" s="161"/>
      <c r="CLE20" s="161"/>
      <c r="CLF20" s="161"/>
      <c r="CLG20" s="161"/>
      <c r="CLH20" s="161"/>
      <c r="CLI20" s="161"/>
      <c r="CLJ20" s="161"/>
      <c r="CLK20" s="161"/>
      <c r="CLL20" s="161"/>
      <c r="CLM20" s="161"/>
      <c r="CLN20" s="161"/>
      <c r="CLO20" s="161"/>
      <c r="CLP20" s="161"/>
      <c r="CLQ20" s="161"/>
      <c r="CLR20" s="161"/>
      <c r="CLS20" s="161"/>
      <c r="CLT20" s="161"/>
      <c r="CLU20" s="161"/>
      <c r="CLV20" s="161"/>
      <c r="CLW20" s="161"/>
      <c r="CLX20" s="161"/>
      <c r="CLY20" s="161"/>
      <c r="CLZ20" s="161"/>
      <c r="CMA20" s="161"/>
      <c r="CMB20" s="161"/>
      <c r="CMC20" s="161"/>
      <c r="CMD20" s="161"/>
      <c r="CME20" s="161"/>
      <c r="CMF20" s="161"/>
      <c r="CMG20" s="161"/>
      <c r="CMH20" s="161"/>
      <c r="CMI20" s="161"/>
      <c r="CMJ20" s="161"/>
      <c r="CMK20" s="161"/>
      <c r="CML20" s="161"/>
      <c r="CMM20" s="161"/>
      <c r="CMN20" s="161"/>
      <c r="CMO20" s="161"/>
      <c r="CMP20" s="161"/>
      <c r="CMQ20" s="161"/>
      <c r="CMR20" s="161"/>
      <c r="CMS20" s="161"/>
      <c r="CMT20" s="161"/>
      <c r="CMU20" s="161"/>
      <c r="CMV20" s="161"/>
      <c r="CMW20" s="161"/>
      <c r="CMX20" s="161"/>
      <c r="CMY20" s="161"/>
      <c r="CMZ20" s="161"/>
      <c r="CNA20" s="161"/>
      <c r="CNB20" s="161"/>
      <c r="CNC20" s="161"/>
      <c r="CND20" s="161"/>
      <c r="CNE20" s="161"/>
      <c r="CNF20" s="161"/>
      <c r="CNG20" s="161"/>
      <c r="CNH20" s="161"/>
      <c r="CNI20" s="161"/>
      <c r="CNJ20" s="161"/>
      <c r="CNK20" s="161"/>
      <c r="CNL20" s="161"/>
      <c r="CNM20" s="161"/>
      <c r="CNN20" s="161"/>
      <c r="CNO20" s="161"/>
      <c r="CNP20" s="161"/>
      <c r="CNQ20" s="161"/>
      <c r="CNR20" s="161"/>
      <c r="CNS20" s="161"/>
      <c r="CNT20" s="161"/>
      <c r="CNU20" s="161"/>
      <c r="CNV20" s="161"/>
      <c r="CNW20" s="161"/>
      <c r="CNX20" s="161"/>
      <c r="CNY20" s="161"/>
      <c r="CNZ20" s="161"/>
      <c r="COA20" s="161"/>
      <c r="COB20" s="161"/>
      <c r="COC20" s="161"/>
      <c r="COD20" s="161"/>
      <c r="COE20" s="161"/>
      <c r="COF20" s="161"/>
      <c r="COG20" s="161"/>
      <c r="COH20" s="161"/>
      <c r="COI20" s="161"/>
      <c r="COJ20" s="161"/>
      <c r="COK20" s="161"/>
      <c r="COL20" s="161"/>
      <c r="COM20" s="161"/>
      <c r="CON20" s="161"/>
      <c r="COO20" s="161"/>
      <c r="COP20" s="161"/>
      <c r="COQ20" s="161"/>
      <c r="COR20" s="161"/>
      <c r="COS20" s="161"/>
      <c r="COT20" s="161"/>
      <c r="COU20" s="161"/>
      <c r="COV20" s="161"/>
      <c r="COW20" s="161"/>
      <c r="COX20" s="161"/>
      <c r="COY20" s="161"/>
      <c r="COZ20" s="161"/>
      <c r="CPA20" s="161"/>
      <c r="CPB20" s="161"/>
      <c r="CPC20" s="161"/>
      <c r="CPD20" s="161"/>
      <c r="CPE20" s="161"/>
      <c r="CPF20" s="161"/>
      <c r="CPG20" s="161"/>
      <c r="CPH20" s="161"/>
      <c r="CPI20" s="161"/>
      <c r="CPJ20" s="161"/>
      <c r="CPK20" s="161"/>
      <c r="CPL20" s="161"/>
      <c r="CPM20" s="161"/>
      <c r="CPN20" s="161"/>
      <c r="CPO20" s="161"/>
      <c r="CPP20" s="161"/>
      <c r="CPQ20" s="161"/>
      <c r="CPR20" s="161"/>
      <c r="CPS20" s="161"/>
      <c r="CPT20" s="161"/>
      <c r="CPU20" s="161"/>
      <c r="CPV20" s="161"/>
      <c r="CPW20" s="161"/>
      <c r="CPX20" s="161"/>
      <c r="CPY20" s="161"/>
      <c r="CPZ20" s="161"/>
      <c r="CQA20" s="161"/>
      <c r="CQB20" s="161"/>
      <c r="CQC20" s="161"/>
      <c r="CQD20" s="161"/>
      <c r="CQE20" s="161"/>
      <c r="CQF20" s="161"/>
      <c r="CQG20" s="161"/>
      <c r="CQH20" s="161"/>
      <c r="CQI20" s="161"/>
      <c r="CQJ20" s="161"/>
      <c r="CQK20" s="161"/>
      <c r="CQL20" s="161"/>
      <c r="CQM20" s="161"/>
      <c r="CQN20" s="161"/>
      <c r="CQO20" s="161"/>
      <c r="CQP20" s="161"/>
      <c r="CQQ20" s="161"/>
      <c r="CQR20" s="161"/>
      <c r="CQS20" s="161"/>
      <c r="CQT20" s="161"/>
      <c r="CQU20" s="161"/>
      <c r="CQV20" s="161"/>
      <c r="CQW20" s="161"/>
      <c r="CQX20" s="161"/>
      <c r="CQY20" s="161"/>
      <c r="CQZ20" s="161"/>
      <c r="CRA20" s="161"/>
      <c r="CRB20" s="161"/>
      <c r="CRC20" s="161"/>
      <c r="CRD20" s="161"/>
      <c r="CRE20" s="161"/>
      <c r="CRF20" s="161"/>
      <c r="CRG20" s="161"/>
      <c r="CRH20" s="161"/>
      <c r="CRI20" s="161"/>
      <c r="CRJ20" s="161"/>
      <c r="CRK20" s="161"/>
      <c r="CRL20" s="161"/>
      <c r="CRM20" s="161"/>
      <c r="CRN20" s="161"/>
      <c r="CRO20" s="161"/>
      <c r="CRP20" s="161"/>
      <c r="CRQ20" s="161"/>
      <c r="CRR20" s="161"/>
      <c r="CRS20" s="161"/>
      <c r="CRT20" s="161"/>
      <c r="CRU20" s="161"/>
      <c r="CRV20" s="161"/>
      <c r="CRW20" s="161"/>
      <c r="CRX20" s="161"/>
      <c r="CRY20" s="161"/>
      <c r="CRZ20" s="161"/>
      <c r="CSA20" s="161"/>
      <c r="CSB20" s="161"/>
      <c r="CSC20" s="161"/>
      <c r="CSD20" s="161"/>
      <c r="CSE20" s="161"/>
      <c r="CSF20" s="161"/>
      <c r="CSG20" s="161"/>
      <c r="CSH20" s="161"/>
      <c r="CSI20" s="161"/>
      <c r="CSJ20" s="161"/>
      <c r="CSK20" s="161"/>
      <c r="CSL20" s="161"/>
      <c r="CSM20" s="161"/>
      <c r="CSN20" s="161"/>
      <c r="CSO20" s="161"/>
      <c r="CSP20" s="161"/>
      <c r="CSQ20" s="161"/>
      <c r="CSR20" s="161"/>
      <c r="CSS20" s="161"/>
      <c r="CST20" s="161"/>
      <c r="CSU20" s="161"/>
      <c r="CSV20" s="161"/>
      <c r="CSW20" s="161"/>
      <c r="CSX20" s="161"/>
      <c r="CSY20" s="161"/>
      <c r="CSZ20" s="161"/>
      <c r="CTA20" s="161"/>
      <c r="CTB20" s="161"/>
      <c r="CTC20" s="161"/>
      <c r="CTD20" s="161"/>
      <c r="CTE20" s="161"/>
      <c r="CTF20" s="161"/>
      <c r="CTG20" s="161"/>
      <c r="CTH20" s="161"/>
      <c r="CTI20" s="161"/>
      <c r="CTJ20" s="161"/>
      <c r="CTK20" s="161"/>
      <c r="CTL20" s="161"/>
      <c r="CTM20" s="161"/>
      <c r="CTN20" s="161"/>
      <c r="CTO20" s="161"/>
      <c r="CTP20" s="161"/>
      <c r="CTQ20" s="161"/>
      <c r="CTR20" s="161"/>
      <c r="CTS20" s="161"/>
      <c r="CTT20" s="161"/>
      <c r="CTU20" s="161"/>
      <c r="CTV20" s="161"/>
      <c r="CTW20" s="161"/>
      <c r="CTX20" s="161"/>
      <c r="CTY20" s="161"/>
      <c r="CTZ20" s="161"/>
      <c r="CUA20" s="161"/>
      <c r="CUB20" s="161"/>
      <c r="CUC20" s="161"/>
      <c r="CUD20" s="161"/>
      <c r="CUE20" s="161"/>
      <c r="CUF20" s="161"/>
      <c r="CUG20" s="161"/>
      <c r="CUH20" s="161"/>
      <c r="CUI20" s="161"/>
      <c r="CUJ20" s="161"/>
      <c r="CUK20" s="161"/>
      <c r="CUL20" s="161"/>
      <c r="CUM20" s="161"/>
      <c r="CUN20" s="161"/>
      <c r="CUO20" s="161"/>
      <c r="CUP20" s="161"/>
      <c r="CUQ20" s="161"/>
      <c r="CUR20" s="161"/>
      <c r="CUS20" s="161"/>
      <c r="CUT20" s="161"/>
      <c r="CUU20" s="161"/>
      <c r="CUV20" s="161"/>
      <c r="CUW20" s="161"/>
      <c r="CUX20" s="161"/>
      <c r="CUY20" s="161"/>
      <c r="CUZ20" s="161"/>
      <c r="CVA20" s="161"/>
      <c r="CVB20" s="161"/>
      <c r="CVC20" s="161"/>
      <c r="CVD20" s="161"/>
      <c r="CVE20" s="161"/>
      <c r="CVF20" s="161"/>
      <c r="CVG20" s="161"/>
      <c r="CVH20" s="161"/>
      <c r="CVI20" s="161"/>
      <c r="CVJ20" s="161"/>
      <c r="CVK20" s="161"/>
      <c r="CVL20" s="161"/>
      <c r="CVM20" s="161"/>
      <c r="CVN20" s="161"/>
      <c r="CVO20" s="161"/>
      <c r="CVP20" s="161"/>
      <c r="CVQ20" s="161"/>
      <c r="CVR20" s="161"/>
      <c r="CVS20" s="161"/>
      <c r="CVT20" s="161"/>
      <c r="CVU20" s="161"/>
      <c r="CVV20" s="161"/>
      <c r="CVW20" s="161"/>
      <c r="CVX20" s="161"/>
      <c r="CVY20" s="161"/>
      <c r="CVZ20" s="161"/>
      <c r="CWA20" s="161"/>
      <c r="CWB20" s="161"/>
      <c r="CWC20" s="161"/>
      <c r="CWD20" s="161"/>
      <c r="CWE20" s="161"/>
      <c r="CWF20" s="161"/>
      <c r="CWG20" s="161"/>
      <c r="CWH20" s="161"/>
      <c r="CWI20" s="161"/>
      <c r="CWJ20" s="161"/>
      <c r="CWK20" s="161"/>
      <c r="CWL20" s="161"/>
      <c r="CWM20" s="161"/>
      <c r="CWN20" s="161"/>
      <c r="CWO20" s="161"/>
      <c r="CWP20" s="161"/>
      <c r="CWQ20" s="161"/>
      <c r="CWR20" s="161"/>
      <c r="CWS20" s="161"/>
      <c r="CWT20" s="161"/>
      <c r="CWU20" s="161"/>
      <c r="CWV20" s="161"/>
      <c r="CWW20" s="161"/>
      <c r="CWX20" s="161"/>
      <c r="CWY20" s="161"/>
      <c r="CWZ20" s="161"/>
      <c r="CXA20" s="161"/>
      <c r="CXB20" s="161"/>
      <c r="CXC20" s="161"/>
      <c r="CXD20" s="161"/>
      <c r="CXE20" s="161"/>
      <c r="CXF20" s="161"/>
      <c r="CXG20" s="161"/>
      <c r="CXH20" s="161"/>
      <c r="CXI20" s="161"/>
      <c r="CXJ20" s="161"/>
      <c r="CXK20" s="161"/>
      <c r="CXL20" s="161"/>
      <c r="CXM20" s="161"/>
      <c r="CXN20" s="161"/>
      <c r="CXO20" s="161"/>
      <c r="CXP20" s="161"/>
      <c r="CXQ20" s="161"/>
      <c r="CXR20" s="161"/>
      <c r="CXS20" s="161"/>
      <c r="CXT20" s="161"/>
      <c r="CXU20" s="161"/>
      <c r="CXV20" s="161"/>
      <c r="CXW20" s="161"/>
      <c r="CXX20" s="161"/>
      <c r="CXY20" s="161"/>
      <c r="CXZ20" s="161"/>
      <c r="CYA20" s="161"/>
      <c r="CYB20" s="161"/>
      <c r="CYC20" s="161"/>
      <c r="CYD20" s="161"/>
      <c r="CYE20" s="161"/>
      <c r="CYF20" s="161"/>
      <c r="CYG20" s="161"/>
      <c r="CYH20" s="161"/>
    </row>
    <row r="21" spans="1:2686" x14ac:dyDescent="0.25">
      <c r="A21" s="16" t="s">
        <v>247</v>
      </c>
      <c r="B21" s="14" t="s">
        <v>249</v>
      </c>
      <c r="C21" s="14" t="s">
        <v>81</v>
      </c>
      <c r="D21" s="139">
        <v>6450</v>
      </c>
      <c r="E21" s="139" t="s">
        <v>1286</v>
      </c>
      <c r="F21" s="139" t="s">
        <v>1144</v>
      </c>
      <c r="G21" s="14" t="s">
        <v>811</v>
      </c>
      <c r="H21" s="160" t="s">
        <v>812</v>
      </c>
      <c r="I21" s="14" t="s">
        <v>813</v>
      </c>
      <c r="J21" s="160" t="s">
        <v>814</v>
      </c>
      <c r="K21" s="52"/>
      <c r="L21" s="52"/>
      <c r="M21" s="52"/>
      <c r="N21" s="16"/>
      <c r="O21" s="14"/>
      <c r="P21" s="14"/>
      <c r="Q21" s="139"/>
      <c r="R21" s="14"/>
      <c r="S21" s="160"/>
      <c r="T21" s="14"/>
      <c r="U21" s="160"/>
      <c r="V21" s="16"/>
      <c r="W21" s="14"/>
      <c r="X21" s="14" t="s">
        <v>29</v>
      </c>
      <c r="Y21" s="139" t="s">
        <v>29</v>
      </c>
      <c r="Z21" s="52"/>
      <c r="AA21" s="164"/>
      <c r="AB21" s="165"/>
    </row>
    <row r="22" spans="1:2686" s="163" customFormat="1" ht="33" x14ac:dyDescent="0.25">
      <c r="A22" s="16" t="s">
        <v>396</v>
      </c>
      <c r="B22" s="14" t="s">
        <v>815</v>
      </c>
      <c r="C22" s="14" t="s">
        <v>399</v>
      </c>
      <c r="D22" s="139">
        <v>6032</v>
      </c>
      <c r="E22" s="139" t="s">
        <v>1287</v>
      </c>
      <c r="F22" s="139" t="s">
        <v>1145</v>
      </c>
      <c r="G22" s="14" t="s">
        <v>1492</v>
      </c>
      <c r="H22" s="160" t="s">
        <v>1493</v>
      </c>
      <c r="I22" s="14" t="s">
        <v>816</v>
      </c>
      <c r="J22" s="160" t="s">
        <v>817</v>
      </c>
      <c r="K22" s="14"/>
      <c r="L22" s="14"/>
      <c r="M22" s="14"/>
      <c r="N22" s="16"/>
      <c r="O22" s="14"/>
      <c r="P22" s="14"/>
      <c r="Q22" s="139"/>
      <c r="R22" s="14"/>
      <c r="S22" s="160"/>
      <c r="T22" s="14"/>
      <c r="U22" s="160"/>
      <c r="V22" s="16"/>
      <c r="W22" s="14"/>
      <c r="X22" s="14"/>
      <c r="Y22" s="139"/>
      <c r="Z22" s="14" t="s">
        <v>29</v>
      </c>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c r="CA22" s="161"/>
      <c r="CB22" s="161"/>
      <c r="CC22" s="161"/>
      <c r="CD22" s="161"/>
      <c r="CE22" s="161"/>
      <c r="CF22" s="161"/>
      <c r="CG22" s="161"/>
      <c r="CH22" s="161"/>
      <c r="CI22" s="161"/>
      <c r="CJ22" s="161"/>
      <c r="CK22" s="161"/>
      <c r="CL22" s="161"/>
      <c r="CM22" s="161"/>
      <c r="CN22" s="161"/>
      <c r="CO22" s="161"/>
      <c r="CP22" s="161"/>
      <c r="CQ22" s="161"/>
      <c r="CR22" s="161"/>
      <c r="CS22" s="161"/>
      <c r="CT22" s="161"/>
      <c r="CU22" s="161"/>
      <c r="CV22" s="161"/>
      <c r="CW22" s="161"/>
      <c r="CX22" s="161"/>
      <c r="CY22" s="161"/>
      <c r="CZ22" s="161"/>
      <c r="DA22" s="161"/>
      <c r="DB22" s="161"/>
      <c r="DC22" s="161"/>
      <c r="DD22" s="161"/>
      <c r="DE22" s="161"/>
      <c r="DF22" s="161"/>
      <c r="DG22" s="161"/>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c r="EI22" s="161"/>
      <c r="EJ22" s="161"/>
      <c r="EK22" s="161"/>
      <c r="EL22" s="161"/>
      <c r="EM22" s="161"/>
      <c r="EN22" s="161"/>
      <c r="EO22" s="161"/>
      <c r="EP22" s="161"/>
      <c r="EQ22" s="161"/>
      <c r="ER22" s="161"/>
      <c r="ES22" s="161"/>
      <c r="ET22" s="161"/>
      <c r="EU22" s="161"/>
      <c r="EV22" s="161"/>
      <c r="EW22" s="161"/>
      <c r="EX22" s="161"/>
      <c r="EY22" s="161"/>
      <c r="EZ22" s="161"/>
      <c r="FA22" s="161"/>
      <c r="FB22" s="161"/>
      <c r="FC22" s="161"/>
      <c r="FD22" s="161"/>
      <c r="FE22" s="161"/>
      <c r="FF22" s="161"/>
      <c r="FG22" s="161"/>
      <c r="FH22" s="161"/>
      <c r="FI22" s="161"/>
      <c r="FJ22" s="161"/>
      <c r="FK22" s="161"/>
      <c r="FL22" s="161"/>
      <c r="FM22" s="161"/>
      <c r="FN22" s="161"/>
      <c r="FO22" s="161"/>
      <c r="FP22" s="161"/>
      <c r="FQ22" s="161"/>
      <c r="FR22" s="161"/>
      <c r="FS22" s="161"/>
      <c r="FT22" s="161"/>
      <c r="FU22" s="161"/>
      <c r="FV22" s="161"/>
      <c r="FW22" s="161"/>
      <c r="FX22" s="161"/>
      <c r="FY22" s="161"/>
      <c r="FZ22" s="161"/>
      <c r="GA22" s="161"/>
      <c r="GB22" s="161"/>
      <c r="GC22" s="161"/>
      <c r="GD22" s="161"/>
      <c r="GE22" s="161"/>
      <c r="GF22" s="161"/>
      <c r="GG22" s="161"/>
      <c r="GH22" s="161"/>
      <c r="GI22" s="161"/>
      <c r="GJ22" s="161"/>
      <c r="GK22" s="161"/>
      <c r="GL22" s="161"/>
      <c r="GM22" s="161"/>
      <c r="GN22" s="161"/>
      <c r="GO22" s="161"/>
      <c r="GP22" s="161"/>
      <c r="GQ22" s="161"/>
      <c r="GR22" s="161"/>
      <c r="GS22" s="161"/>
      <c r="GT22" s="161"/>
      <c r="GU22" s="161"/>
      <c r="GV22" s="161"/>
      <c r="GW22" s="161"/>
      <c r="GX22" s="161"/>
      <c r="GY22" s="161"/>
      <c r="GZ22" s="161"/>
      <c r="HA22" s="161"/>
      <c r="HB22" s="161"/>
      <c r="HC22" s="161"/>
      <c r="HD22" s="161"/>
      <c r="HE22" s="161"/>
      <c r="HF22" s="161"/>
      <c r="HG22" s="161"/>
      <c r="HH22" s="161"/>
      <c r="HI22" s="161"/>
      <c r="HJ22" s="161"/>
      <c r="HK22" s="161"/>
      <c r="HL22" s="161"/>
      <c r="HM22" s="161"/>
      <c r="HN22" s="161"/>
      <c r="HO22" s="161"/>
      <c r="HP22" s="161"/>
      <c r="HQ22" s="161"/>
      <c r="HR22" s="161"/>
      <c r="HS22" s="161"/>
      <c r="HT22" s="161"/>
      <c r="HU22" s="161"/>
      <c r="HV22" s="161"/>
      <c r="HW22" s="161"/>
      <c r="HX22" s="161"/>
      <c r="HY22" s="161"/>
      <c r="HZ22" s="161"/>
      <c r="IA22" s="161"/>
      <c r="IB22" s="161"/>
      <c r="IC22" s="161"/>
      <c r="ID22" s="161"/>
      <c r="IE22" s="161"/>
      <c r="IF22" s="161"/>
      <c r="IG22" s="161"/>
      <c r="IH22" s="161"/>
      <c r="II22" s="161"/>
      <c r="IJ22" s="161"/>
      <c r="IK22" s="161"/>
      <c r="IL22" s="161"/>
      <c r="IM22" s="161"/>
      <c r="IN22" s="161"/>
      <c r="IO22" s="161"/>
      <c r="IP22" s="161"/>
      <c r="IQ22" s="161"/>
      <c r="IR22" s="161"/>
      <c r="IS22" s="161"/>
      <c r="IT22" s="161"/>
      <c r="IU22" s="161"/>
      <c r="IV22" s="161"/>
      <c r="IW22" s="161"/>
      <c r="IX22" s="161"/>
      <c r="IY22" s="161"/>
      <c r="IZ22" s="161"/>
      <c r="JA22" s="161"/>
      <c r="JB22" s="161"/>
      <c r="JC22" s="161"/>
      <c r="JD22" s="161"/>
      <c r="JE22" s="161"/>
      <c r="JF22" s="161"/>
      <c r="JG22" s="161"/>
      <c r="JH22" s="161"/>
      <c r="JI22" s="161"/>
      <c r="JJ22" s="161"/>
      <c r="JK22" s="161"/>
      <c r="JL22" s="161"/>
      <c r="JM22" s="161"/>
      <c r="JN22" s="161"/>
      <c r="JO22" s="161"/>
      <c r="JP22" s="161"/>
      <c r="JQ22" s="161"/>
      <c r="JR22" s="161"/>
      <c r="JS22" s="161"/>
      <c r="JT22" s="161"/>
      <c r="JU22" s="161"/>
      <c r="JV22" s="161"/>
      <c r="JW22" s="161"/>
      <c r="JX22" s="161"/>
      <c r="JY22" s="161"/>
      <c r="JZ22" s="161"/>
      <c r="KA22" s="161"/>
      <c r="KB22" s="161"/>
      <c r="KC22" s="161"/>
      <c r="KD22" s="161"/>
      <c r="KE22" s="161"/>
      <c r="KF22" s="161"/>
      <c r="KG22" s="161"/>
      <c r="KH22" s="161"/>
      <c r="KI22" s="161"/>
      <c r="KJ22" s="161"/>
      <c r="KK22" s="161"/>
      <c r="KL22" s="161"/>
      <c r="KM22" s="161"/>
      <c r="KN22" s="161"/>
      <c r="KO22" s="161"/>
      <c r="KP22" s="161"/>
      <c r="KQ22" s="161"/>
      <c r="KR22" s="161"/>
      <c r="KS22" s="161"/>
      <c r="KT22" s="161"/>
      <c r="KU22" s="161"/>
      <c r="KV22" s="161"/>
      <c r="KW22" s="161"/>
      <c r="KX22" s="161"/>
      <c r="KY22" s="161"/>
      <c r="KZ22" s="161"/>
      <c r="LA22" s="161"/>
      <c r="LB22" s="161"/>
      <c r="LC22" s="161"/>
      <c r="LD22" s="161"/>
      <c r="LE22" s="161"/>
      <c r="LF22" s="161"/>
      <c r="LG22" s="161"/>
      <c r="LH22" s="161"/>
      <c r="LI22" s="161"/>
      <c r="LJ22" s="161"/>
      <c r="LK22" s="161"/>
      <c r="LL22" s="161"/>
      <c r="LM22" s="161"/>
      <c r="LN22" s="161"/>
      <c r="LO22" s="161"/>
      <c r="LP22" s="161"/>
      <c r="LQ22" s="161"/>
      <c r="LR22" s="161"/>
      <c r="LS22" s="161"/>
      <c r="LT22" s="161"/>
      <c r="LU22" s="161"/>
      <c r="LV22" s="161"/>
      <c r="LW22" s="161"/>
      <c r="LX22" s="161"/>
      <c r="LY22" s="161"/>
      <c r="LZ22" s="161"/>
      <c r="MA22" s="161"/>
      <c r="MB22" s="161"/>
      <c r="MC22" s="161"/>
      <c r="MD22" s="161"/>
      <c r="ME22" s="161"/>
      <c r="MF22" s="161"/>
      <c r="MG22" s="161"/>
      <c r="MH22" s="161"/>
      <c r="MI22" s="161"/>
      <c r="MJ22" s="161"/>
      <c r="MK22" s="161"/>
      <c r="ML22" s="161"/>
      <c r="MM22" s="161"/>
      <c r="MN22" s="161"/>
      <c r="MO22" s="161"/>
      <c r="MP22" s="161"/>
      <c r="MQ22" s="161"/>
      <c r="MR22" s="161"/>
      <c r="MS22" s="161"/>
      <c r="MT22" s="161"/>
      <c r="MU22" s="161"/>
      <c r="MV22" s="161"/>
      <c r="MW22" s="161"/>
      <c r="MX22" s="161"/>
      <c r="MY22" s="161"/>
      <c r="MZ22" s="161"/>
      <c r="NA22" s="161"/>
      <c r="NB22" s="161"/>
      <c r="NC22" s="161"/>
      <c r="ND22" s="161"/>
      <c r="NE22" s="161"/>
      <c r="NF22" s="161"/>
      <c r="NG22" s="161"/>
      <c r="NH22" s="161"/>
      <c r="NI22" s="161"/>
      <c r="NJ22" s="161"/>
      <c r="NK22" s="161"/>
      <c r="NL22" s="161"/>
      <c r="NM22" s="161"/>
      <c r="NN22" s="161"/>
      <c r="NO22" s="161"/>
      <c r="NP22" s="161"/>
      <c r="NQ22" s="161"/>
      <c r="NR22" s="161"/>
      <c r="NS22" s="161"/>
      <c r="NT22" s="161"/>
      <c r="NU22" s="161"/>
      <c r="NV22" s="161"/>
      <c r="NW22" s="161"/>
      <c r="NX22" s="161"/>
      <c r="NY22" s="161"/>
      <c r="NZ22" s="161"/>
      <c r="OA22" s="161"/>
      <c r="OB22" s="161"/>
      <c r="OC22" s="161"/>
      <c r="OD22" s="161"/>
      <c r="OE22" s="161"/>
      <c r="OF22" s="161"/>
      <c r="OG22" s="161"/>
      <c r="OH22" s="161"/>
      <c r="OI22" s="161"/>
      <c r="OJ22" s="161"/>
      <c r="OK22" s="161"/>
      <c r="OL22" s="161"/>
      <c r="OM22" s="161"/>
      <c r="ON22" s="161"/>
      <c r="OO22" s="161"/>
      <c r="OP22" s="161"/>
      <c r="OQ22" s="161"/>
      <c r="OR22" s="161"/>
      <c r="OS22" s="161"/>
      <c r="OT22" s="161"/>
      <c r="OU22" s="161"/>
      <c r="OV22" s="161"/>
      <c r="OW22" s="161"/>
      <c r="OX22" s="161"/>
      <c r="OY22" s="161"/>
      <c r="OZ22" s="161"/>
      <c r="PA22" s="161"/>
      <c r="PB22" s="161"/>
      <c r="PC22" s="161"/>
      <c r="PD22" s="161"/>
      <c r="PE22" s="161"/>
      <c r="PF22" s="161"/>
      <c r="PG22" s="161"/>
      <c r="PH22" s="161"/>
      <c r="PI22" s="161"/>
      <c r="PJ22" s="161"/>
      <c r="PK22" s="161"/>
      <c r="PL22" s="161"/>
      <c r="PM22" s="161"/>
      <c r="PN22" s="161"/>
      <c r="PO22" s="161"/>
      <c r="PP22" s="161"/>
      <c r="PQ22" s="161"/>
      <c r="PR22" s="161"/>
      <c r="PS22" s="161"/>
      <c r="PT22" s="161"/>
      <c r="PU22" s="161"/>
      <c r="PV22" s="161"/>
      <c r="PW22" s="161"/>
      <c r="PX22" s="161"/>
      <c r="PY22" s="161"/>
      <c r="PZ22" s="161"/>
      <c r="QA22" s="161"/>
      <c r="QB22" s="161"/>
      <c r="QC22" s="161"/>
      <c r="QD22" s="161"/>
      <c r="QE22" s="161"/>
      <c r="QF22" s="161"/>
      <c r="QG22" s="161"/>
      <c r="QH22" s="161"/>
      <c r="QI22" s="161"/>
      <c r="QJ22" s="161"/>
      <c r="QK22" s="161"/>
      <c r="QL22" s="161"/>
      <c r="QM22" s="161"/>
      <c r="QN22" s="161"/>
      <c r="QO22" s="161"/>
      <c r="QP22" s="161"/>
      <c r="QQ22" s="161"/>
      <c r="QR22" s="161"/>
      <c r="QS22" s="161"/>
      <c r="QT22" s="161"/>
      <c r="QU22" s="161"/>
      <c r="QV22" s="161"/>
      <c r="QW22" s="161"/>
      <c r="QX22" s="161"/>
      <c r="QY22" s="161"/>
      <c r="QZ22" s="161"/>
      <c r="RA22" s="161"/>
      <c r="RB22" s="161"/>
      <c r="RC22" s="161"/>
      <c r="RD22" s="161"/>
      <c r="RE22" s="161"/>
      <c r="RF22" s="161"/>
      <c r="RG22" s="161"/>
      <c r="RH22" s="161"/>
      <c r="RI22" s="161"/>
      <c r="RJ22" s="161"/>
      <c r="RK22" s="161"/>
      <c r="RL22" s="161"/>
      <c r="RM22" s="161"/>
      <c r="RN22" s="161"/>
      <c r="RO22" s="161"/>
      <c r="RP22" s="161"/>
      <c r="RQ22" s="161"/>
      <c r="RR22" s="161"/>
      <c r="RS22" s="161"/>
      <c r="RT22" s="161"/>
      <c r="RU22" s="161"/>
      <c r="RV22" s="161"/>
      <c r="RW22" s="161"/>
      <c r="RX22" s="161"/>
      <c r="RY22" s="161"/>
      <c r="RZ22" s="161"/>
      <c r="SA22" s="161"/>
      <c r="SB22" s="161"/>
      <c r="SC22" s="161"/>
      <c r="SD22" s="161"/>
      <c r="SE22" s="161"/>
      <c r="SF22" s="161"/>
      <c r="SG22" s="161"/>
      <c r="SH22" s="161"/>
      <c r="SI22" s="161"/>
      <c r="SJ22" s="161"/>
      <c r="SK22" s="161"/>
      <c r="SL22" s="161"/>
      <c r="SM22" s="161"/>
      <c r="SN22" s="161"/>
      <c r="SO22" s="161"/>
      <c r="SP22" s="161"/>
      <c r="SQ22" s="161"/>
      <c r="SR22" s="161"/>
      <c r="SS22" s="161"/>
      <c r="ST22" s="161"/>
      <c r="SU22" s="161"/>
      <c r="SV22" s="161"/>
      <c r="SW22" s="161"/>
      <c r="SX22" s="161"/>
      <c r="SY22" s="161"/>
      <c r="SZ22" s="161"/>
      <c r="TA22" s="161"/>
      <c r="TB22" s="161"/>
      <c r="TC22" s="161"/>
      <c r="TD22" s="161"/>
      <c r="TE22" s="161"/>
      <c r="TF22" s="161"/>
      <c r="TG22" s="161"/>
      <c r="TH22" s="161"/>
      <c r="TI22" s="161"/>
      <c r="TJ22" s="161"/>
      <c r="TK22" s="161"/>
      <c r="TL22" s="161"/>
      <c r="TM22" s="161"/>
      <c r="TN22" s="161"/>
      <c r="TO22" s="161"/>
      <c r="TP22" s="161"/>
      <c r="TQ22" s="161"/>
      <c r="TR22" s="161"/>
      <c r="TS22" s="161"/>
      <c r="TT22" s="161"/>
      <c r="TU22" s="161"/>
      <c r="TV22" s="161"/>
      <c r="TW22" s="161"/>
      <c r="TX22" s="161"/>
      <c r="TY22" s="161"/>
      <c r="TZ22" s="161"/>
      <c r="UA22" s="161"/>
      <c r="UB22" s="161"/>
      <c r="UC22" s="161"/>
      <c r="UD22" s="161"/>
      <c r="UE22" s="161"/>
      <c r="UF22" s="161"/>
      <c r="UG22" s="161"/>
      <c r="UH22" s="161"/>
      <c r="UI22" s="161"/>
      <c r="UJ22" s="161"/>
      <c r="UK22" s="161"/>
      <c r="UL22" s="161"/>
      <c r="UM22" s="161"/>
      <c r="UN22" s="161"/>
      <c r="UO22" s="161"/>
      <c r="UP22" s="161"/>
      <c r="UQ22" s="161"/>
      <c r="UR22" s="161"/>
      <c r="US22" s="161"/>
      <c r="UT22" s="161"/>
      <c r="UU22" s="161"/>
      <c r="UV22" s="161"/>
      <c r="UW22" s="161"/>
      <c r="UX22" s="161"/>
      <c r="UY22" s="161"/>
      <c r="UZ22" s="161"/>
      <c r="VA22" s="161"/>
      <c r="VB22" s="161"/>
      <c r="VC22" s="161"/>
      <c r="VD22" s="161"/>
      <c r="VE22" s="161"/>
      <c r="VF22" s="161"/>
      <c r="VG22" s="161"/>
      <c r="VH22" s="161"/>
      <c r="VI22" s="161"/>
      <c r="VJ22" s="161"/>
      <c r="VK22" s="161"/>
      <c r="VL22" s="161"/>
      <c r="VM22" s="161"/>
      <c r="VN22" s="161"/>
      <c r="VO22" s="161"/>
      <c r="VP22" s="161"/>
      <c r="VQ22" s="161"/>
      <c r="VR22" s="161"/>
      <c r="VS22" s="161"/>
      <c r="VT22" s="161"/>
      <c r="VU22" s="161"/>
      <c r="VV22" s="161"/>
      <c r="VW22" s="161"/>
      <c r="VX22" s="161"/>
      <c r="VY22" s="161"/>
      <c r="VZ22" s="161"/>
      <c r="WA22" s="161"/>
      <c r="WB22" s="161"/>
      <c r="WC22" s="161"/>
      <c r="WD22" s="161"/>
      <c r="WE22" s="161"/>
      <c r="WF22" s="161"/>
      <c r="WG22" s="161"/>
      <c r="WH22" s="161"/>
      <c r="WI22" s="161"/>
      <c r="WJ22" s="161"/>
      <c r="WK22" s="161"/>
      <c r="WL22" s="161"/>
      <c r="WM22" s="161"/>
      <c r="WN22" s="161"/>
      <c r="WO22" s="161"/>
      <c r="WP22" s="161"/>
      <c r="WQ22" s="161"/>
      <c r="WR22" s="161"/>
      <c r="WS22" s="161"/>
      <c r="WT22" s="161"/>
      <c r="WU22" s="161"/>
      <c r="WV22" s="161"/>
      <c r="WW22" s="161"/>
      <c r="WX22" s="161"/>
      <c r="WY22" s="161"/>
      <c r="WZ22" s="161"/>
      <c r="XA22" s="161"/>
      <c r="XB22" s="161"/>
      <c r="XC22" s="161"/>
      <c r="XD22" s="161"/>
      <c r="XE22" s="161"/>
      <c r="XF22" s="161"/>
      <c r="XG22" s="161"/>
      <c r="XH22" s="161"/>
      <c r="XI22" s="161"/>
      <c r="XJ22" s="161"/>
      <c r="XK22" s="161"/>
      <c r="XL22" s="161"/>
      <c r="XM22" s="161"/>
      <c r="XN22" s="161"/>
      <c r="XO22" s="161"/>
      <c r="XP22" s="161"/>
      <c r="XQ22" s="161"/>
      <c r="XR22" s="161"/>
      <c r="XS22" s="161"/>
      <c r="XT22" s="161"/>
      <c r="XU22" s="161"/>
      <c r="XV22" s="161"/>
      <c r="XW22" s="161"/>
      <c r="XX22" s="161"/>
      <c r="XY22" s="161"/>
      <c r="XZ22" s="161"/>
      <c r="YA22" s="161"/>
      <c r="YB22" s="161"/>
      <c r="YC22" s="161"/>
      <c r="YD22" s="161"/>
      <c r="YE22" s="161"/>
      <c r="YF22" s="161"/>
      <c r="YG22" s="161"/>
      <c r="YH22" s="161"/>
      <c r="YI22" s="161"/>
      <c r="YJ22" s="161"/>
      <c r="YK22" s="161"/>
      <c r="YL22" s="161"/>
      <c r="YM22" s="161"/>
      <c r="YN22" s="161"/>
      <c r="YO22" s="161"/>
      <c r="YP22" s="161"/>
      <c r="YQ22" s="161"/>
      <c r="YR22" s="161"/>
      <c r="YS22" s="161"/>
      <c r="YT22" s="161"/>
      <c r="YU22" s="161"/>
      <c r="YV22" s="161"/>
      <c r="YW22" s="161"/>
      <c r="YX22" s="161"/>
      <c r="YY22" s="161"/>
      <c r="YZ22" s="161"/>
      <c r="ZA22" s="161"/>
      <c r="ZB22" s="161"/>
      <c r="ZC22" s="161"/>
      <c r="ZD22" s="161"/>
      <c r="ZE22" s="161"/>
      <c r="ZF22" s="161"/>
      <c r="ZG22" s="161"/>
      <c r="ZH22" s="161"/>
      <c r="ZI22" s="161"/>
      <c r="ZJ22" s="161"/>
      <c r="ZK22" s="161"/>
      <c r="ZL22" s="161"/>
      <c r="ZM22" s="161"/>
      <c r="ZN22" s="161"/>
      <c r="ZO22" s="161"/>
      <c r="ZP22" s="161"/>
      <c r="ZQ22" s="161"/>
      <c r="ZR22" s="161"/>
      <c r="ZS22" s="161"/>
      <c r="ZT22" s="161"/>
      <c r="ZU22" s="161"/>
      <c r="ZV22" s="161"/>
      <c r="ZW22" s="161"/>
      <c r="ZX22" s="161"/>
      <c r="ZY22" s="161"/>
      <c r="ZZ22" s="161"/>
      <c r="AAA22" s="161"/>
      <c r="AAB22" s="161"/>
      <c r="AAC22" s="161"/>
      <c r="AAD22" s="161"/>
      <c r="AAE22" s="161"/>
      <c r="AAF22" s="161"/>
      <c r="AAG22" s="161"/>
      <c r="AAH22" s="161"/>
      <c r="AAI22" s="161"/>
      <c r="AAJ22" s="161"/>
      <c r="AAK22" s="161"/>
      <c r="AAL22" s="161"/>
      <c r="AAM22" s="161"/>
      <c r="AAN22" s="161"/>
      <c r="AAO22" s="161"/>
      <c r="AAP22" s="161"/>
      <c r="AAQ22" s="161"/>
      <c r="AAR22" s="161"/>
      <c r="AAS22" s="161"/>
      <c r="AAT22" s="161"/>
      <c r="AAU22" s="161"/>
      <c r="AAV22" s="161"/>
      <c r="AAW22" s="161"/>
      <c r="AAX22" s="161"/>
      <c r="AAY22" s="161"/>
      <c r="AAZ22" s="161"/>
      <c r="ABA22" s="161"/>
      <c r="ABB22" s="161"/>
      <c r="ABC22" s="161"/>
      <c r="ABD22" s="161"/>
      <c r="ABE22" s="161"/>
      <c r="ABF22" s="161"/>
      <c r="ABG22" s="161"/>
      <c r="ABH22" s="161"/>
      <c r="ABI22" s="161"/>
      <c r="ABJ22" s="161"/>
      <c r="ABK22" s="161"/>
      <c r="ABL22" s="161"/>
      <c r="ABM22" s="161"/>
      <c r="ABN22" s="161"/>
      <c r="ABO22" s="161"/>
      <c r="ABP22" s="161"/>
      <c r="ABQ22" s="161"/>
      <c r="ABR22" s="161"/>
      <c r="ABS22" s="161"/>
      <c r="ABT22" s="161"/>
      <c r="ABU22" s="161"/>
      <c r="ABV22" s="161"/>
      <c r="ABW22" s="161"/>
      <c r="ABX22" s="161"/>
      <c r="ABY22" s="161"/>
      <c r="ABZ22" s="161"/>
      <c r="ACA22" s="161"/>
      <c r="ACB22" s="161"/>
      <c r="ACC22" s="161"/>
      <c r="ACD22" s="161"/>
      <c r="ACE22" s="161"/>
      <c r="ACF22" s="161"/>
      <c r="ACG22" s="161"/>
      <c r="ACH22" s="161"/>
      <c r="ACI22" s="161"/>
      <c r="ACJ22" s="161"/>
      <c r="ACK22" s="161"/>
      <c r="ACL22" s="161"/>
      <c r="ACM22" s="161"/>
      <c r="ACN22" s="161"/>
      <c r="ACO22" s="161"/>
      <c r="ACP22" s="161"/>
      <c r="ACQ22" s="161"/>
      <c r="ACR22" s="161"/>
      <c r="ACS22" s="161"/>
      <c r="ACT22" s="161"/>
      <c r="ACU22" s="161"/>
      <c r="ACV22" s="161"/>
      <c r="ACW22" s="161"/>
      <c r="ACX22" s="161"/>
      <c r="ACY22" s="161"/>
      <c r="ACZ22" s="161"/>
      <c r="ADA22" s="161"/>
      <c r="ADB22" s="161"/>
      <c r="ADC22" s="161"/>
      <c r="ADD22" s="161"/>
      <c r="ADE22" s="161"/>
      <c r="ADF22" s="161"/>
      <c r="ADG22" s="161"/>
      <c r="ADH22" s="161"/>
      <c r="ADI22" s="161"/>
      <c r="ADJ22" s="161"/>
      <c r="ADK22" s="161"/>
      <c r="ADL22" s="161"/>
      <c r="ADM22" s="161"/>
      <c r="ADN22" s="161"/>
      <c r="ADO22" s="161"/>
      <c r="ADP22" s="161"/>
      <c r="ADQ22" s="161"/>
      <c r="ADR22" s="161"/>
      <c r="ADS22" s="161"/>
      <c r="ADT22" s="161"/>
      <c r="ADU22" s="161"/>
      <c r="ADV22" s="161"/>
      <c r="ADW22" s="161"/>
      <c r="ADX22" s="161"/>
      <c r="ADY22" s="161"/>
      <c r="ADZ22" s="161"/>
      <c r="AEA22" s="161"/>
      <c r="AEB22" s="161"/>
      <c r="AEC22" s="161"/>
      <c r="AED22" s="161"/>
      <c r="AEE22" s="161"/>
      <c r="AEF22" s="161"/>
      <c r="AEG22" s="161"/>
      <c r="AEH22" s="161"/>
      <c r="AEI22" s="161"/>
      <c r="AEJ22" s="161"/>
      <c r="AEK22" s="161"/>
      <c r="AEL22" s="161"/>
      <c r="AEM22" s="161"/>
      <c r="AEN22" s="161"/>
      <c r="AEO22" s="161"/>
      <c r="AEP22" s="161"/>
      <c r="AEQ22" s="161"/>
      <c r="AER22" s="161"/>
      <c r="AES22" s="161"/>
      <c r="AET22" s="161"/>
      <c r="AEU22" s="161"/>
      <c r="AEV22" s="161"/>
      <c r="AEW22" s="161"/>
      <c r="AEX22" s="161"/>
      <c r="AEY22" s="161"/>
      <c r="AEZ22" s="161"/>
      <c r="AFA22" s="161"/>
      <c r="AFB22" s="161"/>
      <c r="AFC22" s="161"/>
      <c r="AFD22" s="161"/>
      <c r="AFE22" s="161"/>
      <c r="AFF22" s="161"/>
      <c r="AFG22" s="161"/>
      <c r="AFH22" s="161"/>
      <c r="AFI22" s="161"/>
      <c r="AFJ22" s="161"/>
      <c r="AFK22" s="161"/>
      <c r="AFL22" s="161"/>
      <c r="AFM22" s="161"/>
      <c r="AFN22" s="161"/>
      <c r="AFO22" s="161"/>
      <c r="AFP22" s="161"/>
      <c r="AFQ22" s="161"/>
      <c r="AFR22" s="161"/>
      <c r="AFS22" s="161"/>
      <c r="AFT22" s="161"/>
      <c r="AFU22" s="161"/>
      <c r="AFV22" s="161"/>
      <c r="AFW22" s="161"/>
      <c r="AFX22" s="161"/>
      <c r="AFY22" s="161"/>
      <c r="AFZ22" s="161"/>
      <c r="AGA22" s="161"/>
      <c r="AGB22" s="161"/>
      <c r="AGC22" s="161"/>
      <c r="AGD22" s="161"/>
      <c r="AGE22" s="161"/>
      <c r="AGF22" s="161"/>
      <c r="AGG22" s="161"/>
      <c r="AGH22" s="161"/>
      <c r="AGI22" s="161"/>
      <c r="AGJ22" s="161"/>
      <c r="AGK22" s="161"/>
      <c r="AGL22" s="161"/>
      <c r="AGM22" s="161"/>
      <c r="AGN22" s="161"/>
      <c r="AGO22" s="161"/>
      <c r="AGP22" s="161"/>
      <c r="AGQ22" s="161"/>
      <c r="AGR22" s="161"/>
      <c r="AGS22" s="161"/>
      <c r="AGT22" s="161"/>
      <c r="AGU22" s="161"/>
      <c r="AGV22" s="161"/>
      <c r="AGW22" s="161"/>
      <c r="AGX22" s="161"/>
      <c r="AGY22" s="161"/>
      <c r="AGZ22" s="161"/>
      <c r="AHA22" s="161"/>
      <c r="AHB22" s="161"/>
      <c r="AHC22" s="161"/>
      <c r="AHD22" s="161"/>
      <c r="AHE22" s="161"/>
      <c r="AHF22" s="161"/>
      <c r="AHG22" s="161"/>
      <c r="AHH22" s="161"/>
      <c r="AHI22" s="161"/>
      <c r="AHJ22" s="161"/>
      <c r="AHK22" s="161"/>
      <c r="AHL22" s="161"/>
      <c r="AHM22" s="161"/>
      <c r="AHN22" s="161"/>
      <c r="AHO22" s="161"/>
      <c r="AHP22" s="161"/>
      <c r="AHQ22" s="161"/>
      <c r="AHR22" s="161"/>
      <c r="AHS22" s="161"/>
      <c r="AHT22" s="161"/>
      <c r="AHU22" s="161"/>
      <c r="AHV22" s="161"/>
      <c r="AHW22" s="161"/>
      <c r="AHX22" s="161"/>
      <c r="AHY22" s="161"/>
      <c r="AHZ22" s="161"/>
      <c r="AIA22" s="161"/>
      <c r="AIB22" s="161"/>
      <c r="AIC22" s="161"/>
      <c r="AID22" s="161"/>
      <c r="AIE22" s="161"/>
      <c r="AIF22" s="161"/>
      <c r="AIG22" s="161"/>
      <c r="AIH22" s="161"/>
      <c r="AII22" s="161"/>
      <c r="AIJ22" s="161"/>
      <c r="AIK22" s="161"/>
      <c r="AIL22" s="161"/>
      <c r="AIM22" s="161"/>
      <c r="AIN22" s="161"/>
      <c r="AIO22" s="161"/>
      <c r="AIP22" s="161"/>
      <c r="AIQ22" s="161"/>
      <c r="AIR22" s="161"/>
      <c r="AIS22" s="161"/>
      <c r="AIT22" s="161"/>
      <c r="AIU22" s="161"/>
      <c r="AIV22" s="161"/>
      <c r="AIW22" s="161"/>
      <c r="AIX22" s="161"/>
      <c r="AIY22" s="161"/>
      <c r="AIZ22" s="161"/>
      <c r="AJA22" s="161"/>
      <c r="AJB22" s="161"/>
      <c r="AJC22" s="161"/>
      <c r="AJD22" s="161"/>
      <c r="AJE22" s="161"/>
      <c r="AJF22" s="161"/>
      <c r="AJG22" s="161"/>
      <c r="AJH22" s="161"/>
      <c r="AJI22" s="161"/>
      <c r="AJJ22" s="161"/>
      <c r="AJK22" s="161"/>
      <c r="AJL22" s="161"/>
      <c r="AJM22" s="161"/>
      <c r="AJN22" s="161"/>
      <c r="AJO22" s="161"/>
      <c r="AJP22" s="161"/>
      <c r="AJQ22" s="161"/>
      <c r="AJR22" s="161"/>
      <c r="AJS22" s="161"/>
      <c r="AJT22" s="161"/>
      <c r="AJU22" s="161"/>
      <c r="AJV22" s="161"/>
      <c r="AJW22" s="161"/>
      <c r="AJX22" s="161"/>
      <c r="AJY22" s="161"/>
      <c r="AJZ22" s="161"/>
      <c r="AKA22" s="161"/>
      <c r="AKB22" s="161"/>
      <c r="AKC22" s="161"/>
      <c r="AKD22" s="161"/>
      <c r="AKE22" s="161"/>
      <c r="AKF22" s="161"/>
      <c r="AKG22" s="161"/>
      <c r="AKH22" s="161"/>
      <c r="AKI22" s="161"/>
      <c r="AKJ22" s="161"/>
      <c r="AKK22" s="161"/>
      <c r="AKL22" s="161"/>
      <c r="AKM22" s="161"/>
      <c r="AKN22" s="161"/>
      <c r="AKO22" s="161"/>
      <c r="AKP22" s="161"/>
      <c r="AKQ22" s="161"/>
      <c r="AKR22" s="161"/>
      <c r="AKS22" s="161"/>
      <c r="AKT22" s="161"/>
      <c r="AKU22" s="161"/>
      <c r="AKV22" s="161"/>
      <c r="AKW22" s="161"/>
      <c r="AKX22" s="161"/>
      <c r="AKY22" s="161"/>
      <c r="AKZ22" s="161"/>
      <c r="ALA22" s="161"/>
      <c r="ALB22" s="161"/>
      <c r="ALC22" s="161"/>
      <c r="ALD22" s="161"/>
      <c r="ALE22" s="161"/>
      <c r="ALF22" s="161"/>
      <c r="ALG22" s="161"/>
      <c r="ALH22" s="161"/>
      <c r="ALI22" s="161"/>
      <c r="ALJ22" s="161"/>
      <c r="ALK22" s="161"/>
      <c r="ALL22" s="161"/>
      <c r="ALM22" s="161"/>
      <c r="ALN22" s="161"/>
      <c r="ALO22" s="161"/>
      <c r="ALP22" s="161"/>
      <c r="ALQ22" s="161"/>
      <c r="ALR22" s="161"/>
      <c r="ALS22" s="161"/>
      <c r="ALT22" s="161"/>
      <c r="ALU22" s="161"/>
      <c r="ALV22" s="161"/>
      <c r="ALW22" s="161"/>
      <c r="ALX22" s="161"/>
      <c r="ALY22" s="161"/>
      <c r="ALZ22" s="161"/>
      <c r="AMA22" s="161"/>
      <c r="AMB22" s="161"/>
      <c r="AMC22" s="161"/>
      <c r="AMD22" s="161"/>
      <c r="AME22" s="161"/>
      <c r="AMF22" s="161"/>
      <c r="AMG22" s="161"/>
      <c r="AMH22" s="161"/>
      <c r="AMI22" s="161"/>
      <c r="AMJ22" s="161"/>
      <c r="AMK22" s="161"/>
      <c r="AML22" s="161"/>
      <c r="AMM22" s="161"/>
      <c r="AMN22" s="161"/>
      <c r="AMO22" s="161"/>
      <c r="AMP22" s="161"/>
      <c r="AMQ22" s="161"/>
      <c r="AMR22" s="161"/>
      <c r="AMS22" s="161"/>
      <c r="AMT22" s="161"/>
      <c r="AMU22" s="161"/>
      <c r="AMV22" s="161"/>
      <c r="AMW22" s="161"/>
      <c r="AMX22" s="161"/>
      <c r="AMY22" s="161"/>
      <c r="AMZ22" s="161"/>
      <c r="ANA22" s="161"/>
      <c r="ANB22" s="161"/>
      <c r="ANC22" s="161"/>
      <c r="AND22" s="161"/>
      <c r="ANE22" s="161"/>
      <c r="ANF22" s="161"/>
      <c r="ANG22" s="161"/>
      <c r="ANH22" s="161"/>
      <c r="ANI22" s="161"/>
      <c r="ANJ22" s="161"/>
      <c r="ANK22" s="161"/>
      <c r="ANL22" s="161"/>
      <c r="ANM22" s="161"/>
      <c r="ANN22" s="161"/>
      <c r="ANO22" s="161"/>
      <c r="ANP22" s="161"/>
      <c r="ANQ22" s="161"/>
      <c r="ANR22" s="161"/>
      <c r="ANS22" s="161"/>
      <c r="ANT22" s="161"/>
      <c r="ANU22" s="161"/>
      <c r="ANV22" s="161"/>
      <c r="ANW22" s="161"/>
      <c r="ANX22" s="161"/>
      <c r="ANY22" s="161"/>
      <c r="ANZ22" s="161"/>
      <c r="AOA22" s="161"/>
      <c r="AOB22" s="161"/>
      <c r="AOC22" s="161"/>
      <c r="AOD22" s="161"/>
      <c r="AOE22" s="161"/>
      <c r="AOF22" s="161"/>
      <c r="AOG22" s="161"/>
      <c r="AOH22" s="161"/>
      <c r="AOI22" s="161"/>
      <c r="AOJ22" s="161"/>
      <c r="AOK22" s="161"/>
      <c r="AOL22" s="161"/>
      <c r="AOM22" s="161"/>
      <c r="AON22" s="161"/>
      <c r="AOO22" s="161"/>
      <c r="AOP22" s="161"/>
      <c r="AOQ22" s="161"/>
      <c r="AOR22" s="161"/>
      <c r="AOS22" s="161"/>
      <c r="AOT22" s="161"/>
      <c r="AOU22" s="161"/>
      <c r="AOV22" s="161"/>
      <c r="AOW22" s="161"/>
      <c r="AOX22" s="161"/>
      <c r="AOY22" s="161"/>
      <c r="AOZ22" s="161"/>
      <c r="APA22" s="161"/>
      <c r="APB22" s="161"/>
      <c r="APC22" s="161"/>
      <c r="APD22" s="161"/>
      <c r="APE22" s="161"/>
      <c r="APF22" s="161"/>
      <c r="APG22" s="161"/>
      <c r="APH22" s="161"/>
      <c r="API22" s="161"/>
      <c r="APJ22" s="161"/>
      <c r="APK22" s="161"/>
      <c r="APL22" s="161"/>
      <c r="APM22" s="161"/>
      <c r="APN22" s="161"/>
      <c r="APO22" s="161"/>
      <c r="APP22" s="161"/>
      <c r="APQ22" s="161"/>
      <c r="APR22" s="161"/>
      <c r="APS22" s="161"/>
      <c r="APT22" s="161"/>
      <c r="APU22" s="161"/>
      <c r="APV22" s="161"/>
      <c r="APW22" s="161"/>
      <c r="APX22" s="161"/>
      <c r="APY22" s="161"/>
      <c r="APZ22" s="161"/>
      <c r="AQA22" s="161"/>
      <c r="AQB22" s="161"/>
      <c r="AQC22" s="161"/>
      <c r="AQD22" s="161"/>
      <c r="AQE22" s="161"/>
      <c r="AQF22" s="161"/>
      <c r="AQG22" s="161"/>
      <c r="AQH22" s="161"/>
      <c r="AQI22" s="161"/>
      <c r="AQJ22" s="161"/>
      <c r="AQK22" s="161"/>
      <c r="AQL22" s="161"/>
      <c r="AQM22" s="161"/>
      <c r="AQN22" s="161"/>
      <c r="AQO22" s="161"/>
      <c r="AQP22" s="161"/>
      <c r="AQQ22" s="161"/>
      <c r="AQR22" s="161"/>
      <c r="AQS22" s="161"/>
      <c r="AQT22" s="161"/>
      <c r="AQU22" s="161"/>
      <c r="AQV22" s="161"/>
      <c r="AQW22" s="161"/>
      <c r="AQX22" s="161"/>
      <c r="AQY22" s="161"/>
      <c r="AQZ22" s="161"/>
      <c r="ARA22" s="161"/>
      <c r="ARB22" s="161"/>
      <c r="ARC22" s="161"/>
      <c r="ARD22" s="161"/>
      <c r="ARE22" s="161"/>
      <c r="ARF22" s="161"/>
      <c r="ARG22" s="161"/>
      <c r="ARH22" s="161"/>
      <c r="ARI22" s="161"/>
      <c r="ARJ22" s="161"/>
      <c r="ARK22" s="161"/>
      <c r="ARL22" s="161"/>
      <c r="ARM22" s="161"/>
      <c r="ARN22" s="161"/>
      <c r="ARO22" s="161"/>
      <c r="ARP22" s="161"/>
      <c r="ARQ22" s="161"/>
      <c r="ARR22" s="161"/>
      <c r="ARS22" s="161"/>
      <c r="ART22" s="161"/>
      <c r="ARU22" s="161"/>
      <c r="ARV22" s="161"/>
      <c r="ARW22" s="161"/>
      <c r="ARX22" s="161"/>
      <c r="ARY22" s="161"/>
      <c r="ARZ22" s="161"/>
      <c r="ASA22" s="161"/>
      <c r="ASB22" s="161"/>
      <c r="ASC22" s="161"/>
      <c r="ASD22" s="161"/>
      <c r="ASE22" s="161"/>
      <c r="ASF22" s="161"/>
      <c r="ASG22" s="161"/>
      <c r="ASH22" s="161"/>
      <c r="ASI22" s="161"/>
      <c r="ASJ22" s="161"/>
      <c r="ASK22" s="161"/>
      <c r="ASL22" s="161"/>
      <c r="ASM22" s="161"/>
      <c r="ASN22" s="161"/>
      <c r="ASO22" s="161"/>
      <c r="ASP22" s="161"/>
      <c r="ASQ22" s="161"/>
      <c r="ASR22" s="161"/>
      <c r="ASS22" s="161"/>
      <c r="AST22" s="161"/>
      <c r="ASU22" s="161"/>
      <c r="ASV22" s="161"/>
      <c r="ASW22" s="161"/>
      <c r="ASX22" s="161"/>
      <c r="ASY22" s="161"/>
      <c r="ASZ22" s="161"/>
      <c r="ATA22" s="161"/>
      <c r="ATB22" s="161"/>
      <c r="ATC22" s="161"/>
      <c r="ATD22" s="161"/>
      <c r="ATE22" s="161"/>
      <c r="ATF22" s="161"/>
      <c r="ATG22" s="161"/>
      <c r="ATH22" s="161"/>
      <c r="ATI22" s="161"/>
      <c r="ATJ22" s="161"/>
      <c r="ATK22" s="161"/>
      <c r="ATL22" s="161"/>
      <c r="ATM22" s="161"/>
      <c r="ATN22" s="161"/>
      <c r="ATO22" s="161"/>
      <c r="ATP22" s="161"/>
      <c r="ATQ22" s="161"/>
      <c r="ATR22" s="161"/>
      <c r="ATS22" s="161"/>
      <c r="ATT22" s="161"/>
      <c r="ATU22" s="161"/>
      <c r="ATV22" s="161"/>
      <c r="ATW22" s="161"/>
      <c r="ATX22" s="161"/>
      <c r="ATY22" s="161"/>
      <c r="ATZ22" s="161"/>
      <c r="AUA22" s="161"/>
      <c r="AUB22" s="161"/>
      <c r="AUC22" s="161"/>
      <c r="AUD22" s="161"/>
      <c r="AUE22" s="161"/>
      <c r="AUF22" s="161"/>
      <c r="AUG22" s="161"/>
      <c r="AUH22" s="161"/>
      <c r="AUI22" s="161"/>
      <c r="AUJ22" s="161"/>
      <c r="AUK22" s="161"/>
      <c r="AUL22" s="161"/>
      <c r="AUM22" s="161"/>
      <c r="AUN22" s="161"/>
      <c r="AUO22" s="161"/>
      <c r="AUP22" s="161"/>
      <c r="AUQ22" s="161"/>
      <c r="AUR22" s="161"/>
      <c r="AUS22" s="161"/>
      <c r="AUT22" s="161"/>
      <c r="AUU22" s="161"/>
      <c r="AUV22" s="161"/>
      <c r="AUW22" s="161"/>
      <c r="AUX22" s="161"/>
      <c r="AUY22" s="161"/>
      <c r="AUZ22" s="161"/>
      <c r="AVA22" s="161"/>
      <c r="AVB22" s="161"/>
      <c r="AVC22" s="161"/>
      <c r="AVD22" s="161"/>
      <c r="AVE22" s="161"/>
      <c r="AVF22" s="161"/>
      <c r="AVG22" s="161"/>
      <c r="AVH22" s="161"/>
      <c r="AVI22" s="161"/>
      <c r="AVJ22" s="161"/>
      <c r="AVK22" s="161"/>
      <c r="AVL22" s="161"/>
      <c r="AVM22" s="161"/>
      <c r="AVN22" s="161"/>
      <c r="AVO22" s="161"/>
      <c r="AVP22" s="161"/>
      <c r="AVQ22" s="161"/>
      <c r="AVR22" s="161"/>
      <c r="AVS22" s="161"/>
      <c r="AVT22" s="161"/>
      <c r="AVU22" s="161"/>
      <c r="AVV22" s="161"/>
      <c r="AVW22" s="161"/>
      <c r="AVX22" s="161"/>
      <c r="AVY22" s="161"/>
      <c r="AVZ22" s="161"/>
      <c r="AWA22" s="161"/>
      <c r="AWB22" s="161"/>
      <c r="AWC22" s="161"/>
      <c r="AWD22" s="161"/>
      <c r="AWE22" s="161"/>
      <c r="AWF22" s="161"/>
      <c r="AWG22" s="161"/>
      <c r="AWH22" s="161"/>
      <c r="AWI22" s="161"/>
      <c r="AWJ22" s="161"/>
      <c r="AWK22" s="161"/>
      <c r="AWL22" s="161"/>
      <c r="AWM22" s="161"/>
      <c r="AWN22" s="161"/>
      <c r="AWO22" s="161"/>
      <c r="AWP22" s="161"/>
      <c r="AWQ22" s="161"/>
      <c r="AWR22" s="161"/>
      <c r="AWS22" s="161"/>
      <c r="AWT22" s="161"/>
      <c r="AWU22" s="161"/>
      <c r="AWV22" s="161"/>
      <c r="AWW22" s="161"/>
      <c r="AWX22" s="161"/>
      <c r="AWY22" s="161"/>
      <c r="AWZ22" s="161"/>
      <c r="AXA22" s="161"/>
      <c r="AXB22" s="161"/>
      <c r="AXC22" s="161"/>
      <c r="AXD22" s="161"/>
      <c r="AXE22" s="161"/>
      <c r="AXF22" s="161"/>
      <c r="AXG22" s="161"/>
      <c r="AXH22" s="161"/>
      <c r="AXI22" s="161"/>
      <c r="AXJ22" s="161"/>
      <c r="AXK22" s="161"/>
      <c r="AXL22" s="161"/>
      <c r="AXM22" s="161"/>
      <c r="AXN22" s="161"/>
      <c r="AXO22" s="161"/>
      <c r="AXP22" s="161"/>
      <c r="AXQ22" s="161"/>
      <c r="AXR22" s="161"/>
      <c r="AXS22" s="161"/>
      <c r="AXT22" s="161"/>
      <c r="AXU22" s="161"/>
      <c r="AXV22" s="161"/>
      <c r="AXW22" s="161"/>
      <c r="AXX22" s="161"/>
      <c r="AXY22" s="161"/>
      <c r="AXZ22" s="161"/>
      <c r="AYA22" s="161"/>
      <c r="AYB22" s="161"/>
      <c r="AYC22" s="161"/>
      <c r="AYD22" s="161"/>
      <c r="AYE22" s="161"/>
      <c r="AYF22" s="161"/>
      <c r="AYG22" s="161"/>
      <c r="AYH22" s="161"/>
      <c r="AYI22" s="161"/>
      <c r="AYJ22" s="161"/>
      <c r="AYK22" s="161"/>
      <c r="AYL22" s="161"/>
      <c r="AYM22" s="161"/>
      <c r="AYN22" s="161"/>
      <c r="AYO22" s="161"/>
      <c r="AYP22" s="161"/>
      <c r="AYQ22" s="161"/>
      <c r="AYR22" s="161"/>
      <c r="AYS22" s="161"/>
      <c r="AYT22" s="161"/>
      <c r="AYU22" s="161"/>
      <c r="AYV22" s="161"/>
      <c r="AYW22" s="161"/>
      <c r="AYX22" s="161"/>
      <c r="AYY22" s="161"/>
      <c r="AYZ22" s="161"/>
      <c r="AZA22" s="161"/>
      <c r="AZB22" s="161"/>
      <c r="AZC22" s="161"/>
      <c r="AZD22" s="161"/>
      <c r="AZE22" s="161"/>
      <c r="AZF22" s="161"/>
      <c r="AZG22" s="161"/>
      <c r="AZH22" s="161"/>
      <c r="AZI22" s="161"/>
      <c r="AZJ22" s="161"/>
      <c r="AZK22" s="161"/>
      <c r="AZL22" s="161"/>
      <c r="AZM22" s="161"/>
      <c r="AZN22" s="161"/>
      <c r="AZO22" s="161"/>
      <c r="AZP22" s="161"/>
      <c r="AZQ22" s="161"/>
      <c r="AZR22" s="161"/>
      <c r="AZS22" s="161"/>
      <c r="AZT22" s="161"/>
      <c r="AZU22" s="161"/>
      <c r="AZV22" s="161"/>
      <c r="AZW22" s="161"/>
      <c r="AZX22" s="161"/>
      <c r="AZY22" s="161"/>
      <c r="AZZ22" s="161"/>
      <c r="BAA22" s="161"/>
      <c r="BAB22" s="161"/>
      <c r="BAC22" s="161"/>
      <c r="BAD22" s="161"/>
      <c r="BAE22" s="161"/>
      <c r="BAF22" s="161"/>
      <c r="BAG22" s="161"/>
      <c r="BAH22" s="161"/>
      <c r="BAI22" s="161"/>
      <c r="BAJ22" s="161"/>
      <c r="BAK22" s="161"/>
      <c r="BAL22" s="161"/>
      <c r="BAM22" s="161"/>
      <c r="BAN22" s="161"/>
      <c r="BAO22" s="161"/>
      <c r="BAP22" s="161"/>
      <c r="BAQ22" s="161"/>
      <c r="BAR22" s="161"/>
      <c r="BAS22" s="161"/>
      <c r="BAT22" s="161"/>
      <c r="BAU22" s="161"/>
      <c r="BAV22" s="161"/>
      <c r="BAW22" s="161"/>
      <c r="BAX22" s="161"/>
      <c r="BAY22" s="161"/>
      <c r="BAZ22" s="161"/>
      <c r="BBA22" s="161"/>
      <c r="BBB22" s="161"/>
      <c r="BBC22" s="161"/>
      <c r="BBD22" s="161"/>
      <c r="BBE22" s="161"/>
      <c r="BBF22" s="161"/>
      <c r="BBG22" s="161"/>
      <c r="BBH22" s="161"/>
      <c r="BBI22" s="161"/>
      <c r="BBJ22" s="161"/>
      <c r="BBK22" s="161"/>
      <c r="BBL22" s="161"/>
      <c r="BBM22" s="161"/>
      <c r="BBN22" s="161"/>
      <c r="BBO22" s="161"/>
      <c r="BBP22" s="161"/>
      <c r="BBQ22" s="161"/>
      <c r="BBR22" s="161"/>
      <c r="BBS22" s="161"/>
      <c r="BBT22" s="161"/>
      <c r="BBU22" s="161"/>
      <c r="BBV22" s="161"/>
      <c r="BBW22" s="161"/>
      <c r="BBX22" s="161"/>
      <c r="BBY22" s="161"/>
      <c r="BBZ22" s="161"/>
      <c r="BCA22" s="161"/>
      <c r="BCB22" s="161"/>
      <c r="BCC22" s="161"/>
      <c r="BCD22" s="161"/>
      <c r="BCE22" s="161"/>
      <c r="BCF22" s="161"/>
      <c r="BCG22" s="161"/>
      <c r="BCH22" s="161"/>
      <c r="BCI22" s="161"/>
      <c r="BCJ22" s="161"/>
      <c r="BCK22" s="161"/>
      <c r="BCL22" s="161"/>
      <c r="BCM22" s="161"/>
      <c r="BCN22" s="161"/>
      <c r="BCO22" s="161"/>
      <c r="BCP22" s="161"/>
      <c r="BCQ22" s="161"/>
      <c r="BCR22" s="161"/>
      <c r="BCS22" s="161"/>
      <c r="BCT22" s="161"/>
      <c r="BCU22" s="161"/>
      <c r="BCV22" s="161"/>
      <c r="BCW22" s="161"/>
      <c r="BCX22" s="161"/>
      <c r="BCY22" s="161"/>
      <c r="BCZ22" s="161"/>
      <c r="BDA22" s="161"/>
      <c r="BDB22" s="161"/>
      <c r="BDC22" s="161"/>
      <c r="BDD22" s="161"/>
      <c r="BDE22" s="161"/>
      <c r="BDF22" s="161"/>
      <c r="BDG22" s="161"/>
      <c r="BDH22" s="161"/>
      <c r="BDI22" s="161"/>
      <c r="BDJ22" s="161"/>
      <c r="BDK22" s="161"/>
      <c r="BDL22" s="161"/>
      <c r="BDM22" s="161"/>
      <c r="BDN22" s="161"/>
      <c r="BDO22" s="161"/>
      <c r="BDP22" s="161"/>
      <c r="BDQ22" s="161"/>
      <c r="BDR22" s="161"/>
      <c r="BDS22" s="161"/>
      <c r="BDT22" s="161"/>
      <c r="BDU22" s="161"/>
      <c r="BDV22" s="161"/>
      <c r="BDW22" s="161"/>
      <c r="BDX22" s="161"/>
      <c r="BDY22" s="161"/>
      <c r="BDZ22" s="161"/>
      <c r="BEA22" s="161"/>
      <c r="BEB22" s="161"/>
      <c r="BEC22" s="161"/>
      <c r="BED22" s="161"/>
      <c r="BEE22" s="161"/>
      <c r="BEF22" s="161"/>
      <c r="BEG22" s="161"/>
      <c r="BEH22" s="161"/>
      <c r="BEI22" s="161"/>
      <c r="BEJ22" s="161"/>
      <c r="BEK22" s="161"/>
      <c r="BEL22" s="161"/>
      <c r="BEM22" s="161"/>
      <c r="BEN22" s="161"/>
      <c r="BEO22" s="161"/>
      <c r="BEP22" s="161"/>
      <c r="BEQ22" s="161"/>
      <c r="BER22" s="161"/>
      <c r="BES22" s="161"/>
      <c r="BET22" s="161"/>
      <c r="BEU22" s="161"/>
      <c r="BEV22" s="161"/>
      <c r="BEW22" s="161"/>
      <c r="BEX22" s="161"/>
      <c r="BEY22" s="161"/>
      <c r="BEZ22" s="161"/>
      <c r="BFA22" s="161"/>
      <c r="BFB22" s="161"/>
      <c r="BFC22" s="161"/>
      <c r="BFD22" s="161"/>
      <c r="BFE22" s="161"/>
      <c r="BFF22" s="161"/>
      <c r="BFG22" s="161"/>
      <c r="BFH22" s="161"/>
      <c r="BFI22" s="161"/>
      <c r="BFJ22" s="161"/>
      <c r="BFK22" s="161"/>
      <c r="BFL22" s="161"/>
      <c r="BFM22" s="161"/>
      <c r="BFN22" s="161"/>
      <c r="BFO22" s="161"/>
      <c r="BFP22" s="161"/>
      <c r="BFQ22" s="161"/>
      <c r="BFR22" s="161"/>
      <c r="BFS22" s="161"/>
      <c r="BFT22" s="161"/>
      <c r="BFU22" s="161"/>
      <c r="BFV22" s="161"/>
      <c r="BFW22" s="161"/>
      <c r="BFX22" s="161"/>
      <c r="BFY22" s="161"/>
      <c r="BFZ22" s="161"/>
      <c r="BGA22" s="161"/>
      <c r="BGB22" s="161"/>
      <c r="BGC22" s="161"/>
      <c r="BGD22" s="161"/>
      <c r="BGE22" s="161"/>
      <c r="BGF22" s="161"/>
      <c r="BGG22" s="161"/>
      <c r="BGH22" s="161"/>
      <c r="BGI22" s="161"/>
      <c r="BGJ22" s="161"/>
      <c r="BGK22" s="161"/>
      <c r="BGL22" s="161"/>
      <c r="BGM22" s="161"/>
      <c r="BGN22" s="161"/>
      <c r="BGO22" s="161"/>
      <c r="BGP22" s="161"/>
      <c r="BGQ22" s="161"/>
      <c r="BGR22" s="161"/>
      <c r="BGS22" s="161"/>
      <c r="BGT22" s="161"/>
      <c r="BGU22" s="161"/>
      <c r="BGV22" s="161"/>
      <c r="BGW22" s="161"/>
      <c r="BGX22" s="161"/>
      <c r="BGY22" s="161"/>
      <c r="BGZ22" s="161"/>
      <c r="BHA22" s="161"/>
      <c r="BHB22" s="161"/>
      <c r="BHC22" s="161"/>
      <c r="BHD22" s="161"/>
      <c r="BHE22" s="161"/>
      <c r="BHF22" s="161"/>
      <c r="BHG22" s="161"/>
      <c r="BHH22" s="161"/>
      <c r="BHI22" s="161"/>
      <c r="BHJ22" s="161"/>
      <c r="BHK22" s="161"/>
      <c r="BHL22" s="161"/>
      <c r="BHM22" s="161"/>
      <c r="BHN22" s="161"/>
      <c r="BHO22" s="161"/>
      <c r="BHP22" s="161"/>
      <c r="BHQ22" s="161"/>
      <c r="BHR22" s="161"/>
      <c r="BHS22" s="161"/>
      <c r="BHT22" s="161"/>
      <c r="BHU22" s="161"/>
      <c r="BHV22" s="161"/>
      <c r="BHW22" s="161"/>
      <c r="BHX22" s="161"/>
      <c r="BHY22" s="161"/>
      <c r="BHZ22" s="161"/>
      <c r="BIA22" s="161"/>
      <c r="BIB22" s="161"/>
      <c r="BIC22" s="161"/>
      <c r="BID22" s="161"/>
      <c r="BIE22" s="161"/>
      <c r="BIF22" s="161"/>
      <c r="BIG22" s="161"/>
      <c r="BIH22" s="161"/>
      <c r="BII22" s="161"/>
      <c r="BIJ22" s="161"/>
      <c r="BIK22" s="161"/>
      <c r="BIL22" s="161"/>
      <c r="BIM22" s="161"/>
      <c r="BIN22" s="161"/>
      <c r="BIO22" s="161"/>
      <c r="BIP22" s="161"/>
      <c r="BIQ22" s="161"/>
      <c r="BIR22" s="161"/>
      <c r="BIS22" s="161"/>
      <c r="BIT22" s="161"/>
      <c r="BIU22" s="161"/>
      <c r="BIV22" s="161"/>
      <c r="BIW22" s="161"/>
      <c r="BIX22" s="161"/>
      <c r="BIY22" s="161"/>
      <c r="BIZ22" s="161"/>
      <c r="BJA22" s="161"/>
      <c r="BJB22" s="161"/>
      <c r="BJC22" s="161"/>
      <c r="BJD22" s="161"/>
      <c r="BJE22" s="161"/>
      <c r="BJF22" s="161"/>
      <c r="BJG22" s="161"/>
      <c r="BJH22" s="161"/>
      <c r="BJI22" s="161"/>
      <c r="BJJ22" s="161"/>
      <c r="BJK22" s="161"/>
      <c r="BJL22" s="161"/>
      <c r="BJM22" s="161"/>
      <c r="BJN22" s="161"/>
      <c r="BJO22" s="161"/>
      <c r="BJP22" s="161"/>
      <c r="BJQ22" s="161"/>
      <c r="BJR22" s="161"/>
      <c r="BJS22" s="161"/>
      <c r="BJT22" s="161"/>
      <c r="BJU22" s="161"/>
      <c r="BJV22" s="161"/>
      <c r="BJW22" s="161"/>
      <c r="BJX22" s="161"/>
      <c r="BJY22" s="161"/>
      <c r="BJZ22" s="161"/>
      <c r="BKA22" s="161"/>
      <c r="BKB22" s="161"/>
      <c r="BKC22" s="161"/>
      <c r="BKD22" s="161"/>
      <c r="BKE22" s="161"/>
      <c r="BKF22" s="161"/>
      <c r="BKG22" s="161"/>
      <c r="BKH22" s="161"/>
      <c r="BKI22" s="161"/>
      <c r="BKJ22" s="161"/>
      <c r="BKK22" s="161"/>
      <c r="BKL22" s="161"/>
      <c r="BKM22" s="161"/>
      <c r="BKN22" s="161"/>
      <c r="BKO22" s="161"/>
      <c r="BKP22" s="161"/>
      <c r="BKQ22" s="161"/>
      <c r="BKR22" s="161"/>
      <c r="BKS22" s="161"/>
      <c r="BKT22" s="161"/>
      <c r="BKU22" s="161"/>
      <c r="BKV22" s="161"/>
      <c r="BKW22" s="161"/>
      <c r="BKX22" s="161"/>
      <c r="BKY22" s="161"/>
      <c r="BKZ22" s="161"/>
      <c r="BLA22" s="161"/>
      <c r="BLB22" s="161"/>
      <c r="BLC22" s="161"/>
      <c r="BLD22" s="161"/>
      <c r="BLE22" s="161"/>
      <c r="BLF22" s="161"/>
      <c r="BLG22" s="161"/>
      <c r="BLH22" s="161"/>
      <c r="BLI22" s="161"/>
      <c r="BLJ22" s="161"/>
      <c r="BLK22" s="161"/>
      <c r="BLL22" s="161"/>
      <c r="BLM22" s="161"/>
      <c r="BLN22" s="161"/>
      <c r="BLO22" s="161"/>
      <c r="BLP22" s="161"/>
      <c r="BLQ22" s="161"/>
      <c r="BLR22" s="161"/>
      <c r="BLS22" s="161"/>
      <c r="BLT22" s="161"/>
      <c r="BLU22" s="161"/>
      <c r="BLV22" s="161"/>
      <c r="BLW22" s="161"/>
      <c r="BLX22" s="161"/>
      <c r="BLY22" s="161"/>
      <c r="BLZ22" s="161"/>
      <c r="BMA22" s="161"/>
      <c r="BMB22" s="161"/>
      <c r="BMC22" s="161"/>
      <c r="BMD22" s="161"/>
      <c r="BME22" s="161"/>
      <c r="BMF22" s="161"/>
      <c r="BMG22" s="161"/>
      <c r="BMH22" s="161"/>
      <c r="BMI22" s="161"/>
      <c r="BMJ22" s="161"/>
      <c r="BMK22" s="161"/>
      <c r="BML22" s="161"/>
      <c r="BMM22" s="161"/>
      <c r="BMN22" s="161"/>
      <c r="BMO22" s="161"/>
      <c r="BMP22" s="161"/>
      <c r="BMQ22" s="161"/>
      <c r="BMR22" s="161"/>
      <c r="BMS22" s="161"/>
      <c r="BMT22" s="161"/>
      <c r="BMU22" s="161"/>
      <c r="BMV22" s="161"/>
      <c r="BMW22" s="161"/>
      <c r="BMX22" s="161"/>
      <c r="BMY22" s="161"/>
      <c r="BMZ22" s="161"/>
      <c r="BNA22" s="161"/>
      <c r="BNB22" s="161"/>
      <c r="BNC22" s="161"/>
      <c r="BND22" s="161"/>
      <c r="BNE22" s="161"/>
      <c r="BNF22" s="161"/>
      <c r="BNG22" s="161"/>
      <c r="BNH22" s="161"/>
      <c r="BNI22" s="161"/>
      <c r="BNJ22" s="161"/>
      <c r="BNK22" s="161"/>
      <c r="BNL22" s="161"/>
      <c r="BNM22" s="161"/>
      <c r="BNN22" s="161"/>
      <c r="BNO22" s="161"/>
      <c r="BNP22" s="161"/>
      <c r="BNQ22" s="161"/>
      <c r="BNR22" s="161"/>
      <c r="BNS22" s="161"/>
      <c r="BNT22" s="161"/>
      <c r="BNU22" s="161"/>
      <c r="BNV22" s="161"/>
      <c r="BNW22" s="161"/>
      <c r="BNX22" s="161"/>
      <c r="BNY22" s="161"/>
      <c r="BNZ22" s="161"/>
      <c r="BOA22" s="161"/>
      <c r="BOB22" s="161"/>
      <c r="BOC22" s="161"/>
      <c r="BOD22" s="161"/>
      <c r="BOE22" s="161"/>
      <c r="BOF22" s="161"/>
      <c r="BOG22" s="161"/>
      <c r="BOH22" s="161"/>
      <c r="BOI22" s="161"/>
      <c r="BOJ22" s="161"/>
      <c r="BOK22" s="161"/>
      <c r="BOL22" s="161"/>
      <c r="BOM22" s="161"/>
      <c r="BON22" s="161"/>
      <c r="BOO22" s="161"/>
      <c r="BOP22" s="161"/>
      <c r="BOQ22" s="161"/>
      <c r="BOR22" s="161"/>
      <c r="BOS22" s="161"/>
      <c r="BOT22" s="161"/>
      <c r="BOU22" s="161"/>
      <c r="BOV22" s="161"/>
      <c r="BOW22" s="161"/>
      <c r="BOX22" s="161"/>
      <c r="BOY22" s="161"/>
      <c r="BOZ22" s="161"/>
      <c r="BPA22" s="161"/>
      <c r="BPB22" s="161"/>
      <c r="BPC22" s="161"/>
      <c r="BPD22" s="161"/>
      <c r="BPE22" s="161"/>
      <c r="BPF22" s="161"/>
      <c r="BPG22" s="161"/>
      <c r="BPH22" s="161"/>
      <c r="BPI22" s="161"/>
      <c r="BPJ22" s="161"/>
      <c r="BPK22" s="161"/>
      <c r="BPL22" s="161"/>
      <c r="BPM22" s="161"/>
      <c r="BPN22" s="161"/>
      <c r="BPO22" s="161"/>
      <c r="BPP22" s="161"/>
      <c r="BPQ22" s="161"/>
      <c r="BPR22" s="161"/>
      <c r="BPS22" s="161"/>
      <c r="BPT22" s="161"/>
      <c r="BPU22" s="161"/>
      <c r="BPV22" s="161"/>
      <c r="BPW22" s="161"/>
      <c r="BPX22" s="161"/>
      <c r="BPY22" s="161"/>
      <c r="BPZ22" s="161"/>
      <c r="BQA22" s="161"/>
      <c r="BQB22" s="161"/>
      <c r="BQC22" s="161"/>
      <c r="BQD22" s="161"/>
      <c r="BQE22" s="161"/>
      <c r="BQF22" s="161"/>
      <c r="BQG22" s="161"/>
      <c r="BQH22" s="161"/>
      <c r="BQI22" s="161"/>
      <c r="BQJ22" s="161"/>
      <c r="BQK22" s="161"/>
      <c r="BQL22" s="161"/>
      <c r="BQM22" s="161"/>
      <c r="BQN22" s="161"/>
      <c r="BQO22" s="161"/>
      <c r="BQP22" s="161"/>
      <c r="BQQ22" s="161"/>
      <c r="BQR22" s="161"/>
      <c r="BQS22" s="161"/>
      <c r="BQT22" s="161"/>
      <c r="BQU22" s="161"/>
      <c r="BQV22" s="161"/>
      <c r="BQW22" s="161"/>
      <c r="BQX22" s="161"/>
      <c r="BQY22" s="161"/>
      <c r="BQZ22" s="161"/>
      <c r="BRA22" s="161"/>
      <c r="BRB22" s="161"/>
      <c r="BRC22" s="161"/>
      <c r="BRD22" s="161"/>
      <c r="BRE22" s="161"/>
      <c r="BRF22" s="161"/>
      <c r="BRG22" s="161"/>
      <c r="BRH22" s="161"/>
      <c r="BRI22" s="161"/>
      <c r="BRJ22" s="161"/>
      <c r="BRK22" s="161"/>
      <c r="BRL22" s="161"/>
      <c r="BRM22" s="161"/>
      <c r="BRN22" s="161"/>
      <c r="BRO22" s="161"/>
      <c r="BRP22" s="161"/>
      <c r="BRQ22" s="161"/>
      <c r="BRR22" s="161"/>
      <c r="BRS22" s="161"/>
      <c r="BRT22" s="161"/>
      <c r="BRU22" s="161"/>
      <c r="BRV22" s="161"/>
      <c r="BRW22" s="161"/>
      <c r="BRX22" s="161"/>
      <c r="BRY22" s="161"/>
      <c r="BRZ22" s="161"/>
      <c r="BSA22" s="161"/>
      <c r="BSB22" s="161"/>
      <c r="BSC22" s="161"/>
      <c r="BSD22" s="161"/>
      <c r="BSE22" s="161"/>
      <c r="BSF22" s="161"/>
      <c r="BSG22" s="161"/>
      <c r="BSH22" s="161"/>
      <c r="BSI22" s="161"/>
      <c r="BSJ22" s="161"/>
      <c r="BSK22" s="161"/>
      <c r="BSL22" s="161"/>
      <c r="BSM22" s="161"/>
      <c r="BSN22" s="161"/>
      <c r="BSO22" s="161"/>
      <c r="BSP22" s="161"/>
      <c r="BSQ22" s="161"/>
      <c r="BSR22" s="161"/>
      <c r="BSS22" s="161"/>
      <c r="BST22" s="161"/>
      <c r="BSU22" s="161"/>
      <c r="BSV22" s="161"/>
      <c r="BSW22" s="161"/>
      <c r="BSX22" s="161"/>
      <c r="BSY22" s="161"/>
      <c r="BSZ22" s="161"/>
      <c r="BTA22" s="161"/>
      <c r="BTB22" s="161"/>
      <c r="BTC22" s="161"/>
      <c r="BTD22" s="161"/>
      <c r="BTE22" s="161"/>
      <c r="BTF22" s="161"/>
      <c r="BTG22" s="161"/>
      <c r="BTH22" s="161"/>
      <c r="BTI22" s="161"/>
      <c r="BTJ22" s="161"/>
      <c r="BTK22" s="161"/>
      <c r="BTL22" s="161"/>
      <c r="BTM22" s="161"/>
      <c r="BTN22" s="161"/>
      <c r="BTO22" s="161"/>
      <c r="BTP22" s="161"/>
      <c r="BTQ22" s="161"/>
      <c r="BTR22" s="161"/>
      <c r="BTS22" s="161"/>
      <c r="BTT22" s="161"/>
      <c r="BTU22" s="161"/>
      <c r="BTV22" s="161"/>
      <c r="BTW22" s="161"/>
      <c r="BTX22" s="161"/>
      <c r="BTY22" s="161"/>
      <c r="BTZ22" s="161"/>
      <c r="BUA22" s="161"/>
      <c r="BUB22" s="161"/>
      <c r="BUC22" s="161"/>
      <c r="BUD22" s="161"/>
      <c r="BUE22" s="161"/>
      <c r="BUF22" s="161"/>
      <c r="BUG22" s="161"/>
      <c r="BUH22" s="161"/>
      <c r="BUI22" s="161"/>
      <c r="BUJ22" s="161"/>
      <c r="BUK22" s="161"/>
      <c r="BUL22" s="161"/>
      <c r="BUM22" s="161"/>
      <c r="BUN22" s="161"/>
      <c r="BUO22" s="161"/>
      <c r="BUP22" s="161"/>
      <c r="BUQ22" s="161"/>
      <c r="BUR22" s="161"/>
      <c r="BUS22" s="161"/>
      <c r="BUT22" s="161"/>
      <c r="BUU22" s="161"/>
      <c r="BUV22" s="161"/>
      <c r="BUW22" s="161"/>
      <c r="BUX22" s="161"/>
      <c r="BUY22" s="161"/>
      <c r="BUZ22" s="161"/>
      <c r="BVA22" s="161"/>
      <c r="BVB22" s="161"/>
      <c r="BVC22" s="161"/>
      <c r="BVD22" s="161"/>
      <c r="BVE22" s="161"/>
      <c r="BVF22" s="161"/>
      <c r="BVG22" s="161"/>
      <c r="BVH22" s="161"/>
      <c r="BVI22" s="161"/>
      <c r="BVJ22" s="161"/>
      <c r="BVK22" s="161"/>
      <c r="BVL22" s="161"/>
      <c r="BVM22" s="161"/>
      <c r="BVN22" s="161"/>
      <c r="BVO22" s="161"/>
      <c r="BVP22" s="161"/>
      <c r="BVQ22" s="161"/>
      <c r="BVR22" s="161"/>
      <c r="BVS22" s="161"/>
      <c r="BVT22" s="161"/>
      <c r="BVU22" s="161"/>
      <c r="BVV22" s="161"/>
      <c r="BVW22" s="161"/>
      <c r="BVX22" s="161"/>
      <c r="BVY22" s="161"/>
      <c r="BVZ22" s="161"/>
      <c r="BWA22" s="161"/>
      <c r="BWB22" s="161"/>
      <c r="BWC22" s="161"/>
      <c r="BWD22" s="161"/>
      <c r="BWE22" s="161"/>
      <c r="BWF22" s="161"/>
      <c r="BWG22" s="161"/>
      <c r="BWH22" s="161"/>
      <c r="BWI22" s="161"/>
      <c r="BWJ22" s="161"/>
      <c r="BWK22" s="161"/>
      <c r="BWL22" s="161"/>
      <c r="BWM22" s="161"/>
      <c r="BWN22" s="161"/>
      <c r="BWO22" s="161"/>
      <c r="BWP22" s="161"/>
      <c r="BWQ22" s="161"/>
      <c r="BWR22" s="161"/>
      <c r="BWS22" s="161"/>
      <c r="BWT22" s="161"/>
      <c r="BWU22" s="161"/>
      <c r="BWV22" s="161"/>
      <c r="BWW22" s="161"/>
      <c r="BWX22" s="161"/>
      <c r="BWY22" s="161"/>
      <c r="BWZ22" s="161"/>
      <c r="BXA22" s="161"/>
      <c r="BXB22" s="161"/>
      <c r="BXC22" s="161"/>
      <c r="BXD22" s="161"/>
      <c r="BXE22" s="161"/>
      <c r="BXF22" s="161"/>
      <c r="BXG22" s="161"/>
      <c r="BXH22" s="161"/>
      <c r="BXI22" s="161"/>
      <c r="BXJ22" s="161"/>
      <c r="BXK22" s="161"/>
      <c r="BXL22" s="161"/>
      <c r="BXM22" s="161"/>
      <c r="BXN22" s="161"/>
      <c r="BXO22" s="161"/>
      <c r="BXP22" s="161"/>
      <c r="BXQ22" s="161"/>
      <c r="BXR22" s="161"/>
      <c r="BXS22" s="161"/>
      <c r="BXT22" s="161"/>
      <c r="BXU22" s="161"/>
      <c r="BXV22" s="161"/>
      <c r="BXW22" s="161"/>
      <c r="BXX22" s="161"/>
      <c r="BXY22" s="161"/>
      <c r="BXZ22" s="161"/>
      <c r="BYA22" s="161"/>
      <c r="BYB22" s="161"/>
      <c r="BYC22" s="161"/>
      <c r="BYD22" s="161"/>
      <c r="BYE22" s="161"/>
      <c r="BYF22" s="161"/>
      <c r="BYG22" s="161"/>
      <c r="BYH22" s="161"/>
      <c r="BYI22" s="161"/>
      <c r="BYJ22" s="161"/>
      <c r="BYK22" s="161"/>
      <c r="BYL22" s="161"/>
      <c r="BYM22" s="161"/>
      <c r="BYN22" s="161"/>
      <c r="BYO22" s="161"/>
      <c r="BYP22" s="161"/>
      <c r="BYQ22" s="161"/>
      <c r="BYR22" s="161"/>
      <c r="BYS22" s="161"/>
      <c r="BYT22" s="161"/>
      <c r="BYU22" s="161"/>
      <c r="BYV22" s="161"/>
      <c r="BYW22" s="161"/>
      <c r="BYX22" s="161"/>
      <c r="BYY22" s="161"/>
      <c r="BYZ22" s="161"/>
      <c r="BZA22" s="161"/>
      <c r="BZB22" s="161"/>
      <c r="BZC22" s="161"/>
      <c r="BZD22" s="161"/>
      <c r="BZE22" s="161"/>
      <c r="BZF22" s="161"/>
      <c r="BZG22" s="161"/>
      <c r="BZH22" s="161"/>
      <c r="BZI22" s="161"/>
      <c r="BZJ22" s="161"/>
      <c r="BZK22" s="161"/>
      <c r="BZL22" s="161"/>
      <c r="BZM22" s="161"/>
      <c r="BZN22" s="161"/>
      <c r="BZO22" s="161"/>
      <c r="BZP22" s="161"/>
      <c r="BZQ22" s="161"/>
      <c r="BZR22" s="161"/>
      <c r="BZS22" s="161"/>
      <c r="BZT22" s="161"/>
      <c r="BZU22" s="161"/>
      <c r="BZV22" s="161"/>
      <c r="BZW22" s="161"/>
      <c r="BZX22" s="161"/>
      <c r="BZY22" s="161"/>
      <c r="BZZ22" s="161"/>
      <c r="CAA22" s="161"/>
      <c r="CAB22" s="161"/>
      <c r="CAC22" s="161"/>
      <c r="CAD22" s="161"/>
      <c r="CAE22" s="161"/>
      <c r="CAF22" s="161"/>
      <c r="CAG22" s="161"/>
      <c r="CAH22" s="161"/>
      <c r="CAI22" s="161"/>
      <c r="CAJ22" s="161"/>
      <c r="CAK22" s="161"/>
      <c r="CAL22" s="161"/>
      <c r="CAM22" s="161"/>
      <c r="CAN22" s="161"/>
      <c r="CAO22" s="161"/>
      <c r="CAP22" s="161"/>
      <c r="CAQ22" s="161"/>
      <c r="CAR22" s="161"/>
      <c r="CAS22" s="161"/>
      <c r="CAT22" s="161"/>
      <c r="CAU22" s="161"/>
      <c r="CAV22" s="161"/>
      <c r="CAW22" s="161"/>
      <c r="CAX22" s="161"/>
      <c r="CAY22" s="161"/>
      <c r="CAZ22" s="161"/>
      <c r="CBA22" s="161"/>
      <c r="CBB22" s="161"/>
      <c r="CBC22" s="161"/>
      <c r="CBD22" s="161"/>
      <c r="CBE22" s="161"/>
      <c r="CBF22" s="161"/>
      <c r="CBG22" s="161"/>
      <c r="CBH22" s="161"/>
      <c r="CBI22" s="161"/>
      <c r="CBJ22" s="161"/>
      <c r="CBK22" s="161"/>
      <c r="CBL22" s="161"/>
      <c r="CBM22" s="161"/>
      <c r="CBN22" s="161"/>
      <c r="CBO22" s="161"/>
      <c r="CBP22" s="161"/>
      <c r="CBQ22" s="161"/>
      <c r="CBR22" s="161"/>
      <c r="CBS22" s="161"/>
      <c r="CBT22" s="161"/>
      <c r="CBU22" s="161"/>
      <c r="CBV22" s="161"/>
      <c r="CBW22" s="161"/>
      <c r="CBX22" s="161"/>
      <c r="CBY22" s="161"/>
      <c r="CBZ22" s="161"/>
      <c r="CCA22" s="161"/>
      <c r="CCB22" s="161"/>
      <c r="CCC22" s="161"/>
      <c r="CCD22" s="161"/>
      <c r="CCE22" s="161"/>
      <c r="CCF22" s="161"/>
      <c r="CCG22" s="161"/>
      <c r="CCH22" s="161"/>
      <c r="CCI22" s="161"/>
      <c r="CCJ22" s="161"/>
      <c r="CCK22" s="161"/>
      <c r="CCL22" s="161"/>
      <c r="CCM22" s="161"/>
      <c r="CCN22" s="161"/>
      <c r="CCO22" s="161"/>
      <c r="CCP22" s="161"/>
      <c r="CCQ22" s="161"/>
      <c r="CCR22" s="161"/>
      <c r="CCS22" s="161"/>
      <c r="CCT22" s="161"/>
      <c r="CCU22" s="161"/>
      <c r="CCV22" s="161"/>
      <c r="CCW22" s="161"/>
      <c r="CCX22" s="161"/>
      <c r="CCY22" s="161"/>
      <c r="CCZ22" s="161"/>
      <c r="CDA22" s="161"/>
      <c r="CDB22" s="161"/>
      <c r="CDC22" s="161"/>
      <c r="CDD22" s="161"/>
      <c r="CDE22" s="161"/>
      <c r="CDF22" s="161"/>
      <c r="CDG22" s="161"/>
      <c r="CDH22" s="161"/>
      <c r="CDI22" s="161"/>
      <c r="CDJ22" s="161"/>
      <c r="CDK22" s="161"/>
      <c r="CDL22" s="161"/>
      <c r="CDM22" s="161"/>
      <c r="CDN22" s="161"/>
      <c r="CDO22" s="161"/>
      <c r="CDP22" s="161"/>
      <c r="CDQ22" s="161"/>
      <c r="CDR22" s="161"/>
      <c r="CDS22" s="161"/>
      <c r="CDT22" s="161"/>
      <c r="CDU22" s="161"/>
      <c r="CDV22" s="161"/>
      <c r="CDW22" s="161"/>
      <c r="CDX22" s="161"/>
      <c r="CDY22" s="161"/>
      <c r="CDZ22" s="161"/>
      <c r="CEA22" s="161"/>
      <c r="CEB22" s="161"/>
      <c r="CEC22" s="161"/>
      <c r="CED22" s="161"/>
      <c r="CEE22" s="161"/>
      <c r="CEF22" s="161"/>
      <c r="CEG22" s="161"/>
      <c r="CEH22" s="161"/>
      <c r="CEI22" s="161"/>
      <c r="CEJ22" s="161"/>
      <c r="CEK22" s="161"/>
      <c r="CEL22" s="161"/>
      <c r="CEM22" s="161"/>
      <c r="CEN22" s="161"/>
      <c r="CEO22" s="161"/>
      <c r="CEP22" s="161"/>
      <c r="CEQ22" s="161"/>
      <c r="CER22" s="161"/>
      <c r="CES22" s="161"/>
      <c r="CET22" s="161"/>
      <c r="CEU22" s="161"/>
      <c r="CEV22" s="161"/>
      <c r="CEW22" s="161"/>
      <c r="CEX22" s="161"/>
      <c r="CEY22" s="161"/>
      <c r="CEZ22" s="161"/>
      <c r="CFA22" s="161"/>
      <c r="CFB22" s="161"/>
      <c r="CFC22" s="161"/>
      <c r="CFD22" s="161"/>
      <c r="CFE22" s="161"/>
      <c r="CFF22" s="161"/>
      <c r="CFG22" s="161"/>
      <c r="CFH22" s="161"/>
      <c r="CFI22" s="161"/>
      <c r="CFJ22" s="161"/>
      <c r="CFK22" s="161"/>
      <c r="CFL22" s="161"/>
      <c r="CFM22" s="161"/>
      <c r="CFN22" s="161"/>
      <c r="CFO22" s="161"/>
      <c r="CFP22" s="161"/>
      <c r="CFQ22" s="161"/>
      <c r="CFR22" s="161"/>
      <c r="CFS22" s="161"/>
      <c r="CFT22" s="161"/>
      <c r="CFU22" s="161"/>
      <c r="CFV22" s="161"/>
      <c r="CFW22" s="161"/>
      <c r="CFX22" s="161"/>
      <c r="CFY22" s="161"/>
      <c r="CFZ22" s="161"/>
      <c r="CGA22" s="161"/>
      <c r="CGB22" s="161"/>
      <c r="CGC22" s="161"/>
      <c r="CGD22" s="161"/>
      <c r="CGE22" s="161"/>
      <c r="CGF22" s="161"/>
      <c r="CGG22" s="161"/>
      <c r="CGH22" s="161"/>
      <c r="CGI22" s="161"/>
      <c r="CGJ22" s="161"/>
      <c r="CGK22" s="161"/>
      <c r="CGL22" s="161"/>
      <c r="CGM22" s="161"/>
      <c r="CGN22" s="161"/>
      <c r="CGO22" s="161"/>
      <c r="CGP22" s="161"/>
      <c r="CGQ22" s="161"/>
      <c r="CGR22" s="161"/>
      <c r="CGS22" s="161"/>
      <c r="CGT22" s="161"/>
      <c r="CGU22" s="161"/>
      <c r="CGV22" s="161"/>
      <c r="CGW22" s="161"/>
      <c r="CGX22" s="161"/>
      <c r="CGY22" s="161"/>
      <c r="CGZ22" s="161"/>
      <c r="CHA22" s="161"/>
      <c r="CHB22" s="161"/>
      <c r="CHC22" s="161"/>
      <c r="CHD22" s="161"/>
      <c r="CHE22" s="161"/>
      <c r="CHF22" s="161"/>
      <c r="CHG22" s="161"/>
      <c r="CHH22" s="161"/>
      <c r="CHI22" s="161"/>
      <c r="CHJ22" s="161"/>
      <c r="CHK22" s="161"/>
      <c r="CHL22" s="161"/>
      <c r="CHM22" s="161"/>
      <c r="CHN22" s="161"/>
      <c r="CHO22" s="161"/>
      <c r="CHP22" s="161"/>
      <c r="CHQ22" s="161"/>
      <c r="CHR22" s="161"/>
      <c r="CHS22" s="161"/>
      <c r="CHT22" s="161"/>
      <c r="CHU22" s="161"/>
      <c r="CHV22" s="161"/>
      <c r="CHW22" s="161"/>
      <c r="CHX22" s="161"/>
      <c r="CHY22" s="161"/>
      <c r="CHZ22" s="161"/>
      <c r="CIA22" s="161"/>
      <c r="CIB22" s="161"/>
      <c r="CIC22" s="161"/>
      <c r="CID22" s="161"/>
      <c r="CIE22" s="161"/>
      <c r="CIF22" s="161"/>
      <c r="CIG22" s="161"/>
      <c r="CIH22" s="161"/>
      <c r="CII22" s="161"/>
      <c r="CIJ22" s="161"/>
      <c r="CIK22" s="161"/>
      <c r="CIL22" s="161"/>
      <c r="CIM22" s="161"/>
      <c r="CIN22" s="161"/>
      <c r="CIO22" s="161"/>
      <c r="CIP22" s="161"/>
      <c r="CIQ22" s="161"/>
      <c r="CIR22" s="161"/>
      <c r="CIS22" s="161"/>
      <c r="CIT22" s="161"/>
      <c r="CIU22" s="161"/>
      <c r="CIV22" s="161"/>
      <c r="CIW22" s="161"/>
      <c r="CIX22" s="161"/>
      <c r="CIY22" s="161"/>
      <c r="CIZ22" s="161"/>
      <c r="CJA22" s="161"/>
      <c r="CJB22" s="161"/>
      <c r="CJC22" s="161"/>
      <c r="CJD22" s="161"/>
      <c r="CJE22" s="161"/>
      <c r="CJF22" s="161"/>
      <c r="CJG22" s="161"/>
      <c r="CJH22" s="161"/>
      <c r="CJI22" s="161"/>
      <c r="CJJ22" s="161"/>
      <c r="CJK22" s="161"/>
      <c r="CJL22" s="161"/>
      <c r="CJM22" s="161"/>
      <c r="CJN22" s="161"/>
      <c r="CJO22" s="161"/>
      <c r="CJP22" s="161"/>
      <c r="CJQ22" s="161"/>
      <c r="CJR22" s="161"/>
      <c r="CJS22" s="161"/>
      <c r="CJT22" s="161"/>
      <c r="CJU22" s="161"/>
      <c r="CJV22" s="161"/>
      <c r="CJW22" s="161"/>
      <c r="CJX22" s="161"/>
      <c r="CJY22" s="161"/>
      <c r="CJZ22" s="161"/>
      <c r="CKA22" s="161"/>
      <c r="CKB22" s="161"/>
      <c r="CKC22" s="161"/>
      <c r="CKD22" s="161"/>
      <c r="CKE22" s="161"/>
      <c r="CKF22" s="161"/>
      <c r="CKG22" s="161"/>
      <c r="CKH22" s="161"/>
      <c r="CKI22" s="161"/>
      <c r="CKJ22" s="161"/>
      <c r="CKK22" s="161"/>
      <c r="CKL22" s="161"/>
      <c r="CKM22" s="161"/>
      <c r="CKN22" s="161"/>
      <c r="CKO22" s="161"/>
      <c r="CKP22" s="161"/>
      <c r="CKQ22" s="161"/>
      <c r="CKR22" s="161"/>
      <c r="CKS22" s="161"/>
      <c r="CKT22" s="161"/>
      <c r="CKU22" s="161"/>
      <c r="CKV22" s="161"/>
      <c r="CKW22" s="161"/>
      <c r="CKX22" s="161"/>
      <c r="CKY22" s="161"/>
      <c r="CKZ22" s="161"/>
      <c r="CLA22" s="161"/>
      <c r="CLB22" s="161"/>
      <c r="CLC22" s="161"/>
      <c r="CLD22" s="161"/>
      <c r="CLE22" s="161"/>
      <c r="CLF22" s="161"/>
      <c r="CLG22" s="161"/>
      <c r="CLH22" s="161"/>
      <c r="CLI22" s="161"/>
      <c r="CLJ22" s="161"/>
      <c r="CLK22" s="161"/>
      <c r="CLL22" s="161"/>
      <c r="CLM22" s="161"/>
      <c r="CLN22" s="161"/>
      <c r="CLO22" s="161"/>
      <c r="CLP22" s="161"/>
      <c r="CLQ22" s="161"/>
      <c r="CLR22" s="161"/>
      <c r="CLS22" s="161"/>
      <c r="CLT22" s="161"/>
      <c r="CLU22" s="161"/>
      <c r="CLV22" s="161"/>
      <c r="CLW22" s="161"/>
      <c r="CLX22" s="161"/>
      <c r="CLY22" s="161"/>
      <c r="CLZ22" s="161"/>
      <c r="CMA22" s="161"/>
      <c r="CMB22" s="161"/>
      <c r="CMC22" s="161"/>
      <c r="CMD22" s="161"/>
      <c r="CME22" s="161"/>
      <c r="CMF22" s="161"/>
      <c r="CMG22" s="161"/>
      <c r="CMH22" s="161"/>
      <c r="CMI22" s="161"/>
      <c r="CMJ22" s="161"/>
      <c r="CMK22" s="161"/>
      <c r="CML22" s="161"/>
      <c r="CMM22" s="161"/>
      <c r="CMN22" s="161"/>
      <c r="CMO22" s="161"/>
      <c r="CMP22" s="161"/>
      <c r="CMQ22" s="161"/>
      <c r="CMR22" s="161"/>
      <c r="CMS22" s="161"/>
      <c r="CMT22" s="161"/>
      <c r="CMU22" s="161"/>
      <c r="CMV22" s="161"/>
      <c r="CMW22" s="161"/>
      <c r="CMX22" s="161"/>
      <c r="CMY22" s="161"/>
      <c r="CMZ22" s="161"/>
      <c r="CNA22" s="161"/>
      <c r="CNB22" s="161"/>
      <c r="CNC22" s="161"/>
      <c r="CND22" s="161"/>
      <c r="CNE22" s="161"/>
      <c r="CNF22" s="161"/>
      <c r="CNG22" s="161"/>
      <c r="CNH22" s="161"/>
      <c r="CNI22" s="161"/>
      <c r="CNJ22" s="161"/>
      <c r="CNK22" s="161"/>
      <c r="CNL22" s="161"/>
      <c r="CNM22" s="161"/>
      <c r="CNN22" s="161"/>
      <c r="CNO22" s="161"/>
      <c r="CNP22" s="161"/>
      <c r="CNQ22" s="161"/>
      <c r="CNR22" s="161"/>
      <c r="CNS22" s="161"/>
      <c r="CNT22" s="161"/>
      <c r="CNU22" s="161"/>
      <c r="CNV22" s="161"/>
      <c r="CNW22" s="161"/>
      <c r="CNX22" s="161"/>
      <c r="CNY22" s="161"/>
      <c r="CNZ22" s="161"/>
      <c r="COA22" s="161"/>
      <c r="COB22" s="161"/>
      <c r="COC22" s="161"/>
      <c r="COD22" s="161"/>
      <c r="COE22" s="161"/>
      <c r="COF22" s="161"/>
      <c r="COG22" s="161"/>
      <c r="COH22" s="161"/>
      <c r="COI22" s="161"/>
      <c r="COJ22" s="161"/>
      <c r="COK22" s="161"/>
      <c r="COL22" s="161"/>
      <c r="COM22" s="161"/>
      <c r="CON22" s="161"/>
      <c r="COO22" s="161"/>
      <c r="COP22" s="161"/>
      <c r="COQ22" s="161"/>
      <c r="COR22" s="161"/>
      <c r="COS22" s="161"/>
      <c r="COT22" s="161"/>
      <c r="COU22" s="161"/>
      <c r="COV22" s="161"/>
      <c r="COW22" s="161"/>
      <c r="COX22" s="161"/>
      <c r="COY22" s="161"/>
      <c r="COZ22" s="161"/>
      <c r="CPA22" s="161"/>
      <c r="CPB22" s="161"/>
      <c r="CPC22" s="161"/>
      <c r="CPD22" s="161"/>
      <c r="CPE22" s="161"/>
      <c r="CPF22" s="161"/>
      <c r="CPG22" s="161"/>
      <c r="CPH22" s="161"/>
      <c r="CPI22" s="161"/>
      <c r="CPJ22" s="161"/>
      <c r="CPK22" s="161"/>
      <c r="CPL22" s="161"/>
      <c r="CPM22" s="161"/>
      <c r="CPN22" s="161"/>
      <c r="CPO22" s="161"/>
      <c r="CPP22" s="161"/>
      <c r="CPQ22" s="161"/>
      <c r="CPR22" s="161"/>
      <c r="CPS22" s="161"/>
      <c r="CPT22" s="161"/>
      <c r="CPU22" s="161"/>
      <c r="CPV22" s="161"/>
      <c r="CPW22" s="161"/>
      <c r="CPX22" s="161"/>
      <c r="CPY22" s="161"/>
      <c r="CPZ22" s="161"/>
      <c r="CQA22" s="161"/>
      <c r="CQB22" s="161"/>
      <c r="CQC22" s="161"/>
      <c r="CQD22" s="161"/>
      <c r="CQE22" s="161"/>
      <c r="CQF22" s="161"/>
      <c r="CQG22" s="161"/>
      <c r="CQH22" s="161"/>
      <c r="CQI22" s="161"/>
      <c r="CQJ22" s="161"/>
      <c r="CQK22" s="161"/>
      <c r="CQL22" s="161"/>
      <c r="CQM22" s="161"/>
      <c r="CQN22" s="161"/>
      <c r="CQO22" s="161"/>
      <c r="CQP22" s="161"/>
      <c r="CQQ22" s="161"/>
      <c r="CQR22" s="161"/>
      <c r="CQS22" s="161"/>
      <c r="CQT22" s="161"/>
      <c r="CQU22" s="161"/>
      <c r="CQV22" s="161"/>
      <c r="CQW22" s="161"/>
      <c r="CQX22" s="161"/>
      <c r="CQY22" s="161"/>
      <c r="CQZ22" s="161"/>
      <c r="CRA22" s="161"/>
      <c r="CRB22" s="161"/>
      <c r="CRC22" s="161"/>
      <c r="CRD22" s="161"/>
      <c r="CRE22" s="161"/>
      <c r="CRF22" s="161"/>
      <c r="CRG22" s="161"/>
      <c r="CRH22" s="161"/>
      <c r="CRI22" s="161"/>
      <c r="CRJ22" s="161"/>
      <c r="CRK22" s="161"/>
      <c r="CRL22" s="161"/>
      <c r="CRM22" s="161"/>
      <c r="CRN22" s="161"/>
      <c r="CRO22" s="161"/>
      <c r="CRP22" s="161"/>
      <c r="CRQ22" s="161"/>
      <c r="CRR22" s="161"/>
      <c r="CRS22" s="161"/>
      <c r="CRT22" s="161"/>
      <c r="CRU22" s="161"/>
      <c r="CRV22" s="161"/>
      <c r="CRW22" s="161"/>
      <c r="CRX22" s="161"/>
      <c r="CRY22" s="161"/>
      <c r="CRZ22" s="161"/>
      <c r="CSA22" s="161"/>
      <c r="CSB22" s="161"/>
      <c r="CSC22" s="161"/>
      <c r="CSD22" s="161"/>
      <c r="CSE22" s="161"/>
      <c r="CSF22" s="161"/>
      <c r="CSG22" s="161"/>
      <c r="CSH22" s="161"/>
      <c r="CSI22" s="161"/>
      <c r="CSJ22" s="161"/>
      <c r="CSK22" s="161"/>
      <c r="CSL22" s="161"/>
      <c r="CSM22" s="161"/>
      <c r="CSN22" s="161"/>
      <c r="CSO22" s="161"/>
      <c r="CSP22" s="161"/>
      <c r="CSQ22" s="161"/>
      <c r="CSR22" s="161"/>
      <c r="CSS22" s="161"/>
      <c r="CST22" s="161"/>
      <c r="CSU22" s="161"/>
      <c r="CSV22" s="161"/>
      <c r="CSW22" s="161"/>
      <c r="CSX22" s="161"/>
      <c r="CSY22" s="161"/>
      <c r="CSZ22" s="161"/>
      <c r="CTA22" s="161"/>
      <c r="CTB22" s="161"/>
      <c r="CTC22" s="161"/>
      <c r="CTD22" s="161"/>
      <c r="CTE22" s="161"/>
      <c r="CTF22" s="161"/>
      <c r="CTG22" s="161"/>
      <c r="CTH22" s="161"/>
      <c r="CTI22" s="161"/>
      <c r="CTJ22" s="161"/>
      <c r="CTK22" s="161"/>
      <c r="CTL22" s="161"/>
      <c r="CTM22" s="161"/>
      <c r="CTN22" s="161"/>
      <c r="CTO22" s="161"/>
      <c r="CTP22" s="161"/>
      <c r="CTQ22" s="161"/>
      <c r="CTR22" s="161"/>
      <c r="CTS22" s="161"/>
      <c r="CTT22" s="161"/>
      <c r="CTU22" s="161"/>
      <c r="CTV22" s="161"/>
      <c r="CTW22" s="161"/>
      <c r="CTX22" s="161"/>
      <c r="CTY22" s="161"/>
      <c r="CTZ22" s="161"/>
      <c r="CUA22" s="161"/>
      <c r="CUB22" s="161"/>
      <c r="CUC22" s="161"/>
      <c r="CUD22" s="161"/>
      <c r="CUE22" s="161"/>
      <c r="CUF22" s="161"/>
      <c r="CUG22" s="161"/>
      <c r="CUH22" s="161"/>
      <c r="CUI22" s="161"/>
      <c r="CUJ22" s="161"/>
      <c r="CUK22" s="161"/>
      <c r="CUL22" s="161"/>
      <c r="CUM22" s="161"/>
      <c r="CUN22" s="161"/>
      <c r="CUO22" s="161"/>
      <c r="CUP22" s="161"/>
      <c r="CUQ22" s="161"/>
      <c r="CUR22" s="161"/>
      <c r="CUS22" s="161"/>
      <c r="CUT22" s="161"/>
      <c r="CUU22" s="161"/>
      <c r="CUV22" s="161"/>
      <c r="CUW22" s="161"/>
      <c r="CUX22" s="161"/>
      <c r="CUY22" s="161"/>
      <c r="CUZ22" s="161"/>
      <c r="CVA22" s="161"/>
      <c r="CVB22" s="161"/>
      <c r="CVC22" s="161"/>
      <c r="CVD22" s="161"/>
      <c r="CVE22" s="161"/>
      <c r="CVF22" s="161"/>
      <c r="CVG22" s="161"/>
      <c r="CVH22" s="161"/>
      <c r="CVI22" s="161"/>
      <c r="CVJ22" s="161"/>
      <c r="CVK22" s="161"/>
      <c r="CVL22" s="161"/>
      <c r="CVM22" s="161"/>
      <c r="CVN22" s="161"/>
      <c r="CVO22" s="161"/>
      <c r="CVP22" s="161"/>
      <c r="CVQ22" s="161"/>
      <c r="CVR22" s="161"/>
      <c r="CVS22" s="161"/>
      <c r="CVT22" s="161"/>
      <c r="CVU22" s="161"/>
      <c r="CVV22" s="161"/>
      <c r="CVW22" s="161"/>
      <c r="CVX22" s="161"/>
      <c r="CVY22" s="161"/>
      <c r="CVZ22" s="161"/>
      <c r="CWA22" s="161"/>
      <c r="CWB22" s="161"/>
      <c r="CWC22" s="161"/>
      <c r="CWD22" s="161"/>
      <c r="CWE22" s="161"/>
      <c r="CWF22" s="161"/>
      <c r="CWG22" s="161"/>
      <c r="CWH22" s="161"/>
      <c r="CWI22" s="161"/>
      <c r="CWJ22" s="161"/>
      <c r="CWK22" s="161"/>
      <c r="CWL22" s="161"/>
      <c r="CWM22" s="161"/>
      <c r="CWN22" s="161"/>
      <c r="CWO22" s="161"/>
      <c r="CWP22" s="161"/>
      <c r="CWQ22" s="161"/>
      <c r="CWR22" s="161"/>
      <c r="CWS22" s="161"/>
      <c r="CWT22" s="161"/>
      <c r="CWU22" s="161"/>
      <c r="CWV22" s="161"/>
      <c r="CWW22" s="161"/>
      <c r="CWX22" s="161"/>
      <c r="CWY22" s="161"/>
      <c r="CWZ22" s="161"/>
      <c r="CXA22" s="161"/>
      <c r="CXB22" s="161"/>
      <c r="CXC22" s="161"/>
      <c r="CXD22" s="161"/>
      <c r="CXE22" s="161"/>
      <c r="CXF22" s="161"/>
      <c r="CXG22" s="161"/>
      <c r="CXH22" s="161"/>
      <c r="CXI22" s="161"/>
      <c r="CXJ22" s="161"/>
      <c r="CXK22" s="161"/>
      <c r="CXL22" s="161"/>
      <c r="CXM22" s="161"/>
      <c r="CXN22" s="161"/>
      <c r="CXO22" s="161"/>
      <c r="CXP22" s="161"/>
      <c r="CXQ22" s="161"/>
      <c r="CXR22" s="161"/>
      <c r="CXS22" s="161"/>
      <c r="CXT22" s="161"/>
      <c r="CXU22" s="161"/>
      <c r="CXV22" s="161"/>
      <c r="CXW22" s="161"/>
      <c r="CXX22" s="161"/>
      <c r="CXY22" s="161"/>
      <c r="CXZ22" s="161"/>
      <c r="CYA22" s="161"/>
      <c r="CYB22" s="161"/>
      <c r="CYC22" s="161"/>
      <c r="CYD22" s="161"/>
      <c r="CYE22" s="161"/>
      <c r="CYF22" s="161"/>
      <c r="CYG22" s="161"/>
      <c r="CYH22" s="161"/>
    </row>
    <row r="23" spans="1:2686" x14ac:dyDescent="0.25">
      <c r="A23" s="16" t="s">
        <v>30</v>
      </c>
      <c r="B23" s="14" t="s">
        <v>32</v>
      </c>
      <c r="C23" s="14" t="s">
        <v>33</v>
      </c>
      <c r="D23" s="139">
        <v>6517</v>
      </c>
      <c r="E23" s="139" t="s">
        <v>1147</v>
      </c>
      <c r="F23" s="139" t="s">
        <v>1146</v>
      </c>
      <c r="G23" s="14" t="s">
        <v>1510</v>
      </c>
      <c r="H23" s="160" t="s">
        <v>1511</v>
      </c>
      <c r="I23" s="14" t="s">
        <v>1561</v>
      </c>
      <c r="J23" s="160" t="s">
        <v>1562</v>
      </c>
      <c r="K23" s="14"/>
      <c r="L23" s="14"/>
      <c r="M23" s="139"/>
      <c r="N23" s="16" t="s">
        <v>29</v>
      </c>
      <c r="O23" s="14" t="s">
        <v>29</v>
      </c>
      <c r="P23" s="14"/>
      <c r="Q23" s="139"/>
      <c r="R23" s="14"/>
      <c r="S23" s="160"/>
      <c r="T23" s="14"/>
      <c r="U23" s="160"/>
      <c r="V23" s="16"/>
      <c r="W23" s="14"/>
      <c r="X23" s="14"/>
      <c r="Y23" s="139"/>
      <c r="Z23" s="14"/>
      <c r="AB23" s="161"/>
    </row>
    <row r="24" spans="1:2686" s="163" customFormat="1" x14ac:dyDescent="0.25">
      <c r="A24" s="16" t="s">
        <v>404</v>
      </c>
      <c r="B24" s="14" t="s">
        <v>406</v>
      </c>
      <c r="C24" s="14" t="s">
        <v>75</v>
      </c>
      <c r="D24" s="139">
        <v>6515</v>
      </c>
      <c r="E24" s="139" t="s">
        <v>1151</v>
      </c>
      <c r="F24" s="139" t="s">
        <v>1150</v>
      </c>
      <c r="G24" s="14" t="s">
        <v>818</v>
      </c>
      <c r="H24" s="160" t="s">
        <v>819</v>
      </c>
      <c r="I24" s="14" t="s">
        <v>820</v>
      </c>
      <c r="J24" s="160" t="s">
        <v>821</v>
      </c>
      <c r="K24" s="14"/>
      <c r="L24" s="14"/>
      <c r="M24" s="14"/>
      <c r="N24" s="16" t="s">
        <v>29</v>
      </c>
      <c r="O24" s="14" t="s">
        <v>29</v>
      </c>
      <c r="P24" s="14" t="s">
        <v>29</v>
      </c>
      <c r="Q24" s="139"/>
      <c r="R24" s="14"/>
      <c r="S24" s="160"/>
      <c r="T24" s="14"/>
      <c r="U24" s="160"/>
      <c r="V24" s="16"/>
      <c r="W24" s="14"/>
      <c r="X24" s="14" t="s">
        <v>29</v>
      </c>
      <c r="Y24" s="139"/>
      <c r="Z24" s="14" t="s">
        <v>29</v>
      </c>
      <c r="AA24" s="166"/>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1"/>
      <c r="CB24" s="161"/>
      <c r="CC24" s="161"/>
      <c r="CD24" s="161"/>
      <c r="CE24" s="161"/>
      <c r="CF24" s="161"/>
      <c r="CG24" s="161"/>
      <c r="CH24" s="161"/>
      <c r="CI24" s="161"/>
      <c r="CJ24" s="161"/>
      <c r="CK24" s="161"/>
      <c r="CL24" s="161"/>
      <c r="CM24" s="161"/>
      <c r="CN24" s="161"/>
      <c r="CO24" s="161"/>
      <c r="CP24" s="161"/>
      <c r="CQ24" s="161"/>
      <c r="CR24" s="161"/>
      <c r="CS24" s="161"/>
      <c r="CT24" s="161"/>
      <c r="CU24" s="161"/>
      <c r="CV24" s="161"/>
      <c r="CW24" s="161"/>
      <c r="CX24" s="161"/>
      <c r="CY24" s="161"/>
      <c r="CZ24" s="161"/>
      <c r="DA24" s="161"/>
      <c r="DB24" s="161"/>
      <c r="DC24" s="161"/>
      <c r="DD24" s="161"/>
      <c r="DE24" s="161"/>
      <c r="DF24" s="161"/>
      <c r="DG24" s="161"/>
      <c r="DH24" s="161"/>
      <c r="DI24" s="161"/>
      <c r="DJ24" s="161"/>
      <c r="DK24" s="161"/>
      <c r="DL24" s="161"/>
      <c r="DM24" s="161"/>
      <c r="DN24" s="161"/>
      <c r="DO24" s="161"/>
      <c r="DP24" s="161"/>
      <c r="DQ24" s="161"/>
      <c r="DR24" s="161"/>
      <c r="DS24" s="161"/>
      <c r="DT24" s="161"/>
      <c r="DU24" s="161"/>
      <c r="DV24" s="161"/>
      <c r="DW24" s="161"/>
      <c r="DX24" s="161"/>
      <c r="DY24" s="161"/>
      <c r="DZ24" s="161"/>
      <c r="EA24" s="161"/>
      <c r="EB24" s="161"/>
      <c r="EC24" s="161"/>
      <c r="ED24" s="161"/>
      <c r="EE24" s="161"/>
      <c r="EF24" s="161"/>
      <c r="EG24" s="161"/>
      <c r="EH24" s="161"/>
      <c r="EI24" s="161"/>
      <c r="EJ24" s="161"/>
      <c r="EK24" s="161"/>
      <c r="EL24" s="161"/>
      <c r="EM24" s="161"/>
      <c r="EN24" s="161"/>
      <c r="EO24" s="161"/>
      <c r="EP24" s="161"/>
      <c r="EQ24" s="161"/>
      <c r="ER24" s="161"/>
      <c r="ES24" s="161"/>
      <c r="ET24" s="161"/>
      <c r="EU24" s="161"/>
      <c r="EV24" s="161"/>
      <c r="EW24" s="161"/>
      <c r="EX24" s="161"/>
      <c r="EY24" s="161"/>
      <c r="EZ24" s="161"/>
      <c r="FA24" s="161"/>
      <c r="FB24" s="161"/>
      <c r="FC24" s="161"/>
      <c r="FD24" s="161"/>
      <c r="FE24" s="161"/>
      <c r="FF24" s="161"/>
      <c r="FG24" s="161"/>
      <c r="FH24" s="161"/>
      <c r="FI24" s="161"/>
      <c r="FJ24" s="161"/>
      <c r="FK24" s="161"/>
      <c r="FL24" s="161"/>
      <c r="FM24" s="161"/>
      <c r="FN24" s="161"/>
      <c r="FO24" s="161"/>
      <c r="FP24" s="161"/>
      <c r="FQ24" s="161"/>
      <c r="FR24" s="161"/>
      <c r="FS24" s="161"/>
      <c r="FT24" s="161"/>
      <c r="FU24" s="161"/>
      <c r="FV24" s="161"/>
      <c r="FW24" s="161"/>
      <c r="FX24" s="161"/>
      <c r="FY24" s="161"/>
      <c r="FZ24" s="161"/>
      <c r="GA24" s="161"/>
      <c r="GB24" s="161"/>
      <c r="GC24" s="161"/>
      <c r="GD24" s="161"/>
      <c r="GE24" s="161"/>
      <c r="GF24" s="161"/>
      <c r="GG24" s="161"/>
      <c r="GH24" s="161"/>
      <c r="GI24" s="161"/>
      <c r="GJ24" s="161"/>
      <c r="GK24" s="161"/>
      <c r="GL24" s="161"/>
      <c r="GM24" s="161"/>
      <c r="GN24" s="161"/>
      <c r="GO24" s="161"/>
      <c r="GP24" s="161"/>
      <c r="GQ24" s="161"/>
      <c r="GR24" s="161"/>
      <c r="GS24" s="161"/>
      <c r="GT24" s="161"/>
      <c r="GU24" s="161"/>
      <c r="GV24" s="161"/>
      <c r="GW24" s="161"/>
      <c r="GX24" s="161"/>
      <c r="GY24" s="161"/>
      <c r="GZ24" s="161"/>
      <c r="HA24" s="161"/>
      <c r="HB24" s="161"/>
      <c r="HC24" s="161"/>
      <c r="HD24" s="161"/>
      <c r="HE24" s="161"/>
      <c r="HF24" s="161"/>
      <c r="HG24" s="161"/>
      <c r="HH24" s="161"/>
      <c r="HI24" s="161"/>
      <c r="HJ24" s="161"/>
      <c r="HK24" s="161"/>
      <c r="HL24" s="161"/>
      <c r="HM24" s="161"/>
      <c r="HN24" s="161"/>
      <c r="HO24" s="161"/>
      <c r="HP24" s="161"/>
      <c r="HQ24" s="161"/>
      <c r="HR24" s="161"/>
      <c r="HS24" s="161"/>
      <c r="HT24" s="161"/>
      <c r="HU24" s="161"/>
      <c r="HV24" s="161"/>
      <c r="HW24" s="161"/>
      <c r="HX24" s="161"/>
      <c r="HY24" s="161"/>
      <c r="HZ24" s="161"/>
      <c r="IA24" s="161"/>
      <c r="IB24" s="161"/>
      <c r="IC24" s="161"/>
      <c r="ID24" s="161"/>
      <c r="IE24" s="161"/>
      <c r="IF24" s="161"/>
      <c r="IG24" s="161"/>
      <c r="IH24" s="161"/>
      <c r="II24" s="161"/>
      <c r="IJ24" s="161"/>
      <c r="IK24" s="161"/>
      <c r="IL24" s="161"/>
      <c r="IM24" s="161"/>
      <c r="IN24" s="161"/>
      <c r="IO24" s="161"/>
      <c r="IP24" s="161"/>
      <c r="IQ24" s="161"/>
      <c r="IR24" s="161"/>
      <c r="IS24" s="161"/>
      <c r="IT24" s="161"/>
      <c r="IU24" s="161"/>
      <c r="IV24" s="161"/>
      <c r="IW24" s="161"/>
      <c r="IX24" s="161"/>
      <c r="IY24" s="161"/>
      <c r="IZ24" s="161"/>
      <c r="JA24" s="161"/>
      <c r="JB24" s="161"/>
      <c r="JC24" s="161"/>
      <c r="JD24" s="161"/>
      <c r="JE24" s="161"/>
      <c r="JF24" s="161"/>
      <c r="JG24" s="161"/>
      <c r="JH24" s="161"/>
      <c r="JI24" s="161"/>
      <c r="JJ24" s="161"/>
      <c r="JK24" s="161"/>
      <c r="JL24" s="161"/>
      <c r="JM24" s="161"/>
      <c r="JN24" s="161"/>
      <c r="JO24" s="161"/>
      <c r="JP24" s="161"/>
      <c r="JQ24" s="161"/>
      <c r="JR24" s="161"/>
      <c r="JS24" s="161"/>
      <c r="JT24" s="161"/>
      <c r="JU24" s="161"/>
      <c r="JV24" s="161"/>
      <c r="JW24" s="161"/>
      <c r="JX24" s="161"/>
      <c r="JY24" s="161"/>
      <c r="JZ24" s="161"/>
      <c r="KA24" s="161"/>
      <c r="KB24" s="161"/>
      <c r="KC24" s="161"/>
      <c r="KD24" s="161"/>
      <c r="KE24" s="161"/>
      <c r="KF24" s="161"/>
      <c r="KG24" s="161"/>
      <c r="KH24" s="161"/>
      <c r="KI24" s="161"/>
      <c r="KJ24" s="161"/>
      <c r="KK24" s="161"/>
      <c r="KL24" s="161"/>
      <c r="KM24" s="161"/>
      <c r="KN24" s="161"/>
      <c r="KO24" s="161"/>
      <c r="KP24" s="161"/>
      <c r="KQ24" s="161"/>
      <c r="KR24" s="161"/>
      <c r="KS24" s="161"/>
      <c r="KT24" s="161"/>
      <c r="KU24" s="161"/>
      <c r="KV24" s="161"/>
      <c r="KW24" s="161"/>
      <c r="KX24" s="161"/>
      <c r="KY24" s="161"/>
      <c r="KZ24" s="161"/>
      <c r="LA24" s="161"/>
      <c r="LB24" s="161"/>
      <c r="LC24" s="161"/>
      <c r="LD24" s="161"/>
      <c r="LE24" s="161"/>
      <c r="LF24" s="161"/>
      <c r="LG24" s="161"/>
      <c r="LH24" s="161"/>
      <c r="LI24" s="161"/>
      <c r="LJ24" s="161"/>
      <c r="LK24" s="161"/>
      <c r="LL24" s="161"/>
      <c r="LM24" s="161"/>
      <c r="LN24" s="161"/>
      <c r="LO24" s="161"/>
      <c r="LP24" s="161"/>
      <c r="LQ24" s="161"/>
      <c r="LR24" s="161"/>
      <c r="LS24" s="161"/>
      <c r="LT24" s="161"/>
      <c r="LU24" s="161"/>
      <c r="LV24" s="161"/>
      <c r="LW24" s="161"/>
      <c r="LX24" s="161"/>
      <c r="LY24" s="161"/>
      <c r="LZ24" s="161"/>
      <c r="MA24" s="161"/>
      <c r="MB24" s="161"/>
      <c r="MC24" s="161"/>
      <c r="MD24" s="161"/>
      <c r="ME24" s="161"/>
      <c r="MF24" s="161"/>
      <c r="MG24" s="161"/>
      <c r="MH24" s="161"/>
      <c r="MI24" s="161"/>
      <c r="MJ24" s="161"/>
      <c r="MK24" s="161"/>
      <c r="ML24" s="161"/>
      <c r="MM24" s="161"/>
      <c r="MN24" s="161"/>
      <c r="MO24" s="161"/>
      <c r="MP24" s="161"/>
      <c r="MQ24" s="161"/>
      <c r="MR24" s="161"/>
      <c r="MS24" s="161"/>
      <c r="MT24" s="161"/>
      <c r="MU24" s="161"/>
      <c r="MV24" s="161"/>
      <c r="MW24" s="161"/>
      <c r="MX24" s="161"/>
      <c r="MY24" s="161"/>
      <c r="MZ24" s="161"/>
      <c r="NA24" s="161"/>
      <c r="NB24" s="161"/>
      <c r="NC24" s="161"/>
      <c r="ND24" s="161"/>
      <c r="NE24" s="161"/>
      <c r="NF24" s="161"/>
      <c r="NG24" s="161"/>
      <c r="NH24" s="161"/>
      <c r="NI24" s="161"/>
      <c r="NJ24" s="161"/>
      <c r="NK24" s="161"/>
      <c r="NL24" s="161"/>
      <c r="NM24" s="161"/>
      <c r="NN24" s="161"/>
      <c r="NO24" s="161"/>
      <c r="NP24" s="161"/>
      <c r="NQ24" s="161"/>
      <c r="NR24" s="161"/>
      <c r="NS24" s="161"/>
      <c r="NT24" s="161"/>
      <c r="NU24" s="161"/>
      <c r="NV24" s="161"/>
      <c r="NW24" s="161"/>
      <c r="NX24" s="161"/>
      <c r="NY24" s="161"/>
      <c r="NZ24" s="161"/>
      <c r="OA24" s="161"/>
      <c r="OB24" s="161"/>
      <c r="OC24" s="161"/>
      <c r="OD24" s="161"/>
      <c r="OE24" s="161"/>
      <c r="OF24" s="161"/>
      <c r="OG24" s="161"/>
      <c r="OH24" s="161"/>
      <c r="OI24" s="161"/>
      <c r="OJ24" s="161"/>
      <c r="OK24" s="161"/>
      <c r="OL24" s="161"/>
      <c r="OM24" s="161"/>
      <c r="ON24" s="161"/>
      <c r="OO24" s="161"/>
      <c r="OP24" s="161"/>
      <c r="OQ24" s="161"/>
      <c r="OR24" s="161"/>
      <c r="OS24" s="161"/>
      <c r="OT24" s="161"/>
      <c r="OU24" s="161"/>
      <c r="OV24" s="161"/>
      <c r="OW24" s="161"/>
      <c r="OX24" s="161"/>
      <c r="OY24" s="161"/>
      <c r="OZ24" s="161"/>
      <c r="PA24" s="161"/>
      <c r="PB24" s="161"/>
      <c r="PC24" s="161"/>
      <c r="PD24" s="161"/>
      <c r="PE24" s="161"/>
      <c r="PF24" s="161"/>
      <c r="PG24" s="161"/>
      <c r="PH24" s="161"/>
      <c r="PI24" s="161"/>
      <c r="PJ24" s="161"/>
      <c r="PK24" s="161"/>
      <c r="PL24" s="161"/>
      <c r="PM24" s="161"/>
      <c r="PN24" s="161"/>
      <c r="PO24" s="161"/>
      <c r="PP24" s="161"/>
      <c r="PQ24" s="161"/>
      <c r="PR24" s="161"/>
      <c r="PS24" s="161"/>
      <c r="PT24" s="161"/>
      <c r="PU24" s="161"/>
      <c r="PV24" s="161"/>
      <c r="PW24" s="161"/>
      <c r="PX24" s="161"/>
      <c r="PY24" s="161"/>
      <c r="PZ24" s="161"/>
      <c r="QA24" s="161"/>
      <c r="QB24" s="161"/>
      <c r="QC24" s="161"/>
      <c r="QD24" s="161"/>
      <c r="QE24" s="161"/>
      <c r="QF24" s="161"/>
      <c r="QG24" s="161"/>
      <c r="QH24" s="161"/>
      <c r="QI24" s="161"/>
      <c r="QJ24" s="161"/>
      <c r="QK24" s="161"/>
      <c r="QL24" s="161"/>
      <c r="QM24" s="161"/>
      <c r="QN24" s="161"/>
      <c r="QO24" s="161"/>
      <c r="QP24" s="161"/>
      <c r="QQ24" s="161"/>
      <c r="QR24" s="161"/>
      <c r="QS24" s="161"/>
      <c r="QT24" s="161"/>
      <c r="QU24" s="161"/>
      <c r="QV24" s="161"/>
      <c r="QW24" s="161"/>
      <c r="QX24" s="161"/>
      <c r="QY24" s="161"/>
      <c r="QZ24" s="161"/>
      <c r="RA24" s="161"/>
      <c r="RB24" s="161"/>
      <c r="RC24" s="161"/>
      <c r="RD24" s="161"/>
      <c r="RE24" s="161"/>
      <c r="RF24" s="161"/>
      <c r="RG24" s="161"/>
      <c r="RH24" s="161"/>
      <c r="RI24" s="161"/>
      <c r="RJ24" s="161"/>
      <c r="RK24" s="161"/>
      <c r="RL24" s="161"/>
      <c r="RM24" s="161"/>
      <c r="RN24" s="161"/>
      <c r="RO24" s="161"/>
      <c r="RP24" s="161"/>
      <c r="RQ24" s="161"/>
      <c r="RR24" s="161"/>
      <c r="RS24" s="161"/>
      <c r="RT24" s="161"/>
      <c r="RU24" s="161"/>
      <c r="RV24" s="161"/>
      <c r="RW24" s="161"/>
      <c r="RX24" s="161"/>
      <c r="RY24" s="161"/>
      <c r="RZ24" s="161"/>
      <c r="SA24" s="161"/>
      <c r="SB24" s="161"/>
      <c r="SC24" s="161"/>
      <c r="SD24" s="161"/>
      <c r="SE24" s="161"/>
      <c r="SF24" s="161"/>
      <c r="SG24" s="161"/>
      <c r="SH24" s="161"/>
      <c r="SI24" s="161"/>
      <c r="SJ24" s="161"/>
      <c r="SK24" s="161"/>
      <c r="SL24" s="161"/>
      <c r="SM24" s="161"/>
      <c r="SN24" s="161"/>
      <c r="SO24" s="161"/>
      <c r="SP24" s="161"/>
      <c r="SQ24" s="161"/>
      <c r="SR24" s="161"/>
      <c r="SS24" s="161"/>
      <c r="ST24" s="161"/>
      <c r="SU24" s="161"/>
      <c r="SV24" s="161"/>
      <c r="SW24" s="161"/>
      <c r="SX24" s="161"/>
      <c r="SY24" s="161"/>
      <c r="SZ24" s="161"/>
      <c r="TA24" s="161"/>
      <c r="TB24" s="161"/>
      <c r="TC24" s="161"/>
      <c r="TD24" s="161"/>
      <c r="TE24" s="161"/>
      <c r="TF24" s="161"/>
      <c r="TG24" s="161"/>
      <c r="TH24" s="161"/>
      <c r="TI24" s="161"/>
      <c r="TJ24" s="161"/>
      <c r="TK24" s="161"/>
      <c r="TL24" s="161"/>
      <c r="TM24" s="161"/>
      <c r="TN24" s="161"/>
      <c r="TO24" s="161"/>
      <c r="TP24" s="161"/>
      <c r="TQ24" s="161"/>
      <c r="TR24" s="161"/>
      <c r="TS24" s="161"/>
      <c r="TT24" s="161"/>
      <c r="TU24" s="161"/>
      <c r="TV24" s="161"/>
      <c r="TW24" s="161"/>
      <c r="TX24" s="161"/>
      <c r="TY24" s="161"/>
      <c r="TZ24" s="161"/>
      <c r="UA24" s="161"/>
      <c r="UB24" s="161"/>
      <c r="UC24" s="161"/>
      <c r="UD24" s="161"/>
      <c r="UE24" s="161"/>
      <c r="UF24" s="161"/>
      <c r="UG24" s="161"/>
      <c r="UH24" s="161"/>
      <c r="UI24" s="161"/>
      <c r="UJ24" s="161"/>
      <c r="UK24" s="161"/>
      <c r="UL24" s="161"/>
      <c r="UM24" s="161"/>
      <c r="UN24" s="161"/>
      <c r="UO24" s="161"/>
      <c r="UP24" s="161"/>
      <c r="UQ24" s="161"/>
      <c r="UR24" s="161"/>
      <c r="US24" s="161"/>
      <c r="UT24" s="161"/>
      <c r="UU24" s="161"/>
      <c r="UV24" s="161"/>
      <c r="UW24" s="161"/>
      <c r="UX24" s="161"/>
      <c r="UY24" s="161"/>
      <c r="UZ24" s="161"/>
      <c r="VA24" s="161"/>
      <c r="VB24" s="161"/>
      <c r="VC24" s="161"/>
      <c r="VD24" s="161"/>
      <c r="VE24" s="161"/>
      <c r="VF24" s="161"/>
      <c r="VG24" s="161"/>
      <c r="VH24" s="161"/>
      <c r="VI24" s="161"/>
      <c r="VJ24" s="161"/>
      <c r="VK24" s="161"/>
      <c r="VL24" s="161"/>
      <c r="VM24" s="161"/>
      <c r="VN24" s="161"/>
      <c r="VO24" s="161"/>
      <c r="VP24" s="161"/>
      <c r="VQ24" s="161"/>
      <c r="VR24" s="161"/>
      <c r="VS24" s="161"/>
      <c r="VT24" s="161"/>
      <c r="VU24" s="161"/>
      <c r="VV24" s="161"/>
      <c r="VW24" s="161"/>
      <c r="VX24" s="161"/>
      <c r="VY24" s="161"/>
      <c r="VZ24" s="161"/>
      <c r="WA24" s="161"/>
      <c r="WB24" s="161"/>
      <c r="WC24" s="161"/>
      <c r="WD24" s="161"/>
      <c r="WE24" s="161"/>
      <c r="WF24" s="161"/>
      <c r="WG24" s="161"/>
      <c r="WH24" s="161"/>
      <c r="WI24" s="161"/>
      <c r="WJ24" s="161"/>
      <c r="WK24" s="161"/>
      <c r="WL24" s="161"/>
      <c r="WM24" s="161"/>
      <c r="WN24" s="161"/>
      <c r="WO24" s="161"/>
      <c r="WP24" s="161"/>
      <c r="WQ24" s="161"/>
      <c r="WR24" s="161"/>
      <c r="WS24" s="161"/>
      <c r="WT24" s="161"/>
      <c r="WU24" s="161"/>
      <c r="WV24" s="161"/>
      <c r="WW24" s="161"/>
      <c r="WX24" s="161"/>
      <c r="WY24" s="161"/>
      <c r="WZ24" s="161"/>
      <c r="XA24" s="161"/>
      <c r="XB24" s="161"/>
      <c r="XC24" s="161"/>
      <c r="XD24" s="161"/>
      <c r="XE24" s="161"/>
      <c r="XF24" s="161"/>
      <c r="XG24" s="161"/>
      <c r="XH24" s="161"/>
      <c r="XI24" s="161"/>
      <c r="XJ24" s="161"/>
      <c r="XK24" s="161"/>
      <c r="XL24" s="161"/>
      <c r="XM24" s="161"/>
      <c r="XN24" s="161"/>
      <c r="XO24" s="161"/>
      <c r="XP24" s="161"/>
      <c r="XQ24" s="161"/>
      <c r="XR24" s="161"/>
      <c r="XS24" s="161"/>
      <c r="XT24" s="161"/>
      <c r="XU24" s="161"/>
      <c r="XV24" s="161"/>
      <c r="XW24" s="161"/>
      <c r="XX24" s="161"/>
      <c r="XY24" s="161"/>
      <c r="XZ24" s="161"/>
      <c r="YA24" s="161"/>
      <c r="YB24" s="161"/>
      <c r="YC24" s="161"/>
      <c r="YD24" s="161"/>
      <c r="YE24" s="161"/>
      <c r="YF24" s="161"/>
      <c r="YG24" s="161"/>
      <c r="YH24" s="161"/>
      <c r="YI24" s="161"/>
      <c r="YJ24" s="161"/>
      <c r="YK24" s="161"/>
      <c r="YL24" s="161"/>
      <c r="YM24" s="161"/>
      <c r="YN24" s="161"/>
      <c r="YO24" s="161"/>
      <c r="YP24" s="161"/>
      <c r="YQ24" s="161"/>
      <c r="YR24" s="161"/>
      <c r="YS24" s="161"/>
      <c r="YT24" s="161"/>
      <c r="YU24" s="161"/>
      <c r="YV24" s="161"/>
      <c r="YW24" s="161"/>
      <c r="YX24" s="161"/>
      <c r="YY24" s="161"/>
      <c r="YZ24" s="161"/>
      <c r="ZA24" s="161"/>
      <c r="ZB24" s="161"/>
      <c r="ZC24" s="161"/>
      <c r="ZD24" s="161"/>
      <c r="ZE24" s="161"/>
      <c r="ZF24" s="161"/>
      <c r="ZG24" s="161"/>
      <c r="ZH24" s="161"/>
      <c r="ZI24" s="161"/>
      <c r="ZJ24" s="161"/>
      <c r="ZK24" s="161"/>
      <c r="ZL24" s="161"/>
      <c r="ZM24" s="161"/>
      <c r="ZN24" s="161"/>
      <c r="ZO24" s="161"/>
      <c r="ZP24" s="161"/>
      <c r="ZQ24" s="161"/>
      <c r="ZR24" s="161"/>
      <c r="ZS24" s="161"/>
      <c r="ZT24" s="161"/>
      <c r="ZU24" s="161"/>
      <c r="ZV24" s="161"/>
      <c r="ZW24" s="161"/>
      <c r="ZX24" s="161"/>
      <c r="ZY24" s="161"/>
      <c r="ZZ24" s="161"/>
      <c r="AAA24" s="161"/>
      <c r="AAB24" s="161"/>
      <c r="AAC24" s="161"/>
      <c r="AAD24" s="161"/>
      <c r="AAE24" s="161"/>
      <c r="AAF24" s="161"/>
      <c r="AAG24" s="161"/>
      <c r="AAH24" s="161"/>
      <c r="AAI24" s="161"/>
      <c r="AAJ24" s="161"/>
      <c r="AAK24" s="161"/>
      <c r="AAL24" s="161"/>
      <c r="AAM24" s="161"/>
      <c r="AAN24" s="161"/>
      <c r="AAO24" s="161"/>
      <c r="AAP24" s="161"/>
      <c r="AAQ24" s="161"/>
      <c r="AAR24" s="161"/>
      <c r="AAS24" s="161"/>
      <c r="AAT24" s="161"/>
      <c r="AAU24" s="161"/>
      <c r="AAV24" s="161"/>
      <c r="AAW24" s="161"/>
      <c r="AAX24" s="161"/>
      <c r="AAY24" s="161"/>
      <c r="AAZ24" s="161"/>
      <c r="ABA24" s="161"/>
      <c r="ABB24" s="161"/>
      <c r="ABC24" s="161"/>
      <c r="ABD24" s="161"/>
      <c r="ABE24" s="161"/>
      <c r="ABF24" s="161"/>
      <c r="ABG24" s="161"/>
      <c r="ABH24" s="161"/>
      <c r="ABI24" s="161"/>
      <c r="ABJ24" s="161"/>
      <c r="ABK24" s="161"/>
      <c r="ABL24" s="161"/>
      <c r="ABM24" s="161"/>
      <c r="ABN24" s="161"/>
      <c r="ABO24" s="161"/>
      <c r="ABP24" s="161"/>
      <c r="ABQ24" s="161"/>
      <c r="ABR24" s="161"/>
      <c r="ABS24" s="161"/>
      <c r="ABT24" s="161"/>
      <c r="ABU24" s="161"/>
      <c r="ABV24" s="161"/>
      <c r="ABW24" s="161"/>
      <c r="ABX24" s="161"/>
      <c r="ABY24" s="161"/>
      <c r="ABZ24" s="161"/>
      <c r="ACA24" s="161"/>
      <c r="ACB24" s="161"/>
      <c r="ACC24" s="161"/>
      <c r="ACD24" s="161"/>
      <c r="ACE24" s="161"/>
      <c r="ACF24" s="161"/>
      <c r="ACG24" s="161"/>
      <c r="ACH24" s="161"/>
      <c r="ACI24" s="161"/>
      <c r="ACJ24" s="161"/>
      <c r="ACK24" s="161"/>
      <c r="ACL24" s="161"/>
      <c r="ACM24" s="161"/>
      <c r="ACN24" s="161"/>
      <c r="ACO24" s="161"/>
      <c r="ACP24" s="161"/>
      <c r="ACQ24" s="161"/>
      <c r="ACR24" s="161"/>
      <c r="ACS24" s="161"/>
      <c r="ACT24" s="161"/>
      <c r="ACU24" s="161"/>
      <c r="ACV24" s="161"/>
      <c r="ACW24" s="161"/>
      <c r="ACX24" s="161"/>
      <c r="ACY24" s="161"/>
      <c r="ACZ24" s="161"/>
      <c r="ADA24" s="161"/>
      <c r="ADB24" s="161"/>
      <c r="ADC24" s="161"/>
      <c r="ADD24" s="161"/>
      <c r="ADE24" s="161"/>
      <c r="ADF24" s="161"/>
      <c r="ADG24" s="161"/>
      <c r="ADH24" s="161"/>
      <c r="ADI24" s="161"/>
      <c r="ADJ24" s="161"/>
      <c r="ADK24" s="161"/>
      <c r="ADL24" s="161"/>
      <c r="ADM24" s="161"/>
      <c r="ADN24" s="161"/>
      <c r="ADO24" s="161"/>
      <c r="ADP24" s="161"/>
      <c r="ADQ24" s="161"/>
      <c r="ADR24" s="161"/>
      <c r="ADS24" s="161"/>
      <c r="ADT24" s="161"/>
      <c r="ADU24" s="161"/>
      <c r="ADV24" s="161"/>
      <c r="ADW24" s="161"/>
      <c r="ADX24" s="161"/>
      <c r="ADY24" s="161"/>
      <c r="ADZ24" s="161"/>
      <c r="AEA24" s="161"/>
      <c r="AEB24" s="161"/>
      <c r="AEC24" s="161"/>
      <c r="AED24" s="161"/>
      <c r="AEE24" s="161"/>
      <c r="AEF24" s="161"/>
      <c r="AEG24" s="161"/>
      <c r="AEH24" s="161"/>
      <c r="AEI24" s="161"/>
      <c r="AEJ24" s="161"/>
      <c r="AEK24" s="161"/>
      <c r="AEL24" s="161"/>
      <c r="AEM24" s="161"/>
      <c r="AEN24" s="161"/>
      <c r="AEO24" s="161"/>
      <c r="AEP24" s="161"/>
      <c r="AEQ24" s="161"/>
      <c r="AER24" s="161"/>
      <c r="AES24" s="161"/>
      <c r="AET24" s="161"/>
      <c r="AEU24" s="161"/>
      <c r="AEV24" s="161"/>
      <c r="AEW24" s="161"/>
      <c r="AEX24" s="161"/>
      <c r="AEY24" s="161"/>
      <c r="AEZ24" s="161"/>
      <c r="AFA24" s="161"/>
      <c r="AFB24" s="161"/>
      <c r="AFC24" s="161"/>
      <c r="AFD24" s="161"/>
      <c r="AFE24" s="161"/>
      <c r="AFF24" s="161"/>
      <c r="AFG24" s="161"/>
      <c r="AFH24" s="161"/>
      <c r="AFI24" s="161"/>
      <c r="AFJ24" s="161"/>
      <c r="AFK24" s="161"/>
      <c r="AFL24" s="161"/>
      <c r="AFM24" s="161"/>
      <c r="AFN24" s="161"/>
      <c r="AFO24" s="161"/>
      <c r="AFP24" s="161"/>
      <c r="AFQ24" s="161"/>
      <c r="AFR24" s="161"/>
      <c r="AFS24" s="161"/>
      <c r="AFT24" s="161"/>
      <c r="AFU24" s="161"/>
      <c r="AFV24" s="161"/>
      <c r="AFW24" s="161"/>
      <c r="AFX24" s="161"/>
      <c r="AFY24" s="161"/>
      <c r="AFZ24" s="161"/>
      <c r="AGA24" s="161"/>
      <c r="AGB24" s="161"/>
      <c r="AGC24" s="161"/>
      <c r="AGD24" s="161"/>
      <c r="AGE24" s="161"/>
      <c r="AGF24" s="161"/>
      <c r="AGG24" s="161"/>
      <c r="AGH24" s="161"/>
      <c r="AGI24" s="161"/>
      <c r="AGJ24" s="161"/>
      <c r="AGK24" s="161"/>
      <c r="AGL24" s="161"/>
      <c r="AGM24" s="161"/>
      <c r="AGN24" s="161"/>
      <c r="AGO24" s="161"/>
      <c r="AGP24" s="161"/>
      <c r="AGQ24" s="161"/>
      <c r="AGR24" s="161"/>
      <c r="AGS24" s="161"/>
      <c r="AGT24" s="161"/>
      <c r="AGU24" s="161"/>
      <c r="AGV24" s="161"/>
      <c r="AGW24" s="161"/>
      <c r="AGX24" s="161"/>
      <c r="AGY24" s="161"/>
      <c r="AGZ24" s="161"/>
      <c r="AHA24" s="161"/>
      <c r="AHB24" s="161"/>
      <c r="AHC24" s="161"/>
      <c r="AHD24" s="161"/>
      <c r="AHE24" s="161"/>
      <c r="AHF24" s="161"/>
      <c r="AHG24" s="161"/>
      <c r="AHH24" s="161"/>
      <c r="AHI24" s="161"/>
      <c r="AHJ24" s="161"/>
      <c r="AHK24" s="161"/>
      <c r="AHL24" s="161"/>
      <c r="AHM24" s="161"/>
      <c r="AHN24" s="161"/>
      <c r="AHO24" s="161"/>
      <c r="AHP24" s="161"/>
      <c r="AHQ24" s="161"/>
      <c r="AHR24" s="161"/>
      <c r="AHS24" s="161"/>
      <c r="AHT24" s="161"/>
      <c r="AHU24" s="161"/>
      <c r="AHV24" s="161"/>
      <c r="AHW24" s="161"/>
      <c r="AHX24" s="161"/>
      <c r="AHY24" s="161"/>
      <c r="AHZ24" s="161"/>
      <c r="AIA24" s="161"/>
      <c r="AIB24" s="161"/>
      <c r="AIC24" s="161"/>
      <c r="AID24" s="161"/>
      <c r="AIE24" s="161"/>
      <c r="AIF24" s="161"/>
      <c r="AIG24" s="161"/>
      <c r="AIH24" s="161"/>
      <c r="AII24" s="161"/>
      <c r="AIJ24" s="161"/>
      <c r="AIK24" s="161"/>
      <c r="AIL24" s="161"/>
      <c r="AIM24" s="161"/>
      <c r="AIN24" s="161"/>
      <c r="AIO24" s="161"/>
      <c r="AIP24" s="161"/>
      <c r="AIQ24" s="161"/>
      <c r="AIR24" s="161"/>
      <c r="AIS24" s="161"/>
      <c r="AIT24" s="161"/>
      <c r="AIU24" s="161"/>
      <c r="AIV24" s="161"/>
      <c r="AIW24" s="161"/>
      <c r="AIX24" s="161"/>
      <c r="AIY24" s="161"/>
      <c r="AIZ24" s="161"/>
      <c r="AJA24" s="161"/>
      <c r="AJB24" s="161"/>
      <c r="AJC24" s="161"/>
      <c r="AJD24" s="161"/>
      <c r="AJE24" s="161"/>
      <c r="AJF24" s="161"/>
      <c r="AJG24" s="161"/>
      <c r="AJH24" s="161"/>
      <c r="AJI24" s="161"/>
      <c r="AJJ24" s="161"/>
      <c r="AJK24" s="161"/>
      <c r="AJL24" s="161"/>
      <c r="AJM24" s="161"/>
      <c r="AJN24" s="161"/>
      <c r="AJO24" s="161"/>
      <c r="AJP24" s="161"/>
      <c r="AJQ24" s="161"/>
      <c r="AJR24" s="161"/>
      <c r="AJS24" s="161"/>
      <c r="AJT24" s="161"/>
      <c r="AJU24" s="161"/>
      <c r="AJV24" s="161"/>
      <c r="AJW24" s="161"/>
      <c r="AJX24" s="161"/>
      <c r="AJY24" s="161"/>
      <c r="AJZ24" s="161"/>
      <c r="AKA24" s="161"/>
      <c r="AKB24" s="161"/>
      <c r="AKC24" s="161"/>
      <c r="AKD24" s="161"/>
      <c r="AKE24" s="161"/>
      <c r="AKF24" s="161"/>
      <c r="AKG24" s="161"/>
      <c r="AKH24" s="161"/>
      <c r="AKI24" s="161"/>
      <c r="AKJ24" s="161"/>
      <c r="AKK24" s="161"/>
      <c r="AKL24" s="161"/>
      <c r="AKM24" s="161"/>
      <c r="AKN24" s="161"/>
      <c r="AKO24" s="161"/>
      <c r="AKP24" s="161"/>
      <c r="AKQ24" s="161"/>
      <c r="AKR24" s="161"/>
      <c r="AKS24" s="161"/>
      <c r="AKT24" s="161"/>
      <c r="AKU24" s="161"/>
      <c r="AKV24" s="161"/>
      <c r="AKW24" s="161"/>
      <c r="AKX24" s="161"/>
      <c r="AKY24" s="161"/>
      <c r="AKZ24" s="161"/>
      <c r="ALA24" s="161"/>
      <c r="ALB24" s="161"/>
      <c r="ALC24" s="161"/>
      <c r="ALD24" s="161"/>
      <c r="ALE24" s="161"/>
      <c r="ALF24" s="161"/>
      <c r="ALG24" s="161"/>
      <c r="ALH24" s="161"/>
      <c r="ALI24" s="161"/>
      <c r="ALJ24" s="161"/>
      <c r="ALK24" s="161"/>
      <c r="ALL24" s="161"/>
      <c r="ALM24" s="161"/>
      <c r="ALN24" s="161"/>
      <c r="ALO24" s="161"/>
      <c r="ALP24" s="161"/>
      <c r="ALQ24" s="161"/>
      <c r="ALR24" s="161"/>
      <c r="ALS24" s="161"/>
      <c r="ALT24" s="161"/>
      <c r="ALU24" s="161"/>
      <c r="ALV24" s="161"/>
      <c r="ALW24" s="161"/>
      <c r="ALX24" s="161"/>
      <c r="ALY24" s="161"/>
      <c r="ALZ24" s="161"/>
      <c r="AMA24" s="161"/>
      <c r="AMB24" s="161"/>
      <c r="AMC24" s="161"/>
      <c r="AMD24" s="161"/>
      <c r="AME24" s="161"/>
      <c r="AMF24" s="161"/>
      <c r="AMG24" s="161"/>
      <c r="AMH24" s="161"/>
      <c r="AMI24" s="161"/>
      <c r="AMJ24" s="161"/>
      <c r="AMK24" s="161"/>
      <c r="AML24" s="161"/>
      <c r="AMM24" s="161"/>
      <c r="AMN24" s="161"/>
      <c r="AMO24" s="161"/>
      <c r="AMP24" s="161"/>
      <c r="AMQ24" s="161"/>
      <c r="AMR24" s="161"/>
      <c r="AMS24" s="161"/>
      <c r="AMT24" s="161"/>
      <c r="AMU24" s="161"/>
      <c r="AMV24" s="161"/>
      <c r="AMW24" s="161"/>
      <c r="AMX24" s="161"/>
      <c r="AMY24" s="161"/>
      <c r="AMZ24" s="161"/>
      <c r="ANA24" s="161"/>
      <c r="ANB24" s="161"/>
      <c r="ANC24" s="161"/>
      <c r="AND24" s="161"/>
      <c r="ANE24" s="161"/>
      <c r="ANF24" s="161"/>
      <c r="ANG24" s="161"/>
      <c r="ANH24" s="161"/>
      <c r="ANI24" s="161"/>
      <c r="ANJ24" s="161"/>
      <c r="ANK24" s="161"/>
      <c r="ANL24" s="161"/>
      <c r="ANM24" s="161"/>
      <c r="ANN24" s="161"/>
      <c r="ANO24" s="161"/>
      <c r="ANP24" s="161"/>
      <c r="ANQ24" s="161"/>
      <c r="ANR24" s="161"/>
      <c r="ANS24" s="161"/>
      <c r="ANT24" s="161"/>
      <c r="ANU24" s="161"/>
      <c r="ANV24" s="161"/>
      <c r="ANW24" s="161"/>
      <c r="ANX24" s="161"/>
      <c r="ANY24" s="161"/>
      <c r="ANZ24" s="161"/>
      <c r="AOA24" s="161"/>
      <c r="AOB24" s="161"/>
      <c r="AOC24" s="161"/>
      <c r="AOD24" s="161"/>
      <c r="AOE24" s="161"/>
      <c r="AOF24" s="161"/>
      <c r="AOG24" s="161"/>
      <c r="AOH24" s="161"/>
      <c r="AOI24" s="161"/>
      <c r="AOJ24" s="161"/>
      <c r="AOK24" s="161"/>
      <c r="AOL24" s="161"/>
      <c r="AOM24" s="161"/>
      <c r="AON24" s="161"/>
      <c r="AOO24" s="161"/>
      <c r="AOP24" s="161"/>
      <c r="AOQ24" s="161"/>
      <c r="AOR24" s="161"/>
      <c r="AOS24" s="161"/>
      <c r="AOT24" s="161"/>
      <c r="AOU24" s="161"/>
      <c r="AOV24" s="161"/>
      <c r="AOW24" s="161"/>
      <c r="AOX24" s="161"/>
      <c r="AOY24" s="161"/>
      <c r="AOZ24" s="161"/>
      <c r="APA24" s="161"/>
      <c r="APB24" s="161"/>
      <c r="APC24" s="161"/>
      <c r="APD24" s="161"/>
      <c r="APE24" s="161"/>
      <c r="APF24" s="161"/>
      <c r="APG24" s="161"/>
      <c r="APH24" s="161"/>
      <c r="API24" s="161"/>
      <c r="APJ24" s="161"/>
      <c r="APK24" s="161"/>
      <c r="APL24" s="161"/>
      <c r="APM24" s="161"/>
      <c r="APN24" s="161"/>
      <c r="APO24" s="161"/>
      <c r="APP24" s="161"/>
      <c r="APQ24" s="161"/>
      <c r="APR24" s="161"/>
      <c r="APS24" s="161"/>
      <c r="APT24" s="161"/>
      <c r="APU24" s="161"/>
      <c r="APV24" s="161"/>
      <c r="APW24" s="161"/>
      <c r="APX24" s="161"/>
      <c r="APY24" s="161"/>
      <c r="APZ24" s="161"/>
      <c r="AQA24" s="161"/>
      <c r="AQB24" s="161"/>
      <c r="AQC24" s="161"/>
      <c r="AQD24" s="161"/>
      <c r="AQE24" s="161"/>
      <c r="AQF24" s="161"/>
      <c r="AQG24" s="161"/>
      <c r="AQH24" s="161"/>
      <c r="AQI24" s="161"/>
      <c r="AQJ24" s="161"/>
      <c r="AQK24" s="161"/>
      <c r="AQL24" s="161"/>
      <c r="AQM24" s="161"/>
      <c r="AQN24" s="161"/>
      <c r="AQO24" s="161"/>
      <c r="AQP24" s="161"/>
      <c r="AQQ24" s="161"/>
      <c r="AQR24" s="161"/>
      <c r="AQS24" s="161"/>
      <c r="AQT24" s="161"/>
      <c r="AQU24" s="161"/>
      <c r="AQV24" s="161"/>
      <c r="AQW24" s="161"/>
      <c r="AQX24" s="161"/>
      <c r="AQY24" s="161"/>
      <c r="AQZ24" s="161"/>
      <c r="ARA24" s="161"/>
      <c r="ARB24" s="161"/>
      <c r="ARC24" s="161"/>
      <c r="ARD24" s="161"/>
      <c r="ARE24" s="161"/>
      <c r="ARF24" s="161"/>
      <c r="ARG24" s="161"/>
      <c r="ARH24" s="161"/>
      <c r="ARI24" s="161"/>
      <c r="ARJ24" s="161"/>
      <c r="ARK24" s="161"/>
      <c r="ARL24" s="161"/>
      <c r="ARM24" s="161"/>
      <c r="ARN24" s="161"/>
      <c r="ARO24" s="161"/>
      <c r="ARP24" s="161"/>
      <c r="ARQ24" s="161"/>
      <c r="ARR24" s="161"/>
      <c r="ARS24" s="161"/>
      <c r="ART24" s="161"/>
      <c r="ARU24" s="161"/>
      <c r="ARV24" s="161"/>
      <c r="ARW24" s="161"/>
      <c r="ARX24" s="161"/>
      <c r="ARY24" s="161"/>
      <c r="ARZ24" s="161"/>
      <c r="ASA24" s="161"/>
      <c r="ASB24" s="161"/>
      <c r="ASC24" s="161"/>
      <c r="ASD24" s="161"/>
      <c r="ASE24" s="161"/>
      <c r="ASF24" s="161"/>
      <c r="ASG24" s="161"/>
      <c r="ASH24" s="161"/>
      <c r="ASI24" s="161"/>
      <c r="ASJ24" s="161"/>
      <c r="ASK24" s="161"/>
      <c r="ASL24" s="161"/>
      <c r="ASM24" s="161"/>
      <c r="ASN24" s="161"/>
      <c r="ASO24" s="161"/>
      <c r="ASP24" s="161"/>
      <c r="ASQ24" s="161"/>
      <c r="ASR24" s="161"/>
      <c r="ASS24" s="161"/>
      <c r="AST24" s="161"/>
      <c r="ASU24" s="161"/>
      <c r="ASV24" s="161"/>
      <c r="ASW24" s="161"/>
      <c r="ASX24" s="161"/>
      <c r="ASY24" s="161"/>
      <c r="ASZ24" s="161"/>
      <c r="ATA24" s="161"/>
      <c r="ATB24" s="161"/>
      <c r="ATC24" s="161"/>
      <c r="ATD24" s="161"/>
      <c r="ATE24" s="161"/>
      <c r="ATF24" s="161"/>
      <c r="ATG24" s="161"/>
      <c r="ATH24" s="161"/>
      <c r="ATI24" s="161"/>
      <c r="ATJ24" s="161"/>
      <c r="ATK24" s="161"/>
      <c r="ATL24" s="161"/>
      <c r="ATM24" s="161"/>
      <c r="ATN24" s="161"/>
      <c r="ATO24" s="161"/>
      <c r="ATP24" s="161"/>
      <c r="ATQ24" s="161"/>
      <c r="ATR24" s="161"/>
      <c r="ATS24" s="161"/>
      <c r="ATT24" s="161"/>
      <c r="ATU24" s="161"/>
      <c r="ATV24" s="161"/>
      <c r="ATW24" s="161"/>
      <c r="ATX24" s="161"/>
      <c r="ATY24" s="161"/>
      <c r="ATZ24" s="161"/>
      <c r="AUA24" s="161"/>
      <c r="AUB24" s="161"/>
      <c r="AUC24" s="161"/>
      <c r="AUD24" s="161"/>
      <c r="AUE24" s="161"/>
      <c r="AUF24" s="161"/>
      <c r="AUG24" s="161"/>
      <c r="AUH24" s="161"/>
      <c r="AUI24" s="161"/>
      <c r="AUJ24" s="161"/>
      <c r="AUK24" s="161"/>
      <c r="AUL24" s="161"/>
      <c r="AUM24" s="161"/>
      <c r="AUN24" s="161"/>
      <c r="AUO24" s="161"/>
      <c r="AUP24" s="161"/>
      <c r="AUQ24" s="161"/>
      <c r="AUR24" s="161"/>
      <c r="AUS24" s="161"/>
      <c r="AUT24" s="161"/>
      <c r="AUU24" s="161"/>
      <c r="AUV24" s="161"/>
      <c r="AUW24" s="161"/>
      <c r="AUX24" s="161"/>
      <c r="AUY24" s="161"/>
      <c r="AUZ24" s="161"/>
      <c r="AVA24" s="161"/>
      <c r="AVB24" s="161"/>
      <c r="AVC24" s="161"/>
      <c r="AVD24" s="161"/>
      <c r="AVE24" s="161"/>
      <c r="AVF24" s="161"/>
      <c r="AVG24" s="161"/>
      <c r="AVH24" s="161"/>
      <c r="AVI24" s="161"/>
      <c r="AVJ24" s="161"/>
      <c r="AVK24" s="161"/>
      <c r="AVL24" s="161"/>
      <c r="AVM24" s="161"/>
      <c r="AVN24" s="161"/>
      <c r="AVO24" s="161"/>
      <c r="AVP24" s="161"/>
      <c r="AVQ24" s="161"/>
      <c r="AVR24" s="161"/>
      <c r="AVS24" s="161"/>
      <c r="AVT24" s="161"/>
      <c r="AVU24" s="161"/>
      <c r="AVV24" s="161"/>
      <c r="AVW24" s="161"/>
      <c r="AVX24" s="161"/>
      <c r="AVY24" s="161"/>
      <c r="AVZ24" s="161"/>
      <c r="AWA24" s="161"/>
      <c r="AWB24" s="161"/>
      <c r="AWC24" s="161"/>
      <c r="AWD24" s="161"/>
      <c r="AWE24" s="161"/>
      <c r="AWF24" s="161"/>
      <c r="AWG24" s="161"/>
      <c r="AWH24" s="161"/>
      <c r="AWI24" s="161"/>
      <c r="AWJ24" s="161"/>
      <c r="AWK24" s="161"/>
      <c r="AWL24" s="161"/>
      <c r="AWM24" s="161"/>
      <c r="AWN24" s="161"/>
      <c r="AWO24" s="161"/>
      <c r="AWP24" s="161"/>
      <c r="AWQ24" s="161"/>
      <c r="AWR24" s="161"/>
      <c r="AWS24" s="161"/>
      <c r="AWT24" s="161"/>
      <c r="AWU24" s="161"/>
      <c r="AWV24" s="161"/>
      <c r="AWW24" s="161"/>
      <c r="AWX24" s="161"/>
      <c r="AWY24" s="161"/>
      <c r="AWZ24" s="161"/>
      <c r="AXA24" s="161"/>
      <c r="AXB24" s="161"/>
      <c r="AXC24" s="161"/>
      <c r="AXD24" s="161"/>
      <c r="AXE24" s="161"/>
      <c r="AXF24" s="161"/>
      <c r="AXG24" s="161"/>
      <c r="AXH24" s="161"/>
      <c r="AXI24" s="161"/>
      <c r="AXJ24" s="161"/>
      <c r="AXK24" s="161"/>
      <c r="AXL24" s="161"/>
      <c r="AXM24" s="161"/>
      <c r="AXN24" s="161"/>
      <c r="AXO24" s="161"/>
      <c r="AXP24" s="161"/>
      <c r="AXQ24" s="161"/>
      <c r="AXR24" s="161"/>
      <c r="AXS24" s="161"/>
      <c r="AXT24" s="161"/>
      <c r="AXU24" s="161"/>
      <c r="AXV24" s="161"/>
      <c r="AXW24" s="161"/>
      <c r="AXX24" s="161"/>
      <c r="AXY24" s="161"/>
      <c r="AXZ24" s="161"/>
      <c r="AYA24" s="161"/>
      <c r="AYB24" s="161"/>
      <c r="AYC24" s="161"/>
      <c r="AYD24" s="161"/>
      <c r="AYE24" s="161"/>
      <c r="AYF24" s="161"/>
      <c r="AYG24" s="161"/>
      <c r="AYH24" s="161"/>
      <c r="AYI24" s="161"/>
      <c r="AYJ24" s="161"/>
      <c r="AYK24" s="161"/>
      <c r="AYL24" s="161"/>
      <c r="AYM24" s="161"/>
      <c r="AYN24" s="161"/>
      <c r="AYO24" s="161"/>
      <c r="AYP24" s="161"/>
      <c r="AYQ24" s="161"/>
      <c r="AYR24" s="161"/>
      <c r="AYS24" s="161"/>
      <c r="AYT24" s="161"/>
      <c r="AYU24" s="161"/>
      <c r="AYV24" s="161"/>
      <c r="AYW24" s="161"/>
      <c r="AYX24" s="161"/>
      <c r="AYY24" s="161"/>
      <c r="AYZ24" s="161"/>
      <c r="AZA24" s="161"/>
      <c r="AZB24" s="161"/>
      <c r="AZC24" s="161"/>
      <c r="AZD24" s="161"/>
      <c r="AZE24" s="161"/>
      <c r="AZF24" s="161"/>
      <c r="AZG24" s="161"/>
      <c r="AZH24" s="161"/>
      <c r="AZI24" s="161"/>
      <c r="AZJ24" s="161"/>
      <c r="AZK24" s="161"/>
      <c r="AZL24" s="161"/>
      <c r="AZM24" s="161"/>
      <c r="AZN24" s="161"/>
      <c r="AZO24" s="161"/>
      <c r="AZP24" s="161"/>
      <c r="AZQ24" s="161"/>
      <c r="AZR24" s="161"/>
      <c r="AZS24" s="161"/>
      <c r="AZT24" s="161"/>
      <c r="AZU24" s="161"/>
      <c r="AZV24" s="161"/>
      <c r="AZW24" s="161"/>
      <c r="AZX24" s="161"/>
      <c r="AZY24" s="161"/>
      <c r="AZZ24" s="161"/>
      <c r="BAA24" s="161"/>
      <c r="BAB24" s="161"/>
      <c r="BAC24" s="161"/>
      <c r="BAD24" s="161"/>
      <c r="BAE24" s="161"/>
      <c r="BAF24" s="161"/>
      <c r="BAG24" s="161"/>
      <c r="BAH24" s="161"/>
      <c r="BAI24" s="161"/>
      <c r="BAJ24" s="161"/>
      <c r="BAK24" s="161"/>
      <c r="BAL24" s="161"/>
      <c r="BAM24" s="161"/>
      <c r="BAN24" s="161"/>
      <c r="BAO24" s="161"/>
      <c r="BAP24" s="161"/>
      <c r="BAQ24" s="161"/>
      <c r="BAR24" s="161"/>
      <c r="BAS24" s="161"/>
      <c r="BAT24" s="161"/>
      <c r="BAU24" s="161"/>
      <c r="BAV24" s="161"/>
      <c r="BAW24" s="161"/>
      <c r="BAX24" s="161"/>
      <c r="BAY24" s="161"/>
      <c r="BAZ24" s="161"/>
      <c r="BBA24" s="161"/>
      <c r="BBB24" s="161"/>
      <c r="BBC24" s="161"/>
      <c r="BBD24" s="161"/>
      <c r="BBE24" s="161"/>
      <c r="BBF24" s="161"/>
      <c r="BBG24" s="161"/>
      <c r="BBH24" s="161"/>
      <c r="BBI24" s="161"/>
      <c r="BBJ24" s="161"/>
      <c r="BBK24" s="161"/>
      <c r="BBL24" s="161"/>
      <c r="BBM24" s="161"/>
      <c r="BBN24" s="161"/>
      <c r="BBO24" s="161"/>
      <c r="BBP24" s="161"/>
      <c r="BBQ24" s="161"/>
      <c r="BBR24" s="161"/>
      <c r="BBS24" s="161"/>
      <c r="BBT24" s="161"/>
      <c r="BBU24" s="161"/>
      <c r="BBV24" s="161"/>
      <c r="BBW24" s="161"/>
      <c r="BBX24" s="161"/>
      <c r="BBY24" s="161"/>
      <c r="BBZ24" s="161"/>
      <c r="BCA24" s="161"/>
      <c r="BCB24" s="161"/>
      <c r="BCC24" s="161"/>
      <c r="BCD24" s="161"/>
      <c r="BCE24" s="161"/>
      <c r="BCF24" s="161"/>
      <c r="BCG24" s="161"/>
      <c r="BCH24" s="161"/>
      <c r="BCI24" s="161"/>
      <c r="BCJ24" s="161"/>
      <c r="BCK24" s="161"/>
      <c r="BCL24" s="161"/>
      <c r="BCM24" s="161"/>
      <c r="BCN24" s="161"/>
      <c r="BCO24" s="161"/>
      <c r="BCP24" s="161"/>
      <c r="BCQ24" s="161"/>
      <c r="BCR24" s="161"/>
      <c r="BCS24" s="161"/>
      <c r="BCT24" s="161"/>
      <c r="BCU24" s="161"/>
      <c r="BCV24" s="161"/>
      <c r="BCW24" s="161"/>
      <c r="BCX24" s="161"/>
      <c r="BCY24" s="161"/>
      <c r="BCZ24" s="161"/>
      <c r="BDA24" s="161"/>
      <c r="BDB24" s="161"/>
      <c r="BDC24" s="161"/>
      <c r="BDD24" s="161"/>
      <c r="BDE24" s="161"/>
      <c r="BDF24" s="161"/>
      <c r="BDG24" s="161"/>
      <c r="BDH24" s="161"/>
      <c r="BDI24" s="161"/>
      <c r="BDJ24" s="161"/>
      <c r="BDK24" s="161"/>
      <c r="BDL24" s="161"/>
      <c r="BDM24" s="161"/>
      <c r="BDN24" s="161"/>
      <c r="BDO24" s="161"/>
      <c r="BDP24" s="161"/>
      <c r="BDQ24" s="161"/>
      <c r="BDR24" s="161"/>
      <c r="BDS24" s="161"/>
      <c r="BDT24" s="161"/>
      <c r="BDU24" s="161"/>
      <c r="BDV24" s="161"/>
      <c r="BDW24" s="161"/>
      <c r="BDX24" s="161"/>
      <c r="BDY24" s="161"/>
      <c r="BDZ24" s="161"/>
      <c r="BEA24" s="161"/>
      <c r="BEB24" s="161"/>
      <c r="BEC24" s="161"/>
      <c r="BED24" s="161"/>
      <c r="BEE24" s="161"/>
      <c r="BEF24" s="161"/>
      <c r="BEG24" s="161"/>
      <c r="BEH24" s="161"/>
      <c r="BEI24" s="161"/>
      <c r="BEJ24" s="161"/>
      <c r="BEK24" s="161"/>
      <c r="BEL24" s="161"/>
      <c r="BEM24" s="161"/>
      <c r="BEN24" s="161"/>
      <c r="BEO24" s="161"/>
      <c r="BEP24" s="161"/>
      <c r="BEQ24" s="161"/>
      <c r="BER24" s="161"/>
      <c r="BES24" s="161"/>
      <c r="BET24" s="161"/>
      <c r="BEU24" s="161"/>
      <c r="BEV24" s="161"/>
      <c r="BEW24" s="161"/>
      <c r="BEX24" s="161"/>
      <c r="BEY24" s="161"/>
      <c r="BEZ24" s="161"/>
      <c r="BFA24" s="161"/>
      <c r="BFB24" s="161"/>
      <c r="BFC24" s="161"/>
      <c r="BFD24" s="161"/>
      <c r="BFE24" s="161"/>
      <c r="BFF24" s="161"/>
      <c r="BFG24" s="161"/>
      <c r="BFH24" s="161"/>
      <c r="BFI24" s="161"/>
      <c r="BFJ24" s="161"/>
      <c r="BFK24" s="161"/>
      <c r="BFL24" s="161"/>
      <c r="BFM24" s="161"/>
      <c r="BFN24" s="161"/>
      <c r="BFO24" s="161"/>
      <c r="BFP24" s="161"/>
      <c r="BFQ24" s="161"/>
      <c r="BFR24" s="161"/>
      <c r="BFS24" s="161"/>
      <c r="BFT24" s="161"/>
      <c r="BFU24" s="161"/>
      <c r="BFV24" s="161"/>
      <c r="BFW24" s="161"/>
      <c r="BFX24" s="161"/>
      <c r="BFY24" s="161"/>
      <c r="BFZ24" s="161"/>
      <c r="BGA24" s="161"/>
      <c r="BGB24" s="161"/>
      <c r="BGC24" s="161"/>
      <c r="BGD24" s="161"/>
      <c r="BGE24" s="161"/>
      <c r="BGF24" s="161"/>
      <c r="BGG24" s="161"/>
      <c r="BGH24" s="161"/>
      <c r="BGI24" s="161"/>
      <c r="BGJ24" s="161"/>
      <c r="BGK24" s="161"/>
      <c r="BGL24" s="161"/>
      <c r="BGM24" s="161"/>
      <c r="BGN24" s="161"/>
      <c r="BGO24" s="161"/>
      <c r="BGP24" s="161"/>
      <c r="BGQ24" s="161"/>
      <c r="BGR24" s="161"/>
      <c r="BGS24" s="161"/>
      <c r="BGT24" s="161"/>
      <c r="BGU24" s="161"/>
      <c r="BGV24" s="161"/>
      <c r="BGW24" s="161"/>
      <c r="BGX24" s="161"/>
      <c r="BGY24" s="161"/>
      <c r="BGZ24" s="161"/>
      <c r="BHA24" s="161"/>
      <c r="BHB24" s="161"/>
      <c r="BHC24" s="161"/>
      <c r="BHD24" s="161"/>
      <c r="BHE24" s="161"/>
      <c r="BHF24" s="161"/>
      <c r="BHG24" s="161"/>
      <c r="BHH24" s="161"/>
      <c r="BHI24" s="161"/>
      <c r="BHJ24" s="161"/>
      <c r="BHK24" s="161"/>
      <c r="BHL24" s="161"/>
      <c r="BHM24" s="161"/>
      <c r="BHN24" s="161"/>
      <c r="BHO24" s="161"/>
      <c r="BHP24" s="161"/>
      <c r="BHQ24" s="161"/>
      <c r="BHR24" s="161"/>
      <c r="BHS24" s="161"/>
      <c r="BHT24" s="161"/>
      <c r="BHU24" s="161"/>
      <c r="BHV24" s="161"/>
      <c r="BHW24" s="161"/>
      <c r="BHX24" s="161"/>
      <c r="BHY24" s="161"/>
      <c r="BHZ24" s="161"/>
      <c r="BIA24" s="161"/>
      <c r="BIB24" s="161"/>
      <c r="BIC24" s="161"/>
      <c r="BID24" s="161"/>
      <c r="BIE24" s="161"/>
      <c r="BIF24" s="161"/>
      <c r="BIG24" s="161"/>
      <c r="BIH24" s="161"/>
      <c r="BII24" s="161"/>
      <c r="BIJ24" s="161"/>
      <c r="BIK24" s="161"/>
      <c r="BIL24" s="161"/>
      <c r="BIM24" s="161"/>
      <c r="BIN24" s="161"/>
      <c r="BIO24" s="161"/>
      <c r="BIP24" s="161"/>
      <c r="BIQ24" s="161"/>
      <c r="BIR24" s="161"/>
      <c r="BIS24" s="161"/>
      <c r="BIT24" s="161"/>
      <c r="BIU24" s="161"/>
      <c r="BIV24" s="161"/>
      <c r="BIW24" s="161"/>
      <c r="BIX24" s="161"/>
      <c r="BIY24" s="161"/>
      <c r="BIZ24" s="161"/>
      <c r="BJA24" s="161"/>
      <c r="BJB24" s="161"/>
      <c r="BJC24" s="161"/>
      <c r="BJD24" s="161"/>
      <c r="BJE24" s="161"/>
      <c r="BJF24" s="161"/>
      <c r="BJG24" s="161"/>
      <c r="BJH24" s="161"/>
      <c r="BJI24" s="161"/>
      <c r="BJJ24" s="161"/>
      <c r="BJK24" s="161"/>
      <c r="BJL24" s="161"/>
      <c r="BJM24" s="161"/>
      <c r="BJN24" s="161"/>
      <c r="BJO24" s="161"/>
      <c r="BJP24" s="161"/>
      <c r="BJQ24" s="161"/>
      <c r="BJR24" s="161"/>
      <c r="BJS24" s="161"/>
      <c r="BJT24" s="161"/>
      <c r="BJU24" s="161"/>
      <c r="BJV24" s="161"/>
      <c r="BJW24" s="161"/>
      <c r="BJX24" s="161"/>
      <c r="BJY24" s="161"/>
      <c r="BJZ24" s="161"/>
      <c r="BKA24" s="161"/>
      <c r="BKB24" s="161"/>
      <c r="BKC24" s="161"/>
      <c r="BKD24" s="161"/>
      <c r="BKE24" s="161"/>
      <c r="BKF24" s="161"/>
      <c r="BKG24" s="161"/>
      <c r="BKH24" s="161"/>
      <c r="BKI24" s="161"/>
      <c r="BKJ24" s="161"/>
      <c r="BKK24" s="161"/>
      <c r="BKL24" s="161"/>
      <c r="BKM24" s="161"/>
      <c r="BKN24" s="161"/>
      <c r="BKO24" s="161"/>
      <c r="BKP24" s="161"/>
      <c r="BKQ24" s="161"/>
      <c r="BKR24" s="161"/>
      <c r="BKS24" s="161"/>
      <c r="BKT24" s="161"/>
      <c r="BKU24" s="161"/>
      <c r="BKV24" s="161"/>
      <c r="BKW24" s="161"/>
      <c r="BKX24" s="161"/>
      <c r="BKY24" s="161"/>
      <c r="BKZ24" s="161"/>
      <c r="BLA24" s="161"/>
      <c r="BLB24" s="161"/>
      <c r="BLC24" s="161"/>
      <c r="BLD24" s="161"/>
      <c r="BLE24" s="161"/>
      <c r="BLF24" s="161"/>
      <c r="BLG24" s="161"/>
      <c r="BLH24" s="161"/>
      <c r="BLI24" s="161"/>
      <c r="BLJ24" s="161"/>
      <c r="BLK24" s="161"/>
      <c r="BLL24" s="161"/>
      <c r="BLM24" s="161"/>
      <c r="BLN24" s="161"/>
      <c r="BLO24" s="161"/>
      <c r="BLP24" s="161"/>
      <c r="BLQ24" s="161"/>
      <c r="BLR24" s="161"/>
      <c r="BLS24" s="161"/>
      <c r="BLT24" s="161"/>
      <c r="BLU24" s="161"/>
      <c r="BLV24" s="161"/>
      <c r="BLW24" s="161"/>
      <c r="BLX24" s="161"/>
      <c r="BLY24" s="161"/>
      <c r="BLZ24" s="161"/>
      <c r="BMA24" s="161"/>
      <c r="BMB24" s="161"/>
      <c r="BMC24" s="161"/>
      <c r="BMD24" s="161"/>
      <c r="BME24" s="161"/>
      <c r="BMF24" s="161"/>
      <c r="BMG24" s="161"/>
      <c r="BMH24" s="161"/>
      <c r="BMI24" s="161"/>
      <c r="BMJ24" s="161"/>
      <c r="BMK24" s="161"/>
      <c r="BML24" s="161"/>
      <c r="BMM24" s="161"/>
      <c r="BMN24" s="161"/>
      <c r="BMO24" s="161"/>
      <c r="BMP24" s="161"/>
      <c r="BMQ24" s="161"/>
      <c r="BMR24" s="161"/>
      <c r="BMS24" s="161"/>
      <c r="BMT24" s="161"/>
      <c r="BMU24" s="161"/>
      <c r="BMV24" s="161"/>
      <c r="BMW24" s="161"/>
      <c r="BMX24" s="161"/>
      <c r="BMY24" s="161"/>
      <c r="BMZ24" s="161"/>
      <c r="BNA24" s="161"/>
      <c r="BNB24" s="161"/>
      <c r="BNC24" s="161"/>
      <c r="BND24" s="161"/>
      <c r="BNE24" s="161"/>
      <c r="BNF24" s="161"/>
      <c r="BNG24" s="161"/>
      <c r="BNH24" s="161"/>
      <c r="BNI24" s="161"/>
      <c r="BNJ24" s="161"/>
      <c r="BNK24" s="161"/>
      <c r="BNL24" s="161"/>
      <c r="BNM24" s="161"/>
      <c r="BNN24" s="161"/>
      <c r="BNO24" s="161"/>
      <c r="BNP24" s="161"/>
      <c r="BNQ24" s="161"/>
      <c r="BNR24" s="161"/>
      <c r="BNS24" s="161"/>
      <c r="BNT24" s="161"/>
      <c r="BNU24" s="161"/>
      <c r="BNV24" s="161"/>
      <c r="BNW24" s="161"/>
      <c r="BNX24" s="161"/>
      <c r="BNY24" s="161"/>
      <c r="BNZ24" s="161"/>
      <c r="BOA24" s="161"/>
      <c r="BOB24" s="161"/>
      <c r="BOC24" s="161"/>
      <c r="BOD24" s="161"/>
      <c r="BOE24" s="161"/>
      <c r="BOF24" s="161"/>
      <c r="BOG24" s="161"/>
      <c r="BOH24" s="161"/>
      <c r="BOI24" s="161"/>
      <c r="BOJ24" s="161"/>
      <c r="BOK24" s="161"/>
      <c r="BOL24" s="161"/>
      <c r="BOM24" s="161"/>
      <c r="BON24" s="161"/>
      <c r="BOO24" s="161"/>
      <c r="BOP24" s="161"/>
      <c r="BOQ24" s="161"/>
      <c r="BOR24" s="161"/>
      <c r="BOS24" s="161"/>
      <c r="BOT24" s="161"/>
      <c r="BOU24" s="161"/>
      <c r="BOV24" s="161"/>
      <c r="BOW24" s="161"/>
      <c r="BOX24" s="161"/>
      <c r="BOY24" s="161"/>
      <c r="BOZ24" s="161"/>
      <c r="BPA24" s="161"/>
      <c r="BPB24" s="161"/>
      <c r="BPC24" s="161"/>
      <c r="BPD24" s="161"/>
      <c r="BPE24" s="161"/>
      <c r="BPF24" s="161"/>
      <c r="BPG24" s="161"/>
      <c r="BPH24" s="161"/>
      <c r="BPI24" s="161"/>
      <c r="BPJ24" s="161"/>
      <c r="BPK24" s="161"/>
      <c r="BPL24" s="161"/>
      <c r="BPM24" s="161"/>
      <c r="BPN24" s="161"/>
      <c r="BPO24" s="161"/>
      <c r="BPP24" s="161"/>
      <c r="BPQ24" s="161"/>
      <c r="BPR24" s="161"/>
      <c r="BPS24" s="161"/>
      <c r="BPT24" s="161"/>
      <c r="BPU24" s="161"/>
      <c r="BPV24" s="161"/>
      <c r="BPW24" s="161"/>
      <c r="BPX24" s="161"/>
      <c r="BPY24" s="161"/>
      <c r="BPZ24" s="161"/>
      <c r="BQA24" s="161"/>
      <c r="BQB24" s="161"/>
      <c r="BQC24" s="161"/>
      <c r="BQD24" s="161"/>
      <c r="BQE24" s="161"/>
      <c r="BQF24" s="161"/>
      <c r="BQG24" s="161"/>
      <c r="BQH24" s="161"/>
      <c r="BQI24" s="161"/>
      <c r="BQJ24" s="161"/>
      <c r="BQK24" s="161"/>
      <c r="BQL24" s="161"/>
      <c r="BQM24" s="161"/>
      <c r="BQN24" s="161"/>
      <c r="BQO24" s="161"/>
      <c r="BQP24" s="161"/>
      <c r="BQQ24" s="161"/>
      <c r="BQR24" s="161"/>
      <c r="BQS24" s="161"/>
      <c r="BQT24" s="161"/>
      <c r="BQU24" s="161"/>
      <c r="BQV24" s="161"/>
      <c r="BQW24" s="161"/>
      <c r="BQX24" s="161"/>
      <c r="BQY24" s="161"/>
      <c r="BQZ24" s="161"/>
      <c r="BRA24" s="161"/>
      <c r="BRB24" s="161"/>
      <c r="BRC24" s="161"/>
      <c r="BRD24" s="161"/>
      <c r="BRE24" s="161"/>
      <c r="BRF24" s="161"/>
      <c r="BRG24" s="161"/>
      <c r="BRH24" s="161"/>
      <c r="BRI24" s="161"/>
      <c r="BRJ24" s="161"/>
      <c r="BRK24" s="161"/>
      <c r="BRL24" s="161"/>
      <c r="BRM24" s="161"/>
      <c r="BRN24" s="161"/>
      <c r="BRO24" s="161"/>
      <c r="BRP24" s="161"/>
      <c r="BRQ24" s="161"/>
      <c r="BRR24" s="161"/>
      <c r="BRS24" s="161"/>
      <c r="BRT24" s="161"/>
      <c r="BRU24" s="161"/>
      <c r="BRV24" s="161"/>
      <c r="BRW24" s="161"/>
      <c r="BRX24" s="161"/>
      <c r="BRY24" s="161"/>
      <c r="BRZ24" s="161"/>
      <c r="BSA24" s="161"/>
      <c r="BSB24" s="161"/>
      <c r="BSC24" s="161"/>
      <c r="BSD24" s="161"/>
      <c r="BSE24" s="161"/>
      <c r="BSF24" s="161"/>
      <c r="BSG24" s="161"/>
      <c r="BSH24" s="161"/>
      <c r="BSI24" s="161"/>
      <c r="BSJ24" s="161"/>
      <c r="BSK24" s="161"/>
      <c r="BSL24" s="161"/>
      <c r="BSM24" s="161"/>
      <c r="BSN24" s="161"/>
      <c r="BSO24" s="161"/>
      <c r="BSP24" s="161"/>
      <c r="BSQ24" s="161"/>
      <c r="BSR24" s="161"/>
      <c r="BSS24" s="161"/>
      <c r="BST24" s="161"/>
      <c r="BSU24" s="161"/>
      <c r="BSV24" s="161"/>
      <c r="BSW24" s="161"/>
      <c r="BSX24" s="161"/>
      <c r="BSY24" s="161"/>
      <c r="BSZ24" s="161"/>
      <c r="BTA24" s="161"/>
      <c r="BTB24" s="161"/>
      <c r="BTC24" s="161"/>
      <c r="BTD24" s="161"/>
      <c r="BTE24" s="161"/>
      <c r="BTF24" s="161"/>
      <c r="BTG24" s="161"/>
      <c r="BTH24" s="161"/>
      <c r="BTI24" s="161"/>
      <c r="BTJ24" s="161"/>
      <c r="BTK24" s="161"/>
      <c r="BTL24" s="161"/>
      <c r="BTM24" s="161"/>
      <c r="BTN24" s="161"/>
      <c r="BTO24" s="161"/>
      <c r="BTP24" s="161"/>
      <c r="BTQ24" s="161"/>
      <c r="BTR24" s="161"/>
      <c r="BTS24" s="161"/>
      <c r="BTT24" s="161"/>
      <c r="BTU24" s="161"/>
      <c r="BTV24" s="161"/>
      <c r="BTW24" s="161"/>
      <c r="BTX24" s="161"/>
      <c r="BTY24" s="161"/>
      <c r="BTZ24" s="161"/>
      <c r="BUA24" s="161"/>
      <c r="BUB24" s="161"/>
      <c r="BUC24" s="161"/>
      <c r="BUD24" s="161"/>
      <c r="BUE24" s="161"/>
      <c r="BUF24" s="161"/>
      <c r="BUG24" s="161"/>
      <c r="BUH24" s="161"/>
      <c r="BUI24" s="161"/>
      <c r="BUJ24" s="161"/>
      <c r="BUK24" s="161"/>
      <c r="BUL24" s="161"/>
      <c r="BUM24" s="161"/>
      <c r="BUN24" s="161"/>
      <c r="BUO24" s="161"/>
      <c r="BUP24" s="161"/>
      <c r="BUQ24" s="161"/>
      <c r="BUR24" s="161"/>
      <c r="BUS24" s="161"/>
      <c r="BUT24" s="161"/>
      <c r="BUU24" s="161"/>
      <c r="BUV24" s="161"/>
      <c r="BUW24" s="161"/>
      <c r="BUX24" s="161"/>
      <c r="BUY24" s="161"/>
      <c r="BUZ24" s="161"/>
      <c r="BVA24" s="161"/>
      <c r="BVB24" s="161"/>
      <c r="BVC24" s="161"/>
      <c r="BVD24" s="161"/>
      <c r="BVE24" s="161"/>
      <c r="BVF24" s="161"/>
      <c r="BVG24" s="161"/>
      <c r="BVH24" s="161"/>
      <c r="BVI24" s="161"/>
      <c r="BVJ24" s="161"/>
      <c r="BVK24" s="161"/>
      <c r="BVL24" s="161"/>
      <c r="BVM24" s="161"/>
      <c r="BVN24" s="161"/>
      <c r="BVO24" s="161"/>
      <c r="BVP24" s="161"/>
      <c r="BVQ24" s="161"/>
      <c r="BVR24" s="161"/>
      <c r="BVS24" s="161"/>
      <c r="BVT24" s="161"/>
      <c r="BVU24" s="161"/>
      <c r="BVV24" s="161"/>
      <c r="BVW24" s="161"/>
      <c r="BVX24" s="161"/>
      <c r="BVY24" s="161"/>
      <c r="BVZ24" s="161"/>
      <c r="BWA24" s="161"/>
      <c r="BWB24" s="161"/>
      <c r="BWC24" s="161"/>
      <c r="BWD24" s="161"/>
      <c r="BWE24" s="161"/>
      <c r="BWF24" s="161"/>
      <c r="BWG24" s="161"/>
      <c r="BWH24" s="161"/>
      <c r="BWI24" s="161"/>
      <c r="BWJ24" s="161"/>
      <c r="BWK24" s="161"/>
      <c r="BWL24" s="161"/>
      <c r="BWM24" s="161"/>
      <c r="BWN24" s="161"/>
      <c r="BWO24" s="161"/>
      <c r="BWP24" s="161"/>
      <c r="BWQ24" s="161"/>
      <c r="BWR24" s="161"/>
      <c r="BWS24" s="161"/>
      <c r="BWT24" s="161"/>
      <c r="BWU24" s="161"/>
      <c r="BWV24" s="161"/>
      <c r="BWW24" s="161"/>
      <c r="BWX24" s="161"/>
      <c r="BWY24" s="161"/>
      <c r="BWZ24" s="161"/>
      <c r="BXA24" s="161"/>
      <c r="BXB24" s="161"/>
      <c r="BXC24" s="161"/>
      <c r="BXD24" s="161"/>
      <c r="BXE24" s="161"/>
      <c r="BXF24" s="161"/>
      <c r="BXG24" s="161"/>
      <c r="BXH24" s="161"/>
      <c r="BXI24" s="161"/>
      <c r="BXJ24" s="161"/>
      <c r="BXK24" s="161"/>
      <c r="BXL24" s="161"/>
      <c r="BXM24" s="161"/>
      <c r="BXN24" s="161"/>
      <c r="BXO24" s="161"/>
      <c r="BXP24" s="161"/>
      <c r="BXQ24" s="161"/>
      <c r="BXR24" s="161"/>
      <c r="BXS24" s="161"/>
      <c r="BXT24" s="161"/>
      <c r="BXU24" s="161"/>
      <c r="BXV24" s="161"/>
      <c r="BXW24" s="161"/>
      <c r="BXX24" s="161"/>
      <c r="BXY24" s="161"/>
      <c r="BXZ24" s="161"/>
      <c r="BYA24" s="161"/>
      <c r="BYB24" s="161"/>
      <c r="BYC24" s="161"/>
      <c r="BYD24" s="161"/>
      <c r="BYE24" s="161"/>
      <c r="BYF24" s="161"/>
      <c r="BYG24" s="161"/>
      <c r="BYH24" s="161"/>
      <c r="BYI24" s="161"/>
      <c r="BYJ24" s="161"/>
      <c r="BYK24" s="161"/>
      <c r="BYL24" s="161"/>
      <c r="BYM24" s="161"/>
      <c r="BYN24" s="161"/>
      <c r="BYO24" s="161"/>
      <c r="BYP24" s="161"/>
      <c r="BYQ24" s="161"/>
      <c r="BYR24" s="161"/>
      <c r="BYS24" s="161"/>
      <c r="BYT24" s="161"/>
      <c r="BYU24" s="161"/>
      <c r="BYV24" s="161"/>
      <c r="BYW24" s="161"/>
      <c r="BYX24" s="161"/>
      <c r="BYY24" s="161"/>
      <c r="BYZ24" s="161"/>
      <c r="BZA24" s="161"/>
      <c r="BZB24" s="161"/>
      <c r="BZC24" s="161"/>
      <c r="BZD24" s="161"/>
      <c r="BZE24" s="161"/>
      <c r="BZF24" s="161"/>
      <c r="BZG24" s="161"/>
      <c r="BZH24" s="161"/>
      <c r="BZI24" s="161"/>
      <c r="BZJ24" s="161"/>
      <c r="BZK24" s="161"/>
      <c r="BZL24" s="161"/>
      <c r="BZM24" s="161"/>
      <c r="BZN24" s="161"/>
      <c r="BZO24" s="161"/>
      <c r="BZP24" s="161"/>
      <c r="BZQ24" s="161"/>
      <c r="BZR24" s="161"/>
      <c r="BZS24" s="161"/>
      <c r="BZT24" s="161"/>
      <c r="BZU24" s="161"/>
      <c r="BZV24" s="161"/>
      <c r="BZW24" s="161"/>
      <c r="BZX24" s="161"/>
      <c r="BZY24" s="161"/>
      <c r="BZZ24" s="161"/>
      <c r="CAA24" s="161"/>
      <c r="CAB24" s="161"/>
      <c r="CAC24" s="161"/>
      <c r="CAD24" s="161"/>
      <c r="CAE24" s="161"/>
      <c r="CAF24" s="161"/>
      <c r="CAG24" s="161"/>
      <c r="CAH24" s="161"/>
      <c r="CAI24" s="161"/>
      <c r="CAJ24" s="161"/>
      <c r="CAK24" s="161"/>
      <c r="CAL24" s="161"/>
      <c r="CAM24" s="161"/>
      <c r="CAN24" s="161"/>
      <c r="CAO24" s="161"/>
      <c r="CAP24" s="161"/>
      <c r="CAQ24" s="161"/>
      <c r="CAR24" s="161"/>
      <c r="CAS24" s="161"/>
      <c r="CAT24" s="161"/>
      <c r="CAU24" s="161"/>
      <c r="CAV24" s="161"/>
      <c r="CAW24" s="161"/>
      <c r="CAX24" s="161"/>
      <c r="CAY24" s="161"/>
      <c r="CAZ24" s="161"/>
      <c r="CBA24" s="161"/>
      <c r="CBB24" s="161"/>
      <c r="CBC24" s="161"/>
      <c r="CBD24" s="161"/>
      <c r="CBE24" s="161"/>
      <c r="CBF24" s="161"/>
      <c r="CBG24" s="161"/>
      <c r="CBH24" s="161"/>
      <c r="CBI24" s="161"/>
      <c r="CBJ24" s="161"/>
      <c r="CBK24" s="161"/>
      <c r="CBL24" s="161"/>
      <c r="CBM24" s="161"/>
      <c r="CBN24" s="161"/>
      <c r="CBO24" s="161"/>
      <c r="CBP24" s="161"/>
      <c r="CBQ24" s="161"/>
      <c r="CBR24" s="161"/>
      <c r="CBS24" s="161"/>
      <c r="CBT24" s="161"/>
      <c r="CBU24" s="161"/>
      <c r="CBV24" s="161"/>
      <c r="CBW24" s="161"/>
      <c r="CBX24" s="161"/>
      <c r="CBY24" s="161"/>
      <c r="CBZ24" s="161"/>
      <c r="CCA24" s="161"/>
      <c r="CCB24" s="161"/>
      <c r="CCC24" s="161"/>
      <c r="CCD24" s="161"/>
      <c r="CCE24" s="161"/>
      <c r="CCF24" s="161"/>
      <c r="CCG24" s="161"/>
      <c r="CCH24" s="161"/>
      <c r="CCI24" s="161"/>
      <c r="CCJ24" s="161"/>
      <c r="CCK24" s="161"/>
      <c r="CCL24" s="161"/>
      <c r="CCM24" s="161"/>
      <c r="CCN24" s="161"/>
      <c r="CCO24" s="161"/>
      <c r="CCP24" s="161"/>
      <c r="CCQ24" s="161"/>
      <c r="CCR24" s="161"/>
      <c r="CCS24" s="161"/>
      <c r="CCT24" s="161"/>
      <c r="CCU24" s="161"/>
      <c r="CCV24" s="161"/>
      <c r="CCW24" s="161"/>
      <c r="CCX24" s="161"/>
      <c r="CCY24" s="161"/>
      <c r="CCZ24" s="161"/>
      <c r="CDA24" s="161"/>
      <c r="CDB24" s="161"/>
      <c r="CDC24" s="161"/>
      <c r="CDD24" s="161"/>
      <c r="CDE24" s="161"/>
      <c r="CDF24" s="161"/>
      <c r="CDG24" s="161"/>
      <c r="CDH24" s="161"/>
      <c r="CDI24" s="161"/>
      <c r="CDJ24" s="161"/>
      <c r="CDK24" s="161"/>
      <c r="CDL24" s="161"/>
      <c r="CDM24" s="161"/>
      <c r="CDN24" s="161"/>
      <c r="CDO24" s="161"/>
      <c r="CDP24" s="161"/>
      <c r="CDQ24" s="161"/>
      <c r="CDR24" s="161"/>
      <c r="CDS24" s="161"/>
      <c r="CDT24" s="161"/>
      <c r="CDU24" s="161"/>
      <c r="CDV24" s="161"/>
      <c r="CDW24" s="161"/>
      <c r="CDX24" s="161"/>
      <c r="CDY24" s="161"/>
      <c r="CDZ24" s="161"/>
      <c r="CEA24" s="161"/>
      <c r="CEB24" s="161"/>
      <c r="CEC24" s="161"/>
      <c r="CED24" s="161"/>
      <c r="CEE24" s="161"/>
      <c r="CEF24" s="161"/>
      <c r="CEG24" s="161"/>
      <c r="CEH24" s="161"/>
      <c r="CEI24" s="161"/>
      <c r="CEJ24" s="161"/>
      <c r="CEK24" s="161"/>
      <c r="CEL24" s="161"/>
      <c r="CEM24" s="161"/>
      <c r="CEN24" s="161"/>
      <c r="CEO24" s="161"/>
      <c r="CEP24" s="161"/>
      <c r="CEQ24" s="161"/>
      <c r="CER24" s="161"/>
      <c r="CES24" s="161"/>
      <c r="CET24" s="161"/>
      <c r="CEU24" s="161"/>
      <c r="CEV24" s="161"/>
      <c r="CEW24" s="161"/>
      <c r="CEX24" s="161"/>
      <c r="CEY24" s="161"/>
      <c r="CEZ24" s="161"/>
      <c r="CFA24" s="161"/>
      <c r="CFB24" s="161"/>
      <c r="CFC24" s="161"/>
      <c r="CFD24" s="161"/>
      <c r="CFE24" s="161"/>
      <c r="CFF24" s="161"/>
      <c r="CFG24" s="161"/>
      <c r="CFH24" s="161"/>
      <c r="CFI24" s="161"/>
      <c r="CFJ24" s="161"/>
      <c r="CFK24" s="161"/>
      <c r="CFL24" s="161"/>
      <c r="CFM24" s="161"/>
      <c r="CFN24" s="161"/>
      <c r="CFO24" s="161"/>
      <c r="CFP24" s="161"/>
      <c r="CFQ24" s="161"/>
      <c r="CFR24" s="161"/>
      <c r="CFS24" s="161"/>
      <c r="CFT24" s="161"/>
      <c r="CFU24" s="161"/>
      <c r="CFV24" s="161"/>
      <c r="CFW24" s="161"/>
      <c r="CFX24" s="161"/>
      <c r="CFY24" s="161"/>
      <c r="CFZ24" s="161"/>
      <c r="CGA24" s="161"/>
      <c r="CGB24" s="161"/>
      <c r="CGC24" s="161"/>
      <c r="CGD24" s="161"/>
      <c r="CGE24" s="161"/>
      <c r="CGF24" s="161"/>
      <c r="CGG24" s="161"/>
      <c r="CGH24" s="161"/>
      <c r="CGI24" s="161"/>
      <c r="CGJ24" s="161"/>
      <c r="CGK24" s="161"/>
      <c r="CGL24" s="161"/>
      <c r="CGM24" s="161"/>
      <c r="CGN24" s="161"/>
      <c r="CGO24" s="161"/>
      <c r="CGP24" s="161"/>
      <c r="CGQ24" s="161"/>
      <c r="CGR24" s="161"/>
      <c r="CGS24" s="161"/>
      <c r="CGT24" s="161"/>
      <c r="CGU24" s="161"/>
      <c r="CGV24" s="161"/>
      <c r="CGW24" s="161"/>
      <c r="CGX24" s="161"/>
      <c r="CGY24" s="161"/>
      <c r="CGZ24" s="161"/>
      <c r="CHA24" s="161"/>
      <c r="CHB24" s="161"/>
      <c r="CHC24" s="161"/>
      <c r="CHD24" s="161"/>
      <c r="CHE24" s="161"/>
      <c r="CHF24" s="161"/>
      <c r="CHG24" s="161"/>
      <c r="CHH24" s="161"/>
      <c r="CHI24" s="161"/>
      <c r="CHJ24" s="161"/>
      <c r="CHK24" s="161"/>
      <c r="CHL24" s="161"/>
      <c r="CHM24" s="161"/>
      <c r="CHN24" s="161"/>
      <c r="CHO24" s="161"/>
      <c r="CHP24" s="161"/>
      <c r="CHQ24" s="161"/>
      <c r="CHR24" s="161"/>
      <c r="CHS24" s="161"/>
      <c r="CHT24" s="161"/>
      <c r="CHU24" s="161"/>
      <c r="CHV24" s="161"/>
      <c r="CHW24" s="161"/>
      <c r="CHX24" s="161"/>
      <c r="CHY24" s="161"/>
      <c r="CHZ24" s="161"/>
      <c r="CIA24" s="161"/>
      <c r="CIB24" s="161"/>
      <c r="CIC24" s="161"/>
      <c r="CID24" s="161"/>
      <c r="CIE24" s="161"/>
      <c r="CIF24" s="161"/>
      <c r="CIG24" s="161"/>
      <c r="CIH24" s="161"/>
      <c r="CII24" s="161"/>
      <c r="CIJ24" s="161"/>
      <c r="CIK24" s="161"/>
      <c r="CIL24" s="161"/>
      <c r="CIM24" s="161"/>
      <c r="CIN24" s="161"/>
      <c r="CIO24" s="161"/>
      <c r="CIP24" s="161"/>
      <c r="CIQ24" s="161"/>
      <c r="CIR24" s="161"/>
      <c r="CIS24" s="161"/>
      <c r="CIT24" s="161"/>
      <c r="CIU24" s="161"/>
      <c r="CIV24" s="161"/>
      <c r="CIW24" s="161"/>
      <c r="CIX24" s="161"/>
      <c r="CIY24" s="161"/>
      <c r="CIZ24" s="161"/>
      <c r="CJA24" s="161"/>
      <c r="CJB24" s="161"/>
      <c r="CJC24" s="161"/>
      <c r="CJD24" s="161"/>
      <c r="CJE24" s="161"/>
      <c r="CJF24" s="161"/>
      <c r="CJG24" s="161"/>
      <c r="CJH24" s="161"/>
      <c r="CJI24" s="161"/>
      <c r="CJJ24" s="161"/>
      <c r="CJK24" s="161"/>
      <c r="CJL24" s="161"/>
      <c r="CJM24" s="161"/>
      <c r="CJN24" s="161"/>
      <c r="CJO24" s="161"/>
      <c r="CJP24" s="161"/>
      <c r="CJQ24" s="161"/>
      <c r="CJR24" s="161"/>
      <c r="CJS24" s="161"/>
      <c r="CJT24" s="161"/>
      <c r="CJU24" s="161"/>
      <c r="CJV24" s="161"/>
      <c r="CJW24" s="161"/>
      <c r="CJX24" s="161"/>
      <c r="CJY24" s="161"/>
      <c r="CJZ24" s="161"/>
      <c r="CKA24" s="161"/>
      <c r="CKB24" s="161"/>
      <c r="CKC24" s="161"/>
      <c r="CKD24" s="161"/>
      <c r="CKE24" s="161"/>
      <c r="CKF24" s="161"/>
      <c r="CKG24" s="161"/>
      <c r="CKH24" s="161"/>
      <c r="CKI24" s="161"/>
      <c r="CKJ24" s="161"/>
      <c r="CKK24" s="161"/>
      <c r="CKL24" s="161"/>
      <c r="CKM24" s="161"/>
      <c r="CKN24" s="161"/>
      <c r="CKO24" s="161"/>
      <c r="CKP24" s="161"/>
      <c r="CKQ24" s="161"/>
      <c r="CKR24" s="161"/>
      <c r="CKS24" s="161"/>
      <c r="CKT24" s="161"/>
      <c r="CKU24" s="161"/>
      <c r="CKV24" s="161"/>
      <c r="CKW24" s="161"/>
      <c r="CKX24" s="161"/>
      <c r="CKY24" s="161"/>
      <c r="CKZ24" s="161"/>
      <c r="CLA24" s="161"/>
      <c r="CLB24" s="161"/>
      <c r="CLC24" s="161"/>
      <c r="CLD24" s="161"/>
      <c r="CLE24" s="161"/>
      <c r="CLF24" s="161"/>
      <c r="CLG24" s="161"/>
      <c r="CLH24" s="161"/>
      <c r="CLI24" s="161"/>
      <c r="CLJ24" s="161"/>
      <c r="CLK24" s="161"/>
      <c r="CLL24" s="161"/>
      <c r="CLM24" s="161"/>
      <c r="CLN24" s="161"/>
      <c r="CLO24" s="161"/>
      <c r="CLP24" s="161"/>
      <c r="CLQ24" s="161"/>
      <c r="CLR24" s="161"/>
      <c r="CLS24" s="161"/>
      <c r="CLT24" s="161"/>
      <c r="CLU24" s="161"/>
      <c r="CLV24" s="161"/>
      <c r="CLW24" s="161"/>
      <c r="CLX24" s="161"/>
      <c r="CLY24" s="161"/>
      <c r="CLZ24" s="161"/>
      <c r="CMA24" s="161"/>
      <c r="CMB24" s="161"/>
      <c r="CMC24" s="161"/>
      <c r="CMD24" s="161"/>
      <c r="CME24" s="161"/>
      <c r="CMF24" s="161"/>
      <c r="CMG24" s="161"/>
      <c r="CMH24" s="161"/>
      <c r="CMI24" s="161"/>
      <c r="CMJ24" s="161"/>
      <c r="CMK24" s="161"/>
      <c r="CML24" s="161"/>
      <c r="CMM24" s="161"/>
      <c r="CMN24" s="161"/>
      <c r="CMO24" s="161"/>
      <c r="CMP24" s="161"/>
      <c r="CMQ24" s="161"/>
      <c r="CMR24" s="161"/>
      <c r="CMS24" s="161"/>
      <c r="CMT24" s="161"/>
      <c r="CMU24" s="161"/>
      <c r="CMV24" s="161"/>
      <c r="CMW24" s="161"/>
      <c r="CMX24" s="161"/>
      <c r="CMY24" s="161"/>
      <c r="CMZ24" s="161"/>
      <c r="CNA24" s="161"/>
      <c r="CNB24" s="161"/>
      <c r="CNC24" s="161"/>
      <c r="CND24" s="161"/>
      <c r="CNE24" s="161"/>
      <c r="CNF24" s="161"/>
      <c r="CNG24" s="161"/>
      <c r="CNH24" s="161"/>
      <c r="CNI24" s="161"/>
      <c r="CNJ24" s="161"/>
      <c r="CNK24" s="161"/>
      <c r="CNL24" s="161"/>
      <c r="CNM24" s="161"/>
      <c r="CNN24" s="161"/>
      <c r="CNO24" s="161"/>
      <c r="CNP24" s="161"/>
      <c r="CNQ24" s="161"/>
      <c r="CNR24" s="161"/>
      <c r="CNS24" s="161"/>
      <c r="CNT24" s="161"/>
      <c r="CNU24" s="161"/>
      <c r="CNV24" s="161"/>
      <c r="CNW24" s="161"/>
      <c r="CNX24" s="161"/>
      <c r="CNY24" s="161"/>
      <c r="CNZ24" s="161"/>
      <c r="COA24" s="161"/>
      <c r="COB24" s="161"/>
      <c r="COC24" s="161"/>
      <c r="COD24" s="161"/>
      <c r="COE24" s="161"/>
      <c r="COF24" s="161"/>
      <c r="COG24" s="161"/>
      <c r="COH24" s="161"/>
      <c r="COI24" s="161"/>
      <c r="COJ24" s="161"/>
      <c r="COK24" s="161"/>
      <c r="COL24" s="161"/>
      <c r="COM24" s="161"/>
      <c r="CON24" s="161"/>
      <c r="COO24" s="161"/>
      <c r="COP24" s="161"/>
      <c r="COQ24" s="161"/>
      <c r="COR24" s="161"/>
      <c r="COS24" s="161"/>
      <c r="COT24" s="161"/>
      <c r="COU24" s="161"/>
      <c r="COV24" s="161"/>
      <c r="COW24" s="161"/>
      <c r="COX24" s="161"/>
      <c r="COY24" s="161"/>
      <c r="COZ24" s="161"/>
      <c r="CPA24" s="161"/>
      <c r="CPB24" s="161"/>
      <c r="CPC24" s="161"/>
      <c r="CPD24" s="161"/>
      <c r="CPE24" s="161"/>
      <c r="CPF24" s="161"/>
      <c r="CPG24" s="161"/>
      <c r="CPH24" s="161"/>
      <c r="CPI24" s="161"/>
      <c r="CPJ24" s="161"/>
      <c r="CPK24" s="161"/>
      <c r="CPL24" s="161"/>
      <c r="CPM24" s="161"/>
      <c r="CPN24" s="161"/>
      <c r="CPO24" s="161"/>
      <c r="CPP24" s="161"/>
      <c r="CPQ24" s="161"/>
      <c r="CPR24" s="161"/>
      <c r="CPS24" s="161"/>
      <c r="CPT24" s="161"/>
      <c r="CPU24" s="161"/>
      <c r="CPV24" s="161"/>
      <c r="CPW24" s="161"/>
      <c r="CPX24" s="161"/>
      <c r="CPY24" s="161"/>
      <c r="CPZ24" s="161"/>
      <c r="CQA24" s="161"/>
      <c r="CQB24" s="161"/>
      <c r="CQC24" s="161"/>
      <c r="CQD24" s="161"/>
      <c r="CQE24" s="161"/>
      <c r="CQF24" s="161"/>
      <c r="CQG24" s="161"/>
      <c r="CQH24" s="161"/>
      <c r="CQI24" s="161"/>
      <c r="CQJ24" s="161"/>
      <c r="CQK24" s="161"/>
      <c r="CQL24" s="161"/>
      <c r="CQM24" s="161"/>
      <c r="CQN24" s="161"/>
      <c r="CQO24" s="161"/>
      <c r="CQP24" s="161"/>
      <c r="CQQ24" s="161"/>
      <c r="CQR24" s="161"/>
      <c r="CQS24" s="161"/>
      <c r="CQT24" s="161"/>
      <c r="CQU24" s="161"/>
      <c r="CQV24" s="161"/>
      <c r="CQW24" s="161"/>
      <c r="CQX24" s="161"/>
      <c r="CQY24" s="161"/>
      <c r="CQZ24" s="161"/>
      <c r="CRA24" s="161"/>
      <c r="CRB24" s="161"/>
      <c r="CRC24" s="161"/>
      <c r="CRD24" s="161"/>
      <c r="CRE24" s="161"/>
      <c r="CRF24" s="161"/>
      <c r="CRG24" s="161"/>
      <c r="CRH24" s="161"/>
      <c r="CRI24" s="161"/>
      <c r="CRJ24" s="161"/>
      <c r="CRK24" s="161"/>
      <c r="CRL24" s="161"/>
      <c r="CRM24" s="161"/>
      <c r="CRN24" s="161"/>
      <c r="CRO24" s="161"/>
      <c r="CRP24" s="161"/>
      <c r="CRQ24" s="161"/>
      <c r="CRR24" s="161"/>
      <c r="CRS24" s="161"/>
      <c r="CRT24" s="161"/>
      <c r="CRU24" s="161"/>
      <c r="CRV24" s="161"/>
      <c r="CRW24" s="161"/>
      <c r="CRX24" s="161"/>
      <c r="CRY24" s="161"/>
      <c r="CRZ24" s="161"/>
      <c r="CSA24" s="161"/>
      <c r="CSB24" s="161"/>
      <c r="CSC24" s="161"/>
      <c r="CSD24" s="161"/>
      <c r="CSE24" s="161"/>
      <c r="CSF24" s="161"/>
      <c r="CSG24" s="161"/>
      <c r="CSH24" s="161"/>
      <c r="CSI24" s="161"/>
      <c r="CSJ24" s="161"/>
      <c r="CSK24" s="161"/>
      <c r="CSL24" s="161"/>
      <c r="CSM24" s="161"/>
      <c r="CSN24" s="161"/>
      <c r="CSO24" s="161"/>
      <c r="CSP24" s="161"/>
      <c r="CSQ24" s="161"/>
      <c r="CSR24" s="161"/>
      <c r="CSS24" s="161"/>
      <c r="CST24" s="161"/>
      <c r="CSU24" s="161"/>
      <c r="CSV24" s="161"/>
      <c r="CSW24" s="161"/>
      <c r="CSX24" s="161"/>
      <c r="CSY24" s="161"/>
      <c r="CSZ24" s="161"/>
      <c r="CTA24" s="161"/>
      <c r="CTB24" s="161"/>
      <c r="CTC24" s="161"/>
      <c r="CTD24" s="161"/>
      <c r="CTE24" s="161"/>
      <c r="CTF24" s="161"/>
      <c r="CTG24" s="161"/>
      <c r="CTH24" s="161"/>
      <c r="CTI24" s="161"/>
      <c r="CTJ24" s="161"/>
      <c r="CTK24" s="161"/>
      <c r="CTL24" s="161"/>
      <c r="CTM24" s="161"/>
      <c r="CTN24" s="161"/>
      <c r="CTO24" s="161"/>
      <c r="CTP24" s="161"/>
      <c r="CTQ24" s="161"/>
      <c r="CTR24" s="161"/>
      <c r="CTS24" s="161"/>
      <c r="CTT24" s="161"/>
      <c r="CTU24" s="161"/>
      <c r="CTV24" s="161"/>
      <c r="CTW24" s="161"/>
      <c r="CTX24" s="161"/>
      <c r="CTY24" s="161"/>
      <c r="CTZ24" s="161"/>
      <c r="CUA24" s="161"/>
      <c r="CUB24" s="161"/>
      <c r="CUC24" s="161"/>
      <c r="CUD24" s="161"/>
      <c r="CUE24" s="161"/>
      <c r="CUF24" s="161"/>
      <c r="CUG24" s="161"/>
      <c r="CUH24" s="161"/>
      <c r="CUI24" s="161"/>
      <c r="CUJ24" s="161"/>
      <c r="CUK24" s="161"/>
      <c r="CUL24" s="161"/>
      <c r="CUM24" s="161"/>
      <c r="CUN24" s="161"/>
      <c r="CUO24" s="161"/>
      <c r="CUP24" s="161"/>
      <c r="CUQ24" s="161"/>
      <c r="CUR24" s="161"/>
      <c r="CUS24" s="161"/>
      <c r="CUT24" s="161"/>
      <c r="CUU24" s="161"/>
      <c r="CUV24" s="161"/>
      <c r="CUW24" s="161"/>
      <c r="CUX24" s="161"/>
      <c r="CUY24" s="161"/>
      <c r="CUZ24" s="161"/>
      <c r="CVA24" s="161"/>
      <c r="CVB24" s="161"/>
      <c r="CVC24" s="161"/>
      <c r="CVD24" s="161"/>
      <c r="CVE24" s="161"/>
      <c r="CVF24" s="161"/>
      <c r="CVG24" s="161"/>
      <c r="CVH24" s="161"/>
      <c r="CVI24" s="161"/>
      <c r="CVJ24" s="161"/>
      <c r="CVK24" s="161"/>
      <c r="CVL24" s="161"/>
      <c r="CVM24" s="161"/>
      <c r="CVN24" s="161"/>
      <c r="CVO24" s="161"/>
      <c r="CVP24" s="161"/>
      <c r="CVQ24" s="161"/>
      <c r="CVR24" s="161"/>
      <c r="CVS24" s="161"/>
      <c r="CVT24" s="161"/>
      <c r="CVU24" s="161"/>
      <c r="CVV24" s="161"/>
      <c r="CVW24" s="161"/>
      <c r="CVX24" s="161"/>
      <c r="CVY24" s="161"/>
      <c r="CVZ24" s="161"/>
      <c r="CWA24" s="161"/>
      <c r="CWB24" s="161"/>
      <c r="CWC24" s="161"/>
      <c r="CWD24" s="161"/>
      <c r="CWE24" s="161"/>
      <c r="CWF24" s="161"/>
      <c r="CWG24" s="161"/>
      <c r="CWH24" s="161"/>
      <c r="CWI24" s="161"/>
      <c r="CWJ24" s="161"/>
      <c r="CWK24" s="161"/>
      <c r="CWL24" s="161"/>
      <c r="CWM24" s="161"/>
      <c r="CWN24" s="161"/>
      <c r="CWO24" s="161"/>
      <c r="CWP24" s="161"/>
      <c r="CWQ24" s="161"/>
      <c r="CWR24" s="161"/>
      <c r="CWS24" s="161"/>
      <c r="CWT24" s="161"/>
      <c r="CWU24" s="161"/>
      <c r="CWV24" s="161"/>
      <c r="CWW24" s="161"/>
      <c r="CWX24" s="161"/>
      <c r="CWY24" s="161"/>
      <c r="CWZ24" s="161"/>
      <c r="CXA24" s="161"/>
      <c r="CXB24" s="161"/>
      <c r="CXC24" s="161"/>
      <c r="CXD24" s="161"/>
      <c r="CXE24" s="161"/>
      <c r="CXF24" s="161"/>
      <c r="CXG24" s="161"/>
      <c r="CXH24" s="161"/>
      <c r="CXI24" s="161"/>
      <c r="CXJ24" s="161"/>
      <c r="CXK24" s="161"/>
      <c r="CXL24" s="161"/>
      <c r="CXM24" s="161"/>
      <c r="CXN24" s="161"/>
      <c r="CXO24" s="161"/>
      <c r="CXP24" s="161"/>
      <c r="CXQ24" s="161"/>
      <c r="CXR24" s="161"/>
      <c r="CXS24" s="161"/>
      <c r="CXT24" s="161"/>
      <c r="CXU24" s="161"/>
      <c r="CXV24" s="161"/>
      <c r="CXW24" s="161"/>
      <c r="CXX24" s="161"/>
      <c r="CXY24" s="161"/>
      <c r="CXZ24" s="161"/>
      <c r="CYA24" s="161"/>
      <c r="CYB24" s="161"/>
      <c r="CYC24" s="161"/>
      <c r="CYD24" s="161"/>
      <c r="CYE24" s="161"/>
      <c r="CYF24" s="161"/>
      <c r="CYG24" s="161"/>
      <c r="CYH24" s="161"/>
    </row>
    <row r="25" spans="1:2686" s="163" customFormat="1" x14ac:dyDescent="0.25">
      <c r="A25" s="16" t="s">
        <v>73</v>
      </c>
      <c r="B25" s="14" t="s">
        <v>74</v>
      </c>
      <c r="C25" s="14" t="s">
        <v>75</v>
      </c>
      <c r="D25" s="139">
        <v>6511</v>
      </c>
      <c r="E25" s="139" t="s">
        <v>1153</v>
      </c>
      <c r="F25" s="139" t="s">
        <v>1152</v>
      </c>
      <c r="G25" s="14" t="s">
        <v>822</v>
      </c>
      <c r="H25" s="160" t="s">
        <v>823</v>
      </c>
      <c r="I25" s="14" t="s">
        <v>1541</v>
      </c>
      <c r="J25" s="160" t="s">
        <v>1542</v>
      </c>
      <c r="K25" s="14"/>
      <c r="L25" s="14"/>
      <c r="M25" s="14"/>
      <c r="N25" s="16" t="s">
        <v>29</v>
      </c>
      <c r="O25" s="14" t="s">
        <v>29</v>
      </c>
      <c r="P25" s="14" t="s">
        <v>29</v>
      </c>
      <c r="Q25" s="139"/>
      <c r="R25" s="14"/>
      <c r="S25" s="160"/>
      <c r="T25" s="14"/>
      <c r="U25" s="160"/>
      <c r="V25" s="16"/>
      <c r="W25" s="14"/>
      <c r="X25" s="14" t="s">
        <v>29</v>
      </c>
      <c r="Y25" s="139"/>
      <c r="Z25" s="14"/>
      <c r="AA25" s="166"/>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1"/>
      <c r="CB25" s="161"/>
      <c r="CC25" s="161"/>
      <c r="CD25" s="161"/>
      <c r="CE25" s="161"/>
      <c r="CF25" s="161"/>
      <c r="CG25" s="161"/>
      <c r="CH25" s="161"/>
      <c r="CI25" s="161"/>
      <c r="CJ25" s="161"/>
      <c r="CK25" s="161"/>
      <c r="CL25" s="161"/>
      <c r="CM25" s="161"/>
      <c r="CN25" s="161"/>
      <c r="CO25" s="161"/>
      <c r="CP25" s="161"/>
      <c r="CQ25" s="161"/>
      <c r="CR25" s="161"/>
      <c r="CS25" s="161"/>
      <c r="CT25" s="161"/>
      <c r="CU25" s="161"/>
      <c r="CV25" s="161"/>
      <c r="CW25" s="161"/>
      <c r="CX25" s="161"/>
      <c r="CY25" s="161"/>
      <c r="CZ25" s="161"/>
      <c r="DA25" s="161"/>
      <c r="DB25" s="161"/>
      <c r="DC25" s="161"/>
      <c r="DD25" s="161"/>
      <c r="DE25" s="161"/>
      <c r="DF25" s="161"/>
      <c r="DG25" s="161"/>
      <c r="DH25" s="161"/>
      <c r="DI25" s="161"/>
      <c r="DJ25" s="161"/>
      <c r="DK25" s="161"/>
      <c r="DL25" s="161"/>
      <c r="DM25" s="161"/>
      <c r="DN25" s="161"/>
      <c r="DO25" s="161"/>
      <c r="DP25" s="161"/>
      <c r="DQ25" s="161"/>
      <c r="DR25" s="161"/>
      <c r="DS25" s="161"/>
      <c r="DT25" s="161"/>
      <c r="DU25" s="161"/>
      <c r="DV25" s="161"/>
      <c r="DW25" s="161"/>
      <c r="DX25" s="161"/>
      <c r="DY25" s="161"/>
      <c r="DZ25" s="161"/>
      <c r="EA25" s="161"/>
      <c r="EB25" s="161"/>
      <c r="EC25" s="161"/>
      <c r="ED25" s="161"/>
      <c r="EE25" s="161"/>
      <c r="EF25" s="161"/>
      <c r="EG25" s="161"/>
      <c r="EH25" s="161"/>
      <c r="EI25" s="161"/>
      <c r="EJ25" s="161"/>
      <c r="EK25" s="161"/>
      <c r="EL25" s="161"/>
      <c r="EM25" s="161"/>
      <c r="EN25" s="161"/>
      <c r="EO25" s="161"/>
      <c r="EP25" s="161"/>
      <c r="EQ25" s="161"/>
      <c r="ER25" s="161"/>
      <c r="ES25" s="161"/>
      <c r="ET25" s="161"/>
      <c r="EU25" s="161"/>
      <c r="EV25" s="161"/>
      <c r="EW25" s="161"/>
      <c r="EX25" s="161"/>
      <c r="EY25" s="161"/>
      <c r="EZ25" s="161"/>
      <c r="FA25" s="161"/>
      <c r="FB25" s="161"/>
      <c r="FC25" s="161"/>
      <c r="FD25" s="161"/>
      <c r="FE25" s="161"/>
      <c r="FF25" s="161"/>
      <c r="FG25" s="161"/>
      <c r="FH25" s="161"/>
      <c r="FI25" s="161"/>
      <c r="FJ25" s="161"/>
      <c r="FK25" s="161"/>
      <c r="FL25" s="161"/>
      <c r="FM25" s="161"/>
      <c r="FN25" s="161"/>
      <c r="FO25" s="161"/>
      <c r="FP25" s="161"/>
      <c r="FQ25" s="161"/>
      <c r="FR25" s="161"/>
      <c r="FS25" s="161"/>
      <c r="FT25" s="161"/>
      <c r="FU25" s="161"/>
      <c r="FV25" s="161"/>
      <c r="FW25" s="161"/>
      <c r="FX25" s="161"/>
      <c r="FY25" s="161"/>
      <c r="FZ25" s="161"/>
      <c r="GA25" s="161"/>
      <c r="GB25" s="161"/>
      <c r="GC25" s="161"/>
      <c r="GD25" s="161"/>
      <c r="GE25" s="161"/>
      <c r="GF25" s="161"/>
      <c r="GG25" s="161"/>
      <c r="GH25" s="161"/>
      <c r="GI25" s="161"/>
      <c r="GJ25" s="161"/>
      <c r="GK25" s="161"/>
      <c r="GL25" s="161"/>
      <c r="GM25" s="161"/>
      <c r="GN25" s="161"/>
      <c r="GO25" s="161"/>
      <c r="GP25" s="161"/>
      <c r="GQ25" s="161"/>
      <c r="GR25" s="161"/>
      <c r="GS25" s="161"/>
      <c r="GT25" s="161"/>
      <c r="GU25" s="161"/>
      <c r="GV25" s="161"/>
      <c r="GW25" s="161"/>
      <c r="GX25" s="161"/>
      <c r="GY25" s="161"/>
      <c r="GZ25" s="161"/>
      <c r="HA25" s="161"/>
      <c r="HB25" s="161"/>
      <c r="HC25" s="161"/>
      <c r="HD25" s="161"/>
      <c r="HE25" s="161"/>
      <c r="HF25" s="161"/>
      <c r="HG25" s="161"/>
      <c r="HH25" s="161"/>
      <c r="HI25" s="161"/>
      <c r="HJ25" s="161"/>
      <c r="HK25" s="161"/>
      <c r="HL25" s="161"/>
      <c r="HM25" s="161"/>
      <c r="HN25" s="161"/>
      <c r="HO25" s="161"/>
      <c r="HP25" s="161"/>
      <c r="HQ25" s="161"/>
      <c r="HR25" s="161"/>
      <c r="HS25" s="161"/>
      <c r="HT25" s="161"/>
      <c r="HU25" s="161"/>
      <c r="HV25" s="161"/>
      <c r="HW25" s="161"/>
      <c r="HX25" s="161"/>
      <c r="HY25" s="161"/>
      <c r="HZ25" s="161"/>
      <c r="IA25" s="161"/>
      <c r="IB25" s="161"/>
      <c r="IC25" s="161"/>
      <c r="ID25" s="161"/>
      <c r="IE25" s="161"/>
      <c r="IF25" s="161"/>
      <c r="IG25" s="161"/>
      <c r="IH25" s="161"/>
      <c r="II25" s="161"/>
      <c r="IJ25" s="161"/>
      <c r="IK25" s="161"/>
      <c r="IL25" s="161"/>
      <c r="IM25" s="161"/>
      <c r="IN25" s="161"/>
      <c r="IO25" s="161"/>
      <c r="IP25" s="161"/>
      <c r="IQ25" s="161"/>
      <c r="IR25" s="161"/>
      <c r="IS25" s="161"/>
      <c r="IT25" s="161"/>
      <c r="IU25" s="161"/>
      <c r="IV25" s="161"/>
      <c r="IW25" s="161"/>
      <c r="IX25" s="161"/>
      <c r="IY25" s="161"/>
      <c r="IZ25" s="161"/>
      <c r="JA25" s="161"/>
      <c r="JB25" s="161"/>
      <c r="JC25" s="161"/>
      <c r="JD25" s="161"/>
      <c r="JE25" s="161"/>
      <c r="JF25" s="161"/>
      <c r="JG25" s="161"/>
      <c r="JH25" s="161"/>
      <c r="JI25" s="161"/>
      <c r="JJ25" s="161"/>
      <c r="JK25" s="161"/>
      <c r="JL25" s="161"/>
      <c r="JM25" s="161"/>
      <c r="JN25" s="161"/>
      <c r="JO25" s="161"/>
      <c r="JP25" s="161"/>
      <c r="JQ25" s="161"/>
      <c r="JR25" s="161"/>
      <c r="JS25" s="161"/>
      <c r="JT25" s="161"/>
      <c r="JU25" s="161"/>
      <c r="JV25" s="161"/>
      <c r="JW25" s="161"/>
      <c r="JX25" s="161"/>
      <c r="JY25" s="161"/>
      <c r="JZ25" s="161"/>
      <c r="KA25" s="161"/>
      <c r="KB25" s="161"/>
      <c r="KC25" s="161"/>
      <c r="KD25" s="161"/>
      <c r="KE25" s="161"/>
      <c r="KF25" s="161"/>
      <c r="KG25" s="161"/>
      <c r="KH25" s="161"/>
      <c r="KI25" s="161"/>
      <c r="KJ25" s="161"/>
      <c r="KK25" s="161"/>
      <c r="KL25" s="161"/>
      <c r="KM25" s="161"/>
      <c r="KN25" s="161"/>
      <c r="KO25" s="161"/>
      <c r="KP25" s="161"/>
      <c r="KQ25" s="161"/>
      <c r="KR25" s="161"/>
      <c r="KS25" s="161"/>
      <c r="KT25" s="161"/>
      <c r="KU25" s="161"/>
      <c r="KV25" s="161"/>
      <c r="KW25" s="161"/>
      <c r="KX25" s="161"/>
      <c r="KY25" s="161"/>
      <c r="KZ25" s="161"/>
      <c r="LA25" s="161"/>
      <c r="LB25" s="161"/>
      <c r="LC25" s="161"/>
      <c r="LD25" s="161"/>
      <c r="LE25" s="161"/>
      <c r="LF25" s="161"/>
      <c r="LG25" s="161"/>
      <c r="LH25" s="161"/>
      <c r="LI25" s="161"/>
      <c r="LJ25" s="161"/>
      <c r="LK25" s="161"/>
      <c r="LL25" s="161"/>
      <c r="LM25" s="161"/>
      <c r="LN25" s="161"/>
      <c r="LO25" s="161"/>
      <c r="LP25" s="161"/>
      <c r="LQ25" s="161"/>
      <c r="LR25" s="161"/>
      <c r="LS25" s="161"/>
      <c r="LT25" s="161"/>
      <c r="LU25" s="161"/>
      <c r="LV25" s="161"/>
      <c r="LW25" s="161"/>
      <c r="LX25" s="161"/>
      <c r="LY25" s="161"/>
      <c r="LZ25" s="161"/>
      <c r="MA25" s="161"/>
      <c r="MB25" s="161"/>
      <c r="MC25" s="161"/>
      <c r="MD25" s="161"/>
      <c r="ME25" s="161"/>
      <c r="MF25" s="161"/>
      <c r="MG25" s="161"/>
      <c r="MH25" s="161"/>
      <c r="MI25" s="161"/>
      <c r="MJ25" s="161"/>
      <c r="MK25" s="161"/>
      <c r="ML25" s="161"/>
      <c r="MM25" s="161"/>
      <c r="MN25" s="161"/>
      <c r="MO25" s="161"/>
      <c r="MP25" s="161"/>
      <c r="MQ25" s="161"/>
      <c r="MR25" s="161"/>
      <c r="MS25" s="161"/>
      <c r="MT25" s="161"/>
      <c r="MU25" s="161"/>
      <c r="MV25" s="161"/>
      <c r="MW25" s="161"/>
      <c r="MX25" s="161"/>
      <c r="MY25" s="161"/>
      <c r="MZ25" s="161"/>
      <c r="NA25" s="161"/>
      <c r="NB25" s="161"/>
      <c r="NC25" s="161"/>
      <c r="ND25" s="161"/>
      <c r="NE25" s="161"/>
      <c r="NF25" s="161"/>
      <c r="NG25" s="161"/>
      <c r="NH25" s="161"/>
      <c r="NI25" s="161"/>
      <c r="NJ25" s="161"/>
      <c r="NK25" s="161"/>
      <c r="NL25" s="161"/>
      <c r="NM25" s="161"/>
      <c r="NN25" s="161"/>
      <c r="NO25" s="161"/>
      <c r="NP25" s="161"/>
      <c r="NQ25" s="161"/>
      <c r="NR25" s="161"/>
      <c r="NS25" s="161"/>
      <c r="NT25" s="161"/>
      <c r="NU25" s="161"/>
      <c r="NV25" s="161"/>
      <c r="NW25" s="161"/>
      <c r="NX25" s="161"/>
      <c r="NY25" s="161"/>
      <c r="NZ25" s="161"/>
      <c r="OA25" s="161"/>
      <c r="OB25" s="161"/>
      <c r="OC25" s="161"/>
      <c r="OD25" s="161"/>
      <c r="OE25" s="161"/>
      <c r="OF25" s="161"/>
      <c r="OG25" s="161"/>
      <c r="OH25" s="161"/>
      <c r="OI25" s="161"/>
      <c r="OJ25" s="161"/>
      <c r="OK25" s="161"/>
      <c r="OL25" s="161"/>
      <c r="OM25" s="161"/>
      <c r="ON25" s="161"/>
      <c r="OO25" s="161"/>
      <c r="OP25" s="161"/>
      <c r="OQ25" s="161"/>
      <c r="OR25" s="161"/>
      <c r="OS25" s="161"/>
      <c r="OT25" s="161"/>
      <c r="OU25" s="161"/>
      <c r="OV25" s="161"/>
      <c r="OW25" s="161"/>
      <c r="OX25" s="161"/>
      <c r="OY25" s="161"/>
      <c r="OZ25" s="161"/>
      <c r="PA25" s="161"/>
      <c r="PB25" s="161"/>
      <c r="PC25" s="161"/>
      <c r="PD25" s="161"/>
      <c r="PE25" s="161"/>
      <c r="PF25" s="161"/>
      <c r="PG25" s="161"/>
      <c r="PH25" s="161"/>
      <c r="PI25" s="161"/>
      <c r="PJ25" s="161"/>
      <c r="PK25" s="161"/>
      <c r="PL25" s="161"/>
      <c r="PM25" s="161"/>
      <c r="PN25" s="161"/>
      <c r="PO25" s="161"/>
      <c r="PP25" s="161"/>
      <c r="PQ25" s="161"/>
      <c r="PR25" s="161"/>
      <c r="PS25" s="161"/>
      <c r="PT25" s="161"/>
      <c r="PU25" s="161"/>
      <c r="PV25" s="161"/>
      <c r="PW25" s="161"/>
      <c r="PX25" s="161"/>
      <c r="PY25" s="161"/>
      <c r="PZ25" s="161"/>
      <c r="QA25" s="161"/>
      <c r="QB25" s="161"/>
      <c r="QC25" s="161"/>
      <c r="QD25" s="161"/>
      <c r="QE25" s="161"/>
      <c r="QF25" s="161"/>
      <c r="QG25" s="161"/>
      <c r="QH25" s="161"/>
      <c r="QI25" s="161"/>
      <c r="QJ25" s="161"/>
      <c r="QK25" s="161"/>
      <c r="QL25" s="161"/>
      <c r="QM25" s="161"/>
      <c r="QN25" s="161"/>
      <c r="QO25" s="161"/>
      <c r="QP25" s="161"/>
      <c r="QQ25" s="161"/>
      <c r="QR25" s="161"/>
      <c r="QS25" s="161"/>
      <c r="QT25" s="161"/>
      <c r="QU25" s="161"/>
      <c r="QV25" s="161"/>
      <c r="QW25" s="161"/>
      <c r="QX25" s="161"/>
      <c r="QY25" s="161"/>
      <c r="QZ25" s="161"/>
      <c r="RA25" s="161"/>
      <c r="RB25" s="161"/>
      <c r="RC25" s="161"/>
      <c r="RD25" s="161"/>
      <c r="RE25" s="161"/>
      <c r="RF25" s="161"/>
      <c r="RG25" s="161"/>
      <c r="RH25" s="161"/>
      <c r="RI25" s="161"/>
      <c r="RJ25" s="161"/>
      <c r="RK25" s="161"/>
      <c r="RL25" s="161"/>
      <c r="RM25" s="161"/>
      <c r="RN25" s="161"/>
      <c r="RO25" s="161"/>
      <c r="RP25" s="161"/>
      <c r="RQ25" s="161"/>
      <c r="RR25" s="161"/>
      <c r="RS25" s="161"/>
      <c r="RT25" s="161"/>
      <c r="RU25" s="161"/>
      <c r="RV25" s="161"/>
      <c r="RW25" s="161"/>
      <c r="RX25" s="161"/>
      <c r="RY25" s="161"/>
      <c r="RZ25" s="161"/>
      <c r="SA25" s="161"/>
      <c r="SB25" s="161"/>
      <c r="SC25" s="161"/>
      <c r="SD25" s="161"/>
      <c r="SE25" s="161"/>
      <c r="SF25" s="161"/>
      <c r="SG25" s="161"/>
      <c r="SH25" s="161"/>
      <c r="SI25" s="161"/>
      <c r="SJ25" s="161"/>
      <c r="SK25" s="161"/>
      <c r="SL25" s="161"/>
      <c r="SM25" s="161"/>
      <c r="SN25" s="161"/>
      <c r="SO25" s="161"/>
      <c r="SP25" s="161"/>
      <c r="SQ25" s="161"/>
      <c r="SR25" s="161"/>
      <c r="SS25" s="161"/>
      <c r="ST25" s="161"/>
      <c r="SU25" s="161"/>
      <c r="SV25" s="161"/>
      <c r="SW25" s="161"/>
      <c r="SX25" s="161"/>
      <c r="SY25" s="161"/>
      <c r="SZ25" s="161"/>
      <c r="TA25" s="161"/>
      <c r="TB25" s="161"/>
      <c r="TC25" s="161"/>
      <c r="TD25" s="161"/>
      <c r="TE25" s="161"/>
      <c r="TF25" s="161"/>
      <c r="TG25" s="161"/>
      <c r="TH25" s="161"/>
      <c r="TI25" s="161"/>
      <c r="TJ25" s="161"/>
      <c r="TK25" s="161"/>
      <c r="TL25" s="161"/>
      <c r="TM25" s="161"/>
      <c r="TN25" s="161"/>
      <c r="TO25" s="161"/>
      <c r="TP25" s="161"/>
      <c r="TQ25" s="161"/>
      <c r="TR25" s="161"/>
      <c r="TS25" s="161"/>
      <c r="TT25" s="161"/>
      <c r="TU25" s="161"/>
      <c r="TV25" s="161"/>
      <c r="TW25" s="161"/>
      <c r="TX25" s="161"/>
      <c r="TY25" s="161"/>
      <c r="TZ25" s="161"/>
      <c r="UA25" s="161"/>
      <c r="UB25" s="161"/>
      <c r="UC25" s="161"/>
      <c r="UD25" s="161"/>
      <c r="UE25" s="161"/>
      <c r="UF25" s="161"/>
      <c r="UG25" s="161"/>
      <c r="UH25" s="161"/>
      <c r="UI25" s="161"/>
      <c r="UJ25" s="161"/>
      <c r="UK25" s="161"/>
      <c r="UL25" s="161"/>
      <c r="UM25" s="161"/>
      <c r="UN25" s="161"/>
      <c r="UO25" s="161"/>
      <c r="UP25" s="161"/>
      <c r="UQ25" s="161"/>
      <c r="UR25" s="161"/>
      <c r="US25" s="161"/>
      <c r="UT25" s="161"/>
      <c r="UU25" s="161"/>
      <c r="UV25" s="161"/>
      <c r="UW25" s="161"/>
      <c r="UX25" s="161"/>
      <c r="UY25" s="161"/>
      <c r="UZ25" s="161"/>
      <c r="VA25" s="161"/>
      <c r="VB25" s="161"/>
      <c r="VC25" s="161"/>
      <c r="VD25" s="161"/>
      <c r="VE25" s="161"/>
      <c r="VF25" s="161"/>
      <c r="VG25" s="161"/>
      <c r="VH25" s="161"/>
      <c r="VI25" s="161"/>
      <c r="VJ25" s="161"/>
      <c r="VK25" s="161"/>
      <c r="VL25" s="161"/>
      <c r="VM25" s="161"/>
      <c r="VN25" s="161"/>
      <c r="VO25" s="161"/>
      <c r="VP25" s="161"/>
      <c r="VQ25" s="161"/>
      <c r="VR25" s="161"/>
      <c r="VS25" s="161"/>
      <c r="VT25" s="161"/>
      <c r="VU25" s="161"/>
      <c r="VV25" s="161"/>
      <c r="VW25" s="161"/>
      <c r="VX25" s="161"/>
      <c r="VY25" s="161"/>
      <c r="VZ25" s="161"/>
      <c r="WA25" s="161"/>
      <c r="WB25" s="161"/>
      <c r="WC25" s="161"/>
      <c r="WD25" s="161"/>
      <c r="WE25" s="161"/>
      <c r="WF25" s="161"/>
      <c r="WG25" s="161"/>
      <c r="WH25" s="161"/>
      <c r="WI25" s="161"/>
      <c r="WJ25" s="161"/>
      <c r="WK25" s="161"/>
      <c r="WL25" s="161"/>
      <c r="WM25" s="161"/>
      <c r="WN25" s="161"/>
      <c r="WO25" s="161"/>
      <c r="WP25" s="161"/>
      <c r="WQ25" s="161"/>
      <c r="WR25" s="161"/>
      <c r="WS25" s="161"/>
      <c r="WT25" s="161"/>
      <c r="WU25" s="161"/>
      <c r="WV25" s="161"/>
      <c r="WW25" s="161"/>
      <c r="WX25" s="161"/>
      <c r="WY25" s="161"/>
      <c r="WZ25" s="161"/>
      <c r="XA25" s="161"/>
      <c r="XB25" s="161"/>
      <c r="XC25" s="161"/>
      <c r="XD25" s="161"/>
      <c r="XE25" s="161"/>
      <c r="XF25" s="161"/>
      <c r="XG25" s="161"/>
      <c r="XH25" s="161"/>
      <c r="XI25" s="161"/>
      <c r="XJ25" s="161"/>
      <c r="XK25" s="161"/>
      <c r="XL25" s="161"/>
      <c r="XM25" s="161"/>
      <c r="XN25" s="161"/>
      <c r="XO25" s="161"/>
      <c r="XP25" s="161"/>
      <c r="XQ25" s="161"/>
      <c r="XR25" s="161"/>
      <c r="XS25" s="161"/>
      <c r="XT25" s="161"/>
      <c r="XU25" s="161"/>
      <c r="XV25" s="161"/>
      <c r="XW25" s="161"/>
      <c r="XX25" s="161"/>
      <c r="XY25" s="161"/>
      <c r="XZ25" s="161"/>
      <c r="YA25" s="161"/>
      <c r="YB25" s="161"/>
      <c r="YC25" s="161"/>
      <c r="YD25" s="161"/>
      <c r="YE25" s="161"/>
      <c r="YF25" s="161"/>
      <c r="YG25" s="161"/>
      <c r="YH25" s="161"/>
      <c r="YI25" s="161"/>
      <c r="YJ25" s="161"/>
      <c r="YK25" s="161"/>
      <c r="YL25" s="161"/>
      <c r="YM25" s="161"/>
      <c r="YN25" s="161"/>
      <c r="YO25" s="161"/>
      <c r="YP25" s="161"/>
      <c r="YQ25" s="161"/>
      <c r="YR25" s="161"/>
      <c r="YS25" s="161"/>
      <c r="YT25" s="161"/>
      <c r="YU25" s="161"/>
      <c r="YV25" s="161"/>
      <c r="YW25" s="161"/>
      <c r="YX25" s="161"/>
      <c r="YY25" s="161"/>
      <c r="YZ25" s="161"/>
      <c r="ZA25" s="161"/>
      <c r="ZB25" s="161"/>
      <c r="ZC25" s="161"/>
      <c r="ZD25" s="161"/>
      <c r="ZE25" s="161"/>
      <c r="ZF25" s="161"/>
      <c r="ZG25" s="161"/>
      <c r="ZH25" s="161"/>
      <c r="ZI25" s="161"/>
      <c r="ZJ25" s="161"/>
      <c r="ZK25" s="161"/>
      <c r="ZL25" s="161"/>
      <c r="ZM25" s="161"/>
      <c r="ZN25" s="161"/>
      <c r="ZO25" s="161"/>
      <c r="ZP25" s="161"/>
      <c r="ZQ25" s="161"/>
      <c r="ZR25" s="161"/>
      <c r="ZS25" s="161"/>
      <c r="ZT25" s="161"/>
      <c r="ZU25" s="161"/>
      <c r="ZV25" s="161"/>
      <c r="ZW25" s="161"/>
      <c r="ZX25" s="161"/>
      <c r="ZY25" s="161"/>
      <c r="ZZ25" s="161"/>
      <c r="AAA25" s="161"/>
      <c r="AAB25" s="161"/>
      <c r="AAC25" s="161"/>
      <c r="AAD25" s="161"/>
      <c r="AAE25" s="161"/>
      <c r="AAF25" s="161"/>
      <c r="AAG25" s="161"/>
      <c r="AAH25" s="161"/>
      <c r="AAI25" s="161"/>
      <c r="AAJ25" s="161"/>
      <c r="AAK25" s="161"/>
      <c r="AAL25" s="161"/>
      <c r="AAM25" s="161"/>
      <c r="AAN25" s="161"/>
      <c r="AAO25" s="161"/>
      <c r="AAP25" s="161"/>
      <c r="AAQ25" s="161"/>
      <c r="AAR25" s="161"/>
      <c r="AAS25" s="161"/>
      <c r="AAT25" s="161"/>
      <c r="AAU25" s="161"/>
      <c r="AAV25" s="161"/>
      <c r="AAW25" s="161"/>
      <c r="AAX25" s="161"/>
      <c r="AAY25" s="161"/>
      <c r="AAZ25" s="161"/>
      <c r="ABA25" s="161"/>
      <c r="ABB25" s="161"/>
      <c r="ABC25" s="161"/>
      <c r="ABD25" s="161"/>
      <c r="ABE25" s="161"/>
      <c r="ABF25" s="161"/>
      <c r="ABG25" s="161"/>
      <c r="ABH25" s="161"/>
      <c r="ABI25" s="161"/>
      <c r="ABJ25" s="161"/>
      <c r="ABK25" s="161"/>
      <c r="ABL25" s="161"/>
      <c r="ABM25" s="161"/>
      <c r="ABN25" s="161"/>
      <c r="ABO25" s="161"/>
      <c r="ABP25" s="161"/>
      <c r="ABQ25" s="161"/>
      <c r="ABR25" s="161"/>
      <c r="ABS25" s="161"/>
      <c r="ABT25" s="161"/>
      <c r="ABU25" s="161"/>
      <c r="ABV25" s="161"/>
      <c r="ABW25" s="161"/>
      <c r="ABX25" s="161"/>
      <c r="ABY25" s="161"/>
      <c r="ABZ25" s="161"/>
      <c r="ACA25" s="161"/>
      <c r="ACB25" s="161"/>
      <c r="ACC25" s="161"/>
      <c r="ACD25" s="161"/>
      <c r="ACE25" s="161"/>
      <c r="ACF25" s="161"/>
      <c r="ACG25" s="161"/>
      <c r="ACH25" s="161"/>
      <c r="ACI25" s="161"/>
      <c r="ACJ25" s="161"/>
      <c r="ACK25" s="161"/>
      <c r="ACL25" s="161"/>
      <c r="ACM25" s="161"/>
      <c r="ACN25" s="161"/>
      <c r="ACO25" s="161"/>
      <c r="ACP25" s="161"/>
      <c r="ACQ25" s="161"/>
      <c r="ACR25" s="161"/>
      <c r="ACS25" s="161"/>
      <c r="ACT25" s="161"/>
      <c r="ACU25" s="161"/>
      <c r="ACV25" s="161"/>
      <c r="ACW25" s="161"/>
      <c r="ACX25" s="161"/>
      <c r="ACY25" s="161"/>
      <c r="ACZ25" s="161"/>
      <c r="ADA25" s="161"/>
      <c r="ADB25" s="161"/>
      <c r="ADC25" s="161"/>
      <c r="ADD25" s="161"/>
      <c r="ADE25" s="161"/>
      <c r="ADF25" s="161"/>
      <c r="ADG25" s="161"/>
      <c r="ADH25" s="161"/>
      <c r="ADI25" s="161"/>
      <c r="ADJ25" s="161"/>
      <c r="ADK25" s="161"/>
      <c r="ADL25" s="161"/>
      <c r="ADM25" s="161"/>
      <c r="ADN25" s="161"/>
      <c r="ADO25" s="161"/>
      <c r="ADP25" s="161"/>
      <c r="ADQ25" s="161"/>
      <c r="ADR25" s="161"/>
      <c r="ADS25" s="161"/>
      <c r="ADT25" s="161"/>
      <c r="ADU25" s="161"/>
      <c r="ADV25" s="161"/>
      <c r="ADW25" s="161"/>
      <c r="ADX25" s="161"/>
      <c r="ADY25" s="161"/>
      <c r="ADZ25" s="161"/>
      <c r="AEA25" s="161"/>
      <c r="AEB25" s="161"/>
      <c r="AEC25" s="161"/>
      <c r="AED25" s="161"/>
      <c r="AEE25" s="161"/>
      <c r="AEF25" s="161"/>
      <c r="AEG25" s="161"/>
      <c r="AEH25" s="161"/>
      <c r="AEI25" s="161"/>
      <c r="AEJ25" s="161"/>
      <c r="AEK25" s="161"/>
      <c r="AEL25" s="161"/>
      <c r="AEM25" s="161"/>
      <c r="AEN25" s="161"/>
      <c r="AEO25" s="161"/>
      <c r="AEP25" s="161"/>
      <c r="AEQ25" s="161"/>
      <c r="AER25" s="161"/>
      <c r="AES25" s="161"/>
      <c r="AET25" s="161"/>
      <c r="AEU25" s="161"/>
      <c r="AEV25" s="161"/>
      <c r="AEW25" s="161"/>
      <c r="AEX25" s="161"/>
      <c r="AEY25" s="161"/>
      <c r="AEZ25" s="161"/>
      <c r="AFA25" s="161"/>
      <c r="AFB25" s="161"/>
      <c r="AFC25" s="161"/>
      <c r="AFD25" s="161"/>
      <c r="AFE25" s="161"/>
      <c r="AFF25" s="161"/>
      <c r="AFG25" s="161"/>
      <c r="AFH25" s="161"/>
      <c r="AFI25" s="161"/>
      <c r="AFJ25" s="161"/>
      <c r="AFK25" s="161"/>
      <c r="AFL25" s="161"/>
      <c r="AFM25" s="161"/>
      <c r="AFN25" s="161"/>
      <c r="AFO25" s="161"/>
      <c r="AFP25" s="161"/>
      <c r="AFQ25" s="161"/>
      <c r="AFR25" s="161"/>
      <c r="AFS25" s="161"/>
      <c r="AFT25" s="161"/>
      <c r="AFU25" s="161"/>
      <c r="AFV25" s="161"/>
      <c r="AFW25" s="161"/>
      <c r="AFX25" s="161"/>
      <c r="AFY25" s="161"/>
      <c r="AFZ25" s="161"/>
      <c r="AGA25" s="161"/>
      <c r="AGB25" s="161"/>
      <c r="AGC25" s="161"/>
      <c r="AGD25" s="161"/>
      <c r="AGE25" s="161"/>
      <c r="AGF25" s="161"/>
      <c r="AGG25" s="161"/>
      <c r="AGH25" s="161"/>
      <c r="AGI25" s="161"/>
      <c r="AGJ25" s="161"/>
      <c r="AGK25" s="161"/>
      <c r="AGL25" s="161"/>
      <c r="AGM25" s="161"/>
      <c r="AGN25" s="161"/>
      <c r="AGO25" s="161"/>
      <c r="AGP25" s="161"/>
      <c r="AGQ25" s="161"/>
      <c r="AGR25" s="161"/>
      <c r="AGS25" s="161"/>
      <c r="AGT25" s="161"/>
      <c r="AGU25" s="161"/>
      <c r="AGV25" s="161"/>
      <c r="AGW25" s="161"/>
      <c r="AGX25" s="161"/>
      <c r="AGY25" s="161"/>
      <c r="AGZ25" s="161"/>
      <c r="AHA25" s="161"/>
      <c r="AHB25" s="161"/>
      <c r="AHC25" s="161"/>
      <c r="AHD25" s="161"/>
      <c r="AHE25" s="161"/>
      <c r="AHF25" s="161"/>
      <c r="AHG25" s="161"/>
      <c r="AHH25" s="161"/>
      <c r="AHI25" s="161"/>
      <c r="AHJ25" s="161"/>
      <c r="AHK25" s="161"/>
      <c r="AHL25" s="161"/>
      <c r="AHM25" s="161"/>
      <c r="AHN25" s="161"/>
      <c r="AHO25" s="161"/>
      <c r="AHP25" s="161"/>
      <c r="AHQ25" s="161"/>
      <c r="AHR25" s="161"/>
      <c r="AHS25" s="161"/>
      <c r="AHT25" s="161"/>
      <c r="AHU25" s="161"/>
      <c r="AHV25" s="161"/>
      <c r="AHW25" s="161"/>
      <c r="AHX25" s="161"/>
      <c r="AHY25" s="161"/>
      <c r="AHZ25" s="161"/>
      <c r="AIA25" s="161"/>
      <c r="AIB25" s="161"/>
      <c r="AIC25" s="161"/>
      <c r="AID25" s="161"/>
      <c r="AIE25" s="161"/>
      <c r="AIF25" s="161"/>
      <c r="AIG25" s="161"/>
      <c r="AIH25" s="161"/>
      <c r="AII25" s="161"/>
      <c r="AIJ25" s="161"/>
      <c r="AIK25" s="161"/>
      <c r="AIL25" s="161"/>
      <c r="AIM25" s="161"/>
      <c r="AIN25" s="161"/>
      <c r="AIO25" s="161"/>
      <c r="AIP25" s="161"/>
      <c r="AIQ25" s="161"/>
      <c r="AIR25" s="161"/>
      <c r="AIS25" s="161"/>
      <c r="AIT25" s="161"/>
      <c r="AIU25" s="161"/>
      <c r="AIV25" s="161"/>
      <c r="AIW25" s="161"/>
      <c r="AIX25" s="161"/>
      <c r="AIY25" s="161"/>
      <c r="AIZ25" s="161"/>
      <c r="AJA25" s="161"/>
      <c r="AJB25" s="161"/>
      <c r="AJC25" s="161"/>
      <c r="AJD25" s="161"/>
      <c r="AJE25" s="161"/>
      <c r="AJF25" s="161"/>
      <c r="AJG25" s="161"/>
      <c r="AJH25" s="161"/>
      <c r="AJI25" s="161"/>
      <c r="AJJ25" s="161"/>
      <c r="AJK25" s="161"/>
      <c r="AJL25" s="161"/>
      <c r="AJM25" s="161"/>
      <c r="AJN25" s="161"/>
      <c r="AJO25" s="161"/>
      <c r="AJP25" s="161"/>
      <c r="AJQ25" s="161"/>
      <c r="AJR25" s="161"/>
      <c r="AJS25" s="161"/>
      <c r="AJT25" s="161"/>
      <c r="AJU25" s="161"/>
      <c r="AJV25" s="161"/>
      <c r="AJW25" s="161"/>
      <c r="AJX25" s="161"/>
      <c r="AJY25" s="161"/>
      <c r="AJZ25" s="161"/>
      <c r="AKA25" s="161"/>
      <c r="AKB25" s="161"/>
      <c r="AKC25" s="161"/>
      <c r="AKD25" s="161"/>
      <c r="AKE25" s="161"/>
      <c r="AKF25" s="161"/>
      <c r="AKG25" s="161"/>
      <c r="AKH25" s="161"/>
      <c r="AKI25" s="161"/>
      <c r="AKJ25" s="161"/>
      <c r="AKK25" s="161"/>
      <c r="AKL25" s="161"/>
      <c r="AKM25" s="161"/>
      <c r="AKN25" s="161"/>
      <c r="AKO25" s="161"/>
      <c r="AKP25" s="161"/>
      <c r="AKQ25" s="161"/>
      <c r="AKR25" s="161"/>
      <c r="AKS25" s="161"/>
      <c r="AKT25" s="161"/>
      <c r="AKU25" s="161"/>
      <c r="AKV25" s="161"/>
      <c r="AKW25" s="161"/>
      <c r="AKX25" s="161"/>
      <c r="AKY25" s="161"/>
      <c r="AKZ25" s="161"/>
      <c r="ALA25" s="161"/>
      <c r="ALB25" s="161"/>
      <c r="ALC25" s="161"/>
      <c r="ALD25" s="161"/>
      <c r="ALE25" s="161"/>
      <c r="ALF25" s="161"/>
      <c r="ALG25" s="161"/>
      <c r="ALH25" s="161"/>
      <c r="ALI25" s="161"/>
      <c r="ALJ25" s="161"/>
      <c r="ALK25" s="161"/>
      <c r="ALL25" s="161"/>
      <c r="ALM25" s="161"/>
      <c r="ALN25" s="161"/>
      <c r="ALO25" s="161"/>
      <c r="ALP25" s="161"/>
      <c r="ALQ25" s="161"/>
      <c r="ALR25" s="161"/>
      <c r="ALS25" s="161"/>
      <c r="ALT25" s="161"/>
      <c r="ALU25" s="161"/>
      <c r="ALV25" s="161"/>
      <c r="ALW25" s="161"/>
      <c r="ALX25" s="161"/>
      <c r="ALY25" s="161"/>
      <c r="ALZ25" s="161"/>
      <c r="AMA25" s="161"/>
      <c r="AMB25" s="161"/>
      <c r="AMC25" s="161"/>
      <c r="AMD25" s="161"/>
      <c r="AME25" s="161"/>
      <c r="AMF25" s="161"/>
      <c r="AMG25" s="161"/>
      <c r="AMH25" s="161"/>
      <c r="AMI25" s="161"/>
      <c r="AMJ25" s="161"/>
      <c r="AMK25" s="161"/>
      <c r="AML25" s="161"/>
      <c r="AMM25" s="161"/>
      <c r="AMN25" s="161"/>
      <c r="AMO25" s="161"/>
      <c r="AMP25" s="161"/>
      <c r="AMQ25" s="161"/>
      <c r="AMR25" s="161"/>
      <c r="AMS25" s="161"/>
      <c r="AMT25" s="161"/>
      <c r="AMU25" s="161"/>
      <c r="AMV25" s="161"/>
      <c r="AMW25" s="161"/>
      <c r="AMX25" s="161"/>
      <c r="AMY25" s="161"/>
      <c r="AMZ25" s="161"/>
      <c r="ANA25" s="161"/>
      <c r="ANB25" s="161"/>
      <c r="ANC25" s="161"/>
      <c r="AND25" s="161"/>
      <c r="ANE25" s="161"/>
      <c r="ANF25" s="161"/>
      <c r="ANG25" s="161"/>
      <c r="ANH25" s="161"/>
      <c r="ANI25" s="161"/>
      <c r="ANJ25" s="161"/>
      <c r="ANK25" s="161"/>
      <c r="ANL25" s="161"/>
      <c r="ANM25" s="161"/>
      <c r="ANN25" s="161"/>
      <c r="ANO25" s="161"/>
      <c r="ANP25" s="161"/>
      <c r="ANQ25" s="161"/>
      <c r="ANR25" s="161"/>
      <c r="ANS25" s="161"/>
      <c r="ANT25" s="161"/>
      <c r="ANU25" s="161"/>
      <c r="ANV25" s="161"/>
      <c r="ANW25" s="161"/>
      <c r="ANX25" s="161"/>
      <c r="ANY25" s="161"/>
      <c r="ANZ25" s="161"/>
      <c r="AOA25" s="161"/>
      <c r="AOB25" s="161"/>
      <c r="AOC25" s="161"/>
      <c r="AOD25" s="161"/>
      <c r="AOE25" s="161"/>
      <c r="AOF25" s="161"/>
      <c r="AOG25" s="161"/>
      <c r="AOH25" s="161"/>
      <c r="AOI25" s="161"/>
      <c r="AOJ25" s="161"/>
      <c r="AOK25" s="161"/>
      <c r="AOL25" s="161"/>
      <c r="AOM25" s="161"/>
      <c r="AON25" s="161"/>
      <c r="AOO25" s="161"/>
      <c r="AOP25" s="161"/>
      <c r="AOQ25" s="161"/>
      <c r="AOR25" s="161"/>
      <c r="AOS25" s="161"/>
      <c r="AOT25" s="161"/>
      <c r="AOU25" s="161"/>
      <c r="AOV25" s="161"/>
      <c r="AOW25" s="161"/>
      <c r="AOX25" s="161"/>
      <c r="AOY25" s="161"/>
      <c r="AOZ25" s="161"/>
      <c r="APA25" s="161"/>
      <c r="APB25" s="161"/>
      <c r="APC25" s="161"/>
      <c r="APD25" s="161"/>
      <c r="APE25" s="161"/>
      <c r="APF25" s="161"/>
      <c r="APG25" s="161"/>
      <c r="APH25" s="161"/>
      <c r="API25" s="161"/>
      <c r="APJ25" s="161"/>
      <c r="APK25" s="161"/>
      <c r="APL25" s="161"/>
      <c r="APM25" s="161"/>
      <c r="APN25" s="161"/>
      <c r="APO25" s="161"/>
      <c r="APP25" s="161"/>
      <c r="APQ25" s="161"/>
      <c r="APR25" s="161"/>
      <c r="APS25" s="161"/>
      <c r="APT25" s="161"/>
      <c r="APU25" s="161"/>
      <c r="APV25" s="161"/>
      <c r="APW25" s="161"/>
      <c r="APX25" s="161"/>
      <c r="APY25" s="161"/>
      <c r="APZ25" s="161"/>
      <c r="AQA25" s="161"/>
      <c r="AQB25" s="161"/>
      <c r="AQC25" s="161"/>
      <c r="AQD25" s="161"/>
      <c r="AQE25" s="161"/>
      <c r="AQF25" s="161"/>
      <c r="AQG25" s="161"/>
      <c r="AQH25" s="161"/>
      <c r="AQI25" s="161"/>
      <c r="AQJ25" s="161"/>
      <c r="AQK25" s="161"/>
      <c r="AQL25" s="161"/>
      <c r="AQM25" s="161"/>
      <c r="AQN25" s="161"/>
      <c r="AQO25" s="161"/>
      <c r="AQP25" s="161"/>
      <c r="AQQ25" s="161"/>
      <c r="AQR25" s="161"/>
      <c r="AQS25" s="161"/>
      <c r="AQT25" s="161"/>
      <c r="AQU25" s="161"/>
      <c r="AQV25" s="161"/>
      <c r="AQW25" s="161"/>
      <c r="AQX25" s="161"/>
      <c r="AQY25" s="161"/>
      <c r="AQZ25" s="161"/>
      <c r="ARA25" s="161"/>
      <c r="ARB25" s="161"/>
      <c r="ARC25" s="161"/>
      <c r="ARD25" s="161"/>
      <c r="ARE25" s="161"/>
      <c r="ARF25" s="161"/>
      <c r="ARG25" s="161"/>
      <c r="ARH25" s="161"/>
      <c r="ARI25" s="161"/>
      <c r="ARJ25" s="161"/>
      <c r="ARK25" s="161"/>
      <c r="ARL25" s="161"/>
      <c r="ARM25" s="161"/>
      <c r="ARN25" s="161"/>
      <c r="ARO25" s="161"/>
      <c r="ARP25" s="161"/>
      <c r="ARQ25" s="161"/>
      <c r="ARR25" s="161"/>
      <c r="ARS25" s="161"/>
      <c r="ART25" s="161"/>
      <c r="ARU25" s="161"/>
      <c r="ARV25" s="161"/>
      <c r="ARW25" s="161"/>
      <c r="ARX25" s="161"/>
      <c r="ARY25" s="161"/>
      <c r="ARZ25" s="161"/>
      <c r="ASA25" s="161"/>
      <c r="ASB25" s="161"/>
      <c r="ASC25" s="161"/>
      <c r="ASD25" s="161"/>
      <c r="ASE25" s="161"/>
      <c r="ASF25" s="161"/>
      <c r="ASG25" s="161"/>
      <c r="ASH25" s="161"/>
      <c r="ASI25" s="161"/>
      <c r="ASJ25" s="161"/>
      <c r="ASK25" s="161"/>
      <c r="ASL25" s="161"/>
      <c r="ASM25" s="161"/>
      <c r="ASN25" s="161"/>
      <c r="ASO25" s="161"/>
      <c r="ASP25" s="161"/>
      <c r="ASQ25" s="161"/>
      <c r="ASR25" s="161"/>
      <c r="ASS25" s="161"/>
      <c r="AST25" s="161"/>
      <c r="ASU25" s="161"/>
      <c r="ASV25" s="161"/>
      <c r="ASW25" s="161"/>
      <c r="ASX25" s="161"/>
      <c r="ASY25" s="161"/>
      <c r="ASZ25" s="161"/>
      <c r="ATA25" s="161"/>
      <c r="ATB25" s="161"/>
      <c r="ATC25" s="161"/>
      <c r="ATD25" s="161"/>
      <c r="ATE25" s="161"/>
      <c r="ATF25" s="161"/>
      <c r="ATG25" s="161"/>
      <c r="ATH25" s="161"/>
      <c r="ATI25" s="161"/>
      <c r="ATJ25" s="161"/>
      <c r="ATK25" s="161"/>
      <c r="ATL25" s="161"/>
      <c r="ATM25" s="161"/>
      <c r="ATN25" s="161"/>
      <c r="ATO25" s="161"/>
      <c r="ATP25" s="161"/>
      <c r="ATQ25" s="161"/>
      <c r="ATR25" s="161"/>
      <c r="ATS25" s="161"/>
      <c r="ATT25" s="161"/>
      <c r="ATU25" s="161"/>
      <c r="ATV25" s="161"/>
      <c r="ATW25" s="161"/>
      <c r="ATX25" s="161"/>
      <c r="ATY25" s="161"/>
      <c r="ATZ25" s="161"/>
      <c r="AUA25" s="161"/>
      <c r="AUB25" s="161"/>
      <c r="AUC25" s="161"/>
      <c r="AUD25" s="161"/>
      <c r="AUE25" s="161"/>
      <c r="AUF25" s="161"/>
      <c r="AUG25" s="161"/>
      <c r="AUH25" s="161"/>
      <c r="AUI25" s="161"/>
      <c r="AUJ25" s="161"/>
      <c r="AUK25" s="161"/>
      <c r="AUL25" s="161"/>
      <c r="AUM25" s="161"/>
      <c r="AUN25" s="161"/>
      <c r="AUO25" s="161"/>
      <c r="AUP25" s="161"/>
      <c r="AUQ25" s="161"/>
      <c r="AUR25" s="161"/>
      <c r="AUS25" s="161"/>
      <c r="AUT25" s="161"/>
      <c r="AUU25" s="161"/>
      <c r="AUV25" s="161"/>
      <c r="AUW25" s="161"/>
      <c r="AUX25" s="161"/>
      <c r="AUY25" s="161"/>
      <c r="AUZ25" s="161"/>
      <c r="AVA25" s="161"/>
      <c r="AVB25" s="161"/>
      <c r="AVC25" s="161"/>
      <c r="AVD25" s="161"/>
      <c r="AVE25" s="161"/>
      <c r="AVF25" s="161"/>
      <c r="AVG25" s="161"/>
      <c r="AVH25" s="161"/>
      <c r="AVI25" s="161"/>
      <c r="AVJ25" s="161"/>
      <c r="AVK25" s="161"/>
      <c r="AVL25" s="161"/>
      <c r="AVM25" s="161"/>
      <c r="AVN25" s="161"/>
      <c r="AVO25" s="161"/>
      <c r="AVP25" s="161"/>
      <c r="AVQ25" s="161"/>
      <c r="AVR25" s="161"/>
      <c r="AVS25" s="161"/>
      <c r="AVT25" s="161"/>
      <c r="AVU25" s="161"/>
      <c r="AVV25" s="161"/>
      <c r="AVW25" s="161"/>
      <c r="AVX25" s="161"/>
      <c r="AVY25" s="161"/>
      <c r="AVZ25" s="161"/>
      <c r="AWA25" s="161"/>
      <c r="AWB25" s="161"/>
      <c r="AWC25" s="161"/>
      <c r="AWD25" s="161"/>
      <c r="AWE25" s="161"/>
      <c r="AWF25" s="161"/>
      <c r="AWG25" s="161"/>
      <c r="AWH25" s="161"/>
      <c r="AWI25" s="161"/>
      <c r="AWJ25" s="161"/>
      <c r="AWK25" s="161"/>
      <c r="AWL25" s="161"/>
      <c r="AWM25" s="161"/>
      <c r="AWN25" s="161"/>
      <c r="AWO25" s="161"/>
      <c r="AWP25" s="161"/>
      <c r="AWQ25" s="161"/>
      <c r="AWR25" s="161"/>
      <c r="AWS25" s="161"/>
      <c r="AWT25" s="161"/>
      <c r="AWU25" s="161"/>
      <c r="AWV25" s="161"/>
      <c r="AWW25" s="161"/>
      <c r="AWX25" s="161"/>
      <c r="AWY25" s="161"/>
      <c r="AWZ25" s="161"/>
      <c r="AXA25" s="161"/>
      <c r="AXB25" s="161"/>
      <c r="AXC25" s="161"/>
      <c r="AXD25" s="161"/>
      <c r="AXE25" s="161"/>
      <c r="AXF25" s="161"/>
      <c r="AXG25" s="161"/>
      <c r="AXH25" s="161"/>
      <c r="AXI25" s="161"/>
      <c r="AXJ25" s="161"/>
      <c r="AXK25" s="161"/>
      <c r="AXL25" s="161"/>
      <c r="AXM25" s="161"/>
      <c r="AXN25" s="161"/>
      <c r="AXO25" s="161"/>
      <c r="AXP25" s="161"/>
      <c r="AXQ25" s="161"/>
      <c r="AXR25" s="161"/>
      <c r="AXS25" s="161"/>
      <c r="AXT25" s="161"/>
      <c r="AXU25" s="161"/>
      <c r="AXV25" s="161"/>
      <c r="AXW25" s="161"/>
      <c r="AXX25" s="161"/>
      <c r="AXY25" s="161"/>
      <c r="AXZ25" s="161"/>
      <c r="AYA25" s="161"/>
      <c r="AYB25" s="161"/>
      <c r="AYC25" s="161"/>
      <c r="AYD25" s="161"/>
      <c r="AYE25" s="161"/>
      <c r="AYF25" s="161"/>
      <c r="AYG25" s="161"/>
      <c r="AYH25" s="161"/>
      <c r="AYI25" s="161"/>
      <c r="AYJ25" s="161"/>
      <c r="AYK25" s="161"/>
      <c r="AYL25" s="161"/>
      <c r="AYM25" s="161"/>
      <c r="AYN25" s="161"/>
      <c r="AYO25" s="161"/>
      <c r="AYP25" s="161"/>
      <c r="AYQ25" s="161"/>
      <c r="AYR25" s="161"/>
      <c r="AYS25" s="161"/>
      <c r="AYT25" s="161"/>
      <c r="AYU25" s="161"/>
      <c r="AYV25" s="161"/>
      <c r="AYW25" s="161"/>
      <c r="AYX25" s="161"/>
      <c r="AYY25" s="161"/>
      <c r="AYZ25" s="161"/>
      <c r="AZA25" s="161"/>
      <c r="AZB25" s="161"/>
      <c r="AZC25" s="161"/>
      <c r="AZD25" s="161"/>
      <c r="AZE25" s="161"/>
      <c r="AZF25" s="161"/>
      <c r="AZG25" s="161"/>
      <c r="AZH25" s="161"/>
      <c r="AZI25" s="161"/>
      <c r="AZJ25" s="161"/>
      <c r="AZK25" s="161"/>
      <c r="AZL25" s="161"/>
      <c r="AZM25" s="161"/>
      <c r="AZN25" s="161"/>
      <c r="AZO25" s="161"/>
      <c r="AZP25" s="161"/>
      <c r="AZQ25" s="161"/>
      <c r="AZR25" s="161"/>
      <c r="AZS25" s="161"/>
      <c r="AZT25" s="161"/>
      <c r="AZU25" s="161"/>
      <c r="AZV25" s="161"/>
      <c r="AZW25" s="161"/>
      <c r="AZX25" s="161"/>
      <c r="AZY25" s="161"/>
      <c r="AZZ25" s="161"/>
      <c r="BAA25" s="161"/>
      <c r="BAB25" s="161"/>
      <c r="BAC25" s="161"/>
      <c r="BAD25" s="161"/>
      <c r="BAE25" s="161"/>
      <c r="BAF25" s="161"/>
      <c r="BAG25" s="161"/>
      <c r="BAH25" s="161"/>
      <c r="BAI25" s="161"/>
      <c r="BAJ25" s="161"/>
      <c r="BAK25" s="161"/>
      <c r="BAL25" s="161"/>
      <c r="BAM25" s="161"/>
      <c r="BAN25" s="161"/>
      <c r="BAO25" s="161"/>
      <c r="BAP25" s="161"/>
      <c r="BAQ25" s="161"/>
      <c r="BAR25" s="161"/>
      <c r="BAS25" s="161"/>
      <c r="BAT25" s="161"/>
      <c r="BAU25" s="161"/>
      <c r="BAV25" s="161"/>
      <c r="BAW25" s="161"/>
      <c r="BAX25" s="161"/>
      <c r="BAY25" s="161"/>
      <c r="BAZ25" s="161"/>
      <c r="BBA25" s="161"/>
      <c r="BBB25" s="161"/>
      <c r="BBC25" s="161"/>
      <c r="BBD25" s="161"/>
      <c r="BBE25" s="161"/>
      <c r="BBF25" s="161"/>
      <c r="BBG25" s="161"/>
      <c r="BBH25" s="161"/>
      <c r="BBI25" s="161"/>
      <c r="BBJ25" s="161"/>
      <c r="BBK25" s="161"/>
      <c r="BBL25" s="161"/>
      <c r="BBM25" s="161"/>
      <c r="BBN25" s="161"/>
      <c r="BBO25" s="161"/>
      <c r="BBP25" s="161"/>
      <c r="BBQ25" s="161"/>
      <c r="BBR25" s="161"/>
      <c r="BBS25" s="161"/>
      <c r="BBT25" s="161"/>
      <c r="BBU25" s="161"/>
      <c r="BBV25" s="161"/>
      <c r="BBW25" s="161"/>
      <c r="BBX25" s="161"/>
      <c r="BBY25" s="161"/>
      <c r="BBZ25" s="161"/>
      <c r="BCA25" s="161"/>
      <c r="BCB25" s="161"/>
      <c r="BCC25" s="161"/>
      <c r="BCD25" s="161"/>
      <c r="BCE25" s="161"/>
      <c r="BCF25" s="161"/>
      <c r="BCG25" s="161"/>
      <c r="BCH25" s="161"/>
      <c r="BCI25" s="161"/>
      <c r="BCJ25" s="161"/>
      <c r="BCK25" s="161"/>
      <c r="BCL25" s="161"/>
      <c r="BCM25" s="161"/>
      <c r="BCN25" s="161"/>
      <c r="BCO25" s="161"/>
      <c r="BCP25" s="161"/>
      <c r="BCQ25" s="161"/>
      <c r="BCR25" s="161"/>
      <c r="BCS25" s="161"/>
      <c r="BCT25" s="161"/>
      <c r="BCU25" s="161"/>
      <c r="BCV25" s="161"/>
      <c r="BCW25" s="161"/>
      <c r="BCX25" s="161"/>
      <c r="BCY25" s="161"/>
      <c r="BCZ25" s="161"/>
      <c r="BDA25" s="161"/>
      <c r="BDB25" s="161"/>
      <c r="BDC25" s="161"/>
      <c r="BDD25" s="161"/>
      <c r="BDE25" s="161"/>
      <c r="BDF25" s="161"/>
      <c r="BDG25" s="161"/>
      <c r="BDH25" s="161"/>
      <c r="BDI25" s="161"/>
      <c r="BDJ25" s="161"/>
      <c r="BDK25" s="161"/>
      <c r="BDL25" s="161"/>
      <c r="BDM25" s="161"/>
      <c r="BDN25" s="161"/>
      <c r="BDO25" s="161"/>
      <c r="BDP25" s="161"/>
      <c r="BDQ25" s="161"/>
      <c r="BDR25" s="161"/>
      <c r="BDS25" s="161"/>
      <c r="BDT25" s="161"/>
      <c r="BDU25" s="161"/>
      <c r="BDV25" s="161"/>
      <c r="BDW25" s="161"/>
      <c r="BDX25" s="161"/>
      <c r="BDY25" s="161"/>
      <c r="BDZ25" s="161"/>
      <c r="BEA25" s="161"/>
      <c r="BEB25" s="161"/>
      <c r="BEC25" s="161"/>
      <c r="BED25" s="161"/>
      <c r="BEE25" s="161"/>
      <c r="BEF25" s="161"/>
      <c r="BEG25" s="161"/>
      <c r="BEH25" s="161"/>
      <c r="BEI25" s="161"/>
      <c r="BEJ25" s="161"/>
      <c r="BEK25" s="161"/>
      <c r="BEL25" s="161"/>
      <c r="BEM25" s="161"/>
      <c r="BEN25" s="161"/>
      <c r="BEO25" s="161"/>
      <c r="BEP25" s="161"/>
      <c r="BEQ25" s="161"/>
      <c r="BER25" s="161"/>
      <c r="BES25" s="161"/>
      <c r="BET25" s="161"/>
      <c r="BEU25" s="161"/>
      <c r="BEV25" s="161"/>
      <c r="BEW25" s="161"/>
      <c r="BEX25" s="161"/>
      <c r="BEY25" s="161"/>
      <c r="BEZ25" s="161"/>
      <c r="BFA25" s="161"/>
      <c r="BFB25" s="161"/>
      <c r="BFC25" s="161"/>
      <c r="BFD25" s="161"/>
      <c r="BFE25" s="161"/>
      <c r="BFF25" s="161"/>
      <c r="BFG25" s="161"/>
      <c r="BFH25" s="161"/>
      <c r="BFI25" s="161"/>
      <c r="BFJ25" s="161"/>
      <c r="BFK25" s="161"/>
      <c r="BFL25" s="161"/>
      <c r="BFM25" s="161"/>
      <c r="BFN25" s="161"/>
      <c r="BFO25" s="161"/>
      <c r="BFP25" s="161"/>
      <c r="BFQ25" s="161"/>
      <c r="BFR25" s="161"/>
      <c r="BFS25" s="161"/>
      <c r="BFT25" s="161"/>
      <c r="BFU25" s="161"/>
      <c r="BFV25" s="161"/>
      <c r="BFW25" s="161"/>
      <c r="BFX25" s="161"/>
      <c r="BFY25" s="161"/>
      <c r="BFZ25" s="161"/>
      <c r="BGA25" s="161"/>
      <c r="BGB25" s="161"/>
      <c r="BGC25" s="161"/>
      <c r="BGD25" s="161"/>
      <c r="BGE25" s="161"/>
      <c r="BGF25" s="161"/>
      <c r="BGG25" s="161"/>
      <c r="BGH25" s="161"/>
      <c r="BGI25" s="161"/>
      <c r="BGJ25" s="161"/>
      <c r="BGK25" s="161"/>
      <c r="BGL25" s="161"/>
      <c r="BGM25" s="161"/>
      <c r="BGN25" s="161"/>
      <c r="BGO25" s="161"/>
      <c r="BGP25" s="161"/>
      <c r="BGQ25" s="161"/>
      <c r="BGR25" s="161"/>
      <c r="BGS25" s="161"/>
      <c r="BGT25" s="161"/>
      <c r="BGU25" s="161"/>
      <c r="BGV25" s="161"/>
      <c r="BGW25" s="161"/>
      <c r="BGX25" s="161"/>
      <c r="BGY25" s="161"/>
      <c r="BGZ25" s="161"/>
      <c r="BHA25" s="161"/>
      <c r="BHB25" s="161"/>
      <c r="BHC25" s="161"/>
      <c r="BHD25" s="161"/>
      <c r="BHE25" s="161"/>
      <c r="BHF25" s="161"/>
      <c r="BHG25" s="161"/>
      <c r="BHH25" s="161"/>
      <c r="BHI25" s="161"/>
      <c r="BHJ25" s="161"/>
      <c r="BHK25" s="161"/>
      <c r="BHL25" s="161"/>
      <c r="BHM25" s="161"/>
      <c r="BHN25" s="161"/>
      <c r="BHO25" s="161"/>
      <c r="BHP25" s="161"/>
      <c r="BHQ25" s="161"/>
      <c r="BHR25" s="161"/>
      <c r="BHS25" s="161"/>
      <c r="BHT25" s="161"/>
      <c r="BHU25" s="161"/>
      <c r="BHV25" s="161"/>
      <c r="BHW25" s="161"/>
      <c r="BHX25" s="161"/>
      <c r="BHY25" s="161"/>
      <c r="BHZ25" s="161"/>
      <c r="BIA25" s="161"/>
      <c r="BIB25" s="161"/>
      <c r="BIC25" s="161"/>
      <c r="BID25" s="161"/>
      <c r="BIE25" s="161"/>
      <c r="BIF25" s="161"/>
      <c r="BIG25" s="161"/>
      <c r="BIH25" s="161"/>
      <c r="BII25" s="161"/>
      <c r="BIJ25" s="161"/>
      <c r="BIK25" s="161"/>
      <c r="BIL25" s="161"/>
      <c r="BIM25" s="161"/>
      <c r="BIN25" s="161"/>
      <c r="BIO25" s="161"/>
      <c r="BIP25" s="161"/>
      <c r="BIQ25" s="161"/>
      <c r="BIR25" s="161"/>
      <c r="BIS25" s="161"/>
      <c r="BIT25" s="161"/>
      <c r="BIU25" s="161"/>
      <c r="BIV25" s="161"/>
      <c r="BIW25" s="161"/>
      <c r="BIX25" s="161"/>
      <c r="BIY25" s="161"/>
      <c r="BIZ25" s="161"/>
      <c r="BJA25" s="161"/>
      <c r="BJB25" s="161"/>
      <c r="BJC25" s="161"/>
      <c r="BJD25" s="161"/>
      <c r="BJE25" s="161"/>
      <c r="BJF25" s="161"/>
      <c r="BJG25" s="161"/>
      <c r="BJH25" s="161"/>
      <c r="BJI25" s="161"/>
      <c r="BJJ25" s="161"/>
      <c r="BJK25" s="161"/>
      <c r="BJL25" s="161"/>
      <c r="BJM25" s="161"/>
      <c r="BJN25" s="161"/>
      <c r="BJO25" s="161"/>
      <c r="BJP25" s="161"/>
      <c r="BJQ25" s="161"/>
      <c r="BJR25" s="161"/>
      <c r="BJS25" s="161"/>
      <c r="BJT25" s="161"/>
      <c r="BJU25" s="161"/>
      <c r="BJV25" s="161"/>
      <c r="BJW25" s="161"/>
      <c r="BJX25" s="161"/>
      <c r="BJY25" s="161"/>
      <c r="BJZ25" s="161"/>
      <c r="BKA25" s="161"/>
      <c r="BKB25" s="161"/>
      <c r="BKC25" s="161"/>
      <c r="BKD25" s="161"/>
      <c r="BKE25" s="161"/>
      <c r="BKF25" s="161"/>
      <c r="BKG25" s="161"/>
      <c r="BKH25" s="161"/>
      <c r="BKI25" s="161"/>
      <c r="BKJ25" s="161"/>
      <c r="BKK25" s="161"/>
      <c r="BKL25" s="161"/>
      <c r="BKM25" s="161"/>
      <c r="BKN25" s="161"/>
      <c r="BKO25" s="161"/>
      <c r="BKP25" s="161"/>
      <c r="BKQ25" s="161"/>
      <c r="BKR25" s="161"/>
      <c r="BKS25" s="161"/>
      <c r="BKT25" s="161"/>
      <c r="BKU25" s="161"/>
      <c r="BKV25" s="161"/>
      <c r="BKW25" s="161"/>
      <c r="BKX25" s="161"/>
      <c r="BKY25" s="161"/>
      <c r="BKZ25" s="161"/>
      <c r="BLA25" s="161"/>
      <c r="BLB25" s="161"/>
      <c r="BLC25" s="161"/>
      <c r="BLD25" s="161"/>
      <c r="BLE25" s="161"/>
      <c r="BLF25" s="161"/>
      <c r="BLG25" s="161"/>
      <c r="BLH25" s="161"/>
      <c r="BLI25" s="161"/>
      <c r="BLJ25" s="161"/>
      <c r="BLK25" s="161"/>
      <c r="BLL25" s="161"/>
      <c r="BLM25" s="161"/>
      <c r="BLN25" s="161"/>
      <c r="BLO25" s="161"/>
      <c r="BLP25" s="161"/>
      <c r="BLQ25" s="161"/>
      <c r="BLR25" s="161"/>
      <c r="BLS25" s="161"/>
      <c r="BLT25" s="161"/>
      <c r="BLU25" s="161"/>
      <c r="BLV25" s="161"/>
      <c r="BLW25" s="161"/>
      <c r="BLX25" s="161"/>
      <c r="BLY25" s="161"/>
      <c r="BLZ25" s="161"/>
      <c r="BMA25" s="161"/>
      <c r="BMB25" s="161"/>
      <c r="BMC25" s="161"/>
      <c r="BMD25" s="161"/>
      <c r="BME25" s="161"/>
      <c r="BMF25" s="161"/>
      <c r="BMG25" s="161"/>
      <c r="BMH25" s="161"/>
      <c r="BMI25" s="161"/>
      <c r="BMJ25" s="161"/>
      <c r="BMK25" s="161"/>
      <c r="BML25" s="161"/>
      <c r="BMM25" s="161"/>
      <c r="BMN25" s="161"/>
      <c r="BMO25" s="161"/>
      <c r="BMP25" s="161"/>
      <c r="BMQ25" s="161"/>
      <c r="BMR25" s="161"/>
      <c r="BMS25" s="161"/>
      <c r="BMT25" s="161"/>
      <c r="BMU25" s="161"/>
      <c r="BMV25" s="161"/>
      <c r="BMW25" s="161"/>
      <c r="BMX25" s="161"/>
      <c r="BMY25" s="161"/>
      <c r="BMZ25" s="161"/>
      <c r="BNA25" s="161"/>
      <c r="BNB25" s="161"/>
      <c r="BNC25" s="161"/>
      <c r="BND25" s="161"/>
      <c r="BNE25" s="161"/>
      <c r="BNF25" s="161"/>
      <c r="BNG25" s="161"/>
      <c r="BNH25" s="161"/>
      <c r="BNI25" s="161"/>
      <c r="BNJ25" s="161"/>
      <c r="BNK25" s="161"/>
      <c r="BNL25" s="161"/>
      <c r="BNM25" s="161"/>
      <c r="BNN25" s="161"/>
      <c r="BNO25" s="161"/>
      <c r="BNP25" s="161"/>
      <c r="BNQ25" s="161"/>
      <c r="BNR25" s="161"/>
      <c r="BNS25" s="161"/>
      <c r="BNT25" s="161"/>
      <c r="BNU25" s="161"/>
      <c r="BNV25" s="161"/>
      <c r="BNW25" s="161"/>
      <c r="BNX25" s="161"/>
      <c r="BNY25" s="161"/>
      <c r="BNZ25" s="161"/>
      <c r="BOA25" s="161"/>
      <c r="BOB25" s="161"/>
      <c r="BOC25" s="161"/>
      <c r="BOD25" s="161"/>
      <c r="BOE25" s="161"/>
      <c r="BOF25" s="161"/>
      <c r="BOG25" s="161"/>
      <c r="BOH25" s="161"/>
      <c r="BOI25" s="161"/>
      <c r="BOJ25" s="161"/>
      <c r="BOK25" s="161"/>
      <c r="BOL25" s="161"/>
      <c r="BOM25" s="161"/>
      <c r="BON25" s="161"/>
      <c r="BOO25" s="161"/>
      <c r="BOP25" s="161"/>
      <c r="BOQ25" s="161"/>
      <c r="BOR25" s="161"/>
      <c r="BOS25" s="161"/>
      <c r="BOT25" s="161"/>
      <c r="BOU25" s="161"/>
      <c r="BOV25" s="161"/>
      <c r="BOW25" s="161"/>
      <c r="BOX25" s="161"/>
      <c r="BOY25" s="161"/>
      <c r="BOZ25" s="161"/>
      <c r="BPA25" s="161"/>
      <c r="BPB25" s="161"/>
      <c r="BPC25" s="161"/>
      <c r="BPD25" s="161"/>
      <c r="BPE25" s="161"/>
      <c r="BPF25" s="161"/>
      <c r="BPG25" s="161"/>
      <c r="BPH25" s="161"/>
      <c r="BPI25" s="161"/>
      <c r="BPJ25" s="161"/>
      <c r="BPK25" s="161"/>
      <c r="BPL25" s="161"/>
      <c r="BPM25" s="161"/>
      <c r="BPN25" s="161"/>
      <c r="BPO25" s="161"/>
      <c r="BPP25" s="161"/>
      <c r="BPQ25" s="161"/>
      <c r="BPR25" s="161"/>
      <c r="BPS25" s="161"/>
      <c r="BPT25" s="161"/>
      <c r="BPU25" s="161"/>
      <c r="BPV25" s="161"/>
      <c r="BPW25" s="161"/>
      <c r="BPX25" s="161"/>
      <c r="BPY25" s="161"/>
      <c r="BPZ25" s="161"/>
      <c r="BQA25" s="161"/>
      <c r="BQB25" s="161"/>
      <c r="BQC25" s="161"/>
      <c r="BQD25" s="161"/>
      <c r="BQE25" s="161"/>
      <c r="BQF25" s="161"/>
      <c r="BQG25" s="161"/>
      <c r="BQH25" s="161"/>
      <c r="BQI25" s="161"/>
      <c r="BQJ25" s="161"/>
      <c r="BQK25" s="161"/>
      <c r="BQL25" s="161"/>
      <c r="BQM25" s="161"/>
      <c r="BQN25" s="161"/>
      <c r="BQO25" s="161"/>
      <c r="BQP25" s="161"/>
      <c r="BQQ25" s="161"/>
      <c r="BQR25" s="161"/>
      <c r="BQS25" s="161"/>
      <c r="BQT25" s="161"/>
      <c r="BQU25" s="161"/>
      <c r="BQV25" s="161"/>
      <c r="BQW25" s="161"/>
      <c r="BQX25" s="161"/>
      <c r="BQY25" s="161"/>
      <c r="BQZ25" s="161"/>
      <c r="BRA25" s="161"/>
      <c r="BRB25" s="161"/>
      <c r="BRC25" s="161"/>
      <c r="BRD25" s="161"/>
      <c r="BRE25" s="161"/>
      <c r="BRF25" s="161"/>
      <c r="BRG25" s="161"/>
      <c r="BRH25" s="161"/>
      <c r="BRI25" s="161"/>
      <c r="BRJ25" s="161"/>
      <c r="BRK25" s="161"/>
      <c r="BRL25" s="161"/>
      <c r="BRM25" s="161"/>
      <c r="BRN25" s="161"/>
      <c r="BRO25" s="161"/>
      <c r="BRP25" s="161"/>
      <c r="BRQ25" s="161"/>
      <c r="BRR25" s="161"/>
      <c r="BRS25" s="161"/>
      <c r="BRT25" s="161"/>
      <c r="BRU25" s="161"/>
      <c r="BRV25" s="161"/>
      <c r="BRW25" s="161"/>
      <c r="BRX25" s="161"/>
      <c r="BRY25" s="161"/>
      <c r="BRZ25" s="161"/>
      <c r="BSA25" s="161"/>
      <c r="BSB25" s="161"/>
      <c r="BSC25" s="161"/>
      <c r="BSD25" s="161"/>
      <c r="BSE25" s="161"/>
      <c r="BSF25" s="161"/>
      <c r="BSG25" s="161"/>
      <c r="BSH25" s="161"/>
      <c r="BSI25" s="161"/>
      <c r="BSJ25" s="161"/>
      <c r="BSK25" s="161"/>
      <c r="BSL25" s="161"/>
      <c r="BSM25" s="161"/>
      <c r="BSN25" s="161"/>
      <c r="BSO25" s="161"/>
      <c r="BSP25" s="161"/>
      <c r="BSQ25" s="161"/>
      <c r="BSR25" s="161"/>
      <c r="BSS25" s="161"/>
      <c r="BST25" s="161"/>
      <c r="BSU25" s="161"/>
      <c r="BSV25" s="161"/>
      <c r="BSW25" s="161"/>
      <c r="BSX25" s="161"/>
      <c r="BSY25" s="161"/>
      <c r="BSZ25" s="161"/>
      <c r="BTA25" s="161"/>
      <c r="BTB25" s="161"/>
      <c r="BTC25" s="161"/>
      <c r="BTD25" s="161"/>
      <c r="BTE25" s="161"/>
      <c r="BTF25" s="161"/>
      <c r="BTG25" s="161"/>
      <c r="BTH25" s="161"/>
      <c r="BTI25" s="161"/>
      <c r="BTJ25" s="161"/>
      <c r="BTK25" s="161"/>
      <c r="BTL25" s="161"/>
      <c r="BTM25" s="161"/>
      <c r="BTN25" s="161"/>
      <c r="BTO25" s="161"/>
      <c r="BTP25" s="161"/>
      <c r="BTQ25" s="161"/>
      <c r="BTR25" s="161"/>
      <c r="BTS25" s="161"/>
      <c r="BTT25" s="161"/>
      <c r="BTU25" s="161"/>
      <c r="BTV25" s="161"/>
      <c r="BTW25" s="161"/>
      <c r="BTX25" s="161"/>
      <c r="BTY25" s="161"/>
      <c r="BTZ25" s="161"/>
      <c r="BUA25" s="161"/>
      <c r="BUB25" s="161"/>
      <c r="BUC25" s="161"/>
      <c r="BUD25" s="161"/>
      <c r="BUE25" s="161"/>
      <c r="BUF25" s="161"/>
      <c r="BUG25" s="161"/>
      <c r="BUH25" s="161"/>
      <c r="BUI25" s="161"/>
      <c r="BUJ25" s="161"/>
      <c r="BUK25" s="161"/>
      <c r="BUL25" s="161"/>
      <c r="BUM25" s="161"/>
      <c r="BUN25" s="161"/>
      <c r="BUO25" s="161"/>
      <c r="BUP25" s="161"/>
      <c r="BUQ25" s="161"/>
      <c r="BUR25" s="161"/>
      <c r="BUS25" s="161"/>
      <c r="BUT25" s="161"/>
      <c r="BUU25" s="161"/>
      <c r="BUV25" s="161"/>
      <c r="BUW25" s="161"/>
      <c r="BUX25" s="161"/>
      <c r="BUY25" s="161"/>
      <c r="BUZ25" s="161"/>
      <c r="BVA25" s="161"/>
      <c r="BVB25" s="161"/>
      <c r="BVC25" s="161"/>
      <c r="BVD25" s="161"/>
      <c r="BVE25" s="161"/>
      <c r="BVF25" s="161"/>
      <c r="BVG25" s="161"/>
      <c r="BVH25" s="161"/>
      <c r="BVI25" s="161"/>
      <c r="BVJ25" s="161"/>
      <c r="BVK25" s="161"/>
      <c r="BVL25" s="161"/>
      <c r="BVM25" s="161"/>
      <c r="BVN25" s="161"/>
      <c r="BVO25" s="161"/>
      <c r="BVP25" s="161"/>
      <c r="BVQ25" s="161"/>
      <c r="BVR25" s="161"/>
      <c r="BVS25" s="161"/>
      <c r="BVT25" s="161"/>
      <c r="BVU25" s="161"/>
      <c r="BVV25" s="161"/>
      <c r="BVW25" s="161"/>
      <c r="BVX25" s="161"/>
      <c r="BVY25" s="161"/>
      <c r="BVZ25" s="161"/>
      <c r="BWA25" s="161"/>
      <c r="BWB25" s="161"/>
      <c r="BWC25" s="161"/>
      <c r="BWD25" s="161"/>
      <c r="BWE25" s="161"/>
      <c r="BWF25" s="161"/>
      <c r="BWG25" s="161"/>
      <c r="BWH25" s="161"/>
      <c r="BWI25" s="161"/>
      <c r="BWJ25" s="161"/>
      <c r="BWK25" s="161"/>
      <c r="BWL25" s="161"/>
      <c r="BWM25" s="161"/>
      <c r="BWN25" s="161"/>
      <c r="BWO25" s="161"/>
      <c r="BWP25" s="161"/>
      <c r="BWQ25" s="161"/>
      <c r="BWR25" s="161"/>
      <c r="BWS25" s="161"/>
      <c r="BWT25" s="161"/>
      <c r="BWU25" s="161"/>
      <c r="BWV25" s="161"/>
      <c r="BWW25" s="161"/>
      <c r="BWX25" s="161"/>
      <c r="BWY25" s="161"/>
      <c r="BWZ25" s="161"/>
      <c r="BXA25" s="161"/>
      <c r="BXB25" s="161"/>
      <c r="BXC25" s="161"/>
      <c r="BXD25" s="161"/>
      <c r="BXE25" s="161"/>
      <c r="BXF25" s="161"/>
      <c r="BXG25" s="161"/>
      <c r="BXH25" s="161"/>
      <c r="BXI25" s="161"/>
      <c r="BXJ25" s="161"/>
      <c r="BXK25" s="161"/>
      <c r="BXL25" s="161"/>
      <c r="BXM25" s="161"/>
      <c r="BXN25" s="161"/>
      <c r="BXO25" s="161"/>
      <c r="BXP25" s="161"/>
      <c r="BXQ25" s="161"/>
      <c r="BXR25" s="161"/>
      <c r="BXS25" s="161"/>
      <c r="BXT25" s="161"/>
      <c r="BXU25" s="161"/>
      <c r="BXV25" s="161"/>
      <c r="BXW25" s="161"/>
      <c r="BXX25" s="161"/>
      <c r="BXY25" s="161"/>
      <c r="BXZ25" s="161"/>
      <c r="BYA25" s="161"/>
      <c r="BYB25" s="161"/>
      <c r="BYC25" s="161"/>
      <c r="BYD25" s="161"/>
      <c r="BYE25" s="161"/>
      <c r="BYF25" s="161"/>
      <c r="BYG25" s="161"/>
      <c r="BYH25" s="161"/>
      <c r="BYI25" s="161"/>
      <c r="BYJ25" s="161"/>
      <c r="BYK25" s="161"/>
      <c r="BYL25" s="161"/>
      <c r="BYM25" s="161"/>
      <c r="BYN25" s="161"/>
      <c r="BYO25" s="161"/>
      <c r="BYP25" s="161"/>
      <c r="BYQ25" s="161"/>
      <c r="BYR25" s="161"/>
      <c r="BYS25" s="161"/>
      <c r="BYT25" s="161"/>
      <c r="BYU25" s="161"/>
      <c r="BYV25" s="161"/>
      <c r="BYW25" s="161"/>
      <c r="BYX25" s="161"/>
      <c r="BYY25" s="161"/>
      <c r="BYZ25" s="161"/>
      <c r="BZA25" s="161"/>
      <c r="BZB25" s="161"/>
      <c r="BZC25" s="161"/>
      <c r="BZD25" s="161"/>
      <c r="BZE25" s="161"/>
      <c r="BZF25" s="161"/>
      <c r="BZG25" s="161"/>
      <c r="BZH25" s="161"/>
      <c r="BZI25" s="161"/>
      <c r="BZJ25" s="161"/>
      <c r="BZK25" s="161"/>
      <c r="BZL25" s="161"/>
      <c r="BZM25" s="161"/>
      <c r="BZN25" s="161"/>
      <c r="BZO25" s="161"/>
      <c r="BZP25" s="161"/>
      <c r="BZQ25" s="161"/>
      <c r="BZR25" s="161"/>
      <c r="BZS25" s="161"/>
      <c r="BZT25" s="161"/>
      <c r="BZU25" s="161"/>
      <c r="BZV25" s="161"/>
      <c r="BZW25" s="161"/>
      <c r="BZX25" s="161"/>
      <c r="BZY25" s="161"/>
      <c r="BZZ25" s="161"/>
      <c r="CAA25" s="161"/>
      <c r="CAB25" s="161"/>
      <c r="CAC25" s="161"/>
      <c r="CAD25" s="161"/>
      <c r="CAE25" s="161"/>
      <c r="CAF25" s="161"/>
      <c r="CAG25" s="161"/>
      <c r="CAH25" s="161"/>
      <c r="CAI25" s="161"/>
      <c r="CAJ25" s="161"/>
      <c r="CAK25" s="161"/>
      <c r="CAL25" s="161"/>
      <c r="CAM25" s="161"/>
      <c r="CAN25" s="161"/>
      <c r="CAO25" s="161"/>
      <c r="CAP25" s="161"/>
      <c r="CAQ25" s="161"/>
      <c r="CAR25" s="161"/>
      <c r="CAS25" s="161"/>
      <c r="CAT25" s="161"/>
      <c r="CAU25" s="161"/>
      <c r="CAV25" s="161"/>
      <c r="CAW25" s="161"/>
      <c r="CAX25" s="161"/>
      <c r="CAY25" s="161"/>
      <c r="CAZ25" s="161"/>
      <c r="CBA25" s="161"/>
      <c r="CBB25" s="161"/>
      <c r="CBC25" s="161"/>
      <c r="CBD25" s="161"/>
      <c r="CBE25" s="161"/>
      <c r="CBF25" s="161"/>
      <c r="CBG25" s="161"/>
      <c r="CBH25" s="161"/>
      <c r="CBI25" s="161"/>
      <c r="CBJ25" s="161"/>
      <c r="CBK25" s="161"/>
      <c r="CBL25" s="161"/>
      <c r="CBM25" s="161"/>
      <c r="CBN25" s="161"/>
      <c r="CBO25" s="161"/>
      <c r="CBP25" s="161"/>
      <c r="CBQ25" s="161"/>
      <c r="CBR25" s="161"/>
      <c r="CBS25" s="161"/>
      <c r="CBT25" s="161"/>
      <c r="CBU25" s="161"/>
      <c r="CBV25" s="161"/>
      <c r="CBW25" s="161"/>
      <c r="CBX25" s="161"/>
      <c r="CBY25" s="161"/>
      <c r="CBZ25" s="161"/>
      <c r="CCA25" s="161"/>
      <c r="CCB25" s="161"/>
      <c r="CCC25" s="161"/>
      <c r="CCD25" s="161"/>
      <c r="CCE25" s="161"/>
      <c r="CCF25" s="161"/>
      <c r="CCG25" s="161"/>
      <c r="CCH25" s="161"/>
      <c r="CCI25" s="161"/>
      <c r="CCJ25" s="161"/>
      <c r="CCK25" s="161"/>
      <c r="CCL25" s="161"/>
      <c r="CCM25" s="161"/>
      <c r="CCN25" s="161"/>
      <c r="CCO25" s="161"/>
      <c r="CCP25" s="161"/>
      <c r="CCQ25" s="161"/>
      <c r="CCR25" s="161"/>
      <c r="CCS25" s="161"/>
      <c r="CCT25" s="161"/>
      <c r="CCU25" s="161"/>
      <c r="CCV25" s="161"/>
      <c r="CCW25" s="161"/>
      <c r="CCX25" s="161"/>
      <c r="CCY25" s="161"/>
      <c r="CCZ25" s="161"/>
      <c r="CDA25" s="161"/>
      <c r="CDB25" s="161"/>
      <c r="CDC25" s="161"/>
      <c r="CDD25" s="161"/>
      <c r="CDE25" s="161"/>
      <c r="CDF25" s="161"/>
      <c r="CDG25" s="161"/>
      <c r="CDH25" s="161"/>
      <c r="CDI25" s="161"/>
      <c r="CDJ25" s="161"/>
      <c r="CDK25" s="161"/>
      <c r="CDL25" s="161"/>
      <c r="CDM25" s="161"/>
      <c r="CDN25" s="161"/>
      <c r="CDO25" s="161"/>
      <c r="CDP25" s="161"/>
      <c r="CDQ25" s="161"/>
      <c r="CDR25" s="161"/>
      <c r="CDS25" s="161"/>
      <c r="CDT25" s="161"/>
      <c r="CDU25" s="161"/>
      <c r="CDV25" s="161"/>
      <c r="CDW25" s="161"/>
      <c r="CDX25" s="161"/>
      <c r="CDY25" s="161"/>
      <c r="CDZ25" s="161"/>
      <c r="CEA25" s="161"/>
      <c r="CEB25" s="161"/>
      <c r="CEC25" s="161"/>
      <c r="CED25" s="161"/>
      <c r="CEE25" s="161"/>
      <c r="CEF25" s="161"/>
      <c r="CEG25" s="161"/>
      <c r="CEH25" s="161"/>
      <c r="CEI25" s="161"/>
      <c r="CEJ25" s="161"/>
      <c r="CEK25" s="161"/>
      <c r="CEL25" s="161"/>
      <c r="CEM25" s="161"/>
      <c r="CEN25" s="161"/>
      <c r="CEO25" s="161"/>
      <c r="CEP25" s="161"/>
      <c r="CEQ25" s="161"/>
      <c r="CER25" s="161"/>
      <c r="CES25" s="161"/>
      <c r="CET25" s="161"/>
      <c r="CEU25" s="161"/>
      <c r="CEV25" s="161"/>
      <c r="CEW25" s="161"/>
      <c r="CEX25" s="161"/>
      <c r="CEY25" s="161"/>
      <c r="CEZ25" s="161"/>
      <c r="CFA25" s="161"/>
      <c r="CFB25" s="161"/>
      <c r="CFC25" s="161"/>
      <c r="CFD25" s="161"/>
      <c r="CFE25" s="161"/>
      <c r="CFF25" s="161"/>
      <c r="CFG25" s="161"/>
      <c r="CFH25" s="161"/>
      <c r="CFI25" s="161"/>
      <c r="CFJ25" s="161"/>
      <c r="CFK25" s="161"/>
      <c r="CFL25" s="161"/>
      <c r="CFM25" s="161"/>
      <c r="CFN25" s="161"/>
      <c r="CFO25" s="161"/>
      <c r="CFP25" s="161"/>
      <c r="CFQ25" s="161"/>
      <c r="CFR25" s="161"/>
      <c r="CFS25" s="161"/>
      <c r="CFT25" s="161"/>
      <c r="CFU25" s="161"/>
      <c r="CFV25" s="161"/>
      <c r="CFW25" s="161"/>
      <c r="CFX25" s="161"/>
      <c r="CFY25" s="161"/>
      <c r="CFZ25" s="161"/>
      <c r="CGA25" s="161"/>
      <c r="CGB25" s="161"/>
      <c r="CGC25" s="161"/>
      <c r="CGD25" s="161"/>
      <c r="CGE25" s="161"/>
      <c r="CGF25" s="161"/>
      <c r="CGG25" s="161"/>
      <c r="CGH25" s="161"/>
      <c r="CGI25" s="161"/>
      <c r="CGJ25" s="161"/>
      <c r="CGK25" s="161"/>
      <c r="CGL25" s="161"/>
      <c r="CGM25" s="161"/>
      <c r="CGN25" s="161"/>
      <c r="CGO25" s="161"/>
      <c r="CGP25" s="161"/>
      <c r="CGQ25" s="161"/>
      <c r="CGR25" s="161"/>
      <c r="CGS25" s="161"/>
      <c r="CGT25" s="161"/>
      <c r="CGU25" s="161"/>
      <c r="CGV25" s="161"/>
      <c r="CGW25" s="161"/>
      <c r="CGX25" s="161"/>
      <c r="CGY25" s="161"/>
      <c r="CGZ25" s="161"/>
      <c r="CHA25" s="161"/>
      <c r="CHB25" s="161"/>
      <c r="CHC25" s="161"/>
      <c r="CHD25" s="161"/>
      <c r="CHE25" s="161"/>
      <c r="CHF25" s="161"/>
      <c r="CHG25" s="161"/>
      <c r="CHH25" s="161"/>
      <c r="CHI25" s="161"/>
      <c r="CHJ25" s="161"/>
      <c r="CHK25" s="161"/>
      <c r="CHL25" s="161"/>
      <c r="CHM25" s="161"/>
      <c r="CHN25" s="161"/>
      <c r="CHO25" s="161"/>
      <c r="CHP25" s="161"/>
      <c r="CHQ25" s="161"/>
      <c r="CHR25" s="161"/>
      <c r="CHS25" s="161"/>
      <c r="CHT25" s="161"/>
      <c r="CHU25" s="161"/>
      <c r="CHV25" s="161"/>
      <c r="CHW25" s="161"/>
      <c r="CHX25" s="161"/>
      <c r="CHY25" s="161"/>
      <c r="CHZ25" s="161"/>
      <c r="CIA25" s="161"/>
      <c r="CIB25" s="161"/>
      <c r="CIC25" s="161"/>
      <c r="CID25" s="161"/>
      <c r="CIE25" s="161"/>
      <c r="CIF25" s="161"/>
      <c r="CIG25" s="161"/>
      <c r="CIH25" s="161"/>
      <c r="CII25" s="161"/>
      <c r="CIJ25" s="161"/>
      <c r="CIK25" s="161"/>
      <c r="CIL25" s="161"/>
      <c r="CIM25" s="161"/>
      <c r="CIN25" s="161"/>
      <c r="CIO25" s="161"/>
      <c r="CIP25" s="161"/>
      <c r="CIQ25" s="161"/>
      <c r="CIR25" s="161"/>
      <c r="CIS25" s="161"/>
      <c r="CIT25" s="161"/>
      <c r="CIU25" s="161"/>
      <c r="CIV25" s="161"/>
      <c r="CIW25" s="161"/>
      <c r="CIX25" s="161"/>
      <c r="CIY25" s="161"/>
      <c r="CIZ25" s="161"/>
      <c r="CJA25" s="161"/>
      <c r="CJB25" s="161"/>
      <c r="CJC25" s="161"/>
      <c r="CJD25" s="161"/>
      <c r="CJE25" s="161"/>
      <c r="CJF25" s="161"/>
      <c r="CJG25" s="161"/>
      <c r="CJH25" s="161"/>
      <c r="CJI25" s="161"/>
      <c r="CJJ25" s="161"/>
      <c r="CJK25" s="161"/>
      <c r="CJL25" s="161"/>
      <c r="CJM25" s="161"/>
      <c r="CJN25" s="161"/>
      <c r="CJO25" s="161"/>
      <c r="CJP25" s="161"/>
      <c r="CJQ25" s="161"/>
      <c r="CJR25" s="161"/>
      <c r="CJS25" s="161"/>
      <c r="CJT25" s="161"/>
      <c r="CJU25" s="161"/>
      <c r="CJV25" s="161"/>
      <c r="CJW25" s="161"/>
      <c r="CJX25" s="161"/>
      <c r="CJY25" s="161"/>
      <c r="CJZ25" s="161"/>
      <c r="CKA25" s="161"/>
      <c r="CKB25" s="161"/>
      <c r="CKC25" s="161"/>
      <c r="CKD25" s="161"/>
      <c r="CKE25" s="161"/>
      <c r="CKF25" s="161"/>
      <c r="CKG25" s="161"/>
      <c r="CKH25" s="161"/>
      <c r="CKI25" s="161"/>
      <c r="CKJ25" s="161"/>
      <c r="CKK25" s="161"/>
      <c r="CKL25" s="161"/>
      <c r="CKM25" s="161"/>
      <c r="CKN25" s="161"/>
      <c r="CKO25" s="161"/>
      <c r="CKP25" s="161"/>
      <c r="CKQ25" s="161"/>
      <c r="CKR25" s="161"/>
      <c r="CKS25" s="161"/>
      <c r="CKT25" s="161"/>
      <c r="CKU25" s="161"/>
      <c r="CKV25" s="161"/>
      <c r="CKW25" s="161"/>
      <c r="CKX25" s="161"/>
      <c r="CKY25" s="161"/>
      <c r="CKZ25" s="161"/>
      <c r="CLA25" s="161"/>
      <c r="CLB25" s="161"/>
      <c r="CLC25" s="161"/>
      <c r="CLD25" s="161"/>
      <c r="CLE25" s="161"/>
      <c r="CLF25" s="161"/>
      <c r="CLG25" s="161"/>
      <c r="CLH25" s="161"/>
      <c r="CLI25" s="161"/>
      <c r="CLJ25" s="161"/>
      <c r="CLK25" s="161"/>
      <c r="CLL25" s="161"/>
      <c r="CLM25" s="161"/>
      <c r="CLN25" s="161"/>
      <c r="CLO25" s="161"/>
      <c r="CLP25" s="161"/>
      <c r="CLQ25" s="161"/>
      <c r="CLR25" s="161"/>
      <c r="CLS25" s="161"/>
      <c r="CLT25" s="161"/>
      <c r="CLU25" s="161"/>
      <c r="CLV25" s="161"/>
      <c r="CLW25" s="161"/>
      <c r="CLX25" s="161"/>
      <c r="CLY25" s="161"/>
      <c r="CLZ25" s="161"/>
      <c r="CMA25" s="161"/>
      <c r="CMB25" s="161"/>
      <c r="CMC25" s="161"/>
      <c r="CMD25" s="161"/>
      <c r="CME25" s="161"/>
      <c r="CMF25" s="161"/>
      <c r="CMG25" s="161"/>
      <c r="CMH25" s="161"/>
      <c r="CMI25" s="161"/>
      <c r="CMJ25" s="161"/>
      <c r="CMK25" s="161"/>
      <c r="CML25" s="161"/>
      <c r="CMM25" s="161"/>
      <c r="CMN25" s="161"/>
      <c r="CMO25" s="161"/>
      <c r="CMP25" s="161"/>
      <c r="CMQ25" s="161"/>
      <c r="CMR25" s="161"/>
      <c r="CMS25" s="161"/>
      <c r="CMT25" s="161"/>
      <c r="CMU25" s="161"/>
      <c r="CMV25" s="161"/>
      <c r="CMW25" s="161"/>
      <c r="CMX25" s="161"/>
      <c r="CMY25" s="161"/>
      <c r="CMZ25" s="161"/>
      <c r="CNA25" s="161"/>
      <c r="CNB25" s="161"/>
      <c r="CNC25" s="161"/>
      <c r="CND25" s="161"/>
      <c r="CNE25" s="161"/>
      <c r="CNF25" s="161"/>
      <c r="CNG25" s="161"/>
      <c r="CNH25" s="161"/>
      <c r="CNI25" s="161"/>
      <c r="CNJ25" s="161"/>
      <c r="CNK25" s="161"/>
      <c r="CNL25" s="161"/>
      <c r="CNM25" s="161"/>
      <c r="CNN25" s="161"/>
      <c r="CNO25" s="161"/>
      <c r="CNP25" s="161"/>
      <c r="CNQ25" s="161"/>
      <c r="CNR25" s="161"/>
      <c r="CNS25" s="161"/>
      <c r="CNT25" s="161"/>
      <c r="CNU25" s="161"/>
      <c r="CNV25" s="161"/>
      <c r="CNW25" s="161"/>
      <c r="CNX25" s="161"/>
      <c r="CNY25" s="161"/>
      <c r="CNZ25" s="161"/>
      <c r="COA25" s="161"/>
      <c r="COB25" s="161"/>
      <c r="COC25" s="161"/>
      <c r="COD25" s="161"/>
      <c r="COE25" s="161"/>
      <c r="COF25" s="161"/>
      <c r="COG25" s="161"/>
      <c r="COH25" s="161"/>
      <c r="COI25" s="161"/>
      <c r="COJ25" s="161"/>
      <c r="COK25" s="161"/>
      <c r="COL25" s="161"/>
      <c r="COM25" s="161"/>
      <c r="CON25" s="161"/>
      <c r="COO25" s="161"/>
      <c r="COP25" s="161"/>
      <c r="COQ25" s="161"/>
      <c r="COR25" s="161"/>
      <c r="COS25" s="161"/>
      <c r="COT25" s="161"/>
      <c r="COU25" s="161"/>
      <c r="COV25" s="161"/>
      <c r="COW25" s="161"/>
      <c r="COX25" s="161"/>
      <c r="COY25" s="161"/>
      <c r="COZ25" s="161"/>
      <c r="CPA25" s="161"/>
      <c r="CPB25" s="161"/>
      <c r="CPC25" s="161"/>
      <c r="CPD25" s="161"/>
      <c r="CPE25" s="161"/>
      <c r="CPF25" s="161"/>
      <c r="CPG25" s="161"/>
      <c r="CPH25" s="161"/>
      <c r="CPI25" s="161"/>
      <c r="CPJ25" s="161"/>
      <c r="CPK25" s="161"/>
      <c r="CPL25" s="161"/>
      <c r="CPM25" s="161"/>
      <c r="CPN25" s="161"/>
      <c r="CPO25" s="161"/>
      <c r="CPP25" s="161"/>
      <c r="CPQ25" s="161"/>
      <c r="CPR25" s="161"/>
      <c r="CPS25" s="161"/>
      <c r="CPT25" s="161"/>
      <c r="CPU25" s="161"/>
      <c r="CPV25" s="161"/>
      <c r="CPW25" s="161"/>
      <c r="CPX25" s="161"/>
      <c r="CPY25" s="161"/>
      <c r="CPZ25" s="161"/>
      <c r="CQA25" s="161"/>
      <c r="CQB25" s="161"/>
      <c r="CQC25" s="161"/>
      <c r="CQD25" s="161"/>
      <c r="CQE25" s="161"/>
      <c r="CQF25" s="161"/>
      <c r="CQG25" s="161"/>
      <c r="CQH25" s="161"/>
      <c r="CQI25" s="161"/>
      <c r="CQJ25" s="161"/>
      <c r="CQK25" s="161"/>
      <c r="CQL25" s="161"/>
      <c r="CQM25" s="161"/>
      <c r="CQN25" s="161"/>
      <c r="CQO25" s="161"/>
      <c r="CQP25" s="161"/>
      <c r="CQQ25" s="161"/>
      <c r="CQR25" s="161"/>
      <c r="CQS25" s="161"/>
      <c r="CQT25" s="161"/>
      <c r="CQU25" s="161"/>
      <c r="CQV25" s="161"/>
      <c r="CQW25" s="161"/>
      <c r="CQX25" s="161"/>
      <c r="CQY25" s="161"/>
      <c r="CQZ25" s="161"/>
      <c r="CRA25" s="161"/>
      <c r="CRB25" s="161"/>
      <c r="CRC25" s="161"/>
      <c r="CRD25" s="161"/>
      <c r="CRE25" s="161"/>
      <c r="CRF25" s="161"/>
      <c r="CRG25" s="161"/>
      <c r="CRH25" s="161"/>
      <c r="CRI25" s="161"/>
      <c r="CRJ25" s="161"/>
      <c r="CRK25" s="161"/>
      <c r="CRL25" s="161"/>
      <c r="CRM25" s="161"/>
      <c r="CRN25" s="161"/>
      <c r="CRO25" s="161"/>
      <c r="CRP25" s="161"/>
      <c r="CRQ25" s="161"/>
      <c r="CRR25" s="161"/>
      <c r="CRS25" s="161"/>
      <c r="CRT25" s="161"/>
      <c r="CRU25" s="161"/>
      <c r="CRV25" s="161"/>
      <c r="CRW25" s="161"/>
      <c r="CRX25" s="161"/>
      <c r="CRY25" s="161"/>
      <c r="CRZ25" s="161"/>
      <c r="CSA25" s="161"/>
      <c r="CSB25" s="161"/>
      <c r="CSC25" s="161"/>
      <c r="CSD25" s="161"/>
      <c r="CSE25" s="161"/>
      <c r="CSF25" s="161"/>
      <c r="CSG25" s="161"/>
      <c r="CSH25" s="161"/>
      <c r="CSI25" s="161"/>
      <c r="CSJ25" s="161"/>
      <c r="CSK25" s="161"/>
      <c r="CSL25" s="161"/>
      <c r="CSM25" s="161"/>
      <c r="CSN25" s="161"/>
      <c r="CSO25" s="161"/>
      <c r="CSP25" s="161"/>
      <c r="CSQ25" s="161"/>
      <c r="CSR25" s="161"/>
      <c r="CSS25" s="161"/>
      <c r="CST25" s="161"/>
      <c r="CSU25" s="161"/>
      <c r="CSV25" s="161"/>
      <c r="CSW25" s="161"/>
      <c r="CSX25" s="161"/>
      <c r="CSY25" s="161"/>
      <c r="CSZ25" s="161"/>
      <c r="CTA25" s="161"/>
      <c r="CTB25" s="161"/>
      <c r="CTC25" s="161"/>
      <c r="CTD25" s="161"/>
      <c r="CTE25" s="161"/>
      <c r="CTF25" s="161"/>
      <c r="CTG25" s="161"/>
      <c r="CTH25" s="161"/>
      <c r="CTI25" s="161"/>
      <c r="CTJ25" s="161"/>
      <c r="CTK25" s="161"/>
      <c r="CTL25" s="161"/>
      <c r="CTM25" s="161"/>
      <c r="CTN25" s="161"/>
      <c r="CTO25" s="161"/>
      <c r="CTP25" s="161"/>
      <c r="CTQ25" s="161"/>
      <c r="CTR25" s="161"/>
      <c r="CTS25" s="161"/>
      <c r="CTT25" s="161"/>
      <c r="CTU25" s="161"/>
      <c r="CTV25" s="161"/>
      <c r="CTW25" s="161"/>
      <c r="CTX25" s="161"/>
      <c r="CTY25" s="161"/>
      <c r="CTZ25" s="161"/>
      <c r="CUA25" s="161"/>
      <c r="CUB25" s="161"/>
      <c r="CUC25" s="161"/>
      <c r="CUD25" s="161"/>
      <c r="CUE25" s="161"/>
      <c r="CUF25" s="161"/>
      <c r="CUG25" s="161"/>
      <c r="CUH25" s="161"/>
      <c r="CUI25" s="161"/>
      <c r="CUJ25" s="161"/>
      <c r="CUK25" s="161"/>
      <c r="CUL25" s="161"/>
      <c r="CUM25" s="161"/>
      <c r="CUN25" s="161"/>
      <c r="CUO25" s="161"/>
      <c r="CUP25" s="161"/>
      <c r="CUQ25" s="161"/>
      <c r="CUR25" s="161"/>
      <c r="CUS25" s="161"/>
      <c r="CUT25" s="161"/>
      <c r="CUU25" s="161"/>
      <c r="CUV25" s="161"/>
      <c r="CUW25" s="161"/>
      <c r="CUX25" s="161"/>
      <c r="CUY25" s="161"/>
      <c r="CUZ25" s="161"/>
      <c r="CVA25" s="161"/>
      <c r="CVB25" s="161"/>
      <c r="CVC25" s="161"/>
      <c r="CVD25" s="161"/>
      <c r="CVE25" s="161"/>
      <c r="CVF25" s="161"/>
      <c r="CVG25" s="161"/>
      <c r="CVH25" s="161"/>
      <c r="CVI25" s="161"/>
      <c r="CVJ25" s="161"/>
      <c r="CVK25" s="161"/>
      <c r="CVL25" s="161"/>
      <c r="CVM25" s="161"/>
      <c r="CVN25" s="161"/>
      <c r="CVO25" s="161"/>
      <c r="CVP25" s="161"/>
      <c r="CVQ25" s="161"/>
      <c r="CVR25" s="161"/>
      <c r="CVS25" s="161"/>
      <c r="CVT25" s="161"/>
      <c r="CVU25" s="161"/>
      <c r="CVV25" s="161"/>
      <c r="CVW25" s="161"/>
      <c r="CVX25" s="161"/>
      <c r="CVY25" s="161"/>
      <c r="CVZ25" s="161"/>
      <c r="CWA25" s="161"/>
      <c r="CWB25" s="161"/>
      <c r="CWC25" s="161"/>
      <c r="CWD25" s="161"/>
      <c r="CWE25" s="161"/>
      <c r="CWF25" s="161"/>
      <c r="CWG25" s="161"/>
      <c r="CWH25" s="161"/>
      <c r="CWI25" s="161"/>
      <c r="CWJ25" s="161"/>
      <c r="CWK25" s="161"/>
      <c r="CWL25" s="161"/>
      <c r="CWM25" s="161"/>
      <c r="CWN25" s="161"/>
      <c r="CWO25" s="161"/>
      <c r="CWP25" s="161"/>
      <c r="CWQ25" s="161"/>
      <c r="CWR25" s="161"/>
      <c r="CWS25" s="161"/>
      <c r="CWT25" s="161"/>
      <c r="CWU25" s="161"/>
      <c r="CWV25" s="161"/>
      <c r="CWW25" s="161"/>
      <c r="CWX25" s="161"/>
      <c r="CWY25" s="161"/>
      <c r="CWZ25" s="161"/>
      <c r="CXA25" s="161"/>
      <c r="CXB25" s="161"/>
      <c r="CXC25" s="161"/>
      <c r="CXD25" s="161"/>
      <c r="CXE25" s="161"/>
      <c r="CXF25" s="161"/>
      <c r="CXG25" s="161"/>
      <c r="CXH25" s="161"/>
      <c r="CXI25" s="161"/>
      <c r="CXJ25" s="161"/>
      <c r="CXK25" s="161"/>
      <c r="CXL25" s="161"/>
      <c r="CXM25" s="161"/>
      <c r="CXN25" s="161"/>
      <c r="CXO25" s="161"/>
      <c r="CXP25" s="161"/>
      <c r="CXQ25" s="161"/>
      <c r="CXR25" s="161"/>
      <c r="CXS25" s="161"/>
      <c r="CXT25" s="161"/>
      <c r="CXU25" s="161"/>
      <c r="CXV25" s="161"/>
      <c r="CXW25" s="161"/>
      <c r="CXX25" s="161"/>
      <c r="CXY25" s="161"/>
      <c r="CXZ25" s="161"/>
      <c r="CYA25" s="161"/>
      <c r="CYB25" s="161"/>
      <c r="CYC25" s="161"/>
      <c r="CYD25" s="161"/>
      <c r="CYE25" s="161"/>
      <c r="CYF25" s="161"/>
      <c r="CYG25" s="161"/>
      <c r="CYH25" s="161"/>
    </row>
    <row r="26" spans="1:2686" s="163" customFormat="1" x14ac:dyDescent="0.25">
      <c r="A26" s="16" t="s">
        <v>123</v>
      </c>
      <c r="B26" s="14" t="s">
        <v>826</v>
      </c>
      <c r="C26" s="14" t="s">
        <v>491</v>
      </c>
      <c r="D26" s="139">
        <v>6473</v>
      </c>
      <c r="E26" s="174" t="s">
        <v>1288</v>
      </c>
      <c r="F26" s="139" t="s">
        <v>1154</v>
      </c>
      <c r="G26" s="14" t="s">
        <v>827</v>
      </c>
      <c r="H26" s="160" t="s">
        <v>828</v>
      </c>
      <c r="I26" s="14" t="s">
        <v>829</v>
      </c>
      <c r="J26" s="160" t="s">
        <v>830</v>
      </c>
      <c r="K26" s="14"/>
      <c r="L26" s="14"/>
      <c r="M26" s="14"/>
      <c r="N26" s="16" t="s">
        <v>29</v>
      </c>
      <c r="O26" s="14" t="s">
        <v>29</v>
      </c>
      <c r="P26" s="14"/>
      <c r="Q26" s="139"/>
      <c r="R26" s="14"/>
      <c r="S26" s="160"/>
      <c r="T26" s="14"/>
      <c r="U26" s="160"/>
      <c r="V26" s="16"/>
      <c r="W26" s="14"/>
      <c r="X26" s="14"/>
      <c r="Y26" s="139"/>
      <c r="Z26" s="14"/>
      <c r="AA26" s="166"/>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1"/>
      <c r="CB26" s="161"/>
      <c r="CC26" s="161"/>
      <c r="CD26" s="161"/>
      <c r="CE26" s="161"/>
      <c r="CF26" s="161"/>
      <c r="CG26" s="161"/>
      <c r="CH26" s="161"/>
      <c r="CI26" s="161"/>
      <c r="CJ26" s="161"/>
      <c r="CK26" s="161"/>
      <c r="CL26" s="161"/>
      <c r="CM26" s="161"/>
      <c r="CN26" s="161"/>
      <c r="CO26" s="161"/>
      <c r="CP26" s="161"/>
      <c r="CQ26" s="161"/>
      <c r="CR26" s="161"/>
      <c r="CS26" s="161"/>
      <c r="CT26" s="161"/>
      <c r="CU26" s="161"/>
      <c r="CV26" s="161"/>
      <c r="CW26" s="161"/>
      <c r="CX26" s="161"/>
      <c r="CY26" s="161"/>
      <c r="CZ26" s="161"/>
      <c r="DA26" s="161"/>
      <c r="DB26" s="161"/>
      <c r="DC26" s="161"/>
      <c r="DD26" s="161"/>
      <c r="DE26" s="161"/>
      <c r="DF26" s="161"/>
      <c r="DG26" s="161"/>
      <c r="DH26" s="161"/>
      <c r="DI26" s="161"/>
      <c r="DJ26" s="161"/>
      <c r="DK26" s="161"/>
      <c r="DL26" s="161"/>
      <c r="DM26" s="161"/>
      <c r="DN26" s="161"/>
      <c r="DO26" s="161"/>
      <c r="DP26" s="161"/>
      <c r="DQ26" s="161"/>
      <c r="DR26" s="161"/>
      <c r="DS26" s="161"/>
      <c r="DT26" s="161"/>
      <c r="DU26" s="161"/>
      <c r="DV26" s="161"/>
      <c r="DW26" s="161"/>
      <c r="DX26" s="161"/>
      <c r="DY26" s="161"/>
      <c r="DZ26" s="161"/>
      <c r="EA26" s="161"/>
      <c r="EB26" s="161"/>
      <c r="EC26" s="161"/>
      <c r="ED26" s="161"/>
      <c r="EE26" s="161"/>
      <c r="EF26" s="161"/>
      <c r="EG26" s="161"/>
      <c r="EH26" s="161"/>
      <c r="EI26" s="161"/>
      <c r="EJ26" s="161"/>
      <c r="EK26" s="161"/>
      <c r="EL26" s="161"/>
      <c r="EM26" s="161"/>
      <c r="EN26" s="161"/>
      <c r="EO26" s="161"/>
      <c r="EP26" s="161"/>
      <c r="EQ26" s="161"/>
      <c r="ER26" s="161"/>
      <c r="ES26" s="161"/>
      <c r="ET26" s="161"/>
      <c r="EU26" s="161"/>
      <c r="EV26" s="161"/>
      <c r="EW26" s="161"/>
      <c r="EX26" s="161"/>
      <c r="EY26" s="161"/>
      <c r="EZ26" s="161"/>
      <c r="FA26" s="161"/>
      <c r="FB26" s="161"/>
      <c r="FC26" s="161"/>
      <c r="FD26" s="161"/>
      <c r="FE26" s="161"/>
      <c r="FF26" s="161"/>
      <c r="FG26" s="161"/>
      <c r="FH26" s="161"/>
      <c r="FI26" s="161"/>
      <c r="FJ26" s="161"/>
      <c r="FK26" s="161"/>
      <c r="FL26" s="161"/>
      <c r="FM26" s="161"/>
      <c r="FN26" s="161"/>
      <c r="FO26" s="161"/>
      <c r="FP26" s="161"/>
      <c r="FQ26" s="161"/>
      <c r="FR26" s="161"/>
      <c r="FS26" s="161"/>
      <c r="FT26" s="161"/>
      <c r="FU26" s="161"/>
      <c r="FV26" s="161"/>
      <c r="FW26" s="161"/>
      <c r="FX26" s="161"/>
      <c r="FY26" s="161"/>
      <c r="FZ26" s="161"/>
      <c r="GA26" s="161"/>
      <c r="GB26" s="161"/>
      <c r="GC26" s="161"/>
      <c r="GD26" s="161"/>
      <c r="GE26" s="161"/>
      <c r="GF26" s="161"/>
      <c r="GG26" s="161"/>
      <c r="GH26" s="161"/>
      <c r="GI26" s="161"/>
      <c r="GJ26" s="161"/>
      <c r="GK26" s="161"/>
      <c r="GL26" s="161"/>
      <c r="GM26" s="161"/>
      <c r="GN26" s="161"/>
      <c r="GO26" s="161"/>
      <c r="GP26" s="161"/>
      <c r="GQ26" s="161"/>
      <c r="GR26" s="161"/>
      <c r="GS26" s="161"/>
      <c r="GT26" s="161"/>
      <c r="GU26" s="161"/>
      <c r="GV26" s="161"/>
      <c r="GW26" s="161"/>
      <c r="GX26" s="161"/>
      <c r="GY26" s="161"/>
      <c r="GZ26" s="161"/>
      <c r="HA26" s="161"/>
      <c r="HB26" s="161"/>
      <c r="HC26" s="161"/>
      <c r="HD26" s="161"/>
      <c r="HE26" s="161"/>
      <c r="HF26" s="161"/>
      <c r="HG26" s="161"/>
      <c r="HH26" s="161"/>
      <c r="HI26" s="161"/>
      <c r="HJ26" s="161"/>
      <c r="HK26" s="161"/>
      <c r="HL26" s="161"/>
      <c r="HM26" s="161"/>
      <c r="HN26" s="161"/>
      <c r="HO26" s="161"/>
      <c r="HP26" s="161"/>
      <c r="HQ26" s="161"/>
      <c r="HR26" s="161"/>
      <c r="HS26" s="161"/>
      <c r="HT26" s="161"/>
      <c r="HU26" s="161"/>
      <c r="HV26" s="161"/>
      <c r="HW26" s="161"/>
      <c r="HX26" s="161"/>
      <c r="HY26" s="161"/>
      <c r="HZ26" s="161"/>
      <c r="IA26" s="161"/>
      <c r="IB26" s="161"/>
      <c r="IC26" s="161"/>
      <c r="ID26" s="161"/>
      <c r="IE26" s="161"/>
      <c r="IF26" s="161"/>
      <c r="IG26" s="161"/>
      <c r="IH26" s="161"/>
      <c r="II26" s="161"/>
      <c r="IJ26" s="161"/>
      <c r="IK26" s="161"/>
      <c r="IL26" s="161"/>
      <c r="IM26" s="161"/>
      <c r="IN26" s="161"/>
      <c r="IO26" s="161"/>
      <c r="IP26" s="161"/>
      <c r="IQ26" s="161"/>
      <c r="IR26" s="161"/>
      <c r="IS26" s="161"/>
      <c r="IT26" s="161"/>
      <c r="IU26" s="161"/>
      <c r="IV26" s="161"/>
      <c r="IW26" s="161"/>
      <c r="IX26" s="161"/>
      <c r="IY26" s="161"/>
      <c r="IZ26" s="161"/>
      <c r="JA26" s="161"/>
      <c r="JB26" s="161"/>
      <c r="JC26" s="161"/>
      <c r="JD26" s="161"/>
      <c r="JE26" s="161"/>
      <c r="JF26" s="161"/>
      <c r="JG26" s="161"/>
      <c r="JH26" s="161"/>
      <c r="JI26" s="161"/>
      <c r="JJ26" s="161"/>
      <c r="JK26" s="161"/>
      <c r="JL26" s="161"/>
      <c r="JM26" s="161"/>
      <c r="JN26" s="161"/>
      <c r="JO26" s="161"/>
      <c r="JP26" s="161"/>
      <c r="JQ26" s="161"/>
      <c r="JR26" s="161"/>
      <c r="JS26" s="161"/>
      <c r="JT26" s="161"/>
      <c r="JU26" s="161"/>
      <c r="JV26" s="161"/>
      <c r="JW26" s="161"/>
      <c r="JX26" s="161"/>
      <c r="JY26" s="161"/>
      <c r="JZ26" s="161"/>
      <c r="KA26" s="161"/>
      <c r="KB26" s="161"/>
      <c r="KC26" s="161"/>
      <c r="KD26" s="161"/>
      <c r="KE26" s="161"/>
      <c r="KF26" s="161"/>
      <c r="KG26" s="161"/>
      <c r="KH26" s="161"/>
      <c r="KI26" s="161"/>
      <c r="KJ26" s="161"/>
      <c r="KK26" s="161"/>
      <c r="KL26" s="161"/>
      <c r="KM26" s="161"/>
      <c r="KN26" s="161"/>
      <c r="KO26" s="161"/>
      <c r="KP26" s="161"/>
      <c r="KQ26" s="161"/>
      <c r="KR26" s="161"/>
      <c r="KS26" s="161"/>
      <c r="KT26" s="161"/>
      <c r="KU26" s="161"/>
      <c r="KV26" s="161"/>
      <c r="KW26" s="161"/>
      <c r="KX26" s="161"/>
      <c r="KY26" s="161"/>
      <c r="KZ26" s="161"/>
      <c r="LA26" s="161"/>
      <c r="LB26" s="161"/>
      <c r="LC26" s="161"/>
      <c r="LD26" s="161"/>
      <c r="LE26" s="161"/>
      <c r="LF26" s="161"/>
      <c r="LG26" s="161"/>
      <c r="LH26" s="161"/>
      <c r="LI26" s="161"/>
      <c r="LJ26" s="161"/>
      <c r="LK26" s="161"/>
      <c r="LL26" s="161"/>
      <c r="LM26" s="161"/>
      <c r="LN26" s="161"/>
      <c r="LO26" s="161"/>
      <c r="LP26" s="161"/>
      <c r="LQ26" s="161"/>
      <c r="LR26" s="161"/>
      <c r="LS26" s="161"/>
      <c r="LT26" s="161"/>
      <c r="LU26" s="161"/>
      <c r="LV26" s="161"/>
      <c r="LW26" s="161"/>
      <c r="LX26" s="161"/>
      <c r="LY26" s="161"/>
      <c r="LZ26" s="161"/>
      <c r="MA26" s="161"/>
      <c r="MB26" s="161"/>
      <c r="MC26" s="161"/>
      <c r="MD26" s="161"/>
      <c r="ME26" s="161"/>
      <c r="MF26" s="161"/>
      <c r="MG26" s="161"/>
      <c r="MH26" s="161"/>
      <c r="MI26" s="161"/>
      <c r="MJ26" s="161"/>
      <c r="MK26" s="161"/>
      <c r="ML26" s="161"/>
      <c r="MM26" s="161"/>
      <c r="MN26" s="161"/>
      <c r="MO26" s="161"/>
      <c r="MP26" s="161"/>
      <c r="MQ26" s="161"/>
      <c r="MR26" s="161"/>
      <c r="MS26" s="161"/>
      <c r="MT26" s="161"/>
      <c r="MU26" s="161"/>
      <c r="MV26" s="161"/>
      <c r="MW26" s="161"/>
      <c r="MX26" s="161"/>
      <c r="MY26" s="161"/>
      <c r="MZ26" s="161"/>
      <c r="NA26" s="161"/>
      <c r="NB26" s="161"/>
      <c r="NC26" s="161"/>
      <c r="ND26" s="161"/>
      <c r="NE26" s="161"/>
      <c r="NF26" s="161"/>
      <c r="NG26" s="161"/>
      <c r="NH26" s="161"/>
      <c r="NI26" s="161"/>
      <c r="NJ26" s="161"/>
      <c r="NK26" s="161"/>
      <c r="NL26" s="161"/>
      <c r="NM26" s="161"/>
      <c r="NN26" s="161"/>
      <c r="NO26" s="161"/>
      <c r="NP26" s="161"/>
      <c r="NQ26" s="161"/>
      <c r="NR26" s="161"/>
      <c r="NS26" s="161"/>
      <c r="NT26" s="161"/>
      <c r="NU26" s="161"/>
      <c r="NV26" s="161"/>
      <c r="NW26" s="161"/>
      <c r="NX26" s="161"/>
      <c r="NY26" s="161"/>
      <c r="NZ26" s="161"/>
      <c r="OA26" s="161"/>
      <c r="OB26" s="161"/>
      <c r="OC26" s="161"/>
      <c r="OD26" s="161"/>
      <c r="OE26" s="161"/>
      <c r="OF26" s="161"/>
      <c r="OG26" s="161"/>
      <c r="OH26" s="161"/>
      <c r="OI26" s="161"/>
      <c r="OJ26" s="161"/>
      <c r="OK26" s="161"/>
      <c r="OL26" s="161"/>
      <c r="OM26" s="161"/>
      <c r="ON26" s="161"/>
      <c r="OO26" s="161"/>
      <c r="OP26" s="161"/>
      <c r="OQ26" s="161"/>
      <c r="OR26" s="161"/>
      <c r="OS26" s="161"/>
      <c r="OT26" s="161"/>
      <c r="OU26" s="161"/>
      <c r="OV26" s="161"/>
      <c r="OW26" s="161"/>
      <c r="OX26" s="161"/>
      <c r="OY26" s="161"/>
      <c r="OZ26" s="161"/>
      <c r="PA26" s="161"/>
      <c r="PB26" s="161"/>
      <c r="PC26" s="161"/>
      <c r="PD26" s="161"/>
      <c r="PE26" s="161"/>
      <c r="PF26" s="161"/>
      <c r="PG26" s="161"/>
      <c r="PH26" s="161"/>
      <c r="PI26" s="161"/>
      <c r="PJ26" s="161"/>
      <c r="PK26" s="161"/>
      <c r="PL26" s="161"/>
      <c r="PM26" s="161"/>
      <c r="PN26" s="161"/>
      <c r="PO26" s="161"/>
      <c r="PP26" s="161"/>
      <c r="PQ26" s="161"/>
      <c r="PR26" s="161"/>
      <c r="PS26" s="161"/>
      <c r="PT26" s="161"/>
      <c r="PU26" s="161"/>
      <c r="PV26" s="161"/>
      <c r="PW26" s="161"/>
      <c r="PX26" s="161"/>
      <c r="PY26" s="161"/>
      <c r="PZ26" s="161"/>
      <c r="QA26" s="161"/>
      <c r="QB26" s="161"/>
      <c r="QC26" s="161"/>
      <c r="QD26" s="161"/>
      <c r="QE26" s="161"/>
      <c r="QF26" s="161"/>
      <c r="QG26" s="161"/>
      <c r="QH26" s="161"/>
      <c r="QI26" s="161"/>
      <c r="QJ26" s="161"/>
      <c r="QK26" s="161"/>
      <c r="QL26" s="161"/>
      <c r="QM26" s="161"/>
      <c r="QN26" s="161"/>
      <c r="QO26" s="161"/>
      <c r="QP26" s="161"/>
      <c r="QQ26" s="161"/>
      <c r="QR26" s="161"/>
      <c r="QS26" s="161"/>
      <c r="QT26" s="161"/>
      <c r="QU26" s="161"/>
      <c r="QV26" s="161"/>
      <c r="QW26" s="161"/>
      <c r="QX26" s="161"/>
      <c r="QY26" s="161"/>
      <c r="QZ26" s="161"/>
      <c r="RA26" s="161"/>
      <c r="RB26" s="161"/>
      <c r="RC26" s="161"/>
      <c r="RD26" s="161"/>
      <c r="RE26" s="161"/>
      <c r="RF26" s="161"/>
      <c r="RG26" s="161"/>
      <c r="RH26" s="161"/>
      <c r="RI26" s="161"/>
      <c r="RJ26" s="161"/>
      <c r="RK26" s="161"/>
      <c r="RL26" s="161"/>
      <c r="RM26" s="161"/>
      <c r="RN26" s="161"/>
      <c r="RO26" s="161"/>
      <c r="RP26" s="161"/>
      <c r="RQ26" s="161"/>
      <c r="RR26" s="161"/>
      <c r="RS26" s="161"/>
      <c r="RT26" s="161"/>
      <c r="RU26" s="161"/>
      <c r="RV26" s="161"/>
      <c r="RW26" s="161"/>
      <c r="RX26" s="161"/>
      <c r="RY26" s="161"/>
      <c r="RZ26" s="161"/>
      <c r="SA26" s="161"/>
      <c r="SB26" s="161"/>
      <c r="SC26" s="161"/>
      <c r="SD26" s="161"/>
      <c r="SE26" s="161"/>
      <c r="SF26" s="161"/>
      <c r="SG26" s="161"/>
      <c r="SH26" s="161"/>
      <c r="SI26" s="161"/>
      <c r="SJ26" s="161"/>
      <c r="SK26" s="161"/>
      <c r="SL26" s="161"/>
      <c r="SM26" s="161"/>
      <c r="SN26" s="161"/>
      <c r="SO26" s="161"/>
      <c r="SP26" s="161"/>
      <c r="SQ26" s="161"/>
      <c r="SR26" s="161"/>
      <c r="SS26" s="161"/>
      <c r="ST26" s="161"/>
      <c r="SU26" s="161"/>
      <c r="SV26" s="161"/>
      <c r="SW26" s="161"/>
      <c r="SX26" s="161"/>
      <c r="SY26" s="161"/>
      <c r="SZ26" s="161"/>
      <c r="TA26" s="161"/>
      <c r="TB26" s="161"/>
      <c r="TC26" s="161"/>
      <c r="TD26" s="161"/>
      <c r="TE26" s="161"/>
      <c r="TF26" s="161"/>
      <c r="TG26" s="161"/>
      <c r="TH26" s="161"/>
      <c r="TI26" s="161"/>
      <c r="TJ26" s="161"/>
      <c r="TK26" s="161"/>
      <c r="TL26" s="161"/>
      <c r="TM26" s="161"/>
      <c r="TN26" s="161"/>
      <c r="TO26" s="161"/>
      <c r="TP26" s="161"/>
      <c r="TQ26" s="161"/>
      <c r="TR26" s="161"/>
      <c r="TS26" s="161"/>
      <c r="TT26" s="161"/>
      <c r="TU26" s="161"/>
      <c r="TV26" s="161"/>
      <c r="TW26" s="161"/>
      <c r="TX26" s="161"/>
      <c r="TY26" s="161"/>
      <c r="TZ26" s="161"/>
      <c r="UA26" s="161"/>
      <c r="UB26" s="161"/>
      <c r="UC26" s="161"/>
      <c r="UD26" s="161"/>
      <c r="UE26" s="161"/>
      <c r="UF26" s="161"/>
      <c r="UG26" s="161"/>
      <c r="UH26" s="161"/>
      <c r="UI26" s="161"/>
      <c r="UJ26" s="161"/>
      <c r="UK26" s="161"/>
      <c r="UL26" s="161"/>
      <c r="UM26" s="161"/>
      <c r="UN26" s="161"/>
      <c r="UO26" s="161"/>
      <c r="UP26" s="161"/>
      <c r="UQ26" s="161"/>
      <c r="UR26" s="161"/>
      <c r="US26" s="161"/>
      <c r="UT26" s="161"/>
      <c r="UU26" s="161"/>
      <c r="UV26" s="161"/>
      <c r="UW26" s="161"/>
      <c r="UX26" s="161"/>
      <c r="UY26" s="161"/>
      <c r="UZ26" s="161"/>
      <c r="VA26" s="161"/>
      <c r="VB26" s="161"/>
      <c r="VC26" s="161"/>
      <c r="VD26" s="161"/>
      <c r="VE26" s="161"/>
      <c r="VF26" s="161"/>
      <c r="VG26" s="161"/>
      <c r="VH26" s="161"/>
      <c r="VI26" s="161"/>
      <c r="VJ26" s="161"/>
      <c r="VK26" s="161"/>
      <c r="VL26" s="161"/>
      <c r="VM26" s="161"/>
      <c r="VN26" s="161"/>
      <c r="VO26" s="161"/>
      <c r="VP26" s="161"/>
      <c r="VQ26" s="161"/>
      <c r="VR26" s="161"/>
      <c r="VS26" s="161"/>
      <c r="VT26" s="161"/>
      <c r="VU26" s="161"/>
      <c r="VV26" s="161"/>
      <c r="VW26" s="161"/>
      <c r="VX26" s="161"/>
      <c r="VY26" s="161"/>
      <c r="VZ26" s="161"/>
      <c r="WA26" s="161"/>
      <c r="WB26" s="161"/>
      <c r="WC26" s="161"/>
      <c r="WD26" s="161"/>
      <c r="WE26" s="161"/>
      <c r="WF26" s="161"/>
      <c r="WG26" s="161"/>
      <c r="WH26" s="161"/>
      <c r="WI26" s="161"/>
      <c r="WJ26" s="161"/>
      <c r="WK26" s="161"/>
      <c r="WL26" s="161"/>
      <c r="WM26" s="161"/>
      <c r="WN26" s="161"/>
      <c r="WO26" s="161"/>
      <c r="WP26" s="161"/>
      <c r="WQ26" s="161"/>
      <c r="WR26" s="161"/>
      <c r="WS26" s="161"/>
      <c r="WT26" s="161"/>
      <c r="WU26" s="161"/>
      <c r="WV26" s="161"/>
      <c r="WW26" s="161"/>
      <c r="WX26" s="161"/>
      <c r="WY26" s="161"/>
      <c r="WZ26" s="161"/>
      <c r="XA26" s="161"/>
      <c r="XB26" s="161"/>
      <c r="XC26" s="161"/>
      <c r="XD26" s="161"/>
      <c r="XE26" s="161"/>
      <c r="XF26" s="161"/>
      <c r="XG26" s="161"/>
      <c r="XH26" s="161"/>
      <c r="XI26" s="161"/>
      <c r="XJ26" s="161"/>
      <c r="XK26" s="161"/>
      <c r="XL26" s="161"/>
      <c r="XM26" s="161"/>
      <c r="XN26" s="161"/>
      <c r="XO26" s="161"/>
      <c r="XP26" s="161"/>
      <c r="XQ26" s="161"/>
      <c r="XR26" s="161"/>
      <c r="XS26" s="161"/>
      <c r="XT26" s="161"/>
      <c r="XU26" s="161"/>
      <c r="XV26" s="161"/>
      <c r="XW26" s="161"/>
      <c r="XX26" s="161"/>
      <c r="XY26" s="161"/>
      <c r="XZ26" s="161"/>
      <c r="YA26" s="161"/>
      <c r="YB26" s="161"/>
      <c r="YC26" s="161"/>
      <c r="YD26" s="161"/>
      <c r="YE26" s="161"/>
      <c r="YF26" s="161"/>
      <c r="YG26" s="161"/>
      <c r="YH26" s="161"/>
      <c r="YI26" s="161"/>
      <c r="YJ26" s="161"/>
      <c r="YK26" s="161"/>
      <c r="YL26" s="161"/>
      <c r="YM26" s="161"/>
      <c r="YN26" s="161"/>
      <c r="YO26" s="161"/>
      <c r="YP26" s="161"/>
      <c r="YQ26" s="161"/>
      <c r="YR26" s="161"/>
      <c r="YS26" s="161"/>
      <c r="YT26" s="161"/>
      <c r="YU26" s="161"/>
      <c r="YV26" s="161"/>
      <c r="YW26" s="161"/>
      <c r="YX26" s="161"/>
      <c r="YY26" s="161"/>
      <c r="YZ26" s="161"/>
      <c r="ZA26" s="161"/>
      <c r="ZB26" s="161"/>
      <c r="ZC26" s="161"/>
      <c r="ZD26" s="161"/>
      <c r="ZE26" s="161"/>
      <c r="ZF26" s="161"/>
      <c r="ZG26" s="161"/>
      <c r="ZH26" s="161"/>
      <c r="ZI26" s="161"/>
      <c r="ZJ26" s="161"/>
      <c r="ZK26" s="161"/>
      <c r="ZL26" s="161"/>
      <c r="ZM26" s="161"/>
      <c r="ZN26" s="161"/>
      <c r="ZO26" s="161"/>
      <c r="ZP26" s="161"/>
      <c r="ZQ26" s="161"/>
      <c r="ZR26" s="161"/>
      <c r="ZS26" s="161"/>
      <c r="ZT26" s="161"/>
      <c r="ZU26" s="161"/>
      <c r="ZV26" s="161"/>
      <c r="ZW26" s="161"/>
      <c r="ZX26" s="161"/>
      <c r="ZY26" s="161"/>
      <c r="ZZ26" s="161"/>
      <c r="AAA26" s="161"/>
      <c r="AAB26" s="161"/>
      <c r="AAC26" s="161"/>
      <c r="AAD26" s="161"/>
      <c r="AAE26" s="161"/>
      <c r="AAF26" s="161"/>
      <c r="AAG26" s="161"/>
      <c r="AAH26" s="161"/>
      <c r="AAI26" s="161"/>
      <c r="AAJ26" s="161"/>
      <c r="AAK26" s="161"/>
      <c r="AAL26" s="161"/>
      <c r="AAM26" s="161"/>
      <c r="AAN26" s="161"/>
      <c r="AAO26" s="161"/>
      <c r="AAP26" s="161"/>
      <c r="AAQ26" s="161"/>
      <c r="AAR26" s="161"/>
      <c r="AAS26" s="161"/>
      <c r="AAT26" s="161"/>
      <c r="AAU26" s="161"/>
      <c r="AAV26" s="161"/>
      <c r="AAW26" s="161"/>
      <c r="AAX26" s="161"/>
      <c r="AAY26" s="161"/>
      <c r="AAZ26" s="161"/>
      <c r="ABA26" s="161"/>
      <c r="ABB26" s="161"/>
      <c r="ABC26" s="161"/>
      <c r="ABD26" s="161"/>
      <c r="ABE26" s="161"/>
      <c r="ABF26" s="161"/>
      <c r="ABG26" s="161"/>
      <c r="ABH26" s="161"/>
      <c r="ABI26" s="161"/>
      <c r="ABJ26" s="161"/>
      <c r="ABK26" s="161"/>
      <c r="ABL26" s="161"/>
      <c r="ABM26" s="161"/>
      <c r="ABN26" s="161"/>
      <c r="ABO26" s="161"/>
      <c r="ABP26" s="161"/>
      <c r="ABQ26" s="161"/>
      <c r="ABR26" s="161"/>
      <c r="ABS26" s="161"/>
      <c r="ABT26" s="161"/>
      <c r="ABU26" s="161"/>
      <c r="ABV26" s="161"/>
      <c r="ABW26" s="161"/>
      <c r="ABX26" s="161"/>
      <c r="ABY26" s="161"/>
      <c r="ABZ26" s="161"/>
      <c r="ACA26" s="161"/>
      <c r="ACB26" s="161"/>
      <c r="ACC26" s="161"/>
      <c r="ACD26" s="161"/>
      <c r="ACE26" s="161"/>
      <c r="ACF26" s="161"/>
      <c r="ACG26" s="161"/>
      <c r="ACH26" s="161"/>
      <c r="ACI26" s="161"/>
      <c r="ACJ26" s="161"/>
      <c r="ACK26" s="161"/>
      <c r="ACL26" s="161"/>
      <c r="ACM26" s="161"/>
      <c r="ACN26" s="161"/>
      <c r="ACO26" s="161"/>
      <c r="ACP26" s="161"/>
      <c r="ACQ26" s="161"/>
      <c r="ACR26" s="161"/>
      <c r="ACS26" s="161"/>
      <c r="ACT26" s="161"/>
      <c r="ACU26" s="161"/>
      <c r="ACV26" s="161"/>
      <c r="ACW26" s="161"/>
      <c r="ACX26" s="161"/>
      <c r="ACY26" s="161"/>
      <c r="ACZ26" s="161"/>
      <c r="ADA26" s="161"/>
      <c r="ADB26" s="161"/>
      <c r="ADC26" s="161"/>
      <c r="ADD26" s="161"/>
      <c r="ADE26" s="161"/>
      <c r="ADF26" s="161"/>
      <c r="ADG26" s="161"/>
      <c r="ADH26" s="161"/>
      <c r="ADI26" s="161"/>
      <c r="ADJ26" s="161"/>
      <c r="ADK26" s="161"/>
      <c r="ADL26" s="161"/>
      <c r="ADM26" s="161"/>
      <c r="ADN26" s="161"/>
      <c r="ADO26" s="161"/>
      <c r="ADP26" s="161"/>
      <c r="ADQ26" s="161"/>
      <c r="ADR26" s="161"/>
      <c r="ADS26" s="161"/>
      <c r="ADT26" s="161"/>
      <c r="ADU26" s="161"/>
      <c r="ADV26" s="161"/>
      <c r="ADW26" s="161"/>
      <c r="ADX26" s="161"/>
      <c r="ADY26" s="161"/>
      <c r="ADZ26" s="161"/>
      <c r="AEA26" s="161"/>
      <c r="AEB26" s="161"/>
      <c r="AEC26" s="161"/>
      <c r="AED26" s="161"/>
      <c r="AEE26" s="161"/>
      <c r="AEF26" s="161"/>
      <c r="AEG26" s="161"/>
      <c r="AEH26" s="161"/>
      <c r="AEI26" s="161"/>
      <c r="AEJ26" s="161"/>
      <c r="AEK26" s="161"/>
      <c r="AEL26" s="161"/>
      <c r="AEM26" s="161"/>
      <c r="AEN26" s="161"/>
      <c r="AEO26" s="161"/>
      <c r="AEP26" s="161"/>
      <c r="AEQ26" s="161"/>
      <c r="AER26" s="161"/>
      <c r="AES26" s="161"/>
      <c r="AET26" s="161"/>
      <c r="AEU26" s="161"/>
      <c r="AEV26" s="161"/>
      <c r="AEW26" s="161"/>
      <c r="AEX26" s="161"/>
      <c r="AEY26" s="161"/>
      <c r="AEZ26" s="161"/>
      <c r="AFA26" s="161"/>
      <c r="AFB26" s="161"/>
      <c r="AFC26" s="161"/>
      <c r="AFD26" s="161"/>
      <c r="AFE26" s="161"/>
      <c r="AFF26" s="161"/>
      <c r="AFG26" s="161"/>
      <c r="AFH26" s="161"/>
      <c r="AFI26" s="161"/>
      <c r="AFJ26" s="161"/>
      <c r="AFK26" s="161"/>
      <c r="AFL26" s="161"/>
      <c r="AFM26" s="161"/>
      <c r="AFN26" s="161"/>
      <c r="AFO26" s="161"/>
      <c r="AFP26" s="161"/>
      <c r="AFQ26" s="161"/>
      <c r="AFR26" s="161"/>
      <c r="AFS26" s="161"/>
      <c r="AFT26" s="161"/>
      <c r="AFU26" s="161"/>
      <c r="AFV26" s="161"/>
      <c r="AFW26" s="161"/>
      <c r="AFX26" s="161"/>
      <c r="AFY26" s="161"/>
      <c r="AFZ26" s="161"/>
      <c r="AGA26" s="161"/>
      <c r="AGB26" s="161"/>
      <c r="AGC26" s="161"/>
      <c r="AGD26" s="161"/>
      <c r="AGE26" s="161"/>
      <c r="AGF26" s="161"/>
      <c r="AGG26" s="161"/>
      <c r="AGH26" s="161"/>
      <c r="AGI26" s="161"/>
      <c r="AGJ26" s="161"/>
      <c r="AGK26" s="161"/>
      <c r="AGL26" s="161"/>
      <c r="AGM26" s="161"/>
      <c r="AGN26" s="161"/>
      <c r="AGO26" s="161"/>
      <c r="AGP26" s="161"/>
      <c r="AGQ26" s="161"/>
      <c r="AGR26" s="161"/>
      <c r="AGS26" s="161"/>
      <c r="AGT26" s="161"/>
      <c r="AGU26" s="161"/>
      <c r="AGV26" s="161"/>
      <c r="AGW26" s="161"/>
      <c r="AGX26" s="161"/>
      <c r="AGY26" s="161"/>
      <c r="AGZ26" s="161"/>
      <c r="AHA26" s="161"/>
      <c r="AHB26" s="161"/>
      <c r="AHC26" s="161"/>
      <c r="AHD26" s="161"/>
      <c r="AHE26" s="161"/>
      <c r="AHF26" s="161"/>
      <c r="AHG26" s="161"/>
      <c r="AHH26" s="161"/>
      <c r="AHI26" s="161"/>
      <c r="AHJ26" s="161"/>
      <c r="AHK26" s="161"/>
      <c r="AHL26" s="161"/>
      <c r="AHM26" s="161"/>
      <c r="AHN26" s="161"/>
      <c r="AHO26" s="161"/>
      <c r="AHP26" s="161"/>
      <c r="AHQ26" s="161"/>
      <c r="AHR26" s="161"/>
      <c r="AHS26" s="161"/>
      <c r="AHT26" s="161"/>
      <c r="AHU26" s="161"/>
      <c r="AHV26" s="161"/>
      <c r="AHW26" s="161"/>
      <c r="AHX26" s="161"/>
      <c r="AHY26" s="161"/>
      <c r="AHZ26" s="161"/>
      <c r="AIA26" s="161"/>
      <c r="AIB26" s="161"/>
      <c r="AIC26" s="161"/>
      <c r="AID26" s="161"/>
      <c r="AIE26" s="161"/>
      <c r="AIF26" s="161"/>
      <c r="AIG26" s="161"/>
      <c r="AIH26" s="161"/>
      <c r="AII26" s="161"/>
      <c r="AIJ26" s="161"/>
      <c r="AIK26" s="161"/>
      <c r="AIL26" s="161"/>
      <c r="AIM26" s="161"/>
      <c r="AIN26" s="161"/>
      <c r="AIO26" s="161"/>
      <c r="AIP26" s="161"/>
      <c r="AIQ26" s="161"/>
      <c r="AIR26" s="161"/>
      <c r="AIS26" s="161"/>
      <c r="AIT26" s="161"/>
      <c r="AIU26" s="161"/>
      <c r="AIV26" s="161"/>
      <c r="AIW26" s="161"/>
      <c r="AIX26" s="161"/>
      <c r="AIY26" s="161"/>
      <c r="AIZ26" s="161"/>
      <c r="AJA26" s="161"/>
      <c r="AJB26" s="161"/>
      <c r="AJC26" s="161"/>
      <c r="AJD26" s="161"/>
      <c r="AJE26" s="161"/>
      <c r="AJF26" s="161"/>
      <c r="AJG26" s="161"/>
      <c r="AJH26" s="161"/>
      <c r="AJI26" s="161"/>
      <c r="AJJ26" s="161"/>
      <c r="AJK26" s="161"/>
      <c r="AJL26" s="161"/>
      <c r="AJM26" s="161"/>
      <c r="AJN26" s="161"/>
      <c r="AJO26" s="161"/>
      <c r="AJP26" s="161"/>
      <c r="AJQ26" s="161"/>
      <c r="AJR26" s="161"/>
      <c r="AJS26" s="161"/>
      <c r="AJT26" s="161"/>
      <c r="AJU26" s="161"/>
      <c r="AJV26" s="161"/>
      <c r="AJW26" s="161"/>
      <c r="AJX26" s="161"/>
      <c r="AJY26" s="161"/>
      <c r="AJZ26" s="161"/>
      <c r="AKA26" s="161"/>
      <c r="AKB26" s="161"/>
      <c r="AKC26" s="161"/>
      <c r="AKD26" s="161"/>
      <c r="AKE26" s="161"/>
      <c r="AKF26" s="161"/>
      <c r="AKG26" s="161"/>
      <c r="AKH26" s="161"/>
      <c r="AKI26" s="161"/>
      <c r="AKJ26" s="161"/>
      <c r="AKK26" s="161"/>
      <c r="AKL26" s="161"/>
      <c r="AKM26" s="161"/>
      <c r="AKN26" s="161"/>
      <c r="AKO26" s="161"/>
      <c r="AKP26" s="161"/>
      <c r="AKQ26" s="161"/>
      <c r="AKR26" s="161"/>
      <c r="AKS26" s="161"/>
      <c r="AKT26" s="161"/>
      <c r="AKU26" s="161"/>
      <c r="AKV26" s="161"/>
      <c r="AKW26" s="161"/>
      <c r="AKX26" s="161"/>
      <c r="AKY26" s="161"/>
      <c r="AKZ26" s="161"/>
      <c r="ALA26" s="161"/>
      <c r="ALB26" s="161"/>
      <c r="ALC26" s="161"/>
      <c r="ALD26" s="161"/>
      <c r="ALE26" s="161"/>
      <c r="ALF26" s="161"/>
      <c r="ALG26" s="161"/>
      <c r="ALH26" s="161"/>
      <c r="ALI26" s="161"/>
      <c r="ALJ26" s="161"/>
      <c r="ALK26" s="161"/>
      <c r="ALL26" s="161"/>
      <c r="ALM26" s="161"/>
      <c r="ALN26" s="161"/>
      <c r="ALO26" s="161"/>
      <c r="ALP26" s="161"/>
      <c r="ALQ26" s="161"/>
      <c r="ALR26" s="161"/>
      <c r="ALS26" s="161"/>
      <c r="ALT26" s="161"/>
      <c r="ALU26" s="161"/>
      <c r="ALV26" s="161"/>
      <c r="ALW26" s="161"/>
      <c r="ALX26" s="161"/>
      <c r="ALY26" s="161"/>
      <c r="ALZ26" s="161"/>
      <c r="AMA26" s="161"/>
      <c r="AMB26" s="161"/>
      <c r="AMC26" s="161"/>
      <c r="AMD26" s="161"/>
      <c r="AME26" s="161"/>
      <c r="AMF26" s="161"/>
      <c r="AMG26" s="161"/>
      <c r="AMH26" s="161"/>
      <c r="AMI26" s="161"/>
      <c r="AMJ26" s="161"/>
      <c r="AMK26" s="161"/>
      <c r="AML26" s="161"/>
      <c r="AMM26" s="161"/>
      <c r="AMN26" s="161"/>
      <c r="AMO26" s="161"/>
      <c r="AMP26" s="161"/>
      <c r="AMQ26" s="161"/>
      <c r="AMR26" s="161"/>
      <c r="AMS26" s="161"/>
      <c r="AMT26" s="161"/>
      <c r="AMU26" s="161"/>
      <c r="AMV26" s="161"/>
      <c r="AMW26" s="161"/>
      <c r="AMX26" s="161"/>
      <c r="AMY26" s="161"/>
      <c r="AMZ26" s="161"/>
      <c r="ANA26" s="161"/>
      <c r="ANB26" s="161"/>
      <c r="ANC26" s="161"/>
      <c r="AND26" s="161"/>
      <c r="ANE26" s="161"/>
      <c r="ANF26" s="161"/>
      <c r="ANG26" s="161"/>
      <c r="ANH26" s="161"/>
      <c r="ANI26" s="161"/>
      <c r="ANJ26" s="161"/>
      <c r="ANK26" s="161"/>
      <c r="ANL26" s="161"/>
      <c r="ANM26" s="161"/>
      <c r="ANN26" s="161"/>
      <c r="ANO26" s="161"/>
      <c r="ANP26" s="161"/>
      <c r="ANQ26" s="161"/>
      <c r="ANR26" s="161"/>
      <c r="ANS26" s="161"/>
      <c r="ANT26" s="161"/>
      <c r="ANU26" s="161"/>
      <c r="ANV26" s="161"/>
      <c r="ANW26" s="161"/>
      <c r="ANX26" s="161"/>
      <c r="ANY26" s="161"/>
      <c r="ANZ26" s="161"/>
      <c r="AOA26" s="161"/>
      <c r="AOB26" s="161"/>
      <c r="AOC26" s="161"/>
      <c r="AOD26" s="161"/>
      <c r="AOE26" s="161"/>
      <c r="AOF26" s="161"/>
      <c r="AOG26" s="161"/>
      <c r="AOH26" s="161"/>
      <c r="AOI26" s="161"/>
      <c r="AOJ26" s="161"/>
      <c r="AOK26" s="161"/>
      <c r="AOL26" s="161"/>
      <c r="AOM26" s="161"/>
      <c r="AON26" s="161"/>
      <c r="AOO26" s="161"/>
      <c r="AOP26" s="161"/>
      <c r="AOQ26" s="161"/>
      <c r="AOR26" s="161"/>
      <c r="AOS26" s="161"/>
      <c r="AOT26" s="161"/>
      <c r="AOU26" s="161"/>
      <c r="AOV26" s="161"/>
      <c r="AOW26" s="161"/>
      <c r="AOX26" s="161"/>
      <c r="AOY26" s="161"/>
      <c r="AOZ26" s="161"/>
      <c r="APA26" s="161"/>
      <c r="APB26" s="161"/>
      <c r="APC26" s="161"/>
      <c r="APD26" s="161"/>
      <c r="APE26" s="161"/>
      <c r="APF26" s="161"/>
      <c r="APG26" s="161"/>
      <c r="APH26" s="161"/>
      <c r="API26" s="161"/>
      <c r="APJ26" s="161"/>
      <c r="APK26" s="161"/>
      <c r="APL26" s="161"/>
      <c r="APM26" s="161"/>
      <c r="APN26" s="161"/>
      <c r="APO26" s="161"/>
      <c r="APP26" s="161"/>
      <c r="APQ26" s="161"/>
      <c r="APR26" s="161"/>
      <c r="APS26" s="161"/>
      <c r="APT26" s="161"/>
      <c r="APU26" s="161"/>
      <c r="APV26" s="161"/>
      <c r="APW26" s="161"/>
      <c r="APX26" s="161"/>
      <c r="APY26" s="161"/>
      <c r="APZ26" s="161"/>
      <c r="AQA26" s="161"/>
      <c r="AQB26" s="161"/>
      <c r="AQC26" s="161"/>
      <c r="AQD26" s="161"/>
      <c r="AQE26" s="161"/>
      <c r="AQF26" s="161"/>
      <c r="AQG26" s="161"/>
      <c r="AQH26" s="161"/>
      <c r="AQI26" s="161"/>
      <c r="AQJ26" s="161"/>
      <c r="AQK26" s="161"/>
      <c r="AQL26" s="161"/>
      <c r="AQM26" s="161"/>
      <c r="AQN26" s="161"/>
      <c r="AQO26" s="161"/>
      <c r="AQP26" s="161"/>
      <c r="AQQ26" s="161"/>
      <c r="AQR26" s="161"/>
      <c r="AQS26" s="161"/>
      <c r="AQT26" s="161"/>
      <c r="AQU26" s="161"/>
      <c r="AQV26" s="161"/>
      <c r="AQW26" s="161"/>
      <c r="AQX26" s="161"/>
      <c r="AQY26" s="161"/>
      <c r="AQZ26" s="161"/>
      <c r="ARA26" s="161"/>
      <c r="ARB26" s="161"/>
      <c r="ARC26" s="161"/>
      <c r="ARD26" s="161"/>
      <c r="ARE26" s="161"/>
      <c r="ARF26" s="161"/>
      <c r="ARG26" s="161"/>
      <c r="ARH26" s="161"/>
      <c r="ARI26" s="161"/>
      <c r="ARJ26" s="161"/>
      <c r="ARK26" s="161"/>
      <c r="ARL26" s="161"/>
      <c r="ARM26" s="161"/>
      <c r="ARN26" s="161"/>
      <c r="ARO26" s="161"/>
      <c r="ARP26" s="161"/>
      <c r="ARQ26" s="161"/>
      <c r="ARR26" s="161"/>
      <c r="ARS26" s="161"/>
      <c r="ART26" s="161"/>
      <c r="ARU26" s="161"/>
      <c r="ARV26" s="161"/>
      <c r="ARW26" s="161"/>
      <c r="ARX26" s="161"/>
      <c r="ARY26" s="161"/>
      <c r="ARZ26" s="161"/>
      <c r="ASA26" s="161"/>
      <c r="ASB26" s="161"/>
      <c r="ASC26" s="161"/>
      <c r="ASD26" s="161"/>
      <c r="ASE26" s="161"/>
      <c r="ASF26" s="161"/>
      <c r="ASG26" s="161"/>
      <c r="ASH26" s="161"/>
      <c r="ASI26" s="161"/>
      <c r="ASJ26" s="161"/>
      <c r="ASK26" s="161"/>
      <c r="ASL26" s="161"/>
      <c r="ASM26" s="161"/>
      <c r="ASN26" s="161"/>
      <c r="ASO26" s="161"/>
      <c r="ASP26" s="161"/>
      <c r="ASQ26" s="161"/>
      <c r="ASR26" s="161"/>
      <c r="ASS26" s="161"/>
      <c r="AST26" s="161"/>
      <c r="ASU26" s="161"/>
      <c r="ASV26" s="161"/>
      <c r="ASW26" s="161"/>
      <c r="ASX26" s="161"/>
      <c r="ASY26" s="161"/>
      <c r="ASZ26" s="161"/>
      <c r="ATA26" s="161"/>
      <c r="ATB26" s="161"/>
      <c r="ATC26" s="161"/>
      <c r="ATD26" s="161"/>
      <c r="ATE26" s="161"/>
      <c r="ATF26" s="161"/>
      <c r="ATG26" s="161"/>
      <c r="ATH26" s="161"/>
      <c r="ATI26" s="161"/>
      <c r="ATJ26" s="161"/>
      <c r="ATK26" s="161"/>
      <c r="ATL26" s="161"/>
      <c r="ATM26" s="161"/>
      <c r="ATN26" s="161"/>
      <c r="ATO26" s="161"/>
      <c r="ATP26" s="161"/>
      <c r="ATQ26" s="161"/>
      <c r="ATR26" s="161"/>
      <c r="ATS26" s="161"/>
      <c r="ATT26" s="161"/>
      <c r="ATU26" s="161"/>
      <c r="ATV26" s="161"/>
      <c r="ATW26" s="161"/>
      <c r="ATX26" s="161"/>
      <c r="ATY26" s="161"/>
      <c r="ATZ26" s="161"/>
      <c r="AUA26" s="161"/>
      <c r="AUB26" s="161"/>
      <c r="AUC26" s="161"/>
      <c r="AUD26" s="161"/>
      <c r="AUE26" s="161"/>
      <c r="AUF26" s="161"/>
      <c r="AUG26" s="161"/>
      <c r="AUH26" s="161"/>
      <c r="AUI26" s="161"/>
      <c r="AUJ26" s="161"/>
      <c r="AUK26" s="161"/>
      <c r="AUL26" s="161"/>
      <c r="AUM26" s="161"/>
      <c r="AUN26" s="161"/>
      <c r="AUO26" s="161"/>
      <c r="AUP26" s="161"/>
      <c r="AUQ26" s="161"/>
      <c r="AUR26" s="161"/>
      <c r="AUS26" s="161"/>
      <c r="AUT26" s="161"/>
      <c r="AUU26" s="161"/>
      <c r="AUV26" s="161"/>
      <c r="AUW26" s="161"/>
      <c r="AUX26" s="161"/>
      <c r="AUY26" s="161"/>
      <c r="AUZ26" s="161"/>
      <c r="AVA26" s="161"/>
      <c r="AVB26" s="161"/>
      <c r="AVC26" s="161"/>
      <c r="AVD26" s="161"/>
      <c r="AVE26" s="161"/>
      <c r="AVF26" s="161"/>
      <c r="AVG26" s="161"/>
      <c r="AVH26" s="161"/>
      <c r="AVI26" s="161"/>
      <c r="AVJ26" s="161"/>
      <c r="AVK26" s="161"/>
      <c r="AVL26" s="161"/>
      <c r="AVM26" s="161"/>
      <c r="AVN26" s="161"/>
      <c r="AVO26" s="161"/>
      <c r="AVP26" s="161"/>
      <c r="AVQ26" s="161"/>
      <c r="AVR26" s="161"/>
      <c r="AVS26" s="161"/>
      <c r="AVT26" s="161"/>
      <c r="AVU26" s="161"/>
      <c r="AVV26" s="161"/>
      <c r="AVW26" s="161"/>
      <c r="AVX26" s="161"/>
      <c r="AVY26" s="161"/>
      <c r="AVZ26" s="161"/>
      <c r="AWA26" s="161"/>
      <c r="AWB26" s="161"/>
      <c r="AWC26" s="161"/>
      <c r="AWD26" s="161"/>
      <c r="AWE26" s="161"/>
      <c r="AWF26" s="161"/>
      <c r="AWG26" s="161"/>
      <c r="AWH26" s="161"/>
      <c r="AWI26" s="161"/>
      <c r="AWJ26" s="161"/>
      <c r="AWK26" s="161"/>
      <c r="AWL26" s="161"/>
      <c r="AWM26" s="161"/>
      <c r="AWN26" s="161"/>
      <c r="AWO26" s="161"/>
      <c r="AWP26" s="161"/>
      <c r="AWQ26" s="161"/>
      <c r="AWR26" s="161"/>
      <c r="AWS26" s="161"/>
      <c r="AWT26" s="161"/>
      <c r="AWU26" s="161"/>
      <c r="AWV26" s="161"/>
      <c r="AWW26" s="161"/>
      <c r="AWX26" s="161"/>
      <c r="AWY26" s="161"/>
      <c r="AWZ26" s="161"/>
      <c r="AXA26" s="161"/>
      <c r="AXB26" s="161"/>
      <c r="AXC26" s="161"/>
      <c r="AXD26" s="161"/>
      <c r="AXE26" s="161"/>
      <c r="AXF26" s="161"/>
      <c r="AXG26" s="161"/>
      <c r="AXH26" s="161"/>
      <c r="AXI26" s="161"/>
      <c r="AXJ26" s="161"/>
      <c r="AXK26" s="161"/>
      <c r="AXL26" s="161"/>
      <c r="AXM26" s="161"/>
      <c r="AXN26" s="161"/>
      <c r="AXO26" s="161"/>
      <c r="AXP26" s="161"/>
      <c r="AXQ26" s="161"/>
      <c r="AXR26" s="161"/>
      <c r="AXS26" s="161"/>
      <c r="AXT26" s="161"/>
      <c r="AXU26" s="161"/>
      <c r="AXV26" s="161"/>
      <c r="AXW26" s="161"/>
      <c r="AXX26" s="161"/>
      <c r="AXY26" s="161"/>
      <c r="AXZ26" s="161"/>
      <c r="AYA26" s="161"/>
      <c r="AYB26" s="161"/>
      <c r="AYC26" s="161"/>
      <c r="AYD26" s="161"/>
      <c r="AYE26" s="161"/>
      <c r="AYF26" s="161"/>
      <c r="AYG26" s="161"/>
      <c r="AYH26" s="161"/>
      <c r="AYI26" s="161"/>
      <c r="AYJ26" s="161"/>
      <c r="AYK26" s="161"/>
      <c r="AYL26" s="161"/>
      <c r="AYM26" s="161"/>
      <c r="AYN26" s="161"/>
      <c r="AYO26" s="161"/>
      <c r="AYP26" s="161"/>
      <c r="AYQ26" s="161"/>
      <c r="AYR26" s="161"/>
      <c r="AYS26" s="161"/>
      <c r="AYT26" s="161"/>
      <c r="AYU26" s="161"/>
      <c r="AYV26" s="161"/>
      <c r="AYW26" s="161"/>
      <c r="AYX26" s="161"/>
      <c r="AYY26" s="161"/>
      <c r="AYZ26" s="161"/>
      <c r="AZA26" s="161"/>
      <c r="AZB26" s="161"/>
      <c r="AZC26" s="161"/>
      <c r="AZD26" s="161"/>
      <c r="AZE26" s="161"/>
      <c r="AZF26" s="161"/>
      <c r="AZG26" s="161"/>
      <c r="AZH26" s="161"/>
      <c r="AZI26" s="161"/>
      <c r="AZJ26" s="161"/>
      <c r="AZK26" s="161"/>
      <c r="AZL26" s="161"/>
      <c r="AZM26" s="161"/>
      <c r="AZN26" s="161"/>
      <c r="AZO26" s="161"/>
      <c r="AZP26" s="161"/>
      <c r="AZQ26" s="161"/>
      <c r="AZR26" s="161"/>
      <c r="AZS26" s="161"/>
      <c r="AZT26" s="161"/>
      <c r="AZU26" s="161"/>
      <c r="AZV26" s="161"/>
      <c r="AZW26" s="161"/>
      <c r="AZX26" s="161"/>
      <c r="AZY26" s="161"/>
      <c r="AZZ26" s="161"/>
      <c r="BAA26" s="161"/>
      <c r="BAB26" s="161"/>
      <c r="BAC26" s="161"/>
      <c r="BAD26" s="161"/>
      <c r="BAE26" s="161"/>
      <c r="BAF26" s="161"/>
      <c r="BAG26" s="161"/>
      <c r="BAH26" s="161"/>
      <c r="BAI26" s="161"/>
      <c r="BAJ26" s="161"/>
      <c r="BAK26" s="161"/>
      <c r="BAL26" s="161"/>
      <c r="BAM26" s="161"/>
      <c r="BAN26" s="161"/>
      <c r="BAO26" s="161"/>
      <c r="BAP26" s="161"/>
      <c r="BAQ26" s="161"/>
      <c r="BAR26" s="161"/>
      <c r="BAS26" s="161"/>
      <c r="BAT26" s="161"/>
      <c r="BAU26" s="161"/>
      <c r="BAV26" s="161"/>
      <c r="BAW26" s="161"/>
      <c r="BAX26" s="161"/>
      <c r="BAY26" s="161"/>
      <c r="BAZ26" s="161"/>
      <c r="BBA26" s="161"/>
      <c r="BBB26" s="161"/>
      <c r="BBC26" s="161"/>
      <c r="BBD26" s="161"/>
      <c r="BBE26" s="161"/>
      <c r="BBF26" s="161"/>
      <c r="BBG26" s="161"/>
      <c r="BBH26" s="161"/>
      <c r="BBI26" s="161"/>
      <c r="BBJ26" s="161"/>
      <c r="BBK26" s="161"/>
      <c r="BBL26" s="161"/>
      <c r="BBM26" s="161"/>
      <c r="BBN26" s="161"/>
      <c r="BBO26" s="161"/>
      <c r="BBP26" s="161"/>
      <c r="BBQ26" s="161"/>
      <c r="BBR26" s="161"/>
      <c r="BBS26" s="161"/>
      <c r="BBT26" s="161"/>
      <c r="BBU26" s="161"/>
      <c r="BBV26" s="161"/>
      <c r="BBW26" s="161"/>
      <c r="BBX26" s="161"/>
      <c r="BBY26" s="161"/>
      <c r="BBZ26" s="161"/>
      <c r="BCA26" s="161"/>
      <c r="BCB26" s="161"/>
      <c r="BCC26" s="161"/>
      <c r="BCD26" s="161"/>
      <c r="BCE26" s="161"/>
      <c r="BCF26" s="161"/>
      <c r="BCG26" s="161"/>
      <c r="BCH26" s="161"/>
      <c r="BCI26" s="161"/>
      <c r="BCJ26" s="161"/>
      <c r="BCK26" s="161"/>
      <c r="BCL26" s="161"/>
      <c r="BCM26" s="161"/>
      <c r="BCN26" s="161"/>
      <c r="BCO26" s="161"/>
      <c r="BCP26" s="161"/>
      <c r="BCQ26" s="161"/>
      <c r="BCR26" s="161"/>
      <c r="BCS26" s="161"/>
      <c r="BCT26" s="161"/>
      <c r="BCU26" s="161"/>
      <c r="BCV26" s="161"/>
      <c r="BCW26" s="161"/>
      <c r="BCX26" s="161"/>
      <c r="BCY26" s="161"/>
      <c r="BCZ26" s="161"/>
      <c r="BDA26" s="161"/>
      <c r="BDB26" s="161"/>
      <c r="BDC26" s="161"/>
      <c r="BDD26" s="161"/>
      <c r="BDE26" s="161"/>
      <c r="BDF26" s="161"/>
      <c r="BDG26" s="161"/>
      <c r="BDH26" s="161"/>
      <c r="BDI26" s="161"/>
      <c r="BDJ26" s="161"/>
      <c r="BDK26" s="161"/>
      <c r="BDL26" s="161"/>
      <c r="BDM26" s="161"/>
      <c r="BDN26" s="161"/>
      <c r="BDO26" s="161"/>
      <c r="BDP26" s="161"/>
      <c r="BDQ26" s="161"/>
      <c r="BDR26" s="161"/>
      <c r="BDS26" s="161"/>
      <c r="BDT26" s="161"/>
      <c r="BDU26" s="161"/>
      <c r="BDV26" s="161"/>
      <c r="BDW26" s="161"/>
      <c r="BDX26" s="161"/>
      <c r="BDY26" s="161"/>
      <c r="BDZ26" s="161"/>
      <c r="BEA26" s="161"/>
      <c r="BEB26" s="161"/>
      <c r="BEC26" s="161"/>
      <c r="BED26" s="161"/>
      <c r="BEE26" s="161"/>
      <c r="BEF26" s="161"/>
      <c r="BEG26" s="161"/>
      <c r="BEH26" s="161"/>
      <c r="BEI26" s="161"/>
      <c r="BEJ26" s="161"/>
      <c r="BEK26" s="161"/>
      <c r="BEL26" s="161"/>
      <c r="BEM26" s="161"/>
      <c r="BEN26" s="161"/>
      <c r="BEO26" s="161"/>
      <c r="BEP26" s="161"/>
      <c r="BEQ26" s="161"/>
      <c r="BER26" s="161"/>
      <c r="BES26" s="161"/>
      <c r="BET26" s="161"/>
      <c r="BEU26" s="161"/>
      <c r="BEV26" s="161"/>
      <c r="BEW26" s="161"/>
      <c r="BEX26" s="161"/>
      <c r="BEY26" s="161"/>
      <c r="BEZ26" s="161"/>
      <c r="BFA26" s="161"/>
      <c r="BFB26" s="161"/>
      <c r="BFC26" s="161"/>
      <c r="BFD26" s="161"/>
      <c r="BFE26" s="161"/>
      <c r="BFF26" s="161"/>
      <c r="BFG26" s="161"/>
      <c r="BFH26" s="161"/>
      <c r="BFI26" s="161"/>
      <c r="BFJ26" s="161"/>
      <c r="BFK26" s="161"/>
      <c r="BFL26" s="161"/>
      <c r="BFM26" s="161"/>
      <c r="BFN26" s="161"/>
      <c r="BFO26" s="161"/>
      <c r="BFP26" s="161"/>
      <c r="BFQ26" s="161"/>
      <c r="BFR26" s="161"/>
      <c r="BFS26" s="161"/>
      <c r="BFT26" s="161"/>
      <c r="BFU26" s="161"/>
      <c r="BFV26" s="161"/>
      <c r="BFW26" s="161"/>
      <c r="BFX26" s="161"/>
      <c r="BFY26" s="161"/>
      <c r="BFZ26" s="161"/>
      <c r="BGA26" s="161"/>
      <c r="BGB26" s="161"/>
      <c r="BGC26" s="161"/>
      <c r="BGD26" s="161"/>
      <c r="BGE26" s="161"/>
      <c r="BGF26" s="161"/>
      <c r="BGG26" s="161"/>
      <c r="BGH26" s="161"/>
      <c r="BGI26" s="161"/>
      <c r="BGJ26" s="161"/>
      <c r="BGK26" s="161"/>
      <c r="BGL26" s="161"/>
      <c r="BGM26" s="161"/>
      <c r="BGN26" s="161"/>
      <c r="BGO26" s="161"/>
      <c r="BGP26" s="161"/>
      <c r="BGQ26" s="161"/>
      <c r="BGR26" s="161"/>
      <c r="BGS26" s="161"/>
      <c r="BGT26" s="161"/>
      <c r="BGU26" s="161"/>
      <c r="BGV26" s="161"/>
      <c r="BGW26" s="161"/>
      <c r="BGX26" s="161"/>
      <c r="BGY26" s="161"/>
      <c r="BGZ26" s="161"/>
      <c r="BHA26" s="161"/>
      <c r="BHB26" s="161"/>
      <c r="BHC26" s="161"/>
      <c r="BHD26" s="161"/>
      <c r="BHE26" s="161"/>
      <c r="BHF26" s="161"/>
      <c r="BHG26" s="161"/>
      <c r="BHH26" s="161"/>
      <c r="BHI26" s="161"/>
      <c r="BHJ26" s="161"/>
      <c r="BHK26" s="161"/>
      <c r="BHL26" s="161"/>
      <c r="BHM26" s="161"/>
      <c r="BHN26" s="161"/>
      <c r="BHO26" s="161"/>
      <c r="BHP26" s="161"/>
      <c r="BHQ26" s="161"/>
      <c r="BHR26" s="161"/>
      <c r="BHS26" s="161"/>
      <c r="BHT26" s="161"/>
      <c r="BHU26" s="161"/>
      <c r="BHV26" s="161"/>
      <c r="BHW26" s="161"/>
      <c r="BHX26" s="161"/>
      <c r="BHY26" s="161"/>
      <c r="BHZ26" s="161"/>
      <c r="BIA26" s="161"/>
      <c r="BIB26" s="161"/>
      <c r="BIC26" s="161"/>
      <c r="BID26" s="161"/>
      <c r="BIE26" s="161"/>
      <c r="BIF26" s="161"/>
      <c r="BIG26" s="161"/>
      <c r="BIH26" s="161"/>
      <c r="BII26" s="161"/>
      <c r="BIJ26" s="161"/>
      <c r="BIK26" s="161"/>
      <c r="BIL26" s="161"/>
      <c r="BIM26" s="161"/>
      <c r="BIN26" s="161"/>
      <c r="BIO26" s="161"/>
      <c r="BIP26" s="161"/>
      <c r="BIQ26" s="161"/>
      <c r="BIR26" s="161"/>
      <c r="BIS26" s="161"/>
      <c r="BIT26" s="161"/>
      <c r="BIU26" s="161"/>
      <c r="BIV26" s="161"/>
      <c r="BIW26" s="161"/>
      <c r="BIX26" s="161"/>
      <c r="BIY26" s="161"/>
      <c r="BIZ26" s="161"/>
      <c r="BJA26" s="161"/>
      <c r="BJB26" s="161"/>
      <c r="BJC26" s="161"/>
      <c r="BJD26" s="161"/>
      <c r="BJE26" s="161"/>
      <c r="BJF26" s="161"/>
      <c r="BJG26" s="161"/>
      <c r="BJH26" s="161"/>
      <c r="BJI26" s="161"/>
      <c r="BJJ26" s="161"/>
      <c r="BJK26" s="161"/>
      <c r="BJL26" s="161"/>
      <c r="BJM26" s="161"/>
      <c r="BJN26" s="161"/>
      <c r="BJO26" s="161"/>
      <c r="BJP26" s="161"/>
      <c r="BJQ26" s="161"/>
      <c r="BJR26" s="161"/>
      <c r="BJS26" s="161"/>
      <c r="BJT26" s="161"/>
      <c r="BJU26" s="161"/>
      <c r="BJV26" s="161"/>
      <c r="BJW26" s="161"/>
      <c r="BJX26" s="161"/>
      <c r="BJY26" s="161"/>
      <c r="BJZ26" s="161"/>
      <c r="BKA26" s="161"/>
      <c r="BKB26" s="161"/>
      <c r="BKC26" s="161"/>
      <c r="BKD26" s="161"/>
      <c r="BKE26" s="161"/>
      <c r="BKF26" s="161"/>
      <c r="BKG26" s="161"/>
      <c r="BKH26" s="161"/>
      <c r="BKI26" s="161"/>
      <c r="BKJ26" s="161"/>
      <c r="BKK26" s="161"/>
      <c r="BKL26" s="161"/>
      <c r="BKM26" s="161"/>
      <c r="BKN26" s="161"/>
      <c r="BKO26" s="161"/>
      <c r="BKP26" s="161"/>
      <c r="BKQ26" s="161"/>
      <c r="BKR26" s="161"/>
      <c r="BKS26" s="161"/>
      <c r="BKT26" s="161"/>
      <c r="BKU26" s="161"/>
      <c r="BKV26" s="161"/>
      <c r="BKW26" s="161"/>
      <c r="BKX26" s="161"/>
      <c r="BKY26" s="161"/>
      <c r="BKZ26" s="161"/>
      <c r="BLA26" s="161"/>
      <c r="BLB26" s="161"/>
      <c r="BLC26" s="161"/>
      <c r="BLD26" s="161"/>
      <c r="BLE26" s="161"/>
      <c r="BLF26" s="161"/>
      <c r="BLG26" s="161"/>
      <c r="BLH26" s="161"/>
      <c r="BLI26" s="161"/>
      <c r="BLJ26" s="161"/>
      <c r="BLK26" s="161"/>
      <c r="BLL26" s="161"/>
      <c r="BLM26" s="161"/>
      <c r="BLN26" s="161"/>
      <c r="BLO26" s="161"/>
      <c r="BLP26" s="161"/>
      <c r="BLQ26" s="161"/>
      <c r="BLR26" s="161"/>
      <c r="BLS26" s="161"/>
      <c r="BLT26" s="161"/>
      <c r="BLU26" s="161"/>
      <c r="BLV26" s="161"/>
      <c r="BLW26" s="161"/>
      <c r="BLX26" s="161"/>
      <c r="BLY26" s="161"/>
      <c r="BLZ26" s="161"/>
      <c r="BMA26" s="161"/>
      <c r="BMB26" s="161"/>
      <c r="BMC26" s="161"/>
      <c r="BMD26" s="161"/>
      <c r="BME26" s="161"/>
      <c r="BMF26" s="161"/>
      <c r="BMG26" s="161"/>
      <c r="BMH26" s="161"/>
      <c r="BMI26" s="161"/>
      <c r="BMJ26" s="161"/>
      <c r="BMK26" s="161"/>
      <c r="BML26" s="161"/>
      <c r="BMM26" s="161"/>
      <c r="BMN26" s="161"/>
      <c r="BMO26" s="161"/>
      <c r="BMP26" s="161"/>
      <c r="BMQ26" s="161"/>
      <c r="BMR26" s="161"/>
      <c r="BMS26" s="161"/>
      <c r="BMT26" s="161"/>
      <c r="BMU26" s="161"/>
      <c r="BMV26" s="161"/>
      <c r="BMW26" s="161"/>
      <c r="BMX26" s="161"/>
      <c r="BMY26" s="161"/>
      <c r="BMZ26" s="161"/>
      <c r="BNA26" s="161"/>
      <c r="BNB26" s="161"/>
      <c r="BNC26" s="161"/>
      <c r="BND26" s="161"/>
      <c r="BNE26" s="161"/>
      <c r="BNF26" s="161"/>
      <c r="BNG26" s="161"/>
      <c r="BNH26" s="161"/>
      <c r="BNI26" s="161"/>
      <c r="BNJ26" s="161"/>
      <c r="BNK26" s="161"/>
      <c r="BNL26" s="161"/>
      <c r="BNM26" s="161"/>
      <c r="BNN26" s="161"/>
      <c r="BNO26" s="161"/>
      <c r="BNP26" s="161"/>
      <c r="BNQ26" s="161"/>
      <c r="BNR26" s="161"/>
      <c r="BNS26" s="161"/>
      <c r="BNT26" s="161"/>
      <c r="BNU26" s="161"/>
      <c r="BNV26" s="161"/>
      <c r="BNW26" s="161"/>
      <c r="BNX26" s="161"/>
      <c r="BNY26" s="161"/>
      <c r="BNZ26" s="161"/>
      <c r="BOA26" s="161"/>
      <c r="BOB26" s="161"/>
      <c r="BOC26" s="161"/>
      <c r="BOD26" s="161"/>
      <c r="BOE26" s="161"/>
      <c r="BOF26" s="161"/>
      <c r="BOG26" s="161"/>
      <c r="BOH26" s="161"/>
      <c r="BOI26" s="161"/>
      <c r="BOJ26" s="161"/>
      <c r="BOK26" s="161"/>
      <c r="BOL26" s="161"/>
      <c r="BOM26" s="161"/>
      <c r="BON26" s="161"/>
      <c r="BOO26" s="161"/>
      <c r="BOP26" s="161"/>
      <c r="BOQ26" s="161"/>
      <c r="BOR26" s="161"/>
      <c r="BOS26" s="161"/>
      <c r="BOT26" s="161"/>
      <c r="BOU26" s="161"/>
      <c r="BOV26" s="161"/>
      <c r="BOW26" s="161"/>
      <c r="BOX26" s="161"/>
      <c r="BOY26" s="161"/>
      <c r="BOZ26" s="161"/>
      <c r="BPA26" s="161"/>
      <c r="BPB26" s="161"/>
      <c r="BPC26" s="161"/>
      <c r="BPD26" s="161"/>
      <c r="BPE26" s="161"/>
      <c r="BPF26" s="161"/>
      <c r="BPG26" s="161"/>
      <c r="BPH26" s="161"/>
      <c r="BPI26" s="161"/>
      <c r="BPJ26" s="161"/>
      <c r="BPK26" s="161"/>
      <c r="BPL26" s="161"/>
      <c r="BPM26" s="161"/>
      <c r="BPN26" s="161"/>
      <c r="BPO26" s="161"/>
      <c r="BPP26" s="161"/>
      <c r="BPQ26" s="161"/>
      <c r="BPR26" s="161"/>
      <c r="BPS26" s="161"/>
      <c r="BPT26" s="161"/>
      <c r="BPU26" s="161"/>
      <c r="BPV26" s="161"/>
      <c r="BPW26" s="161"/>
      <c r="BPX26" s="161"/>
      <c r="BPY26" s="161"/>
      <c r="BPZ26" s="161"/>
      <c r="BQA26" s="161"/>
      <c r="BQB26" s="161"/>
      <c r="BQC26" s="161"/>
      <c r="BQD26" s="161"/>
      <c r="BQE26" s="161"/>
      <c r="BQF26" s="161"/>
      <c r="BQG26" s="161"/>
      <c r="BQH26" s="161"/>
      <c r="BQI26" s="161"/>
      <c r="BQJ26" s="161"/>
      <c r="BQK26" s="161"/>
      <c r="BQL26" s="161"/>
      <c r="BQM26" s="161"/>
      <c r="BQN26" s="161"/>
      <c r="BQO26" s="161"/>
      <c r="BQP26" s="161"/>
      <c r="BQQ26" s="161"/>
      <c r="BQR26" s="161"/>
      <c r="BQS26" s="161"/>
      <c r="BQT26" s="161"/>
      <c r="BQU26" s="161"/>
      <c r="BQV26" s="161"/>
      <c r="BQW26" s="161"/>
      <c r="BQX26" s="161"/>
      <c r="BQY26" s="161"/>
      <c r="BQZ26" s="161"/>
      <c r="BRA26" s="161"/>
      <c r="BRB26" s="161"/>
      <c r="BRC26" s="161"/>
      <c r="BRD26" s="161"/>
      <c r="BRE26" s="161"/>
      <c r="BRF26" s="161"/>
      <c r="BRG26" s="161"/>
      <c r="BRH26" s="161"/>
      <c r="BRI26" s="161"/>
      <c r="BRJ26" s="161"/>
      <c r="BRK26" s="161"/>
      <c r="BRL26" s="161"/>
      <c r="BRM26" s="161"/>
      <c r="BRN26" s="161"/>
      <c r="BRO26" s="161"/>
      <c r="BRP26" s="161"/>
      <c r="BRQ26" s="161"/>
      <c r="BRR26" s="161"/>
      <c r="BRS26" s="161"/>
      <c r="BRT26" s="161"/>
      <c r="BRU26" s="161"/>
      <c r="BRV26" s="161"/>
      <c r="BRW26" s="161"/>
      <c r="BRX26" s="161"/>
      <c r="BRY26" s="161"/>
      <c r="BRZ26" s="161"/>
      <c r="BSA26" s="161"/>
      <c r="BSB26" s="161"/>
      <c r="BSC26" s="161"/>
      <c r="BSD26" s="161"/>
      <c r="BSE26" s="161"/>
      <c r="BSF26" s="161"/>
      <c r="BSG26" s="161"/>
      <c r="BSH26" s="161"/>
      <c r="BSI26" s="161"/>
      <c r="BSJ26" s="161"/>
      <c r="BSK26" s="161"/>
      <c r="BSL26" s="161"/>
      <c r="BSM26" s="161"/>
      <c r="BSN26" s="161"/>
      <c r="BSO26" s="161"/>
      <c r="BSP26" s="161"/>
      <c r="BSQ26" s="161"/>
      <c r="BSR26" s="161"/>
      <c r="BSS26" s="161"/>
      <c r="BST26" s="161"/>
      <c r="BSU26" s="161"/>
      <c r="BSV26" s="161"/>
      <c r="BSW26" s="161"/>
      <c r="BSX26" s="161"/>
      <c r="BSY26" s="161"/>
      <c r="BSZ26" s="161"/>
      <c r="BTA26" s="161"/>
      <c r="BTB26" s="161"/>
      <c r="BTC26" s="161"/>
      <c r="BTD26" s="161"/>
      <c r="BTE26" s="161"/>
      <c r="BTF26" s="161"/>
      <c r="BTG26" s="161"/>
      <c r="BTH26" s="161"/>
      <c r="BTI26" s="161"/>
      <c r="BTJ26" s="161"/>
      <c r="BTK26" s="161"/>
      <c r="BTL26" s="161"/>
      <c r="BTM26" s="161"/>
      <c r="BTN26" s="161"/>
      <c r="BTO26" s="161"/>
      <c r="BTP26" s="161"/>
      <c r="BTQ26" s="161"/>
      <c r="BTR26" s="161"/>
      <c r="BTS26" s="161"/>
      <c r="BTT26" s="161"/>
      <c r="BTU26" s="161"/>
      <c r="BTV26" s="161"/>
      <c r="BTW26" s="161"/>
      <c r="BTX26" s="161"/>
      <c r="BTY26" s="161"/>
      <c r="BTZ26" s="161"/>
      <c r="BUA26" s="161"/>
      <c r="BUB26" s="161"/>
      <c r="BUC26" s="161"/>
      <c r="BUD26" s="161"/>
      <c r="BUE26" s="161"/>
      <c r="BUF26" s="161"/>
      <c r="BUG26" s="161"/>
      <c r="BUH26" s="161"/>
      <c r="BUI26" s="161"/>
      <c r="BUJ26" s="161"/>
      <c r="BUK26" s="161"/>
      <c r="BUL26" s="161"/>
      <c r="BUM26" s="161"/>
      <c r="BUN26" s="161"/>
      <c r="BUO26" s="161"/>
      <c r="BUP26" s="161"/>
      <c r="BUQ26" s="161"/>
      <c r="BUR26" s="161"/>
      <c r="BUS26" s="161"/>
      <c r="BUT26" s="161"/>
      <c r="BUU26" s="161"/>
      <c r="BUV26" s="161"/>
      <c r="BUW26" s="161"/>
      <c r="BUX26" s="161"/>
      <c r="BUY26" s="161"/>
      <c r="BUZ26" s="161"/>
      <c r="BVA26" s="161"/>
      <c r="BVB26" s="161"/>
      <c r="BVC26" s="161"/>
      <c r="BVD26" s="161"/>
      <c r="BVE26" s="161"/>
      <c r="BVF26" s="161"/>
      <c r="BVG26" s="161"/>
      <c r="BVH26" s="161"/>
      <c r="BVI26" s="161"/>
      <c r="BVJ26" s="161"/>
      <c r="BVK26" s="161"/>
      <c r="BVL26" s="161"/>
      <c r="BVM26" s="161"/>
      <c r="BVN26" s="161"/>
      <c r="BVO26" s="161"/>
      <c r="BVP26" s="161"/>
      <c r="BVQ26" s="161"/>
      <c r="BVR26" s="161"/>
      <c r="BVS26" s="161"/>
      <c r="BVT26" s="161"/>
      <c r="BVU26" s="161"/>
      <c r="BVV26" s="161"/>
      <c r="BVW26" s="161"/>
      <c r="BVX26" s="161"/>
      <c r="BVY26" s="161"/>
      <c r="BVZ26" s="161"/>
      <c r="BWA26" s="161"/>
      <c r="BWB26" s="161"/>
      <c r="BWC26" s="161"/>
      <c r="BWD26" s="161"/>
      <c r="BWE26" s="161"/>
      <c r="BWF26" s="161"/>
      <c r="BWG26" s="161"/>
      <c r="BWH26" s="161"/>
      <c r="BWI26" s="161"/>
      <c r="BWJ26" s="161"/>
      <c r="BWK26" s="161"/>
      <c r="BWL26" s="161"/>
      <c r="BWM26" s="161"/>
      <c r="BWN26" s="161"/>
      <c r="BWO26" s="161"/>
      <c r="BWP26" s="161"/>
      <c r="BWQ26" s="161"/>
      <c r="BWR26" s="161"/>
      <c r="BWS26" s="161"/>
      <c r="BWT26" s="161"/>
      <c r="BWU26" s="161"/>
      <c r="BWV26" s="161"/>
      <c r="BWW26" s="161"/>
      <c r="BWX26" s="161"/>
      <c r="BWY26" s="161"/>
      <c r="BWZ26" s="161"/>
      <c r="BXA26" s="161"/>
      <c r="BXB26" s="161"/>
      <c r="BXC26" s="161"/>
      <c r="BXD26" s="161"/>
      <c r="BXE26" s="161"/>
      <c r="BXF26" s="161"/>
      <c r="BXG26" s="161"/>
      <c r="BXH26" s="161"/>
      <c r="BXI26" s="161"/>
      <c r="BXJ26" s="161"/>
      <c r="BXK26" s="161"/>
      <c r="BXL26" s="161"/>
      <c r="BXM26" s="161"/>
      <c r="BXN26" s="161"/>
      <c r="BXO26" s="161"/>
      <c r="BXP26" s="161"/>
      <c r="BXQ26" s="161"/>
      <c r="BXR26" s="161"/>
      <c r="BXS26" s="161"/>
      <c r="BXT26" s="161"/>
      <c r="BXU26" s="161"/>
      <c r="BXV26" s="161"/>
      <c r="BXW26" s="161"/>
      <c r="BXX26" s="161"/>
      <c r="BXY26" s="161"/>
      <c r="BXZ26" s="161"/>
      <c r="BYA26" s="161"/>
      <c r="BYB26" s="161"/>
      <c r="BYC26" s="161"/>
      <c r="BYD26" s="161"/>
      <c r="BYE26" s="161"/>
      <c r="BYF26" s="161"/>
      <c r="BYG26" s="161"/>
      <c r="BYH26" s="161"/>
      <c r="BYI26" s="161"/>
      <c r="BYJ26" s="161"/>
      <c r="BYK26" s="161"/>
      <c r="BYL26" s="161"/>
      <c r="BYM26" s="161"/>
      <c r="BYN26" s="161"/>
      <c r="BYO26" s="161"/>
      <c r="BYP26" s="161"/>
      <c r="BYQ26" s="161"/>
      <c r="BYR26" s="161"/>
      <c r="BYS26" s="161"/>
      <c r="BYT26" s="161"/>
      <c r="BYU26" s="161"/>
      <c r="BYV26" s="161"/>
      <c r="BYW26" s="161"/>
      <c r="BYX26" s="161"/>
      <c r="BYY26" s="161"/>
      <c r="BYZ26" s="161"/>
      <c r="BZA26" s="161"/>
      <c r="BZB26" s="161"/>
      <c r="BZC26" s="161"/>
      <c r="BZD26" s="161"/>
      <c r="BZE26" s="161"/>
      <c r="BZF26" s="161"/>
      <c r="BZG26" s="161"/>
      <c r="BZH26" s="161"/>
      <c r="BZI26" s="161"/>
      <c r="BZJ26" s="161"/>
      <c r="BZK26" s="161"/>
      <c r="BZL26" s="161"/>
      <c r="BZM26" s="161"/>
      <c r="BZN26" s="161"/>
      <c r="BZO26" s="161"/>
      <c r="BZP26" s="161"/>
      <c r="BZQ26" s="161"/>
      <c r="BZR26" s="161"/>
      <c r="BZS26" s="161"/>
      <c r="BZT26" s="161"/>
      <c r="BZU26" s="161"/>
      <c r="BZV26" s="161"/>
      <c r="BZW26" s="161"/>
      <c r="BZX26" s="161"/>
      <c r="BZY26" s="161"/>
      <c r="BZZ26" s="161"/>
      <c r="CAA26" s="161"/>
      <c r="CAB26" s="161"/>
      <c r="CAC26" s="161"/>
      <c r="CAD26" s="161"/>
      <c r="CAE26" s="161"/>
      <c r="CAF26" s="161"/>
      <c r="CAG26" s="161"/>
      <c r="CAH26" s="161"/>
      <c r="CAI26" s="161"/>
      <c r="CAJ26" s="161"/>
      <c r="CAK26" s="161"/>
      <c r="CAL26" s="161"/>
      <c r="CAM26" s="161"/>
      <c r="CAN26" s="161"/>
      <c r="CAO26" s="161"/>
      <c r="CAP26" s="161"/>
      <c r="CAQ26" s="161"/>
      <c r="CAR26" s="161"/>
      <c r="CAS26" s="161"/>
      <c r="CAT26" s="161"/>
      <c r="CAU26" s="161"/>
      <c r="CAV26" s="161"/>
      <c r="CAW26" s="161"/>
      <c r="CAX26" s="161"/>
      <c r="CAY26" s="161"/>
      <c r="CAZ26" s="161"/>
      <c r="CBA26" s="161"/>
      <c r="CBB26" s="161"/>
      <c r="CBC26" s="161"/>
      <c r="CBD26" s="161"/>
      <c r="CBE26" s="161"/>
      <c r="CBF26" s="161"/>
      <c r="CBG26" s="161"/>
      <c r="CBH26" s="161"/>
      <c r="CBI26" s="161"/>
      <c r="CBJ26" s="161"/>
      <c r="CBK26" s="161"/>
      <c r="CBL26" s="161"/>
      <c r="CBM26" s="161"/>
      <c r="CBN26" s="161"/>
      <c r="CBO26" s="161"/>
      <c r="CBP26" s="161"/>
      <c r="CBQ26" s="161"/>
      <c r="CBR26" s="161"/>
      <c r="CBS26" s="161"/>
      <c r="CBT26" s="161"/>
      <c r="CBU26" s="161"/>
      <c r="CBV26" s="161"/>
      <c r="CBW26" s="161"/>
      <c r="CBX26" s="161"/>
      <c r="CBY26" s="161"/>
      <c r="CBZ26" s="161"/>
      <c r="CCA26" s="161"/>
      <c r="CCB26" s="161"/>
      <c r="CCC26" s="161"/>
      <c r="CCD26" s="161"/>
      <c r="CCE26" s="161"/>
      <c r="CCF26" s="161"/>
      <c r="CCG26" s="161"/>
      <c r="CCH26" s="161"/>
      <c r="CCI26" s="161"/>
      <c r="CCJ26" s="161"/>
      <c r="CCK26" s="161"/>
      <c r="CCL26" s="161"/>
      <c r="CCM26" s="161"/>
      <c r="CCN26" s="161"/>
      <c r="CCO26" s="161"/>
      <c r="CCP26" s="161"/>
      <c r="CCQ26" s="161"/>
      <c r="CCR26" s="161"/>
      <c r="CCS26" s="161"/>
      <c r="CCT26" s="161"/>
      <c r="CCU26" s="161"/>
      <c r="CCV26" s="161"/>
      <c r="CCW26" s="161"/>
      <c r="CCX26" s="161"/>
      <c r="CCY26" s="161"/>
      <c r="CCZ26" s="161"/>
      <c r="CDA26" s="161"/>
      <c r="CDB26" s="161"/>
      <c r="CDC26" s="161"/>
      <c r="CDD26" s="161"/>
      <c r="CDE26" s="161"/>
      <c r="CDF26" s="161"/>
      <c r="CDG26" s="161"/>
      <c r="CDH26" s="161"/>
      <c r="CDI26" s="161"/>
      <c r="CDJ26" s="161"/>
      <c r="CDK26" s="161"/>
      <c r="CDL26" s="161"/>
      <c r="CDM26" s="161"/>
      <c r="CDN26" s="161"/>
      <c r="CDO26" s="161"/>
      <c r="CDP26" s="161"/>
      <c r="CDQ26" s="161"/>
      <c r="CDR26" s="161"/>
      <c r="CDS26" s="161"/>
      <c r="CDT26" s="161"/>
      <c r="CDU26" s="161"/>
      <c r="CDV26" s="161"/>
      <c r="CDW26" s="161"/>
      <c r="CDX26" s="161"/>
      <c r="CDY26" s="161"/>
      <c r="CDZ26" s="161"/>
      <c r="CEA26" s="161"/>
      <c r="CEB26" s="161"/>
      <c r="CEC26" s="161"/>
      <c r="CED26" s="161"/>
      <c r="CEE26" s="161"/>
      <c r="CEF26" s="161"/>
      <c r="CEG26" s="161"/>
      <c r="CEH26" s="161"/>
      <c r="CEI26" s="161"/>
      <c r="CEJ26" s="161"/>
      <c r="CEK26" s="161"/>
      <c r="CEL26" s="161"/>
      <c r="CEM26" s="161"/>
      <c r="CEN26" s="161"/>
      <c r="CEO26" s="161"/>
      <c r="CEP26" s="161"/>
      <c r="CEQ26" s="161"/>
      <c r="CER26" s="161"/>
      <c r="CES26" s="161"/>
      <c r="CET26" s="161"/>
      <c r="CEU26" s="161"/>
      <c r="CEV26" s="161"/>
      <c r="CEW26" s="161"/>
      <c r="CEX26" s="161"/>
      <c r="CEY26" s="161"/>
      <c r="CEZ26" s="161"/>
      <c r="CFA26" s="161"/>
      <c r="CFB26" s="161"/>
      <c r="CFC26" s="161"/>
      <c r="CFD26" s="161"/>
      <c r="CFE26" s="161"/>
      <c r="CFF26" s="161"/>
      <c r="CFG26" s="161"/>
      <c r="CFH26" s="161"/>
      <c r="CFI26" s="161"/>
      <c r="CFJ26" s="161"/>
      <c r="CFK26" s="161"/>
      <c r="CFL26" s="161"/>
      <c r="CFM26" s="161"/>
      <c r="CFN26" s="161"/>
      <c r="CFO26" s="161"/>
      <c r="CFP26" s="161"/>
      <c r="CFQ26" s="161"/>
      <c r="CFR26" s="161"/>
      <c r="CFS26" s="161"/>
      <c r="CFT26" s="161"/>
      <c r="CFU26" s="161"/>
      <c r="CFV26" s="161"/>
      <c r="CFW26" s="161"/>
      <c r="CFX26" s="161"/>
      <c r="CFY26" s="161"/>
      <c r="CFZ26" s="161"/>
      <c r="CGA26" s="161"/>
      <c r="CGB26" s="161"/>
      <c r="CGC26" s="161"/>
      <c r="CGD26" s="161"/>
      <c r="CGE26" s="161"/>
      <c r="CGF26" s="161"/>
      <c r="CGG26" s="161"/>
      <c r="CGH26" s="161"/>
      <c r="CGI26" s="161"/>
      <c r="CGJ26" s="161"/>
      <c r="CGK26" s="161"/>
      <c r="CGL26" s="161"/>
      <c r="CGM26" s="161"/>
      <c r="CGN26" s="161"/>
      <c r="CGO26" s="161"/>
      <c r="CGP26" s="161"/>
      <c r="CGQ26" s="161"/>
      <c r="CGR26" s="161"/>
      <c r="CGS26" s="161"/>
      <c r="CGT26" s="161"/>
      <c r="CGU26" s="161"/>
      <c r="CGV26" s="161"/>
      <c r="CGW26" s="161"/>
      <c r="CGX26" s="161"/>
      <c r="CGY26" s="161"/>
      <c r="CGZ26" s="161"/>
      <c r="CHA26" s="161"/>
      <c r="CHB26" s="161"/>
      <c r="CHC26" s="161"/>
      <c r="CHD26" s="161"/>
      <c r="CHE26" s="161"/>
      <c r="CHF26" s="161"/>
      <c r="CHG26" s="161"/>
      <c r="CHH26" s="161"/>
      <c r="CHI26" s="161"/>
      <c r="CHJ26" s="161"/>
      <c r="CHK26" s="161"/>
      <c r="CHL26" s="161"/>
      <c r="CHM26" s="161"/>
      <c r="CHN26" s="161"/>
      <c r="CHO26" s="161"/>
      <c r="CHP26" s="161"/>
      <c r="CHQ26" s="161"/>
      <c r="CHR26" s="161"/>
      <c r="CHS26" s="161"/>
      <c r="CHT26" s="161"/>
      <c r="CHU26" s="161"/>
      <c r="CHV26" s="161"/>
      <c r="CHW26" s="161"/>
      <c r="CHX26" s="161"/>
      <c r="CHY26" s="161"/>
      <c r="CHZ26" s="161"/>
      <c r="CIA26" s="161"/>
      <c r="CIB26" s="161"/>
      <c r="CIC26" s="161"/>
      <c r="CID26" s="161"/>
      <c r="CIE26" s="161"/>
      <c r="CIF26" s="161"/>
      <c r="CIG26" s="161"/>
      <c r="CIH26" s="161"/>
      <c r="CII26" s="161"/>
      <c r="CIJ26" s="161"/>
      <c r="CIK26" s="161"/>
      <c r="CIL26" s="161"/>
      <c r="CIM26" s="161"/>
      <c r="CIN26" s="161"/>
      <c r="CIO26" s="161"/>
      <c r="CIP26" s="161"/>
      <c r="CIQ26" s="161"/>
      <c r="CIR26" s="161"/>
      <c r="CIS26" s="161"/>
      <c r="CIT26" s="161"/>
      <c r="CIU26" s="161"/>
      <c r="CIV26" s="161"/>
      <c r="CIW26" s="161"/>
      <c r="CIX26" s="161"/>
      <c r="CIY26" s="161"/>
      <c r="CIZ26" s="161"/>
      <c r="CJA26" s="161"/>
      <c r="CJB26" s="161"/>
      <c r="CJC26" s="161"/>
      <c r="CJD26" s="161"/>
      <c r="CJE26" s="161"/>
      <c r="CJF26" s="161"/>
      <c r="CJG26" s="161"/>
      <c r="CJH26" s="161"/>
      <c r="CJI26" s="161"/>
      <c r="CJJ26" s="161"/>
      <c r="CJK26" s="161"/>
      <c r="CJL26" s="161"/>
      <c r="CJM26" s="161"/>
      <c r="CJN26" s="161"/>
      <c r="CJO26" s="161"/>
      <c r="CJP26" s="161"/>
      <c r="CJQ26" s="161"/>
      <c r="CJR26" s="161"/>
      <c r="CJS26" s="161"/>
      <c r="CJT26" s="161"/>
      <c r="CJU26" s="161"/>
      <c r="CJV26" s="161"/>
      <c r="CJW26" s="161"/>
      <c r="CJX26" s="161"/>
      <c r="CJY26" s="161"/>
      <c r="CJZ26" s="161"/>
      <c r="CKA26" s="161"/>
      <c r="CKB26" s="161"/>
      <c r="CKC26" s="161"/>
      <c r="CKD26" s="161"/>
      <c r="CKE26" s="161"/>
      <c r="CKF26" s="161"/>
      <c r="CKG26" s="161"/>
      <c r="CKH26" s="161"/>
      <c r="CKI26" s="161"/>
      <c r="CKJ26" s="161"/>
      <c r="CKK26" s="161"/>
      <c r="CKL26" s="161"/>
      <c r="CKM26" s="161"/>
      <c r="CKN26" s="161"/>
      <c r="CKO26" s="161"/>
      <c r="CKP26" s="161"/>
      <c r="CKQ26" s="161"/>
      <c r="CKR26" s="161"/>
      <c r="CKS26" s="161"/>
      <c r="CKT26" s="161"/>
      <c r="CKU26" s="161"/>
      <c r="CKV26" s="161"/>
      <c r="CKW26" s="161"/>
      <c r="CKX26" s="161"/>
      <c r="CKY26" s="161"/>
      <c r="CKZ26" s="161"/>
      <c r="CLA26" s="161"/>
      <c r="CLB26" s="161"/>
      <c r="CLC26" s="161"/>
      <c r="CLD26" s="161"/>
      <c r="CLE26" s="161"/>
      <c r="CLF26" s="161"/>
      <c r="CLG26" s="161"/>
      <c r="CLH26" s="161"/>
      <c r="CLI26" s="161"/>
      <c r="CLJ26" s="161"/>
      <c r="CLK26" s="161"/>
      <c r="CLL26" s="161"/>
      <c r="CLM26" s="161"/>
      <c r="CLN26" s="161"/>
      <c r="CLO26" s="161"/>
      <c r="CLP26" s="161"/>
      <c r="CLQ26" s="161"/>
      <c r="CLR26" s="161"/>
      <c r="CLS26" s="161"/>
      <c r="CLT26" s="161"/>
      <c r="CLU26" s="161"/>
      <c r="CLV26" s="161"/>
      <c r="CLW26" s="161"/>
      <c r="CLX26" s="161"/>
      <c r="CLY26" s="161"/>
      <c r="CLZ26" s="161"/>
      <c r="CMA26" s="161"/>
      <c r="CMB26" s="161"/>
      <c r="CMC26" s="161"/>
      <c r="CMD26" s="161"/>
      <c r="CME26" s="161"/>
      <c r="CMF26" s="161"/>
      <c r="CMG26" s="161"/>
      <c r="CMH26" s="161"/>
      <c r="CMI26" s="161"/>
      <c r="CMJ26" s="161"/>
      <c r="CMK26" s="161"/>
      <c r="CML26" s="161"/>
      <c r="CMM26" s="161"/>
      <c r="CMN26" s="161"/>
      <c r="CMO26" s="161"/>
      <c r="CMP26" s="161"/>
      <c r="CMQ26" s="161"/>
      <c r="CMR26" s="161"/>
      <c r="CMS26" s="161"/>
      <c r="CMT26" s="161"/>
      <c r="CMU26" s="161"/>
      <c r="CMV26" s="161"/>
      <c r="CMW26" s="161"/>
      <c r="CMX26" s="161"/>
      <c r="CMY26" s="161"/>
      <c r="CMZ26" s="161"/>
      <c r="CNA26" s="161"/>
      <c r="CNB26" s="161"/>
      <c r="CNC26" s="161"/>
      <c r="CND26" s="161"/>
      <c r="CNE26" s="161"/>
      <c r="CNF26" s="161"/>
      <c r="CNG26" s="161"/>
      <c r="CNH26" s="161"/>
      <c r="CNI26" s="161"/>
      <c r="CNJ26" s="161"/>
      <c r="CNK26" s="161"/>
      <c r="CNL26" s="161"/>
      <c r="CNM26" s="161"/>
      <c r="CNN26" s="161"/>
      <c r="CNO26" s="161"/>
      <c r="CNP26" s="161"/>
      <c r="CNQ26" s="161"/>
      <c r="CNR26" s="161"/>
      <c r="CNS26" s="161"/>
      <c r="CNT26" s="161"/>
      <c r="CNU26" s="161"/>
      <c r="CNV26" s="161"/>
      <c r="CNW26" s="161"/>
      <c r="CNX26" s="161"/>
      <c r="CNY26" s="161"/>
      <c r="CNZ26" s="161"/>
      <c r="COA26" s="161"/>
      <c r="COB26" s="161"/>
      <c r="COC26" s="161"/>
      <c r="COD26" s="161"/>
      <c r="COE26" s="161"/>
      <c r="COF26" s="161"/>
      <c r="COG26" s="161"/>
      <c r="COH26" s="161"/>
      <c r="COI26" s="161"/>
      <c r="COJ26" s="161"/>
      <c r="COK26" s="161"/>
      <c r="COL26" s="161"/>
      <c r="COM26" s="161"/>
      <c r="CON26" s="161"/>
      <c r="COO26" s="161"/>
      <c r="COP26" s="161"/>
      <c r="COQ26" s="161"/>
      <c r="COR26" s="161"/>
      <c r="COS26" s="161"/>
      <c r="COT26" s="161"/>
      <c r="COU26" s="161"/>
      <c r="COV26" s="161"/>
      <c r="COW26" s="161"/>
      <c r="COX26" s="161"/>
      <c r="COY26" s="161"/>
      <c r="COZ26" s="161"/>
      <c r="CPA26" s="161"/>
      <c r="CPB26" s="161"/>
      <c r="CPC26" s="161"/>
      <c r="CPD26" s="161"/>
      <c r="CPE26" s="161"/>
      <c r="CPF26" s="161"/>
      <c r="CPG26" s="161"/>
      <c r="CPH26" s="161"/>
      <c r="CPI26" s="161"/>
      <c r="CPJ26" s="161"/>
      <c r="CPK26" s="161"/>
      <c r="CPL26" s="161"/>
      <c r="CPM26" s="161"/>
      <c r="CPN26" s="161"/>
      <c r="CPO26" s="161"/>
      <c r="CPP26" s="161"/>
      <c r="CPQ26" s="161"/>
      <c r="CPR26" s="161"/>
      <c r="CPS26" s="161"/>
      <c r="CPT26" s="161"/>
      <c r="CPU26" s="161"/>
      <c r="CPV26" s="161"/>
      <c r="CPW26" s="161"/>
      <c r="CPX26" s="161"/>
      <c r="CPY26" s="161"/>
      <c r="CPZ26" s="161"/>
      <c r="CQA26" s="161"/>
      <c r="CQB26" s="161"/>
      <c r="CQC26" s="161"/>
      <c r="CQD26" s="161"/>
      <c r="CQE26" s="161"/>
      <c r="CQF26" s="161"/>
      <c r="CQG26" s="161"/>
      <c r="CQH26" s="161"/>
      <c r="CQI26" s="161"/>
      <c r="CQJ26" s="161"/>
      <c r="CQK26" s="161"/>
      <c r="CQL26" s="161"/>
      <c r="CQM26" s="161"/>
      <c r="CQN26" s="161"/>
      <c r="CQO26" s="161"/>
      <c r="CQP26" s="161"/>
      <c r="CQQ26" s="161"/>
      <c r="CQR26" s="161"/>
      <c r="CQS26" s="161"/>
      <c r="CQT26" s="161"/>
      <c r="CQU26" s="161"/>
      <c r="CQV26" s="161"/>
      <c r="CQW26" s="161"/>
      <c r="CQX26" s="161"/>
      <c r="CQY26" s="161"/>
      <c r="CQZ26" s="161"/>
      <c r="CRA26" s="161"/>
      <c r="CRB26" s="161"/>
      <c r="CRC26" s="161"/>
      <c r="CRD26" s="161"/>
      <c r="CRE26" s="161"/>
      <c r="CRF26" s="161"/>
      <c r="CRG26" s="161"/>
      <c r="CRH26" s="161"/>
      <c r="CRI26" s="161"/>
      <c r="CRJ26" s="161"/>
      <c r="CRK26" s="161"/>
      <c r="CRL26" s="161"/>
      <c r="CRM26" s="161"/>
      <c r="CRN26" s="161"/>
      <c r="CRO26" s="161"/>
      <c r="CRP26" s="161"/>
      <c r="CRQ26" s="161"/>
      <c r="CRR26" s="161"/>
      <c r="CRS26" s="161"/>
      <c r="CRT26" s="161"/>
      <c r="CRU26" s="161"/>
      <c r="CRV26" s="161"/>
      <c r="CRW26" s="161"/>
      <c r="CRX26" s="161"/>
      <c r="CRY26" s="161"/>
      <c r="CRZ26" s="161"/>
      <c r="CSA26" s="161"/>
      <c r="CSB26" s="161"/>
      <c r="CSC26" s="161"/>
      <c r="CSD26" s="161"/>
      <c r="CSE26" s="161"/>
      <c r="CSF26" s="161"/>
      <c r="CSG26" s="161"/>
      <c r="CSH26" s="161"/>
      <c r="CSI26" s="161"/>
      <c r="CSJ26" s="161"/>
      <c r="CSK26" s="161"/>
      <c r="CSL26" s="161"/>
      <c r="CSM26" s="161"/>
      <c r="CSN26" s="161"/>
      <c r="CSO26" s="161"/>
      <c r="CSP26" s="161"/>
      <c r="CSQ26" s="161"/>
      <c r="CSR26" s="161"/>
      <c r="CSS26" s="161"/>
      <c r="CST26" s="161"/>
      <c r="CSU26" s="161"/>
      <c r="CSV26" s="161"/>
      <c r="CSW26" s="161"/>
      <c r="CSX26" s="161"/>
      <c r="CSY26" s="161"/>
      <c r="CSZ26" s="161"/>
      <c r="CTA26" s="161"/>
      <c r="CTB26" s="161"/>
      <c r="CTC26" s="161"/>
      <c r="CTD26" s="161"/>
      <c r="CTE26" s="161"/>
      <c r="CTF26" s="161"/>
      <c r="CTG26" s="161"/>
      <c r="CTH26" s="161"/>
      <c r="CTI26" s="161"/>
      <c r="CTJ26" s="161"/>
      <c r="CTK26" s="161"/>
      <c r="CTL26" s="161"/>
      <c r="CTM26" s="161"/>
      <c r="CTN26" s="161"/>
      <c r="CTO26" s="161"/>
      <c r="CTP26" s="161"/>
      <c r="CTQ26" s="161"/>
      <c r="CTR26" s="161"/>
      <c r="CTS26" s="161"/>
      <c r="CTT26" s="161"/>
      <c r="CTU26" s="161"/>
      <c r="CTV26" s="161"/>
      <c r="CTW26" s="161"/>
      <c r="CTX26" s="161"/>
      <c r="CTY26" s="161"/>
      <c r="CTZ26" s="161"/>
      <c r="CUA26" s="161"/>
      <c r="CUB26" s="161"/>
      <c r="CUC26" s="161"/>
      <c r="CUD26" s="161"/>
      <c r="CUE26" s="161"/>
      <c r="CUF26" s="161"/>
      <c r="CUG26" s="161"/>
      <c r="CUH26" s="161"/>
      <c r="CUI26" s="161"/>
      <c r="CUJ26" s="161"/>
      <c r="CUK26" s="161"/>
      <c r="CUL26" s="161"/>
      <c r="CUM26" s="161"/>
      <c r="CUN26" s="161"/>
      <c r="CUO26" s="161"/>
      <c r="CUP26" s="161"/>
      <c r="CUQ26" s="161"/>
      <c r="CUR26" s="161"/>
      <c r="CUS26" s="161"/>
      <c r="CUT26" s="161"/>
      <c r="CUU26" s="161"/>
      <c r="CUV26" s="161"/>
      <c r="CUW26" s="161"/>
      <c r="CUX26" s="161"/>
      <c r="CUY26" s="161"/>
      <c r="CUZ26" s="161"/>
      <c r="CVA26" s="161"/>
      <c r="CVB26" s="161"/>
      <c r="CVC26" s="161"/>
      <c r="CVD26" s="161"/>
      <c r="CVE26" s="161"/>
      <c r="CVF26" s="161"/>
      <c r="CVG26" s="161"/>
      <c r="CVH26" s="161"/>
      <c r="CVI26" s="161"/>
      <c r="CVJ26" s="161"/>
      <c r="CVK26" s="161"/>
      <c r="CVL26" s="161"/>
      <c r="CVM26" s="161"/>
      <c r="CVN26" s="161"/>
      <c r="CVO26" s="161"/>
      <c r="CVP26" s="161"/>
      <c r="CVQ26" s="161"/>
      <c r="CVR26" s="161"/>
      <c r="CVS26" s="161"/>
      <c r="CVT26" s="161"/>
      <c r="CVU26" s="161"/>
      <c r="CVV26" s="161"/>
      <c r="CVW26" s="161"/>
      <c r="CVX26" s="161"/>
      <c r="CVY26" s="161"/>
      <c r="CVZ26" s="161"/>
      <c r="CWA26" s="161"/>
      <c r="CWB26" s="161"/>
      <c r="CWC26" s="161"/>
      <c r="CWD26" s="161"/>
      <c r="CWE26" s="161"/>
      <c r="CWF26" s="161"/>
      <c r="CWG26" s="161"/>
      <c r="CWH26" s="161"/>
      <c r="CWI26" s="161"/>
      <c r="CWJ26" s="161"/>
      <c r="CWK26" s="161"/>
      <c r="CWL26" s="161"/>
      <c r="CWM26" s="161"/>
      <c r="CWN26" s="161"/>
      <c r="CWO26" s="161"/>
      <c r="CWP26" s="161"/>
      <c r="CWQ26" s="161"/>
      <c r="CWR26" s="161"/>
      <c r="CWS26" s="161"/>
      <c r="CWT26" s="161"/>
      <c r="CWU26" s="161"/>
      <c r="CWV26" s="161"/>
      <c r="CWW26" s="161"/>
      <c r="CWX26" s="161"/>
      <c r="CWY26" s="161"/>
      <c r="CWZ26" s="161"/>
      <c r="CXA26" s="161"/>
      <c r="CXB26" s="161"/>
      <c r="CXC26" s="161"/>
      <c r="CXD26" s="161"/>
      <c r="CXE26" s="161"/>
      <c r="CXF26" s="161"/>
      <c r="CXG26" s="161"/>
      <c r="CXH26" s="161"/>
      <c r="CXI26" s="161"/>
      <c r="CXJ26" s="161"/>
      <c r="CXK26" s="161"/>
      <c r="CXL26" s="161"/>
      <c r="CXM26" s="161"/>
      <c r="CXN26" s="161"/>
      <c r="CXO26" s="161"/>
      <c r="CXP26" s="161"/>
      <c r="CXQ26" s="161"/>
      <c r="CXR26" s="161"/>
      <c r="CXS26" s="161"/>
      <c r="CXT26" s="161"/>
      <c r="CXU26" s="161"/>
      <c r="CXV26" s="161"/>
      <c r="CXW26" s="161"/>
      <c r="CXX26" s="161"/>
      <c r="CXY26" s="161"/>
      <c r="CXZ26" s="161"/>
      <c r="CYA26" s="161"/>
      <c r="CYB26" s="161"/>
      <c r="CYC26" s="161"/>
      <c r="CYD26" s="161"/>
      <c r="CYE26" s="161"/>
      <c r="CYF26" s="161"/>
      <c r="CYG26" s="161"/>
      <c r="CYH26" s="161"/>
    </row>
    <row r="27" spans="1:2686" s="163" customFormat="1" x14ac:dyDescent="0.25">
      <c r="A27" s="16" t="s">
        <v>333</v>
      </c>
      <c r="B27" s="14" t="s">
        <v>831</v>
      </c>
      <c r="C27" s="14" t="s">
        <v>56</v>
      </c>
      <c r="D27" s="139">
        <v>6043</v>
      </c>
      <c r="E27" s="139" t="s">
        <v>1156</v>
      </c>
      <c r="F27" s="139" t="s">
        <v>1155</v>
      </c>
      <c r="G27" s="14" t="s">
        <v>832</v>
      </c>
      <c r="H27" s="160" t="s">
        <v>833</v>
      </c>
      <c r="I27" s="14" t="s">
        <v>834</v>
      </c>
      <c r="J27" s="160" t="s">
        <v>835</v>
      </c>
      <c r="K27" s="14"/>
      <c r="L27" s="14"/>
      <c r="M27" s="14"/>
      <c r="N27" s="16"/>
      <c r="O27" s="14"/>
      <c r="P27" s="14"/>
      <c r="Q27" s="139"/>
      <c r="R27" s="14"/>
      <c r="S27" s="160"/>
      <c r="T27" s="14" t="s">
        <v>29</v>
      </c>
      <c r="U27" s="160"/>
      <c r="V27" s="16"/>
      <c r="W27" s="14"/>
      <c r="X27" s="14"/>
      <c r="Y27" s="139"/>
      <c r="Z27" s="14"/>
      <c r="AA27" s="166"/>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c r="BL27" s="161"/>
      <c r="BM27" s="161"/>
      <c r="BN27" s="161"/>
      <c r="BO27" s="161"/>
      <c r="BP27" s="161"/>
      <c r="BQ27" s="161"/>
      <c r="BR27" s="161"/>
      <c r="BS27" s="161"/>
      <c r="BT27" s="161"/>
      <c r="BU27" s="161"/>
      <c r="BV27" s="161"/>
      <c r="BW27" s="161"/>
      <c r="BX27" s="161"/>
      <c r="BY27" s="161"/>
      <c r="BZ27" s="161"/>
      <c r="CA27" s="161"/>
      <c r="CB27" s="161"/>
      <c r="CC27" s="161"/>
      <c r="CD27" s="161"/>
      <c r="CE27" s="161"/>
      <c r="CF27" s="161"/>
      <c r="CG27" s="161"/>
      <c r="CH27" s="161"/>
      <c r="CI27" s="161"/>
      <c r="CJ27" s="161"/>
      <c r="CK27" s="161"/>
      <c r="CL27" s="161"/>
      <c r="CM27" s="161"/>
      <c r="CN27" s="161"/>
      <c r="CO27" s="161"/>
      <c r="CP27" s="161"/>
      <c r="CQ27" s="161"/>
      <c r="CR27" s="161"/>
      <c r="CS27" s="161"/>
      <c r="CT27" s="161"/>
      <c r="CU27" s="161"/>
      <c r="CV27" s="161"/>
      <c r="CW27" s="161"/>
      <c r="CX27" s="161"/>
      <c r="CY27" s="161"/>
      <c r="CZ27" s="161"/>
      <c r="DA27" s="161"/>
      <c r="DB27" s="161"/>
      <c r="DC27" s="161"/>
      <c r="DD27" s="161"/>
      <c r="DE27" s="161"/>
      <c r="DF27" s="161"/>
      <c r="DG27" s="161"/>
      <c r="DH27" s="161"/>
      <c r="DI27" s="161"/>
      <c r="DJ27" s="161"/>
      <c r="DK27" s="161"/>
      <c r="DL27" s="161"/>
      <c r="DM27" s="161"/>
      <c r="DN27" s="161"/>
      <c r="DO27" s="161"/>
      <c r="DP27" s="161"/>
      <c r="DQ27" s="161"/>
      <c r="DR27" s="161"/>
      <c r="DS27" s="161"/>
      <c r="DT27" s="161"/>
      <c r="DU27" s="161"/>
      <c r="DV27" s="161"/>
      <c r="DW27" s="161"/>
      <c r="DX27" s="161"/>
      <c r="DY27" s="161"/>
      <c r="DZ27" s="161"/>
      <c r="EA27" s="161"/>
      <c r="EB27" s="161"/>
      <c r="EC27" s="161"/>
      <c r="ED27" s="161"/>
      <c r="EE27" s="161"/>
      <c r="EF27" s="161"/>
      <c r="EG27" s="161"/>
      <c r="EH27" s="161"/>
      <c r="EI27" s="161"/>
      <c r="EJ27" s="161"/>
      <c r="EK27" s="161"/>
      <c r="EL27" s="161"/>
      <c r="EM27" s="161"/>
      <c r="EN27" s="161"/>
      <c r="EO27" s="161"/>
      <c r="EP27" s="161"/>
      <c r="EQ27" s="161"/>
      <c r="ER27" s="161"/>
      <c r="ES27" s="161"/>
      <c r="ET27" s="161"/>
      <c r="EU27" s="161"/>
      <c r="EV27" s="161"/>
      <c r="EW27" s="161"/>
      <c r="EX27" s="161"/>
      <c r="EY27" s="161"/>
      <c r="EZ27" s="161"/>
      <c r="FA27" s="161"/>
      <c r="FB27" s="161"/>
      <c r="FC27" s="161"/>
      <c r="FD27" s="161"/>
      <c r="FE27" s="161"/>
      <c r="FF27" s="161"/>
      <c r="FG27" s="161"/>
      <c r="FH27" s="161"/>
      <c r="FI27" s="161"/>
      <c r="FJ27" s="161"/>
      <c r="FK27" s="161"/>
      <c r="FL27" s="161"/>
      <c r="FM27" s="161"/>
      <c r="FN27" s="161"/>
      <c r="FO27" s="161"/>
      <c r="FP27" s="161"/>
      <c r="FQ27" s="161"/>
      <c r="FR27" s="161"/>
      <c r="FS27" s="161"/>
      <c r="FT27" s="161"/>
      <c r="FU27" s="161"/>
      <c r="FV27" s="161"/>
      <c r="FW27" s="161"/>
      <c r="FX27" s="161"/>
      <c r="FY27" s="161"/>
      <c r="FZ27" s="161"/>
      <c r="GA27" s="161"/>
      <c r="GB27" s="161"/>
      <c r="GC27" s="161"/>
      <c r="GD27" s="161"/>
      <c r="GE27" s="161"/>
      <c r="GF27" s="161"/>
      <c r="GG27" s="161"/>
      <c r="GH27" s="161"/>
      <c r="GI27" s="161"/>
      <c r="GJ27" s="161"/>
      <c r="GK27" s="161"/>
      <c r="GL27" s="161"/>
      <c r="GM27" s="161"/>
      <c r="GN27" s="161"/>
      <c r="GO27" s="161"/>
      <c r="GP27" s="161"/>
      <c r="GQ27" s="161"/>
      <c r="GR27" s="161"/>
      <c r="GS27" s="161"/>
      <c r="GT27" s="161"/>
      <c r="GU27" s="161"/>
      <c r="GV27" s="161"/>
      <c r="GW27" s="161"/>
      <c r="GX27" s="161"/>
      <c r="GY27" s="161"/>
      <c r="GZ27" s="161"/>
      <c r="HA27" s="161"/>
      <c r="HB27" s="161"/>
      <c r="HC27" s="161"/>
      <c r="HD27" s="161"/>
      <c r="HE27" s="161"/>
      <c r="HF27" s="161"/>
      <c r="HG27" s="161"/>
      <c r="HH27" s="161"/>
      <c r="HI27" s="161"/>
      <c r="HJ27" s="161"/>
      <c r="HK27" s="161"/>
      <c r="HL27" s="161"/>
      <c r="HM27" s="161"/>
      <c r="HN27" s="161"/>
      <c r="HO27" s="161"/>
      <c r="HP27" s="161"/>
      <c r="HQ27" s="161"/>
      <c r="HR27" s="161"/>
      <c r="HS27" s="161"/>
      <c r="HT27" s="161"/>
      <c r="HU27" s="161"/>
      <c r="HV27" s="161"/>
      <c r="HW27" s="161"/>
      <c r="HX27" s="161"/>
      <c r="HY27" s="161"/>
      <c r="HZ27" s="161"/>
      <c r="IA27" s="161"/>
      <c r="IB27" s="161"/>
      <c r="IC27" s="161"/>
      <c r="ID27" s="161"/>
      <c r="IE27" s="161"/>
      <c r="IF27" s="161"/>
      <c r="IG27" s="161"/>
      <c r="IH27" s="161"/>
      <c r="II27" s="161"/>
      <c r="IJ27" s="161"/>
      <c r="IK27" s="161"/>
      <c r="IL27" s="161"/>
      <c r="IM27" s="161"/>
      <c r="IN27" s="161"/>
      <c r="IO27" s="161"/>
      <c r="IP27" s="161"/>
      <c r="IQ27" s="161"/>
      <c r="IR27" s="161"/>
      <c r="IS27" s="161"/>
      <c r="IT27" s="161"/>
      <c r="IU27" s="161"/>
      <c r="IV27" s="161"/>
      <c r="IW27" s="161"/>
      <c r="IX27" s="161"/>
      <c r="IY27" s="161"/>
      <c r="IZ27" s="161"/>
      <c r="JA27" s="161"/>
      <c r="JB27" s="161"/>
      <c r="JC27" s="161"/>
      <c r="JD27" s="161"/>
      <c r="JE27" s="161"/>
      <c r="JF27" s="161"/>
      <c r="JG27" s="161"/>
      <c r="JH27" s="161"/>
      <c r="JI27" s="161"/>
      <c r="JJ27" s="161"/>
      <c r="JK27" s="161"/>
      <c r="JL27" s="161"/>
      <c r="JM27" s="161"/>
      <c r="JN27" s="161"/>
      <c r="JO27" s="161"/>
      <c r="JP27" s="161"/>
      <c r="JQ27" s="161"/>
      <c r="JR27" s="161"/>
      <c r="JS27" s="161"/>
      <c r="JT27" s="161"/>
      <c r="JU27" s="161"/>
      <c r="JV27" s="161"/>
      <c r="JW27" s="161"/>
      <c r="JX27" s="161"/>
      <c r="JY27" s="161"/>
      <c r="JZ27" s="161"/>
      <c r="KA27" s="161"/>
      <c r="KB27" s="161"/>
      <c r="KC27" s="161"/>
      <c r="KD27" s="161"/>
      <c r="KE27" s="161"/>
      <c r="KF27" s="161"/>
      <c r="KG27" s="161"/>
      <c r="KH27" s="161"/>
      <c r="KI27" s="161"/>
      <c r="KJ27" s="161"/>
      <c r="KK27" s="161"/>
      <c r="KL27" s="161"/>
      <c r="KM27" s="161"/>
      <c r="KN27" s="161"/>
      <c r="KO27" s="161"/>
      <c r="KP27" s="161"/>
      <c r="KQ27" s="161"/>
      <c r="KR27" s="161"/>
      <c r="KS27" s="161"/>
      <c r="KT27" s="161"/>
      <c r="KU27" s="161"/>
      <c r="KV27" s="161"/>
      <c r="KW27" s="161"/>
      <c r="KX27" s="161"/>
      <c r="KY27" s="161"/>
      <c r="KZ27" s="161"/>
      <c r="LA27" s="161"/>
      <c r="LB27" s="161"/>
      <c r="LC27" s="161"/>
      <c r="LD27" s="161"/>
      <c r="LE27" s="161"/>
      <c r="LF27" s="161"/>
      <c r="LG27" s="161"/>
      <c r="LH27" s="161"/>
      <c r="LI27" s="161"/>
      <c r="LJ27" s="161"/>
      <c r="LK27" s="161"/>
      <c r="LL27" s="161"/>
      <c r="LM27" s="161"/>
      <c r="LN27" s="161"/>
      <c r="LO27" s="161"/>
      <c r="LP27" s="161"/>
      <c r="LQ27" s="161"/>
      <c r="LR27" s="161"/>
      <c r="LS27" s="161"/>
      <c r="LT27" s="161"/>
      <c r="LU27" s="161"/>
      <c r="LV27" s="161"/>
      <c r="LW27" s="161"/>
      <c r="LX27" s="161"/>
      <c r="LY27" s="161"/>
      <c r="LZ27" s="161"/>
      <c r="MA27" s="161"/>
      <c r="MB27" s="161"/>
      <c r="MC27" s="161"/>
      <c r="MD27" s="161"/>
      <c r="ME27" s="161"/>
      <c r="MF27" s="161"/>
      <c r="MG27" s="161"/>
      <c r="MH27" s="161"/>
      <c r="MI27" s="161"/>
      <c r="MJ27" s="161"/>
      <c r="MK27" s="161"/>
      <c r="ML27" s="161"/>
      <c r="MM27" s="161"/>
      <c r="MN27" s="161"/>
      <c r="MO27" s="161"/>
      <c r="MP27" s="161"/>
      <c r="MQ27" s="161"/>
      <c r="MR27" s="161"/>
      <c r="MS27" s="161"/>
      <c r="MT27" s="161"/>
      <c r="MU27" s="161"/>
      <c r="MV27" s="161"/>
      <c r="MW27" s="161"/>
      <c r="MX27" s="161"/>
      <c r="MY27" s="161"/>
      <c r="MZ27" s="161"/>
      <c r="NA27" s="161"/>
      <c r="NB27" s="161"/>
      <c r="NC27" s="161"/>
      <c r="ND27" s="161"/>
      <c r="NE27" s="161"/>
      <c r="NF27" s="161"/>
      <c r="NG27" s="161"/>
      <c r="NH27" s="161"/>
      <c r="NI27" s="161"/>
      <c r="NJ27" s="161"/>
      <c r="NK27" s="161"/>
      <c r="NL27" s="161"/>
      <c r="NM27" s="161"/>
      <c r="NN27" s="161"/>
      <c r="NO27" s="161"/>
      <c r="NP27" s="161"/>
      <c r="NQ27" s="161"/>
      <c r="NR27" s="161"/>
      <c r="NS27" s="161"/>
      <c r="NT27" s="161"/>
      <c r="NU27" s="161"/>
      <c r="NV27" s="161"/>
      <c r="NW27" s="161"/>
      <c r="NX27" s="161"/>
      <c r="NY27" s="161"/>
      <c r="NZ27" s="161"/>
      <c r="OA27" s="161"/>
      <c r="OB27" s="161"/>
      <c r="OC27" s="161"/>
      <c r="OD27" s="161"/>
      <c r="OE27" s="161"/>
      <c r="OF27" s="161"/>
      <c r="OG27" s="161"/>
      <c r="OH27" s="161"/>
      <c r="OI27" s="161"/>
      <c r="OJ27" s="161"/>
      <c r="OK27" s="161"/>
      <c r="OL27" s="161"/>
      <c r="OM27" s="161"/>
      <c r="ON27" s="161"/>
      <c r="OO27" s="161"/>
      <c r="OP27" s="161"/>
      <c r="OQ27" s="161"/>
      <c r="OR27" s="161"/>
      <c r="OS27" s="161"/>
      <c r="OT27" s="161"/>
      <c r="OU27" s="161"/>
      <c r="OV27" s="161"/>
      <c r="OW27" s="161"/>
      <c r="OX27" s="161"/>
      <c r="OY27" s="161"/>
      <c r="OZ27" s="161"/>
      <c r="PA27" s="161"/>
      <c r="PB27" s="161"/>
      <c r="PC27" s="161"/>
      <c r="PD27" s="161"/>
      <c r="PE27" s="161"/>
      <c r="PF27" s="161"/>
      <c r="PG27" s="161"/>
      <c r="PH27" s="161"/>
      <c r="PI27" s="161"/>
      <c r="PJ27" s="161"/>
      <c r="PK27" s="161"/>
      <c r="PL27" s="161"/>
      <c r="PM27" s="161"/>
      <c r="PN27" s="161"/>
      <c r="PO27" s="161"/>
      <c r="PP27" s="161"/>
      <c r="PQ27" s="161"/>
      <c r="PR27" s="161"/>
      <c r="PS27" s="161"/>
      <c r="PT27" s="161"/>
      <c r="PU27" s="161"/>
      <c r="PV27" s="161"/>
      <c r="PW27" s="161"/>
      <c r="PX27" s="161"/>
      <c r="PY27" s="161"/>
      <c r="PZ27" s="161"/>
      <c r="QA27" s="161"/>
      <c r="QB27" s="161"/>
      <c r="QC27" s="161"/>
      <c r="QD27" s="161"/>
      <c r="QE27" s="161"/>
      <c r="QF27" s="161"/>
      <c r="QG27" s="161"/>
      <c r="QH27" s="161"/>
      <c r="QI27" s="161"/>
      <c r="QJ27" s="161"/>
      <c r="QK27" s="161"/>
      <c r="QL27" s="161"/>
      <c r="QM27" s="161"/>
      <c r="QN27" s="161"/>
      <c r="QO27" s="161"/>
      <c r="QP27" s="161"/>
      <c r="QQ27" s="161"/>
      <c r="QR27" s="161"/>
      <c r="QS27" s="161"/>
      <c r="QT27" s="161"/>
      <c r="QU27" s="161"/>
      <c r="QV27" s="161"/>
      <c r="QW27" s="161"/>
      <c r="QX27" s="161"/>
      <c r="QY27" s="161"/>
      <c r="QZ27" s="161"/>
      <c r="RA27" s="161"/>
      <c r="RB27" s="161"/>
      <c r="RC27" s="161"/>
      <c r="RD27" s="161"/>
      <c r="RE27" s="161"/>
      <c r="RF27" s="161"/>
      <c r="RG27" s="161"/>
      <c r="RH27" s="161"/>
      <c r="RI27" s="161"/>
      <c r="RJ27" s="161"/>
      <c r="RK27" s="161"/>
      <c r="RL27" s="161"/>
      <c r="RM27" s="161"/>
      <c r="RN27" s="161"/>
      <c r="RO27" s="161"/>
      <c r="RP27" s="161"/>
      <c r="RQ27" s="161"/>
      <c r="RR27" s="161"/>
      <c r="RS27" s="161"/>
      <c r="RT27" s="161"/>
      <c r="RU27" s="161"/>
      <c r="RV27" s="161"/>
      <c r="RW27" s="161"/>
      <c r="RX27" s="161"/>
      <c r="RY27" s="161"/>
      <c r="RZ27" s="161"/>
      <c r="SA27" s="161"/>
      <c r="SB27" s="161"/>
      <c r="SC27" s="161"/>
      <c r="SD27" s="161"/>
      <c r="SE27" s="161"/>
      <c r="SF27" s="161"/>
      <c r="SG27" s="161"/>
      <c r="SH27" s="161"/>
      <c r="SI27" s="161"/>
      <c r="SJ27" s="161"/>
      <c r="SK27" s="161"/>
      <c r="SL27" s="161"/>
      <c r="SM27" s="161"/>
      <c r="SN27" s="161"/>
      <c r="SO27" s="161"/>
      <c r="SP27" s="161"/>
      <c r="SQ27" s="161"/>
      <c r="SR27" s="161"/>
      <c r="SS27" s="161"/>
      <c r="ST27" s="161"/>
      <c r="SU27" s="161"/>
      <c r="SV27" s="161"/>
      <c r="SW27" s="161"/>
      <c r="SX27" s="161"/>
      <c r="SY27" s="161"/>
      <c r="SZ27" s="161"/>
      <c r="TA27" s="161"/>
      <c r="TB27" s="161"/>
      <c r="TC27" s="161"/>
      <c r="TD27" s="161"/>
      <c r="TE27" s="161"/>
      <c r="TF27" s="161"/>
      <c r="TG27" s="161"/>
      <c r="TH27" s="161"/>
      <c r="TI27" s="161"/>
      <c r="TJ27" s="161"/>
      <c r="TK27" s="161"/>
      <c r="TL27" s="161"/>
      <c r="TM27" s="161"/>
      <c r="TN27" s="161"/>
      <c r="TO27" s="161"/>
      <c r="TP27" s="161"/>
      <c r="TQ27" s="161"/>
      <c r="TR27" s="161"/>
      <c r="TS27" s="161"/>
      <c r="TT27" s="161"/>
      <c r="TU27" s="161"/>
      <c r="TV27" s="161"/>
      <c r="TW27" s="161"/>
      <c r="TX27" s="161"/>
      <c r="TY27" s="161"/>
      <c r="TZ27" s="161"/>
      <c r="UA27" s="161"/>
      <c r="UB27" s="161"/>
      <c r="UC27" s="161"/>
      <c r="UD27" s="161"/>
      <c r="UE27" s="161"/>
      <c r="UF27" s="161"/>
      <c r="UG27" s="161"/>
      <c r="UH27" s="161"/>
      <c r="UI27" s="161"/>
      <c r="UJ27" s="161"/>
      <c r="UK27" s="161"/>
      <c r="UL27" s="161"/>
      <c r="UM27" s="161"/>
      <c r="UN27" s="161"/>
      <c r="UO27" s="161"/>
      <c r="UP27" s="161"/>
      <c r="UQ27" s="161"/>
      <c r="UR27" s="161"/>
      <c r="US27" s="161"/>
      <c r="UT27" s="161"/>
      <c r="UU27" s="161"/>
      <c r="UV27" s="161"/>
      <c r="UW27" s="161"/>
      <c r="UX27" s="161"/>
      <c r="UY27" s="161"/>
      <c r="UZ27" s="161"/>
      <c r="VA27" s="161"/>
      <c r="VB27" s="161"/>
      <c r="VC27" s="161"/>
      <c r="VD27" s="161"/>
      <c r="VE27" s="161"/>
      <c r="VF27" s="161"/>
      <c r="VG27" s="161"/>
      <c r="VH27" s="161"/>
      <c r="VI27" s="161"/>
      <c r="VJ27" s="161"/>
      <c r="VK27" s="161"/>
      <c r="VL27" s="161"/>
      <c r="VM27" s="161"/>
      <c r="VN27" s="161"/>
      <c r="VO27" s="161"/>
      <c r="VP27" s="161"/>
      <c r="VQ27" s="161"/>
      <c r="VR27" s="161"/>
      <c r="VS27" s="161"/>
      <c r="VT27" s="161"/>
      <c r="VU27" s="161"/>
      <c r="VV27" s="161"/>
      <c r="VW27" s="161"/>
      <c r="VX27" s="161"/>
      <c r="VY27" s="161"/>
      <c r="VZ27" s="161"/>
      <c r="WA27" s="161"/>
      <c r="WB27" s="161"/>
      <c r="WC27" s="161"/>
      <c r="WD27" s="161"/>
      <c r="WE27" s="161"/>
      <c r="WF27" s="161"/>
      <c r="WG27" s="161"/>
      <c r="WH27" s="161"/>
      <c r="WI27" s="161"/>
      <c r="WJ27" s="161"/>
      <c r="WK27" s="161"/>
      <c r="WL27" s="161"/>
      <c r="WM27" s="161"/>
      <c r="WN27" s="161"/>
      <c r="WO27" s="161"/>
      <c r="WP27" s="161"/>
      <c r="WQ27" s="161"/>
      <c r="WR27" s="161"/>
      <c r="WS27" s="161"/>
      <c r="WT27" s="161"/>
      <c r="WU27" s="161"/>
      <c r="WV27" s="161"/>
      <c r="WW27" s="161"/>
      <c r="WX27" s="161"/>
      <c r="WY27" s="161"/>
      <c r="WZ27" s="161"/>
      <c r="XA27" s="161"/>
      <c r="XB27" s="161"/>
      <c r="XC27" s="161"/>
      <c r="XD27" s="161"/>
      <c r="XE27" s="161"/>
      <c r="XF27" s="161"/>
      <c r="XG27" s="161"/>
      <c r="XH27" s="161"/>
      <c r="XI27" s="161"/>
      <c r="XJ27" s="161"/>
      <c r="XK27" s="161"/>
      <c r="XL27" s="161"/>
      <c r="XM27" s="161"/>
      <c r="XN27" s="161"/>
      <c r="XO27" s="161"/>
      <c r="XP27" s="161"/>
      <c r="XQ27" s="161"/>
      <c r="XR27" s="161"/>
      <c r="XS27" s="161"/>
      <c r="XT27" s="161"/>
      <c r="XU27" s="161"/>
      <c r="XV27" s="161"/>
      <c r="XW27" s="161"/>
      <c r="XX27" s="161"/>
      <c r="XY27" s="161"/>
      <c r="XZ27" s="161"/>
      <c r="YA27" s="161"/>
      <c r="YB27" s="161"/>
      <c r="YC27" s="161"/>
      <c r="YD27" s="161"/>
      <c r="YE27" s="161"/>
      <c r="YF27" s="161"/>
      <c r="YG27" s="161"/>
      <c r="YH27" s="161"/>
      <c r="YI27" s="161"/>
      <c r="YJ27" s="161"/>
      <c r="YK27" s="161"/>
      <c r="YL27" s="161"/>
      <c r="YM27" s="161"/>
      <c r="YN27" s="161"/>
      <c r="YO27" s="161"/>
      <c r="YP27" s="161"/>
      <c r="YQ27" s="161"/>
      <c r="YR27" s="161"/>
      <c r="YS27" s="161"/>
      <c r="YT27" s="161"/>
      <c r="YU27" s="161"/>
      <c r="YV27" s="161"/>
      <c r="YW27" s="161"/>
      <c r="YX27" s="161"/>
      <c r="YY27" s="161"/>
      <c r="YZ27" s="161"/>
      <c r="ZA27" s="161"/>
      <c r="ZB27" s="161"/>
      <c r="ZC27" s="161"/>
      <c r="ZD27" s="161"/>
      <c r="ZE27" s="161"/>
      <c r="ZF27" s="161"/>
      <c r="ZG27" s="161"/>
      <c r="ZH27" s="161"/>
      <c r="ZI27" s="161"/>
      <c r="ZJ27" s="161"/>
      <c r="ZK27" s="161"/>
      <c r="ZL27" s="161"/>
      <c r="ZM27" s="161"/>
      <c r="ZN27" s="161"/>
      <c r="ZO27" s="161"/>
      <c r="ZP27" s="161"/>
      <c r="ZQ27" s="161"/>
      <c r="ZR27" s="161"/>
      <c r="ZS27" s="161"/>
      <c r="ZT27" s="161"/>
      <c r="ZU27" s="161"/>
      <c r="ZV27" s="161"/>
      <c r="ZW27" s="161"/>
      <c r="ZX27" s="161"/>
      <c r="ZY27" s="161"/>
      <c r="ZZ27" s="161"/>
      <c r="AAA27" s="161"/>
      <c r="AAB27" s="161"/>
      <c r="AAC27" s="161"/>
      <c r="AAD27" s="161"/>
      <c r="AAE27" s="161"/>
      <c r="AAF27" s="161"/>
      <c r="AAG27" s="161"/>
      <c r="AAH27" s="161"/>
      <c r="AAI27" s="161"/>
      <c r="AAJ27" s="161"/>
      <c r="AAK27" s="161"/>
      <c r="AAL27" s="161"/>
      <c r="AAM27" s="161"/>
      <c r="AAN27" s="161"/>
      <c r="AAO27" s="161"/>
      <c r="AAP27" s="161"/>
      <c r="AAQ27" s="161"/>
      <c r="AAR27" s="161"/>
      <c r="AAS27" s="161"/>
      <c r="AAT27" s="161"/>
      <c r="AAU27" s="161"/>
      <c r="AAV27" s="161"/>
      <c r="AAW27" s="161"/>
      <c r="AAX27" s="161"/>
      <c r="AAY27" s="161"/>
      <c r="AAZ27" s="161"/>
      <c r="ABA27" s="161"/>
      <c r="ABB27" s="161"/>
      <c r="ABC27" s="161"/>
      <c r="ABD27" s="161"/>
      <c r="ABE27" s="161"/>
      <c r="ABF27" s="161"/>
      <c r="ABG27" s="161"/>
      <c r="ABH27" s="161"/>
      <c r="ABI27" s="161"/>
      <c r="ABJ27" s="161"/>
      <c r="ABK27" s="161"/>
      <c r="ABL27" s="161"/>
      <c r="ABM27" s="161"/>
      <c r="ABN27" s="161"/>
      <c r="ABO27" s="161"/>
      <c r="ABP27" s="161"/>
      <c r="ABQ27" s="161"/>
      <c r="ABR27" s="161"/>
      <c r="ABS27" s="161"/>
      <c r="ABT27" s="161"/>
      <c r="ABU27" s="161"/>
      <c r="ABV27" s="161"/>
      <c r="ABW27" s="161"/>
      <c r="ABX27" s="161"/>
      <c r="ABY27" s="161"/>
      <c r="ABZ27" s="161"/>
      <c r="ACA27" s="161"/>
      <c r="ACB27" s="161"/>
      <c r="ACC27" s="161"/>
      <c r="ACD27" s="161"/>
      <c r="ACE27" s="161"/>
      <c r="ACF27" s="161"/>
      <c r="ACG27" s="161"/>
      <c r="ACH27" s="161"/>
      <c r="ACI27" s="161"/>
      <c r="ACJ27" s="161"/>
      <c r="ACK27" s="161"/>
      <c r="ACL27" s="161"/>
      <c r="ACM27" s="161"/>
      <c r="ACN27" s="161"/>
      <c r="ACO27" s="161"/>
      <c r="ACP27" s="161"/>
      <c r="ACQ27" s="161"/>
      <c r="ACR27" s="161"/>
      <c r="ACS27" s="161"/>
      <c r="ACT27" s="161"/>
      <c r="ACU27" s="161"/>
      <c r="ACV27" s="161"/>
      <c r="ACW27" s="161"/>
      <c r="ACX27" s="161"/>
      <c r="ACY27" s="161"/>
      <c r="ACZ27" s="161"/>
      <c r="ADA27" s="161"/>
      <c r="ADB27" s="161"/>
      <c r="ADC27" s="161"/>
      <c r="ADD27" s="161"/>
      <c r="ADE27" s="161"/>
      <c r="ADF27" s="161"/>
      <c r="ADG27" s="161"/>
      <c r="ADH27" s="161"/>
      <c r="ADI27" s="161"/>
      <c r="ADJ27" s="161"/>
      <c r="ADK27" s="161"/>
      <c r="ADL27" s="161"/>
      <c r="ADM27" s="161"/>
      <c r="ADN27" s="161"/>
      <c r="ADO27" s="161"/>
      <c r="ADP27" s="161"/>
      <c r="ADQ27" s="161"/>
      <c r="ADR27" s="161"/>
      <c r="ADS27" s="161"/>
      <c r="ADT27" s="161"/>
      <c r="ADU27" s="161"/>
      <c r="ADV27" s="161"/>
      <c r="ADW27" s="161"/>
      <c r="ADX27" s="161"/>
      <c r="ADY27" s="161"/>
      <c r="ADZ27" s="161"/>
      <c r="AEA27" s="161"/>
      <c r="AEB27" s="161"/>
      <c r="AEC27" s="161"/>
      <c r="AED27" s="161"/>
      <c r="AEE27" s="161"/>
      <c r="AEF27" s="161"/>
      <c r="AEG27" s="161"/>
      <c r="AEH27" s="161"/>
      <c r="AEI27" s="161"/>
      <c r="AEJ27" s="161"/>
      <c r="AEK27" s="161"/>
      <c r="AEL27" s="161"/>
      <c r="AEM27" s="161"/>
      <c r="AEN27" s="161"/>
      <c r="AEO27" s="161"/>
      <c r="AEP27" s="161"/>
      <c r="AEQ27" s="161"/>
      <c r="AER27" s="161"/>
      <c r="AES27" s="161"/>
      <c r="AET27" s="161"/>
      <c r="AEU27" s="161"/>
      <c r="AEV27" s="161"/>
      <c r="AEW27" s="161"/>
      <c r="AEX27" s="161"/>
      <c r="AEY27" s="161"/>
      <c r="AEZ27" s="161"/>
      <c r="AFA27" s="161"/>
      <c r="AFB27" s="161"/>
      <c r="AFC27" s="161"/>
      <c r="AFD27" s="161"/>
      <c r="AFE27" s="161"/>
      <c r="AFF27" s="161"/>
      <c r="AFG27" s="161"/>
      <c r="AFH27" s="161"/>
      <c r="AFI27" s="161"/>
      <c r="AFJ27" s="161"/>
      <c r="AFK27" s="161"/>
      <c r="AFL27" s="161"/>
      <c r="AFM27" s="161"/>
      <c r="AFN27" s="161"/>
      <c r="AFO27" s="161"/>
      <c r="AFP27" s="161"/>
      <c r="AFQ27" s="161"/>
      <c r="AFR27" s="161"/>
      <c r="AFS27" s="161"/>
      <c r="AFT27" s="161"/>
      <c r="AFU27" s="161"/>
      <c r="AFV27" s="161"/>
      <c r="AFW27" s="161"/>
      <c r="AFX27" s="161"/>
      <c r="AFY27" s="161"/>
      <c r="AFZ27" s="161"/>
      <c r="AGA27" s="161"/>
      <c r="AGB27" s="161"/>
      <c r="AGC27" s="161"/>
      <c r="AGD27" s="161"/>
      <c r="AGE27" s="161"/>
      <c r="AGF27" s="161"/>
      <c r="AGG27" s="161"/>
      <c r="AGH27" s="161"/>
      <c r="AGI27" s="161"/>
      <c r="AGJ27" s="161"/>
      <c r="AGK27" s="161"/>
      <c r="AGL27" s="161"/>
      <c r="AGM27" s="161"/>
      <c r="AGN27" s="161"/>
      <c r="AGO27" s="161"/>
      <c r="AGP27" s="161"/>
      <c r="AGQ27" s="161"/>
      <c r="AGR27" s="161"/>
      <c r="AGS27" s="161"/>
      <c r="AGT27" s="161"/>
      <c r="AGU27" s="161"/>
      <c r="AGV27" s="161"/>
      <c r="AGW27" s="161"/>
      <c r="AGX27" s="161"/>
      <c r="AGY27" s="161"/>
      <c r="AGZ27" s="161"/>
      <c r="AHA27" s="161"/>
      <c r="AHB27" s="161"/>
      <c r="AHC27" s="161"/>
      <c r="AHD27" s="161"/>
      <c r="AHE27" s="161"/>
      <c r="AHF27" s="161"/>
      <c r="AHG27" s="161"/>
      <c r="AHH27" s="161"/>
      <c r="AHI27" s="161"/>
      <c r="AHJ27" s="161"/>
      <c r="AHK27" s="161"/>
      <c r="AHL27" s="161"/>
      <c r="AHM27" s="161"/>
      <c r="AHN27" s="161"/>
      <c r="AHO27" s="161"/>
      <c r="AHP27" s="161"/>
      <c r="AHQ27" s="161"/>
      <c r="AHR27" s="161"/>
      <c r="AHS27" s="161"/>
      <c r="AHT27" s="161"/>
      <c r="AHU27" s="161"/>
      <c r="AHV27" s="161"/>
      <c r="AHW27" s="161"/>
      <c r="AHX27" s="161"/>
      <c r="AHY27" s="161"/>
      <c r="AHZ27" s="161"/>
      <c r="AIA27" s="161"/>
      <c r="AIB27" s="161"/>
      <c r="AIC27" s="161"/>
      <c r="AID27" s="161"/>
      <c r="AIE27" s="161"/>
      <c r="AIF27" s="161"/>
      <c r="AIG27" s="161"/>
      <c r="AIH27" s="161"/>
      <c r="AII27" s="161"/>
      <c r="AIJ27" s="161"/>
      <c r="AIK27" s="161"/>
      <c r="AIL27" s="161"/>
      <c r="AIM27" s="161"/>
      <c r="AIN27" s="161"/>
      <c r="AIO27" s="161"/>
      <c r="AIP27" s="161"/>
      <c r="AIQ27" s="161"/>
      <c r="AIR27" s="161"/>
      <c r="AIS27" s="161"/>
      <c r="AIT27" s="161"/>
      <c r="AIU27" s="161"/>
      <c r="AIV27" s="161"/>
      <c r="AIW27" s="161"/>
      <c r="AIX27" s="161"/>
      <c r="AIY27" s="161"/>
      <c r="AIZ27" s="161"/>
      <c r="AJA27" s="161"/>
      <c r="AJB27" s="161"/>
      <c r="AJC27" s="161"/>
      <c r="AJD27" s="161"/>
      <c r="AJE27" s="161"/>
      <c r="AJF27" s="161"/>
      <c r="AJG27" s="161"/>
      <c r="AJH27" s="161"/>
      <c r="AJI27" s="161"/>
      <c r="AJJ27" s="161"/>
      <c r="AJK27" s="161"/>
      <c r="AJL27" s="161"/>
      <c r="AJM27" s="161"/>
      <c r="AJN27" s="161"/>
      <c r="AJO27" s="161"/>
      <c r="AJP27" s="161"/>
      <c r="AJQ27" s="161"/>
      <c r="AJR27" s="161"/>
      <c r="AJS27" s="161"/>
      <c r="AJT27" s="161"/>
      <c r="AJU27" s="161"/>
      <c r="AJV27" s="161"/>
      <c r="AJW27" s="161"/>
      <c r="AJX27" s="161"/>
      <c r="AJY27" s="161"/>
      <c r="AJZ27" s="161"/>
      <c r="AKA27" s="161"/>
      <c r="AKB27" s="161"/>
      <c r="AKC27" s="161"/>
      <c r="AKD27" s="161"/>
      <c r="AKE27" s="161"/>
      <c r="AKF27" s="161"/>
      <c r="AKG27" s="161"/>
      <c r="AKH27" s="161"/>
      <c r="AKI27" s="161"/>
      <c r="AKJ27" s="161"/>
      <c r="AKK27" s="161"/>
      <c r="AKL27" s="161"/>
      <c r="AKM27" s="161"/>
      <c r="AKN27" s="161"/>
      <c r="AKO27" s="161"/>
      <c r="AKP27" s="161"/>
      <c r="AKQ27" s="161"/>
      <c r="AKR27" s="161"/>
      <c r="AKS27" s="161"/>
      <c r="AKT27" s="161"/>
      <c r="AKU27" s="161"/>
      <c r="AKV27" s="161"/>
      <c r="AKW27" s="161"/>
      <c r="AKX27" s="161"/>
      <c r="AKY27" s="161"/>
      <c r="AKZ27" s="161"/>
      <c r="ALA27" s="161"/>
      <c r="ALB27" s="161"/>
      <c r="ALC27" s="161"/>
      <c r="ALD27" s="161"/>
      <c r="ALE27" s="161"/>
      <c r="ALF27" s="161"/>
      <c r="ALG27" s="161"/>
      <c r="ALH27" s="161"/>
      <c r="ALI27" s="161"/>
      <c r="ALJ27" s="161"/>
      <c r="ALK27" s="161"/>
      <c r="ALL27" s="161"/>
      <c r="ALM27" s="161"/>
      <c r="ALN27" s="161"/>
      <c r="ALO27" s="161"/>
      <c r="ALP27" s="161"/>
      <c r="ALQ27" s="161"/>
      <c r="ALR27" s="161"/>
      <c r="ALS27" s="161"/>
      <c r="ALT27" s="161"/>
      <c r="ALU27" s="161"/>
      <c r="ALV27" s="161"/>
      <c r="ALW27" s="161"/>
      <c r="ALX27" s="161"/>
      <c r="ALY27" s="161"/>
      <c r="ALZ27" s="161"/>
      <c r="AMA27" s="161"/>
      <c r="AMB27" s="161"/>
      <c r="AMC27" s="161"/>
      <c r="AMD27" s="161"/>
      <c r="AME27" s="161"/>
      <c r="AMF27" s="161"/>
      <c r="AMG27" s="161"/>
      <c r="AMH27" s="161"/>
      <c r="AMI27" s="161"/>
      <c r="AMJ27" s="161"/>
      <c r="AMK27" s="161"/>
      <c r="AML27" s="161"/>
      <c r="AMM27" s="161"/>
      <c r="AMN27" s="161"/>
      <c r="AMO27" s="161"/>
      <c r="AMP27" s="161"/>
      <c r="AMQ27" s="161"/>
      <c r="AMR27" s="161"/>
      <c r="AMS27" s="161"/>
      <c r="AMT27" s="161"/>
      <c r="AMU27" s="161"/>
      <c r="AMV27" s="161"/>
      <c r="AMW27" s="161"/>
      <c r="AMX27" s="161"/>
      <c r="AMY27" s="161"/>
      <c r="AMZ27" s="161"/>
      <c r="ANA27" s="161"/>
      <c r="ANB27" s="161"/>
      <c r="ANC27" s="161"/>
      <c r="AND27" s="161"/>
      <c r="ANE27" s="161"/>
      <c r="ANF27" s="161"/>
      <c r="ANG27" s="161"/>
      <c r="ANH27" s="161"/>
      <c r="ANI27" s="161"/>
      <c r="ANJ27" s="161"/>
      <c r="ANK27" s="161"/>
      <c r="ANL27" s="161"/>
      <c r="ANM27" s="161"/>
      <c r="ANN27" s="161"/>
      <c r="ANO27" s="161"/>
      <c r="ANP27" s="161"/>
      <c r="ANQ27" s="161"/>
      <c r="ANR27" s="161"/>
      <c r="ANS27" s="161"/>
      <c r="ANT27" s="161"/>
      <c r="ANU27" s="161"/>
      <c r="ANV27" s="161"/>
      <c r="ANW27" s="161"/>
      <c r="ANX27" s="161"/>
      <c r="ANY27" s="161"/>
      <c r="ANZ27" s="161"/>
      <c r="AOA27" s="161"/>
      <c r="AOB27" s="161"/>
      <c r="AOC27" s="161"/>
      <c r="AOD27" s="161"/>
      <c r="AOE27" s="161"/>
      <c r="AOF27" s="161"/>
      <c r="AOG27" s="161"/>
      <c r="AOH27" s="161"/>
      <c r="AOI27" s="161"/>
      <c r="AOJ27" s="161"/>
      <c r="AOK27" s="161"/>
      <c r="AOL27" s="161"/>
      <c r="AOM27" s="161"/>
      <c r="AON27" s="161"/>
      <c r="AOO27" s="161"/>
      <c r="AOP27" s="161"/>
      <c r="AOQ27" s="161"/>
      <c r="AOR27" s="161"/>
      <c r="AOS27" s="161"/>
      <c r="AOT27" s="161"/>
      <c r="AOU27" s="161"/>
      <c r="AOV27" s="161"/>
      <c r="AOW27" s="161"/>
      <c r="AOX27" s="161"/>
      <c r="AOY27" s="161"/>
      <c r="AOZ27" s="161"/>
      <c r="APA27" s="161"/>
      <c r="APB27" s="161"/>
      <c r="APC27" s="161"/>
      <c r="APD27" s="161"/>
      <c r="APE27" s="161"/>
      <c r="APF27" s="161"/>
      <c r="APG27" s="161"/>
      <c r="APH27" s="161"/>
      <c r="API27" s="161"/>
      <c r="APJ27" s="161"/>
      <c r="APK27" s="161"/>
      <c r="APL27" s="161"/>
      <c r="APM27" s="161"/>
      <c r="APN27" s="161"/>
      <c r="APO27" s="161"/>
      <c r="APP27" s="161"/>
      <c r="APQ27" s="161"/>
      <c r="APR27" s="161"/>
      <c r="APS27" s="161"/>
      <c r="APT27" s="161"/>
      <c r="APU27" s="161"/>
      <c r="APV27" s="161"/>
      <c r="APW27" s="161"/>
      <c r="APX27" s="161"/>
      <c r="APY27" s="161"/>
      <c r="APZ27" s="161"/>
      <c r="AQA27" s="161"/>
      <c r="AQB27" s="161"/>
      <c r="AQC27" s="161"/>
      <c r="AQD27" s="161"/>
      <c r="AQE27" s="161"/>
      <c r="AQF27" s="161"/>
      <c r="AQG27" s="161"/>
      <c r="AQH27" s="161"/>
      <c r="AQI27" s="161"/>
      <c r="AQJ27" s="161"/>
      <c r="AQK27" s="161"/>
      <c r="AQL27" s="161"/>
      <c r="AQM27" s="161"/>
      <c r="AQN27" s="161"/>
      <c r="AQO27" s="161"/>
      <c r="AQP27" s="161"/>
      <c r="AQQ27" s="161"/>
      <c r="AQR27" s="161"/>
      <c r="AQS27" s="161"/>
      <c r="AQT27" s="161"/>
      <c r="AQU27" s="161"/>
      <c r="AQV27" s="161"/>
      <c r="AQW27" s="161"/>
      <c r="AQX27" s="161"/>
      <c r="AQY27" s="161"/>
      <c r="AQZ27" s="161"/>
      <c r="ARA27" s="161"/>
      <c r="ARB27" s="161"/>
      <c r="ARC27" s="161"/>
      <c r="ARD27" s="161"/>
      <c r="ARE27" s="161"/>
      <c r="ARF27" s="161"/>
      <c r="ARG27" s="161"/>
      <c r="ARH27" s="161"/>
      <c r="ARI27" s="161"/>
      <c r="ARJ27" s="161"/>
      <c r="ARK27" s="161"/>
      <c r="ARL27" s="161"/>
      <c r="ARM27" s="161"/>
      <c r="ARN27" s="161"/>
      <c r="ARO27" s="161"/>
      <c r="ARP27" s="161"/>
      <c r="ARQ27" s="161"/>
      <c r="ARR27" s="161"/>
      <c r="ARS27" s="161"/>
      <c r="ART27" s="161"/>
      <c r="ARU27" s="161"/>
      <c r="ARV27" s="161"/>
      <c r="ARW27" s="161"/>
      <c r="ARX27" s="161"/>
      <c r="ARY27" s="161"/>
      <c r="ARZ27" s="161"/>
      <c r="ASA27" s="161"/>
      <c r="ASB27" s="161"/>
      <c r="ASC27" s="161"/>
      <c r="ASD27" s="161"/>
      <c r="ASE27" s="161"/>
      <c r="ASF27" s="161"/>
      <c r="ASG27" s="161"/>
      <c r="ASH27" s="161"/>
      <c r="ASI27" s="161"/>
      <c r="ASJ27" s="161"/>
      <c r="ASK27" s="161"/>
      <c r="ASL27" s="161"/>
      <c r="ASM27" s="161"/>
      <c r="ASN27" s="161"/>
      <c r="ASO27" s="161"/>
      <c r="ASP27" s="161"/>
      <c r="ASQ27" s="161"/>
      <c r="ASR27" s="161"/>
      <c r="ASS27" s="161"/>
      <c r="AST27" s="161"/>
      <c r="ASU27" s="161"/>
      <c r="ASV27" s="161"/>
      <c r="ASW27" s="161"/>
      <c r="ASX27" s="161"/>
      <c r="ASY27" s="161"/>
      <c r="ASZ27" s="161"/>
      <c r="ATA27" s="161"/>
      <c r="ATB27" s="161"/>
      <c r="ATC27" s="161"/>
      <c r="ATD27" s="161"/>
      <c r="ATE27" s="161"/>
      <c r="ATF27" s="161"/>
      <c r="ATG27" s="161"/>
      <c r="ATH27" s="161"/>
      <c r="ATI27" s="161"/>
      <c r="ATJ27" s="161"/>
      <c r="ATK27" s="161"/>
      <c r="ATL27" s="161"/>
      <c r="ATM27" s="161"/>
      <c r="ATN27" s="161"/>
      <c r="ATO27" s="161"/>
      <c r="ATP27" s="161"/>
      <c r="ATQ27" s="161"/>
      <c r="ATR27" s="161"/>
      <c r="ATS27" s="161"/>
      <c r="ATT27" s="161"/>
      <c r="ATU27" s="161"/>
      <c r="ATV27" s="161"/>
      <c r="ATW27" s="161"/>
      <c r="ATX27" s="161"/>
      <c r="ATY27" s="161"/>
      <c r="ATZ27" s="161"/>
      <c r="AUA27" s="161"/>
      <c r="AUB27" s="161"/>
      <c r="AUC27" s="161"/>
      <c r="AUD27" s="161"/>
      <c r="AUE27" s="161"/>
      <c r="AUF27" s="161"/>
      <c r="AUG27" s="161"/>
      <c r="AUH27" s="161"/>
      <c r="AUI27" s="161"/>
      <c r="AUJ27" s="161"/>
      <c r="AUK27" s="161"/>
      <c r="AUL27" s="161"/>
      <c r="AUM27" s="161"/>
      <c r="AUN27" s="161"/>
      <c r="AUO27" s="161"/>
      <c r="AUP27" s="161"/>
      <c r="AUQ27" s="161"/>
      <c r="AUR27" s="161"/>
      <c r="AUS27" s="161"/>
      <c r="AUT27" s="161"/>
      <c r="AUU27" s="161"/>
      <c r="AUV27" s="161"/>
      <c r="AUW27" s="161"/>
      <c r="AUX27" s="161"/>
      <c r="AUY27" s="161"/>
      <c r="AUZ27" s="161"/>
      <c r="AVA27" s="161"/>
      <c r="AVB27" s="161"/>
      <c r="AVC27" s="161"/>
      <c r="AVD27" s="161"/>
      <c r="AVE27" s="161"/>
      <c r="AVF27" s="161"/>
      <c r="AVG27" s="161"/>
      <c r="AVH27" s="161"/>
      <c r="AVI27" s="161"/>
      <c r="AVJ27" s="161"/>
      <c r="AVK27" s="161"/>
      <c r="AVL27" s="161"/>
      <c r="AVM27" s="161"/>
      <c r="AVN27" s="161"/>
      <c r="AVO27" s="161"/>
      <c r="AVP27" s="161"/>
      <c r="AVQ27" s="161"/>
      <c r="AVR27" s="161"/>
      <c r="AVS27" s="161"/>
      <c r="AVT27" s="161"/>
      <c r="AVU27" s="161"/>
      <c r="AVV27" s="161"/>
      <c r="AVW27" s="161"/>
      <c r="AVX27" s="161"/>
      <c r="AVY27" s="161"/>
      <c r="AVZ27" s="161"/>
      <c r="AWA27" s="161"/>
      <c r="AWB27" s="161"/>
      <c r="AWC27" s="161"/>
      <c r="AWD27" s="161"/>
      <c r="AWE27" s="161"/>
      <c r="AWF27" s="161"/>
      <c r="AWG27" s="161"/>
      <c r="AWH27" s="161"/>
      <c r="AWI27" s="161"/>
      <c r="AWJ27" s="161"/>
      <c r="AWK27" s="161"/>
      <c r="AWL27" s="161"/>
      <c r="AWM27" s="161"/>
      <c r="AWN27" s="161"/>
      <c r="AWO27" s="161"/>
      <c r="AWP27" s="161"/>
      <c r="AWQ27" s="161"/>
      <c r="AWR27" s="161"/>
      <c r="AWS27" s="161"/>
      <c r="AWT27" s="161"/>
      <c r="AWU27" s="161"/>
      <c r="AWV27" s="161"/>
      <c r="AWW27" s="161"/>
      <c r="AWX27" s="161"/>
      <c r="AWY27" s="161"/>
      <c r="AWZ27" s="161"/>
      <c r="AXA27" s="161"/>
      <c r="AXB27" s="161"/>
      <c r="AXC27" s="161"/>
      <c r="AXD27" s="161"/>
      <c r="AXE27" s="161"/>
      <c r="AXF27" s="161"/>
      <c r="AXG27" s="161"/>
      <c r="AXH27" s="161"/>
      <c r="AXI27" s="161"/>
      <c r="AXJ27" s="161"/>
      <c r="AXK27" s="161"/>
      <c r="AXL27" s="161"/>
      <c r="AXM27" s="161"/>
      <c r="AXN27" s="161"/>
      <c r="AXO27" s="161"/>
      <c r="AXP27" s="161"/>
      <c r="AXQ27" s="161"/>
      <c r="AXR27" s="161"/>
      <c r="AXS27" s="161"/>
      <c r="AXT27" s="161"/>
      <c r="AXU27" s="161"/>
      <c r="AXV27" s="161"/>
      <c r="AXW27" s="161"/>
      <c r="AXX27" s="161"/>
      <c r="AXY27" s="161"/>
      <c r="AXZ27" s="161"/>
      <c r="AYA27" s="161"/>
      <c r="AYB27" s="161"/>
      <c r="AYC27" s="161"/>
      <c r="AYD27" s="161"/>
      <c r="AYE27" s="161"/>
      <c r="AYF27" s="161"/>
      <c r="AYG27" s="161"/>
      <c r="AYH27" s="161"/>
      <c r="AYI27" s="161"/>
      <c r="AYJ27" s="161"/>
      <c r="AYK27" s="161"/>
      <c r="AYL27" s="161"/>
      <c r="AYM27" s="161"/>
      <c r="AYN27" s="161"/>
      <c r="AYO27" s="161"/>
      <c r="AYP27" s="161"/>
      <c r="AYQ27" s="161"/>
      <c r="AYR27" s="161"/>
      <c r="AYS27" s="161"/>
      <c r="AYT27" s="161"/>
      <c r="AYU27" s="161"/>
      <c r="AYV27" s="161"/>
      <c r="AYW27" s="161"/>
      <c r="AYX27" s="161"/>
      <c r="AYY27" s="161"/>
      <c r="AYZ27" s="161"/>
      <c r="AZA27" s="161"/>
      <c r="AZB27" s="161"/>
      <c r="AZC27" s="161"/>
      <c r="AZD27" s="161"/>
      <c r="AZE27" s="161"/>
      <c r="AZF27" s="161"/>
      <c r="AZG27" s="161"/>
      <c r="AZH27" s="161"/>
      <c r="AZI27" s="161"/>
      <c r="AZJ27" s="161"/>
      <c r="AZK27" s="161"/>
      <c r="AZL27" s="161"/>
      <c r="AZM27" s="161"/>
      <c r="AZN27" s="161"/>
      <c r="AZO27" s="161"/>
      <c r="AZP27" s="161"/>
      <c r="AZQ27" s="161"/>
      <c r="AZR27" s="161"/>
      <c r="AZS27" s="161"/>
      <c r="AZT27" s="161"/>
      <c r="AZU27" s="161"/>
      <c r="AZV27" s="161"/>
      <c r="AZW27" s="161"/>
      <c r="AZX27" s="161"/>
      <c r="AZY27" s="161"/>
      <c r="AZZ27" s="161"/>
      <c r="BAA27" s="161"/>
      <c r="BAB27" s="161"/>
      <c r="BAC27" s="161"/>
      <c r="BAD27" s="161"/>
      <c r="BAE27" s="161"/>
      <c r="BAF27" s="161"/>
      <c r="BAG27" s="161"/>
      <c r="BAH27" s="161"/>
      <c r="BAI27" s="161"/>
      <c r="BAJ27" s="161"/>
      <c r="BAK27" s="161"/>
      <c r="BAL27" s="161"/>
      <c r="BAM27" s="161"/>
      <c r="BAN27" s="161"/>
      <c r="BAO27" s="161"/>
      <c r="BAP27" s="161"/>
      <c r="BAQ27" s="161"/>
      <c r="BAR27" s="161"/>
      <c r="BAS27" s="161"/>
      <c r="BAT27" s="161"/>
      <c r="BAU27" s="161"/>
      <c r="BAV27" s="161"/>
      <c r="BAW27" s="161"/>
      <c r="BAX27" s="161"/>
      <c r="BAY27" s="161"/>
      <c r="BAZ27" s="161"/>
      <c r="BBA27" s="161"/>
      <c r="BBB27" s="161"/>
      <c r="BBC27" s="161"/>
      <c r="BBD27" s="161"/>
      <c r="BBE27" s="161"/>
      <c r="BBF27" s="161"/>
      <c r="BBG27" s="161"/>
      <c r="BBH27" s="161"/>
      <c r="BBI27" s="161"/>
      <c r="BBJ27" s="161"/>
      <c r="BBK27" s="161"/>
      <c r="BBL27" s="161"/>
      <c r="BBM27" s="161"/>
      <c r="BBN27" s="161"/>
      <c r="BBO27" s="161"/>
      <c r="BBP27" s="161"/>
      <c r="BBQ27" s="161"/>
      <c r="BBR27" s="161"/>
      <c r="BBS27" s="161"/>
      <c r="BBT27" s="161"/>
      <c r="BBU27" s="161"/>
      <c r="BBV27" s="161"/>
      <c r="BBW27" s="161"/>
      <c r="BBX27" s="161"/>
      <c r="BBY27" s="161"/>
      <c r="BBZ27" s="161"/>
      <c r="BCA27" s="161"/>
      <c r="BCB27" s="161"/>
      <c r="BCC27" s="161"/>
      <c r="BCD27" s="161"/>
      <c r="BCE27" s="161"/>
      <c r="BCF27" s="161"/>
      <c r="BCG27" s="161"/>
      <c r="BCH27" s="161"/>
      <c r="BCI27" s="161"/>
      <c r="BCJ27" s="161"/>
      <c r="BCK27" s="161"/>
      <c r="BCL27" s="161"/>
      <c r="BCM27" s="161"/>
      <c r="BCN27" s="161"/>
      <c r="BCO27" s="161"/>
      <c r="BCP27" s="161"/>
      <c r="BCQ27" s="161"/>
      <c r="BCR27" s="161"/>
      <c r="BCS27" s="161"/>
      <c r="BCT27" s="161"/>
      <c r="BCU27" s="161"/>
      <c r="BCV27" s="161"/>
      <c r="BCW27" s="161"/>
      <c r="BCX27" s="161"/>
      <c r="BCY27" s="161"/>
      <c r="BCZ27" s="161"/>
      <c r="BDA27" s="161"/>
      <c r="BDB27" s="161"/>
      <c r="BDC27" s="161"/>
      <c r="BDD27" s="161"/>
      <c r="BDE27" s="161"/>
      <c r="BDF27" s="161"/>
      <c r="BDG27" s="161"/>
      <c r="BDH27" s="161"/>
      <c r="BDI27" s="161"/>
      <c r="BDJ27" s="161"/>
      <c r="BDK27" s="161"/>
      <c r="BDL27" s="161"/>
      <c r="BDM27" s="161"/>
      <c r="BDN27" s="161"/>
      <c r="BDO27" s="161"/>
      <c r="BDP27" s="161"/>
      <c r="BDQ27" s="161"/>
      <c r="BDR27" s="161"/>
      <c r="BDS27" s="161"/>
      <c r="BDT27" s="161"/>
      <c r="BDU27" s="161"/>
      <c r="BDV27" s="161"/>
      <c r="BDW27" s="161"/>
      <c r="BDX27" s="161"/>
      <c r="BDY27" s="161"/>
      <c r="BDZ27" s="161"/>
      <c r="BEA27" s="161"/>
      <c r="BEB27" s="161"/>
      <c r="BEC27" s="161"/>
      <c r="BED27" s="161"/>
      <c r="BEE27" s="161"/>
      <c r="BEF27" s="161"/>
      <c r="BEG27" s="161"/>
      <c r="BEH27" s="161"/>
      <c r="BEI27" s="161"/>
      <c r="BEJ27" s="161"/>
      <c r="BEK27" s="161"/>
      <c r="BEL27" s="161"/>
      <c r="BEM27" s="161"/>
      <c r="BEN27" s="161"/>
      <c r="BEO27" s="161"/>
      <c r="BEP27" s="161"/>
      <c r="BEQ27" s="161"/>
      <c r="BER27" s="161"/>
      <c r="BES27" s="161"/>
      <c r="BET27" s="161"/>
      <c r="BEU27" s="161"/>
      <c r="BEV27" s="161"/>
      <c r="BEW27" s="161"/>
      <c r="BEX27" s="161"/>
      <c r="BEY27" s="161"/>
      <c r="BEZ27" s="161"/>
      <c r="BFA27" s="161"/>
      <c r="BFB27" s="161"/>
      <c r="BFC27" s="161"/>
      <c r="BFD27" s="161"/>
      <c r="BFE27" s="161"/>
      <c r="BFF27" s="161"/>
      <c r="BFG27" s="161"/>
      <c r="BFH27" s="161"/>
      <c r="BFI27" s="161"/>
      <c r="BFJ27" s="161"/>
      <c r="BFK27" s="161"/>
      <c r="BFL27" s="161"/>
      <c r="BFM27" s="161"/>
      <c r="BFN27" s="161"/>
      <c r="BFO27" s="161"/>
      <c r="BFP27" s="161"/>
      <c r="BFQ27" s="161"/>
      <c r="BFR27" s="161"/>
      <c r="BFS27" s="161"/>
      <c r="BFT27" s="161"/>
      <c r="BFU27" s="161"/>
      <c r="BFV27" s="161"/>
      <c r="BFW27" s="161"/>
      <c r="BFX27" s="161"/>
      <c r="BFY27" s="161"/>
      <c r="BFZ27" s="161"/>
      <c r="BGA27" s="161"/>
      <c r="BGB27" s="161"/>
      <c r="BGC27" s="161"/>
      <c r="BGD27" s="161"/>
      <c r="BGE27" s="161"/>
      <c r="BGF27" s="161"/>
      <c r="BGG27" s="161"/>
      <c r="BGH27" s="161"/>
      <c r="BGI27" s="161"/>
      <c r="BGJ27" s="161"/>
      <c r="BGK27" s="161"/>
      <c r="BGL27" s="161"/>
      <c r="BGM27" s="161"/>
      <c r="BGN27" s="161"/>
      <c r="BGO27" s="161"/>
      <c r="BGP27" s="161"/>
      <c r="BGQ27" s="161"/>
      <c r="BGR27" s="161"/>
      <c r="BGS27" s="161"/>
      <c r="BGT27" s="161"/>
      <c r="BGU27" s="161"/>
      <c r="BGV27" s="161"/>
      <c r="BGW27" s="161"/>
      <c r="BGX27" s="161"/>
      <c r="BGY27" s="161"/>
      <c r="BGZ27" s="161"/>
      <c r="BHA27" s="161"/>
      <c r="BHB27" s="161"/>
      <c r="BHC27" s="161"/>
      <c r="BHD27" s="161"/>
      <c r="BHE27" s="161"/>
      <c r="BHF27" s="161"/>
      <c r="BHG27" s="161"/>
      <c r="BHH27" s="161"/>
      <c r="BHI27" s="161"/>
      <c r="BHJ27" s="161"/>
      <c r="BHK27" s="161"/>
      <c r="BHL27" s="161"/>
      <c r="BHM27" s="161"/>
      <c r="BHN27" s="161"/>
      <c r="BHO27" s="161"/>
      <c r="BHP27" s="161"/>
      <c r="BHQ27" s="161"/>
      <c r="BHR27" s="161"/>
      <c r="BHS27" s="161"/>
      <c r="BHT27" s="161"/>
      <c r="BHU27" s="161"/>
      <c r="BHV27" s="161"/>
      <c r="BHW27" s="161"/>
      <c r="BHX27" s="161"/>
      <c r="BHY27" s="161"/>
      <c r="BHZ27" s="161"/>
      <c r="BIA27" s="161"/>
      <c r="BIB27" s="161"/>
      <c r="BIC27" s="161"/>
      <c r="BID27" s="161"/>
      <c r="BIE27" s="161"/>
      <c r="BIF27" s="161"/>
      <c r="BIG27" s="161"/>
      <c r="BIH27" s="161"/>
      <c r="BII27" s="161"/>
      <c r="BIJ27" s="161"/>
      <c r="BIK27" s="161"/>
      <c r="BIL27" s="161"/>
      <c r="BIM27" s="161"/>
      <c r="BIN27" s="161"/>
      <c r="BIO27" s="161"/>
      <c r="BIP27" s="161"/>
      <c r="BIQ27" s="161"/>
      <c r="BIR27" s="161"/>
      <c r="BIS27" s="161"/>
      <c r="BIT27" s="161"/>
      <c r="BIU27" s="161"/>
      <c r="BIV27" s="161"/>
      <c r="BIW27" s="161"/>
      <c r="BIX27" s="161"/>
      <c r="BIY27" s="161"/>
      <c r="BIZ27" s="161"/>
      <c r="BJA27" s="161"/>
      <c r="BJB27" s="161"/>
      <c r="BJC27" s="161"/>
      <c r="BJD27" s="161"/>
      <c r="BJE27" s="161"/>
      <c r="BJF27" s="161"/>
      <c r="BJG27" s="161"/>
      <c r="BJH27" s="161"/>
      <c r="BJI27" s="161"/>
      <c r="BJJ27" s="161"/>
      <c r="BJK27" s="161"/>
      <c r="BJL27" s="161"/>
      <c r="BJM27" s="161"/>
      <c r="BJN27" s="161"/>
      <c r="BJO27" s="161"/>
      <c r="BJP27" s="161"/>
      <c r="BJQ27" s="161"/>
      <c r="BJR27" s="161"/>
      <c r="BJS27" s="161"/>
      <c r="BJT27" s="161"/>
      <c r="BJU27" s="161"/>
      <c r="BJV27" s="161"/>
      <c r="BJW27" s="161"/>
      <c r="BJX27" s="161"/>
      <c r="BJY27" s="161"/>
      <c r="BJZ27" s="161"/>
      <c r="BKA27" s="161"/>
      <c r="BKB27" s="161"/>
      <c r="BKC27" s="161"/>
      <c r="BKD27" s="161"/>
      <c r="BKE27" s="161"/>
      <c r="BKF27" s="161"/>
      <c r="BKG27" s="161"/>
      <c r="BKH27" s="161"/>
      <c r="BKI27" s="161"/>
      <c r="BKJ27" s="161"/>
      <c r="BKK27" s="161"/>
      <c r="BKL27" s="161"/>
      <c r="BKM27" s="161"/>
      <c r="BKN27" s="161"/>
      <c r="BKO27" s="161"/>
      <c r="BKP27" s="161"/>
      <c r="BKQ27" s="161"/>
      <c r="BKR27" s="161"/>
      <c r="BKS27" s="161"/>
      <c r="BKT27" s="161"/>
      <c r="BKU27" s="161"/>
      <c r="BKV27" s="161"/>
      <c r="BKW27" s="161"/>
      <c r="BKX27" s="161"/>
      <c r="BKY27" s="161"/>
      <c r="BKZ27" s="161"/>
      <c r="BLA27" s="161"/>
      <c r="BLB27" s="161"/>
      <c r="BLC27" s="161"/>
      <c r="BLD27" s="161"/>
      <c r="BLE27" s="161"/>
      <c r="BLF27" s="161"/>
      <c r="BLG27" s="161"/>
      <c r="BLH27" s="161"/>
      <c r="BLI27" s="161"/>
      <c r="BLJ27" s="161"/>
      <c r="BLK27" s="161"/>
      <c r="BLL27" s="161"/>
      <c r="BLM27" s="161"/>
      <c r="BLN27" s="161"/>
      <c r="BLO27" s="161"/>
      <c r="BLP27" s="161"/>
      <c r="BLQ27" s="161"/>
      <c r="BLR27" s="161"/>
      <c r="BLS27" s="161"/>
      <c r="BLT27" s="161"/>
      <c r="BLU27" s="161"/>
      <c r="BLV27" s="161"/>
      <c r="BLW27" s="161"/>
      <c r="BLX27" s="161"/>
      <c r="BLY27" s="161"/>
      <c r="BLZ27" s="161"/>
      <c r="BMA27" s="161"/>
      <c r="BMB27" s="161"/>
      <c r="BMC27" s="161"/>
      <c r="BMD27" s="161"/>
      <c r="BME27" s="161"/>
      <c r="BMF27" s="161"/>
      <c r="BMG27" s="161"/>
      <c r="BMH27" s="161"/>
      <c r="BMI27" s="161"/>
      <c r="BMJ27" s="161"/>
      <c r="BMK27" s="161"/>
      <c r="BML27" s="161"/>
      <c r="BMM27" s="161"/>
      <c r="BMN27" s="161"/>
      <c r="BMO27" s="161"/>
      <c r="BMP27" s="161"/>
      <c r="BMQ27" s="161"/>
      <c r="BMR27" s="161"/>
      <c r="BMS27" s="161"/>
      <c r="BMT27" s="161"/>
      <c r="BMU27" s="161"/>
      <c r="BMV27" s="161"/>
      <c r="BMW27" s="161"/>
      <c r="BMX27" s="161"/>
      <c r="BMY27" s="161"/>
      <c r="BMZ27" s="161"/>
      <c r="BNA27" s="161"/>
      <c r="BNB27" s="161"/>
      <c r="BNC27" s="161"/>
      <c r="BND27" s="161"/>
      <c r="BNE27" s="161"/>
      <c r="BNF27" s="161"/>
      <c r="BNG27" s="161"/>
      <c r="BNH27" s="161"/>
      <c r="BNI27" s="161"/>
      <c r="BNJ27" s="161"/>
      <c r="BNK27" s="161"/>
      <c r="BNL27" s="161"/>
      <c r="BNM27" s="161"/>
      <c r="BNN27" s="161"/>
      <c r="BNO27" s="161"/>
      <c r="BNP27" s="161"/>
      <c r="BNQ27" s="161"/>
      <c r="BNR27" s="161"/>
      <c r="BNS27" s="161"/>
      <c r="BNT27" s="161"/>
      <c r="BNU27" s="161"/>
      <c r="BNV27" s="161"/>
      <c r="BNW27" s="161"/>
      <c r="BNX27" s="161"/>
      <c r="BNY27" s="161"/>
      <c r="BNZ27" s="161"/>
      <c r="BOA27" s="161"/>
      <c r="BOB27" s="161"/>
      <c r="BOC27" s="161"/>
      <c r="BOD27" s="161"/>
      <c r="BOE27" s="161"/>
      <c r="BOF27" s="161"/>
      <c r="BOG27" s="161"/>
      <c r="BOH27" s="161"/>
      <c r="BOI27" s="161"/>
      <c r="BOJ27" s="161"/>
      <c r="BOK27" s="161"/>
      <c r="BOL27" s="161"/>
      <c r="BOM27" s="161"/>
      <c r="BON27" s="161"/>
      <c r="BOO27" s="161"/>
      <c r="BOP27" s="161"/>
      <c r="BOQ27" s="161"/>
      <c r="BOR27" s="161"/>
      <c r="BOS27" s="161"/>
      <c r="BOT27" s="161"/>
      <c r="BOU27" s="161"/>
      <c r="BOV27" s="161"/>
      <c r="BOW27" s="161"/>
      <c r="BOX27" s="161"/>
      <c r="BOY27" s="161"/>
      <c r="BOZ27" s="161"/>
      <c r="BPA27" s="161"/>
      <c r="BPB27" s="161"/>
      <c r="BPC27" s="161"/>
      <c r="BPD27" s="161"/>
      <c r="BPE27" s="161"/>
      <c r="BPF27" s="161"/>
      <c r="BPG27" s="161"/>
      <c r="BPH27" s="161"/>
      <c r="BPI27" s="161"/>
      <c r="BPJ27" s="161"/>
      <c r="BPK27" s="161"/>
      <c r="BPL27" s="161"/>
      <c r="BPM27" s="161"/>
      <c r="BPN27" s="161"/>
      <c r="BPO27" s="161"/>
      <c r="BPP27" s="161"/>
      <c r="BPQ27" s="161"/>
      <c r="BPR27" s="161"/>
      <c r="BPS27" s="161"/>
      <c r="BPT27" s="161"/>
      <c r="BPU27" s="161"/>
      <c r="BPV27" s="161"/>
      <c r="BPW27" s="161"/>
      <c r="BPX27" s="161"/>
      <c r="BPY27" s="161"/>
      <c r="BPZ27" s="161"/>
      <c r="BQA27" s="161"/>
      <c r="BQB27" s="161"/>
      <c r="BQC27" s="161"/>
      <c r="BQD27" s="161"/>
      <c r="BQE27" s="161"/>
      <c r="BQF27" s="161"/>
      <c r="BQG27" s="161"/>
      <c r="BQH27" s="161"/>
      <c r="BQI27" s="161"/>
      <c r="BQJ27" s="161"/>
      <c r="BQK27" s="161"/>
      <c r="BQL27" s="161"/>
      <c r="BQM27" s="161"/>
      <c r="BQN27" s="161"/>
      <c r="BQO27" s="161"/>
      <c r="BQP27" s="161"/>
      <c r="BQQ27" s="161"/>
      <c r="BQR27" s="161"/>
      <c r="BQS27" s="161"/>
      <c r="BQT27" s="161"/>
      <c r="BQU27" s="161"/>
      <c r="BQV27" s="161"/>
      <c r="BQW27" s="161"/>
      <c r="BQX27" s="161"/>
      <c r="BQY27" s="161"/>
      <c r="BQZ27" s="161"/>
      <c r="BRA27" s="161"/>
      <c r="BRB27" s="161"/>
      <c r="BRC27" s="161"/>
      <c r="BRD27" s="161"/>
      <c r="BRE27" s="161"/>
      <c r="BRF27" s="161"/>
      <c r="BRG27" s="161"/>
      <c r="BRH27" s="161"/>
      <c r="BRI27" s="161"/>
      <c r="BRJ27" s="161"/>
      <c r="BRK27" s="161"/>
      <c r="BRL27" s="161"/>
      <c r="BRM27" s="161"/>
      <c r="BRN27" s="161"/>
      <c r="BRO27" s="161"/>
      <c r="BRP27" s="161"/>
      <c r="BRQ27" s="161"/>
      <c r="BRR27" s="161"/>
      <c r="BRS27" s="161"/>
      <c r="BRT27" s="161"/>
      <c r="BRU27" s="161"/>
      <c r="BRV27" s="161"/>
      <c r="BRW27" s="161"/>
      <c r="BRX27" s="161"/>
      <c r="BRY27" s="161"/>
      <c r="BRZ27" s="161"/>
      <c r="BSA27" s="161"/>
      <c r="BSB27" s="161"/>
      <c r="BSC27" s="161"/>
      <c r="BSD27" s="161"/>
      <c r="BSE27" s="161"/>
      <c r="BSF27" s="161"/>
      <c r="BSG27" s="161"/>
      <c r="BSH27" s="161"/>
      <c r="BSI27" s="161"/>
      <c r="BSJ27" s="161"/>
      <c r="BSK27" s="161"/>
      <c r="BSL27" s="161"/>
      <c r="BSM27" s="161"/>
      <c r="BSN27" s="161"/>
      <c r="BSO27" s="161"/>
      <c r="BSP27" s="161"/>
      <c r="BSQ27" s="161"/>
      <c r="BSR27" s="161"/>
      <c r="BSS27" s="161"/>
      <c r="BST27" s="161"/>
      <c r="BSU27" s="161"/>
      <c r="BSV27" s="161"/>
      <c r="BSW27" s="161"/>
      <c r="BSX27" s="161"/>
      <c r="BSY27" s="161"/>
      <c r="BSZ27" s="161"/>
      <c r="BTA27" s="161"/>
      <c r="BTB27" s="161"/>
      <c r="BTC27" s="161"/>
      <c r="BTD27" s="161"/>
      <c r="BTE27" s="161"/>
      <c r="BTF27" s="161"/>
      <c r="BTG27" s="161"/>
      <c r="BTH27" s="161"/>
      <c r="BTI27" s="161"/>
      <c r="BTJ27" s="161"/>
      <c r="BTK27" s="161"/>
      <c r="BTL27" s="161"/>
      <c r="BTM27" s="161"/>
      <c r="BTN27" s="161"/>
      <c r="BTO27" s="161"/>
      <c r="BTP27" s="161"/>
      <c r="BTQ27" s="161"/>
      <c r="BTR27" s="161"/>
      <c r="BTS27" s="161"/>
      <c r="BTT27" s="161"/>
      <c r="BTU27" s="161"/>
      <c r="BTV27" s="161"/>
      <c r="BTW27" s="161"/>
      <c r="BTX27" s="161"/>
      <c r="BTY27" s="161"/>
      <c r="BTZ27" s="161"/>
      <c r="BUA27" s="161"/>
      <c r="BUB27" s="161"/>
      <c r="BUC27" s="161"/>
      <c r="BUD27" s="161"/>
      <c r="BUE27" s="161"/>
      <c r="BUF27" s="161"/>
      <c r="BUG27" s="161"/>
      <c r="BUH27" s="161"/>
      <c r="BUI27" s="161"/>
      <c r="BUJ27" s="161"/>
      <c r="BUK27" s="161"/>
      <c r="BUL27" s="161"/>
      <c r="BUM27" s="161"/>
      <c r="BUN27" s="161"/>
      <c r="BUO27" s="161"/>
      <c r="BUP27" s="161"/>
      <c r="BUQ27" s="161"/>
      <c r="BUR27" s="161"/>
      <c r="BUS27" s="161"/>
      <c r="BUT27" s="161"/>
      <c r="BUU27" s="161"/>
      <c r="BUV27" s="161"/>
      <c r="BUW27" s="161"/>
      <c r="BUX27" s="161"/>
      <c r="BUY27" s="161"/>
      <c r="BUZ27" s="161"/>
      <c r="BVA27" s="161"/>
      <c r="BVB27" s="161"/>
      <c r="BVC27" s="161"/>
      <c r="BVD27" s="161"/>
      <c r="BVE27" s="161"/>
      <c r="BVF27" s="161"/>
      <c r="BVG27" s="161"/>
      <c r="BVH27" s="161"/>
      <c r="BVI27" s="161"/>
      <c r="BVJ27" s="161"/>
      <c r="BVK27" s="161"/>
      <c r="BVL27" s="161"/>
      <c r="BVM27" s="161"/>
      <c r="BVN27" s="161"/>
      <c r="BVO27" s="161"/>
      <c r="BVP27" s="161"/>
      <c r="BVQ27" s="161"/>
      <c r="BVR27" s="161"/>
      <c r="BVS27" s="161"/>
      <c r="BVT27" s="161"/>
      <c r="BVU27" s="161"/>
      <c r="BVV27" s="161"/>
      <c r="BVW27" s="161"/>
      <c r="BVX27" s="161"/>
      <c r="BVY27" s="161"/>
      <c r="BVZ27" s="161"/>
      <c r="BWA27" s="161"/>
      <c r="BWB27" s="161"/>
      <c r="BWC27" s="161"/>
      <c r="BWD27" s="161"/>
      <c r="BWE27" s="161"/>
      <c r="BWF27" s="161"/>
      <c r="BWG27" s="161"/>
      <c r="BWH27" s="161"/>
      <c r="BWI27" s="161"/>
      <c r="BWJ27" s="161"/>
      <c r="BWK27" s="161"/>
      <c r="BWL27" s="161"/>
      <c r="BWM27" s="161"/>
      <c r="BWN27" s="161"/>
      <c r="BWO27" s="161"/>
      <c r="BWP27" s="161"/>
      <c r="BWQ27" s="161"/>
      <c r="BWR27" s="161"/>
      <c r="BWS27" s="161"/>
      <c r="BWT27" s="161"/>
      <c r="BWU27" s="161"/>
      <c r="BWV27" s="161"/>
      <c r="BWW27" s="161"/>
      <c r="BWX27" s="161"/>
      <c r="BWY27" s="161"/>
      <c r="BWZ27" s="161"/>
      <c r="BXA27" s="161"/>
      <c r="BXB27" s="161"/>
      <c r="BXC27" s="161"/>
      <c r="BXD27" s="161"/>
      <c r="BXE27" s="161"/>
      <c r="BXF27" s="161"/>
      <c r="BXG27" s="161"/>
      <c r="BXH27" s="161"/>
      <c r="BXI27" s="161"/>
      <c r="BXJ27" s="161"/>
      <c r="BXK27" s="161"/>
      <c r="BXL27" s="161"/>
      <c r="BXM27" s="161"/>
      <c r="BXN27" s="161"/>
      <c r="BXO27" s="161"/>
      <c r="BXP27" s="161"/>
      <c r="BXQ27" s="161"/>
      <c r="BXR27" s="161"/>
      <c r="BXS27" s="161"/>
      <c r="BXT27" s="161"/>
      <c r="BXU27" s="161"/>
      <c r="BXV27" s="161"/>
      <c r="BXW27" s="161"/>
      <c r="BXX27" s="161"/>
      <c r="BXY27" s="161"/>
      <c r="BXZ27" s="161"/>
      <c r="BYA27" s="161"/>
      <c r="BYB27" s="161"/>
      <c r="BYC27" s="161"/>
      <c r="BYD27" s="161"/>
      <c r="BYE27" s="161"/>
      <c r="BYF27" s="161"/>
      <c r="BYG27" s="161"/>
      <c r="BYH27" s="161"/>
      <c r="BYI27" s="161"/>
      <c r="BYJ27" s="161"/>
      <c r="BYK27" s="161"/>
      <c r="BYL27" s="161"/>
      <c r="BYM27" s="161"/>
      <c r="BYN27" s="161"/>
      <c r="BYO27" s="161"/>
      <c r="BYP27" s="161"/>
      <c r="BYQ27" s="161"/>
      <c r="BYR27" s="161"/>
      <c r="BYS27" s="161"/>
      <c r="BYT27" s="161"/>
      <c r="BYU27" s="161"/>
      <c r="BYV27" s="161"/>
      <c r="BYW27" s="161"/>
      <c r="BYX27" s="161"/>
      <c r="BYY27" s="161"/>
      <c r="BYZ27" s="161"/>
      <c r="BZA27" s="161"/>
      <c r="BZB27" s="161"/>
      <c r="BZC27" s="161"/>
      <c r="BZD27" s="161"/>
      <c r="BZE27" s="161"/>
      <c r="BZF27" s="161"/>
      <c r="BZG27" s="161"/>
      <c r="BZH27" s="161"/>
      <c r="BZI27" s="161"/>
      <c r="BZJ27" s="161"/>
      <c r="BZK27" s="161"/>
      <c r="BZL27" s="161"/>
      <c r="BZM27" s="161"/>
      <c r="BZN27" s="161"/>
      <c r="BZO27" s="161"/>
      <c r="BZP27" s="161"/>
      <c r="BZQ27" s="161"/>
      <c r="BZR27" s="161"/>
      <c r="BZS27" s="161"/>
      <c r="BZT27" s="161"/>
      <c r="BZU27" s="161"/>
      <c r="BZV27" s="161"/>
      <c r="BZW27" s="161"/>
      <c r="BZX27" s="161"/>
      <c r="BZY27" s="161"/>
      <c r="BZZ27" s="161"/>
      <c r="CAA27" s="161"/>
      <c r="CAB27" s="161"/>
      <c r="CAC27" s="161"/>
      <c r="CAD27" s="161"/>
      <c r="CAE27" s="161"/>
      <c r="CAF27" s="161"/>
      <c r="CAG27" s="161"/>
      <c r="CAH27" s="161"/>
      <c r="CAI27" s="161"/>
      <c r="CAJ27" s="161"/>
      <c r="CAK27" s="161"/>
      <c r="CAL27" s="161"/>
      <c r="CAM27" s="161"/>
      <c r="CAN27" s="161"/>
      <c r="CAO27" s="161"/>
      <c r="CAP27" s="161"/>
      <c r="CAQ27" s="161"/>
      <c r="CAR27" s="161"/>
      <c r="CAS27" s="161"/>
      <c r="CAT27" s="161"/>
      <c r="CAU27" s="161"/>
      <c r="CAV27" s="161"/>
      <c r="CAW27" s="161"/>
      <c r="CAX27" s="161"/>
      <c r="CAY27" s="161"/>
      <c r="CAZ27" s="161"/>
      <c r="CBA27" s="161"/>
      <c r="CBB27" s="161"/>
      <c r="CBC27" s="161"/>
      <c r="CBD27" s="161"/>
      <c r="CBE27" s="161"/>
      <c r="CBF27" s="161"/>
      <c r="CBG27" s="161"/>
      <c r="CBH27" s="161"/>
      <c r="CBI27" s="161"/>
      <c r="CBJ27" s="161"/>
      <c r="CBK27" s="161"/>
      <c r="CBL27" s="161"/>
      <c r="CBM27" s="161"/>
      <c r="CBN27" s="161"/>
      <c r="CBO27" s="161"/>
      <c r="CBP27" s="161"/>
      <c r="CBQ27" s="161"/>
      <c r="CBR27" s="161"/>
      <c r="CBS27" s="161"/>
      <c r="CBT27" s="161"/>
      <c r="CBU27" s="161"/>
      <c r="CBV27" s="161"/>
      <c r="CBW27" s="161"/>
      <c r="CBX27" s="161"/>
      <c r="CBY27" s="161"/>
      <c r="CBZ27" s="161"/>
      <c r="CCA27" s="161"/>
      <c r="CCB27" s="161"/>
      <c r="CCC27" s="161"/>
      <c r="CCD27" s="161"/>
      <c r="CCE27" s="161"/>
      <c r="CCF27" s="161"/>
      <c r="CCG27" s="161"/>
      <c r="CCH27" s="161"/>
      <c r="CCI27" s="161"/>
      <c r="CCJ27" s="161"/>
      <c r="CCK27" s="161"/>
      <c r="CCL27" s="161"/>
      <c r="CCM27" s="161"/>
      <c r="CCN27" s="161"/>
      <c r="CCO27" s="161"/>
      <c r="CCP27" s="161"/>
      <c r="CCQ27" s="161"/>
      <c r="CCR27" s="161"/>
      <c r="CCS27" s="161"/>
      <c r="CCT27" s="161"/>
      <c r="CCU27" s="161"/>
      <c r="CCV27" s="161"/>
      <c r="CCW27" s="161"/>
      <c r="CCX27" s="161"/>
      <c r="CCY27" s="161"/>
      <c r="CCZ27" s="161"/>
      <c r="CDA27" s="161"/>
      <c r="CDB27" s="161"/>
      <c r="CDC27" s="161"/>
      <c r="CDD27" s="161"/>
      <c r="CDE27" s="161"/>
      <c r="CDF27" s="161"/>
      <c r="CDG27" s="161"/>
      <c r="CDH27" s="161"/>
      <c r="CDI27" s="161"/>
      <c r="CDJ27" s="161"/>
      <c r="CDK27" s="161"/>
      <c r="CDL27" s="161"/>
      <c r="CDM27" s="161"/>
      <c r="CDN27" s="161"/>
      <c r="CDO27" s="161"/>
      <c r="CDP27" s="161"/>
      <c r="CDQ27" s="161"/>
      <c r="CDR27" s="161"/>
      <c r="CDS27" s="161"/>
      <c r="CDT27" s="161"/>
      <c r="CDU27" s="161"/>
      <c r="CDV27" s="161"/>
      <c r="CDW27" s="161"/>
      <c r="CDX27" s="161"/>
      <c r="CDY27" s="161"/>
      <c r="CDZ27" s="161"/>
      <c r="CEA27" s="161"/>
      <c r="CEB27" s="161"/>
      <c r="CEC27" s="161"/>
      <c r="CED27" s="161"/>
      <c r="CEE27" s="161"/>
      <c r="CEF27" s="161"/>
      <c r="CEG27" s="161"/>
      <c r="CEH27" s="161"/>
      <c r="CEI27" s="161"/>
      <c r="CEJ27" s="161"/>
      <c r="CEK27" s="161"/>
      <c r="CEL27" s="161"/>
      <c r="CEM27" s="161"/>
      <c r="CEN27" s="161"/>
      <c r="CEO27" s="161"/>
      <c r="CEP27" s="161"/>
      <c r="CEQ27" s="161"/>
      <c r="CER27" s="161"/>
      <c r="CES27" s="161"/>
      <c r="CET27" s="161"/>
      <c r="CEU27" s="161"/>
      <c r="CEV27" s="161"/>
      <c r="CEW27" s="161"/>
      <c r="CEX27" s="161"/>
      <c r="CEY27" s="161"/>
      <c r="CEZ27" s="161"/>
      <c r="CFA27" s="161"/>
      <c r="CFB27" s="161"/>
      <c r="CFC27" s="161"/>
      <c r="CFD27" s="161"/>
      <c r="CFE27" s="161"/>
      <c r="CFF27" s="161"/>
      <c r="CFG27" s="161"/>
      <c r="CFH27" s="161"/>
      <c r="CFI27" s="161"/>
      <c r="CFJ27" s="161"/>
      <c r="CFK27" s="161"/>
      <c r="CFL27" s="161"/>
      <c r="CFM27" s="161"/>
      <c r="CFN27" s="161"/>
      <c r="CFO27" s="161"/>
      <c r="CFP27" s="161"/>
      <c r="CFQ27" s="161"/>
      <c r="CFR27" s="161"/>
      <c r="CFS27" s="161"/>
      <c r="CFT27" s="161"/>
      <c r="CFU27" s="161"/>
      <c r="CFV27" s="161"/>
      <c r="CFW27" s="161"/>
      <c r="CFX27" s="161"/>
      <c r="CFY27" s="161"/>
      <c r="CFZ27" s="161"/>
      <c r="CGA27" s="161"/>
      <c r="CGB27" s="161"/>
      <c r="CGC27" s="161"/>
      <c r="CGD27" s="161"/>
      <c r="CGE27" s="161"/>
      <c r="CGF27" s="161"/>
      <c r="CGG27" s="161"/>
      <c r="CGH27" s="161"/>
      <c r="CGI27" s="161"/>
      <c r="CGJ27" s="161"/>
      <c r="CGK27" s="161"/>
      <c r="CGL27" s="161"/>
      <c r="CGM27" s="161"/>
      <c r="CGN27" s="161"/>
      <c r="CGO27" s="161"/>
      <c r="CGP27" s="161"/>
      <c r="CGQ27" s="161"/>
      <c r="CGR27" s="161"/>
      <c r="CGS27" s="161"/>
      <c r="CGT27" s="161"/>
      <c r="CGU27" s="161"/>
      <c r="CGV27" s="161"/>
      <c r="CGW27" s="161"/>
      <c r="CGX27" s="161"/>
      <c r="CGY27" s="161"/>
      <c r="CGZ27" s="161"/>
      <c r="CHA27" s="161"/>
      <c r="CHB27" s="161"/>
      <c r="CHC27" s="161"/>
      <c r="CHD27" s="161"/>
      <c r="CHE27" s="161"/>
      <c r="CHF27" s="161"/>
      <c r="CHG27" s="161"/>
      <c r="CHH27" s="161"/>
      <c r="CHI27" s="161"/>
      <c r="CHJ27" s="161"/>
      <c r="CHK27" s="161"/>
      <c r="CHL27" s="161"/>
      <c r="CHM27" s="161"/>
      <c r="CHN27" s="161"/>
      <c r="CHO27" s="161"/>
      <c r="CHP27" s="161"/>
      <c r="CHQ27" s="161"/>
      <c r="CHR27" s="161"/>
      <c r="CHS27" s="161"/>
      <c r="CHT27" s="161"/>
      <c r="CHU27" s="161"/>
      <c r="CHV27" s="161"/>
      <c r="CHW27" s="161"/>
      <c r="CHX27" s="161"/>
      <c r="CHY27" s="161"/>
      <c r="CHZ27" s="161"/>
      <c r="CIA27" s="161"/>
      <c r="CIB27" s="161"/>
      <c r="CIC27" s="161"/>
      <c r="CID27" s="161"/>
      <c r="CIE27" s="161"/>
      <c r="CIF27" s="161"/>
      <c r="CIG27" s="161"/>
      <c r="CIH27" s="161"/>
      <c r="CII27" s="161"/>
      <c r="CIJ27" s="161"/>
      <c r="CIK27" s="161"/>
      <c r="CIL27" s="161"/>
      <c r="CIM27" s="161"/>
      <c r="CIN27" s="161"/>
      <c r="CIO27" s="161"/>
      <c r="CIP27" s="161"/>
      <c r="CIQ27" s="161"/>
      <c r="CIR27" s="161"/>
      <c r="CIS27" s="161"/>
      <c r="CIT27" s="161"/>
      <c r="CIU27" s="161"/>
      <c r="CIV27" s="161"/>
      <c r="CIW27" s="161"/>
      <c r="CIX27" s="161"/>
      <c r="CIY27" s="161"/>
      <c r="CIZ27" s="161"/>
      <c r="CJA27" s="161"/>
      <c r="CJB27" s="161"/>
      <c r="CJC27" s="161"/>
      <c r="CJD27" s="161"/>
      <c r="CJE27" s="161"/>
      <c r="CJF27" s="161"/>
      <c r="CJG27" s="161"/>
      <c r="CJH27" s="161"/>
      <c r="CJI27" s="161"/>
      <c r="CJJ27" s="161"/>
      <c r="CJK27" s="161"/>
      <c r="CJL27" s="161"/>
      <c r="CJM27" s="161"/>
      <c r="CJN27" s="161"/>
      <c r="CJO27" s="161"/>
      <c r="CJP27" s="161"/>
      <c r="CJQ27" s="161"/>
      <c r="CJR27" s="161"/>
      <c r="CJS27" s="161"/>
      <c r="CJT27" s="161"/>
      <c r="CJU27" s="161"/>
      <c r="CJV27" s="161"/>
      <c r="CJW27" s="161"/>
      <c r="CJX27" s="161"/>
      <c r="CJY27" s="161"/>
      <c r="CJZ27" s="161"/>
      <c r="CKA27" s="161"/>
      <c r="CKB27" s="161"/>
      <c r="CKC27" s="161"/>
      <c r="CKD27" s="161"/>
      <c r="CKE27" s="161"/>
      <c r="CKF27" s="161"/>
      <c r="CKG27" s="161"/>
      <c r="CKH27" s="161"/>
      <c r="CKI27" s="161"/>
      <c r="CKJ27" s="161"/>
      <c r="CKK27" s="161"/>
      <c r="CKL27" s="161"/>
      <c r="CKM27" s="161"/>
      <c r="CKN27" s="161"/>
      <c r="CKO27" s="161"/>
      <c r="CKP27" s="161"/>
      <c r="CKQ27" s="161"/>
      <c r="CKR27" s="161"/>
      <c r="CKS27" s="161"/>
      <c r="CKT27" s="161"/>
      <c r="CKU27" s="161"/>
      <c r="CKV27" s="161"/>
      <c r="CKW27" s="161"/>
      <c r="CKX27" s="161"/>
      <c r="CKY27" s="161"/>
      <c r="CKZ27" s="161"/>
      <c r="CLA27" s="161"/>
      <c r="CLB27" s="161"/>
      <c r="CLC27" s="161"/>
      <c r="CLD27" s="161"/>
      <c r="CLE27" s="161"/>
      <c r="CLF27" s="161"/>
      <c r="CLG27" s="161"/>
      <c r="CLH27" s="161"/>
      <c r="CLI27" s="161"/>
      <c r="CLJ27" s="161"/>
      <c r="CLK27" s="161"/>
      <c r="CLL27" s="161"/>
      <c r="CLM27" s="161"/>
      <c r="CLN27" s="161"/>
      <c r="CLO27" s="161"/>
      <c r="CLP27" s="161"/>
      <c r="CLQ27" s="161"/>
      <c r="CLR27" s="161"/>
      <c r="CLS27" s="161"/>
      <c r="CLT27" s="161"/>
      <c r="CLU27" s="161"/>
      <c r="CLV27" s="161"/>
      <c r="CLW27" s="161"/>
      <c r="CLX27" s="161"/>
      <c r="CLY27" s="161"/>
      <c r="CLZ27" s="161"/>
      <c r="CMA27" s="161"/>
      <c r="CMB27" s="161"/>
      <c r="CMC27" s="161"/>
      <c r="CMD27" s="161"/>
      <c r="CME27" s="161"/>
      <c r="CMF27" s="161"/>
      <c r="CMG27" s="161"/>
      <c r="CMH27" s="161"/>
      <c r="CMI27" s="161"/>
      <c r="CMJ27" s="161"/>
      <c r="CMK27" s="161"/>
      <c r="CML27" s="161"/>
      <c r="CMM27" s="161"/>
      <c r="CMN27" s="161"/>
      <c r="CMO27" s="161"/>
      <c r="CMP27" s="161"/>
      <c r="CMQ27" s="161"/>
      <c r="CMR27" s="161"/>
      <c r="CMS27" s="161"/>
      <c r="CMT27" s="161"/>
      <c r="CMU27" s="161"/>
      <c r="CMV27" s="161"/>
      <c r="CMW27" s="161"/>
      <c r="CMX27" s="161"/>
      <c r="CMY27" s="161"/>
      <c r="CMZ27" s="161"/>
      <c r="CNA27" s="161"/>
      <c r="CNB27" s="161"/>
      <c r="CNC27" s="161"/>
      <c r="CND27" s="161"/>
      <c r="CNE27" s="161"/>
      <c r="CNF27" s="161"/>
      <c r="CNG27" s="161"/>
      <c r="CNH27" s="161"/>
      <c r="CNI27" s="161"/>
      <c r="CNJ27" s="161"/>
      <c r="CNK27" s="161"/>
      <c r="CNL27" s="161"/>
      <c r="CNM27" s="161"/>
      <c r="CNN27" s="161"/>
      <c r="CNO27" s="161"/>
      <c r="CNP27" s="161"/>
      <c r="CNQ27" s="161"/>
      <c r="CNR27" s="161"/>
      <c r="CNS27" s="161"/>
      <c r="CNT27" s="161"/>
      <c r="CNU27" s="161"/>
      <c r="CNV27" s="161"/>
      <c r="CNW27" s="161"/>
      <c r="CNX27" s="161"/>
      <c r="CNY27" s="161"/>
      <c r="CNZ27" s="161"/>
      <c r="COA27" s="161"/>
      <c r="COB27" s="161"/>
      <c r="COC27" s="161"/>
      <c r="COD27" s="161"/>
      <c r="COE27" s="161"/>
      <c r="COF27" s="161"/>
      <c r="COG27" s="161"/>
      <c r="COH27" s="161"/>
      <c r="COI27" s="161"/>
      <c r="COJ27" s="161"/>
      <c r="COK27" s="161"/>
      <c r="COL27" s="161"/>
      <c r="COM27" s="161"/>
      <c r="CON27" s="161"/>
      <c r="COO27" s="161"/>
      <c r="COP27" s="161"/>
      <c r="COQ27" s="161"/>
      <c r="COR27" s="161"/>
      <c r="COS27" s="161"/>
      <c r="COT27" s="161"/>
      <c r="COU27" s="161"/>
      <c r="COV27" s="161"/>
      <c r="COW27" s="161"/>
      <c r="COX27" s="161"/>
      <c r="COY27" s="161"/>
      <c r="COZ27" s="161"/>
      <c r="CPA27" s="161"/>
      <c r="CPB27" s="161"/>
      <c r="CPC27" s="161"/>
      <c r="CPD27" s="161"/>
      <c r="CPE27" s="161"/>
      <c r="CPF27" s="161"/>
      <c r="CPG27" s="161"/>
      <c r="CPH27" s="161"/>
      <c r="CPI27" s="161"/>
      <c r="CPJ27" s="161"/>
      <c r="CPK27" s="161"/>
      <c r="CPL27" s="161"/>
      <c r="CPM27" s="161"/>
      <c r="CPN27" s="161"/>
      <c r="CPO27" s="161"/>
      <c r="CPP27" s="161"/>
      <c r="CPQ27" s="161"/>
      <c r="CPR27" s="161"/>
      <c r="CPS27" s="161"/>
      <c r="CPT27" s="161"/>
      <c r="CPU27" s="161"/>
      <c r="CPV27" s="161"/>
      <c r="CPW27" s="161"/>
      <c r="CPX27" s="161"/>
      <c r="CPY27" s="161"/>
      <c r="CPZ27" s="161"/>
      <c r="CQA27" s="161"/>
      <c r="CQB27" s="161"/>
      <c r="CQC27" s="161"/>
      <c r="CQD27" s="161"/>
      <c r="CQE27" s="161"/>
      <c r="CQF27" s="161"/>
      <c r="CQG27" s="161"/>
      <c r="CQH27" s="161"/>
      <c r="CQI27" s="161"/>
      <c r="CQJ27" s="161"/>
      <c r="CQK27" s="161"/>
      <c r="CQL27" s="161"/>
      <c r="CQM27" s="161"/>
      <c r="CQN27" s="161"/>
      <c r="CQO27" s="161"/>
      <c r="CQP27" s="161"/>
      <c r="CQQ27" s="161"/>
      <c r="CQR27" s="161"/>
      <c r="CQS27" s="161"/>
      <c r="CQT27" s="161"/>
      <c r="CQU27" s="161"/>
      <c r="CQV27" s="161"/>
      <c r="CQW27" s="161"/>
      <c r="CQX27" s="161"/>
      <c r="CQY27" s="161"/>
      <c r="CQZ27" s="161"/>
      <c r="CRA27" s="161"/>
      <c r="CRB27" s="161"/>
      <c r="CRC27" s="161"/>
      <c r="CRD27" s="161"/>
      <c r="CRE27" s="161"/>
      <c r="CRF27" s="161"/>
      <c r="CRG27" s="161"/>
      <c r="CRH27" s="161"/>
      <c r="CRI27" s="161"/>
      <c r="CRJ27" s="161"/>
      <c r="CRK27" s="161"/>
      <c r="CRL27" s="161"/>
      <c r="CRM27" s="161"/>
      <c r="CRN27" s="161"/>
      <c r="CRO27" s="161"/>
      <c r="CRP27" s="161"/>
      <c r="CRQ27" s="161"/>
      <c r="CRR27" s="161"/>
      <c r="CRS27" s="161"/>
      <c r="CRT27" s="161"/>
      <c r="CRU27" s="161"/>
      <c r="CRV27" s="161"/>
      <c r="CRW27" s="161"/>
      <c r="CRX27" s="161"/>
      <c r="CRY27" s="161"/>
      <c r="CRZ27" s="161"/>
      <c r="CSA27" s="161"/>
      <c r="CSB27" s="161"/>
      <c r="CSC27" s="161"/>
      <c r="CSD27" s="161"/>
      <c r="CSE27" s="161"/>
      <c r="CSF27" s="161"/>
      <c r="CSG27" s="161"/>
      <c r="CSH27" s="161"/>
      <c r="CSI27" s="161"/>
      <c r="CSJ27" s="161"/>
      <c r="CSK27" s="161"/>
      <c r="CSL27" s="161"/>
      <c r="CSM27" s="161"/>
      <c r="CSN27" s="161"/>
      <c r="CSO27" s="161"/>
      <c r="CSP27" s="161"/>
      <c r="CSQ27" s="161"/>
      <c r="CSR27" s="161"/>
      <c r="CSS27" s="161"/>
      <c r="CST27" s="161"/>
      <c r="CSU27" s="161"/>
      <c r="CSV27" s="161"/>
      <c r="CSW27" s="161"/>
      <c r="CSX27" s="161"/>
      <c r="CSY27" s="161"/>
      <c r="CSZ27" s="161"/>
      <c r="CTA27" s="161"/>
      <c r="CTB27" s="161"/>
      <c r="CTC27" s="161"/>
      <c r="CTD27" s="161"/>
      <c r="CTE27" s="161"/>
      <c r="CTF27" s="161"/>
      <c r="CTG27" s="161"/>
      <c r="CTH27" s="161"/>
      <c r="CTI27" s="161"/>
      <c r="CTJ27" s="161"/>
      <c r="CTK27" s="161"/>
      <c r="CTL27" s="161"/>
      <c r="CTM27" s="161"/>
      <c r="CTN27" s="161"/>
      <c r="CTO27" s="161"/>
      <c r="CTP27" s="161"/>
      <c r="CTQ27" s="161"/>
      <c r="CTR27" s="161"/>
      <c r="CTS27" s="161"/>
      <c r="CTT27" s="161"/>
      <c r="CTU27" s="161"/>
      <c r="CTV27" s="161"/>
      <c r="CTW27" s="161"/>
      <c r="CTX27" s="161"/>
      <c r="CTY27" s="161"/>
      <c r="CTZ27" s="161"/>
      <c r="CUA27" s="161"/>
      <c r="CUB27" s="161"/>
      <c r="CUC27" s="161"/>
      <c r="CUD27" s="161"/>
      <c r="CUE27" s="161"/>
      <c r="CUF27" s="161"/>
      <c r="CUG27" s="161"/>
      <c r="CUH27" s="161"/>
      <c r="CUI27" s="161"/>
      <c r="CUJ27" s="161"/>
      <c r="CUK27" s="161"/>
      <c r="CUL27" s="161"/>
      <c r="CUM27" s="161"/>
      <c r="CUN27" s="161"/>
      <c r="CUO27" s="161"/>
      <c r="CUP27" s="161"/>
      <c r="CUQ27" s="161"/>
      <c r="CUR27" s="161"/>
      <c r="CUS27" s="161"/>
      <c r="CUT27" s="161"/>
      <c r="CUU27" s="161"/>
      <c r="CUV27" s="161"/>
      <c r="CUW27" s="161"/>
      <c r="CUX27" s="161"/>
      <c r="CUY27" s="161"/>
      <c r="CUZ27" s="161"/>
      <c r="CVA27" s="161"/>
      <c r="CVB27" s="161"/>
      <c r="CVC27" s="161"/>
      <c r="CVD27" s="161"/>
      <c r="CVE27" s="161"/>
      <c r="CVF27" s="161"/>
      <c r="CVG27" s="161"/>
      <c r="CVH27" s="161"/>
      <c r="CVI27" s="161"/>
      <c r="CVJ27" s="161"/>
      <c r="CVK27" s="161"/>
      <c r="CVL27" s="161"/>
      <c r="CVM27" s="161"/>
      <c r="CVN27" s="161"/>
      <c r="CVO27" s="161"/>
      <c r="CVP27" s="161"/>
      <c r="CVQ27" s="161"/>
      <c r="CVR27" s="161"/>
      <c r="CVS27" s="161"/>
      <c r="CVT27" s="161"/>
      <c r="CVU27" s="161"/>
      <c r="CVV27" s="161"/>
      <c r="CVW27" s="161"/>
      <c r="CVX27" s="161"/>
      <c r="CVY27" s="161"/>
      <c r="CVZ27" s="161"/>
      <c r="CWA27" s="161"/>
      <c r="CWB27" s="161"/>
      <c r="CWC27" s="161"/>
      <c r="CWD27" s="161"/>
      <c r="CWE27" s="161"/>
      <c r="CWF27" s="161"/>
      <c r="CWG27" s="161"/>
      <c r="CWH27" s="161"/>
      <c r="CWI27" s="161"/>
      <c r="CWJ27" s="161"/>
      <c r="CWK27" s="161"/>
      <c r="CWL27" s="161"/>
      <c r="CWM27" s="161"/>
      <c r="CWN27" s="161"/>
      <c r="CWO27" s="161"/>
      <c r="CWP27" s="161"/>
      <c r="CWQ27" s="161"/>
      <c r="CWR27" s="161"/>
      <c r="CWS27" s="161"/>
      <c r="CWT27" s="161"/>
      <c r="CWU27" s="161"/>
      <c r="CWV27" s="161"/>
      <c r="CWW27" s="161"/>
      <c r="CWX27" s="161"/>
      <c r="CWY27" s="161"/>
      <c r="CWZ27" s="161"/>
      <c r="CXA27" s="161"/>
      <c r="CXB27" s="161"/>
      <c r="CXC27" s="161"/>
      <c r="CXD27" s="161"/>
      <c r="CXE27" s="161"/>
      <c r="CXF27" s="161"/>
      <c r="CXG27" s="161"/>
      <c r="CXH27" s="161"/>
      <c r="CXI27" s="161"/>
      <c r="CXJ27" s="161"/>
      <c r="CXK27" s="161"/>
      <c r="CXL27" s="161"/>
      <c r="CXM27" s="161"/>
      <c r="CXN27" s="161"/>
      <c r="CXO27" s="161"/>
      <c r="CXP27" s="161"/>
      <c r="CXQ27" s="161"/>
      <c r="CXR27" s="161"/>
      <c r="CXS27" s="161"/>
      <c r="CXT27" s="161"/>
      <c r="CXU27" s="161"/>
      <c r="CXV27" s="161"/>
      <c r="CXW27" s="161"/>
      <c r="CXX27" s="161"/>
      <c r="CXY27" s="161"/>
      <c r="CXZ27" s="161"/>
      <c r="CYA27" s="161"/>
      <c r="CYB27" s="161"/>
      <c r="CYC27" s="161"/>
      <c r="CYD27" s="161"/>
      <c r="CYE27" s="161"/>
      <c r="CYF27" s="161"/>
      <c r="CYG27" s="161"/>
      <c r="CYH27" s="161"/>
    </row>
    <row r="28" spans="1:2686" s="163" customFormat="1" ht="33" x14ac:dyDescent="0.25">
      <c r="A28" s="16" t="s">
        <v>311</v>
      </c>
      <c r="B28" s="14" t="s">
        <v>836</v>
      </c>
      <c r="C28" s="14" t="s">
        <v>148</v>
      </c>
      <c r="D28" s="139">
        <v>6457</v>
      </c>
      <c r="E28" s="139" t="s">
        <v>1158</v>
      </c>
      <c r="F28" s="139" t="s">
        <v>1157</v>
      </c>
      <c r="G28" s="14" t="s">
        <v>837</v>
      </c>
      <c r="H28" s="160" t="s">
        <v>838</v>
      </c>
      <c r="I28" s="14" t="s">
        <v>1498</v>
      </c>
      <c r="J28" s="160" t="s">
        <v>1499</v>
      </c>
      <c r="K28" s="14"/>
      <c r="L28" s="14"/>
      <c r="M28" s="14"/>
      <c r="N28" s="16"/>
      <c r="O28" s="14"/>
      <c r="P28" s="14" t="s">
        <v>29</v>
      </c>
      <c r="Q28" s="139"/>
      <c r="R28" s="14"/>
      <c r="S28" s="160"/>
      <c r="T28" s="14"/>
      <c r="U28" s="160"/>
      <c r="V28" s="16"/>
      <c r="W28" s="14"/>
      <c r="X28" s="14"/>
      <c r="Y28" s="139"/>
      <c r="Z28" s="14"/>
      <c r="AA28" s="166"/>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c r="BH28" s="161"/>
      <c r="BI28" s="161"/>
      <c r="BJ28" s="161"/>
      <c r="BK28" s="161"/>
      <c r="BL28" s="161"/>
      <c r="BM28" s="161"/>
      <c r="BN28" s="161"/>
      <c r="BO28" s="161"/>
      <c r="BP28" s="161"/>
      <c r="BQ28" s="161"/>
      <c r="BR28" s="161"/>
      <c r="BS28" s="161"/>
      <c r="BT28" s="161"/>
      <c r="BU28" s="161"/>
      <c r="BV28" s="161"/>
      <c r="BW28" s="161"/>
      <c r="BX28" s="161"/>
      <c r="BY28" s="161"/>
      <c r="BZ28" s="161"/>
      <c r="CA28" s="161"/>
      <c r="CB28" s="161"/>
      <c r="CC28" s="161"/>
      <c r="CD28" s="161"/>
      <c r="CE28" s="161"/>
      <c r="CF28" s="161"/>
      <c r="CG28" s="161"/>
      <c r="CH28" s="161"/>
      <c r="CI28" s="161"/>
      <c r="CJ28" s="161"/>
      <c r="CK28" s="161"/>
      <c r="CL28" s="161"/>
      <c r="CM28" s="161"/>
      <c r="CN28" s="161"/>
      <c r="CO28" s="161"/>
      <c r="CP28" s="161"/>
      <c r="CQ28" s="161"/>
      <c r="CR28" s="161"/>
      <c r="CS28" s="161"/>
      <c r="CT28" s="161"/>
      <c r="CU28" s="161"/>
      <c r="CV28" s="161"/>
      <c r="CW28" s="161"/>
      <c r="CX28" s="161"/>
      <c r="CY28" s="161"/>
      <c r="CZ28" s="161"/>
      <c r="DA28" s="161"/>
      <c r="DB28" s="161"/>
      <c r="DC28" s="161"/>
      <c r="DD28" s="161"/>
      <c r="DE28" s="161"/>
      <c r="DF28" s="161"/>
      <c r="DG28" s="161"/>
      <c r="DH28" s="161"/>
      <c r="DI28" s="161"/>
      <c r="DJ28" s="161"/>
      <c r="DK28" s="161"/>
      <c r="DL28" s="161"/>
      <c r="DM28" s="161"/>
      <c r="DN28" s="161"/>
      <c r="DO28" s="161"/>
      <c r="DP28" s="161"/>
      <c r="DQ28" s="161"/>
      <c r="DR28" s="161"/>
      <c r="DS28" s="161"/>
      <c r="DT28" s="161"/>
      <c r="DU28" s="161"/>
      <c r="DV28" s="161"/>
      <c r="DW28" s="161"/>
      <c r="DX28" s="161"/>
      <c r="DY28" s="161"/>
      <c r="DZ28" s="161"/>
      <c r="EA28" s="161"/>
      <c r="EB28" s="161"/>
      <c r="EC28" s="161"/>
      <c r="ED28" s="161"/>
      <c r="EE28" s="161"/>
      <c r="EF28" s="161"/>
      <c r="EG28" s="161"/>
      <c r="EH28" s="161"/>
      <c r="EI28" s="161"/>
      <c r="EJ28" s="161"/>
      <c r="EK28" s="161"/>
      <c r="EL28" s="161"/>
      <c r="EM28" s="161"/>
      <c r="EN28" s="161"/>
      <c r="EO28" s="161"/>
      <c r="EP28" s="161"/>
      <c r="EQ28" s="161"/>
      <c r="ER28" s="161"/>
      <c r="ES28" s="161"/>
      <c r="ET28" s="161"/>
      <c r="EU28" s="161"/>
      <c r="EV28" s="161"/>
      <c r="EW28" s="161"/>
      <c r="EX28" s="161"/>
      <c r="EY28" s="161"/>
      <c r="EZ28" s="161"/>
      <c r="FA28" s="161"/>
      <c r="FB28" s="161"/>
      <c r="FC28" s="161"/>
      <c r="FD28" s="161"/>
      <c r="FE28" s="161"/>
      <c r="FF28" s="161"/>
      <c r="FG28" s="161"/>
      <c r="FH28" s="161"/>
      <c r="FI28" s="161"/>
      <c r="FJ28" s="161"/>
      <c r="FK28" s="161"/>
      <c r="FL28" s="161"/>
      <c r="FM28" s="161"/>
      <c r="FN28" s="161"/>
      <c r="FO28" s="161"/>
      <c r="FP28" s="161"/>
      <c r="FQ28" s="161"/>
      <c r="FR28" s="161"/>
      <c r="FS28" s="161"/>
      <c r="FT28" s="161"/>
      <c r="FU28" s="161"/>
      <c r="FV28" s="161"/>
      <c r="FW28" s="161"/>
      <c r="FX28" s="161"/>
      <c r="FY28" s="161"/>
      <c r="FZ28" s="161"/>
      <c r="GA28" s="161"/>
      <c r="GB28" s="161"/>
      <c r="GC28" s="161"/>
      <c r="GD28" s="161"/>
      <c r="GE28" s="161"/>
      <c r="GF28" s="161"/>
      <c r="GG28" s="161"/>
      <c r="GH28" s="161"/>
      <c r="GI28" s="161"/>
      <c r="GJ28" s="161"/>
      <c r="GK28" s="161"/>
      <c r="GL28" s="161"/>
      <c r="GM28" s="161"/>
      <c r="GN28" s="161"/>
      <c r="GO28" s="161"/>
      <c r="GP28" s="161"/>
      <c r="GQ28" s="161"/>
      <c r="GR28" s="161"/>
      <c r="GS28" s="161"/>
      <c r="GT28" s="161"/>
      <c r="GU28" s="161"/>
      <c r="GV28" s="161"/>
      <c r="GW28" s="161"/>
      <c r="GX28" s="161"/>
      <c r="GY28" s="161"/>
      <c r="GZ28" s="161"/>
      <c r="HA28" s="161"/>
      <c r="HB28" s="161"/>
      <c r="HC28" s="161"/>
      <c r="HD28" s="161"/>
      <c r="HE28" s="161"/>
      <c r="HF28" s="161"/>
      <c r="HG28" s="161"/>
      <c r="HH28" s="161"/>
      <c r="HI28" s="161"/>
      <c r="HJ28" s="161"/>
      <c r="HK28" s="161"/>
      <c r="HL28" s="161"/>
      <c r="HM28" s="161"/>
      <c r="HN28" s="161"/>
      <c r="HO28" s="161"/>
      <c r="HP28" s="161"/>
      <c r="HQ28" s="161"/>
      <c r="HR28" s="161"/>
      <c r="HS28" s="161"/>
      <c r="HT28" s="161"/>
      <c r="HU28" s="161"/>
      <c r="HV28" s="161"/>
      <c r="HW28" s="161"/>
      <c r="HX28" s="161"/>
      <c r="HY28" s="161"/>
      <c r="HZ28" s="161"/>
      <c r="IA28" s="161"/>
      <c r="IB28" s="161"/>
      <c r="IC28" s="161"/>
      <c r="ID28" s="161"/>
      <c r="IE28" s="161"/>
      <c r="IF28" s="161"/>
      <c r="IG28" s="161"/>
      <c r="IH28" s="161"/>
      <c r="II28" s="161"/>
      <c r="IJ28" s="161"/>
      <c r="IK28" s="161"/>
      <c r="IL28" s="161"/>
      <c r="IM28" s="161"/>
      <c r="IN28" s="161"/>
      <c r="IO28" s="161"/>
      <c r="IP28" s="161"/>
      <c r="IQ28" s="161"/>
      <c r="IR28" s="161"/>
      <c r="IS28" s="161"/>
      <c r="IT28" s="161"/>
      <c r="IU28" s="161"/>
      <c r="IV28" s="161"/>
      <c r="IW28" s="161"/>
      <c r="IX28" s="161"/>
      <c r="IY28" s="161"/>
      <c r="IZ28" s="161"/>
      <c r="JA28" s="161"/>
      <c r="JB28" s="161"/>
      <c r="JC28" s="161"/>
      <c r="JD28" s="161"/>
      <c r="JE28" s="161"/>
      <c r="JF28" s="161"/>
      <c r="JG28" s="161"/>
      <c r="JH28" s="161"/>
      <c r="JI28" s="161"/>
      <c r="JJ28" s="161"/>
      <c r="JK28" s="161"/>
      <c r="JL28" s="161"/>
      <c r="JM28" s="161"/>
      <c r="JN28" s="161"/>
      <c r="JO28" s="161"/>
      <c r="JP28" s="161"/>
      <c r="JQ28" s="161"/>
      <c r="JR28" s="161"/>
      <c r="JS28" s="161"/>
      <c r="JT28" s="161"/>
      <c r="JU28" s="161"/>
      <c r="JV28" s="161"/>
      <c r="JW28" s="161"/>
      <c r="JX28" s="161"/>
      <c r="JY28" s="161"/>
      <c r="JZ28" s="161"/>
      <c r="KA28" s="161"/>
      <c r="KB28" s="161"/>
      <c r="KC28" s="161"/>
      <c r="KD28" s="161"/>
      <c r="KE28" s="161"/>
      <c r="KF28" s="161"/>
      <c r="KG28" s="161"/>
      <c r="KH28" s="161"/>
      <c r="KI28" s="161"/>
      <c r="KJ28" s="161"/>
      <c r="KK28" s="161"/>
      <c r="KL28" s="161"/>
      <c r="KM28" s="161"/>
      <c r="KN28" s="161"/>
      <c r="KO28" s="161"/>
      <c r="KP28" s="161"/>
      <c r="KQ28" s="161"/>
      <c r="KR28" s="161"/>
      <c r="KS28" s="161"/>
      <c r="KT28" s="161"/>
      <c r="KU28" s="161"/>
      <c r="KV28" s="161"/>
      <c r="KW28" s="161"/>
      <c r="KX28" s="161"/>
      <c r="KY28" s="161"/>
      <c r="KZ28" s="161"/>
      <c r="LA28" s="161"/>
      <c r="LB28" s="161"/>
      <c r="LC28" s="161"/>
      <c r="LD28" s="161"/>
      <c r="LE28" s="161"/>
      <c r="LF28" s="161"/>
      <c r="LG28" s="161"/>
      <c r="LH28" s="161"/>
      <c r="LI28" s="161"/>
      <c r="LJ28" s="161"/>
      <c r="LK28" s="161"/>
      <c r="LL28" s="161"/>
      <c r="LM28" s="161"/>
      <c r="LN28" s="161"/>
      <c r="LO28" s="161"/>
      <c r="LP28" s="161"/>
      <c r="LQ28" s="161"/>
      <c r="LR28" s="161"/>
      <c r="LS28" s="161"/>
      <c r="LT28" s="161"/>
      <c r="LU28" s="161"/>
      <c r="LV28" s="161"/>
      <c r="LW28" s="161"/>
      <c r="LX28" s="161"/>
      <c r="LY28" s="161"/>
      <c r="LZ28" s="161"/>
      <c r="MA28" s="161"/>
      <c r="MB28" s="161"/>
      <c r="MC28" s="161"/>
      <c r="MD28" s="161"/>
      <c r="ME28" s="161"/>
      <c r="MF28" s="161"/>
      <c r="MG28" s="161"/>
      <c r="MH28" s="161"/>
      <c r="MI28" s="161"/>
      <c r="MJ28" s="161"/>
      <c r="MK28" s="161"/>
      <c r="ML28" s="161"/>
      <c r="MM28" s="161"/>
      <c r="MN28" s="161"/>
      <c r="MO28" s="161"/>
      <c r="MP28" s="161"/>
      <c r="MQ28" s="161"/>
      <c r="MR28" s="161"/>
      <c r="MS28" s="161"/>
      <c r="MT28" s="161"/>
      <c r="MU28" s="161"/>
      <c r="MV28" s="161"/>
      <c r="MW28" s="161"/>
      <c r="MX28" s="161"/>
      <c r="MY28" s="161"/>
      <c r="MZ28" s="161"/>
      <c r="NA28" s="161"/>
      <c r="NB28" s="161"/>
      <c r="NC28" s="161"/>
      <c r="ND28" s="161"/>
      <c r="NE28" s="161"/>
      <c r="NF28" s="161"/>
      <c r="NG28" s="161"/>
      <c r="NH28" s="161"/>
      <c r="NI28" s="161"/>
      <c r="NJ28" s="161"/>
      <c r="NK28" s="161"/>
      <c r="NL28" s="161"/>
      <c r="NM28" s="161"/>
      <c r="NN28" s="161"/>
      <c r="NO28" s="161"/>
      <c r="NP28" s="161"/>
      <c r="NQ28" s="161"/>
      <c r="NR28" s="161"/>
      <c r="NS28" s="161"/>
      <c r="NT28" s="161"/>
      <c r="NU28" s="161"/>
      <c r="NV28" s="161"/>
      <c r="NW28" s="161"/>
      <c r="NX28" s="161"/>
      <c r="NY28" s="161"/>
      <c r="NZ28" s="161"/>
      <c r="OA28" s="161"/>
      <c r="OB28" s="161"/>
      <c r="OC28" s="161"/>
      <c r="OD28" s="161"/>
      <c r="OE28" s="161"/>
      <c r="OF28" s="161"/>
      <c r="OG28" s="161"/>
      <c r="OH28" s="161"/>
      <c r="OI28" s="161"/>
      <c r="OJ28" s="161"/>
      <c r="OK28" s="161"/>
      <c r="OL28" s="161"/>
      <c r="OM28" s="161"/>
      <c r="ON28" s="161"/>
      <c r="OO28" s="161"/>
      <c r="OP28" s="161"/>
      <c r="OQ28" s="161"/>
      <c r="OR28" s="161"/>
      <c r="OS28" s="161"/>
      <c r="OT28" s="161"/>
      <c r="OU28" s="161"/>
      <c r="OV28" s="161"/>
      <c r="OW28" s="161"/>
      <c r="OX28" s="161"/>
      <c r="OY28" s="161"/>
      <c r="OZ28" s="161"/>
      <c r="PA28" s="161"/>
      <c r="PB28" s="161"/>
      <c r="PC28" s="161"/>
      <c r="PD28" s="161"/>
      <c r="PE28" s="161"/>
      <c r="PF28" s="161"/>
      <c r="PG28" s="161"/>
      <c r="PH28" s="161"/>
      <c r="PI28" s="161"/>
      <c r="PJ28" s="161"/>
      <c r="PK28" s="161"/>
      <c r="PL28" s="161"/>
      <c r="PM28" s="161"/>
      <c r="PN28" s="161"/>
      <c r="PO28" s="161"/>
      <c r="PP28" s="161"/>
      <c r="PQ28" s="161"/>
      <c r="PR28" s="161"/>
      <c r="PS28" s="161"/>
      <c r="PT28" s="161"/>
      <c r="PU28" s="161"/>
      <c r="PV28" s="161"/>
      <c r="PW28" s="161"/>
      <c r="PX28" s="161"/>
      <c r="PY28" s="161"/>
      <c r="PZ28" s="161"/>
      <c r="QA28" s="161"/>
      <c r="QB28" s="161"/>
      <c r="QC28" s="161"/>
      <c r="QD28" s="161"/>
      <c r="QE28" s="161"/>
      <c r="QF28" s="161"/>
      <c r="QG28" s="161"/>
      <c r="QH28" s="161"/>
      <c r="QI28" s="161"/>
      <c r="QJ28" s="161"/>
      <c r="QK28" s="161"/>
      <c r="QL28" s="161"/>
      <c r="QM28" s="161"/>
      <c r="QN28" s="161"/>
      <c r="QO28" s="161"/>
      <c r="QP28" s="161"/>
      <c r="QQ28" s="161"/>
      <c r="QR28" s="161"/>
      <c r="QS28" s="161"/>
      <c r="QT28" s="161"/>
      <c r="QU28" s="161"/>
      <c r="QV28" s="161"/>
      <c r="QW28" s="161"/>
      <c r="QX28" s="161"/>
      <c r="QY28" s="161"/>
      <c r="QZ28" s="161"/>
      <c r="RA28" s="161"/>
      <c r="RB28" s="161"/>
      <c r="RC28" s="161"/>
      <c r="RD28" s="161"/>
      <c r="RE28" s="161"/>
      <c r="RF28" s="161"/>
      <c r="RG28" s="161"/>
      <c r="RH28" s="161"/>
      <c r="RI28" s="161"/>
      <c r="RJ28" s="161"/>
      <c r="RK28" s="161"/>
      <c r="RL28" s="161"/>
      <c r="RM28" s="161"/>
      <c r="RN28" s="161"/>
      <c r="RO28" s="161"/>
      <c r="RP28" s="161"/>
      <c r="RQ28" s="161"/>
      <c r="RR28" s="161"/>
      <c r="RS28" s="161"/>
      <c r="RT28" s="161"/>
      <c r="RU28" s="161"/>
      <c r="RV28" s="161"/>
      <c r="RW28" s="161"/>
      <c r="RX28" s="161"/>
      <c r="RY28" s="161"/>
      <c r="RZ28" s="161"/>
      <c r="SA28" s="161"/>
      <c r="SB28" s="161"/>
      <c r="SC28" s="161"/>
      <c r="SD28" s="161"/>
      <c r="SE28" s="161"/>
      <c r="SF28" s="161"/>
      <c r="SG28" s="161"/>
      <c r="SH28" s="161"/>
      <c r="SI28" s="161"/>
      <c r="SJ28" s="161"/>
      <c r="SK28" s="161"/>
      <c r="SL28" s="161"/>
      <c r="SM28" s="161"/>
      <c r="SN28" s="161"/>
      <c r="SO28" s="161"/>
      <c r="SP28" s="161"/>
      <c r="SQ28" s="161"/>
      <c r="SR28" s="161"/>
      <c r="SS28" s="161"/>
      <c r="ST28" s="161"/>
      <c r="SU28" s="161"/>
      <c r="SV28" s="161"/>
      <c r="SW28" s="161"/>
      <c r="SX28" s="161"/>
      <c r="SY28" s="161"/>
      <c r="SZ28" s="161"/>
      <c r="TA28" s="161"/>
      <c r="TB28" s="161"/>
      <c r="TC28" s="161"/>
      <c r="TD28" s="161"/>
      <c r="TE28" s="161"/>
      <c r="TF28" s="161"/>
      <c r="TG28" s="161"/>
      <c r="TH28" s="161"/>
      <c r="TI28" s="161"/>
      <c r="TJ28" s="161"/>
      <c r="TK28" s="161"/>
      <c r="TL28" s="161"/>
      <c r="TM28" s="161"/>
      <c r="TN28" s="161"/>
      <c r="TO28" s="161"/>
      <c r="TP28" s="161"/>
      <c r="TQ28" s="161"/>
      <c r="TR28" s="161"/>
      <c r="TS28" s="161"/>
      <c r="TT28" s="161"/>
      <c r="TU28" s="161"/>
      <c r="TV28" s="161"/>
      <c r="TW28" s="161"/>
      <c r="TX28" s="161"/>
      <c r="TY28" s="161"/>
      <c r="TZ28" s="161"/>
      <c r="UA28" s="161"/>
      <c r="UB28" s="161"/>
      <c r="UC28" s="161"/>
      <c r="UD28" s="161"/>
      <c r="UE28" s="161"/>
      <c r="UF28" s="161"/>
      <c r="UG28" s="161"/>
      <c r="UH28" s="161"/>
      <c r="UI28" s="161"/>
      <c r="UJ28" s="161"/>
      <c r="UK28" s="161"/>
      <c r="UL28" s="161"/>
      <c r="UM28" s="161"/>
      <c r="UN28" s="161"/>
      <c r="UO28" s="161"/>
      <c r="UP28" s="161"/>
      <c r="UQ28" s="161"/>
      <c r="UR28" s="161"/>
      <c r="US28" s="161"/>
      <c r="UT28" s="161"/>
      <c r="UU28" s="161"/>
      <c r="UV28" s="161"/>
      <c r="UW28" s="161"/>
      <c r="UX28" s="161"/>
      <c r="UY28" s="161"/>
      <c r="UZ28" s="161"/>
      <c r="VA28" s="161"/>
      <c r="VB28" s="161"/>
      <c r="VC28" s="161"/>
      <c r="VD28" s="161"/>
      <c r="VE28" s="161"/>
      <c r="VF28" s="161"/>
      <c r="VG28" s="161"/>
      <c r="VH28" s="161"/>
      <c r="VI28" s="161"/>
      <c r="VJ28" s="161"/>
      <c r="VK28" s="161"/>
      <c r="VL28" s="161"/>
      <c r="VM28" s="161"/>
      <c r="VN28" s="161"/>
      <c r="VO28" s="161"/>
      <c r="VP28" s="161"/>
      <c r="VQ28" s="161"/>
      <c r="VR28" s="161"/>
      <c r="VS28" s="161"/>
      <c r="VT28" s="161"/>
      <c r="VU28" s="161"/>
      <c r="VV28" s="161"/>
      <c r="VW28" s="161"/>
      <c r="VX28" s="161"/>
      <c r="VY28" s="161"/>
      <c r="VZ28" s="161"/>
      <c r="WA28" s="161"/>
      <c r="WB28" s="161"/>
      <c r="WC28" s="161"/>
      <c r="WD28" s="161"/>
      <c r="WE28" s="161"/>
      <c r="WF28" s="161"/>
      <c r="WG28" s="161"/>
      <c r="WH28" s="161"/>
      <c r="WI28" s="161"/>
      <c r="WJ28" s="161"/>
      <c r="WK28" s="161"/>
      <c r="WL28" s="161"/>
      <c r="WM28" s="161"/>
      <c r="WN28" s="161"/>
      <c r="WO28" s="161"/>
      <c r="WP28" s="161"/>
      <c r="WQ28" s="161"/>
      <c r="WR28" s="161"/>
      <c r="WS28" s="161"/>
      <c r="WT28" s="161"/>
      <c r="WU28" s="161"/>
      <c r="WV28" s="161"/>
      <c r="WW28" s="161"/>
      <c r="WX28" s="161"/>
      <c r="WY28" s="161"/>
      <c r="WZ28" s="161"/>
      <c r="XA28" s="161"/>
      <c r="XB28" s="161"/>
      <c r="XC28" s="161"/>
      <c r="XD28" s="161"/>
      <c r="XE28" s="161"/>
      <c r="XF28" s="161"/>
      <c r="XG28" s="161"/>
      <c r="XH28" s="161"/>
      <c r="XI28" s="161"/>
      <c r="XJ28" s="161"/>
      <c r="XK28" s="161"/>
      <c r="XL28" s="161"/>
      <c r="XM28" s="161"/>
      <c r="XN28" s="161"/>
      <c r="XO28" s="161"/>
      <c r="XP28" s="161"/>
      <c r="XQ28" s="161"/>
      <c r="XR28" s="161"/>
      <c r="XS28" s="161"/>
      <c r="XT28" s="161"/>
      <c r="XU28" s="161"/>
      <c r="XV28" s="161"/>
      <c r="XW28" s="161"/>
      <c r="XX28" s="161"/>
      <c r="XY28" s="161"/>
      <c r="XZ28" s="161"/>
      <c r="YA28" s="161"/>
      <c r="YB28" s="161"/>
      <c r="YC28" s="161"/>
      <c r="YD28" s="161"/>
      <c r="YE28" s="161"/>
      <c r="YF28" s="161"/>
      <c r="YG28" s="161"/>
      <c r="YH28" s="161"/>
      <c r="YI28" s="161"/>
      <c r="YJ28" s="161"/>
      <c r="YK28" s="161"/>
      <c r="YL28" s="161"/>
      <c r="YM28" s="161"/>
      <c r="YN28" s="161"/>
      <c r="YO28" s="161"/>
      <c r="YP28" s="161"/>
      <c r="YQ28" s="161"/>
      <c r="YR28" s="161"/>
      <c r="YS28" s="161"/>
      <c r="YT28" s="161"/>
      <c r="YU28" s="161"/>
      <c r="YV28" s="161"/>
      <c r="YW28" s="161"/>
      <c r="YX28" s="161"/>
      <c r="YY28" s="161"/>
      <c r="YZ28" s="161"/>
      <c r="ZA28" s="161"/>
      <c r="ZB28" s="161"/>
      <c r="ZC28" s="161"/>
      <c r="ZD28" s="161"/>
      <c r="ZE28" s="161"/>
      <c r="ZF28" s="161"/>
      <c r="ZG28" s="161"/>
      <c r="ZH28" s="161"/>
      <c r="ZI28" s="161"/>
      <c r="ZJ28" s="161"/>
      <c r="ZK28" s="161"/>
      <c r="ZL28" s="161"/>
      <c r="ZM28" s="161"/>
      <c r="ZN28" s="161"/>
      <c r="ZO28" s="161"/>
      <c r="ZP28" s="161"/>
      <c r="ZQ28" s="161"/>
      <c r="ZR28" s="161"/>
      <c r="ZS28" s="161"/>
      <c r="ZT28" s="161"/>
      <c r="ZU28" s="161"/>
      <c r="ZV28" s="161"/>
      <c r="ZW28" s="161"/>
      <c r="ZX28" s="161"/>
      <c r="ZY28" s="161"/>
      <c r="ZZ28" s="161"/>
      <c r="AAA28" s="161"/>
      <c r="AAB28" s="161"/>
      <c r="AAC28" s="161"/>
      <c r="AAD28" s="161"/>
      <c r="AAE28" s="161"/>
      <c r="AAF28" s="161"/>
      <c r="AAG28" s="161"/>
      <c r="AAH28" s="161"/>
      <c r="AAI28" s="161"/>
      <c r="AAJ28" s="161"/>
      <c r="AAK28" s="161"/>
      <c r="AAL28" s="161"/>
      <c r="AAM28" s="161"/>
      <c r="AAN28" s="161"/>
      <c r="AAO28" s="161"/>
      <c r="AAP28" s="161"/>
      <c r="AAQ28" s="161"/>
      <c r="AAR28" s="161"/>
      <c r="AAS28" s="161"/>
      <c r="AAT28" s="161"/>
      <c r="AAU28" s="161"/>
      <c r="AAV28" s="161"/>
      <c r="AAW28" s="161"/>
      <c r="AAX28" s="161"/>
      <c r="AAY28" s="161"/>
      <c r="AAZ28" s="161"/>
      <c r="ABA28" s="161"/>
      <c r="ABB28" s="161"/>
      <c r="ABC28" s="161"/>
      <c r="ABD28" s="161"/>
      <c r="ABE28" s="161"/>
      <c r="ABF28" s="161"/>
      <c r="ABG28" s="161"/>
      <c r="ABH28" s="161"/>
      <c r="ABI28" s="161"/>
      <c r="ABJ28" s="161"/>
      <c r="ABK28" s="161"/>
      <c r="ABL28" s="161"/>
      <c r="ABM28" s="161"/>
      <c r="ABN28" s="161"/>
      <c r="ABO28" s="161"/>
      <c r="ABP28" s="161"/>
      <c r="ABQ28" s="161"/>
      <c r="ABR28" s="161"/>
      <c r="ABS28" s="161"/>
      <c r="ABT28" s="161"/>
      <c r="ABU28" s="161"/>
      <c r="ABV28" s="161"/>
      <c r="ABW28" s="161"/>
      <c r="ABX28" s="161"/>
      <c r="ABY28" s="161"/>
      <c r="ABZ28" s="161"/>
      <c r="ACA28" s="161"/>
      <c r="ACB28" s="161"/>
      <c r="ACC28" s="161"/>
      <c r="ACD28" s="161"/>
      <c r="ACE28" s="161"/>
      <c r="ACF28" s="161"/>
      <c r="ACG28" s="161"/>
      <c r="ACH28" s="161"/>
      <c r="ACI28" s="161"/>
      <c r="ACJ28" s="161"/>
      <c r="ACK28" s="161"/>
      <c r="ACL28" s="161"/>
      <c r="ACM28" s="161"/>
      <c r="ACN28" s="161"/>
      <c r="ACO28" s="161"/>
      <c r="ACP28" s="161"/>
      <c r="ACQ28" s="161"/>
      <c r="ACR28" s="161"/>
      <c r="ACS28" s="161"/>
      <c r="ACT28" s="161"/>
      <c r="ACU28" s="161"/>
      <c r="ACV28" s="161"/>
      <c r="ACW28" s="161"/>
      <c r="ACX28" s="161"/>
      <c r="ACY28" s="161"/>
      <c r="ACZ28" s="161"/>
      <c r="ADA28" s="161"/>
      <c r="ADB28" s="161"/>
      <c r="ADC28" s="161"/>
      <c r="ADD28" s="161"/>
      <c r="ADE28" s="161"/>
      <c r="ADF28" s="161"/>
      <c r="ADG28" s="161"/>
      <c r="ADH28" s="161"/>
      <c r="ADI28" s="161"/>
      <c r="ADJ28" s="161"/>
      <c r="ADK28" s="161"/>
      <c r="ADL28" s="161"/>
      <c r="ADM28" s="161"/>
      <c r="ADN28" s="161"/>
      <c r="ADO28" s="161"/>
      <c r="ADP28" s="161"/>
      <c r="ADQ28" s="161"/>
      <c r="ADR28" s="161"/>
      <c r="ADS28" s="161"/>
      <c r="ADT28" s="161"/>
      <c r="ADU28" s="161"/>
      <c r="ADV28" s="161"/>
      <c r="ADW28" s="161"/>
      <c r="ADX28" s="161"/>
      <c r="ADY28" s="161"/>
      <c r="ADZ28" s="161"/>
      <c r="AEA28" s="161"/>
      <c r="AEB28" s="161"/>
      <c r="AEC28" s="161"/>
      <c r="AED28" s="161"/>
      <c r="AEE28" s="161"/>
      <c r="AEF28" s="161"/>
      <c r="AEG28" s="161"/>
      <c r="AEH28" s="161"/>
      <c r="AEI28" s="161"/>
      <c r="AEJ28" s="161"/>
      <c r="AEK28" s="161"/>
      <c r="AEL28" s="161"/>
      <c r="AEM28" s="161"/>
      <c r="AEN28" s="161"/>
      <c r="AEO28" s="161"/>
      <c r="AEP28" s="161"/>
      <c r="AEQ28" s="161"/>
      <c r="AER28" s="161"/>
      <c r="AES28" s="161"/>
      <c r="AET28" s="161"/>
      <c r="AEU28" s="161"/>
      <c r="AEV28" s="161"/>
      <c r="AEW28" s="161"/>
      <c r="AEX28" s="161"/>
      <c r="AEY28" s="161"/>
      <c r="AEZ28" s="161"/>
      <c r="AFA28" s="161"/>
      <c r="AFB28" s="161"/>
      <c r="AFC28" s="161"/>
      <c r="AFD28" s="161"/>
      <c r="AFE28" s="161"/>
      <c r="AFF28" s="161"/>
      <c r="AFG28" s="161"/>
      <c r="AFH28" s="161"/>
      <c r="AFI28" s="161"/>
      <c r="AFJ28" s="161"/>
      <c r="AFK28" s="161"/>
      <c r="AFL28" s="161"/>
      <c r="AFM28" s="161"/>
      <c r="AFN28" s="161"/>
      <c r="AFO28" s="161"/>
      <c r="AFP28" s="161"/>
      <c r="AFQ28" s="161"/>
      <c r="AFR28" s="161"/>
      <c r="AFS28" s="161"/>
      <c r="AFT28" s="161"/>
      <c r="AFU28" s="161"/>
      <c r="AFV28" s="161"/>
      <c r="AFW28" s="161"/>
      <c r="AFX28" s="161"/>
      <c r="AFY28" s="161"/>
      <c r="AFZ28" s="161"/>
      <c r="AGA28" s="161"/>
      <c r="AGB28" s="161"/>
      <c r="AGC28" s="161"/>
      <c r="AGD28" s="161"/>
      <c r="AGE28" s="161"/>
      <c r="AGF28" s="161"/>
      <c r="AGG28" s="161"/>
      <c r="AGH28" s="161"/>
      <c r="AGI28" s="161"/>
      <c r="AGJ28" s="161"/>
      <c r="AGK28" s="161"/>
      <c r="AGL28" s="161"/>
      <c r="AGM28" s="161"/>
      <c r="AGN28" s="161"/>
      <c r="AGO28" s="161"/>
      <c r="AGP28" s="161"/>
      <c r="AGQ28" s="161"/>
      <c r="AGR28" s="161"/>
      <c r="AGS28" s="161"/>
      <c r="AGT28" s="161"/>
      <c r="AGU28" s="161"/>
      <c r="AGV28" s="161"/>
      <c r="AGW28" s="161"/>
      <c r="AGX28" s="161"/>
      <c r="AGY28" s="161"/>
      <c r="AGZ28" s="161"/>
      <c r="AHA28" s="161"/>
      <c r="AHB28" s="161"/>
      <c r="AHC28" s="161"/>
      <c r="AHD28" s="161"/>
      <c r="AHE28" s="161"/>
      <c r="AHF28" s="161"/>
      <c r="AHG28" s="161"/>
      <c r="AHH28" s="161"/>
      <c r="AHI28" s="161"/>
      <c r="AHJ28" s="161"/>
      <c r="AHK28" s="161"/>
      <c r="AHL28" s="161"/>
      <c r="AHM28" s="161"/>
      <c r="AHN28" s="161"/>
      <c r="AHO28" s="161"/>
      <c r="AHP28" s="161"/>
      <c r="AHQ28" s="161"/>
      <c r="AHR28" s="161"/>
      <c r="AHS28" s="161"/>
      <c r="AHT28" s="161"/>
      <c r="AHU28" s="161"/>
      <c r="AHV28" s="161"/>
      <c r="AHW28" s="161"/>
      <c r="AHX28" s="161"/>
      <c r="AHY28" s="161"/>
      <c r="AHZ28" s="161"/>
      <c r="AIA28" s="161"/>
      <c r="AIB28" s="161"/>
      <c r="AIC28" s="161"/>
      <c r="AID28" s="161"/>
      <c r="AIE28" s="161"/>
      <c r="AIF28" s="161"/>
      <c r="AIG28" s="161"/>
      <c r="AIH28" s="161"/>
      <c r="AII28" s="161"/>
      <c r="AIJ28" s="161"/>
      <c r="AIK28" s="161"/>
      <c r="AIL28" s="161"/>
      <c r="AIM28" s="161"/>
      <c r="AIN28" s="161"/>
      <c r="AIO28" s="161"/>
      <c r="AIP28" s="161"/>
      <c r="AIQ28" s="161"/>
      <c r="AIR28" s="161"/>
      <c r="AIS28" s="161"/>
      <c r="AIT28" s="161"/>
      <c r="AIU28" s="161"/>
      <c r="AIV28" s="161"/>
      <c r="AIW28" s="161"/>
      <c r="AIX28" s="161"/>
      <c r="AIY28" s="161"/>
      <c r="AIZ28" s="161"/>
      <c r="AJA28" s="161"/>
      <c r="AJB28" s="161"/>
      <c r="AJC28" s="161"/>
      <c r="AJD28" s="161"/>
      <c r="AJE28" s="161"/>
      <c r="AJF28" s="161"/>
      <c r="AJG28" s="161"/>
      <c r="AJH28" s="161"/>
      <c r="AJI28" s="161"/>
      <c r="AJJ28" s="161"/>
      <c r="AJK28" s="161"/>
      <c r="AJL28" s="161"/>
      <c r="AJM28" s="161"/>
      <c r="AJN28" s="161"/>
      <c r="AJO28" s="161"/>
      <c r="AJP28" s="161"/>
      <c r="AJQ28" s="161"/>
      <c r="AJR28" s="161"/>
      <c r="AJS28" s="161"/>
      <c r="AJT28" s="161"/>
      <c r="AJU28" s="161"/>
      <c r="AJV28" s="161"/>
      <c r="AJW28" s="161"/>
      <c r="AJX28" s="161"/>
      <c r="AJY28" s="161"/>
      <c r="AJZ28" s="161"/>
      <c r="AKA28" s="161"/>
      <c r="AKB28" s="161"/>
      <c r="AKC28" s="161"/>
      <c r="AKD28" s="161"/>
      <c r="AKE28" s="161"/>
      <c r="AKF28" s="161"/>
      <c r="AKG28" s="161"/>
      <c r="AKH28" s="161"/>
      <c r="AKI28" s="161"/>
      <c r="AKJ28" s="161"/>
      <c r="AKK28" s="161"/>
      <c r="AKL28" s="161"/>
      <c r="AKM28" s="161"/>
      <c r="AKN28" s="161"/>
      <c r="AKO28" s="161"/>
      <c r="AKP28" s="161"/>
      <c r="AKQ28" s="161"/>
      <c r="AKR28" s="161"/>
      <c r="AKS28" s="161"/>
      <c r="AKT28" s="161"/>
      <c r="AKU28" s="161"/>
      <c r="AKV28" s="161"/>
      <c r="AKW28" s="161"/>
      <c r="AKX28" s="161"/>
      <c r="AKY28" s="161"/>
      <c r="AKZ28" s="161"/>
      <c r="ALA28" s="161"/>
      <c r="ALB28" s="161"/>
      <c r="ALC28" s="161"/>
      <c r="ALD28" s="161"/>
      <c r="ALE28" s="161"/>
      <c r="ALF28" s="161"/>
      <c r="ALG28" s="161"/>
      <c r="ALH28" s="161"/>
      <c r="ALI28" s="161"/>
      <c r="ALJ28" s="161"/>
      <c r="ALK28" s="161"/>
      <c r="ALL28" s="161"/>
      <c r="ALM28" s="161"/>
      <c r="ALN28" s="161"/>
      <c r="ALO28" s="161"/>
      <c r="ALP28" s="161"/>
      <c r="ALQ28" s="161"/>
      <c r="ALR28" s="161"/>
      <c r="ALS28" s="161"/>
      <c r="ALT28" s="161"/>
      <c r="ALU28" s="161"/>
      <c r="ALV28" s="161"/>
      <c r="ALW28" s="161"/>
      <c r="ALX28" s="161"/>
      <c r="ALY28" s="161"/>
      <c r="ALZ28" s="161"/>
      <c r="AMA28" s="161"/>
      <c r="AMB28" s="161"/>
      <c r="AMC28" s="161"/>
      <c r="AMD28" s="161"/>
      <c r="AME28" s="161"/>
      <c r="AMF28" s="161"/>
      <c r="AMG28" s="161"/>
      <c r="AMH28" s="161"/>
      <c r="AMI28" s="161"/>
      <c r="AMJ28" s="161"/>
      <c r="AMK28" s="161"/>
      <c r="AML28" s="161"/>
      <c r="AMM28" s="161"/>
      <c r="AMN28" s="161"/>
      <c r="AMO28" s="161"/>
      <c r="AMP28" s="161"/>
      <c r="AMQ28" s="161"/>
      <c r="AMR28" s="161"/>
      <c r="AMS28" s="161"/>
      <c r="AMT28" s="161"/>
      <c r="AMU28" s="161"/>
      <c r="AMV28" s="161"/>
      <c r="AMW28" s="161"/>
      <c r="AMX28" s="161"/>
      <c r="AMY28" s="161"/>
      <c r="AMZ28" s="161"/>
      <c r="ANA28" s="161"/>
      <c r="ANB28" s="161"/>
      <c r="ANC28" s="161"/>
      <c r="AND28" s="161"/>
      <c r="ANE28" s="161"/>
      <c r="ANF28" s="161"/>
      <c r="ANG28" s="161"/>
      <c r="ANH28" s="161"/>
      <c r="ANI28" s="161"/>
      <c r="ANJ28" s="161"/>
      <c r="ANK28" s="161"/>
      <c r="ANL28" s="161"/>
      <c r="ANM28" s="161"/>
      <c r="ANN28" s="161"/>
      <c r="ANO28" s="161"/>
      <c r="ANP28" s="161"/>
      <c r="ANQ28" s="161"/>
      <c r="ANR28" s="161"/>
      <c r="ANS28" s="161"/>
      <c r="ANT28" s="161"/>
      <c r="ANU28" s="161"/>
      <c r="ANV28" s="161"/>
      <c r="ANW28" s="161"/>
      <c r="ANX28" s="161"/>
      <c r="ANY28" s="161"/>
      <c r="ANZ28" s="161"/>
      <c r="AOA28" s="161"/>
      <c r="AOB28" s="161"/>
      <c r="AOC28" s="161"/>
      <c r="AOD28" s="161"/>
      <c r="AOE28" s="161"/>
      <c r="AOF28" s="161"/>
      <c r="AOG28" s="161"/>
      <c r="AOH28" s="161"/>
      <c r="AOI28" s="161"/>
      <c r="AOJ28" s="161"/>
      <c r="AOK28" s="161"/>
      <c r="AOL28" s="161"/>
      <c r="AOM28" s="161"/>
      <c r="AON28" s="161"/>
      <c r="AOO28" s="161"/>
      <c r="AOP28" s="161"/>
      <c r="AOQ28" s="161"/>
      <c r="AOR28" s="161"/>
      <c r="AOS28" s="161"/>
      <c r="AOT28" s="161"/>
      <c r="AOU28" s="161"/>
      <c r="AOV28" s="161"/>
      <c r="AOW28" s="161"/>
      <c r="AOX28" s="161"/>
      <c r="AOY28" s="161"/>
      <c r="AOZ28" s="161"/>
      <c r="APA28" s="161"/>
      <c r="APB28" s="161"/>
      <c r="APC28" s="161"/>
      <c r="APD28" s="161"/>
      <c r="APE28" s="161"/>
      <c r="APF28" s="161"/>
      <c r="APG28" s="161"/>
      <c r="APH28" s="161"/>
      <c r="API28" s="161"/>
      <c r="APJ28" s="161"/>
      <c r="APK28" s="161"/>
      <c r="APL28" s="161"/>
      <c r="APM28" s="161"/>
      <c r="APN28" s="161"/>
      <c r="APO28" s="161"/>
      <c r="APP28" s="161"/>
      <c r="APQ28" s="161"/>
      <c r="APR28" s="161"/>
      <c r="APS28" s="161"/>
      <c r="APT28" s="161"/>
      <c r="APU28" s="161"/>
      <c r="APV28" s="161"/>
      <c r="APW28" s="161"/>
      <c r="APX28" s="161"/>
      <c r="APY28" s="161"/>
      <c r="APZ28" s="161"/>
      <c r="AQA28" s="161"/>
      <c r="AQB28" s="161"/>
      <c r="AQC28" s="161"/>
      <c r="AQD28" s="161"/>
      <c r="AQE28" s="161"/>
      <c r="AQF28" s="161"/>
      <c r="AQG28" s="161"/>
      <c r="AQH28" s="161"/>
      <c r="AQI28" s="161"/>
      <c r="AQJ28" s="161"/>
      <c r="AQK28" s="161"/>
      <c r="AQL28" s="161"/>
      <c r="AQM28" s="161"/>
      <c r="AQN28" s="161"/>
      <c r="AQO28" s="161"/>
      <c r="AQP28" s="161"/>
      <c r="AQQ28" s="161"/>
      <c r="AQR28" s="161"/>
      <c r="AQS28" s="161"/>
      <c r="AQT28" s="161"/>
      <c r="AQU28" s="161"/>
      <c r="AQV28" s="161"/>
      <c r="AQW28" s="161"/>
      <c r="AQX28" s="161"/>
      <c r="AQY28" s="161"/>
      <c r="AQZ28" s="161"/>
      <c r="ARA28" s="161"/>
      <c r="ARB28" s="161"/>
      <c r="ARC28" s="161"/>
      <c r="ARD28" s="161"/>
      <c r="ARE28" s="161"/>
      <c r="ARF28" s="161"/>
      <c r="ARG28" s="161"/>
      <c r="ARH28" s="161"/>
      <c r="ARI28" s="161"/>
      <c r="ARJ28" s="161"/>
      <c r="ARK28" s="161"/>
      <c r="ARL28" s="161"/>
      <c r="ARM28" s="161"/>
      <c r="ARN28" s="161"/>
      <c r="ARO28" s="161"/>
      <c r="ARP28" s="161"/>
      <c r="ARQ28" s="161"/>
      <c r="ARR28" s="161"/>
      <c r="ARS28" s="161"/>
      <c r="ART28" s="161"/>
      <c r="ARU28" s="161"/>
      <c r="ARV28" s="161"/>
      <c r="ARW28" s="161"/>
      <c r="ARX28" s="161"/>
      <c r="ARY28" s="161"/>
      <c r="ARZ28" s="161"/>
      <c r="ASA28" s="161"/>
      <c r="ASB28" s="161"/>
      <c r="ASC28" s="161"/>
      <c r="ASD28" s="161"/>
      <c r="ASE28" s="161"/>
      <c r="ASF28" s="161"/>
      <c r="ASG28" s="161"/>
      <c r="ASH28" s="161"/>
      <c r="ASI28" s="161"/>
      <c r="ASJ28" s="161"/>
      <c r="ASK28" s="161"/>
      <c r="ASL28" s="161"/>
      <c r="ASM28" s="161"/>
      <c r="ASN28" s="161"/>
      <c r="ASO28" s="161"/>
      <c r="ASP28" s="161"/>
      <c r="ASQ28" s="161"/>
      <c r="ASR28" s="161"/>
      <c r="ASS28" s="161"/>
      <c r="AST28" s="161"/>
      <c r="ASU28" s="161"/>
      <c r="ASV28" s="161"/>
      <c r="ASW28" s="161"/>
      <c r="ASX28" s="161"/>
      <c r="ASY28" s="161"/>
      <c r="ASZ28" s="161"/>
      <c r="ATA28" s="161"/>
      <c r="ATB28" s="161"/>
      <c r="ATC28" s="161"/>
      <c r="ATD28" s="161"/>
      <c r="ATE28" s="161"/>
      <c r="ATF28" s="161"/>
      <c r="ATG28" s="161"/>
      <c r="ATH28" s="161"/>
      <c r="ATI28" s="161"/>
      <c r="ATJ28" s="161"/>
      <c r="ATK28" s="161"/>
      <c r="ATL28" s="161"/>
      <c r="ATM28" s="161"/>
      <c r="ATN28" s="161"/>
      <c r="ATO28" s="161"/>
      <c r="ATP28" s="161"/>
      <c r="ATQ28" s="161"/>
      <c r="ATR28" s="161"/>
      <c r="ATS28" s="161"/>
      <c r="ATT28" s="161"/>
      <c r="ATU28" s="161"/>
      <c r="ATV28" s="161"/>
      <c r="ATW28" s="161"/>
      <c r="ATX28" s="161"/>
      <c r="ATY28" s="161"/>
      <c r="ATZ28" s="161"/>
      <c r="AUA28" s="161"/>
      <c r="AUB28" s="161"/>
      <c r="AUC28" s="161"/>
      <c r="AUD28" s="161"/>
      <c r="AUE28" s="161"/>
      <c r="AUF28" s="161"/>
      <c r="AUG28" s="161"/>
      <c r="AUH28" s="161"/>
      <c r="AUI28" s="161"/>
      <c r="AUJ28" s="161"/>
      <c r="AUK28" s="161"/>
      <c r="AUL28" s="161"/>
      <c r="AUM28" s="161"/>
      <c r="AUN28" s="161"/>
      <c r="AUO28" s="161"/>
      <c r="AUP28" s="161"/>
      <c r="AUQ28" s="161"/>
      <c r="AUR28" s="161"/>
      <c r="AUS28" s="161"/>
      <c r="AUT28" s="161"/>
      <c r="AUU28" s="161"/>
      <c r="AUV28" s="161"/>
      <c r="AUW28" s="161"/>
      <c r="AUX28" s="161"/>
      <c r="AUY28" s="161"/>
      <c r="AUZ28" s="161"/>
      <c r="AVA28" s="161"/>
      <c r="AVB28" s="161"/>
      <c r="AVC28" s="161"/>
      <c r="AVD28" s="161"/>
      <c r="AVE28" s="161"/>
      <c r="AVF28" s="161"/>
      <c r="AVG28" s="161"/>
      <c r="AVH28" s="161"/>
      <c r="AVI28" s="161"/>
      <c r="AVJ28" s="161"/>
      <c r="AVK28" s="161"/>
      <c r="AVL28" s="161"/>
      <c r="AVM28" s="161"/>
      <c r="AVN28" s="161"/>
      <c r="AVO28" s="161"/>
      <c r="AVP28" s="161"/>
      <c r="AVQ28" s="161"/>
      <c r="AVR28" s="161"/>
      <c r="AVS28" s="161"/>
      <c r="AVT28" s="161"/>
      <c r="AVU28" s="161"/>
      <c r="AVV28" s="161"/>
      <c r="AVW28" s="161"/>
      <c r="AVX28" s="161"/>
      <c r="AVY28" s="161"/>
      <c r="AVZ28" s="161"/>
      <c r="AWA28" s="161"/>
      <c r="AWB28" s="161"/>
      <c r="AWC28" s="161"/>
      <c r="AWD28" s="161"/>
      <c r="AWE28" s="161"/>
      <c r="AWF28" s="161"/>
      <c r="AWG28" s="161"/>
      <c r="AWH28" s="161"/>
      <c r="AWI28" s="161"/>
      <c r="AWJ28" s="161"/>
      <c r="AWK28" s="161"/>
      <c r="AWL28" s="161"/>
      <c r="AWM28" s="161"/>
      <c r="AWN28" s="161"/>
      <c r="AWO28" s="161"/>
      <c r="AWP28" s="161"/>
      <c r="AWQ28" s="161"/>
      <c r="AWR28" s="161"/>
      <c r="AWS28" s="161"/>
      <c r="AWT28" s="161"/>
      <c r="AWU28" s="161"/>
      <c r="AWV28" s="161"/>
      <c r="AWW28" s="161"/>
      <c r="AWX28" s="161"/>
      <c r="AWY28" s="161"/>
      <c r="AWZ28" s="161"/>
      <c r="AXA28" s="161"/>
      <c r="AXB28" s="161"/>
      <c r="AXC28" s="161"/>
      <c r="AXD28" s="161"/>
      <c r="AXE28" s="161"/>
      <c r="AXF28" s="161"/>
      <c r="AXG28" s="161"/>
      <c r="AXH28" s="161"/>
      <c r="AXI28" s="161"/>
      <c r="AXJ28" s="161"/>
      <c r="AXK28" s="161"/>
      <c r="AXL28" s="161"/>
      <c r="AXM28" s="161"/>
      <c r="AXN28" s="161"/>
      <c r="AXO28" s="161"/>
      <c r="AXP28" s="161"/>
      <c r="AXQ28" s="161"/>
      <c r="AXR28" s="161"/>
      <c r="AXS28" s="161"/>
      <c r="AXT28" s="161"/>
      <c r="AXU28" s="161"/>
      <c r="AXV28" s="161"/>
      <c r="AXW28" s="161"/>
      <c r="AXX28" s="161"/>
      <c r="AXY28" s="161"/>
      <c r="AXZ28" s="161"/>
      <c r="AYA28" s="161"/>
      <c r="AYB28" s="161"/>
      <c r="AYC28" s="161"/>
      <c r="AYD28" s="161"/>
      <c r="AYE28" s="161"/>
      <c r="AYF28" s="161"/>
      <c r="AYG28" s="161"/>
      <c r="AYH28" s="161"/>
      <c r="AYI28" s="161"/>
      <c r="AYJ28" s="161"/>
      <c r="AYK28" s="161"/>
      <c r="AYL28" s="161"/>
      <c r="AYM28" s="161"/>
      <c r="AYN28" s="161"/>
      <c r="AYO28" s="161"/>
      <c r="AYP28" s="161"/>
      <c r="AYQ28" s="161"/>
      <c r="AYR28" s="161"/>
      <c r="AYS28" s="161"/>
      <c r="AYT28" s="161"/>
      <c r="AYU28" s="161"/>
      <c r="AYV28" s="161"/>
      <c r="AYW28" s="161"/>
      <c r="AYX28" s="161"/>
      <c r="AYY28" s="161"/>
      <c r="AYZ28" s="161"/>
      <c r="AZA28" s="161"/>
      <c r="AZB28" s="161"/>
      <c r="AZC28" s="161"/>
      <c r="AZD28" s="161"/>
      <c r="AZE28" s="161"/>
      <c r="AZF28" s="161"/>
      <c r="AZG28" s="161"/>
      <c r="AZH28" s="161"/>
      <c r="AZI28" s="161"/>
      <c r="AZJ28" s="161"/>
      <c r="AZK28" s="161"/>
      <c r="AZL28" s="161"/>
      <c r="AZM28" s="161"/>
      <c r="AZN28" s="161"/>
      <c r="AZO28" s="161"/>
      <c r="AZP28" s="161"/>
      <c r="AZQ28" s="161"/>
      <c r="AZR28" s="161"/>
      <c r="AZS28" s="161"/>
      <c r="AZT28" s="161"/>
      <c r="AZU28" s="161"/>
      <c r="AZV28" s="161"/>
      <c r="AZW28" s="161"/>
      <c r="AZX28" s="161"/>
      <c r="AZY28" s="161"/>
      <c r="AZZ28" s="161"/>
      <c r="BAA28" s="161"/>
      <c r="BAB28" s="161"/>
      <c r="BAC28" s="161"/>
      <c r="BAD28" s="161"/>
      <c r="BAE28" s="161"/>
      <c r="BAF28" s="161"/>
      <c r="BAG28" s="161"/>
      <c r="BAH28" s="161"/>
      <c r="BAI28" s="161"/>
      <c r="BAJ28" s="161"/>
      <c r="BAK28" s="161"/>
      <c r="BAL28" s="161"/>
      <c r="BAM28" s="161"/>
      <c r="BAN28" s="161"/>
      <c r="BAO28" s="161"/>
      <c r="BAP28" s="161"/>
      <c r="BAQ28" s="161"/>
      <c r="BAR28" s="161"/>
      <c r="BAS28" s="161"/>
      <c r="BAT28" s="161"/>
      <c r="BAU28" s="161"/>
      <c r="BAV28" s="161"/>
      <c r="BAW28" s="161"/>
      <c r="BAX28" s="161"/>
      <c r="BAY28" s="161"/>
      <c r="BAZ28" s="161"/>
      <c r="BBA28" s="161"/>
      <c r="BBB28" s="161"/>
      <c r="BBC28" s="161"/>
      <c r="BBD28" s="161"/>
      <c r="BBE28" s="161"/>
      <c r="BBF28" s="161"/>
      <c r="BBG28" s="161"/>
      <c r="BBH28" s="161"/>
      <c r="BBI28" s="161"/>
      <c r="BBJ28" s="161"/>
      <c r="BBK28" s="161"/>
      <c r="BBL28" s="161"/>
      <c r="BBM28" s="161"/>
      <c r="BBN28" s="161"/>
      <c r="BBO28" s="161"/>
      <c r="BBP28" s="161"/>
      <c r="BBQ28" s="161"/>
      <c r="BBR28" s="161"/>
      <c r="BBS28" s="161"/>
      <c r="BBT28" s="161"/>
      <c r="BBU28" s="161"/>
      <c r="BBV28" s="161"/>
      <c r="BBW28" s="161"/>
      <c r="BBX28" s="161"/>
      <c r="BBY28" s="161"/>
      <c r="BBZ28" s="161"/>
      <c r="BCA28" s="161"/>
      <c r="BCB28" s="161"/>
      <c r="BCC28" s="161"/>
      <c r="BCD28" s="161"/>
      <c r="BCE28" s="161"/>
      <c r="BCF28" s="161"/>
      <c r="BCG28" s="161"/>
      <c r="BCH28" s="161"/>
      <c r="BCI28" s="161"/>
      <c r="BCJ28" s="161"/>
      <c r="BCK28" s="161"/>
      <c r="BCL28" s="161"/>
      <c r="BCM28" s="161"/>
      <c r="BCN28" s="161"/>
      <c r="BCO28" s="161"/>
      <c r="BCP28" s="161"/>
      <c r="BCQ28" s="161"/>
      <c r="BCR28" s="161"/>
      <c r="BCS28" s="161"/>
      <c r="BCT28" s="161"/>
      <c r="BCU28" s="161"/>
      <c r="BCV28" s="161"/>
      <c r="BCW28" s="161"/>
      <c r="BCX28" s="161"/>
      <c r="BCY28" s="161"/>
      <c r="BCZ28" s="161"/>
      <c r="BDA28" s="161"/>
      <c r="BDB28" s="161"/>
      <c r="BDC28" s="161"/>
      <c r="BDD28" s="161"/>
      <c r="BDE28" s="161"/>
      <c r="BDF28" s="161"/>
      <c r="BDG28" s="161"/>
      <c r="BDH28" s="161"/>
      <c r="BDI28" s="161"/>
      <c r="BDJ28" s="161"/>
      <c r="BDK28" s="161"/>
      <c r="BDL28" s="161"/>
      <c r="BDM28" s="161"/>
      <c r="BDN28" s="161"/>
      <c r="BDO28" s="161"/>
      <c r="BDP28" s="161"/>
      <c r="BDQ28" s="161"/>
      <c r="BDR28" s="161"/>
      <c r="BDS28" s="161"/>
      <c r="BDT28" s="161"/>
      <c r="BDU28" s="161"/>
      <c r="BDV28" s="161"/>
      <c r="BDW28" s="161"/>
      <c r="BDX28" s="161"/>
      <c r="BDY28" s="161"/>
      <c r="BDZ28" s="161"/>
      <c r="BEA28" s="161"/>
      <c r="BEB28" s="161"/>
      <c r="BEC28" s="161"/>
      <c r="BED28" s="161"/>
      <c r="BEE28" s="161"/>
      <c r="BEF28" s="161"/>
      <c r="BEG28" s="161"/>
      <c r="BEH28" s="161"/>
      <c r="BEI28" s="161"/>
      <c r="BEJ28" s="161"/>
      <c r="BEK28" s="161"/>
      <c r="BEL28" s="161"/>
      <c r="BEM28" s="161"/>
      <c r="BEN28" s="161"/>
      <c r="BEO28" s="161"/>
      <c r="BEP28" s="161"/>
      <c r="BEQ28" s="161"/>
      <c r="BER28" s="161"/>
      <c r="BES28" s="161"/>
      <c r="BET28" s="161"/>
      <c r="BEU28" s="161"/>
      <c r="BEV28" s="161"/>
      <c r="BEW28" s="161"/>
      <c r="BEX28" s="161"/>
      <c r="BEY28" s="161"/>
      <c r="BEZ28" s="161"/>
      <c r="BFA28" s="161"/>
      <c r="BFB28" s="161"/>
      <c r="BFC28" s="161"/>
      <c r="BFD28" s="161"/>
      <c r="BFE28" s="161"/>
      <c r="BFF28" s="161"/>
      <c r="BFG28" s="161"/>
      <c r="BFH28" s="161"/>
      <c r="BFI28" s="161"/>
      <c r="BFJ28" s="161"/>
      <c r="BFK28" s="161"/>
      <c r="BFL28" s="161"/>
      <c r="BFM28" s="161"/>
      <c r="BFN28" s="161"/>
      <c r="BFO28" s="161"/>
      <c r="BFP28" s="161"/>
      <c r="BFQ28" s="161"/>
      <c r="BFR28" s="161"/>
      <c r="BFS28" s="161"/>
      <c r="BFT28" s="161"/>
      <c r="BFU28" s="161"/>
      <c r="BFV28" s="161"/>
      <c r="BFW28" s="161"/>
      <c r="BFX28" s="161"/>
      <c r="BFY28" s="161"/>
      <c r="BFZ28" s="161"/>
      <c r="BGA28" s="161"/>
      <c r="BGB28" s="161"/>
      <c r="BGC28" s="161"/>
      <c r="BGD28" s="161"/>
      <c r="BGE28" s="161"/>
      <c r="BGF28" s="161"/>
      <c r="BGG28" s="161"/>
      <c r="BGH28" s="161"/>
      <c r="BGI28" s="161"/>
      <c r="BGJ28" s="161"/>
      <c r="BGK28" s="161"/>
      <c r="BGL28" s="161"/>
      <c r="BGM28" s="161"/>
      <c r="BGN28" s="161"/>
      <c r="BGO28" s="161"/>
      <c r="BGP28" s="161"/>
      <c r="BGQ28" s="161"/>
      <c r="BGR28" s="161"/>
      <c r="BGS28" s="161"/>
      <c r="BGT28" s="161"/>
      <c r="BGU28" s="161"/>
      <c r="BGV28" s="161"/>
      <c r="BGW28" s="161"/>
      <c r="BGX28" s="161"/>
      <c r="BGY28" s="161"/>
      <c r="BGZ28" s="161"/>
      <c r="BHA28" s="161"/>
      <c r="BHB28" s="161"/>
      <c r="BHC28" s="161"/>
      <c r="BHD28" s="161"/>
      <c r="BHE28" s="161"/>
      <c r="BHF28" s="161"/>
      <c r="BHG28" s="161"/>
      <c r="BHH28" s="161"/>
      <c r="BHI28" s="161"/>
      <c r="BHJ28" s="161"/>
      <c r="BHK28" s="161"/>
      <c r="BHL28" s="161"/>
      <c r="BHM28" s="161"/>
      <c r="BHN28" s="161"/>
      <c r="BHO28" s="161"/>
      <c r="BHP28" s="161"/>
      <c r="BHQ28" s="161"/>
      <c r="BHR28" s="161"/>
      <c r="BHS28" s="161"/>
      <c r="BHT28" s="161"/>
      <c r="BHU28" s="161"/>
      <c r="BHV28" s="161"/>
      <c r="BHW28" s="161"/>
      <c r="BHX28" s="161"/>
      <c r="BHY28" s="161"/>
      <c r="BHZ28" s="161"/>
      <c r="BIA28" s="161"/>
      <c r="BIB28" s="161"/>
      <c r="BIC28" s="161"/>
      <c r="BID28" s="161"/>
      <c r="BIE28" s="161"/>
      <c r="BIF28" s="161"/>
      <c r="BIG28" s="161"/>
      <c r="BIH28" s="161"/>
      <c r="BII28" s="161"/>
      <c r="BIJ28" s="161"/>
      <c r="BIK28" s="161"/>
      <c r="BIL28" s="161"/>
      <c r="BIM28" s="161"/>
      <c r="BIN28" s="161"/>
      <c r="BIO28" s="161"/>
      <c r="BIP28" s="161"/>
      <c r="BIQ28" s="161"/>
      <c r="BIR28" s="161"/>
      <c r="BIS28" s="161"/>
      <c r="BIT28" s="161"/>
      <c r="BIU28" s="161"/>
      <c r="BIV28" s="161"/>
      <c r="BIW28" s="161"/>
      <c r="BIX28" s="161"/>
      <c r="BIY28" s="161"/>
      <c r="BIZ28" s="161"/>
      <c r="BJA28" s="161"/>
      <c r="BJB28" s="161"/>
      <c r="BJC28" s="161"/>
      <c r="BJD28" s="161"/>
      <c r="BJE28" s="161"/>
      <c r="BJF28" s="161"/>
      <c r="BJG28" s="161"/>
      <c r="BJH28" s="161"/>
      <c r="BJI28" s="161"/>
      <c r="BJJ28" s="161"/>
      <c r="BJK28" s="161"/>
      <c r="BJL28" s="161"/>
      <c r="BJM28" s="161"/>
      <c r="BJN28" s="161"/>
      <c r="BJO28" s="161"/>
      <c r="BJP28" s="161"/>
      <c r="BJQ28" s="161"/>
      <c r="BJR28" s="161"/>
      <c r="BJS28" s="161"/>
      <c r="BJT28" s="161"/>
      <c r="BJU28" s="161"/>
      <c r="BJV28" s="161"/>
      <c r="BJW28" s="161"/>
      <c r="BJX28" s="161"/>
      <c r="BJY28" s="161"/>
      <c r="BJZ28" s="161"/>
      <c r="BKA28" s="161"/>
      <c r="BKB28" s="161"/>
      <c r="BKC28" s="161"/>
      <c r="BKD28" s="161"/>
      <c r="BKE28" s="161"/>
      <c r="BKF28" s="161"/>
      <c r="BKG28" s="161"/>
      <c r="BKH28" s="161"/>
      <c r="BKI28" s="161"/>
      <c r="BKJ28" s="161"/>
      <c r="BKK28" s="161"/>
      <c r="BKL28" s="161"/>
      <c r="BKM28" s="161"/>
      <c r="BKN28" s="161"/>
      <c r="BKO28" s="161"/>
      <c r="BKP28" s="161"/>
      <c r="BKQ28" s="161"/>
      <c r="BKR28" s="161"/>
      <c r="BKS28" s="161"/>
      <c r="BKT28" s="161"/>
      <c r="BKU28" s="161"/>
      <c r="BKV28" s="161"/>
      <c r="BKW28" s="161"/>
      <c r="BKX28" s="161"/>
      <c r="BKY28" s="161"/>
      <c r="BKZ28" s="161"/>
      <c r="BLA28" s="161"/>
      <c r="BLB28" s="161"/>
      <c r="BLC28" s="161"/>
      <c r="BLD28" s="161"/>
      <c r="BLE28" s="161"/>
      <c r="BLF28" s="161"/>
      <c r="BLG28" s="161"/>
      <c r="BLH28" s="161"/>
      <c r="BLI28" s="161"/>
      <c r="BLJ28" s="161"/>
      <c r="BLK28" s="161"/>
      <c r="BLL28" s="161"/>
      <c r="BLM28" s="161"/>
      <c r="BLN28" s="161"/>
      <c r="BLO28" s="161"/>
      <c r="BLP28" s="161"/>
      <c r="BLQ28" s="161"/>
      <c r="BLR28" s="161"/>
      <c r="BLS28" s="161"/>
      <c r="BLT28" s="161"/>
      <c r="BLU28" s="161"/>
      <c r="BLV28" s="161"/>
      <c r="BLW28" s="161"/>
      <c r="BLX28" s="161"/>
      <c r="BLY28" s="161"/>
      <c r="BLZ28" s="161"/>
      <c r="BMA28" s="161"/>
      <c r="BMB28" s="161"/>
      <c r="BMC28" s="161"/>
      <c r="BMD28" s="161"/>
      <c r="BME28" s="161"/>
      <c r="BMF28" s="161"/>
      <c r="BMG28" s="161"/>
      <c r="BMH28" s="161"/>
      <c r="BMI28" s="161"/>
      <c r="BMJ28" s="161"/>
      <c r="BMK28" s="161"/>
      <c r="BML28" s="161"/>
      <c r="BMM28" s="161"/>
      <c r="BMN28" s="161"/>
      <c r="BMO28" s="161"/>
      <c r="BMP28" s="161"/>
      <c r="BMQ28" s="161"/>
      <c r="BMR28" s="161"/>
      <c r="BMS28" s="161"/>
      <c r="BMT28" s="161"/>
      <c r="BMU28" s="161"/>
      <c r="BMV28" s="161"/>
      <c r="BMW28" s="161"/>
      <c r="BMX28" s="161"/>
      <c r="BMY28" s="161"/>
      <c r="BMZ28" s="161"/>
      <c r="BNA28" s="161"/>
      <c r="BNB28" s="161"/>
      <c r="BNC28" s="161"/>
      <c r="BND28" s="161"/>
      <c r="BNE28" s="161"/>
      <c r="BNF28" s="161"/>
      <c r="BNG28" s="161"/>
      <c r="BNH28" s="161"/>
      <c r="BNI28" s="161"/>
      <c r="BNJ28" s="161"/>
      <c r="BNK28" s="161"/>
      <c r="BNL28" s="161"/>
      <c r="BNM28" s="161"/>
      <c r="BNN28" s="161"/>
      <c r="BNO28" s="161"/>
      <c r="BNP28" s="161"/>
      <c r="BNQ28" s="161"/>
      <c r="BNR28" s="161"/>
      <c r="BNS28" s="161"/>
      <c r="BNT28" s="161"/>
      <c r="BNU28" s="161"/>
      <c r="BNV28" s="161"/>
      <c r="BNW28" s="161"/>
      <c r="BNX28" s="161"/>
      <c r="BNY28" s="161"/>
      <c r="BNZ28" s="161"/>
      <c r="BOA28" s="161"/>
      <c r="BOB28" s="161"/>
      <c r="BOC28" s="161"/>
      <c r="BOD28" s="161"/>
      <c r="BOE28" s="161"/>
      <c r="BOF28" s="161"/>
      <c r="BOG28" s="161"/>
      <c r="BOH28" s="161"/>
      <c r="BOI28" s="161"/>
      <c r="BOJ28" s="161"/>
      <c r="BOK28" s="161"/>
      <c r="BOL28" s="161"/>
      <c r="BOM28" s="161"/>
      <c r="BON28" s="161"/>
      <c r="BOO28" s="161"/>
      <c r="BOP28" s="161"/>
      <c r="BOQ28" s="161"/>
      <c r="BOR28" s="161"/>
      <c r="BOS28" s="161"/>
      <c r="BOT28" s="161"/>
      <c r="BOU28" s="161"/>
      <c r="BOV28" s="161"/>
      <c r="BOW28" s="161"/>
      <c r="BOX28" s="161"/>
      <c r="BOY28" s="161"/>
      <c r="BOZ28" s="161"/>
      <c r="BPA28" s="161"/>
      <c r="BPB28" s="161"/>
      <c r="BPC28" s="161"/>
      <c r="BPD28" s="161"/>
      <c r="BPE28" s="161"/>
      <c r="BPF28" s="161"/>
      <c r="BPG28" s="161"/>
      <c r="BPH28" s="161"/>
      <c r="BPI28" s="161"/>
      <c r="BPJ28" s="161"/>
      <c r="BPK28" s="161"/>
      <c r="BPL28" s="161"/>
      <c r="BPM28" s="161"/>
      <c r="BPN28" s="161"/>
      <c r="BPO28" s="161"/>
      <c r="BPP28" s="161"/>
      <c r="BPQ28" s="161"/>
      <c r="BPR28" s="161"/>
      <c r="BPS28" s="161"/>
      <c r="BPT28" s="161"/>
      <c r="BPU28" s="161"/>
      <c r="BPV28" s="161"/>
      <c r="BPW28" s="161"/>
      <c r="BPX28" s="161"/>
      <c r="BPY28" s="161"/>
      <c r="BPZ28" s="161"/>
      <c r="BQA28" s="161"/>
      <c r="BQB28" s="161"/>
      <c r="BQC28" s="161"/>
      <c r="BQD28" s="161"/>
      <c r="BQE28" s="161"/>
      <c r="BQF28" s="161"/>
      <c r="BQG28" s="161"/>
      <c r="BQH28" s="161"/>
      <c r="BQI28" s="161"/>
      <c r="BQJ28" s="161"/>
      <c r="BQK28" s="161"/>
      <c r="BQL28" s="161"/>
      <c r="BQM28" s="161"/>
      <c r="BQN28" s="161"/>
      <c r="BQO28" s="161"/>
      <c r="BQP28" s="161"/>
      <c r="BQQ28" s="161"/>
      <c r="BQR28" s="161"/>
      <c r="BQS28" s="161"/>
      <c r="BQT28" s="161"/>
      <c r="BQU28" s="161"/>
      <c r="BQV28" s="161"/>
      <c r="BQW28" s="161"/>
      <c r="BQX28" s="161"/>
      <c r="BQY28" s="161"/>
      <c r="BQZ28" s="161"/>
      <c r="BRA28" s="161"/>
      <c r="BRB28" s="161"/>
      <c r="BRC28" s="161"/>
      <c r="BRD28" s="161"/>
      <c r="BRE28" s="161"/>
      <c r="BRF28" s="161"/>
      <c r="BRG28" s="161"/>
      <c r="BRH28" s="161"/>
      <c r="BRI28" s="161"/>
      <c r="BRJ28" s="161"/>
      <c r="BRK28" s="161"/>
      <c r="BRL28" s="161"/>
      <c r="BRM28" s="161"/>
      <c r="BRN28" s="161"/>
      <c r="BRO28" s="161"/>
      <c r="BRP28" s="161"/>
      <c r="BRQ28" s="161"/>
      <c r="BRR28" s="161"/>
      <c r="BRS28" s="161"/>
      <c r="BRT28" s="161"/>
      <c r="BRU28" s="161"/>
      <c r="BRV28" s="161"/>
      <c r="BRW28" s="161"/>
      <c r="BRX28" s="161"/>
      <c r="BRY28" s="161"/>
      <c r="BRZ28" s="161"/>
      <c r="BSA28" s="161"/>
      <c r="BSB28" s="161"/>
      <c r="BSC28" s="161"/>
      <c r="BSD28" s="161"/>
      <c r="BSE28" s="161"/>
      <c r="BSF28" s="161"/>
      <c r="BSG28" s="161"/>
      <c r="BSH28" s="161"/>
      <c r="BSI28" s="161"/>
      <c r="BSJ28" s="161"/>
      <c r="BSK28" s="161"/>
      <c r="BSL28" s="161"/>
      <c r="BSM28" s="161"/>
      <c r="BSN28" s="161"/>
      <c r="BSO28" s="161"/>
      <c r="BSP28" s="161"/>
      <c r="BSQ28" s="161"/>
      <c r="BSR28" s="161"/>
      <c r="BSS28" s="161"/>
      <c r="BST28" s="161"/>
      <c r="BSU28" s="161"/>
      <c r="BSV28" s="161"/>
      <c r="BSW28" s="161"/>
      <c r="BSX28" s="161"/>
      <c r="BSY28" s="161"/>
      <c r="BSZ28" s="161"/>
      <c r="BTA28" s="161"/>
      <c r="BTB28" s="161"/>
      <c r="BTC28" s="161"/>
      <c r="BTD28" s="161"/>
      <c r="BTE28" s="161"/>
      <c r="BTF28" s="161"/>
      <c r="BTG28" s="161"/>
      <c r="BTH28" s="161"/>
      <c r="BTI28" s="161"/>
      <c r="BTJ28" s="161"/>
      <c r="BTK28" s="161"/>
      <c r="BTL28" s="161"/>
      <c r="BTM28" s="161"/>
      <c r="BTN28" s="161"/>
      <c r="BTO28" s="161"/>
      <c r="BTP28" s="161"/>
      <c r="BTQ28" s="161"/>
      <c r="BTR28" s="161"/>
      <c r="BTS28" s="161"/>
      <c r="BTT28" s="161"/>
      <c r="BTU28" s="161"/>
      <c r="BTV28" s="161"/>
      <c r="BTW28" s="161"/>
      <c r="BTX28" s="161"/>
      <c r="BTY28" s="161"/>
      <c r="BTZ28" s="161"/>
      <c r="BUA28" s="161"/>
      <c r="BUB28" s="161"/>
      <c r="BUC28" s="161"/>
      <c r="BUD28" s="161"/>
      <c r="BUE28" s="161"/>
      <c r="BUF28" s="161"/>
      <c r="BUG28" s="161"/>
      <c r="BUH28" s="161"/>
      <c r="BUI28" s="161"/>
      <c r="BUJ28" s="161"/>
      <c r="BUK28" s="161"/>
      <c r="BUL28" s="161"/>
      <c r="BUM28" s="161"/>
      <c r="BUN28" s="161"/>
      <c r="BUO28" s="161"/>
      <c r="BUP28" s="161"/>
      <c r="BUQ28" s="161"/>
      <c r="BUR28" s="161"/>
      <c r="BUS28" s="161"/>
      <c r="BUT28" s="161"/>
      <c r="BUU28" s="161"/>
      <c r="BUV28" s="161"/>
      <c r="BUW28" s="161"/>
      <c r="BUX28" s="161"/>
      <c r="BUY28" s="161"/>
      <c r="BUZ28" s="161"/>
      <c r="BVA28" s="161"/>
      <c r="BVB28" s="161"/>
      <c r="BVC28" s="161"/>
      <c r="BVD28" s="161"/>
      <c r="BVE28" s="161"/>
      <c r="BVF28" s="161"/>
      <c r="BVG28" s="161"/>
      <c r="BVH28" s="161"/>
      <c r="BVI28" s="161"/>
      <c r="BVJ28" s="161"/>
      <c r="BVK28" s="161"/>
      <c r="BVL28" s="161"/>
      <c r="BVM28" s="161"/>
      <c r="BVN28" s="161"/>
      <c r="BVO28" s="161"/>
      <c r="BVP28" s="161"/>
      <c r="BVQ28" s="161"/>
      <c r="BVR28" s="161"/>
      <c r="BVS28" s="161"/>
      <c r="BVT28" s="161"/>
      <c r="BVU28" s="161"/>
      <c r="BVV28" s="161"/>
      <c r="BVW28" s="161"/>
      <c r="BVX28" s="161"/>
      <c r="BVY28" s="161"/>
      <c r="BVZ28" s="161"/>
      <c r="BWA28" s="161"/>
      <c r="BWB28" s="161"/>
      <c r="BWC28" s="161"/>
      <c r="BWD28" s="161"/>
      <c r="BWE28" s="161"/>
      <c r="BWF28" s="161"/>
      <c r="BWG28" s="161"/>
      <c r="BWH28" s="161"/>
      <c r="BWI28" s="161"/>
      <c r="BWJ28" s="161"/>
      <c r="BWK28" s="161"/>
      <c r="BWL28" s="161"/>
      <c r="BWM28" s="161"/>
      <c r="BWN28" s="161"/>
      <c r="BWO28" s="161"/>
      <c r="BWP28" s="161"/>
      <c r="BWQ28" s="161"/>
      <c r="BWR28" s="161"/>
      <c r="BWS28" s="161"/>
      <c r="BWT28" s="161"/>
      <c r="BWU28" s="161"/>
      <c r="BWV28" s="161"/>
      <c r="BWW28" s="161"/>
      <c r="BWX28" s="161"/>
      <c r="BWY28" s="161"/>
      <c r="BWZ28" s="161"/>
      <c r="BXA28" s="161"/>
      <c r="BXB28" s="161"/>
      <c r="BXC28" s="161"/>
      <c r="BXD28" s="161"/>
      <c r="BXE28" s="161"/>
      <c r="BXF28" s="161"/>
      <c r="BXG28" s="161"/>
      <c r="BXH28" s="161"/>
      <c r="BXI28" s="161"/>
      <c r="BXJ28" s="161"/>
      <c r="BXK28" s="161"/>
      <c r="BXL28" s="161"/>
      <c r="BXM28" s="161"/>
      <c r="BXN28" s="161"/>
      <c r="BXO28" s="161"/>
      <c r="BXP28" s="161"/>
      <c r="BXQ28" s="161"/>
      <c r="BXR28" s="161"/>
      <c r="BXS28" s="161"/>
      <c r="BXT28" s="161"/>
      <c r="BXU28" s="161"/>
      <c r="BXV28" s="161"/>
      <c r="BXW28" s="161"/>
      <c r="BXX28" s="161"/>
      <c r="BXY28" s="161"/>
      <c r="BXZ28" s="161"/>
      <c r="BYA28" s="161"/>
      <c r="BYB28" s="161"/>
      <c r="BYC28" s="161"/>
      <c r="BYD28" s="161"/>
      <c r="BYE28" s="161"/>
      <c r="BYF28" s="161"/>
      <c r="BYG28" s="161"/>
      <c r="BYH28" s="161"/>
      <c r="BYI28" s="161"/>
      <c r="BYJ28" s="161"/>
      <c r="BYK28" s="161"/>
      <c r="BYL28" s="161"/>
      <c r="BYM28" s="161"/>
      <c r="BYN28" s="161"/>
      <c r="BYO28" s="161"/>
      <c r="BYP28" s="161"/>
      <c r="BYQ28" s="161"/>
      <c r="BYR28" s="161"/>
      <c r="BYS28" s="161"/>
      <c r="BYT28" s="161"/>
      <c r="BYU28" s="161"/>
      <c r="BYV28" s="161"/>
      <c r="BYW28" s="161"/>
      <c r="BYX28" s="161"/>
      <c r="BYY28" s="161"/>
      <c r="BYZ28" s="161"/>
      <c r="BZA28" s="161"/>
      <c r="BZB28" s="161"/>
      <c r="BZC28" s="161"/>
      <c r="BZD28" s="161"/>
      <c r="BZE28" s="161"/>
      <c r="BZF28" s="161"/>
      <c r="BZG28" s="161"/>
      <c r="BZH28" s="161"/>
      <c r="BZI28" s="161"/>
      <c r="BZJ28" s="161"/>
      <c r="BZK28" s="161"/>
      <c r="BZL28" s="161"/>
      <c r="BZM28" s="161"/>
      <c r="BZN28" s="161"/>
      <c r="BZO28" s="161"/>
      <c r="BZP28" s="161"/>
      <c r="BZQ28" s="161"/>
      <c r="BZR28" s="161"/>
      <c r="BZS28" s="161"/>
      <c r="BZT28" s="161"/>
      <c r="BZU28" s="161"/>
      <c r="BZV28" s="161"/>
      <c r="BZW28" s="161"/>
      <c r="BZX28" s="161"/>
      <c r="BZY28" s="161"/>
      <c r="BZZ28" s="161"/>
      <c r="CAA28" s="161"/>
      <c r="CAB28" s="161"/>
      <c r="CAC28" s="161"/>
      <c r="CAD28" s="161"/>
      <c r="CAE28" s="161"/>
      <c r="CAF28" s="161"/>
      <c r="CAG28" s="161"/>
      <c r="CAH28" s="161"/>
      <c r="CAI28" s="161"/>
      <c r="CAJ28" s="161"/>
      <c r="CAK28" s="161"/>
      <c r="CAL28" s="161"/>
      <c r="CAM28" s="161"/>
      <c r="CAN28" s="161"/>
      <c r="CAO28" s="161"/>
      <c r="CAP28" s="161"/>
      <c r="CAQ28" s="161"/>
      <c r="CAR28" s="161"/>
      <c r="CAS28" s="161"/>
      <c r="CAT28" s="161"/>
      <c r="CAU28" s="161"/>
      <c r="CAV28" s="161"/>
      <c r="CAW28" s="161"/>
      <c r="CAX28" s="161"/>
      <c r="CAY28" s="161"/>
      <c r="CAZ28" s="161"/>
      <c r="CBA28" s="161"/>
      <c r="CBB28" s="161"/>
      <c r="CBC28" s="161"/>
      <c r="CBD28" s="161"/>
      <c r="CBE28" s="161"/>
      <c r="CBF28" s="161"/>
      <c r="CBG28" s="161"/>
      <c r="CBH28" s="161"/>
      <c r="CBI28" s="161"/>
      <c r="CBJ28" s="161"/>
      <c r="CBK28" s="161"/>
      <c r="CBL28" s="161"/>
      <c r="CBM28" s="161"/>
      <c r="CBN28" s="161"/>
      <c r="CBO28" s="161"/>
      <c r="CBP28" s="161"/>
      <c r="CBQ28" s="161"/>
      <c r="CBR28" s="161"/>
      <c r="CBS28" s="161"/>
      <c r="CBT28" s="161"/>
      <c r="CBU28" s="161"/>
      <c r="CBV28" s="161"/>
      <c r="CBW28" s="161"/>
      <c r="CBX28" s="161"/>
      <c r="CBY28" s="161"/>
      <c r="CBZ28" s="161"/>
      <c r="CCA28" s="161"/>
      <c r="CCB28" s="161"/>
      <c r="CCC28" s="161"/>
      <c r="CCD28" s="161"/>
      <c r="CCE28" s="161"/>
      <c r="CCF28" s="161"/>
      <c r="CCG28" s="161"/>
      <c r="CCH28" s="161"/>
      <c r="CCI28" s="161"/>
      <c r="CCJ28" s="161"/>
      <c r="CCK28" s="161"/>
      <c r="CCL28" s="161"/>
      <c r="CCM28" s="161"/>
      <c r="CCN28" s="161"/>
      <c r="CCO28" s="161"/>
      <c r="CCP28" s="161"/>
      <c r="CCQ28" s="161"/>
      <c r="CCR28" s="161"/>
      <c r="CCS28" s="161"/>
      <c r="CCT28" s="161"/>
      <c r="CCU28" s="161"/>
      <c r="CCV28" s="161"/>
      <c r="CCW28" s="161"/>
      <c r="CCX28" s="161"/>
      <c r="CCY28" s="161"/>
      <c r="CCZ28" s="161"/>
      <c r="CDA28" s="161"/>
      <c r="CDB28" s="161"/>
      <c r="CDC28" s="161"/>
      <c r="CDD28" s="161"/>
      <c r="CDE28" s="161"/>
      <c r="CDF28" s="161"/>
      <c r="CDG28" s="161"/>
      <c r="CDH28" s="161"/>
      <c r="CDI28" s="161"/>
      <c r="CDJ28" s="161"/>
      <c r="CDK28" s="161"/>
      <c r="CDL28" s="161"/>
      <c r="CDM28" s="161"/>
      <c r="CDN28" s="161"/>
      <c r="CDO28" s="161"/>
      <c r="CDP28" s="161"/>
      <c r="CDQ28" s="161"/>
      <c r="CDR28" s="161"/>
      <c r="CDS28" s="161"/>
      <c r="CDT28" s="161"/>
      <c r="CDU28" s="161"/>
      <c r="CDV28" s="161"/>
      <c r="CDW28" s="161"/>
      <c r="CDX28" s="161"/>
      <c r="CDY28" s="161"/>
      <c r="CDZ28" s="161"/>
      <c r="CEA28" s="161"/>
      <c r="CEB28" s="161"/>
      <c r="CEC28" s="161"/>
      <c r="CED28" s="161"/>
      <c r="CEE28" s="161"/>
      <c r="CEF28" s="161"/>
      <c r="CEG28" s="161"/>
      <c r="CEH28" s="161"/>
      <c r="CEI28" s="161"/>
      <c r="CEJ28" s="161"/>
      <c r="CEK28" s="161"/>
      <c r="CEL28" s="161"/>
      <c r="CEM28" s="161"/>
      <c r="CEN28" s="161"/>
      <c r="CEO28" s="161"/>
      <c r="CEP28" s="161"/>
      <c r="CEQ28" s="161"/>
      <c r="CER28" s="161"/>
      <c r="CES28" s="161"/>
      <c r="CET28" s="161"/>
      <c r="CEU28" s="161"/>
      <c r="CEV28" s="161"/>
      <c r="CEW28" s="161"/>
      <c r="CEX28" s="161"/>
      <c r="CEY28" s="161"/>
      <c r="CEZ28" s="161"/>
      <c r="CFA28" s="161"/>
      <c r="CFB28" s="161"/>
      <c r="CFC28" s="161"/>
      <c r="CFD28" s="161"/>
      <c r="CFE28" s="161"/>
      <c r="CFF28" s="161"/>
      <c r="CFG28" s="161"/>
      <c r="CFH28" s="161"/>
      <c r="CFI28" s="161"/>
      <c r="CFJ28" s="161"/>
      <c r="CFK28" s="161"/>
      <c r="CFL28" s="161"/>
      <c r="CFM28" s="161"/>
      <c r="CFN28" s="161"/>
      <c r="CFO28" s="161"/>
      <c r="CFP28" s="161"/>
      <c r="CFQ28" s="161"/>
      <c r="CFR28" s="161"/>
      <c r="CFS28" s="161"/>
      <c r="CFT28" s="161"/>
      <c r="CFU28" s="161"/>
      <c r="CFV28" s="161"/>
      <c r="CFW28" s="161"/>
      <c r="CFX28" s="161"/>
      <c r="CFY28" s="161"/>
      <c r="CFZ28" s="161"/>
      <c r="CGA28" s="161"/>
      <c r="CGB28" s="161"/>
      <c r="CGC28" s="161"/>
      <c r="CGD28" s="161"/>
      <c r="CGE28" s="161"/>
      <c r="CGF28" s="161"/>
      <c r="CGG28" s="161"/>
      <c r="CGH28" s="161"/>
      <c r="CGI28" s="161"/>
      <c r="CGJ28" s="161"/>
      <c r="CGK28" s="161"/>
      <c r="CGL28" s="161"/>
      <c r="CGM28" s="161"/>
      <c r="CGN28" s="161"/>
      <c r="CGO28" s="161"/>
      <c r="CGP28" s="161"/>
      <c r="CGQ28" s="161"/>
      <c r="CGR28" s="161"/>
      <c r="CGS28" s="161"/>
      <c r="CGT28" s="161"/>
      <c r="CGU28" s="161"/>
      <c r="CGV28" s="161"/>
      <c r="CGW28" s="161"/>
      <c r="CGX28" s="161"/>
      <c r="CGY28" s="161"/>
      <c r="CGZ28" s="161"/>
      <c r="CHA28" s="161"/>
      <c r="CHB28" s="161"/>
      <c r="CHC28" s="161"/>
      <c r="CHD28" s="161"/>
      <c r="CHE28" s="161"/>
      <c r="CHF28" s="161"/>
      <c r="CHG28" s="161"/>
      <c r="CHH28" s="161"/>
      <c r="CHI28" s="161"/>
      <c r="CHJ28" s="161"/>
      <c r="CHK28" s="161"/>
      <c r="CHL28" s="161"/>
      <c r="CHM28" s="161"/>
      <c r="CHN28" s="161"/>
      <c r="CHO28" s="161"/>
      <c r="CHP28" s="161"/>
      <c r="CHQ28" s="161"/>
      <c r="CHR28" s="161"/>
      <c r="CHS28" s="161"/>
      <c r="CHT28" s="161"/>
      <c r="CHU28" s="161"/>
      <c r="CHV28" s="161"/>
      <c r="CHW28" s="161"/>
      <c r="CHX28" s="161"/>
      <c r="CHY28" s="161"/>
      <c r="CHZ28" s="161"/>
      <c r="CIA28" s="161"/>
      <c r="CIB28" s="161"/>
      <c r="CIC28" s="161"/>
      <c r="CID28" s="161"/>
      <c r="CIE28" s="161"/>
      <c r="CIF28" s="161"/>
      <c r="CIG28" s="161"/>
      <c r="CIH28" s="161"/>
      <c r="CII28" s="161"/>
      <c r="CIJ28" s="161"/>
      <c r="CIK28" s="161"/>
      <c r="CIL28" s="161"/>
      <c r="CIM28" s="161"/>
      <c r="CIN28" s="161"/>
      <c r="CIO28" s="161"/>
      <c r="CIP28" s="161"/>
      <c r="CIQ28" s="161"/>
      <c r="CIR28" s="161"/>
      <c r="CIS28" s="161"/>
      <c r="CIT28" s="161"/>
      <c r="CIU28" s="161"/>
      <c r="CIV28" s="161"/>
      <c r="CIW28" s="161"/>
      <c r="CIX28" s="161"/>
      <c r="CIY28" s="161"/>
      <c r="CIZ28" s="161"/>
      <c r="CJA28" s="161"/>
      <c r="CJB28" s="161"/>
      <c r="CJC28" s="161"/>
      <c r="CJD28" s="161"/>
      <c r="CJE28" s="161"/>
      <c r="CJF28" s="161"/>
      <c r="CJG28" s="161"/>
      <c r="CJH28" s="161"/>
      <c r="CJI28" s="161"/>
      <c r="CJJ28" s="161"/>
      <c r="CJK28" s="161"/>
      <c r="CJL28" s="161"/>
      <c r="CJM28" s="161"/>
      <c r="CJN28" s="161"/>
      <c r="CJO28" s="161"/>
      <c r="CJP28" s="161"/>
      <c r="CJQ28" s="161"/>
      <c r="CJR28" s="161"/>
      <c r="CJS28" s="161"/>
      <c r="CJT28" s="161"/>
      <c r="CJU28" s="161"/>
      <c r="CJV28" s="161"/>
      <c r="CJW28" s="161"/>
      <c r="CJX28" s="161"/>
      <c r="CJY28" s="161"/>
      <c r="CJZ28" s="161"/>
      <c r="CKA28" s="161"/>
      <c r="CKB28" s="161"/>
      <c r="CKC28" s="161"/>
      <c r="CKD28" s="161"/>
      <c r="CKE28" s="161"/>
      <c r="CKF28" s="161"/>
      <c r="CKG28" s="161"/>
      <c r="CKH28" s="161"/>
      <c r="CKI28" s="161"/>
      <c r="CKJ28" s="161"/>
      <c r="CKK28" s="161"/>
      <c r="CKL28" s="161"/>
      <c r="CKM28" s="161"/>
      <c r="CKN28" s="161"/>
      <c r="CKO28" s="161"/>
      <c r="CKP28" s="161"/>
      <c r="CKQ28" s="161"/>
      <c r="CKR28" s="161"/>
      <c r="CKS28" s="161"/>
      <c r="CKT28" s="161"/>
      <c r="CKU28" s="161"/>
      <c r="CKV28" s="161"/>
      <c r="CKW28" s="161"/>
      <c r="CKX28" s="161"/>
      <c r="CKY28" s="161"/>
      <c r="CKZ28" s="161"/>
      <c r="CLA28" s="161"/>
      <c r="CLB28" s="161"/>
      <c r="CLC28" s="161"/>
      <c r="CLD28" s="161"/>
      <c r="CLE28" s="161"/>
      <c r="CLF28" s="161"/>
      <c r="CLG28" s="161"/>
      <c r="CLH28" s="161"/>
      <c r="CLI28" s="161"/>
      <c r="CLJ28" s="161"/>
      <c r="CLK28" s="161"/>
      <c r="CLL28" s="161"/>
      <c r="CLM28" s="161"/>
      <c r="CLN28" s="161"/>
      <c r="CLO28" s="161"/>
      <c r="CLP28" s="161"/>
      <c r="CLQ28" s="161"/>
      <c r="CLR28" s="161"/>
      <c r="CLS28" s="161"/>
      <c r="CLT28" s="161"/>
      <c r="CLU28" s="161"/>
      <c r="CLV28" s="161"/>
      <c r="CLW28" s="161"/>
      <c r="CLX28" s="161"/>
      <c r="CLY28" s="161"/>
      <c r="CLZ28" s="161"/>
      <c r="CMA28" s="161"/>
      <c r="CMB28" s="161"/>
      <c r="CMC28" s="161"/>
      <c r="CMD28" s="161"/>
      <c r="CME28" s="161"/>
      <c r="CMF28" s="161"/>
      <c r="CMG28" s="161"/>
      <c r="CMH28" s="161"/>
      <c r="CMI28" s="161"/>
      <c r="CMJ28" s="161"/>
      <c r="CMK28" s="161"/>
      <c r="CML28" s="161"/>
      <c r="CMM28" s="161"/>
      <c r="CMN28" s="161"/>
      <c r="CMO28" s="161"/>
      <c r="CMP28" s="161"/>
      <c r="CMQ28" s="161"/>
      <c r="CMR28" s="161"/>
      <c r="CMS28" s="161"/>
      <c r="CMT28" s="161"/>
      <c r="CMU28" s="161"/>
      <c r="CMV28" s="161"/>
      <c r="CMW28" s="161"/>
      <c r="CMX28" s="161"/>
      <c r="CMY28" s="161"/>
      <c r="CMZ28" s="161"/>
      <c r="CNA28" s="161"/>
      <c r="CNB28" s="161"/>
      <c r="CNC28" s="161"/>
      <c r="CND28" s="161"/>
      <c r="CNE28" s="161"/>
      <c r="CNF28" s="161"/>
      <c r="CNG28" s="161"/>
      <c r="CNH28" s="161"/>
      <c r="CNI28" s="161"/>
      <c r="CNJ28" s="161"/>
      <c r="CNK28" s="161"/>
      <c r="CNL28" s="161"/>
      <c r="CNM28" s="161"/>
      <c r="CNN28" s="161"/>
      <c r="CNO28" s="161"/>
      <c r="CNP28" s="161"/>
      <c r="CNQ28" s="161"/>
      <c r="CNR28" s="161"/>
      <c r="CNS28" s="161"/>
      <c r="CNT28" s="161"/>
      <c r="CNU28" s="161"/>
      <c r="CNV28" s="161"/>
      <c r="CNW28" s="161"/>
      <c r="CNX28" s="161"/>
      <c r="CNY28" s="161"/>
      <c r="CNZ28" s="161"/>
      <c r="COA28" s="161"/>
      <c r="COB28" s="161"/>
      <c r="COC28" s="161"/>
      <c r="COD28" s="161"/>
      <c r="COE28" s="161"/>
      <c r="COF28" s="161"/>
      <c r="COG28" s="161"/>
      <c r="COH28" s="161"/>
      <c r="COI28" s="161"/>
      <c r="COJ28" s="161"/>
      <c r="COK28" s="161"/>
      <c r="COL28" s="161"/>
      <c r="COM28" s="161"/>
      <c r="CON28" s="161"/>
      <c r="COO28" s="161"/>
      <c r="COP28" s="161"/>
      <c r="COQ28" s="161"/>
      <c r="COR28" s="161"/>
      <c r="COS28" s="161"/>
      <c r="COT28" s="161"/>
      <c r="COU28" s="161"/>
      <c r="COV28" s="161"/>
      <c r="COW28" s="161"/>
      <c r="COX28" s="161"/>
      <c r="COY28" s="161"/>
      <c r="COZ28" s="161"/>
      <c r="CPA28" s="161"/>
      <c r="CPB28" s="161"/>
      <c r="CPC28" s="161"/>
      <c r="CPD28" s="161"/>
      <c r="CPE28" s="161"/>
      <c r="CPF28" s="161"/>
      <c r="CPG28" s="161"/>
      <c r="CPH28" s="161"/>
      <c r="CPI28" s="161"/>
      <c r="CPJ28" s="161"/>
      <c r="CPK28" s="161"/>
      <c r="CPL28" s="161"/>
      <c r="CPM28" s="161"/>
      <c r="CPN28" s="161"/>
      <c r="CPO28" s="161"/>
      <c r="CPP28" s="161"/>
      <c r="CPQ28" s="161"/>
      <c r="CPR28" s="161"/>
      <c r="CPS28" s="161"/>
      <c r="CPT28" s="161"/>
      <c r="CPU28" s="161"/>
      <c r="CPV28" s="161"/>
      <c r="CPW28" s="161"/>
      <c r="CPX28" s="161"/>
      <c r="CPY28" s="161"/>
      <c r="CPZ28" s="161"/>
      <c r="CQA28" s="161"/>
      <c r="CQB28" s="161"/>
      <c r="CQC28" s="161"/>
      <c r="CQD28" s="161"/>
      <c r="CQE28" s="161"/>
      <c r="CQF28" s="161"/>
      <c r="CQG28" s="161"/>
      <c r="CQH28" s="161"/>
      <c r="CQI28" s="161"/>
      <c r="CQJ28" s="161"/>
      <c r="CQK28" s="161"/>
      <c r="CQL28" s="161"/>
      <c r="CQM28" s="161"/>
      <c r="CQN28" s="161"/>
      <c r="CQO28" s="161"/>
      <c r="CQP28" s="161"/>
      <c r="CQQ28" s="161"/>
      <c r="CQR28" s="161"/>
      <c r="CQS28" s="161"/>
      <c r="CQT28" s="161"/>
      <c r="CQU28" s="161"/>
      <c r="CQV28" s="161"/>
      <c r="CQW28" s="161"/>
      <c r="CQX28" s="161"/>
      <c r="CQY28" s="161"/>
      <c r="CQZ28" s="161"/>
      <c r="CRA28" s="161"/>
      <c r="CRB28" s="161"/>
      <c r="CRC28" s="161"/>
      <c r="CRD28" s="161"/>
      <c r="CRE28" s="161"/>
      <c r="CRF28" s="161"/>
      <c r="CRG28" s="161"/>
      <c r="CRH28" s="161"/>
      <c r="CRI28" s="161"/>
      <c r="CRJ28" s="161"/>
      <c r="CRK28" s="161"/>
      <c r="CRL28" s="161"/>
      <c r="CRM28" s="161"/>
      <c r="CRN28" s="161"/>
      <c r="CRO28" s="161"/>
      <c r="CRP28" s="161"/>
      <c r="CRQ28" s="161"/>
      <c r="CRR28" s="161"/>
      <c r="CRS28" s="161"/>
      <c r="CRT28" s="161"/>
      <c r="CRU28" s="161"/>
      <c r="CRV28" s="161"/>
      <c r="CRW28" s="161"/>
      <c r="CRX28" s="161"/>
      <c r="CRY28" s="161"/>
      <c r="CRZ28" s="161"/>
      <c r="CSA28" s="161"/>
      <c r="CSB28" s="161"/>
      <c r="CSC28" s="161"/>
      <c r="CSD28" s="161"/>
      <c r="CSE28" s="161"/>
      <c r="CSF28" s="161"/>
      <c r="CSG28" s="161"/>
      <c r="CSH28" s="161"/>
      <c r="CSI28" s="161"/>
      <c r="CSJ28" s="161"/>
      <c r="CSK28" s="161"/>
      <c r="CSL28" s="161"/>
      <c r="CSM28" s="161"/>
      <c r="CSN28" s="161"/>
      <c r="CSO28" s="161"/>
      <c r="CSP28" s="161"/>
      <c r="CSQ28" s="161"/>
      <c r="CSR28" s="161"/>
      <c r="CSS28" s="161"/>
      <c r="CST28" s="161"/>
      <c r="CSU28" s="161"/>
      <c r="CSV28" s="161"/>
      <c r="CSW28" s="161"/>
      <c r="CSX28" s="161"/>
      <c r="CSY28" s="161"/>
      <c r="CSZ28" s="161"/>
      <c r="CTA28" s="161"/>
      <c r="CTB28" s="161"/>
      <c r="CTC28" s="161"/>
      <c r="CTD28" s="161"/>
      <c r="CTE28" s="161"/>
      <c r="CTF28" s="161"/>
      <c r="CTG28" s="161"/>
      <c r="CTH28" s="161"/>
      <c r="CTI28" s="161"/>
      <c r="CTJ28" s="161"/>
      <c r="CTK28" s="161"/>
      <c r="CTL28" s="161"/>
      <c r="CTM28" s="161"/>
      <c r="CTN28" s="161"/>
      <c r="CTO28" s="161"/>
      <c r="CTP28" s="161"/>
      <c r="CTQ28" s="161"/>
      <c r="CTR28" s="161"/>
      <c r="CTS28" s="161"/>
      <c r="CTT28" s="161"/>
      <c r="CTU28" s="161"/>
      <c r="CTV28" s="161"/>
      <c r="CTW28" s="161"/>
      <c r="CTX28" s="161"/>
      <c r="CTY28" s="161"/>
      <c r="CTZ28" s="161"/>
      <c r="CUA28" s="161"/>
      <c r="CUB28" s="161"/>
      <c r="CUC28" s="161"/>
      <c r="CUD28" s="161"/>
      <c r="CUE28" s="161"/>
      <c r="CUF28" s="161"/>
      <c r="CUG28" s="161"/>
      <c r="CUH28" s="161"/>
      <c r="CUI28" s="161"/>
      <c r="CUJ28" s="161"/>
      <c r="CUK28" s="161"/>
      <c r="CUL28" s="161"/>
      <c r="CUM28" s="161"/>
      <c r="CUN28" s="161"/>
      <c r="CUO28" s="161"/>
      <c r="CUP28" s="161"/>
      <c r="CUQ28" s="161"/>
      <c r="CUR28" s="161"/>
      <c r="CUS28" s="161"/>
      <c r="CUT28" s="161"/>
      <c r="CUU28" s="161"/>
      <c r="CUV28" s="161"/>
      <c r="CUW28" s="161"/>
      <c r="CUX28" s="161"/>
      <c r="CUY28" s="161"/>
      <c r="CUZ28" s="161"/>
      <c r="CVA28" s="161"/>
      <c r="CVB28" s="161"/>
      <c r="CVC28" s="161"/>
      <c r="CVD28" s="161"/>
      <c r="CVE28" s="161"/>
      <c r="CVF28" s="161"/>
      <c r="CVG28" s="161"/>
      <c r="CVH28" s="161"/>
      <c r="CVI28" s="161"/>
      <c r="CVJ28" s="161"/>
      <c r="CVK28" s="161"/>
      <c r="CVL28" s="161"/>
      <c r="CVM28" s="161"/>
      <c r="CVN28" s="161"/>
      <c r="CVO28" s="161"/>
      <c r="CVP28" s="161"/>
      <c r="CVQ28" s="161"/>
      <c r="CVR28" s="161"/>
      <c r="CVS28" s="161"/>
      <c r="CVT28" s="161"/>
      <c r="CVU28" s="161"/>
      <c r="CVV28" s="161"/>
      <c r="CVW28" s="161"/>
      <c r="CVX28" s="161"/>
      <c r="CVY28" s="161"/>
      <c r="CVZ28" s="161"/>
      <c r="CWA28" s="161"/>
      <c r="CWB28" s="161"/>
      <c r="CWC28" s="161"/>
      <c r="CWD28" s="161"/>
      <c r="CWE28" s="161"/>
      <c r="CWF28" s="161"/>
      <c r="CWG28" s="161"/>
      <c r="CWH28" s="161"/>
      <c r="CWI28" s="161"/>
      <c r="CWJ28" s="161"/>
      <c r="CWK28" s="161"/>
      <c r="CWL28" s="161"/>
      <c r="CWM28" s="161"/>
      <c r="CWN28" s="161"/>
      <c r="CWO28" s="161"/>
      <c r="CWP28" s="161"/>
      <c r="CWQ28" s="161"/>
      <c r="CWR28" s="161"/>
      <c r="CWS28" s="161"/>
      <c r="CWT28" s="161"/>
      <c r="CWU28" s="161"/>
      <c r="CWV28" s="161"/>
      <c r="CWW28" s="161"/>
      <c r="CWX28" s="161"/>
      <c r="CWY28" s="161"/>
      <c r="CWZ28" s="161"/>
      <c r="CXA28" s="161"/>
      <c r="CXB28" s="161"/>
      <c r="CXC28" s="161"/>
      <c r="CXD28" s="161"/>
      <c r="CXE28" s="161"/>
      <c r="CXF28" s="161"/>
      <c r="CXG28" s="161"/>
      <c r="CXH28" s="161"/>
      <c r="CXI28" s="161"/>
      <c r="CXJ28" s="161"/>
      <c r="CXK28" s="161"/>
      <c r="CXL28" s="161"/>
      <c r="CXM28" s="161"/>
      <c r="CXN28" s="161"/>
      <c r="CXO28" s="161"/>
      <c r="CXP28" s="161"/>
      <c r="CXQ28" s="161"/>
      <c r="CXR28" s="161"/>
      <c r="CXS28" s="161"/>
      <c r="CXT28" s="161"/>
      <c r="CXU28" s="161"/>
      <c r="CXV28" s="161"/>
      <c r="CXW28" s="161"/>
      <c r="CXX28" s="161"/>
      <c r="CXY28" s="161"/>
      <c r="CXZ28" s="161"/>
      <c r="CYA28" s="161"/>
      <c r="CYB28" s="161"/>
      <c r="CYC28" s="161"/>
      <c r="CYD28" s="161"/>
      <c r="CYE28" s="161"/>
      <c r="CYF28" s="161"/>
      <c r="CYG28" s="161"/>
      <c r="CYH28" s="161"/>
    </row>
    <row r="29" spans="1:2686" s="163" customFormat="1" x14ac:dyDescent="0.25">
      <c r="A29" s="16" t="s">
        <v>34</v>
      </c>
      <c r="B29" s="14" t="s">
        <v>839</v>
      </c>
      <c r="C29" s="14" t="s">
        <v>504</v>
      </c>
      <c r="D29" s="139">
        <v>6095</v>
      </c>
      <c r="E29" s="139" t="s">
        <v>1160</v>
      </c>
      <c r="F29" s="139" t="s">
        <v>1159</v>
      </c>
      <c r="G29" s="14" t="s">
        <v>840</v>
      </c>
      <c r="H29" s="160" t="s">
        <v>841</v>
      </c>
      <c r="I29" s="14" t="s">
        <v>842</v>
      </c>
      <c r="J29" s="160" t="s">
        <v>843</v>
      </c>
      <c r="K29" s="14"/>
      <c r="L29" s="14"/>
      <c r="M29" s="14"/>
      <c r="N29" s="16"/>
      <c r="O29" s="14"/>
      <c r="P29" s="14" t="s">
        <v>29</v>
      </c>
      <c r="Q29" s="139" t="s">
        <v>29</v>
      </c>
      <c r="R29" s="14" t="s">
        <v>29</v>
      </c>
      <c r="S29" s="160" t="s">
        <v>29</v>
      </c>
      <c r="T29" s="14" t="s">
        <v>29</v>
      </c>
      <c r="U29" s="160"/>
      <c r="V29" s="16"/>
      <c r="W29" s="14"/>
      <c r="X29" s="14"/>
      <c r="Y29" s="139" t="s">
        <v>29</v>
      </c>
      <c r="Z29" s="14" t="s">
        <v>29</v>
      </c>
      <c r="AA29" s="166"/>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c r="BL29" s="161"/>
      <c r="BM29" s="161"/>
      <c r="BN29" s="161"/>
      <c r="BO29" s="161"/>
      <c r="BP29" s="161"/>
      <c r="BQ29" s="161"/>
      <c r="BR29" s="161"/>
      <c r="BS29" s="161"/>
      <c r="BT29" s="161"/>
      <c r="BU29" s="161"/>
      <c r="BV29" s="161"/>
      <c r="BW29" s="161"/>
      <c r="BX29" s="161"/>
      <c r="BY29" s="161"/>
      <c r="BZ29" s="161"/>
      <c r="CA29" s="161"/>
      <c r="CB29" s="161"/>
      <c r="CC29" s="161"/>
      <c r="CD29" s="161"/>
      <c r="CE29" s="161"/>
      <c r="CF29" s="161"/>
      <c r="CG29" s="161"/>
      <c r="CH29" s="161"/>
      <c r="CI29" s="161"/>
      <c r="CJ29" s="161"/>
      <c r="CK29" s="161"/>
      <c r="CL29" s="161"/>
      <c r="CM29" s="161"/>
      <c r="CN29" s="161"/>
      <c r="CO29" s="161"/>
      <c r="CP29" s="161"/>
      <c r="CQ29" s="161"/>
      <c r="CR29" s="161"/>
      <c r="CS29" s="161"/>
      <c r="CT29" s="161"/>
      <c r="CU29" s="161"/>
      <c r="CV29" s="161"/>
      <c r="CW29" s="161"/>
      <c r="CX29" s="161"/>
      <c r="CY29" s="161"/>
      <c r="CZ29" s="161"/>
      <c r="DA29" s="161"/>
      <c r="DB29" s="161"/>
      <c r="DC29" s="161"/>
      <c r="DD29" s="161"/>
      <c r="DE29" s="161"/>
      <c r="DF29" s="161"/>
      <c r="DG29" s="161"/>
      <c r="DH29" s="161"/>
      <c r="DI29" s="161"/>
      <c r="DJ29" s="161"/>
      <c r="DK29" s="161"/>
      <c r="DL29" s="161"/>
      <c r="DM29" s="161"/>
      <c r="DN29" s="161"/>
      <c r="DO29" s="161"/>
      <c r="DP29" s="161"/>
      <c r="DQ29" s="161"/>
      <c r="DR29" s="161"/>
      <c r="DS29" s="161"/>
      <c r="DT29" s="161"/>
      <c r="DU29" s="161"/>
      <c r="DV29" s="161"/>
      <c r="DW29" s="161"/>
      <c r="DX29" s="161"/>
      <c r="DY29" s="161"/>
      <c r="DZ29" s="161"/>
      <c r="EA29" s="161"/>
      <c r="EB29" s="161"/>
      <c r="EC29" s="161"/>
      <c r="ED29" s="161"/>
      <c r="EE29" s="161"/>
      <c r="EF29" s="161"/>
      <c r="EG29" s="161"/>
      <c r="EH29" s="161"/>
      <c r="EI29" s="161"/>
      <c r="EJ29" s="161"/>
      <c r="EK29" s="161"/>
      <c r="EL29" s="161"/>
      <c r="EM29" s="161"/>
      <c r="EN29" s="161"/>
      <c r="EO29" s="161"/>
      <c r="EP29" s="161"/>
      <c r="EQ29" s="161"/>
      <c r="ER29" s="161"/>
      <c r="ES29" s="161"/>
      <c r="ET29" s="161"/>
      <c r="EU29" s="161"/>
      <c r="EV29" s="161"/>
      <c r="EW29" s="161"/>
      <c r="EX29" s="161"/>
      <c r="EY29" s="161"/>
      <c r="EZ29" s="161"/>
      <c r="FA29" s="161"/>
      <c r="FB29" s="161"/>
      <c r="FC29" s="161"/>
      <c r="FD29" s="161"/>
      <c r="FE29" s="161"/>
      <c r="FF29" s="161"/>
      <c r="FG29" s="161"/>
      <c r="FH29" s="161"/>
      <c r="FI29" s="161"/>
      <c r="FJ29" s="161"/>
      <c r="FK29" s="161"/>
      <c r="FL29" s="161"/>
      <c r="FM29" s="161"/>
      <c r="FN29" s="161"/>
      <c r="FO29" s="161"/>
      <c r="FP29" s="161"/>
      <c r="FQ29" s="161"/>
      <c r="FR29" s="161"/>
      <c r="FS29" s="161"/>
      <c r="FT29" s="161"/>
      <c r="FU29" s="161"/>
      <c r="FV29" s="161"/>
      <c r="FW29" s="161"/>
      <c r="FX29" s="161"/>
      <c r="FY29" s="161"/>
      <c r="FZ29" s="161"/>
      <c r="GA29" s="161"/>
      <c r="GB29" s="161"/>
      <c r="GC29" s="161"/>
      <c r="GD29" s="161"/>
      <c r="GE29" s="161"/>
      <c r="GF29" s="161"/>
      <c r="GG29" s="161"/>
      <c r="GH29" s="161"/>
      <c r="GI29" s="161"/>
      <c r="GJ29" s="161"/>
      <c r="GK29" s="161"/>
      <c r="GL29" s="161"/>
      <c r="GM29" s="161"/>
      <c r="GN29" s="161"/>
      <c r="GO29" s="161"/>
      <c r="GP29" s="161"/>
      <c r="GQ29" s="161"/>
      <c r="GR29" s="161"/>
      <c r="GS29" s="161"/>
      <c r="GT29" s="161"/>
      <c r="GU29" s="161"/>
      <c r="GV29" s="161"/>
      <c r="GW29" s="161"/>
      <c r="GX29" s="161"/>
      <c r="GY29" s="161"/>
      <c r="GZ29" s="161"/>
      <c r="HA29" s="161"/>
      <c r="HB29" s="161"/>
      <c r="HC29" s="161"/>
      <c r="HD29" s="161"/>
      <c r="HE29" s="161"/>
      <c r="HF29" s="161"/>
      <c r="HG29" s="161"/>
      <c r="HH29" s="161"/>
      <c r="HI29" s="161"/>
      <c r="HJ29" s="161"/>
      <c r="HK29" s="161"/>
      <c r="HL29" s="161"/>
      <c r="HM29" s="161"/>
      <c r="HN29" s="161"/>
      <c r="HO29" s="161"/>
      <c r="HP29" s="161"/>
      <c r="HQ29" s="161"/>
      <c r="HR29" s="161"/>
      <c r="HS29" s="161"/>
      <c r="HT29" s="161"/>
      <c r="HU29" s="161"/>
      <c r="HV29" s="161"/>
      <c r="HW29" s="161"/>
      <c r="HX29" s="161"/>
      <c r="HY29" s="161"/>
      <c r="HZ29" s="161"/>
      <c r="IA29" s="161"/>
      <c r="IB29" s="161"/>
      <c r="IC29" s="161"/>
      <c r="ID29" s="161"/>
      <c r="IE29" s="161"/>
      <c r="IF29" s="161"/>
      <c r="IG29" s="161"/>
      <c r="IH29" s="161"/>
      <c r="II29" s="161"/>
      <c r="IJ29" s="161"/>
      <c r="IK29" s="161"/>
      <c r="IL29" s="161"/>
      <c r="IM29" s="161"/>
      <c r="IN29" s="161"/>
      <c r="IO29" s="161"/>
      <c r="IP29" s="161"/>
      <c r="IQ29" s="161"/>
      <c r="IR29" s="161"/>
      <c r="IS29" s="161"/>
      <c r="IT29" s="161"/>
      <c r="IU29" s="161"/>
      <c r="IV29" s="161"/>
      <c r="IW29" s="161"/>
      <c r="IX29" s="161"/>
      <c r="IY29" s="161"/>
      <c r="IZ29" s="161"/>
      <c r="JA29" s="161"/>
      <c r="JB29" s="161"/>
      <c r="JC29" s="161"/>
      <c r="JD29" s="161"/>
      <c r="JE29" s="161"/>
      <c r="JF29" s="161"/>
      <c r="JG29" s="161"/>
      <c r="JH29" s="161"/>
      <c r="JI29" s="161"/>
      <c r="JJ29" s="161"/>
      <c r="JK29" s="161"/>
      <c r="JL29" s="161"/>
      <c r="JM29" s="161"/>
      <c r="JN29" s="161"/>
      <c r="JO29" s="161"/>
      <c r="JP29" s="161"/>
      <c r="JQ29" s="161"/>
      <c r="JR29" s="161"/>
      <c r="JS29" s="161"/>
      <c r="JT29" s="161"/>
      <c r="JU29" s="161"/>
      <c r="JV29" s="161"/>
      <c r="JW29" s="161"/>
      <c r="JX29" s="161"/>
      <c r="JY29" s="161"/>
      <c r="JZ29" s="161"/>
      <c r="KA29" s="161"/>
      <c r="KB29" s="161"/>
      <c r="KC29" s="161"/>
      <c r="KD29" s="161"/>
      <c r="KE29" s="161"/>
      <c r="KF29" s="161"/>
      <c r="KG29" s="161"/>
      <c r="KH29" s="161"/>
      <c r="KI29" s="161"/>
      <c r="KJ29" s="161"/>
      <c r="KK29" s="161"/>
      <c r="KL29" s="161"/>
      <c r="KM29" s="161"/>
      <c r="KN29" s="161"/>
      <c r="KO29" s="161"/>
      <c r="KP29" s="161"/>
      <c r="KQ29" s="161"/>
      <c r="KR29" s="161"/>
      <c r="KS29" s="161"/>
      <c r="KT29" s="161"/>
      <c r="KU29" s="161"/>
      <c r="KV29" s="161"/>
      <c r="KW29" s="161"/>
      <c r="KX29" s="161"/>
      <c r="KY29" s="161"/>
      <c r="KZ29" s="161"/>
      <c r="LA29" s="161"/>
      <c r="LB29" s="161"/>
      <c r="LC29" s="161"/>
      <c r="LD29" s="161"/>
      <c r="LE29" s="161"/>
      <c r="LF29" s="161"/>
      <c r="LG29" s="161"/>
      <c r="LH29" s="161"/>
      <c r="LI29" s="161"/>
      <c r="LJ29" s="161"/>
      <c r="LK29" s="161"/>
      <c r="LL29" s="161"/>
      <c r="LM29" s="161"/>
      <c r="LN29" s="161"/>
      <c r="LO29" s="161"/>
      <c r="LP29" s="161"/>
      <c r="LQ29" s="161"/>
      <c r="LR29" s="161"/>
      <c r="LS29" s="161"/>
      <c r="LT29" s="161"/>
      <c r="LU29" s="161"/>
      <c r="LV29" s="161"/>
      <c r="LW29" s="161"/>
      <c r="LX29" s="161"/>
      <c r="LY29" s="161"/>
      <c r="LZ29" s="161"/>
      <c r="MA29" s="161"/>
      <c r="MB29" s="161"/>
      <c r="MC29" s="161"/>
      <c r="MD29" s="161"/>
      <c r="ME29" s="161"/>
      <c r="MF29" s="161"/>
      <c r="MG29" s="161"/>
      <c r="MH29" s="161"/>
      <c r="MI29" s="161"/>
      <c r="MJ29" s="161"/>
      <c r="MK29" s="161"/>
      <c r="ML29" s="161"/>
      <c r="MM29" s="161"/>
      <c r="MN29" s="161"/>
      <c r="MO29" s="161"/>
      <c r="MP29" s="161"/>
      <c r="MQ29" s="161"/>
      <c r="MR29" s="161"/>
      <c r="MS29" s="161"/>
      <c r="MT29" s="161"/>
      <c r="MU29" s="161"/>
      <c r="MV29" s="161"/>
      <c r="MW29" s="161"/>
      <c r="MX29" s="161"/>
      <c r="MY29" s="161"/>
      <c r="MZ29" s="161"/>
      <c r="NA29" s="161"/>
      <c r="NB29" s="161"/>
      <c r="NC29" s="161"/>
      <c r="ND29" s="161"/>
      <c r="NE29" s="161"/>
      <c r="NF29" s="161"/>
      <c r="NG29" s="161"/>
      <c r="NH29" s="161"/>
      <c r="NI29" s="161"/>
      <c r="NJ29" s="161"/>
      <c r="NK29" s="161"/>
      <c r="NL29" s="161"/>
      <c r="NM29" s="161"/>
      <c r="NN29" s="161"/>
      <c r="NO29" s="161"/>
      <c r="NP29" s="161"/>
      <c r="NQ29" s="161"/>
      <c r="NR29" s="161"/>
      <c r="NS29" s="161"/>
      <c r="NT29" s="161"/>
      <c r="NU29" s="161"/>
      <c r="NV29" s="161"/>
      <c r="NW29" s="161"/>
      <c r="NX29" s="161"/>
      <c r="NY29" s="161"/>
      <c r="NZ29" s="161"/>
      <c r="OA29" s="161"/>
      <c r="OB29" s="161"/>
      <c r="OC29" s="161"/>
      <c r="OD29" s="161"/>
      <c r="OE29" s="161"/>
      <c r="OF29" s="161"/>
      <c r="OG29" s="161"/>
      <c r="OH29" s="161"/>
      <c r="OI29" s="161"/>
      <c r="OJ29" s="161"/>
      <c r="OK29" s="161"/>
      <c r="OL29" s="161"/>
      <c r="OM29" s="161"/>
      <c r="ON29" s="161"/>
      <c r="OO29" s="161"/>
      <c r="OP29" s="161"/>
      <c r="OQ29" s="161"/>
      <c r="OR29" s="161"/>
      <c r="OS29" s="161"/>
      <c r="OT29" s="161"/>
      <c r="OU29" s="161"/>
      <c r="OV29" s="161"/>
      <c r="OW29" s="161"/>
      <c r="OX29" s="161"/>
      <c r="OY29" s="161"/>
      <c r="OZ29" s="161"/>
      <c r="PA29" s="161"/>
      <c r="PB29" s="161"/>
      <c r="PC29" s="161"/>
      <c r="PD29" s="161"/>
      <c r="PE29" s="161"/>
      <c r="PF29" s="161"/>
      <c r="PG29" s="161"/>
      <c r="PH29" s="161"/>
      <c r="PI29" s="161"/>
      <c r="PJ29" s="161"/>
      <c r="PK29" s="161"/>
      <c r="PL29" s="161"/>
      <c r="PM29" s="161"/>
      <c r="PN29" s="161"/>
      <c r="PO29" s="161"/>
      <c r="PP29" s="161"/>
      <c r="PQ29" s="161"/>
      <c r="PR29" s="161"/>
      <c r="PS29" s="161"/>
      <c r="PT29" s="161"/>
      <c r="PU29" s="161"/>
      <c r="PV29" s="161"/>
      <c r="PW29" s="161"/>
      <c r="PX29" s="161"/>
      <c r="PY29" s="161"/>
      <c r="PZ29" s="161"/>
      <c r="QA29" s="161"/>
      <c r="QB29" s="161"/>
      <c r="QC29" s="161"/>
      <c r="QD29" s="161"/>
      <c r="QE29" s="161"/>
      <c r="QF29" s="161"/>
      <c r="QG29" s="161"/>
      <c r="QH29" s="161"/>
      <c r="QI29" s="161"/>
      <c r="QJ29" s="161"/>
      <c r="QK29" s="161"/>
      <c r="QL29" s="161"/>
      <c r="QM29" s="161"/>
      <c r="QN29" s="161"/>
      <c r="QO29" s="161"/>
      <c r="QP29" s="161"/>
      <c r="QQ29" s="161"/>
      <c r="QR29" s="161"/>
      <c r="QS29" s="161"/>
      <c r="QT29" s="161"/>
      <c r="QU29" s="161"/>
      <c r="QV29" s="161"/>
      <c r="QW29" s="161"/>
      <c r="QX29" s="161"/>
      <c r="QY29" s="161"/>
      <c r="QZ29" s="161"/>
      <c r="RA29" s="161"/>
      <c r="RB29" s="161"/>
      <c r="RC29" s="161"/>
      <c r="RD29" s="161"/>
      <c r="RE29" s="161"/>
      <c r="RF29" s="161"/>
      <c r="RG29" s="161"/>
      <c r="RH29" s="161"/>
      <c r="RI29" s="161"/>
      <c r="RJ29" s="161"/>
      <c r="RK29" s="161"/>
      <c r="RL29" s="161"/>
      <c r="RM29" s="161"/>
      <c r="RN29" s="161"/>
      <c r="RO29" s="161"/>
      <c r="RP29" s="161"/>
      <c r="RQ29" s="161"/>
      <c r="RR29" s="161"/>
      <c r="RS29" s="161"/>
      <c r="RT29" s="161"/>
      <c r="RU29" s="161"/>
      <c r="RV29" s="161"/>
      <c r="RW29" s="161"/>
      <c r="RX29" s="161"/>
      <c r="RY29" s="161"/>
      <c r="RZ29" s="161"/>
      <c r="SA29" s="161"/>
      <c r="SB29" s="161"/>
      <c r="SC29" s="161"/>
      <c r="SD29" s="161"/>
      <c r="SE29" s="161"/>
      <c r="SF29" s="161"/>
      <c r="SG29" s="161"/>
      <c r="SH29" s="161"/>
      <c r="SI29" s="161"/>
      <c r="SJ29" s="161"/>
      <c r="SK29" s="161"/>
      <c r="SL29" s="161"/>
      <c r="SM29" s="161"/>
      <c r="SN29" s="161"/>
      <c r="SO29" s="161"/>
      <c r="SP29" s="161"/>
      <c r="SQ29" s="161"/>
      <c r="SR29" s="161"/>
      <c r="SS29" s="161"/>
      <c r="ST29" s="161"/>
      <c r="SU29" s="161"/>
      <c r="SV29" s="161"/>
      <c r="SW29" s="161"/>
      <c r="SX29" s="161"/>
      <c r="SY29" s="161"/>
      <c r="SZ29" s="161"/>
      <c r="TA29" s="161"/>
      <c r="TB29" s="161"/>
      <c r="TC29" s="161"/>
      <c r="TD29" s="161"/>
      <c r="TE29" s="161"/>
      <c r="TF29" s="161"/>
      <c r="TG29" s="161"/>
      <c r="TH29" s="161"/>
      <c r="TI29" s="161"/>
      <c r="TJ29" s="161"/>
      <c r="TK29" s="161"/>
      <c r="TL29" s="161"/>
      <c r="TM29" s="161"/>
      <c r="TN29" s="161"/>
      <c r="TO29" s="161"/>
      <c r="TP29" s="161"/>
      <c r="TQ29" s="161"/>
      <c r="TR29" s="161"/>
      <c r="TS29" s="161"/>
      <c r="TT29" s="161"/>
      <c r="TU29" s="161"/>
      <c r="TV29" s="161"/>
      <c r="TW29" s="161"/>
      <c r="TX29" s="161"/>
      <c r="TY29" s="161"/>
      <c r="TZ29" s="161"/>
      <c r="UA29" s="161"/>
      <c r="UB29" s="161"/>
      <c r="UC29" s="161"/>
      <c r="UD29" s="161"/>
      <c r="UE29" s="161"/>
      <c r="UF29" s="161"/>
      <c r="UG29" s="161"/>
      <c r="UH29" s="161"/>
      <c r="UI29" s="161"/>
      <c r="UJ29" s="161"/>
      <c r="UK29" s="161"/>
      <c r="UL29" s="161"/>
      <c r="UM29" s="161"/>
      <c r="UN29" s="161"/>
      <c r="UO29" s="161"/>
      <c r="UP29" s="161"/>
      <c r="UQ29" s="161"/>
      <c r="UR29" s="161"/>
      <c r="US29" s="161"/>
      <c r="UT29" s="161"/>
      <c r="UU29" s="161"/>
      <c r="UV29" s="161"/>
      <c r="UW29" s="161"/>
      <c r="UX29" s="161"/>
      <c r="UY29" s="161"/>
      <c r="UZ29" s="161"/>
      <c r="VA29" s="161"/>
      <c r="VB29" s="161"/>
      <c r="VC29" s="161"/>
      <c r="VD29" s="161"/>
      <c r="VE29" s="161"/>
      <c r="VF29" s="161"/>
      <c r="VG29" s="161"/>
      <c r="VH29" s="161"/>
      <c r="VI29" s="161"/>
      <c r="VJ29" s="161"/>
      <c r="VK29" s="161"/>
      <c r="VL29" s="161"/>
      <c r="VM29" s="161"/>
      <c r="VN29" s="161"/>
      <c r="VO29" s="161"/>
      <c r="VP29" s="161"/>
      <c r="VQ29" s="161"/>
      <c r="VR29" s="161"/>
      <c r="VS29" s="161"/>
      <c r="VT29" s="161"/>
      <c r="VU29" s="161"/>
      <c r="VV29" s="161"/>
      <c r="VW29" s="161"/>
      <c r="VX29" s="161"/>
      <c r="VY29" s="161"/>
      <c r="VZ29" s="161"/>
      <c r="WA29" s="161"/>
      <c r="WB29" s="161"/>
      <c r="WC29" s="161"/>
      <c r="WD29" s="161"/>
      <c r="WE29" s="161"/>
      <c r="WF29" s="161"/>
      <c r="WG29" s="161"/>
      <c r="WH29" s="161"/>
      <c r="WI29" s="161"/>
      <c r="WJ29" s="161"/>
      <c r="WK29" s="161"/>
      <c r="WL29" s="161"/>
      <c r="WM29" s="161"/>
      <c r="WN29" s="161"/>
      <c r="WO29" s="161"/>
      <c r="WP29" s="161"/>
      <c r="WQ29" s="161"/>
      <c r="WR29" s="161"/>
      <c r="WS29" s="161"/>
      <c r="WT29" s="161"/>
      <c r="WU29" s="161"/>
      <c r="WV29" s="161"/>
      <c r="WW29" s="161"/>
      <c r="WX29" s="161"/>
      <c r="WY29" s="161"/>
      <c r="WZ29" s="161"/>
      <c r="XA29" s="161"/>
      <c r="XB29" s="161"/>
      <c r="XC29" s="161"/>
      <c r="XD29" s="161"/>
      <c r="XE29" s="161"/>
      <c r="XF29" s="161"/>
      <c r="XG29" s="161"/>
      <c r="XH29" s="161"/>
      <c r="XI29" s="161"/>
      <c r="XJ29" s="161"/>
      <c r="XK29" s="161"/>
      <c r="XL29" s="161"/>
      <c r="XM29" s="161"/>
      <c r="XN29" s="161"/>
      <c r="XO29" s="161"/>
      <c r="XP29" s="161"/>
      <c r="XQ29" s="161"/>
      <c r="XR29" s="161"/>
      <c r="XS29" s="161"/>
      <c r="XT29" s="161"/>
      <c r="XU29" s="161"/>
      <c r="XV29" s="161"/>
      <c r="XW29" s="161"/>
      <c r="XX29" s="161"/>
      <c r="XY29" s="161"/>
      <c r="XZ29" s="161"/>
      <c r="YA29" s="161"/>
      <c r="YB29" s="161"/>
      <c r="YC29" s="161"/>
      <c r="YD29" s="161"/>
      <c r="YE29" s="161"/>
      <c r="YF29" s="161"/>
      <c r="YG29" s="161"/>
      <c r="YH29" s="161"/>
      <c r="YI29" s="161"/>
      <c r="YJ29" s="161"/>
      <c r="YK29" s="161"/>
      <c r="YL29" s="161"/>
      <c r="YM29" s="161"/>
      <c r="YN29" s="161"/>
      <c r="YO29" s="161"/>
      <c r="YP29" s="161"/>
      <c r="YQ29" s="161"/>
      <c r="YR29" s="161"/>
      <c r="YS29" s="161"/>
      <c r="YT29" s="161"/>
      <c r="YU29" s="161"/>
      <c r="YV29" s="161"/>
      <c r="YW29" s="161"/>
      <c r="YX29" s="161"/>
      <c r="YY29" s="161"/>
      <c r="YZ29" s="161"/>
      <c r="ZA29" s="161"/>
      <c r="ZB29" s="161"/>
      <c r="ZC29" s="161"/>
      <c r="ZD29" s="161"/>
      <c r="ZE29" s="161"/>
      <c r="ZF29" s="161"/>
      <c r="ZG29" s="161"/>
      <c r="ZH29" s="161"/>
      <c r="ZI29" s="161"/>
      <c r="ZJ29" s="161"/>
      <c r="ZK29" s="161"/>
      <c r="ZL29" s="161"/>
      <c r="ZM29" s="161"/>
      <c r="ZN29" s="161"/>
      <c r="ZO29" s="161"/>
      <c r="ZP29" s="161"/>
      <c r="ZQ29" s="161"/>
      <c r="ZR29" s="161"/>
      <c r="ZS29" s="161"/>
      <c r="ZT29" s="161"/>
      <c r="ZU29" s="161"/>
      <c r="ZV29" s="161"/>
      <c r="ZW29" s="161"/>
      <c r="ZX29" s="161"/>
      <c r="ZY29" s="161"/>
      <c r="ZZ29" s="161"/>
      <c r="AAA29" s="161"/>
      <c r="AAB29" s="161"/>
      <c r="AAC29" s="161"/>
      <c r="AAD29" s="161"/>
      <c r="AAE29" s="161"/>
      <c r="AAF29" s="161"/>
      <c r="AAG29" s="161"/>
      <c r="AAH29" s="161"/>
      <c r="AAI29" s="161"/>
      <c r="AAJ29" s="161"/>
      <c r="AAK29" s="161"/>
      <c r="AAL29" s="161"/>
      <c r="AAM29" s="161"/>
      <c r="AAN29" s="161"/>
      <c r="AAO29" s="161"/>
      <c r="AAP29" s="161"/>
      <c r="AAQ29" s="161"/>
      <c r="AAR29" s="161"/>
      <c r="AAS29" s="161"/>
      <c r="AAT29" s="161"/>
      <c r="AAU29" s="161"/>
      <c r="AAV29" s="161"/>
      <c r="AAW29" s="161"/>
      <c r="AAX29" s="161"/>
      <c r="AAY29" s="161"/>
      <c r="AAZ29" s="161"/>
      <c r="ABA29" s="161"/>
      <c r="ABB29" s="161"/>
      <c r="ABC29" s="161"/>
      <c r="ABD29" s="161"/>
      <c r="ABE29" s="161"/>
      <c r="ABF29" s="161"/>
      <c r="ABG29" s="161"/>
      <c r="ABH29" s="161"/>
      <c r="ABI29" s="161"/>
      <c r="ABJ29" s="161"/>
      <c r="ABK29" s="161"/>
      <c r="ABL29" s="161"/>
      <c r="ABM29" s="161"/>
      <c r="ABN29" s="161"/>
      <c r="ABO29" s="161"/>
      <c r="ABP29" s="161"/>
      <c r="ABQ29" s="161"/>
      <c r="ABR29" s="161"/>
      <c r="ABS29" s="161"/>
      <c r="ABT29" s="161"/>
      <c r="ABU29" s="161"/>
      <c r="ABV29" s="161"/>
      <c r="ABW29" s="161"/>
      <c r="ABX29" s="161"/>
      <c r="ABY29" s="161"/>
      <c r="ABZ29" s="161"/>
      <c r="ACA29" s="161"/>
      <c r="ACB29" s="161"/>
      <c r="ACC29" s="161"/>
      <c r="ACD29" s="161"/>
      <c r="ACE29" s="161"/>
      <c r="ACF29" s="161"/>
      <c r="ACG29" s="161"/>
      <c r="ACH29" s="161"/>
      <c r="ACI29" s="161"/>
      <c r="ACJ29" s="161"/>
      <c r="ACK29" s="161"/>
      <c r="ACL29" s="161"/>
      <c r="ACM29" s="161"/>
      <c r="ACN29" s="161"/>
      <c r="ACO29" s="161"/>
      <c r="ACP29" s="161"/>
      <c r="ACQ29" s="161"/>
      <c r="ACR29" s="161"/>
      <c r="ACS29" s="161"/>
      <c r="ACT29" s="161"/>
      <c r="ACU29" s="161"/>
      <c r="ACV29" s="161"/>
      <c r="ACW29" s="161"/>
      <c r="ACX29" s="161"/>
      <c r="ACY29" s="161"/>
      <c r="ACZ29" s="161"/>
      <c r="ADA29" s="161"/>
      <c r="ADB29" s="161"/>
      <c r="ADC29" s="161"/>
      <c r="ADD29" s="161"/>
      <c r="ADE29" s="161"/>
      <c r="ADF29" s="161"/>
      <c r="ADG29" s="161"/>
      <c r="ADH29" s="161"/>
      <c r="ADI29" s="161"/>
      <c r="ADJ29" s="161"/>
      <c r="ADK29" s="161"/>
      <c r="ADL29" s="161"/>
      <c r="ADM29" s="161"/>
      <c r="ADN29" s="161"/>
      <c r="ADO29" s="161"/>
      <c r="ADP29" s="161"/>
      <c r="ADQ29" s="161"/>
      <c r="ADR29" s="161"/>
      <c r="ADS29" s="161"/>
      <c r="ADT29" s="161"/>
      <c r="ADU29" s="161"/>
      <c r="ADV29" s="161"/>
      <c r="ADW29" s="161"/>
      <c r="ADX29" s="161"/>
      <c r="ADY29" s="161"/>
      <c r="ADZ29" s="161"/>
      <c r="AEA29" s="161"/>
      <c r="AEB29" s="161"/>
      <c r="AEC29" s="161"/>
      <c r="AED29" s="161"/>
      <c r="AEE29" s="161"/>
      <c r="AEF29" s="161"/>
      <c r="AEG29" s="161"/>
      <c r="AEH29" s="161"/>
      <c r="AEI29" s="161"/>
      <c r="AEJ29" s="161"/>
      <c r="AEK29" s="161"/>
      <c r="AEL29" s="161"/>
      <c r="AEM29" s="161"/>
      <c r="AEN29" s="161"/>
      <c r="AEO29" s="161"/>
      <c r="AEP29" s="161"/>
      <c r="AEQ29" s="161"/>
      <c r="AER29" s="161"/>
      <c r="AES29" s="161"/>
      <c r="AET29" s="161"/>
      <c r="AEU29" s="161"/>
      <c r="AEV29" s="161"/>
      <c r="AEW29" s="161"/>
      <c r="AEX29" s="161"/>
      <c r="AEY29" s="161"/>
      <c r="AEZ29" s="161"/>
      <c r="AFA29" s="161"/>
      <c r="AFB29" s="161"/>
      <c r="AFC29" s="161"/>
      <c r="AFD29" s="161"/>
      <c r="AFE29" s="161"/>
      <c r="AFF29" s="161"/>
      <c r="AFG29" s="161"/>
      <c r="AFH29" s="161"/>
      <c r="AFI29" s="161"/>
      <c r="AFJ29" s="161"/>
      <c r="AFK29" s="161"/>
      <c r="AFL29" s="161"/>
      <c r="AFM29" s="161"/>
      <c r="AFN29" s="161"/>
      <c r="AFO29" s="161"/>
      <c r="AFP29" s="161"/>
      <c r="AFQ29" s="161"/>
      <c r="AFR29" s="161"/>
      <c r="AFS29" s="161"/>
      <c r="AFT29" s="161"/>
      <c r="AFU29" s="161"/>
      <c r="AFV29" s="161"/>
      <c r="AFW29" s="161"/>
      <c r="AFX29" s="161"/>
      <c r="AFY29" s="161"/>
      <c r="AFZ29" s="161"/>
      <c r="AGA29" s="161"/>
      <c r="AGB29" s="161"/>
      <c r="AGC29" s="161"/>
      <c r="AGD29" s="161"/>
      <c r="AGE29" s="161"/>
      <c r="AGF29" s="161"/>
      <c r="AGG29" s="161"/>
      <c r="AGH29" s="161"/>
      <c r="AGI29" s="161"/>
      <c r="AGJ29" s="161"/>
      <c r="AGK29" s="161"/>
      <c r="AGL29" s="161"/>
      <c r="AGM29" s="161"/>
      <c r="AGN29" s="161"/>
      <c r="AGO29" s="161"/>
      <c r="AGP29" s="161"/>
      <c r="AGQ29" s="161"/>
      <c r="AGR29" s="161"/>
      <c r="AGS29" s="161"/>
      <c r="AGT29" s="161"/>
      <c r="AGU29" s="161"/>
      <c r="AGV29" s="161"/>
      <c r="AGW29" s="161"/>
      <c r="AGX29" s="161"/>
      <c r="AGY29" s="161"/>
      <c r="AGZ29" s="161"/>
      <c r="AHA29" s="161"/>
      <c r="AHB29" s="161"/>
      <c r="AHC29" s="161"/>
      <c r="AHD29" s="161"/>
      <c r="AHE29" s="161"/>
      <c r="AHF29" s="161"/>
      <c r="AHG29" s="161"/>
      <c r="AHH29" s="161"/>
      <c r="AHI29" s="161"/>
      <c r="AHJ29" s="161"/>
      <c r="AHK29" s="161"/>
      <c r="AHL29" s="161"/>
      <c r="AHM29" s="161"/>
      <c r="AHN29" s="161"/>
      <c r="AHO29" s="161"/>
      <c r="AHP29" s="161"/>
      <c r="AHQ29" s="161"/>
      <c r="AHR29" s="161"/>
      <c r="AHS29" s="161"/>
      <c r="AHT29" s="161"/>
      <c r="AHU29" s="161"/>
      <c r="AHV29" s="161"/>
      <c r="AHW29" s="161"/>
      <c r="AHX29" s="161"/>
      <c r="AHY29" s="161"/>
      <c r="AHZ29" s="161"/>
      <c r="AIA29" s="161"/>
      <c r="AIB29" s="161"/>
      <c r="AIC29" s="161"/>
      <c r="AID29" s="161"/>
      <c r="AIE29" s="161"/>
      <c r="AIF29" s="161"/>
      <c r="AIG29" s="161"/>
      <c r="AIH29" s="161"/>
      <c r="AII29" s="161"/>
      <c r="AIJ29" s="161"/>
      <c r="AIK29" s="161"/>
      <c r="AIL29" s="161"/>
      <c r="AIM29" s="161"/>
      <c r="AIN29" s="161"/>
      <c r="AIO29" s="161"/>
      <c r="AIP29" s="161"/>
      <c r="AIQ29" s="161"/>
      <c r="AIR29" s="161"/>
      <c r="AIS29" s="161"/>
      <c r="AIT29" s="161"/>
      <c r="AIU29" s="161"/>
      <c r="AIV29" s="161"/>
      <c r="AIW29" s="161"/>
      <c r="AIX29" s="161"/>
      <c r="AIY29" s="161"/>
      <c r="AIZ29" s="161"/>
      <c r="AJA29" s="161"/>
      <c r="AJB29" s="161"/>
      <c r="AJC29" s="161"/>
      <c r="AJD29" s="161"/>
      <c r="AJE29" s="161"/>
      <c r="AJF29" s="161"/>
      <c r="AJG29" s="161"/>
      <c r="AJH29" s="161"/>
      <c r="AJI29" s="161"/>
      <c r="AJJ29" s="161"/>
      <c r="AJK29" s="161"/>
      <c r="AJL29" s="161"/>
      <c r="AJM29" s="161"/>
      <c r="AJN29" s="161"/>
      <c r="AJO29" s="161"/>
      <c r="AJP29" s="161"/>
      <c r="AJQ29" s="161"/>
      <c r="AJR29" s="161"/>
      <c r="AJS29" s="161"/>
      <c r="AJT29" s="161"/>
      <c r="AJU29" s="161"/>
      <c r="AJV29" s="161"/>
      <c r="AJW29" s="161"/>
      <c r="AJX29" s="161"/>
      <c r="AJY29" s="161"/>
      <c r="AJZ29" s="161"/>
      <c r="AKA29" s="161"/>
      <c r="AKB29" s="161"/>
      <c r="AKC29" s="161"/>
      <c r="AKD29" s="161"/>
      <c r="AKE29" s="161"/>
      <c r="AKF29" s="161"/>
      <c r="AKG29" s="161"/>
      <c r="AKH29" s="161"/>
      <c r="AKI29" s="161"/>
      <c r="AKJ29" s="161"/>
      <c r="AKK29" s="161"/>
      <c r="AKL29" s="161"/>
      <c r="AKM29" s="161"/>
      <c r="AKN29" s="161"/>
      <c r="AKO29" s="161"/>
      <c r="AKP29" s="161"/>
      <c r="AKQ29" s="161"/>
      <c r="AKR29" s="161"/>
      <c r="AKS29" s="161"/>
      <c r="AKT29" s="161"/>
      <c r="AKU29" s="161"/>
      <c r="AKV29" s="161"/>
      <c r="AKW29" s="161"/>
      <c r="AKX29" s="161"/>
      <c r="AKY29" s="161"/>
      <c r="AKZ29" s="161"/>
      <c r="ALA29" s="161"/>
      <c r="ALB29" s="161"/>
      <c r="ALC29" s="161"/>
      <c r="ALD29" s="161"/>
      <c r="ALE29" s="161"/>
      <c r="ALF29" s="161"/>
      <c r="ALG29" s="161"/>
      <c r="ALH29" s="161"/>
      <c r="ALI29" s="161"/>
      <c r="ALJ29" s="161"/>
      <c r="ALK29" s="161"/>
      <c r="ALL29" s="161"/>
      <c r="ALM29" s="161"/>
      <c r="ALN29" s="161"/>
      <c r="ALO29" s="161"/>
      <c r="ALP29" s="161"/>
      <c r="ALQ29" s="161"/>
      <c r="ALR29" s="161"/>
      <c r="ALS29" s="161"/>
      <c r="ALT29" s="161"/>
      <c r="ALU29" s="161"/>
      <c r="ALV29" s="161"/>
      <c r="ALW29" s="161"/>
      <c r="ALX29" s="161"/>
      <c r="ALY29" s="161"/>
      <c r="ALZ29" s="161"/>
      <c r="AMA29" s="161"/>
      <c r="AMB29" s="161"/>
      <c r="AMC29" s="161"/>
      <c r="AMD29" s="161"/>
      <c r="AME29" s="161"/>
      <c r="AMF29" s="161"/>
      <c r="AMG29" s="161"/>
      <c r="AMH29" s="161"/>
      <c r="AMI29" s="161"/>
      <c r="AMJ29" s="161"/>
      <c r="AMK29" s="161"/>
      <c r="AML29" s="161"/>
      <c r="AMM29" s="161"/>
      <c r="AMN29" s="161"/>
      <c r="AMO29" s="161"/>
      <c r="AMP29" s="161"/>
      <c r="AMQ29" s="161"/>
      <c r="AMR29" s="161"/>
      <c r="AMS29" s="161"/>
      <c r="AMT29" s="161"/>
      <c r="AMU29" s="161"/>
      <c r="AMV29" s="161"/>
      <c r="AMW29" s="161"/>
      <c r="AMX29" s="161"/>
      <c r="AMY29" s="161"/>
      <c r="AMZ29" s="161"/>
      <c r="ANA29" s="161"/>
      <c r="ANB29" s="161"/>
      <c r="ANC29" s="161"/>
      <c r="AND29" s="161"/>
      <c r="ANE29" s="161"/>
      <c r="ANF29" s="161"/>
      <c r="ANG29" s="161"/>
      <c r="ANH29" s="161"/>
      <c r="ANI29" s="161"/>
      <c r="ANJ29" s="161"/>
      <c r="ANK29" s="161"/>
      <c r="ANL29" s="161"/>
      <c r="ANM29" s="161"/>
      <c r="ANN29" s="161"/>
      <c r="ANO29" s="161"/>
      <c r="ANP29" s="161"/>
      <c r="ANQ29" s="161"/>
      <c r="ANR29" s="161"/>
      <c r="ANS29" s="161"/>
      <c r="ANT29" s="161"/>
      <c r="ANU29" s="161"/>
      <c r="ANV29" s="161"/>
      <c r="ANW29" s="161"/>
      <c r="ANX29" s="161"/>
      <c r="ANY29" s="161"/>
      <c r="ANZ29" s="161"/>
      <c r="AOA29" s="161"/>
      <c r="AOB29" s="161"/>
      <c r="AOC29" s="161"/>
      <c r="AOD29" s="161"/>
      <c r="AOE29" s="161"/>
      <c r="AOF29" s="161"/>
      <c r="AOG29" s="161"/>
      <c r="AOH29" s="161"/>
      <c r="AOI29" s="161"/>
      <c r="AOJ29" s="161"/>
      <c r="AOK29" s="161"/>
      <c r="AOL29" s="161"/>
      <c r="AOM29" s="161"/>
      <c r="AON29" s="161"/>
      <c r="AOO29" s="161"/>
      <c r="AOP29" s="161"/>
      <c r="AOQ29" s="161"/>
      <c r="AOR29" s="161"/>
      <c r="AOS29" s="161"/>
      <c r="AOT29" s="161"/>
      <c r="AOU29" s="161"/>
      <c r="AOV29" s="161"/>
      <c r="AOW29" s="161"/>
      <c r="AOX29" s="161"/>
      <c r="AOY29" s="161"/>
      <c r="AOZ29" s="161"/>
      <c r="APA29" s="161"/>
      <c r="APB29" s="161"/>
      <c r="APC29" s="161"/>
      <c r="APD29" s="161"/>
      <c r="APE29" s="161"/>
      <c r="APF29" s="161"/>
      <c r="APG29" s="161"/>
      <c r="APH29" s="161"/>
      <c r="API29" s="161"/>
      <c r="APJ29" s="161"/>
      <c r="APK29" s="161"/>
      <c r="APL29" s="161"/>
      <c r="APM29" s="161"/>
      <c r="APN29" s="161"/>
      <c r="APO29" s="161"/>
      <c r="APP29" s="161"/>
      <c r="APQ29" s="161"/>
      <c r="APR29" s="161"/>
      <c r="APS29" s="161"/>
      <c r="APT29" s="161"/>
      <c r="APU29" s="161"/>
      <c r="APV29" s="161"/>
      <c r="APW29" s="161"/>
      <c r="APX29" s="161"/>
      <c r="APY29" s="161"/>
      <c r="APZ29" s="161"/>
      <c r="AQA29" s="161"/>
      <c r="AQB29" s="161"/>
      <c r="AQC29" s="161"/>
      <c r="AQD29" s="161"/>
      <c r="AQE29" s="161"/>
      <c r="AQF29" s="161"/>
      <c r="AQG29" s="161"/>
      <c r="AQH29" s="161"/>
      <c r="AQI29" s="161"/>
      <c r="AQJ29" s="161"/>
      <c r="AQK29" s="161"/>
      <c r="AQL29" s="161"/>
      <c r="AQM29" s="161"/>
      <c r="AQN29" s="161"/>
      <c r="AQO29" s="161"/>
      <c r="AQP29" s="161"/>
      <c r="AQQ29" s="161"/>
      <c r="AQR29" s="161"/>
      <c r="AQS29" s="161"/>
      <c r="AQT29" s="161"/>
      <c r="AQU29" s="161"/>
      <c r="AQV29" s="161"/>
      <c r="AQW29" s="161"/>
      <c r="AQX29" s="161"/>
      <c r="AQY29" s="161"/>
      <c r="AQZ29" s="161"/>
      <c r="ARA29" s="161"/>
      <c r="ARB29" s="161"/>
      <c r="ARC29" s="161"/>
      <c r="ARD29" s="161"/>
      <c r="ARE29" s="161"/>
      <c r="ARF29" s="161"/>
      <c r="ARG29" s="161"/>
      <c r="ARH29" s="161"/>
      <c r="ARI29" s="161"/>
      <c r="ARJ29" s="161"/>
      <c r="ARK29" s="161"/>
      <c r="ARL29" s="161"/>
      <c r="ARM29" s="161"/>
      <c r="ARN29" s="161"/>
      <c r="ARO29" s="161"/>
      <c r="ARP29" s="161"/>
      <c r="ARQ29" s="161"/>
      <c r="ARR29" s="161"/>
      <c r="ARS29" s="161"/>
      <c r="ART29" s="161"/>
      <c r="ARU29" s="161"/>
      <c r="ARV29" s="161"/>
      <c r="ARW29" s="161"/>
      <c r="ARX29" s="161"/>
      <c r="ARY29" s="161"/>
      <c r="ARZ29" s="161"/>
      <c r="ASA29" s="161"/>
      <c r="ASB29" s="161"/>
      <c r="ASC29" s="161"/>
      <c r="ASD29" s="161"/>
      <c r="ASE29" s="161"/>
      <c r="ASF29" s="161"/>
      <c r="ASG29" s="161"/>
      <c r="ASH29" s="161"/>
      <c r="ASI29" s="161"/>
      <c r="ASJ29" s="161"/>
      <c r="ASK29" s="161"/>
      <c r="ASL29" s="161"/>
      <c r="ASM29" s="161"/>
      <c r="ASN29" s="161"/>
      <c r="ASO29" s="161"/>
      <c r="ASP29" s="161"/>
      <c r="ASQ29" s="161"/>
      <c r="ASR29" s="161"/>
      <c r="ASS29" s="161"/>
      <c r="AST29" s="161"/>
      <c r="ASU29" s="161"/>
      <c r="ASV29" s="161"/>
      <c r="ASW29" s="161"/>
      <c r="ASX29" s="161"/>
      <c r="ASY29" s="161"/>
      <c r="ASZ29" s="161"/>
      <c r="ATA29" s="161"/>
      <c r="ATB29" s="161"/>
      <c r="ATC29" s="161"/>
      <c r="ATD29" s="161"/>
      <c r="ATE29" s="161"/>
      <c r="ATF29" s="161"/>
      <c r="ATG29" s="161"/>
      <c r="ATH29" s="161"/>
      <c r="ATI29" s="161"/>
      <c r="ATJ29" s="161"/>
      <c r="ATK29" s="161"/>
      <c r="ATL29" s="161"/>
      <c r="ATM29" s="161"/>
      <c r="ATN29" s="161"/>
      <c r="ATO29" s="161"/>
      <c r="ATP29" s="161"/>
      <c r="ATQ29" s="161"/>
      <c r="ATR29" s="161"/>
      <c r="ATS29" s="161"/>
      <c r="ATT29" s="161"/>
      <c r="ATU29" s="161"/>
      <c r="ATV29" s="161"/>
      <c r="ATW29" s="161"/>
      <c r="ATX29" s="161"/>
      <c r="ATY29" s="161"/>
      <c r="ATZ29" s="161"/>
      <c r="AUA29" s="161"/>
      <c r="AUB29" s="161"/>
      <c r="AUC29" s="161"/>
      <c r="AUD29" s="161"/>
      <c r="AUE29" s="161"/>
      <c r="AUF29" s="161"/>
      <c r="AUG29" s="161"/>
      <c r="AUH29" s="161"/>
      <c r="AUI29" s="161"/>
      <c r="AUJ29" s="161"/>
      <c r="AUK29" s="161"/>
      <c r="AUL29" s="161"/>
      <c r="AUM29" s="161"/>
      <c r="AUN29" s="161"/>
      <c r="AUO29" s="161"/>
      <c r="AUP29" s="161"/>
      <c r="AUQ29" s="161"/>
      <c r="AUR29" s="161"/>
      <c r="AUS29" s="161"/>
      <c r="AUT29" s="161"/>
      <c r="AUU29" s="161"/>
      <c r="AUV29" s="161"/>
      <c r="AUW29" s="161"/>
      <c r="AUX29" s="161"/>
      <c r="AUY29" s="161"/>
      <c r="AUZ29" s="161"/>
      <c r="AVA29" s="161"/>
      <c r="AVB29" s="161"/>
      <c r="AVC29" s="161"/>
      <c r="AVD29" s="161"/>
      <c r="AVE29" s="161"/>
      <c r="AVF29" s="161"/>
      <c r="AVG29" s="161"/>
      <c r="AVH29" s="161"/>
      <c r="AVI29" s="161"/>
      <c r="AVJ29" s="161"/>
      <c r="AVK29" s="161"/>
      <c r="AVL29" s="161"/>
      <c r="AVM29" s="161"/>
      <c r="AVN29" s="161"/>
      <c r="AVO29" s="161"/>
      <c r="AVP29" s="161"/>
      <c r="AVQ29" s="161"/>
      <c r="AVR29" s="161"/>
      <c r="AVS29" s="161"/>
      <c r="AVT29" s="161"/>
      <c r="AVU29" s="161"/>
      <c r="AVV29" s="161"/>
      <c r="AVW29" s="161"/>
      <c r="AVX29" s="161"/>
      <c r="AVY29" s="161"/>
      <c r="AVZ29" s="161"/>
      <c r="AWA29" s="161"/>
      <c r="AWB29" s="161"/>
      <c r="AWC29" s="161"/>
      <c r="AWD29" s="161"/>
      <c r="AWE29" s="161"/>
      <c r="AWF29" s="161"/>
      <c r="AWG29" s="161"/>
      <c r="AWH29" s="161"/>
      <c r="AWI29" s="161"/>
      <c r="AWJ29" s="161"/>
      <c r="AWK29" s="161"/>
      <c r="AWL29" s="161"/>
      <c r="AWM29" s="161"/>
      <c r="AWN29" s="161"/>
      <c r="AWO29" s="161"/>
      <c r="AWP29" s="161"/>
      <c r="AWQ29" s="161"/>
      <c r="AWR29" s="161"/>
      <c r="AWS29" s="161"/>
      <c r="AWT29" s="161"/>
      <c r="AWU29" s="161"/>
      <c r="AWV29" s="161"/>
      <c r="AWW29" s="161"/>
      <c r="AWX29" s="161"/>
      <c r="AWY29" s="161"/>
      <c r="AWZ29" s="161"/>
      <c r="AXA29" s="161"/>
      <c r="AXB29" s="161"/>
      <c r="AXC29" s="161"/>
      <c r="AXD29" s="161"/>
      <c r="AXE29" s="161"/>
      <c r="AXF29" s="161"/>
      <c r="AXG29" s="161"/>
      <c r="AXH29" s="161"/>
      <c r="AXI29" s="161"/>
      <c r="AXJ29" s="161"/>
      <c r="AXK29" s="161"/>
      <c r="AXL29" s="161"/>
      <c r="AXM29" s="161"/>
      <c r="AXN29" s="161"/>
      <c r="AXO29" s="161"/>
      <c r="AXP29" s="161"/>
      <c r="AXQ29" s="161"/>
      <c r="AXR29" s="161"/>
      <c r="AXS29" s="161"/>
      <c r="AXT29" s="161"/>
      <c r="AXU29" s="161"/>
      <c r="AXV29" s="161"/>
      <c r="AXW29" s="161"/>
      <c r="AXX29" s="161"/>
      <c r="AXY29" s="161"/>
      <c r="AXZ29" s="161"/>
      <c r="AYA29" s="161"/>
      <c r="AYB29" s="161"/>
      <c r="AYC29" s="161"/>
      <c r="AYD29" s="161"/>
      <c r="AYE29" s="161"/>
      <c r="AYF29" s="161"/>
      <c r="AYG29" s="161"/>
      <c r="AYH29" s="161"/>
      <c r="AYI29" s="161"/>
      <c r="AYJ29" s="161"/>
      <c r="AYK29" s="161"/>
      <c r="AYL29" s="161"/>
      <c r="AYM29" s="161"/>
      <c r="AYN29" s="161"/>
      <c r="AYO29" s="161"/>
      <c r="AYP29" s="161"/>
      <c r="AYQ29" s="161"/>
      <c r="AYR29" s="161"/>
      <c r="AYS29" s="161"/>
      <c r="AYT29" s="161"/>
      <c r="AYU29" s="161"/>
      <c r="AYV29" s="161"/>
      <c r="AYW29" s="161"/>
      <c r="AYX29" s="161"/>
      <c r="AYY29" s="161"/>
      <c r="AYZ29" s="161"/>
      <c r="AZA29" s="161"/>
      <c r="AZB29" s="161"/>
      <c r="AZC29" s="161"/>
      <c r="AZD29" s="161"/>
      <c r="AZE29" s="161"/>
      <c r="AZF29" s="161"/>
      <c r="AZG29" s="161"/>
      <c r="AZH29" s="161"/>
      <c r="AZI29" s="161"/>
      <c r="AZJ29" s="161"/>
      <c r="AZK29" s="161"/>
      <c r="AZL29" s="161"/>
      <c r="AZM29" s="161"/>
      <c r="AZN29" s="161"/>
      <c r="AZO29" s="161"/>
      <c r="AZP29" s="161"/>
      <c r="AZQ29" s="161"/>
      <c r="AZR29" s="161"/>
      <c r="AZS29" s="161"/>
      <c r="AZT29" s="161"/>
      <c r="AZU29" s="161"/>
      <c r="AZV29" s="161"/>
      <c r="AZW29" s="161"/>
      <c r="AZX29" s="161"/>
      <c r="AZY29" s="161"/>
      <c r="AZZ29" s="161"/>
      <c r="BAA29" s="161"/>
      <c r="BAB29" s="161"/>
      <c r="BAC29" s="161"/>
      <c r="BAD29" s="161"/>
      <c r="BAE29" s="161"/>
      <c r="BAF29" s="161"/>
      <c r="BAG29" s="161"/>
      <c r="BAH29" s="161"/>
      <c r="BAI29" s="161"/>
      <c r="BAJ29" s="161"/>
      <c r="BAK29" s="161"/>
      <c r="BAL29" s="161"/>
      <c r="BAM29" s="161"/>
      <c r="BAN29" s="161"/>
      <c r="BAO29" s="161"/>
      <c r="BAP29" s="161"/>
      <c r="BAQ29" s="161"/>
      <c r="BAR29" s="161"/>
      <c r="BAS29" s="161"/>
      <c r="BAT29" s="161"/>
      <c r="BAU29" s="161"/>
      <c r="BAV29" s="161"/>
      <c r="BAW29" s="161"/>
      <c r="BAX29" s="161"/>
      <c r="BAY29" s="161"/>
      <c r="BAZ29" s="161"/>
      <c r="BBA29" s="161"/>
      <c r="BBB29" s="161"/>
      <c r="BBC29" s="161"/>
      <c r="BBD29" s="161"/>
      <c r="BBE29" s="161"/>
      <c r="BBF29" s="161"/>
      <c r="BBG29" s="161"/>
      <c r="BBH29" s="161"/>
      <c r="BBI29" s="161"/>
      <c r="BBJ29" s="161"/>
      <c r="BBK29" s="161"/>
      <c r="BBL29" s="161"/>
      <c r="BBM29" s="161"/>
      <c r="BBN29" s="161"/>
      <c r="BBO29" s="161"/>
      <c r="BBP29" s="161"/>
      <c r="BBQ29" s="161"/>
      <c r="BBR29" s="161"/>
      <c r="BBS29" s="161"/>
      <c r="BBT29" s="161"/>
      <c r="BBU29" s="161"/>
      <c r="BBV29" s="161"/>
      <c r="BBW29" s="161"/>
      <c r="BBX29" s="161"/>
      <c r="BBY29" s="161"/>
      <c r="BBZ29" s="161"/>
      <c r="BCA29" s="161"/>
      <c r="BCB29" s="161"/>
      <c r="BCC29" s="161"/>
      <c r="BCD29" s="161"/>
      <c r="BCE29" s="161"/>
      <c r="BCF29" s="161"/>
      <c r="BCG29" s="161"/>
      <c r="BCH29" s="161"/>
      <c r="BCI29" s="161"/>
      <c r="BCJ29" s="161"/>
      <c r="BCK29" s="161"/>
      <c r="BCL29" s="161"/>
      <c r="BCM29" s="161"/>
      <c r="BCN29" s="161"/>
      <c r="BCO29" s="161"/>
      <c r="BCP29" s="161"/>
      <c r="BCQ29" s="161"/>
      <c r="BCR29" s="161"/>
      <c r="BCS29" s="161"/>
      <c r="BCT29" s="161"/>
      <c r="BCU29" s="161"/>
      <c r="BCV29" s="161"/>
      <c r="BCW29" s="161"/>
      <c r="BCX29" s="161"/>
      <c r="BCY29" s="161"/>
      <c r="BCZ29" s="161"/>
      <c r="BDA29" s="161"/>
      <c r="BDB29" s="161"/>
      <c r="BDC29" s="161"/>
      <c r="BDD29" s="161"/>
      <c r="BDE29" s="161"/>
      <c r="BDF29" s="161"/>
      <c r="BDG29" s="161"/>
      <c r="BDH29" s="161"/>
      <c r="BDI29" s="161"/>
      <c r="BDJ29" s="161"/>
      <c r="BDK29" s="161"/>
      <c r="BDL29" s="161"/>
      <c r="BDM29" s="161"/>
      <c r="BDN29" s="161"/>
      <c r="BDO29" s="161"/>
      <c r="BDP29" s="161"/>
      <c r="BDQ29" s="161"/>
      <c r="BDR29" s="161"/>
      <c r="BDS29" s="161"/>
      <c r="BDT29" s="161"/>
      <c r="BDU29" s="161"/>
      <c r="BDV29" s="161"/>
      <c r="BDW29" s="161"/>
      <c r="BDX29" s="161"/>
      <c r="BDY29" s="161"/>
      <c r="BDZ29" s="161"/>
      <c r="BEA29" s="161"/>
      <c r="BEB29" s="161"/>
      <c r="BEC29" s="161"/>
      <c r="BED29" s="161"/>
      <c r="BEE29" s="161"/>
      <c r="BEF29" s="161"/>
      <c r="BEG29" s="161"/>
      <c r="BEH29" s="161"/>
      <c r="BEI29" s="161"/>
      <c r="BEJ29" s="161"/>
      <c r="BEK29" s="161"/>
      <c r="BEL29" s="161"/>
      <c r="BEM29" s="161"/>
      <c r="BEN29" s="161"/>
      <c r="BEO29" s="161"/>
      <c r="BEP29" s="161"/>
      <c r="BEQ29" s="161"/>
      <c r="BER29" s="161"/>
      <c r="BES29" s="161"/>
      <c r="BET29" s="161"/>
      <c r="BEU29" s="161"/>
      <c r="BEV29" s="161"/>
      <c r="BEW29" s="161"/>
      <c r="BEX29" s="161"/>
      <c r="BEY29" s="161"/>
      <c r="BEZ29" s="161"/>
      <c r="BFA29" s="161"/>
      <c r="BFB29" s="161"/>
      <c r="BFC29" s="161"/>
      <c r="BFD29" s="161"/>
      <c r="BFE29" s="161"/>
      <c r="BFF29" s="161"/>
      <c r="BFG29" s="161"/>
      <c r="BFH29" s="161"/>
      <c r="BFI29" s="161"/>
      <c r="BFJ29" s="161"/>
      <c r="BFK29" s="161"/>
      <c r="BFL29" s="161"/>
      <c r="BFM29" s="161"/>
      <c r="BFN29" s="161"/>
      <c r="BFO29" s="161"/>
      <c r="BFP29" s="161"/>
      <c r="BFQ29" s="161"/>
      <c r="BFR29" s="161"/>
      <c r="BFS29" s="161"/>
      <c r="BFT29" s="161"/>
      <c r="BFU29" s="161"/>
      <c r="BFV29" s="161"/>
      <c r="BFW29" s="161"/>
      <c r="BFX29" s="161"/>
      <c r="BFY29" s="161"/>
      <c r="BFZ29" s="161"/>
      <c r="BGA29" s="161"/>
      <c r="BGB29" s="161"/>
      <c r="BGC29" s="161"/>
      <c r="BGD29" s="161"/>
      <c r="BGE29" s="161"/>
      <c r="BGF29" s="161"/>
      <c r="BGG29" s="161"/>
      <c r="BGH29" s="161"/>
      <c r="BGI29" s="161"/>
      <c r="BGJ29" s="161"/>
      <c r="BGK29" s="161"/>
      <c r="BGL29" s="161"/>
      <c r="BGM29" s="161"/>
      <c r="BGN29" s="161"/>
      <c r="BGO29" s="161"/>
      <c r="BGP29" s="161"/>
      <c r="BGQ29" s="161"/>
      <c r="BGR29" s="161"/>
      <c r="BGS29" s="161"/>
      <c r="BGT29" s="161"/>
      <c r="BGU29" s="161"/>
      <c r="BGV29" s="161"/>
      <c r="BGW29" s="161"/>
      <c r="BGX29" s="161"/>
      <c r="BGY29" s="161"/>
      <c r="BGZ29" s="161"/>
      <c r="BHA29" s="161"/>
      <c r="BHB29" s="161"/>
      <c r="BHC29" s="161"/>
      <c r="BHD29" s="161"/>
      <c r="BHE29" s="161"/>
      <c r="BHF29" s="161"/>
      <c r="BHG29" s="161"/>
      <c r="BHH29" s="161"/>
      <c r="BHI29" s="161"/>
      <c r="BHJ29" s="161"/>
      <c r="BHK29" s="161"/>
      <c r="BHL29" s="161"/>
      <c r="BHM29" s="161"/>
      <c r="BHN29" s="161"/>
      <c r="BHO29" s="161"/>
      <c r="BHP29" s="161"/>
      <c r="BHQ29" s="161"/>
      <c r="BHR29" s="161"/>
      <c r="BHS29" s="161"/>
      <c r="BHT29" s="161"/>
      <c r="BHU29" s="161"/>
      <c r="BHV29" s="161"/>
      <c r="BHW29" s="161"/>
      <c r="BHX29" s="161"/>
      <c r="BHY29" s="161"/>
      <c r="BHZ29" s="161"/>
      <c r="BIA29" s="161"/>
      <c r="BIB29" s="161"/>
      <c r="BIC29" s="161"/>
      <c r="BID29" s="161"/>
      <c r="BIE29" s="161"/>
      <c r="BIF29" s="161"/>
      <c r="BIG29" s="161"/>
      <c r="BIH29" s="161"/>
      <c r="BII29" s="161"/>
      <c r="BIJ29" s="161"/>
      <c r="BIK29" s="161"/>
      <c r="BIL29" s="161"/>
      <c r="BIM29" s="161"/>
      <c r="BIN29" s="161"/>
      <c r="BIO29" s="161"/>
      <c r="BIP29" s="161"/>
      <c r="BIQ29" s="161"/>
      <c r="BIR29" s="161"/>
      <c r="BIS29" s="161"/>
      <c r="BIT29" s="161"/>
      <c r="BIU29" s="161"/>
      <c r="BIV29" s="161"/>
      <c r="BIW29" s="161"/>
      <c r="BIX29" s="161"/>
      <c r="BIY29" s="161"/>
      <c r="BIZ29" s="161"/>
      <c r="BJA29" s="161"/>
      <c r="BJB29" s="161"/>
      <c r="BJC29" s="161"/>
      <c r="BJD29" s="161"/>
      <c r="BJE29" s="161"/>
      <c r="BJF29" s="161"/>
      <c r="BJG29" s="161"/>
      <c r="BJH29" s="161"/>
      <c r="BJI29" s="161"/>
      <c r="BJJ29" s="161"/>
      <c r="BJK29" s="161"/>
      <c r="BJL29" s="161"/>
      <c r="BJM29" s="161"/>
      <c r="BJN29" s="161"/>
      <c r="BJO29" s="161"/>
      <c r="BJP29" s="161"/>
      <c r="BJQ29" s="161"/>
      <c r="BJR29" s="161"/>
      <c r="BJS29" s="161"/>
      <c r="BJT29" s="161"/>
      <c r="BJU29" s="161"/>
      <c r="BJV29" s="161"/>
      <c r="BJW29" s="161"/>
      <c r="BJX29" s="161"/>
      <c r="BJY29" s="161"/>
      <c r="BJZ29" s="161"/>
      <c r="BKA29" s="161"/>
      <c r="BKB29" s="161"/>
      <c r="BKC29" s="161"/>
      <c r="BKD29" s="161"/>
      <c r="BKE29" s="161"/>
      <c r="BKF29" s="161"/>
      <c r="BKG29" s="161"/>
      <c r="BKH29" s="161"/>
      <c r="BKI29" s="161"/>
      <c r="BKJ29" s="161"/>
      <c r="BKK29" s="161"/>
      <c r="BKL29" s="161"/>
      <c r="BKM29" s="161"/>
      <c r="BKN29" s="161"/>
      <c r="BKO29" s="161"/>
      <c r="BKP29" s="161"/>
      <c r="BKQ29" s="161"/>
      <c r="BKR29" s="161"/>
      <c r="BKS29" s="161"/>
      <c r="BKT29" s="161"/>
      <c r="BKU29" s="161"/>
      <c r="BKV29" s="161"/>
      <c r="BKW29" s="161"/>
      <c r="BKX29" s="161"/>
      <c r="BKY29" s="161"/>
      <c r="BKZ29" s="161"/>
      <c r="BLA29" s="161"/>
      <c r="BLB29" s="161"/>
      <c r="BLC29" s="161"/>
      <c r="BLD29" s="161"/>
      <c r="BLE29" s="161"/>
      <c r="BLF29" s="161"/>
      <c r="BLG29" s="161"/>
      <c r="BLH29" s="161"/>
      <c r="BLI29" s="161"/>
      <c r="BLJ29" s="161"/>
      <c r="BLK29" s="161"/>
      <c r="BLL29" s="161"/>
      <c r="BLM29" s="161"/>
      <c r="BLN29" s="161"/>
      <c r="BLO29" s="161"/>
      <c r="BLP29" s="161"/>
      <c r="BLQ29" s="161"/>
      <c r="BLR29" s="161"/>
      <c r="BLS29" s="161"/>
      <c r="BLT29" s="161"/>
      <c r="BLU29" s="161"/>
      <c r="BLV29" s="161"/>
      <c r="BLW29" s="161"/>
      <c r="BLX29" s="161"/>
      <c r="BLY29" s="161"/>
      <c r="BLZ29" s="161"/>
      <c r="BMA29" s="161"/>
      <c r="BMB29" s="161"/>
      <c r="BMC29" s="161"/>
      <c r="BMD29" s="161"/>
      <c r="BME29" s="161"/>
      <c r="BMF29" s="161"/>
      <c r="BMG29" s="161"/>
      <c r="BMH29" s="161"/>
      <c r="BMI29" s="161"/>
      <c r="BMJ29" s="161"/>
      <c r="BMK29" s="161"/>
      <c r="BML29" s="161"/>
      <c r="BMM29" s="161"/>
      <c r="BMN29" s="161"/>
      <c r="BMO29" s="161"/>
      <c r="BMP29" s="161"/>
      <c r="BMQ29" s="161"/>
      <c r="BMR29" s="161"/>
      <c r="BMS29" s="161"/>
      <c r="BMT29" s="161"/>
      <c r="BMU29" s="161"/>
      <c r="BMV29" s="161"/>
      <c r="BMW29" s="161"/>
      <c r="BMX29" s="161"/>
      <c r="BMY29" s="161"/>
      <c r="BMZ29" s="161"/>
      <c r="BNA29" s="161"/>
      <c r="BNB29" s="161"/>
      <c r="BNC29" s="161"/>
      <c r="BND29" s="161"/>
      <c r="BNE29" s="161"/>
      <c r="BNF29" s="161"/>
      <c r="BNG29" s="161"/>
      <c r="BNH29" s="161"/>
      <c r="BNI29" s="161"/>
      <c r="BNJ29" s="161"/>
      <c r="BNK29" s="161"/>
      <c r="BNL29" s="161"/>
      <c r="BNM29" s="161"/>
      <c r="BNN29" s="161"/>
      <c r="BNO29" s="161"/>
      <c r="BNP29" s="161"/>
      <c r="BNQ29" s="161"/>
      <c r="BNR29" s="161"/>
      <c r="BNS29" s="161"/>
      <c r="BNT29" s="161"/>
      <c r="BNU29" s="161"/>
      <c r="BNV29" s="161"/>
      <c r="BNW29" s="161"/>
      <c r="BNX29" s="161"/>
      <c r="BNY29" s="161"/>
      <c r="BNZ29" s="161"/>
      <c r="BOA29" s="161"/>
      <c r="BOB29" s="161"/>
      <c r="BOC29" s="161"/>
      <c r="BOD29" s="161"/>
      <c r="BOE29" s="161"/>
      <c r="BOF29" s="161"/>
      <c r="BOG29" s="161"/>
      <c r="BOH29" s="161"/>
      <c r="BOI29" s="161"/>
      <c r="BOJ29" s="161"/>
      <c r="BOK29" s="161"/>
      <c r="BOL29" s="161"/>
      <c r="BOM29" s="161"/>
      <c r="BON29" s="161"/>
      <c r="BOO29" s="161"/>
      <c r="BOP29" s="161"/>
      <c r="BOQ29" s="161"/>
      <c r="BOR29" s="161"/>
      <c r="BOS29" s="161"/>
      <c r="BOT29" s="161"/>
      <c r="BOU29" s="161"/>
      <c r="BOV29" s="161"/>
      <c r="BOW29" s="161"/>
      <c r="BOX29" s="161"/>
      <c r="BOY29" s="161"/>
      <c r="BOZ29" s="161"/>
      <c r="BPA29" s="161"/>
      <c r="BPB29" s="161"/>
      <c r="BPC29" s="161"/>
      <c r="BPD29" s="161"/>
      <c r="BPE29" s="161"/>
      <c r="BPF29" s="161"/>
      <c r="BPG29" s="161"/>
      <c r="BPH29" s="161"/>
      <c r="BPI29" s="161"/>
      <c r="BPJ29" s="161"/>
      <c r="BPK29" s="161"/>
      <c r="BPL29" s="161"/>
      <c r="BPM29" s="161"/>
      <c r="BPN29" s="161"/>
      <c r="BPO29" s="161"/>
      <c r="BPP29" s="161"/>
      <c r="BPQ29" s="161"/>
      <c r="BPR29" s="161"/>
      <c r="BPS29" s="161"/>
      <c r="BPT29" s="161"/>
      <c r="BPU29" s="161"/>
      <c r="BPV29" s="161"/>
      <c r="BPW29" s="161"/>
      <c r="BPX29" s="161"/>
      <c r="BPY29" s="161"/>
      <c r="BPZ29" s="161"/>
      <c r="BQA29" s="161"/>
      <c r="BQB29" s="161"/>
      <c r="BQC29" s="161"/>
      <c r="BQD29" s="161"/>
      <c r="BQE29" s="161"/>
      <c r="BQF29" s="161"/>
      <c r="BQG29" s="161"/>
      <c r="BQH29" s="161"/>
      <c r="BQI29" s="161"/>
      <c r="BQJ29" s="161"/>
      <c r="BQK29" s="161"/>
      <c r="BQL29" s="161"/>
      <c r="BQM29" s="161"/>
      <c r="BQN29" s="161"/>
      <c r="BQO29" s="161"/>
      <c r="BQP29" s="161"/>
      <c r="BQQ29" s="161"/>
      <c r="BQR29" s="161"/>
      <c r="BQS29" s="161"/>
      <c r="BQT29" s="161"/>
      <c r="BQU29" s="161"/>
      <c r="BQV29" s="161"/>
      <c r="BQW29" s="161"/>
      <c r="BQX29" s="161"/>
      <c r="BQY29" s="161"/>
      <c r="BQZ29" s="161"/>
      <c r="BRA29" s="161"/>
      <c r="BRB29" s="161"/>
      <c r="BRC29" s="161"/>
      <c r="BRD29" s="161"/>
      <c r="BRE29" s="161"/>
      <c r="BRF29" s="161"/>
      <c r="BRG29" s="161"/>
      <c r="BRH29" s="161"/>
      <c r="BRI29" s="161"/>
      <c r="BRJ29" s="161"/>
      <c r="BRK29" s="161"/>
      <c r="BRL29" s="161"/>
      <c r="BRM29" s="161"/>
      <c r="BRN29" s="161"/>
      <c r="BRO29" s="161"/>
      <c r="BRP29" s="161"/>
      <c r="BRQ29" s="161"/>
      <c r="BRR29" s="161"/>
      <c r="BRS29" s="161"/>
      <c r="BRT29" s="161"/>
      <c r="BRU29" s="161"/>
      <c r="BRV29" s="161"/>
      <c r="BRW29" s="161"/>
      <c r="BRX29" s="161"/>
      <c r="BRY29" s="161"/>
      <c r="BRZ29" s="161"/>
      <c r="BSA29" s="161"/>
      <c r="BSB29" s="161"/>
      <c r="BSC29" s="161"/>
      <c r="BSD29" s="161"/>
      <c r="BSE29" s="161"/>
      <c r="BSF29" s="161"/>
      <c r="BSG29" s="161"/>
      <c r="BSH29" s="161"/>
      <c r="BSI29" s="161"/>
      <c r="BSJ29" s="161"/>
      <c r="BSK29" s="161"/>
      <c r="BSL29" s="161"/>
      <c r="BSM29" s="161"/>
      <c r="BSN29" s="161"/>
      <c r="BSO29" s="161"/>
      <c r="BSP29" s="161"/>
      <c r="BSQ29" s="161"/>
      <c r="BSR29" s="161"/>
      <c r="BSS29" s="161"/>
      <c r="BST29" s="161"/>
      <c r="BSU29" s="161"/>
      <c r="BSV29" s="161"/>
      <c r="BSW29" s="161"/>
      <c r="BSX29" s="161"/>
      <c r="BSY29" s="161"/>
      <c r="BSZ29" s="161"/>
      <c r="BTA29" s="161"/>
      <c r="BTB29" s="161"/>
      <c r="BTC29" s="161"/>
      <c r="BTD29" s="161"/>
      <c r="BTE29" s="161"/>
      <c r="BTF29" s="161"/>
      <c r="BTG29" s="161"/>
      <c r="BTH29" s="161"/>
      <c r="BTI29" s="161"/>
      <c r="BTJ29" s="161"/>
      <c r="BTK29" s="161"/>
      <c r="BTL29" s="161"/>
      <c r="BTM29" s="161"/>
      <c r="BTN29" s="161"/>
      <c r="BTO29" s="161"/>
      <c r="BTP29" s="161"/>
      <c r="BTQ29" s="161"/>
      <c r="BTR29" s="161"/>
      <c r="BTS29" s="161"/>
      <c r="BTT29" s="161"/>
      <c r="BTU29" s="161"/>
      <c r="BTV29" s="161"/>
      <c r="BTW29" s="161"/>
      <c r="BTX29" s="161"/>
      <c r="BTY29" s="161"/>
      <c r="BTZ29" s="161"/>
      <c r="BUA29" s="161"/>
      <c r="BUB29" s="161"/>
      <c r="BUC29" s="161"/>
      <c r="BUD29" s="161"/>
      <c r="BUE29" s="161"/>
      <c r="BUF29" s="161"/>
      <c r="BUG29" s="161"/>
      <c r="BUH29" s="161"/>
      <c r="BUI29" s="161"/>
      <c r="BUJ29" s="161"/>
      <c r="BUK29" s="161"/>
      <c r="BUL29" s="161"/>
      <c r="BUM29" s="161"/>
      <c r="BUN29" s="161"/>
      <c r="BUO29" s="161"/>
      <c r="BUP29" s="161"/>
      <c r="BUQ29" s="161"/>
      <c r="BUR29" s="161"/>
      <c r="BUS29" s="161"/>
      <c r="BUT29" s="161"/>
      <c r="BUU29" s="161"/>
      <c r="BUV29" s="161"/>
      <c r="BUW29" s="161"/>
      <c r="BUX29" s="161"/>
      <c r="BUY29" s="161"/>
      <c r="BUZ29" s="161"/>
      <c r="BVA29" s="161"/>
      <c r="BVB29" s="161"/>
      <c r="BVC29" s="161"/>
      <c r="BVD29" s="161"/>
      <c r="BVE29" s="161"/>
      <c r="BVF29" s="161"/>
      <c r="BVG29" s="161"/>
      <c r="BVH29" s="161"/>
      <c r="BVI29" s="161"/>
      <c r="BVJ29" s="161"/>
      <c r="BVK29" s="161"/>
      <c r="BVL29" s="161"/>
      <c r="BVM29" s="161"/>
      <c r="BVN29" s="161"/>
      <c r="BVO29" s="161"/>
      <c r="BVP29" s="161"/>
      <c r="BVQ29" s="161"/>
      <c r="BVR29" s="161"/>
      <c r="BVS29" s="161"/>
      <c r="BVT29" s="161"/>
      <c r="BVU29" s="161"/>
      <c r="BVV29" s="161"/>
      <c r="BVW29" s="161"/>
      <c r="BVX29" s="161"/>
      <c r="BVY29" s="161"/>
      <c r="BVZ29" s="161"/>
      <c r="BWA29" s="161"/>
      <c r="BWB29" s="161"/>
      <c r="BWC29" s="161"/>
      <c r="BWD29" s="161"/>
      <c r="BWE29" s="161"/>
      <c r="BWF29" s="161"/>
      <c r="BWG29" s="161"/>
      <c r="BWH29" s="161"/>
      <c r="BWI29" s="161"/>
      <c r="BWJ29" s="161"/>
      <c r="BWK29" s="161"/>
      <c r="BWL29" s="161"/>
      <c r="BWM29" s="161"/>
      <c r="BWN29" s="161"/>
      <c r="BWO29" s="161"/>
      <c r="BWP29" s="161"/>
      <c r="BWQ29" s="161"/>
      <c r="BWR29" s="161"/>
      <c r="BWS29" s="161"/>
      <c r="BWT29" s="161"/>
      <c r="BWU29" s="161"/>
      <c r="BWV29" s="161"/>
      <c r="BWW29" s="161"/>
      <c r="BWX29" s="161"/>
      <c r="BWY29" s="161"/>
      <c r="BWZ29" s="161"/>
      <c r="BXA29" s="161"/>
      <c r="BXB29" s="161"/>
      <c r="BXC29" s="161"/>
      <c r="BXD29" s="161"/>
      <c r="BXE29" s="161"/>
      <c r="BXF29" s="161"/>
      <c r="BXG29" s="161"/>
      <c r="BXH29" s="161"/>
      <c r="BXI29" s="161"/>
      <c r="BXJ29" s="161"/>
      <c r="BXK29" s="161"/>
      <c r="BXL29" s="161"/>
      <c r="BXM29" s="161"/>
      <c r="BXN29" s="161"/>
      <c r="BXO29" s="161"/>
      <c r="BXP29" s="161"/>
      <c r="BXQ29" s="161"/>
      <c r="BXR29" s="161"/>
      <c r="BXS29" s="161"/>
      <c r="BXT29" s="161"/>
      <c r="BXU29" s="161"/>
      <c r="BXV29" s="161"/>
      <c r="BXW29" s="161"/>
      <c r="BXX29" s="161"/>
      <c r="BXY29" s="161"/>
      <c r="BXZ29" s="161"/>
      <c r="BYA29" s="161"/>
      <c r="BYB29" s="161"/>
      <c r="BYC29" s="161"/>
      <c r="BYD29" s="161"/>
      <c r="BYE29" s="161"/>
      <c r="BYF29" s="161"/>
      <c r="BYG29" s="161"/>
      <c r="BYH29" s="161"/>
      <c r="BYI29" s="161"/>
      <c r="BYJ29" s="161"/>
      <c r="BYK29" s="161"/>
      <c r="BYL29" s="161"/>
      <c r="BYM29" s="161"/>
      <c r="BYN29" s="161"/>
      <c r="BYO29" s="161"/>
      <c r="BYP29" s="161"/>
      <c r="BYQ29" s="161"/>
      <c r="BYR29" s="161"/>
      <c r="BYS29" s="161"/>
      <c r="BYT29" s="161"/>
      <c r="BYU29" s="161"/>
      <c r="BYV29" s="161"/>
      <c r="BYW29" s="161"/>
      <c r="BYX29" s="161"/>
      <c r="BYY29" s="161"/>
      <c r="BYZ29" s="161"/>
      <c r="BZA29" s="161"/>
      <c r="BZB29" s="161"/>
      <c r="BZC29" s="161"/>
      <c r="BZD29" s="161"/>
      <c r="BZE29" s="161"/>
      <c r="BZF29" s="161"/>
      <c r="BZG29" s="161"/>
      <c r="BZH29" s="161"/>
      <c r="BZI29" s="161"/>
      <c r="BZJ29" s="161"/>
      <c r="BZK29" s="161"/>
      <c r="BZL29" s="161"/>
      <c r="BZM29" s="161"/>
      <c r="BZN29" s="161"/>
      <c r="BZO29" s="161"/>
      <c r="BZP29" s="161"/>
      <c r="BZQ29" s="161"/>
      <c r="BZR29" s="161"/>
      <c r="BZS29" s="161"/>
      <c r="BZT29" s="161"/>
      <c r="BZU29" s="161"/>
      <c r="BZV29" s="161"/>
      <c r="BZW29" s="161"/>
      <c r="BZX29" s="161"/>
      <c r="BZY29" s="161"/>
      <c r="BZZ29" s="161"/>
      <c r="CAA29" s="161"/>
      <c r="CAB29" s="161"/>
      <c r="CAC29" s="161"/>
      <c r="CAD29" s="161"/>
      <c r="CAE29" s="161"/>
      <c r="CAF29" s="161"/>
      <c r="CAG29" s="161"/>
      <c r="CAH29" s="161"/>
      <c r="CAI29" s="161"/>
      <c r="CAJ29" s="161"/>
      <c r="CAK29" s="161"/>
      <c r="CAL29" s="161"/>
      <c r="CAM29" s="161"/>
      <c r="CAN29" s="161"/>
      <c r="CAO29" s="161"/>
      <c r="CAP29" s="161"/>
      <c r="CAQ29" s="161"/>
      <c r="CAR29" s="161"/>
      <c r="CAS29" s="161"/>
      <c r="CAT29" s="161"/>
      <c r="CAU29" s="161"/>
      <c r="CAV29" s="161"/>
      <c r="CAW29" s="161"/>
      <c r="CAX29" s="161"/>
      <c r="CAY29" s="161"/>
      <c r="CAZ29" s="161"/>
      <c r="CBA29" s="161"/>
      <c r="CBB29" s="161"/>
      <c r="CBC29" s="161"/>
      <c r="CBD29" s="161"/>
      <c r="CBE29" s="161"/>
      <c r="CBF29" s="161"/>
      <c r="CBG29" s="161"/>
      <c r="CBH29" s="161"/>
      <c r="CBI29" s="161"/>
      <c r="CBJ29" s="161"/>
      <c r="CBK29" s="161"/>
      <c r="CBL29" s="161"/>
      <c r="CBM29" s="161"/>
      <c r="CBN29" s="161"/>
      <c r="CBO29" s="161"/>
      <c r="CBP29" s="161"/>
      <c r="CBQ29" s="161"/>
      <c r="CBR29" s="161"/>
      <c r="CBS29" s="161"/>
      <c r="CBT29" s="161"/>
      <c r="CBU29" s="161"/>
      <c r="CBV29" s="161"/>
      <c r="CBW29" s="161"/>
      <c r="CBX29" s="161"/>
      <c r="CBY29" s="161"/>
      <c r="CBZ29" s="161"/>
      <c r="CCA29" s="161"/>
      <c r="CCB29" s="161"/>
      <c r="CCC29" s="161"/>
      <c r="CCD29" s="161"/>
      <c r="CCE29" s="161"/>
      <c r="CCF29" s="161"/>
      <c r="CCG29" s="161"/>
      <c r="CCH29" s="161"/>
      <c r="CCI29" s="161"/>
      <c r="CCJ29" s="161"/>
      <c r="CCK29" s="161"/>
      <c r="CCL29" s="161"/>
      <c r="CCM29" s="161"/>
      <c r="CCN29" s="161"/>
      <c r="CCO29" s="161"/>
      <c r="CCP29" s="161"/>
      <c r="CCQ29" s="161"/>
      <c r="CCR29" s="161"/>
      <c r="CCS29" s="161"/>
      <c r="CCT29" s="161"/>
      <c r="CCU29" s="161"/>
      <c r="CCV29" s="161"/>
      <c r="CCW29" s="161"/>
      <c r="CCX29" s="161"/>
      <c r="CCY29" s="161"/>
      <c r="CCZ29" s="161"/>
      <c r="CDA29" s="161"/>
      <c r="CDB29" s="161"/>
      <c r="CDC29" s="161"/>
      <c r="CDD29" s="161"/>
      <c r="CDE29" s="161"/>
      <c r="CDF29" s="161"/>
      <c r="CDG29" s="161"/>
      <c r="CDH29" s="161"/>
      <c r="CDI29" s="161"/>
      <c r="CDJ29" s="161"/>
      <c r="CDK29" s="161"/>
      <c r="CDL29" s="161"/>
      <c r="CDM29" s="161"/>
      <c r="CDN29" s="161"/>
      <c r="CDO29" s="161"/>
      <c r="CDP29" s="161"/>
      <c r="CDQ29" s="161"/>
      <c r="CDR29" s="161"/>
      <c r="CDS29" s="161"/>
      <c r="CDT29" s="161"/>
      <c r="CDU29" s="161"/>
      <c r="CDV29" s="161"/>
      <c r="CDW29" s="161"/>
      <c r="CDX29" s="161"/>
      <c r="CDY29" s="161"/>
      <c r="CDZ29" s="161"/>
      <c r="CEA29" s="161"/>
      <c r="CEB29" s="161"/>
      <c r="CEC29" s="161"/>
      <c r="CED29" s="161"/>
      <c r="CEE29" s="161"/>
      <c r="CEF29" s="161"/>
      <c r="CEG29" s="161"/>
      <c r="CEH29" s="161"/>
      <c r="CEI29" s="161"/>
      <c r="CEJ29" s="161"/>
      <c r="CEK29" s="161"/>
      <c r="CEL29" s="161"/>
      <c r="CEM29" s="161"/>
      <c r="CEN29" s="161"/>
      <c r="CEO29" s="161"/>
      <c r="CEP29" s="161"/>
      <c r="CEQ29" s="161"/>
      <c r="CER29" s="161"/>
      <c r="CES29" s="161"/>
      <c r="CET29" s="161"/>
      <c r="CEU29" s="161"/>
      <c r="CEV29" s="161"/>
      <c r="CEW29" s="161"/>
      <c r="CEX29" s="161"/>
      <c r="CEY29" s="161"/>
      <c r="CEZ29" s="161"/>
      <c r="CFA29" s="161"/>
      <c r="CFB29" s="161"/>
      <c r="CFC29" s="161"/>
      <c r="CFD29" s="161"/>
      <c r="CFE29" s="161"/>
      <c r="CFF29" s="161"/>
      <c r="CFG29" s="161"/>
      <c r="CFH29" s="161"/>
      <c r="CFI29" s="161"/>
      <c r="CFJ29" s="161"/>
      <c r="CFK29" s="161"/>
      <c r="CFL29" s="161"/>
      <c r="CFM29" s="161"/>
      <c r="CFN29" s="161"/>
      <c r="CFO29" s="161"/>
      <c r="CFP29" s="161"/>
      <c r="CFQ29" s="161"/>
      <c r="CFR29" s="161"/>
      <c r="CFS29" s="161"/>
      <c r="CFT29" s="161"/>
      <c r="CFU29" s="161"/>
      <c r="CFV29" s="161"/>
      <c r="CFW29" s="161"/>
      <c r="CFX29" s="161"/>
      <c r="CFY29" s="161"/>
      <c r="CFZ29" s="161"/>
      <c r="CGA29" s="161"/>
      <c r="CGB29" s="161"/>
      <c r="CGC29" s="161"/>
      <c r="CGD29" s="161"/>
      <c r="CGE29" s="161"/>
      <c r="CGF29" s="161"/>
      <c r="CGG29" s="161"/>
      <c r="CGH29" s="161"/>
      <c r="CGI29" s="161"/>
      <c r="CGJ29" s="161"/>
      <c r="CGK29" s="161"/>
      <c r="CGL29" s="161"/>
      <c r="CGM29" s="161"/>
      <c r="CGN29" s="161"/>
      <c r="CGO29" s="161"/>
      <c r="CGP29" s="161"/>
      <c r="CGQ29" s="161"/>
      <c r="CGR29" s="161"/>
      <c r="CGS29" s="161"/>
      <c r="CGT29" s="161"/>
      <c r="CGU29" s="161"/>
      <c r="CGV29" s="161"/>
      <c r="CGW29" s="161"/>
      <c r="CGX29" s="161"/>
      <c r="CGY29" s="161"/>
      <c r="CGZ29" s="161"/>
      <c r="CHA29" s="161"/>
      <c r="CHB29" s="161"/>
      <c r="CHC29" s="161"/>
      <c r="CHD29" s="161"/>
      <c r="CHE29" s="161"/>
      <c r="CHF29" s="161"/>
      <c r="CHG29" s="161"/>
      <c r="CHH29" s="161"/>
      <c r="CHI29" s="161"/>
      <c r="CHJ29" s="161"/>
      <c r="CHK29" s="161"/>
      <c r="CHL29" s="161"/>
      <c r="CHM29" s="161"/>
      <c r="CHN29" s="161"/>
      <c r="CHO29" s="161"/>
      <c r="CHP29" s="161"/>
      <c r="CHQ29" s="161"/>
      <c r="CHR29" s="161"/>
      <c r="CHS29" s="161"/>
      <c r="CHT29" s="161"/>
      <c r="CHU29" s="161"/>
      <c r="CHV29" s="161"/>
      <c r="CHW29" s="161"/>
      <c r="CHX29" s="161"/>
      <c r="CHY29" s="161"/>
      <c r="CHZ29" s="161"/>
      <c r="CIA29" s="161"/>
      <c r="CIB29" s="161"/>
      <c r="CIC29" s="161"/>
      <c r="CID29" s="161"/>
      <c r="CIE29" s="161"/>
      <c r="CIF29" s="161"/>
      <c r="CIG29" s="161"/>
      <c r="CIH29" s="161"/>
      <c r="CII29" s="161"/>
      <c r="CIJ29" s="161"/>
      <c r="CIK29" s="161"/>
      <c r="CIL29" s="161"/>
      <c r="CIM29" s="161"/>
      <c r="CIN29" s="161"/>
      <c r="CIO29" s="161"/>
      <c r="CIP29" s="161"/>
      <c r="CIQ29" s="161"/>
      <c r="CIR29" s="161"/>
      <c r="CIS29" s="161"/>
      <c r="CIT29" s="161"/>
      <c r="CIU29" s="161"/>
      <c r="CIV29" s="161"/>
      <c r="CIW29" s="161"/>
      <c r="CIX29" s="161"/>
      <c r="CIY29" s="161"/>
      <c r="CIZ29" s="161"/>
      <c r="CJA29" s="161"/>
      <c r="CJB29" s="161"/>
      <c r="CJC29" s="161"/>
      <c r="CJD29" s="161"/>
      <c r="CJE29" s="161"/>
      <c r="CJF29" s="161"/>
      <c r="CJG29" s="161"/>
      <c r="CJH29" s="161"/>
      <c r="CJI29" s="161"/>
      <c r="CJJ29" s="161"/>
      <c r="CJK29" s="161"/>
      <c r="CJL29" s="161"/>
      <c r="CJM29" s="161"/>
      <c r="CJN29" s="161"/>
      <c r="CJO29" s="161"/>
      <c r="CJP29" s="161"/>
      <c r="CJQ29" s="161"/>
      <c r="CJR29" s="161"/>
      <c r="CJS29" s="161"/>
      <c r="CJT29" s="161"/>
      <c r="CJU29" s="161"/>
      <c r="CJV29" s="161"/>
      <c r="CJW29" s="161"/>
      <c r="CJX29" s="161"/>
      <c r="CJY29" s="161"/>
      <c r="CJZ29" s="161"/>
      <c r="CKA29" s="161"/>
      <c r="CKB29" s="161"/>
      <c r="CKC29" s="161"/>
      <c r="CKD29" s="161"/>
      <c r="CKE29" s="161"/>
      <c r="CKF29" s="161"/>
      <c r="CKG29" s="161"/>
      <c r="CKH29" s="161"/>
      <c r="CKI29" s="161"/>
      <c r="CKJ29" s="161"/>
      <c r="CKK29" s="161"/>
      <c r="CKL29" s="161"/>
      <c r="CKM29" s="161"/>
      <c r="CKN29" s="161"/>
      <c r="CKO29" s="161"/>
      <c r="CKP29" s="161"/>
      <c r="CKQ29" s="161"/>
      <c r="CKR29" s="161"/>
      <c r="CKS29" s="161"/>
      <c r="CKT29" s="161"/>
      <c r="CKU29" s="161"/>
      <c r="CKV29" s="161"/>
      <c r="CKW29" s="161"/>
      <c r="CKX29" s="161"/>
      <c r="CKY29" s="161"/>
      <c r="CKZ29" s="161"/>
      <c r="CLA29" s="161"/>
      <c r="CLB29" s="161"/>
      <c r="CLC29" s="161"/>
      <c r="CLD29" s="161"/>
      <c r="CLE29" s="161"/>
      <c r="CLF29" s="161"/>
      <c r="CLG29" s="161"/>
      <c r="CLH29" s="161"/>
      <c r="CLI29" s="161"/>
      <c r="CLJ29" s="161"/>
      <c r="CLK29" s="161"/>
      <c r="CLL29" s="161"/>
      <c r="CLM29" s="161"/>
      <c r="CLN29" s="161"/>
      <c r="CLO29" s="161"/>
      <c r="CLP29" s="161"/>
      <c r="CLQ29" s="161"/>
      <c r="CLR29" s="161"/>
      <c r="CLS29" s="161"/>
      <c r="CLT29" s="161"/>
      <c r="CLU29" s="161"/>
      <c r="CLV29" s="161"/>
      <c r="CLW29" s="161"/>
      <c r="CLX29" s="161"/>
      <c r="CLY29" s="161"/>
      <c r="CLZ29" s="161"/>
      <c r="CMA29" s="161"/>
      <c r="CMB29" s="161"/>
      <c r="CMC29" s="161"/>
      <c r="CMD29" s="161"/>
      <c r="CME29" s="161"/>
      <c r="CMF29" s="161"/>
      <c r="CMG29" s="161"/>
      <c r="CMH29" s="161"/>
      <c r="CMI29" s="161"/>
      <c r="CMJ29" s="161"/>
      <c r="CMK29" s="161"/>
      <c r="CML29" s="161"/>
      <c r="CMM29" s="161"/>
      <c r="CMN29" s="161"/>
      <c r="CMO29" s="161"/>
      <c r="CMP29" s="161"/>
      <c r="CMQ29" s="161"/>
      <c r="CMR29" s="161"/>
      <c r="CMS29" s="161"/>
      <c r="CMT29" s="161"/>
      <c r="CMU29" s="161"/>
      <c r="CMV29" s="161"/>
      <c r="CMW29" s="161"/>
      <c r="CMX29" s="161"/>
      <c r="CMY29" s="161"/>
      <c r="CMZ29" s="161"/>
      <c r="CNA29" s="161"/>
      <c r="CNB29" s="161"/>
      <c r="CNC29" s="161"/>
      <c r="CND29" s="161"/>
      <c r="CNE29" s="161"/>
      <c r="CNF29" s="161"/>
      <c r="CNG29" s="161"/>
      <c r="CNH29" s="161"/>
      <c r="CNI29" s="161"/>
      <c r="CNJ29" s="161"/>
      <c r="CNK29" s="161"/>
      <c r="CNL29" s="161"/>
      <c r="CNM29" s="161"/>
      <c r="CNN29" s="161"/>
      <c r="CNO29" s="161"/>
      <c r="CNP29" s="161"/>
      <c r="CNQ29" s="161"/>
      <c r="CNR29" s="161"/>
      <c r="CNS29" s="161"/>
      <c r="CNT29" s="161"/>
      <c r="CNU29" s="161"/>
      <c r="CNV29" s="161"/>
      <c r="CNW29" s="161"/>
      <c r="CNX29" s="161"/>
      <c r="CNY29" s="161"/>
      <c r="CNZ29" s="161"/>
      <c r="COA29" s="161"/>
      <c r="COB29" s="161"/>
      <c r="COC29" s="161"/>
      <c r="COD29" s="161"/>
      <c r="COE29" s="161"/>
      <c r="COF29" s="161"/>
      <c r="COG29" s="161"/>
      <c r="COH29" s="161"/>
      <c r="COI29" s="161"/>
      <c r="COJ29" s="161"/>
      <c r="COK29" s="161"/>
      <c r="COL29" s="161"/>
      <c r="COM29" s="161"/>
      <c r="CON29" s="161"/>
      <c r="COO29" s="161"/>
      <c r="COP29" s="161"/>
      <c r="COQ29" s="161"/>
      <c r="COR29" s="161"/>
      <c r="COS29" s="161"/>
      <c r="COT29" s="161"/>
      <c r="COU29" s="161"/>
      <c r="COV29" s="161"/>
      <c r="COW29" s="161"/>
      <c r="COX29" s="161"/>
      <c r="COY29" s="161"/>
      <c r="COZ29" s="161"/>
      <c r="CPA29" s="161"/>
      <c r="CPB29" s="161"/>
      <c r="CPC29" s="161"/>
      <c r="CPD29" s="161"/>
      <c r="CPE29" s="161"/>
      <c r="CPF29" s="161"/>
      <c r="CPG29" s="161"/>
      <c r="CPH29" s="161"/>
      <c r="CPI29" s="161"/>
      <c r="CPJ29" s="161"/>
      <c r="CPK29" s="161"/>
      <c r="CPL29" s="161"/>
      <c r="CPM29" s="161"/>
      <c r="CPN29" s="161"/>
      <c r="CPO29" s="161"/>
      <c r="CPP29" s="161"/>
      <c r="CPQ29" s="161"/>
      <c r="CPR29" s="161"/>
      <c r="CPS29" s="161"/>
      <c r="CPT29" s="161"/>
      <c r="CPU29" s="161"/>
      <c r="CPV29" s="161"/>
      <c r="CPW29" s="161"/>
      <c r="CPX29" s="161"/>
      <c r="CPY29" s="161"/>
      <c r="CPZ29" s="161"/>
      <c r="CQA29" s="161"/>
      <c r="CQB29" s="161"/>
      <c r="CQC29" s="161"/>
      <c r="CQD29" s="161"/>
      <c r="CQE29" s="161"/>
      <c r="CQF29" s="161"/>
      <c r="CQG29" s="161"/>
      <c r="CQH29" s="161"/>
      <c r="CQI29" s="161"/>
      <c r="CQJ29" s="161"/>
      <c r="CQK29" s="161"/>
      <c r="CQL29" s="161"/>
      <c r="CQM29" s="161"/>
      <c r="CQN29" s="161"/>
      <c r="CQO29" s="161"/>
      <c r="CQP29" s="161"/>
      <c r="CQQ29" s="161"/>
      <c r="CQR29" s="161"/>
      <c r="CQS29" s="161"/>
      <c r="CQT29" s="161"/>
      <c r="CQU29" s="161"/>
      <c r="CQV29" s="161"/>
      <c r="CQW29" s="161"/>
      <c r="CQX29" s="161"/>
      <c r="CQY29" s="161"/>
      <c r="CQZ29" s="161"/>
      <c r="CRA29" s="161"/>
      <c r="CRB29" s="161"/>
      <c r="CRC29" s="161"/>
      <c r="CRD29" s="161"/>
      <c r="CRE29" s="161"/>
      <c r="CRF29" s="161"/>
      <c r="CRG29" s="161"/>
      <c r="CRH29" s="161"/>
      <c r="CRI29" s="161"/>
      <c r="CRJ29" s="161"/>
      <c r="CRK29" s="161"/>
      <c r="CRL29" s="161"/>
      <c r="CRM29" s="161"/>
      <c r="CRN29" s="161"/>
      <c r="CRO29" s="161"/>
      <c r="CRP29" s="161"/>
      <c r="CRQ29" s="161"/>
      <c r="CRR29" s="161"/>
      <c r="CRS29" s="161"/>
      <c r="CRT29" s="161"/>
      <c r="CRU29" s="161"/>
      <c r="CRV29" s="161"/>
      <c r="CRW29" s="161"/>
      <c r="CRX29" s="161"/>
      <c r="CRY29" s="161"/>
      <c r="CRZ29" s="161"/>
      <c r="CSA29" s="161"/>
      <c r="CSB29" s="161"/>
      <c r="CSC29" s="161"/>
      <c r="CSD29" s="161"/>
      <c r="CSE29" s="161"/>
      <c r="CSF29" s="161"/>
      <c r="CSG29" s="161"/>
      <c r="CSH29" s="161"/>
      <c r="CSI29" s="161"/>
      <c r="CSJ29" s="161"/>
      <c r="CSK29" s="161"/>
      <c r="CSL29" s="161"/>
      <c r="CSM29" s="161"/>
      <c r="CSN29" s="161"/>
      <c r="CSO29" s="161"/>
      <c r="CSP29" s="161"/>
      <c r="CSQ29" s="161"/>
      <c r="CSR29" s="161"/>
      <c r="CSS29" s="161"/>
      <c r="CST29" s="161"/>
      <c r="CSU29" s="161"/>
      <c r="CSV29" s="161"/>
      <c r="CSW29" s="161"/>
      <c r="CSX29" s="161"/>
      <c r="CSY29" s="161"/>
      <c r="CSZ29" s="161"/>
      <c r="CTA29" s="161"/>
      <c r="CTB29" s="161"/>
      <c r="CTC29" s="161"/>
      <c r="CTD29" s="161"/>
      <c r="CTE29" s="161"/>
      <c r="CTF29" s="161"/>
      <c r="CTG29" s="161"/>
      <c r="CTH29" s="161"/>
      <c r="CTI29" s="161"/>
      <c r="CTJ29" s="161"/>
      <c r="CTK29" s="161"/>
      <c r="CTL29" s="161"/>
      <c r="CTM29" s="161"/>
      <c r="CTN29" s="161"/>
      <c r="CTO29" s="161"/>
      <c r="CTP29" s="161"/>
      <c r="CTQ29" s="161"/>
      <c r="CTR29" s="161"/>
      <c r="CTS29" s="161"/>
      <c r="CTT29" s="161"/>
      <c r="CTU29" s="161"/>
      <c r="CTV29" s="161"/>
      <c r="CTW29" s="161"/>
      <c r="CTX29" s="161"/>
      <c r="CTY29" s="161"/>
      <c r="CTZ29" s="161"/>
      <c r="CUA29" s="161"/>
      <c r="CUB29" s="161"/>
      <c r="CUC29" s="161"/>
      <c r="CUD29" s="161"/>
      <c r="CUE29" s="161"/>
      <c r="CUF29" s="161"/>
      <c r="CUG29" s="161"/>
      <c r="CUH29" s="161"/>
      <c r="CUI29" s="161"/>
      <c r="CUJ29" s="161"/>
      <c r="CUK29" s="161"/>
      <c r="CUL29" s="161"/>
      <c r="CUM29" s="161"/>
      <c r="CUN29" s="161"/>
      <c r="CUO29" s="161"/>
      <c r="CUP29" s="161"/>
      <c r="CUQ29" s="161"/>
      <c r="CUR29" s="161"/>
      <c r="CUS29" s="161"/>
      <c r="CUT29" s="161"/>
      <c r="CUU29" s="161"/>
      <c r="CUV29" s="161"/>
      <c r="CUW29" s="161"/>
      <c r="CUX29" s="161"/>
      <c r="CUY29" s="161"/>
      <c r="CUZ29" s="161"/>
      <c r="CVA29" s="161"/>
      <c r="CVB29" s="161"/>
      <c r="CVC29" s="161"/>
      <c r="CVD29" s="161"/>
      <c r="CVE29" s="161"/>
      <c r="CVF29" s="161"/>
      <c r="CVG29" s="161"/>
      <c r="CVH29" s="161"/>
      <c r="CVI29" s="161"/>
      <c r="CVJ29" s="161"/>
      <c r="CVK29" s="161"/>
      <c r="CVL29" s="161"/>
      <c r="CVM29" s="161"/>
      <c r="CVN29" s="161"/>
      <c r="CVO29" s="161"/>
      <c r="CVP29" s="161"/>
      <c r="CVQ29" s="161"/>
      <c r="CVR29" s="161"/>
      <c r="CVS29" s="161"/>
      <c r="CVT29" s="161"/>
      <c r="CVU29" s="161"/>
      <c r="CVV29" s="161"/>
      <c r="CVW29" s="161"/>
      <c r="CVX29" s="161"/>
      <c r="CVY29" s="161"/>
      <c r="CVZ29" s="161"/>
      <c r="CWA29" s="161"/>
      <c r="CWB29" s="161"/>
      <c r="CWC29" s="161"/>
      <c r="CWD29" s="161"/>
      <c r="CWE29" s="161"/>
      <c r="CWF29" s="161"/>
      <c r="CWG29" s="161"/>
      <c r="CWH29" s="161"/>
      <c r="CWI29" s="161"/>
      <c r="CWJ29" s="161"/>
      <c r="CWK29" s="161"/>
      <c r="CWL29" s="161"/>
      <c r="CWM29" s="161"/>
      <c r="CWN29" s="161"/>
      <c r="CWO29" s="161"/>
      <c r="CWP29" s="161"/>
      <c r="CWQ29" s="161"/>
      <c r="CWR29" s="161"/>
      <c r="CWS29" s="161"/>
      <c r="CWT29" s="161"/>
      <c r="CWU29" s="161"/>
      <c r="CWV29" s="161"/>
      <c r="CWW29" s="161"/>
      <c r="CWX29" s="161"/>
      <c r="CWY29" s="161"/>
      <c r="CWZ29" s="161"/>
      <c r="CXA29" s="161"/>
      <c r="CXB29" s="161"/>
      <c r="CXC29" s="161"/>
      <c r="CXD29" s="161"/>
      <c r="CXE29" s="161"/>
      <c r="CXF29" s="161"/>
      <c r="CXG29" s="161"/>
      <c r="CXH29" s="161"/>
      <c r="CXI29" s="161"/>
      <c r="CXJ29" s="161"/>
      <c r="CXK29" s="161"/>
      <c r="CXL29" s="161"/>
      <c r="CXM29" s="161"/>
      <c r="CXN29" s="161"/>
      <c r="CXO29" s="161"/>
      <c r="CXP29" s="161"/>
      <c r="CXQ29" s="161"/>
      <c r="CXR29" s="161"/>
      <c r="CXS29" s="161"/>
      <c r="CXT29" s="161"/>
      <c r="CXU29" s="161"/>
      <c r="CXV29" s="161"/>
      <c r="CXW29" s="161"/>
      <c r="CXX29" s="161"/>
      <c r="CXY29" s="161"/>
      <c r="CXZ29" s="161"/>
      <c r="CYA29" s="161"/>
      <c r="CYB29" s="161"/>
      <c r="CYC29" s="161"/>
      <c r="CYD29" s="161"/>
      <c r="CYE29" s="161"/>
      <c r="CYF29" s="161"/>
      <c r="CYG29" s="161"/>
      <c r="CYH29" s="161"/>
    </row>
    <row r="30" spans="1:2686" s="163" customFormat="1" ht="33" x14ac:dyDescent="0.25">
      <c r="A30" s="16" t="s">
        <v>166</v>
      </c>
      <c r="B30" s="14" t="s">
        <v>844</v>
      </c>
      <c r="C30" s="14" t="s">
        <v>136</v>
      </c>
      <c r="D30" s="139">
        <v>6051</v>
      </c>
      <c r="E30" s="139" t="s">
        <v>1162</v>
      </c>
      <c r="F30" s="139" t="s">
        <v>1161</v>
      </c>
      <c r="G30" s="14" t="s">
        <v>845</v>
      </c>
      <c r="H30" s="160" t="s">
        <v>846</v>
      </c>
      <c r="I30" s="14" t="s">
        <v>847</v>
      </c>
      <c r="J30" s="160" t="s">
        <v>848</v>
      </c>
      <c r="K30" s="14"/>
      <c r="L30" s="14"/>
      <c r="M30" s="14"/>
      <c r="N30" s="16"/>
      <c r="O30" s="14"/>
      <c r="P30" s="14"/>
      <c r="Q30" s="139"/>
      <c r="R30" s="14"/>
      <c r="S30" s="160"/>
      <c r="T30" s="14"/>
      <c r="U30" s="160" t="s">
        <v>29</v>
      </c>
      <c r="V30" s="16" t="s">
        <v>29</v>
      </c>
      <c r="W30" s="14" t="s">
        <v>29</v>
      </c>
      <c r="X30" s="14" t="s">
        <v>29</v>
      </c>
      <c r="Y30" s="139" t="s">
        <v>29</v>
      </c>
      <c r="Z30" s="14"/>
      <c r="AA30" s="166"/>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1"/>
      <c r="BC30" s="161"/>
      <c r="BD30" s="161"/>
      <c r="BE30" s="161"/>
      <c r="BF30" s="161"/>
      <c r="BG30" s="161"/>
      <c r="BH30" s="161"/>
      <c r="BI30" s="161"/>
      <c r="BJ30" s="161"/>
      <c r="BK30" s="161"/>
      <c r="BL30" s="161"/>
      <c r="BM30" s="161"/>
      <c r="BN30" s="161"/>
      <c r="BO30" s="161"/>
      <c r="BP30" s="161"/>
      <c r="BQ30" s="161"/>
      <c r="BR30" s="161"/>
      <c r="BS30" s="161"/>
      <c r="BT30" s="161"/>
      <c r="BU30" s="161"/>
      <c r="BV30" s="161"/>
      <c r="BW30" s="161"/>
      <c r="BX30" s="161"/>
      <c r="BY30" s="161"/>
      <c r="BZ30" s="161"/>
      <c r="CA30" s="161"/>
      <c r="CB30" s="161"/>
      <c r="CC30" s="161"/>
      <c r="CD30" s="161"/>
      <c r="CE30" s="161"/>
      <c r="CF30" s="161"/>
      <c r="CG30" s="161"/>
      <c r="CH30" s="161"/>
      <c r="CI30" s="161"/>
      <c r="CJ30" s="161"/>
      <c r="CK30" s="161"/>
      <c r="CL30" s="161"/>
      <c r="CM30" s="161"/>
      <c r="CN30" s="161"/>
      <c r="CO30" s="161"/>
      <c r="CP30" s="161"/>
      <c r="CQ30" s="161"/>
      <c r="CR30" s="161"/>
      <c r="CS30" s="161"/>
      <c r="CT30" s="161"/>
      <c r="CU30" s="161"/>
      <c r="CV30" s="161"/>
      <c r="CW30" s="161"/>
      <c r="CX30" s="161"/>
      <c r="CY30" s="161"/>
      <c r="CZ30" s="161"/>
      <c r="DA30" s="161"/>
      <c r="DB30" s="161"/>
      <c r="DC30" s="161"/>
      <c r="DD30" s="161"/>
      <c r="DE30" s="161"/>
      <c r="DF30" s="161"/>
      <c r="DG30" s="161"/>
      <c r="DH30" s="161"/>
      <c r="DI30" s="161"/>
      <c r="DJ30" s="161"/>
      <c r="DK30" s="161"/>
      <c r="DL30" s="161"/>
      <c r="DM30" s="161"/>
      <c r="DN30" s="161"/>
      <c r="DO30" s="161"/>
      <c r="DP30" s="161"/>
      <c r="DQ30" s="161"/>
      <c r="DR30" s="161"/>
      <c r="DS30" s="161"/>
      <c r="DT30" s="161"/>
      <c r="DU30" s="161"/>
      <c r="DV30" s="161"/>
      <c r="DW30" s="161"/>
      <c r="DX30" s="161"/>
      <c r="DY30" s="161"/>
      <c r="DZ30" s="161"/>
      <c r="EA30" s="161"/>
      <c r="EB30" s="161"/>
      <c r="EC30" s="161"/>
      <c r="ED30" s="161"/>
      <c r="EE30" s="161"/>
      <c r="EF30" s="161"/>
      <c r="EG30" s="161"/>
      <c r="EH30" s="161"/>
      <c r="EI30" s="161"/>
      <c r="EJ30" s="161"/>
      <c r="EK30" s="161"/>
      <c r="EL30" s="161"/>
      <c r="EM30" s="161"/>
      <c r="EN30" s="161"/>
      <c r="EO30" s="161"/>
      <c r="EP30" s="161"/>
      <c r="EQ30" s="161"/>
      <c r="ER30" s="161"/>
      <c r="ES30" s="161"/>
      <c r="ET30" s="161"/>
      <c r="EU30" s="161"/>
      <c r="EV30" s="161"/>
      <c r="EW30" s="161"/>
      <c r="EX30" s="161"/>
      <c r="EY30" s="161"/>
      <c r="EZ30" s="161"/>
      <c r="FA30" s="161"/>
      <c r="FB30" s="161"/>
      <c r="FC30" s="161"/>
      <c r="FD30" s="161"/>
      <c r="FE30" s="161"/>
      <c r="FF30" s="161"/>
      <c r="FG30" s="161"/>
      <c r="FH30" s="161"/>
      <c r="FI30" s="161"/>
      <c r="FJ30" s="161"/>
      <c r="FK30" s="161"/>
      <c r="FL30" s="161"/>
      <c r="FM30" s="161"/>
      <c r="FN30" s="161"/>
      <c r="FO30" s="161"/>
      <c r="FP30" s="161"/>
      <c r="FQ30" s="161"/>
      <c r="FR30" s="161"/>
      <c r="FS30" s="161"/>
      <c r="FT30" s="161"/>
      <c r="FU30" s="161"/>
      <c r="FV30" s="161"/>
      <c r="FW30" s="161"/>
      <c r="FX30" s="161"/>
      <c r="FY30" s="161"/>
      <c r="FZ30" s="161"/>
      <c r="GA30" s="161"/>
      <c r="GB30" s="161"/>
      <c r="GC30" s="161"/>
      <c r="GD30" s="161"/>
      <c r="GE30" s="161"/>
      <c r="GF30" s="161"/>
      <c r="GG30" s="161"/>
      <c r="GH30" s="161"/>
      <c r="GI30" s="161"/>
      <c r="GJ30" s="161"/>
      <c r="GK30" s="161"/>
      <c r="GL30" s="161"/>
      <c r="GM30" s="161"/>
      <c r="GN30" s="161"/>
      <c r="GO30" s="161"/>
      <c r="GP30" s="161"/>
      <c r="GQ30" s="161"/>
      <c r="GR30" s="161"/>
      <c r="GS30" s="161"/>
      <c r="GT30" s="161"/>
      <c r="GU30" s="161"/>
      <c r="GV30" s="161"/>
      <c r="GW30" s="161"/>
      <c r="GX30" s="161"/>
      <c r="GY30" s="161"/>
      <c r="GZ30" s="161"/>
      <c r="HA30" s="161"/>
      <c r="HB30" s="161"/>
      <c r="HC30" s="161"/>
      <c r="HD30" s="161"/>
      <c r="HE30" s="161"/>
      <c r="HF30" s="161"/>
      <c r="HG30" s="161"/>
      <c r="HH30" s="161"/>
      <c r="HI30" s="161"/>
      <c r="HJ30" s="161"/>
      <c r="HK30" s="161"/>
      <c r="HL30" s="161"/>
      <c r="HM30" s="161"/>
      <c r="HN30" s="161"/>
      <c r="HO30" s="161"/>
      <c r="HP30" s="161"/>
      <c r="HQ30" s="161"/>
      <c r="HR30" s="161"/>
      <c r="HS30" s="161"/>
      <c r="HT30" s="161"/>
      <c r="HU30" s="161"/>
      <c r="HV30" s="161"/>
      <c r="HW30" s="161"/>
      <c r="HX30" s="161"/>
      <c r="HY30" s="161"/>
      <c r="HZ30" s="161"/>
      <c r="IA30" s="161"/>
      <c r="IB30" s="161"/>
      <c r="IC30" s="161"/>
      <c r="ID30" s="161"/>
      <c r="IE30" s="161"/>
      <c r="IF30" s="161"/>
      <c r="IG30" s="161"/>
      <c r="IH30" s="161"/>
      <c r="II30" s="161"/>
      <c r="IJ30" s="161"/>
      <c r="IK30" s="161"/>
      <c r="IL30" s="161"/>
      <c r="IM30" s="161"/>
      <c r="IN30" s="161"/>
      <c r="IO30" s="161"/>
      <c r="IP30" s="161"/>
      <c r="IQ30" s="161"/>
      <c r="IR30" s="161"/>
      <c r="IS30" s="161"/>
      <c r="IT30" s="161"/>
      <c r="IU30" s="161"/>
      <c r="IV30" s="161"/>
      <c r="IW30" s="161"/>
      <c r="IX30" s="161"/>
      <c r="IY30" s="161"/>
      <c r="IZ30" s="161"/>
      <c r="JA30" s="161"/>
      <c r="JB30" s="161"/>
      <c r="JC30" s="161"/>
      <c r="JD30" s="161"/>
      <c r="JE30" s="161"/>
      <c r="JF30" s="161"/>
      <c r="JG30" s="161"/>
      <c r="JH30" s="161"/>
      <c r="JI30" s="161"/>
      <c r="JJ30" s="161"/>
      <c r="JK30" s="161"/>
      <c r="JL30" s="161"/>
      <c r="JM30" s="161"/>
      <c r="JN30" s="161"/>
      <c r="JO30" s="161"/>
      <c r="JP30" s="161"/>
      <c r="JQ30" s="161"/>
      <c r="JR30" s="161"/>
      <c r="JS30" s="161"/>
      <c r="JT30" s="161"/>
      <c r="JU30" s="161"/>
      <c r="JV30" s="161"/>
      <c r="JW30" s="161"/>
      <c r="JX30" s="161"/>
      <c r="JY30" s="161"/>
      <c r="JZ30" s="161"/>
      <c r="KA30" s="161"/>
      <c r="KB30" s="161"/>
      <c r="KC30" s="161"/>
      <c r="KD30" s="161"/>
      <c r="KE30" s="161"/>
      <c r="KF30" s="161"/>
      <c r="KG30" s="161"/>
      <c r="KH30" s="161"/>
      <c r="KI30" s="161"/>
      <c r="KJ30" s="161"/>
      <c r="KK30" s="161"/>
      <c r="KL30" s="161"/>
      <c r="KM30" s="161"/>
      <c r="KN30" s="161"/>
      <c r="KO30" s="161"/>
      <c r="KP30" s="161"/>
      <c r="KQ30" s="161"/>
      <c r="KR30" s="161"/>
      <c r="KS30" s="161"/>
      <c r="KT30" s="161"/>
      <c r="KU30" s="161"/>
      <c r="KV30" s="161"/>
      <c r="KW30" s="161"/>
      <c r="KX30" s="161"/>
      <c r="KY30" s="161"/>
      <c r="KZ30" s="161"/>
      <c r="LA30" s="161"/>
      <c r="LB30" s="161"/>
      <c r="LC30" s="161"/>
      <c r="LD30" s="161"/>
      <c r="LE30" s="161"/>
      <c r="LF30" s="161"/>
      <c r="LG30" s="161"/>
      <c r="LH30" s="161"/>
      <c r="LI30" s="161"/>
      <c r="LJ30" s="161"/>
      <c r="LK30" s="161"/>
      <c r="LL30" s="161"/>
      <c r="LM30" s="161"/>
      <c r="LN30" s="161"/>
      <c r="LO30" s="161"/>
      <c r="LP30" s="161"/>
      <c r="LQ30" s="161"/>
      <c r="LR30" s="161"/>
      <c r="LS30" s="161"/>
      <c r="LT30" s="161"/>
      <c r="LU30" s="161"/>
      <c r="LV30" s="161"/>
      <c r="LW30" s="161"/>
      <c r="LX30" s="161"/>
      <c r="LY30" s="161"/>
      <c r="LZ30" s="161"/>
      <c r="MA30" s="161"/>
      <c r="MB30" s="161"/>
      <c r="MC30" s="161"/>
      <c r="MD30" s="161"/>
      <c r="ME30" s="161"/>
      <c r="MF30" s="161"/>
      <c r="MG30" s="161"/>
      <c r="MH30" s="161"/>
      <c r="MI30" s="161"/>
      <c r="MJ30" s="161"/>
      <c r="MK30" s="161"/>
      <c r="ML30" s="161"/>
      <c r="MM30" s="161"/>
      <c r="MN30" s="161"/>
      <c r="MO30" s="161"/>
      <c r="MP30" s="161"/>
      <c r="MQ30" s="161"/>
      <c r="MR30" s="161"/>
      <c r="MS30" s="161"/>
      <c r="MT30" s="161"/>
      <c r="MU30" s="161"/>
      <c r="MV30" s="161"/>
      <c r="MW30" s="161"/>
      <c r="MX30" s="161"/>
      <c r="MY30" s="161"/>
      <c r="MZ30" s="161"/>
      <c r="NA30" s="161"/>
      <c r="NB30" s="161"/>
      <c r="NC30" s="161"/>
      <c r="ND30" s="161"/>
      <c r="NE30" s="161"/>
      <c r="NF30" s="161"/>
      <c r="NG30" s="161"/>
      <c r="NH30" s="161"/>
      <c r="NI30" s="161"/>
      <c r="NJ30" s="161"/>
      <c r="NK30" s="161"/>
      <c r="NL30" s="161"/>
      <c r="NM30" s="161"/>
      <c r="NN30" s="161"/>
      <c r="NO30" s="161"/>
      <c r="NP30" s="161"/>
      <c r="NQ30" s="161"/>
      <c r="NR30" s="161"/>
      <c r="NS30" s="161"/>
      <c r="NT30" s="161"/>
      <c r="NU30" s="161"/>
      <c r="NV30" s="161"/>
      <c r="NW30" s="161"/>
      <c r="NX30" s="161"/>
      <c r="NY30" s="161"/>
      <c r="NZ30" s="161"/>
      <c r="OA30" s="161"/>
      <c r="OB30" s="161"/>
      <c r="OC30" s="161"/>
      <c r="OD30" s="161"/>
      <c r="OE30" s="161"/>
      <c r="OF30" s="161"/>
      <c r="OG30" s="161"/>
      <c r="OH30" s="161"/>
      <c r="OI30" s="161"/>
      <c r="OJ30" s="161"/>
      <c r="OK30" s="161"/>
      <c r="OL30" s="161"/>
      <c r="OM30" s="161"/>
      <c r="ON30" s="161"/>
      <c r="OO30" s="161"/>
      <c r="OP30" s="161"/>
      <c r="OQ30" s="161"/>
      <c r="OR30" s="161"/>
      <c r="OS30" s="161"/>
      <c r="OT30" s="161"/>
      <c r="OU30" s="161"/>
      <c r="OV30" s="161"/>
      <c r="OW30" s="161"/>
      <c r="OX30" s="161"/>
      <c r="OY30" s="161"/>
      <c r="OZ30" s="161"/>
      <c r="PA30" s="161"/>
      <c r="PB30" s="161"/>
      <c r="PC30" s="161"/>
      <c r="PD30" s="161"/>
      <c r="PE30" s="161"/>
      <c r="PF30" s="161"/>
      <c r="PG30" s="161"/>
      <c r="PH30" s="161"/>
      <c r="PI30" s="161"/>
      <c r="PJ30" s="161"/>
      <c r="PK30" s="161"/>
      <c r="PL30" s="161"/>
      <c r="PM30" s="161"/>
      <c r="PN30" s="161"/>
      <c r="PO30" s="161"/>
      <c r="PP30" s="161"/>
      <c r="PQ30" s="161"/>
      <c r="PR30" s="161"/>
      <c r="PS30" s="161"/>
      <c r="PT30" s="161"/>
      <c r="PU30" s="161"/>
      <c r="PV30" s="161"/>
      <c r="PW30" s="161"/>
      <c r="PX30" s="161"/>
      <c r="PY30" s="161"/>
      <c r="PZ30" s="161"/>
      <c r="QA30" s="161"/>
      <c r="QB30" s="161"/>
      <c r="QC30" s="161"/>
      <c r="QD30" s="161"/>
      <c r="QE30" s="161"/>
      <c r="QF30" s="161"/>
      <c r="QG30" s="161"/>
      <c r="QH30" s="161"/>
      <c r="QI30" s="161"/>
      <c r="QJ30" s="161"/>
      <c r="QK30" s="161"/>
      <c r="QL30" s="161"/>
      <c r="QM30" s="161"/>
      <c r="QN30" s="161"/>
      <c r="QO30" s="161"/>
      <c r="QP30" s="161"/>
      <c r="QQ30" s="161"/>
      <c r="QR30" s="161"/>
      <c r="QS30" s="161"/>
      <c r="QT30" s="161"/>
      <c r="QU30" s="161"/>
      <c r="QV30" s="161"/>
      <c r="QW30" s="161"/>
      <c r="QX30" s="161"/>
      <c r="QY30" s="161"/>
      <c r="QZ30" s="161"/>
      <c r="RA30" s="161"/>
      <c r="RB30" s="161"/>
      <c r="RC30" s="161"/>
      <c r="RD30" s="161"/>
      <c r="RE30" s="161"/>
      <c r="RF30" s="161"/>
      <c r="RG30" s="161"/>
      <c r="RH30" s="161"/>
      <c r="RI30" s="161"/>
      <c r="RJ30" s="161"/>
      <c r="RK30" s="161"/>
      <c r="RL30" s="161"/>
      <c r="RM30" s="161"/>
      <c r="RN30" s="161"/>
      <c r="RO30" s="161"/>
      <c r="RP30" s="161"/>
      <c r="RQ30" s="161"/>
      <c r="RR30" s="161"/>
      <c r="RS30" s="161"/>
      <c r="RT30" s="161"/>
      <c r="RU30" s="161"/>
      <c r="RV30" s="161"/>
      <c r="RW30" s="161"/>
      <c r="RX30" s="161"/>
      <c r="RY30" s="161"/>
      <c r="RZ30" s="161"/>
      <c r="SA30" s="161"/>
      <c r="SB30" s="161"/>
      <c r="SC30" s="161"/>
      <c r="SD30" s="161"/>
      <c r="SE30" s="161"/>
      <c r="SF30" s="161"/>
      <c r="SG30" s="161"/>
      <c r="SH30" s="161"/>
      <c r="SI30" s="161"/>
      <c r="SJ30" s="161"/>
      <c r="SK30" s="161"/>
      <c r="SL30" s="161"/>
      <c r="SM30" s="161"/>
      <c r="SN30" s="161"/>
      <c r="SO30" s="161"/>
      <c r="SP30" s="161"/>
      <c r="SQ30" s="161"/>
      <c r="SR30" s="161"/>
      <c r="SS30" s="161"/>
      <c r="ST30" s="161"/>
      <c r="SU30" s="161"/>
      <c r="SV30" s="161"/>
      <c r="SW30" s="161"/>
      <c r="SX30" s="161"/>
      <c r="SY30" s="161"/>
      <c r="SZ30" s="161"/>
      <c r="TA30" s="161"/>
      <c r="TB30" s="161"/>
      <c r="TC30" s="161"/>
      <c r="TD30" s="161"/>
      <c r="TE30" s="161"/>
      <c r="TF30" s="161"/>
      <c r="TG30" s="161"/>
      <c r="TH30" s="161"/>
      <c r="TI30" s="161"/>
      <c r="TJ30" s="161"/>
      <c r="TK30" s="161"/>
      <c r="TL30" s="161"/>
      <c r="TM30" s="161"/>
      <c r="TN30" s="161"/>
      <c r="TO30" s="161"/>
      <c r="TP30" s="161"/>
      <c r="TQ30" s="161"/>
      <c r="TR30" s="161"/>
      <c r="TS30" s="161"/>
      <c r="TT30" s="161"/>
      <c r="TU30" s="161"/>
      <c r="TV30" s="161"/>
      <c r="TW30" s="161"/>
      <c r="TX30" s="161"/>
      <c r="TY30" s="161"/>
      <c r="TZ30" s="161"/>
      <c r="UA30" s="161"/>
      <c r="UB30" s="161"/>
      <c r="UC30" s="161"/>
      <c r="UD30" s="161"/>
      <c r="UE30" s="161"/>
      <c r="UF30" s="161"/>
      <c r="UG30" s="161"/>
      <c r="UH30" s="161"/>
      <c r="UI30" s="161"/>
      <c r="UJ30" s="161"/>
      <c r="UK30" s="161"/>
      <c r="UL30" s="161"/>
      <c r="UM30" s="161"/>
      <c r="UN30" s="161"/>
      <c r="UO30" s="161"/>
      <c r="UP30" s="161"/>
      <c r="UQ30" s="161"/>
      <c r="UR30" s="161"/>
      <c r="US30" s="161"/>
      <c r="UT30" s="161"/>
      <c r="UU30" s="161"/>
      <c r="UV30" s="161"/>
      <c r="UW30" s="161"/>
      <c r="UX30" s="161"/>
      <c r="UY30" s="161"/>
      <c r="UZ30" s="161"/>
      <c r="VA30" s="161"/>
      <c r="VB30" s="161"/>
      <c r="VC30" s="161"/>
      <c r="VD30" s="161"/>
      <c r="VE30" s="161"/>
      <c r="VF30" s="161"/>
      <c r="VG30" s="161"/>
      <c r="VH30" s="161"/>
      <c r="VI30" s="161"/>
      <c r="VJ30" s="161"/>
      <c r="VK30" s="161"/>
      <c r="VL30" s="161"/>
      <c r="VM30" s="161"/>
      <c r="VN30" s="161"/>
      <c r="VO30" s="161"/>
      <c r="VP30" s="161"/>
      <c r="VQ30" s="161"/>
      <c r="VR30" s="161"/>
      <c r="VS30" s="161"/>
      <c r="VT30" s="161"/>
      <c r="VU30" s="161"/>
      <c r="VV30" s="161"/>
      <c r="VW30" s="161"/>
      <c r="VX30" s="161"/>
      <c r="VY30" s="161"/>
      <c r="VZ30" s="161"/>
      <c r="WA30" s="161"/>
      <c r="WB30" s="161"/>
      <c r="WC30" s="161"/>
      <c r="WD30" s="161"/>
      <c r="WE30" s="161"/>
      <c r="WF30" s="161"/>
      <c r="WG30" s="161"/>
      <c r="WH30" s="161"/>
      <c r="WI30" s="161"/>
      <c r="WJ30" s="161"/>
      <c r="WK30" s="161"/>
      <c r="WL30" s="161"/>
      <c r="WM30" s="161"/>
      <c r="WN30" s="161"/>
      <c r="WO30" s="161"/>
      <c r="WP30" s="161"/>
      <c r="WQ30" s="161"/>
      <c r="WR30" s="161"/>
      <c r="WS30" s="161"/>
      <c r="WT30" s="161"/>
      <c r="WU30" s="161"/>
      <c r="WV30" s="161"/>
      <c r="WW30" s="161"/>
      <c r="WX30" s="161"/>
      <c r="WY30" s="161"/>
      <c r="WZ30" s="161"/>
      <c r="XA30" s="161"/>
      <c r="XB30" s="161"/>
      <c r="XC30" s="161"/>
      <c r="XD30" s="161"/>
      <c r="XE30" s="161"/>
      <c r="XF30" s="161"/>
      <c r="XG30" s="161"/>
      <c r="XH30" s="161"/>
      <c r="XI30" s="161"/>
      <c r="XJ30" s="161"/>
      <c r="XK30" s="161"/>
      <c r="XL30" s="161"/>
      <c r="XM30" s="161"/>
      <c r="XN30" s="161"/>
      <c r="XO30" s="161"/>
      <c r="XP30" s="161"/>
      <c r="XQ30" s="161"/>
      <c r="XR30" s="161"/>
      <c r="XS30" s="161"/>
      <c r="XT30" s="161"/>
      <c r="XU30" s="161"/>
      <c r="XV30" s="161"/>
      <c r="XW30" s="161"/>
      <c r="XX30" s="161"/>
      <c r="XY30" s="161"/>
      <c r="XZ30" s="161"/>
      <c r="YA30" s="161"/>
      <c r="YB30" s="161"/>
      <c r="YC30" s="161"/>
      <c r="YD30" s="161"/>
      <c r="YE30" s="161"/>
      <c r="YF30" s="161"/>
      <c r="YG30" s="161"/>
      <c r="YH30" s="161"/>
      <c r="YI30" s="161"/>
      <c r="YJ30" s="161"/>
      <c r="YK30" s="161"/>
      <c r="YL30" s="161"/>
      <c r="YM30" s="161"/>
      <c r="YN30" s="161"/>
      <c r="YO30" s="161"/>
      <c r="YP30" s="161"/>
      <c r="YQ30" s="161"/>
      <c r="YR30" s="161"/>
      <c r="YS30" s="161"/>
      <c r="YT30" s="161"/>
      <c r="YU30" s="161"/>
      <c r="YV30" s="161"/>
      <c r="YW30" s="161"/>
      <c r="YX30" s="161"/>
      <c r="YY30" s="161"/>
      <c r="YZ30" s="161"/>
      <c r="ZA30" s="161"/>
      <c r="ZB30" s="161"/>
      <c r="ZC30" s="161"/>
      <c r="ZD30" s="161"/>
      <c r="ZE30" s="161"/>
      <c r="ZF30" s="161"/>
      <c r="ZG30" s="161"/>
      <c r="ZH30" s="161"/>
      <c r="ZI30" s="161"/>
      <c r="ZJ30" s="161"/>
      <c r="ZK30" s="161"/>
      <c r="ZL30" s="161"/>
      <c r="ZM30" s="161"/>
      <c r="ZN30" s="161"/>
      <c r="ZO30" s="161"/>
      <c r="ZP30" s="161"/>
      <c r="ZQ30" s="161"/>
      <c r="ZR30" s="161"/>
      <c r="ZS30" s="161"/>
      <c r="ZT30" s="161"/>
      <c r="ZU30" s="161"/>
      <c r="ZV30" s="161"/>
      <c r="ZW30" s="161"/>
      <c r="ZX30" s="161"/>
      <c r="ZY30" s="161"/>
      <c r="ZZ30" s="161"/>
      <c r="AAA30" s="161"/>
      <c r="AAB30" s="161"/>
      <c r="AAC30" s="161"/>
      <c r="AAD30" s="161"/>
      <c r="AAE30" s="161"/>
      <c r="AAF30" s="161"/>
      <c r="AAG30" s="161"/>
      <c r="AAH30" s="161"/>
      <c r="AAI30" s="161"/>
      <c r="AAJ30" s="161"/>
      <c r="AAK30" s="161"/>
      <c r="AAL30" s="161"/>
      <c r="AAM30" s="161"/>
      <c r="AAN30" s="161"/>
      <c r="AAO30" s="161"/>
      <c r="AAP30" s="161"/>
      <c r="AAQ30" s="161"/>
      <c r="AAR30" s="161"/>
      <c r="AAS30" s="161"/>
      <c r="AAT30" s="161"/>
      <c r="AAU30" s="161"/>
      <c r="AAV30" s="161"/>
      <c r="AAW30" s="161"/>
      <c r="AAX30" s="161"/>
      <c r="AAY30" s="161"/>
      <c r="AAZ30" s="161"/>
      <c r="ABA30" s="161"/>
      <c r="ABB30" s="161"/>
      <c r="ABC30" s="161"/>
      <c r="ABD30" s="161"/>
      <c r="ABE30" s="161"/>
      <c r="ABF30" s="161"/>
      <c r="ABG30" s="161"/>
      <c r="ABH30" s="161"/>
      <c r="ABI30" s="161"/>
      <c r="ABJ30" s="161"/>
      <c r="ABK30" s="161"/>
      <c r="ABL30" s="161"/>
      <c r="ABM30" s="161"/>
      <c r="ABN30" s="161"/>
      <c r="ABO30" s="161"/>
      <c r="ABP30" s="161"/>
      <c r="ABQ30" s="161"/>
      <c r="ABR30" s="161"/>
      <c r="ABS30" s="161"/>
      <c r="ABT30" s="161"/>
      <c r="ABU30" s="161"/>
      <c r="ABV30" s="161"/>
      <c r="ABW30" s="161"/>
      <c r="ABX30" s="161"/>
      <c r="ABY30" s="161"/>
      <c r="ABZ30" s="161"/>
      <c r="ACA30" s="161"/>
      <c r="ACB30" s="161"/>
      <c r="ACC30" s="161"/>
      <c r="ACD30" s="161"/>
      <c r="ACE30" s="161"/>
      <c r="ACF30" s="161"/>
      <c r="ACG30" s="161"/>
      <c r="ACH30" s="161"/>
      <c r="ACI30" s="161"/>
      <c r="ACJ30" s="161"/>
      <c r="ACK30" s="161"/>
      <c r="ACL30" s="161"/>
      <c r="ACM30" s="161"/>
      <c r="ACN30" s="161"/>
      <c r="ACO30" s="161"/>
      <c r="ACP30" s="161"/>
      <c r="ACQ30" s="161"/>
      <c r="ACR30" s="161"/>
      <c r="ACS30" s="161"/>
      <c r="ACT30" s="161"/>
      <c r="ACU30" s="161"/>
      <c r="ACV30" s="161"/>
      <c r="ACW30" s="161"/>
      <c r="ACX30" s="161"/>
      <c r="ACY30" s="161"/>
      <c r="ACZ30" s="161"/>
      <c r="ADA30" s="161"/>
      <c r="ADB30" s="161"/>
      <c r="ADC30" s="161"/>
      <c r="ADD30" s="161"/>
      <c r="ADE30" s="161"/>
      <c r="ADF30" s="161"/>
      <c r="ADG30" s="161"/>
      <c r="ADH30" s="161"/>
      <c r="ADI30" s="161"/>
      <c r="ADJ30" s="161"/>
      <c r="ADK30" s="161"/>
      <c r="ADL30" s="161"/>
      <c r="ADM30" s="161"/>
      <c r="ADN30" s="161"/>
      <c r="ADO30" s="161"/>
      <c r="ADP30" s="161"/>
      <c r="ADQ30" s="161"/>
      <c r="ADR30" s="161"/>
      <c r="ADS30" s="161"/>
      <c r="ADT30" s="161"/>
      <c r="ADU30" s="161"/>
      <c r="ADV30" s="161"/>
      <c r="ADW30" s="161"/>
      <c r="ADX30" s="161"/>
      <c r="ADY30" s="161"/>
      <c r="ADZ30" s="161"/>
      <c r="AEA30" s="161"/>
      <c r="AEB30" s="161"/>
      <c r="AEC30" s="161"/>
      <c r="AED30" s="161"/>
      <c r="AEE30" s="161"/>
      <c r="AEF30" s="161"/>
      <c r="AEG30" s="161"/>
      <c r="AEH30" s="161"/>
      <c r="AEI30" s="161"/>
      <c r="AEJ30" s="161"/>
      <c r="AEK30" s="161"/>
      <c r="AEL30" s="161"/>
      <c r="AEM30" s="161"/>
      <c r="AEN30" s="161"/>
      <c r="AEO30" s="161"/>
      <c r="AEP30" s="161"/>
      <c r="AEQ30" s="161"/>
      <c r="AER30" s="161"/>
      <c r="AES30" s="161"/>
      <c r="AET30" s="161"/>
      <c r="AEU30" s="161"/>
      <c r="AEV30" s="161"/>
      <c r="AEW30" s="161"/>
      <c r="AEX30" s="161"/>
      <c r="AEY30" s="161"/>
      <c r="AEZ30" s="161"/>
      <c r="AFA30" s="161"/>
      <c r="AFB30" s="161"/>
      <c r="AFC30" s="161"/>
      <c r="AFD30" s="161"/>
      <c r="AFE30" s="161"/>
      <c r="AFF30" s="161"/>
      <c r="AFG30" s="161"/>
      <c r="AFH30" s="161"/>
      <c r="AFI30" s="161"/>
      <c r="AFJ30" s="161"/>
      <c r="AFK30" s="161"/>
      <c r="AFL30" s="161"/>
      <c r="AFM30" s="161"/>
      <c r="AFN30" s="161"/>
      <c r="AFO30" s="161"/>
      <c r="AFP30" s="161"/>
      <c r="AFQ30" s="161"/>
      <c r="AFR30" s="161"/>
      <c r="AFS30" s="161"/>
      <c r="AFT30" s="161"/>
      <c r="AFU30" s="161"/>
      <c r="AFV30" s="161"/>
      <c r="AFW30" s="161"/>
      <c r="AFX30" s="161"/>
      <c r="AFY30" s="161"/>
      <c r="AFZ30" s="161"/>
      <c r="AGA30" s="161"/>
      <c r="AGB30" s="161"/>
      <c r="AGC30" s="161"/>
      <c r="AGD30" s="161"/>
      <c r="AGE30" s="161"/>
      <c r="AGF30" s="161"/>
      <c r="AGG30" s="161"/>
      <c r="AGH30" s="161"/>
      <c r="AGI30" s="161"/>
      <c r="AGJ30" s="161"/>
      <c r="AGK30" s="161"/>
      <c r="AGL30" s="161"/>
      <c r="AGM30" s="161"/>
      <c r="AGN30" s="161"/>
      <c r="AGO30" s="161"/>
      <c r="AGP30" s="161"/>
      <c r="AGQ30" s="161"/>
      <c r="AGR30" s="161"/>
      <c r="AGS30" s="161"/>
      <c r="AGT30" s="161"/>
      <c r="AGU30" s="161"/>
      <c r="AGV30" s="161"/>
      <c r="AGW30" s="161"/>
      <c r="AGX30" s="161"/>
      <c r="AGY30" s="161"/>
      <c r="AGZ30" s="161"/>
      <c r="AHA30" s="161"/>
      <c r="AHB30" s="161"/>
      <c r="AHC30" s="161"/>
      <c r="AHD30" s="161"/>
      <c r="AHE30" s="161"/>
      <c r="AHF30" s="161"/>
      <c r="AHG30" s="161"/>
      <c r="AHH30" s="161"/>
      <c r="AHI30" s="161"/>
      <c r="AHJ30" s="161"/>
      <c r="AHK30" s="161"/>
      <c r="AHL30" s="161"/>
      <c r="AHM30" s="161"/>
      <c r="AHN30" s="161"/>
      <c r="AHO30" s="161"/>
      <c r="AHP30" s="161"/>
      <c r="AHQ30" s="161"/>
      <c r="AHR30" s="161"/>
      <c r="AHS30" s="161"/>
      <c r="AHT30" s="161"/>
      <c r="AHU30" s="161"/>
      <c r="AHV30" s="161"/>
      <c r="AHW30" s="161"/>
      <c r="AHX30" s="161"/>
      <c r="AHY30" s="161"/>
      <c r="AHZ30" s="161"/>
      <c r="AIA30" s="161"/>
      <c r="AIB30" s="161"/>
      <c r="AIC30" s="161"/>
      <c r="AID30" s="161"/>
      <c r="AIE30" s="161"/>
      <c r="AIF30" s="161"/>
      <c r="AIG30" s="161"/>
      <c r="AIH30" s="161"/>
      <c r="AII30" s="161"/>
      <c r="AIJ30" s="161"/>
      <c r="AIK30" s="161"/>
      <c r="AIL30" s="161"/>
      <c r="AIM30" s="161"/>
      <c r="AIN30" s="161"/>
      <c r="AIO30" s="161"/>
      <c r="AIP30" s="161"/>
      <c r="AIQ30" s="161"/>
      <c r="AIR30" s="161"/>
      <c r="AIS30" s="161"/>
      <c r="AIT30" s="161"/>
      <c r="AIU30" s="161"/>
      <c r="AIV30" s="161"/>
      <c r="AIW30" s="161"/>
      <c r="AIX30" s="161"/>
      <c r="AIY30" s="161"/>
      <c r="AIZ30" s="161"/>
      <c r="AJA30" s="161"/>
      <c r="AJB30" s="161"/>
      <c r="AJC30" s="161"/>
      <c r="AJD30" s="161"/>
      <c r="AJE30" s="161"/>
      <c r="AJF30" s="161"/>
      <c r="AJG30" s="161"/>
      <c r="AJH30" s="161"/>
      <c r="AJI30" s="161"/>
      <c r="AJJ30" s="161"/>
      <c r="AJK30" s="161"/>
      <c r="AJL30" s="161"/>
      <c r="AJM30" s="161"/>
      <c r="AJN30" s="161"/>
      <c r="AJO30" s="161"/>
      <c r="AJP30" s="161"/>
      <c r="AJQ30" s="161"/>
      <c r="AJR30" s="161"/>
      <c r="AJS30" s="161"/>
      <c r="AJT30" s="161"/>
      <c r="AJU30" s="161"/>
      <c r="AJV30" s="161"/>
      <c r="AJW30" s="161"/>
      <c r="AJX30" s="161"/>
      <c r="AJY30" s="161"/>
      <c r="AJZ30" s="161"/>
      <c r="AKA30" s="161"/>
      <c r="AKB30" s="161"/>
      <c r="AKC30" s="161"/>
      <c r="AKD30" s="161"/>
      <c r="AKE30" s="161"/>
      <c r="AKF30" s="161"/>
      <c r="AKG30" s="161"/>
      <c r="AKH30" s="161"/>
      <c r="AKI30" s="161"/>
      <c r="AKJ30" s="161"/>
      <c r="AKK30" s="161"/>
      <c r="AKL30" s="161"/>
      <c r="AKM30" s="161"/>
      <c r="AKN30" s="161"/>
      <c r="AKO30" s="161"/>
      <c r="AKP30" s="161"/>
      <c r="AKQ30" s="161"/>
      <c r="AKR30" s="161"/>
      <c r="AKS30" s="161"/>
      <c r="AKT30" s="161"/>
      <c r="AKU30" s="161"/>
      <c r="AKV30" s="161"/>
      <c r="AKW30" s="161"/>
      <c r="AKX30" s="161"/>
      <c r="AKY30" s="161"/>
      <c r="AKZ30" s="161"/>
      <c r="ALA30" s="161"/>
      <c r="ALB30" s="161"/>
      <c r="ALC30" s="161"/>
      <c r="ALD30" s="161"/>
      <c r="ALE30" s="161"/>
      <c r="ALF30" s="161"/>
      <c r="ALG30" s="161"/>
      <c r="ALH30" s="161"/>
      <c r="ALI30" s="161"/>
      <c r="ALJ30" s="161"/>
      <c r="ALK30" s="161"/>
      <c r="ALL30" s="161"/>
      <c r="ALM30" s="161"/>
      <c r="ALN30" s="161"/>
      <c r="ALO30" s="161"/>
      <c r="ALP30" s="161"/>
      <c r="ALQ30" s="161"/>
      <c r="ALR30" s="161"/>
      <c r="ALS30" s="161"/>
      <c r="ALT30" s="161"/>
      <c r="ALU30" s="161"/>
      <c r="ALV30" s="161"/>
      <c r="ALW30" s="161"/>
      <c r="ALX30" s="161"/>
      <c r="ALY30" s="161"/>
      <c r="ALZ30" s="161"/>
      <c r="AMA30" s="161"/>
      <c r="AMB30" s="161"/>
      <c r="AMC30" s="161"/>
      <c r="AMD30" s="161"/>
      <c r="AME30" s="161"/>
      <c r="AMF30" s="161"/>
      <c r="AMG30" s="161"/>
      <c r="AMH30" s="161"/>
      <c r="AMI30" s="161"/>
      <c r="AMJ30" s="161"/>
      <c r="AMK30" s="161"/>
      <c r="AML30" s="161"/>
      <c r="AMM30" s="161"/>
      <c r="AMN30" s="161"/>
      <c r="AMO30" s="161"/>
      <c r="AMP30" s="161"/>
      <c r="AMQ30" s="161"/>
      <c r="AMR30" s="161"/>
      <c r="AMS30" s="161"/>
      <c r="AMT30" s="161"/>
      <c r="AMU30" s="161"/>
      <c r="AMV30" s="161"/>
      <c r="AMW30" s="161"/>
      <c r="AMX30" s="161"/>
      <c r="AMY30" s="161"/>
      <c r="AMZ30" s="161"/>
      <c r="ANA30" s="161"/>
      <c r="ANB30" s="161"/>
      <c r="ANC30" s="161"/>
      <c r="AND30" s="161"/>
      <c r="ANE30" s="161"/>
      <c r="ANF30" s="161"/>
      <c r="ANG30" s="161"/>
      <c r="ANH30" s="161"/>
      <c r="ANI30" s="161"/>
      <c r="ANJ30" s="161"/>
      <c r="ANK30" s="161"/>
      <c r="ANL30" s="161"/>
      <c r="ANM30" s="161"/>
      <c r="ANN30" s="161"/>
      <c r="ANO30" s="161"/>
      <c r="ANP30" s="161"/>
      <c r="ANQ30" s="161"/>
      <c r="ANR30" s="161"/>
      <c r="ANS30" s="161"/>
      <c r="ANT30" s="161"/>
      <c r="ANU30" s="161"/>
      <c r="ANV30" s="161"/>
      <c r="ANW30" s="161"/>
      <c r="ANX30" s="161"/>
      <c r="ANY30" s="161"/>
      <c r="ANZ30" s="161"/>
      <c r="AOA30" s="161"/>
      <c r="AOB30" s="161"/>
      <c r="AOC30" s="161"/>
      <c r="AOD30" s="161"/>
      <c r="AOE30" s="161"/>
      <c r="AOF30" s="161"/>
      <c r="AOG30" s="161"/>
      <c r="AOH30" s="161"/>
      <c r="AOI30" s="161"/>
      <c r="AOJ30" s="161"/>
      <c r="AOK30" s="161"/>
      <c r="AOL30" s="161"/>
      <c r="AOM30" s="161"/>
      <c r="AON30" s="161"/>
      <c r="AOO30" s="161"/>
      <c r="AOP30" s="161"/>
      <c r="AOQ30" s="161"/>
      <c r="AOR30" s="161"/>
      <c r="AOS30" s="161"/>
      <c r="AOT30" s="161"/>
      <c r="AOU30" s="161"/>
      <c r="AOV30" s="161"/>
      <c r="AOW30" s="161"/>
      <c r="AOX30" s="161"/>
      <c r="AOY30" s="161"/>
      <c r="AOZ30" s="161"/>
      <c r="APA30" s="161"/>
      <c r="APB30" s="161"/>
      <c r="APC30" s="161"/>
      <c r="APD30" s="161"/>
      <c r="APE30" s="161"/>
      <c r="APF30" s="161"/>
      <c r="APG30" s="161"/>
      <c r="APH30" s="161"/>
      <c r="API30" s="161"/>
      <c r="APJ30" s="161"/>
      <c r="APK30" s="161"/>
      <c r="APL30" s="161"/>
      <c r="APM30" s="161"/>
      <c r="APN30" s="161"/>
      <c r="APO30" s="161"/>
      <c r="APP30" s="161"/>
      <c r="APQ30" s="161"/>
      <c r="APR30" s="161"/>
      <c r="APS30" s="161"/>
      <c r="APT30" s="161"/>
      <c r="APU30" s="161"/>
      <c r="APV30" s="161"/>
      <c r="APW30" s="161"/>
      <c r="APX30" s="161"/>
      <c r="APY30" s="161"/>
      <c r="APZ30" s="161"/>
      <c r="AQA30" s="161"/>
      <c r="AQB30" s="161"/>
      <c r="AQC30" s="161"/>
      <c r="AQD30" s="161"/>
      <c r="AQE30" s="161"/>
      <c r="AQF30" s="161"/>
      <c r="AQG30" s="161"/>
      <c r="AQH30" s="161"/>
      <c r="AQI30" s="161"/>
      <c r="AQJ30" s="161"/>
      <c r="AQK30" s="161"/>
      <c r="AQL30" s="161"/>
      <c r="AQM30" s="161"/>
      <c r="AQN30" s="161"/>
      <c r="AQO30" s="161"/>
      <c r="AQP30" s="161"/>
      <c r="AQQ30" s="161"/>
      <c r="AQR30" s="161"/>
      <c r="AQS30" s="161"/>
      <c r="AQT30" s="161"/>
      <c r="AQU30" s="161"/>
      <c r="AQV30" s="161"/>
      <c r="AQW30" s="161"/>
      <c r="AQX30" s="161"/>
      <c r="AQY30" s="161"/>
      <c r="AQZ30" s="161"/>
      <c r="ARA30" s="161"/>
      <c r="ARB30" s="161"/>
      <c r="ARC30" s="161"/>
      <c r="ARD30" s="161"/>
      <c r="ARE30" s="161"/>
      <c r="ARF30" s="161"/>
      <c r="ARG30" s="161"/>
      <c r="ARH30" s="161"/>
      <c r="ARI30" s="161"/>
      <c r="ARJ30" s="161"/>
      <c r="ARK30" s="161"/>
      <c r="ARL30" s="161"/>
      <c r="ARM30" s="161"/>
      <c r="ARN30" s="161"/>
      <c r="ARO30" s="161"/>
      <c r="ARP30" s="161"/>
      <c r="ARQ30" s="161"/>
      <c r="ARR30" s="161"/>
      <c r="ARS30" s="161"/>
      <c r="ART30" s="161"/>
      <c r="ARU30" s="161"/>
      <c r="ARV30" s="161"/>
      <c r="ARW30" s="161"/>
      <c r="ARX30" s="161"/>
      <c r="ARY30" s="161"/>
      <c r="ARZ30" s="161"/>
      <c r="ASA30" s="161"/>
      <c r="ASB30" s="161"/>
      <c r="ASC30" s="161"/>
      <c r="ASD30" s="161"/>
      <c r="ASE30" s="161"/>
      <c r="ASF30" s="161"/>
      <c r="ASG30" s="161"/>
      <c r="ASH30" s="161"/>
      <c r="ASI30" s="161"/>
      <c r="ASJ30" s="161"/>
      <c r="ASK30" s="161"/>
      <c r="ASL30" s="161"/>
      <c r="ASM30" s="161"/>
      <c r="ASN30" s="161"/>
      <c r="ASO30" s="161"/>
      <c r="ASP30" s="161"/>
      <c r="ASQ30" s="161"/>
      <c r="ASR30" s="161"/>
      <c r="ASS30" s="161"/>
      <c r="AST30" s="161"/>
      <c r="ASU30" s="161"/>
      <c r="ASV30" s="161"/>
      <c r="ASW30" s="161"/>
      <c r="ASX30" s="161"/>
      <c r="ASY30" s="161"/>
      <c r="ASZ30" s="161"/>
      <c r="ATA30" s="161"/>
      <c r="ATB30" s="161"/>
      <c r="ATC30" s="161"/>
      <c r="ATD30" s="161"/>
      <c r="ATE30" s="161"/>
      <c r="ATF30" s="161"/>
      <c r="ATG30" s="161"/>
      <c r="ATH30" s="161"/>
      <c r="ATI30" s="161"/>
      <c r="ATJ30" s="161"/>
      <c r="ATK30" s="161"/>
      <c r="ATL30" s="161"/>
      <c r="ATM30" s="161"/>
      <c r="ATN30" s="161"/>
      <c r="ATO30" s="161"/>
      <c r="ATP30" s="161"/>
      <c r="ATQ30" s="161"/>
      <c r="ATR30" s="161"/>
      <c r="ATS30" s="161"/>
      <c r="ATT30" s="161"/>
      <c r="ATU30" s="161"/>
      <c r="ATV30" s="161"/>
      <c r="ATW30" s="161"/>
      <c r="ATX30" s="161"/>
      <c r="ATY30" s="161"/>
      <c r="ATZ30" s="161"/>
      <c r="AUA30" s="161"/>
      <c r="AUB30" s="161"/>
      <c r="AUC30" s="161"/>
      <c r="AUD30" s="161"/>
      <c r="AUE30" s="161"/>
      <c r="AUF30" s="161"/>
      <c r="AUG30" s="161"/>
      <c r="AUH30" s="161"/>
      <c r="AUI30" s="161"/>
      <c r="AUJ30" s="161"/>
      <c r="AUK30" s="161"/>
      <c r="AUL30" s="161"/>
      <c r="AUM30" s="161"/>
      <c r="AUN30" s="161"/>
      <c r="AUO30" s="161"/>
      <c r="AUP30" s="161"/>
      <c r="AUQ30" s="161"/>
      <c r="AUR30" s="161"/>
      <c r="AUS30" s="161"/>
      <c r="AUT30" s="161"/>
      <c r="AUU30" s="161"/>
      <c r="AUV30" s="161"/>
      <c r="AUW30" s="161"/>
      <c r="AUX30" s="161"/>
      <c r="AUY30" s="161"/>
      <c r="AUZ30" s="161"/>
      <c r="AVA30" s="161"/>
      <c r="AVB30" s="161"/>
      <c r="AVC30" s="161"/>
      <c r="AVD30" s="161"/>
      <c r="AVE30" s="161"/>
      <c r="AVF30" s="161"/>
      <c r="AVG30" s="161"/>
      <c r="AVH30" s="161"/>
      <c r="AVI30" s="161"/>
      <c r="AVJ30" s="161"/>
      <c r="AVK30" s="161"/>
      <c r="AVL30" s="161"/>
      <c r="AVM30" s="161"/>
      <c r="AVN30" s="161"/>
      <c r="AVO30" s="161"/>
      <c r="AVP30" s="161"/>
      <c r="AVQ30" s="161"/>
      <c r="AVR30" s="161"/>
      <c r="AVS30" s="161"/>
      <c r="AVT30" s="161"/>
      <c r="AVU30" s="161"/>
      <c r="AVV30" s="161"/>
      <c r="AVW30" s="161"/>
      <c r="AVX30" s="161"/>
      <c r="AVY30" s="161"/>
      <c r="AVZ30" s="161"/>
      <c r="AWA30" s="161"/>
      <c r="AWB30" s="161"/>
      <c r="AWC30" s="161"/>
      <c r="AWD30" s="161"/>
      <c r="AWE30" s="161"/>
      <c r="AWF30" s="161"/>
      <c r="AWG30" s="161"/>
      <c r="AWH30" s="161"/>
      <c r="AWI30" s="161"/>
      <c r="AWJ30" s="161"/>
      <c r="AWK30" s="161"/>
      <c r="AWL30" s="161"/>
      <c r="AWM30" s="161"/>
      <c r="AWN30" s="161"/>
      <c r="AWO30" s="161"/>
      <c r="AWP30" s="161"/>
      <c r="AWQ30" s="161"/>
      <c r="AWR30" s="161"/>
      <c r="AWS30" s="161"/>
      <c r="AWT30" s="161"/>
      <c r="AWU30" s="161"/>
      <c r="AWV30" s="161"/>
      <c r="AWW30" s="161"/>
      <c r="AWX30" s="161"/>
      <c r="AWY30" s="161"/>
      <c r="AWZ30" s="161"/>
      <c r="AXA30" s="161"/>
      <c r="AXB30" s="161"/>
      <c r="AXC30" s="161"/>
      <c r="AXD30" s="161"/>
      <c r="AXE30" s="161"/>
      <c r="AXF30" s="161"/>
      <c r="AXG30" s="161"/>
      <c r="AXH30" s="161"/>
      <c r="AXI30" s="161"/>
      <c r="AXJ30" s="161"/>
      <c r="AXK30" s="161"/>
      <c r="AXL30" s="161"/>
      <c r="AXM30" s="161"/>
      <c r="AXN30" s="161"/>
      <c r="AXO30" s="161"/>
      <c r="AXP30" s="161"/>
      <c r="AXQ30" s="161"/>
      <c r="AXR30" s="161"/>
      <c r="AXS30" s="161"/>
      <c r="AXT30" s="161"/>
      <c r="AXU30" s="161"/>
      <c r="AXV30" s="161"/>
      <c r="AXW30" s="161"/>
      <c r="AXX30" s="161"/>
      <c r="AXY30" s="161"/>
      <c r="AXZ30" s="161"/>
      <c r="AYA30" s="161"/>
      <c r="AYB30" s="161"/>
      <c r="AYC30" s="161"/>
      <c r="AYD30" s="161"/>
      <c r="AYE30" s="161"/>
      <c r="AYF30" s="161"/>
      <c r="AYG30" s="161"/>
      <c r="AYH30" s="161"/>
      <c r="AYI30" s="161"/>
      <c r="AYJ30" s="161"/>
      <c r="AYK30" s="161"/>
      <c r="AYL30" s="161"/>
      <c r="AYM30" s="161"/>
      <c r="AYN30" s="161"/>
      <c r="AYO30" s="161"/>
      <c r="AYP30" s="161"/>
      <c r="AYQ30" s="161"/>
      <c r="AYR30" s="161"/>
      <c r="AYS30" s="161"/>
      <c r="AYT30" s="161"/>
      <c r="AYU30" s="161"/>
      <c r="AYV30" s="161"/>
      <c r="AYW30" s="161"/>
      <c r="AYX30" s="161"/>
      <c r="AYY30" s="161"/>
      <c r="AYZ30" s="161"/>
      <c r="AZA30" s="161"/>
      <c r="AZB30" s="161"/>
      <c r="AZC30" s="161"/>
      <c r="AZD30" s="161"/>
      <c r="AZE30" s="161"/>
      <c r="AZF30" s="161"/>
      <c r="AZG30" s="161"/>
      <c r="AZH30" s="161"/>
      <c r="AZI30" s="161"/>
      <c r="AZJ30" s="161"/>
      <c r="AZK30" s="161"/>
      <c r="AZL30" s="161"/>
      <c r="AZM30" s="161"/>
      <c r="AZN30" s="161"/>
      <c r="AZO30" s="161"/>
      <c r="AZP30" s="161"/>
      <c r="AZQ30" s="161"/>
      <c r="AZR30" s="161"/>
      <c r="AZS30" s="161"/>
      <c r="AZT30" s="161"/>
      <c r="AZU30" s="161"/>
      <c r="AZV30" s="161"/>
      <c r="AZW30" s="161"/>
      <c r="AZX30" s="161"/>
      <c r="AZY30" s="161"/>
      <c r="AZZ30" s="161"/>
      <c r="BAA30" s="161"/>
      <c r="BAB30" s="161"/>
      <c r="BAC30" s="161"/>
      <c r="BAD30" s="161"/>
      <c r="BAE30" s="161"/>
      <c r="BAF30" s="161"/>
      <c r="BAG30" s="161"/>
      <c r="BAH30" s="161"/>
      <c r="BAI30" s="161"/>
      <c r="BAJ30" s="161"/>
      <c r="BAK30" s="161"/>
      <c r="BAL30" s="161"/>
      <c r="BAM30" s="161"/>
      <c r="BAN30" s="161"/>
      <c r="BAO30" s="161"/>
      <c r="BAP30" s="161"/>
      <c r="BAQ30" s="161"/>
      <c r="BAR30" s="161"/>
      <c r="BAS30" s="161"/>
      <c r="BAT30" s="161"/>
      <c r="BAU30" s="161"/>
      <c r="BAV30" s="161"/>
      <c r="BAW30" s="161"/>
      <c r="BAX30" s="161"/>
      <c r="BAY30" s="161"/>
      <c r="BAZ30" s="161"/>
      <c r="BBA30" s="161"/>
      <c r="BBB30" s="161"/>
      <c r="BBC30" s="161"/>
      <c r="BBD30" s="161"/>
      <c r="BBE30" s="161"/>
      <c r="BBF30" s="161"/>
      <c r="BBG30" s="161"/>
      <c r="BBH30" s="161"/>
      <c r="BBI30" s="161"/>
      <c r="BBJ30" s="161"/>
      <c r="BBK30" s="161"/>
      <c r="BBL30" s="161"/>
      <c r="BBM30" s="161"/>
      <c r="BBN30" s="161"/>
      <c r="BBO30" s="161"/>
      <c r="BBP30" s="161"/>
      <c r="BBQ30" s="161"/>
      <c r="BBR30" s="161"/>
      <c r="BBS30" s="161"/>
      <c r="BBT30" s="161"/>
      <c r="BBU30" s="161"/>
      <c r="BBV30" s="161"/>
      <c r="BBW30" s="161"/>
      <c r="BBX30" s="161"/>
      <c r="BBY30" s="161"/>
      <c r="BBZ30" s="161"/>
      <c r="BCA30" s="161"/>
      <c r="BCB30" s="161"/>
      <c r="BCC30" s="161"/>
      <c r="BCD30" s="161"/>
      <c r="BCE30" s="161"/>
      <c r="BCF30" s="161"/>
      <c r="BCG30" s="161"/>
      <c r="BCH30" s="161"/>
      <c r="BCI30" s="161"/>
      <c r="BCJ30" s="161"/>
      <c r="BCK30" s="161"/>
      <c r="BCL30" s="161"/>
      <c r="BCM30" s="161"/>
      <c r="BCN30" s="161"/>
      <c r="BCO30" s="161"/>
      <c r="BCP30" s="161"/>
      <c r="BCQ30" s="161"/>
      <c r="BCR30" s="161"/>
      <c r="BCS30" s="161"/>
      <c r="BCT30" s="161"/>
      <c r="BCU30" s="161"/>
      <c r="BCV30" s="161"/>
      <c r="BCW30" s="161"/>
      <c r="BCX30" s="161"/>
      <c r="BCY30" s="161"/>
      <c r="BCZ30" s="161"/>
      <c r="BDA30" s="161"/>
      <c r="BDB30" s="161"/>
      <c r="BDC30" s="161"/>
      <c r="BDD30" s="161"/>
      <c r="BDE30" s="161"/>
      <c r="BDF30" s="161"/>
      <c r="BDG30" s="161"/>
      <c r="BDH30" s="161"/>
      <c r="BDI30" s="161"/>
      <c r="BDJ30" s="161"/>
      <c r="BDK30" s="161"/>
      <c r="BDL30" s="161"/>
      <c r="BDM30" s="161"/>
      <c r="BDN30" s="161"/>
      <c r="BDO30" s="161"/>
      <c r="BDP30" s="161"/>
      <c r="BDQ30" s="161"/>
      <c r="BDR30" s="161"/>
      <c r="BDS30" s="161"/>
      <c r="BDT30" s="161"/>
      <c r="BDU30" s="161"/>
      <c r="BDV30" s="161"/>
      <c r="BDW30" s="161"/>
      <c r="BDX30" s="161"/>
      <c r="BDY30" s="161"/>
      <c r="BDZ30" s="161"/>
      <c r="BEA30" s="161"/>
      <c r="BEB30" s="161"/>
      <c r="BEC30" s="161"/>
      <c r="BED30" s="161"/>
      <c r="BEE30" s="161"/>
      <c r="BEF30" s="161"/>
      <c r="BEG30" s="161"/>
      <c r="BEH30" s="161"/>
      <c r="BEI30" s="161"/>
      <c r="BEJ30" s="161"/>
      <c r="BEK30" s="161"/>
      <c r="BEL30" s="161"/>
      <c r="BEM30" s="161"/>
      <c r="BEN30" s="161"/>
      <c r="BEO30" s="161"/>
      <c r="BEP30" s="161"/>
      <c r="BEQ30" s="161"/>
      <c r="BER30" s="161"/>
      <c r="BES30" s="161"/>
      <c r="BET30" s="161"/>
      <c r="BEU30" s="161"/>
      <c r="BEV30" s="161"/>
      <c r="BEW30" s="161"/>
      <c r="BEX30" s="161"/>
      <c r="BEY30" s="161"/>
      <c r="BEZ30" s="161"/>
      <c r="BFA30" s="161"/>
      <c r="BFB30" s="161"/>
      <c r="BFC30" s="161"/>
      <c r="BFD30" s="161"/>
      <c r="BFE30" s="161"/>
      <c r="BFF30" s="161"/>
      <c r="BFG30" s="161"/>
      <c r="BFH30" s="161"/>
      <c r="BFI30" s="161"/>
      <c r="BFJ30" s="161"/>
      <c r="BFK30" s="161"/>
      <c r="BFL30" s="161"/>
      <c r="BFM30" s="161"/>
      <c r="BFN30" s="161"/>
      <c r="BFO30" s="161"/>
      <c r="BFP30" s="161"/>
      <c r="BFQ30" s="161"/>
      <c r="BFR30" s="161"/>
      <c r="BFS30" s="161"/>
      <c r="BFT30" s="161"/>
      <c r="BFU30" s="161"/>
      <c r="BFV30" s="161"/>
      <c r="BFW30" s="161"/>
      <c r="BFX30" s="161"/>
      <c r="BFY30" s="161"/>
      <c r="BFZ30" s="161"/>
      <c r="BGA30" s="161"/>
      <c r="BGB30" s="161"/>
      <c r="BGC30" s="161"/>
      <c r="BGD30" s="161"/>
      <c r="BGE30" s="161"/>
      <c r="BGF30" s="161"/>
      <c r="BGG30" s="161"/>
      <c r="BGH30" s="161"/>
      <c r="BGI30" s="161"/>
      <c r="BGJ30" s="161"/>
      <c r="BGK30" s="161"/>
      <c r="BGL30" s="161"/>
      <c r="BGM30" s="161"/>
      <c r="BGN30" s="161"/>
      <c r="BGO30" s="161"/>
      <c r="BGP30" s="161"/>
      <c r="BGQ30" s="161"/>
      <c r="BGR30" s="161"/>
      <c r="BGS30" s="161"/>
      <c r="BGT30" s="161"/>
      <c r="BGU30" s="161"/>
      <c r="BGV30" s="161"/>
      <c r="BGW30" s="161"/>
      <c r="BGX30" s="161"/>
      <c r="BGY30" s="161"/>
      <c r="BGZ30" s="161"/>
      <c r="BHA30" s="161"/>
      <c r="BHB30" s="161"/>
      <c r="BHC30" s="161"/>
      <c r="BHD30" s="161"/>
      <c r="BHE30" s="161"/>
      <c r="BHF30" s="161"/>
      <c r="BHG30" s="161"/>
      <c r="BHH30" s="161"/>
      <c r="BHI30" s="161"/>
      <c r="BHJ30" s="161"/>
      <c r="BHK30" s="161"/>
      <c r="BHL30" s="161"/>
      <c r="BHM30" s="161"/>
      <c r="BHN30" s="161"/>
      <c r="BHO30" s="161"/>
      <c r="BHP30" s="161"/>
      <c r="BHQ30" s="161"/>
      <c r="BHR30" s="161"/>
      <c r="BHS30" s="161"/>
      <c r="BHT30" s="161"/>
      <c r="BHU30" s="161"/>
      <c r="BHV30" s="161"/>
      <c r="BHW30" s="161"/>
      <c r="BHX30" s="161"/>
      <c r="BHY30" s="161"/>
      <c r="BHZ30" s="161"/>
      <c r="BIA30" s="161"/>
      <c r="BIB30" s="161"/>
      <c r="BIC30" s="161"/>
      <c r="BID30" s="161"/>
      <c r="BIE30" s="161"/>
      <c r="BIF30" s="161"/>
      <c r="BIG30" s="161"/>
      <c r="BIH30" s="161"/>
      <c r="BII30" s="161"/>
      <c r="BIJ30" s="161"/>
      <c r="BIK30" s="161"/>
      <c r="BIL30" s="161"/>
      <c r="BIM30" s="161"/>
      <c r="BIN30" s="161"/>
      <c r="BIO30" s="161"/>
      <c r="BIP30" s="161"/>
      <c r="BIQ30" s="161"/>
      <c r="BIR30" s="161"/>
      <c r="BIS30" s="161"/>
      <c r="BIT30" s="161"/>
      <c r="BIU30" s="161"/>
      <c r="BIV30" s="161"/>
      <c r="BIW30" s="161"/>
      <c r="BIX30" s="161"/>
      <c r="BIY30" s="161"/>
      <c r="BIZ30" s="161"/>
      <c r="BJA30" s="161"/>
      <c r="BJB30" s="161"/>
      <c r="BJC30" s="161"/>
      <c r="BJD30" s="161"/>
      <c r="BJE30" s="161"/>
      <c r="BJF30" s="161"/>
      <c r="BJG30" s="161"/>
      <c r="BJH30" s="161"/>
      <c r="BJI30" s="161"/>
      <c r="BJJ30" s="161"/>
      <c r="BJK30" s="161"/>
      <c r="BJL30" s="161"/>
      <c r="BJM30" s="161"/>
      <c r="BJN30" s="161"/>
      <c r="BJO30" s="161"/>
      <c r="BJP30" s="161"/>
      <c r="BJQ30" s="161"/>
      <c r="BJR30" s="161"/>
      <c r="BJS30" s="161"/>
      <c r="BJT30" s="161"/>
      <c r="BJU30" s="161"/>
      <c r="BJV30" s="161"/>
      <c r="BJW30" s="161"/>
      <c r="BJX30" s="161"/>
      <c r="BJY30" s="161"/>
      <c r="BJZ30" s="161"/>
      <c r="BKA30" s="161"/>
      <c r="BKB30" s="161"/>
      <c r="BKC30" s="161"/>
      <c r="BKD30" s="161"/>
      <c r="BKE30" s="161"/>
      <c r="BKF30" s="161"/>
      <c r="BKG30" s="161"/>
      <c r="BKH30" s="161"/>
      <c r="BKI30" s="161"/>
      <c r="BKJ30" s="161"/>
      <c r="BKK30" s="161"/>
      <c r="BKL30" s="161"/>
      <c r="BKM30" s="161"/>
      <c r="BKN30" s="161"/>
      <c r="BKO30" s="161"/>
      <c r="BKP30" s="161"/>
      <c r="BKQ30" s="161"/>
      <c r="BKR30" s="161"/>
      <c r="BKS30" s="161"/>
      <c r="BKT30" s="161"/>
      <c r="BKU30" s="161"/>
      <c r="BKV30" s="161"/>
      <c r="BKW30" s="161"/>
      <c r="BKX30" s="161"/>
      <c r="BKY30" s="161"/>
      <c r="BKZ30" s="161"/>
      <c r="BLA30" s="161"/>
      <c r="BLB30" s="161"/>
      <c r="BLC30" s="161"/>
      <c r="BLD30" s="161"/>
      <c r="BLE30" s="161"/>
      <c r="BLF30" s="161"/>
      <c r="BLG30" s="161"/>
      <c r="BLH30" s="161"/>
      <c r="BLI30" s="161"/>
      <c r="BLJ30" s="161"/>
      <c r="BLK30" s="161"/>
      <c r="BLL30" s="161"/>
      <c r="BLM30" s="161"/>
      <c r="BLN30" s="161"/>
      <c r="BLO30" s="161"/>
      <c r="BLP30" s="161"/>
      <c r="BLQ30" s="161"/>
      <c r="BLR30" s="161"/>
      <c r="BLS30" s="161"/>
      <c r="BLT30" s="161"/>
      <c r="BLU30" s="161"/>
      <c r="BLV30" s="161"/>
      <c r="BLW30" s="161"/>
      <c r="BLX30" s="161"/>
      <c r="BLY30" s="161"/>
      <c r="BLZ30" s="161"/>
      <c r="BMA30" s="161"/>
      <c r="BMB30" s="161"/>
      <c r="BMC30" s="161"/>
      <c r="BMD30" s="161"/>
      <c r="BME30" s="161"/>
      <c r="BMF30" s="161"/>
      <c r="BMG30" s="161"/>
      <c r="BMH30" s="161"/>
      <c r="BMI30" s="161"/>
      <c r="BMJ30" s="161"/>
      <c r="BMK30" s="161"/>
      <c r="BML30" s="161"/>
      <c r="BMM30" s="161"/>
      <c r="BMN30" s="161"/>
      <c r="BMO30" s="161"/>
      <c r="BMP30" s="161"/>
      <c r="BMQ30" s="161"/>
      <c r="BMR30" s="161"/>
      <c r="BMS30" s="161"/>
      <c r="BMT30" s="161"/>
      <c r="BMU30" s="161"/>
      <c r="BMV30" s="161"/>
      <c r="BMW30" s="161"/>
      <c r="BMX30" s="161"/>
      <c r="BMY30" s="161"/>
      <c r="BMZ30" s="161"/>
      <c r="BNA30" s="161"/>
      <c r="BNB30" s="161"/>
      <c r="BNC30" s="161"/>
      <c r="BND30" s="161"/>
      <c r="BNE30" s="161"/>
      <c r="BNF30" s="161"/>
      <c r="BNG30" s="161"/>
      <c r="BNH30" s="161"/>
      <c r="BNI30" s="161"/>
      <c r="BNJ30" s="161"/>
      <c r="BNK30" s="161"/>
      <c r="BNL30" s="161"/>
      <c r="BNM30" s="161"/>
      <c r="BNN30" s="161"/>
      <c r="BNO30" s="161"/>
      <c r="BNP30" s="161"/>
      <c r="BNQ30" s="161"/>
      <c r="BNR30" s="161"/>
      <c r="BNS30" s="161"/>
      <c r="BNT30" s="161"/>
      <c r="BNU30" s="161"/>
      <c r="BNV30" s="161"/>
      <c r="BNW30" s="161"/>
      <c r="BNX30" s="161"/>
      <c r="BNY30" s="161"/>
      <c r="BNZ30" s="161"/>
      <c r="BOA30" s="161"/>
      <c r="BOB30" s="161"/>
      <c r="BOC30" s="161"/>
      <c r="BOD30" s="161"/>
      <c r="BOE30" s="161"/>
      <c r="BOF30" s="161"/>
      <c r="BOG30" s="161"/>
      <c r="BOH30" s="161"/>
      <c r="BOI30" s="161"/>
      <c r="BOJ30" s="161"/>
      <c r="BOK30" s="161"/>
      <c r="BOL30" s="161"/>
      <c r="BOM30" s="161"/>
      <c r="BON30" s="161"/>
      <c r="BOO30" s="161"/>
      <c r="BOP30" s="161"/>
      <c r="BOQ30" s="161"/>
      <c r="BOR30" s="161"/>
      <c r="BOS30" s="161"/>
      <c r="BOT30" s="161"/>
      <c r="BOU30" s="161"/>
      <c r="BOV30" s="161"/>
      <c r="BOW30" s="161"/>
      <c r="BOX30" s="161"/>
      <c r="BOY30" s="161"/>
      <c r="BOZ30" s="161"/>
      <c r="BPA30" s="161"/>
      <c r="BPB30" s="161"/>
      <c r="BPC30" s="161"/>
      <c r="BPD30" s="161"/>
      <c r="BPE30" s="161"/>
      <c r="BPF30" s="161"/>
      <c r="BPG30" s="161"/>
      <c r="BPH30" s="161"/>
      <c r="BPI30" s="161"/>
      <c r="BPJ30" s="161"/>
      <c r="BPK30" s="161"/>
      <c r="BPL30" s="161"/>
      <c r="BPM30" s="161"/>
      <c r="BPN30" s="161"/>
      <c r="BPO30" s="161"/>
      <c r="BPP30" s="161"/>
      <c r="BPQ30" s="161"/>
      <c r="BPR30" s="161"/>
      <c r="BPS30" s="161"/>
      <c r="BPT30" s="161"/>
      <c r="BPU30" s="161"/>
      <c r="BPV30" s="161"/>
      <c r="BPW30" s="161"/>
      <c r="BPX30" s="161"/>
      <c r="BPY30" s="161"/>
      <c r="BPZ30" s="161"/>
      <c r="BQA30" s="161"/>
      <c r="BQB30" s="161"/>
      <c r="BQC30" s="161"/>
      <c r="BQD30" s="161"/>
      <c r="BQE30" s="161"/>
      <c r="BQF30" s="161"/>
      <c r="BQG30" s="161"/>
      <c r="BQH30" s="161"/>
      <c r="BQI30" s="161"/>
      <c r="BQJ30" s="161"/>
      <c r="BQK30" s="161"/>
      <c r="BQL30" s="161"/>
      <c r="BQM30" s="161"/>
      <c r="BQN30" s="161"/>
      <c r="BQO30" s="161"/>
      <c r="BQP30" s="161"/>
      <c r="BQQ30" s="161"/>
      <c r="BQR30" s="161"/>
      <c r="BQS30" s="161"/>
      <c r="BQT30" s="161"/>
      <c r="BQU30" s="161"/>
      <c r="BQV30" s="161"/>
      <c r="BQW30" s="161"/>
      <c r="BQX30" s="161"/>
      <c r="BQY30" s="161"/>
      <c r="BQZ30" s="161"/>
      <c r="BRA30" s="161"/>
      <c r="BRB30" s="161"/>
      <c r="BRC30" s="161"/>
      <c r="BRD30" s="161"/>
      <c r="BRE30" s="161"/>
      <c r="BRF30" s="161"/>
      <c r="BRG30" s="161"/>
      <c r="BRH30" s="161"/>
      <c r="BRI30" s="161"/>
      <c r="BRJ30" s="161"/>
      <c r="BRK30" s="161"/>
      <c r="BRL30" s="161"/>
      <c r="BRM30" s="161"/>
      <c r="BRN30" s="161"/>
      <c r="BRO30" s="161"/>
      <c r="BRP30" s="161"/>
      <c r="BRQ30" s="161"/>
      <c r="BRR30" s="161"/>
      <c r="BRS30" s="161"/>
      <c r="BRT30" s="161"/>
      <c r="BRU30" s="161"/>
      <c r="BRV30" s="161"/>
      <c r="BRW30" s="161"/>
      <c r="BRX30" s="161"/>
      <c r="BRY30" s="161"/>
      <c r="BRZ30" s="161"/>
      <c r="BSA30" s="161"/>
      <c r="BSB30" s="161"/>
      <c r="BSC30" s="161"/>
      <c r="BSD30" s="161"/>
      <c r="BSE30" s="161"/>
      <c r="BSF30" s="161"/>
      <c r="BSG30" s="161"/>
      <c r="BSH30" s="161"/>
      <c r="BSI30" s="161"/>
      <c r="BSJ30" s="161"/>
      <c r="BSK30" s="161"/>
      <c r="BSL30" s="161"/>
      <c r="BSM30" s="161"/>
      <c r="BSN30" s="161"/>
      <c r="BSO30" s="161"/>
      <c r="BSP30" s="161"/>
      <c r="BSQ30" s="161"/>
      <c r="BSR30" s="161"/>
      <c r="BSS30" s="161"/>
      <c r="BST30" s="161"/>
      <c r="BSU30" s="161"/>
      <c r="BSV30" s="161"/>
      <c r="BSW30" s="161"/>
      <c r="BSX30" s="161"/>
      <c r="BSY30" s="161"/>
      <c r="BSZ30" s="161"/>
      <c r="BTA30" s="161"/>
      <c r="BTB30" s="161"/>
      <c r="BTC30" s="161"/>
      <c r="BTD30" s="161"/>
      <c r="BTE30" s="161"/>
      <c r="BTF30" s="161"/>
      <c r="BTG30" s="161"/>
      <c r="BTH30" s="161"/>
      <c r="BTI30" s="161"/>
      <c r="BTJ30" s="161"/>
      <c r="BTK30" s="161"/>
      <c r="BTL30" s="161"/>
      <c r="BTM30" s="161"/>
      <c r="BTN30" s="161"/>
      <c r="BTO30" s="161"/>
      <c r="BTP30" s="161"/>
      <c r="BTQ30" s="161"/>
      <c r="BTR30" s="161"/>
      <c r="BTS30" s="161"/>
      <c r="BTT30" s="161"/>
      <c r="BTU30" s="161"/>
      <c r="BTV30" s="161"/>
      <c r="BTW30" s="161"/>
      <c r="BTX30" s="161"/>
      <c r="BTY30" s="161"/>
      <c r="BTZ30" s="161"/>
      <c r="BUA30" s="161"/>
      <c r="BUB30" s="161"/>
      <c r="BUC30" s="161"/>
      <c r="BUD30" s="161"/>
      <c r="BUE30" s="161"/>
      <c r="BUF30" s="161"/>
      <c r="BUG30" s="161"/>
      <c r="BUH30" s="161"/>
      <c r="BUI30" s="161"/>
      <c r="BUJ30" s="161"/>
      <c r="BUK30" s="161"/>
      <c r="BUL30" s="161"/>
      <c r="BUM30" s="161"/>
      <c r="BUN30" s="161"/>
      <c r="BUO30" s="161"/>
      <c r="BUP30" s="161"/>
      <c r="BUQ30" s="161"/>
      <c r="BUR30" s="161"/>
      <c r="BUS30" s="161"/>
      <c r="BUT30" s="161"/>
      <c r="BUU30" s="161"/>
      <c r="BUV30" s="161"/>
      <c r="BUW30" s="161"/>
      <c r="BUX30" s="161"/>
      <c r="BUY30" s="161"/>
      <c r="BUZ30" s="161"/>
      <c r="BVA30" s="161"/>
      <c r="BVB30" s="161"/>
      <c r="BVC30" s="161"/>
      <c r="BVD30" s="161"/>
      <c r="BVE30" s="161"/>
      <c r="BVF30" s="161"/>
      <c r="BVG30" s="161"/>
      <c r="BVH30" s="161"/>
      <c r="BVI30" s="161"/>
      <c r="BVJ30" s="161"/>
      <c r="BVK30" s="161"/>
      <c r="BVL30" s="161"/>
      <c r="BVM30" s="161"/>
      <c r="BVN30" s="161"/>
      <c r="BVO30" s="161"/>
      <c r="BVP30" s="161"/>
      <c r="BVQ30" s="161"/>
      <c r="BVR30" s="161"/>
      <c r="BVS30" s="161"/>
      <c r="BVT30" s="161"/>
      <c r="BVU30" s="161"/>
      <c r="BVV30" s="161"/>
      <c r="BVW30" s="161"/>
      <c r="BVX30" s="161"/>
      <c r="BVY30" s="161"/>
      <c r="BVZ30" s="161"/>
      <c r="BWA30" s="161"/>
      <c r="BWB30" s="161"/>
      <c r="BWC30" s="161"/>
      <c r="BWD30" s="161"/>
      <c r="BWE30" s="161"/>
      <c r="BWF30" s="161"/>
      <c r="BWG30" s="161"/>
      <c r="BWH30" s="161"/>
      <c r="BWI30" s="161"/>
      <c r="BWJ30" s="161"/>
      <c r="BWK30" s="161"/>
      <c r="BWL30" s="161"/>
      <c r="BWM30" s="161"/>
      <c r="BWN30" s="161"/>
      <c r="BWO30" s="161"/>
      <c r="BWP30" s="161"/>
      <c r="BWQ30" s="161"/>
      <c r="BWR30" s="161"/>
      <c r="BWS30" s="161"/>
      <c r="BWT30" s="161"/>
      <c r="BWU30" s="161"/>
      <c r="BWV30" s="161"/>
      <c r="BWW30" s="161"/>
      <c r="BWX30" s="161"/>
      <c r="BWY30" s="161"/>
      <c r="BWZ30" s="161"/>
      <c r="BXA30" s="161"/>
      <c r="BXB30" s="161"/>
      <c r="BXC30" s="161"/>
      <c r="BXD30" s="161"/>
      <c r="BXE30" s="161"/>
      <c r="BXF30" s="161"/>
      <c r="BXG30" s="161"/>
      <c r="BXH30" s="161"/>
      <c r="BXI30" s="161"/>
      <c r="BXJ30" s="161"/>
      <c r="BXK30" s="161"/>
      <c r="BXL30" s="161"/>
      <c r="BXM30" s="161"/>
      <c r="BXN30" s="161"/>
      <c r="BXO30" s="161"/>
      <c r="BXP30" s="161"/>
      <c r="BXQ30" s="161"/>
      <c r="BXR30" s="161"/>
      <c r="BXS30" s="161"/>
      <c r="BXT30" s="161"/>
      <c r="BXU30" s="161"/>
      <c r="BXV30" s="161"/>
      <c r="BXW30" s="161"/>
      <c r="BXX30" s="161"/>
      <c r="BXY30" s="161"/>
      <c r="BXZ30" s="161"/>
      <c r="BYA30" s="161"/>
      <c r="BYB30" s="161"/>
      <c r="BYC30" s="161"/>
      <c r="BYD30" s="161"/>
      <c r="BYE30" s="161"/>
      <c r="BYF30" s="161"/>
      <c r="BYG30" s="161"/>
      <c r="BYH30" s="161"/>
      <c r="BYI30" s="161"/>
      <c r="BYJ30" s="161"/>
      <c r="BYK30" s="161"/>
      <c r="BYL30" s="161"/>
      <c r="BYM30" s="161"/>
      <c r="BYN30" s="161"/>
      <c r="BYO30" s="161"/>
      <c r="BYP30" s="161"/>
      <c r="BYQ30" s="161"/>
      <c r="BYR30" s="161"/>
      <c r="BYS30" s="161"/>
      <c r="BYT30" s="161"/>
      <c r="BYU30" s="161"/>
      <c r="BYV30" s="161"/>
      <c r="BYW30" s="161"/>
      <c r="BYX30" s="161"/>
      <c r="BYY30" s="161"/>
      <c r="BYZ30" s="161"/>
      <c r="BZA30" s="161"/>
      <c r="BZB30" s="161"/>
      <c r="BZC30" s="161"/>
      <c r="BZD30" s="161"/>
      <c r="BZE30" s="161"/>
      <c r="BZF30" s="161"/>
      <c r="BZG30" s="161"/>
      <c r="BZH30" s="161"/>
      <c r="BZI30" s="161"/>
      <c r="BZJ30" s="161"/>
      <c r="BZK30" s="161"/>
      <c r="BZL30" s="161"/>
      <c r="BZM30" s="161"/>
      <c r="BZN30" s="161"/>
      <c r="BZO30" s="161"/>
      <c r="BZP30" s="161"/>
      <c r="BZQ30" s="161"/>
      <c r="BZR30" s="161"/>
      <c r="BZS30" s="161"/>
      <c r="BZT30" s="161"/>
      <c r="BZU30" s="161"/>
      <c r="BZV30" s="161"/>
      <c r="BZW30" s="161"/>
      <c r="BZX30" s="161"/>
      <c r="BZY30" s="161"/>
      <c r="BZZ30" s="161"/>
      <c r="CAA30" s="161"/>
      <c r="CAB30" s="161"/>
      <c r="CAC30" s="161"/>
      <c r="CAD30" s="161"/>
      <c r="CAE30" s="161"/>
      <c r="CAF30" s="161"/>
      <c r="CAG30" s="161"/>
      <c r="CAH30" s="161"/>
      <c r="CAI30" s="161"/>
      <c r="CAJ30" s="161"/>
      <c r="CAK30" s="161"/>
      <c r="CAL30" s="161"/>
      <c r="CAM30" s="161"/>
      <c r="CAN30" s="161"/>
      <c r="CAO30" s="161"/>
      <c r="CAP30" s="161"/>
      <c r="CAQ30" s="161"/>
      <c r="CAR30" s="161"/>
      <c r="CAS30" s="161"/>
      <c r="CAT30" s="161"/>
      <c r="CAU30" s="161"/>
      <c r="CAV30" s="161"/>
      <c r="CAW30" s="161"/>
      <c r="CAX30" s="161"/>
      <c r="CAY30" s="161"/>
      <c r="CAZ30" s="161"/>
      <c r="CBA30" s="161"/>
      <c r="CBB30" s="161"/>
      <c r="CBC30" s="161"/>
      <c r="CBD30" s="161"/>
      <c r="CBE30" s="161"/>
      <c r="CBF30" s="161"/>
      <c r="CBG30" s="161"/>
      <c r="CBH30" s="161"/>
      <c r="CBI30" s="161"/>
      <c r="CBJ30" s="161"/>
      <c r="CBK30" s="161"/>
      <c r="CBL30" s="161"/>
      <c r="CBM30" s="161"/>
      <c r="CBN30" s="161"/>
      <c r="CBO30" s="161"/>
      <c r="CBP30" s="161"/>
      <c r="CBQ30" s="161"/>
      <c r="CBR30" s="161"/>
      <c r="CBS30" s="161"/>
      <c r="CBT30" s="161"/>
      <c r="CBU30" s="161"/>
      <c r="CBV30" s="161"/>
      <c r="CBW30" s="161"/>
      <c r="CBX30" s="161"/>
      <c r="CBY30" s="161"/>
      <c r="CBZ30" s="161"/>
      <c r="CCA30" s="161"/>
      <c r="CCB30" s="161"/>
      <c r="CCC30" s="161"/>
      <c r="CCD30" s="161"/>
      <c r="CCE30" s="161"/>
      <c r="CCF30" s="161"/>
      <c r="CCG30" s="161"/>
      <c r="CCH30" s="161"/>
      <c r="CCI30" s="161"/>
      <c r="CCJ30" s="161"/>
      <c r="CCK30" s="161"/>
      <c r="CCL30" s="161"/>
      <c r="CCM30" s="161"/>
      <c r="CCN30" s="161"/>
      <c r="CCO30" s="161"/>
      <c r="CCP30" s="161"/>
      <c r="CCQ30" s="161"/>
      <c r="CCR30" s="161"/>
      <c r="CCS30" s="161"/>
      <c r="CCT30" s="161"/>
      <c r="CCU30" s="161"/>
      <c r="CCV30" s="161"/>
      <c r="CCW30" s="161"/>
      <c r="CCX30" s="161"/>
      <c r="CCY30" s="161"/>
      <c r="CCZ30" s="161"/>
      <c r="CDA30" s="161"/>
      <c r="CDB30" s="161"/>
      <c r="CDC30" s="161"/>
      <c r="CDD30" s="161"/>
      <c r="CDE30" s="161"/>
      <c r="CDF30" s="161"/>
      <c r="CDG30" s="161"/>
      <c r="CDH30" s="161"/>
      <c r="CDI30" s="161"/>
      <c r="CDJ30" s="161"/>
      <c r="CDK30" s="161"/>
      <c r="CDL30" s="161"/>
      <c r="CDM30" s="161"/>
      <c r="CDN30" s="161"/>
      <c r="CDO30" s="161"/>
      <c r="CDP30" s="161"/>
      <c r="CDQ30" s="161"/>
      <c r="CDR30" s="161"/>
      <c r="CDS30" s="161"/>
      <c r="CDT30" s="161"/>
      <c r="CDU30" s="161"/>
      <c r="CDV30" s="161"/>
      <c r="CDW30" s="161"/>
      <c r="CDX30" s="161"/>
      <c r="CDY30" s="161"/>
      <c r="CDZ30" s="161"/>
      <c r="CEA30" s="161"/>
      <c r="CEB30" s="161"/>
      <c r="CEC30" s="161"/>
      <c r="CED30" s="161"/>
      <c r="CEE30" s="161"/>
      <c r="CEF30" s="161"/>
      <c r="CEG30" s="161"/>
      <c r="CEH30" s="161"/>
      <c r="CEI30" s="161"/>
      <c r="CEJ30" s="161"/>
      <c r="CEK30" s="161"/>
      <c r="CEL30" s="161"/>
      <c r="CEM30" s="161"/>
      <c r="CEN30" s="161"/>
      <c r="CEO30" s="161"/>
      <c r="CEP30" s="161"/>
      <c r="CEQ30" s="161"/>
      <c r="CER30" s="161"/>
      <c r="CES30" s="161"/>
      <c r="CET30" s="161"/>
      <c r="CEU30" s="161"/>
      <c r="CEV30" s="161"/>
      <c r="CEW30" s="161"/>
      <c r="CEX30" s="161"/>
      <c r="CEY30" s="161"/>
      <c r="CEZ30" s="161"/>
      <c r="CFA30" s="161"/>
      <c r="CFB30" s="161"/>
      <c r="CFC30" s="161"/>
      <c r="CFD30" s="161"/>
      <c r="CFE30" s="161"/>
      <c r="CFF30" s="161"/>
      <c r="CFG30" s="161"/>
      <c r="CFH30" s="161"/>
      <c r="CFI30" s="161"/>
      <c r="CFJ30" s="161"/>
      <c r="CFK30" s="161"/>
      <c r="CFL30" s="161"/>
      <c r="CFM30" s="161"/>
      <c r="CFN30" s="161"/>
      <c r="CFO30" s="161"/>
      <c r="CFP30" s="161"/>
      <c r="CFQ30" s="161"/>
      <c r="CFR30" s="161"/>
      <c r="CFS30" s="161"/>
      <c r="CFT30" s="161"/>
      <c r="CFU30" s="161"/>
      <c r="CFV30" s="161"/>
      <c r="CFW30" s="161"/>
      <c r="CFX30" s="161"/>
      <c r="CFY30" s="161"/>
      <c r="CFZ30" s="161"/>
      <c r="CGA30" s="161"/>
      <c r="CGB30" s="161"/>
      <c r="CGC30" s="161"/>
      <c r="CGD30" s="161"/>
      <c r="CGE30" s="161"/>
      <c r="CGF30" s="161"/>
      <c r="CGG30" s="161"/>
      <c r="CGH30" s="161"/>
      <c r="CGI30" s="161"/>
      <c r="CGJ30" s="161"/>
      <c r="CGK30" s="161"/>
      <c r="CGL30" s="161"/>
      <c r="CGM30" s="161"/>
      <c r="CGN30" s="161"/>
      <c r="CGO30" s="161"/>
      <c r="CGP30" s="161"/>
      <c r="CGQ30" s="161"/>
      <c r="CGR30" s="161"/>
      <c r="CGS30" s="161"/>
      <c r="CGT30" s="161"/>
      <c r="CGU30" s="161"/>
      <c r="CGV30" s="161"/>
      <c r="CGW30" s="161"/>
      <c r="CGX30" s="161"/>
      <c r="CGY30" s="161"/>
      <c r="CGZ30" s="161"/>
      <c r="CHA30" s="161"/>
      <c r="CHB30" s="161"/>
      <c r="CHC30" s="161"/>
      <c r="CHD30" s="161"/>
      <c r="CHE30" s="161"/>
      <c r="CHF30" s="161"/>
      <c r="CHG30" s="161"/>
      <c r="CHH30" s="161"/>
      <c r="CHI30" s="161"/>
      <c r="CHJ30" s="161"/>
      <c r="CHK30" s="161"/>
      <c r="CHL30" s="161"/>
      <c r="CHM30" s="161"/>
      <c r="CHN30" s="161"/>
      <c r="CHO30" s="161"/>
      <c r="CHP30" s="161"/>
      <c r="CHQ30" s="161"/>
      <c r="CHR30" s="161"/>
      <c r="CHS30" s="161"/>
      <c r="CHT30" s="161"/>
      <c r="CHU30" s="161"/>
      <c r="CHV30" s="161"/>
      <c r="CHW30" s="161"/>
      <c r="CHX30" s="161"/>
      <c r="CHY30" s="161"/>
      <c r="CHZ30" s="161"/>
      <c r="CIA30" s="161"/>
      <c r="CIB30" s="161"/>
      <c r="CIC30" s="161"/>
      <c r="CID30" s="161"/>
      <c r="CIE30" s="161"/>
      <c r="CIF30" s="161"/>
      <c r="CIG30" s="161"/>
      <c r="CIH30" s="161"/>
      <c r="CII30" s="161"/>
      <c r="CIJ30" s="161"/>
      <c r="CIK30" s="161"/>
      <c r="CIL30" s="161"/>
      <c r="CIM30" s="161"/>
      <c r="CIN30" s="161"/>
      <c r="CIO30" s="161"/>
      <c r="CIP30" s="161"/>
      <c r="CIQ30" s="161"/>
      <c r="CIR30" s="161"/>
      <c r="CIS30" s="161"/>
      <c r="CIT30" s="161"/>
      <c r="CIU30" s="161"/>
      <c r="CIV30" s="161"/>
      <c r="CIW30" s="161"/>
      <c r="CIX30" s="161"/>
      <c r="CIY30" s="161"/>
      <c r="CIZ30" s="161"/>
      <c r="CJA30" s="161"/>
      <c r="CJB30" s="161"/>
      <c r="CJC30" s="161"/>
      <c r="CJD30" s="161"/>
      <c r="CJE30" s="161"/>
      <c r="CJF30" s="161"/>
      <c r="CJG30" s="161"/>
      <c r="CJH30" s="161"/>
      <c r="CJI30" s="161"/>
      <c r="CJJ30" s="161"/>
      <c r="CJK30" s="161"/>
      <c r="CJL30" s="161"/>
      <c r="CJM30" s="161"/>
      <c r="CJN30" s="161"/>
      <c r="CJO30" s="161"/>
      <c r="CJP30" s="161"/>
      <c r="CJQ30" s="161"/>
      <c r="CJR30" s="161"/>
      <c r="CJS30" s="161"/>
      <c r="CJT30" s="161"/>
      <c r="CJU30" s="161"/>
      <c r="CJV30" s="161"/>
      <c r="CJW30" s="161"/>
      <c r="CJX30" s="161"/>
      <c r="CJY30" s="161"/>
      <c r="CJZ30" s="161"/>
      <c r="CKA30" s="161"/>
      <c r="CKB30" s="161"/>
      <c r="CKC30" s="161"/>
      <c r="CKD30" s="161"/>
      <c r="CKE30" s="161"/>
      <c r="CKF30" s="161"/>
      <c r="CKG30" s="161"/>
      <c r="CKH30" s="161"/>
      <c r="CKI30" s="161"/>
      <c r="CKJ30" s="161"/>
      <c r="CKK30" s="161"/>
      <c r="CKL30" s="161"/>
      <c r="CKM30" s="161"/>
      <c r="CKN30" s="161"/>
      <c r="CKO30" s="161"/>
      <c r="CKP30" s="161"/>
      <c r="CKQ30" s="161"/>
      <c r="CKR30" s="161"/>
      <c r="CKS30" s="161"/>
      <c r="CKT30" s="161"/>
      <c r="CKU30" s="161"/>
      <c r="CKV30" s="161"/>
      <c r="CKW30" s="161"/>
      <c r="CKX30" s="161"/>
      <c r="CKY30" s="161"/>
      <c r="CKZ30" s="161"/>
      <c r="CLA30" s="161"/>
      <c r="CLB30" s="161"/>
      <c r="CLC30" s="161"/>
      <c r="CLD30" s="161"/>
      <c r="CLE30" s="161"/>
      <c r="CLF30" s="161"/>
      <c r="CLG30" s="161"/>
      <c r="CLH30" s="161"/>
      <c r="CLI30" s="161"/>
      <c r="CLJ30" s="161"/>
      <c r="CLK30" s="161"/>
      <c r="CLL30" s="161"/>
      <c r="CLM30" s="161"/>
      <c r="CLN30" s="161"/>
      <c r="CLO30" s="161"/>
      <c r="CLP30" s="161"/>
      <c r="CLQ30" s="161"/>
      <c r="CLR30" s="161"/>
      <c r="CLS30" s="161"/>
      <c r="CLT30" s="161"/>
      <c r="CLU30" s="161"/>
      <c r="CLV30" s="161"/>
      <c r="CLW30" s="161"/>
      <c r="CLX30" s="161"/>
      <c r="CLY30" s="161"/>
      <c r="CLZ30" s="161"/>
      <c r="CMA30" s="161"/>
      <c r="CMB30" s="161"/>
      <c r="CMC30" s="161"/>
      <c r="CMD30" s="161"/>
      <c r="CME30" s="161"/>
      <c r="CMF30" s="161"/>
      <c r="CMG30" s="161"/>
      <c r="CMH30" s="161"/>
      <c r="CMI30" s="161"/>
      <c r="CMJ30" s="161"/>
      <c r="CMK30" s="161"/>
      <c r="CML30" s="161"/>
      <c r="CMM30" s="161"/>
      <c r="CMN30" s="161"/>
      <c r="CMO30" s="161"/>
      <c r="CMP30" s="161"/>
      <c r="CMQ30" s="161"/>
      <c r="CMR30" s="161"/>
      <c r="CMS30" s="161"/>
      <c r="CMT30" s="161"/>
      <c r="CMU30" s="161"/>
      <c r="CMV30" s="161"/>
      <c r="CMW30" s="161"/>
      <c r="CMX30" s="161"/>
      <c r="CMY30" s="161"/>
      <c r="CMZ30" s="161"/>
      <c r="CNA30" s="161"/>
      <c r="CNB30" s="161"/>
      <c r="CNC30" s="161"/>
      <c r="CND30" s="161"/>
      <c r="CNE30" s="161"/>
      <c r="CNF30" s="161"/>
      <c r="CNG30" s="161"/>
      <c r="CNH30" s="161"/>
      <c r="CNI30" s="161"/>
      <c r="CNJ30" s="161"/>
      <c r="CNK30" s="161"/>
      <c r="CNL30" s="161"/>
      <c r="CNM30" s="161"/>
      <c r="CNN30" s="161"/>
      <c r="CNO30" s="161"/>
      <c r="CNP30" s="161"/>
      <c r="CNQ30" s="161"/>
      <c r="CNR30" s="161"/>
      <c r="CNS30" s="161"/>
      <c r="CNT30" s="161"/>
      <c r="CNU30" s="161"/>
      <c r="CNV30" s="161"/>
      <c r="CNW30" s="161"/>
      <c r="CNX30" s="161"/>
      <c r="CNY30" s="161"/>
      <c r="CNZ30" s="161"/>
      <c r="COA30" s="161"/>
      <c r="COB30" s="161"/>
      <c r="COC30" s="161"/>
      <c r="COD30" s="161"/>
      <c r="COE30" s="161"/>
      <c r="COF30" s="161"/>
      <c r="COG30" s="161"/>
      <c r="COH30" s="161"/>
      <c r="COI30" s="161"/>
      <c r="COJ30" s="161"/>
      <c r="COK30" s="161"/>
      <c r="COL30" s="161"/>
      <c r="COM30" s="161"/>
      <c r="CON30" s="161"/>
      <c r="COO30" s="161"/>
      <c r="COP30" s="161"/>
      <c r="COQ30" s="161"/>
      <c r="COR30" s="161"/>
      <c r="COS30" s="161"/>
      <c r="COT30" s="161"/>
      <c r="COU30" s="161"/>
      <c r="COV30" s="161"/>
      <c r="COW30" s="161"/>
      <c r="COX30" s="161"/>
      <c r="COY30" s="161"/>
      <c r="COZ30" s="161"/>
      <c r="CPA30" s="161"/>
      <c r="CPB30" s="161"/>
      <c r="CPC30" s="161"/>
      <c r="CPD30" s="161"/>
      <c r="CPE30" s="161"/>
      <c r="CPF30" s="161"/>
      <c r="CPG30" s="161"/>
      <c r="CPH30" s="161"/>
      <c r="CPI30" s="161"/>
      <c r="CPJ30" s="161"/>
      <c r="CPK30" s="161"/>
      <c r="CPL30" s="161"/>
      <c r="CPM30" s="161"/>
      <c r="CPN30" s="161"/>
      <c r="CPO30" s="161"/>
      <c r="CPP30" s="161"/>
      <c r="CPQ30" s="161"/>
      <c r="CPR30" s="161"/>
      <c r="CPS30" s="161"/>
      <c r="CPT30" s="161"/>
      <c r="CPU30" s="161"/>
      <c r="CPV30" s="161"/>
      <c r="CPW30" s="161"/>
      <c r="CPX30" s="161"/>
      <c r="CPY30" s="161"/>
      <c r="CPZ30" s="161"/>
      <c r="CQA30" s="161"/>
      <c r="CQB30" s="161"/>
      <c r="CQC30" s="161"/>
      <c r="CQD30" s="161"/>
      <c r="CQE30" s="161"/>
      <c r="CQF30" s="161"/>
      <c r="CQG30" s="161"/>
      <c r="CQH30" s="161"/>
      <c r="CQI30" s="161"/>
      <c r="CQJ30" s="161"/>
      <c r="CQK30" s="161"/>
      <c r="CQL30" s="161"/>
      <c r="CQM30" s="161"/>
      <c r="CQN30" s="161"/>
      <c r="CQO30" s="161"/>
      <c r="CQP30" s="161"/>
      <c r="CQQ30" s="161"/>
      <c r="CQR30" s="161"/>
      <c r="CQS30" s="161"/>
      <c r="CQT30" s="161"/>
      <c r="CQU30" s="161"/>
      <c r="CQV30" s="161"/>
      <c r="CQW30" s="161"/>
      <c r="CQX30" s="161"/>
      <c r="CQY30" s="161"/>
      <c r="CQZ30" s="161"/>
      <c r="CRA30" s="161"/>
      <c r="CRB30" s="161"/>
      <c r="CRC30" s="161"/>
      <c r="CRD30" s="161"/>
      <c r="CRE30" s="161"/>
      <c r="CRF30" s="161"/>
      <c r="CRG30" s="161"/>
      <c r="CRH30" s="161"/>
      <c r="CRI30" s="161"/>
      <c r="CRJ30" s="161"/>
      <c r="CRK30" s="161"/>
      <c r="CRL30" s="161"/>
      <c r="CRM30" s="161"/>
      <c r="CRN30" s="161"/>
      <c r="CRO30" s="161"/>
      <c r="CRP30" s="161"/>
      <c r="CRQ30" s="161"/>
      <c r="CRR30" s="161"/>
      <c r="CRS30" s="161"/>
      <c r="CRT30" s="161"/>
      <c r="CRU30" s="161"/>
      <c r="CRV30" s="161"/>
      <c r="CRW30" s="161"/>
      <c r="CRX30" s="161"/>
      <c r="CRY30" s="161"/>
      <c r="CRZ30" s="161"/>
      <c r="CSA30" s="161"/>
      <c r="CSB30" s="161"/>
      <c r="CSC30" s="161"/>
      <c r="CSD30" s="161"/>
      <c r="CSE30" s="161"/>
      <c r="CSF30" s="161"/>
      <c r="CSG30" s="161"/>
      <c r="CSH30" s="161"/>
      <c r="CSI30" s="161"/>
      <c r="CSJ30" s="161"/>
      <c r="CSK30" s="161"/>
      <c r="CSL30" s="161"/>
      <c r="CSM30" s="161"/>
      <c r="CSN30" s="161"/>
      <c r="CSO30" s="161"/>
      <c r="CSP30" s="161"/>
      <c r="CSQ30" s="161"/>
      <c r="CSR30" s="161"/>
      <c r="CSS30" s="161"/>
      <c r="CST30" s="161"/>
      <c r="CSU30" s="161"/>
      <c r="CSV30" s="161"/>
      <c r="CSW30" s="161"/>
      <c r="CSX30" s="161"/>
      <c r="CSY30" s="161"/>
      <c r="CSZ30" s="161"/>
      <c r="CTA30" s="161"/>
      <c r="CTB30" s="161"/>
      <c r="CTC30" s="161"/>
      <c r="CTD30" s="161"/>
      <c r="CTE30" s="161"/>
      <c r="CTF30" s="161"/>
      <c r="CTG30" s="161"/>
      <c r="CTH30" s="161"/>
      <c r="CTI30" s="161"/>
      <c r="CTJ30" s="161"/>
      <c r="CTK30" s="161"/>
      <c r="CTL30" s="161"/>
      <c r="CTM30" s="161"/>
      <c r="CTN30" s="161"/>
      <c r="CTO30" s="161"/>
      <c r="CTP30" s="161"/>
      <c r="CTQ30" s="161"/>
      <c r="CTR30" s="161"/>
      <c r="CTS30" s="161"/>
      <c r="CTT30" s="161"/>
      <c r="CTU30" s="161"/>
      <c r="CTV30" s="161"/>
      <c r="CTW30" s="161"/>
      <c r="CTX30" s="161"/>
      <c r="CTY30" s="161"/>
      <c r="CTZ30" s="161"/>
      <c r="CUA30" s="161"/>
      <c r="CUB30" s="161"/>
      <c r="CUC30" s="161"/>
      <c r="CUD30" s="161"/>
      <c r="CUE30" s="161"/>
      <c r="CUF30" s="161"/>
      <c r="CUG30" s="161"/>
      <c r="CUH30" s="161"/>
      <c r="CUI30" s="161"/>
      <c r="CUJ30" s="161"/>
      <c r="CUK30" s="161"/>
      <c r="CUL30" s="161"/>
      <c r="CUM30" s="161"/>
      <c r="CUN30" s="161"/>
      <c r="CUO30" s="161"/>
      <c r="CUP30" s="161"/>
      <c r="CUQ30" s="161"/>
      <c r="CUR30" s="161"/>
      <c r="CUS30" s="161"/>
      <c r="CUT30" s="161"/>
      <c r="CUU30" s="161"/>
      <c r="CUV30" s="161"/>
      <c r="CUW30" s="161"/>
      <c r="CUX30" s="161"/>
      <c r="CUY30" s="161"/>
      <c r="CUZ30" s="161"/>
      <c r="CVA30" s="161"/>
      <c r="CVB30" s="161"/>
      <c r="CVC30" s="161"/>
      <c r="CVD30" s="161"/>
      <c r="CVE30" s="161"/>
      <c r="CVF30" s="161"/>
      <c r="CVG30" s="161"/>
      <c r="CVH30" s="161"/>
      <c r="CVI30" s="161"/>
      <c r="CVJ30" s="161"/>
      <c r="CVK30" s="161"/>
      <c r="CVL30" s="161"/>
      <c r="CVM30" s="161"/>
      <c r="CVN30" s="161"/>
      <c r="CVO30" s="161"/>
      <c r="CVP30" s="161"/>
      <c r="CVQ30" s="161"/>
      <c r="CVR30" s="161"/>
      <c r="CVS30" s="161"/>
      <c r="CVT30" s="161"/>
      <c r="CVU30" s="161"/>
      <c r="CVV30" s="161"/>
      <c r="CVW30" s="161"/>
      <c r="CVX30" s="161"/>
      <c r="CVY30" s="161"/>
      <c r="CVZ30" s="161"/>
      <c r="CWA30" s="161"/>
      <c r="CWB30" s="161"/>
      <c r="CWC30" s="161"/>
      <c r="CWD30" s="161"/>
      <c r="CWE30" s="161"/>
      <c r="CWF30" s="161"/>
      <c r="CWG30" s="161"/>
      <c r="CWH30" s="161"/>
      <c r="CWI30" s="161"/>
      <c r="CWJ30" s="161"/>
      <c r="CWK30" s="161"/>
      <c r="CWL30" s="161"/>
      <c r="CWM30" s="161"/>
      <c r="CWN30" s="161"/>
      <c r="CWO30" s="161"/>
      <c r="CWP30" s="161"/>
      <c r="CWQ30" s="161"/>
      <c r="CWR30" s="161"/>
      <c r="CWS30" s="161"/>
      <c r="CWT30" s="161"/>
      <c r="CWU30" s="161"/>
      <c r="CWV30" s="161"/>
      <c r="CWW30" s="161"/>
      <c r="CWX30" s="161"/>
      <c r="CWY30" s="161"/>
      <c r="CWZ30" s="161"/>
      <c r="CXA30" s="161"/>
      <c r="CXB30" s="161"/>
      <c r="CXC30" s="161"/>
      <c r="CXD30" s="161"/>
      <c r="CXE30" s="161"/>
      <c r="CXF30" s="161"/>
      <c r="CXG30" s="161"/>
      <c r="CXH30" s="161"/>
      <c r="CXI30" s="161"/>
      <c r="CXJ30" s="161"/>
      <c r="CXK30" s="161"/>
      <c r="CXL30" s="161"/>
      <c r="CXM30" s="161"/>
      <c r="CXN30" s="161"/>
      <c r="CXO30" s="161"/>
      <c r="CXP30" s="161"/>
      <c r="CXQ30" s="161"/>
      <c r="CXR30" s="161"/>
      <c r="CXS30" s="161"/>
      <c r="CXT30" s="161"/>
      <c r="CXU30" s="161"/>
      <c r="CXV30" s="161"/>
      <c r="CXW30" s="161"/>
      <c r="CXX30" s="161"/>
      <c r="CXY30" s="161"/>
      <c r="CXZ30" s="161"/>
      <c r="CYA30" s="161"/>
      <c r="CYB30" s="161"/>
      <c r="CYC30" s="161"/>
      <c r="CYD30" s="161"/>
      <c r="CYE30" s="161"/>
      <c r="CYF30" s="161"/>
      <c r="CYG30" s="161"/>
      <c r="CYH30" s="161"/>
    </row>
    <row r="31" spans="1:2686" s="163" customFormat="1" x14ac:dyDescent="0.25">
      <c r="A31" s="16" t="s">
        <v>189</v>
      </c>
      <c r="B31" s="14" t="s">
        <v>190</v>
      </c>
      <c r="C31" s="14" t="s">
        <v>191</v>
      </c>
      <c r="D31" s="139">
        <v>6111</v>
      </c>
      <c r="E31" s="139" t="s">
        <v>1164</v>
      </c>
      <c r="F31" s="139" t="s">
        <v>1163</v>
      </c>
      <c r="G31" s="14" t="s">
        <v>1569</v>
      </c>
      <c r="H31" s="160" t="s">
        <v>1570</v>
      </c>
      <c r="I31" s="14" t="s">
        <v>849</v>
      </c>
      <c r="J31" s="160" t="s">
        <v>850</v>
      </c>
      <c r="K31" s="14"/>
      <c r="L31" s="14"/>
      <c r="M31" s="14"/>
      <c r="N31" s="16"/>
      <c r="O31" s="14"/>
      <c r="P31" s="14"/>
      <c r="Q31" s="139"/>
      <c r="R31" s="14"/>
      <c r="S31" s="160"/>
      <c r="T31" s="14"/>
      <c r="U31" s="160"/>
      <c r="V31" s="16"/>
      <c r="W31" s="14"/>
      <c r="X31" s="14" t="s">
        <v>29</v>
      </c>
      <c r="Y31" s="139" t="s">
        <v>29</v>
      </c>
      <c r="Z31" s="14" t="s">
        <v>29</v>
      </c>
      <c r="AA31" s="166"/>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c r="AZ31" s="161"/>
      <c r="BA31" s="161"/>
      <c r="BB31" s="161"/>
      <c r="BC31" s="161"/>
      <c r="BD31" s="161"/>
      <c r="BE31" s="161"/>
      <c r="BF31" s="161"/>
      <c r="BG31" s="161"/>
      <c r="BH31" s="161"/>
      <c r="BI31" s="161"/>
      <c r="BJ31" s="161"/>
      <c r="BK31" s="161"/>
      <c r="BL31" s="161"/>
      <c r="BM31" s="161"/>
      <c r="BN31" s="161"/>
      <c r="BO31" s="161"/>
      <c r="BP31" s="161"/>
      <c r="BQ31" s="161"/>
      <c r="BR31" s="161"/>
      <c r="BS31" s="161"/>
      <c r="BT31" s="161"/>
      <c r="BU31" s="161"/>
      <c r="BV31" s="161"/>
      <c r="BW31" s="161"/>
      <c r="BX31" s="161"/>
      <c r="BY31" s="161"/>
      <c r="BZ31" s="161"/>
      <c r="CA31" s="161"/>
      <c r="CB31" s="161"/>
      <c r="CC31" s="161"/>
      <c r="CD31" s="161"/>
      <c r="CE31" s="161"/>
      <c r="CF31" s="161"/>
      <c r="CG31" s="161"/>
      <c r="CH31" s="161"/>
      <c r="CI31" s="161"/>
      <c r="CJ31" s="161"/>
      <c r="CK31" s="161"/>
      <c r="CL31" s="161"/>
      <c r="CM31" s="161"/>
      <c r="CN31" s="161"/>
      <c r="CO31" s="161"/>
      <c r="CP31" s="161"/>
      <c r="CQ31" s="161"/>
      <c r="CR31" s="161"/>
      <c r="CS31" s="161"/>
      <c r="CT31" s="161"/>
      <c r="CU31" s="161"/>
      <c r="CV31" s="161"/>
      <c r="CW31" s="161"/>
      <c r="CX31" s="161"/>
      <c r="CY31" s="161"/>
      <c r="CZ31" s="161"/>
      <c r="DA31" s="161"/>
      <c r="DB31" s="161"/>
      <c r="DC31" s="161"/>
      <c r="DD31" s="161"/>
      <c r="DE31" s="161"/>
      <c r="DF31" s="161"/>
      <c r="DG31" s="161"/>
      <c r="DH31" s="161"/>
      <c r="DI31" s="161"/>
      <c r="DJ31" s="161"/>
      <c r="DK31" s="161"/>
      <c r="DL31" s="161"/>
      <c r="DM31" s="161"/>
      <c r="DN31" s="161"/>
      <c r="DO31" s="161"/>
      <c r="DP31" s="161"/>
      <c r="DQ31" s="161"/>
      <c r="DR31" s="161"/>
      <c r="DS31" s="161"/>
      <c r="DT31" s="161"/>
      <c r="DU31" s="161"/>
      <c r="DV31" s="161"/>
      <c r="DW31" s="161"/>
      <c r="DX31" s="161"/>
      <c r="DY31" s="161"/>
      <c r="DZ31" s="161"/>
      <c r="EA31" s="161"/>
      <c r="EB31" s="161"/>
      <c r="EC31" s="161"/>
      <c r="ED31" s="161"/>
      <c r="EE31" s="161"/>
      <c r="EF31" s="161"/>
      <c r="EG31" s="161"/>
      <c r="EH31" s="161"/>
      <c r="EI31" s="161"/>
      <c r="EJ31" s="161"/>
      <c r="EK31" s="161"/>
      <c r="EL31" s="161"/>
      <c r="EM31" s="161"/>
      <c r="EN31" s="161"/>
      <c r="EO31" s="161"/>
      <c r="EP31" s="161"/>
      <c r="EQ31" s="161"/>
      <c r="ER31" s="161"/>
      <c r="ES31" s="161"/>
      <c r="ET31" s="161"/>
      <c r="EU31" s="161"/>
      <c r="EV31" s="161"/>
      <c r="EW31" s="161"/>
      <c r="EX31" s="161"/>
      <c r="EY31" s="161"/>
      <c r="EZ31" s="161"/>
      <c r="FA31" s="161"/>
      <c r="FB31" s="161"/>
      <c r="FC31" s="161"/>
      <c r="FD31" s="161"/>
      <c r="FE31" s="161"/>
      <c r="FF31" s="161"/>
      <c r="FG31" s="161"/>
      <c r="FH31" s="161"/>
      <c r="FI31" s="161"/>
      <c r="FJ31" s="161"/>
      <c r="FK31" s="161"/>
      <c r="FL31" s="161"/>
      <c r="FM31" s="161"/>
      <c r="FN31" s="161"/>
      <c r="FO31" s="161"/>
      <c r="FP31" s="161"/>
      <c r="FQ31" s="161"/>
      <c r="FR31" s="161"/>
      <c r="FS31" s="161"/>
      <c r="FT31" s="161"/>
      <c r="FU31" s="161"/>
      <c r="FV31" s="161"/>
      <c r="FW31" s="161"/>
      <c r="FX31" s="161"/>
      <c r="FY31" s="161"/>
      <c r="FZ31" s="161"/>
      <c r="GA31" s="161"/>
      <c r="GB31" s="161"/>
      <c r="GC31" s="161"/>
      <c r="GD31" s="161"/>
      <c r="GE31" s="161"/>
      <c r="GF31" s="161"/>
      <c r="GG31" s="161"/>
      <c r="GH31" s="161"/>
      <c r="GI31" s="161"/>
      <c r="GJ31" s="161"/>
      <c r="GK31" s="161"/>
      <c r="GL31" s="161"/>
      <c r="GM31" s="161"/>
      <c r="GN31" s="161"/>
      <c r="GO31" s="161"/>
      <c r="GP31" s="161"/>
      <c r="GQ31" s="161"/>
      <c r="GR31" s="161"/>
      <c r="GS31" s="161"/>
      <c r="GT31" s="161"/>
      <c r="GU31" s="161"/>
      <c r="GV31" s="161"/>
      <c r="GW31" s="161"/>
      <c r="GX31" s="161"/>
      <c r="GY31" s="161"/>
      <c r="GZ31" s="161"/>
      <c r="HA31" s="161"/>
      <c r="HB31" s="161"/>
      <c r="HC31" s="161"/>
      <c r="HD31" s="161"/>
      <c r="HE31" s="161"/>
      <c r="HF31" s="161"/>
      <c r="HG31" s="161"/>
      <c r="HH31" s="161"/>
      <c r="HI31" s="161"/>
      <c r="HJ31" s="161"/>
      <c r="HK31" s="161"/>
      <c r="HL31" s="161"/>
      <c r="HM31" s="161"/>
      <c r="HN31" s="161"/>
      <c r="HO31" s="161"/>
      <c r="HP31" s="161"/>
      <c r="HQ31" s="161"/>
      <c r="HR31" s="161"/>
      <c r="HS31" s="161"/>
      <c r="HT31" s="161"/>
      <c r="HU31" s="161"/>
      <c r="HV31" s="161"/>
      <c r="HW31" s="161"/>
      <c r="HX31" s="161"/>
      <c r="HY31" s="161"/>
      <c r="HZ31" s="161"/>
      <c r="IA31" s="161"/>
      <c r="IB31" s="161"/>
      <c r="IC31" s="161"/>
      <c r="ID31" s="161"/>
      <c r="IE31" s="161"/>
      <c r="IF31" s="161"/>
      <c r="IG31" s="161"/>
      <c r="IH31" s="161"/>
      <c r="II31" s="161"/>
      <c r="IJ31" s="161"/>
      <c r="IK31" s="161"/>
      <c r="IL31" s="161"/>
      <c r="IM31" s="161"/>
      <c r="IN31" s="161"/>
      <c r="IO31" s="161"/>
      <c r="IP31" s="161"/>
      <c r="IQ31" s="161"/>
      <c r="IR31" s="161"/>
      <c r="IS31" s="161"/>
      <c r="IT31" s="161"/>
      <c r="IU31" s="161"/>
      <c r="IV31" s="161"/>
      <c r="IW31" s="161"/>
      <c r="IX31" s="161"/>
      <c r="IY31" s="161"/>
      <c r="IZ31" s="161"/>
      <c r="JA31" s="161"/>
      <c r="JB31" s="161"/>
      <c r="JC31" s="161"/>
      <c r="JD31" s="161"/>
      <c r="JE31" s="161"/>
      <c r="JF31" s="161"/>
      <c r="JG31" s="161"/>
      <c r="JH31" s="161"/>
      <c r="JI31" s="161"/>
      <c r="JJ31" s="161"/>
      <c r="JK31" s="161"/>
      <c r="JL31" s="161"/>
      <c r="JM31" s="161"/>
      <c r="JN31" s="161"/>
      <c r="JO31" s="161"/>
      <c r="JP31" s="161"/>
      <c r="JQ31" s="161"/>
      <c r="JR31" s="161"/>
      <c r="JS31" s="161"/>
      <c r="JT31" s="161"/>
      <c r="JU31" s="161"/>
      <c r="JV31" s="161"/>
      <c r="JW31" s="161"/>
      <c r="JX31" s="161"/>
      <c r="JY31" s="161"/>
      <c r="JZ31" s="161"/>
      <c r="KA31" s="161"/>
      <c r="KB31" s="161"/>
      <c r="KC31" s="161"/>
      <c r="KD31" s="161"/>
      <c r="KE31" s="161"/>
      <c r="KF31" s="161"/>
      <c r="KG31" s="161"/>
      <c r="KH31" s="161"/>
      <c r="KI31" s="161"/>
      <c r="KJ31" s="161"/>
      <c r="KK31" s="161"/>
      <c r="KL31" s="161"/>
      <c r="KM31" s="161"/>
      <c r="KN31" s="161"/>
      <c r="KO31" s="161"/>
      <c r="KP31" s="161"/>
      <c r="KQ31" s="161"/>
      <c r="KR31" s="161"/>
      <c r="KS31" s="161"/>
      <c r="KT31" s="161"/>
      <c r="KU31" s="161"/>
      <c r="KV31" s="161"/>
      <c r="KW31" s="161"/>
      <c r="KX31" s="161"/>
      <c r="KY31" s="161"/>
      <c r="KZ31" s="161"/>
      <c r="LA31" s="161"/>
      <c r="LB31" s="161"/>
      <c r="LC31" s="161"/>
      <c r="LD31" s="161"/>
      <c r="LE31" s="161"/>
      <c r="LF31" s="161"/>
      <c r="LG31" s="161"/>
      <c r="LH31" s="161"/>
      <c r="LI31" s="161"/>
      <c r="LJ31" s="161"/>
      <c r="LK31" s="161"/>
      <c r="LL31" s="161"/>
      <c r="LM31" s="161"/>
      <c r="LN31" s="161"/>
      <c r="LO31" s="161"/>
      <c r="LP31" s="161"/>
      <c r="LQ31" s="161"/>
      <c r="LR31" s="161"/>
      <c r="LS31" s="161"/>
      <c r="LT31" s="161"/>
      <c r="LU31" s="161"/>
      <c r="LV31" s="161"/>
      <c r="LW31" s="161"/>
      <c r="LX31" s="161"/>
      <c r="LY31" s="161"/>
      <c r="LZ31" s="161"/>
      <c r="MA31" s="161"/>
      <c r="MB31" s="161"/>
      <c r="MC31" s="161"/>
      <c r="MD31" s="161"/>
      <c r="ME31" s="161"/>
      <c r="MF31" s="161"/>
      <c r="MG31" s="161"/>
      <c r="MH31" s="161"/>
      <c r="MI31" s="161"/>
      <c r="MJ31" s="161"/>
      <c r="MK31" s="161"/>
      <c r="ML31" s="161"/>
      <c r="MM31" s="161"/>
      <c r="MN31" s="161"/>
      <c r="MO31" s="161"/>
      <c r="MP31" s="161"/>
      <c r="MQ31" s="161"/>
      <c r="MR31" s="161"/>
      <c r="MS31" s="161"/>
      <c r="MT31" s="161"/>
      <c r="MU31" s="161"/>
      <c r="MV31" s="161"/>
      <c r="MW31" s="161"/>
      <c r="MX31" s="161"/>
      <c r="MY31" s="161"/>
      <c r="MZ31" s="161"/>
      <c r="NA31" s="161"/>
      <c r="NB31" s="161"/>
      <c r="NC31" s="161"/>
      <c r="ND31" s="161"/>
      <c r="NE31" s="161"/>
      <c r="NF31" s="161"/>
      <c r="NG31" s="161"/>
      <c r="NH31" s="161"/>
      <c r="NI31" s="161"/>
      <c r="NJ31" s="161"/>
      <c r="NK31" s="161"/>
      <c r="NL31" s="161"/>
      <c r="NM31" s="161"/>
      <c r="NN31" s="161"/>
      <c r="NO31" s="161"/>
      <c r="NP31" s="161"/>
      <c r="NQ31" s="161"/>
      <c r="NR31" s="161"/>
      <c r="NS31" s="161"/>
      <c r="NT31" s="161"/>
      <c r="NU31" s="161"/>
      <c r="NV31" s="161"/>
      <c r="NW31" s="161"/>
      <c r="NX31" s="161"/>
      <c r="NY31" s="161"/>
      <c r="NZ31" s="161"/>
      <c r="OA31" s="161"/>
      <c r="OB31" s="161"/>
      <c r="OC31" s="161"/>
      <c r="OD31" s="161"/>
      <c r="OE31" s="161"/>
      <c r="OF31" s="161"/>
      <c r="OG31" s="161"/>
      <c r="OH31" s="161"/>
      <c r="OI31" s="161"/>
      <c r="OJ31" s="161"/>
      <c r="OK31" s="161"/>
      <c r="OL31" s="161"/>
      <c r="OM31" s="161"/>
      <c r="ON31" s="161"/>
      <c r="OO31" s="161"/>
      <c r="OP31" s="161"/>
      <c r="OQ31" s="161"/>
      <c r="OR31" s="161"/>
      <c r="OS31" s="161"/>
      <c r="OT31" s="161"/>
      <c r="OU31" s="161"/>
      <c r="OV31" s="161"/>
      <c r="OW31" s="161"/>
      <c r="OX31" s="161"/>
      <c r="OY31" s="161"/>
      <c r="OZ31" s="161"/>
      <c r="PA31" s="161"/>
      <c r="PB31" s="161"/>
      <c r="PC31" s="161"/>
      <c r="PD31" s="161"/>
      <c r="PE31" s="161"/>
      <c r="PF31" s="161"/>
      <c r="PG31" s="161"/>
      <c r="PH31" s="161"/>
      <c r="PI31" s="161"/>
      <c r="PJ31" s="161"/>
      <c r="PK31" s="161"/>
      <c r="PL31" s="161"/>
      <c r="PM31" s="161"/>
      <c r="PN31" s="161"/>
      <c r="PO31" s="161"/>
      <c r="PP31" s="161"/>
      <c r="PQ31" s="161"/>
      <c r="PR31" s="161"/>
      <c r="PS31" s="161"/>
      <c r="PT31" s="161"/>
      <c r="PU31" s="161"/>
      <c r="PV31" s="161"/>
      <c r="PW31" s="161"/>
      <c r="PX31" s="161"/>
      <c r="PY31" s="161"/>
      <c r="PZ31" s="161"/>
      <c r="QA31" s="161"/>
      <c r="QB31" s="161"/>
      <c r="QC31" s="161"/>
      <c r="QD31" s="161"/>
      <c r="QE31" s="161"/>
      <c r="QF31" s="161"/>
      <c r="QG31" s="161"/>
      <c r="QH31" s="161"/>
      <c r="QI31" s="161"/>
      <c r="QJ31" s="161"/>
      <c r="QK31" s="161"/>
      <c r="QL31" s="161"/>
      <c r="QM31" s="161"/>
      <c r="QN31" s="161"/>
      <c r="QO31" s="161"/>
      <c r="QP31" s="161"/>
      <c r="QQ31" s="161"/>
      <c r="QR31" s="161"/>
      <c r="QS31" s="161"/>
      <c r="QT31" s="161"/>
      <c r="QU31" s="161"/>
      <c r="QV31" s="161"/>
      <c r="QW31" s="161"/>
      <c r="QX31" s="161"/>
      <c r="QY31" s="161"/>
      <c r="QZ31" s="161"/>
      <c r="RA31" s="161"/>
      <c r="RB31" s="161"/>
      <c r="RC31" s="161"/>
      <c r="RD31" s="161"/>
      <c r="RE31" s="161"/>
      <c r="RF31" s="161"/>
      <c r="RG31" s="161"/>
      <c r="RH31" s="161"/>
      <c r="RI31" s="161"/>
      <c r="RJ31" s="161"/>
      <c r="RK31" s="161"/>
      <c r="RL31" s="161"/>
      <c r="RM31" s="161"/>
      <c r="RN31" s="161"/>
      <c r="RO31" s="161"/>
      <c r="RP31" s="161"/>
      <c r="RQ31" s="161"/>
      <c r="RR31" s="161"/>
      <c r="RS31" s="161"/>
      <c r="RT31" s="161"/>
      <c r="RU31" s="161"/>
      <c r="RV31" s="161"/>
      <c r="RW31" s="161"/>
      <c r="RX31" s="161"/>
      <c r="RY31" s="161"/>
      <c r="RZ31" s="161"/>
      <c r="SA31" s="161"/>
      <c r="SB31" s="161"/>
      <c r="SC31" s="161"/>
      <c r="SD31" s="161"/>
      <c r="SE31" s="161"/>
      <c r="SF31" s="161"/>
      <c r="SG31" s="161"/>
      <c r="SH31" s="161"/>
      <c r="SI31" s="161"/>
      <c r="SJ31" s="161"/>
      <c r="SK31" s="161"/>
      <c r="SL31" s="161"/>
      <c r="SM31" s="161"/>
      <c r="SN31" s="161"/>
      <c r="SO31" s="161"/>
      <c r="SP31" s="161"/>
      <c r="SQ31" s="161"/>
      <c r="SR31" s="161"/>
      <c r="SS31" s="161"/>
      <c r="ST31" s="161"/>
      <c r="SU31" s="161"/>
      <c r="SV31" s="161"/>
      <c r="SW31" s="161"/>
      <c r="SX31" s="161"/>
      <c r="SY31" s="161"/>
      <c r="SZ31" s="161"/>
      <c r="TA31" s="161"/>
      <c r="TB31" s="161"/>
      <c r="TC31" s="161"/>
      <c r="TD31" s="161"/>
      <c r="TE31" s="161"/>
      <c r="TF31" s="161"/>
      <c r="TG31" s="161"/>
      <c r="TH31" s="161"/>
      <c r="TI31" s="161"/>
      <c r="TJ31" s="161"/>
      <c r="TK31" s="161"/>
      <c r="TL31" s="161"/>
      <c r="TM31" s="161"/>
      <c r="TN31" s="161"/>
      <c r="TO31" s="161"/>
      <c r="TP31" s="161"/>
      <c r="TQ31" s="161"/>
      <c r="TR31" s="161"/>
      <c r="TS31" s="161"/>
      <c r="TT31" s="161"/>
      <c r="TU31" s="161"/>
      <c r="TV31" s="161"/>
      <c r="TW31" s="161"/>
      <c r="TX31" s="161"/>
      <c r="TY31" s="161"/>
      <c r="TZ31" s="161"/>
      <c r="UA31" s="161"/>
      <c r="UB31" s="161"/>
      <c r="UC31" s="161"/>
      <c r="UD31" s="161"/>
      <c r="UE31" s="161"/>
      <c r="UF31" s="161"/>
      <c r="UG31" s="161"/>
      <c r="UH31" s="161"/>
      <c r="UI31" s="161"/>
      <c r="UJ31" s="161"/>
      <c r="UK31" s="161"/>
      <c r="UL31" s="161"/>
      <c r="UM31" s="161"/>
      <c r="UN31" s="161"/>
      <c r="UO31" s="161"/>
      <c r="UP31" s="161"/>
      <c r="UQ31" s="161"/>
      <c r="UR31" s="161"/>
      <c r="US31" s="161"/>
      <c r="UT31" s="161"/>
      <c r="UU31" s="161"/>
      <c r="UV31" s="161"/>
      <c r="UW31" s="161"/>
      <c r="UX31" s="161"/>
      <c r="UY31" s="161"/>
      <c r="UZ31" s="161"/>
      <c r="VA31" s="161"/>
      <c r="VB31" s="161"/>
      <c r="VC31" s="161"/>
      <c r="VD31" s="161"/>
      <c r="VE31" s="161"/>
      <c r="VF31" s="161"/>
      <c r="VG31" s="161"/>
      <c r="VH31" s="161"/>
      <c r="VI31" s="161"/>
      <c r="VJ31" s="161"/>
      <c r="VK31" s="161"/>
      <c r="VL31" s="161"/>
      <c r="VM31" s="161"/>
      <c r="VN31" s="161"/>
      <c r="VO31" s="161"/>
      <c r="VP31" s="161"/>
      <c r="VQ31" s="161"/>
      <c r="VR31" s="161"/>
      <c r="VS31" s="161"/>
      <c r="VT31" s="161"/>
      <c r="VU31" s="161"/>
      <c r="VV31" s="161"/>
      <c r="VW31" s="161"/>
      <c r="VX31" s="161"/>
      <c r="VY31" s="161"/>
      <c r="VZ31" s="161"/>
      <c r="WA31" s="161"/>
      <c r="WB31" s="161"/>
      <c r="WC31" s="161"/>
      <c r="WD31" s="161"/>
      <c r="WE31" s="161"/>
      <c r="WF31" s="161"/>
      <c r="WG31" s="161"/>
      <c r="WH31" s="161"/>
      <c r="WI31" s="161"/>
      <c r="WJ31" s="161"/>
      <c r="WK31" s="161"/>
      <c r="WL31" s="161"/>
      <c r="WM31" s="161"/>
      <c r="WN31" s="161"/>
      <c r="WO31" s="161"/>
      <c r="WP31" s="161"/>
      <c r="WQ31" s="161"/>
      <c r="WR31" s="161"/>
      <c r="WS31" s="161"/>
      <c r="WT31" s="161"/>
      <c r="WU31" s="161"/>
      <c r="WV31" s="161"/>
      <c r="WW31" s="161"/>
      <c r="WX31" s="161"/>
      <c r="WY31" s="161"/>
      <c r="WZ31" s="161"/>
      <c r="XA31" s="161"/>
      <c r="XB31" s="161"/>
      <c r="XC31" s="161"/>
      <c r="XD31" s="161"/>
      <c r="XE31" s="161"/>
      <c r="XF31" s="161"/>
      <c r="XG31" s="161"/>
      <c r="XH31" s="161"/>
      <c r="XI31" s="161"/>
      <c r="XJ31" s="161"/>
      <c r="XK31" s="161"/>
      <c r="XL31" s="161"/>
      <c r="XM31" s="161"/>
      <c r="XN31" s="161"/>
      <c r="XO31" s="161"/>
      <c r="XP31" s="161"/>
      <c r="XQ31" s="161"/>
      <c r="XR31" s="161"/>
      <c r="XS31" s="161"/>
      <c r="XT31" s="161"/>
      <c r="XU31" s="161"/>
      <c r="XV31" s="161"/>
      <c r="XW31" s="161"/>
      <c r="XX31" s="161"/>
      <c r="XY31" s="161"/>
      <c r="XZ31" s="161"/>
      <c r="YA31" s="161"/>
      <c r="YB31" s="161"/>
      <c r="YC31" s="161"/>
      <c r="YD31" s="161"/>
      <c r="YE31" s="161"/>
      <c r="YF31" s="161"/>
      <c r="YG31" s="161"/>
      <c r="YH31" s="161"/>
      <c r="YI31" s="161"/>
      <c r="YJ31" s="161"/>
      <c r="YK31" s="161"/>
      <c r="YL31" s="161"/>
      <c r="YM31" s="161"/>
      <c r="YN31" s="161"/>
      <c r="YO31" s="161"/>
      <c r="YP31" s="161"/>
      <c r="YQ31" s="161"/>
      <c r="YR31" s="161"/>
      <c r="YS31" s="161"/>
      <c r="YT31" s="161"/>
      <c r="YU31" s="161"/>
      <c r="YV31" s="161"/>
      <c r="YW31" s="161"/>
      <c r="YX31" s="161"/>
      <c r="YY31" s="161"/>
      <c r="YZ31" s="161"/>
      <c r="ZA31" s="161"/>
      <c r="ZB31" s="161"/>
      <c r="ZC31" s="161"/>
      <c r="ZD31" s="161"/>
      <c r="ZE31" s="161"/>
      <c r="ZF31" s="161"/>
      <c r="ZG31" s="161"/>
      <c r="ZH31" s="161"/>
      <c r="ZI31" s="161"/>
      <c r="ZJ31" s="161"/>
      <c r="ZK31" s="161"/>
      <c r="ZL31" s="161"/>
      <c r="ZM31" s="161"/>
      <c r="ZN31" s="161"/>
      <c r="ZO31" s="161"/>
      <c r="ZP31" s="161"/>
      <c r="ZQ31" s="161"/>
      <c r="ZR31" s="161"/>
      <c r="ZS31" s="161"/>
      <c r="ZT31" s="161"/>
      <c r="ZU31" s="161"/>
      <c r="ZV31" s="161"/>
      <c r="ZW31" s="161"/>
      <c r="ZX31" s="161"/>
      <c r="ZY31" s="161"/>
      <c r="ZZ31" s="161"/>
      <c r="AAA31" s="161"/>
      <c r="AAB31" s="161"/>
      <c r="AAC31" s="161"/>
      <c r="AAD31" s="161"/>
      <c r="AAE31" s="161"/>
      <c r="AAF31" s="161"/>
      <c r="AAG31" s="161"/>
      <c r="AAH31" s="161"/>
      <c r="AAI31" s="161"/>
      <c r="AAJ31" s="161"/>
      <c r="AAK31" s="161"/>
      <c r="AAL31" s="161"/>
      <c r="AAM31" s="161"/>
      <c r="AAN31" s="161"/>
      <c r="AAO31" s="161"/>
      <c r="AAP31" s="161"/>
      <c r="AAQ31" s="161"/>
      <c r="AAR31" s="161"/>
      <c r="AAS31" s="161"/>
      <c r="AAT31" s="161"/>
      <c r="AAU31" s="161"/>
      <c r="AAV31" s="161"/>
      <c r="AAW31" s="161"/>
      <c r="AAX31" s="161"/>
      <c r="AAY31" s="161"/>
      <c r="AAZ31" s="161"/>
      <c r="ABA31" s="161"/>
      <c r="ABB31" s="161"/>
      <c r="ABC31" s="161"/>
      <c r="ABD31" s="161"/>
      <c r="ABE31" s="161"/>
      <c r="ABF31" s="161"/>
      <c r="ABG31" s="161"/>
      <c r="ABH31" s="161"/>
      <c r="ABI31" s="161"/>
      <c r="ABJ31" s="161"/>
      <c r="ABK31" s="161"/>
      <c r="ABL31" s="161"/>
      <c r="ABM31" s="161"/>
      <c r="ABN31" s="161"/>
      <c r="ABO31" s="161"/>
      <c r="ABP31" s="161"/>
      <c r="ABQ31" s="161"/>
      <c r="ABR31" s="161"/>
      <c r="ABS31" s="161"/>
      <c r="ABT31" s="161"/>
      <c r="ABU31" s="161"/>
      <c r="ABV31" s="161"/>
      <c r="ABW31" s="161"/>
      <c r="ABX31" s="161"/>
      <c r="ABY31" s="161"/>
      <c r="ABZ31" s="161"/>
      <c r="ACA31" s="161"/>
      <c r="ACB31" s="161"/>
      <c r="ACC31" s="161"/>
      <c r="ACD31" s="161"/>
      <c r="ACE31" s="161"/>
      <c r="ACF31" s="161"/>
      <c r="ACG31" s="161"/>
      <c r="ACH31" s="161"/>
      <c r="ACI31" s="161"/>
      <c r="ACJ31" s="161"/>
      <c r="ACK31" s="161"/>
      <c r="ACL31" s="161"/>
      <c r="ACM31" s="161"/>
      <c r="ACN31" s="161"/>
      <c r="ACO31" s="161"/>
      <c r="ACP31" s="161"/>
      <c r="ACQ31" s="161"/>
      <c r="ACR31" s="161"/>
      <c r="ACS31" s="161"/>
      <c r="ACT31" s="161"/>
      <c r="ACU31" s="161"/>
      <c r="ACV31" s="161"/>
      <c r="ACW31" s="161"/>
      <c r="ACX31" s="161"/>
      <c r="ACY31" s="161"/>
      <c r="ACZ31" s="161"/>
      <c r="ADA31" s="161"/>
      <c r="ADB31" s="161"/>
      <c r="ADC31" s="161"/>
      <c r="ADD31" s="161"/>
      <c r="ADE31" s="161"/>
      <c r="ADF31" s="161"/>
      <c r="ADG31" s="161"/>
      <c r="ADH31" s="161"/>
      <c r="ADI31" s="161"/>
      <c r="ADJ31" s="161"/>
      <c r="ADK31" s="161"/>
      <c r="ADL31" s="161"/>
      <c r="ADM31" s="161"/>
      <c r="ADN31" s="161"/>
      <c r="ADO31" s="161"/>
      <c r="ADP31" s="161"/>
      <c r="ADQ31" s="161"/>
      <c r="ADR31" s="161"/>
      <c r="ADS31" s="161"/>
      <c r="ADT31" s="161"/>
      <c r="ADU31" s="161"/>
      <c r="ADV31" s="161"/>
      <c r="ADW31" s="161"/>
      <c r="ADX31" s="161"/>
      <c r="ADY31" s="161"/>
      <c r="ADZ31" s="161"/>
      <c r="AEA31" s="161"/>
      <c r="AEB31" s="161"/>
      <c r="AEC31" s="161"/>
      <c r="AED31" s="161"/>
      <c r="AEE31" s="161"/>
      <c r="AEF31" s="161"/>
      <c r="AEG31" s="161"/>
      <c r="AEH31" s="161"/>
      <c r="AEI31" s="161"/>
      <c r="AEJ31" s="161"/>
      <c r="AEK31" s="161"/>
      <c r="AEL31" s="161"/>
      <c r="AEM31" s="161"/>
      <c r="AEN31" s="161"/>
      <c r="AEO31" s="161"/>
      <c r="AEP31" s="161"/>
      <c r="AEQ31" s="161"/>
      <c r="AER31" s="161"/>
      <c r="AES31" s="161"/>
      <c r="AET31" s="161"/>
      <c r="AEU31" s="161"/>
      <c r="AEV31" s="161"/>
      <c r="AEW31" s="161"/>
      <c r="AEX31" s="161"/>
      <c r="AEY31" s="161"/>
      <c r="AEZ31" s="161"/>
      <c r="AFA31" s="161"/>
      <c r="AFB31" s="161"/>
      <c r="AFC31" s="161"/>
      <c r="AFD31" s="161"/>
      <c r="AFE31" s="161"/>
      <c r="AFF31" s="161"/>
      <c r="AFG31" s="161"/>
      <c r="AFH31" s="161"/>
      <c r="AFI31" s="161"/>
      <c r="AFJ31" s="161"/>
      <c r="AFK31" s="161"/>
      <c r="AFL31" s="161"/>
      <c r="AFM31" s="161"/>
      <c r="AFN31" s="161"/>
      <c r="AFO31" s="161"/>
      <c r="AFP31" s="161"/>
      <c r="AFQ31" s="161"/>
      <c r="AFR31" s="161"/>
      <c r="AFS31" s="161"/>
      <c r="AFT31" s="161"/>
      <c r="AFU31" s="161"/>
      <c r="AFV31" s="161"/>
      <c r="AFW31" s="161"/>
      <c r="AFX31" s="161"/>
      <c r="AFY31" s="161"/>
      <c r="AFZ31" s="161"/>
      <c r="AGA31" s="161"/>
      <c r="AGB31" s="161"/>
      <c r="AGC31" s="161"/>
      <c r="AGD31" s="161"/>
      <c r="AGE31" s="161"/>
      <c r="AGF31" s="161"/>
      <c r="AGG31" s="161"/>
      <c r="AGH31" s="161"/>
      <c r="AGI31" s="161"/>
      <c r="AGJ31" s="161"/>
      <c r="AGK31" s="161"/>
      <c r="AGL31" s="161"/>
      <c r="AGM31" s="161"/>
      <c r="AGN31" s="161"/>
      <c r="AGO31" s="161"/>
      <c r="AGP31" s="161"/>
      <c r="AGQ31" s="161"/>
      <c r="AGR31" s="161"/>
      <c r="AGS31" s="161"/>
      <c r="AGT31" s="161"/>
      <c r="AGU31" s="161"/>
      <c r="AGV31" s="161"/>
      <c r="AGW31" s="161"/>
      <c r="AGX31" s="161"/>
      <c r="AGY31" s="161"/>
      <c r="AGZ31" s="161"/>
      <c r="AHA31" s="161"/>
      <c r="AHB31" s="161"/>
      <c r="AHC31" s="161"/>
      <c r="AHD31" s="161"/>
      <c r="AHE31" s="161"/>
      <c r="AHF31" s="161"/>
      <c r="AHG31" s="161"/>
      <c r="AHH31" s="161"/>
      <c r="AHI31" s="161"/>
      <c r="AHJ31" s="161"/>
      <c r="AHK31" s="161"/>
      <c r="AHL31" s="161"/>
      <c r="AHM31" s="161"/>
      <c r="AHN31" s="161"/>
      <c r="AHO31" s="161"/>
      <c r="AHP31" s="161"/>
      <c r="AHQ31" s="161"/>
      <c r="AHR31" s="161"/>
      <c r="AHS31" s="161"/>
      <c r="AHT31" s="161"/>
      <c r="AHU31" s="161"/>
      <c r="AHV31" s="161"/>
      <c r="AHW31" s="161"/>
      <c r="AHX31" s="161"/>
      <c r="AHY31" s="161"/>
      <c r="AHZ31" s="161"/>
      <c r="AIA31" s="161"/>
      <c r="AIB31" s="161"/>
      <c r="AIC31" s="161"/>
      <c r="AID31" s="161"/>
      <c r="AIE31" s="161"/>
      <c r="AIF31" s="161"/>
      <c r="AIG31" s="161"/>
      <c r="AIH31" s="161"/>
      <c r="AII31" s="161"/>
      <c r="AIJ31" s="161"/>
      <c r="AIK31" s="161"/>
      <c r="AIL31" s="161"/>
      <c r="AIM31" s="161"/>
      <c r="AIN31" s="161"/>
      <c r="AIO31" s="161"/>
      <c r="AIP31" s="161"/>
      <c r="AIQ31" s="161"/>
      <c r="AIR31" s="161"/>
      <c r="AIS31" s="161"/>
      <c r="AIT31" s="161"/>
      <c r="AIU31" s="161"/>
      <c r="AIV31" s="161"/>
      <c r="AIW31" s="161"/>
      <c r="AIX31" s="161"/>
      <c r="AIY31" s="161"/>
      <c r="AIZ31" s="161"/>
      <c r="AJA31" s="161"/>
      <c r="AJB31" s="161"/>
      <c r="AJC31" s="161"/>
      <c r="AJD31" s="161"/>
      <c r="AJE31" s="161"/>
      <c r="AJF31" s="161"/>
      <c r="AJG31" s="161"/>
      <c r="AJH31" s="161"/>
      <c r="AJI31" s="161"/>
      <c r="AJJ31" s="161"/>
      <c r="AJK31" s="161"/>
      <c r="AJL31" s="161"/>
      <c r="AJM31" s="161"/>
      <c r="AJN31" s="161"/>
      <c r="AJO31" s="161"/>
      <c r="AJP31" s="161"/>
      <c r="AJQ31" s="161"/>
      <c r="AJR31" s="161"/>
      <c r="AJS31" s="161"/>
      <c r="AJT31" s="161"/>
      <c r="AJU31" s="161"/>
      <c r="AJV31" s="161"/>
      <c r="AJW31" s="161"/>
      <c r="AJX31" s="161"/>
      <c r="AJY31" s="161"/>
      <c r="AJZ31" s="161"/>
      <c r="AKA31" s="161"/>
      <c r="AKB31" s="161"/>
      <c r="AKC31" s="161"/>
      <c r="AKD31" s="161"/>
      <c r="AKE31" s="161"/>
      <c r="AKF31" s="161"/>
      <c r="AKG31" s="161"/>
      <c r="AKH31" s="161"/>
      <c r="AKI31" s="161"/>
      <c r="AKJ31" s="161"/>
      <c r="AKK31" s="161"/>
      <c r="AKL31" s="161"/>
      <c r="AKM31" s="161"/>
      <c r="AKN31" s="161"/>
      <c r="AKO31" s="161"/>
      <c r="AKP31" s="161"/>
      <c r="AKQ31" s="161"/>
      <c r="AKR31" s="161"/>
      <c r="AKS31" s="161"/>
      <c r="AKT31" s="161"/>
      <c r="AKU31" s="161"/>
      <c r="AKV31" s="161"/>
      <c r="AKW31" s="161"/>
      <c r="AKX31" s="161"/>
      <c r="AKY31" s="161"/>
      <c r="AKZ31" s="161"/>
      <c r="ALA31" s="161"/>
      <c r="ALB31" s="161"/>
      <c r="ALC31" s="161"/>
      <c r="ALD31" s="161"/>
      <c r="ALE31" s="161"/>
      <c r="ALF31" s="161"/>
      <c r="ALG31" s="161"/>
      <c r="ALH31" s="161"/>
      <c r="ALI31" s="161"/>
      <c r="ALJ31" s="161"/>
      <c r="ALK31" s="161"/>
      <c r="ALL31" s="161"/>
      <c r="ALM31" s="161"/>
      <c r="ALN31" s="161"/>
      <c r="ALO31" s="161"/>
      <c r="ALP31" s="161"/>
      <c r="ALQ31" s="161"/>
      <c r="ALR31" s="161"/>
      <c r="ALS31" s="161"/>
      <c r="ALT31" s="161"/>
      <c r="ALU31" s="161"/>
      <c r="ALV31" s="161"/>
      <c r="ALW31" s="161"/>
      <c r="ALX31" s="161"/>
      <c r="ALY31" s="161"/>
      <c r="ALZ31" s="161"/>
      <c r="AMA31" s="161"/>
      <c r="AMB31" s="161"/>
      <c r="AMC31" s="161"/>
      <c r="AMD31" s="161"/>
      <c r="AME31" s="161"/>
      <c r="AMF31" s="161"/>
      <c r="AMG31" s="161"/>
      <c r="AMH31" s="161"/>
      <c r="AMI31" s="161"/>
      <c r="AMJ31" s="161"/>
      <c r="AMK31" s="161"/>
      <c r="AML31" s="161"/>
      <c r="AMM31" s="161"/>
      <c r="AMN31" s="161"/>
      <c r="AMO31" s="161"/>
      <c r="AMP31" s="161"/>
      <c r="AMQ31" s="161"/>
      <c r="AMR31" s="161"/>
      <c r="AMS31" s="161"/>
      <c r="AMT31" s="161"/>
      <c r="AMU31" s="161"/>
      <c r="AMV31" s="161"/>
      <c r="AMW31" s="161"/>
      <c r="AMX31" s="161"/>
      <c r="AMY31" s="161"/>
      <c r="AMZ31" s="161"/>
      <c r="ANA31" s="161"/>
      <c r="ANB31" s="161"/>
      <c r="ANC31" s="161"/>
      <c r="AND31" s="161"/>
      <c r="ANE31" s="161"/>
      <c r="ANF31" s="161"/>
      <c r="ANG31" s="161"/>
      <c r="ANH31" s="161"/>
      <c r="ANI31" s="161"/>
      <c r="ANJ31" s="161"/>
      <c r="ANK31" s="161"/>
      <c r="ANL31" s="161"/>
      <c r="ANM31" s="161"/>
      <c r="ANN31" s="161"/>
      <c r="ANO31" s="161"/>
      <c r="ANP31" s="161"/>
      <c r="ANQ31" s="161"/>
      <c r="ANR31" s="161"/>
      <c r="ANS31" s="161"/>
      <c r="ANT31" s="161"/>
      <c r="ANU31" s="161"/>
      <c r="ANV31" s="161"/>
      <c r="ANW31" s="161"/>
      <c r="ANX31" s="161"/>
      <c r="ANY31" s="161"/>
      <c r="ANZ31" s="161"/>
      <c r="AOA31" s="161"/>
      <c r="AOB31" s="161"/>
      <c r="AOC31" s="161"/>
      <c r="AOD31" s="161"/>
      <c r="AOE31" s="161"/>
      <c r="AOF31" s="161"/>
      <c r="AOG31" s="161"/>
      <c r="AOH31" s="161"/>
      <c r="AOI31" s="161"/>
      <c r="AOJ31" s="161"/>
      <c r="AOK31" s="161"/>
      <c r="AOL31" s="161"/>
      <c r="AOM31" s="161"/>
      <c r="AON31" s="161"/>
      <c r="AOO31" s="161"/>
      <c r="AOP31" s="161"/>
      <c r="AOQ31" s="161"/>
      <c r="AOR31" s="161"/>
      <c r="AOS31" s="161"/>
      <c r="AOT31" s="161"/>
      <c r="AOU31" s="161"/>
      <c r="AOV31" s="161"/>
      <c r="AOW31" s="161"/>
      <c r="AOX31" s="161"/>
      <c r="AOY31" s="161"/>
      <c r="AOZ31" s="161"/>
      <c r="APA31" s="161"/>
      <c r="APB31" s="161"/>
      <c r="APC31" s="161"/>
      <c r="APD31" s="161"/>
      <c r="APE31" s="161"/>
      <c r="APF31" s="161"/>
      <c r="APG31" s="161"/>
      <c r="APH31" s="161"/>
      <c r="API31" s="161"/>
      <c r="APJ31" s="161"/>
      <c r="APK31" s="161"/>
      <c r="APL31" s="161"/>
      <c r="APM31" s="161"/>
      <c r="APN31" s="161"/>
      <c r="APO31" s="161"/>
      <c r="APP31" s="161"/>
      <c r="APQ31" s="161"/>
      <c r="APR31" s="161"/>
      <c r="APS31" s="161"/>
      <c r="APT31" s="161"/>
      <c r="APU31" s="161"/>
      <c r="APV31" s="161"/>
      <c r="APW31" s="161"/>
      <c r="APX31" s="161"/>
      <c r="APY31" s="161"/>
      <c r="APZ31" s="161"/>
      <c r="AQA31" s="161"/>
      <c r="AQB31" s="161"/>
      <c r="AQC31" s="161"/>
      <c r="AQD31" s="161"/>
      <c r="AQE31" s="161"/>
      <c r="AQF31" s="161"/>
      <c r="AQG31" s="161"/>
      <c r="AQH31" s="161"/>
      <c r="AQI31" s="161"/>
      <c r="AQJ31" s="161"/>
      <c r="AQK31" s="161"/>
      <c r="AQL31" s="161"/>
      <c r="AQM31" s="161"/>
      <c r="AQN31" s="161"/>
      <c r="AQO31" s="161"/>
      <c r="AQP31" s="161"/>
      <c r="AQQ31" s="161"/>
      <c r="AQR31" s="161"/>
      <c r="AQS31" s="161"/>
      <c r="AQT31" s="161"/>
      <c r="AQU31" s="161"/>
      <c r="AQV31" s="161"/>
      <c r="AQW31" s="161"/>
      <c r="AQX31" s="161"/>
      <c r="AQY31" s="161"/>
      <c r="AQZ31" s="161"/>
      <c r="ARA31" s="161"/>
      <c r="ARB31" s="161"/>
      <c r="ARC31" s="161"/>
      <c r="ARD31" s="161"/>
      <c r="ARE31" s="161"/>
      <c r="ARF31" s="161"/>
      <c r="ARG31" s="161"/>
      <c r="ARH31" s="161"/>
      <c r="ARI31" s="161"/>
      <c r="ARJ31" s="161"/>
      <c r="ARK31" s="161"/>
      <c r="ARL31" s="161"/>
      <c r="ARM31" s="161"/>
      <c r="ARN31" s="161"/>
      <c r="ARO31" s="161"/>
      <c r="ARP31" s="161"/>
      <c r="ARQ31" s="161"/>
      <c r="ARR31" s="161"/>
      <c r="ARS31" s="161"/>
      <c r="ART31" s="161"/>
      <c r="ARU31" s="161"/>
      <c r="ARV31" s="161"/>
      <c r="ARW31" s="161"/>
      <c r="ARX31" s="161"/>
      <c r="ARY31" s="161"/>
      <c r="ARZ31" s="161"/>
      <c r="ASA31" s="161"/>
      <c r="ASB31" s="161"/>
      <c r="ASC31" s="161"/>
      <c r="ASD31" s="161"/>
      <c r="ASE31" s="161"/>
      <c r="ASF31" s="161"/>
      <c r="ASG31" s="161"/>
      <c r="ASH31" s="161"/>
      <c r="ASI31" s="161"/>
      <c r="ASJ31" s="161"/>
      <c r="ASK31" s="161"/>
      <c r="ASL31" s="161"/>
      <c r="ASM31" s="161"/>
      <c r="ASN31" s="161"/>
      <c r="ASO31" s="161"/>
      <c r="ASP31" s="161"/>
      <c r="ASQ31" s="161"/>
      <c r="ASR31" s="161"/>
      <c r="ASS31" s="161"/>
      <c r="AST31" s="161"/>
      <c r="ASU31" s="161"/>
      <c r="ASV31" s="161"/>
      <c r="ASW31" s="161"/>
      <c r="ASX31" s="161"/>
      <c r="ASY31" s="161"/>
      <c r="ASZ31" s="161"/>
      <c r="ATA31" s="161"/>
      <c r="ATB31" s="161"/>
      <c r="ATC31" s="161"/>
      <c r="ATD31" s="161"/>
      <c r="ATE31" s="161"/>
      <c r="ATF31" s="161"/>
      <c r="ATG31" s="161"/>
      <c r="ATH31" s="161"/>
      <c r="ATI31" s="161"/>
      <c r="ATJ31" s="161"/>
      <c r="ATK31" s="161"/>
      <c r="ATL31" s="161"/>
      <c r="ATM31" s="161"/>
      <c r="ATN31" s="161"/>
      <c r="ATO31" s="161"/>
      <c r="ATP31" s="161"/>
      <c r="ATQ31" s="161"/>
      <c r="ATR31" s="161"/>
      <c r="ATS31" s="161"/>
      <c r="ATT31" s="161"/>
      <c r="ATU31" s="161"/>
      <c r="ATV31" s="161"/>
      <c r="ATW31" s="161"/>
      <c r="ATX31" s="161"/>
      <c r="ATY31" s="161"/>
      <c r="ATZ31" s="161"/>
      <c r="AUA31" s="161"/>
      <c r="AUB31" s="161"/>
      <c r="AUC31" s="161"/>
      <c r="AUD31" s="161"/>
      <c r="AUE31" s="161"/>
      <c r="AUF31" s="161"/>
      <c r="AUG31" s="161"/>
      <c r="AUH31" s="161"/>
      <c r="AUI31" s="161"/>
      <c r="AUJ31" s="161"/>
      <c r="AUK31" s="161"/>
      <c r="AUL31" s="161"/>
      <c r="AUM31" s="161"/>
      <c r="AUN31" s="161"/>
      <c r="AUO31" s="161"/>
      <c r="AUP31" s="161"/>
      <c r="AUQ31" s="161"/>
      <c r="AUR31" s="161"/>
      <c r="AUS31" s="161"/>
      <c r="AUT31" s="161"/>
      <c r="AUU31" s="161"/>
      <c r="AUV31" s="161"/>
      <c r="AUW31" s="161"/>
      <c r="AUX31" s="161"/>
      <c r="AUY31" s="161"/>
      <c r="AUZ31" s="161"/>
      <c r="AVA31" s="161"/>
      <c r="AVB31" s="161"/>
      <c r="AVC31" s="161"/>
      <c r="AVD31" s="161"/>
      <c r="AVE31" s="161"/>
      <c r="AVF31" s="161"/>
      <c r="AVG31" s="161"/>
      <c r="AVH31" s="161"/>
      <c r="AVI31" s="161"/>
      <c r="AVJ31" s="161"/>
      <c r="AVK31" s="161"/>
      <c r="AVL31" s="161"/>
      <c r="AVM31" s="161"/>
      <c r="AVN31" s="161"/>
      <c r="AVO31" s="161"/>
      <c r="AVP31" s="161"/>
      <c r="AVQ31" s="161"/>
      <c r="AVR31" s="161"/>
      <c r="AVS31" s="161"/>
      <c r="AVT31" s="161"/>
      <c r="AVU31" s="161"/>
      <c r="AVV31" s="161"/>
      <c r="AVW31" s="161"/>
      <c r="AVX31" s="161"/>
      <c r="AVY31" s="161"/>
      <c r="AVZ31" s="161"/>
      <c r="AWA31" s="161"/>
      <c r="AWB31" s="161"/>
      <c r="AWC31" s="161"/>
      <c r="AWD31" s="161"/>
      <c r="AWE31" s="161"/>
      <c r="AWF31" s="161"/>
      <c r="AWG31" s="161"/>
      <c r="AWH31" s="161"/>
      <c r="AWI31" s="161"/>
      <c r="AWJ31" s="161"/>
      <c r="AWK31" s="161"/>
      <c r="AWL31" s="161"/>
      <c r="AWM31" s="161"/>
      <c r="AWN31" s="161"/>
      <c r="AWO31" s="161"/>
      <c r="AWP31" s="161"/>
      <c r="AWQ31" s="161"/>
      <c r="AWR31" s="161"/>
      <c r="AWS31" s="161"/>
      <c r="AWT31" s="161"/>
      <c r="AWU31" s="161"/>
      <c r="AWV31" s="161"/>
      <c r="AWW31" s="161"/>
      <c r="AWX31" s="161"/>
      <c r="AWY31" s="161"/>
      <c r="AWZ31" s="161"/>
      <c r="AXA31" s="161"/>
      <c r="AXB31" s="161"/>
      <c r="AXC31" s="161"/>
      <c r="AXD31" s="161"/>
      <c r="AXE31" s="161"/>
      <c r="AXF31" s="161"/>
      <c r="AXG31" s="161"/>
      <c r="AXH31" s="161"/>
      <c r="AXI31" s="161"/>
      <c r="AXJ31" s="161"/>
      <c r="AXK31" s="161"/>
      <c r="AXL31" s="161"/>
      <c r="AXM31" s="161"/>
      <c r="AXN31" s="161"/>
      <c r="AXO31" s="161"/>
      <c r="AXP31" s="161"/>
      <c r="AXQ31" s="161"/>
      <c r="AXR31" s="161"/>
      <c r="AXS31" s="161"/>
      <c r="AXT31" s="161"/>
      <c r="AXU31" s="161"/>
      <c r="AXV31" s="161"/>
      <c r="AXW31" s="161"/>
      <c r="AXX31" s="161"/>
      <c r="AXY31" s="161"/>
      <c r="AXZ31" s="161"/>
      <c r="AYA31" s="161"/>
      <c r="AYB31" s="161"/>
      <c r="AYC31" s="161"/>
      <c r="AYD31" s="161"/>
      <c r="AYE31" s="161"/>
      <c r="AYF31" s="161"/>
      <c r="AYG31" s="161"/>
      <c r="AYH31" s="161"/>
      <c r="AYI31" s="161"/>
      <c r="AYJ31" s="161"/>
      <c r="AYK31" s="161"/>
      <c r="AYL31" s="161"/>
      <c r="AYM31" s="161"/>
      <c r="AYN31" s="161"/>
      <c r="AYO31" s="161"/>
      <c r="AYP31" s="161"/>
      <c r="AYQ31" s="161"/>
      <c r="AYR31" s="161"/>
      <c r="AYS31" s="161"/>
      <c r="AYT31" s="161"/>
      <c r="AYU31" s="161"/>
      <c r="AYV31" s="161"/>
      <c r="AYW31" s="161"/>
      <c r="AYX31" s="161"/>
      <c r="AYY31" s="161"/>
      <c r="AYZ31" s="161"/>
      <c r="AZA31" s="161"/>
      <c r="AZB31" s="161"/>
      <c r="AZC31" s="161"/>
      <c r="AZD31" s="161"/>
      <c r="AZE31" s="161"/>
      <c r="AZF31" s="161"/>
      <c r="AZG31" s="161"/>
      <c r="AZH31" s="161"/>
      <c r="AZI31" s="161"/>
      <c r="AZJ31" s="161"/>
      <c r="AZK31" s="161"/>
      <c r="AZL31" s="161"/>
      <c r="AZM31" s="161"/>
      <c r="AZN31" s="161"/>
      <c r="AZO31" s="161"/>
      <c r="AZP31" s="161"/>
      <c r="AZQ31" s="161"/>
      <c r="AZR31" s="161"/>
      <c r="AZS31" s="161"/>
      <c r="AZT31" s="161"/>
      <c r="AZU31" s="161"/>
      <c r="AZV31" s="161"/>
      <c r="AZW31" s="161"/>
      <c r="AZX31" s="161"/>
      <c r="AZY31" s="161"/>
      <c r="AZZ31" s="161"/>
      <c r="BAA31" s="161"/>
      <c r="BAB31" s="161"/>
      <c r="BAC31" s="161"/>
      <c r="BAD31" s="161"/>
      <c r="BAE31" s="161"/>
      <c r="BAF31" s="161"/>
      <c r="BAG31" s="161"/>
      <c r="BAH31" s="161"/>
      <c r="BAI31" s="161"/>
      <c r="BAJ31" s="161"/>
      <c r="BAK31" s="161"/>
      <c r="BAL31" s="161"/>
      <c r="BAM31" s="161"/>
      <c r="BAN31" s="161"/>
      <c r="BAO31" s="161"/>
      <c r="BAP31" s="161"/>
      <c r="BAQ31" s="161"/>
      <c r="BAR31" s="161"/>
      <c r="BAS31" s="161"/>
      <c r="BAT31" s="161"/>
      <c r="BAU31" s="161"/>
      <c r="BAV31" s="161"/>
      <c r="BAW31" s="161"/>
      <c r="BAX31" s="161"/>
      <c r="BAY31" s="161"/>
      <c r="BAZ31" s="161"/>
      <c r="BBA31" s="161"/>
      <c r="BBB31" s="161"/>
      <c r="BBC31" s="161"/>
      <c r="BBD31" s="161"/>
      <c r="BBE31" s="161"/>
      <c r="BBF31" s="161"/>
      <c r="BBG31" s="161"/>
      <c r="BBH31" s="161"/>
      <c r="BBI31" s="161"/>
      <c r="BBJ31" s="161"/>
      <c r="BBK31" s="161"/>
      <c r="BBL31" s="161"/>
      <c r="BBM31" s="161"/>
      <c r="BBN31" s="161"/>
      <c r="BBO31" s="161"/>
      <c r="BBP31" s="161"/>
      <c r="BBQ31" s="161"/>
      <c r="BBR31" s="161"/>
      <c r="BBS31" s="161"/>
      <c r="BBT31" s="161"/>
      <c r="BBU31" s="161"/>
      <c r="BBV31" s="161"/>
      <c r="BBW31" s="161"/>
      <c r="BBX31" s="161"/>
      <c r="BBY31" s="161"/>
      <c r="BBZ31" s="161"/>
      <c r="BCA31" s="161"/>
      <c r="BCB31" s="161"/>
      <c r="BCC31" s="161"/>
      <c r="BCD31" s="161"/>
      <c r="BCE31" s="161"/>
      <c r="BCF31" s="161"/>
      <c r="BCG31" s="161"/>
      <c r="BCH31" s="161"/>
      <c r="BCI31" s="161"/>
      <c r="BCJ31" s="161"/>
      <c r="BCK31" s="161"/>
      <c r="BCL31" s="161"/>
      <c r="BCM31" s="161"/>
      <c r="BCN31" s="161"/>
      <c r="BCO31" s="161"/>
      <c r="BCP31" s="161"/>
      <c r="BCQ31" s="161"/>
      <c r="BCR31" s="161"/>
      <c r="BCS31" s="161"/>
      <c r="BCT31" s="161"/>
      <c r="BCU31" s="161"/>
      <c r="BCV31" s="161"/>
      <c r="BCW31" s="161"/>
      <c r="BCX31" s="161"/>
      <c r="BCY31" s="161"/>
      <c r="BCZ31" s="161"/>
      <c r="BDA31" s="161"/>
      <c r="BDB31" s="161"/>
      <c r="BDC31" s="161"/>
      <c r="BDD31" s="161"/>
      <c r="BDE31" s="161"/>
      <c r="BDF31" s="161"/>
      <c r="BDG31" s="161"/>
      <c r="BDH31" s="161"/>
      <c r="BDI31" s="161"/>
      <c r="BDJ31" s="161"/>
      <c r="BDK31" s="161"/>
      <c r="BDL31" s="161"/>
      <c r="BDM31" s="161"/>
      <c r="BDN31" s="161"/>
      <c r="BDO31" s="161"/>
      <c r="BDP31" s="161"/>
      <c r="BDQ31" s="161"/>
      <c r="BDR31" s="161"/>
      <c r="BDS31" s="161"/>
      <c r="BDT31" s="161"/>
      <c r="BDU31" s="161"/>
      <c r="BDV31" s="161"/>
      <c r="BDW31" s="161"/>
      <c r="BDX31" s="161"/>
      <c r="BDY31" s="161"/>
      <c r="BDZ31" s="161"/>
      <c r="BEA31" s="161"/>
      <c r="BEB31" s="161"/>
      <c r="BEC31" s="161"/>
      <c r="BED31" s="161"/>
      <c r="BEE31" s="161"/>
      <c r="BEF31" s="161"/>
      <c r="BEG31" s="161"/>
      <c r="BEH31" s="161"/>
      <c r="BEI31" s="161"/>
      <c r="BEJ31" s="161"/>
      <c r="BEK31" s="161"/>
      <c r="BEL31" s="161"/>
      <c r="BEM31" s="161"/>
      <c r="BEN31" s="161"/>
      <c r="BEO31" s="161"/>
      <c r="BEP31" s="161"/>
      <c r="BEQ31" s="161"/>
      <c r="BER31" s="161"/>
      <c r="BES31" s="161"/>
      <c r="BET31" s="161"/>
      <c r="BEU31" s="161"/>
      <c r="BEV31" s="161"/>
      <c r="BEW31" s="161"/>
      <c r="BEX31" s="161"/>
      <c r="BEY31" s="161"/>
      <c r="BEZ31" s="161"/>
      <c r="BFA31" s="161"/>
      <c r="BFB31" s="161"/>
      <c r="BFC31" s="161"/>
      <c r="BFD31" s="161"/>
      <c r="BFE31" s="161"/>
      <c r="BFF31" s="161"/>
      <c r="BFG31" s="161"/>
      <c r="BFH31" s="161"/>
      <c r="BFI31" s="161"/>
      <c r="BFJ31" s="161"/>
      <c r="BFK31" s="161"/>
      <c r="BFL31" s="161"/>
      <c r="BFM31" s="161"/>
      <c r="BFN31" s="161"/>
      <c r="BFO31" s="161"/>
      <c r="BFP31" s="161"/>
      <c r="BFQ31" s="161"/>
      <c r="BFR31" s="161"/>
      <c r="BFS31" s="161"/>
      <c r="BFT31" s="161"/>
      <c r="BFU31" s="161"/>
      <c r="BFV31" s="161"/>
      <c r="BFW31" s="161"/>
      <c r="BFX31" s="161"/>
      <c r="BFY31" s="161"/>
      <c r="BFZ31" s="161"/>
      <c r="BGA31" s="161"/>
      <c r="BGB31" s="161"/>
      <c r="BGC31" s="161"/>
      <c r="BGD31" s="161"/>
      <c r="BGE31" s="161"/>
      <c r="BGF31" s="161"/>
      <c r="BGG31" s="161"/>
      <c r="BGH31" s="161"/>
      <c r="BGI31" s="161"/>
      <c r="BGJ31" s="161"/>
      <c r="BGK31" s="161"/>
      <c r="BGL31" s="161"/>
      <c r="BGM31" s="161"/>
      <c r="BGN31" s="161"/>
      <c r="BGO31" s="161"/>
      <c r="BGP31" s="161"/>
      <c r="BGQ31" s="161"/>
      <c r="BGR31" s="161"/>
      <c r="BGS31" s="161"/>
      <c r="BGT31" s="161"/>
      <c r="BGU31" s="161"/>
      <c r="BGV31" s="161"/>
      <c r="BGW31" s="161"/>
      <c r="BGX31" s="161"/>
      <c r="BGY31" s="161"/>
      <c r="BGZ31" s="161"/>
      <c r="BHA31" s="161"/>
      <c r="BHB31" s="161"/>
      <c r="BHC31" s="161"/>
      <c r="BHD31" s="161"/>
      <c r="BHE31" s="161"/>
      <c r="BHF31" s="161"/>
      <c r="BHG31" s="161"/>
      <c r="BHH31" s="161"/>
      <c r="BHI31" s="161"/>
      <c r="BHJ31" s="161"/>
      <c r="BHK31" s="161"/>
      <c r="BHL31" s="161"/>
      <c r="BHM31" s="161"/>
      <c r="BHN31" s="161"/>
      <c r="BHO31" s="161"/>
      <c r="BHP31" s="161"/>
      <c r="BHQ31" s="161"/>
      <c r="BHR31" s="161"/>
      <c r="BHS31" s="161"/>
      <c r="BHT31" s="161"/>
      <c r="BHU31" s="161"/>
      <c r="BHV31" s="161"/>
      <c r="BHW31" s="161"/>
      <c r="BHX31" s="161"/>
      <c r="BHY31" s="161"/>
      <c r="BHZ31" s="161"/>
      <c r="BIA31" s="161"/>
      <c r="BIB31" s="161"/>
      <c r="BIC31" s="161"/>
      <c r="BID31" s="161"/>
      <c r="BIE31" s="161"/>
      <c r="BIF31" s="161"/>
      <c r="BIG31" s="161"/>
      <c r="BIH31" s="161"/>
      <c r="BII31" s="161"/>
      <c r="BIJ31" s="161"/>
      <c r="BIK31" s="161"/>
      <c r="BIL31" s="161"/>
      <c r="BIM31" s="161"/>
      <c r="BIN31" s="161"/>
      <c r="BIO31" s="161"/>
      <c r="BIP31" s="161"/>
      <c r="BIQ31" s="161"/>
      <c r="BIR31" s="161"/>
      <c r="BIS31" s="161"/>
      <c r="BIT31" s="161"/>
      <c r="BIU31" s="161"/>
      <c r="BIV31" s="161"/>
      <c r="BIW31" s="161"/>
      <c r="BIX31" s="161"/>
      <c r="BIY31" s="161"/>
      <c r="BIZ31" s="161"/>
      <c r="BJA31" s="161"/>
      <c r="BJB31" s="161"/>
      <c r="BJC31" s="161"/>
      <c r="BJD31" s="161"/>
      <c r="BJE31" s="161"/>
      <c r="BJF31" s="161"/>
      <c r="BJG31" s="161"/>
      <c r="BJH31" s="161"/>
      <c r="BJI31" s="161"/>
      <c r="BJJ31" s="161"/>
      <c r="BJK31" s="161"/>
      <c r="BJL31" s="161"/>
      <c r="BJM31" s="161"/>
      <c r="BJN31" s="161"/>
      <c r="BJO31" s="161"/>
      <c r="BJP31" s="161"/>
      <c r="BJQ31" s="161"/>
      <c r="BJR31" s="161"/>
      <c r="BJS31" s="161"/>
      <c r="BJT31" s="161"/>
      <c r="BJU31" s="161"/>
      <c r="BJV31" s="161"/>
      <c r="BJW31" s="161"/>
      <c r="BJX31" s="161"/>
      <c r="BJY31" s="161"/>
      <c r="BJZ31" s="161"/>
      <c r="BKA31" s="161"/>
      <c r="BKB31" s="161"/>
      <c r="BKC31" s="161"/>
      <c r="BKD31" s="161"/>
      <c r="BKE31" s="161"/>
      <c r="BKF31" s="161"/>
      <c r="BKG31" s="161"/>
      <c r="BKH31" s="161"/>
      <c r="BKI31" s="161"/>
      <c r="BKJ31" s="161"/>
      <c r="BKK31" s="161"/>
      <c r="BKL31" s="161"/>
      <c r="BKM31" s="161"/>
      <c r="BKN31" s="161"/>
      <c r="BKO31" s="161"/>
      <c r="BKP31" s="161"/>
      <c r="BKQ31" s="161"/>
      <c r="BKR31" s="161"/>
      <c r="BKS31" s="161"/>
      <c r="BKT31" s="161"/>
      <c r="BKU31" s="161"/>
      <c r="BKV31" s="161"/>
      <c r="BKW31" s="161"/>
      <c r="BKX31" s="161"/>
      <c r="BKY31" s="161"/>
      <c r="BKZ31" s="161"/>
      <c r="BLA31" s="161"/>
      <c r="BLB31" s="161"/>
      <c r="BLC31" s="161"/>
      <c r="BLD31" s="161"/>
      <c r="BLE31" s="161"/>
      <c r="BLF31" s="161"/>
      <c r="BLG31" s="161"/>
      <c r="BLH31" s="161"/>
      <c r="BLI31" s="161"/>
      <c r="BLJ31" s="161"/>
      <c r="BLK31" s="161"/>
      <c r="BLL31" s="161"/>
      <c r="BLM31" s="161"/>
      <c r="BLN31" s="161"/>
      <c r="BLO31" s="161"/>
      <c r="BLP31" s="161"/>
      <c r="BLQ31" s="161"/>
      <c r="BLR31" s="161"/>
      <c r="BLS31" s="161"/>
      <c r="BLT31" s="161"/>
      <c r="BLU31" s="161"/>
      <c r="BLV31" s="161"/>
      <c r="BLW31" s="161"/>
      <c r="BLX31" s="161"/>
      <c r="BLY31" s="161"/>
      <c r="BLZ31" s="161"/>
      <c r="BMA31" s="161"/>
      <c r="BMB31" s="161"/>
      <c r="BMC31" s="161"/>
      <c r="BMD31" s="161"/>
      <c r="BME31" s="161"/>
      <c r="BMF31" s="161"/>
      <c r="BMG31" s="161"/>
      <c r="BMH31" s="161"/>
      <c r="BMI31" s="161"/>
      <c r="BMJ31" s="161"/>
      <c r="BMK31" s="161"/>
      <c r="BML31" s="161"/>
      <c r="BMM31" s="161"/>
      <c r="BMN31" s="161"/>
      <c r="BMO31" s="161"/>
      <c r="BMP31" s="161"/>
      <c r="BMQ31" s="161"/>
      <c r="BMR31" s="161"/>
      <c r="BMS31" s="161"/>
      <c r="BMT31" s="161"/>
      <c r="BMU31" s="161"/>
      <c r="BMV31" s="161"/>
      <c r="BMW31" s="161"/>
      <c r="BMX31" s="161"/>
      <c r="BMY31" s="161"/>
      <c r="BMZ31" s="161"/>
      <c r="BNA31" s="161"/>
      <c r="BNB31" s="161"/>
      <c r="BNC31" s="161"/>
      <c r="BND31" s="161"/>
      <c r="BNE31" s="161"/>
      <c r="BNF31" s="161"/>
      <c r="BNG31" s="161"/>
      <c r="BNH31" s="161"/>
      <c r="BNI31" s="161"/>
      <c r="BNJ31" s="161"/>
      <c r="BNK31" s="161"/>
      <c r="BNL31" s="161"/>
      <c r="BNM31" s="161"/>
      <c r="BNN31" s="161"/>
      <c r="BNO31" s="161"/>
      <c r="BNP31" s="161"/>
      <c r="BNQ31" s="161"/>
      <c r="BNR31" s="161"/>
      <c r="BNS31" s="161"/>
      <c r="BNT31" s="161"/>
      <c r="BNU31" s="161"/>
      <c r="BNV31" s="161"/>
      <c r="BNW31" s="161"/>
      <c r="BNX31" s="161"/>
      <c r="BNY31" s="161"/>
      <c r="BNZ31" s="161"/>
      <c r="BOA31" s="161"/>
      <c r="BOB31" s="161"/>
      <c r="BOC31" s="161"/>
      <c r="BOD31" s="161"/>
      <c r="BOE31" s="161"/>
      <c r="BOF31" s="161"/>
      <c r="BOG31" s="161"/>
      <c r="BOH31" s="161"/>
      <c r="BOI31" s="161"/>
      <c r="BOJ31" s="161"/>
      <c r="BOK31" s="161"/>
      <c r="BOL31" s="161"/>
      <c r="BOM31" s="161"/>
      <c r="BON31" s="161"/>
      <c r="BOO31" s="161"/>
      <c r="BOP31" s="161"/>
      <c r="BOQ31" s="161"/>
      <c r="BOR31" s="161"/>
      <c r="BOS31" s="161"/>
      <c r="BOT31" s="161"/>
      <c r="BOU31" s="161"/>
      <c r="BOV31" s="161"/>
      <c r="BOW31" s="161"/>
      <c r="BOX31" s="161"/>
      <c r="BOY31" s="161"/>
      <c r="BOZ31" s="161"/>
      <c r="BPA31" s="161"/>
      <c r="BPB31" s="161"/>
      <c r="BPC31" s="161"/>
      <c r="BPD31" s="161"/>
      <c r="BPE31" s="161"/>
      <c r="BPF31" s="161"/>
      <c r="BPG31" s="161"/>
      <c r="BPH31" s="161"/>
      <c r="BPI31" s="161"/>
      <c r="BPJ31" s="161"/>
      <c r="BPK31" s="161"/>
      <c r="BPL31" s="161"/>
      <c r="BPM31" s="161"/>
      <c r="BPN31" s="161"/>
      <c r="BPO31" s="161"/>
      <c r="BPP31" s="161"/>
      <c r="BPQ31" s="161"/>
      <c r="BPR31" s="161"/>
      <c r="BPS31" s="161"/>
      <c r="BPT31" s="161"/>
      <c r="BPU31" s="161"/>
      <c r="BPV31" s="161"/>
      <c r="BPW31" s="161"/>
      <c r="BPX31" s="161"/>
      <c r="BPY31" s="161"/>
      <c r="BPZ31" s="161"/>
      <c r="BQA31" s="161"/>
      <c r="BQB31" s="161"/>
      <c r="BQC31" s="161"/>
      <c r="BQD31" s="161"/>
      <c r="BQE31" s="161"/>
      <c r="BQF31" s="161"/>
      <c r="BQG31" s="161"/>
      <c r="BQH31" s="161"/>
      <c r="BQI31" s="161"/>
      <c r="BQJ31" s="161"/>
      <c r="BQK31" s="161"/>
      <c r="BQL31" s="161"/>
      <c r="BQM31" s="161"/>
      <c r="BQN31" s="161"/>
      <c r="BQO31" s="161"/>
      <c r="BQP31" s="161"/>
      <c r="BQQ31" s="161"/>
      <c r="BQR31" s="161"/>
      <c r="BQS31" s="161"/>
      <c r="BQT31" s="161"/>
      <c r="BQU31" s="161"/>
      <c r="BQV31" s="161"/>
      <c r="BQW31" s="161"/>
      <c r="BQX31" s="161"/>
      <c r="BQY31" s="161"/>
      <c r="BQZ31" s="161"/>
      <c r="BRA31" s="161"/>
      <c r="BRB31" s="161"/>
      <c r="BRC31" s="161"/>
      <c r="BRD31" s="161"/>
      <c r="BRE31" s="161"/>
      <c r="BRF31" s="161"/>
      <c r="BRG31" s="161"/>
      <c r="BRH31" s="161"/>
      <c r="BRI31" s="161"/>
      <c r="BRJ31" s="161"/>
      <c r="BRK31" s="161"/>
      <c r="BRL31" s="161"/>
      <c r="BRM31" s="161"/>
      <c r="BRN31" s="161"/>
      <c r="BRO31" s="161"/>
      <c r="BRP31" s="161"/>
      <c r="BRQ31" s="161"/>
      <c r="BRR31" s="161"/>
      <c r="BRS31" s="161"/>
      <c r="BRT31" s="161"/>
      <c r="BRU31" s="161"/>
      <c r="BRV31" s="161"/>
      <c r="BRW31" s="161"/>
      <c r="BRX31" s="161"/>
      <c r="BRY31" s="161"/>
      <c r="BRZ31" s="161"/>
      <c r="BSA31" s="161"/>
      <c r="BSB31" s="161"/>
      <c r="BSC31" s="161"/>
      <c r="BSD31" s="161"/>
      <c r="BSE31" s="161"/>
      <c r="BSF31" s="161"/>
      <c r="BSG31" s="161"/>
      <c r="BSH31" s="161"/>
      <c r="BSI31" s="161"/>
      <c r="BSJ31" s="161"/>
      <c r="BSK31" s="161"/>
      <c r="BSL31" s="161"/>
      <c r="BSM31" s="161"/>
      <c r="BSN31" s="161"/>
      <c r="BSO31" s="161"/>
      <c r="BSP31" s="161"/>
      <c r="BSQ31" s="161"/>
      <c r="BSR31" s="161"/>
      <c r="BSS31" s="161"/>
      <c r="BST31" s="161"/>
      <c r="BSU31" s="161"/>
      <c r="BSV31" s="161"/>
      <c r="BSW31" s="161"/>
      <c r="BSX31" s="161"/>
      <c r="BSY31" s="161"/>
      <c r="BSZ31" s="161"/>
      <c r="BTA31" s="161"/>
      <c r="BTB31" s="161"/>
      <c r="BTC31" s="161"/>
      <c r="BTD31" s="161"/>
      <c r="BTE31" s="161"/>
      <c r="BTF31" s="161"/>
      <c r="BTG31" s="161"/>
      <c r="BTH31" s="161"/>
      <c r="BTI31" s="161"/>
      <c r="BTJ31" s="161"/>
      <c r="BTK31" s="161"/>
      <c r="BTL31" s="161"/>
      <c r="BTM31" s="161"/>
      <c r="BTN31" s="161"/>
      <c r="BTO31" s="161"/>
      <c r="BTP31" s="161"/>
      <c r="BTQ31" s="161"/>
      <c r="BTR31" s="161"/>
      <c r="BTS31" s="161"/>
      <c r="BTT31" s="161"/>
      <c r="BTU31" s="161"/>
      <c r="BTV31" s="161"/>
      <c r="BTW31" s="161"/>
      <c r="BTX31" s="161"/>
      <c r="BTY31" s="161"/>
      <c r="BTZ31" s="161"/>
      <c r="BUA31" s="161"/>
      <c r="BUB31" s="161"/>
      <c r="BUC31" s="161"/>
      <c r="BUD31" s="161"/>
      <c r="BUE31" s="161"/>
      <c r="BUF31" s="161"/>
      <c r="BUG31" s="161"/>
      <c r="BUH31" s="161"/>
      <c r="BUI31" s="161"/>
      <c r="BUJ31" s="161"/>
      <c r="BUK31" s="161"/>
      <c r="BUL31" s="161"/>
      <c r="BUM31" s="161"/>
      <c r="BUN31" s="161"/>
      <c r="BUO31" s="161"/>
      <c r="BUP31" s="161"/>
      <c r="BUQ31" s="161"/>
      <c r="BUR31" s="161"/>
      <c r="BUS31" s="161"/>
      <c r="BUT31" s="161"/>
      <c r="BUU31" s="161"/>
      <c r="BUV31" s="161"/>
      <c r="BUW31" s="161"/>
      <c r="BUX31" s="161"/>
      <c r="BUY31" s="161"/>
      <c r="BUZ31" s="161"/>
      <c r="BVA31" s="161"/>
      <c r="BVB31" s="161"/>
      <c r="BVC31" s="161"/>
      <c r="BVD31" s="161"/>
      <c r="BVE31" s="161"/>
      <c r="BVF31" s="161"/>
      <c r="BVG31" s="161"/>
      <c r="BVH31" s="161"/>
      <c r="BVI31" s="161"/>
      <c r="BVJ31" s="161"/>
      <c r="BVK31" s="161"/>
      <c r="BVL31" s="161"/>
      <c r="BVM31" s="161"/>
      <c r="BVN31" s="161"/>
      <c r="BVO31" s="161"/>
      <c r="BVP31" s="161"/>
      <c r="BVQ31" s="161"/>
      <c r="BVR31" s="161"/>
      <c r="BVS31" s="161"/>
      <c r="BVT31" s="161"/>
      <c r="BVU31" s="161"/>
      <c r="BVV31" s="161"/>
      <c r="BVW31" s="161"/>
      <c r="BVX31" s="161"/>
      <c r="BVY31" s="161"/>
      <c r="BVZ31" s="161"/>
      <c r="BWA31" s="161"/>
      <c r="BWB31" s="161"/>
      <c r="BWC31" s="161"/>
      <c r="BWD31" s="161"/>
      <c r="BWE31" s="161"/>
      <c r="BWF31" s="161"/>
      <c r="BWG31" s="161"/>
      <c r="BWH31" s="161"/>
      <c r="BWI31" s="161"/>
      <c r="BWJ31" s="161"/>
      <c r="BWK31" s="161"/>
      <c r="BWL31" s="161"/>
      <c r="BWM31" s="161"/>
      <c r="BWN31" s="161"/>
      <c r="BWO31" s="161"/>
      <c r="BWP31" s="161"/>
      <c r="BWQ31" s="161"/>
      <c r="BWR31" s="161"/>
      <c r="BWS31" s="161"/>
      <c r="BWT31" s="161"/>
      <c r="BWU31" s="161"/>
      <c r="BWV31" s="161"/>
      <c r="BWW31" s="161"/>
      <c r="BWX31" s="161"/>
      <c r="BWY31" s="161"/>
      <c r="BWZ31" s="161"/>
      <c r="BXA31" s="161"/>
      <c r="BXB31" s="161"/>
      <c r="BXC31" s="161"/>
      <c r="BXD31" s="161"/>
      <c r="BXE31" s="161"/>
      <c r="BXF31" s="161"/>
      <c r="BXG31" s="161"/>
      <c r="BXH31" s="161"/>
      <c r="BXI31" s="161"/>
      <c r="BXJ31" s="161"/>
      <c r="BXK31" s="161"/>
      <c r="BXL31" s="161"/>
      <c r="BXM31" s="161"/>
      <c r="BXN31" s="161"/>
      <c r="BXO31" s="161"/>
      <c r="BXP31" s="161"/>
      <c r="BXQ31" s="161"/>
      <c r="BXR31" s="161"/>
      <c r="BXS31" s="161"/>
      <c r="BXT31" s="161"/>
      <c r="BXU31" s="161"/>
      <c r="BXV31" s="161"/>
      <c r="BXW31" s="161"/>
      <c r="BXX31" s="161"/>
      <c r="BXY31" s="161"/>
      <c r="BXZ31" s="161"/>
      <c r="BYA31" s="161"/>
      <c r="BYB31" s="161"/>
      <c r="BYC31" s="161"/>
      <c r="BYD31" s="161"/>
      <c r="BYE31" s="161"/>
      <c r="BYF31" s="161"/>
      <c r="BYG31" s="161"/>
      <c r="BYH31" s="161"/>
      <c r="BYI31" s="161"/>
      <c r="BYJ31" s="161"/>
      <c r="BYK31" s="161"/>
      <c r="BYL31" s="161"/>
      <c r="BYM31" s="161"/>
      <c r="BYN31" s="161"/>
      <c r="BYO31" s="161"/>
      <c r="BYP31" s="161"/>
      <c r="BYQ31" s="161"/>
      <c r="BYR31" s="161"/>
      <c r="BYS31" s="161"/>
      <c r="BYT31" s="161"/>
      <c r="BYU31" s="161"/>
      <c r="BYV31" s="161"/>
      <c r="BYW31" s="161"/>
      <c r="BYX31" s="161"/>
      <c r="BYY31" s="161"/>
      <c r="BYZ31" s="161"/>
      <c r="BZA31" s="161"/>
      <c r="BZB31" s="161"/>
      <c r="BZC31" s="161"/>
      <c r="BZD31" s="161"/>
      <c r="BZE31" s="161"/>
      <c r="BZF31" s="161"/>
      <c r="BZG31" s="161"/>
      <c r="BZH31" s="161"/>
      <c r="BZI31" s="161"/>
      <c r="BZJ31" s="161"/>
      <c r="BZK31" s="161"/>
      <c r="BZL31" s="161"/>
      <c r="BZM31" s="161"/>
      <c r="BZN31" s="161"/>
      <c r="BZO31" s="161"/>
      <c r="BZP31" s="161"/>
      <c r="BZQ31" s="161"/>
      <c r="BZR31" s="161"/>
      <c r="BZS31" s="161"/>
      <c r="BZT31" s="161"/>
      <c r="BZU31" s="161"/>
      <c r="BZV31" s="161"/>
      <c r="BZW31" s="161"/>
      <c r="BZX31" s="161"/>
      <c r="BZY31" s="161"/>
      <c r="BZZ31" s="161"/>
      <c r="CAA31" s="161"/>
      <c r="CAB31" s="161"/>
      <c r="CAC31" s="161"/>
      <c r="CAD31" s="161"/>
      <c r="CAE31" s="161"/>
      <c r="CAF31" s="161"/>
      <c r="CAG31" s="161"/>
      <c r="CAH31" s="161"/>
      <c r="CAI31" s="161"/>
      <c r="CAJ31" s="161"/>
      <c r="CAK31" s="161"/>
      <c r="CAL31" s="161"/>
      <c r="CAM31" s="161"/>
      <c r="CAN31" s="161"/>
      <c r="CAO31" s="161"/>
      <c r="CAP31" s="161"/>
      <c r="CAQ31" s="161"/>
      <c r="CAR31" s="161"/>
      <c r="CAS31" s="161"/>
      <c r="CAT31" s="161"/>
      <c r="CAU31" s="161"/>
      <c r="CAV31" s="161"/>
      <c r="CAW31" s="161"/>
      <c r="CAX31" s="161"/>
      <c r="CAY31" s="161"/>
      <c r="CAZ31" s="161"/>
      <c r="CBA31" s="161"/>
      <c r="CBB31" s="161"/>
      <c r="CBC31" s="161"/>
      <c r="CBD31" s="161"/>
      <c r="CBE31" s="161"/>
      <c r="CBF31" s="161"/>
      <c r="CBG31" s="161"/>
      <c r="CBH31" s="161"/>
      <c r="CBI31" s="161"/>
      <c r="CBJ31" s="161"/>
      <c r="CBK31" s="161"/>
      <c r="CBL31" s="161"/>
      <c r="CBM31" s="161"/>
      <c r="CBN31" s="161"/>
      <c r="CBO31" s="161"/>
      <c r="CBP31" s="161"/>
      <c r="CBQ31" s="161"/>
      <c r="CBR31" s="161"/>
      <c r="CBS31" s="161"/>
      <c r="CBT31" s="161"/>
      <c r="CBU31" s="161"/>
      <c r="CBV31" s="161"/>
      <c r="CBW31" s="161"/>
      <c r="CBX31" s="161"/>
      <c r="CBY31" s="161"/>
      <c r="CBZ31" s="161"/>
      <c r="CCA31" s="161"/>
      <c r="CCB31" s="161"/>
      <c r="CCC31" s="161"/>
      <c r="CCD31" s="161"/>
      <c r="CCE31" s="161"/>
      <c r="CCF31" s="161"/>
      <c r="CCG31" s="161"/>
      <c r="CCH31" s="161"/>
      <c r="CCI31" s="161"/>
      <c r="CCJ31" s="161"/>
      <c r="CCK31" s="161"/>
      <c r="CCL31" s="161"/>
      <c r="CCM31" s="161"/>
      <c r="CCN31" s="161"/>
      <c r="CCO31" s="161"/>
      <c r="CCP31" s="161"/>
      <c r="CCQ31" s="161"/>
      <c r="CCR31" s="161"/>
      <c r="CCS31" s="161"/>
      <c r="CCT31" s="161"/>
      <c r="CCU31" s="161"/>
      <c r="CCV31" s="161"/>
      <c r="CCW31" s="161"/>
      <c r="CCX31" s="161"/>
      <c r="CCY31" s="161"/>
      <c r="CCZ31" s="161"/>
      <c r="CDA31" s="161"/>
      <c r="CDB31" s="161"/>
      <c r="CDC31" s="161"/>
      <c r="CDD31" s="161"/>
      <c r="CDE31" s="161"/>
      <c r="CDF31" s="161"/>
      <c r="CDG31" s="161"/>
      <c r="CDH31" s="161"/>
      <c r="CDI31" s="161"/>
      <c r="CDJ31" s="161"/>
      <c r="CDK31" s="161"/>
      <c r="CDL31" s="161"/>
      <c r="CDM31" s="161"/>
      <c r="CDN31" s="161"/>
      <c r="CDO31" s="161"/>
      <c r="CDP31" s="161"/>
      <c r="CDQ31" s="161"/>
      <c r="CDR31" s="161"/>
      <c r="CDS31" s="161"/>
      <c r="CDT31" s="161"/>
      <c r="CDU31" s="161"/>
      <c r="CDV31" s="161"/>
      <c r="CDW31" s="161"/>
      <c r="CDX31" s="161"/>
      <c r="CDY31" s="161"/>
      <c r="CDZ31" s="161"/>
      <c r="CEA31" s="161"/>
      <c r="CEB31" s="161"/>
      <c r="CEC31" s="161"/>
      <c r="CED31" s="161"/>
      <c r="CEE31" s="161"/>
      <c r="CEF31" s="161"/>
      <c r="CEG31" s="161"/>
      <c r="CEH31" s="161"/>
      <c r="CEI31" s="161"/>
      <c r="CEJ31" s="161"/>
      <c r="CEK31" s="161"/>
      <c r="CEL31" s="161"/>
      <c r="CEM31" s="161"/>
      <c r="CEN31" s="161"/>
      <c r="CEO31" s="161"/>
      <c r="CEP31" s="161"/>
      <c r="CEQ31" s="161"/>
      <c r="CER31" s="161"/>
      <c r="CES31" s="161"/>
      <c r="CET31" s="161"/>
      <c r="CEU31" s="161"/>
      <c r="CEV31" s="161"/>
      <c r="CEW31" s="161"/>
      <c r="CEX31" s="161"/>
      <c r="CEY31" s="161"/>
      <c r="CEZ31" s="161"/>
      <c r="CFA31" s="161"/>
      <c r="CFB31" s="161"/>
      <c r="CFC31" s="161"/>
      <c r="CFD31" s="161"/>
      <c r="CFE31" s="161"/>
      <c r="CFF31" s="161"/>
      <c r="CFG31" s="161"/>
      <c r="CFH31" s="161"/>
      <c r="CFI31" s="161"/>
      <c r="CFJ31" s="161"/>
      <c r="CFK31" s="161"/>
      <c r="CFL31" s="161"/>
      <c r="CFM31" s="161"/>
      <c r="CFN31" s="161"/>
      <c r="CFO31" s="161"/>
      <c r="CFP31" s="161"/>
      <c r="CFQ31" s="161"/>
      <c r="CFR31" s="161"/>
      <c r="CFS31" s="161"/>
      <c r="CFT31" s="161"/>
      <c r="CFU31" s="161"/>
      <c r="CFV31" s="161"/>
      <c r="CFW31" s="161"/>
      <c r="CFX31" s="161"/>
      <c r="CFY31" s="161"/>
      <c r="CFZ31" s="161"/>
      <c r="CGA31" s="161"/>
      <c r="CGB31" s="161"/>
      <c r="CGC31" s="161"/>
      <c r="CGD31" s="161"/>
      <c r="CGE31" s="161"/>
      <c r="CGF31" s="161"/>
      <c r="CGG31" s="161"/>
      <c r="CGH31" s="161"/>
      <c r="CGI31" s="161"/>
      <c r="CGJ31" s="161"/>
      <c r="CGK31" s="161"/>
      <c r="CGL31" s="161"/>
      <c r="CGM31" s="161"/>
      <c r="CGN31" s="161"/>
      <c r="CGO31" s="161"/>
      <c r="CGP31" s="161"/>
      <c r="CGQ31" s="161"/>
      <c r="CGR31" s="161"/>
      <c r="CGS31" s="161"/>
      <c r="CGT31" s="161"/>
      <c r="CGU31" s="161"/>
      <c r="CGV31" s="161"/>
      <c r="CGW31" s="161"/>
      <c r="CGX31" s="161"/>
      <c r="CGY31" s="161"/>
      <c r="CGZ31" s="161"/>
      <c r="CHA31" s="161"/>
      <c r="CHB31" s="161"/>
      <c r="CHC31" s="161"/>
      <c r="CHD31" s="161"/>
      <c r="CHE31" s="161"/>
      <c r="CHF31" s="161"/>
      <c r="CHG31" s="161"/>
      <c r="CHH31" s="161"/>
      <c r="CHI31" s="161"/>
      <c r="CHJ31" s="161"/>
      <c r="CHK31" s="161"/>
      <c r="CHL31" s="161"/>
      <c r="CHM31" s="161"/>
      <c r="CHN31" s="161"/>
      <c r="CHO31" s="161"/>
      <c r="CHP31" s="161"/>
      <c r="CHQ31" s="161"/>
      <c r="CHR31" s="161"/>
      <c r="CHS31" s="161"/>
      <c r="CHT31" s="161"/>
      <c r="CHU31" s="161"/>
      <c r="CHV31" s="161"/>
      <c r="CHW31" s="161"/>
      <c r="CHX31" s="161"/>
      <c r="CHY31" s="161"/>
      <c r="CHZ31" s="161"/>
      <c r="CIA31" s="161"/>
      <c r="CIB31" s="161"/>
      <c r="CIC31" s="161"/>
      <c r="CID31" s="161"/>
      <c r="CIE31" s="161"/>
      <c r="CIF31" s="161"/>
      <c r="CIG31" s="161"/>
      <c r="CIH31" s="161"/>
      <c r="CII31" s="161"/>
      <c r="CIJ31" s="161"/>
      <c r="CIK31" s="161"/>
      <c r="CIL31" s="161"/>
      <c r="CIM31" s="161"/>
      <c r="CIN31" s="161"/>
      <c r="CIO31" s="161"/>
      <c r="CIP31" s="161"/>
      <c r="CIQ31" s="161"/>
      <c r="CIR31" s="161"/>
      <c r="CIS31" s="161"/>
      <c r="CIT31" s="161"/>
      <c r="CIU31" s="161"/>
      <c r="CIV31" s="161"/>
      <c r="CIW31" s="161"/>
      <c r="CIX31" s="161"/>
      <c r="CIY31" s="161"/>
      <c r="CIZ31" s="161"/>
      <c r="CJA31" s="161"/>
      <c r="CJB31" s="161"/>
      <c r="CJC31" s="161"/>
      <c r="CJD31" s="161"/>
      <c r="CJE31" s="161"/>
      <c r="CJF31" s="161"/>
      <c r="CJG31" s="161"/>
      <c r="CJH31" s="161"/>
      <c r="CJI31" s="161"/>
      <c r="CJJ31" s="161"/>
      <c r="CJK31" s="161"/>
      <c r="CJL31" s="161"/>
      <c r="CJM31" s="161"/>
      <c r="CJN31" s="161"/>
      <c r="CJO31" s="161"/>
      <c r="CJP31" s="161"/>
      <c r="CJQ31" s="161"/>
      <c r="CJR31" s="161"/>
      <c r="CJS31" s="161"/>
      <c r="CJT31" s="161"/>
      <c r="CJU31" s="161"/>
      <c r="CJV31" s="161"/>
      <c r="CJW31" s="161"/>
      <c r="CJX31" s="161"/>
      <c r="CJY31" s="161"/>
      <c r="CJZ31" s="161"/>
      <c r="CKA31" s="161"/>
      <c r="CKB31" s="161"/>
      <c r="CKC31" s="161"/>
      <c r="CKD31" s="161"/>
      <c r="CKE31" s="161"/>
      <c r="CKF31" s="161"/>
      <c r="CKG31" s="161"/>
      <c r="CKH31" s="161"/>
      <c r="CKI31" s="161"/>
      <c r="CKJ31" s="161"/>
      <c r="CKK31" s="161"/>
      <c r="CKL31" s="161"/>
      <c r="CKM31" s="161"/>
      <c r="CKN31" s="161"/>
      <c r="CKO31" s="161"/>
      <c r="CKP31" s="161"/>
      <c r="CKQ31" s="161"/>
      <c r="CKR31" s="161"/>
      <c r="CKS31" s="161"/>
      <c r="CKT31" s="161"/>
      <c r="CKU31" s="161"/>
      <c r="CKV31" s="161"/>
      <c r="CKW31" s="161"/>
      <c r="CKX31" s="161"/>
      <c r="CKY31" s="161"/>
      <c r="CKZ31" s="161"/>
      <c r="CLA31" s="161"/>
      <c r="CLB31" s="161"/>
      <c r="CLC31" s="161"/>
      <c r="CLD31" s="161"/>
      <c r="CLE31" s="161"/>
      <c r="CLF31" s="161"/>
      <c r="CLG31" s="161"/>
      <c r="CLH31" s="161"/>
      <c r="CLI31" s="161"/>
      <c r="CLJ31" s="161"/>
      <c r="CLK31" s="161"/>
      <c r="CLL31" s="161"/>
      <c r="CLM31" s="161"/>
      <c r="CLN31" s="161"/>
      <c r="CLO31" s="161"/>
      <c r="CLP31" s="161"/>
      <c r="CLQ31" s="161"/>
      <c r="CLR31" s="161"/>
      <c r="CLS31" s="161"/>
      <c r="CLT31" s="161"/>
      <c r="CLU31" s="161"/>
      <c r="CLV31" s="161"/>
      <c r="CLW31" s="161"/>
      <c r="CLX31" s="161"/>
      <c r="CLY31" s="161"/>
      <c r="CLZ31" s="161"/>
      <c r="CMA31" s="161"/>
      <c r="CMB31" s="161"/>
      <c r="CMC31" s="161"/>
      <c r="CMD31" s="161"/>
      <c r="CME31" s="161"/>
      <c r="CMF31" s="161"/>
      <c r="CMG31" s="161"/>
      <c r="CMH31" s="161"/>
      <c r="CMI31" s="161"/>
      <c r="CMJ31" s="161"/>
      <c r="CMK31" s="161"/>
      <c r="CML31" s="161"/>
      <c r="CMM31" s="161"/>
      <c r="CMN31" s="161"/>
      <c r="CMO31" s="161"/>
      <c r="CMP31" s="161"/>
      <c r="CMQ31" s="161"/>
      <c r="CMR31" s="161"/>
      <c r="CMS31" s="161"/>
      <c r="CMT31" s="161"/>
      <c r="CMU31" s="161"/>
      <c r="CMV31" s="161"/>
      <c r="CMW31" s="161"/>
      <c r="CMX31" s="161"/>
      <c r="CMY31" s="161"/>
      <c r="CMZ31" s="161"/>
      <c r="CNA31" s="161"/>
      <c r="CNB31" s="161"/>
      <c r="CNC31" s="161"/>
      <c r="CND31" s="161"/>
      <c r="CNE31" s="161"/>
      <c r="CNF31" s="161"/>
      <c r="CNG31" s="161"/>
      <c r="CNH31" s="161"/>
      <c r="CNI31" s="161"/>
      <c r="CNJ31" s="161"/>
      <c r="CNK31" s="161"/>
      <c r="CNL31" s="161"/>
      <c r="CNM31" s="161"/>
      <c r="CNN31" s="161"/>
      <c r="CNO31" s="161"/>
      <c r="CNP31" s="161"/>
      <c r="CNQ31" s="161"/>
      <c r="CNR31" s="161"/>
      <c r="CNS31" s="161"/>
      <c r="CNT31" s="161"/>
      <c r="CNU31" s="161"/>
      <c r="CNV31" s="161"/>
      <c r="CNW31" s="161"/>
      <c r="CNX31" s="161"/>
      <c r="CNY31" s="161"/>
      <c r="CNZ31" s="161"/>
      <c r="COA31" s="161"/>
      <c r="COB31" s="161"/>
      <c r="COC31" s="161"/>
      <c r="COD31" s="161"/>
      <c r="COE31" s="161"/>
      <c r="COF31" s="161"/>
      <c r="COG31" s="161"/>
      <c r="COH31" s="161"/>
      <c r="COI31" s="161"/>
      <c r="COJ31" s="161"/>
      <c r="COK31" s="161"/>
      <c r="COL31" s="161"/>
      <c r="COM31" s="161"/>
      <c r="CON31" s="161"/>
      <c r="COO31" s="161"/>
      <c r="COP31" s="161"/>
      <c r="COQ31" s="161"/>
      <c r="COR31" s="161"/>
      <c r="COS31" s="161"/>
      <c r="COT31" s="161"/>
      <c r="COU31" s="161"/>
      <c r="COV31" s="161"/>
      <c r="COW31" s="161"/>
      <c r="COX31" s="161"/>
      <c r="COY31" s="161"/>
      <c r="COZ31" s="161"/>
      <c r="CPA31" s="161"/>
      <c r="CPB31" s="161"/>
      <c r="CPC31" s="161"/>
      <c r="CPD31" s="161"/>
      <c r="CPE31" s="161"/>
      <c r="CPF31" s="161"/>
      <c r="CPG31" s="161"/>
      <c r="CPH31" s="161"/>
      <c r="CPI31" s="161"/>
      <c r="CPJ31" s="161"/>
      <c r="CPK31" s="161"/>
      <c r="CPL31" s="161"/>
      <c r="CPM31" s="161"/>
      <c r="CPN31" s="161"/>
      <c r="CPO31" s="161"/>
      <c r="CPP31" s="161"/>
      <c r="CPQ31" s="161"/>
      <c r="CPR31" s="161"/>
      <c r="CPS31" s="161"/>
      <c r="CPT31" s="161"/>
      <c r="CPU31" s="161"/>
      <c r="CPV31" s="161"/>
      <c r="CPW31" s="161"/>
      <c r="CPX31" s="161"/>
      <c r="CPY31" s="161"/>
      <c r="CPZ31" s="161"/>
      <c r="CQA31" s="161"/>
      <c r="CQB31" s="161"/>
      <c r="CQC31" s="161"/>
      <c r="CQD31" s="161"/>
      <c r="CQE31" s="161"/>
      <c r="CQF31" s="161"/>
      <c r="CQG31" s="161"/>
      <c r="CQH31" s="161"/>
      <c r="CQI31" s="161"/>
      <c r="CQJ31" s="161"/>
      <c r="CQK31" s="161"/>
      <c r="CQL31" s="161"/>
      <c r="CQM31" s="161"/>
      <c r="CQN31" s="161"/>
      <c r="CQO31" s="161"/>
      <c r="CQP31" s="161"/>
      <c r="CQQ31" s="161"/>
      <c r="CQR31" s="161"/>
      <c r="CQS31" s="161"/>
      <c r="CQT31" s="161"/>
      <c r="CQU31" s="161"/>
      <c r="CQV31" s="161"/>
      <c r="CQW31" s="161"/>
      <c r="CQX31" s="161"/>
      <c r="CQY31" s="161"/>
      <c r="CQZ31" s="161"/>
      <c r="CRA31" s="161"/>
      <c r="CRB31" s="161"/>
      <c r="CRC31" s="161"/>
      <c r="CRD31" s="161"/>
      <c r="CRE31" s="161"/>
      <c r="CRF31" s="161"/>
      <c r="CRG31" s="161"/>
      <c r="CRH31" s="161"/>
      <c r="CRI31" s="161"/>
      <c r="CRJ31" s="161"/>
      <c r="CRK31" s="161"/>
      <c r="CRL31" s="161"/>
      <c r="CRM31" s="161"/>
      <c r="CRN31" s="161"/>
      <c r="CRO31" s="161"/>
      <c r="CRP31" s="161"/>
      <c r="CRQ31" s="161"/>
      <c r="CRR31" s="161"/>
      <c r="CRS31" s="161"/>
      <c r="CRT31" s="161"/>
      <c r="CRU31" s="161"/>
      <c r="CRV31" s="161"/>
      <c r="CRW31" s="161"/>
      <c r="CRX31" s="161"/>
      <c r="CRY31" s="161"/>
      <c r="CRZ31" s="161"/>
      <c r="CSA31" s="161"/>
      <c r="CSB31" s="161"/>
      <c r="CSC31" s="161"/>
      <c r="CSD31" s="161"/>
      <c r="CSE31" s="161"/>
      <c r="CSF31" s="161"/>
      <c r="CSG31" s="161"/>
      <c r="CSH31" s="161"/>
      <c r="CSI31" s="161"/>
      <c r="CSJ31" s="161"/>
      <c r="CSK31" s="161"/>
      <c r="CSL31" s="161"/>
      <c r="CSM31" s="161"/>
      <c r="CSN31" s="161"/>
      <c r="CSO31" s="161"/>
      <c r="CSP31" s="161"/>
      <c r="CSQ31" s="161"/>
      <c r="CSR31" s="161"/>
      <c r="CSS31" s="161"/>
      <c r="CST31" s="161"/>
      <c r="CSU31" s="161"/>
      <c r="CSV31" s="161"/>
      <c r="CSW31" s="161"/>
      <c r="CSX31" s="161"/>
      <c r="CSY31" s="161"/>
      <c r="CSZ31" s="161"/>
      <c r="CTA31" s="161"/>
      <c r="CTB31" s="161"/>
      <c r="CTC31" s="161"/>
      <c r="CTD31" s="161"/>
      <c r="CTE31" s="161"/>
      <c r="CTF31" s="161"/>
      <c r="CTG31" s="161"/>
      <c r="CTH31" s="161"/>
      <c r="CTI31" s="161"/>
      <c r="CTJ31" s="161"/>
      <c r="CTK31" s="161"/>
      <c r="CTL31" s="161"/>
      <c r="CTM31" s="161"/>
      <c r="CTN31" s="161"/>
      <c r="CTO31" s="161"/>
      <c r="CTP31" s="161"/>
      <c r="CTQ31" s="161"/>
      <c r="CTR31" s="161"/>
      <c r="CTS31" s="161"/>
      <c r="CTT31" s="161"/>
      <c r="CTU31" s="161"/>
      <c r="CTV31" s="161"/>
      <c r="CTW31" s="161"/>
      <c r="CTX31" s="161"/>
      <c r="CTY31" s="161"/>
      <c r="CTZ31" s="161"/>
      <c r="CUA31" s="161"/>
      <c r="CUB31" s="161"/>
      <c r="CUC31" s="161"/>
      <c r="CUD31" s="161"/>
      <c r="CUE31" s="161"/>
      <c r="CUF31" s="161"/>
      <c r="CUG31" s="161"/>
      <c r="CUH31" s="161"/>
      <c r="CUI31" s="161"/>
      <c r="CUJ31" s="161"/>
      <c r="CUK31" s="161"/>
      <c r="CUL31" s="161"/>
      <c r="CUM31" s="161"/>
      <c r="CUN31" s="161"/>
      <c r="CUO31" s="161"/>
      <c r="CUP31" s="161"/>
      <c r="CUQ31" s="161"/>
      <c r="CUR31" s="161"/>
      <c r="CUS31" s="161"/>
      <c r="CUT31" s="161"/>
      <c r="CUU31" s="161"/>
      <c r="CUV31" s="161"/>
      <c r="CUW31" s="161"/>
      <c r="CUX31" s="161"/>
      <c r="CUY31" s="161"/>
      <c r="CUZ31" s="161"/>
      <c r="CVA31" s="161"/>
      <c r="CVB31" s="161"/>
      <c r="CVC31" s="161"/>
      <c r="CVD31" s="161"/>
      <c r="CVE31" s="161"/>
      <c r="CVF31" s="161"/>
      <c r="CVG31" s="161"/>
      <c r="CVH31" s="161"/>
      <c r="CVI31" s="161"/>
      <c r="CVJ31" s="161"/>
      <c r="CVK31" s="161"/>
      <c r="CVL31" s="161"/>
      <c r="CVM31" s="161"/>
      <c r="CVN31" s="161"/>
      <c r="CVO31" s="161"/>
      <c r="CVP31" s="161"/>
      <c r="CVQ31" s="161"/>
      <c r="CVR31" s="161"/>
      <c r="CVS31" s="161"/>
      <c r="CVT31" s="161"/>
      <c r="CVU31" s="161"/>
      <c r="CVV31" s="161"/>
      <c r="CVW31" s="161"/>
      <c r="CVX31" s="161"/>
      <c r="CVY31" s="161"/>
      <c r="CVZ31" s="161"/>
      <c r="CWA31" s="161"/>
      <c r="CWB31" s="161"/>
      <c r="CWC31" s="161"/>
      <c r="CWD31" s="161"/>
      <c r="CWE31" s="161"/>
      <c r="CWF31" s="161"/>
      <c r="CWG31" s="161"/>
      <c r="CWH31" s="161"/>
      <c r="CWI31" s="161"/>
      <c r="CWJ31" s="161"/>
      <c r="CWK31" s="161"/>
      <c r="CWL31" s="161"/>
      <c r="CWM31" s="161"/>
      <c r="CWN31" s="161"/>
      <c r="CWO31" s="161"/>
      <c r="CWP31" s="161"/>
      <c r="CWQ31" s="161"/>
      <c r="CWR31" s="161"/>
      <c r="CWS31" s="161"/>
      <c r="CWT31" s="161"/>
      <c r="CWU31" s="161"/>
      <c r="CWV31" s="161"/>
      <c r="CWW31" s="161"/>
      <c r="CWX31" s="161"/>
      <c r="CWY31" s="161"/>
      <c r="CWZ31" s="161"/>
      <c r="CXA31" s="161"/>
      <c r="CXB31" s="161"/>
      <c r="CXC31" s="161"/>
      <c r="CXD31" s="161"/>
      <c r="CXE31" s="161"/>
      <c r="CXF31" s="161"/>
      <c r="CXG31" s="161"/>
      <c r="CXH31" s="161"/>
      <c r="CXI31" s="161"/>
      <c r="CXJ31" s="161"/>
      <c r="CXK31" s="161"/>
      <c r="CXL31" s="161"/>
      <c r="CXM31" s="161"/>
      <c r="CXN31" s="161"/>
      <c r="CXO31" s="161"/>
      <c r="CXP31" s="161"/>
      <c r="CXQ31" s="161"/>
      <c r="CXR31" s="161"/>
      <c r="CXS31" s="161"/>
      <c r="CXT31" s="161"/>
      <c r="CXU31" s="161"/>
      <c r="CXV31" s="161"/>
      <c r="CXW31" s="161"/>
      <c r="CXX31" s="161"/>
      <c r="CXY31" s="161"/>
      <c r="CXZ31" s="161"/>
      <c r="CYA31" s="161"/>
      <c r="CYB31" s="161"/>
      <c r="CYC31" s="161"/>
      <c r="CYD31" s="161"/>
      <c r="CYE31" s="161"/>
      <c r="CYF31" s="161"/>
      <c r="CYG31" s="161"/>
      <c r="CYH31" s="161"/>
    </row>
    <row r="32" spans="1:2686" s="163" customFormat="1" ht="30" customHeight="1" x14ac:dyDescent="0.25">
      <c r="A32" s="54" t="s">
        <v>1557</v>
      </c>
      <c r="B32" s="14" t="s">
        <v>201</v>
      </c>
      <c r="C32" s="14" t="s">
        <v>28</v>
      </c>
      <c r="D32" s="139">
        <v>6604</v>
      </c>
      <c r="E32" s="139" t="s">
        <v>1188</v>
      </c>
      <c r="F32" s="139" t="s">
        <v>1187</v>
      </c>
      <c r="G32" s="14" t="s">
        <v>906</v>
      </c>
      <c r="H32" s="160" t="s">
        <v>907</v>
      </c>
      <c r="I32" s="14" t="s">
        <v>908</v>
      </c>
      <c r="J32" s="160" t="s">
        <v>1523</v>
      </c>
      <c r="K32" s="14"/>
      <c r="L32" s="14" t="s">
        <v>29</v>
      </c>
      <c r="M32" s="14" t="s">
        <v>29</v>
      </c>
      <c r="N32" s="14"/>
      <c r="O32" s="14"/>
      <c r="P32" s="14"/>
      <c r="Q32" s="14"/>
      <c r="R32" s="14"/>
      <c r="S32" s="14"/>
      <c r="T32" s="14"/>
      <c r="U32" s="14"/>
      <c r="V32" s="14"/>
      <c r="W32" s="14"/>
      <c r="X32" s="14"/>
      <c r="Y32" s="14"/>
      <c r="Z32" s="14"/>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c r="BA32" s="161"/>
      <c r="BB32" s="161"/>
      <c r="BC32" s="161"/>
      <c r="BD32" s="161"/>
      <c r="BE32" s="161"/>
      <c r="BF32" s="161"/>
      <c r="BG32" s="161"/>
      <c r="BH32" s="161"/>
      <c r="BI32" s="161"/>
      <c r="BJ32" s="161"/>
      <c r="BK32" s="161"/>
      <c r="BL32" s="161"/>
      <c r="BM32" s="161"/>
      <c r="BN32" s="161"/>
      <c r="BO32" s="161"/>
      <c r="BP32" s="161"/>
      <c r="BQ32" s="161"/>
      <c r="BR32" s="161"/>
      <c r="BS32" s="161"/>
      <c r="BT32" s="161"/>
      <c r="BU32" s="161"/>
      <c r="BV32" s="161"/>
      <c r="BW32" s="161"/>
      <c r="BX32" s="161"/>
      <c r="BY32" s="161"/>
      <c r="BZ32" s="161"/>
      <c r="CA32" s="161"/>
      <c r="CB32" s="161"/>
      <c r="CC32" s="161"/>
      <c r="CD32" s="161"/>
      <c r="CE32" s="161"/>
      <c r="CF32" s="161"/>
      <c r="CG32" s="161"/>
      <c r="CH32" s="161"/>
      <c r="CI32" s="161"/>
      <c r="CJ32" s="161"/>
      <c r="CK32" s="161"/>
      <c r="CL32" s="161"/>
      <c r="CM32" s="161"/>
      <c r="CN32" s="161"/>
      <c r="CO32" s="161"/>
      <c r="CP32" s="161"/>
      <c r="CQ32" s="161"/>
      <c r="CR32" s="161"/>
      <c r="CS32" s="161"/>
      <c r="CT32" s="161"/>
      <c r="CU32" s="161"/>
      <c r="CV32" s="161"/>
      <c r="CW32" s="161"/>
      <c r="CX32" s="161"/>
      <c r="CY32" s="161"/>
      <c r="CZ32" s="161"/>
      <c r="DA32" s="161"/>
      <c r="DB32" s="161"/>
      <c r="DC32" s="161"/>
      <c r="DD32" s="161"/>
      <c r="DE32" s="161"/>
      <c r="DF32" s="161"/>
      <c r="DG32" s="161"/>
      <c r="DH32" s="161"/>
      <c r="DI32" s="161"/>
      <c r="DJ32" s="161"/>
      <c r="DK32" s="161"/>
      <c r="DL32" s="161"/>
      <c r="DM32" s="161"/>
      <c r="DN32" s="161"/>
      <c r="DO32" s="161"/>
      <c r="DP32" s="161"/>
      <c r="DQ32" s="161"/>
      <c r="DR32" s="161"/>
      <c r="DS32" s="161"/>
      <c r="DT32" s="161"/>
      <c r="DU32" s="161"/>
      <c r="DV32" s="161"/>
      <c r="DW32" s="161"/>
      <c r="DX32" s="161"/>
      <c r="DY32" s="161"/>
      <c r="DZ32" s="161"/>
      <c r="EA32" s="161"/>
      <c r="EB32" s="161"/>
      <c r="EC32" s="161"/>
      <c r="ED32" s="161"/>
      <c r="EE32" s="161"/>
      <c r="EF32" s="161"/>
      <c r="EG32" s="161"/>
      <c r="EH32" s="161"/>
      <c r="EI32" s="161"/>
      <c r="EJ32" s="161"/>
      <c r="EK32" s="161"/>
      <c r="EL32" s="161"/>
      <c r="EM32" s="161"/>
      <c r="EN32" s="161"/>
      <c r="EO32" s="161"/>
      <c r="EP32" s="161"/>
      <c r="EQ32" s="161"/>
      <c r="ER32" s="161"/>
      <c r="ES32" s="161"/>
      <c r="ET32" s="161"/>
      <c r="EU32" s="161"/>
      <c r="EV32" s="161"/>
      <c r="EW32" s="161"/>
      <c r="EX32" s="161"/>
      <c r="EY32" s="161"/>
      <c r="EZ32" s="161"/>
      <c r="FA32" s="161"/>
      <c r="FB32" s="161"/>
      <c r="FC32" s="161"/>
      <c r="FD32" s="161"/>
      <c r="FE32" s="161"/>
      <c r="FF32" s="161"/>
      <c r="FG32" s="161"/>
      <c r="FH32" s="161"/>
      <c r="FI32" s="161"/>
      <c r="FJ32" s="161"/>
      <c r="FK32" s="161"/>
      <c r="FL32" s="161"/>
      <c r="FM32" s="161"/>
      <c r="FN32" s="161"/>
      <c r="FO32" s="161"/>
      <c r="FP32" s="161"/>
      <c r="FQ32" s="161"/>
      <c r="FR32" s="161"/>
      <c r="FS32" s="161"/>
      <c r="FT32" s="161"/>
      <c r="FU32" s="161"/>
      <c r="FV32" s="161"/>
      <c r="FW32" s="161"/>
      <c r="FX32" s="161"/>
      <c r="FY32" s="161"/>
      <c r="FZ32" s="161"/>
      <c r="GA32" s="161"/>
      <c r="GB32" s="161"/>
      <c r="GC32" s="161"/>
      <c r="GD32" s="161"/>
      <c r="GE32" s="161"/>
      <c r="GF32" s="161"/>
      <c r="GG32" s="161"/>
      <c r="GH32" s="161"/>
      <c r="GI32" s="161"/>
      <c r="GJ32" s="161"/>
      <c r="GK32" s="161"/>
      <c r="GL32" s="161"/>
      <c r="GM32" s="161"/>
      <c r="GN32" s="161"/>
      <c r="GO32" s="161"/>
      <c r="GP32" s="161"/>
      <c r="GQ32" s="161"/>
      <c r="GR32" s="161"/>
      <c r="GS32" s="161"/>
      <c r="GT32" s="161"/>
      <c r="GU32" s="161"/>
      <c r="GV32" s="161"/>
      <c r="GW32" s="161"/>
      <c r="GX32" s="161"/>
      <c r="GY32" s="161"/>
      <c r="GZ32" s="161"/>
      <c r="HA32" s="161"/>
      <c r="HB32" s="161"/>
      <c r="HC32" s="161"/>
      <c r="HD32" s="161"/>
      <c r="HE32" s="161"/>
      <c r="HF32" s="161"/>
      <c r="HG32" s="161"/>
      <c r="HH32" s="161"/>
      <c r="HI32" s="161"/>
      <c r="HJ32" s="161"/>
      <c r="HK32" s="161"/>
      <c r="HL32" s="161"/>
      <c r="HM32" s="161"/>
      <c r="HN32" s="161"/>
      <c r="HO32" s="161"/>
      <c r="HP32" s="161"/>
      <c r="HQ32" s="161"/>
      <c r="HR32" s="161"/>
      <c r="HS32" s="161"/>
      <c r="HT32" s="161"/>
      <c r="HU32" s="161"/>
      <c r="HV32" s="161"/>
      <c r="HW32" s="161"/>
      <c r="HX32" s="161"/>
      <c r="HY32" s="161"/>
      <c r="HZ32" s="161"/>
      <c r="IA32" s="161"/>
      <c r="IB32" s="161"/>
      <c r="IC32" s="161"/>
      <c r="ID32" s="161"/>
      <c r="IE32" s="161"/>
      <c r="IF32" s="161"/>
      <c r="IG32" s="161"/>
      <c r="IH32" s="161"/>
      <c r="II32" s="161"/>
      <c r="IJ32" s="161"/>
      <c r="IK32" s="161"/>
      <c r="IL32" s="161"/>
      <c r="IM32" s="161"/>
      <c r="IN32" s="161"/>
      <c r="IO32" s="161"/>
      <c r="IP32" s="161"/>
      <c r="IQ32" s="161"/>
      <c r="IR32" s="161"/>
      <c r="IS32" s="161"/>
      <c r="IT32" s="161"/>
      <c r="IU32" s="161"/>
      <c r="IV32" s="161"/>
      <c r="IW32" s="161"/>
      <c r="IX32" s="161"/>
      <c r="IY32" s="161"/>
      <c r="IZ32" s="161"/>
      <c r="JA32" s="161"/>
      <c r="JB32" s="161"/>
      <c r="JC32" s="161"/>
      <c r="JD32" s="161"/>
      <c r="JE32" s="161"/>
      <c r="JF32" s="161"/>
      <c r="JG32" s="161"/>
      <c r="JH32" s="161"/>
      <c r="JI32" s="161"/>
      <c r="JJ32" s="161"/>
      <c r="JK32" s="161"/>
      <c r="JL32" s="161"/>
      <c r="JM32" s="161"/>
      <c r="JN32" s="161"/>
      <c r="JO32" s="161"/>
      <c r="JP32" s="161"/>
      <c r="JQ32" s="161"/>
      <c r="JR32" s="161"/>
      <c r="JS32" s="161"/>
      <c r="JT32" s="161"/>
      <c r="JU32" s="161"/>
      <c r="JV32" s="161"/>
      <c r="JW32" s="161"/>
      <c r="JX32" s="161"/>
      <c r="JY32" s="161"/>
      <c r="JZ32" s="161"/>
      <c r="KA32" s="161"/>
      <c r="KB32" s="161"/>
      <c r="KC32" s="161"/>
      <c r="KD32" s="161"/>
      <c r="KE32" s="161"/>
      <c r="KF32" s="161"/>
      <c r="KG32" s="161"/>
      <c r="KH32" s="161"/>
      <c r="KI32" s="161"/>
      <c r="KJ32" s="161"/>
      <c r="KK32" s="161"/>
      <c r="KL32" s="161"/>
      <c r="KM32" s="161"/>
      <c r="KN32" s="161"/>
      <c r="KO32" s="161"/>
      <c r="KP32" s="161"/>
      <c r="KQ32" s="161"/>
      <c r="KR32" s="161"/>
      <c r="KS32" s="161"/>
      <c r="KT32" s="161"/>
      <c r="KU32" s="161"/>
      <c r="KV32" s="161"/>
      <c r="KW32" s="161"/>
      <c r="KX32" s="161"/>
      <c r="KY32" s="161"/>
      <c r="KZ32" s="161"/>
      <c r="LA32" s="161"/>
      <c r="LB32" s="161"/>
      <c r="LC32" s="161"/>
      <c r="LD32" s="161"/>
      <c r="LE32" s="161"/>
      <c r="LF32" s="161"/>
      <c r="LG32" s="161"/>
      <c r="LH32" s="161"/>
      <c r="LI32" s="161"/>
      <c r="LJ32" s="161"/>
      <c r="LK32" s="161"/>
      <c r="LL32" s="161"/>
      <c r="LM32" s="161"/>
      <c r="LN32" s="161"/>
      <c r="LO32" s="161"/>
      <c r="LP32" s="161"/>
      <c r="LQ32" s="161"/>
      <c r="LR32" s="161"/>
      <c r="LS32" s="161"/>
      <c r="LT32" s="161"/>
      <c r="LU32" s="161"/>
      <c r="LV32" s="161"/>
      <c r="LW32" s="161"/>
      <c r="LX32" s="161"/>
      <c r="LY32" s="161"/>
      <c r="LZ32" s="161"/>
      <c r="MA32" s="161"/>
      <c r="MB32" s="161"/>
      <c r="MC32" s="161"/>
      <c r="MD32" s="161"/>
      <c r="ME32" s="161"/>
      <c r="MF32" s="161"/>
      <c r="MG32" s="161"/>
      <c r="MH32" s="161"/>
      <c r="MI32" s="161"/>
      <c r="MJ32" s="161"/>
      <c r="MK32" s="161"/>
      <c r="ML32" s="161"/>
      <c r="MM32" s="161"/>
      <c r="MN32" s="161"/>
      <c r="MO32" s="161"/>
      <c r="MP32" s="161"/>
      <c r="MQ32" s="161"/>
      <c r="MR32" s="161"/>
      <c r="MS32" s="161"/>
      <c r="MT32" s="161"/>
      <c r="MU32" s="161"/>
      <c r="MV32" s="161"/>
      <c r="MW32" s="161"/>
      <c r="MX32" s="161"/>
      <c r="MY32" s="161"/>
      <c r="MZ32" s="161"/>
      <c r="NA32" s="161"/>
      <c r="NB32" s="161"/>
      <c r="NC32" s="161"/>
      <c r="ND32" s="161"/>
      <c r="NE32" s="161"/>
      <c r="NF32" s="161"/>
      <c r="NG32" s="161"/>
      <c r="NH32" s="161"/>
      <c r="NI32" s="161"/>
      <c r="NJ32" s="161"/>
      <c r="NK32" s="161"/>
      <c r="NL32" s="161"/>
      <c r="NM32" s="161"/>
      <c r="NN32" s="161"/>
      <c r="NO32" s="161"/>
      <c r="NP32" s="161"/>
      <c r="NQ32" s="161"/>
      <c r="NR32" s="161"/>
      <c r="NS32" s="161"/>
      <c r="NT32" s="161"/>
      <c r="NU32" s="161"/>
      <c r="NV32" s="161"/>
      <c r="NW32" s="161"/>
      <c r="NX32" s="161"/>
      <c r="NY32" s="161"/>
      <c r="NZ32" s="161"/>
      <c r="OA32" s="161"/>
      <c r="OB32" s="161"/>
      <c r="OC32" s="161"/>
      <c r="OD32" s="161"/>
      <c r="OE32" s="161"/>
      <c r="OF32" s="161"/>
      <c r="OG32" s="161"/>
      <c r="OH32" s="161"/>
      <c r="OI32" s="161"/>
      <c r="OJ32" s="161"/>
      <c r="OK32" s="161"/>
      <c r="OL32" s="161"/>
      <c r="OM32" s="161"/>
      <c r="ON32" s="161"/>
      <c r="OO32" s="161"/>
      <c r="OP32" s="161"/>
      <c r="OQ32" s="161"/>
      <c r="OR32" s="161"/>
      <c r="OS32" s="161"/>
      <c r="OT32" s="161"/>
      <c r="OU32" s="161"/>
      <c r="OV32" s="161"/>
      <c r="OW32" s="161"/>
      <c r="OX32" s="161"/>
      <c r="OY32" s="161"/>
      <c r="OZ32" s="161"/>
      <c r="PA32" s="161"/>
      <c r="PB32" s="161"/>
      <c r="PC32" s="161"/>
      <c r="PD32" s="161"/>
      <c r="PE32" s="161"/>
      <c r="PF32" s="161"/>
      <c r="PG32" s="161"/>
      <c r="PH32" s="161"/>
      <c r="PI32" s="161"/>
      <c r="PJ32" s="161"/>
      <c r="PK32" s="161"/>
      <c r="PL32" s="161"/>
      <c r="PM32" s="161"/>
      <c r="PN32" s="161"/>
      <c r="PO32" s="161"/>
      <c r="PP32" s="161"/>
      <c r="PQ32" s="161"/>
      <c r="PR32" s="161"/>
      <c r="PS32" s="161"/>
      <c r="PT32" s="161"/>
      <c r="PU32" s="161"/>
      <c r="PV32" s="161"/>
      <c r="PW32" s="161"/>
      <c r="PX32" s="161"/>
      <c r="PY32" s="161"/>
      <c r="PZ32" s="161"/>
      <c r="QA32" s="161"/>
      <c r="QB32" s="161"/>
      <c r="QC32" s="161"/>
      <c r="QD32" s="161"/>
      <c r="QE32" s="161"/>
      <c r="QF32" s="161"/>
      <c r="QG32" s="161"/>
      <c r="QH32" s="161"/>
      <c r="QI32" s="161"/>
      <c r="QJ32" s="161"/>
      <c r="QK32" s="161"/>
      <c r="QL32" s="161"/>
      <c r="QM32" s="161"/>
      <c r="QN32" s="161"/>
      <c r="QO32" s="161"/>
      <c r="QP32" s="161"/>
      <c r="QQ32" s="161"/>
      <c r="QR32" s="161"/>
      <c r="QS32" s="161"/>
      <c r="QT32" s="161"/>
      <c r="QU32" s="161"/>
      <c r="QV32" s="161"/>
      <c r="QW32" s="161"/>
      <c r="QX32" s="161"/>
      <c r="QY32" s="161"/>
      <c r="QZ32" s="161"/>
      <c r="RA32" s="161"/>
      <c r="RB32" s="161"/>
      <c r="RC32" s="161"/>
      <c r="RD32" s="161"/>
      <c r="RE32" s="161"/>
      <c r="RF32" s="161"/>
      <c r="RG32" s="161"/>
      <c r="RH32" s="161"/>
      <c r="RI32" s="161"/>
      <c r="RJ32" s="161"/>
      <c r="RK32" s="161"/>
      <c r="RL32" s="161"/>
      <c r="RM32" s="161"/>
      <c r="RN32" s="161"/>
      <c r="RO32" s="161"/>
      <c r="RP32" s="161"/>
      <c r="RQ32" s="161"/>
      <c r="RR32" s="161"/>
      <c r="RS32" s="161"/>
      <c r="RT32" s="161"/>
      <c r="RU32" s="161"/>
      <c r="RV32" s="161"/>
      <c r="RW32" s="161"/>
      <c r="RX32" s="161"/>
      <c r="RY32" s="161"/>
      <c r="RZ32" s="161"/>
      <c r="SA32" s="161"/>
      <c r="SB32" s="161"/>
      <c r="SC32" s="161"/>
      <c r="SD32" s="161"/>
      <c r="SE32" s="161"/>
      <c r="SF32" s="161"/>
      <c r="SG32" s="161"/>
      <c r="SH32" s="161"/>
      <c r="SI32" s="161"/>
      <c r="SJ32" s="161"/>
      <c r="SK32" s="161"/>
      <c r="SL32" s="161"/>
      <c r="SM32" s="161"/>
      <c r="SN32" s="161"/>
      <c r="SO32" s="161"/>
      <c r="SP32" s="161"/>
      <c r="SQ32" s="161"/>
      <c r="SR32" s="161"/>
      <c r="SS32" s="161"/>
      <c r="ST32" s="161"/>
      <c r="SU32" s="161"/>
      <c r="SV32" s="161"/>
      <c r="SW32" s="161"/>
      <c r="SX32" s="161"/>
      <c r="SY32" s="161"/>
      <c r="SZ32" s="161"/>
      <c r="TA32" s="161"/>
      <c r="TB32" s="161"/>
      <c r="TC32" s="161"/>
      <c r="TD32" s="161"/>
      <c r="TE32" s="161"/>
      <c r="TF32" s="161"/>
      <c r="TG32" s="161"/>
      <c r="TH32" s="161"/>
      <c r="TI32" s="161"/>
      <c r="TJ32" s="161"/>
      <c r="TK32" s="161"/>
      <c r="TL32" s="161"/>
      <c r="TM32" s="161"/>
      <c r="TN32" s="161"/>
      <c r="TO32" s="161"/>
      <c r="TP32" s="161"/>
      <c r="TQ32" s="161"/>
      <c r="TR32" s="161"/>
      <c r="TS32" s="161"/>
      <c r="TT32" s="161"/>
      <c r="TU32" s="161"/>
      <c r="TV32" s="161"/>
      <c r="TW32" s="161"/>
      <c r="TX32" s="161"/>
      <c r="TY32" s="161"/>
      <c r="TZ32" s="161"/>
      <c r="UA32" s="161"/>
      <c r="UB32" s="161"/>
      <c r="UC32" s="161"/>
      <c r="UD32" s="161"/>
      <c r="UE32" s="161"/>
      <c r="UF32" s="161"/>
      <c r="UG32" s="161"/>
      <c r="UH32" s="161"/>
      <c r="UI32" s="161"/>
      <c r="UJ32" s="161"/>
      <c r="UK32" s="161"/>
      <c r="UL32" s="161"/>
      <c r="UM32" s="161"/>
      <c r="UN32" s="161"/>
      <c r="UO32" s="161"/>
      <c r="UP32" s="161"/>
      <c r="UQ32" s="161"/>
      <c r="UR32" s="161"/>
      <c r="US32" s="161"/>
      <c r="UT32" s="161"/>
      <c r="UU32" s="161"/>
      <c r="UV32" s="161"/>
      <c r="UW32" s="161"/>
      <c r="UX32" s="161"/>
      <c r="UY32" s="161"/>
      <c r="UZ32" s="161"/>
      <c r="VA32" s="161"/>
      <c r="VB32" s="161"/>
      <c r="VC32" s="161"/>
      <c r="VD32" s="161"/>
      <c r="VE32" s="161"/>
      <c r="VF32" s="161"/>
      <c r="VG32" s="161"/>
      <c r="VH32" s="161"/>
      <c r="VI32" s="161"/>
      <c r="VJ32" s="161"/>
      <c r="VK32" s="161"/>
      <c r="VL32" s="161"/>
      <c r="VM32" s="161"/>
      <c r="VN32" s="161"/>
      <c r="VO32" s="161"/>
      <c r="VP32" s="161"/>
      <c r="VQ32" s="161"/>
      <c r="VR32" s="161"/>
      <c r="VS32" s="161"/>
      <c r="VT32" s="161"/>
      <c r="VU32" s="161"/>
      <c r="VV32" s="161"/>
      <c r="VW32" s="161"/>
      <c r="VX32" s="161"/>
      <c r="VY32" s="161"/>
      <c r="VZ32" s="161"/>
      <c r="WA32" s="161"/>
      <c r="WB32" s="161"/>
      <c r="WC32" s="161"/>
      <c r="WD32" s="161"/>
      <c r="WE32" s="161"/>
      <c r="WF32" s="161"/>
      <c r="WG32" s="161"/>
      <c r="WH32" s="161"/>
      <c r="WI32" s="161"/>
      <c r="WJ32" s="161"/>
      <c r="WK32" s="161"/>
      <c r="WL32" s="161"/>
      <c r="WM32" s="161"/>
      <c r="WN32" s="161"/>
      <c r="WO32" s="161"/>
      <c r="WP32" s="161"/>
      <c r="WQ32" s="161"/>
      <c r="WR32" s="161"/>
      <c r="WS32" s="161"/>
      <c r="WT32" s="161"/>
      <c r="WU32" s="161"/>
      <c r="WV32" s="161"/>
      <c r="WW32" s="161"/>
      <c r="WX32" s="161"/>
      <c r="WY32" s="161"/>
      <c r="WZ32" s="161"/>
      <c r="XA32" s="161"/>
      <c r="XB32" s="161"/>
      <c r="XC32" s="161"/>
      <c r="XD32" s="161"/>
      <c r="XE32" s="161"/>
      <c r="XF32" s="161"/>
      <c r="XG32" s="161"/>
      <c r="XH32" s="161"/>
      <c r="XI32" s="161"/>
      <c r="XJ32" s="161"/>
      <c r="XK32" s="161"/>
      <c r="XL32" s="161"/>
      <c r="XM32" s="161"/>
      <c r="XN32" s="161"/>
      <c r="XO32" s="161"/>
      <c r="XP32" s="161"/>
      <c r="XQ32" s="161"/>
      <c r="XR32" s="161"/>
      <c r="XS32" s="161"/>
      <c r="XT32" s="161"/>
      <c r="XU32" s="161"/>
      <c r="XV32" s="161"/>
      <c r="XW32" s="161"/>
      <c r="XX32" s="161"/>
      <c r="XY32" s="161"/>
      <c r="XZ32" s="161"/>
      <c r="YA32" s="161"/>
      <c r="YB32" s="161"/>
      <c r="YC32" s="161"/>
      <c r="YD32" s="161"/>
      <c r="YE32" s="161"/>
      <c r="YF32" s="161"/>
      <c r="YG32" s="161"/>
      <c r="YH32" s="161"/>
      <c r="YI32" s="161"/>
      <c r="YJ32" s="161"/>
      <c r="YK32" s="161"/>
      <c r="YL32" s="161"/>
      <c r="YM32" s="161"/>
      <c r="YN32" s="161"/>
      <c r="YO32" s="161"/>
      <c r="YP32" s="161"/>
      <c r="YQ32" s="161"/>
      <c r="YR32" s="161"/>
      <c r="YS32" s="161"/>
      <c r="YT32" s="161"/>
      <c r="YU32" s="161"/>
      <c r="YV32" s="161"/>
      <c r="YW32" s="161"/>
      <c r="YX32" s="161"/>
      <c r="YY32" s="161"/>
      <c r="YZ32" s="161"/>
      <c r="ZA32" s="161"/>
      <c r="ZB32" s="161"/>
      <c r="ZC32" s="161"/>
      <c r="ZD32" s="161"/>
      <c r="ZE32" s="161"/>
      <c r="ZF32" s="161"/>
      <c r="ZG32" s="161"/>
      <c r="ZH32" s="161"/>
      <c r="ZI32" s="161"/>
      <c r="ZJ32" s="161"/>
      <c r="ZK32" s="161"/>
      <c r="ZL32" s="161"/>
      <c r="ZM32" s="161"/>
      <c r="ZN32" s="161"/>
      <c r="ZO32" s="161"/>
      <c r="ZP32" s="161"/>
      <c r="ZQ32" s="161"/>
      <c r="ZR32" s="161"/>
      <c r="ZS32" s="161"/>
      <c r="ZT32" s="161"/>
      <c r="ZU32" s="161"/>
      <c r="ZV32" s="161"/>
      <c r="ZW32" s="161"/>
      <c r="ZX32" s="161"/>
      <c r="ZY32" s="161"/>
      <c r="ZZ32" s="161"/>
      <c r="AAA32" s="161"/>
      <c r="AAB32" s="161"/>
      <c r="AAC32" s="161"/>
      <c r="AAD32" s="161"/>
      <c r="AAE32" s="161"/>
      <c r="AAF32" s="161"/>
      <c r="AAG32" s="161"/>
      <c r="AAH32" s="161"/>
      <c r="AAI32" s="161"/>
      <c r="AAJ32" s="161"/>
      <c r="AAK32" s="161"/>
      <c r="AAL32" s="161"/>
      <c r="AAM32" s="161"/>
      <c r="AAN32" s="161"/>
      <c r="AAO32" s="161"/>
      <c r="AAP32" s="161"/>
      <c r="AAQ32" s="161"/>
      <c r="AAR32" s="161"/>
      <c r="AAS32" s="161"/>
      <c r="AAT32" s="161"/>
      <c r="AAU32" s="161"/>
      <c r="AAV32" s="161"/>
      <c r="AAW32" s="161"/>
      <c r="AAX32" s="161"/>
      <c r="AAY32" s="161"/>
      <c r="AAZ32" s="161"/>
      <c r="ABA32" s="161"/>
      <c r="ABB32" s="161"/>
      <c r="ABC32" s="161"/>
      <c r="ABD32" s="161"/>
      <c r="ABE32" s="161"/>
      <c r="ABF32" s="161"/>
      <c r="ABG32" s="161"/>
      <c r="ABH32" s="161"/>
      <c r="ABI32" s="161"/>
      <c r="ABJ32" s="161"/>
      <c r="ABK32" s="161"/>
      <c r="ABL32" s="161"/>
      <c r="ABM32" s="161"/>
      <c r="ABN32" s="161"/>
      <c r="ABO32" s="161"/>
      <c r="ABP32" s="161"/>
      <c r="ABQ32" s="161"/>
      <c r="ABR32" s="161"/>
      <c r="ABS32" s="161"/>
      <c r="ABT32" s="161"/>
      <c r="ABU32" s="161"/>
      <c r="ABV32" s="161"/>
      <c r="ABW32" s="161"/>
      <c r="ABX32" s="161"/>
      <c r="ABY32" s="161"/>
      <c r="ABZ32" s="161"/>
      <c r="ACA32" s="161"/>
      <c r="ACB32" s="161"/>
      <c r="ACC32" s="161"/>
      <c r="ACD32" s="161"/>
      <c r="ACE32" s="161"/>
      <c r="ACF32" s="161"/>
      <c r="ACG32" s="161"/>
      <c r="ACH32" s="161"/>
      <c r="ACI32" s="161"/>
      <c r="ACJ32" s="161"/>
      <c r="ACK32" s="161"/>
      <c r="ACL32" s="161"/>
      <c r="ACM32" s="161"/>
      <c r="ACN32" s="161"/>
      <c r="ACO32" s="161"/>
      <c r="ACP32" s="161"/>
      <c r="ACQ32" s="161"/>
      <c r="ACR32" s="161"/>
      <c r="ACS32" s="161"/>
      <c r="ACT32" s="161"/>
      <c r="ACU32" s="161"/>
      <c r="ACV32" s="161"/>
      <c r="ACW32" s="161"/>
      <c r="ACX32" s="161"/>
      <c r="ACY32" s="161"/>
      <c r="ACZ32" s="161"/>
      <c r="ADA32" s="161"/>
      <c r="ADB32" s="161"/>
      <c r="ADC32" s="161"/>
      <c r="ADD32" s="161"/>
      <c r="ADE32" s="161"/>
      <c r="ADF32" s="161"/>
      <c r="ADG32" s="161"/>
      <c r="ADH32" s="161"/>
      <c r="ADI32" s="161"/>
      <c r="ADJ32" s="161"/>
      <c r="ADK32" s="161"/>
      <c r="ADL32" s="161"/>
      <c r="ADM32" s="161"/>
      <c r="ADN32" s="161"/>
      <c r="ADO32" s="161"/>
      <c r="ADP32" s="161"/>
      <c r="ADQ32" s="161"/>
      <c r="ADR32" s="161"/>
      <c r="ADS32" s="161"/>
      <c r="ADT32" s="161"/>
      <c r="ADU32" s="161"/>
      <c r="ADV32" s="161"/>
      <c r="ADW32" s="161"/>
      <c r="ADX32" s="161"/>
      <c r="ADY32" s="161"/>
      <c r="ADZ32" s="161"/>
      <c r="AEA32" s="161"/>
      <c r="AEB32" s="161"/>
      <c r="AEC32" s="161"/>
      <c r="AED32" s="161"/>
      <c r="AEE32" s="161"/>
      <c r="AEF32" s="161"/>
      <c r="AEG32" s="161"/>
      <c r="AEH32" s="161"/>
      <c r="AEI32" s="161"/>
      <c r="AEJ32" s="161"/>
      <c r="AEK32" s="161"/>
      <c r="AEL32" s="161"/>
      <c r="AEM32" s="161"/>
      <c r="AEN32" s="161"/>
      <c r="AEO32" s="161"/>
      <c r="AEP32" s="161"/>
      <c r="AEQ32" s="161"/>
      <c r="AER32" s="161"/>
      <c r="AES32" s="161"/>
      <c r="AET32" s="161"/>
      <c r="AEU32" s="161"/>
      <c r="AEV32" s="161"/>
      <c r="AEW32" s="161"/>
      <c r="AEX32" s="161"/>
      <c r="AEY32" s="161"/>
      <c r="AEZ32" s="161"/>
      <c r="AFA32" s="161"/>
      <c r="AFB32" s="161"/>
      <c r="AFC32" s="161"/>
      <c r="AFD32" s="161"/>
      <c r="AFE32" s="161"/>
      <c r="AFF32" s="161"/>
      <c r="AFG32" s="161"/>
      <c r="AFH32" s="161"/>
      <c r="AFI32" s="161"/>
      <c r="AFJ32" s="161"/>
      <c r="AFK32" s="161"/>
      <c r="AFL32" s="161"/>
      <c r="AFM32" s="161"/>
      <c r="AFN32" s="161"/>
      <c r="AFO32" s="161"/>
      <c r="AFP32" s="161"/>
      <c r="AFQ32" s="161"/>
      <c r="AFR32" s="161"/>
      <c r="AFS32" s="161"/>
      <c r="AFT32" s="161"/>
      <c r="AFU32" s="161"/>
      <c r="AFV32" s="161"/>
      <c r="AFW32" s="161"/>
      <c r="AFX32" s="161"/>
      <c r="AFY32" s="161"/>
      <c r="AFZ32" s="161"/>
      <c r="AGA32" s="161"/>
      <c r="AGB32" s="161"/>
      <c r="AGC32" s="161"/>
      <c r="AGD32" s="161"/>
      <c r="AGE32" s="161"/>
      <c r="AGF32" s="161"/>
      <c r="AGG32" s="161"/>
      <c r="AGH32" s="161"/>
      <c r="AGI32" s="161"/>
      <c r="AGJ32" s="161"/>
      <c r="AGK32" s="161"/>
      <c r="AGL32" s="161"/>
      <c r="AGM32" s="161"/>
      <c r="AGN32" s="161"/>
      <c r="AGO32" s="161"/>
      <c r="AGP32" s="161"/>
      <c r="AGQ32" s="161"/>
      <c r="AGR32" s="161"/>
      <c r="AGS32" s="161"/>
      <c r="AGT32" s="161"/>
      <c r="AGU32" s="161"/>
      <c r="AGV32" s="161"/>
      <c r="AGW32" s="161"/>
      <c r="AGX32" s="161"/>
      <c r="AGY32" s="161"/>
      <c r="AGZ32" s="161"/>
      <c r="AHA32" s="161"/>
      <c r="AHB32" s="161"/>
      <c r="AHC32" s="161"/>
      <c r="AHD32" s="161"/>
      <c r="AHE32" s="161"/>
      <c r="AHF32" s="161"/>
      <c r="AHG32" s="161"/>
      <c r="AHH32" s="161"/>
      <c r="AHI32" s="161"/>
      <c r="AHJ32" s="161"/>
      <c r="AHK32" s="161"/>
      <c r="AHL32" s="161"/>
      <c r="AHM32" s="161"/>
      <c r="AHN32" s="161"/>
      <c r="AHO32" s="161"/>
      <c r="AHP32" s="161"/>
      <c r="AHQ32" s="161"/>
      <c r="AHR32" s="161"/>
      <c r="AHS32" s="161"/>
      <c r="AHT32" s="161"/>
      <c r="AHU32" s="161"/>
      <c r="AHV32" s="161"/>
      <c r="AHW32" s="161"/>
      <c r="AHX32" s="161"/>
      <c r="AHY32" s="161"/>
      <c r="AHZ32" s="161"/>
      <c r="AIA32" s="161"/>
      <c r="AIB32" s="161"/>
      <c r="AIC32" s="161"/>
      <c r="AID32" s="161"/>
      <c r="AIE32" s="161"/>
      <c r="AIF32" s="161"/>
      <c r="AIG32" s="161"/>
      <c r="AIH32" s="161"/>
      <c r="AII32" s="161"/>
      <c r="AIJ32" s="161"/>
      <c r="AIK32" s="161"/>
      <c r="AIL32" s="161"/>
      <c r="AIM32" s="161"/>
      <c r="AIN32" s="161"/>
      <c r="AIO32" s="161"/>
      <c r="AIP32" s="161"/>
      <c r="AIQ32" s="161"/>
      <c r="AIR32" s="161"/>
      <c r="AIS32" s="161"/>
      <c r="AIT32" s="161"/>
      <c r="AIU32" s="161"/>
      <c r="AIV32" s="161"/>
      <c r="AIW32" s="161"/>
      <c r="AIX32" s="161"/>
      <c r="AIY32" s="161"/>
      <c r="AIZ32" s="161"/>
      <c r="AJA32" s="161"/>
      <c r="AJB32" s="161"/>
      <c r="AJC32" s="161"/>
      <c r="AJD32" s="161"/>
      <c r="AJE32" s="161"/>
      <c r="AJF32" s="161"/>
      <c r="AJG32" s="161"/>
      <c r="AJH32" s="161"/>
      <c r="AJI32" s="161"/>
      <c r="AJJ32" s="161"/>
      <c r="AJK32" s="161"/>
      <c r="AJL32" s="161"/>
      <c r="AJM32" s="161"/>
      <c r="AJN32" s="161"/>
      <c r="AJO32" s="161"/>
      <c r="AJP32" s="161"/>
      <c r="AJQ32" s="161"/>
      <c r="AJR32" s="161"/>
      <c r="AJS32" s="161"/>
      <c r="AJT32" s="161"/>
      <c r="AJU32" s="161"/>
      <c r="AJV32" s="161"/>
      <c r="AJW32" s="161"/>
      <c r="AJX32" s="161"/>
      <c r="AJY32" s="161"/>
      <c r="AJZ32" s="161"/>
      <c r="AKA32" s="161"/>
      <c r="AKB32" s="161"/>
      <c r="AKC32" s="161"/>
      <c r="AKD32" s="161"/>
      <c r="AKE32" s="161"/>
      <c r="AKF32" s="161"/>
      <c r="AKG32" s="161"/>
      <c r="AKH32" s="161"/>
      <c r="AKI32" s="161"/>
      <c r="AKJ32" s="161"/>
      <c r="AKK32" s="161"/>
      <c r="AKL32" s="161"/>
      <c r="AKM32" s="161"/>
      <c r="AKN32" s="161"/>
      <c r="AKO32" s="161"/>
      <c r="AKP32" s="161"/>
      <c r="AKQ32" s="161"/>
      <c r="AKR32" s="161"/>
      <c r="AKS32" s="161"/>
      <c r="AKT32" s="161"/>
      <c r="AKU32" s="161"/>
      <c r="AKV32" s="161"/>
      <c r="AKW32" s="161"/>
      <c r="AKX32" s="161"/>
      <c r="AKY32" s="161"/>
      <c r="AKZ32" s="161"/>
      <c r="ALA32" s="161"/>
      <c r="ALB32" s="161"/>
      <c r="ALC32" s="161"/>
      <c r="ALD32" s="161"/>
      <c r="ALE32" s="161"/>
      <c r="ALF32" s="161"/>
      <c r="ALG32" s="161"/>
      <c r="ALH32" s="161"/>
      <c r="ALI32" s="161"/>
      <c r="ALJ32" s="161"/>
      <c r="ALK32" s="161"/>
      <c r="ALL32" s="161"/>
      <c r="ALM32" s="161"/>
      <c r="ALN32" s="161"/>
      <c r="ALO32" s="161"/>
      <c r="ALP32" s="161"/>
      <c r="ALQ32" s="161"/>
      <c r="ALR32" s="161"/>
      <c r="ALS32" s="161"/>
      <c r="ALT32" s="161"/>
      <c r="ALU32" s="161"/>
      <c r="ALV32" s="161"/>
      <c r="ALW32" s="161"/>
      <c r="ALX32" s="161"/>
      <c r="ALY32" s="161"/>
      <c r="ALZ32" s="161"/>
      <c r="AMA32" s="161"/>
      <c r="AMB32" s="161"/>
      <c r="AMC32" s="161"/>
      <c r="AMD32" s="161"/>
      <c r="AME32" s="161"/>
      <c r="AMF32" s="161"/>
      <c r="AMG32" s="161"/>
      <c r="AMH32" s="161"/>
      <c r="AMI32" s="161"/>
    </row>
    <row r="33" spans="1:2686" s="163" customFormat="1" x14ac:dyDescent="0.25">
      <c r="A33" s="54" t="s">
        <v>1500</v>
      </c>
      <c r="B33" s="14"/>
      <c r="C33" s="14"/>
      <c r="D33" s="139"/>
      <c r="E33" s="139"/>
      <c r="F33" s="139"/>
      <c r="G33" s="14"/>
      <c r="H33" s="160"/>
      <c r="I33" s="14" t="s">
        <v>1501</v>
      </c>
      <c r="J33" s="160" t="s">
        <v>1502</v>
      </c>
      <c r="K33" s="14"/>
      <c r="L33" s="14"/>
      <c r="M33" s="14"/>
      <c r="N33" s="14"/>
      <c r="O33" s="14"/>
      <c r="P33" s="14"/>
      <c r="Q33" s="14"/>
      <c r="R33" s="14"/>
      <c r="S33" s="14"/>
      <c r="T33" s="14"/>
      <c r="U33" s="14"/>
      <c r="V33" s="14"/>
      <c r="W33" s="14"/>
      <c r="X33" s="14"/>
      <c r="Y33" s="14"/>
      <c r="Z33" s="14"/>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c r="BM33" s="161"/>
      <c r="BN33" s="161"/>
      <c r="BO33" s="161"/>
      <c r="BP33" s="161"/>
      <c r="BQ33" s="161"/>
      <c r="BR33" s="161"/>
      <c r="BS33" s="161"/>
      <c r="BT33" s="161"/>
      <c r="BU33" s="161"/>
      <c r="BV33" s="161"/>
      <c r="BW33" s="161"/>
      <c r="BX33" s="161"/>
      <c r="BY33" s="161"/>
      <c r="BZ33" s="161"/>
      <c r="CA33" s="161"/>
      <c r="CB33" s="161"/>
      <c r="CC33" s="161"/>
      <c r="CD33" s="161"/>
      <c r="CE33" s="161"/>
      <c r="CF33" s="161"/>
      <c r="CG33" s="161"/>
      <c r="CH33" s="161"/>
      <c r="CI33" s="161"/>
      <c r="CJ33" s="161"/>
      <c r="CK33" s="161"/>
      <c r="CL33" s="161"/>
      <c r="CM33" s="161"/>
      <c r="CN33" s="161"/>
      <c r="CO33" s="161"/>
      <c r="CP33" s="161"/>
      <c r="CQ33" s="161"/>
      <c r="CR33" s="161"/>
      <c r="CS33" s="161"/>
      <c r="CT33" s="161"/>
      <c r="CU33" s="161"/>
      <c r="CV33" s="161"/>
      <c r="CW33" s="161"/>
      <c r="CX33" s="161"/>
      <c r="CY33" s="161"/>
      <c r="CZ33" s="161"/>
      <c r="DA33" s="161"/>
      <c r="DB33" s="161"/>
      <c r="DC33" s="161"/>
      <c r="DD33" s="161"/>
      <c r="DE33" s="161"/>
      <c r="DF33" s="161"/>
      <c r="DG33" s="161"/>
      <c r="DH33" s="161"/>
      <c r="DI33" s="161"/>
      <c r="DJ33" s="161"/>
      <c r="DK33" s="161"/>
      <c r="DL33" s="161"/>
      <c r="DM33" s="161"/>
      <c r="DN33" s="161"/>
      <c r="DO33" s="161"/>
      <c r="DP33" s="161"/>
      <c r="DQ33" s="161"/>
      <c r="DR33" s="161"/>
      <c r="DS33" s="161"/>
      <c r="DT33" s="161"/>
      <c r="DU33" s="161"/>
      <c r="DV33" s="161"/>
      <c r="DW33" s="161"/>
      <c r="DX33" s="161"/>
      <c r="DY33" s="161"/>
      <c r="DZ33" s="161"/>
      <c r="EA33" s="161"/>
      <c r="EB33" s="161"/>
      <c r="EC33" s="161"/>
      <c r="ED33" s="161"/>
      <c r="EE33" s="161"/>
      <c r="EF33" s="161"/>
      <c r="EG33" s="161"/>
      <c r="EH33" s="161"/>
      <c r="EI33" s="161"/>
      <c r="EJ33" s="161"/>
      <c r="EK33" s="161"/>
      <c r="EL33" s="161"/>
      <c r="EM33" s="161"/>
      <c r="EN33" s="161"/>
      <c r="EO33" s="161"/>
      <c r="EP33" s="161"/>
      <c r="EQ33" s="161"/>
      <c r="ER33" s="161"/>
      <c r="ES33" s="161"/>
      <c r="ET33" s="161"/>
      <c r="EU33" s="161"/>
      <c r="EV33" s="161"/>
      <c r="EW33" s="161"/>
      <c r="EX33" s="161"/>
      <c r="EY33" s="161"/>
      <c r="EZ33" s="161"/>
      <c r="FA33" s="161"/>
      <c r="FB33" s="161"/>
      <c r="FC33" s="161"/>
      <c r="FD33" s="161"/>
      <c r="FE33" s="161"/>
      <c r="FF33" s="161"/>
      <c r="FG33" s="161"/>
      <c r="FH33" s="161"/>
      <c r="FI33" s="161"/>
      <c r="FJ33" s="161"/>
      <c r="FK33" s="161"/>
      <c r="FL33" s="161"/>
      <c r="FM33" s="161"/>
      <c r="FN33" s="161"/>
      <c r="FO33" s="161"/>
      <c r="FP33" s="161"/>
      <c r="FQ33" s="161"/>
      <c r="FR33" s="161"/>
      <c r="FS33" s="161"/>
      <c r="FT33" s="161"/>
      <c r="FU33" s="161"/>
      <c r="FV33" s="161"/>
      <c r="FW33" s="161"/>
      <c r="FX33" s="161"/>
      <c r="FY33" s="161"/>
      <c r="FZ33" s="161"/>
      <c r="GA33" s="161"/>
      <c r="GB33" s="161"/>
      <c r="GC33" s="161"/>
      <c r="GD33" s="161"/>
      <c r="GE33" s="161"/>
      <c r="GF33" s="161"/>
      <c r="GG33" s="161"/>
      <c r="GH33" s="161"/>
      <c r="GI33" s="161"/>
      <c r="GJ33" s="161"/>
      <c r="GK33" s="161"/>
      <c r="GL33" s="161"/>
      <c r="GM33" s="161"/>
      <c r="GN33" s="161"/>
      <c r="GO33" s="161"/>
      <c r="GP33" s="161"/>
      <c r="GQ33" s="161"/>
      <c r="GR33" s="161"/>
      <c r="GS33" s="161"/>
      <c r="GT33" s="161"/>
      <c r="GU33" s="161"/>
      <c r="GV33" s="161"/>
      <c r="GW33" s="161"/>
      <c r="GX33" s="161"/>
      <c r="GY33" s="161"/>
      <c r="GZ33" s="161"/>
      <c r="HA33" s="161"/>
      <c r="HB33" s="161"/>
      <c r="HC33" s="161"/>
      <c r="HD33" s="161"/>
      <c r="HE33" s="161"/>
      <c r="HF33" s="161"/>
      <c r="HG33" s="161"/>
      <c r="HH33" s="161"/>
      <c r="HI33" s="161"/>
      <c r="HJ33" s="161"/>
      <c r="HK33" s="161"/>
      <c r="HL33" s="161"/>
      <c r="HM33" s="161"/>
      <c r="HN33" s="161"/>
      <c r="HO33" s="161"/>
      <c r="HP33" s="161"/>
      <c r="HQ33" s="161"/>
      <c r="HR33" s="161"/>
      <c r="HS33" s="161"/>
      <c r="HT33" s="161"/>
      <c r="HU33" s="161"/>
      <c r="HV33" s="161"/>
      <c r="HW33" s="161"/>
      <c r="HX33" s="161"/>
      <c r="HY33" s="161"/>
      <c r="HZ33" s="161"/>
      <c r="IA33" s="161"/>
      <c r="IB33" s="161"/>
      <c r="IC33" s="161"/>
      <c r="ID33" s="161"/>
      <c r="IE33" s="161"/>
      <c r="IF33" s="161"/>
      <c r="IG33" s="161"/>
      <c r="IH33" s="161"/>
      <c r="II33" s="161"/>
      <c r="IJ33" s="161"/>
      <c r="IK33" s="161"/>
      <c r="IL33" s="161"/>
      <c r="IM33" s="161"/>
      <c r="IN33" s="161"/>
      <c r="IO33" s="161"/>
      <c r="IP33" s="161"/>
      <c r="IQ33" s="161"/>
      <c r="IR33" s="161"/>
      <c r="IS33" s="161"/>
      <c r="IT33" s="161"/>
      <c r="IU33" s="161"/>
      <c r="IV33" s="161"/>
      <c r="IW33" s="161"/>
      <c r="IX33" s="161"/>
      <c r="IY33" s="161"/>
      <c r="IZ33" s="161"/>
      <c r="JA33" s="161"/>
      <c r="JB33" s="161"/>
      <c r="JC33" s="161"/>
      <c r="JD33" s="161"/>
      <c r="JE33" s="161"/>
      <c r="JF33" s="161"/>
      <c r="JG33" s="161"/>
      <c r="JH33" s="161"/>
      <c r="JI33" s="161"/>
      <c r="JJ33" s="161"/>
      <c r="JK33" s="161"/>
      <c r="JL33" s="161"/>
      <c r="JM33" s="161"/>
      <c r="JN33" s="161"/>
      <c r="JO33" s="161"/>
      <c r="JP33" s="161"/>
      <c r="JQ33" s="161"/>
      <c r="JR33" s="161"/>
      <c r="JS33" s="161"/>
      <c r="JT33" s="161"/>
      <c r="JU33" s="161"/>
      <c r="JV33" s="161"/>
      <c r="JW33" s="161"/>
      <c r="JX33" s="161"/>
      <c r="JY33" s="161"/>
      <c r="JZ33" s="161"/>
      <c r="KA33" s="161"/>
      <c r="KB33" s="161"/>
      <c r="KC33" s="161"/>
      <c r="KD33" s="161"/>
      <c r="KE33" s="161"/>
      <c r="KF33" s="161"/>
      <c r="KG33" s="161"/>
      <c r="KH33" s="161"/>
      <c r="KI33" s="161"/>
      <c r="KJ33" s="161"/>
      <c r="KK33" s="161"/>
      <c r="KL33" s="161"/>
      <c r="KM33" s="161"/>
      <c r="KN33" s="161"/>
      <c r="KO33" s="161"/>
      <c r="KP33" s="161"/>
      <c r="KQ33" s="161"/>
      <c r="KR33" s="161"/>
      <c r="KS33" s="161"/>
      <c r="KT33" s="161"/>
      <c r="KU33" s="161"/>
      <c r="KV33" s="161"/>
      <c r="KW33" s="161"/>
      <c r="KX33" s="161"/>
      <c r="KY33" s="161"/>
      <c r="KZ33" s="161"/>
      <c r="LA33" s="161"/>
      <c r="LB33" s="161"/>
      <c r="LC33" s="161"/>
      <c r="LD33" s="161"/>
      <c r="LE33" s="161"/>
      <c r="LF33" s="161"/>
      <c r="LG33" s="161"/>
      <c r="LH33" s="161"/>
      <c r="LI33" s="161"/>
      <c r="LJ33" s="161"/>
      <c r="LK33" s="161"/>
      <c r="LL33" s="161"/>
      <c r="LM33" s="161"/>
      <c r="LN33" s="161"/>
      <c r="LO33" s="161"/>
      <c r="LP33" s="161"/>
      <c r="LQ33" s="161"/>
      <c r="LR33" s="161"/>
      <c r="LS33" s="161"/>
      <c r="LT33" s="161"/>
      <c r="LU33" s="161"/>
      <c r="LV33" s="161"/>
      <c r="LW33" s="161"/>
      <c r="LX33" s="161"/>
      <c r="LY33" s="161"/>
      <c r="LZ33" s="161"/>
      <c r="MA33" s="161"/>
      <c r="MB33" s="161"/>
      <c r="MC33" s="161"/>
      <c r="MD33" s="161"/>
      <c r="ME33" s="161"/>
      <c r="MF33" s="161"/>
      <c r="MG33" s="161"/>
      <c r="MH33" s="161"/>
      <c r="MI33" s="161"/>
      <c r="MJ33" s="161"/>
      <c r="MK33" s="161"/>
      <c r="ML33" s="161"/>
      <c r="MM33" s="161"/>
      <c r="MN33" s="161"/>
      <c r="MO33" s="161"/>
      <c r="MP33" s="161"/>
      <c r="MQ33" s="161"/>
      <c r="MR33" s="161"/>
      <c r="MS33" s="161"/>
      <c r="MT33" s="161"/>
      <c r="MU33" s="161"/>
      <c r="MV33" s="161"/>
      <c r="MW33" s="161"/>
      <c r="MX33" s="161"/>
      <c r="MY33" s="161"/>
      <c r="MZ33" s="161"/>
      <c r="NA33" s="161"/>
      <c r="NB33" s="161"/>
      <c r="NC33" s="161"/>
      <c r="ND33" s="161"/>
      <c r="NE33" s="161"/>
      <c r="NF33" s="161"/>
      <c r="NG33" s="161"/>
      <c r="NH33" s="161"/>
      <c r="NI33" s="161"/>
      <c r="NJ33" s="161"/>
      <c r="NK33" s="161"/>
      <c r="NL33" s="161"/>
      <c r="NM33" s="161"/>
      <c r="NN33" s="161"/>
      <c r="NO33" s="161"/>
      <c r="NP33" s="161"/>
      <c r="NQ33" s="161"/>
      <c r="NR33" s="161"/>
      <c r="NS33" s="161"/>
      <c r="NT33" s="161"/>
      <c r="NU33" s="161"/>
      <c r="NV33" s="161"/>
      <c r="NW33" s="161"/>
      <c r="NX33" s="161"/>
      <c r="NY33" s="161"/>
      <c r="NZ33" s="161"/>
      <c r="OA33" s="161"/>
      <c r="OB33" s="161"/>
      <c r="OC33" s="161"/>
      <c r="OD33" s="161"/>
      <c r="OE33" s="161"/>
      <c r="OF33" s="161"/>
      <c r="OG33" s="161"/>
      <c r="OH33" s="161"/>
      <c r="OI33" s="161"/>
      <c r="OJ33" s="161"/>
      <c r="OK33" s="161"/>
      <c r="OL33" s="161"/>
      <c r="OM33" s="161"/>
      <c r="ON33" s="161"/>
      <c r="OO33" s="161"/>
      <c r="OP33" s="161"/>
      <c r="OQ33" s="161"/>
      <c r="OR33" s="161"/>
      <c r="OS33" s="161"/>
      <c r="OT33" s="161"/>
      <c r="OU33" s="161"/>
      <c r="OV33" s="161"/>
      <c r="OW33" s="161"/>
      <c r="OX33" s="161"/>
      <c r="OY33" s="161"/>
      <c r="OZ33" s="161"/>
      <c r="PA33" s="161"/>
      <c r="PB33" s="161"/>
      <c r="PC33" s="161"/>
      <c r="PD33" s="161"/>
      <c r="PE33" s="161"/>
      <c r="PF33" s="161"/>
      <c r="PG33" s="161"/>
      <c r="PH33" s="161"/>
      <c r="PI33" s="161"/>
      <c r="PJ33" s="161"/>
      <c r="PK33" s="161"/>
      <c r="PL33" s="161"/>
      <c r="PM33" s="161"/>
      <c r="PN33" s="161"/>
      <c r="PO33" s="161"/>
      <c r="PP33" s="161"/>
      <c r="PQ33" s="161"/>
      <c r="PR33" s="161"/>
      <c r="PS33" s="161"/>
      <c r="PT33" s="161"/>
      <c r="PU33" s="161"/>
      <c r="PV33" s="161"/>
      <c r="PW33" s="161"/>
      <c r="PX33" s="161"/>
      <c r="PY33" s="161"/>
      <c r="PZ33" s="161"/>
      <c r="QA33" s="161"/>
      <c r="QB33" s="161"/>
      <c r="QC33" s="161"/>
      <c r="QD33" s="161"/>
      <c r="QE33" s="161"/>
      <c r="QF33" s="161"/>
      <c r="QG33" s="161"/>
      <c r="QH33" s="161"/>
      <c r="QI33" s="161"/>
      <c r="QJ33" s="161"/>
      <c r="QK33" s="161"/>
      <c r="QL33" s="161"/>
      <c r="QM33" s="161"/>
      <c r="QN33" s="161"/>
      <c r="QO33" s="161"/>
      <c r="QP33" s="161"/>
      <c r="QQ33" s="161"/>
      <c r="QR33" s="161"/>
      <c r="QS33" s="161"/>
      <c r="QT33" s="161"/>
      <c r="QU33" s="161"/>
      <c r="QV33" s="161"/>
      <c r="QW33" s="161"/>
      <c r="QX33" s="161"/>
      <c r="QY33" s="161"/>
      <c r="QZ33" s="161"/>
      <c r="RA33" s="161"/>
      <c r="RB33" s="161"/>
      <c r="RC33" s="161"/>
      <c r="RD33" s="161"/>
      <c r="RE33" s="161"/>
      <c r="RF33" s="161"/>
      <c r="RG33" s="161"/>
      <c r="RH33" s="161"/>
      <c r="RI33" s="161"/>
      <c r="RJ33" s="161"/>
      <c r="RK33" s="161"/>
      <c r="RL33" s="161"/>
      <c r="RM33" s="161"/>
      <c r="RN33" s="161"/>
      <c r="RO33" s="161"/>
      <c r="RP33" s="161"/>
      <c r="RQ33" s="161"/>
      <c r="RR33" s="161"/>
      <c r="RS33" s="161"/>
      <c r="RT33" s="161"/>
      <c r="RU33" s="161"/>
      <c r="RV33" s="161"/>
      <c r="RW33" s="161"/>
      <c r="RX33" s="161"/>
      <c r="RY33" s="161"/>
      <c r="RZ33" s="161"/>
      <c r="SA33" s="161"/>
      <c r="SB33" s="161"/>
      <c r="SC33" s="161"/>
      <c r="SD33" s="161"/>
      <c r="SE33" s="161"/>
      <c r="SF33" s="161"/>
      <c r="SG33" s="161"/>
      <c r="SH33" s="161"/>
      <c r="SI33" s="161"/>
      <c r="SJ33" s="161"/>
      <c r="SK33" s="161"/>
      <c r="SL33" s="161"/>
      <c r="SM33" s="161"/>
      <c r="SN33" s="161"/>
      <c r="SO33" s="161"/>
      <c r="SP33" s="161"/>
      <c r="SQ33" s="161"/>
      <c r="SR33" s="161"/>
      <c r="SS33" s="161"/>
      <c r="ST33" s="161"/>
      <c r="SU33" s="161"/>
      <c r="SV33" s="161"/>
      <c r="SW33" s="161"/>
      <c r="SX33" s="161"/>
      <c r="SY33" s="161"/>
      <c r="SZ33" s="161"/>
      <c r="TA33" s="161"/>
      <c r="TB33" s="161"/>
      <c r="TC33" s="161"/>
      <c r="TD33" s="161"/>
      <c r="TE33" s="161"/>
      <c r="TF33" s="161"/>
      <c r="TG33" s="161"/>
      <c r="TH33" s="161"/>
      <c r="TI33" s="161"/>
      <c r="TJ33" s="161"/>
      <c r="TK33" s="161"/>
      <c r="TL33" s="161"/>
      <c r="TM33" s="161"/>
      <c r="TN33" s="161"/>
      <c r="TO33" s="161"/>
      <c r="TP33" s="161"/>
      <c r="TQ33" s="161"/>
      <c r="TR33" s="161"/>
      <c r="TS33" s="161"/>
      <c r="TT33" s="161"/>
      <c r="TU33" s="161"/>
      <c r="TV33" s="161"/>
      <c r="TW33" s="161"/>
      <c r="TX33" s="161"/>
      <c r="TY33" s="161"/>
      <c r="TZ33" s="161"/>
      <c r="UA33" s="161"/>
      <c r="UB33" s="161"/>
      <c r="UC33" s="161"/>
      <c r="UD33" s="161"/>
      <c r="UE33" s="161"/>
      <c r="UF33" s="161"/>
      <c r="UG33" s="161"/>
      <c r="UH33" s="161"/>
      <c r="UI33" s="161"/>
      <c r="UJ33" s="161"/>
      <c r="UK33" s="161"/>
      <c r="UL33" s="161"/>
      <c r="UM33" s="161"/>
      <c r="UN33" s="161"/>
      <c r="UO33" s="161"/>
      <c r="UP33" s="161"/>
      <c r="UQ33" s="161"/>
      <c r="UR33" s="161"/>
      <c r="US33" s="161"/>
      <c r="UT33" s="161"/>
      <c r="UU33" s="161"/>
      <c r="UV33" s="161"/>
      <c r="UW33" s="161"/>
      <c r="UX33" s="161"/>
      <c r="UY33" s="161"/>
      <c r="UZ33" s="161"/>
      <c r="VA33" s="161"/>
      <c r="VB33" s="161"/>
      <c r="VC33" s="161"/>
      <c r="VD33" s="161"/>
      <c r="VE33" s="161"/>
      <c r="VF33" s="161"/>
      <c r="VG33" s="161"/>
      <c r="VH33" s="161"/>
      <c r="VI33" s="161"/>
      <c r="VJ33" s="161"/>
      <c r="VK33" s="161"/>
      <c r="VL33" s="161"/>
      <c r="VM33" s="161"/>
      <c r="VN33" s="161"/>
      <c r="VO33" s="161"/>
      <c r="VP33" s="161"/>
      <c r="VQ33" s="161"/>
      <c r="VR33" s="161"/>
      <c r="VS33" s="161"/>
      <c r="VT33" s="161"/>
      <c r="VU33" s="161"/>
      <c r="VV33" s="161"/>
      <c r="VW33" s="161"/>
      <c r="VX33" s="161"/>
      <c r="VY33" s="161"/>
      <c r="VZ33" s="161"/>
      <c r="WA33" s="161"/>
      <c r="WB33" s="161"/>
      <c r="WC33" s="161"/>
      <c r="WD33" s="161"/>
      <c r="WE33" s="161"/>
      <c r="WF33" s="161"/>
      <c r="WG33" s="161"/>
      <c r="WH33" s="161"/>
      <c r="WI33" s="161"/>
      <c r="WJ33" s="161"/>
      <c r="WK33" s="161"/>
      <c r="WL33" s="161"/>
      <c r="WM33" s="161"/>
      <c r="WN33" s="161"/>
      <c r="WO33" s="161"/>
      <c r="WP33" s="161"/>
      <c r="WQ33" s="161"/>
      <c r="WR33" s="161"/>
      <c r="WS33" s="161"/>
      <c r="WT33" s="161"/>
      <c r="WU33" s="161"/>
      <c r="WV33" s="161"/>
      <c r="WW33" s="161"/>
      <c r="WX33" s="161"/>
      <c r="WY33" s="161"/>
      <c r="WZ33" s="161"/>
      <c r="XA33" s="161"/>
      <c r="XB33" s="161"/>
      <c r="XC33" s="161"/>
      <c r="XD33" s="161"/>
      <c r="XE33" s="161"/>
      <c r="XF33" s="161"/>
      <c r="XG33" s="161"/>
      <c r="XH33" s="161"/>
      <c r="XI33" s="161"/>
      <c r="XJ33" s="161"/>
      <c r="XK33" s="161"/>
      <c r="XL33" s="161"/>
      <c r="XM33" s="161"/>
      <c r="XN33" s="161"/>
      <c r="XO33" s="161"/>
      <c r="XP33" s="161"/>
      <c r="XQ33" s="161"/>
      <c r="XR33" s="161"/>
      <c r="XS33" s="161"/>
      <c r="XT33" s="161"/>
      <c r="XU33" s="161"/>
      <c r="XV33" s="161"/>
      <c r="XW33" s="161"/>
      <c r="XX33" s="161"/>
      <c r="XY33" s="161"/>
      <c r="XZ33" s="161"/>
      <c r="YA33" s="161"/>
      <c r="YB33" s="161"/>
      <c r="YC33" s="161"/>
      <c r="YD33" s="161"/>
      <c r="YE33" s="161"/>
      <c r="YF33" s="161"/>
      <c r="YG33" s="161"/>
      <c r="YH33" s="161"/>
      <c r="YI33" s="161"/>
      <c r="YJ33" s="161"/>
      <c r="YK33" s="161"/>
      <c r="YL33" s="161"/>
      <c r="YM33" s="161"/>
      <c r="YN33" s="161"/>
      <c r="YO33" s="161"/>
      <c r="YP33" s="161"/>
      <c r="YQ33" s="161"/>
      <c r="YR33" s="161"/>
      <c r="YS33" s="161"/>
      <c r="YT33" s="161"/>
      <c r="YU33" s="161"/>
      <c r="YV33" s="161"/>
      <c r="YW33" s="161"/>
      <c r="YX33" s="161"/>
      <c r="YY33" s="161"/>
      <c r="YZ33" s="161"/>
      <c r="ZA33" s="161"/>
      <c r="ZB33" s="161"/>
      <c r="ZC33" s="161"/>
      <c r="ZD33" s="161"/>
      <c r="ZE33" s="161"/>
      <c r="ZF33" s="161"/>
      <c r="ZG33" s="161"/>
      <c r="ZH33" s="161"/>
      <c r="ZI33" s="161"/>
      <c r="ZJ33" s="161"/>
      <c r="ZK33" s="161"/>
      <c r="ZL33" s="161"/>
      <c r="ZM33" s="161"/>
      <c r="ZN33" s="161"/>
      <c r="ZO33" s="161"/>
      <c r="ZP33" s="161"/>
      <c r="ZQ33" s="161"/>
      <c r="ZR33" s="161"/>
      <c r="ZS33" s="161"/>
      <c r="ZT33" s="161"/>
      <c r="ZU33" s="161"/>
      <c r="ZV33" s="161"/>
      <c r="ZW33" s="161"/>
      <c r="ZX33" s="161"/>
      <c r="ZY33" s="161"/>
      <c r="ZZ33" s="161"/>
      <c r="AAA33" s="161"/>
      <c r="AAB33" s="161"/>
      <c r="AAC33" s="161"/>
      <c r="AAD33" s="161"/>
      <c r="AAE33" s="161"/>
      <c r="AAF33" s="161"/>
      <c r="AAG33" s="161"/>
      <c r="AAH33" s="161"/>
      <c r="AAI33" s="161"/>
      <c r="AAJ33" s="161"/>
      <c r="AAK33" s="161"/>
      <c r="AAL33" s="161"/>
      <c r="AAM33" s="161"/>
      <c r="AAN33" s="161"/>
      <c r="AAO33" s="161"/>
      <c r="AAP33" s="161"/>
      <c r="AAQ33" s="161"/>
      <c r="AAR33" s="161"/>
      <c r="AAS33" s="161"/>
      <c r="AAT33" s="161"/>
      <c r="AAU33" s="161"/>
      <c r="AAV33" s="161"/>
      <c r="AAW33" s="161"/>
      <c r="AAX33" s="161"/>
      <c r="AAY33" s="161"/>
      <c r="AAZ33" s="161"/>
      <c r="ABA33" s="161"/>
      <c r="ABB33" s="161"/>
      <c r="ABC33" s="161"/>
      <c r="ABD33" s="161"/>
      <c r="ABE33" s="161"/>
      <c r="ABF33" s="161"/>
      <c r="ABG33" s="161"/>
      <c r="ABH33" s="161"/>
      <c r="ABI33" s="161"/>
      <c r="ABJ33" s="161"/>
      <c r="ABK33" s="161"/>
      <c r="ABL33" s="161"/>
      <c r="ABM33" s="161"/>
      <c r="ABN33" s="161"/>
      <c r="ABO33" s="161"/>
      <c r="ABP33" s="161"/>
      <c r="ABQ33" s="161"/>
      <c r="ABR33" s="161"/>
      <c r="ABS33" s="161"/>
      <c r="ABT33" s="161"/>
      <c r="ABU33" s="161"/>
      <c r="ABV33" s="161"/>
      <c r="ABW33" s="161"/>
      <c r="ABX33" s="161"/>
      <c r="ABY33" s="161"/>
      <c r="ABZ33" s="161"/>
      <c r="ACA33" s="161"/>
      <c r="ACB33" s="161"/>
      <c r="ACC33" s="161"/>
      <c r="ACD33" s="161"/>
      <c r="ACE33" s="161"/>
      <c r="ACF33" s="161"/>
      <c r="ACG33" s="161"/>
      <c r="ACH33" s="161"/>
      <c r="ACI33" s="161"/>
      <c r="ACJ33" s="161"/>
      <c r="ACK33" s="161"/>
      <c r="ACL33" s="161"/>
      <c r="ACM33" s="161"/>
      <c r="ACN33" s="161"/>
      <c r="ACO33" s="161"/>
      <c r="ACP33" s="161"/>
      <c r="ACQ33" s="161"/>
      <c r="ACR33" s="161"/>
      <c r="ACS33" s="161"/>
      <c r="ACT33" s="161"/>
      <c r="ACU33" s="161"/>
      <c r="ACV33" s="161"/>
      <c r="ACW33" s="161"/>
      <c r="ACX33" s="161"/>
      <c r="ACY33" s="161"/>
      <c r="ACZ33" s="161"/>
      <c r="ADA33" s="161"/>
      <c r="ADB33" s="161"/>
      <c r="ADC33" s="161"/>
      <c r="ADD33" s="161"/>
      <c r="ADE33" s="161"/>
      <c r="ADF33" s="161"/>
      <c r="ADG33" s="161"/>
      <c r="ADH33" s="161"/>
      <c r="ADI33" s="161"/>
      <c r="ADJ33" s="161"/>
      <c r="ADK33" s="161"/>
      <c r="ADL33" s="161"/>
      <c r="ADM33" s="161"/>
      <c r="ADN33" s="161"/>
      <c r="ADO33" s="161"/>
      <c r="ADP33" s="161"/>
      <c r="ADQ33" s="161"/>
      <c r="ADR33" s="161"/>
      <c r="ADS33" s="161"/>
      <c r="ADT33" s="161"/>
      <c r="ADU33" s="161"/>
      <c r="ADV33" s="161"/>
      <c r="ADW33" s="161"/>
      <c r="ADX33" s="161"/>
      <c r="ADY33" s="161"/>
      <c r="ADZ33" s="161"/>
      <c r="AEA33" s="161"/>
      <c r="AEB33" s="161"/>
      <c r="AEC33" s="161"/>
      <c r="AED33" s="161"/>
      <c r="AEE33" s="161"/>
      <c r="AEF33" s="161"/>
      <c r="AEG33" s="161"/>
      <c r="AEH33" s="161"/>
      <c r="AEI33" s="161"/>
      <c r="AEJ33" s="161"/>
      <c r="AEK33" s="161"/>
      <c r="AEL33" s="161"/>
      <c r="AEM33" s="161"/>
      <c r="AEN33" s="161"/>
      <c r="AEO33" s="161"/>
      <c r="AEP33" s="161"/>
      <c r="AEQ33" s="161"/>
      <c r="AER33" s="161"/>
      <c r="AES33" s="161"/>
      <c r="AET33" s="161"/>
      <c r="AEU33" s="161"/>
      <c r="AEV33" s="161"/>
      <c r="AEW33" s="161"/>
      <c r="AEX33" s="161"/>
      <c r="AEY33" s="161"/>
      <c r="AEZ33" s="161"/>
      <c r="AFA33" s="161"/>
      <c r="AFB33" s="161"/>
      <c r="AFC33" s="161"/>
      <c r="AFD33" s="161"/>
      <c r="AFE33" s="161"/>
      <c r="AFF33" s="161"/>
      <c r="AFG33" s="161"/>
      <c r="AFH33" s="161"/>
      <c r="AFI33" s="161"/>
      <c r="AFJ33" s="161"/>
      <c r="AFK33" s="161"/>
      <c r="AFL33" s="161"/>
      <c r="AFM33" s="161"/>
      <c r="AFN33" s="161"/>
      <c r="AFO33" s="161"/>
      <c r="AFP33" s="161"/>
      <c r="AFQ33" s="161"/>
      <c r="AFR33" s="161"/>
      <c r="AFS33" s="161"/>
      <c r="AFT33" s="161"/>
      <c r="AFU33" s="161"/>
      <c r="AFV33" s="161"/>
      <c r="AFW33" s="161"/>
      <c r="AFX33" s="161"/>
      <c r="AFY33" s="161"/>
      <c r="AFZ33" s="161"/>
      <c r="AGA33" s="161"/>
      <c r="AGB33" s="161"/>
      <c r="AGC33" s="161"/>
      <c r="AGD33" s="161"/>
      <c r="AGE33" s="161"/>
      <c r="AGF33" s="161"/>
      <c r="AGG33" s="161"/>
      <c r="AGH33" s="161"/>
      <c r="AGI33" s="161"/>
      <c r="AGJ33" s="161"/>
      <c r="AGK33" s="161"/>
      <c r="AGL33" s="161"/>
      <c r="AGM33" s="161"/>
      <c r="AGN33" s="161"/>
      <c r="AGO33" s="161"/>
      <c r="AGP33" s="161"/>
      <c r="AGQ33" s="161"/>
      <c r="AGR33" s="161"/>
      <c r="AGS33" s="161"/>
      <c r="AGT33" s="161"/>
      <c r="AGU33" s="161"/>
      <c r="AGV33" s="161"/>
      <c r="AGW33" s="161"/>
      <c r="AGX33" s="161"/>
      <c r="AGY33" s="161"/>
      <c r="AGZ33" s="161"/>
      <c r="AHA33" s="161"/>
      <c r="AHB33" s="161"/>
      <c r="AHC33" s="161"/>
      <c r="AHD33" s="161"/>
      <c r="AHE33" s="161"/>
      <c r="AHF33" s="161"/>
      <c r="AHG33" s="161"/>
      <c r="AHH33" s="161"/>
      <c r="AHI33" s="161"/>
      <c r="AHJ33" s="161"/>
      <c r="AHK33" s="161"/>
      <c r="AHL33" s="161"/>
      <c r="AHM33" s="161"/>
      <c r="AHN33" s="161"/>
      <c r="AHO33" s="161"/>
      <c r="AHP33" s="161"/>
      <c r="AHQ33" s="161"/>
      <c r="AHR33" s="161"/>
      <c r="AHS33" s="161"/>
      <c r="AHT33" s="161"/>
      <c r="AHU33" s="161"/>
      <c r="AHV33" s="161"/>
      <c r="AHW33" s="161"/>
      <c r="AHX33" s="161"/>
      <c r="AHY33" s="161"/>
      <c r="AHZ33" s="161"/>
      <c r="AIA33" s="161"/>
      <c r="AIB33" s="161"/>
      <c r="AIC33" s="161"/>
      <c r="AID33" s="161"/>
      <c r="AIE33" s="161"/>
      <c r="AIF33" s="161"/>
      <c r="AIG33" s="161"/>
      <c r="AIH33" s="161"/>
      <c r="AII33" s="161"/>
      <c r="AIJ33" s="161"/>
      <c r="AIK33" s="161"/>
      <c r="AIL33" s="161"/>
      <c r="AIM33" s="161"/>
      <c r="AIN33" s="161"/>
      <c r="AIO33" s="161"/>
      <c r="AIP33" s="161"/>
      <c r="AIQ33" s="161"/>
      <c r="AIR33" s="161"/>
      <c r="AIS33" s="161"/>
      <c r="AIT33" s="161"/>
      <c r="AIU33" s="161"/>
      <c r="AIV33" s="161"/>
      <c r="AIW33" s="161"/>
      <c r="AIX33" s="161"/>
      <c r="AIY33" s="161"/>
      <c r="AIZ33" s="161"/>
      <c r="AJA33" s="161"/>
      <c r="AJB33" s="161"/>
      <c r="AJC33" s="161"/>
      <c r="AJD33" s="161"/>
      <c r="AJE33" s="161"/>
      <c r="AJF33" s="161"/>
      <c r="AJG33" s="161"/>
      <c r="AJH33" s="161"/>
      <c r="AJI33" s="161"/>
      <c r="AJJ33" s="161"/>
      <c r="AJK33" s="161"/>
      <c r="AJL33" s="161"/>
      <c r="AJM33" s="161"/>
      <c r="AJN33" s="161"/>
      <c r="AJO33" s="161"/>
      <c r="AJP33" s="161"/>
      <c r="AJQ33" s="161"/>
      <c r="AJR33" s="161"/>
      <c r="AJS33" s="161"/>
      <c r="AJT33" s="161"/>
      <c r="AJU33" s="161"/>
      <c r="AJV33" s="161"/>
      <c r="AJW33" s="161"/>
      <c r="AJX33" s="161"/>
      <c r="AJY33" s="161"/>
      <c r="AJZ33" s="161"/>
      <c r="AKA33" s="161"/>
      <c r="AKB33" s="161"/>
      <c r="AKC33" s="161"/>
      <c r="AKD33" s="161"/>
      <c r="AKE33" s="161"/>
      <c r="AKF33" s="161"/>
      <c r="AKG33" s="161"/>
      <c r="AKH33" s="161"/>
      <c r="AKI33" s="161"/>
      <c r="AKJ33" s="161"/>
      <c r="AKK33" s="161"/>
      <c r="AKL33" s="161"/>
      <c r="AKM33" s="161"/>
      <c r="AKN33" s="161"/>
      <c r="AKO33" s="161"/>
      <c r="AKP33" s="161"/>
      <c r="AKQ33" s="161"/>
      <c r="AKR33" s="161"/>
      <c r="AKS33" s="161"/>
      <c r="AKT33" s="161"/>
      <c r="AKU33" s="161"/>
      <c r="AKV33" s="161"/>
      <c r="AKW33" s="161"/>
      <c r="AKX33" s="161"/>
      <c r="AKY33" s="161"/>
      <c r="AKZ33" s="161"/>
      <c r="ALA33" s="161"/>
      <c r="ALB33" s="161"/>
      <c r="ALC33" s="161"/>
      <c r="ALD33" s="161"/>
      <c r="ALE33" s="161"/>
      <c r="ALF33" s="161"/>
      <c r="ALG33" s="161"/>
      <c r="ALH33" s="161"/>
      <c r="ALI33" s="161"/>
      <c r="ALJ33" s="161"/>
      <c r="ALK33" s="161"/>
      <c r="ALL33" s="161"/>
      <c r="ALM33" s="161"/>
      <c r="ALN33" s="161"/>
      <c r="ALO33" s="161"/>
      <c r="ALP33" s="161"/>
      <c r="ALQ33" s="161"/>
      <c r="ALR33" s="161"/>
      <c r="ALS33" s="161"/>
      <c r="ALT33" s="161"/>
      <c r="ALU33" s="161"/>
      <c r="ALV33" s="161"/>
      <c r="ALW33" s="161"/>
      <c r="ALX33" s="161"/>
      <c r="ALY33" s="161"/>
      <c r="ALZ33" s="161"/>
      <c r="AMA33" s="161"/>
      <c r="AMB33" s="161"/>
      <c r="AMC33" s="161"/>
      <c r="AMD33" s="161"/>
      <c r="AME33" s="161"/>
      <c r="AMF33" s="161"/>
      <c r="AMG33" s="161"/>
      <c r="AMH33" s="161"/>
      <c r="AMI33" s="161"/>
    </row>
    <row r="34" spans="1:2686" s="163" customFormat="1" x14ac:dyDescent="0.25">
      <c r="A34" s="16" t="s">
        <v>851</v>
      </c>
      <c r="B34" s="14" t="s">
        <v>852</v>
      </c>
      <c r="C34" s="14" t="s">
        <v>715</v>
      </c>
      <c r="D34" s="139">
        <v>6033</v>
      </c>
      <c r="E34" s="139" t="s">
        <v>1166</v>
      </c>
      <c r="F34" s="139" t="s">
        <v>1165</v>
      </c>
      <c r="G34" s="14" t="s">
        <v>853</v>
      </c>
      <c r="H34" s="160" t="s">
        <v>854</v>
      </c>
      <c r="I34" s="14" t="s">
        <v>855</v>
      </c>
      <c r="J34" s="160" t="s">
        <v>855</v>
      </c>
      <c r="K34" s="14"/>
      <c r="L34" s="14"/>
      <c r="M34" s="14"/>
      <c r="N34" s="14"/>
      <c r="O34" s="14"/>
      <c r="P34" s="14" t="s">
        <v>856</v>
      </c>
      <c r="Q34" s="14" t="s">
        <v>856</v>
      </c>
      <c r="R34" s="14" t="s">
        <v>856</v>
      </c>
      <c r="S34" s="14"/>
      <c r="T34" s="14"/>
      <c r="U34" s="14"/>
      <c r="V34" s="14"/>
      <c r="W34" s="14"/>
      <c r="X34" s="14" t="s">
        <v>856</v>
      </c>
      <c r="Y34" s="14" t="s">
        <v>856</v>
      </c>
      <c r="Z34" s="14"/>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1"/>
      <c r="BC34" s="161"/>
      <c r="BD34" s="161"/>
      <c r="BE34" s="161"/>
      <c r="BF34" s="161"/>
      <c r="BG34" s="161"/>
      <c r="BH34" s="161"/>
      <c r="BI34" s="161"/>
      <c r="BJ34" s="161"/>
      <c r="BK34" s="161"/>
      <c r="BL34" s="161"/>
      <c r="BM34" s="161"/>
      <c r="BN34" s="161"/>
      <c r="BO34" s="161"/>
      <c r="BP34" s="161"/>
      <c r="BQ34" s="161"/>
      <c r="BR34" s="161"/>
      <c r="BS34" s="161"/>
      <c r="BT34" s="161"/>
      <c r="BU34" s="161"/>
      <c r="BV34" s="161"/>
      <c r="BW34" s="161"/>
      <c r="BX34" s="161"/>
      <c r="BY34" s="161"/>
      <c r="BZ34" s="161"/>
      <c r="CA34" s="161"/>
      <c r="CB34" s="161"/>
      <c r="CC34" s="161"/>
      <c r="CD34" s="161"/>
      <c r="CE34" s="161"/>
      <c r="CF34" s="161"/>
      <c r="CG34" s="161"/>
      <c r="CH34" s="161"/>
      <c r="CI34" s="161"/>
      <c r="CJ34" s="161"/>
      <c r="CK34" s="161"/>
      <c r="CL34" s="161"/>
      <c r="CM34" s="161"/>
      <c r="CN34" s="161"/>
      <c r="CO34" s="161"/>
      <c r="CP34" s="161"/>
      <c r="CQ34" s="161"/>
      <c r="CR34" s="161"/>
      <c r="CS34" s="161"/>
      <c r="CT34" s="161"/>
      <c r="CU34" s="161"/>
      <c r="CV34" s="161"/>
      <c r="CW34" s="161"/>
      <c r="CX34" s="161"/>
      <c r="CY34" s="161"/>
      <c r="CZ34" s="161"/>
      <c r="DA34" s="161"/>
      <c r="DB34" s="161"/>
      <c r="DC34" s="161"/>
      <c r="DD34" s="161"/>
      <c r="DE34" s="161"/>
      <c r="DF34" s="161"/>
      <c r="DG34" s="161"/>
      <c r="DH34" s="161"/>
      <c r="DI34" s="161"/>
      <c r="DJ34" s="161"/>
      <c r="DK34" s="161"/>
      <c r="DL34" s="161"/>
      <c r="DM34" s="161"/>
      <c r="DN34" s="161"/>
      <c r="DO34" s="161"/>
      <c r="DP34" s="161"/>
      <c r="DQ34" s="161"/>
      <c r="DR34" s="161"/>
      <c r="DS34" s="161"/>
      <c r="DT34" s="161"/>
      <c r="DU34" s="161"/>
      <c r="DV34" s="161"/>
      <c r="DW34" s="161"/>
      <c r="DX34" s="161"/>
      <c r="DY34" s="161"/>
      <c r="DZ34" s="161"/>
      <c r="EA34" s="161"/>
      <c r="EB34" s="161"/>
      <c r="EC34" s="161"/>
      <c r="ED34" s="161"/>
      <c r="EE34" s="161"/>
      <c r="EF34" s="161"/>
      <c r="EG34" s="161"/>
      <c r="EH34" s="161"/>
      <c r="EI34" s="161"/>
      <c r="EJ34" s="161"/>
      <c r="EK34" s="161"/>
      <c r="EL34" s="161"/>
      <c r="EM34" s="161"/>
      <c r="EN34" s="161"/>
      <c r="EO34" s="161"/>
      <c r="EP34" s="161"/>
      <c r="EQ34" s="161"/>
      <c r="ER34" s="161"/>
      <c r="ES34" s="161"/>
      <c r="ET34" s="161"/>
      <c r="EU34" s="161"/>
      <c r="EV34" s="161"/>
      <c r="EW34" s="161"/>
      <c r="EX34" s="161"/>
      <c r="EY34" s="161"/>
      <c r="EZ34" s="161"/>
      <c r="FA34" s="161"/>
      <c r="FB34" s="161"/>
      <c r="FC34" s="161"/>
      <c r="FD34" s="161"/>
      <c r="FE34" s="161"/>
      <c r="FF34" s="161"/>
      <c r="FG34" s="161"/>
      <c r="FH34" s="161"/>
      <c r="FI34" s="161"/>
      <c r="FJ34" s="161"/>
      <c r="FK34" s="161"/>
      <c r="FL34" s="161"/>
      <c r="FM34" s="161"/>
      <c r="FN34" s="161"/>
      <c r="FO34" s="161"/>
      <c r="FP34" s="161"/>
      <c r="FQ34" s="161"/>
      <c r="FR34" s="161"/>
      <c r="FS34" s="161"/>
      <c r="FT34" s="161"/>
      <c r="FU34" s="161"/>
      <c r="FV34" s="161"/>
      <c r="FW34" s="161"/>
      <c r="FX34" s="161"/>
      <c r="FY34" s="161"/>
      <c r="FZ34" s="161"/>
      <c r="GA34" s="161"/>
      <c r="GB34" s="161"/>
      <c r="GC34" s="161"/>
      <c r="GD34" s="161"/>
      <c r="GE34" s="161"/>
      <c r="GF34" s="161"/>
      <c r="GG34" s="161"/>
      <c r="GH34" s="161"/>
      <c r="GI34" s="161"/>
      <c r="GJ34" s="161"/>
      <c r="GK34" s="161"/>
      <c r="GL34" s="161"/>
      <c r="GM34" s="161"/>
      <c r="GN34" s="161"/>
      <c r="GO34" s="161"/>
      <c r="GP34" s="161"/>
      <c r="GQ34" s="161"/>
      <c r="GR34" s="161"/>
      <c r="GS34" s="161"/>
      <c r="GT34" s="161"/>
      <c r="GU34" s="161"/>
      <c r="GV34" s="161"/>
      <c r="GW34" s="161"/>
      <c r="GX34" s="161"/>
      <c r="GY34" s="161"/>
      <c r="GZ34" s="161"/>
      <c r="HA34" s="161"/>
      <c r="HB34" s="161"/>
      <c r="HC34" s="161"/>
      <c r="HD34" s="161"/>
      <c r="HE34" s="161"/>
      <c r="HF34" s="161"/>
      <c r="HG34" s="161"/>
      <c r="HH34" s="161"/>
      <c r="HI34" s="161"/>
      <c r="HJ34" s="161"/>
      <c r="HK34" s="161"/>
      <c r="HL34" s="161"/>
      <c r="HM34" s="161"/>
      <c r="HN34" s="161"/>
      <c r="HO34" s="161"/>
      <c r="HP34" s="161"/>
      <c r="HQ34" s="161"/>
      <c r="HR34" s="161"/>
      <c r="HS34" s="161"/>
      <c r="HT34" s="161"/>
      <c r="HU34" s="161"/>
      <c r="HV34" s="161"/>
      <c r="HW34" s="161"/>
      <c r="HX34" s="161"/>
      <c r="HY34" s="161"/>
      <c r="HZ34" s="161"/>
      <c r="IA34" s="161"/>
      <c r="IB34" s="161"/>
      <c r="IC34" s="161"/>
      <c r="ID34" s="161"/>
      <c r="IE34" s="161"/>
      <c r="IF34" s="161"/>
      <c r="IG34" s="161"/>
      <c r="IH34" s="161"/>
      <c r="II34" s="161"/>
      <c r="IJ34" s="161"/>
      <c r="IK34" s="161"/>
      <c r="IL34" s="161"/>
      <c r="IM34" s="161"/>
      <c r="IN34" s="161"/>
      <c r="IO34" s="161"/>
      <c r="IP34" s="161"/>
      <c r="IQ34" s="161"/>
      <c r="IR34" s="161"/>
      <c r="IS34" s="161"/>
      <c r="IT34" s="161"/>
      <c r="IU34" s="161"/>
      <c r="IV34" s="161"/>
      <c r="IW34" s="161"/>
      <c r="IX34" s="161"/>
      <c r="IY34" s="161"/>
      <c r="IZ34" s="161"/>
      <c r="JA34" s="161"/>
      <c r="JB34" s="161"/>
      <c r="JC34" s="161"/>
      <c r="JD34" s="161"/>
      <c r="JE34" s="161"/>
      <c r="JF34" s="161"/>
      <c r="JG34" s="161"/>
      <c r="JH34" s="161"/>
      <c r="JI34" s="161"/>
      <c r="JJ34" s="161"/>
      <c r="JK34" s="161"/>
      <c r="JL34" s="161"/>
      <c r="JM34" s="161"/>
      <c r="JN34" s="161"/>
      <c r="JO34" s="161"/>
      <c r="JP34" s="161"/>
      <c r="JQ34" s="161"/>
      <c r="JR34" s="161"/>
      <c r="JS34" s="161"/>
      <c r="JT34" s="161"/>
      <c r="JU34" s="161"/>
      <c r="JV34" s="161"/>
      <c r="JW34" s="161"/>
      <c r="JX34" s="161"/>
      <c r="JY34" s="161"/>
      <c r="JZ34" s="161"/>
      <c r="KA34" s="161"/>
      <c r="KB34" s="161"/>
      <c r="KC34" s="161"/>
      <c r="KD34" s="161"/>
      <c r="KE34" s="161"/>
      <c r="KF34" s="161"/>
      <c r="KG34" s="161"/>
      <c r="KH34" s="161"/>
      <c r="KI34" s="161"/>
      <c r="KJ34" s="161"/>
      <c r="KK34" s="161"/>
      <c r="KL34" s="161"/>
      <c r="KM34" s="161"/>
      <c r="KN34" s="161"/>
      <c r="KO34" s="161"/>
      <c r="KP34" s="161"/>
      <c r="KQ34" s="161"/>
      <c r="KR34" s="161"/>
      <c r="KS34" s="161"/>
      <c r="KT34" s="161"/>
      <c r="KU34" s="161"/>
      <c r="KV34" s="161"/>
      <c r="KW34" s="161"/>
      <c r="KX34" s="161"/>
      <c r="KY34" s="161"/>
      <c r="KZ34" s="161"/>
      <c r="LA34" s="161"/>
      <c r="LB34" s="161"/>
      <c r="LC34" s="161"/>
      <c r="LD34" s="161"/>
      <c r="LE34" s="161"/>
      <c r="LF34" s="161"/>
      <c r="LG34" s="161"/>
      <c r="LH34" s="161"/>
      <c r="LI34" s="161"/>
      <c r="LJ34" s="161"/>
      <c r="LK34" s="161"/>
      <c r="LL34" s="161"/>
      <c r="LM34" s="161"/>
      <c r="LN34" s="161"/>
      <c r="LO34" s="161"/>
      <c r="LP34" s="161"/>
      <c r="LQ34" s="161"/>
      <c r="LR34" s="161"/>
      <c r="LS34" s="161"/>
      <c r="LT34" s="161"/>
      <c r="LU34" s="161"/>
      <c r="LV34" s="161"/>
      <c r="LW34" s="161"/>
      <c r="LX34" s="161"/>
      <c r="LY34" s="161"/>
      <c r="LZ34" s="161"/>
      <c r="MA34" s="161"/>
      <c r="MB34" s="161"/>
      <c r="MC34" s="161"/>
      <c r="MD34" s="161"/>
      <c r="ME34" s="161"/>
      <c r="MF34" s="161"/>
      <c r="MG34" s="161"/>
      <c r="MH34" s="161"/>
      <c r="MI34" s="161"/>
      <c r="MJ34" s="161"/>
      <c r="MK34" s="161"/>
      <c r="ML34" s="161"/>
      <c r="MM34" s="161"/>
      <c r="MN34" s="161"/>
      <c r="MO34" s="161"/>
      <c r="MP34" s="161"/>
      <c r="MQ34" s="161"/>
      <c r="MR34" s="161"/>
      <c r="MS34" s="161"/>
      <c r="MT34" s="161"/>
      <c r="MU34" s="161"/>
      <c r="MV34" s="161"/>
      <c r="MW34" s="161"/>
      <c r="MX34" s="161"/>
      <c r="MY34" s="161"/>
      <c r="MZ34" s="161"/>
      <c r="NA34" s="161"/>
      <c r="NB34" s="161"/>
      <c r="NC34" s="161"/>
      <c r="ND34" s="161"/>
      <c r="NE34" s="161"/>
      <c r="NF34" s="161"/>
      <c r="NG34" s="161"/>
      <c r="NH34" s="161"/>
      <c r="NI34" s="161"/>
      <c r="NJ34" s="161"/>
      <c r="NK34" s="161"/>
      <c r="NL34" s="161"/>
      <c r="NM34" s="161"/>
      <c r="NN34" s="161"/>
      <c r="NO34" s="161"/>
      <c r="NP34" s="161"/>
      <c r="NQ34" s="161"/>
      <c r="NR34" s="161"/>
      <c r="NS34" s="161"/>
      <c r="NT34" s="161"/>
      <c r="NU34" s="161"/>
      <c r="NV34" s="161"/>
      <c r="NW34" s="161"/>
      <c r="NX34" s="161"/>
      <c r="NY34" s="161"/>
      <c r="NZ34" s="161"/>
      <c r="OA34" s="161"/>
      <c r="OB34" s="161"/>
      <c r="OC34" s="161"/>
      <c r="OD34" s="161"/>
      <c r="OE34" s="161"/>
      <c r="OF34" s="161"/>
      <c r="OG34" s="161"/>
      <c r="OH34" s="161"/>
      <c r="OI34" s="161"/>
      <c r="OJ34" s="161"/>
      <c r="OK34" s="161"/>
      <c r="OL34" s="161"/>
      <c r="OM34" s="161"/>
      <c r="ON34" s="161"/>
      <c r="OO34" s="161"/>
      <c r="OP34" s="161"/>
      <c r="OQ34" s="161"/>
      <c r="OR34" s="161"/>
      <c r="OS34" s="161"/>
      <c r="OT34" s="161"/>
      <c r="OU34" s="161"/>
      <c r="OV34" s="161"/>
      <c r="OW34" s="161"/>
      <c r="OX34" s="161"/>
      <c r="OY34" s="161"/>
      <c r="OZ34" s="161"/>
      <c r="PA34" s="161"/>
      <c r="PB34" s="161"/>
      <c r="PC34" s="161"/>
      <c r="PD34" s="161"/>
      <c r="PE34" s="161"/>
      <c r="PF34" s="161"/>
      <c r="PG34" s="161"/>
      <c r="PH34" s="161"/>
      <c r="PI34" s="161"/>
      <c r="PJ34" s="161"/>
      <c r="PK34" s="161"/>
      <c r="PL34" s="161"/>
      <c r="PM34" s="161"/>
      <c r="PN34" s="161"/>
      <c r="PO34" s="161"/>
      <c r="PP34" s="161"/>
      <c r="PQ34" s="161"/>
      <c r="PR34" s="161"/>
      <c r="PS34" s="161"/>
      <c r="PT34" s="161"/>
      <c r="PU34" s="161"/>
      <c r="PV34" s="161"/>
      <c r="PW34" s="161"/>
      <c r="PX34" s="161"/>
      <c r="PY34" s="161"/>
      <c r="PZ34" s="161"/>
      <c r="QA34" s="161"/>
      <c r="QB34" s="161"/>
      <c r="QC34" s="161"/>
      <c r="QD34" s="161"/>
      <c r="QE34" s="161"/>
      <c r="QF34" s="161"/>
      <c r="QG34" s="161"/>
      <c r="QH34" s="161"/>
      <c r="QI34" s="161"/>
      <c r="QJ34" s="161"/>
      <c r="QK34" s="161"/>
      <c r="QL34" s="161"/>
      <c r="QM34" s="161"/>
      <c r="QN34" s="161"/>
      <c r="QO34" s="161"/>
      <c r="QP34" s="161"/>
      <c r="QQ34" s="161"/>
      <c r="QR34" s="161"/>
      <c r="QS34" s="161"/>
      <c r="QT34" s="161"/>
      <c r="QU34" s="161"/>
      <c r="QV34" s="161"/>
      <c r="QW34" s="161"/>
      <c r="QX34" s="161"/>
      <c r="QY34" s="161"/>
      <c r="QZ34" s="161"/>
      <c r="RA34" s="161"/>
      <c r="RB34" s="161"/>
      <c r="RC34" s="161"/>
      <c r="RD34" s="161"/>
      <c r="RE34" s="161"/>
      <c r="RF34" s="161"/>
      <c r="RG34" s="161"/>
      <c r="RH34" s="161"/>
      <c r="RI34" s="161"/>
      <c r="RJ34" s="161"/>
      <c r="RK34" s="161"/>
      <c r="RL34" s="161"/>
      <c r="RM34" s="161"/>
      <c r="RN34" s="161"/>
      <c r="RO34" s="161"/>
      <c r="RP34" s="161"/>
      <c r="RQ34" s="161"/>
      <c r="RR34" s="161"/>
      <c r="RS34" s="161"/>
      <c r="RT34" s="161"/>
      <c r="RU34" s="161"/>
      <c r="RV34" s="161"/>
      <c r="RW34" s="161"/>
      <c r="RX34" s="161"/>
      <c r="RY34" s="161"/>
      <c r="RZ34" s="161"/>
      <c r="SA34" s="161"/>
      <c r="SB34" s="161"/>
      <c r="SC34" s="161"/>
      <c r="SD34" s="161"/>
      <c r="SE34" s="161"/>
      <c r="SF34" s="161"/>
      <c r="SG34" s="161"/>
      <c r="SH34" s="161"/>
      <c r="SI34" s="161"/>
      <c r="SJ34" s="161"/>
      <c r="SK34" s="161"/>
      <c r="SL34" s="161"/>
      <c r="SM34" s="161"/>
      <c r="SN34" s="161"/>
      <c r="SO34" s="161"/>
      <c r="SP34" s="161"/>
      <c r="SQ34" s="161"/>
      <c r="SR34" s="161"/>
      <c r="SS34" s="161"/>
      <c r="ST34" s="161"/>
      <c r="SU34" s="161"/>
      <c r="SV34" s="161"/>
      <c r="SW34" s="161"/>
      <c r="SX34" s="161"/>
      <c r="SY34" s="161"/>
      <c r="SZ34" s="161"/>
      <c r="TA34" s="161"/>
      <c r="TB34" s="161"/>
      <c r="TC34" s="161"/>
      <c r="TD34" s="161"/>
      <c r="TE34" s="161"/>
      <c r="TF34" s="161"/>
      <c r="TG34" s="161"/>
      <c r="TH34" s="161"/>
      <c r="TI34" s="161"/>
      <c r="TJ34" s="161"/>
      <c r="TK34" s="161"/>
      <c r="TL34" s="161"/>
      <c r="TM34" s="161"/>
      <c r="TN34" s="161"/>
      <c r="TO34" s="161"/>
      <c r="TP34" s="161"/>
      <c r="TQ34" s="161"/>
      <c r="TR34" s="161"/>
      <c r="TS34" s="161"/>
      <c r="TT34" s="161"/>
      <c r="TU34" s="161"/>
      <c r="TV34" s="161"/>
      <c r="TW34" s="161"/>
      <c r="TX34" s="161"/>
      <c r="TY34" s="161"/>
      <c r="TZ34" s="161"/>
      <c r="UA34" s="161"/>
      <c r="UB34" s="161"/>
      <c r="UC34" s="161"/>
      <c r="UD34" s="161"/>
      <c r="UE34" s="161"/>
      <c r="UF34" s="161"/>
      <c r="UG34" s="161"/>
      <c r="UH34" s="161"/>
      <c r="UI34" s="161"/>
      <c r="UJ34" s="161"/>
      <c r="UK34" s="161"/>
      <c r="UL34" s="161"/>
      <c r="UM34" s="161"/>
      <c r="UN34" s="161"/>
      <c r="UO34" s="161"/>
      <c r="UP34" s="161"/>
      <c r="UQ34" s="161"/>
      <c r="UR34" s="161"/>
      <c r="US34" s="161"/>
      <c r="UT34" s="161"/>
      <c r="UU34" s="161"/>
      <c r="UV34" s="161"/>
      <c r="UW34" s="161"/>
      <c r="UX34" s="161"/>
      <c r="UY34" s="161"/>
      <c r="UZ34" s="161"/>
      <c r="VA34" s="161"/>
      <c r="VB34" s="161"/>
      <c r="VC34" s="161"/>
      <c r="VD34" s="161"/>
      <c r="VE34" s="161"/>
      <c r="VF34" s="161"/>
      <c r="VG34" s="161"/>
      <c r="VH34" s="161"/>
      <c r="VI34" s="161"/>
      <c r="VJ34" s="161"/>
      <c r="VK34" s="161"/>
      <c r="VL34" s="161"/>
      <c r="VM34" s="161"/>
      <c r="VN34" s="161"/>
      <c r="VO34" s="161"/>
      <c r="VP34" s="161"/>
      <c r="VQ34" s="161"/>
      <c r="VR34" s="161"/>
      <c r="VS34" s="161"/>
      <c r="VT34" s="161"/>
      <c r="VU34" s="161"/>
      <c r="VV34" s="161"/>
      <c r="VW34" s="161"/>
      <c r="VX34" s="161"/>
      <c r="VY34" s="161"/>
      <c r="VZ34" s="161"/>
      <c r="WA34" s="161"/>
      <c r="WB34" s="161"/>
      <c r="WC34" s="161"/>
      <c r="WD34" s="161"/>
      <c r="WE34" s="161"/>
      <c r="WF34" s="161"/>
      <c r="WG34" s="161"/>
      <c r="WH34" s="161"/>
      <c r="WI34" s="161"/>
      <c r="WJ34" s="161"/>
      <c r="WK34" s="161"/>
      <c r="WL34" s="161"/>
      <c r="WM34" s="161"/>
      <c r="WN34" s="161"/>
      <c r="WO34" s="161"/>
      <c r="WP34" s="161"/>
      <c r="WQ34" s="161"/>
      <c r="WR34" s="161"/>
      <c r="WS34" s="161"/>
      <c r="WT34" s="161"/>
      <c r="WU34" s="161"/>
      <c r="WV34" s="161"/>
      <c r="WW34" s="161"/>
      <c r="WX34" s="161"/>
      <c r="WY34" s="161"/>
      <c r="WZ34" s="161"/>
      <c r="XA34" s="161"/>
      <c r="XB34" s="161"/>
      <c r="XC34" s="161"/>
      <c r="XD34" s="161"/>
      <c r="XE34" s="161"/>
      <c r="XF34" s="161"/>
      <c r="XG34" s="161"/>
      <c r="XH34" s="161"/>
      <c r="XI34" s="161"/>
      <c r="XJ34" s="161"/>
      <c r="XK34" s="161"/>
      <c r="XL34" s="161"/>
      <c r="XM34" s="161"/>
      <c r="XN34" s="161"/>
      <c r="XO34" s="161"/>
      <c r="XP34" s="161"/>
      <c r="XQ34" s="161"/>
      <c r="XR34" s="161"/>
      <c r="XS34" s="161"/>
      <c r="XT34" s="161"/>
      <c r="XU34" s="161"/>
      <c r="XV34" s="161"/>
      <c r="XW34" s="161"/>
      <c r="XX34" s="161"/>
      <c r="XY34" s="161"/>
      <c r="XZ34" s="161"/>
      <c r="YA34" s="161"/>
      <c r="YB34" s="161"/>
      <c r="YC34" s="161"/>
      <c r="YD34" s="161"/>
      <c r="YE34" s="161"/>
      <c r="YF34" s="161"/>
      <c r="YG34" s="161"/>
      <c r="YH34" s="161"/>
      <c r="YI34" s="161"/>
      <c r="YJ34" s="161"/>
      <c r="YK34" s="161"/>
      <c r="YL34" s="161"/>
      <c r="YM34" s="161"/>
      <c r="YN34" s="161"/>
      <c r="YO34" s="161"/>
      <c r="YP34" s="161"/>
      <c r="YQ34" s="161"/>
      <c r="YR34" s="161"/>
      <c r="YS34" s="161"/>
      <c r="YT34" s="161"/>
      <c r="YU34" s="161"/>
      <c r="YV34" s="161"/>
      <c r="YW34" s="161"/>
      <c r="YX34" s="161"/>
      <c r="YY34" s="161"/>
      <c r="YZ34" s="161"/>
      <c r="ZA34" s="161"/>
      <c r="ZB34" s="161"/>
      <c r="ZC34" s="161"/>
      <c r="ZD34" s="161"/>
      <c r="ZE34" s="161"/>
      <c r="ZF34" s="161"/>
      <c r="ZG34" s="161"/>
      <c r="ZH34" s="161"/>
      <c r="ZI34" s="161"/>
      <c r="ZJ34" s="161"/>
      <c r="ZK34" s="161"/>
      <c r="ZL34" s="161"/>
      <c r="ZM34" s="161"/>
      <c r="ZN34" s="161"/>
      <c r="ZO34" s="161"/>
      <c r="ZP34" s="161"/>
      <c r="ZQ34" s="161"/>
      <c r="ZR34" s="161"/>
      <c r="ZS34" s="161"/>
      <c r="ZT34" s="161"/>
      <c r="ZU34" s="161"/>
      <c r="ZV34" s="161"/>
      <c r="ZW34" s="161"/>
      <c r="ZX34" s="161"/>
      <c r="ZY34" s="161"/>
      <c r="ZZ34" s="161"/>
      <c r="AAA34" s="161"/>
      <c r="AAB34" s="161"/>
      <c r="AAC34" s="161"/>
      <c r="AAD34" s="161"/>
      <c r="AAE34" s="161"/>
      <c r="AAF34" s="161"/>
      <c r="AAG34" s="161"/>
      <c r="AAH34" s="161"/>
      <c r="AAI34" s="161"/>
      <c r="AAJ34" s="161"/>
      <c r="AAK34" s="161"/>
      <c r="AAL34" s="161"/>
      <c r="AAM34" s="161"/>
      <c r="AAN34" s="161"/>
      <c r="AAO34" s="161"/>
      <c r="AAP34" s="161"/>
      <c r="AAQ34" s="161"/>
      <c r="AAR34" s="161"/>
      <c r="AAS34" s="161"/>
      <c r="AAT34" s="161"/>
      <c r="AAU34" s="161"/>
      <c r="AAV34" s="161"/>
      <c r="AAW34" s="161"/>
      <c r="AAX34" s="161"/>
      <c r="AAY34" s="161"/>
      <c r="AAZ34" s="161"/>
      <c r="ABA34" s="161"/>
      <c r="ABB34" s="161"/>
      <c r="ABC34" s="161"/>
      <c r="ABD34" s="161"/>
      <c r="ABE34" s="161"/>
      <c r="ABF34" s="161"/>
      <c r="ABG34" s="161"/>
      <c r="ABH34" s="161"/>
      <c r="ABI34" s="161"/>
      <c r="ABJ34" s="161"/>
      <c r="ABK34" s="161"/>
      <c r="ABL34" s="161"/>
      <c r="ABM34" s="161"/>
      <c r="ABN34" s="161"/>
      <c r="ABO34" s="161"/>
      <c r="ABP34" s="161"/>
      <c r="ABQ34" s="161"/>
      <c r="ABR34" s="161"/>
      <c r="ABS34" s="161"/>
      <c r="ABT34" s="161"/>
      <c r="ABU34" s="161"/>
      <c r="ABV34" s="161"/>
      <c r="ABW34" s="161"/>
      <c r="ABX34" s="161"/>
      <c r="ABY34" s="161"/>
      <c r="ABZ34" s="161"/>
      <c r="ACA34" s="161"/>
      <c r="ACB34" s="161"/>
      <c r="ACC34" s="161"/>
      <c r="ACD34" s="161"/>
      <c r="ACE34" s="161"/>
      <c r="ACF34" s="161"/>
      <c r="ACG34" s="161"/>
      <c r="ACH34" s="161"/>
      <c r="ACI34" s="161"/>
      <c r="ACJ34" s="161"/>
      <c r="ACK34" s="161"/>
      <c r="ACL34" s="161"/>
      <c r="ACM34" s="161"/>
      <c r="ACN34" s="161"/>
      <c r="ACO34" s="161"/>
      <c r="ACP34" s="161"/>
      <c r="ACQ34" s="161"/>
      <c r="ACR34" s="161"/>
      <c r="ACS34" s="161"/>
      <c r="ACT34" s="161"/>
      <c r="ACU34" s="161"/>
      <c r="ACV34" s="161"/>
      <c r="ACW34" s="161"/>
      <c r="ACX34" s="161"/>
      <c r="ACY34" s="161"/>
      <c r="ACZ34" s="161"/>
      <c r="ADA34" s="161"/>
      <c r="ADB34" s="161"/>
      <c r="ADC34" s="161"/>
      <c r="ADD34" s="161"/>
      <c r="ADE34" s="161"/>
      <c r="ADF34" s="161"/>
      <c r="ADG34" s="161"/>
      <c r="ADH34" s="161"/>
      <c r="ADI34" s="161"/>
      <c r="ADJ34" s="161"/>
      <c r="ADK34" s="161"/>
      <c r="ADL34" s="161"/>
      <c r="ADM34" s="161"/>
      <c r="ADN34" s="161"/>
      <c r="ADO34" s="161"/>
      <c r="ADP34" s="161"/>
      <c r="ADQ34" s="161"/>
      <c r="ADR34" s="161"/>
      <c r="ADS34" s="161"/>
      <c r="ADT34" s="161"/>
      <c r="ADU34" s="161"/>
      <c r="ADV34" s="161"/>
      <c r="ADW34" s="161"/>
      <c r="ADX34" s="161"/>
      <c r="ADY34" s="161"/>
      <c r="ADZ34" s="161"/>
      <c r="AEA34" s="161"/>
      <c r="AEB34" s="161"/>
      <c r="AEC34" s="161"/>
      <c r="AED34" s="161"/>
      <c r="AEE34" s="161"/>
      <c r="AEF34" s="161"/>
      <c r="AEG34" s="161"/>
      <c r="AEH34" s="161"/>
      <c r="AEI34" s="161"/>
      <c r="AEJ34" s="161"/>
      <c r="AEK34" s="161"/>
      <c r="AEL34" s="161"/>
      <c r="AEM34" s="161"/>
      <c r="AEN34" s="161"/>
      <c r="AEO34" s="161"/>
      <c r="AEP34" s="161"/>
      <c r="AEQ34" s="161"/>
      <c r="AER34" s="161"/>
      <c r="AES34" s="161"/>
      <c r="AET34" s="161"/>
      <c r="AEU34" s="161"/>
      <c r="AEV34" s="161"/>
      <c r="AEW34" s="161"/>
      <c r="AEX34" s="161"/>
      <c r="AEY34" s="161"/>
      <c r="AEZ34" s="161"/>
      <c r="AFA34" s="161"/>
      <c r="AFB34" s="161"/>
      <c r="AFC34" s="161"/>
      <c r="AFD34" s="161"/>
      <c r="AFE34" s="161"/>
      <c r="AFF34" s="161"/>
      <c r="AFG34" s="161"/>
      <c r="AFH34" s="161"/>
      <c r="AFI34" s="161"/>
      <c r="AFJ34" s="161"/>
      <c r="AFK34" s="161"/>
      <c r="AFL34" s="161"/>
      <c r="AFM34" s="161"/>
      <c r="AFN34" s="161"/>
      <c r="AFO34" s="161"/>
      <c r="AFP34" s="161"/>
      <c r="AFQ34" s="161"/>
      <c r="AFR34" s="161"/>
      <c r="AFS34" s="161"/>
      <c r="AFT34" s="161"/>
      <c r="AFU34" s="161"/>
      <c r="AFV34" s="161"/>
      <c r="AFW34" s="161"/>
      <c r="AFX34" s="161"/>
      <c r="AFY34" s="161"/>
      <c r="AFZ34" s="161"/>
      <c r="AGA34" s="161"/>
      <c r="AGB34" s="161"/>
      <c r="AGC34" s="161"/>
      <c r="AGD34" s="161"/>
      <c r="AGE34" s="161"/>
      <c r="AGF34" s="161"/>
      <c r="AGG34" s="161"/>
      <c r="AGH34" s="161"/>
      <c r="AGI34" s="161"/>
      <c r="AGJ34" s="161"/>
      <c r="AGK34" s="161"/>
      <c r="AGL34" s="161"/>
      <c r="AGM34" s="161"/>
      <c r="AGN34" s="161"/>
      <c r="AGO34" s="161"/>
      <c r="AGP34" s="161"/>
      <c r="AGQ34" s="161"/>
      <c r="AGR34" s="161"/>
      <c r="AGS34" s="161"/>
      <c r="AGT34" s="161"/>
      <c r="AGU34" s="161"/>
      <c r="AGV34" s="161"/>
      <c r="AGW34" s="161"/>
      <c r="AGX34" s="161"/>
      <c r="AGY34" s="161"/>
      <c r="AGZ34" s="161"/>
      <c r="AHA34" s="161"/>
      <c r="AHB34" s="161"/>
      <c r="AHC34" s="161"/>
      <c r="AHD34" s="161"/>
      <c r="AHE34" s="161"/>
      <c r="AHF34" s="161"/>
      <c r="AHG34" s="161"/>
      <c r="AHH34" s="161"/>
      <c r="AHI34" s="161"/>
      <c r="AHJ34" s="161"/>
      <c r="AHK34" s="161"/>
      <c r="AHL34" s="161"/>
      <c r="AHM34" s="161"/>
      <c r="AHN34" s="161"/>
      <c r="AHO34" s="161"/>
      <c r="AHP34" s="161"/>
      <c r="AHQ34" s="161"/>
      <c r="AHR34" s="161"/>
      <c r="AHS34" s="161"/>
      <c r="AHT34" s="161"/>
      <c r="AHU34" s="161"/>
      <c r="AHV34" s="161"/>
      <c r="AHW34" s="161"/>
      <c r="AHX34" s="161"/>
      <c r="AHY34" s="161"/>
      <c r="AHZ34" s="161"/>
      <c r="AIA34" s="161"/>
      <c r="AIB34" s="161"/>
      <c r="AIC34" s="161"/>
      <c r="AID34" s="161"/>
      <c r="AIE34" s="161"/>
      <c r="AIF34" s="161"/>
      <c r="AIG34" s="161"/>
      <c r="AIH34" s="161"/>
      <c r="AII34" s="161"/>
      <c r="AIJ34" s="161"/>
      <c r="AIK34" s="161"/>
      <c r="AIL34" s="161"/>
      <c r="AIM34" s="161"/>
      <c r="AIN34" s="161"/>
      <c r="AIO34" s="161"/>
      <c r="AIP34" s="161"/>
      <c r="AIQ34" s="161"/>
      <c r="AIR34" s="161"/>
      <c r="AIS34" s="161"/>
      <c r="AIT34" s="161"/>
      <c r="AIU34" s="161"/>
      <c r="AIV34" s="161"/>
      <c r="AIW34" s="161"/>
      <c r="AIX34" s="161"/>
      <c r="AIY34" s="161"/>
      <c r="AIZ34" s="161"/>
      <c r="AJA34" s="161"/>
      <c r="AJB34" s="161"/>
      <c r="AJC34" s="161"/>
      <c r="AJD34" s="161"/>
      <c r="AJE34" s="161"/>
      <c r="AJF34" s="161"/>
      <c r="AJG34" s="161"/>
      <c r="AJH34" s="161"/>
      <c r="AJI34" s="161"/>
      <c r="AJJ34" s="161"/>
      <c r="AJK34" s="161"/>
      <c r="AJL34" s="161"/>
      <c r="AJM34" s="161"/>
      <c r="AJN34" s="161"/>
      <c r="AJO34" s="161"/>
      <c r="AJP34" s="161"/>
      <c r="AJQ34" s="161"/>
      <c r="AJR34" s="161"/>
      <c r="AJS34" s="161"/>
      <c r="AJT34" s="161"/>
      <c r="AJU34" s="161"/>
      <c r="AJV34" s="161"/>
      <c r="AJW34" s="161"/>
      <c r="AJX34" s="161"/>
      <c r="AJY34" s="161"/>
      <c r="AJZ34" s="161"/>
      <c r="AKA34" s="161"/>
      <c r="AKB34" s="161"/>
      <c r="AKC34" s="161"/>
      <c r="AKD34" s="161"/>
      <c r="AKE34" s="161"/>
      <c r="AKF34" s="161"/>
      <c r="AKG34" s="161"/>
      <c r="AKH34" s="161"/>
      <c r="AKI34" s="161"/>
      <c r="AKJ34" s="161"/>
      <c r="AKK34" s="161"/>
      <c r="AKL34" s="161"/>
      <c r="AKM34" s="161"/>
      <c r="AKN34" s="161"/>
      <c r="AKO34" s="161"/>
      <c r="AKP34" s="161"/>
      <c r="AKQ34" s="161"/>
      <c r="AKR34" s="161"/>
      <c r="AKS34" s="161"/>
      <c r="AKT34" s="161"/>
      <c r="AKU34" s="161"/>
      <c r="AKV34" s="161"/>
      <c r="AKW34" s="161"/>
      <c r="AKX34" s="161"/>
      <c r="AKY34" s="161"/>
      <c r="AKZ34" s="161"/>
      <c r="ALA34" s="161"/>
      <c r="ALB34" s="161"/>
      <c r="ALC34" s="161"/>
      <c r="ALD34" s="161"/>
      <c r="ALE34" s="161"/>
      <c r="ALF34" s="161"/>
      <c r="ALG34" s="161"/>
      <c r="ALH34" s="161"/>
      <c r="ALI34" s="161"/>
      <c r="ALJ34" s="161"/>
      <c r="ALK34" s="161"/>
      <c r="ALL34" s="161"/>
      <c r="ALM34" s="161"/>
      <c r="ALN34" s="161"/>
      <c r="ALO34" s="161"/>
      <c r="ALP34" s="161"/>
      <c r="ALQ34" s="161"/>
      <c r="ALR34" s="161"/>
      <c r="ALS34" s="161"/>
      <c r="ALT34" s="161"/>
      <c r="ALU34" s="161"/>
      <c r="ALV34" s="161"/>
      <c r="ALW34" s="161"/>
      <c r="ALX34" s="161"/>
      <c r="ALY34" s="161"/>
      <c r="ALZ34" s="161"/>
      <c r="AMA34" s="161"/>
      <c r="AMB34" s="161"/>
      <c r="AMC34" s="161"/>
      <c r="AMD34" s="161"/>
      <c r="AME34" s="161"/>
      <c r="AMF34" s="161"/>
      <c r="AMG34" s="161"/>
      <c r="AMH34" s="161"/>
      <c r="AMI34" s="161"/>
    </row>
    <row r="35" spans="1:2686" x14ac:dyDescent="0.25">
      <c r="A35" s="16" t="s">
        <v>456</v>
      </c>
      <c r="B35" s="14" t="s">
        <v>464</v>
      </c>
      <c r="C35" s="14" t="s">
        <v>148</v>
      </c>
      <c r="D35" s="139">
        <v>6457</v>
      </c>
      <c r="E35" s="139" t="s">
        <v>1168</v>
      </c>
      <c r="F35" s="139" t="s">
        <v>1167</v>
      </c>
      <c r="G35" s="14" t="s">
        <v>857</v>
      </c>
      <c r="H35" s="160" t="s">
        <v>858</v>
      </c>
      <c r="I35" s="14" t="s">
        <v>859</v>
      </c>
      <c r="J35" s="160" t="s">
        <v>860</v>
      </c>
      <c r="K35" s="14"/>
      <c r="L35" s="14"/>
      <c r="M35" s="14"/>
      <c r="N35" s="14"/>
      <c r="O35" s="14"/>
      <c r="P35" s="14"/>
      <c r="Q35" s="14"/>
      <c r="R35" s="14"/>
      <c r="S35" s="14"/>
      <c r="T35" s="14"/>
      <c r="U35" s="14"/>
      <c r="V35" s="14"/>
      <c r="W35" s="14"/>
      <c r="X35" s="14"/>
      <c r="Y35" s="14"/>
      <c r="Z35" s="14" t="s">
        <v>29</v>
      </c>
      <c r="AB35" s="161"/>
    </row>
    <row r="36" spans="1:2686" x14ac:dyDescent="0.25">
      <c r="A36" s="16" t="s">
        <v>374</v>
      </c>
      <c r="B36" s="14" t="s">
        <v>861</v>
      </c>
      <c r="C36" s="14" t="s">
        <v>75</v>
      </c>
      <c r="D36" s="139">
        <v>6519</v>
      </c>
      <c r="E36" s="139" t="s">
        <v>1170</v>
      </c>
      <c r="F36" s="139" t="s">
        <v>1169</v>
      </c>
      <c r="G36" s="14" t="s">
        <v>862</v>
      </c>
      <c r="H36" s="160" t="s">
        <v>863</v>
      </c>
      <c r="I36" s="14" t="s">
        <v>864</v>
      </c>
      <c r="J36" s="160" t="s">
        <v>865</v>
      </c>
      <c r="K36" s="14"/>
      <c r="L36" s="14" t="s">
        <v>29</v>
      </c>
      <c r="M36" s="14"/>
      <c r="N36" s="14" t="s">
        <v>29</v>
      </c>
      <c r="O36" s="14" t="s">
        <v>29</v>
      </c>
      <c r="P36" s="14"/>
      <c r="Q36" s="14"/>
      <c r="R36" s="14"/>
      <c r="S36" s="14"/>
      <c r="T36" s="14"/>
      <c r="U36" s="14"/>
      <c r="V36" s="14"/>
      <c r="W36" s="14"/>
      <c r="X36" s="14"/>
      <c r="Y36" s="14"/>
      <c r="Z36" s="14"/>
      <c r="AB36" s="161"/>
    </row>
    <row r="37" spans="1:2686" x14ac:dyDescent="0.25">
      <c r="A37" s="16" t="s">
        <v>49</v>
      </c>
      <c r="B37" s="14" t="s">
        <v>51</v>
      </c>
      <c r="C37" s="14" t="s">
        <v>52</v>
      </c>
      <c r="D37" s="139">
        <v>6106</v>
      </c>
      <c r="E37" s="139" t="s">
        <v>1172</v>
      </c>
      <c r="F37" s="139" t="s">
        <v>1171</v>
      </c>
      <c r="G37" s="14" t="s">
        <v>866</v>
      </c>
      <c r="H37" s="160" t="s">
        <v>867</v>
      </c>
      <c r="I37" s="14" t="s">
        <v>868</v>
      </c>
      <c r="J37" s="160" t="s">
        <v>869</v>
      </c>
      <c r="K37" s="14"/>
      <c r="L37" s="14"/>
      <c r="M37" s="14"/>
      <c r="N37" s="14"/>
      <c r="O37" s="14"/>
      <c r="P37" s="14"/>
      <c r="Q37" s="14"/>
      <c r="R37" s="14"/>
      <c r="S37" s="14"/>
      <c r="T37" s="14"/>
      <c r="U37" s="14"/>
      <c r="V37" s="14"/>
      <c r="W37" s="14"/>
      <c r="X37" s="14"/>
      <c r="Y37" s="14"/>
      <c r="Z37" s="14" t="s">
        <v>29</v>
      </c>
      <c r="AB37" s="161"/>
    </row>
    <row r="38" spans="1:2686" s="163" customFormat="1" x14ac:dyDescent="0.25">
      <c r="A38" s="16" t="s">
        <v>870</v>
      </c>
      <c r="B38" s="14" t="s">
        <v>215</v>
      </c>
      <c r="C38" s="14" t="s">
        <v>92</v>
      </c>
      <c r="D38" s="139">
        <v>6067</v>
      </c>
      <c r="E38" s="139" t="s">
        <v>1174</v>
      </c>
      <c r="F38" s="139" t="s">
        <v>1173</v>
      </c>
      <c r="G38" s="14" t="s">
        <v>871</v>
      </c>
      <c r="H38" s="160" t="s">
        <v>872</v>
      </c>
      <c r="I38" s="14" t="s">
        <v>871</v>
      </c>
      <c r="J38" s="160" t="s">
        <v>872</v>
      </c>
      <c r="K38" s="14"/>
      <c r="L38" s="14"/>
      <c r="M38" s="14"/>
      <c r="N38" s="14"/>
      <c r="O38" s="14"/>
      <c r="P38" s="14"/>
      <c r="Q38" s="14"/>
      <c r="R38" s="14"/>
      <c r="S38" s="14"/>
      <c r="T38" s="14"/>
      <c r="U38" s="14"/>
      <c r="V38" s="14"/>
      <c r="W38" s="14"/>
      <c r="X38" s="14"/>
      <c r="Y38" s="14"/>
      <c r="Z38" s="14" t="s">
        <v>29</v>
      </c>
      <c r="AA38" s="161"/>
      <c r="AB38" s="161"/>
      <c r="AC38" s="161"/>
      <c r="AD38" s="161"/>
      <c r="AE38" s="161"/>
      <c r="AF38" s="161"/>
      <c r="AG38" s="161"/>
      <c r="AH38" s="161"/>
      <c r="AI38" s="161"/>
      <c r="AJ38" s="161"/>
      <c r="AK38" s="161"/>
      <c r="AL38" s="161"/>
      <c r="AM38" s="161"/>
      <c r="AN38" s="161"/>
      <c r="AO38" s="161"/>
      <c r="AP38" s="161"/>
      <c r="AQ38" s="161"/>
      <c r="AR38" s="161"/>
      <c r="AS38" s="161"/>
      <c r="AT38" s="161"/>
      <c r="AU38" s="161"/>
      <c r="AV38" s="161"/>
      <c r="AW38" s="161"/>
      <c r="AX38" s="161"/>
      <c r="AY38" s="161"/>
      <c r="AZ38" s="161"/>
      <c r="BA38" s="161"/>
      <c r="BB38" s="161"/>
      <c r="BC38" s="161"/>
      <c r="BD38" s="161"/>
      <c r="BE38" s="161"/>
      <c r="BF38" s="161"/>
      <c r="BG38" s="161"/>
      <c r="BH38" s="161"/>
      <c r="BI38" s="161"/>
      <c r="BJ38" s="161"/>
      <c r="BK38" s="161"/>
      <c r="BL38" s="161"/>
      <c r="BM38" s="161"/>
      <c r="BN38" s="161"/>
      <c r="BO38" s="161"/>
      <c r="BP38" s="161"/>
      <c r="BQ38" s="161"/>
      <c r="BR38" s="161"/>
      <c r="BS38" s="161"/>
      <c r="BT38" s="161"/>
      <c r="BU38" s="161"/>
      <c r="BV38" s="161"/>
      <c r="BW38" s="161"/>
      <c r="BX38" s="161"/>
      <c r="BY38" s="161"/>
      <c r="BZ38" s="161"/>
      <c r="CA38" s="161"/>
      <c r="CB38" s="161"/>
      <c r="CC38" s="161"/>
      <c r="CD38" s="161"/>
      <c r="CE38" s="161"/>
      <c r="CF38" s="161"/>
      <c r="CG38" s="161"/>
      <c r="CH38" s="161"/>
      <c r="CI38" s="161"/>
      <c r="CJ38" s="161"/>
      <c r="CK38" s="161"/>
      <c r="CL38" s="161"/>
      <c r="CM38" s="161"/>
      <c r="CN38" s="161"/>
      <c r="CO38" s="161"/>
      <c r="CP38" s="161"/>
      <c r="CQ38" s="161"/>
      <c r="CR38" s="161"/>
      <c r="CS38" s="161"/>
      <c r="CT38" s="161"/>
      <c r="CU38" s="161"/>
      <c r="CV38" s="161"/>
      <c r="CW38" s="161"/>
      <c r="CX38" s="161"/>
      <c r="CY38" s="161"/>
      <c r="CZ38" s="161"/>
      <c r="DA38" s="161"/>
      <c r="DB38" s="161"/>
      <c r="DC38" s="161"/>
      <c r="DD38" s="161"/>
      <c r="DE38" s="161"/>
      <c r="DF38" s="161"/>
      <c r="DG38" s="161"/>
      <c r="DH38" s="161"/>
      <c r="DI38" s="161"/>
      <c r="DJ38" s="161"/>
      <c r="DK38" s="161"/>
      <c r="DL38" s="161"/>
      <c r="DM38" s="161"/>
      <c r="DN38" s="161"/>
      <c r="DO38" s="161"/>
      <c r="DP38" s="161"/>
      <c r="DQ38" s="161"/>
      <c r="DR38" s="161"/>
      <c r="DS38" s="161"/>
      <c r="DT38" s="161"/>
      <c r="DU38" s="161"/>
      <c r="DV38" s="161"/>
      <c r="DW38" s="161"/>
      <c r="DX38" s="161"/>
      <c r="DY38" s="161"/>
      <c r="DZ38" s="161"/>
      <c r="EA38" s="161"/>
      <c r="EB38" s="161"/>
      <c r="EC38" s="161"/>
      <c r="ED38" s="161"/>
      <c r="EE38" s="161"/>
      <c r="EF38" s="161"/>
      <c r="EG38" s="161"/>
      <c r="EH38" s="161"/>
      <c r="EI38" s="161"/>
      <c r="EJ38" s="161"/>
      <c r="EK38" s="161"/>
      <c r="EL38" s="161"/>
      <c r="EM38" s="161"/>
      <c r="EN38" s="161"/>
      <c r="EO38" s="161"/>
      <c r="EP38" s="161"/>
      <c r="EQ38" s="161"/>
      <c r="ER38" s="161"/>
      <c r="ES38" s="161"/>
      <c r="ET38" s="161"/>
      <c r="EU38" s="161"/>
      <c r="EV38" s="161"/>
      <c r="EW38" s="161"/>
      <c r="EX38" s="161"/>
      <c r="EY38" s="161"/>
      <c r="EZ38" s="161"/>
      <c r="FA38" s="161"/>
      <c r="FB38" s="161"/>
      <c r="FC38" s="161"/>
      <c r="FD38" s="161"/>
      <c r="FE38" s="161"/>
      <c r="FF38" s="161"/>
      <c r="FG38" s="161"/>
      <c r="FH38" s="161"/>
      <c r="FI38" s="161"/>
      <c r="FJ38" s="161"/>
      <c r="FK38" s="161"/>
      <c r="FL38" s="161"/>
      <c r="FM38" s="161"/>
      <c r="FN38" s="161"/>
      <c r="FO38" s="161"/>
      <c r="FP38" s="161"/>
      <c r="FQ38" s="161"/>
      <c r="FR38" s="161"/>
      <c r="FS38" s="161"/>
      <c r="FT38" s="161"/>
      <c r="FU38" s="161"/>
      <c r="FV38" s="161"/>
      <c r="FW38" s="161"/>
      <c r="FX38" s="161"/>
      <c r="FY38" s="161"/>
      <c r="FZ38" s="161"/>
      <c r="GA38" s="161"/>
      <c r="GB38" s="161"/>
      <c r="GC38" s="161"/>
      <c r="GD38" s="161"/>
      <c r="GE38" s="161"/>
      <c r="GF38" s="161"/>
      <c r="GG38" s="161"/>
      <c r="GH38" s="161"/>
      <c r="GI38" s="161"/>
      <c r="GJ38" s="161"/>
      <c r="GK38" s="161"/>
      <c r="GL38" s="161"/>
      <c r="GM38" s="161"/>
      <c r="GN38" s="161"/>
      <c r="GO38" s="161"/>
      <c r="GP38" s="161"/>
      <c r="GQ38" s="161"/>
      <c r="GR38" s="161"/>
      <c r="GS38" s="161"/>
      <c r="GT38" s="161"/>
      <c r="GU38" s="161"/>
      <c r="GV38" s="161"/>
      <c r="GW38" s="161"/>
      <c r="GX38" s="161"/>
      <c r="GY38" s="161"/>
      <c r="GZ38" s="161"/>
      <c r="HA38" s="161"/>
      <c r="HB38" s="161"/>
      <c r="HC38" s="161"/>
      <c r="HD38" s="161"/>
      <c r="HE38" s="161"/>
      <c r="HF38" s="161"/>
      <c r="HG38" s="161"/>
      <c r="HH38" s="161"/>
      <c r="HI38" s="161"/>
      <c r="HJ38" s="161"/>
      <c r="HK38" s="161"/>
      <c r="HL38" s="161"/>
      <c r="HM38" s="161"/>
      <c r="HN38" s="161"/>
      <c r="HO38" s="161"/>
      <c r="HP38" s="161"/>
      <c r="HQ38" s="161"/>
      <c r="HR38" s="161"/>
      <c r="HS38" s="161"/>
      <c r="HT38" s="161"/>
      <c r="HU38" s="161"/>
      <c r="HV38" s="161"/>
      <c r="HW38" s="161"/>
      <c r="HX38" s="161"/>
      <c r="HY38" s="161"/>
      <c r="HZ38" s="161"/>
      <c r="IA38" s="161"/>
      <c r="IB38" s="161"/>
      <c r="IC38" s="161"/>
      <c r="ID38" s="161"/>
      <c r="IE38" s="161"/>
      <c r="IF38" s="161"/>
      <c r="IG38" s="161"/>
      <c r="IH38" s="161"/>
      <c r="II38" s="161"/>
      <c r="IJ38" s="161"/>
      <c r="IK38" s="161"/>
      <c r="IL38" s="161"/>
      <c r="IM38" s="161"/>
      <c r="IN38" s="161"/>
      <c r="IO38" s="161"/>
      <c r="IP38" s="161"/>
      <c r="IQ38" s="161"/>
      <c r="IR38" s="161"/>
      <c r="IS38" s="161"/>
      <c r="IT38" s="161"/>
      <c r="IU38" s="161"/>
      <c r="IV38" s="161"/>
      <c r="IW38" s="161"/>
      <c r="IX38" s="161"/>
      <c r="IY38" s="161"/>
      <c r="IZ38" s="161"/>
      <c r="JA38" s="161"/>
      <c r="JB38" s="161"/>
      <c r="JC38" s="161"/>
      <c r="JD38" s="161"/>
      <c r="JE38" s="161"/>
      <c r="JF38" s="161"/>
      <c r="JG38" s="161"/>
      <c r="JH38" s="161"/>
      <c r="JI38" s="161"/>
      <c r="JJ38" s="161"/>
      <c r="JK38" s="161"/>
      <c r="JL38" s="161"/>
      <c r="JM38" s="161"/>
      <c r="JN38" s="161"/>
      <c r="JO38" s="161"/>
      <c r="JP38" s="161"/>
      <c r="JQ38" s="161"/>
      <c r="JR38" s="161"/>
      <c r="JS38" s="161"/>
      <c r="JT38" s="161"/>
      <c r="JU38" s="161"/>
      <c r="JV38" s="161"/>
      <c r="JW38" s="161"/>
      <c r="JX38" s="161"/>
      <c r="JY38" s="161"/>
      <c r="JZ38" s="161"/>
      <c r="KA38" s="161"/>
      <c r="KB38" s="161"/>
      <c r="KC38" s="161"/>
      <c r="KD38" s="161"/>
      <c r="KE38" s="161"/>
      <c r="KF38" s="161"/>
      <c r="KG38" s="161"/>
      <c r="KH38" s="161"/>
      <c r="KI38" s="161"/>
      <c r="KJ38" s="161"/>
      <c r="KK38" s="161"/>
      <c r="KL38" s="161"/>
      <c r="KM38" s="161"/>
      <c r="KN38" s="161"/>
      <c r="KO38" s="161"/>
      <c r="KP38" s="161"/>
      <c r="KQ38" s="161"/>
      <c r="KR38" s="161"/>
      <c r="KS38" s="161"/>
      <c r="KT38" s="161"/>
      <c r="KU38" s="161"/>
      <c r="KV38" s="161"/>
      <c r="KW38" s="161"/>
      <c r="KX38" s="161"/>
      <c r="KY38" s="161"/>
      <c r="KZ38" s="161"/>
      <c r="LA38" s="161"/>
      <c r="LB38" s="161"/>
      <c r="LC38" s="161"/>
      <c r="LD38" s="161"/>
      <c r="LE38" s="161"/>
      <c r="LF38" s="161"/>
      <c r="LG38" s="161"/>
      <c r="LH38" s="161"/>
      <c r="LI38" s="161"/>
      <c r="LJ38" s="161"/>
      <c r="LK38" s="161"/>
      <c r="LL38" s="161"/>
      <c r="LM38" s="161"/>
      <c r="LN38" s="161"/>
      <c r="LO38" s="161"/>
      <c r="LP38" s="161"/>
      <c r="LQ38" s="161"/>
      <c r="LR38" s="161"/>
      <c r="LS38" s="161"/>
      <c r="LT38" s="161"/>
      <c r="LU38" s="161"/>
      <c r="LV38" s="161"/>
      <c r="LW38" s="161"/>
      <c r="LX38" s="161"/>
      <c r="LY38" s="161"/>
      <c r="LZ38" s="161"/>
      <c r="MA38" s="161"/>
      <c r="MB38" s="161"/>
      <c r="MC38" s="161"/>
      <c r="MD38" s="161"/>
      <c r="ME38" s="161"/>
      <c r="MF38" s="161"/>
      <c r="MG38" s="161"/>
      <c r="MH38" s="161"/>
      <c r="MI38" s="161"/>
      <c r="MJ38" s="161"/>
      <c r="MK38" s="161"/>
      <c r="ML38" s="161"/>
      <c r="MM38" s="161"/>
      <c r="MN38" s="161"/>
      <c r="MO38" s="161"/>
      <c r="MP38" s="161"/>
      <c r="MQ38" s="161"/>
      <c r="MR38" s="161"/>
      <c r="MS38" s="161"/>
      <c r="MT38" s="161"/>
      <c r="MU38" s="161"/>
      <c r="MV38" s="161"/>
      <c r="MW38" s="161"/>
      <c r="MX38" s="161"/>
      <c r="MY38" s="161"/>
      <c r="MZ38" s="161"/>
      <c r="NA38" s="161"/>
      <c r="NB38" s="161"/>
      <c r="NC38" s="161"/>
      <c r="ND38" s="161"/>
      <c r="NE38" s="161"/>
      <c r="NF38" s="161"/>
      <c r="NG38" s="161"/>
      <c r="NH38" s="161"/>
      <c r="NI38" s="161"/>
      <c r="NJ38" s="161"/>
      <c r="NK38" s="161"/>
      <c r="NL38" s="161"/>
      <c r="NM38" s="161"/>
      <c r="NN38" s="161"/>
      <c r="NO38" s="161"/>
      <c r="NP38" s="161"/>
      <c r="NQ38" s="161"/>
      <c r="NR38" s="161"/>
      <c r="NS38" s="161"/>
      <c r="NT38" s="161"/>
      <c r="NU38" s="161"/>
      <c r="NV38" s="161"/>
      <c r="NW38" s="161"/>
      <c r="NX38" s="161"/>
      <c r="NY38" s="161"/>
      <c r="NZ38" s="161"/>
      <c r="OA38" s="161"/>
      <c r="OB38" s="161"/>
      <c r="OC38" s="161"/>
      <c r="OD38" s="161"/>
      <c r="OE38" s="161"/>
      <c r="OF38" s="161"/>
      <c r="OG38" s="161"/>
      <c r="OH38" s="161"/>
      <c r="OI38" s="161"/>
      <c r="OJ38" s="161"/>
      <c r="OK38" s="161"/>
      <c r="OL38" s="161"/>
      <c r="OM38" s="161"/>
      <c r="ON38" s="161"/>
      <c r="OO38" s="161"/>
      <c r="OP38" s="161"/>
      <c r="OQ38" s="161"/>
      <c r="OR38" s="161"/>
      <c r="OS38" s="161"/>
      <c r="OT38" s="161"/>
      <c r="OU38" s="161"/>
      <c r="OV38" s="161"/>
      <c r="OW38" s="161"/>
      <c r="OX38" s="161"/>
      <c r="OY38" s="161"/>
      <c r="OZ38" s="161"/>
      <c r="PA38" s="161"/>
      <c r="PB38" s="161"/>
      <c r="PC38" s="161"/>
      <c r="PD38" s="161"/>
      <c r="PE38" s="161"/>
      <c r="PF38" s="161"/>
      <c r="PG38" s="161"/>
      <c r="PH38" s="161"/>
      <c r="PI38" s="161"/>
      <c r="PJ38" s="161"/>
      <c r="PK38" s="161"/>
      <c r="PL38" s="161"/>
      <c r="PM38" s="161"/>
      <c r="PN38" s="161"/>
      <c r="PO38" s="161"/>
      <c r="PP38" s="161"/>
      <c r="PQ38" s="161"/>
      <c r="PR38" s="161"/>
      <c r="PS38" s="161"/>
      <c r="PT38" s="161"/>
      <c r="PU38" s="161"/>
      <c r="PV38" s="161"/>
      <c r="PW38" s="161"/>
      <c r="PX38" s="161"/>
      <c r="PY38" s="161"/>
      <c r="PZ38" s="161"/>
      <c r="QA38" s="161"/>
      <c r="QB38" s="161"/>
      <c r="QC38" s="161"/>
      <c r="QD38" s="161"/>
      <c r="QE38" s="161"/>
      <c r="QF38" s="161"/>
      <c r="QG38" s="161"/>
      <c r="QH38" s="161"/>
      <c r="QI38" s="161"/>
      <c r="QJ38" s="161"/>
      <c r="QK38" s="161"/>
      <c r="QL38" s="161"/>
      <c r="QM38" s="161"/>
      <c r="QN38" s="161"/>
      <c r="QO38" s="161"/>
      <c r="QP38" s="161"/>
      <c r="QQ38" s="161"/>
      <c r="QR38" s="161"/>
      <c r="QS38" s="161"/>
      <c r="QT38" s="161"/>
      <c r="QU38" s="161"/>
      <c r="QV38" s="161"/>
      <c r="QW38" s="161"/>
      <c r="QX38" s="161"/>
      <c r="QY38" s="161"/>
      <c r="QZ38" s="161"/>
      <c r="RA38" s="161"/>
      <c r="RB38" s="161"/>
      <c r="RC38" s="161"/>
      <c r="RD38" s="161"/>
      <c r="RE38" s="161"/>
      <c r="RF38" s="161"/>
      <c r="RG38" s="161"/>
      <c r="RH38" s="161"/>
      <c r="RI38" s="161"/>
      <c r="RJ38" s="161"/>
      <c r="RK38" s="161"/>
      <c r="RL38" s="161"/>
      <c r="RM38" s="161"/>
      <c r="RN38" s="161"/>
      <c r="RO38" s="161"/>
      <c r="RP38" s="161"/>
      <c r="RQ38" s="161"/>
      <c r="RR38" s="161"/>
      <c r="RS38" s="161"/>
      <c r="RT38" s="161"/>
      <c r="RU38" s="161"/>
      <c r="RV38" s="161"/>
      <c r="RW38" s="161"/>
      <c r="RX38" s="161"/>
      <c r="RY38" s="161"/>
      <c r="RZ38" s="161"/>
      <c r="SA38" s="161"/>
      <c r="SB38" s="161"/>
      <c r="SC38" s="161"/>
      <c r="SD38" s="161"/>
      <c r="SE38" s="161"/>
      <c r="SF38" s="161"/>
      <c r="SG38" s="161"/>
      <c r="SH38" s="161"/>
      <c r="SI38" s="161"/>
      <c r="SJ38" s="161"/>
      <c r="SK38" s="161"/>
      <c r="SL38" s="161"/>
      <c r="SM38" s="161"/>
      <c r="SN38" s="161"/>
      <c r="SO38" s="161"/>
      <c r="SP38" s="161"/>
      <c r="SQ38" s="161"/>
      <c r="SR38" s="161"/>
      <c r="SS38" s="161"/>
      <c r="ST38" s="161"/>
      <c r="SU38" s="161"/>
      <c r="SV38" s="161"/>
      <c r="SW38" s="161"/>
      <c r="SX38" s="161"/>
      <c r="SY38" s="161"/>
      <c r="SZ38" s="161"/>
      <c r="TA38" s="161"/>
      <c r="TB38" s="161"/>
      <c r="TC38" s="161"/>
      <c r="TD38" s="161"/>
      <c r="TE38" s="161"/>
      <c r="TF38" s="161"/>
      <c r="TG38" s="161"/>
      <c r="TH38" s="161"/>
      <c r="TI38" s="161"/>
      <c r="TJ38" s="161"/>
      <c r="TK38" s="161"/>
      <c r="TL38" s="161"/>
      <c r="TM38" s="161"/>
      <c r="TN38" s="161"/>
      <c r="TO38" s="161"/>
      <c r="TP38" s="161"/>
      <c r="TQ38" s="161"/>
      <c r="TR38" s="161"/>
      <c r="TS38" s="161"/>
      <c r="TT38" s="161"/>
      <c r="TU38" s="161"/>
      <c r="TV38" s="161"/>
      <c r="TW38" s="161"/>
      <c r="TX38" s="161"/>
      <c r="TY38" s="161"/>
      <c r="TZ38" s="161"/>
      <c r="UA38" s="161"/>
      <c r="UB38" s="161"/>
      <c r="UC38" s="161"/>
      <c r="UD38" s="161"/>
      <c r="UE38" s="161"/>
      <c r="UF38" s="161"/>
      <c r="UG38" s="161"/>
      <c r="UH38" s="161"/>
      <c r="UI38" s="161"/>
      <c r="UJ38" s="161"/>
      <c r="UK38" s="161"/>
      <c r="UL38" s="161"/>
      <c r="UM38" s="161"/>
      <c r="UN38" s="161"/>
      <c r="UO38" s="161"/>
      <c r="UP38" s="161"/>
      <c r="UQ38" s="161"/>
      <c r="UR38" s="161"/>
      <c r="US38" s="161"/>
      <c r="UT38" s="161"/>
      <c r="UU38" s="161"/>
      <c r="UV38" s="161"/>
      <c r="UW38" s="161"/>
      <c r="UX38" s="161"/>
      <c r="UY38" s="161"/>
      <c r="UZ38" s="161"/>
      <c r="VA38" s="161"/>
      <c r="VB38" s="161"/>
      <c r="VC38" s="161"/>
      <c r="VD38" s="161"/>
      <c r="VE38" s="161"/>
      <c r="VF38" s="161"/>
      <c r="VG38" s="161"/>
      <c r="VH38" s="161"/>
      <c r="VI38" s="161"/>
      <c r="VJ38" s="161"/>
      <c r="VK38" s="161"/>
      <c r="VL38" s="161"/>
      <c r="VM38" s="161"/>
      <c r="VN38" s="161"/>
      <c r="VO38" s="161"/>
      <c r="VP38" s="161"/>
      <c r="VQ38" s="161"/>
      <c r="VR38" s="161"/>
      <c r="VS38" s="161"/>
      <c r="VT38" s="161"/>
      <c r="VU38" s="161"/>
      <c r="VV38" s="161"/>
      <c r="VW38" s="161"/>
      <c r="VX38" s="161"/>
      <c r="VY38" s="161"/>
      <c r="VZ38" s="161"/>
      <c r="WA38" s="161"/>
      <c r="WB38" s="161"/>
      <c r="WC38" s="161"/>
      <c r="WD38" s="161"/>
      <c r="WE38" s="161"/>
      <c r="WF38" s="161"/>
      <c r="WG38" s="161"/>
      <c r="WH38" s="161"/>
      <c r="WI38" s="161"/>
      <c r="WJ38" s="161"/>
      <c r="WK38" s="161"/>
      <c r="WL38" s="161"/>
      <c r="WM38" s="161"/>
      <c r="WN38" s="161"/>
      <c r="WO38" s="161"/>
      <c r="WP38" s="161"/>
      <c r="WQ38" s="161"/>
      <c r="WR38" s="161"/>
      <c r="WS38" s="161"/>
      <c r="WT38" s="161"/>
      <c r="WU38" s="161"/>
      <c r="WV38" s="161"/>
      <c r="WW38" s="161"/>
      <c r="WX38" s="161"/>
      <c r="WY38" s="161"/>
      <c r="WZ38" s="161"/>
      <c r="XA38" s="161"/>
      <c r="XB38" s="161"/>
      <c r="XC38" s="161"/>
      <c r="XD38" s="161"/>
      <c r="XE38" s="161"/>
      <c r="XF38" s="161"/>
      <c r="XG38" s="161"/>
      <c r="XH38" s="161"/>
      <c r="XI38" s="161"/>
      <c r="XJ38" s="161"/>
      <c r="XK38" s="161"/>
      <c r="XL38" s="161"/>
      <c r="XM38" s="161"/>
      <c r="XN38" s="161"/>
      <c r="XO38" s="161"/>
      <c r="XP38" s="161"/>
      <c r="XQ38" s="161"/>
      <c r="XR38" s="161"/>
      <c r="XS38" s="161"/>
      <c r="XT38" s="161"/>
      <c r="XU38" s="161"/>
      <c r="XV38" s="161"/>
      <c r="XW38" s="161"/>
      <c r="XX38" s="161"/>
      <c r="XY38" s="161"/>
      <c r="XZ38" s="161"/>
      <c r="YA38" s="161"/>
      <c r="YB38" s="161"/>
      <c r="YC38" s="161"/>
      <c r="YD38" s="161"/>
      <c r="YE38" s="161"/>
      <c r="YF38" s="161"/>
      <c r="YG38" s="161"/>
      <c r="YH38" s="161"/>
      <c r="YI38" s="161"/>
      <c r="YJ38" s="161"/>
      <c r="YK38" s="161"/>
      <c r="YL38" s="161"/>
      <c r="YM38" s="161"/>
      <c r="YN38" s="161"/>
      <c r="YO38" s="161"/>
      <c r="YP38" s="161"/>
      <c r="YQ38" s="161"/>
      <c r="YR38" s="161"/>
      <c r="YS38" s="161"/>
      <c r="YT38" s="161"/>
      <c r="YU38" s="161"/>
      <c r="YV38" s="161"/>
      <c r="YW38" s="161"/>
      <c r="YX38" s="161"/>
      <c r="YY38" s="161"/>
      <c r="YZ38" s="161"/>
      <c r="ZA38" s="161"/>
      <c r="ZB38" s="161"/>
      <c r="ZC38" s="161"/>
      <c r="ZD38" s="161"/>
      <c r="ZE38" s="161"/>
      <c r="ZF38" s="161"/>
      <c r="ZG38" s="161"/>
      <c r="ZH38" s="161"/>
      <c r="ZI38" s="161"/>
      <c r="ZJ38" s="161"/>
      <c r="ZK38" s="161"/>
      <c r="ZL38" s="161"/>
      <c r="ZM38" s="161"/>
      <c r="ZN38" s="161"/>
      <c r="ZO38" s="161"/>
      <c r="ZP38" s="161"/>
      <c r="ZQ38" s="161"/>
      <c r="ZR38" s="161"/>
      <c r="ZS38" s="161"/>
      <c r="ZT38" s="161"/>
      <c r="ZU38" s="161"/>
      <c r="ZV38" s="161"/>
      <c r="ZW38" s="161"/>
      <c r="ZX38" s="161"/>
      <c r="ZY38" s="161"/>
      <c r="ZZ38" s="161"/>
      <c r="AAA38" s="161"/>
      <c r="AAB38" s="161"/>
      <c r="AAC38" s="161"/>
      <c r="AAD38" s="161"/>
      <c r="AAE38" s="161"/>
      <c r="AAF38" s="161"/>
      <c r="AAG38" s="161"/>
      <c r="AAH38" s="161"/>
      <c r="AAI38" s="161"/>
      <c r="AAJ38" s="161"/>
      <c r="AAK38" s="161"/>
      <c r="AAL38" s="161"/>
      <c r="AAM38" s="161"/>
      <c r="AAN38" s="161"/>
      <c r="AAO38" s="161"/>
      <c r="AAP38" s="161"/>
      <c r="AAQ38" s="161"/>
      <c r="AAR38" s="161"/>
      <c r="AAS38" s="161"/>
      <c r="AAT38" s="161"/>
      <c r="AAU38" s="161"/>
      <c r="AAV38" s="161"/>
      <c r="AAW38" s="161"/>
      <c r="AAX38" s="161"/>
      <c r="AAY38" s="161"/>
      <c r="AAZ38" s="161"/>
      <c r="ABA38" s="161"/>
      <c r="ABB38" s="161"/>
      <c r="ABC38" s="161"/>
      <c r="ABD38" s="161"/>
      <c r="ABE38" s="161"/>
      <c r="ABF38" s="161"/>
      <c r="ABG38" s="161"/>
      <c r="ABH38" s="161"/>
      <c r="ABI38" s="161"/>
      <c r="ABJ38" s="161"/>
      <c r="ABK38" s="161"/>
      <c r="ABL38" s="161"/>
      <c r="ABM38" s="161"/>
      <c r="ABN38" s="161"/>
      <c r="ABO38" s="161"/>
      <c r="ABP38" s="161"/>
      <c r="ABQ38" s="161"/>
      <c r="ABR38" s="161"/>
      <c r="ABS38" s="161"/>
      <c r="ABT38" s="161"/>
      <c r="ABU38" s="161"/>
      <c r="ABV38" s="161"/>
      <c r="ABW38" s="161"/>
      <c r="ABX38" s="161"/>
      <c r="ABY38" s="161"/>
      <c r="ABZ38" s="161"/>
      <c r="ACA38" s="161"/>
      <c r="ACB38" s="161"/>
      <c r="ACC38" s="161"/>
      <c r="ACD38" s="161"/>
      <c r="ACE38" s="161"/>
      <c r="ACF38" s="161"/>
      <c r="ACG38" s="161"/>
      <c r="ACH38" s="161"/>
      <c r="ACI38" s="161"/>
      <c r="ACJ38" s="161"/>
      <c r="ACK38" s="161"/>
      <c r="ACL38" s="161"/>
      <c r="ACM38" s="161"/>
      <c r="ACN38" s="161"/>
      <c r="ACO38" s="161"/>
      <c r="ACP38" s="161"/>
      <c r="ACQ38" s="161"/>
      <c r="ACR38" s="161"/>
      <c r="ACS38" s="161"/>
      <c r="ACT38" s="161"/>
      <c r="ACU38" s="161"/>
      <c r="ACV38" s="161"/>
      <c r="ACW38" s="161"/>
      <c r="ACX38" s="161"/>
      <c r="ACY38" s="161"/>
      <c r="ACZ38" s="161"/>
      <c r="ADA38" s="161"/>
      <c r="ADB38" s="161"/>
      <c r="ADC38" s="161"/>
      <c r="ADD38" s="161"/>
      <c r="ADE38" s="161"/>
      <c r="ADF38" s="161"/>
      <c r="ADG38" s="161"/>
      <c r="ADH38" s="161"/>
      <c r="ADI38" s="161"/>
      <c r="ADJ38" s="161"/>
      <c r="ADK38" s="161"/>
      <c r="ADL38" s="161"/>
      <c r="ADM38" s="161"/>
      <c r="ADN38" s="161"/>
      <c r="ADO38" s="161"/>
      <c r="ADP38" s="161"/>
      <c r="ADQ38" s="161"/>
      <c r="ADR38" s="161"/>
      <c r="ADS38" s="161"/>
      <c r="ADT38" s="161"/>
      <c r="ADU38" s="161"/>
      <c r="ADV38" s="161"/>
      <c r="ADW38" s="161"/>
      <c r="ADX38" s="161"/>
      <c r="ADY38" s="161"/>
      <c r="ADZ38" s="161"/>
      <c r="AEA38" s="161"/>
      <c r="AEB38" s="161"/>
      <c r="AEC38" s="161"/>
      <c r="AED38" s="161"/>
      <c r="AEE38" s="161"/>
      <c r="AEF38" s="161"/>
      <c r="AEG38" s="161"/>
      <c r="AEH38" s="161"/>
      <c r="AEI38" s="161"/>
      <c r="AEJ38" s="161"/>
      <c r="AEK38" s="161"/>
      <c r="AEL38" s="161"/>
      <c r="AEM38" s="161"/>
      <c r="AEN38" s="161"/>
      <c r="AEO38" s="161"/>
      <c r="AEP38" s="161"/>
      <c r="AEQ38" s="161"/>
      <c r="AER38" s="161"/>
      <c r="AES38" s="161"/>
      <c r="AET38" s="161"/>
      <c r="AEU38" s="161"/>
      <c r="AEV38" s="161"/>
      <c r="AEW38" s="161"/>
      <c r="AEX38" s="161"/>
      <c r="AEY38" s="161"/>
      <c r="AEZ38" s="161"/>
      <c r="AFA38" s="161"/>
      <c r="AFB38" s="161"/>
      <c r="AFC38" s="161"/>
      <c r="AFD38" s="161"/>
      <c r="AFE38" s="161"/>
      <c r="AFF38" s="161"/>
      <c r="AFG38" s="161"/>
      <c r="AFH38" s="161"/>
      <c r="AFI38" s="161"/>
      <c r="AFJ38" s="161"/>
      <c r="AFK38" s="161"/>
      <c r="AFL38" s="161"/>
      <c r="AFM38" s="161"/>
      <c r="AFN38" s="161"/>
      <c r="AFO38" s="161"/>
      <c r="AFP38" s="161"/>
      <c r="AFQ38" s="161"/>
      <c r="AFR38" s="161"/>
      <c r="AFS38" s="161"/>
      <c r="AFT38" s="161"/>
      <c r="AFU38" s="161"/>
      <c r="AFV38" s="161"/>
      <c r="AFW38" s="161"/>
      <c r="AFX38" s="161"/>
      <c r="AFY38" s="161"/>
      <c r="AFZ38" s="161"/>
      <c r="AGA38" s="161"/>
      <c r="AGB38" s="161"/>
      <c r="AGC38" s="161"/>
      <c r="AGD38" s="161"/>
      <c r="AGE38" s="161"/>
      <c r="AGF38" s="161"/>
      <c r="AGG38" s="161"/>
      <c r="AGH38" s="161"/>
      <c r="AGI38" s="161"/>
      <c r="AGJ38" s="161"/>
      <c r="AGK38" s="161"/>
      <c r="AGL38" s="161"/>
      <c r="AGM38" s="161"/>
      <c r="AGN38" s="161"/>
      <c r="AGO38" s="161"/>
      <c r="AGP38" s="161"/>
      <c r="AGQ38" s="161"/>
      <c r="AGR38" s="161"/>
      <c r="AGS38" s="161"/>
      <c r="AGT38" s="161"/>
      <c r="AGU38" s="161"/>
      <c r="AGV38" s="161"/>
      <c r="AGW38" s="161"/>
      <c r="AGX38" s="161"/>
      <c r="AGY38" s="161"/>
      <c r="AGZ38" s="161"/>
      <c r="AHA38" s="161"/>
      <c r="AHB38" s="161"/>
      <c r="AHC38" s="161"/>
      <c r="AHD38" s="161"/>
      <c r="AHE38" s="161"/>
      <c r="AHF38" s="161"/>
      <c r="AHG38" s="161"/>
      <c r="AHH38" s="161"/>
      <c r="AHI38" s="161"/>
      <c r="AHJ38" s="161"/>
      <c r="AHK38" s="161"/>
      <c r="AHL38" s="161"/>
      <c r="AHM38" s="161"/>
      <c r="AHN38" s="161"/>
      <c r="AHO38" s="161"/>
      <c r="AHP38" s="161"/>
      <c r="AHQ38" s="161"/>
      <c r="AHR38" s="161"/>
      <c r="AHS38" s="161"/>
      <c r="AHT38" s="161"/>
      <c r="AHU38" s="161"/>
      <c r="AHV38" s="161"/>
      <c r="AHW38" s="161"/>
      <c r="AHX38" s="161"/>
      <c r="AHY38" s="161"/>
      <c r="AHZ38" s="161"/>
      <c r="AIA38" s="161"/>
      <c r="AIB38" s="161"/>
      <c r="AIC38" s="161"/>
      <c r="AID38" s="161"/>
      <c r="AIE38" s="161"/>
      <c r="AIF38" s="161"/>
      <c r="AIG38" s="161"/>
      <c r="AIH38" s="161"/>
      <c r="AII38" s="161"/>
      <c r="AIJ38" s="161"/>
      <c r="AIK38" s="161"/>
      <c r="AIL38" s="161"/>
      <c r="AIM38" s="161"/>
      <c r="AIN38" s="161"/>
      <c r="AIO38" s="161"/>
      <c r="AIP38" s="161"/>
      <c r="AIQ38" s="161"/>
      <c r="AIR38" s="161"/>
      <c r="AIS38" s="161"/>
      <c r="AIT38" s="161"/>
      <c r="AIU38" s="161"/>
      <c r="AIV38" s="161"/>
      <c r="AIW38" s="161"/>
      <c r="AIX38" s="161"/>
      <c r="AIY38" s="161"/>
      <c r="AIZ38" s="161"/>
      <c r="AJA38" s="161"/>
      <c r="AJB38" s="161"/>
      <c r="AJC38" s="161"/>
      <c r="AJD38" s="161"/>
      <c r="AJE38" s="161"/>
      <c r="AJF38" s="161"/>
      <c r="AJG38" s="161"/>
      <c r="AJH38" s="161"/>
      <c r="AJI38" s="161"/>
      <c r="AJJ38" s="161"/>
      <c r="AJK38" s="161"/>
      <c r="AJL38" s="161"/>
      <c r="AJM38" s="161"/>
      <c r="AJN38" s="161"/>
      <c r="AJO38" s="161"/>
      <c r="AJP38" s="161"/>
      <c r="AJQ38" s="161"/>
      <c r="AJR38" s="161"/>
      <c r="AJS38" s="161"/>
      <c r="AJT38" s="161"/>
      <c r="AJU38" s="161"/>
      <c r="AJV38" s="161"/>
      <c r="AJW38" s="161"/>
      <c r="AJX38" s="161"/>
      <c r="AJY38" s="161"/>
      <c r="AJZ38" s="161"/>
      <c r="AKA38" s="161"/>
      <c r="AKB38" s="161"/>
      <c r="AKC38" s="161"/>
      <c r="AKD38" s="161"/>
      <c r="AKE38" s="161"/>
      <c r="AKF38" s="161"/>
      <c r="AKG38" s="161"/>
      <c r="AKH38" s="161"/>
      <c r="AKI38" s="161"/>
      <c r="AKJ38" s="161"/>
      <c r="AKK38" s="161"/>
      <c r="AKL38" s="161"/>
      <c r="AKM38" s="161"/>
      <c r="AKN38" s="161"/>
      <c r="AKO38" s="161"/>
      <c r="AKP38" s="161"/>
      <c r="AKQ38" s="161"/>
      <c r="AKR38" s="161"/>
      <c r="AKS38" s="161"/>
      <c r="AKT38" s="161"/>
      <c r="AKU38" s="161"/>
      <c r="AKV38" s="161"/>
      <c r="AKW38" s="161"/>
      <c r="AKX38" s="161"/>
      <c r="AKY38" s="161"/>
      <c r="AKZ38" s="161"/>
      <c r="ALA38" s="161"/>
      <c r="ALB38" s="161"/>
      <c r="ALC38" s="161"/>
      <c r="ALD38" s="161"/>
      <c r="ALE38" s="161"/>
      <c r="ALF38" s="161"/>
      <c r="ALG38" s="161"/>
      <c r="ALH38" s="161"/>
      <c r="ALI38" s="161"/>
      <c r="ALJ38" s="161"/>
      <c r="ALK38" s="161"/>
      <c r="ALL38" s="161"/>
      <c r="ALM38" s="161"/>
      <c r="ALN38" s="161"/>
      <c r="ALO38" s="161"/>
      <c r="ALP38" s="161"/>
      <c r="ALQ38" s="161"/>
      <c r="ALR38" s="161"/>
      <c r="ALS38" s="161"/>
      <c r="ALT38" s="161"/>
      <c r="ALU38" s="161"/>
      <c r="ALV38" s="161"/>
      <c r="ALW38" s="161"/>
      <c r="ALX38" s="161"/>
      <c r="ALY38" s="161"/>
      <c r="ALZ38" s="161"/>
      <c r="AMA38" s="161"/>
      <c r="AMB38" s="161"/>
      <c r="AMC38" s="161"/>
      <c r="AMD38" s="161"/>
      <c r="AME38" s="161"/>
      <c r="AMF38" s="161"/>
      <c r="AMG38" s="161"/>
      <c r="AMH38" s="161"/>
      <c r="AMI38" s="161"/>
    </row>
    <row r="39" spans="1:2686" x14ac:dyDescent="0.25">
      <c r="A39" s="16" t="s">
        <v>111</v>
      </c>
      <c r="B39" s="14" t="s">
        <v>113</v>
      </c>
      <c r="C39" s="14" t="s">
        <v>52</v>
      </c>
      <c r="D39" s="139">
        <v>6106</v>
      </c>
      <c r="E39" s="139" t="s">
        <v>1176</v>
      </c>
      <c r="F39" s="139" t="s">
        <v>1175</v>
      </c>
      <c r="G39" s="14" t="s">
        <v>873</v>
      </c>
      <c r="H39" s="167" t="s">
        <v>874</v>
      </c>
      <c r="I39" s="14" t="s">
        <v>1512</v>
      </c>
      <c r="J39" s="167" t="s">
        <v>1513</v>
      </c>
      <c r="K39" s="14"/>
      <c r="L39" s="14"/>
      <c r="M39" s="14"/>
      <c r="N39" s="14"/>
      <c r="O39" s="14"/>
      <c r="P39" s="14"/>
      <c r="Q39" s="14" t="s">
        <v>29</v>
      </c>
      <c r="R39" s="14" t="s">
        <v>29</v>
      </c>
      <c r="S39" s="14" t="s">
        <v>29</v>
      </c>
      <c r="T39" s="14" t="s">
        <v>29</v>
      </c>
      <c r="U39" s="14"/>
      <c r="V39" s="14" t="s">
        <v>29</v>
      </c>
      <c r="W39" s="14" t="s">
        <v>29</v>
      </c>
      <c r="X39" s="14"/>
      <c r="Y39" s="14" t="s">
        <v>29</v>
      </c>
      <c r="Z39" s="14"/>
      <c r="AB39" s="161"/>
    </row>
    <row r="40" spans="1:2686" s="161" customFormat="1" x14ac:dyDescent="0.25">
      <c r="A40" s="16" t="s">
        <v>41</v>
      </c>
      <c r="B40" s="14" t="s">
        <v>875</v>
      </c>
      <c r="C40" s="14" t="s">
        <v>96</v>
      </c>
      <c r="D40" s="139">
        <v>6759</v>
      </c>
      <c r="E40" s="139" t="s">
        <v>1178</v>
      </c>
      <c r="F40" s="139" t="s">
        <v>1177</v>
      </c>
      <c r="G40" s="14" t="s">
        <v>876</v>
      </c>
      <c r="H40" s="160" t="s">
        <v>877</v>
      </c>
      <c r="I40" s="14" t="s">
        <v>878</v>
      </c>
      <c r="J40" s="160" t="s">
        <v>879</v>
      </c>
      <c r="K40" s="14"/>
      <c r="L40" s="14"/>
      <c r="M40" s="14"/>
      <c r="N40" s="14"/>
      <c r="O40" s="14"/>
      <c r="P40" s="14"/>
      <c r="Q40" s="14"/>
      <c r="R40" s="14"/>
      <c r="S40" s="14"/>
      <c r="T40" s="14"/>
      <c r="U40" s="14" t="s">
        <v>29</v>
      </c>
      <c r="V40" s="14" t="s">
        <v>29</v>
      </c>
      <c r="W40" s="14" t="s">
        <v>29</v>
      </c>
      <c r="X40" s="14" t="s">
        <v>29</v>
      </c>
      <c r="Y40" s="14" t="s">
        <v>29</v>
      </c>
      <c r="Z40" s="16" t="s">
        <v>29</v>
      </c>
    </row>
    <row r="41" spans="1:2686" s="161" customFormat="1" x14ac:dyDescent="0.25">
      <c r="A41" s="16" t="s">
        <v>880</v>
      </c>
      <c r="B41" s="14" t="s">
        <v>881</v>
      </c>
      <c r="C41" s="14" t="s">
        <v>28</v>
      </c>
      <c r="D41" s="139">
        <v>6604</v>
      </c>
      <c r="E41" s="173"/>
      <c r="F41" s="173"/>
      <c r="G41" s="14" t="s">
        <v>882</v>
      </c>
      <c r="H41" s="160" t="s">
        <v>883</v>
      </c>
      <c r="I41" s="14" t="s">
        <v>884</v>
      </c>
      <c r="J41" s="160" t="s">
        <v>885</v>
      </c>
      <c r="K41" s="14"/>
      <c r="L41" s="14" t="s">
        <v>29</v>
      </c>
      <c r="M41" s="14" t="s">
        <v>29</v>
      </c>
      <c r="N41" s="14"/>
      <c r="O41" s="14"/>
      <c r="P41" s="14"/>
      <c r="Q41" s="14"/>
      <c r="R41" s="14"/>
      <c r="S41" s="14"/>
      <c r="T41" s="14"/>
      <c r="U41" s="14"/>
      <c r="V41" s="14"/>
      <c r="W41" s="14"/>
      <c r="X41" s="14"/>
      <c r="Y41" s="14"/>
      <c r="Z41" s="14"/>
    </row>
    <row r="42" spans="1:2686" s="163" customFormat="1" x14ac:dyDescent="0.25">
      <c r="A42" s="16" t="s">
        <v>886</v>
      </c>
      <c r="B42" s="14" t="s">
        <v>887</v>
      </c>
      <c r="C42" s="14" t="s">
        <v>145</v>
      </c>
      <c r="D42" s="139">
        <v>6902</v>
      </c>
      <c r="E42" s="173"/>
      <c r="F42" s="173"/>
      <c r="G42" s="14" t="s">
        <v>888</v>
      </c>
      <c r="H42" s="160" t="s">
        <v>889</v>
      </c>
      <c r="I42" s="14" t="s">
        <v>890</v>
      </c>
      <c r="J42" s="160" t="s">
        <v>891</v>
      </c>
      <c r="K42" s="14"/>
      <c r="L42" s="14" t="s">
        <v>29</v>
      </c>
      <c r="M42" s="14" t="s">
        <v>29</v>
      </c>
      <c r="N42" s="14"/>
      <c r="O42" s="14" t="s">
        <v>29</v>
      </c>
      <c r="P42" s="14"/>
      <c r="Q42" s="14"/>
      <c r="R42" s="14"/>
      <c r="S42" s="14"/>
      <c r="T42" s="14"/>
      <c r="U42" s="14"/>
      <c r="V42" s="14"/>
      <c r="W42" s="14"/>
      <c r="X42" s="14"/>
      <c r="Y42" s="14"/>
      <c r="Z42" s="14" t="s">
        <v>29</v>
      </c>
      <c r="AA42" s="161"/>
      <c r="AB42" s="161"/>
      <c r="AC42" s="161"/>
      <c r="AD42" s="161"/>
      <c r="AE42" s="161"/>
      <c r="AF42" s="161"/>
      <c r="AG42" s="161"/>
      <c r="AH42" s="161"/>
      <c r="AI42" s="161"/>
      <c r="AJ42" s="161"/>
      <c r="AK42" s="161"/>
      <c r="AL42" s="161"/>
      <c r="AM42" s="161"/>
      <c r="AN42" s="161"/>
      <c r="AO42" s="161"/>
      <c r="AP42" s="161"/>
      <c r="AQ42" s="161"/>
      <c r="AR42" s="161"/>
      <c r="AS42" s="161"/>
      <c r="AT42" s="161"/>
      <c r="AU42" s="161"/>
      <c r="AV42" s="161"/>
      <c r="AW42" s="161"/>
      <c r="AX42" s="161"/>
      <c r="AY42" s="161"/>
      <c r="AZ42" s="161"/>
      <c r="BA42" s="161"/>
      <c r="BB42" s="161"/>
      <c r="BC42" s="161"/>
      <c r="BD42" s="161"/>
      <c r="BE42" s="161"/>
      <c r="BF42" s="161"/>
      <c r="BG42" s="161"/>
      <c r="BH42" s="161"/>
      <c r="BI42" s="161"/>
      <c r="BJ42" s="161"/>
      <c r="BK42" s="161"/>
      <c r="BL42" s="161"/>
      <c r="BM42" s="161"/>
      <c r="BN42" s="161"/>
      <c r="BO42" s="161"/>
      <c r="BP42" s="161"/>
      <c r="BQ42" s="161"/>
      <c r="BR42" s="161"/>
      <c r="BS42" s="161"/>
      <c r="BT42" s="161"/>
      <c r="BU42" s="161"/>
      <c r="BV42" s="161"/>
      <c r="BW42" s="161"/>
      <c r="BX42" s="161"/>
      <c r="BY42" s="161"/>
      <c r="BZ42" s="161"/>
      <c r="CA42" s="161"/>
      <c r="CB42" s="161"/>
      <c r="CC42" s="161"/>
      <c r="CD42" s="161"/>
      <c r="CE42" s="161"/>
      <c r="CF42" s="161"/>
      <c r="CG42" s="161"/>
      <c r="CH42" s="161"/>
      <c r="CI42" s="161"/>
      <c r="CJ42" s="161"/>
      <c r="CK42" s="161"/>
      <c r="CL42" s="161"/>
      <c r="CM42" s="161"/>
      <c r="CN42" s="161"/>
      <c r="CO42" s="161"/>
      <c r="CP42" s="161"/>
      <c r="CQ42" s="161"/>
      <c r="CR42" s="161"/>
      <c r="CS42" s="161"/>
      <c r="CT42" s="161"/>
      <c r="CU42" s="161"/>
      <c r="CV42" s="161"/>
      <c r="CW42" s="161"/>
      <c r="CX42" s="161"/>
      <c r="CY42" s="161"/>
      <c r="CZ42" s="161"/>
      <c r="DA42" s="161"/>
      <c r="DB42" s="161"/>
      <c r="DC42" s="161"/>
      <c r="DD42" s="161"/>
      <c r="DE42" s="161"/>
      <c r="DF42" s="161"/>
      <c r="DG42" s="161"/>
      <c r="DH42" s="161"/>
      <c r="DI42" s="161"/>
      <c r="DJ42" s="161"/>
      <c r="DK42" s="161"/>
      <c r="DL42" s="161"/>
      <c r="DM42" s="161"/>
      <c r="DN42" s="161"/>
      <c r="DO42" s="161"/>
      <c r="DP42" s="161"/>
      <c r="DQ42" s="161"/>
      <c r="DR42" s="161"/>
      <c r="DS42" s="161"/>
      <c r="DT42" s="161"/>
      <c r="DU42" s="161"/>
      <c r="DV42" s="161"/>
      <c r="DW42" s="161"/>
      <c r="DX42" s="161"/>
      <c r="DY42" s="161"/>
      <c r="DZ42" s="161"/>
      <c r="EA42" s="161"/>
      <c r="EB42" s="161"/>
      <c r="EC42" s="161"/>
      <c r="ED42" s="161"/>
      <c r="EE42" s="161"/>
      <c r="EF42" s="161"/>
      <c r="EG42" s="161"/>
      <c r="EH42" s="161"/>
      <c r="EI42" s="161"/>
      <c r="EJ42" s="161"/>
      <c r="EK42" s="161"/>
      <c r="EL42" s="161"/>
      <c r="EM42" s="161"/>
      <c r="EN42" s="161"/>
      <c r="EO42" s="161"/>
      <c r="EP42" s="161"/>
      <c r="EQ42" s="161"/>
      <c r="ER42" s="161"/>
      <c r="ES42" s="161"/>
      <c r="ET42" s="161"/>
      <c r="EU42" s="161"/>
      <c r="EV42" s="161"/>
      <c r="EW42" s="161"/>
      <c r="EX42" s="161"/>
      <c r="EY42" s="161"/>
      <c r="EZ42" s="161"/>
      <c r="FA42" s="161"/>
      <c r="FB42" s="161"/>
      <c r="FC42" s="161"/>
      <c r="FD42" s="161"/>
      <c r="FE42" s="161"/>
      <c r="FF42" s="161"/>
      <c r="FG42" s="161"/>
      <c r="FH42" s="161"/>
      <c r="FI42" s="161"/>
      <c r="FJ42" s="161"/>
      <c r="FK42" s="161"/>
      <c r="FL42" s="161"/>
      <c r="FM42" s="161"/>
      <c r="FN42" s="161"/>
      <c r="FO42" s="161"/>
      <c r="FP42" s="161"/>
      <c r="FQ42" s="161"/>
      <c r="FR42" s="161"/>
      <c r="FS42" s="161"/>
      <c r="FT42" s="161"/>
      <c r="FU42" s="161"/>
      <c r="FV42" s="161"/>
      <c r="FW42" s="161"/>
      <c r="FX42" s="161"/>
      <c r="FY42" s="161"/>
      <c r="FZ42" s="161"/>
      <c r="GA42" s="161"/>
      <c r="GB42" s="161"/>
      <c r="GC42" s="161"/>
      <c r="GD42" s="161"/>
      <c r="GE42" s="161"/>
      <c r="GF42" s="161"/>
      <c r="GG42" s="161"/>
      <c r="GH42" s="161"/>
      <c r="GI42" s="161"/>
      <c r="GJ42" s="161"/>
      <c r="GK42" s="161"/>
      <c r="GL42" s="161"/>
      <c r="GM42" s="161"/>
      <c r="GN42" s="161"/>
      <c r="GO42" s="161"/>
      <c r="GP42" s="161"/>
      <c r="GQ42" s="161"/>
      <c r="GR42" s="161"/>
      <c r="GS42" s="161"/>
      <c r="GT42" s="161"/>
      <c r="GU42" s="161"/>
      <c r="GV42" s="161"/>
      <c r="GW42" s="161"/>
      <c r="GX42" s="161"/>
      <c r="GY42" s="161"/>
      <c r="GZ42" s="161"/>
      <c r="HA42" s="161"/>
      <c r="HB42" s="161"/>
      <c r="HC42" s="161"/>
      <c r="HD42" s="161"/>
      <c r="HE42" s="161"/>
      <c r="HF42" s="161"/>
      <c r="HG42" s="161"/>
      <c r="HH42" s="161"/>
      <c r="HI42" s="161"/>
      <c r="HJ42" s="161"/>
      <c r="HK42" s="161"/>
      <c r="HL42" s="161"/>
      <c r="HM42" s="161"/>
      <c r="HN42" s="161"/>
      <c r="HO42" s="161"/>
      <c r="HP42" s="161"/>
      <c r="HQ42" s="161"/>
      <c r="HR42" s="161"/>
      <c r="HS42" s="161"/>
      <c r="HT42" s="161"/>
      <c r="HU42" s="161"/>
      <c r="HV42" s="161"/>
      <c r="HW42" s="161"/>
      <c r="HX42" s="161"/>
      <c r="HY42" s="161"/>
      <c r="HZ42" s="161"/>
      <c r="IA42" s="161"/>
      <c r="IB42" s="161"/>
      <c r="IC42" s="161"/>
      <c r="ID42" s="161"/>
      <c r="IE42" s="161"/>
      <c r="IF42" s="161"/>
      <c r="IG42" s="161"/>
      <c r="IH42" s="161"/>
      <c r="II42" s="161"/>
      <c r="IJ42" s="161"/>
      <c r="IK42" s="161"/>
      <c r="IL42" s="161"/>
      <c r="IM42" s="161"/>
      <c r="IN42" s="161"/>
      <c r="IO42" s="161"/>
      <c r="IP42" s="161"/>
      <c r="IQ42" s="161"/>
      <c r="IR42" s="161"/>
      <c r="IS42" s="161"/>
      <c r="IT42" s="161"/>
      <c r="IU42" s="161"/>
      <c r="IV42" s="161"/>
      <c r="IW42" s="161"/>
      <c r="IX42" s="161"/>
      <c r="IY42" s="161"/>
      <c r="IZ42" s="161"/>
      <c r="JA42" s="161"/>
      <c r="JB42" s="161"/>
      <c r="JC42" s="161"/>
      <c r="JD42" s="161"/>
      <c r="JE42" s="161"/>
      <c r="JF42" s="161"/>
      <c r="JG42" s="161"/>
      <c r="JH42" s="161"/>
      <c r="JI42" s="161"/>
      <c r="JJ42" s="161"/>
      <c r="JK42" s="161"/>
      <c r="JL42" s="161"/>
      <c r="JM42" s="161"/>
      <c r="JN42" s="161"/>
      <c r="JO42" s="161"/>
      <c r="JP42" s="161"/>
      <c r="JQ42" s="161"/>
      <c r="JR42" s="161"/>
      <c r="JS42" s="161"/>
      <c r="JT42" s="161"/>
      <c r="JU42" s="161"/>
      <c r="JV42" s="161"/>
      <c r="JW42" s="161"/>
      <c r="JX42" s="161"/>
      <c r="JY42" s="161"/>
      <c r="JZ42" s="161"/>
      <c r="KA42" s="161"/>
      <c r="KB42" s="161"/>
      <c r="KC42" s="161"/>
      <c r="KD42" s="161"/>
      <c r="KE42" s="161"/>
      <c r="KF42" s="161"/>
      <c r="KG42" s="161"/>
      <c r="KH42" s="161"/>
      <c r="KI42" s="161"/>
      <c r="KJ42" s="161"/>
      <c r="KK42" s="161"/>
      <c r="KL42" s="161"/>
      <c r="KM42" s="161"/>
      <c r="KN42" s="161"/>
      <c r="KO42" s="161"/>
      <c r="KP42" s="161"/>
      <c r="KQ42" s="161"/>
      <c r="KR42" s="161"/>
      <c r="KS42" s="161"/>
      <c r="KT42" s="161"/>
      <c r="KU42" s="161"/>
      <c r="KV42" s="161"/>
      <c r="KW42" s="161"/>
      <c r="KX42" s="161"/>
      <c r="KY42" s="161"/>
      <c r="KZ42" s="161"/>
      <c r="LA42" s="161"/>
      <c r="LB42" s="161"/>
      <c r="LC42" s="161"/>
      <c r="LD42" s="161"/>
      <c r="LE42" s="161"/>
      <c r="LF42" s="161"/>
      <c r="LG42" s="161"/>
      <c r="LH42" s="161"/>
      <c r="LI42" s="161"/>
      <c r="LJ42" s="161"/>
      <c r="LK42" s="161"/>
      <c r="LL42" s="161"/>
      <c r="LM42" s="161"/>
      <c r="LN42" s="161"/>
      <c r="LO42" s="161"/>
      <c r="LP42" s="161"/>
      <c r="LQ42" s="161"/>
      <c r="LR42" s="161"/>
      <c r="LS42" s="161"/>
      <c r="LT42" s="161"/>
      <c r="LU42" s="161"/>
      <c r="LV42" s="161"/>
      <c r="LW42" s="161"/>
      <c r="LX42" s="161"/>
      <c r="LY42" s="161"/>
      <c r="LZ42" s="161"/>
      <c r="MA42" s="161"/>
      <c r="MB42" s="161"/>
      <c r="MC42" s="161"/>
      <c r="MD42" s="161"/>
      <c r="ME42" s="161"/>
      <c r="MF42" s="161"/>
      <c r="MG42" s="161"/>
      <c r="MH42" s="161"/>
      <c r="MI42" s="161"/>
      <c r="MJ42" s="161"/>
      <c r="MK42" s="161"/>
      <c r="ML42" s="161"/>
      <c r="MM42" s="161"/>
      <c r="MN42" s="161"/>
      <c r="MO42" s="161"/>
      <c r="MP42" s="161"/>
      <c r="MQ42" s="161"/>
      <c r="MR42" s="161"/>
      <c r="MS42" s="161"/>
      <c r="MT42" s="161"/>
      <c r="MU42" s="161"/>
      <c r="MV42" s="161"/>
      <c r="MW42" s="161"/>
      <c r="MX42" s="161"/>
      <c r="MY42" s="161"/>
      <c r="MZ42" s="161"/>
      <c r="NA42" s="161"/>
      <c r="NB42" s="161"/>
      <c r="NC42" s="161"/>
      <c r="ND42" s="161"/>
      <c r="NE42" s="161"/>
      <c r="NF42" s="161"/>
      <c r="NG42" s="161"/>
      <c r="NH42" s="161"/>
      <c r="NI42" s="161"/>
      <c r="NJ42" s="161"/>
      <c r="NK42" s="161"/>
      <c r="NL42" s="161"/>
      <c r="NM42" s="161"/>
      <c r="NN42" s="161"/>
      <c r="NO42" s="161"/>
      <c r="NP42" s="161"/>
      <c r="NQ42" s="161"/>
      <c r="NR42" s="161"/>
      <c r="NS42" s="161"/>
      <c r="NT42" s="161"/>
      <c r="NU42" s="161"/>
      <c r="NV42" s="161"/>
      <c r="NW42" s="161"/>
      <c r="NX42" s="161"/>
      <c r="NY42" s="161"/>
      <c r="NZ42" s="161"/>
      <c r="OA42" s="161"/>
      <c r="OB42" s="161"/>
      <c r="OC42" s="161"/>
      <c r="OD42" s="161"/>
      <c r="OE42" s="161"/>
      <c r="OF42" s="161"/>
      <c r="OG42" s="161"/>
      <c r="OH42" s="161"/>
      <c r="OI42" s="161"/>
      <c r="OJ42" s="161"/>
      <c r="OK42" s="161"/>
      <c r="OL42" s="161"/>
      <c r="OM42" s="161"/>
      <c r="ON42" s="161"/>
      <c r="OO42" s="161"/>
      <c r="OP42" s="161"/>
      <c r="OQ42" s="161"/>
      <c r="OR42" s="161"/>
      <c r="OS42" s="161"/>
      <c r="OT42" s="161"/>
      <c r="OU42" s="161"/>
      <c r="OV42" s="161"/>
      <c r="OW42" s="161"/>
      <c r="OX42" s="161"/>
      <c r="OY42" s="161"/>
      <c r="OZ42" s="161"/>
      <c r="PA42" s="161"/>
      <c r="PB42" s="161"/>
      <c r="PC42" s="161"/>
      <c r="PD42" s="161"/>
      <c r="PE42" s="161"/>
      <c r="PF42" s="161"/>
      <c r="PG42" s="161"/>
      <c r="PH42" s="161"/>
      <c r="PI42" s="161"/>
      <c r="PJ42" s="161"/>
      <c r="PK42" s="161"/>
      <c r="PL42" s="161"/>
      <c r="PM42" s="161"/>
      <c r="PN42" s="161"/>
      <c r="PO42" s="161"/>
      <c r="PP42" s="161"/>
      <c r="PQ42" s="161"/>
      <c r="PR42" s="161"/>
      <c r="PS42" s="161"/>
      <c r="PT42" s="161"/>
      <c r="PU42" s="161"/>
      <c r="PV42" s="161"/>
      <c r="PW42" s="161"/>
      <c r="PX42" s="161"/>
      <c r="PY42" s="161"/>
      <c r="PZ42" s="161"/>
      <c r="QA42" s="161"/>
      <c r="QB42" s="161"/>
      <c r="QC42" s="161"/>
      <c r="QD42" s="161"/>
      <c r="QE42" s="161"/>
      <c r="QF42" s="161"/>
      <c r="QG42" s="161"/>
      <c r="QH42" s="161"/>
      <c r="QI42" s="161"/>
      <c r="QJ42" s="161"/>
      <c r="QK42" s="161"/>
      <c r="QL42" s="161"/>
      <c r="QM42" s="161"/>
      <c r="QN42" s="161"/>
      <c r="QO42" s="161"/>
      <c r="QP42" s="161"/>
      <c r="QQ42" s="161"/>
      <c r="QR42" s="161"/>
      <c r="QS42" s="161"/>
      <c r="QT42" s="161"/>
      <c r="QU42" s="161"/>
      <c r="QV42" s="161"/>
      <c r="QW42" s="161"/>
      <c r="QX42" s="161"/>
      <c r="QY42" s="161"/>
      <c r="QZ42" s="161"/>
      <c r="RA42" s="161"/>
      <c r="RB42" s="161"/>
      <c r="RC42" s="161"/>
      <c r="RD42" s="161"/>
      <c r="RE42" s="161"/>
      <c r="RF42" s="161"/>
      <c r="RG42" s="161"/>
      <c r="RH42" s="161"/>
      <c r="RI42" s="161"/>
      <c r="RJ42" s="161"/>
      <c r="RK42" s="161"/>
      <c r="RL42" s="161"/>
      <c r="RM42" s="161"/>
      <c r="RN42" s="161"/>
      <c r="RO42" s="161"/>
      <c r="RP42" s="161"/>
      <c r="RQ42" s="161"/>
      <c r="RR42" s="161"/>
      <c r="RS42" s="161"/>
      <c r="RT42" s="161"/>
      <c r="RU42" s="161"/>
      <c r="RV42" s="161"/>
      <c r="RW42" s="161"/>
      <c r="RX42" s="161"/>
      <c r="RY42" s="161"/>
      <c r="RZ42" s="161"/>
      <c r="SA42" s="161"/>
      <c r="SB42" s="161"/>
      <c r="SC42" s="161"/>
      <c r="SD42" s="161"/>
      <c r="SE42" s="161"/>
      <c r="SF42" s="161"/>
      <c r="SG42" s="161"/>
      <c r="SH42" s="161"/>
      <c r="SI42" s="161"/>
      <c r="SJ42" s="161"/>
      <c r="SK42" s="161"/>
      <c r="SL42" s="161"/>
      <c r="SM42" s="161"/>
      <c r="SN42" s="161"/>
      <c r="SO42" s="161"/>
      <c r="SP42" s="161"/>
      <c r="SQ42" s="161"/>
      <c r="SR42" s="161"/>
      <c r="SS42" s="161"/>
      <c r="ST42" s="161"/>
      <c r="SU42" s="161"/>
      <c r="SV42" s="161"/>
      <c r="SW42" s="161"/>
      <c r="SX42" s="161"/>
      <c r="SY42" s="161"/>
      <c r="SZ42" s="161"/>
      <c r="TA42" s="161"/>
      <c r="TB42" s="161"/>
      <c r="TC42" s="161"/>
      <c r="TD42" s="161"/>
      <c r="TE42" s="161"/>
      <c r="TF42" s="161"/>
      <c r="TG42" s="161"/>
      <c r="TH42" s="161"/>
      <c r="TI42" s="161"/>
      <c r="TJ42" s="161"/>
      <c r="TK42" s="161"/>
      <c r="TL42" s="161"/>
      <c r="TM42" s="161"/>
      <c r="TN42" s="161"/>
      <c r="TO42" s="161"/>
      <c r="TP42" s="161"/>
      <c r="TQ42" s="161"/>
      <c r="TR42" s="161"/>
      <c r="TS42" s="161"/>
      <c r="TT42" s="161"/>
      <c r="TU42" s="161"/>
      <c r="TV42" s="161"/>
      <c r="TW42" s="161"/>
      <c r="TX42" s="161"/>
      <c r="TY42" s="161"/>
      <c r="TZ42" s="161"/>
      <c r="UA42" s="161"/>
      <c r="UB42" s="161"/>
      <c r="UC42" s="161"/>
      <c r="UD42" s="161"/>
      <c r="UE42" s="161"/>
      <c r="UF42" s="161"/>
      <c r="UG42" s="161"/>
      <c r="UH42" s="161"/>
      <c r="UI42" s="161"/>
      <c r="UJ42" s="161"/>
      <c r="UK42" s="161"/>
      <c r="UL42" s="161"/>
      <c r="UM42" s="161"/>
      <c r="UN42" s="161"/>
      <c r="UO42" s="161"/>
      <c r="UP42" s="161"/>
      <c r="UQ42" s="161"/>
      <c r="UR42" s="161"/>
      <c r="US42" s="161"/>
      <c r="UT42" s="161"/>
      <c r="UU42" s="161"/>
      <c r="UV42" s="161"/>
      <c r="UW42" s="161"/>
      <c r="UX42" s="161"/>
      <c r="UY42" s="161"/>
      <c r="UZ42" s="161"/>
      <c r="VA42" s="161"/>
      <c r="VB42" s="161"/>
      <c r="VC42" s="161"/>
      <c r="VD42" s="161"/>
      <c r="VE42" s="161"/>
      <c r="VF42" s="161"/>
      <c r="VG42" s="161"/>
      <c r="VH42" s="161"/>
      <c r="VI42" s="161"/>
      <c r="VJ42" s="161"/>
      <c r="VK42" s="161"/>
      <c r="VL42" s="161"/>
      <c r="VM42" s="161"/>
      <c r="VN42" s="161"/>
      <c r="VO42" s="161"/>
      <c r="VP42" s="161"/>
      <c r="VQ42" s="161"/>
      <c r="VR42" s="161"/>
      <c r="VS42" s="161"/>
      <c r="VT42" s="161"/>
      <c r="VU42" s="161"/>
      <c r="VV42" s="161"/>
      <c r="VW42" s="161"/>
      <c r="VX42" s="161"/>
      <c r="VY42" s="161"/>
      <c r="VZ42" s="161"/>
      <c r="WA42" s="161"/>
      <c r="WB42" s="161"/>
      <c r="WC42" s="161"/>
      <c r="WD42" s="161"/>
      <c r="WE42" s="161"/>
      <c r="WF42" s="161"/>
      <c r="WG42" s="161"/>
      <c r="WH42" s="161"/>
      <c r="WI42" s="161"/>
      <c r="WJ42" s="161"/>
      <c r="WK42" s="161"/>
      <c r="WL42" s="161"/>
      <c r="WM42" s="161"/>
      <c r="WN42" s="161"/>
      <c r="WO42" s="161"/>
      <c r="WP42" s="161"/>
      <c r="WQ42" s="161"/>
      <c r="WR42" s="161"/>
      <c r="WS42" s="161"/>
      <c r="WT42" s="161"/>
      <c r="WU42" s="161"/>
      <c r="WV42" s="161"/>
      <c r="WW42" s="161"/>
      <c r="WX42" s="161"/>
      <c r="WY42" s="161"/>
      <c r="WZ42" s="161"/>
      <c r="XA42" s="161"/>
      <c r="XB42" s="161"/>
      <c r="XC42" s="161"/>
      <c r="XD42" s="161"/>
      <c r="XE42" s="161"/>
      <c r="XF42" s="161"/>
      <c r="XG42" s="161"/>
      <c r="XH42" s="161"/>
      <c r="XI42" s="161"/>
      <c r="XJ42" s="161"/>
      <c r="XK42" s="161"/>
      <c r="XL42" s="161"/>
      <c r="XM42" s="161"/>
      <c r="XN42" s="161"/>
      <c r="XO42" s="161"/>
      <c r="XP42" s="161"/>
      <c r="XQ42" s="161"/>
      <c r="XR42" s="161"/>
      <c r="XS42" s="161"/>
      <c r="XT42" s="161"/>
      <c r="XU42" s="161"/>
      <c r="XV42" s="161"/>
      <c r="XW42" s="161"/>
      <c r="XX42" s="161"/>
      <c r="XY42" s="161"/>
      <c r="XZ42" s="161"/>
      <c r="YA42" s="161"/>
      <c r="YB42" s="161"/>
      <c r="YC42" s="161"/>
      <c r="YD42" s="161"/>
      <c r="YE42" s="161"/>
      <c r="YF42" s="161"/>
      <c r="YG42" s="161"/>
      <c r="YH42" s="161"/>
      <c r="YI42" s="161"/>
      <c r="YJ42" s="161"/>
      <c r="YK42" s="161"/>
      <c r="YL42" s="161"/>
      <c r="YM42" s="161"/>
      <c r="YN42" s="161"/>
      <c r="YO42" s="161"/>
      <c r="YP42" s="161"/>
      <c r="YQ42" s="161"/>
      <c r="YR42" s="161"/>
      <c r="YS42" s="161"/>
      <c r="YT42" s="161"/>
      <c r="YU42" s="161"/>
      <c r="YV42" s="161"/>
      <c r="YW42" s="161"/>
      <c r="YX42" s="161"/>
      <c r="YY42" s="161"/>
      <c r="YZ42" s="161"/>
      <c r="ZA42" s="161"/>
      <c r="ZB42" s="161"/>
      <c r="ZC42" s="161"/>
      <c r="ZD42" s="161"/>
      <c r="ZE42" s="161"/>
      <c r="ZF42" s="161"/>
      <c r="ZG42" s="161"/>
      <c r="ZH42" s="161"/>
      <c r="ZI42" s="161"/>
      <c r="ZJ42" s="161"/>
      <c r="ZK42" s="161"/>
      <c r="ZL42" s="161"/>
      <c r="ZM42" s="161"/>
      <c r="ZN42" s="161"/>
      <c r="ZO42" s="161"/>
      <c r="ZP42" s="161"/>
      <c r="ZQ42" s="161"/>
      <c r="ZR42" s="161"/>
      <c r="ZS42" s="161"/>
      <c r="ZT42" s="161"/>
      <c r="ZU42" s="161"/>
      <c r="ZV42" s="161"/>
      <c r="ZW42" s="161"/>
      <c r="ZX42" s="161"/>
      <c r="ZY42" s="161"/>
      <c r="ZZ42" s="161"/>
      <c r="AAA42" s="161"/>
      <c r="AAB42" s="161"/>
      <c r="AAC42" s="161"/>
      <c r="AAD42" s="161"/>
      <c r="AAE42" s="161"/>
      <c r="AAF42" s="161"/>
      <c r="AAG42" s="161"/>
      <c r="AAH42" s="161"/>
      <c r="AAI42" s="161"/>
      <c r="AAJ42" s="161"/>
      <c r="AAK42" s="161"/>
      <c r="AAL42" s="161"/>
      <c r="AAM42" s="161"/>
      <c r="AAN42" s="161"/>
      <c r="AAO42" s="161"/>
      <c r="AAP42" s="161"/>
      <c r="AAQ42" s="161"/>
      <c r="AAR42" s="161"/>
      <c r="AAS42" s="161"/>
      <c r="AAT42" s="161"/>
      <c r="AAU42" s="161"/>
      <c r="AAV42" s="161"/>
      <c r="AAW42" s="161"/>
      <c r="AAX42" s="161"/>
      <c r="AAY42" s="161"/>
      <c r="AAZ42" s="161"/>
      <c r="ABA42" s="161"/>
      <c r="ABB42" s="161"/>
      <c r="ABC42" s="161"/>
      <c r="ABD42" s="161"/>
      <c r="ABE42" s="161"/>
      <c r="ABF42" s="161"/>
      <c r="ABG42" s="161"/>
      <c r="ABH42" s="161"/>
      <c r="ABI42" s="161"/>
      <c r="ABJ42" s="161"/>
      <c r="ABK42" s="161"/>
      <c r="ABL42" s="161"/>
      <c r="ABM42" s="161"/>
      <c r="ABN42" s="161"/>
      <c r="ABO42" s="161"/>
      <c r="ABP42" s="161"/>
      <c r="ABQ42" s="161"/>
      <c r="ABR42" s="161"/>
      <c r="ABS42" s="161"/>
      <c r="ABT42" s="161"/>
      <c r="ABU42" s="161"/>
      <c r="ABV42" s="161"/>
      <c r="ABW42" s="161"/>
      <c r="ABX42" s="161"/>
      <c r="ABY42" s="161"/>
      <c r="ABZ42" s="161"/>
      <c r="ACA42" s="161"/>
      <c r="ACB42" s="161"/>
      <c r="ACC42" s="161"/>
      <c r="ACD42" s="161"/>
      <c r="ACE42" s="161"/>
      <c r="ACF42" s="161"/>
      <c r="ACG42" s="161"/>
      <c r="ACH42" s="161"/>
      <c r="ACI42" s="161"/>
      <c r="ACJ42" s="161"/>
      <c r="ACK42" s="161"/>
      <c r="ACL42" s="161"/>
      <c r="ACM42" s="161"/>
      <c r="ACN42" s="161"/>
      <c r="ACO42" s="161"/>
      <c r="ACP42" s="161"/>
      <c r="ACQ42" s="161"/>
      <c r="ACR42" s="161"/>
      <c r="ACS42" s="161"/>
      <c r="ACT42" s="161"/>
      <c r="ACU42" s="161"/>
      <c r="ACV42" s="161"/>
      <c r="ACW42" s="161"/>
      <c r="ACX42" s="161"/>
      <c r="ACY42" s="161"/>
      <c r="ACZ42" s="161"/>
      <c r="ADA42" s="161"/>
      <c r="ADB42" s="161"/>
      <c r="ADC42" s="161"/>
      <c r="ADD42" s="161"/>
      <c r="ADE42" s="161"/>
      <c r="ADF42" s="161"/>
      <c r="ADG42" s="161"/>
      <c r="ADH42" s="161"/>
      <c r="ADI42" s="161"/>
      <c r="ADJ42" s="161"/>
      <c r="ADK42" s="161"/>
      <c r="ADL42" s="161"/>
      <c r="ADM42" s="161"/>
      <c r="ADN42" s="161"/>
      <c r="ADO42" s="161"/>
      <c r="ADP42" s="161"/>
      <c r="ADQ42" s="161"/>
      <c r="ADR42" s="161"/>
      <c r="ADS42" s="161"/>
      <c r="ADT42" s="161"/>
      <c r="ADU42" s="161"/>
      <c r="ADV42" s="161"/>
      <c r="ADW42" s="161"/>
      <c r="ADX42" s="161"/>
      <c r="ADY42" s="161"/>
      <c r="ADZ42" s="161"/>
      <c r="AEA42" s="161"/>
      <c r="AEB42" s="161"/>
      <c r="AEC42" s="161"/>
      <c r="AED42" s="161"/>
      <c r="AEE42" s="161"/>
      <c r="AEF42" s="161"/>
      <c r="AEG42" s="161"/>
      <c r="AEH42" s="161"/>
      <c r="AEI42" s="161"/>
      <c r="AEJ42" s="161"/>
      <c r="AEK42" s="161"/>
      <c r="AEL42" s="161"/>
      <c r="AEM42" s="161"/>
      <c r="AEN42" s="161"/>
      <c r="AEO42" s="161"/>
      <c r="AEP42" s="161"/>
      <c r="AEQ42" s="161"/>
      <c r="AER42" s="161"/>
      <c r="AES42" s="161"/>
      <c r="AET42" s="161"/>
      <c r="AEU42" s="161"/>
      <c r="AEV42" s="161"/>
      <c r="AEW42" s="161"/>
      <c r="AEX42" s="161"/>
      <c r="AEY42" s="161"/>
      <c r="AEZ42" s="161"/>
      <c r="AFA42" s="161"/>
      <c r="AFB42" s="161"/>
      <c r="AFC42" s="161"/>
      <c r="AFD42" s="161"/>
      <c r="AFE42" s="161"/>
      <c r="AFF42" s="161"/>
      <c r="AFG42" s="161"/>
      <c r="AFH42" s="161"/>
      <c r="AFI42" s="161"/>
      <c r="AFJ42" s="161"/>
      <c r="AFK42" s="161"/>
      <c r="AFL42" s="161"/>
      <c r="AFM42" s="161"/>
      <c r="AFN42" s="161"/>
      <c r="AFO42" s="161"/>
      <c r="AFP42" s="161"/>
      <c r="AFQ42" s="161"/>
      <c r="AFR42" s="161"/>
      <c r="AFS42" s="161"/>
      <c r="AFT42" s="161"/>
      <c r="AFU42" s="161"/>
      <c r="AFV42" s="161"/>
      <c r="AFW42" s="161"/>
      <c r="AFX42" s="161"/>
      <c r="AFY42" s="161"/>
      <c r="AFZ42" s="161"/>
      <c r="AGA42" s="161"/>
      <c r="AGB42" s="161"/>
      <c r="AGC42" s="161"/>
      <c r="AGD42" s="161"/>
      <c r="AGE42" s="161"/>
      <c r="AGF42" s="161"/>
      <c r="AGG42" s="161"/>
      <c r="AGH42" s="161"/>
      <c r="AGI42" s="161"/>
      <c r="AGJ42" s="161"/>
      <c r="AGK42" s="161"/>
      <c r="AGL42" s="161"/>
      <c r="AGM42" s="161"/>
      <c r="AGN42" s="161"/>
      <c r="AGO42" s="161"/>
      <c r="AGP42" s="161"/>
      <c r="AGQ42" s="161"/>
      <c r="AGR42" s="161"/>
      <c r="AGS42" s="161"/>
      <c r="AGT42" s="161"/>
      <c r="AGU42" s="161"/>
      <c r="AGV42" s="161"/>
      <c r="AGW42" s="161"/>
      <c r="AGX42" s="161"/>
      <c r="AGY42" s="161"/>
      <c r="AGZ42" s="161"/>
      <c r="AHA42" s="161"/>
      <c r="AHB42" s="161"/>
      <c r="AHC42" s="161"/>
      <c r="AHD42" s="161"/>
      <c r="AHE42" s="161"/>
      <c r="AHF42" s="161"/>
      <c r="AHG42" s="161"/>
      <c r="AHH42" s="161"/>
      <c r="AHI42" s="161"/>
      <c r="AHJ42" s="161"/>
      <c r="AHK42" s="161"/>
      <c r="AHL42" s="161"/>
      <c r="AHM42" s="161"/>
      <c r="AHN42" s="161"/>
      <c r="AHO42" s="161"/>
      <c r="AHP42" s="161"/>
      <c r="AHQ42" s="161"/>
      <c r="AHR42" s="161"/>
      <c r="AHS42" s="161"/>
      <c r="AHT42" s="161"/>
      <c r="AHU42" s="161"/>
      <c r="AHV42" s="161"/>
      <c r="AHW42" s="161"/>
      <c r="AHX42" s="161"/>
      <c r="AHY42" s="161"/>
      <c r="AHZ42" s="161"/>
      <c r="AIA42" s="161"/>
      <c r="AIB42" s="161"/>
      <c r="AIC42" s="161"/>
      <c r="AID42" s="161"/>
      <c r="AIE42" s="161"/>
      <c r="AIF42" s="161"/>
      <c r="AIG42" s="161"/>
      <c r="AIH42" s="161"/>
      <c r="AII42" s="161"/>
      <c r="AIJ42" s="161"/>
      <c r="AIK42" s="161"/>
      <c r="AIL42" s="161"/>
      <c r="AIM42" s="161"/>
      <c r="AIN42" s="161"/>
      <c r="AIO42" s="161"/>
      <c r="AIP42" s="161"/>
      <c r="AIQ42" s="161"/>
      <c r="AIR42" s="161"/>
      <c r="AIS42" s="161"/>
      <c r="AIT42" s="161"/>
      <c r="AIU42" s="161"/>
      <c r="AIV42" s="161"/>
      <c r="AIW42" s="161"/>
      <c r="AIX42" s="161"/>
      <c r="AIY42" s="161"/>
      <c r="AIZ42" s="161"/>
      <c r="AJA42" s="161"/>
      <c r="AJB42" s="161"/>
      <c r="AJC42" s="161"/>
      <c r="AJD42" s="161"/>
      <c r="AJE42" s="161"/>
      <c r="AJF42" s="161"/>
      <c r="AJG42" s="161"/>
      <c r="AJH42" s="161"/>
      <c r="AJI42" s="161"/>
      <c r="AJJ42" s="161"/>
      <c r="AJK42" s="161"/>
      <c r="AJL42" s="161"/>
      <c r="AJM42" s="161"/>
      <c r="AJN42" s="161"/>
      <c r="AJO42" s="161"/>
      <c r="AJP42" s="161"/>
      <c r="AJQ42" s="161"/>
      <c r="AJR42" s="161"/>
      <c r="AJS42" s="161"/>
      <c r="AJT42" s="161"/>
      <c r="AJU42" s="161"/>
      <c r="AJV42" s="161"/>
      <c r="AJW42" s="161"/>
      <c r="AJX42" s="161"/>
      <c r="AJY42" s="161"/>
      <c r="AJZ42" s="161"/>
      <c r="AKA42" s="161"/>
      <c r="AKB42" s="161"/>
      <c r="AKC42" s="161"/>
      <c r="AKD42" s="161"/>
      <c r="AKE42" s="161"/>
      <c r="AKF42" s="161"/>
      <c r="AKG42" s="161"/>
      <c r="AKH42" s="161"/>
      <c r="AKI42" s="161"/>
      <c r="AKJ42" s="161"/>
      <c r="AKK42" s="161"/>
      <c r="AKL42" s="161"/>
      <c r="AKM42" s="161"/>
      <c r="AKN42" s="161"/>
      <c r="AKO42" s="161"/>
      <c r="AKP42" s="161"/>
      <c r="AKQ42" s="161"/>
      <c r="AKR42" s="161"/>
      <c r="AKS42" s="161"/>
      <c r="AKT42" s="161"/>
      <c r="AKU42" s="161"/>
      <c r="AKV42" s="161"/>
      <c r="AKW42" s="161"/>
      <c r="AKX42" s="161"/>
      <c r="AKY42" s="161"/>
      <c r="AKZ42" s="161"/>
      <c r="ALA42" s="161"/>
      <c r="ALB42" s="161"/>
      <c r="ALC42" s="161"/>
      <c r="ALD42" s="161"/>
      <c r="ALE42" s="161"/>
      <c r="ALF42" s="161"/>
      <c r="ALG42" s="161"/>
      <c r="ALH42" s="161"/>
      <c r="ALI42" s="161"/>
      <c r="ALJ42" s="161"/>
      <c r="ALK42" s="161"/>
      <c r="ALL42" s="161"/>
      <c r="ALM42" s="161"/>
      <c r="ALN42" s="161"/>
      <c r="ALO42" s="161"/>
      <c r="ALP42" s="161"/>
      <c r="ALQ42" s="161"/>
      <c r="ALR42" s="161"/>
      <c r="ALS42" s="161"/>
      <c r="ALT42" s="161"/>
      <c r="ALU42" s="161"/>
      <c r="ALV42" s="161"/>
      <c r="ALW42" s="161"/>
      <c r="ALX42" s="161"/>
      <c r="ALY42" s="161"/>
      <c r="ALZ42" s="161"/>
      <c r="AMA42" s="161"/>
      <c r="AMB42" s="161"/>
      <c r="AMC42" s="161"/>
      <c r="AMD42" s="161"/>
      <c r="AME42" s="161"/>
      <c r="AMF42" s="161"/>
      <c r="AMG42" s="161"/>
      <c r="AMH42" s="161"/>
      <c r="AMI42" s="161"/>
    </row>
    <row r="43" spans="1:2686" s="163" customFormat="1" x14ac:dyDescent="0.25">
      <c r="A43" s="16" t="s">
        <v>221</v>
      </c>
      <c r="B43" s="14" t="s">
        <v>223</v>
      </c>
      <c r="C43" s="14" t="s">
        <v>48</v>
      </c>
      <c r="D43" s="139">
        <v>6708</v>
      </c>
      <c r="E43" s="139" t="s">
        <v>1180</v>
      </c>
      <c r="F43" s="139" t="s">
        <v>1179</v>
      </c>
      <c r="G43" s="14" t="s">
        <v>892</v>
      </c>
      <c r="H43" s="160" t="s">
        <v>893</v>
      </c>
      <c r="I43" s="14" t="s">
        <v>894</v>
      </c>
      <c r="J43" s="160" t="s">
        <v>895</v>
      </c>
      <c r="K43" s="14"/>
      <c r="L43" s="14"/>
      <c r="M43" s="14"/>
      <c r="N43" s="14"/>
      <c r="O43" s="14"/>
      <c r="P43" s="14"/>
      <c r="Q43" s="14"/>
      <c r="R43" s="14"/>
      <c r="S43" s="14"/>
      <c r="T43" s="14"/>
      <c r="U43" s="14" t="s">
        <v>29</v>
      </c>
      <c r="V43" s="14" t="s">
        <v>29</v>
      </c>
      <c r="W43" s="14" t="s">
        <v>29</v>
      </c>
      <c r="X43" s="14"/>
      <c r="Y43" s="14"/>
      <c r="Z43" s="14"/>
      <c r="AA43" s="161"/>
      <c r="AB43" s="161"/>
      <c r="AC43" s="161"/>
      <c r="AD43" s="161"/>
      <c r="AE43" s="161"/>
      <c r="AF43" s="161"/>
      <c r="AG43" s="161"/>
      <c r="AH43" s="161"/>
      <c r="AI43" s="161"/>
      <c r="AJ43" s="161"/>
      <c r="AK43" s="161"/>
      <c r="AL43" s="161"/>
      <c r="AM43" s="161"/>
      <c r="AN43" s="161"/>
      <c r="AO43" s="161"/>
      <c r="AP43" s="161"/>
      <c r="AQ43" s="161"/>
      <c r="AR43" s="161"/>
      <c r="AS43" s="161"/>
      <c r="AT43" s="161"/>
      <c r="AU43" s="161"/>
      <c r="AV43" s="161"/>
      <c r="AW43" s="161"/>
      <c r="AX43" s="161"/>
      <c r="AY43" s="161"/>
      <c r="AZ43" s="161"/>
      <c r="BA43" s="161"/>
      <c r="BB43" s="161"/>
      <c r="BC43" s="161"/>
      <c r="BD43" s="161"/>
      <c r="BE43" s="161"/>
      <c r="BF43" s="161"/>
      <c r="BG43" s="161"/>
      <c r="BH43" s="161"/>
      <c r="BI43" s="161"/>
      <c r="BJ43" s="161"/>
      <c r="BK43" s="161"/>
      <c r="BL43" s="161"/>
      <c r="BM43" s="161"/>
      <c r="BN43" s="161"/>
      <c r="BO43" s="161"/>
      <c r="BP43" s="161"/>
      <c r="BQ43" s="161"/>
      <c r="BR43" s="161"/>
      <c r="BS43" s="161"/>
      <c r="BT43" s="161"/>
      <c r="BU43" s="161"/>
      <c r="BV43" s="161"/>
      <c r="BW43" s="161"/>
      <c r="BX43" s="161"/>
      <c r="BY43" s="161"/>
      <c r="BZ43" s="161"/>
      <c r="CA43" s="161"/>
      <c r="CB43" s="161"/>
      <c r="CC43" s="161"/>
      <c r="CD43" s="161"/>
      <c r="CE43" s="161"/>
      <c r="CF43" s="161"/>
      <c r="CG43" s="161"/>
      <c r="CH43" s="161"/>
      <c r="CI43" s="161"/>
      <c r="CJ43" s="161"/>
      <c r="CK43" s="161"/>
      <c r="CL43" s="161"/>
      <c r="CM43" s="161"/>
      <c r="CN43" s="161"/>
      <c r="CO43" s="161"/>
      <c r="CP43" s="161"/>
      <c r="CQ43" s="161"/>
      <c r="CR43" s="161"/>
      <c r="CS43" s="161"/>
      <c r="CT43" s="161"/>
      <c r="CU43" s="161"/>
      <c r="CV43" s="161"/>
      <c r="CW43" s="161"/>
      <c r="CX43" s="161"/>
      <c r="CY43" s="161"/>
      <c r="CZ43" s="161"/>
      <c r="DA43" s="161"/>
      <c r="DB43" s="161"/>
      <c r="DC43" s="161"/>
      <c r="DD43" s="161"/>
      <c r="DE43" s="161"/>
      <c r="DF43" s="161"/>
      <c r="DG43" s="161"/>
      <c r="DH43" s="161"/>
      <c r="DI43" s="161"/>
      <c r="DJ43" s="161"/>
      <c r="DK43" s="161"/>
      <c r="DL43" s="161"/>
      <c r="DM43" s="161"/>
      <c r="DN43" s="161"/>
      <c r="DO43" s="161"/>
      <c r="DP43" s="161"/>
      <c r="DQ43" s="161"/>
      <c r="DR43" s="161"/>
      <c r="DS43" s="161"/>
      <c r="DT43" s="161"/>
      <c r="DU43" s="161"/>
      <c r="DV43" s="161"/>
      <c r="DW43" s="161"/>
      <c r="DX43" s="161"/>
      <c r="DY43" s="161"/>
      <c r="DZ43" s="161"/>
      <c r="EA43" s="161"/>
      <c r="EB43" s="161"/>
      <c r="EC43" s="161"/>
      <c r="ED43" s="161"/>
      <c r="EE43" s="161"/>
      <c r="EF43" s="161"/>
      <c r="EG43" s="161"/>
      <c r="EH43" s="161"/>
      <c r="EI43" s="161"/>
      <c r="EJ43" s="161"/>
      <c r="EK43" s="161"/>
      <c r="EL43" s="161"/>
      <c r="EM43" s="161"/>
      <c r="EN43" s="161"/>
      <c r="EO43" s="161"/>
      <c r="EP43" s="161"/>
      <c r="EQ43" s="161"/>
      <c r="ER43" s="161"/>
      <c r="ES43" s="161"/>
      <c r="ET43" s="161"/>
      <c r="EU43" s="161"/>
      <c r="EV43" s="161"/>
      <c r="EW43" s="161"/>
      <c r="EX43" s="161"/>
      <c r="EY43" s="161"/>
      <c r="EZ43" s="161"/>
      <c r="FA43" s="161"/>
      <c r="FB43" s="161"/>
      <c r="FC43" s="161"/>
      <c r="FD43" s="161"/>
      <c r="FE43" s="161"/>
      <c r="FF43" s="161"/>
      <c r="FG43" s="161"/>
      <c r="FH43" s="161"/>
      <c r="FI43" s="161"/>
      <c r="FJ43" s="161"/>
      <c r="FK43" s="161"/>
      <c r="FL43" s="161"/>
      <c r="FM43" s="161"/>
      <c r="FN43" s="161"/>
      <c r="FO43" s="161"/>
      <c r="FP43" s="161"/>
      <c r="FQ43" s="161"/>
      <c r="FR43" s="161"/>
      <c r="FS43" s="161"/>
      <c r="FT43" s="161"/>
      <c r="FU43" s="161"/>
      <c r="FV43" s="161"/>
      <c r="FW43" s="161"/>
      <c r="FX43" s="161"/>
      <c r="FY43" s="161"/>
      <c r="FZ43" s="161"/>
      <c r="GA43" s="161"/>
      <c r="GB43" s="161"/>
      <c r="GC43" s="161"/>
      <c r="GD43" s="161"/>
      <c r="GE43" s="161"/>
      <c r="GF43" s="161"/>
      <c r="GG43" s="161"/>
      <c r="GH43" s="161"/>
      <c r="GI43" s="161"/>
      <c r="GJ43" s="161"/>
      <c r="GK43" s="161"/>
      <c r="GL43" s="161"/>
      <c r="GM43" s="161"/>
      <c r="GN43" s="161"/>
      <c r="GO43" s="161"/>
      <c r="GP43" s="161"/>
      <c r="GQ43" s="161"/>
      <c r="GR43" s="161"/>
      <c r="GS43" s="161"/>
      <c r="GT43" s="161"/>
      <c r="GU43" s="161"/>
      <c r="GV43" s="161"/>
      <c r="GW43" s="161"/>
      <c r="GX43" s="161"/>
      <c r="GY43" s="161"/>
      <c r="GZ43" s="161"/>
      <c r="HA43" s="161"/>
      <c r="HB43" s="161"/>
      <c r="HC43" s="161"/>
      <c r="HD43" s="161"/>
      <c r="HE43" s="161"/>
      <c r="HF43" s="161"/>
      <c r="HG43" s="161"/>
      <c r="HH43" s="161"/>
      <c r="HI43" s="161"/>
      <c r="HJ43" s="161"/>
      <c r="HK43" s="161"/>
      <c r="HL43" s="161"/>
      <c r="HM43" s="161"/>
      <c r="HN43" s="161"/>
      <c r="HO43" s="161"/>
      <c r="HP43" s="161"/>
      <c r="HQ43" s="161"/>
      <c r="HR43" s="161"/>
      <c r="HS43" s="161"/>
      <c r="HT43" s="161"/>
      <c r="HU43" s="161"/>
      <c r="HV43" s="161"/>
      <c r="HW43" s="161"/>
      <c r="HX43" s="161"/>
      <c r="HY43" s="161"/>
      <c r="HZ43" s="161"/>
      <c r="IA43" s="161"/>
      <c r="IB43" s="161"/>
      <c r="IC43" s="161"/>
      <c r="ID43" s="161"/>
      <c r="IE43" s="161"/>
      <c r="IF43" s="161"/>
      <c r="IG43" s="161"/>
      <c r="IH43" s="161"/>
      <c r="II43" s="161"/>
      <c r="IJ43" s="161"/>
      <c r="IK43" s="161"/>
      <c r="IL43" s="161"/>
      <c r="IM43" s="161"/>
      <c r="IN43" s="161"/>
      <c r="IO43" s="161"/>
      <c r="IP43" s="161"/>
      <c r="IQ43" s="161"/>
      <c r="IR43" s="161"/>
      <c r="IS43" s="161"/>
      <c r="IT43" s="161"/>
      <c r="IU43" s="161"/>
      <c r="IV43" s="161"/>
      <c r="IW43" s="161"/>
      <c r="IX43" s="161"/>
      <c r="IY43" s="161"/>
      <c r="IZ43" s="161"/>
      <c r="JA43" s="161"/>
      <c r="JB43" s="161"/>
      <c r="JC43" s="161"/>
      <c r="JD43" s="161"/>
      <c r="JE43" s="161"/>
      <c r="JF43" s="161"/>
      <c r="JG43" s="161"/>
      <c r="JH43" s="161"/>
      <c r="JI43" s="161"/>
      <c r="JJ43" s="161"/>
      <c r="JK43" s="161"/>
      <c r="JL43" s="161"/>
      <c r="JM43" s="161"/>
      <c r="JN43" s="161"/>
      <c r="JO43" s="161"/>
      <c r="JP43" s="161"/>
      <c r="JQ43" s="161"/>
      <c r="JR43" s="161"/>
      <c r="JS43" s="161"/>
      <c r="JT43" s="161"/>
      <c r="JU43" s="161"/>
      <c r="JV43" s="161"/>
      <c r="JW43" s="161"/>
      <c r="JX43" s="161"/>
      <c r="JY43" s="161"/>
      <c r="JZ43" s="161"/>
      <c r="KA43" s="161"/>
      <c r="KB43" s="161"/>
      <c r="KC43" s="161"/>
      <c r="KD43" s="161"/>
      <c r="KE43" s="161"/>
      <c r="KF43" s="161"/>
      <c r="KG43" s="161"/>
      <c r="KH43" s="161"/>
      <c r="KI43" s="161"/>
      <c r="KJ43" s="161"/>
      <c r="KK43" s="161"/>
      <c r="KL43" s="161"/>
      <c r="KM43" s="161"/>
      <c r="KN43" s="161"/>
      <c r="KO43" s="161"/>
      <c r="KP43" s="161"/>
      <c r="KQ43" s="161"/>
      <c r="KR43" s="161"/>
      <c r="KS43" s="161"/>
      <c r="KT43" s="161"/>
      <c r="KU43" s="161"/>
      <c r="KV43" s="161"/>
      <c r="KW43" s="161"/>
      <c r="KX43" s="161"/>
      <c r="KY43" s="161"/>
      <c r="KZ43" s="161"/>
      <c r="LA43" s="161"/>
      <c r="LB43" s="161"/>
      <c r="LC43" s="161"/>
      <c r="LD43" s="161"/>
      <c r="LE43" s="161"/>
      <c r="LF43" s="161"/>
      <c r="LG43" s="161"/>
      <c r="LH43" s="161"/>
      <c r="LI43" s="161"/>
      <c r="LJ43" s="161"/>
      <c r="LK43" s="161"/>
      <c r="LL43" s="161"/>
      <c r="LM43" s="161"/>
      <c r="LN43" s="161"/>
      <c r="LO43" s="161"/>
      <c r="LP43" s="161"/>
      <c r="LQ43" s="161"/>
      <c r="LR43" s="161"/>
      <c r="LS43" s="161"/>
      <c r="LT43" s="161"/>
      <c r="LU43" s="161"/>
      <c r="LV43" s="161"/>
      <c r="LW43" s="161"/>
      <c r="LX43" s="161"/>
      <c r="LY43" s="161"/>
      <c r="LZ43" s="161"/>
      <c r="MA43" s="161"/>
      <c r="MB43" s="161"/>
      <c r="MC43" s="161"/>
      <c r="MD43" s="161"/>
      <c r="ME43" s="161"/>
      <c r="MF43" s="161"/>
      <c r="MG43" s="161"/>
      <c r="MH43" s="161"/>
      <c r="MI43" s="161"/>
      <c r="MJ43" s="161"/>
      <c r="MK43" s="161"/>
      <c r="ML43" s="161"/>
      <c r="MM43" s="161"/>
      <c r="MN43" s="161"/>
      <c r="MO43" s="161"/>
      <c r="MP43" s="161"/>
      <c r="MQ43" s="161"/>
      <c r="MR43" s="161"/>
      <c r="MS43" s="161"/>
      <c r="MT43" s="161"/>
      <c r="MU43" s="161"/>
      <c r="MV43" s="161"/>
      <c r="MW43" s="161"/>
      <c r="MX43" s="161"/>
      <c r="MY43" s="161"/>
      <c r="MZ43" s="161"/>
      <c r="NA43" s="161"/>
      <c r="NB43" s="161"/>
      <c r="NC43" s="161"/>
      <c r="ND43" s="161"/>
      <c r="NE43" s="161"/>
      <c r="NF43" s="161"/>
      <c r="NG43" s="161"/>
      <c r="NH43" s="161"/>
      <c r="NI43" s="161"/>
      <c r="NJ43" s="161"/>
      <c r="NK43" s="161"/>
      <c r="NL43" s="161"/>
      <c r="NM43" s="161"/>
      <c r="NN43" s="161"/>
      <c r="NO43" s="161"/>
      <c r="NP43" s="161"/>
      <c r="NQ43" s="161"/>
      <c r="NR43" s="161"/>
      <c r="NS43" s="161"/>
      <c r="NT43" s="161"/>
      <c r="NU43" s="161"/>
      <c r="NV43" s="161"/>
      <c r="NW43" s="161"/>
      <c r="NX43" s="161"/>
      <c r="NY43" s="161"/>
      <c r="NZ43" s="161"/>
      <c r="OA43" s="161"/>
      <c r="OB43" s="161"/>
      <c r="OC43" s="161"/>
      <c r="OD43" s="161"/>
      <c r="OE43" s="161"/>
      <c r="OF43" s="161"/>
      <c r="OG43" s="161"/>
      <c r="OH43" s="161"/>
      <c r="OI43" s="161"/>
      <c r="OJ43" s="161"/>
      <c r="OK43" s="161"/>
      <c r="OL43" s="161"/>
      <c r="OM43" s="161"/>
      <c r="ON43" s="161"/>
      <c r="OO43" s="161"/>
      <c r="OP43" s="161"/>
      <c r="OQ43" s="161"/>
      <c r="OR43" s="161"/>
      <c r="OS43" s="161"/>
      <c r="OT43" s="161"/>
      <c r="OU43" s="161"/>
      <c r="OV43" s="161"/>
      <c r="OW43" s="161"/>
      <c r="OX43" s="161"/>
      <c r="OY43" s="161"/>
      <c r="OZ43" s="161"/>
      <c r="PA43" s="161"/>
      <c r="PB43" s="161"/>
      <c r="PC43" s="161"/>
      <c r="PD43" s="161"/>
      <c r="PE43" s="161"/>
      <c r="PF43" s="161"/>
      <c r="PG43" s="161"/>
      <c r="PH43" s="161"/>
      <c r="PI43" s="161"/>
      <c r="PJ43" s="161"/>
      <c r="PK43" s="161"/>
      <c r="PL43" s="161"/>
      <c r="PM43" s="161"/>
      <c r="PN43" s="161"/>
      <c r="PO43" s="161"/>
      <c r="PP43" s="161"/>
      <c r="PQ43" s="161"/>
      <c r="PR43" s="161"/>
      <c r="PS43" s="161"/>
      <c r="PT43" s="161"/>
      <c r="PU43" s="161"/>
      <c r="PV43" s="161"/>
      <c r="PW43" s="161"/>
      <c r="PX43" s="161"/>
      <c r="PY43" s="161"/>
      <c r="PZ43" s="161"/>
      <c r="QA43" s="161"/>
      <c r="QB43" s="161"/>
      <c r="QC43" s="161"/>
      <c r="QD43" s="161"/>
      <c r="QE43" s="161"/>
      <c r="QF43" s="161"/>
      <c r="QG43" s="161"/>
      <c r="QH43" s="161"/>
      <c r="QI43" s="161"/>
      <c r="QJ43" s="161"/>
      <c r="QK43" s="161"/>
      <c r="QL43" s="161"/>
      <c r="QM43" s="161"/>
      <c r="QN43" s="161"/>
      <c r="QO43" s="161"/>
      <c r="QP43" s="161"/>
      <c r="QQ43" s="161"/>
      <c r="QR43" s="161"/>
      <c r="QS43" s="161"/>
      <c r="QT43" s="161"/>
      <c r="QU43" s="161"/>
      <c r="QV43" s="161"/>
      <c r="QW43" s="161"/>
      <c r="QX43" s="161"/>
      <c r="QY43" s="161"/>
      <c r="QZ43" s="161"/>
      <c r="RA43" s="161"/>
      <c r="RB43" s="161"/>
      <c r="RC43" s="161"/>
      <c r="RD43" s="161"/>
      <c r="RE43" s="161"/>
      <c r="RF43" s="161"/>
      <c r="RG43" s="161"/>
      <c r="RH43" s="161"/>
      <c r="RI43" s="161"/>
      <c r="RJ43" s="161"/>
      <c r="RK43" s="161"/>
      <c r="RL43" s="161"/>
      <c r="RM43" s="161"/>
      <c r="RN43" s="161"/>
      <c r="RO43" s="161"/>
      <c r="RP43" s="161"/>
      <c r="RQ43" s="161"/>
      <c r="RR43" s="161"/>
      <c r="RS43" s="161"/>
      <c r="RT43" s="161"/>
      <c r="RU43" s="161"/>
      <c r="RV43" s="161"/>
      <c r="RW43" s="161"/>
      <c r="RX43" s="161"/>
      <c r="RY43" s="161"/>
      <c r="RZ43" s="161"/>
      <c r="SA43" s="161"/>
      <c r="SB43" s="161"/>
      <c r="SC43" s="161"/>
      <c r="SD43" s="161"/>
      <c r="SE43" s="161"/>
      <c r="SF43" s="161"/>
      <c r="SG43" s="161"/>
      <c r="SH43" s="161"/>
      <c r="SI43" s="161"/>
      <c r="SJ43" s="161"/>
      <c r="SK43" s="161"/>
      <c r="SL43" s="161"/>
      <c r="SM43" s="161"/>
      <c r="SN43" s="161"/>
      <c r="SO43" s="161"/>
      <c r="SP43" s="161"/>
      <c r="SQ43" s="161"/>
      <c r="SR43" s="161"/>
      <c r="SS43" s="161"/>
      <c r="ST43" s="161"/>
      <c r="SU43" s="161"/>
      <c r="SV43" s="161"/>
      <c r="SW43" s="161"/>
      <c r="SX43" s="161"/>
      <c r="SY43" s="161"/>
      <c r="SZ43" s="161"/>
      <c r="TA43" s="161"/>
      <c r="TB43" s="161"/>
      <c r="TC43" s="161"/>
      <c r="TD43" s="161"/>
      <c r="TE43" s="161"/>
      <c r="TF43" s="161"/>
      <c r="TG43" s="161"/>
      <c r="TH43" s="161"/>
      <c r="TI43" s="161"/>
      <c r="TJ43" s="161"/>
      <c r="TK43" s="161"/>
      <c r="TL43" s="161"/>
      <c r="TM43" s="161"/>
      <c r="TN43" s="161"/>
      <c r="TO43" s="161"/>
      <c r="TP43" s="161"/>
      <c r="TQ43" s="161"/>
      <c r="TR43" s="161"/>
      <c r="TS43" s="161"/>
      <c r="TT43" s="161"/>
      <c r="TU43" s="161"/>
      <c r="TV43" s="161"/>
      <c r="TW43" s="161"/>
      <c r="TX43" s="161"/>
      <c r="TY43" s="161"/>
      <c r="TZ43" s="161"/>
      <c r="UA43" s="161"/>
      <c r="UB43" s="161"/>
      <c r="UC43" s="161"/>
      <c r="UD43" s="161"/>
      <c r="UE43" s="161"/>
      <c r="UF43" s="161"/>
      <c r="UG43" s="161"/>
      <c r="UH43" s="161"/>
      <c r="UI43" s="161"/>
      <c r="UJ43" s="161"/>
      <c r="UK43" s="161"/>
      <c r="UL43" s="161"/>
      <c r="UM43" s="161"/>
      <c r="UN43" s="161"/>
      <c r="UO43" s="161"/>
      <c r="UP43" s="161"/>
      <c r="UQ43" s="161"/>
      <c r="UR43" s="161"/>
      <c r="US43" s="161"/>
      <c r="UT43" s="161"/>
      <c r="UU43" s="161"/>
      <c r="UV43" s="161"/>
      <c r="UW43" s="161"/>
      <c r="UX43" s="161"/>
      <c r="UY43" s="161"/>
      <c r="UZ43" s="161"/>
      <c r="VA43" s="161"/>
      <c r="VB43" s="161"/>
      <c r="VC43" s="161"/>
      <c r="VD43" s="161"/>
      <c r="VE43" s="161"/>
      <c r="VF43" s="161"/>
      <c r="VG43" s="161"/>
      <c r="VH43" s="161"/>
      <c r="VI43" s="161"/>
      <c r="VJ43" s="161"/>
      <c r="VK43" s="161"/>
      <c r="VL43" s="161"/>
      <c r="VM43" s="161"/>
      <c r="VN43" s="161"/>
      <c r="VO43" s="161"/>
      <c r="VP43" s="161"/>
      <c r="VQ43" s="161"/>
      <c r="VR43" s="161"/>
      <c r="VS43" s="161"/>
      <c r="VT43" s="161"/>
      <c r="VU43" s="161"/>
      <c r="VV43" s="161"/>
      <c r="VW43" s="161"/>
      <c r="VX43" s="161"/>
      <c r="VY43" s="161"/>
      <c r="VZ43" s="161"/>
      <c r="WA43" s="161"/>
      <c r="WB43" s="161"/>
      <c r="WC43" s="161"/>
      <c r="WD43" s="161"/>
      <c r="WE43" s="161"/>
      <c r="WF43" s="161"/>
      <c r="WG43" s="161"/>
      <c r="WH43" s="161"/>
      <c r="WI43" s="161"/>
      <c r="WJ43" s="161"/>
      <c r="WK43" s="161"/>
      <c r="WL43" s="161"/>
      <c r="WM43" s="161"/>
      <c r="WN43" s="161"/>
      <c r="WO43" s="161"/>
      <c r="WP43" s="161"/>
      <c r="WQ43" s="161"/>
      <c r="WR43" s="161"/>
      <c r="WS43" s="161"/>
      <c r="WT43" s="161"/>
      <c r="WU43" s="161"/>
      <c r="WV43" s="161"/>
      <c r="WW43" s="161"/>
      <c r="WX43" s="161"/>
      <c r="WY43" s="161"/>
      <c r="WZ43" s="161"/>
      <c r="XA43" s="161"/>
      <c r="XB43" s="161"/>
      <c r="XC43" s="161"/>
      <c r="XD43" s="161"/>
      <c r="XE43" s="161"/>
      <c r="XF43" s="161"/>
      <c r="XG43" s="161"/>
      <c r="XH43" s="161"/>
      <c r="XI43" s="161"/>
      <c r="XJ43" s="161"/>
      <c r="XK43" s="161"/>
      <c r="XL43" s="161"/>
      <c r="XM43" s="161"/>
      <c r="XN43" s="161"/>
      <c r="XO43" s="161"/>
      <c r="XP43" s="161"/>
      <c r="XQ43" s="161"/>
      <c r="XR43" s="161"/>
      <c r="XS43" s="161"/>
      <c r="XT43" s="161"/>
      <c r="XU43" s="161"/>
      <c r="XV43" s="161"/>
      <c r="XW43" s="161"/>
      <c r="XX43" s="161"/>
      <c r="XY43" s="161"/>
      <c r="XZ43" s="161"/>
      <c r="YA43" s="161"/>
      <c r="YB43" s="161"/>
      <c r="YC43" s="161"/>
      <c r="YD43" s="161"/>
      <c r="YE43" s="161"/>
      <c r="YF43" s="161"/>
      <c r="YG43" s="161"/>
      <c r="YH43" s="161"/>
      <c r="YI43" s="161"/>
      <c r="YJ43" s="161"/>
      <c r="YK43" s="161"/>
      <c r="YL43" s="161"/>
      <c r="YM43" s="161"/>
      <c r="YN43" s="161"/>
      <c r="YO43" s="161"/>
      <c r="YP43" s="161"/>
      <c r="YQ43" s="161"/>
      <c r="YR43" s="161"/>
      <c r="YS43" s="161"/>
      <c r="YT43" s="161"/>
      <c r="YU43" s="161"/>
      <c r="YV43" s="161"/>
      <c r="YW43" s="161"/>
      <c r="YX43" s="161"/>
      <c r="YY43" s="161"/>
      <c r="YZ43" s="161"/>
      <c r="ZA43" s="161"/>
      <c r="ZB43" s="161"/>
      <c r="ZC43" s="161"/>
      <c r="ZD43" s="161"/>
      <c r="ZE43" s="161"/>
      <c r="ZF43" s="161"/>
      <c r="ZG43" s="161"/>
      <c r="ZH43" s="161"/>
      <c r="ZI43" s="161"/>
      <c r="ZJ43" s="161"/>
      <c r="ZK43" s="161"/>
      <c r="ZL43" s="161"/>
      <c r="ZM43" s="161"/>
      <c r="ZN43" s="161"/>
      <c r="ZO43" s="161"/>
      <c r="ZP43" s="161"/>
      <c r="ZQ43" s="161"/>
      <c r="ZR43" s="161"/>
      <c r="ZS43" s="161"/>
      <c r="ZT43" s="161"/>
      <c r="ZU43" s="161"/>
      <c r="ZV43" s="161"/>
      <c r="ZW43" s="161"/>
      <c r="ZX43" s="161"/>
      <c r="ZY43" s="161"/>
      <c r="ZZ43" s="161"/>
      <c r="AAA43" s="161"/>
      <c r="AAB43" s="161"/>
      <c r="AAC43" s="161"/>
      <c r="AAD43" s="161"/>
      <c r="AAE43" s="161"/>
      <c r="AAF43" s="161"/>
      <c r="AAG43" s="161"/>
      <c r="AAH43" s="161"/>
      <c r="AAI43" s="161"/>
      <c r="AAJ43" s="161"/>
      <c r="AAK43" s="161"/>
      <c r="AAL43" s="161"/>
      <c r="AAM43" s="161"/>
      <c r="AAN43" s="161"/>
      <c r="AAO43" s="161"/>
      <c r="AAP43" s="161"/>
      <c r="AAQ43" s="161"/>
      <c r="AAR43" s="161"/>
      <c r="AAS43" s="161"/>
      <c r="AAT43" s="161"/>
      <c r="AAU43" s="161"/>
      <c r="AAV43" s="161"/>
      <c r="AAW43" s="161"/>
      <c r="AAX43" s="161"/>
      <c r="AAY43" s="161"/>
      <c r="AAZ43" s="161"/>
      <c r="ABA43" s="161"/>
      <c r="ABB43" s="161"/>
      <c r="ABC43" s="161"/>
      <c r="ABD43" s="161"/>
      <c r="ABE43" s="161"/>
      <c r="ABF43" s="161"/>
      <c r="ABG43" s="161"/>
      <c r="ABH43" s="161"/>
      <c r="ABI43" s="161"/>
      <c r="ABJ43" s="161"/>
      <c r="ABK43" s="161"/>
      <c r="ABL43" s="161"/>
      <c r="ABM43" s="161"/>
      <c r="ABN43" s="161"/>
      <c r="ABO43" s="161"/>
      <c r="ABP43" s="161"/>
      <c r="ABQ43" s="161"/>
      <c r="ABR43" s="161"/>
      <c r="ABS43" s="161"/>
      <c r="ABT43" s="161"/>
      <c r="ABU43" s="161"/>
      <c r="ABV43" s="161"/>
      <c r="ABW43" s="161"/>
      <c r="ABX43" s="161"/>
      <c r="ABY43" s="161"/>
      <c r="ABZ43" s="161"/>
      <c r="ACA43" s="161"/>
      <c r="ACB43" s="161"/>
      <c r="ACC43" s="161"/>
      <c r="ACD43" s="161"/>
      <c r="ACE43" s="161"/>
      <c r="ACF43" s="161"/>
      <c r="ACG43" s="161"/>
      <c r="ACH43" s="161"/>
      <c r="ACI43" s="161"/>
      <c r="ACJ43" s="161"/>
      <c r="ACK43" s="161"/>
      <c r="ACL43" s="161"/>
      <c r="ACM43" s="161"/>
      <c r="ACN43" s="161"/>
      <c r="ACO43" s="161"/>
      <c r="ACP43" s="161"/>
      <c r="ACQ43" s="161"/>
      <c r="ACR43" s="161"/>
      <c r="ACS43" s="161"/>
      <c r="ACT43" s="161"/>
      <c r="ACU43" s="161"/>
      <c r="ACV43" s="161"/>
      <c r="ACW43" s="161"/>
      <c r="ACX43" s="161"/>
      <c r="ACY43" s="161"/>
      <c r="ACZ43" s="161"/>
      <c r="ADA43" s="161"/>
      <c r="ADB43" s="161"/>
      <c r="ADC43" s="161"/>
      <c r="ADD43" s="161"/>
      <c r="ADE43" s="161"/>
      <c r="ADF43" s="161"/>
      <c r="ADG43" s="161"/>
      <c r="ADH43" s="161"/>
      <c r="ADI43" s="161"/>
      <c r="ADJ43" s="161"/>
      <c r="ADK43" s="161"/>
      <c r="ADL43" s="161"/>
      <c r="ADM43" s="161"/>
      <c r="ADN43" s="161"/>
      <c r="ADO43" s="161"/>
      <c r="ADP43" s="161"/>
      <c r="ADQ43" s="161"/>
      <c r="ADR43" s="161"/>
      <c r="ADS43" s="161"/>
      <c r="ADT43" s="161"/>
      <c r="ADU43" s="161"/>
      <c r="ADV43" s="161"/>
      <c r="ADW43" s="161"/>
      <c r="ADX43" s="161"/>
      <c r="ADY43" s="161"/>
      <c r="ADZ43" s="161"/>
      <c r="AEA43" s="161"/>
      <c r="AEB43" s="161"/>
      <c r="AEC43" s="161"/>
      <c r="AED43" s="161"/>
      <c r="AEE43" s="161"/>
      <c r="AEF43" s="161"/>
      <c r="AEG43" s="161"/>
      <c r="AEH43" s="161"/>
      <c r="AEI43" s="161"/>
      <c r="AEJ43" s="161"/>
      <c r="AEK43" s="161"/>
      <c r="AEL43" s="161"/>
      <c r="AEM43" s="161"/>
      <c r="AEN43" s="161"/>
      <c r="AEO43" s="161"/>
      <c r="AEP43" s="161"/>
      <c r="AEQ43" s="161"/>
      <c r="AER43" s="161"/>
      <c r="AES43" s="161"/>
      <c r="AET43" s="161"/>
      <c r="AEU43" s="161"/>
      <c r="AEV43" s="161"/>
      <c r="AEW43" s="161"/>
      <c r="AEX43" s="161"/>
      <c r="AEY43" s="161"/>
      <c r="AEZ43" s="161"/>
      <c r="AFA43" s="161"/>
      <c r="AFB43" s="161"/>
      <c r="AFC43" s="161"/>
      <c r="AFD43" s="161"/>
      <c r="AFE43" s="161"/>
      <c r="AFF43" s="161"/>
      <c r="AFG43" s="161"/>
      <c r="AFH43" s="161"/>
      <c r="AFI43" s="161"/>
      <c r="AFJ43" s="161"/>
      <c r="AFK43" s="161"/>
      <c r="AFL43" s="161"/>
      <c r="AFM43" s="161"/>
      <c r="AFN43" s="161"/>
      <c r="AFO43" s="161"/>
      <c r="AFP43" s="161"/>
      <c r="AFQ43" s="161"/>
      <c r="AFR43" s="161"/>
      <c r="AFS43" s="161"/>
      <c r="AFT43" s="161"/>
      <c r="AFU43" s="161"/>
      <c r="AFV43" s="161"/>
      <c r="AFW43" s="161"/>
      <c r="AFX43" s="161"/>
      <c r="AFY43" s="161"/>
      <c r="AFZ43" s="161"/>
      <c r="AGA43" s="161"/>
      <c r="AGB43" s="161"/>
      <c r="AGC43" s="161"/>
      <c r="AGD43" s="161"/>
      <c r="AGE43" s="161"/>
      <c r="AGF43" s="161"/>
      <c r="AGG43" s="161"/>
      <c r="AGH43" s="161"/>
      <c r="AGI43" s="161"/>
      <c r="AGJ43" s="161"/>
      <c r="AGK43" s="161"/>
      <c r="AGL43" s="161"/>
      <c r="AGM43" s="161"/>
      <c r="AGN43" s="161"/>
      <c r="AGO43" s="161"/>
      <c r="AGP43" s="161"/>
      <c r="AGQ43" s="161"/>
      <c r="AGR43" s="161"/>
      <c r="AGS43" s="161"/>
      <c r="AGT43" s="161"/>
      <c r="AGU43" s="161"/>
      <c r="AGV43" s="161"/>
      <c r="AGW43" s="161"/>
      <c r="AGX43" s="161"/>
      <c r="AGY43" s="161"/>
      <c r="AGZ43" s="161"/>
      <c r="AHA43" s="161"/>
      <c r="AHB43" s="161"/>
      <c r="AHC43" s="161"/>
      <c r="AHD43" s="161"/>
      <c r="AHE43" s="161"/>
      <c r="AHF43" s="161"/>
      <c r="AHG43" s="161"/>
      <c r="AHH43" s="161"/>
      <c r="AHI43" s="161"/>
      <c r="AHJ43" s="161"/>
      <c r="AHK43" s="161"/>
      <c r="AHL43" s="161"/>
      <c r="AHM43" s="161"/>
      <c r="AHN43" s="161"/>
      <c r="AHO43" s="161"/>
      <c r="AHP43" s="161"/>
      <c r="AHQ43" s="161"/>
      <c r="AHR43" s="161"/>
      <c r="AHS43" s="161"/>
      <c r="AHT43" s="161"/>
      <c r="AHU43" s="161"/>
      <c r="AHV43" s="161"/>
      <c r="AHW43" s="161"/>
      <c r="AHX43" s="161"/>
      <c r="AHY43" s="161"/>
      <c r="AHZ43" s="161"/>
      <c r="AIA43" s="161"/>
      <c r="AIB43" s="161"/>
      <c r="AIC43" s="161"/>
      <c r="AID43" s="161"/>
      <c r="AIE43" s="161"/>
      <c r="AIF43" s="161"/>
      <c r="AIG43" s="161"/>
      <c r="AIH43" s="161"/>
      <c r="AII43" s="161"/>
      <c r="AIJ43" s="161"/>
      <c r="AIK43" s="161"/>
      <c r="AIL43" s="161"/>
      <c r="AIM43" s="161"/>
      <c r="AIN43" s="161"/>
      <c r="AIO43" s="161"/>
      <c r="AIP43" s="161"/>
      <c r="AIQ43" s="161"/>
      <c r="AIR43" s="161"/>
      <c r="AIS43" s="161"/>
      <c r="AIT43" s="161"/>
      <c r="AIU43" s="161"/>
      <c r="AIV43" s="161"/>
      <c r="AIW43" s="161"/>
      <c r="AIX43" s="161"/>
      <c r="AIY43" s="161"/>
      <c r="AIZ43" s="161"/>
      <c r="AJA43" s="161"/>
      <c r="AJB43" s="161"/>
      <c r="AJC43" s="161"/>
      <c r="AJD43" s="161"/>
      <c r="AJE43" s="161"/>
      <c r="AJF43" s="161"/>
      <c r="AJG43" s="161"/>
      <c r="AJH43" s="161"/>
      <c r="AJI43" s="161"/>
      <c r="AJJ43" s="161"/>
      <c r="AJK43" s="161"/>
      <c r="AJL43" s="161"/>
      <c r="AJM43" s="161"/>
      <c r="AJN43" s="161"/>
      <c r="AJO43" s="161"/>
      <c r="AJP43" s="161"/>
      <c r="AJQ43" s="161"/>
      <c r="AJR43" s="161"/>
      <c r="AJS43" s="161"/>
      <c r="AJT43" s="161"/>
      <c r="AJU43" s="161"/>
      <c r="AJV43" s="161"/>
      <c r="AJW43" s="161"/>
      <c r="AJX43" s="161"/>
      <c r="AJY43" s="161"/>
      <c r="AJZ43" s="161"/>
      <c r="AKA43" s="161"/>
      <c r="AKB43" s="161"/>
      <c r="AKC43" s="161"/>
      <c r="AKD43" s="161"/>
      <c r="AKE43" s="161"/>
      <c r="AKF43" s="161"/>
      <c r="AKG43" s="161"/>
      <c r="AKH43" s="161"/>
      <c r="AKI43" s="161"/>
      <c r="AKJ43" s="161"/>
      <c r="AKK43" s="161"/>
      <c r="AKL43" s="161"/>
      <c r="AKM43" s="161"/>
      <c r="AKN43" s="161"/>
      <c r="AKO43" s="161"/>
      <c r="AKP43" s="161"/>
      <c r="AKQ43" s="161"/>
      <c r="AKR43" s="161"/>
      <c r="AKS43" s="161"/>
      <c r="AKT43" s="161"/>
      <c r="AKU43" s="161"/>
      <c r="AKV43" s="161"/>
      <c r="AKW43" s="161"/>
      <c r="AKX43" s="161"/>
      <c r="AKY43" s="161"/>
      <c r="AKZ43" s="161"/>
      <c r="ALA43" s="161"/>
      <c r="ALB43" s="161"/>
      <c r="ALC43" s="161"/>
      <c r="ALD43" s="161"/>
      <c r="ALE43" s="161"/>
      <c r="ALF43" s="161"/>
      <c r="ALG43" s="161"/>
      <c r="ALH43" s="161"/>
      <c r="ALI43" s="161"/>
      <c r="ALJ43" s="161"/>
      <c r="ALK43" s="161"/>
      <c r="ALL43" s="161"/>
      <c r="ALM43" s="161"/>
      <c r="ALN43" s="161"/>
      <c r="ALO43" s="161"/>
      <c r="ALP43" s="161"/>
      <c r="ALQ43" s="161"/>
      <c r="ALR43" s="161"/>
      <c r="ALS43" s="161"/>
      <c r="ALT43" s="161"/>
      <c r="ALU43" s="161"/>
      <c r="ALV43" s="161"/>
      <c r="ALW43" s="161"/>
      <c r="ALX43" s="161"/>
      <c r="ALY43" s="161"/>
      <c r="ALZ43" s="161"/>
      <c r="AMA43" s="161"/>
      <c r="AMB43" s="161"/>
      <c r="AMC43" s="161"/>
      <c r="AMD43" s="161"/>
      <c r="AME43" s="161"/>
      <c r="AMF43" s="161"/>
      <c r="AMG43" s="161"/>
      <c r="AMH43" s="161"/>
      <c r="AMI43" s="161"/>
    </row>
    <row r="44" spans="1:2686" s="161" customFormat="1" x14ac:dyDescent="0.25">
      <c r="A44" s="16" t="s">
        <v>102</v>
      </c>
      <c r="B44" s="14" t="s">
        <v>104</v>
      </c>
      <c r="C44" s="14" t="s">
        <v>105</v>
      </c>
      <c r="D44" s="139">
        <v>6854</v>
      </c>
      <c r="E44" s="139" t="s">
        <v>1182</v>
      </c>
      <c r="F44" s="139" t="s">
        <v>1181</v>
      </c>
      <c r="G44" s="14" t="s">
        <v>896</v>
      </c>
      <c r="H44" s="160" t="s">
        <v>897</v>
      </c>
      <c r="I44" s="14" t="s">
        <v>1571</v>
      </c>
      <c r="J44" s="160" t="s">
        <v>1572</v>
      </c>
      <c r="K44" s="14"/>
      <c r="L44" s="14" t="s">
        <v>29</v>
      </c>
      <c r="M44" s="14" t="s">
        <v>29</v>
      </c>
      <c r="N44" s="14"/>
      <c r="O44" s="14"/>
      <c r="P44" s="14"/>
      <c r="Q44" s="14"/>
      <c r="R44" s="14"/>
      <c r="S44" s="14"/>
      <c r="T44" s="14"/>
      <c r="U44" s="14"/>
      <c r="V44" s="14"/>
      <c r="W44" s="14"/>
      <c r="X44" s="14"/>
      <c r="Y44" s="14"/>
      <c r="Z44" s="14" t="s">
        <v>29</v>
      </c>
      <c r="AB44" s="168"/>
    </row>
    <row r="45" spans="1:2686" s="163" customFormat="1" x14ac:dyDescent="0.25">
      <c r="A45" s="16" t="s">
        <v>106</v>
      </c>
      <c r="B45" s="14" t="s">
        <v>107</v>
      </c>
      <c r="C45" s="14" t="s">
        <v>108</v>
      </c>
      <c r="D45" s="139">
        <v>6810</v>
      </c>
      <c r="E45" s="139" t="s">
        <v>1184</v>
      </c>
      <c r="F45" s="139" t="s">
        <v>1183</v>
      </c>
      <c r="G45" s="14" t="s">
        <v>898</v>
      </c>
      <c r="H45" s="160" t="s">
        <v>899</v>
      </c>
      <c r="I45" s="14" t="s">
        <v>900</v>
      </c>
      <c r="J45" s="160" t="s">
        <v>901</v>
      </c>
      <c r="K45" s="14"/>
      <c r="L45" s="14" t="s">
        <v>29</v>
      </c>
      <c r="M45" s="14"/>
      <c r="N45" s="14"/>
      <c r="O45" s="14"/>
      <c r="P45" s="14"/>
      <c r="Q45" s="14"/>
      <c r="R45" s="14"/>
      <c r="S45" s="14"/>
      <c r="T45" s="14"/>
      <c r="U45" s="14" t="s">
        <v>29</v>
      </c>
      <c r="V45" s="14" t="s">
        <v>29</v>
      </c>
      <c r="W45" s="14" t="s">
        <v>29</v>
      </c>
      <c r="X45" s="14"/>
      <c r="Y45" s="14" t="s">
        <v>29</v>
      </c>
      <c r="Z45" s="14" t="s">
        <v>29</v>
      </c>
      <c r="AA45" s="161"/>
      <c r="AB45" s="161"/>
      <c r="AC45" s="161"/>
      <c r="AD45" s="161"/>
      <c r="AE45" s="161"/>
      <c r="AF45" s="161"/>
      <c r="AG45" s="161"/>
      <c r="AH45" s="161"/>
      <c r="AI45" s="161"/>
      <c r="AJ45" s="161"/>
      <c r="AK45" s="161"/>
      <c r="AL45" s="161"/>
      <c r="AM45" s="161"/>
      <c r="AN45" s="161"/>
      <c r="AO45" s="161"/>
      <c r="AP45" s="161"/>
      <c r="AQ45" s="161"/>
      <c r="AR45" s="161"/>
      <c r="AS45" s="161"/>
      <c r="AT45" s="161"/>
      <c r="AU45" s="161"/>
      <c r="AV45" s="161"/>
      <c r="AW45" s="161"/>
      <c r="AX45" s="161"/>
      <c r="AY45" s="161"/>
      <c r="AZ45" s="161"/>
      <c r="BA45" s="161"/>
      <c r="BB45" s="161"/>
      <c r="BC45" s="161"/>
      <c r="BD45" s="161"/>
      <c r="BE45" s="161"/>
      <c r="BF45" s="161"/>
      <c r="BG45" s="161"/>
      <c r="BH45" s="161"/>
      <c r="BI45" s="161"/>
      <c r="BJ45" s="161"/>
      <c r="BK45" s="161"/>
      <c r="BL45" s="161"/>
      <c r="BM45" s="161"/>
      <c r="BN45" s="161"/>
      <c r="BO45" s="161"/>
      <c r="BP45" s="161"/>
      <c r="BQ45" s="161"/>
      <c r="BR45" s="161"/>
      <c r="BS45" s="161"/>
      <c r="BT45" s="161"/>
      <c r="BU45" s="161"/>
      <c r="BV45" s="161"/>
      <c r="BW45" s="161"/>
      <c r="BX45" s="161"/>
      <c r="BY45" s="161"/>
      <c r="BZ45" s="161"/>
      <c r="CA45" s="161"/>
      <c r="CB45" s="161"/>
      <c r="CC45" s="161"/>
      <c r="CD45" s="161"/>
      <c r="CE45" s="161"/>
      <c r="CF45" s="161"/>
      <c r="CG45" s="161"/>
      <c r="CH45" s="161"/>
      <c r="CI45" s="161"/>
      <c r="CJ45" s="161"/>
      <c r="CK45" s="161"/>
      <c r="CL45" s="161"/>
      <c r="CM45" s="161"/>
      <c r="CN45" s="161"/>
      <c r="CO45" s="161"/>
      <c r="CP45" s="161"/>
      <c r="CQ45" s="161"/>
      <c r="CR45" s="161"/>
      <c r="CS45" s="161"/>
      <c r="CT45" s="161"/>
      <c r="CU45" s="161"/>
      <c r="CV45" s="161"/>
      <c r="CW45" s="161"/>
      <c r="CX45" s="161"/>
      <c r="CY45" s="161"/>
      <c r="CZ45" s="161"/>
      <c r="DA45" s="161"/>
      <c r="DB45" s="161"/>
      <c r="DC45" s="161"/>
      <c r="DD45" s="161"/>
      <c r="DE45" s="161"/>
      <c r="DF45" s="161"/>
      <c r="DG45" s="161"/>
      <c r="DH45" s="161"/>
      <c r="DI45" s="161"/>
      <c r="DJ45" s="161"/>
      <c r="DK45" s="161"/>
      <c r="DL45" s="161"/>
      <c r="DM45" s="161"/>
      <c r="DN45" s="161"/>
      <c r="DO45" s="161"/>
      <c r="DP45" s="161"/>
      <c r="DQ45" s="161"/>
      <c r="DR45" s="161"/>
      <c r="DS45" s="161"/>
      <c r="DT45" s="161"/>
      <c r="DU45" s="161"/>
      <c r="DV45" s="161"/>
      <c r="DW45" s="161"/>
      <c r="DX45" s="161"/>
      <c r="DY45" s="161"/>
      <c r="DZ45" s="161"/>
      <c r="EA45" s="161"/>
      <c r="EB45" s="161"/>
      <c r="EC45" s="161"/>
      <c r="ED45" s="161"/>
      <c r="EE45" s="161"/>
      <c r="EF45" s="161"/>
      <c r="EG45" s="161"/>
      <c r="EH45" s="161"/>
      <c r="EI45" s="161"/>
      <c r="EJ45" s="161"/>
      <c r="EK45" s="161"/>
      <c r="EL45" s="161"/>
      <c r="EM45" s="161"/>
      <c r="EN45" s="161"/>
      <c r="EO45" s="161"/>
      <c r="EP45" s="161"/>
      <c r="EQ45" s="161"/>
      <c r="ER45" s="161"/>
      <c r="ES45" s="161"/>
      <c r="ET45" s="161"/>
      <c r="EU45" s="161"/>
      <c r="EV45" s="161"/>
      <c r="EW45" s="161"/>
      <c r="EX45" s="161"/>
      <c r="EY45" s="161"/>
      <c r="EZ45" s="161"/>
      <c r="FA45" s="161"/>
      <c r="FB45" s="161"/>
      <c r="FC45" s="161"/>
      <c r="FD45" s="161"/>
      <c r="FE45" s="161"/>
      <c r="FF45" s="161"/>
      <c r="FG45" s="161"/>
      <c r="FH45" s="161"/>
      <c r="FI45" s="161"/>
      <c r="FJ45" s="161"/>
      <c r="FK45" s="161"/>
      <c r="FL45" s="161"/>
      <c r="FM45" s="161"/>
      <c r="FN45" s="161"/>
      <c r="FO45" s="161"/>
      <c r="FP45" s="161"/>
      <c r="FQ45" s="161"/>
      <c r="FR45" s="161"/>
      <c r="FS45" s="161"/>
      <c r="FT45" s="161"/>
      <c r="FU45" s="161"/>
      <c r="FV45" s="161"/>
      <c r="FW45" s="161"/>
      <c r="FX45" s="161"/>
      <c r="FY45" s="161"/>
      <c r="FZ45" s="161"/>
      <c r="GA45" s="161"/>
      <c r="GB45" s="161"/>
      <c r="GC45" s="161"/>
      <c r="GD45" s="161"/>
      <c r="GE45" s="161"/>
      <c r="GF45" s="161"/>
      <c r="GG45" s="161"/>
      <c r="GH45" s="161"/>
      <c r="GI45" s="161"/>
      <c r="GJ45" s="161"/>
      <c r="GK45" s="161"/>
      <c r="GL45" s="161"/>
      <c r="GM45" s="161"/>
      <c r="GN45" s="161"/>
      <c r="GO45" s="161"/>
      <c r="GP45" s="161"/>
      <c r="GQ45" s="161"/>
      <c r="GR45" s="161"/>
      <c r="GS45" s="161"/>
      <c r="GT45" s="161"/>
      <c r="GU45" s="161"/>
      <c r="GV45" s="161"/>
      <c r="GW45" s="161"/>
      <c r="GX45" s="161"/>
      <c r="GY45" s="161"/>
      <c r="GZ45" s="161"/>
      <c r="HA45" s="161"/>
      <c r="HB45" s="161"/>
      <c r="HC45" s="161"/>
      <c r="HD45" s="161"/>
      <c r="HE45" s="161"/>
      <c r="HF45" s="161"/>
      <c r="HG45" s="161"/>
      <c r="HH45" s="161"/>
      <c r="HI45" s="161"/>
      <c r="HJ45" s="161"/>
      <c r="HK45" s="161"/>
      <c r="HL45" s="161"/>
      <c r="HM45" s="161"/>
      <c r="HN45" s="161"/>
      <c r="HO45" s="161"/>
      <c r="HP45" s="161"/>
      <c r="HQ45" s="161"/>
      <c r="HR45" s="161"/>
      <c r="HS45" s="161"/>
      <c r="HT45" s="161"/>
      <c r="HU45" s="161"/>
      <c r="HV45" s="161"/>
      <c r="HW45" s="161"/>
      <c r="HX45" s="161"/>
      <c r="HY45" s="161"/>
      <c r="HZ45" s="161"/>
      <c r="IA45" s="161"/>
      <c r="IB45" s="161"/>
      <c r="IC45" s="161"/>
      <c r="ID45" s="161"/>
      <c r="IE45" s="161"/>
      <c r="IF45" s="161"/>
      <c r="IG45" s="161"/>
      <c r="IH45" s="161"/>
      <c r="II45" s="161"/>
      <c r="IJ45" s="161"/>
      <c r="IK45" s="161"/>
      <c r="IL45" s="161"/>
      <c r="IM45" s="161"/>
      <c r="IN45" s="161"/>
      <c r="IO45" s="161"/>
      <c r="IP45" s="161"/>
      <c r="IQ45" s="161"/>
      <c r="IR45" s="161"/>
      <c r="IS45" s="161"/>
      <c r="IT45" s="161"/>
      <c r="IU45" s="161"/>
      <c r="IV45" s="161"/>
      <c r="IW45" s="161"/>
      <c r="IX45" s="161"/>
      <c r="IY45" s="161"/>
      <c r="IZ45" s="161"/>
      <c r="JA45" s="161"/>
      <c r="JB45" s="161"/>
      <c r="JC45" s="161"/>
      <c r="JD45" s="161"/>
      <c r="JE45" s="161"/>
      <c r="JF45" s="161"/>
      <c r="JG45" s="161"/>
      <c r="JH45" s="161"/>
      <c r="JI45" s="161"/>
      <c r="JJ45" s="161"/>
      <c r="JK45" s="161"/>
      <c r="JL45" s="161"/>
      <c r="JM45" s="161"/>
      <c r="JN45" s="161"/>
      <c r="JO45" s="161"/>
      <c r="JP45" s="161"/>
      <c r="JQ45" s="161"/>
      <c r="JR45" s="161"/>
      <c r="JS45" s="161"/>
      <c r="JT45" s="161"/>
      <c r="JU45" s="161"/>
      <c r="JV45" s="161"/>
      <c r="JW45" s="161"/>
      <c r="JX45" s="161"/>
      <c r="JY45" s="161"/>
      <c r="JZ45" s="161"/>
      <c r="KA45" s="161"/>
      <c r="KB45" s="161"/>
      <c r="KC45" s="161"/>
      <c r="KD45" s="161"/>
      <c r="KE45" s="161"/>
      <c r="KF45" s="161"/>
      <c r="KG45" s="161"/>
      <c r="KH45" s="161"/>
      <c r="KI45" s="161"/>
      <c r="KJ45" s="161"/>
      <c r="KK45" s="161"/>
      <c r="KL45" s="161"/>
      <c r="KM45" s="161"/>
      <c r="KN45" s="161"/>
      <c r="KO45" s="161"/>
      <c r="KP45" s="161"/>
      <c r="KQ45" s="161"/>
      <c r="KR45" s="161"/>
      <c r="KS45" s="161"/>
      <c r="KT45" s="161"/>
      <c r="KU45" s="161"/>
      <c r="KV45" s="161"/>
      <c r="KW45" s="161"/>
      <c r="KX45" s="161"/>
      <c r="KY45" s="161"/>
      <c r="KZ45" s="161"/>
      <c r="LA45" s="161"/>
      <c r="LB45" s="161"/>
      <c r="LC45" s="161"/>
      <c r="LD45" s="161"/>
      <c r="LE45" s="161"/>
      <c r="LF45" s="161"/>
      <c r="LG45" s="161"/>
      <c r="LH45" s="161"/>
      <c r="LI45" s="161"/>
      <c r="LJ45" s="161"/>
      <c r="LK45" s="161"/>
      <c r="LL45" s="161"/>
      <c r="LM45" s="161"/>
      <c r="LN45" s="161"/>
      <c r="LO45" s="161"/>
      <c r="LP45" s="161"/>
      <c r="LQ45" s="161"/>
      <c r="LR45" s="161"/>
      <c r="LS45" s="161"/>
      <c r="LT45" s="161"/>
      <c r="LU45" s="161"/>
      <c r="LV45" s="161"/>
      <c r="LW45" s="161"/>
      <c r="LX45" s="161"/>
      <c r="LY45" s="161"/>
      <c r="LZ45" s="161"/>
      <c r="MA45" s="161"/>
      <c r="MB45" s="161"/>
      <c r="MC45" s="161"/>
      <c r="MD45" s="161"/>
      <c r="ME45" s="161"/>
      <c r="MF45" s="161"/>
      <c r="MG45" s="161"/>
      <c r="MH45" s="161"/>
      <c r="MI45" s="161"/>
      <c r="MJ45" s="161"/>
      <c r="MK45" s="161"/>
      <c r="ML45" s="161"/>
      <c r="MM45" s="161"/>
      <c r="MN45" s="161"/>
      <c r="MO45" s="161"/>
      <c r="MP45" s="161"/>
      <c r="MQ45" s="161"/>
      <c r="MR45" s="161"/>
      <c r="MS45" s="161"/>
      <c r="MT45" s="161"/>
      <c r="MU45" s="161"/>
      <c r="MV45" s="161"/>
      <c r="MW45" s="161"/>
      <c r="MX45" s="161"/>
      <c r="MY45" s="161"/>
      <c r="MZ45" s="161"/>
      <c r="NA45" s="161"/>
      <c r="NB45" s="161"/>
      <c r="NC45" s="161"/>
      <c r="ND45" s="161"/>
      <c r="NE45" s="161"/>
      <c r="NF45" s="161"/>
      <c r="NG45" s="161"/>
      <c r="NH45" s="161"/>
      <c r="NI45" s="161"/>
      <c r="NJ45" s="161"/>
      <c r="NK45" s="161"/>
      <c r="NL45" s="161"/>
      <c r="NM45" s="161"/>
      <c r="NN45" s="161"/>
      <c r="NO45" s="161"/>
      <c r="NP45" s="161"/>
      <c r="NQ45" s="161"/>
      <c r="NR45" s="161"/>
      <c r="NS45" s="161"/>
      <c r="NT45" s="161"/>
      <c r="NU45" s="161"/>
      <c r="NV45" s="161"/>
      <c r="NW45" s="161"/>
      <c r="NX45" s="161"/>
      <c r="NY45" s="161"/>
      <c r="NZ45" s="161"/>
      <c r="OA45" s="161"/>
      <c r="OB45" s="161"/>
      <c r="OC45" s="161"/>
      <c r="OD45" s="161"/>
      <c r="OE45" s="161"/>
      <c r="OF45" s="161"/>
      <c r="OG45" s="161"/>
      <c r="OH45" s="161"/>
      <c r="OI45" s="161"/>
      <c r="OJ45" s="161"/>
      <c r="OK45" s="161"/>
      <c r="OL45" s="161"/>
      <c r="OM45" s="161"/>
      <c r="ON45" s="161"/>
      <c r="OO45" s="161"/>
      <c r="OP45" s="161"/>
      <c r="OQ45" s="161"/>
      <c r="OR45" s="161"/>
      <c r="OS45" s="161"/>
      <c r="OT45" s="161"/>
      <c r="OU45" s="161"/>
      <c r="OV45" s="161"/>
      <c r="OW45" s="161"/>
      <c r="OX45" s="161"/>
      <c r="OY45" s="161"/>
      <c r="OZ45" s="161"/>
      <c r="PA45" s="161"/>
      <c r="PB45" s="161"/>
      <c r="PC45" s="161"/>
      <c r="PD45" s="161"/>
      <c r="PE45" s="161"/>
      <c r="PF45" s="161"/>
      <c r="PG45" s="161"/>
      <c r="PH45" s="161"/>
      <c r="PI45" s="161"/>
      <c r="PJ45" s="161"/>
      <c r="PK45" s="161"/>
      <c r="PL45" s="161"/>
      <c r="PM45" s="161"/>
      <c r="PN45" s="161"/>
      <c r="PO45" s="161"/>
      <c r="PP45" s="161"/>
      <c r="PQ45" s="161"/>
      <c r="PR45" s="161"/>
      <c r="PS45" s="161"/>
      <c r="PT45" s="161"/>
      <c r="PU45" s="161"/>
      <c r="PV45" s="161"/>
      <c r="PW45" s="161"/>
      <c r="PX45" s="161"/>
      <c r="PY45" s="161"/>
      <c r="PZ45" s="161"/>
      <c r="QA45" s="161"/>
      <c r="QB45" s="161"/>
      <c r="QC45" s="161"/>
      <c r="QD45" s="161"/>
      <c r="QE45" s="161"/>
      <c r="QF45" s="161"/>
      <c r="QG45" s="161"/>
      <c r="QH45" s="161"/>
      <c r="QI45" s="161"/>
      <c r="QJ45" s="161"/>
      <c r="QK45" s="161"/>
      <c r="QL45" s="161"/>
      <c r="QM45" s="161"/>
      <c r="QN45" s="161"/>
      <c r="QO45" s="161"/>
      <c r="QP45" s="161"/>
      <c r="QQ45" s="161"/>
      <c r="QR45" s="161"/>
      <c r="QS45" s="161"/>
      <c r="QT45" s="161"/>
      <c r="QU45" s="161"/>
      <c r="QV45" s="161"/>
      <c r="QW45" s="161"/>
      <c r="QX45" s="161"/>
      <c r="QY45" s="161"/>
      <c r="QZ45" s="161"/>
      <c r="RA45" s="161"/>
      <c r="RB45" s="161"/>
      <c r="RC45" s="161"/>
      <c r="RD45" s="161"/>
      <c r="RE45" s="161"/>
      <c r="RF45" s="161"/>
      <c r="RG45" s="161"/>
      <c r="RH45" s="161"/>
      <c r="RI45" s="161"/>
      <c r="RJ45" s="161"/>
      <c r="RK45" s="161"/>
      <c r="RL45" s="161"/>
      <c r="RM45" s="161"/>
      <c r="RN45" s="161"/>
      <c r="RO45" s="161"/>
      <c r="RP45" s="161"/>
      <c r="RQ45" s="161"/>
      <c r="RR45" s="161"/>
      <c r="RS45" s="161"/>
      <c r="RT45" s="161"/>
      <c r="RU45" s="161"/>
      <c r="RV45" s="161"/>
      <c r="RW45" s="161"/>
      <c r="RX45" s="161"/>
      <c r="RY45" s="161"/>
      <c r="RZ45" s="161"/>
      <c r="SA45" s="161"/>
      <c r="SB45" s="161"/>
      <c r="SC45" s="161"/>
      <c r="SD45" s="161"/>
      <c r="SE45" s="161"/>
      <c r="SF45" s="161"/>
      <c r="SG45" s="161"/>
      <c r="SH45" s="161"/>
      <c r="SI45" s="161"/>
      <c r="SJ45" s="161"/>
      <c r="SK45" s="161"/>
      <c r="SL45" s="161"/>
      <c r="SM45" s="161"/>
      <c r="SN45" s="161"/>
      <c r="SO45" s="161"/>
      <c r="SP45" s="161"/>
      <c r="SQ45" s="161"/>
      <c r="SR45" s="161"/>
      <c r="SS45" s="161"/>
      <c r="ST45" s="161"/>
      <c r="SU45" s="161"/>
      <c r="SV45" s="161"/>
      <c r="SW45" s="161"/>
      <c r="SX45" s="161"/>
      <c r="SY45" s="161"/>
      <c r="SZ45" s="161"/>
      <c r="TA45" s="161"/>
      <c r="TB45" s="161"/>
      <c r="TC45" s="161"/>
      <c r="TD45" s="161"/>
      <c r="TE45" s="161"/>
      <c r="TF45" s="161"/>
      <c r="TG45" s="161"/>
      <c r="TH45" s="161"/>
      <c r="TI45" s="161"/>
      <c r="TJ45" s="161"/>
      <c r="TK45" s="161"/>
      <c r="TL45" s="161"/>
      <c r="TM45" s="161"/>
      <c r="TN45" s="161"/>
      <c r="TO45" s="161"/>
      <c r="TP45" s="161"/>
      <c r="TQ45" s="161"/>
      <c r="TR45" s="161"/>
      <c r="TS45" s="161"/>
      <c r="TT45" s="161"/>
      <c r="TU45" s="161"/>
      <c r="TV45" s="161"/>
      <c r="TW45" s="161"/>
      <c r="TX45" s="161"/>
      <c r="TY45" s="161"/>
      <c r="TZ45" s="161"/>
      <c r="UA45" s="161"/>
      <c r="UB45" s="161"/>
      <c r="UC45" s="161"/>
      <c r="UD45" s="161"/>
      <c r="UE45" s="161"/>
      <c r="UF45" s="161"/>
      <c r="UG45" s="161"/>
      <c r="UH45" s="161"/>
      <c r="UI45" s="161"/>
      <c r="UJ45" s="161"/>
      <c r="UK45" s="161"/>
      <c r="UL45" s="161"/>
      <c r="UM45" s="161"/>
      <c r="UN45" s="161"/>
      <c r="UO45" s="161"/>
      <c r="UP45" s="161"/>
      <c r="UQ45" s="161"/>
      <c r="UR45" s="161"/>
      <c r="US45" s="161"/>
      <c r="UT45" s="161"/>
      <c r="UU45" s="161"/>
      <c r="UV45" s="161"/>
      <c r="UW45" s="161"/>
      <c r="UX45" s="161"/>
      <c r="UY45" s="161"/>
      <c r="UZ45" s="161"/>
      <c r="VA45" s="161"/>
      <c r="VB45" s="161"/>
      <c r="VC45" s="161"/>
      <c r="VD45" s="161"/>
      <c r="VE45" s="161"/>
      <c r="VF45" s="161"/>
      <c r="VG45" s="161"/>
      <c r="VH45" s="161"/>
      <c r="VI45" s="161"/>
      <c r="VJ45" s="161"/>
      <c r="VK45" s="161"/>
      <c r="VL45" s="161"/>
      <c r="VM45" s="161"/>
      <c r="VN45" s="161"/>
      <c r="VO45" s="161"/>
      <c r="VP45" s="161"/>
      <c r="VQ45" s="161"/>
      <c r="VR45" s="161"/>
      <c r="VS45" s="161"/>
      <c r="VT45" s="161"/>
      <c r="VU45" s="161"/>
      <c r="VV45" s="161"/>
      <c r="VW45" s="161"/>
      <c r="VX45" s="161"/>
      <c r="VY45" s="161"/>
      <c r="VZ45" s="161"/>
      <c r="WA45" s="161"/>
      <c r="WB45" s="161"/>
      <c r="WC45" s="161"/>
      <c r="WD45" s="161"/>
      <c r="WE45" s="161"/>
      <c r="WF45" s="161"/>
      <c r="WG45" s="161"/>
      <c r="WH45" s="161"/>
      <c r="WI45" s="161"/>
      <c r="WJ45" s="161"/>
      <c r="WK45" s="161"/>
      <c r="WL45" s="161"/>
      <c r="WM45" s="161"/>
      <c r="WN45" s="161"/>
      <c r="WO45" s="161"/>
      <c r="WP45" s="161"/>
      <c r="WQ45" s="161"/>
      <c r="WR45" s="161"/>
      <c r="WS45" s="161"/>
      <c r="WT45" s="161"/>
      <c r="WU45" s="161"/>
      <c r="WV45" s="161"/>
      <c r="WW45" s="161"/>
      <c r="WX45" s="161"/>
      <c r="WY45" s="161"/>
      <c r="WZ45" s="161"/>
      <c r="XA45" s="161"/>
      <c r="XB45" s="161"/>
      <c r="XC45" s="161"/>
      <c r="XD45" s="161"/>
      <c r="XE45" s="161"/>
      <c r="XF45" s="161"/>
      <c r="XG45" s="161"/>
      <c r="XH45" s="161"/>
      <c r="XI45" s="161"/>
      <c r="XJ45" s="161"/>
      <c r="XK45" s="161"/>
      <c r="XL45" s="161"/>
      <c r="XM45" s="161"/>
      <c r="XN45" s="161"/>
      <c r="XO45" s="161"/>
      <c r="XP45" s="161"/>
      <c r="XQ45" s="161"/>
      <c r="XR45" s="161"/>
      <c r="XS45" s="161"/>
      <c r="XT45" s="161"/>
      <c r="XU45" s="161"/>
      <c r="XV45" s="161"/>
      <c r="XW45" s="161"/>
      <c r="XX45" s="161"/>
      <c r="XY45" s="161"/>
      <c r="XZ45" s="161"/>
      <c r="YA45" s="161"/>
      <c r="YB45" s="161"/>
      <c r="YC45" s="161"/>
      <c r="YD45" s="161"/>
      <c r="YE45" s="161"/>
      <c r="YF45" s="161"/>
      <c r="YG45" s="161"/>
      <c r="YH45" s="161"/>
      <c r="YI45" s="161"/>
      <c r="YJ45" s="161"/>
      <c r="YK45" s="161"/>
      <c r="YL45" s="161"/>
      <c r="YM45" s="161"/>
      <c r="YN45" s="161"/>
      <c r="YO45" s="161"/>
      <c r="YP45" s="161"/>
      <c r="YQ45" s="161"/>
      <c r="YR45" s="161"/>
      <c r="YS45" s="161"/>
      <c r="YT45" s="161"/>
      <c r="YU45" s="161"/>
      <c r="YV45" s="161"/>
      <c r="YW45" s="161"/>
      <c r="YX45" s="161"/>
      <c r="YY45" s="161"/>
      <c r="YZ45" s="161"/>
      <c r="ZA45" s="161"/>
      <c r="ZB45" s="161"/>
      <c r="ZC45" s="161"/>
      <c r="ZD45" s="161"/>
      <c r="ZE45" s="161"/>
      <c r="ZF45" s="161"/>
      <c r="ZG45" s="161"/>
      <c r="ZH45" s="161"/>
      <c r="ZI45" s="161"/>
      <c r="ZJ45" s="161"/>
      <c r="ZK45" s="161"/>
      <c r="ZL45" s="161"/>
      <c r="ZM45" s="161"/>
      <c r="ZN45" s="161"/>
      <c r="ZO45" s="161"/>
      <c r="ZP45" s="161"/>
      <c r="ZQ45" s="161"/>
      <c r="ZR45" s="161"/>
      <c r="ZS45" s="161"/>
      <c r="ZT45" s="161"/>
      <c r="ZU45" s="161"/>
      <c r="ZV45" s="161"/>
      <c r="ZW45" s="161"/>
      <c r="ZX45" s="161"/>
      <c r="ZY45" s="161"/>
      <c r="ZZ45" s="161"/>
      <c r="AAA45" s="161"/>
      <c r="AAB45" s="161"/>
      <c r="AAC45" s="161"/>
      <c r="AAD45" s="161"/>
      <c r="AAE45" s="161"/>
      <c r="AAF45" s="161"/>
      <c r="AAG45" s="161"/>
      <c r="AAH45" s="161"/>
      <c r="AAI45" s="161"/>
      <c r="AAJ45" s="161"/>
      <c r="AAK45" s="161"/>
      <c r="AAL45" s="161"/>
      <c r="AAM45" s="161"/>
      <c r="AAN45" s="161"/>
      <c r="AAO45" s="161"/>
      <c r="AAP45" s="161"/>
      <c r="AAQ45" s="161"/>
      <c r="AAR45" s="161"/>
      <c r="AAS45" s="161"/>
      <c r="AAT45" s="161"/>
      <c r="AAU45" s="161"/>
      <c r="AAV45" s="161"/>
      <c r="AAW45" s="161"/>
      <c r="AAX45" s="161"/>
      <c r="AAY45" s="161"/>
      <c r="AAZ45" s="161"/>
      <c r="ABA45" s="161"/>
      <c r="ABB45" s="161"/>
      <c r="ABC45" s="161"/>
      <c r="ABD45" s="161"/>
      <c r="ABE45" s="161"/>
      <c r="ABF45" s="161"/>
      <c r="ABG45" s="161"/>
      <c r="ABH45" s="161"/>
      <c r="ABI45" s="161"/>
      <c r="ABJ45" s="161"/>
      <c r="ABK45" s="161"/>
      <c r="ABL45" s="161"/>
      <c r="ABM45" s="161"/>
      <c r="ABN45" s="161"/>
      <c r="ABO45" s="161"/>
      <c r="ABP45" s="161"/>
      <c r="ABQ45" s="161"/>
      <c r="ABR45" s="161"/>
      <c r="ABS45" s="161"/>
      <c r="ABT45" s="161"/>
      <c r="ABU45" s="161"/>
      <c r="ABV45" s="161"/>
      <c r="ABW45" s="161"/>
      <c r="ABX45" s="161"/>
      <c r="ABY45" s="161"/>
      <c r="ABZ45" s="161"/>
      <c r="ACA45" s="161"/>
      <c r="ACB45" s="161"/>
      <c r="ACC45" s="161"/>
      <c r="ACD45" s="161"/>
      <c r="ACE45" s="161"/>
      <c r="ACF45" s="161"/>
      <c r="ACG45" s="161"/>
      <c r="ACH45" s="161"/>
      <c r="ACI45" s="161"/>
      <c r="ACJ45" s="161"/>
      <c r="ACK45" s="161"/>
      <c r="ACL45" s="161"/>
      <c r="ACM45" s="161"/>
      <c r="ACN45" s="161"/>
      <c r="ACO45" s="161"/>
      <c r="ACP45" s="161"/>
      <c r="ACQ45" s="161"/>
      <c r="ACR45" s="161"/>
      <c r="ACS45" s="161"/>
      <c r="ACT45" s="161"/>
      <c r="ACU45" s="161"/>
      <c r="ACV45" s="161"/>
      <c r="ACW45" s="161"/>
      <c r="ACX45" s="161"/>
      <c r="ACY45" s="161"/>
      <c r="ACZ45" s="161"/>
      <c r="ADA45" s="161"/>
      <c r="ADB45" s="161"/>
      <c r="ADC45" s="161"/>
      <c r="ADD45" s="161"/>
      <c r="ADE45" s="161"/>
      <c r="ADF45" s="161"/>
      <c r="ADG45" s="161"/>
      <c r="ADH45" s="161"/>
      <c r="ADI45" s="161"/>
      <c r="ADJ45" s="161"/>
      <c r="ADK45" s="161"/>
      <c r="ADL45" s="161"/>
      <c r="ADM45" s="161"/>
      <c r="ADN45" s="161"/>
      <c r="ADO45" s="161"/>
      <c r="ADP45" s="161"/>
      <c r="ADQ45" s="161"/>
      <c r="ADR45" s="161"/>
      <c r="ADS45" s="161"/>
      <c r="ADT45" s="161"/>
      <c r="ADU45" s="161"/>
      <c r="ADV45" s="161"/>
      <c r="ADW45" s="161"/>
      <c r="ADX45" s="161"/>
      <c r="ADY45" s="161"/>
      <c r="ADZ45" s="161"/>
      <c r="AEA45" s="161"/>
      <c r="AEB45" s="161"/>
      <c r="AEC45" s="161"/>
      <c r="AED45" s="161"/>
      <c r="AEE45" s="161"/>
      <c r="AEF45" s="161"/>
      <c r="AEG45" s="161"/>
      <c r="AEH45" s="161"/>
      <c r="AEI45" s="161"/>
      <c r="AEJ45" s="161"/>
      <c r="AEK45" s="161"/>
      <c r="AEL45" s="161"/>
      <c r="AEM45" s="161"/>
      <c r="AEN45" s="161"/>
      <c r="AEO45" s="161"/>
      <c r="AEP45" s="161"/>
      <c r="AEQ45" s="161"/>
      <c r="AER45" s="161"/>
      <c r="AES45" s="161"/>
      <c r="AET45" s="161"/>
      <c r="AEU45" s="161"/>
      <c r="AEV45" s="161"/>
      <c r="AEW45" s="161"/>
      <c r="AEX45" s="161"/>
      <c r="AEY45" s="161"/>
      <c r="AEZ45" s="161"/>
      <c r="AFA45" s="161"/>
      <c r="AFB45" s="161"/>
      <c r="AFC45" s="161"/>
      <c r="AFD45" s="161"/>
      <c r="AFE45" s="161"/>
      <c r="AFF45" s="161"/>
      <c r="AFG45" s="161"/>
      <c r="AFH45" s="161"/>
      <c r="AFI45" s="161"/>
      <c r="AFJ45" s="161"/>
      <c r="AFK45" s="161"/>
      <c r="AFL45" s="161"/>
      <c r="AFM45" s="161"/>
      <c r="AFN45" s="161"/>
      <c r="AFO45" s="161"/>
      <c r="AFP45" s="161"/>
      <c r="AFQ45" s="161"/>
      <c r="AFR45" s="161"/>
      <c r="AFS45" s="161"/>
      <c r="AFT45" s="161"/>
      <c r="AFU45" s="161"/>
      <c r="AFV45" s="161"/>
      <c r="AFW45" s="161"/>
      <c r="AFX45" s="161"/>
      <c r="AFY45" s="161"/>
      <c r="AFZ45" s="161"/>
      <c r="AGA45" s="161"/>
      <c r="AGB45" s="161"/>
      <c r="AGC45" s="161"/>
      <c r="AGD45" s="161"/>
      <c r="AGE45" s="161"/>
      <c r="AGF45" s="161"/>
      <c r="AGG45" s="161"/>
      <c r="AGH45" s="161"/>
      <c r="AGI45" s="161"/>
      <c r="AGJ45" s="161"/>
      <c r="AGK45" s="161"/>
      <c r="AGL45" s="161"/>
      <c r="AGM45" s="161"/>
      <c r="AGN45" s="161"/>
      <c r="AGO45" s="161"/>
      <c r="AGP45" s="161"/>
      <c r="AGQ45" s="161"/>
      <c r="AGR45" s="161"/>
      <c r="AGS45" s="161"/>
      <c r="AGT45" s="161"/>
      <c r="AGU45" s="161"/>
      <c r="AGV45" s="161"/>
      <c r="AGW45" s="161"/>
      <c r="AGX45" s="161"/>
      <c r="AGY45" s="161"/>
      <c r="AGZ45" s="161"/>
      <c r="AHA45" s="161"/>
      <c r="AHB45" s="161"/>
      <c r="AHC45" s="161"/>
      <c r="AHD45" s="161"/>
      <c r="AHE45" s="161"/>
      <c r="AHF45" s="161"/>
      <c r="AHG45" s="161"/>
      <c r="AHH45" s="161"/>
      <c r="AHI45" s="161"/>
      <c r="AHJ45" s="161"/>
      <c r="AHK45" s="161"/>
      <c r="AHL45" s="161"/>
      <c r="AHM45" s="161"/>
      <c r="AHN45" s="161"/>
      <c r="AHO45" s="161"/>
      <c r="AHP45" s="161"/>
      <c r="AHQ45" s="161"/>
      <c r="AHR45" s="161"/>
      <c r="AHS45" s="161"/>
      <c r="AHT45" s="161"/>
      <c r="AHU45" s="161"/>
      <c r="AHV45" s="161"/>
      <c r="AHW45" s="161"/>
      <c r="AHX45" s="161"/>
      <c r="AHY45" s="161"/>
      <c r="AHZ45" s="161"/>
      <c r="AIA45" s="161"/>
      <c r="AIB45" s="161"/>
      <c r="AIC45" s="161"/>
      <c r="AID45" s="161"/>
      <c r="AIE45" s="161"/>
      <c r="AIF45" s="161"/>
      <c r="AIG45" s="161"/>
      <c r="AIH45" s="161"/>
      <c r="AII45" s="161"/>
      <c r="AIJ45" s="161"/>
      <c r="AIK45" s="161"/>
      <c r="AIL45" s="161"/>
      <c r="AIM45" s="161"/>
      <c r="AIN45" s="161"/>
      <c r="AIO45" s="161"/>
      <c r="AIP45" s="161"/>
      <c r="AIQ45" s="161"/>
      <c r="AIR45" s="161"/>
      <c r="AIS45" s="161"/>
      <c r="AIT45" s="161"/>
      <c r="AIU45" s="161"/>
      <c r="AIV45" s="161"/>
      <c r="AIW45" s="161"/>
      <c r="AIX45" s="161"/>
      <c r="AIY45" s="161"/>
      <c r="AIZ45" s="161"/>
      <c r="AJA45" s="161"/>
      <c r="AJB45" s="161"/>
      <c r="AJC45" s="161"/>
      <c r="AJD45" s="161"/>
      <c r="AJE45" s="161"/>
      <c r="AJF45" s="161"/>
      <c r="AJG45" s="161"/>
      <c r="AJH45" s="161"/>
      <c r="AJI45" s="161"/>
      <c r="AJJ45" s="161"/>
      <c r="AJK45" s="161"/>
      <c r="AJL45" s="161"/>
      <c r="AJM45" s="161"/>
      <c r="AJN45" s="161"/>
      <c r="AJO45" s="161"/>
      <c r="AJP45" s="161"/>
      <c r="AJQ45" s="161"/>
      <c r="AJR45" s="161"/>
      <c r="AJS45" s="161"/>
      <c r="AJT45" s="161"/>
      <c r="AJU45" s="161"/>
      <c r="AJV45" s="161"/>
      <c r="AJW45" s="161"/>
      <c r="AJX45" s="161"/>
      <c r="AJY45" s="161"/>
      <c r="AJZ45" s="161"/>
      <c r="AKA45" s="161"/>
      <c r="AKB45" s="161"/>
      <c r="AKC45" s="161"/>
      <c r="AKD45" s="161"/>
      <c r="AKE45" s="161"/>
      <c r="AKF45" s="161"/>
      <c r="AKG45" s="161"/>
      <c r="AKH45" s="161"/>
      <c r="AKI45" s="161"/>
      <c r="AKJ45" s="161"/>
      <c r="AKK45" s="161"/>
      <c r="AKL45" s="161"/>
      <c r="AKM45" s="161"/>
      <c r="AKN45" s="161"/>
      <c r="AKO45" s="161"/>
      <c r="AKP45" s="161"/>
      <c r="AKQ45" s="161"/>
      <c r="AKR45" s="161"/>
      <c r="AKS45" s="161"/>
      <c r="AKT45" s="161"/>
      <c r="AKU45" s="161"/>
      <c r="AKV45" s="161"/>
      <c r="AKW45" s="161"/>
      <c r="AKX45" s="161"/>
      <c r="AKY45" s="161"/>
      <c r="AKZ45" s="161"/>
      <c r="ALA45" s="161"/>
      <c r="ALB45" s="161"/>
      <c r="ALC45" s="161"/>
      <c r="ALD45" s="161"/>
      <c r="ALE45" s="161"/>
      <c r="ALF45" s="161"/>
      <c r="ALG45" s="161"/>
      <c r="ALH45" s="161"/>
      <c r="ALI45" s="161"/>
      <c r="ALJ45" s="161"/>
      <c r="ALK45" s="161"/>
      <c r="ALL45" s="161"/>
      <c r="ALM45" s="161"/>
      <c r="ALN45" s="161"/>
      <c r="ALO45" s="161"/>
      <c r="ALP45" s="161"/>
      <c r="ALQ45" s="161"/>
      <c r="ALR45" s="161"/>
      <c r="ALS45" s="161"/>
      <c r="ALT45" s="161"/>
      <c r="ALU45" s="161"/>
      <c r="ALV45" s="161"/>
      <c r="ALW45" s="161"/>
      <c r="ALX45" s="161"/>
      <c r="ALY45" s="161"/>
      <c r="ALZ45" s="161"/>
      <c r="AMA45" s="161"/>
      <c r="AMB45" s="161"/>
      <c r="AMC45" s="161"/>
      <c r="AMD45" s="161"/>
      <c r="AME45" s="161"/>
      <c r="AMF45" s="161"/>
      <c r="AMG45" s="161"/>
      <c r="AMH45" s="161"/>
      <c r="AMI45" s="161"/>
      <c r="AMJ45" s="161"/>
      <c r="AMK45" s="161"/>
      <c r="AML45" s="161"/>
      <c r="AMM45" s="161"/>
      <c r="AMN45" s="161"/>
      <c r="AMO45" s="161"/>
      <c r="AMP45" s="161"/>
      <c r="AMQ45" s="161"/>
      <c r="AMR45" s="161"/>
      <c r="AMS45" s="161"/>
      <c r="AMT45" s="161"/>
      <c r="AMU45" s="161"/>
      <c r="AMV45" s="161"/>
      <c r="AMW45" s="161"/>
      <c r="AMX45" s="161"/>
      <c r="AMY45" s="161"/>
      <c r="AMZ45" s="161"/>
      <c r="ANA45" s="161"/>
      <c r="ANB45" s="161"/>
      <c r="ANC45" s="161"/>
      <c r="AND45" s="161"/>
      <c r="ANE45" s="161"/>
      <c r="ANF45" s="161"/>
      <c r="ANG45" s="161"/>
      <c r="ANH45" s="161"/>
      <c r="ANI45" s="161"/>
      <c r="ANJ45" s="161"/>
      <c r="ANK45" s="161"/>
      <c r="ANL45" s="161"/>
      <c r="ANM45" s="161"/>
      <c r="ANN45" s="161"/>
      <c r="ANO45" s="161"/>
      <c r="ANP45" s="161"/>
      <c r="ANQ45" s="161"/>
      <c r="ANR45" s="161"/>
      <c r="ANS45" s="161"/>
      <c r="ANT45" s="161"/>
      <c r="ANU45" s="161"/>
      <c r="ANV45" s="161"/>
      <c r="ANW45" s="161"/>
      <c r="ANX45" s="161"/>
      <c r="ANY45" s="161"/>
      <c r="ANZ45" s="161"/>
      <c r="AOA45" s="161"/>
      <c r="AOB45" s="161"/>
      <c r="AOC45" s="161"/>
      <c r="AOD45" s="161"/>
      <c r="AOE45" s="161"/>
      <c r="AOF45" s="161"/>
      <c r="AOG45" s="161"/>
      <c r="AOH45" s="161"/>
      <c r="AOI45" s="161"/>
      <c r="AOJ45" s="161"/>
      <c r="AOK45" s="161"/>
      <c r="AOL45" s="161"/>
      <c r="AOM45" s="161"/>
      <c r="AON45" s="161"/>
      <c r="AOO45" s="161"/>
      <c r="AOP45" s="161"/>
      <c r="AOQ45" s="161"/>
      <c r="AOR45" s="161"/>
      <c r="AOS45" s="161"/>
      <c r="AOT45" s="161"/>
      <c r="AOU45" s="161"/>
      <c r="AOV45" s="161"/>
      <c r="AOW45" s="161"/>
      <c r="AOX45" s="161"/>
      <c r="AOY45" s="161"/>
      <c r="AOZ45" s="161"/>
      <c r="APA45" s="161"/>
      <c r="APB45" s="161"/>
      <c r="APC45" s="161"/>
      <c r="APD45" s="161"/>
      <c r="APE45" s="161"/>
      <c r="APF45" s="161"/>
      <c r="APG45" s="161"/>
      <c r="APH45" s="161"/>
      <c r="API45" s="161"/>
      <c r="APJ45" s="161"/>
      <c r="APK45" s="161"/>
      <c r="APL45" s="161"/>
      <c r="APM45" s="161"/>
      <c r="APN45" s="161"/>
      <c r="APO45" s="161"/>
      <c r="APP45" s="161"/>
      <c r="APQ45" s="161"/>
      <c r="APR45" s="161"/>
      <c r="APS45" s="161"/>
      <c r="APT45" s="161"/>
      <c r="APU45" s="161"/>
      <c r="APV45" s="161"/>
      <c r="APW45" s="161"/>
      <c r="APX45" s="161"/>
      <c r="APY45" s="161"/>
      <c r="APZ45" s="161"/>
      <c r="AQA45" s="161"/>
      <c r="AQB45" s="161"/>
      <c r="AQC45" s="161"/>
      <c r="AQD45" s="161"/>
      <c r="AQE45" s="161"/>
      <c r="AQF45" s="161"/>
      <c r="AQG45" s="161"/>
      <c r="AQH45" s="161"/>
      <c r="AQI45" s="161"/>
      <c r="AQJ45" s="161"/>
      <c r="AQK45" s="161"/>
      <c r="AQL45" s="161"/>
      <c r="AQM45" s="161"/>
      <c r="AQN45" s="161"/>
      <c r="AQO45" s="161"/>
      <c r="AQP45" s="161"/>
      <c r="AQQ45" s="161"/>
      <c r="AQR45" s="161"/>
      <c r="AQS45" s="161"/>
      <c r="AQT45" s="161"/>
      <c r="AQU45" s="161"/>
      <c r="AQV45" s="161"/>
      <c r="AQW45" s="161"/>
      <c r="AQX45" s="161"/>
      <c r="AQY45" s="161"/>
      <c r="AQZ45" s="161"/>
      <c r="ARA45" s="161"/>
      <c r="ARB45" s="161"/>
      <c r="ARC45" s="161"/>
      <c r="ARD45" s="161"/>
      <c r="ARE45" s="161"/>
      <c r="ARF45" s="161"/>
      <c r="ARG45" s="161"/>
      <c r="ARH45" s="161"/>
      <c r="ARI45" s="161"/>
      <c r="ARJ45" s="161"/>
      <c r="ARK45" s="161"/>
      <c r="ARL45" s="161"/>
      <c r="ARM45" s="161"/>
      <c r="ARN45" s="161"/>
      <c r="ARO45" s="161"/>
      <c r="ARP45" s="161"/>
      <c r="ARQ45" s="161"/>
      <c r="ARR45" s="161"/>
      <c r="ARS45" s="161"/>
      <c r="ART45" s="161"/>
      <c r="ARU45" s="161"/>
      <c r="ARV45" s="161"/>
      <c r="ARW45" s="161"/>
      <c r="ARX45" s="161"/>
      <c r="ARY45" s="161"/>
      <c r="ARZ45" s="161"/>
      <c r="ASA45" s="161"/>
      <c r="ASB45" s="161"/>
      <c r="ASC45" s="161"/>
      <c r="ASD45" s="161"/>
      <c r="ASE45" s="161"/>
      <c r="ASF45" s="161"/>
      <c r="ASG45" s="161"/>
      <c r="ASH45" s="161"/>
      <c r="ASI45" s="161"/>
      <c r="ASJ45" s="161"/>
      <c r="ASK45" s="161"/>
      <c r="ASL45" s="161"/>
      <c r="ASM45" s="161"/>
      <c r="ASN45" s="161"/>
      <c r="ASO45" s="161"/>
      <c r="ASP45" s="161"/>
      <c r="ASQ45" s="161"/>
      <c r="ASR45" s="161"/>
      <c r="ASS45" s="161"/>
      <c r="AST45" s="161"/>
      <c r="ASU45" s="161"/>
      <c r="ASV45" s="161"/>
      <c r="ASW45" s="161"/>
      <c r="ASX45" s="161"/>
      <c r="ASY45" s="161"/>
      <c r="ASZ45" s="161"/>
      <c r="ATA45" s="161"/>
      <c r="ATB45" s="161"/>
      <c r="ATC45" s="161"/>
      <c r="ATD45" s="161"/>
      <c r="ATE45" s="161"/>
      <c r="ATF45" s="161"/>
      <c r="ATG45" s="161"/>
      <c r="ATH45" s="161"/>
      <c r="ATI45" s="161"/>
      <c r="ATJ45" s="161"/>
      <c r="ATK45" s="161"/>
      <c r="ATL45" s="161"/>
      <c r="ATM45" s="161"/>
      <c r="ATN45" s="161"/>
      <c r="ATO45" s="161"/>
      <c r="ATP45" s="161"/>
      <c r="ATQ45" s="161"/>
      <c r="ATR45" s="161"/>
      <c r="ATS45" s="161"/>
      <c r="ATT45" s="161"/>
      <c r="ATU45" s="161"/>
      <c r="ATV45" s="161"/>
      <c r="ATW45" s="161"/>
      <c r="ATX45" s="161"/>
      <c r="ATY45" s="161"/>
      <c r="ATZ45" s="161"/>
      <c r="AUA45" s="161"/>
      <c r="AUB45" s="161"/>
      <c r="AUC45" s="161"/>
      <c r="AUD45" s="161"/>
      <c r="AUE45" s="161"/>
      <c r="AUF45" s="161"/>
      <c r="AUG45" s="161"/>
      <c r="AUH45" s="161"/>
      <c r="AUI45" s="161"/>
      <c r="AUJ45" s="161"/>
      <c r="AUK45" s="161"/>
      <c r="AUL45" s="161"/>
      <c r="AUM45" s="161"/>
      <c r="AUN45" s="161"/>
      <c r="AUO45" s="161"/>
      <c r="AUP45" s="161"/>
      <c r="AUQ45" s="161"/>
      <c r="AUR45" s="161"/>
      <c r="AUS45" s="161"/>
      <c r="AUT45" s="161"/>
      <c r="AUU45" s="161"/>
      <c r="AUV45" s="161"/>
      <c r="AUW45" s="161"/>
      <c r="AUX45" s="161"/>
      <c r="AUY45" s="161"/>
      <c r="AUZ45" s="161"/>
      <c r="AVA45" s="161"/>
      <c r="AVB45" s="161"/>
      <c r="AVC45" s="161"/>
      <c r="AVD45" s="161"/>
      <c r="AVE45" s="161"/>
      <c r="AVF45" s="161"/>
      <c r="AVG45" s="161"/>
      <c r="AVH45" s="161"/>
      <c r="AVI45" s="161"/>
      <c r="AVJ45" s="161"/>
      <c r="AVK45" s="161"/>
      <c r="AVL45" s="161"/>
      <c r="AVM45" s="161"/>
      <c r="AVN45" s="161"/>
      <c r="AVO45" s="161"/>
      <c r="AVP45" s="161"/>
      <c r="AVQ45" s="161"/>
      <c r="AVR45" s="161"/>
      <c r="AVS45" s="161"/>
      <c r="AVT45" s="161"/>
      <c r="AVU45" s="161"/>
      <c r="AVV45" s="161"/>
      <c r="AVW45" s="161"/>
      <c r="AVX45" s="161"/>
      <c r="AVY45" s="161"/>
      <c r="AVZ45" s="161"/>
      <c r="AWA45" s="161"/>
      <c r="AWB45" s="161"/>
      <c r="AWC45" s="161"/>
      <c r="AWD45" s="161"/>
      <c r="AWE45" s="161"/>
      <c r="AWF45" s="161"/>
      <c r="AWG45" s="161"/>
      <c r="AWH45" s="161"/>
      <c r="AWI45" s="161"/>
      <c r="AWJ45" s="161"/>
      <c r="AWK45" s="161"/>
      <c r="AWL45" s="161"/>
      <c r="AWM45" s="161"/>
      <c r="AWN45" s="161"/>
      <c r="AWO45" s="161"/>
      <c r="AWP45" s="161"/>
      <c r="AWQ45" s="161"/>
      <c r="AWR45" s="161"/>
      <c r="AWS45" s="161"/>
      <c r="AWT45" s="161"/>
      <c r="AWU45" s="161"/>
      <c r="AWV45" s="161"/>
      <c r="AWW45" s="161"/>
      <c r="AWX45" s="161"/>
      <c r="AWY45" s="161"/>
      <c r="AWZ45" s="161"/>
      <c r="AXA45" s="161"/>
      <c r="AXB45" s="161"/>
      <c r="AXC45" s="161"/>
      <c r="AXD45" s="161"/>
      <c r="AXE45" s="161"/>
      <c r="AXF45" s="161"/>
      <c r="AXG45" s="161"/>
      <c r="AXH45" s="161"/>
      <c r="AXI45" s="161"/>
      <c r="AXJ45" s="161"/>
      <c r="AXK45" s="161"/>
      <c r="AXL45" s="161"/>
      <c r="AXM45" s="161"/>
      <c r="AXN45" s="161"/>
      <c r="AXO45" s="161"/>
      <c r="AXP45" s="161"/>
      <c r="AXQ45" s="161"/>
      <c r="AXR45" s="161"/>
      <c r="AXS45" s="161"/>
      <c r="AXT45" s="161"/>
      <c r="AXU45" s="161"/>
      <c r="AXV45" s="161"/>
      <c r="AXW45" s="161"/>
      <c r="AXX45" s="161"/>
      <c r="AXY45" s="161"/>
      <c r="AXZ45" s="161"/>
      <c r="AYA45" s="161"/>
      <c r="AYB45" s="161"/>
      <c r="AYC45" s="161"/>
      <c r="AYD45" s="161"/>
      <c r="AYE45" s="161"/>
      <c r="AYF45" s="161"/>
      <c r="AYG45" s="161"/>
      <c r="AYH45" s="161"/>
      <c r="AYI45" s="161"/>
      <c r="AYJ45" s="161"/>
      <c r="AYK45" s="161"/>
      <c r="AYL45" s="161"/>
      <c r="AYM45" s="161"/>
      <c r="AYN45" s="161"/>
      <c r="AYO45" s="161"/>
      <c r="AYP45" s="161"/>
      <c r="AYQ45" s="161"/>
      <c r="AYR45" s="161"/>
      <c r="AYS45" s="161"/>
      <c r="AYT45" s="161"/>
      <c r="AYU45" s="161"/>
      <c r="AYV45" s="161"/>
      <c r="AYW45" s="161"/>
      <c r="AYX45" s="161"/>
      <c r="AYY45" s="161"/>
      <c r="AYZ45" s="161"/>
      <c r="AZA45" s="161"/>
      <c r="AZB45" s="161"/>
      <c r="AZC45" s="161"/>
      <c r="AZD45" s="161"/>
      <c r="AZE45" s="161"/>
      <c r="AZF45" s="161"/>
      <c r="AZG45" s="161"/>
      <c r="AZH45" s="161"/>
      <c r="AZI45" s="161"/>
      <c r="AZJ45" s="161"/>
      <c r="AZK45" s="161"/>
      <c r="AZL45" s="161"/>
      <c r="AZM45" s="161"/>
      <c r="AZN45" s="161"/>
      <c r="AZO45" s="161"/>
      <c r="AZP45" s="161"/>
      <c r="AZQ45" s="161"/>
      <c r="AZR45" s="161"/>
      <c r="AZS45" s="161"/>
      <c r="AZT45" s="161"/>
      <c r="AZU45" s="161"/>
      <c r="AZV45" s="161"/>
      <c r="AZW45" s="161"/>
      <c r="AZX45" s="161"/>
      <c r="AZY45" s="161"/>
      <c r="AZZ45" s="161"/>
      <c r="BAA45" s="161"/>
      <c r="BAB45" s="161"/>
      <c r="BAC45" s="161"/>
      <c r="BAD45" s="161"/>
      <c r="BAE45" s="161"/>
      <c r="BAF45" s="161"/>
      <c r="BAG45" s="161"/>
      <c r="BAH45" s="161"/>
      <c r="BAI45" s="161"/>
      <c r="BAJ45" s="161"/>
      <c r="BAK45" s="161"/>
      <c r="BAL45" s="161"/>
      <c r="BAM45" s="161"/>
      <c r="BAN45" s="161"/>
      <c r="BAO45" s="161"/>
      <c r="BAP45" s="161"/>
      <c r="BAQ45" s="161"/>
      <c r="BAR45" s="161"/>
      <c r="BAS45" s="161"/>
      <c r="BAT45" s="161"/>
      <c r="BAU45" s="161"/>
      <c r="BAV45" s="161"/>
      <c r="BAW45" s="161"/>
      <c r="BAX45" s="161"/>
      <c r="BAY45" s="161"/>
      <c r="BAZ45" s="161"/>
      <c r="BBA45" s="161"/>
      <c r="BBB45" s="161"/>
      <c r="BBC45" s="161"/>
      <c r="BBD45" s="161"/>
      <c r="BBE45" s="161"/>
      <c r="BBF45" s="161"/>
      <c r="BBG45" s="161"/>
      <c r="BBH45" s="161"/>
      <c r="BBI45" s="161"/>
      <c r="BBJ45" s="161"/>
      <c r="BBK45" s="161"/>
      <c r="BBL45" s="161"/>
      <c r="BBM45" s="161"/>
      <c r="BBN45" s="161"/>
      <c r="BBO45" s="161"/>
      <c r="BBP45" s="161"/>
      <c r="BBQ45" s="161"/>
      <c r="BBR45" s="161"/>
      <c r="BBS45" s="161"/>
      <c r="BBT45" s="161"/>
      <c r="BBU45" s="161"/>
      <c r="BBV45" s="161"/>
      <c r="BBW45" s="161"/>
      <c r="BBX45" s="161"/>
      <c r="BBY45" s="161"/>
      <c r="BBZ45" s="161"/>
      <c r="BCA45" s="161"/>
      <c r="BCB45" s="161"/>
      <c r="BCC45" s="161"/>
      <c r="BCD45" s="161"/>
      <c r="BCE45" s="161"/>
      <c r="BCF45" s="161"/>
      <c r="BCG45" s="161"/>
      <c r="BCH45" s="161"/>
      <c r="BCI45" s="161"/>
      <c r="BCJ45" s="161"/>
      <c r="BCK45" s="161"/>
      <c r="BCL45" s="161"/>
      <c r="BCM45" s="161"/>
      <c r="BCN45" s="161"/>
      <c r="BCO45" s="161"/>
      <c r="BCP45" s="161"/>
      <c r="BCQ45" s="161"/>
      <c r="BCR45" s="161"/>
      <c r="BCS45" s="161"/>
      <c r="BCT45" s="161"/>
      <c r="BCU45" s="161"/>
      <c r="BCV45" s="161"/>
      <c r="BCW45" s="161"/>
      <c r="BCX45" s="161"/>
      <c r="BCY45" s="161"/>
      <c r="BCZ45" s="161"/>
      <c r="BDA45" s="161"/>
      <c r="BDB45" s="161"/>
      <c r="BDC45" s="161"/>
      <c r="BDD45" s="161"/>
      <c r="BDE45" s="161"/>
      <c r="BDF45" s="161"/>
      <c r="BDG45" s="161"/>
      <c r="BDH45" s="161"/>
      <c r="BDI45" s="161"/>
      <c r="BDJ45" s="161"/>
      <c r="BDK45" s="161"/>
      <c r="BDL45" s="161"/>
      <c r="BDM45" s="161"/>
      <c r="BDN45" s="161"/>
      <c r="BDO45" s="161"/>
      <c r="BDP45" s="161"/>
      <c r="BDQ45" s="161"/>
      <c r="BDR45" s="161"/>
      <c r="BDS45" s="161"/>
      <c r="BDT45" s="161"/>
      <c r="BDU45" s="161"/>
      <c r="BDV45" s="161"/>
      <c r="BDW45" s="161"/>
      <c r="BDX45" s="161"/>
      <c r="BDY45" s="161"/>
      <c r="BDZ45" s="161"/>
      <c r="BEA45" s="161"/>
      <c r="BEB45" s="161"/>
      <c r="BEC45" s="161"/>
      <c r="BED45" s="161"/>
      <c r="BEE45" s="161"/>
      <c r="BEF45" s="161"/>
      <c r="BEG45" s="161"/>
      <c r="BEH45" s="161"/>
      <c r="BEI45" s="161"/>
      <c r="BEJ45" s="161"/>
      <c r="BEK45" s="161"/>
      <c r="BEL45" s="161"/>
      <c r="BEM45" s="161"/>
      <c r="BEN45" s="161"/>
      <c r="BEO45" s="161"/>
      <c r="BEP45" s="161"/>
      <c r="BEQ45" s="161"/>
      <c r="BER45" s="161"/>
      <c r="BES45" s="161"/>
      <c r="BET45" s="161"/>
      <c r="BEU45" s="161"/>
      <c r="BEV45" s="161"/>
      <c r="BEW45" s="161"/>
      <c r="BEX45" s="161"/>
      <c r="BEY45" s="161"/>
      <c r="BEZ45" s="161"/>
      <c r="BFA45" s="161"/>
      <c r="BFB45" s="161"/>
      <c r="BFC45" s="161"/>
      <c r="BFD45" s="161"/>
      <c r="BFE45" s="161"/>
      <c r="BFF45" s="161"/>
      <c r="BFG45" s="161"/>
      <c r="BFH45" s="161"/>
      <c r="BFI45" s="161"/>
      <c r="BFJ45" s="161"/>
      <c r="BFK45" s="161"/>
      <c r="BFL45" s="161"/>
      <c r="BFM45" s="161"/>
      <c r="BFN45" s="161"/>
      <c r="BFO45" s="161"/>
      <c r="BFP45" s="161"/>
      <c r="BFQ45" s="161"/>
      <c r="BFR45" s="161"/>
      <c r="BFS45" s="161"/>
      <c r="BFT45" s="161"/>
      <c r="BFU45" s="161"/>
      <c r="BFV45" s="161"/>
      <c r="BFW45" s="161"/>
      <c r="BFX45" s="161"/>
      <c r="BFY45" s="161"/>
      <c r="BFZ45" s="161"/>
      <c r="BGA45" s="161"/>
      <c r="BGB45" s="161"/>
      <c r="BGC45" s="161"/>
      <c r="BGD45" s="161"/>
      <c r="BGE45" s="161"/>
      <c r="BGF45" s="161"/>
      <c r="BGG45" s="161"/>
      <c r="BGH45" s="161"/>
      <c r="BGI45" s="161"/>
      <c r="BGJ45" s="161"/>
      <c r="BGK45" s="161"/>
      <c r="BGL45" s="161"/>
      <c r="BGM45" s="161"/>
      <c r="BGN45" s="161"/>
      <c r="BGO45" s="161"/>
      <c r="BGP45" s="161"/>
      <c r="BGQ45" s="161"/>
      <c r="BGR45" s="161"/>
      <c r="BGS45" s="161"/>
      <c r="BGT45" s="161"/>
      <c r="BGU45" s="161"/>
      <c r="BGV45" s="161"/>
      <c r="BGW45" s="161"/>
      <c r="BGX45" s="161"/>
      <c r="BGY45" s="161"/>
      <c r="BGZ45" s="161"/>
      <c r="BHA45" s="161"/>
      <c r="BHB45" s="161"/>
      <c r="BHC45" s="161"/>
      <c r="BHD45" s="161"/>
      <c r="BHE45" s="161"/>
      <c r="BHF45" s="161"/>
      <c r="BHG45" s="161"/>
      <c r="BHH45" s="161"/>
      <c r="BHI45" s="161"/>
      <c r="BHJ45" s="161"/>
      <c r="BHK45" s="161"/>
      <c r="BHL45" s="161"/>
      <c r="BHM45" s="161"/>
      <c r="BHN45" s="161"/>
      <c r="BHO45" s="161"/>
      <c r="BHP45" s="161"/>
      <c r="BHQ45" s="161"/>
      <c r="BHR45" s="161"/>
      <c r="BHS45" s="161"/>
      <c r="BHT45" s="161"/>
      <c r="BHU45" s="161"/>
      <c r="BHV45" s="161"/>
      <c r="BHW45" s="161"/>
      <c r="BHX45" s="161"/>
      <c r="BHY45" s="161"/>
      <c r="BHZ45" s="161"/>
      <c r="BIA45" s="161"/>
      <c r="BIB45" s="161"/>
      <c r="BIC45" s="161"/>
      <c r="BID45" s="161"/>
      <c r="BIE45" s="161"/>
      <c r="BIF45" s="161"/>
      <c r="BIG45" s="161"/>
      <c r="BIH45" s="161"/>
      <c r="BII45" s="161"/>
      <c r="BIJ45" s="161"/>
      <c r="BIK45" s="161"/>
      <c r="BIL45" s="161"/>
      <c r="BIM45" s="161"/>
      <c r="BIN45" s="161"/>
      <c r="BIO45" s="161"/>
      <c r="BIP45" s="161"/>
      <c r="BIQ45" s="161"/>
      <c r="BIR45" s="161"/>
      <c r="BIS45" s="161"/>
      <c r="BIT45" s="161"/>
      <c r="BIU45" s="161"/>
      <c r="BIV45" s="161"/>
      <c r="BIW45" s="161"/>
      <c r="BIX45" s="161"/>
      <c r="BIY45" s="161"/>
      <c r="BIZ45" s="161"/>
      <c r="BJA45" s="161"/>
      <c r="BJB45" s="161"/>
      <c r="BJC45" s="161"/>
      <c r="BJD45" s="161"/>
      <c r="BJE45" s="161"/>
      <c r="BJF45" s="161"/>
      <c r="BJG45" s="161"/>
      <c r="BJH45" s="161"/>
      <c r="BJI45" s="161"/>
      <c r="BJJ45" s="161"/>
      <c r="BJK45" s="161"/>
      <c r="BJL45" s="161"/>
      <c r="BJM45" s="161"/>
      <c r="BJN45" s="161"/>
      <c r="BJO45" s="161"/>
      <c r="BJP45" s="161"/>
      <c r="BJQ45" s="161"/>
      <c r="BJR45" s="161"/>
      <c r="BJS45" s="161"/>
      <c r="BJT45" s="161"/>
      <c r="BJU45" s="161"/>
      <c r="BJV45" s="161"/>
      <c r="BJW45" s="161"/>
      <c r="BJX45" s="161"/>
      <c r="BJY45" s="161"/>
      <c r="BJZ45" s="161"/>
      <c r="BKA45" s="161"/>
      <c r="BKB45" s="161"/>
      <c r="BKC45" s="161"/>
      <c r="BKD45" s="161"/>
      <c r="BKE45" s="161"/>
      <c r="BKF45" s="161"/>
      <c r="BKG45" s="161"/>
      <c r="BKH45" s="161"/>
      <c r="BKI45" s="161"/>
      <c r="BKJ45" s="161"/>
      <c r="BKK45" s="161"/>
      <c r="BKL45" s="161"/>
      <c r="BKM45" s="161"/>
      <c r="BKN45" s="161"/>
      <c r="BKO45" s="161"/>
      <c r="BKP45" s="161"/>
      <c r="BKQ45" s="161"/>
      <c r="BKR45" s="161"/>
      <c r="BKS45" s="161"/>
      <c r="BKT45" s="161"/>
      <c r="BKU45" s="161"/>
      <c r="BKV45" s="161"/>
      <c r="BKW45" s="161"/>
      <c r="BKX45" s="161"/>
      <c r="BKY45" s="161"/>
      <c r="BKZ45" s="161"/>
      <c r="BLA45" s="161"/>
      <c r="BLB45" s="161"/>
      <c r="BLC45" s="161"/>
      <c r="BLD45" s="161"/>
      <c r="BLE45" s="161"/>
      <c r="BLF45" s="161"/>
      <c r="BLG45" s="161"/>
      <c r="BLH45" s="161"/>
      <c r="BLI45" s="161"/>
      <c r="BLJ45" s="161"/>
      <c r="BLK45" s="161"/>
      <c r="BLL45" s="161"/>
      <c r="BLM45" s="161"/>
      <c r="BLN45" s="161"/>
      <c r="BLO45" s="161"/>
      <c r="BLP45" s="161"/>
      <c r="BLQ45" s="161"/>
      <c r="BLR45" s="161"/>
      <c r="BLS45" s="161"/>
      <c r="BLT45" s="161"/>
      <c r="BLU45" s="161"/>
      <c r="BLV45" s="161"/>
      <c r="BLW45" s="161"/>
      <c r="BLX45" s="161"/>
      <c r="BLY45" s="161"/>
      <c r="BLZ45" s="161"/>
      <c r="BMA45" s="161"/>
      <c r="BMB45" s="161"/>
      <c r="BMC45" s="161"/>
      <c r="BMD45" s="161"/>
      <c r="BME45" s="161"/>
      <c r="BMF45" s="161"/>
      <c r="BMG45" s="161"/>
      <c r="BMH45" s="161"/>
      <c r="BMI45" s="161"/>
      <c r="BMJ45" s="161"/>
      <c r="BMK45" s="161"/>
      <c r="BML45" s="161"/>
      <c r="BMM45" s="161"/>
      <c r="BMN45" s="161"/>
      <c r="BMO45" s="161"/>
      <c r="BMP45" s="161"/>
      <c r="BMQ45" s="161"/>
      <c r="BMR45" s="161"/>
      <c r="BMS45" s="161"/>
      <c r="BMT45" s="161"/>
      <c r="BMU45" s="161"/>
      <c r="BMV45" s="161"/>
      <c r="BMW45" s="161"/>
      <c r="BMX45" s="161"/>
      <c r="BMY45" s="161"/>
      <c r="BMZ45" s="161"/>
      <c r="BNA45" s="161"/>
      <c r="BNB45" s="161"/>
      <c r="BNC45" s="161"/>
      <c r="BND45" s="161"/>
      <c r="BNE45" s="161"/>
      <c r="BNF45" s="161"/>
      <c r="BNG45" s="161"/>
      <c r="BNH45" s="161"/>
      <c r="BNI45" s="161"/>
      <c r="BNJ45" s="161"/>
      <c r="BNK45" s="161"/>
      <c r="BNL45" s="161"/>
      <c r="BNM45" s="161"/>
      <c r="BNN45" s="161"/>
      <c r="BNO45" s="161"/>
      <c r="BNP45" s="161"/>
      <c r="BNQ45" s="161"/>
      <c r="BNR45" s="161"/>
      <c r="BNS45" s="161"/>
      <c r="BNT45" s="161"/>
      <c r="BNU45" s="161"/>
      <c r="BNV45" s="161"/>
      <c r="BNW45" s="161"/>
      <c r="BNX45" s="161"/>
      <c r="BNY45" s="161"/>
      <c r="BNZ45" s="161"/>
      <c r="BOA45" s="161"/>
      <c r="BOB45" s="161"/>
      <c r="BOC45" s="161"/>
      <c r="BOD45" s="161"/>
      <c r="BOE45" s="161"/>
      <c r="BOF45" s="161"/>
      <c r="BOG45" s="161"/>
      <c r="BOH45" s="161"/>
      <c r="BOI45" s="161"/>
      <c r="BOJ45" s="161"/>
      <c r="BOK45" s="161"/>
      <c r="BOL45" s="161"/>
      <c r="BOM45" s="161"/>
      <c r="BON45" s="161"/>
      <c r="BOO45" s="161"/>
      <c r="BOP45" s="161"/>
      <c r="BOQ45" s="161"/>
      <c r="BOR45" s="161"/>
      <c r="BOS45" s="161"/>
      <c r="BOT45" s="161"/>
      <c r="BOU45" s="161"/>
      <c r="BOV45" s="161"/>
      <c r="BOW45" s="161"/>
      <c r="BOX45" s="161"/>
      <c r="BOY45" s="161"/>
      <c r="BOZ45" s="161"/>
      <c r="BPA45" s="161"/>
      <c r="BPB45" s="161"/>
      <c r="BPC45" s="161"/>
      <c r="BPD45" s="161"/>
      <c r="BPE45" s="161"/>
      <c r="BPF45" s="161"/>
      <c r="BPG45" s="161"/>
      <c r="BPH45" s="161"/>
      <c r="BPI45" s="161"/>
      <c r="BPJ45" s="161"/>
      <c r="BPK45" s="161"/>
      <c r="BPL45" s="161"/>
      <c r="BPM45" s="161"/>
      <c r="BPN45" s="161"/>
      <c r="BPO45" s="161"/>
      <c r="BPP45" s="161"/>
      <c r="BPQ45" s="161"/>
      <c r="BPR45" s="161"/>
      <c r="BPS45" s="161"/>
      <c r="BPT45" s="161"/>
      <c r="BPU45" s="161"/>
      <c r="BPV45" s="161"/>
      <c r="BPW45" s="161"/>
      <c r="BPX45" s="161"/>
      <c r="BPY45" s="161"/>
      <c r="BPZ45" s="161"/>
      <c r="BQA45" s="161"/>
      <c r="BQB45" s="161"/>
      <c r="BQC45" s="161"/>
      <c r="BQD45" s="161"/>
      <c r="BQE45" s="161"/>
      <c r="BQF45" s="161"/>
      <c r="BQG45" s="161"/>
      <c r="BQH45" s="161"/>
      <c r="BQI45" s="161"/>
      <c r="BQJ45" s="161"/>
      <c r="BQK45" s="161"/>
      <c r="BQL45" s="161"/>
      <c r="BQM45" s="161"/>
      <c r="BQN45" s="161"/>
      <c r="BQO45" s="161"/>
      <c r="BQP45" s="161"/>
      <c r="BQQ45" s="161"/>
      <c r="BQR45" s="161"/>
      <c r="BQS45" s="161"/>
      <c r="BQT45" s="161"/>
      <c r="BQU45" s="161"/>
      <c r="BQV45" s="161"/>
      <c r="BQW45" s="161"/>
      <c r="BQX45" s="161"/>
      <c r="BQY45" s="161"/>
      <c r="BQZ45" s="161"/>
      <c r="BRA45" s="161"/>
      <c r="BRB45" s="161"/>
      <c r="BRC45" s="161"/>
      <c r="BRD45" s="161"/>
      <c r="BRE45" s="161"/>
      <c r="BRF45" s="161"/>
      <c r="BRG45" s="161"/>
      <c r="BRH45" s="161"/>
      <c r="BRI45" s="161"/>
      <c r="BRJ45" s="161"/>
      <c r="BRK45" s="161"/>
      <c r="BRL45" s="161"/>
      <c r="BRM45" s="161"/>
      <c r="BRN45" s="161"/>
      <c r="BRO45" s="161"/>
      <c r="BRP45" s="161"/>
      <c r="BRQ45" s="161"/>
      <c r="BRR45" s="161"/>
      <c r="BRS45" s="161"/>
      <c r="BRT45" s="161"/>
      <c r="BRU45" s="161"/>
      <c r="BRV45" s="161"/>
      <c r="BRW45" s="161"/>
      <c r="BRX45" s="161"/>
      <c r="BRY45" s="161"/>
      <c r="BRZ45" s="161"/>
      <c r="BSA45" s="161"/>
      <c r="BSB45" s="161"/>
      <c r="BSC45" s="161"/>
      <c r="BSD45" s="161"/>
      <c r="BSE45" s="161"/>
      <c r="BSF45" s="161"/>
      <c r="BSG45" s="161"/>
      <c r="BSH45" s="161"/>
      <c r="BSI45" s="161"/>
      <c r="BSJ45" s="161"/>
      <c r="BSK45" s="161"/>
      <c r="BSL45" s="161"/>
      <c r="BSM45" s="161"/>
      <c r="BSN45" s="161"/>
      <c r="BSO45" s="161"/>
      <c r="BSP45" s="161"/>
      <c r="BSQ45" s="161"/>
      <c r="BSR45" s="161"/>
      <c r="BSS45" s="161"/>
      <c r="BST45" s="161"/>
      <c r="BSU45" s="161"/>
      <c r="BSV45" s="161"/>
      <c r="BSW45" s="161"/>
      <c r="BSX45" s="161"/>
      <c r="BSY45" s="161"/>
      <c r="BSZ45" s="161"/>
      <c r="BTA45" s="161"/>
      <c r="BTB45" s="161"/>
      <c r="BTC45" s="161"/>
      <c r="BTD45" s="161"/>
      <c r="BTE45" s="161"/>
      <c r="BTF45" s="161"/>
      <c r="BTG45" s="161"/>
      <c r="BTH45" s="161"/>
      <c r="BTI45" s="161"/>
      <c r="BTJ45" s="161"/>
      <c r="BTK45" s="161"/>
      <c r="BTL45" s="161"/>
      <c r="BTM45" s="161"/>
      <c r="BTN45" s="161"/>
      <c r="BTO45" s="161"/>
      <c r="BTP45" s="161"/>
      <c r="BTQ45" s="161"/>
      <c r="BTR45" s="161"/>
      <c r="BTS45" s="161"/>
      <c r="BTT45" s="161"/>
      <c r="BTU45" s="161"/>
      <c r="BTV45" s="161"/>
      <c r="BTW45" s="161"/>
      <c r="BTX45" s="161"/>
      <c r="BTY45" s="161"/>
      <c r="BTZ45" s="161"/>
      <c r="BUA45" s="161"/>
      <c r="BUB45" s="161"/>
      <c r="BUC45" s="161"/>
      <c r="BUD45" s="161"/>
      <c r="BUE45" s="161"/>
      <c r="BUF45" s="161"/>
      <c r="BUG45" s="161"/>
      <c r="BUH45" s="161"/>
      <c r="BUI45" s="161"/>
      <c r="BUJ45" s="161"/>
      <c r="BUK45" s="161"/>
      <c r="BUL45" s="161"/>
      <c r="BUM45" s="161"/>
      <c r="BUN45" s="161"/>
      <c r="BUO45" s="161"/>
      <c r="BUP45" s="161"/>
      <c r="BUQ45" s="161"/>
      <c r="BUR45" s="161"/>
      <c r="BUS45" s="161"/>
      <c r="BUT45" s="161"/>
      <c r="BUU45" s="161"/>
      <c r="BUV45" s="161"/>
      <c r="BUW45" s="161"/>
      <c r="BUX45" s="161"/>
      <c r="BUY45" s="161"/>
      <c r="BUZ45" s="161"/>
      <c r="BVA45" s="161"/>
      <c r="BVB45" s="161"/>
      <c r="BVC45" s="161"/>
      <c r="BVD45" s="161"/>
      <c r="BVE45" s="161"/>
      <c r="BVF45" s="161"/>
      <c r="BVG45" s="161"/>
      <c r="BVH45" s="161"/>
      <c r="BVI45" s="161"/>
      <c r="BVJ45" s="161"/>
      <c r="BVK45" s="161"/>
      <c r="BVL45" s="161"/>
      <c r="BVM45" s="161"/>
      <c r="BVN45" s="161"/>
      <c r="BVO45" s="161"/>
      <c r="BVP45" s="161"/>
      <c r="BVQ45" s="161"/>
      <c r="BVR45" s="161"/>
      <c r="BVS45" s="161"/>
      <c r="BVT45" s="161"/>
      <c r="BVU45" s="161"/>
      <c r="BVV45" s="161"/>
      <c r="BVW45" s="161"/>
      <c r="BVX45" s="161"/>
      <c r="BVY45" s="161"/>
      <c r="BVZ45" s="161"/>
      <c r="BWA45" s="161"/>
      <c r="BWB45" s="161"/>
      <c r="BWC45" s="161"/>
      <c r="BWD45" s="161"/>
      <c r="BWE45" s="161"/>
      <c r="BWF45" s="161"/>
      <c r="BWG45" s="161"/>
      <c r="BWH45" s="161"/>
      <c r="BWI45" s="161"/>
      <c r="BWJ45" s="161"/>
      <c r="BWK45" s="161"/>
      <c r="BWL45" s="161"/>
      <c r="BWM45" s="161"/>
      <c r="BWN45" s="161"/>
      <c r="BWO45" s="161"/>
      <c r="BWP45" s="161"/>
      <c r="BWQ45" s="161"/>
      <c r="BWR45" s="161"/>
      <c r="BWS45" s="161"/>
      <c r="BWT45" s="161"/>
      <c r="BWU45" s="161"/>
      <c r="BWV45" s="161"/>
      <c r="BWW45" s="161"/>
      <c r="BWX45" s="161"/>
      <c r="BWY45" s="161"/>
      <c r="BWZ45" s="161"/>
      <c r="BXA45" s="161"/>
      <c r="BXB45" s="161"/>
      <c r="BXC45" s="161"/>
      <c r="BXD45" s="161"/>
      <c r="BXE45" s="161"/>
      <c r="BXF45" s="161"/>
      <c r="BXG45" s="161"/>
      <c r="BXH45" s="161"/>
      <c r="BXI45" s="161"/>
      <c r="BXJ45" s="161"/>
      <c r="BXK45" s="161"/>
      <c r="BXL45" s="161"/>
      <c r="BXM45" s="161"/>
      <c r="BXN45" s="161"/>
      <c r="BXO45" s="161"/>
      <c r="BXP45" s="161"/>
      <c r="BXQ45" s="161"/>
      <c r="BXR45" s="161"/>
      <c r="BXS45" s="161"/>
      <c r="BXT45" s="161"/>
      <c r="BXU45" s="161"/>
      <c r="BXV45" s="161"/>
      <c r="BXW45" s="161"/>
      <c r="BXX45" s="161"/>
      <c r="BXY45" s="161"/>
      <c r="BXZ45" s="161"/>
      <c r="BYA45" s="161"/>
      <c r="BYB45" s="161"/>
      <c r="BYC45" s="161"/>
      <c r="BYD45" s="161"/>
      <c r="BYE45" s="161"/>
      <c r="BYF45" s="161"/>
      <c r="BYG45" s="161"/>
      <c r="BYH45" s="161"/>
      <c r="BYI45" s="161"/>
      <c r="BYJ45" s="161"/>
      <c r="BYK45" s="161"/>
      <c r="BYL45" s="161"/>
      <c r="BYM45" s="161"/>
      <c r="BYN45" s="161"/>
      <c r="BYO45" s="161"/>
      <c r="BYP45" s="161"/>
      <c r="BYQ45" s="161"/>
      <c r="BYR45" s="161"/>
      <c r="BYS45" s="161"/>
      <c r="BYT45" s="161"/>
      <c r="BYU45" s="161"/>
      <c r="BYV45" s="161"/>
      <c r="BYW45" s="161"/>
      <c r="BYX45" s="161"/>
      <c r="BYY45" s="161"/>
      <c r="BYZ45" s="161"/>
      <c r="BZA45" s="161"/>
      <c r="BZB45" s="161"/>
      <c r="BZC45" s="161"/>
      <c r="BZD45" s="161"/>
      <c r="BZE45" s="161"/>
      <c r="BZF45" s="161"/>
      <c r="BZG45" s="161"/>
      <c r="BZH45" s="161"/>
      <c r="BZI45" s="161"/>
      <c r="BZJ45" s="161"/>
      <c r="BZK45" s="161"/>
      <c r="BZL45" s="161"/>
      <c r="BZM45" s="161"/>
      <c r="BZN45" s="161"/>
      <c r="BZO45" s="161"/>
      <c r="BZP45" s="161"/>
      <c r="BZQ45" s="161"/>
      <c r="BZR45" s="161"/>
      <c r="BZS45" s="161"/>
      <c r="BZT45" s="161"/>
      <c r="BZU45" s="161"/>
      <c r="BZV45" s="161"/>
      <c r="BZW45" s="161"/>
      <c r="BZX45" s="161"/>
      <c r="BZY45" s="161"/>
      <c r="BZZ45" s="161"/>
      <c r="CAA45" s="161"/>
      <c r="CAB45" s="161"/>
      <c r="CAC45" s="161"/>
      <c r="CAD45" s="161"/>
      <c r="CAE45" s="161"/>
      <c r="CAF45" s="161"/>
      <c r="CAG45" s="161"/>
      <c r="CAH45" s="161"/>
      <c r="CAI45" s="161"/>
      <c r="CAJ45" s="161"/>
      <c r="CAK45" s="161"/>
      <c r="CAL45" s="161"/>
      <c r="CAM45" s="161"/>
      <c r="CAN45" s="161"/>
      <c r="CAO45" s="161"/>
      <c r="CAP45" s="161"/>
      <c r="CAQ45" s="161"/>
      <c r="CAR45" s="161"/>
      <c r="CAS45" s="161"/>
      <c r="CAT45" s="161"/>
      <c r="CAU45" s="161"/>
      <c r="CAV45" s="161"/>
      <c r="CAW45" s="161"/>
      <c r="CAX45" s="161"/>
      <c r="CAY45" s="161"/>
      <c r="CAZ45" s="161"/>
      <c r="CBA45" s="161"/>
      <c r="CBB45" s="161"/>
      <c r="CBC45" s="161"/>
      <c r="CBD45" s="161"/>
      <c r="CBE45" s="161"/>
      <c r="CBF45" s="161"/>
      <c r="CBG45" s="161"/>
      <c r="CBH45" s="161"/>
      <c r="CBI45" s="161"/>
      <c r="CBJ45" s="161"/>
      <c r="CBK45" s="161"/>
      <c r="CBL45" s="161"/>
      <c r="CBM45" s="161"/>
      <c r="CBN45" s="161"/>
      <c r="CBO45" s="161"/>
      <c r="CBP45" s="161"/>
      <c r="CBQ45" s="161"/>
      <c r="CBR45" s="161"/>
      <c r="CBS45" s="161"/>
      <c r="CBT45" s="161"/>
      <c r="CBU45" s="161"/>
      <c r="CBV45" s="161"/>
      <c r="CBW45" s="161"/>
      <c r="CBX45" s="161"/>
      <c r="CBY45" s="161"/>
      <c r="CBZ45" s="161"/>
      <c r="CCA45" s="161"/>
      <c r="CCB45" s="161"/>
      <c r="CCC45" s="161"/>
      <c r="CCD45" s="161"/>
      <c r="CCE45" s="161"/>
      <c r="CCF45" s="161"/>
      <c r="CCG45" s="161"/>
      <c r="CCH45" s="161"/>
      <c r="CCI45" s="161"/>
      <c r="CCJ45" s="161"/>
      <c r="CCK45" s="161"/>
      <c r="CCL45" s="161"/>
      <c r="CCM45" s="161"/>
      <c r="CCN45" s="161"/>
      <c r="CCO45" s="161"/>
      <c r="CCP45" s="161"/>
      <c r="CCQ45" s="161"/>
      <c r="CCR45" s="161"/>
      <c r="CCS45" s="161"/>
      <c r="CCT45" s="161"/>
      <c r="CCU45" s="161"/>
      <c r="CCV45" s="161"/>
      <c r="CCW45" s="161"/>
      <c r="CCX45" s="161"/>
      <c r="CCY45" s="161"/>
      <c r="CCZ45" s="161"/>
      <c r="CDA45" s="161"/>
      <c r="CDB45" s="161"/>
      <c r="CDC45" s="161"/>
      <c r="CDD45" s="161"/>
      <c r="CDE45" s="161"/>
      <c r="CDF45" s="161"/>
      <c r="CDG45" s="161"/>
      <c r="CDH45" s="161"/>
      <c r="CDI45" s="161"/>
      <c r="CDJ45" s="161"/>
      <c r="CDK45" s="161"/>
      <c r="CDL45" s="161"/>
      <c r="CDM45" s="161"/>
      <c r="CDN45" s="161"/>
      <c r="CDO45" s="161"/>
      <c r="CDP45" s="161"/>
      <c r="CDQ45" s="161"/>
      <c r="CDR45" s="161"/>
      <c r="CDS45" s="161"/>
      <c r="CDT45" s="161"/>
      <c r="CDU45" s="161"/>
      <c r="CDV45" s="161"/>
      <c r="CDW45" s="161"/>
      <c r="CDX45" s="161"/>
      <c r="CDY45" s="161"/>
      <c r="CDZ45" s="161"/>
      <c r="CEA45" s="161"/>
      <c r="CEB45" s="161"/>
      <c r="CEC45" s="161"/>
      <c r="CED45" s="161"/>
      <c r="CEE45" s="161"/>
      <c r="CEF45" s="161"/>
      <c r="CEG45" s="161"/>
      <c r="CEH45" s="161"/>
      <c r="CEI45" s="161"/>
      <c r="CEJ45" s="161"/>
      <c r="CEK45" s="161"/>
      <c r="CEL45" s="161"/>
      <c r="CEM45" s="161"/>
      <c r="CEN45" s="161"/>
      <c r="CEO45" s="161"/>
      <c r="CEP45" s="161"/>
      <c r="CEQ45" s="161"/>
      <c r="CER45" s="161"/>
      <c r="CES45" s="161"/>
      <c r="CET45" s="161"/>
      <c r="CEU45" s="161"/>
      <c r="CEV45" s="161"/>
      <c r="CEW45" s="161"/>
      <c r="CEX45" s="161"/>
      <c r="CEY45" s="161"/>
      <c r="CEZ45" s="161"/>
      <c r="CFA45" s="161"/>
      <c r="CFB45" s="161"/>
      <c r="CFC45" s="161"/>
      <c r="CFD45" s="161"/>
      <c r="CFE45" s="161"/>
      <c r="CFF45" s="161"/>
      <c r="CFG45" s="161"/>
      <c r="CFH45" s="161"/>
      <c r="CFI45" s="161"/>
      <c r="CFJ45" s="161"/>
      <c r="CFK45" s="161"/>
      <c r="CFL45" s="161"/>
      <c r="CFM45" s="161"/>
      <c r="CFN45" s="161"/>
      <c r="CFO45" s="161"/>
      <c r="CFP45" s="161"/>
      <c r="CFQ45" s="161"/>
      <c r="CFR45" s="161"/>
      <c r="CFS45" s="161"/>
      <c r="CFT45" s="161"/>
      <c r="CFU45" s="161"/>
      <c r="CFV45" s="161"/>
      <c r="CFW45" s="161"/>
      <c r="CFX45" s="161"/>
      <c r="CFY45" s="161"/>
      <c r="CFZ45" s="161"/>
      <c r="CGA45" s="161"/>
      <c r="CGB45" s="161"/>
      <c r="CGC45" s="161"/>
      <c r="CGD45" s="161"/>
      <c r="CGE45" s="161"/>
      <c r="CGF45" s="161"/>
      <c r="CGG45" s="161"/>
      <c r="CGH45" s="161"/>
      <c r="CGI45" s="161"/>
      <c r="CGJ45" s="161"/>
      <c r="CGK45" s="161"/>
      <c r="CGL45" s="161"/>
      <c r="CGM45" s="161"/>
      <c r="CGN45" s="161"/>
      <c r="CGO45" s="161"/>
      <c r="CGP45" s="161"/>
      <c r="CGQ45" s="161"/>
      <c r="CGR45" s="161"/>
      <c r="CGS45" s="161"/>
      <c r="CGT45" s="161"/>
      <c r="CGU45" s="161"/>
      <c r="CGV45" s="161"/>
      <c r="CGW45" s="161"/>
      <c r="CGX45" s="161"/>
      <c r="CGY45" s="161"/>
      <c r="CGZ45" s="161"/>
      <c r="CHA45" s="161"/>
      <c r="CHB45" s="161"/>
      <c r="CHC45" s="161"/>
      <c r="CHD45" s="161"/>
      <c r="CHE45" s="161"/>
      <c r="CHF45" s="161"/>
      <c r="CHG45" s="161"/>
      <c r="CHH45" s="161"/>
      <c r="CHI45" s="161"/>
      <c r="CHJ45" s="161"/>
      <c r="CHK45" s="161"/>
      <c r="CHL45" s="161"/>
      <c r="CHM45" s="161"/>
      <c r="CHN45" s="161"/>
      <c r="CHO45" s="161"/>
      <c r="CHP45" s="161"/>
      <c r="CHQ45" s="161"/>
      <c r="CHR45" s="161"/>
      <c r="CHS45" s="161"/>
      <c r="CHT45" s="161"/>
      <c r="CHU45" s="161"/>
      <c r="CHV45" s="161"/>
      <c r="CHW45" s="161"/>
      <c r="CHX45" s="161"/>
      <c r="CHY45" s="161"/>
      <c r="CHZ45" s="161"/>
      <c r="CIA45" s="161"/>
      <c r="CIB45" s="161"/>
      <c r="CIC45" s="161"/>
      <c r="CID45" s="161"/>
      <c r="CIE45" s="161"/>
      <c r="CIF45" s="161"/>
      <c r="CIG45" s="161"/>
      <c r="CIH45" s="161"/>
      <c r="CII45" s="161"/>
      <c r="CIJ45" s="161"/>
      <c r="CIK45" s="161"/>
      <c r="CIL45" s="161"/>
      <c r="CIM45" s="161"/>
      <c r="CIN45" s="161"/>
      <c r="CIO45" s="161"/>
      <c r="CIP45" s="161"/>
      <c r="CIQ45" s="161"/>
      <c r="CIR45" s="161"/>
      <c r="CIS45" s="161"/>
      <c r="CIT45" s="161"/>
      <c r="CIU45" s="161"/>
      <c r="CIV45" s="161"/>
      <c r="CIW45" s="161"/>
      <c r="CIX45" s="161"/>
      <c r="CIY45" s="161"/>
      <c r="CIZ45" s="161"/>
      <c r="CJA45" s="161"/>
      <c r="CJB45" s="161"/>
      <c r="CJC45" s="161"/>
      <c r="CJD45" s="161"/>
      <c r="CJE45" s="161"/>
      <c r="CJF45" s="161"/>
      <c r="CJG45" s="161"/>
      <c r="CJH45" s="161"/>
      <c r="CJI45" s="161"/>
      <c r="CJJ45" s="161"/>
      <c r="CJK45" s="161"/>
      <c r="CJL45" s="161"/>
      <c r="CJM45" s="161"/>
      <c r="CJN45" s="161"/>
      <c r="CJO45" s="161"/>
      <c r="CJP45" s="161"/>
      <c r="CJQ45" s="161"/>
      <c r="CJR45" s="161"/>
      <c r="CJS45" s="161"/>
      <c r="CJT45" s="161"/>
      <c r="CJU45" s="161"/>
      <c r="CJV45" s="161"/>
      <c r="CJW45" s="161"/>
      <c r="CJX45" s="161"/>
      <c r="CJY45" s="161"/>
      <c r="CJZ45" s="161"/>
      <c r="CKA45" s="161"/>
      <c r="CKB45" s="161"/>
      <c r="CKC45" s="161"/>
      <c r="CKD45" s="161"/>
      <c r="CKE45" s="161"/>
      <c r="CKF45" s="161"/>
      <c r="CKG45" s="161"/>
      <c r="CKH45" s="161"/>
      <c r="CKI45" s="161"/>
      <c r="CKJ45" s="161"/>
      <c r="CKK45" s="161"/>
      <c r="CKL45" s="161"/>
      <c r="CKM45" s="161"/>
      <c r="CKN45" s="161"/>
      <c r="CKO45" s="161"/>
      <c r="CKP45" s="161"/>
      <c r="CKQ45" s="161"/>
      <c r="CKR45" s="161"/>
      <c r="CKS45" s="161"/>
      <c r="CKT45" s="161"/>
      <c r="CKU45" s="161"/>
      <c r="CKV45" s="161"/>
      <c r="CKW45" s="161"/>
      <c r="CKX45" s="161"/>
      <c r="CKY45" s="161"/>
      <c r="CKZ45" s="161"/>
      <c r="CLA45" s="161"/>
      <c r="CLB45" s="161"/>
      <c r="CLC45" s="161"/>
      <c r="CLD45" s="161"/>
      <c r="CLE45" s="161"/>
      <c r="CLF45" s="161"/>
      <c r="CLG45" s="161"/>
      <c r="CLH45" s="161"/>
      <c r="CLI45" s="161"/>
      <c r="CLJ45" s="161"/>
      <c r="CLK45" s="161"/>
      <c r="CLL45" s="161"/>
      <c r="CLM45" s="161"/>
      <c r="CLN45" s="161"/>
      <c r="CLO45" s="161"/>
      <c r="CLP45" s="161"/>
      <c r="CLQ45" s="161"/>
      <c r="CLR45" s="161"/>
      <c r="CLS45" s="161"/>
      <c r="CLT45" s="161"/>
      <c r="CLU45" s="161"/>
      <c r="CLV45" s="161"/>
      <c r="CLW45" s="161"/>
      <c r="CLX45" s="161"/>
      <c r="CLY45" s="161"/>
      <c r="CLZ45" s="161"/>
      <c r="CMA45" s="161"/>
      <c r="CMB45" s="161"/>
      <c r="CMC45" s="161"/>
      <c r="CMD45" s="161"/>
      <c r="CME45" s="161"/>
      <c r="CMF45" s="161"/>
      <c r="CMG45" s="161"/>
      <c r="CMH45" s="161"/>
      <c r="CMI45" s="161"/>
      <c r="CMJ45" s="161"/>
      <c r="CMK45" s="161"/>
      <c r="CML45" s="161"/>
      <c r="CMM45" s="161"/>
      <c r="CMN45" s="161"/>
      <c r="CMO45" s="161"/>
      <c r="CMP45" s="161"/>
      <c r="CMQ45" s="161"/>
      <c r="CMR45" s="161"/>
      <c r="CMS45" s="161"/>
      <c r="CMT45" s="161"/>
      <c r="CMU45" s="161"/>
      <c r="CMV45" s="161"/>
      <c r="CMW45" s="161"/>
      <c r="CMX45" s="161"/>
      <c r="CMY45" s="161"/>
      <c r="CMZ45" s="161"/>
      <c r="CNA45" s="161"/>
      <c r="CNB45" s="161"/>
      <c r="CNC45" s="161"/>
      <c r="CND45" s="161"/>
      <c r="CNE45" s="161"/>
      <c r="CNF45" s="161"/>
      <c r="CNG45" s="161"/>
      <c r="CNH45" s="161"/>
      <c r="CNI45" s="161"/>
      <c r="CNJ45" s="161"/>
      <c r="CNK45" s="161"/>
      <c r="CNL45" s="161"/>
      <c r="CNM45" s="161"/>
      <c r="CNN45" s="161"/>
      <c r="CNO45" s="161"/>
      <c r="CNP45" s="161"/>
      <c r="CNQ45" s="161"/>
      <c r="CNR45" s="161"/>
      <c r="CNS45" s="161"/>
      <c r="CNT45" s="161"/>
      <c r="CNU45" s="161"/>
      <c r="CNV45" s="161"/>
      <c r="CNW45" s="161"/>
      <c r="CNX45" s="161"/>
      <c r="CNY45" s="161"/>
      <c r="CNZ45" s="161"/>
      <c r="COA45" s="161"/>
      <c r="COB45" s="161"/>
      <c r="COC45" s="161"/>
      <c r="COD45" s="161"/>
      <c r="COE45" s="161"/>
      <c r="COF45" s="161"/>
      <c r="COG45" s="161"/>
      <c r="COH45" s="161"/>
      <c r="COI45" s="161"/>
      <c r="COJ45" s="161"/>
      <c r="COK45" s="161"/>
      <c r="COL45" s="161"/>
      <c r="COM45" s="161"/>
      <c r="CON45" s="161"/>
      <c r="COO45" s="161"/>
      <c r="COP45" s="161"/>
      <c r="COQ45" s="161"/>
      <c r="COR45" s="161"/>
      <c r="COS45" s="161"/>
      <c r="COT45" s="161"/>
      <c r="COU45" s="161"/>
      <c r="COV45" s="161"/>
      <c r="COW45" s="161"/>
      <c r="COX45" s="161"/>
      <c r="COY45" s="161"/>
      <c r="COZ45" s="161"/>
      <c r="CPA45" s="161"/>
      <c r="CPB45" s="161"/>
      <c r="CPC45" s="161"/>
      <c r="CPD45" s="161"/>
      <c r="CPE45" s="161"/>
      <c r="CPF45" s="161"/>
      <c r="CPG45" s="161"/>
      <c r="CPH45" s="161"/>
      <c r="CPI45" s="161"/>
      <c r="CPJ45" s="161"/>
      <c r="CPK45" s="161"/>
      <c r="CPL45" s="161"/>
      <c r="CPM45" s="161"/>
      <c r="CPN45" s="161"/>
      <c r="CPO45" s="161"/>
      <c r="CPP45" s="161"/>
      <c r="CPQ45" s="161"/>
      <c r="CPR45" s="161"/>
      <c r="CPS45" s="161"/>
      <c r="CPT45" s="161"/>
      <c r="CPU45" s="161"/>
      <c r="CPV45" s="161"/>
      <c r="CPW45" s="161"/>
      <c r="CPX45" s="161"/>
      <c r="CPY45" s="161"/>
      <c r="CPZ45" s="161"/>
      <c r="CQA45" s="161"/>
      <c r="CQB45" s="161"/>
      <c r="CQC45" s="161"/>
      <c r="CQD45" s="161"/>
      <c r="CQE45" s="161"/>
      <c r="CQF45" s="161"/>
      <c r="CQG45" s="161"/>
      <c r="CQH45" s="161"/>
      <c r="CQI45" s="161"/>
      <c r="CQJ45" s="161"/>
      <c r="CQK45" s="161"/>
      <c r="CQL45" s="161"/>
      <c r="CQM45" s="161"/>
      <c r="CQN45" s="161"/>
      <c r="CQO45" s="161"/>
      <c r="CQP45" s="161"/>
      <c r="CQQ45" s="161"/>
      <c r="CQR45" s="161"/>
      <c r="CQS45" s="161"/>
      <c r="CQT45" s="161"/>
      <c r="CQU45" s="161"/>
      <c r="CQV45" s="161"/>
      <c r="CQW45" s="161"/>
      <c r="CQX45" s="161"/>
      <c r="CQY45" s="161"/>
      <c r="CQZ45" s="161"/>
      <c r="CRA45" s="161"/>
      <c r="CRB45" s="161"/>
      <c r="CRC45" s="161"/>
      <c r="CRD45" s="161"/>
      <c r="CRE45" s="161"/>
      <c r="CRF45" s="161"/>
      <c r="CRG45" s="161"/>
      <c r="CRH45" s="161"/>
      <c r="CRI45" s="161"/>
      <c r="CRJ45" s="161"/>
      <c r="CRK45" s="161"/>
      <c r="CRL45" s="161"/>
      <c r="CRM45" s="161"/>
      <c r="CRN45" s="161"/>
      <c r="CRO45" s="161"/>
      <c r="CRP45" s="161"/>
      <c r="CRQ45" s="161"/>
      <c r="CRR45" s="161"/>
      <c r="CRS45" s="161"/>
      <c r="CRT45" s="161"/>
      <c r="CRU45" s="161"/>
      <c r="CRV45" s="161"/>
      <c r="CRW45" s="161"/>
      <c r="CRX45" s="161"/>
      <c r="CRY45" s="161"/>
      <c r="CRZ45" s="161"/>
      <c r="CSA45" s="161"/>
      <c r="CSB45" s="161"/>
      <c r="CSC45" s="161"/>
      <c r="CSD45" s="161"/>
      <c r="CSE45" s="161"/>
      <c r="CSF45" s="161"/>
      <c r="CSG45" s="161"/>
      <c r="CSH45" s="161"/>
      <c r="CSI45" s="161"/>
      <c r="CSJ45" s="161"/>
      <c r="CSK45" s="161"/>
      <c r="CSL45" s="161"/>
      <c r="CSM45" s="161"/>
      <c r="CSN45" s="161"/>
      <c r="CSO45" s="161"/>
      <c r="CSP45" s="161"/>
      <c r="CSQ45" s="161"/>
      <c r="CSR45" s="161"/>
      <c r="CSS45" s="161"/>
      <c r="CST45" s="161"/>
      <c r="CSU45" s="161"/>
      <c r="CSV45" s="161"/>
      <c r="CSW45" s="161"/>
      <c r="CSX45" s="161"/>
      <c r="CSY45" s="161"/>
      <c r="CSZ45" s="161"/>
      <c r="CTA45" s="161"/>
      <c r="CTB45" s="161"/>
      <c r="CTC45" s="161"/>
      <c r="CTD45" s="161"/>
      <c r="CTE45" s="161"/>
      <c r="CTF45" s="161"/>
      <c r="CTG45" s="161"/>
      <c r="CTH45" s="161"/>
      <c r="CTI45" s="161"/>
      <c r="CTJ45" s="161"/>
      <c r="CTK45" s="161"/>
      <c r="CTL45" s="161"/>
      <c r="CTM45" s="161"/>
      <c r="CTN45" s="161"/>
      <c r="CTO45" s="161"/>
      <c r="CTP45" s="161"/>
      <c r="CTQ45" s="161"/>
      <c r="CTR45" s="161"/>
      <c r="CTS45" s="161"/>
      <c r="CTT45" s="161"/>
      <c r="CTU45" s="161"/>
      <c r="CTV45" s="161"/>
      <c r="CTW45" s="161"/>
      <c r="CTX45" s="161"/>
      <c r="CTY45" s="161"/>
      <c r="CTZ45" s="161"/>
      <c r="CUA45" s="161"/>
      <c r="CUB45" s="161"/>
      <c r="CUC45" s="161"/>
      <c r="CUD45" s="161"/>
      <c r="CUE45" s="161"/>
      <c r="CUF45" s="161"/>
      <c r="CUG45" s="161"/>
      <c r="CUH45" s="161"/>
      <c r="CUI45" s="161"/>
      <c r="CUJ45" s="161"/>
      <c r="CUK45" s="161"/>
      <c r="CUL45" s="161"/>
      <c r="CUM45" s="161"/>
      <c r="CUN45" s="161"/>
      <c r="CUO45" s="161"/>
      <c r="CUP45" s="161"/>
      <c r="CUQ45" s="161"/>
      <c r="CUR45" s="161"/>
      <c r="CUS45" s="161"/>
      <c r="CUT45" s="161"/>
      <c r="CUU45" s="161"/>
      <c r="CUV45" s="161"/>
      <c r="CUW45" s="161"/>
      <c r="CUX45" s="161"/>
      <c r="CUY45" s="161"/>
      <c r="CUZ45" s="161"/>
      <c r="CVA45" s="161"/>
      <c r="CVB45" s="161"/>
      <c r="CVC45" s="161"/>
      <c r="CVD45" s="161"/>
      <c r="CVE45" s="161"/>
      <c r="CVF45" s="161"/>
      <c r="CVG45" s="161"/>
      <c r="CVH45" s="161"/>
      <c r="CVI45" s="161"/>
      <c r="CVJ45" s="161"/>
      <c r="CVK45" s="161"/>
      <c r="CVL45" s="161"/>
      <c r="CVM45" s="161"/>
      <c r="CVN45" s="161"/>
      <c r="CVO45" s="161"/>
      <c r="CVP45" s="161"/>
      <c r="CVQ45" s="161"/>
      <c r="CVR45" s="161"/>
      <c r="CVS45" s="161"/>
      <c r="CVT45" s="161"/>
      <c r="CVU45" s="161"/>
      <c r="CVV45" s="161"/>
      <c r="CVW45" s="161"/>
      <c r="CVX45" s="161"/>
      <c r="CVY45" s="161"/>
      <c r="CVZ45" s="161"/>
      <c r="CWA45" s="161"/>
      <c r="CWB45" s="161"/>
      <c r="CWC45" s="161"/>
      <c r="CWD45" s="161"/>
      <c r="CWE45" s="161"/>
      <c r="CWF45" s="161"/>
      <c r="CWG45" s="161"/>
      <c r="CWH45" s="161"/>
      <c r="CWI45" s="161"/>
      <c r="CWJ45" s="161"/>
      <c r="CWK45" s="161"/>
      <c r="CWL45" s="161"/>
      <c r="CWM45" s="161"/>
      <c r="CWN45" s="161"/>
      <c r="CWO45" s="161"/>
      <c r="CWP45" s="161"/>
      <c r="CWQ45" s="161"/>
      <c r="CWR45" s="161"/>
      <c r="CWS45" s="161"/>
      <c r="CWT45" s="161"/>
      <c r="CWU45" s="161"/>
      <c r="CWV45" s="161"/>
      <c r="CWW45" s="161"/>
      <c r="CWX45" s="161"/>
      <c r="CWY45" s="161"/>
      <c r="CWZ45" s="161"/>
      <c r="CXA45" s="161"/>
      <c r="CXB45" s="161"/>
      <c r="CXC45" s="161"/>
      <c r="CXD45" s="161"/>
      <c r="CXE45" s="161"/>
      <c r="CXF45" s="161"/>
      <c r="CXG45" s="161"/>
      <c r="CXH45" s="161"/>
      <c r="CXI45" s="161"/>
      <c r="CXJ45" s="161"/>
      <c r="CXK45" s="161"/>
      <c r="CXL45" s="161"/>
      <c r="CXM45" s="161"/>
      <c r="CXN45" s="161"/>
      <c r="CXO45" s="161"/>
      <c r="CXP45" s="161"/>
      <c r="CXQ45" s="161"/>
      <c r="CXR45" s="161"/>
      <c r="CXS45" s="161"/>
      <c r="CXT45" s="161"/>
      <c r="CXU45" s="161"/>
      <c r="CXV45" s="161"/>
      <c r="CXW45" s="161"/>
      <c r="CXX45" s="161"/>
      <c r="CXY45" s="161"/>
      <c r="CXZ45" s="161"/>
      <c r="CYA45" s="161"/>
      <c r="CYB45" s="161"/>
      <c r="CYC45" s="161"/>
      <c r="CYD45" s="161"/>
      <c r="CYE45" s="161"/>
      <c r="CYF45" s="161"/>
      <c r="CYG45" s="161"/>
      <c r="CYH45" s="161"/>
    </row>
    <row r="46" spans="1:2686" x14ac:dyDescent="0.25">
      <c r="A46" s="16" t="s">
        <v>109</v>
      </c>
      <c r="B46" s="14" t="s">
        <v>110</v>
      </c>
      <c r="C46" s="14" t="s">
        <v>75</v>
      </c>
      <c r="D46" s="139">
        <v>6511</v>
      </c>
      <c r="E46" s="139" t="s">
        <v>1186</v>
      </c>
      <c r="F46" s="139" t="s">
        <v>1185</v>
      </c>
      <c r="G46" s="14" t="s">
        <v>902</v>
      </c>
      <c r="H46" s="160" t="s">
        <v>903</v>
      </c>
      <c r="I46" s="14" t="s">
        <v>904</v>
      </c>
      <c r="J46" s="160" t="s">
        <v>905</v>
      </c>
      <c r="K46" s="14"/>
      <c r="L46" s="14"/>
      <c r="M46" s="14"/>
      <c r="N46" s="14" t="s">
        <v>29</v>
      </c>
      <c r="O46" s="14" t="s">
        <v>29</v>
      </c>
      <c r="P46" s="14"/>
      <c r="Q46" s="14"/>
      <c r="R46" s="14"/>
      <c r="S46" s="14"/>
      <c r="T46" s="14"/>
      <c r="U46" s="14"/>
      <c r="V46" s="14"/>
      <c r="W46" s="14"/>
      <c r="X46" s="14"/>
      <c r="Y46" s="14"/>
      <c r="Z46" s="14"/>
      <c r="AB46" s="161"/>
    </row>
    <row r="47" spans="1:2686" s="163" customFormat="1" x14ac:dyDescent="0.25">
      <c r="A47" s="16" t="s">
        <v>459</v>
      </c>
      <c r="B47" s="14" t="s">
        <v>462</v>
      </c>
      <c r="C47" s="14" t="s">
        <v>909</v>
      </c>
      <c r="D47" s="139">
        <v>6109</v>
      </c>
      <c r="E47" s="139" t="s">
        <v>1190</v>
      </c>
      <c r="F47" s="139" t="s">
        <v>1189</v>
      </c>
      <c r="G47" s="14" t="s">
        <v>910</v>
      </c>
      <c r="H47" s="160" t="s">
        <v>911</v>
      </c>
      <c r="I47" s="14" t="s">
        <v>912</v>
      </c>
      <c r="J47" s="160" t="s">
        <v>913</v>
      </c>
      <c r="K47" s="14"/>
      <c r="L47" s="14"/>
      <c r="M47" s="14"/>
      <c r="N47" s="14"/>
      <c r="O47" s="14"/>
      <c r="P47" s="14"/>
      <c r="Q47" s="14"/>
      <c r="R47" s="14"/>
      <c r="S47" s="14"/>
      <c r="T47" s="14"/>
      <c r="U47" s="14"/>
      <c r="V47" s="14"/>
      <c r="W47" s="14"/>
      <c r="X47" s="14"/>
      <c r="Y47" s="14"/>
      <c r="Z47" s="14" t="s">
        <v>29</v>
      </c>
      <c r="AA47" s="161"/>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c r="BB47" s="161"/>
      <c r="BC47" s="161"/>
      <c r="BD47" s="161"/>
      <c r="BE47" s="161"/>
      <c r="BF47" s="161"/>
      <c r="BG47" s="161"/>
      <c r="BH47" s="161"/>
      <c r="BI47" s="161"/>
      <c r="BJ47" s="161"/>
      <c r="BK47" s="161"/>
      <c r="BL47" s="161"/>
      <c r="BM47" s="161"/>
      <c r="BN47" s="161"/>
      <c r="BO47" s="161"/>
      <c r="BP47" s="161"/>
      <c r="BQ47" s="161"/>
      <c r="BR47" s="161"/>
      <c r="BS47" s="161"/>
      <c r="BT47" s="161"/>
      <c r="BU47" s="161"/>
      <c r="BV47" s="161"/>
      <c r="BW47" s="161"/>
      <c r="BX47" s="161"/>
      <c r="BY47" s="161"/>
      <c r="BZ47" s="161"/>
      <c r="CA47" s="161"/>
      <c r="CB47" s="161"/>
      <c r="CC47" s="161"/>
      <c r="CD47" s="161"/>
      <c r="CE47" s="161"/>
      <c r="CF47" s="161"/>
      <c r="CG47" s="161"/>
      <c r="CH47" s="161"/>
      <c r="CI47" s="161"/>
      <c r="CJ47" s="161"/>
      <c r="CK47" s="161"/>
      <c r="CL47" s="161"/>
      <c r="CM47" s="161"/>
      <c r="CN47" s="161"/>
      <c r="CO47" s="161"/>
      <c r="CP47" s="161"/>
      <c r="CQ47" s="161"/>
      <c r="CR47" s="161"/>
      <c r="CS47" s="161"/>
      <c r="CT47" s="161"/>
      <c r="CU47" s="161"/>
      <c r="CV47" s="161"/>
      <c r="CW47" s="161"/>
      <c r="CX47" s="161"/>
      <c r="CY47" s="161"/>
      <c r="CZ47" s="161"/>
      <c r="DA47" s="161"/>
      <c r="DB47" s="161"/>
      <c r="DC47" s="161"/>
      <c r="DD47" s="161"/>
      <c r="DE47" s="161"/>
      <c r="DF47" s="161"/>
      <c r="DG47" s="161"/>
      <c r="DH47" s="161"/>
      <c r="DI47" s="161"/>
      <c r="DJ47" s="161"/>
      <c r="DK47" s="161"/>
      <c r="DL47" s="161"/>
      <c r="DM47" s="161"/>
      <c r="DN47" s="161"/>
      <c r="DO47" s="161"/>
      <c r="DP47" s="161"/>
      <c r="DQ47" s="161"/>
      <c r="DR47" s="161"/>
      <c r="DS47" s="161"/>
      <c r="DT47" s="161"/>
      <c r="DU47" s="161"/>
      <c r="DV47" s="161"/>
      <c r="DW47" s="161"/>
      <c r="DX47" s="161"/>
      <c r="DY47" s="161"/>
      <c r="DZ47" s="161"/>
      <c r="EA47" s="161"/>
      <c r="EB47" s="161"/>
      <c r="EC47" s="161"/>
      <c r="ED47" s="161"/>
      <c r="EE47" s="161"/>
      <c r="EF47" s="161"/>
      <c r="EG47" s="161"/>
      <c r="EH47" s="161"/>
      <c r="EI47" s="161"/>
      <c r="EJ47" s="161"/>
      <c r="EK47" s="161"/>
      <c r="EL47" s="161"/>
      <c r="EM47" s="161"/>
      <c r="EN47" s="161"/>
      <c r="EO47" s="161"/>
      <c r="EP47" s="161"/>
      <c r="EQ47" s="161"/>
      <c r="ER47" s="161"/>
      <c r="ES47" s="161"/>
      <c r="ET47" s="161"/>
      <c r="EU47" s="161"/>
      <c r="EV47" s="161"/>
      <c r="EW47" s="161"/>
      <c r="EX47" s="161"/>
      <c r="EY47" s="161"/>
      <c r="EZ47" s="161"/>
      <c r="FA47" s="161"/>
      <c r="FB47" s="161"/>
      <c r="FC47" s="161"/>
      <c r="FD47" s="161"/>
      <c r="FE47" s="161"/>
      <c r="FF47" s="161"/>
      <c r="FG47" s="161"/>
      <c r="FH47" s="161"/>
      <c r="FI47" s="161"/>
      <c r="FJ47" s="161"/>
      <c r="FK47" s="161"/>
      <c r="FL47" s="161"/>
      <c r="FM47" s="161"/>
      <c r="FN47" s="161"/>
      <c r="FO47" s="161"/>
      <c r="FP47" s="161"/>
      <c r="FQ47" s="161"/>
      <c r="FR47" s="161"/>
      <c r="FS47" s="161"/>
      <c r="FT47" s="161"/>
      <c r="FU47" s="161"/>
      <c r="FV47" s="161"/>
      <c r="FW47" s="161"/>
      <c r="FX47" s="161"/>
      <c r="FY47" s="161"/>
      <c r="FZ47" s="161"/>
      <c r="GA47" s="161"/>
      <c r="GB47" s="161"/>
      <c r="GC47" s="161"/>
      <c r="GD47" s="161"/>
      <c r="GE47" s="161"/>
      <c r="GF47" s="161"/>
      <c r="GG47" s="161"/>
      <c r="GH47" s="161"/>
      <c r="GI47" s="161"/>
      <c r="GJ47" s="161"/>
      <c r="GK47" s="161"/>
      <c r="GL47" s="161"/>
      <c r="GM47" s="161"/>
      <c r="GN47" s="161"/>
      <c r="GO47" s="161"/>
      <c r="GP47" s="161"/>
      <c r="GQ47" s="161"/>
      <c r="GR47" s="161"/>
      <c r="GS47" s="161"/>
      <c r="GT47" s="161"/>
      <c r="GU47" s="161"/>
      <c r="GV47" s="161"/>
      <c r="GW47" s="161"/>
      <c r="GX47" s="161"/>
      <c r="GY47" s="161"/>
      <c r="GZ47" s="161"/>
      <c r="HA47" s="161"/>
      <c r="HB47" s="161"/>
      <c r="HC47" s="161"/>
      <c r="HD47" s="161"/>
      <c r="HE47" s="161"/>
      <c r="HF47" s="161"/>
      <c r="HG47" s="161"/>
      <c r="HH47" s="161"/>
      <c r="HI47" s="161"/>
      <c r="HJ47" s="161"/>
      <c r="HK47" s="161"/>
      <c r="HL47" s="161"/>
      <c r="HM47" s="161"/>
      <c r="HN47" s="161"/>
      <c r="HO47" s="161"/>
      <c r="HP47" s="161"/>
      <c r="HQ47" s="161"/>
      <c r="HR47" s="161"/>
      <c r="HS47" s="161"/>
      <c r="HT47" s="161"/>
      <c r="HU47" s="161"/>
      <c r="HV47" s="161"/>
      <c r="HW47" s="161"/>
      <c r="HX47" s="161"/>
      <c r="HY47" s="161"/>
      <c r="HZ47" s="161"/>
      <c r="IA47" s="161"/>
      <c r="IB47" s="161"/>
      <c r="IC47" s="161"/>
      <c r="ID47" s="161"/>
      <c r="IE47" s="161"/>
      <c r="IF47" s="161"/>
      <c r="IG47" s="161"/>
      <c r="IH47" s="161"/>
      <c r="II47" s="161"/>
      <c r="IJ47" s="161"/>
      <c r="IK47" s="161"/>
      <c r="IL47" s="161"/>
      <c r="IM47" s="161"/>
      <c r="IN47" s="161"/>
      <c r="IO47" s="161"/>
      <c r="IP47" s="161"/>
      <c r="IQ47" s="161"/>
      <c r="IR47" s="161"/>
      <c r="IS47" s="161"/>
      <c r="IT47" s="161"/>
      <c r="IU47" s="161"/>
      <c r="IV47" s="161"/>
      <c r="IW47" s="161"/>
      <c r="IX47" s="161"/>
      <c r="IY47" s="161"/>
      <c r="IZ47" s="161"/>
      <c r="JA47" s="161"/>
      <c r="JB47" s="161"/>
      <c r="JC47" s="161"/>
      <c r="JD47" s="161"/>
      <c r="JE47" s="161"/>
      <c r="JF47" s="161"/>
      <c r="JG47" s="161"/>
      <c r="JH47" s="161"/>
      <c r="JI47" s="161"/>
      <c r="JJ47" s="161"/>
      <c r="JK47" s="161"/>
      <c r="JL47" s="161"/>
      <c r="JM47" s="161"/>
      <c r="JN47" s="161"/>
      <c r="JO47" s="161"/>
      <c r="JP47" s="161"/>
      <c r="JQ47" s="161"/>
      <c r="JR47" s="161"/>
      <c r="JS47" s="161"/>
      <c r="JT47" s="161"/>
      <c r="JU47" s="161"/>
      <c r="JV47" s="161"/>
      <c r="JW47" s="161"/>
      <c r="JX47" s="161"/>
      <c r="JY47" s="161"/>
      <c r="JZ47" s="161"/>
      <c r="KA47" s="161"/>
      <c r="KB47" s="161"/>
      <c r="KC47" s="161"/>
      <c r="KD47" s="161"/>
      <c r="KE47" s="161"/>
      <c r="KF47" s="161"/>
      <c r="KG47" s="161"/>
      <c r="KH47" s="161"/>
      <c r="KI47" s="161"/>
      <c r="KJ47" s="161"/>
      <c r="KK47" s="161"/>
      <c r="KL47" s="161"/>
      <c r="KM47" s="161"/>
      <c r="KN47" s="161"/>
      <c r="KO47" s="161"/>
      <c r="KP47" s="161"/>
      <c r="KQ47" s="161"/>
      <c r="KR47" s="161"/>
      <c r="KS47" s="161"/>
      <c r="KT47" s="161"/>
      <c r="KU47" s="161"/>
      <c r="KV47" s="161"/>
      <c r="KW47" s="161"/>
      <c r="KX47" s="161"/>
      <c r="KY47" s="161"/>
      <c r="KZ47" s="161"/>
      <c r="LA47" s="161"/>
      <c r="LB47" s="161"/>
      <c r="LC47" s="161"/>
      <c r="LD47" s="161"/>
      <c r="LE47" s="161"/>
      <c r="LF47" s="161"/>
      <c r="LG47" s="161"/>
      <c r="LH47" s="161"/>
      <c r="LI47" s="161"/>
      <c r="LJ47" s="161"/>
      <c r="LK47" s="161"/>
      <c r="LL47" s="161"/>
      <c r="LM47" s="161"/>
      <c r="LN47" s="161"/>
      <c r="LO47" s="161"/>
      <c r="LP47" s="161"/>
      <c r="LQ47" s="161"/>
      <c r="LR47" s="161"/>
      <c r="LS47" s="161"/>
      <c r="LT47" s="161"/>
      <c r="LU47" s="161"/>
      <c r="LV47" s="161"/>
      <c r="LW47" s="161"/>
      <c r="LX47" s="161"/>
      <c r="LY47" s="161"/>
      <c r="LZ47" s="161"/>
      <c r="MA47" s="161"/>
      <c r="MB47" s="161"/>
      <c r="MC47" s="161"/>
      <c r="MD47" s="161"/>
      <c r="ME47" s="161"/>
      <c r="MF47" s="161"/>
      <c r="MG47" s="161"/>
      <c r="MH47" s="161"/>
      <c r="MI47" s="161"/>
      <c r="MJ47" s="161"/>
      <c r="MK47" s="161"/>
      <c r="ML47" s="161"/>
      <c r="MM47" s="161"/>
      <c r="MN47" s="161"/>
      <c r="MO47" s="161"/>
      <c r="MP47" s="161"/>
      <c r="MQ47" s="161"/>
      <c r="MR47" s="161"/>
      <c r="MS47" s="161"/>
      <c r="MT47" s="161"/>
      <c r="MU47" s="161"/>
      <c r="MV47" s="161"/>
      <c r="MW47" s="161"/>
      <c r="MX47" s="161"/>
      <c r="MY47" s="161"/>
      <c r="MZ47" s="161"/>
      <c r="NA47" s="161"/>
      <c r="NB47" s="161"/>
      <c r="NC47" s="161"/>
      <c r="ND47" s="161"/>
      <c r="NE47" s="161"/>
      <c r="NF47" s="161"/>
      <c r="NG47" s="161"/>
      <c r="NH47" s="161"/>
      <c r="NI47" s="161"/>
      <c r="NJ47" s="161"/>
      <c r="NK47" s="161"/>
      <c r="NL47" s="161"/>
      <c r="NM47" s="161"/>
      <c r="NN47" s="161"/>
      <c r="NO47" s="161"/>
      <c r="NP47" s="161"/>
      <c r="NQ47" s="161"/>
      <c r="NR47" s="161"/>
      <c r="NS47" s="161"/>
      <c r="NT47" s="161"/>
      <c r="NU47" s="161"/>
      <c r="NV47" s="161"/>
      <c r="NW47" s="161"/>
      <c r="NX47" s="161"/>
      <c r="NY47" s="161"/>
      <c r="NZ47" s="161"/>
      <c r="OA47" s="161"/>
      <c r="OB47" s="161"/>
      <c r="OC47" s="161"/>
      <c r="OD47" s="161"/>
      <c r="OE47" s="161"/>
      <c r="OF47" s="161"/>
      <c r="OG47" s="161"/>
      <c r="OH47" s="161"/>
      <c r="OI47" s="161"/>
      <c r="OJ47" s="161"/>
      <c r="OK47" s="161"/>
      <c r="OL47" s="161"/>
      <c r="OM47" s="161"/>
      <c r="ON47" s="161"/>
      <c r="OO47" s="161"/>
      <c r="OP47" s="161"/>
      <c r="OQ47" s="161"/>
      <c r="OR47" s="161"/>
      <c r="OS47" s="161"/>
      <c r="OT47" s="161"/>
      <c r="OU47" s="161"/>
      <c r="OV47" s="161"/>
      <c r="OW47" s="161"/>
      <c r="OX47" s="161"/>
      <c r="OY47" s="161"/>
      <c r="OZ47" s="161"/>
      <c r="PA47" s="161"/>
      <c r="PB47" s="161"/>
      <c r="PC47" s="161"/>
      <c r="PD47" s="161"/>
      <c r="PE47" s="161"/>
      <c r="PF47" s="161"/>
      <c r="PG47" s="161"/>
      <c r="PH47" s="161"/>
      <c r="PI47" s="161"/>
      <c r="PJ47" s="161"/>
      <c r="PK47" s="161"/>
      <c r="PL47" s="161"/>
      <c r="PM47" s="161"/>
      <c r="PN47" s="161"/>
      <c r="PO47" s="161"/>
      <c r="PP47" s="161"/>
      <c r="PQ47" s="161"/>
      <c r="PR47" s="161"/>
      <c r="PS47" s="161"/>
      <c r="PT47" s="161"/>
      <c r="PU47" s="161"/>
      <c r="PV47" s="161"/>
      <c r="PW47" s="161"/>
      <c r="PX47" s="161"/>
      <c r="PY47" s="161"/>
      <c r="PZ47" s="161"/>
      <c r="QA47" s="161"/>
      <c r="QB47" s="161"/>
      <c r="QC47" s="161"/>
      <c r="QD47" s="161"/>
      <c r="QE47" s="161"/>
      <c r="QF47" s="161"/>
      <c r="QG47" s="161"/>
      <c r="QH47" s="161"/>
      <c r="QI47" s="161"/>
      <c r="QJ47" s="161"/>
      <c r="QK47" s="161"/>
      <c r="QL47" s="161"/>
      <c r="QM47" s="161"/>
      <c r="QN47" s="161"/>
      <c r="QO47" s="161"/>
      <c r="QP47" s="161"/>
      <c r="QQ47" s="161"/>
      <c r="QR47" s="161"/>
      <c r="QS47" s="161"/>
      <c r="QT47" s="161"/>
      <c r="QU47" s="161"/>
      <c r="QV47" s="161"/>
      <c r="QW47" s="161"/>
      <c r="QX47" s="161"/>
      <c r="QY47" s="161"/>
      <c r="QZ47" s="161"/>
      <c r="RA47" s="161"/>
      <c r="RB47" s="161"/>
      <c r="RC47" s="161"/>
      <c r="RD47" s="161"/>
      <c r="RE47" s="161"/>
      <c r="RF47" s="161"/>
      <c r="RG47" s="161"/>
      <c r="RH47" s="161"/>
      <c r="RI47" s="161"/>
      <c r="RJ47" s="161"/>
      <c r="RK47" s="161"/>
      <c r="RL47" s="161"/>
      <c r="RM47" s="161"/>
      <c r="RN47" s="161"/>
      <c r="RO47" s="161"/>
      <c r="RP47" s="161"/>
      <c r="RQ47" s="161"/>
      <c r="RR47" s="161"/>
      <c r="RS47" s="161"/>
      <c r="RT47" s="161"/>
      <c r="RU47" s="161"/>
      <c r="RV47" s="161"/>
      <c r="RW47" s="161"/>
      <c r="RX47" s="161"/>
      <c r="RY47" s="161"/>
      <c r="RZ47" s="161"/>
      <c r="SA47" s="161"/>
      <c r="SB47" s="161"/>
      <c r="SC47" s="161"/>
      <c r="SD47" s="161"/>
      <c r="SE47" s="161"/>
      <c r="SF47" s="161"/>
      <c r="SG47" s="161"/>
      <c r="SH47" s="161"/>
      <c r="SI47" s="161"/>
      <c r="SJ47" s="161"/>
      <c r="SK47" s="161"/>
      <c r="SL47" s="161"/>
      <c r="SM47" s="161"/>
      <c r="SN47" s="161"/>
      <c r="SO47" s="161"/>
      <c r="SP47" s="161"/>
      <c r="SQ47" s="161"/>
      <c r="SR47" s="161"/>
      <c r="SS47" s="161"/>
      <c r="ST47" s="161"/>
      <c r="SU47" s="161"/>
      <c r="SV47" s="161"/>
      <c r="SW47" s="161"/>
      <c r="SX47" s="161"/>
      <c r="SY47" s="161"/>
      <c r="SZ47" s="161"/>
      <c r="TA47" s="161"/>
      <c r="TB47" s="161"/>
      <c r="TC47" s="161"/>
      <c r="TD47" s="161"/>
      <c r="TE47" s="161"/>
      <c r="TF47" s="161"/>
      <c r="TG47" s="161"/>
      <c r="TH47" s="161"/>
      <c r="TI47" s="161"/>
      <c r="TJ47" s="161"/>
      <c r="TK47" s="161"/>
      <c r="TL47" s="161"/>
      <c r="TM47" s="161"/>
      <c r="TN47" s="161"/>
      <c r="TO47" s="161"/>
      <c r="TP47" s="161"/>
      <c r="TQ47" s="161"/>
      <c r="TR47" s="161"/>
      <c r="TS47" s="161"/>
      <c r="TT47" s="161"/>
      <c r="TU47" s="161"/>
      <c r="TV47" s="161"/>
      <c r="TW47" s="161"/>
      <c r="TX47" s="161"/>
      <c r="TY47" s="161"/>
      <c r="TZ47" s="161"/>
      <c r="UA47" s="161"/>
      <c r="UB47" s="161"/>
      <c r="UC47" s="161"/>
      <c r="UD47" s="161"/>
      <c r="UE47" s="161"/>
      <c r="UF47" s="161"/>
      <c r="UG47" s="161"/>
      <c r="UH47" s="161"/>
      <c r="UI47" s="161"/>
      <c r="UJ47" s="161"/>
      <c r="UK47" s="161"/>
      <c r="UL47" s="161"/>
      <c r="UM47" s="161"/>
      <c r="UN47" s="161"/>
      <c r="UO47" s="161"/>
      <c r="UP47" s="161"/>
      <c r="UQ47" s="161"/>
      <c r="UR47" s="161"/>
      <c r="US47" s="161"/>
      <c r="UT47" s="161"/>
      <c r="UU47" s="161"/>
      <c r="UV47" s="161"/>
      <c r="UW47" s="161"/>
      <c r="UX47" s="161"/>
      <c r="UY47" s="161"/>
      <c r="UZ47" s="161"/>
      <c r="VA47" s="161"/>
      <c r="VB47" s="161"/>
      <c r="VC47" s="161"/>
      <c r="VD47" s="161"/>
      <c r="VE47" s="161"/>
      <c r="VF47" s="161"/>
      <c r="VG47" s="161"/>
      <c r="VH47" s="161"/>
      <c r="VI47" s="161"/>
      <c r="VJ47" s="161"/>
      <c r="VK47" s="161"/>
      <c r="VL47" s="161"/>
      <c r="VM47" s="161"/>
      <c r="VN47" s="161"/>
      <c r="VO47" s="161"/>
      <c r="VP47" s="161"/>
      <c r="VQ47" s="161"/>
      <c r="VR47" s="161"/>
      <c r="VS47" s="161"/>
      <c r="VT47" s="161"/>
      <c r="VU47" s="161"/>
      <c r="VV47" s="161"/>
      <c r="VW47" s="161"/>
      <c r="VX47" s="161"/>
      <c r="VY47" s="161"/>
      <c r="VZ47" s="161"/>
      <c r="WA47" s="161"/>
      <c r="WB47" s="161"/>
      <c r="WC47" s="161"/>
      <c r="WD47" s="161"/>
      <c r="WE47" s="161"/>
      <c r="WF47" s="161"/>
      <c r="WG47" s="161"/>
      <c r="WH47" s="161"/>
      <c r="WI47" s="161"/>
      <c r="WJ47" s="161"/>
      <c r="WK47" s="161"/>
      <c r="WL47" s="161"/>
      <c r="WM47" s="161"/>
      <c r="WN47" s="161"/>
      <c r="WO47" s="161"/>
      <c r="WP47" s="161"/>
      <c r="WQ47" s="161"/>
      <c r="WR47" s="161"/>
      <c r="WS47" s="161"/>
      <c r="WT47" s="161"/>
      <c r="WU47" s="161"/>
      <c r="WV47" s="161"/>
      <c r="WW47" s="161"/>
      <c r="WX47" s="161"/>
      <c r="WY47" s="161"/>
      <c r="WZ47" s="161"/>
      <c r="XA47" s="161"/>
      <c r="XB47" s="161"/>
      <c r="XC47" s="161"/>
      <c r="XD47" s="161"/>
      <c r="XE47" s="161"/>
      <c r="XF47" s="161"/>
      <c r="XG47" s="161"/>
      <c r="XH47" s="161"/>
      <c r="XI47" s="161"/>
      <c r="XJ47" s="161"/>
      <c r="XK47" s="161"/>
      <c r="XL47" s="161"/>
      <c r="XM47" s="161"/>
      <c r="XN47" s="161"/>
      <c r="XO47" s="161"/>
      <c r="XP47" s="161"/>
      <c r="XQ47" s="161"/>
      <c r="XR47" s="161"/>
      <c r="XS47" s="161"/>
      <c r="XT47" s="161"/>
      <c r="XU47" s="161"/>
      <c r="XV47" s="161"/>
      <c r="XW47" s="161"/>
      <c r="XX47" s="161"/>
      <c r="XY47" s="161"/>
      <c r="XZ47" s="161"/>
      <c r="YA47" s="161"/>
      <c r="YB47" s="161"/>
      <c r="YC47" s="161"/>
      <c r="YD47" s="161"/>
      <c r="YE47" s="161"/>
      <c r="YF47" s="161"/>
      <c r="YG47" s="161"/>
      <c r="YH47" s="161"/>
      <c r="YI47" s="161"/>
      <c r="YJ47" s="161"/>
      <c r="YK47" s="161"/>
      <c r="YL47" s="161"/>
      <c r="YM47" s="161"/>
      <c r="YN47" s="161"/>
      <c r="YO47" s="161"/>
      <c r="YP47" s="161"/>
      <c r="YQ47" s="161"/>
      <c r="YR47" s="161"/>
      <c r="YS47" s="161"/>
      <c r="YT47" s="161"/>
      <c r="YU47" s="161"/>
      <c r="YV47" s="161"/>
      <c r="YW47" s="161"/>
      <c r="YX47" s="161"/>
      <c r="YY47" s="161"/>
      <c r="YZ47" s="161"/>
      <c r="ZA47" s="161"/>
      <c r="ZB47" s="161"/>
      <c r="ZC47" s="161"/>
      <c r="ZD47" s="161"/>
      <c r="ZE47" s="161"/>
      <c r="ZF47" s="161"/>
      <c r="ZG47" s="161"/>
      <c r="ZH47" s="161"/>
      <c r="ZI47" s="161"/>
      <c r="ZJ47" s="161"/>
      <c r="ZK47" s="161"/>
      <c r="ZL47" s="161"/>
      <c r="ZM47" s="161"/>
      <c r="ZN47" s="161"/>
      <c r="ZO47" s="161"/>
      <c r="ZP47" s="161"/>
      <c r="ZQ47" s="161"/>
      <c r="ZR47" s="161"/>
      <c r="ZS47" s="161"/>
      <c r="ZT47" s="161"/>
      <c r="ZU47" s="161"/>
      <c r="ZV47" s="161"/>
      <c r="ZW47" s="161"/>
      <c r="ZX47" s="161"/>
      <c r="ZY47" s="161"/>
      <c r="ZZ47" s="161"/>
      <c r="AAA47" s="161"/>
      <c r="AAB47" s="161"/>
      <c r="AAC47" s="161"/>
      <c r="AAD47" s="161"/>
      <c r="AAE47" s="161"/>
      <c r="AAF47" s="161"/>
      <c r="AAG47" s="161"/>
      <c r="AAH47" s="161"/>
      <c r="AAI47" s="161"/>
      <c r="AAJ47" s="161"/>
      <c r="AAK47" s="161"/>
      <c r="AAL47" s="161"/>
      <c r="AAM47" s="161"/>
      <c r="AAN47" s="161"/>
      <c r="AAO47" s="161"/>
      <c r="AAP47" s="161"/>
      <c r="AAQ47" s="161"/>
      <c r="AAR47" s="161"/>
      <c r="AAS47" s="161"/>
      <c r="AAT47" s="161"/>
      <c r="AAU47" s="161"/>
      <c r="AAV47" s="161"/>
      <c r="AAW47" s="161"/>
      <c r="AAX47" s="161"/>
      <c r="AAY47" s="161"/>
      <c r="AAZ47" s="161"/>
      <c r="ABA47" s="161"/>
      <c r="ABB47" s="161"/>
      <c r="ABC47" s="161"/>
      <c r="ABD47" s="161"/>
      <c r="ABE47" s="161"/>
      <c r="ABF47" s="161"/>
      <c r="ABG47" s="161"/>
      <c r="ABH47" s="161"/>
      <c r="ABI47" s="161"/>
      <c r="ABJ47" s="161"/>
      <c r="ABK47" s="161"/>
      <c r="ABL47" s="161"/>
      <c r="ABM47" s="161"/>
      <c r="ABN47" s="161"/>
      <c r="ABO47" s="161"/>
      <c r="ABP47" s="161"/>
      <c r="ABQ47" s="161"/>
      <c r="ABR47" s="161"/>
      <c r="ABS47" s="161"/>
      <c r="ABT47" s="161"/>
      <c r="ABU47" s="161"/>
      <c r="ABV47" s="161"/>
      <c r="ABW47" s="161"/>
      <c r="ABX47" s="161"/>
      <c r="ABY47" s="161"/>
      <c r="ABZ47" s="161"/>
      <c r="ACA47" s="161"/>
      <c r="ACB47" s="161"/>
      <c r="ACC47" s="161"/>
      <c r="ACD47" s="161"/>
      <c r="ACE47" s="161"/>
      <c r="ACF47" s="161"/>
      <c r="ACG47" s="161"/>
      <c r="ACH47" s="161"/>
      <c r="ACI47" s="161"/>
      <c r="ACJ47" s="161"/>
      <c r="ACK47" s="161"/>
      <c r="ACL47" s="161"/>
      <c r="ACM47" s="161"/>
      <c r="ACN47" s="161"/>
      <c r="ACO47" s="161"/>
      <c r="ACP47" s="161"/>
      <c r="ACQ47" s="161"/>
      <c r="ACR47" s="161"/>
      <c r="ACS47" s="161"/>
      <c r="ACT47" s="161"/>
      <c r="ACU47" s="161"/>
      <c r="ACV47" s="161"/>
      <c r="ACW47" s="161"/>
      <c r="ACX47" s="161"/>
      <c r="ACY47" s="161"/>
      <c r="ACZ47" s="161"/>
      <c r="ADA47" s="161"/>
      <c r="ADB47" s="161"/>
      <c r="ADC47" s="161"/>
      <c r="ADD47" s="161"/>
      <c r="ADE47" s="161"/>
      <c r="ADF47" s="161"/>
      <c r="ADG47" s="161"/>
      <c r="ADH47" s="161"/>
      <c r="ADI47" s="161"/>
      <c r="ADJ47" s="161"/>
      <c r="ADK47" s="161"/>
      <c r="ADL47" s="161"/>
      <c r="ADM47" s="161"/>
      <c r="ADN47" s="161"/>
      <c r="ADO47" s="161"/>
      <c r="ADP47" s="161"/>
      <c r="ADQ47" s="161"/>
      <c r="ADR47" s="161"/>
      <c r="ADS47" s="161"/>
      <c r="ADT47" s="161"/>
      <c r="ADU47" s="161"/>
      <c r="ADV47" s="161"/>
      <c r="ADW47" s="161"/>
      <c r="ADX47" s="161"/>
      <c r="ADY47" s="161"/>
      <c r="ADZ47" s="161"/>
      <c r="AEA47" s="161"/>
      <c r="AEB47" s="161"/>
      <c r="AEC47" s="161"/>
      <c r="AED47" s="161"/>
      <c r="AEE47" s="161"/>
      <c r="AEF47" s="161"/>
      <c r="AEG47" s="161"/>
      <c r="AEH47" s="161"/>
      <c r="AEI47" s="161"/>
      <c r="AEJ47" s="161"/>
      <c r="AEK47" s="161"/>
      <c r="AEL47" s="161"/>
      <c r="AEM47" s="161"/>
      <c r="AEN47" s="161"/>
      <c r="AEO47" s="161"/>
      <c r="AEP47" s="161"/>
      <c r="AEQ47" s="161"/>
      <c r="AER47" s="161"/>
      <c r="AES47" s="161"/>
      <c r="AET47" s="161"/>
      <c r="AEU47" s="161"/>
      <c r="AEV47" s="161"/>
      <c r="AEW47" s="161"/>
      <c r="AEX47" s="161"/>
      <c r="AEY47" s="161"/>
      <c r="AEZ47" s="161"/>
      <c r="AFA47" s="161"/>
      <c r="AFB47" s="161"/>
      <c r="AFC47" s="161"/>
      <c r="AFD47" s="161"/>
      <c r="AFE47" s="161"/>
      <c r="AFF47" s="161"/>
      <c r="AFG47" s="161"/>
      <c r="AFH47" s="161"/>
      <c r="AFI47" s="161"/>
      <c r="AFJ47" s="161"/>
      <c r="AFK47" s="161"/>
      <c r="AFL47" s="161"/>
      <c r="AFM47" s="161"/>
      <c r="AFN47" s="161"/>
      <c r="AFO47" s="161"/>
      <c r="AFP47" s="161"/>
      <c r="AFQ47" s="161"/>
      <c r="AFR47" s="161"/>
      <c r="AFS47" s="161"/>
      <c r="AFT47" s="161"/>
      <c r="AFU47" s="161"/>
      <c r="AFV47" s="161"/>
      <c r="AFW47" s="161"/>
      <c r="AFX47" s="161"/>
      <c r="AFY47" s="161"/>
      <c r="AFZ47" s="161"/>
      <c r="AGA47" s="161"/>
      <c r="AGB47" s="161"/>
      <c r="AGC47" s="161"/>
      <c r="AGD47" s="161"/>
      <c r="AGE47" s="161"/>
      <c r="AGF47" s="161"/>
      <c r="AGG47" s="161"/>
      <c r="AGH47" s="161"/>
      <c r="AGI47" s="161"/>
      <c r="AGJ47" s="161"/>
      <c r="AGK47" s="161"/>
      <c r="AGL47" s="161"/>
      <c r="AGM47" s="161"/>
      <c r="AGN47" s="161"/>
      <c r="AGO47" s="161"/>
      <c r="AGP47" s="161"/>
      <c r="AGQ47" s="161"/>
      <c r="AGR47" s="161"/>
      <c r="AGS47" s="161"/>
      <c r="AGT47" s="161"/>
      <c r="AGU47" s="161"/>
      <c r="AGV47" s="161"/>
      <c r="AGW47" s="161"/>
      <c r="AGX47" s="161"/>
      <c r="AGY47" s="161"/>
      <c r="AGZ47" s="161"/>
      <c r="AHA47" s="161"/>
      <c r="AHB47" s="161"/>
      <c r="AHC47" s="161"/>
      <c r="AHD47" s="161"/>
      <c r="AHE47" s="161"/>
      <c r="AHF47" s="161"/>
      <c r="AHG47" s="161"/>
      <c r="AHH47" s="161"/>
      <c r="AHI47" s="161"/>
      <c r="AHJ47" s="161"/>
      <c r="AHK47" s="161"/>
      <c r="AHL47" s="161"/>
      <c r="AHM47" s="161"/>
      <c r="AHN47" s="161"/>
      <c r="AHO47" s="161"/>
      <c r="AHP47" s="161"/>
      <c r="AHQ47" s="161"/>
      <c r="AHR47" s="161"/>
      <c r="AHS47" s="161"/>
      <c r="AHT47" s="161"/>
      <c r="AHU47" s="161"/>
      <c r="AHV47" s="161"/>
      <c r="AHW47" s="161"/>
      <c r="AHX47" s="161"/>
      <c r="AHY47" s="161"/>
      <c r="AHZ47" s="161"/>
      <c r="AIA47" s="161"/>
      <c r="AIB47" s="161"/>
      <c r="AIC47" s="161"/>
      <c r="AID47" s="161"/>
      <c r="AIE47" s="161"/>
      <c r="AIF47" s="161"/>
      <c r="AIG47" s="161"/>
      <c r="AIH47" s="161"/>
      <c r="AII47" s="161"/>
      <c r="AIJ47" s="161"/>
      <c r="AIK47" s="161"/>
      <c r="AIL47" s="161"/>
      <c r="AIM47" s="161"/>
      <c r="AIN47" s="161"/>
      <c r="AIO47" s="161"/>
      <c r="AIP47" s="161"/>
      <c r="AIQ47" s="161"/>
      <c r="AIR47" s="161"/>
      <c r="AIS47" s="161"/>
      <c r="AIT47" s="161"/>
      <c r="AIU47" s="161"/>
      <c r="AIV47" s="161"/>
      <c r="AIW47" s="161"/>
      <c r="AIX47" s="161"/>
      <c r="AIY47" s="161"/>
      <c r="AIZ47" s="161"/>
      <c r="AJA47" s="161"/>
      <c r="AJB47" s="161"/>
      <c r="AJC47" s="161"/>
      <c r="AJD47" s="161"/>
      <c r="AJE47" s="161"/>
      <c r="AJF47" s="161"/>
      <c r="AJG47" s="161"/>
      <c r="AJH47" s="161"/>
      <c r="AJI47" s="161"/>
      <c r="AJJ47" s="161"/>
      <c r="AJK47" s="161"/>
      <c r="AJL47" s="161"/>
      <c r="AJM47" s="161"/>
      <c r="AJN47" s="161"/>
      <c r="AJO47" s="161"/>
      <c r="AJP47" s="161"/>
      <c r="AJQ47" s="161"/>
      <c r="AJR47" s="161"/>
      <c r="AJS47" s="161"/>
      <c r="AJT47" s="161"/>
      <c r="AJU47" s="161"/>
      <c r="AJV47" s="161"/>
      <c r="AJW47" s="161"/>
      <c r="AJX47" s="161"/>
      <c r="AJY47" s="161"/>
      <c r="AJZ47" s="161"/>
      <c r="AKA47" s="161"/>
      <c r="AKB47" s="161"/>
      <c r="AKC47" s="161"/>
      <c r="AKD47" s="161"/>
      <c r="AKE47" s="161"/>
      <c r="AKF47" s="161"/>
      <c r="AKG47" s="161"/>
      <c r="AKH47" s="161"/>
      <c r="AKI47" s="161"/>
      <c r="AKJ47" s="161"/>
      <c r="AKK47" s="161"/>
      <c r="AKL47" s="161"/>
      <c r="AKM47" s="161"/>
      <c r="AKN47" s="161"/>
      <c r="AKO47" s="161"/>
      <c r="AKP47" s="161"/>
      <c r="AKQ47" s="161"/>
      <c r="AKR47" s="161"/>
      <c r="AKS47" s="161"/>
      <c r="AKT47" s="161"/>
      <c r="AKU47" s="161"/>
      <c r="AKV47" s="161"/>
      <c r="AKW47" s="161"/>
      <c r="AKX47" s="161"/>
      <c r="AKY47" s="161"/>
      <c r="AKZ47" s="161"/>
      <c r="ALA47" s="161"/>
      <c r="ALB47" s="161"/>
      <c r="ALC47" s="161"/>
      <c r="ALD47" s="161"/>
      <c r="ALE47" s="161"/>
      <c r="ALF47" s="161"/>
      <c r="ALG47" s="161"/>
      <c r="ALH47" s="161"/>
      <c r="ALI47" s="161"/>
      <c r="ALJ47" s="161"/>
      <c r="ALK47" s="161"/>
      <c r="ALL47" s="161"/>
      <c r="ALM47" s="161"/>
      <c r="ALN47" s="161"/>
      <c r="ALO47" s="161"/>
      <c r="ALP47" s="161"/>
      <c r="ALQ47" s="161"/>
      <c r="ALR47" s="161"/>
      <c r="ALS47" s="161"/>
      <c r="ALT47" s="161"/>
      <c r="ALU47" s="161"/>
      <c r="ALV47" s="161"/>
      <c r="ALW47" s="161"/>
      <c r="ALX47" s="161"/>
      <c r="ALY47" s="161"/>
      <c r="ALZ47" s="161"/>
      <c r="AMA47" s="161"/>
      <c r="AMB47" s="161"/>
      <c r="AMC47" s="161"/>
      <c r="AMD47" s="161"/>
      <c r="AME47" s="161"/>
      <c r="AMF47" s="161"/>
      <c r="AMG47" s="161"/>
      <c r="AMH47" s="161"/>
      <c r="AMI47" s="161"/>
    </row>
    <row r="48" spans="1:2686" s="163" customFormat="1" ht="27.75" customHeight="1" x14ac:dyDescent="0.25">
      <c r="A48" s="16" t="s">
        <v>510</v>
      </c>
      <c r="B48" s="14" t="s">
        <v>914</v>
      </c>
      <c r="C48" s="14" t="s">
        <v>915</v>
      </c>
      <c r="D48" s="139">
        <v>6019</v>
      </c>
      <c r="E48" s="139" t="s">
        <v>1194</v>
      </c>
      <c r="F48" s="139" t="s">
        <v>1193</v>
      </c>
      <c r="G48" s="14" t="s">
        <v>916</v>
      </c>
      <c r="H48" s="160" t="s">
        <v>917</v>
      </c>
      <c r="I48" s="14" t="s">
        <v>918</v>
      </c>
      <c r="J48" s="160" t="s">
        <v>919</v>
      </c>
      <c r="K48" s="14"/>
      <c r="L48" s="14"/>
      <c r="M48" s="14"/>
      <c r="N48" s="14"/>
      <c r="O48" s="14"/>
      <c r="P48" s="14"/>
      <c r="Q48" s="14"/>
      <c r="R48" s="14"/>
      <c r="S48" s="14"/>
      <c r="T48" s="14"/>
      <c r="U48" s="14"/>
      <c r="V48" s="14"/>
      <c r="W48" s="14"/>
      <c r="X48" s="14"/>
      <c r="Y48" s="14"/>
      <c r="Z48" s="14" t="s">
        <v>29</v>
      </c>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I48" s="161"/>
      <c r="BJ48" s="161"/>
      <c r="BK48" s="161"/>
      <c r="BL48" s="161"/>
      <c r="BM48" s="161"/>
      <c r="BN48" s="161"/>
      <c r="BO48" s="161"/>
      <c r="BP48" s="161"/>
      <c r="BQ48" s="161"/>
      <c r="BR48" s="161"/>
      <c r="BS48" s="161"/>
      <c r="BT48" s="161"/>
      <c r="BU48" s="161"/>
      <c r="BV48" s="161"/>
      <c r="BW48" s="161"/>
      <c r="BX48" s="161"/>
      <c r="BY48" s="161"/>
      <c r="BZ48" s="161"/>
      <c r="CA48" s="161"/>
      <c r="CB48" s="161"/>
      <c r="CC48" s="161"/>
      <c r="CD48" s="161"/>
      <c r="CE48" s="161"/>
      <c r="CF48" s="161"/>
      <c r="CG48" s="161"/>
      <c r="CH48" s="161"/>
      <c r="CI48" s="161"/>
      <c r="CJ48" s="161"/>
      <c r="CK48" s="161"/>
      <c r="CL48" s="161"/>
      <c r="CM48" s="161"/>
      <c r="CN48" s="161"/>
      <c r="CO48" s="161"/>
      <c r="CP48" s="161"/>
      <c r="CQ48" s="161"/>
      <c r="CR48" s="161"/>
      <c r="CS48" s="161"/>
      <c r="CT48" s="161"/>
      <c r="CU48" s="161"/>
      <c r="CV48" s="161"/>
      <c r="CW48" s="161"/>
      <c r="CX48" s="161"/>
      <c r="CY48" s="161"/>
      <c r="CZ48" s="161"/>
      <c r="DA48" s="161"/>
      <c r="DB48" s="161"/>
      <c r="DC48" s="161"/>
      <c r="DD48" s="161"/>
      <c r="DE48" s="161"/>
      <c r="DF48" s="161"/>
      <c r="DG48" s="161"/>
      <c r="DH48" s="161"/>
      <c r="DI48" s="161"/>
      <c r="DJ48" s="161"/>
      <c r="DK48" s="161"/>
      <c r="DL48" s="161"/>
      <c r="DM48" s="161"/>
      <c r="DN48" s="161"/>
      <c r="DO48" s="161"/>
      <c r="DP48" s="161"/>
      <c r="DQ48" s="161"/>
      <c r="DR48" s="161"/>
      <c r="DS48" s="161"/>
      <c r="DT48" s="161"/>
      <c r="DU48" s="161"/>
      <c r="DV48" s="161"/>
      <c r="DW48" s="161"/>
      <c r="DX48" s="161"/>
      <c r="DY48" s="161"/>
      <c r="DZ48" s="161"/>
      <c r="EA48" s="161"/>
      <c r="EB48" s="161"/>
      <c r="EC48" s="161"/>
      <c r="ED48" s="161"/>
      <c r="EE48" s="161"/>
      <c r="EF48" s="161"/>
      <c r="EG48" s="161"/>
      <c r="EH48" s="161"/>
      <c r="EI48" s="161"/>
      <c r="EJ48" s="161"/>
      <c r="EK48" s="161"/>
      <c r="EL48" s="161"/>
      <c r="EM48" s="161"/>
      <c r="EN48" s="161"/>
      <c r="EO48" s="161"/>
      <c r="EP48" s="161"/>
      <c r="EQ48" s="161"/>
      <c r="ER48" s="161"/>
      <c r="ES48" s="161"/>
      <c r="ET48" s="161"/>
      <c r="EU48" s="161"/>
      <c r="EV48" s="161"/>
      <c r="EW48" s="161"/>
      <c r="EX48" s="161"/>
      <c r="EY48" s="161"/>
      <c r="EZ48" s="161"/>
      <c r="FA48" s="161"/>
      <c r="FB48" s="161"/>
      <c r="FC48" s="161"/>
      <c r="FD48" s="161"/>
      <c r="FE48" s="161"/>
      <c r="FF48" s="161"/>
      <c r="FG48" s="161"/>
      <c r="FH48" s="161"/>
      <c r="FI48" s="161"/>
      <c r="FJ48" s="161"/>
      <c r="FK48" s="161"/>
      <c r="FL48" s="161"/>
      <c r="FM48" s="161"/>
      <c r="FN48" s="161"/>
      <c r="FO48" s="161"/>
      <c r="FP48" s="161"/>
      <c r="FQ48" s="161"/>
      <c r="FR48" s="161"/>
      <c r="FS48" s="161"/>
      <c r="FT48" s="161"/>
      <c r="FU48" s="161"/>
      <c r="FV48" s="161"/>
      <c r="FW48" s="161"/>
      <c r="FX48" s="161"/>
      <c r="FY48" s="161"/>
      <c r="FZ48" s="161"/>
      <c r="GA48" s="161"/>
      <c r="GB48" s="161"/>
      <c r="GC48" s="161"/>
      <c r="GD48" s="161"/>
      <c r="GE48" s="161"/>
      <c r="GF48" s="161"/>
      <c r="GG48" s="161"/>
      <c r="GH48" s="161"/>
      <c r="GI48" s="161"/>
      <c r="GJ48" s="161"/>
      <c r="GK48" s="161"/>
      <c r="GL48" s="161"/>
      <c r="GM48" s="161"/>
      <c r="GN48" s="161"/>
      <c r="GO48" s="161"/>
      <c r="GP48" s="161"/>
      <c r="GQ48" s="161"/>
      <c r="GR48" s="161"/>
      <c r="GS48" s="161"/>
      <c r="GT48" s="161"/>
      <c r="GU48" s="161"/>
      <c r="GV48" s="161"/>
      <c r="GW48" s="161"/>
      <c r="GX48" s="161"/>
      <c r="GY48" s="161"/>
      <c r="GZ48" s="161"/>
      <c r="HA48" s="161"/>
      <c r="HB48" s="161"/>
      <c r="HC48" s="161"/>
      <c r="HD48" s="161"/>
      <c r="HE48" s="161"/>
      <c r="HF48" s="161"/>
      <c r="HG48" s="161"/>
      <c r="HH48" s="161"/>
      <c r="HI48" s="161"/>
      <c r="HJ48" s="161"/>
      <c r="HK48" s="161"/>
      <c r="HL48" s="161"/>
      <c r="HM48" s="161"/>
      <c r="HN48" s="161"/>
      <c r="HO48" s="161"/>
      <c r="HP48" s="161"/>
      <c r="HQ48" s="161"/>
      <c r="HR48" s="161"/>
      <c r="HS48" s="161"/>
      <c r="HT48" s="161"/>
      <c r="HU48" s="161"/>
      <c r="HV48" s="161"/>
      <c r="HW48" s="161"/>
      <c r="HX48" s="161"/>
      <c r="HY48" s="161"/>
      <c r="HZ48" s="161"/>
      <c r="IA48" s="161"/>
      <c r="IB48" s="161"/>
      <c r="IC48" s="161"/>
      <c r="ID48" s="161"/>
      <c r="IE48" s="161"/>
      <c r="IF48" s="161"/>
      <c r="IG48" s="161"/>
      <c r="IH48" s="161"/>
      <c r="II48" s="161"/>
      <c r="IJ48" s="161"/>
      <c r="IK48" s="161"/>
      <c r="IL48" s="161"/>
      <c r="IM48" s="161"/>
      <c r="IN48" s="161"/>
      <c r="IO48" s="161"/>
      <c r="IP48" s="161"/>
      <c r="IQ48" s="161"/>
      <c r="IR48" s="161"/>
      <c r="IS48" s="161"/>
      <c r="IT48" s="161"/>
      <c r="IU48" s="161"/>
      <c r="IV48" s="161"/>
      <c r="IW48" s="161"/>
      <c r="IX48" s="161"/>
      <c r="IY48" s="161"/>
      <c r="IZ48" s="161"/>
      <c r="JA48" s="161"/>
      <c r="JB48" s="161"/>
      <c r="JC48" s="161"/>
      <c r="JD48" s="161"/>
      <c r="JE48" s="161"/>
      <c r="JF48" s="161"/>
      <c r="JG48" s="161"/>
      <c r="JH48" s="161"/>
      <c r="JI48" s="161"/>
      <c r="JJ48" s="161"/>
      <c r="JK48" s="161"/>
      <c r="JL48" s="161"/>
      <c r="JM48" s="161"/>
      <c r="JN48" s="161"/>
      <c r="JO48" s="161"/>
      <c r="JP48" s="161"/>
      <c r="JQ48" s="161"/>
      <c r="JR48" s="161"/>
      <c r="JS48" s="161"/>
      <c r="JT48" s="161"/>
      <c r="JU48" s="161"/>
      <c r="JV48" s="161"/>
      <c r="JW48" s="161"/>
      <c r="JX48" s="161"/>
      <c r="JY48" s="161"/>
      <c r="JZ48" s="161"/>
      <c r="KA48" s="161"/>
      <c r="KB48" s="161"/>
      <c r="KC48" s="161"/>
      <c r="KD48" s="161"/>
      <c r="KE48" s="161"/>
      <c r="KF48" s="161"/>
      <c r="KG48" s="161"/>
      <c r="KH48" s="161"/>
      <c r="KI48" s="161"/>
      <c r="KJ48" s="161"/>
      <c r="KK48" s="161"/>
      <c r="KL48" s="161"/>
      <c r="KM48" s="161"/>
      <c r="KN48" s="161"/>
      <c r="KO48" s="161"/>
      <c r="KP48" s="161"/>
      <c r="KQ48" s="161"/>
      <c r="KR48" s="161"/>
      <c r="KS48" s="161"/>
      <c r="KT48" s="161"/>
      <c r="KU48" s="161"/>
      <c r="KV48" s="161"/>
      <c r="KW48" s="161"/>
      <c r="KX48" s="161"/>
      <c r="KY48" s="161"/>
      <c r="KZ48" s="161"/>
      <c r="LA48" s="161"/>
      <c r="LB48" s="161"/>
      <c r="LC48" s="161"/>
      <c r="LD48" s="161"/>
      <c r="LE48" s="161"/>
      <c r="LF48" s="161"/>
      <c r="LG48" s="161"/>
      <c r="LH48" s="161"/>
      <c r="LI48" s="161"/>
      <c r="LJ48" s="161"/>
      <c r="LK48" s="161"/>
      <c r="LL48" s="161"/>
      <c r="LM48" s="161"/>
      <c r="LN48" s="161"/>
      <c r="LO48" s="161"/>
      <c r="LP48" s="161"/>
      <c r="LQ48" s="161"/>
      <c r="LR48" s="161"/>
      <c r="LS48" s="161"/>
      <c r="LT48" s="161"/>
      <c r="LU48" s="161"/>
      <c r="LV48" s="161"/>
      <c r="LW48" s="161"/>
      <c r="LX48" s="161"/>
      <c r="LY48" s="161"/>
      <c r="LZ48" s="161"/>
      <c r="MA48" s="161"/>
      <c r="MB48" s="161"/>
      <c r="MC48" s="161"/>
      <c r="MD48" s="161"/>
      <c r="ME48" s="161"/>
      <c r="MF48" s="161"/>
      <c r="MG48" s="161"/>
      <c r="MH48" s="161"/>
      <c r="MI48" s="161"/>
      <c r="MJ48" s="161"/>
      <c r="MK48" s="161"/>
      <c r="ML48" s="161"/>
      <c r="MM48" s="161"/>
      <c r="MN48" s="161"/>
      <c r="MO48" s="161"/>
      <c r="MP48" s="161"/>
      <c r="MQ48" s="161"/>
      <c r="MR48" s="161"/>
      <c r="MS48" s="161"/>
      <c r="MT48" s="161"/>
      <c r="MU48" s="161"/>
      <c r="MV48" s="161"/>
      <c r="MW48" s="161"/>
      <c r="MX48" s="161"/>
      <c r="MY48" s="161"/>
      <c r="MZ48" s="161"/>
      <c r="NA48" s="161"/>
      <c r="NB48" s="161"/>
      <c r="NC48" s="161"/>
      <c r="ND48" s="161"/>
      <c r="NE48" s="161"/>
      <c r="NF48" s="161"/>
      <c r="NG48" s="161"/>
      <c r="NH48" s="161"/>
      <c r="NI48" s="161"/>
      <c r="NJ48" s="161"/>
      <c r="NK48" s="161"/>
      <c r="NL48" s="161"/>
      <c r="NM48" s="161"/>
      <c r="NN48" s="161"/>
      <c r="NO48" s="161"/>
      <c r="NP48" s="161"/>
      <c r="NQ48" s="161"/>
      <c r="NR48" s="161"/>
      <c r="NS48" s="161"/>
      <c r="NT48" s="161"/>
      <c r="NU48" s="161"/>
      <c r="NV48" s="161"/>
      <c r="NW48" s="161"/>
      <c r="NX48" s="161"/>
      <c r="NY48" s="161"/>
      <c r="NZ48" s="161"/>
      <c r="OA48" s="161"/>
      <c r="OB48" s="161"/>
      <c r="OC48" s="161"/>
      <c r="OD48" s="161"/>
      <c r="OE48" s="161"/>
      <c r="OF48" s="161"/>
      <c r="OG48" s="161"/>
      <c r="OH48" s="161"/>
      <c r="OI48" s="161"/>
      <c r="OJ48" s="161"/>
      <c r="OK48" s="161"/>
      <c r="OL48" s="161"/>
      <c r="OM48" s="161"/>
      <c r="ON48" s="161"/>
      <c r="OO48" s="161"/>
      <c r="OP48" s="161"/>
      <c r="OQ48" s="161"/>
      <c r="OR48" s="161"/>
      <c r="OS48" s="161"/>
      <c r="OT48" s="161"/>
      <c r="OU48" s="161"/>
      <c r="OV48" s="161"/>
      <c r="OW48" s="161"/>
      <c r="OX48" s="161"/>
      <c r="OY48" s="161"/>
      <c r="OZ48" s="161"/>
      <c r="PA48" s="161"/>
      <c r="PB48" s="161"/>
      <c r="PC48" s="161"/>
      <c r="PD48" s="161"/>
      <c r="PE48" s="161"/>
      <c r="PF48" s="161"/>
      <c r="PG48" s="161"/>
      <c r="PH48" s="161"/>
      <c r="PI48" s="161"/>
      <c r="PJ48" s="161"/>
      <c r="PK48" s="161"/>
      <c r="PL48" s="161"/>
      <c r="PM48" s="161"/>
      <c r="PN48" s="161"/>
      <c r="PO48" s="161"/>
      <c r="PP48" s="161"/>
      <c r="PQ48" s="161"/>
      <c r="PR48" s="161"/>
      <c r="PS48" s="161"/>
      <c r="PT48" s="161"/>
      <c r="PU48" s="161"/>
      <c r="PV48" s="161"/>
      <c r="PW48" s="161"/>
      <c r="PX48" s="161"/>
      <c r="PY48" s="161"/>
      <c r="PZ48" s="161"/>
      <c r="QA48" s="161"/>
      <c r="QB48" s="161"/>
      <c r="QC48" s="161"/>
      <c r="QD48" s="161"/>
      <c r="QE48" s="161"/>
      <c r="QF48" s="161"/>
      <c r="QG48" s="161"/>
      <c r="QH48" s="161"/>
      <c r="QI48" s="161"/>
      <c r="QJ48" s="161"/>
      <c r="QK48" s="161"/>
      <c r="QL48" s="161"/>
      <c r="QM48" s="161"/>
      <c r="QN48" s="161"/>
      <c r="QO48" s="161"/>
      <c r="QP48" s="161"/>
      <c r="QQ48" s="161"/>
      <c r="QR48" s="161"/>
      <c r="QS48" s="161"/>
      <c r="QT48" s="161"/>
      <c r="QU48" s="161"/>
      <c r="QV48" s="161"/>
      <c r="QW48" s="161"/>
      <c r="QX48" s="161"/>
      <c r="QY48" s="161"/>
      <c r="QZ48" s="161"/>
      <c r="RA48" s="161"/>
      <c r="RB48" s="161"/>
      <c r="RC48" s="161"/>
      <c r="RD48" s="161"/>
      <c r="RE48" s="161"/>
      <c r="RF48" s="161"/>
      <c r="RG48" s="161"/>
      <c r="RH48" s="161"/>
      <c r="RI48" s="161"/>
      <c r="RJ48" s="161"/>
      <c r="RK48" s="161"/>
      <c r="RL48" s="161"/>
      <c r="RM48" s="161"/>
      <c r="RN48" s="161"/>
      <c r="RO48" s="161"/>
      <c r="RP48" s="161"/>
      <c r="RQ48" s="161"/>
      <c r="RR48" s="161"/>
      <c r="RS48" s="161"/>
      <c r="RT48" s="161"/>
      <c r="RU48" s="161"/>
      <c r="RV48" s="161"/>
      <c r="RW48" s="161"/>
      <c r="RX48" s="161"/>
      <c r="RY48" s="161"/>
      <c r="RZ48" s="161"/>
      <c r="SA48" s="161"/>
      <c r="SB48" s="161"/>
      <c r="SC48" s="161"/>
      <c r="SD48" s="161"/>
      <c r="SE48" s="161"/>
      <c r="SF48" s="161"/>
      <c r="SG48" s="161"/>
      <c r="SH48" s="161"/>
      <c r="SI48" s="161"/>
      <c r="SJ48" s="161"/>
      <c r="SK48" s="161"/>
      <c r="SL48" s="161"/>
      <c r="SM48" s="161"/>
      <c r="SN48" s="161"/>
      <c r="SO48" s="161"/>
      <c r="SP48" s="161"/>
      <c r="SQ48" s="161"/>
      <c r="SR48" s="161"/>
      <c r="SS48" s="161"/>
      <c r="ST48" s="161"/>
      <c r="SU48" s="161"/>
      <c r="SV48" s="161"/>
      <c r="SW48" s="161"/>
      <c r="SX48" s="161"/>
      <c r="SY48" s="161"/>
      <c r="SZ48" s="161"/>
      <c r="TA48" s="161"/>
      <c r="TB48" s="161"/>
      <c r="TC48" s="161"/>
      <c r="TD48" s="161"/>
      <c r="TE48" s="161"/>
      <c r="TF48" s="161"/>
      <c r="TG48" s="161"/>
      <c r="TH48" s="161"/>
      <c r="TI48" s="161"/>
      <c r="TJ48" s="161"/>
      <c r="TK48" s="161"/>
      <c r="TL48" s="161"/>
      <c r="TM48" s="161"/>
      <c r="TN48" s="161"/>
      <c r="TO48" s="161"/>
      <c r="TP48" s="161"/>
      <c r="TQ48" s="161"/>
      <c r="TR48" s="161"/>
      <c r="TS48" s="161"/>
      <c r="TT48" s="161"/>
      <c r="TU48" s="161"/>
      <c r="TV48" s="161"/>
      <c r="TW48" s="161"/>
      <c r="TX48" s="161"/>
      <c r="TY48" s="161"/>
      <c r="TZ48" s="161"/>
      <c r="UA48" s="161"/>
      <c r="UB48" s="161"/>
      <c r="UC48" s="161"/>
      <c r="UD48" s="161"/>
      <c r="UE48" s="161"/>
      <c r="UF48" s="161"/>
      <c r="UG48" s="161"/>
      <c r="UH48" s="161"/>
      <c r="UI48" s="161"/>
      <c r="UJ48" s="161"/>
      <c r="UK48" s="161"/>
      <c r="UL48" s="161"/>
      <c r="UM48" s="161"/>
      <c r="UN48" s="161"/>
      <c r="UO48" s="161"/>
      <c r="UP48" s="161"/>
      <c r="UQ48" s="161"/>
      <c r="UR48" s="161"/>
      <c r="US48" s="161"/>
      <c r="UT48" s="161"/>
      <c r="UU48" s="161"/>
      <c r="UV48" s="161"/>
      <c r="UW48" s="161"/>
      <c r="UX48" s="161"/>
      <c r="UY48" s="161"/>
      <c r="UZ48" s="161"/>
      <c r="VA48" s="161"/>
      <c r="VB48" s="161"/>
      <c r="VC48" s="161"/>
      <c r="VD48" s="161"/>
      <c r="VE48" s="161"/>
      <c r="VF48" s="161"/>
      <c r="VG48" s="161"/>
      <c r="VH48" s="161"/>
      <c r="VI48" s="161"/>
      <c r="VJ48" s="161"/>
      <c r="VK48" s="161"/>
      <c r="VL48" s="161"/>
      <c r="VM48" s="161"/>
      <c r="VN48" s="161"/>
      <c r="VO48" s="161"/>
      <c r="VP48" s="161"/>
      <c r="VQ48" s="161"/>
      <c r="VR48" s="161"/>
      <c r="VS48" s="161"/>
      <c r="VT48" s="161"/>
      <c r="VU48" s="161"/>
      <c r="VV48" s="161"/>
      <c r="VW48" s="161"/>
      <c r="VX48" s="161"/>
      <c r="VY48" s="161"/>
      <c r="VZ48" s="161"/>
      <c r="WA48" s="161"/>
      <c r="WB48" s="161"/>
      <c r="WC48" s="161"/>
      <c r="WD48" s="161"/>
      <c r="WE48" s="161"/>
      <c r="WF48" s="161"/>
      <c r="WG48" s="161"/>
      <c r="WH48" s="161"/>
      <c r="WI48" s="161"/>
      <c r="WJ48" s="161"/>
      <c r="WK48" s="161"/>
      <c r="WL48" s="161"/>
      <c r="WM48" s="161"/>
      <c r="WN48" s="161"/>
      <c r="WO48" s="161"/>
      <c r="WP48" s="161"/>
      <c r="WQ48" s="161"/>
      <c r="WR48" s="161"/>
      <c r="WS48" s="161"/>
      <c r="WT48" s="161"/>
      <c r="WU48" s="161"/>
      <c r="WV48" s="161"/>
      <c r="WW48" s="161"/>
      <c r="WX48" s="161"/>
      <c r="WY48" s="161"/>
      <c r="WZ48" s="161"/>
      <c r="XA48" s="161"/>
      <c r="XB48" s="161"/>
      <c r="XC48" s="161"/>
      <c r="XD48" s="161"/>
      <c r="XE48" s="161"/>
      <c r="XF48" s="161"/>
      <c r="XG48" s="161"/>
      <c r="XH48" s="161"/>
      <c r="XI48" s="161"/>
      <c r="XJ48" s="161"/>
      <c r="XK48" s="161"/>
      <c r="XL48" s="161"/>
      <c r="XM48" s="161"/>
      <c r="XN48" s="161"/>
      <c r="XO48" s="161"/>
      <c r="XP48" s="161"/>
      <c r="XQ48" s="161"/>
      <c r="XR48" s="161"/>
      <c r="XS48" s="161"/>
      <c r="XT48" s="161"/>
      <c r="XU48" s="161"/>
      <c r="XV48" s="161"/>
      <c r="XW48" s="161"/>
      <c r="XX48" s="161"/>
      <c r="XY48" s="161"/>
      <c r="XZ48" s="161"/>
      <c r="YA48" s="161"/>
      <c r="YB48" s="161"/>
      <c r="YC48" s="161"/>
      <c r="YD48" s="161"/>
      <c r="YE48" s="161"/>
      <c r="YF48" s="161"/>
      <c r="YG48" s="161"/>
      <c r="YH48" s="161"/>
      <c r="YI48" s="161"/>
      <c r="YJ48" s="161"/>
      <c r="YK48" s="161"/>
      <c r="YL48" s="161"/>
      <c r="YM48" s="161"/>
      <c r="YN48" s="161"/>
      <c r="YO48" s="161"/>
      <c r="YP48" s="161"/>
      <c r="YQ48" s="161"/>
      <c r="YR48" s="161"/>
      <c r="YS48" s="161"/>
      <c r="YT48" s="161"/>
      <c r="YU48" s="161"/>
      <c r="YV48" s="161"/>
      <c r="YW48" s="161"/>
      <c r="YX48" s="161"/>
      <c r="YY48" s="161"/>
      <c r="YZ48" s="161"/>
      <c r="ZA48" s="161"/>
      <c r="ZB48" s="161"/>
      <c r="ZC48" s="161"/>
      <c r="ZD48" s="161"/>
      <c r="ZE48" s="161"/>
      <c r="ZF48" s="161"/>
      <c r="ZG48" s="161"/>
      <c r="ZH48" s="161"/>
      <c r="ZI48" s="161"/>
      <c r="ZJ48" s="161"/>
      <c r="ZK48" s="161"/>
      <c r="ZL48" s="161"/>
      <c r="ZM48" s="161"/>
      <c r="ZN48" s="161"/>
      <c r="ZO48" s="161"/>
      <c r="ZP48" s="161"/>
      <c r="ZQ48" s="161"/>
      <c r="ZR48" s="161"/>
      <c r="ZS48" s="161"/>
      <c r="ZT48" s="161"/>
      <c r="ZU48" s="161"/>
      <c r="ZV48" s="161"/>
      <c r="ZW48" s="161"/>
      <c r="ZX48" s="161"/>
      <c r="ZY48" s="161"/>
      <c r="ZZ48" s="161"/>
      <c r="AAA48" s="161"/>
      <c r="AAB48" s="161"/>
      <c r="AAC48" s="161"/>
      <c r="AAD48" s="161"/>
      <c r="AAE48" s="161"/>
      <c r="AAF48" s="161"/>
      <c r="AAG48" s="161"/>
      <c r="AAH48" s="161"/>
      <c r="AAI48" s="161"/>
      <c r="AAJ48" s="161"/>
      <c r="AAK48" s="161"/>
      <c r="AAL48" s="161"/>
      <c r="AAM48" s="161"/>
      <c r="AAN48" s="161"/>
      <c r="AAO48" s="161"/>
      <c r="AAP48" s="161"/>
      <c r="AAQ48" s="161"/>
      <c r="AAR48" s="161"/>
      <c r="AAS48" s="161"/>
      <c r="AAT48" s="161"/>
      <c r="AAU48" s="161"/>
      <c r="AAV48" s="161"/>
      <c r="AAW48" s="161"/>
      <c r="AAX48" s="161"/>
      <c r="AAY48" s="161"/>
      <c r="AAZ48" s="161"/>
      <c r="ABA48" s="161"/>
      <c r="ABB48" s="161"/>
      <c r="ABC48" s="161"/>
      <c r="ABD48" s="161"/>
      <c r="ABE48" s="161"/>
      <c r="ABF48" s="161"/>
      <c r="ABG48" s="161"/>
      <c r="ABH48" s="161"/>
      <c r="ABI48" s="161"/>
      <c r="ABJ48" s="161"/>
      <c r="ABK48" s="161"/>
      <c r="ABL48" s="161"/>
      <c r="ABM48" s="161"/>
      <c r="ABN48" s="161"/>
      <c r="ABO48" s="161"/>
      <c r="ABP48" s="161"/>
      <c r="ABQ48" s="161"/>
      <c r="ABR48" s="161"/>
      <c r="ABS48" s="161"/>
      <c r="ABT48" s="161"/>
      <c r="ABU48" s="161"/>
      <c r="ABV48" s="161"/>
      <c r="ABW48" s="161"/>
      <c r="ABX48" s="161"/>
      <c r="ABY48" s="161"/>
      <c r="ABZ48" s="161"/>
      <c r="ACA48" s="161"/>
      <c r="ACB48" s="161"/>
      <c r="ACC48" s="161"/>
      <c r="ACD48" s="161"/>
      <c r="ACE48" s="161"/>
      <c r="ACF48" s="161"/>
      <c r="ACG48" s="161"/>
      <c r="ACH48" s="161"/>
      <c r="ACI48" s="161"/>
      <c r="ACJ48" s="161"/>
      <c r="ACK48" s="161"/>
      <c r="ACL48" s="161"/>
      <c r="ACM48" s="161"/>
      <c r="ACN48" s="161"/>
      <c r="ACO48" s="161"/>
      <c r="ACP48" s="161"/>
      <c r="ACQ48" s="161"/>
      <c r="ACR48" s="161"/>
      <c r="ACS48" s="161"/>
      <c r="ACT48" s="161"/>
      <c r="ACU48" s="161"/>
      <c r="ACV48" s="161"/>
      <c r="ACW48" s="161"/>
      <c r="ACX48" s="161"/>
      <c r="ACY48" s="161"/>
      <c r="ACZ48" s="161"/>
      <c r="ADA48" s="161"/>
      <c r="ADB48" s="161"/>
      <c r="ADC48" s="161"/>
      <c r="ADD48" s="161"/>
      <c r="ADE48" s="161"/>
      <c r="ADF48" s="161"/>
      <c r="ADG48" s="161"/>
      <c r="ADH48" s="161"/>
      <c r="ADI48" s="161"/>
      <c r="ADJ48" s="161"/>
      <c r="ADK48" s="161"/>
      <c r="ADL48" s="161"/>
      <c r="ADM48" s="161"/>
      <c r="ADN48" s="161"/>
      <c r="ADO48" s="161"/>
      <c r="ADP48" s="161"/>
      <c r="ADQ48" s="161"/>
      <c r="ADR48" s="161"/>
      <c r="ADS48" s="161"/>
      <c r="ADT48" s="161"/>
      <c r="ADU48" s="161"/>
      <c r="ADV48" s="161"/>
      <c r="ADW48" s="161"/>
      <c r="ADX48" s="161"/>
      <c r="ADY48" s="161"/>
      <c r="ADZ48" s="161"/>
      <c r="AEA48" s="161"/>
      <c r="AEB48" s="161"/>
      <c r="AEC48" s="161"/>
      <c r="AED48" s="161"/>
      <c r="AEE48" s="161"/>
      <c r="AEF48" s="161"/>
      <c r="AEG48" s="161"/>
      <c r="AEH48" s="161"/>
      <c r="AEI48" s="161"/>
      <c r="AEJ48" s="161"/>
      <c r="AEK48" s="161"/>
      <c r="AEL48" s="161"/>
      <c r="AEM48" s="161"/>
      <c r="AEN48" s="161"/>
      <c r="AEO48" s="161"/>
      <c r="AEP48" s="161"/>
      <c r="AEQ48" s="161"/>
      <c r="AER48" s="161"/>
      <c r="AES48" s="161"/>
      <c r="AET48" s="161"/>
      <c r="AEU48" s="161"/>
      <c r="AEV48" s="161"/>
      <c r="AEW48" s="161"/>
      <c r="AEX48" s="161"/>
      <c r="AEY48" s="161"/>
      <c r="AEZ48" s="161"/>
      <c r="AFA48" s="161"/>
      <c r="AFB48" s="161"/>
      <c r="AFC48" s="161"/>
      <c r="AFD48" s="161"/>
      <c r="AFE48" s="161"/>
      <c r="AFF48" s="161"/>
      <c r="AFG48" s="161"/>
      <c r="AFH48" s="161"/>
      <c r="AFI48" s="161"/>
      <c r="AFJ48" s="161"/>
      <c r="AFK48" s="161"/>
      <c r="AFL48" s="161"/>
      <c r="AFM48" s="161"/>
      <c r="AFN48" s="161"/>
      <c r="AFO48" s="161"/>
      <c r="AFP48" s="161"/>
      <c r="AFQ48" s="161"/>
      <c r="AFR48" s="161"/>
      <c r="AFS48" s="161"/>
      <c r="AFT48" s="161"/>
      <c r="AFU48" s="161"/>
      <c r="AFV48" s="161"/>
      <c r="AFW48" s="161"/>
      <c r="AFX48" s="161"/>
      <c r="AFY48" s="161"/>
      <c r="AFZ48" s="161"/>
      <c r="AGA48" s="161"/>
      <c r="AGB48" s="161"/>
      <c r="AGC48" s="161"/>
      <c r="AGD48" s="161"/>
      <c r="AGE48" s="161"/>
      <c r="AGF48" s="161"/>
      <c r="AGG48" s="161"/>
      <c r="AGH48" s="161"/>
      <c r="AGI48" s="161"/>
      <c r="AGJ48" s="161"/>
      <c r="AGK48" s="161"/>
      <c r="AGL48" s="161"/>
      <c r="AGM48" s="161"/>
      <c r="AGN48" s="161"/>
      <c r="AGO48" s="161"/>
      <c r="AGP48" s="161"/>
      <c r="AGQ48" s="161"/>
      <c r="AGR48" s="161"/>
      <c r="AGS48" s="161"/>
      <c r="AGT48" s="161"/>
      <c r="AGU48" s="161"/>
      <c r="AGV48" s="161"/>
      <c r="AGW48" s="161"/>
      <c r="AGX48" s="161"/>
      <c r="AGY48" s="161"/>
      <c r="AGZ48" s="161"/>
      <c r="AHA48" s="161"/>
      <c r="AHB48" s="161"/>
      <c r="AHC48" s="161"/>
      <c r="AHD48" s="161"/>
      <c r="AHE48" s="161"/>
      <c r="AHF48" s="161"/>
      <c r="AHG48" s="161"/>
      <c r="AHH48" s="161"/>
      <c r="AHI48" s="161"/>
      <c r="AHJ48" s="161"/>
      <c r="AHK48" s="161"/>
      <c r="AHL48" s="161"/>
      <c r="AHM48" s="161"/>
      <c r="AHN48" s="161"/>
      <c r="AHO48" s="161"/>
      <c r="AHP48" s="161"/>
      <c r="AHQ48" s="161"/>
      <c r="AHR48" s="161"/>
      <c r="AHS48" s="161"/>
      <c r="AHT48" s="161"/>
      <c r="AHU48" s="161"/>
      <c r="AHV48" s="161"/>
      <c r="AHW48" s="161"/>
      <c r="AHX48" s="161"/>
      <c r="AHY48" s="161"/>
      <c r="AHZ48" s="161"/>
      <c r="AIA48" s="161"/>
      <c r="AIB48" s="161"/>
      <c r="AIC48" s="161"/>
      <c r="AID48" s="161"/>
      <c r="AIE48" s="161"/>
      <c r="AIF48" s="161"/>
      <c r="AIG48" s="161"/>
      <c r="AIH48" s="161"/>
      <c r="AII48" s="161"/>
      <c r="AIJ48" s="161"/>
      <c r="AIK48" s="161"/>
      <c r="AIL48" s="161"/>
      <c r="AIM48" s="161"/>
      <c r="AIN48" s="161"/>
      <c r="AIO48" s="161"/>
      <c r="AIP48" s="161"/>
      <c r="AIQ48" s="161"/>
      <c r="AIR48" s="161"/>
      <c r="AIS48" s="161"/>
      <c r="AIT48" s="161"/>
      <c r="AIU48" s="161"/>
      <c r="AIV48" s="161"/>
      <c r="AIW48" s="161"/>
      <c r="AIX48" s="161"/>
      <c r="AIY48" s="161"/>
      <c r="AIZ48" s="161"/>
      <c r="AJA48" s="161"/>
      <c r="AJB48" s="161"/>
      <c r="AJC48" s="161"/>
      <c r="AJD48" s="161"/>
      <c r="AJE48" s="161"/>
      <c r="AJF48" s="161"/>
      <c r="AJG48" s="161"/>
      <c r="AJH48" s="161"/>
      <c r="AJI48" s="161"/>
      <c r="AJJ48" s="161"/>
      <c r="AJK48" s="161"/>
      <c r="AJL48" s="161"/>
      <c r="AJM48" s="161"/>
      <c r="AJN48" s="161"/>
      <c r="AJO48" s="161"/>
      <c r="AJP48" s="161"/>
      <c r="AJQ48" s="161"/>
      <c r="AJR48" s="161"/>
      <c r="AJS48" s="161"/>
      <c r="AJT48" s="161"/>
      <c r="AJU48" s="161"/>
      <c r="AJV48" s="161"/>
      <c r="AJW48" s="161"/>
      <c r="AJX48" s="161"/>
      <c r="AJY48" s="161"/>
      <c r="AJZ48" s="161"/>
      <c r="AKA48" s="161"/>
      <c r="AKB48" s="161"/>
      <c r="AKC48" s="161"/>
      <c r="AKD48" s="161"/>
      <c r="AKE48" s="161"/>
      <c r="AKF48" s="161"/>
      <c r="AKG48" s="161"/>
      <c r="AKH48" s="161"/>
      <c r="AKI48" s="161"/>
      <c r="AKJ48" s="161"/>
      <c r="AKK48" s="161"/>
      <c r="AKL48" s="161"/>
      <c r="AKM48" s="161"/>
      <c r="AKN48" s="161"/>
      <c r="AKO48" s="161"/>
      <c r="AKP48" s="161"/>
      <c r="AKQ48" s="161"/>
      <c r="AKR48" s="161"/>
      <c r="AKS48" s="161"/>
      <c r="AKT48" s="161"/>
      <c r="AKU48" s="161"/>
      <c r="AKV48" s="161"/>
      <c r="AKW48" s="161"/>
      <c r="AKX48" s="161"/>
      <c r="AKY48" s="161"/>
      <c r="AKZ48" s="161"/>
      <c r="ALA48" s="161"/>
      <c r="ALB48" s="161"/>
      <c r="ALC48" s="161"/>
      <c r="ALD48" s="161"/>
      <c r="ALE48" s="161"/>
      <c r="ALF48" s="161"/>
      <c r="ALG48" s="161"/>
      <c r="ALH48" s="161"/>
      <c r="ALI48" s="161"/>
      <c r="ALJ48" s="161"/>
      <c r="ALK48" s="161"/>
      <c r="ALL48" s="161"/>
      <c r="ALM48" s="161"/>
      <c r="ALN48" s="161"/>
      <c r="ALO48" s="161"/>
      <c r="ALP48" s="161"/>
      <c r="ALQ48" s="161"/>
      <c r="ALR48" s="161"/>
      <c r="ALS48" s="161"/>
      <c r="ALT48" s="161"/>
      <c r="ALU48" s="161"/>
      <c r="ALV48" s="161"/>
      <c r="ALW48" s="161"/>
      <c r="ALX48" s="161"/>
      <c r="ALY48" s="161"/>
      <c r="ALZ48" s="161"/>
      <c r="AMA48" s="161"/>
      <c r="AMB48" s="161"/>
      <c r="AMC48" s="161"/>
      <c r="AMD48" s="161"/>
      <c r="AME48" s="161"/>
      <c r="AMF48" s="161"/>
      <c r="AMG48" s="161"/>
      <c r="AMH48" s="161"/>
      <c r="AMI48" s="161"/>
    </row>
    <row r="49" spans="1:2686" s="163" customFormat="1" ht="17.25" customHeight="1" x14ac:dyDescent="0.25">
      <c r="A49" s="16" t="s">
        <v>1529</v>
      </c>
      <c r="B49" s="14"/>
      <c r="C49" s="14"/>
      <c r="D49" s="139"/>
      <c r="E49" s="139"/>
      <c r="F49" s="139"/>
      <c r="G49" s="14" t="s">
        <v>1528</v>
      </c>
      <c r="H49" s="160" t="s">
        <v>1530</v>
      </c>
      <c r="I49" s="14" t="s">
        <v>1531</v>
      </c>
      <c r="J49" s="160" t="s">
        <v>1532</v>
      </c>
      <c r="K49" s="14"/>
      <c r="L49" s="14" t="s">
        <v>29</v>
      </c>
      <c r="M49" s="14"/>
      <c r="N49" s="14"/>
      <c r="O49" s="14"/>
      <c r="P49" s="14"/>
      <c r="Q49" s="14"/>
      <c r="R49" s="14"/>
      <c r="S49" s="14"/>
      <c r="T49" s="14"/>
      <c r="U49" s="14"/>
      <c r="V49" s="14"/>
      <c r="W49" s="14"/>
      <c r="X49" s="14"/>
      <c r="Y49" s="14"/>
      <c r="Z49" s="14"/>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I49" s="161"/>
      <c r="BJ49" s="161"/>
      <c r="BK49" s="161"/>
      <c r="BL49" s="161"/>
      <c r="BM49" s="161"/>
      <c r="BN49" s="161"/>
      <c r="BO49" s="161"/>
      <c r="BP49" s="161"/>
      <c r="BQ49" s="161"/>
      <c r="BR49" s="161"/>
      <c r="BS49" s="161"/>
      <c r="BT49" s="161"/>
      <c r="BU49" s="161"/>
      <c r="BV49" s="161"/>
      <c r="BW49" s="161"/>
      <c r="BX49" s="161"/>
      <c r="BY49" s="161"/>
      <c r="BZ49" s="161"/>
      <c r="CA49" s="161"/>
      <c r="CB49" s="161"/>
      <c r="CC49" s="161"/>
      <c r="CD49" s="161"/>
      <c r="CE49" s="161"/>
      <c r="CF49" s="161"/>
      <c r="CG49" s="161"/>
      <c r="CH49" s="161"/>
      <c r="CI49" s="161"/>
      <c r="CJ49" s="161"/>
      <c r="CK49" s="161"/>
      <c r="CL49" s="161"/>
      <c r="CM49" s="161"/>
      <c r="CN49" s="161"/>
      <c r="CO49" s="161"/>
      <c r="CP49" s="161"/>
      <c r="CQ49" s="161"/>
      <c r="CR49" s="161"/>
      <c r="CS49" s="161"/>
      <c r="CT49" s="161"/>
      <c r="CU49" s="161"/>
      <c r="CV49" s="161"/>
      <c r="CW49" s="161"/>
      <c r="CX49" s="161"/>
      <c r="CY49" s="161"/>
      <c r="CZ49" s="161"/>
      <c r="DA49" s="161"/>
      <c r="DB49" s="161"/>
      <c r="DC49" s="161"/>
      <c r="DD49" s="161"/>
      <c r="DE49" s="161"/>
      <c r="DF49" s="161"/>
      <c r="DG49" s="161"/>
      <c r="DH49" s="161"/>
      <c r="DI49" s="161"/>
      <c r="DJ49" s="161"/>
      <c r="DK49" s="161"/>
      <c r="DL49" s="161"/>
      <c r="DM49" s="161"/>
      <c r="DN49" s="161"/>
      <c r="DO49" s="161"/>
      <c r="DP49" s="161"/>
      <c r="DQ49" s="161"/>
      <c r="DR49" s="161"/>
      <c r="DS49" s="161"/>
      <c r="DT49" s="161"/>
      <c r="DU49" s="161"/>
      <c r="DV49" s="161"/>
      <c r="DW49" s="161"/>
      <c r="DX49" s="161"/>
      <c r="DY49" s="161"/>
      <c r="DZ49" s="161"/>
      <c r="EA49" s="161"/>
      <c r="EB49" s="161"/>
      <c r="EC49" s="161"/>
      <c r="ED49" s="161"/>
      <c r="EE49" s="161"/>
      <c r="EF49" s="161"/>
      <c r="EG49" s="161"/>
      <c r="EH49" s="161"/>
      <c r="EI49" s="161"/>
      <c r="EJ49" s="161"/>
      <c r="EK49" s="161"/>
      <c r="EL49" s="161"/>
      <c r="EM49" s="161"/>
      <c r="EN49" s="161"/>
      <c r="EO49" s="161"/>
      <c r="EP49" s="161"/>
      <c r="EQ49" s="161"/>
      <c r="ER49" s="161"/>
      <c r="ES49" s="161"/>
      <c r="ET49" s="161"/>
      <c r="EU49" s="161"/>
      <c r="EV49" s="161"/>
      <c r="EW49" s="161"/>
      <c r="EX49" s="161"/>
      <c r="EY49" s="161"/>
      <c r="EZ49" s="161"/>
      <c r="FA49" s="161"/>
      <c r="FB49" s="161"/>
      <c r="FC49" s="161"/>
      <c r="FD49" s="161"/>
      <c r="FE49" s="161"/>
      <c r="FF49" s="161"/>
      <c r="FG49" s="161"/>
      <c r="FH49" s="161"/>
      <c r="FI49" s="161"/>
      <c r="FJ49" s="161"/>
      <c r="FK49" s="161"/>
      <c r="FL49" s="161"/>
      <c r="FM49" s="161"/>
      <c r="FN49" s="161"/>
      <c r="FO49" s="161"/>
      <c r="FP49" s="161"/>
      <c r="FQ49" s="161"/>
      <c r="FR49" s="161"/>
      <c r="FS49" s="161"/>
      <c r="FT49" s="161"/>
      <c r="FU49" s="161"/>
      <c r="FV49" s="161"/>
      <c r="FW49" s="161"/>
      <c r="FX49" s="161"/>
      <c r="FY49" s="161"/>
      <c r="FZ49" s="161"/>
      <c r="GA49" s="161"/>
      <c r="GB49" s="161"/>
      <c r="GC49" s="161"/>
      <c r="GD49" s="161"/>
      <c r="GE49" s="161"/>
      <c r="GF49" s="161"/>
      <c r="GG49" s="161"/>
      <c r="GH49" s="161"/>
      <c r="GI49" s="161"/>
      <c r="GJ49" s="161"/>
      <c r="GK49" s="161"/>
      <c r="GL49" s="161"/>
      <c r="GM49" s="161"/>
      <c r="GN49" s="161"/>
      <c r="GO49" s="161"/>
      <c r="GP49" s="161"/>
      <c r="GQ49" s="161"/>
      <c r="GR49" s="161"/>
      <c r="GS49" s="161"/>
      <c r="GT49" s="161"/>
      <c r="GU49" s="161"/>
      <c r="GV49" s="161"/>
      <c r="GW49" s="161"/>
      <c r="GX49" s="161"/>
      <c r="GY49" s="161"/>
      <c r="GZ49" s="161"/>
      <c r="HA49" s="161"/>
      <c r="HB49" s="161"/>
      <c r="HC49" s="161"/>
      <c r="HD49" s="161"/>
      <c r="HE49" s="161"/>
      <c r="HF49" s="161"/>
      <c r="HG49" s="161"/>
      <c r="HH49" s="161"/>
      <c r="HI49" s="161"/>
      <c r="HJ49" s="161"/>
      <c r="HK49" s="161"/>
      <c r="HL49" s="161"/>
      <c r="HM49" s="161"/>
      <c r="HN49" s="161"/>
      <c r="HO49" s="161"/>
      <c r="HP49" s="161"/>
      <c r="HQ49" s="161"/>
      <c r="HR49" s="161"/>
      <c r="HS49" s="161"/>
      <c r="HT49" s="161"/>
      <c r="HU49" s="161"/>
      <c r="HV49" s="161"/>
      <c r="HW49" s="161"/>
      <c r="HX49" s="161"/>
      <c r="HY49" s="161"/>
      <c r="HZ49" s="161"/>
      <c r="IA49" s="161"/>
      <c r="IB49" s="161"/>
      <c r="IC49" s="161"/>
      <c r="ID49" s="161"/>
      <c r="IE49" s="161"/>
      <c r="IF49" s="161"/>
      <c r="IG49" s="161"/>
      <c r="IH49" s="161"/>
      <c r="II49" s="161"/>
      <c r="IJ49" s="161"/>
      <c r="IK49" s="161"/>
      <c r="IL49" s="161"/>
      <c r="IM49" s="161"/>
      <c r="IN49" s="161"/>
      <c r="IO49" s="161"/>
      <c r="IP49" s="161"/>
      <c r="IQ49" s="161"/>
      <c r="IR49" s="161"/>
      <c r="IS49" s="161"/>
      <c r="IT49" s="161"/>
      <c r="IU49" s="161"/>
      <c r="IV49" s="161"/>
      <c r="IW49" s="161"/>
      <c r="IX49" s="161"/>
      <c r="IY49" s="161"/>
      <c r="IZ49" s="161"/>
      <c r="JA49" s="161"/>
      <c r="JB49" s="161"/>
      <c r="JC49" s="161"/>
      <c r="JD49" s="161"/>
      <c r="JE49" s="161"/>
      <c r="JF49" s="161"/>
      <c r="JG49" s="161"/>
      <c r="JH49" s="161"/>
      <c r="JI49" s="161"/>
      <c r="JJ49" s="161"/>
      <c r="JK49" s="161"/>
      <c r="JL49" s="161"/>
      <c r="JM49" s="161"/>
      <c r="JN49" s="161"/>
      <c r="JO49" s="161"/>
      <c r="JP49" s="161"/>
      <c r="JQ49" s="161"/>
      <c r="JR49" s="161"/>
      <c r="JS49" s="161"/>
      <c r="JT49" s="161"/>
      <c r="JU49" s="161"/>
      <c r="JV49" s="161"/>
      <c r="JW49" s="161"/>
      <c r="JX49" s="161"/>
      <c r="JY49" s="161"/>
      <c r="JZ49" s="161"/>
      <c r="KA49" s="161"/>
      <c r="KB49" s="161"/>
      <c r="KC49" s="161"/>
      <c r="KD49" s="161"/>
      <c r="KE49" s="161"/>
      <c r="KF49" s="161"/>
      <c r="KG49" s="161"/>
      <c r="KH49" s="161"/>
      <c r="KI49" s="161"/>
      <c r="KJ49" s="161"/>
      <c r="KK49" s="161"/>
      <c r="KL49" s="161"/>
      <c r="KM49" s="161"/>
      <c r="KN49" s="161"/>
      <c r="KO49" s="161"/>
      <c r="KP49" s="161"/>
      <c r="KQ49" s="161"/>
      <c r="KR49" s="161"/>
      <c r="KS49" s="161"/>
      <c r="KT49" s="161"/>
      <c r="KU49" s="161"/>
      <c r="KV49" s="161"/>
      <c r="KW49" s="161"/>
      <c r="KX49" s="161"/>
      <c r="KY49" s="161"/>
      <c r="KZ49" s="161"/>
      <c r="LA49" s="161"/>
      <c r="LB49" s="161"/>
      <c r="LC49" s="161"/>
      <c r="LD49" s="161"/>
      <c r="LE49" s="161"/>
      <c r="LF49" s="161"/>
      <c r="LG49" s="161"/>
      <c r="LH49" s="161"/>
      <c r="LI49" s="161"/>
      <c r="LJ49" s="161"/>
      <c r="LK49" s="161"/>
      <c r="LL49" s="161"/>
      <c r="LM49" s="161"/>
      <c r="LN49" s="161"/>
      <c r="LO49" s="161"/>
      <c r="LP49" s="161"/>
      <c r="LQ49" s="161"/>
      <c r="LR49" s="161"/>
      <c r="LS49" s="161"/>
      <c r="LT49" s="161"/>
      <c r="LU49" s="161"/>
      <c r="LV49" s="161"/>
      <c r="LW49" s="161"/>
      <c r="LX49" s="161"/>
      <c r="LY49" s="161"/>
      <c r="LZ49" s="161"/>
      <c r="MA49" s="161"/>
      <c r="MB49" s="161"/>
      <c r="MC49" s="161"/>
      <c r="MD49" s="161"/>
      <c r="ME49" s="161"/>
      <c r="MF49" s="161"/>
      <c r="MG49" s="161"/>
      <c r="MH49" s="161"/>
      <c r="MI49" s="161"/>
      <c r="MJ49" s="161"/>
      <c r="MK49" s="161"/>
      <c r="ML49" s="161"/>
      <c r="MM49" s="161"/>
      <c r="MN49" s="161"/>
      <c r="MO49" s="161"/>
      <c r="MP49" s="161"/>
      <c r="MQ49" s="161"/>
      <c r="MR49" s="161"/>
      <c r="MS49" s="161"/>
      <c r="MT49" s="161"/>
      <c r="MU49" s="161"/>
      <c r="MV49" s="161"/>
      <c r="MW49" s="161"/>
      <c r="MX49" s="161"/>
      <c r="MY49" s="161"/>
      <c r="MZ49" s="161"/>
      <c r="NA49" s="161"/>
      <c r="NB49" s="161"/>
      <c r="NC49" s="161"/>
      <c r="ND49" s="161"/>
      <c r="NE49" s="161"/>
      <c r="NF49" s="161"/>
      <c r="NG49" s="161"/>
      <c r="NH49" s="161"/>
      <c r="NI49" s="161"/>
      <c r="NJ49" s="161"/>
      <c r="NK49" s="161"/>
      <c r="NL49" s="161"/>
      <c r="NM49" s="161"/>
      <c r="NN49" s="161"/>
      <c r="NO49" s="161"/>
      <c r="NP49" s="161"/>
      <c r="NQ49" s="161"/>
      <c r="NR49" s="161"/>
      <c r="NS49" s="161"/>
      <c r="NT49" s="161"/>
      <c r="NU49" s="161"/>
      <c r="NV49" s="161"/>
      <c r="NW49" s="161"/>
      <c r="NX49" s="161"/>
      <c r="NY49" s="161"/>
      <c r="NZ49" s="161"/>
      <c r="OA49" s="161"/>
      <c r="OB49" s="161"/>
      <c r="OC49" s="161"/>
      <c r="OD49" s="161"/>
      <c r="OE49" s="161"/>
      <c r="OF49" s="161"/>
      <c r="OG49" s="161"/>
      <c r="OH49" s="161"/>
      <c r="OI49" s="161"/>
      <c r="OJ49" s="161"/>
      <c r="OK49" s="161"/>
      <c r="OL49" s="161"/>
      <c r="OM49" s="161"/>
      <c r="ON49" s="161"/>
      <c r="OO49" s="161"/>
      <c r="OP49" s="161"/>
      <c r="OQ49" s="161"/>
      <c r="OR49" s="161"/>
      <c r="OS49" s="161"/>
      <c r="OT49" s="161"/>
      <c r="OU49" s="161"/>
      <c r="OV49" s="161"/>
      <c r="OW49" s="161"/>
      <c r="OX49" s="161"/>
      <c r="OY49" s="161"/>
      <c r="OZ49" s="161"/>
      <c r="PA49" s="161"/>
      <c r="PB49" s="161"/>
      <c r="PC49" s="161"/>
      <c r="PD49" s="161"/>
      <c r="PE49" s="161"/>
      <c r="PF49" s="161"/>
      <c r="PG49" s="161"/>
      <c r="PH49" s="161"/>
      <c r="PI49" s="161"/>
      <c r="PJ49" s="161"/>
      <c r="PK49" s="161"/>
      <c r="PL49" s="161"/>
      <c r="PM49" s="161"/>
      <c r="PN49" s="161"/>
      <c r="PO49" s="161"/>
      <c r="PP49" s="161"/>
      <c r="PQ49" s="161"/>
      <c r="PR49" s="161"/>
      <c r="PS49" s="161"/>
      <c r="PT49" s="161"/>
      <c r="PU49" s="161"/>
      <c r="PV49" s="161"/>
      <c r="PW49" s="161"/>
      <c r="PX49" s="161"/>
      <c r="PY49" s="161"/>
      <c r="PZ49" s="161"/>
      <c r="QA49" s="161"/>
      <c r="QB49" s="161"/>
      <c r="QC49" s="161"/>
      <c r="QD49" s="161"/>
      <c r="QE49" s="161"/>
      <c r="QF49" s="161"/>
      <c r="QG49" s="161"/>
      <c r="QH49" s="161"/>
      <c r="QI49" s="161"/>
      <c r="QJ49" s="161"/>
      <c r="QK49" s="161"/>
      <c r="QL49" s="161"/>
      <c r="QM49" s="161"/>
      <c r="QN49" s="161"/>
      <c r="QO49" s="161"/>
      <c r="QP49" s="161"/>
      <c r="QQ49" s="161"/>
      <c r="QR49" s="161"/>
      <c r="QS49" s="161"/>
      <c r="QT49" s="161"/>
      <c r="QU49" s="161"/>
      <c r="QV49" s="161"/>
      <c r="QW49" s="161"/>
      <c r="QX49" s="161"/>
      <c r="QY49" s="161"/>
      <c r="QZ49" s="161"/>
      <c r="RA49" s="161"/>
      <c r="RB49" s="161"/>
      <c r="RC49" s="161"/>
      <c r="RD49" s="161"/>
      <c r="RE49" s="161"/>
      <c r="RF49" s="161"/>
      <c r="RG49" s="161"/>
      <c r="RH49" s="161"/>
      <c r="RI49" s="161"/>
      <c r="RJ49" s="161"/>
      <c r="RK49" s="161"/>
      <c r="RL49" s="161"/>
      <c r="RM49" s="161"/>
      <c r="RN49" s="161"/>
      <c r="RO49" s="161"/>
      <c r="RP49" s="161"/>
      <c r="RQ49" s="161"/>
      <c r="RR49" s="161"/>
      <c r="RS49" s="161"/>
      <c r="RT49" s="161"/>
      <c r="RU49" s="161"/>
      <c r="RV49" s="161"/>
      <c r="RW49" s="161"/>
      <c r="RX49" s="161"/>
      <c r="RY49" s="161"/>
      <c r="RZ49" s="161"/>
      <c r="SA49" s="161"/>
      <c r="SB49" s="161"/>
      <c r="SC49" s="161"/>
      <c r="SD49" s="161"/>
      <c r="SE49" s="161"/>
      <c r="SF49" s="161"/>
      <c r="SG49" s="161"/>
      <c r="SH49" s="161"/>
      <c r="SI49" s="161"/>
      <c r="SJ49" s="161"/>
      <c r="SK49" s="161"/>
      <c r="SL49" s="161"/>
      <c r="SM49" s="161"/>
      <c r="SN49" s="161"/>
      <c r="SO49" s="161"/>
      <c r="SP49" s="161"/>
      <c r="SQ49" s="161"/>
      <c r="SR49" s="161"/>
      <c r="SS49" s="161"/>
      <c r="ST49" s="161"/>
      <c r="SU49" s="161"/>
      <c r="SV49" s="161"/>
      <c r="SW49" s="161"/>
      <c r="SX49" s="161"/>
      <c r="SY49" s="161"/>
      <c r="SZ49" s="161"/>
      <c r="TA49" s="161"/>
      <c r="TB49" s="161"/>
      <c r="TC49" s="161"/>
      <c r="TD49" s="161"/>
      <c r="TE49" s="161"/>
      <c r="TF49" s="161"/>
      <c r="TG49" s="161"/>
      <c r="TH49" s="161"/>
      <c r="TI49" s="161"/>
      <c r="TJ49" s="161"/>
      <c r="TK49" s="161"/>
      <c r="TL49" s="161"/>
      <c r="TM49" s="161"/>
      <c r="TN49" s="161"/>
      <c r="TO49" s="161"/>
      <c r="TP49" s="161"/>
      <c r="TQ49" s="161"/>
      <c r="TR49" s="161"/>
      <c r="TS49" s="161"/>
      <c r="TT49" s="161"/>
      <c r="TU49" s="161"/>
      <c r="TV49" s="161"/>
      <c r="TW49" s="161"/>
      <c r="TX49" s="161"/>
      <c r="TY49" s="161"/>
      <c r="TZ49" s="161"/>
      <c r="UA49" s="161"/>
      <c r="UB49" s="161"/>
      <c r="UC49" s="161"/>
      <c r="UD49" s="161"/>
      <c r="UE49" s="161"/>
      <c r="UF49" s="161"/>
      <c r="UG49" s="161"/>
      <c r="UH49" s="161"/>
      <c r="UI49" s="161"/>
      <c r="UJ49" s="161"/>
      <c r="UK49" s="161"/>
      <c r="UL49" s="161"/>
      <c r="UM49" s="161"/>
      <c r="UN49" s="161"/>
      <c r="UO49" s="161"/>
      <c r="UP49" s="161"/>
      <c r="UQ49" s="161"/>
      <c r="UR49" s="161"/>
      <c r="US49" s="161"/>
      <c r="UT49" s="161"/>
      <c r="UU49" s="161"/>
      <c r="UV49" s="161"/>
      <c r="UW49" s="161"/>
      <c r="UX49" s="161"/>
      <c r="UY49" s="161"/>
      <c r="UZ49" s="161"/>
      <c r="VA49" s="161"/>
      <c r="VB49" s="161"/>
      <c r="VC49" s="161"/>
      <c r="VD49" s="161"/>
      <c r="VE49" s="161"/>
      <c r="VF49" s="161"/>
      <c r="VG49" s="161"/>
      <c r="VH49" s="161"/>
      <c r="VI49" s="161"/>
      <c r="VJ49" s="161"/>
      <c r="VK49" s="161"/>
      <c r="VL49" s="161"/>
      <c r="VM49" s="161"/>
      <c r="VN49" s="161"/>
      <c r="VO49" s="161"/>
      <c r="VP49" s="161"/>
      <c r="VQ49" s="161"/>
      <c r="VR49" s="161"/>
      <c r="VS49" s="161"/>
      <c r="VT49" s="161"/>
      <c r="VU49" s="161"/>
      <c r="VV49" s="161"/>
      <c r="VW49" s="161"/>
      <c r="VX49" s="161"/>
      <c r="VY49" s="161"/>
      <c r="VZ49" s="161"/>
      <c r="WA49" s="161"/>
      <c r="WB49" s="161"/>
      <c r="WC49" s="161"/>
      <c r="WD49" s="161"/>
      <c r="WE49" s="161"/>
      <c r="WF49" s="161"/>
      <c r="WG49" s="161"/>
      <c r="WH49" s="161"/>
      <c r="WI49" s="161"/>
      <c r="WJ49" s="161"/>
      <c r="WK49" s="161"/>
      <c r="WL49" s="161"/>
      <c r="WM49" s="161"/>
      <c r="WN49" s="161"/>
      <c r="WO49" s="161"/>
      <c r="WP49" s="161"/>
      <c r="WQ49" s="161"/>
      <c r="WR49" s="161"/>
      <c r="WS49" s="161"/>
      <c r="WT49" s="161"/>
      <c r="WU49" s="161"/>
      <c r="WV49" s="161"/>
      <c r="WW49" s="161"/>
      <c r="WX49" s="161"/>
      <c r="WY49" s="161"/>
      <c r="WZ49" s="161"/>
      <c r="XA49" s="161"/>
      <c r="XB49" s="161"/>
      <c r="XC49" s="161"/>
      <c r="XD49" s="161"/>
      <c r="XE49" s="161"/>
      <c r="XF49" s="161"/>
      <c r="XG49" s="161"/>
      <c r="XH49" s="161"/>
      <c r="XI49" s="161"/>
      <c r="XJ49" s="161"/>
      <c r="XK49" s="161"/>
      <c r="XL49" s="161"/>
      <c r="XM49" s="161"/>
      <c r="XN49" s="161"/>
      <c r="XO49" s="161"/>
      <c r="XP49" s="161"/>
      <c r="XQ49" s="161"/>
      <c r="XR49" s="161"/>
      <c r="XS49" s="161"/>
      <c r="XT49" s="161"/>
      <c r="XU49" s="161"/>
      <c r="XV49" s="161"/>
      <c r="XW49" s="161"/>
      <c r="XX49" s="161"/>
      <c r="XY49" s="161"/>
      <c r="XZ49" s="161"/>
      <c r="YA49" s="161"/>
      <c r="YB49" s="161"/>
      <c r="YC49" s="161"/>
      <c r="YD49" s="161"/>
      <c r="YE49" s="161"/>
      <c r="YF49" s="161"/>
      <c r="YG49" s="161"/>
      <c r="YH49" s="161"/>
      <c r="YI49" s="161"/>
      <c r="YJ49" s="161"/>
      <c r="YK49" s="161"/>
      <c r="YL49" s="161"/>
      <c r="YM49" s="161"/>
      <c r="YN49" s="161"/>
      <c r="YO49" s="161"/>
      <c r="YP49" s="161"/>
      <c r="YQ49" s="161"/>
      <c r="YR49" s="161"/>
      <c r="YS49" s="161"/>
      <c r="YT49" s="161"/>
      <c r="YU49" s="161"/>
      <c r="YV49" s="161"/>
      <c r="YW49" s="161"/>
      <c r="YX49" s="161"/>
      <c r="YY49" s="161"/>
      <c r="YZ49" s="161"/>
      <c r="ZA49" s="161"/>
      <c r="ZB49" s="161"/>
      <c r="ZC49" s="161"/>
      <c r="ZD49" s="161"/>
      <c r="ZE49" s="161"/>
      <c r="ZF49" s="161"/>
      <c r="ZG49" s="161"/>
      <c r="ZH49" s="161"/>
      <c r="ZI49" s="161"/>
      <c r="ZJ49" s="161"/>
      <c r="ZK49" s="161"/>
      <c r="ZL49" s="161"/>
      <c r="ZM49" s="161"/>
      <c r="ZN49" s="161"/>
      <c r="ZO49" s="161"/>
      <c r="ZP49" s="161"/>
      <c r="ZQ49" s="161"/>
      <c r="ZR49" s="161"/>
      <c r="ZS49" s="161"/>
      <c r="ZT49" s="161"/>
      <c r="ZU49" s="161"/>
      <c r="ZV49" s="161"/>
      <c r="ZW49" s="161"/>
      <c r="ZX49" s="161"/>
      <c r="ZY49" s="161"/>
      <c r="ZZ49" s="161"/>
      <c r="AAA49" s="161"/>
      <c r="AAB49" s="161"/>
      <c r="AAC49" s="161"/>
      <c r="AAD49" s="161"/>
      <c r="AAE49" s="161"/>
      <c r="AAF49" s="161"/>
      <c r="AAG49" s="161"/>
      <c r="AAH49" s="161"/>
      <c r="AAI49" s="161"/>
      <c r="AAJ49" s="161"/>
      <c r="AAK49" s="161"/>
      <c r="AAL49" s="161"/>
      <c r="AAM49" s="161"/>
      <c r="AAN49" s="161"/>
      <c r="AAO49" s="161"/>
      <c r="AAP49" s="161"/>
      <c r="AAQ49" s="161"/>
      <c r="AAR49" s="161"/>
      <c r="AAS49" s="161"/>
      <c r="AAT49" s="161"/>
      <c r="AAU49" s="161"/>
      <c r="AAV49" s="161"/>
      <c r="AAW49" s="161"/>
      <c r="AAX49" s="161"/>
      <c r="AAY49" s="161"/>
      <c r="AAZ49" s="161"/>
      <c r="ABA49" s="161"/>
      <c r="ABB49" s="161"/>
      <c r="ABC49" s="161"/>
      <c r="ABD49" s="161"/>
      <c r="ABE49" s="161"/>
      <c r="ABF49" s="161"/>
      <c r="ABG49" s="161"/>
      <c r="ABH49" s="161"/>
      <c r="ABI49" s="161"/>
      <c r="ABJ49" s="161"/>
      <c r="ABK49" s="161"/>
      <c r="ABL49" s="161"/>
      <c r="ABM49" s="161"/>
      <c r="ABN49" s="161"/>
      <c r="ABO49" s="161"/>
      <c r="ABP49" s="161"/>
      <c r="ABQ49" s="161"/>
      <c r="ABR49" s="161"/>
      <c r="ABS49" s="161"/>
      <c r="ABT49" s="161"/>
      <c r="ABU49" s="161"/>
      <c r="ABV49" s="161"/>
      <c r="ABW49" s="161"/>
      <c r="ABX49" s="161"/>
      <c r="ABY49" s="161"/>
      <c r="ABZ49" s="161"/>
      <c r="ACA49" s="161"/>
      <c r="ACB49" s="161"/>
      <c r="ACC49" s="161"/>
      <c r="ACD49" s="161"/>
      <c r="ACE49" s="161"/>
      <c r="ACF49" s="161"/>
      <c r="ACG49" s="161"/>
      <c r="ACH49" s="161"/>
      <c r="ACI49" s="161"/>
      <c r="ACJ49" s="161"/>
      <c r="ACK49" s="161"/>
      <c r="ACL49" s="161"/>
      <c r="ACM49" s="161"/>
      <c r="ACN49" s="161"/>
      <c r="ACO49" s="161"/>
      <c r="ACP49" s="161"/>
      <c r="ACQ49" s="161"/>
      <c r="ACR49" s="161"/>
      <c r="ACS49" s="161"/>
      <c r="ACT49" s="161"/>
      <c r="ACU49" s="161"/>
      <c r="ACV49" s="161"/>
      <c r="ACW49" s="161"/>
      <c r="ACX49" s="161"/>
      <c r="ACY49" s="161"/>
      <c r="ACZ49" s="161"/>
      <c r="ADA49" s="161"/>
      <c r="ADB49" s="161"/>
      <c r="ADC49" s="161"/>
      <c r="ADD49" s="161"/>
      <c r="ADE49" s="161"/>
      <c r="ADF49" s="161"/>
      <c r="ADG49" s="161"/>
      <c r="ADH49" s="161"/>
      <c r="ADI49" s="161"/>
      <c r="ADJ49" s="161"/>
      <c r="ADK49" s="161"/>
      <c r="ADL49" s="161"/>
      <c r="ADM49" s="161"/>
      <c r="ADN49" s="161"/>
      <c r="ADO49" s="161"/>
      <c r="ADP49" s="161"/>
      <c r="ADQ49" s="161"/>
      <c r="ADR49" s="161"/>
      <c r="ADS49" s="161"/>
      <c r="ADT49" s="161"/>
      <c r="ADU49" s="161"/>
      <c r="ADV49" s="161"/>
      <c r="ADW49" s="161"/>
      <c r="ADX49" s="161"/>
      <c r="ADY49" s="161"/>
      <c r="ADZ49" s="161"/>
      <c r="AEA49" s="161"/>
      <c r="AEB49" s="161"/>
      <c r="AEC49" s="161"/>
      <c r="AED49" s="161"/>
      <c r="AEE49" s="161"/>
      <c r="AEF49" s="161"/>
      <c r="AEG49" s="161"/>
      <c r="AEH49" s="161"/>
      <c r="AEI49" s="161"/>
      <c r="AEJ49" s="161"/>
      <c r="AEK49" s="161"/>
      <c r="AEL49" s="161"/>
      <c r="AEM49" s="161"/>
      <c r="AEN49" s="161"/>
      <c r="AEO49" s="161"/>
      <c r="AEP49" s="161"/>
      <c r="AEQ49" s="161"/>
      <c r="AER49" s="161"/>
      <c r="AES49" s="161"/>
      <c r="AET49" s="161"/>
      <c r="AEU49" s="161"/>
      <c r="AEV49" s="161"/>
      <c r="AEW49" s="161"/>
      <c r="AEX49" s="161"/>
      <c r="AEY49" s="161"/>
      <c r="AEZ49" s="161"/>
      <c r="AFA49" s="161"/>
      <c r="AFB49" s="161"/>
      <c r="AFC49" s="161"/>
      <c r="AFD49" s="161"/>
      <c r="AFE49" s="161"/>
      <c r="AFF49" s="161"/>
      <c r="AFG49" s="161"/>
      <c r="AFH49" s="161"/>
      <c r="AFI49" s="161"/>
      <c r="AFJ49" s="161"/>
      <c r="AFK49" s="161"/>
      <c r="AFL49" s="161"/>
      <c r="AFM49" s="161"/>
      <c r="AFN49" s="161"/>
      <c r="AFO49" s="161"/>
      <c r="AFP49" s="161"/>
      <c r="AFQ49" s="161"/>
      <c r="AFR49" s="161"/>
      <c r="AFS49" s="161"/>
      <c r="AFT49" s="161"/>
      <c r="AFU49" s="161"/>
      <c r="AFV49" s="161"/>
      <c r="AFW49" s="161"/>
      <c r="AFX49" s="161"/>
      <c r="AFY49" s="161"/>
      <c r="AFZ49" s="161"/>
      <c r="AGA49" s="161"/>
      <c r="AGB49" s="161"/>
      <c r="AGC49" s="161"/>
      <c r="AGD49" s="161"/>
      <c r="AGE49" s="161"/>
      <c r="AGF49" s="161"/>
      <c r="AGG49" s="161"/>
      <c r="AGH49" s="161"/>
      <c r="AGI49" s="161"/>
      <c r="AGJ49" s="161"/>
      <c r="AGK49" s="161"/>
      <c r="AGL49" s="161"/>
      <c r="AGM49" s="161"/>
      <c r="AGN49" s="161"/>
      <c r="AGO49" s="161"/>
      <c r="AGP49" s="161"/>
      <c r="AGQ49" s="161"/>
      <c r="AGR49" s="161"/>
      <c r="AGS49" s="161"/>
      <c r="AGT49" s="161"/>
      <c r="AGU49" s="161"/>
      <c r="AGV49" s="161"/>
      <c r="AGW49" s="161"/>
      <c r="AGX49" s="161"/>
      <c r="AGY49" s="161"/>
      <c r="AGZ49" s="161"/>
      <c r="AHA49" s="161"/>
      <c r="AHB49" s="161"/>
      <c r="AHC49" s="161"/>
      <c r="AHD49" s="161"/>
      <c r="AHE49" s="161"/>
      <c r="AHF49" s="161"/>
      <c r="AHG49" s="161"/>
      <c r="AHH49" s="161"/>
      <c r="AHI49" s="161"/>
      <c r="AHJ49" s="161"/>
      <c r="AHK49" s="161"/>
      <c r="AHL49" s="161"/>
      <c r="AHM49" s="161"/>
      <c r="AHN49" s="161"/>
      <c r="AHO49" s="161"/>
      <c r="AHP49" s="161"/>
      <c r="AHQ49" s="161"/>
      <c r="AHR49" s="161"/>
      <c r="AHS49" s="161"/>
      <c r="AHT49" s="161"/>
      <c r="AHU49" s="161"/>
      <c r="AHV49" s="161"/>
      <c r="AHW49" s="161"/>
      <c r="AHX49" s="161"/>
      <c r="AHY49" s="161"/>
      <c r="AHZ49" s="161"/>
      <c r="AIA49" s="161"/>
      <c r="AIB49" s="161"/>
      <c r="AIC49" s="161"/>
      <c r="AID49" s="161"/>
      <c r="AIE49" s="161"/>
      <c r="AIF49" s="161"/>
      <c r="AIG49" s="161"/>
      <c r="AIH49" s="161"/>
      <c r="AII49" s="161"/>
      <c r="AIJ49" s="161"/>
      <c r="AIK49" s="161"/>
      <c r="AIL49" s="161"/>
      <c r="AIM49" s="161"/>
      <c r="AIN49" s="161"/>
      <c r="AIO49" s="161"/>
      <c r="AIP49" s="161"/>
      <c r="AIQ49" s="161"/>
      <c r="AIR49" s="161"/>
      <c r="AIS49" s="161"/>
      <c r="AIT49" s="161"/>
      <c r="AIU49" s="161"/>
      <c r="AIV49" s="161"/>
      <c r="AIW49" s="161"/>
      <c r="AIX49" s="161"/>
      <c r="AIY49" s="161"/>
      <c r="AIZ49" s="161"/>
      <c r="AJA49" s="161"/>
      <c r="AJB49" s="161"/>
      <c r="AJC49" s="161"/>
      <c r="AJD49" s="161"/>
      <c r="AJE49" s="161"/>
      <c r="AJF49" s="161"/>
      <c r="AJG49" s="161"/>
      <c r="AJH49" s="161"/>
      <c r="AJI49" s="161"/>
      <c r="AJJ49" s="161"/>
      <c r="AJK49" s="161"/>
      <c r="AJL49" s="161"/>
      <c r="AJM49" s="161"/>
      <c r="AJN49" s="161"/>
      <c r="AJO49" s="161"/>
      <c r="AJP49" s="161"/>
      <c r="AJQ49" s="161"/>
      <c r="AJR49" s="161"/>
      <c r="AJS49" s="161"/>
      <c r="AJT49" s="161"/>
      <c r="AJU49" s="161"/>
      <c r="AJV49" s="161"/>
      <c r="AJW49" s="161"/>
      <c r="AJX49" s="161"/>
      <c r="AJY49" s="161"/>
      <c r="AJZ49" s="161"/>
      <c r="AKA49" s="161"/>
      <c r="AKB49" s="161"/>
      <c r="AKC49" s="161"/>
      <c r="AKD49" s="161"/>
      <c r="AKE49" s="161"/>
      <c r="AKF49" s="161"/>
      <c r="AKG49" s="161"/>
      <c r="AKH49" s="161"/>
      <c r="AKI49" s="161"/>
      <c r="AKJ49" s="161"/>
      <c r="AKK49" s="161"/>
      <c r="AKL49" s="161"/>
      <c r="AKM49" s="161"/>
      <c r="AKN49" s="161"/>
      <c r="AKO49" s="161"/>
      <c r="AKP49" s="161"/>
      <c r="AKQ49" s="161"/>
      <c r="AKR49" s="161"/>
      <c r="AKS49" s="161"/>
      <c r="AKT49" s="161"/>
      <c r="AKU49" s="161"/>
      <c r="AKV49" s="161"/>
      <c r="AKW49" s="161"/>
      <c r="AKX49" s="161"/>
      <c r="AKY49" s="161"/>
      <c r="AKZ49" s="161"/>
      <c r="ALA49" s="161"/>
      <c r="ALB49" s="161"/>
      <c r="ALC49" s="161"/>
      <c r="ALD49" s="161"/>
      <c r="ALE49" s="161"/>
      <c r="ALF49" s="161"/>
      <c r="ALG49" s="161"/>
      <c r="ALH49" s="161"/>
      <c r="ALI49" s="161"/>
      <c r="ALJ49" s="161"/>
      <c r="ALK49" s="161"/>
      <c r="ALL49" s="161"/>
      <c r="ALM49" s="161"/>
      <c r="ALN49" s="161"/>
      <c r="ALO49" s="161"/>
      <c r="ALP49" s="161"/>
      <c r="ALQ49" s="161"/>
      <c r="ALR49" s="161"/>
      <c r="ALS49" s="161"/>
      <c r="ALT49" s="161"/>
      <c r="ALU49" s="161"/>
      <c r="ALV49" s="161"/>
      <c r="ALW49" s="161"/>
      <c r="ALX49" s="161"/>
      <c r="ALY49" s="161"/>
      <c r="ALZ49" s="161"/>
      <c r="AMA49" s="161"/>
      <c r="AMB49" s="161"/>
      <c r="AMC49" s="161"/>
      <c r="AMD49" s="161"/>
      <c r="AME49" s="161"/>
      <c r="AMF49" s="161"/>
      <c r="AMG49" s="161"/>
      <c r="AMH49" s="161"/>
      <c r="AMI49" s="161"/>
    </row>
    <row r="50" spans="1:2686" s="163" customFormat="1" x14ac:dyDescent="0.25">
      <c r="A50" s="16" t="s">
        <v>313</v>
      </c>
      <c r="B50" s="14" t="s">
        <v>920</v>
      </c>
      <c r="C50" s="14" t="s">
        <v>174</v>
      </c>
      <c r="D50" s="139">
        <v>6226</v>
      </c>
      <c r="E50" s="139" t="s">
        <v>1192</v>
      </c>
      <c r="F50" s="139" t="s">
        <v>1191</v>
      </c>
      <c r="G50" s="14" t="s">
        <v>921</v>
      </c>
      <c r="H50" s="160" t="s">
        <v>922</v>
      </c>
      <c r="I50" s="14" t="s">
        <v>923</v>
      </c>
      <c r="J50" s="160" t="s">
        <v>924</v>
      </c>
      <c r="K50" s="14"/>
      <c r="L50" s="14"/>
      <c r="M50" s="14"/>
      <c r="N50" s="14"/>
      <c r="O50" s="14"/>
      <c r="P50" s="14"/>
      <c r="Q50" s="14"/>
      <c r="R50" s="14" t="s">
        <v>29</v>
      </c>
      <c r="S50" s="14"/>
      <c r="T50" s="14"/>
      <c r="U50" s="14"/>
      <c r="V50" s="14"/>
      <c r="W50" s="14"/>
      <c r="X50" s="14"/>
      <c r="Y50" s="14"/>
      <c r="Z50" s="14"/>
      <c r="AA50" s="161"/>
      <c r="AB50" s="161"/>
      <c r="AC50" s="161"/>
      <c r="AD50" s="161"/>
      <c r="AE50" s="161"/>
      <c r="AF50" s="161"/>
      <c r="AG50" s="161"/>
      <c r="AH50" s="161"/>
      <c r="AI50" s="161"/>
      <c r="AJ50" s="161"/>
      <c r="AK50" s="161"/>
      <c r="AL50" s="161"/>
      <c r="AM50" s="161"/>
      <c r="AN50" s="161"/>
      <c r="AO50" s="161"/>
      <c r="AP50" s="161"/>
      <c r="AQ50" s="161"/>
      <c r="AR50" s="161"/>
      <c r="AS50" s="161"/>
      <c r="AT50" s="161"/>
      <c r="AU50" s="161"/>
      <c r="AV50" s="161"/>
      <c r="AW50" s="161"/>
      <c r="AX50" s="161"/>
      <c r="AY50" s="161"/>
      <c r="AZ50" s="161"/>
      <c r="BA50" s="161"/>
      <c r="BB50" s="161"/>
      <c r="BC50" s="161"/>
      <c r="BD50" s="161"/>
      <c r="BE50" s="161"/>
      <c r="BF50" s="161"/>
      <c r="BG50" s="161"/>
      <c r="BH50" s="161"/>
      <c r="BI50" s="161"/>
      <c r="BJ50" s="161"/>
      <c r="BK50" s="161"/>
      <c r="BL50" s="161"/>
      <c r="BM50" s="161"/>
      <c r="BN50" s="161"/>
      <c r="BO50" s="161"/>
      <c r="BP50" s="161"/>
      <c r="BQ50" s="161"/>
      <c r="BR50" s="161"/>
      <c r="BS50" s="161"/>
      <c r="BT50" s="161"/>
      <c r="BU50" s="161"/>
      <c r="BV50" s="161"/>
      <c r="BW50" s="161"/>
      <c r="BX50" s="161"/>
      <c r="BY50" s="161"/>
      <c r="BZ50" s="161"/>
      <c r="CA50" s="161"/>
      <c r="CB50" s="161"/>
      <c r="CC50" s="161"/>
      <c r="CD50" s="161"/>
      <c r="CE50" s="161"/>
      <c r="CF50" s="161"/>
      <c r="CG50" s="161"/>
      <c r="CH50" s="161"/>
      <c r="CI50" s="161"/>
      <c r="CJ50" s="161"/>
      <c r="CK50" s="161"/>
      <c r="CL50" s="161"/>
      <c r="CM50" s="161"/>
      <c r="CN50" s="161"/>
      <c r="CO50" s="161"/>
      <c r="CP50" s="161"/>
      <c r="CQ50" s="161"/>
      <c r="CR50" s="161"/>
      <c r="CS50" s="161"/>
      <c r="CT50" s="161"/>
      <c r="CU50" s="161"/>
      <c r="CV50" s="161"/>
      <c r="CW50" s="161"/>
      <c r="CX50" s="161"/>
      <c r="CY50" s="161"/>
      <c r="CZ50" s="161"/>
      <c r="DA50" s="161"/>
      <c r="DB50" s="161"/>
      <c r="DC50" s="161"/>
      <c r="DD50" s="161"/>
      <c r="DE50" s="161"/>
      <c r="DF50" s="161"/>
      <c r="DG50" s="161"/>
      <c r="DH50" s="161"/>
      <c r="DI50" s="161"/>
      <c r="DJ50" s="161"/>
      <c r="DK50" s="161"/>
      <c r="DL50" s="161"/>
      <c r="DM50" s="161"/>
      <c r="DN50" s="161"/>
      <c r="DO50" s="161"/>
      <c r="DP50" s="161"/>
      <c r="DQ50" s="161"/>
      <c r="DR50" s="161"/>
      <c r="DS50" s="161"/>
      <c r="DT50" s="161"/>
      <c r="DU50" s="161"/>
      <c r="DV50" s="161"/>
      <c r="DW50" s="161"/>
      <c r="DX50" s="161"/>
      <c r="DY50" s="161"/>
      <c r="DZ50" s="161"/>
      <c r="EA50" s="161"/>
      <c r="EB50" s="161"/>
      <c r="EC50" s="161"/>
      <c r="ED50" s="161"/>
      <c r="EE50" s="161"/>
      <c r="EF50" s="161"/>
      <c r="EG50" s="161"/>
      <c r="EH50" s="161"/>
      <c r="EI50" s="161"/>
      <c r="EJ50" s="161"/>
      <c r="EK50" s="161"/>
      <c r="EL50" s="161"/>
      <c r="EM50" s="161"/>
      <c r="EN50" s="161"/>
      <c r="EO50" s="161"/>
      <c r="EP50" s="161"/>
      <c r="EQ50" s="161"/>
      <c r="ER50" s="161"/>
      <c r="ES50" s="161"/>
      <c r="ET50" s="161"/>
      <c r="EU50" s="161"/>
      <c r="EV50" s="161"/>
      <c r="EW50" s="161"/>
      <c r="EX50" s="161"/>
      <c r="EY50" s="161"/>
      <c r="EZ50" s="161"/>
      <c r="FA50" s="161"/>
      <c r="FB50" s="161"/>
      <c r="FC50" s="161"/>
      <c r="FD50" s="161"/>
      <c r="FE50" s="161"/>
      <c r="FF50" s="161"/>
      <c r="FG50" s="161"/>
      <c r="FH50" s="161"/>
      <c r="FI50" s="161"/>
      <c r="FJ50" s="161"/>
      <c r="FK50" s="161"/>
      <c r="FL50" s="161"/>
      <c r="FM50" s="161"/>
      <c r="FN50" s="161"/>
      <c r="FO50" s="161"/>
      <c r="FP50" s="161"/>
      <c r="FQ50" s="161"/>
      <c r="FR50" s="161"/>
      <c r="FS50" s="161"/>
      <c r="FT50" s="161"/>
      <c r="FU50" s="161"/>
      <c r="FV50" s="161"/>
      <c r="FW50" s="161"/>
      <c r="FX50" s="161"/>
      <c r="FY50" s="161"/>
      <c r="FZ50" s="161"/>
      <c r="GA50" s="161"/>
      <c r="GB50" s="161"/>
      <c r="GC50" s="161"/>
      <c r="GD50" s="161"/>
      <c r="GE50" s="161"/>
      <c r="GF50" s="161"/>
      <c r="GG50" s="161"/>
      <c r="GH50" s="161"/>
      <c r="GI50" s="161"/>
      <c r="GJ50" s="161"/>
      <c r="GK50" s="161"/>
      <c r="GL50" s="161"/>
      <c r="GM50" s="161"/>
      <c r="GN50" s="161"/>
      <c r="GO50" s="161"/>
      <c r="GP50" s="161"/>
      <c r="GQ50" s="161"/>
      <c r="GR50" s="161"/>
      <c r="GS50" s="161"/>
      <c r="GT50" s="161"/>
      <c r="GU50" s="161"/>
      <c r="GV50" s="161"/>
      <c r="GW50" s="161"/>
      <c r="GX50" s="161"/>
      <c r="GY50" s="161"/>
      <c r="GZ50" s="161"/>
      <c r="HA50" s="161"/>
      <c r="HB50" s="161"/>
      <c r="HC50" s="161"/>
      <c r="HD50" s="161"/>
      <c r="HE50" s="161"/>
      <c r="HF50" s="161"/>
      <c r="HG50" s="161"/>
      <c r="HH50" s="161"/>
      <c r="HI50" s="161"/>
      <c r="HJ50" s="161"/>
      <c r="HK50" s="161"/>
      <c r="HL50" s="161"/>
      <c r="HM50" s="161"/>
      <c r="HN50" s="161"/>
      <c r="HO50" s="161"/>
      <c r="HP50" s="161"/>
      <c r="HQ50" s="161"/>
      <c r="HR50" s="161"/>
      <c r="HS50" s="161"/>
      <c r="HT50" s="161"/>
      <c r="HU50" s="161"/>
      <c r="HV50" s="161"/>
      <c r="HW50" s="161"/>
      <c r="HX50" s="161"/>
      <c r="HY50" s="161"/>
      <c r="HZ50" s="161"/>
      <c r="IA50" s="161"/>
      <c r="IB50" s="161"/>
      <c r="IC50" s="161"/>
      <c r="ID50" s="161"/>
      <c r="IE50" s="161"/>
      <c r="IF50" s="161"/>
      <c r="IG50" s="161"/>
      <c r="IH50" s="161"/>
      <c r="II50" s="161"/>
      <c r="IJ50" s="161"/>
      <c r="IK50" s="161"/>
      <c r="IL50" s="161"/>
      <c r="IM50" s="161"/>
      <c r="IN50" s="161"/>
      <c r="IO50" s="161"/>
      <c r="IP50" s="161"/>
      <c r="IQ50" s="161"/>
      <c r="IR50" s="161"/>
      <c r="IS50" s="161"/>
      <c r="IT50" s="161"/>
      <c r="IU50" s="161"/>
      <c r="IV50" s="161"/>
      <c r="IW50" s="161"/>
      <c r="IX50" s="161"/>
      <c r="IY50" s="161"/>
      <c r="IZ50" s="161"/>
      <c r="JA50" s="161"/>
      <c r="JB50" s="161"/>
      <c r="JC50" s="161"/>
      <c r="JD50" s="161"/>
      <c r="JE50" s="161"/>
      <c r="JF50" s="161"/>
      <c r="JG50" s="161"/>
      <c r="JH50" s="161"/>
      <c r="JI50" s="161"/>
      <c r="JJ50" s="161"/>
      <c r="JK50" s="161"/>
      <c r="JL50" s="161"/>
      <c r="JM50" s="161"/>
      <c r="JN50" s="161"/>
      <c r="JO50" s="161"/>
      <c r="JP50" s="161"/>
      <c r="JQ50" s="161"/>
      <c r="JR50" s="161"/>
      <c r="JS50" s="161"/>
      <c r="JT50" s="161"/>
      <c r="JU50" s="161"/>
      <c r="JV50" s="161"/>
      <c r="JW50" s="161"/>
      <c r="JX50" s="161"/>
      <c r="JY50" s="161"/>
      <c r="JZ50" s="161"/>
      <c r="KA50" s="161"/>
      <c r="KB50" s="161"/>
      <c r="KC50" s="161"/>
      <c r="KD50" s="161"/>
      <c r="KE50" s="161"/>
      <c r="KF50" s="161"/>
      <c r="KG50" s="161"/>
      <c r="KH50" s="161"/>
      <c r="KI50" s="161"/>
      <c r="KJ50" s="161"/>
      <c r="KK50" s="161"/>
      <c r="KL50" s="161"/>
      <c r="KM50" s="161"/>
      <c r="KN50" s="161"/>
      <c r="KO50" s="161"/>
      <c r="KP50" s="161"/>
      <c r="KQ50" s="161"/>
      <c r="KR50" s="161"/>
      <c r="KS50" s="161"/>
      <c r="KT50" s="161"/>
      <c r="KU50" s="161"/>
      <c r="KV50" s="161"/>
      <c r="KW50" s="161"/>
      <c r="KX50" s="161"/>
      <c r="KY50" s="161"/>
      <c r="KZ50" s="161"/>
      <c r="LA50" s="161"/>
      <c r="LB50" s="161"/>
      <c r="LC50" s="161"/>
      <c r="LD50" s="161"/>
      <c r="LE50" s="161"/>
      <c r="LF50" s="161"/>
      <c r="LG50" s="161"/>
      <c r="LH50" s="161"/>
      <c r="LI50" s="161"/>
      <c r="LJ50" s="161"/>
      <c r="LK50" s="161"/>
      <c r="LL50" s="161"/>
      <c r="LM50" s="161"/>
      <c r="LN50" s="161"/>
      <c r="LO50" s="161"/>
      <c r="LP50" s="161"/>
      <c r="LQ50" s="161"/>
      <c r="LR50" s="161"/>
      <c r="LS50" s="161"/>
      <c r="LT50" s="161"/>
      <c r="LU50" s="161"/>
      <c r="LV50" s="161"/>
      <c r="LW50" s="161"/>
      <c r="LX50" s="161"/>
      <c r="LY50" s="161"/>
      <c r="LZ50" s="161"/>
      <c r="MA50" s="161"/>
      <c r="MB50" s="161"/>
      <c r="MC50" s="161"/>
      <c r="MD50" s="161"/>
      <c r="ME50" s="161"/>
      <c r="MF50" s="161"/>
      <c r="MG50" s="161"/>
      <c r="MH50" s="161"/>
      <c r="MI50" s="161"/>
      <c r="MJ50" s="161"/>
      <c r="MK50" s="161"/>
      <c r="ML50" s="161"/>
      <c r="MM50" s="161"/>
      <c r="MN50" s="161"/>
      <c r="MO50" s="161"/>
      <c r="MP50" s="161"/>
      <c r="MQ50" s="161"/>
      <c r="MR50" s="161"/>
      <c r="MS50" s="161"/>
      <c r="MT50" s="161"/>
      <c r="MU50" s="161"/>
      <c r="MV50" s="161"/>
      <c r="MW50" s="161"/>
      <c r="MX50" s="161"/>
      <c r="MY50" s="161"/>
      <c r="MZ50" s="161"/>
      <c r="NA50" s="161"/>
      <c r="NB50" s="161"/>
      <c r="NC50" s="161"/>
      <c r="ND50" s="161"/>
      <c r="NE50" s="161"/>
      <c r="NF50" s="161"/>
      <c r="NG50" s="161"/>
      <c r="NH50" s="161"/>
      <c r="NI50" s="161"/>
      <c r="NJ50" s="161"/>
      <c r="NK50" s="161"/>
      <c r="NL50" s="161"/>
      <c r="NM50" s="161"/>
      <c r="NN50" s="161"/>
      <c r="NO50" s="161"/>
      <c r="NP50" s="161"/>
      <c r="NQ50" s="161"/>
      <c r="NR50" s="161"/>
      <c r="NS50" s="161"/>
      <c r="NT50" s="161"/>
      <c r="NU50" s="161"/>
      <c r="NV50" s="161"/>
      <c r="NW50" s="161"/>
      <c r="NX50" s="161"/>
      <c r="NY50" s="161"/>
      <c r="NZ50" s="161"/>
      <c r="OA50" s="161"/>
      <c r="OB50" s="161"/>
      <c r="OC50" s="161"/>
      <c r="OD50" s="161"/>
      <c r="OE50" s="161"/>
      <c r="OF50" s="161"/>
      <c r="OG50" s="161"/>
      <c r="OH50" s="161"/>
      <c r="OI50" s="161"/>
      <c r="OJ50" s="161"/>
      <c r="OK50" s="161"/>
      <c r="OL50" s="161"/>
      <c r="OM50" s="161"/>
      <c r="ON50" s="161"/>
      <c r="OO50" s="161"/>
      <c r="OP50" s="161"/>
      <c r="OQ50" s="161"/>
      <c r="OR50" s="161"/>
      <c r="OS50" s="161"/>
      <c r="OT50" s="161"/>
      <c r="OU50" s="161"/>
      <c r="OV50" s="161"/>
      <c r="OW50" s="161"/>
      <c r="OX50" s="161"/>
      <c r="OY50" s="161"/>
      <c r="OZ50" s="161"/>
      <c r="PA50" s="161"/>
      <c r="PB50" s="161"/>
      <c r="PC50" s="161"/>
      <c r="PD50" s="161"/>
      <c r="PE50" s="161"/>
      <c r="PF50" s="161"/>
      <c r="PG50" s="161"/>
      <c r="PH50" s="161"/>
      <c r="PI50" s="161"/>
      <c r="PJ50" s="161"/>
      <c r="PK50" s="161"/>
      <c r="PL50" s="161"/>
      <c r="PM50" s="161"/>
      <c r="PN50" s="161"/>
      <c r="PO50" s="161"/>
      <c r="PP50" s="161"/>
      <c r="PQ50" s="161"/>
      <c r="PR50" s="161"/>
      <c r="PS50" s="161"/>
      <c r="PT50" s="161"/>
      <c r="PU50" s="161"/>
      <c r="PV50" s="161"/>
      <c r="PW50" s="161"/>
      <c r="PX50" s="161"/>
      <c r="PY50" s="161"/>
      <c r="PZ50" s="161"/>
      <c r="QA50" s="161"/>
      <c r="QB50" s="161"/>
      <c r="QC50" s="161"/>
      <c r="QD50" s="161"/>
      <c r="QE50" s="161"/>
      <c r="QF50" s="161"/>
      <c r="QG50" s="161"/>
      <c r="QH50" s="161"/>
      <c r="QI50" s="161"/>
      <c r="QJ50" s="161"/>
      <c r="QK50" s="161"/>
      <c r="QL50" s="161"/>
      <c r="QM50" s="161"/>
      <c r="QN50" s="161"/>
      <c r="QO50" s="161"/>
      <c r="QP50" s="161"/>
      <c r="QQ50" s="161"/>
      <c r="QR50" s="161"/>
      <c r="QS50" s="161"/>
      <c r="QT50" s="161"/>
      <c r="QU50" s="161"/>
      <c r="QV50" s="161"/>
      <c r="QW50" s="161"/>
      <c r="QX50" s="161"/>
      <c r="QY50" s="161"/>
      <c r="QZ50" s="161"/>
      <c r="RA50" s="161"/>
      <c r="RB50" s="161"/>
      <c r="RC50" s="161"/>
      <c r="RD50" s="161"/>
      <c r="RE50" s="161"/>
      <c r="RF50" s="161"/>
      <c r="RG50" s="161"/>
      <c r="RH50" s="161"/>
      <c r="RI50" s="161"/>
      <c r="RJ50" s="161"/>
      <c r="RK50" s="161"/>
      <c r="RL50" s="161"/>
      <c r="RM50" s="161"/>
      <c r="RN50" s="161"/>
      <c r="RO50" s="161"/>
      <c r="RP50" s="161"/>
      <c r="RQ50" s="161"/>
      <c r="RR50" s="161"/>
      <c r="RS50" s="161"/>
      <c r="RT50" s="161"/>
      <c r="RU50" s="161"/>
      <c r="RV50" s="161"/>
      <c r="RW50" s="161"/>
      <c r="RX50" s="161"/>
      <c r="RY50" s="161"/>
      <c r="RZ50" s="161"/>
      <c r="SA50" s="161"/>
      <c r="SB50" s="161"/>
      <c r="SC50" s="161"/>
      <c r="SD50" s="161"/>
      <c r="SE50" s="161"/>
      <c r="SF50" s="161"/>
      <c r="SG50" s="161"/>
      <c r="SH50" s="161"/>
      <c r="SI50" s="161"/>
      <c r="SJ50" s="161"/>
      <c r="SK50" s="161"/>
      <c r="SL50" s="161"/>
      <c r="SM50" s="161"/>
      <c r="SN50" s="161"/>
      <c r="SO50" s="161"/>
      <c r="SP50" s="161"/>
      <c r="SQ50" s="161"/>
      <c r="SR50" s="161"/>
      <c r="SS50" s="161"/>
      <c r="ST50" s="161"/>
      <c r="SU50" s="161"/>
      <c r="SV50" s="161"/>
      <c r="SW50" s="161"/>
      <c r="SX50" s="161"/>
      <c r="SY50" s="161"/>
      <c r="SZ50" s="161"/>
      <c r="TA50" s="161"/>
      <c r="TB50" s="161"/>
      <c r="TC50" s="161"/>
      <c r="TD50" s="161"/>
      <c r="TE50" s="161"/>
      <c r="TF50" s="161"/>
      <c r="TG50" s="161"/>
      <c r="TH50" s="161"/>
      <c r="TI50" s="161"/>
      <c r="TJ50" s="161"/>
      <c r="TK50" s="161"/>
      <c r="TL50" s="161"/>
      <c r="TM50" s="161"/>
      <c r="TN50" s="161"/>
      <c r="TO50" s="161"/>
      <c r="TP50" s="161"/>
      <c r="TQ50" s="161"/>
      <c r="TR50" s="161"/>
      <c r="TS50" s="161"/>
      <c r="TT50" s="161"/>
      <c r="TU50" s="161"/>
      <c r="TV50" s="161"/>
      <c r="TW50" s="161"/>
      <c r="TX50" s="161"/>
      <c r="TY50" s="161"/>
      <c r="TZ50" s="161"/>
      <c r="UA50" s="161"/>
      <c r="UB50" s="161"/>
      <c r="UC50" s="161"/>
      <c r="UD50" s="161"/>
      <c r="UE50" s="161"/>
      <c r="UF50" s="161"/>
      <c r="UG50" s="161"/>
      <c r="UH50" s="161"/>
      <c r="UI50" s="161"/>
      <c r="UJ50" s="161"/>
      <c r="UK50" s="161"/>
      <c r="UL50" s="161"/>
      <c r="UM50" s="161"/>
      <c r="UN50" s="161"/>
      <c r="UO50" s="161"/>
      <c r="UP50" s="161"/>
      <c r="UQ50" s="161"/>
      <c r="UR50" s="161"/>
      <c r="US50" s="161"/>
      <c r="UT50" s="161"/>
      <c r="UU50" s="161"/>
      <c r="UV50" s="161"/>
      <c r="UW50" s="161"/>
      <c r="UX50" s="161"/>
      <c r="UY50" s="161"/>
      <c r="UZ50" s="161"/>
      <c r="VA50" s="161"/>
      <c r="VB50" s="161"/>
      <c r="VC50" s="161"/>
      <c r="VD50" s="161"/>
      <c r="VE50" s="161"/>
      <c r="VF50" s="161"/>
      <c r="VG50" s="161"/>
      <c r="VH50" s="161"/>
      <c r="VI50" s="161"/>
      <c r="VJ50" s="161"/>
      <c r="VK50" s="161"/>
      <c r="VL50" s="161"/>
      <c r="VM50" s="161"/>
      <c r="VN50" s="161"/>
      <c r="VO50" s="161"/>
      <c r="VP50" s="161"/>
      <c r="VQ50" s="161"/>
      <c r="VR50" s="161"/>
      <c r="VS50" s="161"/>
      <c r="VT50" s="161"/>
      <c r="VU50" s="161"/>
      <c r="VV50" s="161"/>
      <c r="VW50" s="161"/>
      <c r="VX50" s="161"/>
      <c r="VY50" s="161"/>
      <c r="VZ50" s="161"/>
      <c r="WA50" s="161"/>
      <c r="WB50" s="161"/>
      <c r="WC50" s="161"/>
      <c r="WD50" s="161"/>
      <c r="WE50" s="161"/>
      <c r="WF50" s="161"/>
      <c r="WG50" s="161"/>
      <c r="WH50" s="161"/>
      <c r="WI50" s="161"/>
      <c r="WJ50" s="161"/>
      <c r="WK50" s="161"/>
      <c r="WL50" s="161"/>
      <c r="WM50" s="161"/>
      <c r="WN50" s="161"/>
      <c r="WO50" s="161"/>
      <c r="WP50" s="161"/>
      <c r="WQ50" s="161"/>
      <c r="WR50" s="161"/>
      <c r="WS50" s="161"/>
      <c r="WT50" s="161"/>
      <c r="WU50" s="161"/>
      <c r="WV50" s="161"/>
      <c r="WW50" s="161"/>
      <c r="WX50" s="161"/>
      <c r="WY50" s="161"/>
      <c r="WZ50" s="161"/>
      <c r="XA50" s="161"/>
      <c r="XB50" s="161"/>
      <c r="XC50" s="161"/>
      <c r="XD50" s="161"/>
      <c r="XE50" s="161"/>
      <c r="XF50" s="161"/>
      <c r="XG50" s="161"/>
      <c r="XH50" s="161"/>
      <c r="XI50" s="161"/>
      <c r="XJ50" s="161"/>
      <c r="XK50" s="161"/>
      <c r="XL50" s="161"/>
      <c r="XM50" s="161"/>
      <c r="XN50" s="161"/>
      <c r="XO50" s="161"/>
      <c r="XP50" s="161"/>
      <c r="XQ50" s="161"/>
      <c r="XR50" s="161"/>
      <c r="XS50" s="161"/>
      <c r="XT50" s="161"/>
      <c r="XU50" s="161"/>
      <c r="XV50" s="161"/>
      <c r="XW50" s="161"/>
      <c r="XX50" s="161"/>
      <c r="XY50" s="161"/>
      <c r="XZ50" s="161"/>
      <c r="YA50" s="161"/>
      <c r="YB50" s="161"/>
      <c r="YC50" s="161"/>
      <c r="YD50" s="161"/>
      <c r="YE50" s="161"/>
      <c r="YF50" s="161"/>
      <c r="YG50" s="161"/>
      <c r="YH50" s="161"/>
      <c r="YI50" s="161"/>
      <c r="YJ50" s="161"/>
      <c r="YK50" s="161"/>
      <c r="YL50" s="161"/>
      <c r="YM50" s="161"/>
      <c r="YN50" s="161"/>
      <c r="YO50" s="161"/>
      <c r="YP50" s="161"/>
      <c r="YQ50" s="161"/>
      <c r="YR50" s="161"/>
      <c r="YS50" s="161"/>
      <c r="YT50" s="161"/>
      <c r="YU50" s="161"/>
      <c r="YV50" s="161"/>
      <c r="YW50" s="161"/>
      <c r="YX50" s="161"/>
      <c r="YY50" s="161"/>
      <c r="YZ50" s="161"/>
      <c r="ZA50" s="161"/>
      <c r="ZB50" s="161"/>
      <c r="ZC50" s="161"/>
      <c r="ZD50" s="161"/>
      <c r="ZE50" s="161"/>
      <c r="ZF50" s="161"/>
      <c r="ZG50" s="161"/>
      <c r="ZH50" s="161"/>
      <c r="ZI50" s="161"/>
      <c r="ZJ50" s="161"/>
      <c r="ZK50" s="161"/>
      <c r="ZL50" s="161"/>
      <c r="ZM50" s="161"/>
      <c r="ZN50" s="161"/>
      <c r="ZO50" s="161"/>
      <c r="ZP50" s="161"/>
      <c r="ZQ50" s="161"/>
      <c r="ZR50" s="161"/>
      <c r="ZS50" s="161"/>
      <c r="ZT50" s="161"/>
      <c r="ZU50" s="161"/>
      <c r="ZV50" s="161"/>
      <c r="ZW50" s="161"/>
      <c r="ZX50" s="161"/>
      <c r="ZY50" s="161"/>
      <c r="ZZ50" s="161"/>
      <c r="AAA50" s="161"/>
      <c r="AAB50" s="161"/>
      <c r="AAC50" s="161"/>
      <c r="AAD50" s="161"/>
      <c r="AAE50" s="161"/>
      <c r="AAF50" s="161"/>
      <c r="AAG50" s="161"/>
      <c r="AAH50" s="161"/>
      <c r="AAI50" s="161"/>
      <c r="AAJ50" s="161"/>
      <c r="AAK50" s="161"/>
      <c r="AAL50" s="161"/>
      <c r="AAM50" s="161"/>
      <c r="AAN50" s="161"/>
      <c r="AAO50" s="161"/>
      <c r="AAP50" s="161"/>
      <c r="AAQ50" s="161"/>
      <c r="AAR50" s="161"/>
      <c r="AAS50" s="161"/>
      <c r="AAT50" s="161"/>
      <c r="AAU50" s="161"/>
      <c r="AAV50" s="161"/>
      <c r="AAW50" s="161"/>
      <c r="AAX50" s="161"/>
      <c r="AAY50" s="161"/>
      <c r="AAZ50" s="161"/>
      <c r="ABA50" s="161"/>
      <c r="ABB50" s="161"/>
      <c r="ABC50" s="161"/>
      <c r="ABD50" s="161"/>
      <c r="ABE50" s="161"/>
      <c r="ABF50" s="161"/>
      <c r="ABG50" s="161"/>
      <c r="ABH50" s="161"/>
      <c r="ABI50" s="161"/>
      <c r="ABJ50" s="161"/>
      <c r="ABK50" s="161"/>
      <c r="ABL50" s="161"/>
      <c r="ABM50" s="161"/>
      <c r="ABN50" s="161"/>
      <c r="ABO50" s="161"/>
      <c r="ABP50" s="161"/>
      <c r="ABQ50" s="161"/>
      <c r="ABR50" s="161"/>
      <c r="ABS50" s="161"/>
      <c r="ABT50" s="161"/>
      <c r="ABU50" s="161"/>
      <c r="ABV50" s="161"/>
      <c r="ABW50" s="161"/>
      <c r="ABX50" s="161"/>
      <c r="ABY50" s="161"/>
      <c r="ABZ50" s="161"/>
      <c r="ACA50" s="161"/>
      <c r="ACB50" s="161"/>
      <c r="ACC50" s="161"/>
      <c r="ACD50" s="161"/>
      <c r="ACE50" s="161"/>
      <c r="ACF50" s="161"/>
      <c r="ACG50" s="161"/>
      <c r="ACH50" s="161"/>
      <c r="ACI50" s="161"/>
      <c r="ACJ50" s="161"/>
      <c r="ACK50" s="161"/>
      <c r="ACL50" s="161"/>
      <c r="ACM50" s="161"/>
      <c r="ACN50" s="161"/>
      <c r="ACO50" s="161"/>
      <c r="ACP50" s="161"/>
      <c r="ACQ50" s="161"/>
      <c r="ACR50" s="161"/>
      <c r="ACS50" s="161"/>
      <c r="ACT50" s="161"/>
      <c r="ACU50" s="161"/>
      <c r="ACV50" s="161"/>
      <c r="ACW50" s="161"/>
      <c r="ACX50" s="161"/>
      <c r="ACY50" s="161"/>
      <c r="ACZ50" s="161"/>
      <c r="ADA50" s="161"/>
      <c r="ADB50" s="161"/>
      <c r="ADC50" s="161"/>
      <c r="ADD50" s="161"/>
      <c r="ADE50" s="161"/>
      <c r="ADF50" s="161"/>
      <c r="ADG50" s="161"/>
      <c r="ADH50" s="161"/>
      <c r="ADI50" s="161"/>
      <c r="ADJ50" s="161"/>
      <c r="ADK50" s="161"/>
      <c r="ADL50" s="161"/>
      <c r="ADM50" s="161"/>
      <c r="ADN50" s="161"/>
      <c r="ADO50" s="161"/>
      <c r="ADP50" s="161"/>
      <c r="ADQ50" s="161"/>
      <c r="ADR50" s="161"/>
      <c r="ADS50" s="161"/>
      <c r="ADT50" s="161"/>
      <c r="ADU50" s="161"/>
      <c r="ADV50" s="161"/>
      <c r="ADW50" s="161"/>
      <c r="ADX50" s="161"/>
      <c r="ADY50" s="161"/>
      <c r="ADZ50" s="161"/>
      <c r="AEA50" s="161"/>
      <c r="AEB50" s="161"/>
      <c r="AEC50" s="161"/>
      <c r="AED50" s="161"/>
      <c r="AEE50" s="161"/>
      <c r="AEF50" s="161"/>
      <c r="AEG50" s="161"/>
      <c r="AEH50" s="161"/>
      <c r="AEI50" s="161"/>
      <c r="AEJ50" s="161"/>
      <c r="AEK50" s="161"/>
      <c r="AEL50" s="161"/>
      <c r="AEM50" s="161"/>
      <c r="AEN50" s="161"/>
      <c r="AEO50" s="161"/>
      <c r="AEP50" s="161"/>
      <c r="AEQ50" s="161"/>
      <c r="AER50" s="161"/>
      <c r="AES50" s="161"/>
      <c r="AET50" s="161"/>
      <c r="AEU50" s="161"/>
      <c r="AEV50" s="161"/>
      <c r="AEW50" s="161"/>
      <c r="AEX50" s="161"/>
      <c r="AEY50" s="161"/>
      <c r="AEZ50" s="161"/>
      <c r="AFA50" s="161"/>
      <c r="AFB50" s="161"/>
      <c r="AFC50" s="161"/>
      <c r="AFD50" s="161"/>
      <c r="AFE50" s="161"/>
      <c r="AFF50" s="161"/>
      <c r="AFG50" s="161"/>
      <c r="AFH50" s="161"/>
      <c r="AFI50" s="161"/>
      <c r="AFJ50" s="161"/>
      <c r="AFK50" s="161"/>
      <c r="AFL50" s="161"/>
      <c r="AFM50" s="161"/>
      <c r="AFN50" s="161"/>
      <c r="AFO50" s="161"/>
      <c r="AFP50" s="161"/>
      <c r="AFQ50" s="161"/>
      <c r="AFR50" s="161"/>
      <c r="AFS50" s="161"/>
      <c r="AFT50" s="161"/>
      <c r="AFU50" s="161"/>
      <c r="AFV50" s="161"/>
      <c r="AFW50" s="161"/>
      <c r="AFX50" s="161"/>
      <c r="AFY50" s="161"/>
      <c r="AFZ50" s="161"/>
      <c r="AGA50" s="161"/>
      <c r="AGB50" s="161"/>
      <c r="AGC50" s="161"/>
      <c r="AGD50" s="161"/>
      <c r="AGE50" s="161"/>
      <c r="AGF50" s="161"/>
      <c r="AGG50" s="161"/>
      <c r="AGH50" s="161"/>
      <c r="AGI50" s="161"/>
      <c r="AGJ50" s="161"/>
      <c r="AGK50" s="161"/>
      <c r="AGL50" s="161"/>
      <c r="AGM50" s="161"/>
      <c r="AGN50" s="161"/>
      <c r="AGO50" s="161"/>
      <c r="AGP50" s="161"/>
      <c r="AGQ50" s="161"/>
      <c r="AGR50" s="161"/>
      <c r="AGS50" s="161"/>
      <c r="AGT50" s="161"/>
      <c r="AGU50" s="161"/>
      <c r="AGV50" s="161"/>
      <c r="AGW50" s="161"/>
      <c r="AGX50" s="161"/>
      <c r="AGY50" s="161"/>
      <c r="AGZ50" s="161"/>
      <c r="AHA50" s="161"/>
      <c r="AHB50" s="161"/>
      <c r="AHC50" s="161"/>
      <c r="AHD50" s="161"/>
      <c r="AHE50" s="161"/>
      <c r="AHF50" s="161"/>
      <c r="AHG50" s="161"/>
      <c r="AHH50" s="161"/>
      <c r="AHI50" s="161"/>
      <c r="AHJ50" s="161"/>
      <c r="AHK50" s="161"/>
      <c r="AHL50" s="161"/>
      <c r="AHM50" s="161"/>
      <c r="AHN50" s="161"/>
      <c r="AHO50" s="161"/>
      <c r="AHP50" s="161"/>
      <c r="AHQ50" s="161"/>
      <c r="AHR50" s="161"/>
      <c r="AHS50" s="161"/>
      <c r="AHT50" s="161"/>
      <c r="AHU50" s="161"/>
      <c r="AHV50" s="161"/>
      <c r="AHW50" s="161"/>
      <c r="AHX50" s="161"/>
      <c r="AHY50" s="161"/>
      <c r="AHZ50" s="161"/>
      <c r="AIA50" s="161"/>
      <c r="AIB50" s="161"/>
      <c r="AIC50" s="161"/>
      <c r="AID50" s="161"/>
      <c r="AIE50" s="161"/>
      <c r="AIF50" s="161"/>
      <c r="AIG50" s="161"/>
      <c r="AIH50" s="161"/>
      <c r="AII50" s="161"/>
      <c r="AIJ50" s="161"/>
      <c r="AIK50" s="161"/>
      <c r="AIL50" s="161"/>
      <c r="AIM50" s="161"/>
      <c r="AIN50" s="161"/>
      <c r="AIO50" s="161"/>
      <c r="AIP50" s="161"/>
      <c r="AIQ50" s="161"/>
      <c r="AIR50" s="161"/>
      <c r="AIS50" s="161"/>
      <c r="AIT50" s="161"/>
      <c r="AIU50" s="161"/>
      <c r="AIV50" s="161"/>
      <c r="AIW50" s="161"/>
      <c r="AIX50" s="161"/>
      <c r="AIY50" s="161"/>
      <c r="AIZ50" s="161"/>
      <c r="AJA50" s="161"/>
      <c r="AJB50" s="161"/>
      <c r="AJC50" s="161"/>
      <c r="AJD50" s="161"/>
      <c r="AJE50" s="161"/>
      <c r="AJF50" s="161"/>
      <c r="AJG50" s="161"/>
      <c r="AJH50" s="161"/>
      <c r="AJI50" s="161"/>
      <c r="AJJ50" s="161"/>
      <c r="AJK50" s="161"/>
      <c r="AJL50" s="161"/>
      <c r="AJM50" s="161"/>
      <c r="AJN50" s="161"/>
      <c r="AJO50" s="161"/>
      <c r="AJP50" s="161"/>
      <c r="AJQ50" s="161"/>
      <c r="AJR50" s="161"/>
      <c r="AJS50" s="161"/>
      <c r="AJT50" s="161"/>
      <c r="AJU50" s="161"/>
      <c r="AJV50" s="161"/>
      <c r="AJW50" s="161"/>
      <c r="AJX50" s="161"/>
      <c r="AJY50" s="161"/>
      <c r="AJZ50" s="161"/>
      <c r="AKA50" s="161"/>
      <c r="AKB50" s="161"/>
      <c r="AKC50" s="161"/>
      <c r="AKD50" s="161"/>
      <c r="AKE50" s="161"/>
      <c r="AKF50" s="161"/>
      <c r="AKG50" s="161"/>
      <c r="AKH50" s="161"/>
      <c r="AKI50" s="161"/>
      <c r="AKJ50" s="161"/>
      <c r="AKK50" s="161"/>
      <c r="AKL50" s="161"/>
      <c r="AKM50" s="161"/>
      <c r="AKN50" s="161"/>
      <c r="AKO50" s="161"/>
      <c r="AKP50" s="161"/>
      <c r="AKQ50" s="161"/>
      <c r="AKR50" s="161"/>
      <c r="AKS50" s="161"/>
      <c r="AKT50" s="161"/>
      <c r="AKU50" s="161"/>
      <c r="AKV50" s="161"/>
      <c r="AKW50" s="161"/>
      <c r="AKX50" s="161"/>
      <c r="AKY50" s="161"/>
      <c r="AKZ50" s="161"/>
      <c r="ALA50" s="161"/>
      <c r="ALB50" s="161"/>
      <c r="ALC50" s="161"/>
      <c r="ALD50" s="161"/>
      <c r="ALE50" s="161"/>
      <c r="ALF50" s="161"/>
      <c r="ALG50" s="161"/>
      <c r="ALH50" s="161"/>
      <c r="ALI50" s="161"/>
      <c r="ALJ50" s="161"/>
      <c r="ALK50" s="161"/>
      <c r="ALL50" s="161"/>
      <c r="ALM50" s="161"/>
      <c r="ALN50" s="161"/>
      <c r="ALO50" s="161"/>
      <c r="ALP50" s="161"/>
      <c r="ALQ50" s="161"/>
      <c r="ALR50" s="161"/>
      <c r="ALS50" s="161"/>
      <c r="ALT50" s="161"/>
      <c r="ALU50" s="161"/>
      <c r="ALV50" s="161"/>
      <c r="ALW50" s="161"/>
      <c r="ALX50" s="161"/>
      <c r="ALY50" s="161"/>
      <c r="ALZ50" s="161"/>
      <c r="AMA50" s="161"/>
      <c r="AMB50" s="161"/>
      <c r="AMC50" s="161"/>
      <c r="AMD50" s="161"/>
      <c r="AME50" s="161"/>
      <c r="AMF50" s="161"/>
      <c r="AMG50" s="161"/>
      <c r="AMH50" s="161"/>
      <c r="AMI50" s="161"/>
    </row>
    <row r="51" spans="1:2686" s="163" customFormat="1" x14ac:dyDescent="0.25">
      <c r="A51" s="16" t="s">
        <v>513</v>
      </c>
      <c r="B51" s="14" t="s">
        <v>925</v>
      </c>
      <c r="C51" s="14" t="s">
        <v>148</v>
      </c>
      <c r="D51" s="139">
        <v>6457</v>
      </c>
      <c r="E51" s="139" t="s">
        <v>1196</v>
      </c>
      <c r="F51" s="139" t="s">
        <v>1195</v>
      </c>
      <c r="G51" s="14" t="s">
        <v>926</v>
      </c>
      <c r="H51" s="160" t="s">
        <v>927</v>
      </c>
      <c r="I51" s="14" t="s">
        <v>1410</v>
      </c>
      <c r="J51" s="160" t="s">
        <v>1411</v>
      </c>
      <c r="K51" s="14"/>
      <c r="L51" s="14"/>
      <c r="M51" s="14"/>
      <c r="N51" s="14"/>
      <c r="O51" s="14"/>
      <c r="P51" s="14"/>
      <c r="Q51" s="14"/>
      <c r="R51" s="14"/>
      <c r="S51" s="14"/>
      <c r="T51" s="14"/>
      <c r="U51" s="14"/>
      <c r="V51" s="14"/>
      <c r="W51" s="14"/>
      <c r="X51" s="14"/>
      <c r="Y51" s="14"/>
      <c r="Z51" s="14" t="s">
        <v>29</v>
      </c>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161"/>
      <c r="BA51" s="161"/>
      <c r="BB51" s="161"/>
      <c r="BC51" s="161"/>
      <c r="BD51" s="161"/>
      <c r="BE51" s="161"/>
      <c r="BF51" s="161"/>
      <c r="BG51" s="161"/>
      <c r="BH51" s="161"/>
      <c r="BI51" s="161"/>
      <c r="BJ51" s="161"/>
      <c r="BK51" s="161"/>
      <c r="BL51" s="161"/>
      <c r="BM51" s="161"/>
      <c r="BN51" s="161"/>
      <c r="BO51" s="161"/>
      <c r="BP51" s="161"/>
      <c r="BQ51" s="161"/>
      <c r="BR51" s="161"/>
      <c r="BS51" s="161"/>
      <c r="BT51" s="161"/>
      <c r="BU51" s="161"/>
      <c r="BV51" s="161"/>
      <c r="BW51" s="161"/>
      <c r="BX51" s="161"/>
      <c r="BY51" s="161"/>
      <c r="BZ51" s="161"/>
      <c r="CA51" s="161"/>
      <c r="CB51" s="161"/>
      <c r="CC51" s="161"/>
      <c r="CD51" s="161"/>
      <c r="CE51" s="161"/>
      <c r="CF51" s="161"/>
      <c r="CG51" s="161"/>
      <c r="CH51" s="161"/>
      <c r="CI51" s="161"/>
      <c r="CJ51" s="161"/>
      <c r="CK51" s="161"/>
      <c r="CL51" s="161"/>
      <c r="CM51" s="161"/>
      <c r="CN51" s="161"/>
      <c r="CO51" s="161"/>
      <c r="CP51" s="161"/>
      <c r="CQ51" s="161"/>
      <c r="CR51" s="161"/>
      <c r="CS51" s="161"/>
      <c r="CT51" s="161"/>
      <c r="CU51" s="161"/>
      <c r="CV51" s="161"/>
      <c r="CW51" s="161"/>
      <c r="CX51" s="161"/>
      <c r="CY51" s="161"/>
      <c r="CZ51" s="161"/>
      <c r="DA51" s="161"/>
      <c r="DB51" s="161"/>
      <c r="DC51" s="161"/>
      <c r="DD51" s="161"/>
      <c r="DE51" s="161"/>
      <c r="DF51" s="161"/>
      <c r="DG51" s="161"/>
      <c r="DH51" s="161"/>
      <c r="DI51" s="161"/>
      <c r="DJ51" s="161"/>
      <c r="DK51" s="161"/>
      <c r="DL51" s="161"/>
      <c r="DM51" s="161"/>
      <c r="DN51" s="161"/>
      <c r="DO51" s="161"/>
      <c r="DP51" s="161"/>
      <c r="DQ51" s="161"/>
      <c r="DR51" s="161"/>
      <c r="DS51" s="161"/>
      <c r="DT51" s="161"/>
      <c r="DU51" s="161"/>
      <c r="DV51" s="161"/>
      <c r="DW51" s="161"/>
      <c r="DX51" s="161"/>
      <c r="DY51" s="161"/>
      <c r="DZ51" s="161"/>
      <c r="EA51" s="161"/>
      <c r="EB51" s="161"/>
      <c r="EC51" s="161"/>
      <c r="ED51" s="161"/>
      <c r="EE51" s="161"/>
      <c r="EF51" s="161"/>
      <c r="EG51" s="161"/>
      <c r="EH51" s="161"/>
      <c r="EI51" s="161"/>
      <c r="EJ51" s="161"/>
      <c r="EK51" s="161"/>
      <c r="EL51" s="161"/>
      <c r="EM51" s="161"/>
      <c r="EN51" s="161"/>
      <c r="EO51" s="161"/>
      <c r="EP51" s="161"/>
      <c r="EQ51" s="161"/>
      <c r="ER51" s="161"/>
      <c r="ES51" s="161"/>
      <c r="ET51" s="161"/>
      <c r="EU51" s="161"/>
      <c r="EV51" s="161"/>
      <c r="EW51" s="161"/>
      <c r="EX51" s="161"/>
      <c r="EY51" s="161"/>
      <c r="EZ51" s="161"/>
      <c r="FA51" s="161"/>
      <c r="FB51" s="161"/>
      <c r="FC51" s="161"/>
      <c r="FD51" s="161"/>
      <c r="FE51" s="161"/>
      <c r="FF51" s="161"/>
      <c r="FG51" s="161"/>
      <c r="FH51" s="161"/>
      <c r="FI51" s="161"/>
      <c r="FJ51" s="161"/>
      <c r="FK51" s="161"/>
      <c r="FL51" s="161"/>
      <c r="FM51" s="161"/>
      <c r="FN51" s="161"/>
      <c r="FO51" s="161"/>
      <c r="FP51" s="161"/>
      <c r="FQ51" s="161"/>
      <c r="FR51" s="161"/>
      <c r="FS51" s="161"/>
      <c r="FT51" s="161"/>
      <c r="FU51" s="161"/>
      <c r="FV51" s="161"/>
      <c r="FW51" s="161"/>
      <c r="FX51" s="161"/>
      <c r="FY51" s="161"/>
      <c r="FZ51" s="161"/>
      <c r="GA51" s="161"/>
      <c r="GB51" s="161"/>
      <c r="GC51" s="161"/>
      <c r="GD51" s="161"/>
      <c r="GE51" s="161"/>
      <c r="GF51" s="161"/>
      <c r="GG51" s="161"/>
      <c r="GH51" s="161"/>
      <c r="GI51" s="161"/>
      <c r="GJ51" s="161"/>
      <c r="GK51" s="161"/>
      <c r="GL51" s="161"/>
      <c r="GM51" s="161"/>
      <c r="GN51" s="161"/>
      <c r="GO51" s="161"/>
      <c r="GP51" s="161"/>
      <c r="GQ51" s="161"/>
      <c r="GR51" s="161"/>
      <c r="GS51" s="161"/>
      <c r="GT51" s="161"/>
      <c r="GU51" s="161"/>
      <c r="GV51" s="161"/>
      <c r="GW51" s="161"/>
      <c r="GX51" s="161"/>
      <c r="GY51" s="161"/>
      <c r="GZ51" s="161"/>
      <c r="HA51" s="161"/>
      <c r="HB51" s="161"/>
      <c r="HC51" s="161"/>
      <c r="HD51" s="161"/>
      <c r="HE51" s="161"/>
      <c r="HF51" s="161"/>
      <c r="HG51" s="161"/>
      <c r="HH51" s="161"/>
      <c r="HI51" s="161"/>
      <c r="HJ51" s="161"/>
      <c r="HK51" s="161"/>
      <c r="HL51" s="161"/>
      <c r="HM51" s="161"/>
      <c r="HN51" s="161"/>
      <c r="HO51" s="161"/>
      <c r="HP51" s="161"/>
      <c r="HQ51" s="161"/>
      <c r="HR51" s="161"/>
      <c r="HS51" s="161"/>
      <c r="HT51" s="161"/>
      <c r="HU51" s="161"/>
      <c r="HV51" s="161"/>
      <c r="HW51" s="161"/>
      <c r="HX51" s="161"/>
      <c r="HY51" s="161"/>
      <c r="HZ51" s="161"/>
      <c r="IA51" s="161"/>
      <c r="IB51" s="161"/>
      <c r="IC51" s="161"/>
      <c r="ID51" s="161"/>
      <c r="IE51" s="161"/>
      <c r="IF51" s="161"/>
      <c r="IG51" s="161"/>
      <c r="IH51" s="161"/>
      <c r="II51" s="161"/>
      <c r="IJ51" s="161"/>
      <c r="IK51" s="161"/>
      <c r="IL51" s="161"/>
      <c r="IM51" s="161"/>
      <c r="IN51" s="161"/>
      <c r="IO51" s="161"/>
      <c r="IP51" s="161"/>
      <c r="IQ51" s="161"/>
      <c r="IR51" s="161"/>
      <c r="IS51" s="161"/>
      <c r="IT51" s="161"/>
      <c r="IU51" s="161"/>
      <c r="IV51" s="161"/>
      <c r="IW51" s="161"/>
      <c r="IX51" s="161"/>
      <c r="IY51" s="161"/>
      <c r="IZ51" s="161"/>
      <c r="JA51" s="161"/>
      <c r="JB51" s="161"/>
      <c r="JC51" s="161"/>
      <c r="JD51" s="161"/>
      <c r="JE51" s="161"/>
      <c r="JF51" s="161"/>
      <c r="JG51" s="161"/>
      <c r="JH51" s="161"/>
      <c r="JI51" s="161"/>
      <c r="JJ51" s="161"/>
      <c r="JK51" s="161"/>
      <c r="JL51" s="161"/>
      <c r="JM51" s="161"/>
      <c r="JN51" s="161"/>
      <c r="JO51" s="161"/>
      <c r="JP51" s="161"/>
      <c r="JQ51" s="161"/>
      <c r="JR51" s="161"/>
      <c r="JS51" s="161"/>
      <c r="JT51" s="161"/>
      <c r="JU51" s="161"/>
      <c r="JV51" s="161"/>
      <c r="JW51" s="161"/>
      <c r="JX51" s="161"/>
      <c r="JY51" s="161"/>
      <c r="JZ51" s="161"/>
      <c r="KA51" s="161"/>
      <c r="KB51" s="161"/>
      <c r="KC51" s="161"/>
      <c r="KD51" s="161"/>
      <c r="KE51" s="161"/>
      <c r="KF51" s="161"/>
      <c r="KG51" s="161"/>
      <c r="KH51" s="161"/>
      <c r="KI51" s="161"/>
      <c r="KJ51" s="161"/>
      <c r="KK51" s="161"/>
      <c r="KL51" s="161"/>
      <c r="KM51" s="161"/>
      <c r="KN51" s="161"/>
      <c r="KO51" s="161"/>
      <c r="KP51" s="161"/>
      <c r="KQ51" s="161"/>
      <c r="KR51" s="161"/>
      <c r="KS51" s="161"/>
      <c r="KT51" s="161"/>
      <c r="KU51" s="161"/>
      <c r="KV51" s="161"/>
      <c r="KW51" s="161"/>
      <c r="KX51" s="161"/>
      <c r="KY51" s="161"/>
      <c r="KZ51" s="161"/>
      <c r="LA51" s="161"/>
      <c r="LB51" s="161"/>
      <c r="LC51" s="161"/>
      <c r="LD51" s="161"/>
      <c r="LE51" s="161"/>
      <c r="LF51" s="161"/>
      <c r="LG51" s="161"/>
      <c r="LH51" s="161"/>
      <c r="LI51" s="161"/>
      <c r="LJ51" s="161"/>
      <c r="LK51" s="161"/>
      <c r="LL51" s="161"/>
      <c r="LM51" s="161"/>
      <c r="LN51" s="161"/>
      <c r="LO51" s="161"/>
      <c r="LP51" s="161"/>
      <c r="LQ51" s="161"/>
      <c r="LR51" s="161"/>
      <c r="LS51" s="161"/>
      <c r="LT51" s="161"/>
      <c r="LU51" s="161"/>
      <c r="LV51" s="161"/>
      <c r="LW51" s="161"/>
      <c r="LX51" s="161"/>
      <c r="LY51" s="161"/>
      <c r="LZ51" s="161"/>
      <c r="MA51" s="161"/>
      <c r="MB51" s="161"/>
      <c r="MC51" s="161"/>
      <c r="MD51" s="161"/>
      <c r="ME51" s="161"/>
      <c r="MF51" s="161"/>
      <c r="MG51" s="161"/>
      <c r="MH51" s="161"/>
      <c r="MI51" s="161"/>
      <c r="MJ51" s="161"/>
      <c r="MK51" s="161"/>
      <c r="ML51" s="161"/>
      <c r="MM51" s="161"/>
      <c r="MN51" s="161"/>
      <c r="MO51" s="161"/>
      <c r="MP51" s="161"/>
      <c r="MQ51" s="161"/>
      <c r="MR51" s="161"/>
      <c r="MS51" s="161"/>
      <c r="MT51" s="161"/>
      <c r="MU51" s="161"/>
      <c r="MV51" s="161"/>
      <c r="MW51" s="161"/>
      <c r="MX51" s="161"/>
      <c r="MY51" s="161"/>
      <c r="MZ51" s="161"/>
      <c r="NA51" s="161"/>
      <c r="NB51" s="161"/>
      <c r="NC51" s="161"/>
      <c r="ND51" s="161"/>
      <c r="NE51" s="161"/>
      <c r="NF51" s="161"/>
      <c r="NG51" s="161"/>
      <c r="NH51" s="161"/>
      <c r="NI51" s="161"/>
      <c r="NJ51" s="161"/>
      <c r="NK51" s="161"/>
      <c r="NL51" s="161"/>
      <c r="NM51" s="161"/>
      <c r="NN51" s="161"/>
      <c r="NO51" s="161"/>
      <c r="NP51" s="161"/>
      <c r="NQ51" s="161"/>
      <c r="NR51" s="161"/>
      <c r="NS51" s="161"/>
      <c r="NT51" s="161"/>
      <c r="NU51" s="161"/>
      <c r="NV51" s="161"/>
      <c r="NW51" s="161"/>
      <c r="NX51" s="161"/>
      <c r="NY51" s="161"/>
      <c r="NZ51" s="161"/>
      <c r="OA51" s="161"/>
      <c r="OB51" s="161"/>
      <c r="OC51" s="161"/>
      <c r="OD51" s="161"/>
      <c r="OE51" s="161"/>
      <c r="OF51" s="161"/>
      <c r="OG51" s="161"/>
      <c r="OH51" s="161"/>
      <c r="OI51" s="161"/>
      <c r="OJ51" s="161"/>
      <c r="OK51" s="161"/>
      <c r="OL51" s="161"/>
      <c r="OM51" s="161"/>
      <c r="ON51" s="161"/>
      <c r="OO51" s="161"/>
      <c r="OP51" s="161"/>
      <c r="OQ51" s="161"/>
      <c r="OR51" s="161"/>
      <c r="OS51" s="161"/>
      <c r="OT51" s="161"/>
      <c r="OU51" s="161"/>
      <c r="OV51" s="161"/>
      <c r="OW51" s="161"/>
      <c r="OX51" s="161"/>
      <c r="OY51" s="161"/>
      <c r="OZ51" s="161"/>
      <c r="PA51" s="161"/>
      <c r="PB51" s="161"/>
      <c r="PC51" s="161"/>
      <c r="PD51" s="161"/>
      <c r="PE51" s="161"/>
      <c r="PF51" s="161"/>
      <c r="PG51" s="161"/>
      <c r="PH51" s="161"/>
      <c r="PI51" s="161"/>
      <c r="PJ51" s="161"/>
      <c r="PK51" s="161"/>
      <c r="PL51" s="161"/>
      <c r="PM51" s="161"/>
      <c r="PN51" s="161"/>
      <c r="PO51" s="161"/>
      <c r="PP51" s="161"/>
      <c r="PQ51" s="161"/>
      <c r="PR51" s="161"/>
      <c r="PS51" s="161"/>
      <c r="PT51" s="161"/>
      <c r="PU51" s="161"/>
      <c r="PV51" s="161"/>
      <c r="PW51" s="161"/>
      <c r="PX51" s="161"/>
      <c r="PY51" s="161"/>
      <c r="PZ51" s="161"/>
      <c r="QA51" s="161"/>
      <c r="QB51" s="161"/>
      <c r="QC51" s="161"/>
      <c r="QD51" s="161"/>
      <c r="QE51" s="161"/>
      <c r="QF51" s="161"/>
      <c r="QG51" s="161"/>
      <c r="QH51" s="161"/>
      <c r="QI51" s="161"/>
      <c r="QJ51" s="161"/>
      <c r="QK51" s="161"/>
      <c r="QL51" s="161"/>
      <c r="QM51" s="161"/>
      <c r="QN51" s="161"/>
      <c r="QO51" s="161"/>
      <c r="QP51" s="161"/>
      <c r="QQ51" s="161"/>
      <c r="QR51" s="161"/>
      <c r="QS51" s="161"/>
      <c r="QT51" s="161"/>
      <c r="QU51" s="161"/>
      <c r="QV51" s="161"/>
      <c r="QW51" s="161"/>
      <c r="QX51" s="161"/>
      <c r="QY51" s="161"/>
      <c r="QZ51" s="161"/>
      <c r="RA51" s="161"/>
      <c r="RB51" s="161"/>
      <c r="RC51" s="161"/>
      <c r="RD51" s="161"/>
      <c r="RE51" s="161"/>
      <c r="RF51" s="161"/>
      <c r="RG51" s="161"/>
      <c r="RH51" s="161"/>
      <c r="RI51" s="161"/>
      <c r="RJ51" s="161"/>
      <c r="RK51" s="161"/>
      <c r="RL51" s="161"/>
      <c r="RM51" s="161"/>
      <c r="RN51" s="161"/>
      <c r="RO51" s="161"/>
      <c r="RP51" s="161"/>
      <c r="RQ51" s="161"/>
      <c r="RR51" s="161"/>
      <c r="RS51" s="161"/>
      <c r="RT51" s="161"/>
      <c r="RU51" s="161"/>
      <c r="RV51" s="161"/>
      <c r="RW51" s="161"/>
      <c r="RX51" s="161"/>
      <c r="RY51" s="161"/>
      <c r="RZ51" s="161"/>
      <c r="SA51" s="161"/>
      <c r="SB51" s="161"/>
      <c r="SC51" s="161"/>
      <c r="SD51" s="161"/>
      <c r="SE51" s="161"/>
      <c r="SF51" s="161"/>
      <c r="SG51" s="161"/>
      <c r="SH51" s="161"/>
      <c r="SI51" s="161"/>
      <c r="SJ51" s="161"/>
      <c r="SK51" s="161"/>
      <c r="SL51" s="161"/>
      <c r="SM51" s="161"/>
      <c r="SN51" s="161"/>
      <c r="SO51" s="161"/>
      <c r="SP51" s="161"/>
      <c r="SQ51" s="161"/>
      <c r="SR51" s="161"/>
      <c r="SS51" s="161"/>
      <c r="ST51" s="161"/>
      <c r="SU51" s="161"/>
      <c r="SV51" s="161"/>
      <c r="SW51" s="161"/>
      <c r="SX51" s="161"/>
      <c r="SY51" s="161"/>
      <c r="SZ51" s="161"/>
      <c r="TA51" s="161"/>
      <c r="TB51" s="161"/>
      <c r="TC51" s="161"/>
      <c r="TD51" s="161"/>
      <c r="TE51" s="161"/>
      <c r="TF51" s="161"/>
      <c r="TG51" s="161"/>
      <c r="TH51" s="161"/>
      <c r="TI51" s="161"/>
      <c r="TJ51" s="161"/>
      <c r="TK51" s="161"/>
      <c r="TL51" s="161"/>
      <c r="TM51" s="161"/>
      <c r="TN51" s="161"/>
      <c r="TO51" s="161"/>
      <c r="TP51" s="161"/>
      <c r="TQ51" s="161"/>
      <c r="TR51" s="161"/>
      <c r="TS51" s="161"/>
      <c r="TT51" s="161"/>
      <c r="TU51" s="161"/>
      <c r="TV51" s="161"/>
      <c r="TW51" s="161"/>
      <c r="TX51" s="161"/>
      <c r="TY51" s="161"/>
      <c r="TZ51" s="161"/>
      <c r="UA51" s="161"/>
      <c r="UB51" s="161"/>
      <c r="UC51" s="161"/>
      <c r="UD51" s="161"/>
      <c r="UE51" s="161"/>
      <c r="UF51" s="161"/>
      <c r="UG51" s="161"/>
      <c r="UH51" s="161"/>
      <c r="UI51" s="161"/>
      <c r="UJ51" s="161"/>
      <c r="UK51" s="161"/>
      <c r="UL51" s="161"/>
      <c r="UM51" s="161"/>
      <c r="UN51" s="161"/>
      <c r="UO51" s="161"/>
      <c r="UP51" s="161"/>
      <c r="UQ51" s="161"/>
      <c r="UR51" s="161"/>
      <c r="US51" s="161"/>
      <c r="UT51" s="161"/>
      <c r="UU51" s="161"/>
      <c r="UV51" s="161"/>
      <c r="UW51" s="161"/>
      <c r="UX51" s="161"/>
      <c r="UY51" s="161"/>
      <c r="UZ51" s="161"/>
      <c r="VA51" s="161"/>
      <c r="VB51" s="161"/>
      <c r="VC51" s="161"/>
      <c r="VD51" s="161"/>
      <c r="VE51" s="161"/>
      <c r="VF51" s="161"/>
      <c r="VG51" s="161"/>
      <c r="VH51" s="161"/>
      <c r="VI51" s="161"/>
      <c r="VJ51" s="161"/>
      <c r="VK51" s="161"/>
      <c r="VL51" s="161"/>
      <c r="VM51" s="161"/>
      <c r="VN51" s="161"/>
      <c r="VO51" s="161"/>
      <c r="VP51" s="161"/>
      <c r="VQ51" s="161"/>
      <c r="VR51" s="161"/>
      <c r="VS51" s="161"/>
      <c r="VT51" s="161"/>
      <c r="VU51" s="161"/>
      <c r="VV51" s="161"/>
      <c r="VW51" s="161"/>
      <c r="VX51" s="161"/>
      <c r="VY51" s="161"/>
      <c r="VZ51" s="161"/>
      <c r="WA51" s="161"/>
      <c r="WB51" s="161"/>
      <c r="WC51" s="161"/>
      <c r="WD51" s="161"/>
      <c r="WE51" s="161"/>
      <c r="WF51" s="161"/>
      <c r="WG51" s="161"/>
      <c r="WH51" s="161"/>
      <c r="WI51" s="161"/>
      <c r="WJ51" s="161"/>
      <c r="WK51" s="161"/>
      <c r="WL51" s="161"/>
      <c r="WM51" s="161"/>
      <c r="WN51" s="161"/>
      <c r="WO51" s="161"/>
      <c r="WP51" s="161"/>
      <c r="WQ51" s="161"/>
      <c r="WR51" s="161"/>
      <c r="WS51" s="161"/>
      <c r="WT51" s="161"/>
      <c r="WU51" s="161"/>
      <c r="WV51" s="161"/>
      <c r="WW51" s="161"/>
      <c r="WX51" s="161"/>
      <c r="WY51" s="161"/>
      <c r="WZ51" s="161"/>
      <c r="XA51" s="161"/>
      <c r="XB51" s="161"/>
      <c r="XC51" s="161"/>
      <c r="XD51" s="161"/>
      <c r="XE51" s="161"/>
      <c r="XF51" s="161"/>
      <c r="XG51" s="161"/>
      <c r="XH51" s="161"/>
      <c r="XI51" s="161"/>
      <c r="XJ51" s="161"/>
      <c r="XK51" s="161"/>
      <c r="XL51" s="161"/>
      <c r="XM51" s="161"/>
      <c r="XN51" s="161"/>
      <c r="XO51" s="161"/>
      <c r="XP51" s="161"/>
      <c r="XQ51" s="161"/>
      <c r="XR51" s="161"/>
      <c r="XS51" s="161"/>
      <c r="XT51" s="161"/>
      <c r="XU51" s="161"/>
      <c r="XV51" s="161"/>
      <c r="XW51" s="161"/>
      <c r="XX51" s="161"/>
      <c r="XY51" s="161"/>
      <c r="XZ51" s="161"/>
      <c r="YA51" s="161"/>
      <c r="YB51" s="161"/>
      <c r="YC51" s="161"/>
      <c r="YD51" s="161"/>
      <c r="YE51" s="161"/>
      <c r="YF51" s="161"/>
      <c r="YG51" s="161"/>
      <c r="YH51" s="161"/>
      <c r="YI51" s="161"/>
      <c r="YJ51" s="161"/>
      <c r="YK51" s="161"/>
      <c r="YL51" s="161"/>
      <c r="YM51" s="161"/>
      <c r="YN51" s="161"/>
      <c r="YO51" s="161"/>
      <c r="YP51" s="161"/>
      <c r="YQ51" s="161"/>
      <c r="YR51" s="161"/>
      <c r="YS51" s="161"/>
      <c r="YT51" s="161"/>
      <c r="YU51" s="161"/>
      <c r="YV51" s="161"/>
      <c r="YW51" s="161"/>
      <c r="YX51" s="161"/>
      <c r="YY51" s="161"/>
      <c r="YZ51" s="161"/>
      <c r="ZA51" s="161"/>
      <c r="ZB51" s="161"/>
      <c r="ZC51" s="161"/>
      <c r="ZD51" s="161"/>
      <c r="ZE51" s="161"/>
      <c r="ZF51" s="161"/>
      <c r="ZG51" s="161"/>
      <c r="ZH51" s="161"/>
      <c r="ZI51" s="161"/>
      <c r="ZJ51" s="161"/>
      <c r="ZK51" s="161"/>
      <c r="ZL51" s="161"/>
      <c r="ZM51" s="161"/>
      <c r="ZN51" s="161"/>
      <c r="ZO51" s="161"/>
      <c r="ZP51" s="161"/>
      <c r="ZQ51" s="161"/>
      <c r="ZR51" s="161"/>
      <c r="ZS51" s="161"/>
      <c r="ZT51" s="161"/>
      <c r="ZU51" s="161"/>
      <c r="ZV51" s="161"/>
      <c r="ZW51" s="161"/>
      <c r="ZX51" s="161"/>
      <c r="ZY51" s="161"/>
      <c r="ZZ51" s="161"/>
      <c r="AAA51" s="161"/>
      <c r="AAB51" s="161"/>
      <c r="AAC51" s="161"/>
      <c r="AAD51" s="161"/>
      <c r="AAE51" s="161"/>
      <c r="AAF51" s="161"/>
      <c r="AAG51" s="161"/>
      <c r="AAH51" s="161"/>
      <c r="AAI51" s="161"/>
      <c r="AAJ51" s="161"/>
      <c r="AAK51" s="161"/>
      <c r="AAL51" s="161"/>
      <c r="AAM51" s="161"/>
      <c r="AAN51" s="161"/>
      <c r="AAO51" s="161"/>
      <c r="AAP51" s="161"/>
      <c r="AAQ51" s="161"/>
      <c r="AAR51" s="161"/>
      <c r="AAS51" s="161"/>
      <c r="AAT51" s="161"/>
      <c r="AAU51" s="161"/>
      <c r="AAV51" s="161"/>
      <c r="AAW51" s="161"/>
      <c r="AAX51" s="161"/>
      <c r="AAY51" s="161"/>
      <c r="AAZ51" s="161"/>
      <c r="ABA51" s="161"/>
      <c r="ABB51" s="161"/>
      <c r="ABC51" s="161"/>
      <c r="ABD51" s="161"/>
      <c r="ABE51" s="161"/>
      <c r="ABF51" s="161"/>
      <c r="ABG51" s="161"/>
      <c r="ABH51" s="161"/>
      <c r="ABI51" s="161"/>
      <c r="ABJ51" s="161"/>
      <c r="ABK51" s="161"/>
      <c r="ABL51" s="161"/>
      <c r="ABM51" s="161"/>
      <c r="ABN51" s="161"/>
      <c r="ABO51" s="161"/>
      <c r="ABP51" s="161"/>
      <c r="ABQ51" s="161"/>
      <c r="ABR51" s="161"/>
      <c r="ABS51" s="161"/>
      <c r="ABT51" s="161"/>
      <c r="ABU51" s="161"/>
      <c r="ABV51" s="161"/>
      <c r="ABW51" s="161"/>
      <c r="ABX51" s="161"/>
      <c r="ABY51" s="161"/>
      <c r="ABZ51" s="161"/>
      <c r="ACA51" s="161"/>
      <c r="ACB51" s="161"/>
      <c r="ACC51" s="161"/>
      <c r="ACD51" s="161"/>
      <c r="ACE51" s="161"/>
      <c r="ACF51" s="161"/>
      <c r="ACG51" s="161"/>
      <c r="ACH51" s="161"/>
      <c r="ACI51" s="161"/>
      <c r="ACJ51" s="161"/>
      <c r="ACK51" s="161"/>
      <c r="ACL51" s="161"/>
      <c r="ACM51" s="161"/>
      <c r="ACN51" s="161"/>
      <c r="ACO51" s="161"/>
      <c r="ACP51" s="161"/>
      <c r="ACQ51" s="161"/>
      <c r="ACR51" s="161"/>
      <c r="ACS51" s="161"/>
      <c r="ACT51" s="161"/>
      <c r="ACU51" s="161"/>
      <c r="ACV51" s="161"/>
      <c r="ACW51" s="161"/>
      <c r="ACX51" s="161"/>
      <c r="ACY51" s="161"/>
      <c r="ACZ51" s="161"/>
      <c r="ADA51" s="161"/>
      <c r="ADB51" s="161"/>
      <c r="ADC51" s="161"/>
      <c r="ADD51" s="161"/>
      <c r="ADE51" s="161"/>
      <c r="ADF51" s="161"/>
      <c r="ADG51" s="161"/>
      <c r="ADH51" s="161"/>
      <c r="ADI51" s="161"/>
      <c r="ADJ51" s="161"/>
      <c r="ADK51" s="161"/>
      <c r="ADL51" s="161"/>
      <c r="ADM51" s="161"/>
      <c r="ADN51" s="161"/>
      <c r="ADO51" s="161"/>
      <c r="ADP51" s="161"/>
      <c r="ADQ51" s="161"/>
      <c r="ADR51" s="161"/>
      <c r="ADS51" s="161"/>
      <c r="ADT51" s="161"/>
      <c r="ADU51" s="161"/>
      <c r="ADV51" s="161"/>
      <c r="ADW51" s="161"/>
      <c r="ADX51" s="161"/>
      <c r="ADY51" s="161"/>
      <c r="ADZ51" s="161"/>
      <c r="AEA51" s="161"/>
      <c r="AEB51" s="161"/>
      <c r="AEC51" s="161"/>
      <c r="AED51" s="161"/>
      <c r="AEE51" s="161"/>
      <c r="AEF51" s="161"/>
      <c r="AEG51" s="161"/>
      <c r="AEH51" s="161"/>
      <c r="AEI51" s="161"/>
      <c r="AEJ51" s="161"/>
      <c r="AEK51" s="161"/>
      <c r="AEL51" s="161"/>
      <c r="AEM51" s="161"/>
      <c r="AEN51" s="161"/>
      <c r="AEO51" s="161"/>
      <c r="AEP51" s="161"/>
      <c r="AEQ51" s="161"/>
      <c r="AER51" s="161"/>
      <c r="AES51" s="161"/>
      <c r="AET51" s="161"/>
      <c r="AEU51" s="161"/>
      <c r="AEV51" s="161"/>
      <c r="AEW51" s="161"/>
      <c r="AEX51" s="161"/>
      <c r="AEY51" s="161"/>
      <c r="AEZ51" s="161"/>
      <c r="AFA51" s="161"/>
      <c r="AFB51" s="161"/>
      <c r="AFC51" s="161"/>
      <c r="AFD51" s="161"/>
      <c r="AFE51" s="161"/>
      <c r="AFF51" s="161"/>
      <c r="AFG51" s="161"/>
      <c r="AFH51" s="161"/>
      <c r="AFI51" s="161"/>
      <c r="AFJ51" s="161"/>
      <c r="AFK51" s="161"/>
      <c r="AFL51" s="161"/>
      <c r="AFM51" s="161"/>
      <c r="AFN51" s="161"/>
      <c r="AFO51" s="161"/>
      <c r="AFP51" s="161"/>
      <c r="AFQ51" s="161"/>
      <c r="AFR51" s="161"/>
      <c r="AFS51" s="161"/>
      <c r="AFT51" s="161"/>
      <c r="AFU51" s="161"/>
      <c r="AFV51" s="161"/>
      <c r="AFW51" s="161"/>
      <c r="AFX51" s="161"/>
      <c r="AFY51" s="161"/>
      <c r="AFZ51" s="161"/>
      <c r="AGA51" s="161"/>
      <c r="AGB51" s="161"/>
      <c r="AGC51" s="161"/>
      <c r="AGD51" s="161"/>
      <c r="AGE51" s="161"/>
      <c r="AGF51" s="161"/>
      <c r="AGG51" s="161"/>
      <c r="AGH51" s="161"/>
      <c r="AGI51" s="161"/>
      <c r="AGJ51" s="161"/>
      <c r="AGK51" s="161"/>
      <c r="AGL51" s="161"/>
      <c r="AGM51" s="161"/>
      <c r="AGN51" s="161"/>
      <c r="AGO51" s="161"/>
      <c r="AGP51" s="161"/>
      <c r="AGQ51" s="161"/>
      <c r="AGR51" s="161"/>
      <c r="AGS51" s="161"/>
      <c r="AGT51" s="161"/>
      <c r="AGU51" s="161"/>
      <c r="AGV51" s="161"/>
      <c r="AGW51" s="161"/>
      <c r="AGX51" s="161"/>
      <c r="AGY51" s="161"/>
      <c r="AGZ51" s="161"/>
      <c r="AHA51" s="161"/>
      <c r="AHB51" s="161"/>
      <c r="AHC51" s="161"/>
      <c r="AHD51" s="161"/>
      <c r="AHE51" s="161"/>
      <c r="AHF51" s="161"/>
      <c r="AHG51" s="161"/>
      <c r="AHH51" s="161"/>
      <c r="AHI51" s="161"/>
      <c r="AHJ51" s="161"/>
      <c r="AHK51" s="161"/>
      <c r="AHL51" s="161"/>
      <c r="AHM51" s="161"/>
      <c r="AHN51" s="161"/>
      <c r="AHO51" s="161"/>
      <c r="AHP51" s="161"/>
      <c r="AHQ51" s="161"/>
      <c r="AHR51" s="161"/>
      <c r="AHS51" s="161"/>
      <c r="AHT51" s="161"/>
      <c r="AHU51" s="161"/>
      <c r="AHV51" s="161"/>
      <c r="AHW51" s="161"/>
      <c r="AHX51" s="161"/>
      <c r="AHY51" s="161"/>
      <c r="AHZ51" s="161"/>
      <c r="AIA51" s="161"/>
      <c r="AIB51" s="161"/>
      <c r="AIC51" s="161"/>
      <c r="AID51" s="161"/>
      <c r="AIE51" s="161"/>
      <c r="AIF51" s="161"/>
      <c r="AIG51" s="161"/>
      <c r="AIH51" s="161"/>
      <c r="AII51" s="161"/>
      <c r="AIJ51" s="161"/>
      <c r="AIK51" s="161"/>
      <c r="AIL51" s="161"/>
      <c r="AIM51" s="161"/>
      <c r="AIN51" s="161"/>
      <c r="AIO51" s="161"/>
      <c r="AIP51" s="161"/>
      <c r="AIQ51" s="161"/>
      <c r="AIR51" s="161"/>
      <c r="AIS51" s="161"/>
      <c r="AIT51" s="161"/>
      <c r="AIU51" s="161"/>
      <c r="AIV51" s="161"/>
      <c r="AIW51" s="161"/>
      <c r="AIX51" s="161"/>
      <c r="AIY51" s="161"/>
      <c r="AIZ51" s="161"/>
      <c r="AJA51" s="161"/>
      <c r="AJB51" s="161"/>
      <c r="AJC51" s="161"/>
      <c r="AJD51" s="161"/>
      <c r="AJE51" s="161"/>
      <c r="AJF51" s="161"/>
      <c r="AJG51" s="161"/>
      <c r="AJH51" s="161"/>
      <c r="AJI51" s="161"/>
      <c r="AJJ51" s="161"/>
      <c r="AJK51" s="161"/>
      <c r="AJL51" s="161"/>
      <c r="AJM51" s="161"/>
      <c r="AJN51" s="161"/>
      <c r="AJO51" s="161"/>
      <c r="AJP51" s="161"/>
      <c r="AJQ51" s="161"/>
      <c r="AJR51" s="161"/>
      <c r="AJS51" s="161"/>
      <c r="AJT51" s="161"/>
      <c r="AJU51" s="161"/>
      <c r="AJV51" s="161"/>
      <c r="AJW51" s="161"/>
      <c r="AJX51" s="161"/>
      <c r="AJY51" s="161"/>
      <c r="AJZ51" s="161"/>
      <c r="AKA51" s="161"/>
      <c r="AKB51" s="161"/>
      <c r="AKC51" s="161"/>
      <c r="AKD51" s="161"/>
      <c r="AKE51" s="161"/>
      <c r="AKF51" s="161"/>
      <c r="AKG51" s="161"/>
      <c r="AKH51" s="161"/>
      <c r="AKI51" s="161"/>
      <c r="AKJ51" s="161"/>
      <c r="AKK51" s="161"/>
      <c r="AKL51" s="161"/>
      <c r="AKM51" s="161"/>
      <c r="AKN51" s="161"/>
      <c r="AKO51" s="161"/>
      <c r="AKP51" s="161"/>
      <c r="AKQ51" s="161"/>
      <c r="AKR51" s="161"/>
      <c r="AKS51" s="161"/>
      <c r="AKT51" s="161"/>
      <c r="AKU51" s="161"/>
      <c r="AKV51" s="161"/>
      <c r="AKW51" s="161"/>
      <c r="AKX51" s="161"/>
      <c r="AKY51" s="161"/>
      <c r="AKZ51" s="161"/>
      <c r="ALA51" s="161"/>
      <c r="ALB51" s="161"/>
      <c r="ALC51" s="161"/>
      <c r="ALD51" s="161"/>
      <c r="ALE51" s="161"/>
      <c r="ALF51" s="161"/>
      <c r="ALG51" s="161"/>
      <c r="ALH51" s="161"/>
      <c r="ALI51" s="161"/>
      <c r="ALJ51" s="161"/>
      <c r="ALK51" s="161"/>
      <c r="ALL51" s="161"/>
      <c r="ALM51" s="161"/>
      <c r="ALN51" s="161"/>
      <c r="ALO51" s="161"/>
      <c r="ALP51" s="161"/>
      <c r="ALQ51" s="161"/>
      <c r="ALR51" s="161"/>
      <c r="ALS51" s="161"/>
      <c r="ALT51" s="161"/>
      <c r="ALU51" s="161"/>
      <c r="ALV51" s="161"/>
      <c r="ALW51" s="161"/>
      <c r="ALX51" s="161"/>
      <c r="ALY51" s="161"/>
      <c r="ALZ51" s="161"/>
      <c r="AMA51" s="161"/>
      <c r="AMB51" s="161"/>
      <c r="AMC51" s="161"/>
      <c r="AMD51" s="161"/>
      <c r="AME51" s="161"/>
      <c r="AMF51" s="161"/>
      <c r="AMG51" s="161"/>
      <c r="AMH51" s="161"/>
      <c r="AMI51" s="161"/>
    </row>
    <row r="52" spans="1:2686" s="163" customFormat="1" x14ac:dyDescent="0.25">
      <c r="A52" s="16" t="s">
        <v>1085</v>
      </c>
      <c r="B52" s="14" t="s">
        <v>928</v>
      </c>
      <c r="C52" s="14" t="s">
        <v>310</v>
      </c>
      <c r="D52" s="139">
        <v>6118</v>
      </c>
      <c r="E52" s="139" t="s">
        <v>1198</v>
      </c>
      <c r="F52" s="139" t="s">
        <v>1197</v>
      </c>
      <c r="G52" s="14" t="s">
        <v>929</v>
      </c>
      <c r="H52" s="160" t="s">
        <v>930</v>
      </c>
      <c r="I52" s="14" t="s">
        <v>931</v>
      </c>
      <c r="J52" s="160" t="s">
        <v>932</v>
      </c>
      <c r="K52" s="14"/>
      <c r="L52" s="14"/>
      <c r="M52" s="14"/>
      <c r="N52" s="14"/>
      <c r="O52" s="14"/>
      <c r="P52" s="14"/>
      <c r="Q52" s="14"/>
      <c r="R52" s="14"/>
      <c r="S52" s="14"/>
      <c r="T52" s="14"/>
      <c r="U52" s="14"/>
      <c r="V52" s="14"/>
      <c r="W52" s="14"/>
      <c r="X52" s="14"/>
      <c r="Y52" s="14"/>
      <c r="Z52" s="14" t="s">
        <v>29</v>
      </c>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1"/>
      <c r="BC52" s="161"/>
      <c r="BD52" s="161"/>
      <c r="BE52" s="161"/>
      <c r="BF52" s="161"/>
      <c r="BG52" s="161"/>
      <c r="BH52" s="161"/>
      <c r="BI52" s="161"/>
      <c r="BJ52" s="161"/>
      <c r="BK52" s="161"/>
      <c r="BL52" s="161"/>
      <c r="BM52" s="161"/>
      <c r="BN52" s="161"/>
      <c r="BO52" s="161"/>
      <c r="BP52" s="161"/>
      <c r="BQ52" s="161"/>
      <c r="BR52" s="161"/>
      <c r="BS52" s="161"/>
      <c r="BT52" s="161"/>
      <c r="BU52" s="161"/>
      <c r="BV52" s="161"/>
      <c r="BW52" s="161"/>
      <c r="BX52" s="161"/>
      <c r="BY52" s="161"/>
      <c r="BZ52" s="161"/>
      <c r="CA52" s="161"/>
      <c r="CB52" s="161"/>
      <c r="CC52" s="161"/>
      <c r="CD52" s="161"/>
      <c r="CE52" s="161"/>
      <c r="CF52" s="161"/>
      <c r="CG52" s="161"/>
      <c r="CH52" s="161"/>
      <c r="CI52" s="161"/>
      <c r="CJ52" s="161"/>
      <c r="CK52" s="161"/>
      <c r="CL52" s="161"/>
      <c r="CM52" s="161"/>
      <c r="CN52" s="161"/>
      <c r="CO52" s="161"/>
      <c r="CP52" s="161"/>
      <c r="CQ52" s="161"/>
      <c r="CR52" s="161"/>
      <c r="CS52" s="161"/>
      <c r="CT52" s="161"/>
      <c r="CU52" s="161"/>
      <c r="CV52" s="161"/>
      <c r="CW52" s="161"/>
      <c r="CX52" s="161"/>
      <c r="CY52" s="161"/>
      <c r="CZ52" s="161"/>
      <c r="DA52" s="161"/>
      <c r="DB52" s="161"/>
      <c r="DC52" s="161"/>
      <c r="DD52" s="161"/>
      <c r="DE52" s="161"/>
      <c r="DF52" s="161"/>
      <c r="DG52" s="161"/>
      <c r="DH52" s="161"/>
      <c r="DI52" s="161"/>
      <c r="DJ52" s="161"/>
      <c r="DK52" s="161"/>
      <c r="DL52" s="161"/>
      <c r="DM52" s="161"/>
      <c r="DN52" s="161"/>
      <c r="DO52" s="161"/>
      <c r="DP52" s="161"/>
      <c r="DQ52" s="161"/>
      <c r="DR52" s="161"/>
      <c r="DS52" s="161"/>
      <c r="DT52" s="161"/>
      <c r="DU52" s="161"/>
      <c r="DV52" s="161"/>
      <c r="DW52" s="161"/>
      <c r="DX52" s="161"/>
      <c r="DY52" s="161"/>
      <c r="DZ52" s="161"/>
      <c r="EA52" s="161"/>
      <c r="EB52" s="161"/>
      <c r="EC52" s="161"/>
      <c r="ED52" s="161"/>
      <c r="EE52" s="161"/>
      <c r="EF52" s="161"/>
      <c r="EG52" s="161"/>
      <c r="EH52" s="161"/>
      <c r="EI52" s="161"/>
      <c r="EJ52" s="161"/>
      <c r="EK52" s="161"/>
      <c r="EL52" s="161"/>
      <c r="EM52" s="161"/>
      <c r="EN52" s="161"/>
      <c r="EO52" s="161"/>
      <c r="EP52" s="161"/>
      <c r="EQ52" s="161"/>
      <c r="ER52" s="161"/>
      <c r="ES52" s="161"/>
      <c r="ET52" s="161"/>
      <c r="EU52" s="161"/>
      <c r="EV52" s="161"/>
      <c r="EW52" s="161"/>
      <c r="EX52" s="161"/>
      <c r="EY52" s="161"/>
      <c r="EZ52" s="161"/>
      <c r="FA52" s="161"/>
      <c r="FB52" s="161"/>
      <c r="FC52" s="161"/>
      <c r="FD52" s="161"/>
      <c r="FE52" s="161"/>
      <c r="FF52" s="161"/>
      <c r="FG52" s="161"/>
      <c r="FH52" s="161"/>
      <c r="FI52" s="161"/>
      <c r="FJ52" s="161"/>
      <c r="FK52" s="161"/>
      <c r="FL52" s="161"/>
      <c r="FM52" s="161"/>
      <c r="FN52" s="161"/>
      <c r="FO52" s="161"/>
      <c r="FP52" s="161"/>
      <c r="FQ52" s="161"/>
      <c r="FR52" s="161"/>
      <c r="FS52" s="161"/>
      <c r="FT52" s="161"/>
      <c r="FU52" s="161"/>
      <c r="FV52" s="161"/>
      <c r="FW52" s="161"/>
      <c r="FX52" s="161"/>
      <c r="FY52" s="161"/>
      <c r="FZ52" s="161"/>
      <c r="GA52" s="161"/>
      <c r="GB52" s="161"/>
      <c r="GC52" s="161"/>
      <c r="GD52" s="161"/>
      <c r="GE52" s="161"/>
      <c r="GF52" s="161"/>
      <c r="GG52" s="161"/>
      <c r="GH52" s="161"/>
      <c r="GI52" s="161"/>
      <c r="GJ52" s="161"/>
      <c r="GK52" s="161"/>
      <c r="GL52" s="161"/>
      <c r="GM52" s="161"/>
      <c r="GN52" s="161"/>
      <c r="GO52" s="161"/>
      <c r="GP52" s="161"/>
      <c r="GQ52" s="161"/>
      <c r="GR52" s="161"/>
      <c r="GS52" s="161"/>
      <c r="GT52" s="161"/>
      <c r="GU52" s="161"/>
      <c r="GV52" s="161"/>
      <c r="GW52" s="161"/>
      <c r="GX52" s="161"/>
      <c r="GY52" s="161"/>
      <c r="GZ52" s="161"/>
      <c r="HA52" s="161"/>
      <c r="HB52" s="161"/>
      <c r="HC52" s="161"/>
      <c r="HD52" s="161"/>
      <c r="HE52" s="161"/>
      <c r="HF52" s="161"/>
      <c r="HG52" s="161"/>
      <c r="HH52" s="161"/>
      <c r="HI52" s="161"/>
      <c r="HJ52" s="161"/>
      <c r="HK52" s="161"/>
      <c r="HL52" s="161"/>
      <c r="HM52" s="161"/>
      <c r="HN52" s="161"/>
      <c r="HO52" s="161"/>
      <c r="HP52" s="161"/>
      <c r="HQ52" s="161"/>
      <c r="HR52" s="161"/>
      <c r="HS52" s="161"/>
      <c r="HT52" s="161"/>
      <c r="HU52" s="161"/>
      <c r="HV52" s="161"/>
      <c r="HW52" s="161"/>
      <c r="HX52" s="161"/>
      <c r="HY52" s="161"/>
      <c r="HZ52" s="161"/>
      <c r="IA52" s="161"/>
      <c r="IB52" s="161"/>
      <c r="IC52" s="161"/>
      <c r="ID52" s="161"/>
      <c r="IE52" s="161"/>
      <c r="IF52" s="161"/>
      <c r="IG52" s="161"/>
      <c r="IH52" s="161"/>
      <c r="II52" s="161"/>
      <c r="IJ52" s="161"/>
      <c r="IK52" s="161"/>
      <c r="IL52" s="161"/>
      <c r="IM52" s="161"/>
      <c r="IN52" s="161"/>
      <c r="IO52" s="161"/>
      <c r="IP52" s="161"/>
      <c r="IQ52" s="161"/>
      <c r="IR52" s="161"/>
      <c r="IS52" s="161"/>
      <c r="IT52" s="161"/>
      <c r="IU52" s="161"/>
      <c r="IV52" s="161"/>
      <c r="IW52" s="161"/>
      <c r="IX52" s="161"/>
      <c r="IY52" s="161"/>
      <c r="IZ52" s="161"/>
      <c r="JA52" s="161"/>
      <c r="JB52" s="161"/>
      <c r="JC52" s="161"/>
      <c r="JD52" s="161"/>
      <c r="JE52" s="161"/>
      <c r="JF52" s="161"/>
      <c r="JG52" s="161"/>
      <c r="JH52" s="161"/>
      <c r="JI52" s="161"/>
      <c r="JJ52" s="161"/>
      <c r="JK52" s="161"/>
      <c r="JL52" s="161"/>
      <c r="JM52" s="161"/>
      <c r="JN52" s="161"/>
      <c r="JO52" s="161"/>
      <c r="JP52" s="161"/>
      <c r="JQ52" s="161"/>
      <c r="JR52" s="161"/>
      <c r="JS52" s="161"/>
      <c r="JT52" s="161"/>
      <c r="JU52" s="161"/>
      <c r="JV52" s="161"/>
      <c r="JW52" s="161"/>
      <c r="JX52" s="161"/>
      <c r="JY52" s="161"/>
      <c r="JZ52" s="161"/>
      <c r="KA52" s="161"/>
      <c r="KB52" s="161"/>
      <c r="KC52" s="161"/>
      <c r="KD52" s="161"/>
      <c r="KE52" s="161"/>
      <c r="KF52" s="161"/>
      <c r="KG52" s="161"/>
      <c r="KH52" s="161"/>
      <c r="KI52" s="161"/>
      <c r="KJ52" s="161"/>
      <c r="KK52" s="161"/>
      <c r="KL52" s="161"/>
      <c r="KM52" s="161"/>
      <c r="KN52" s="161"/>
      <c r="KO52" s="161"/>
      <c r="KP52" s="161"/>
      <c r="KQ52" s="161"/>
      <c r="KR52" s="161"/>
      <c r="KS52" s="161"/>
      <c r="KT52" s="161"/>
      <c r="KU52" s="161"/>
      <c r="KV52" s="161"/>
      <c r="KW52" s="161"/>
      <c r="KX52" s="161"/>
      <c r="KY52" s="161"/>
      <c r="KZ52" s="161"/>
      <c r="LA52" s="161"/>
      <c r="LB52" s="161"/>
      <c r="LC52" s="161"/>
      <c r="LD52" s="161"/>
      <c r="LE52" s="161"/>
      <c r="LF52" s="161"/>
      <c r="LG52" s="161"/>
      <c r="LH52" s="161"/>
      <c r="LI52" s="161"/>
      <c r="LJ52" s="161"/>
      <c r="LK52" s="161"/>
      <c r="LL52" s="161"/>
      <c r="LM52" s="161"/>
      <c r="LN52" s="161"/>
      <c r="LO52" s="161"/>
      <c r="LP52" s="161"/>
      <c r="LQ52" s="161"/>
      <c r="LR52" s="161"/>
      <c r="LS52" s="161"/>
      <c r="LT52" s="161"/>
      <c r="LU52" s="161"/>
      <c r="LV52" s="161"/>
      <c r="LW52" s="161"/>
      <c r="LX52" s="161"/>
      <c r="LY52" s="161"/>
      <c r="LZ52" s="161"/>
      <c r="MA52" s="161"/>
      <c r="MB52" s="161"/>
      <c r="MC52" s="161"/>
      <c r="MD52" s="161"/>
      <c r="ME52" s="161"/>
      <c r="MF52" s="161"/>
      <c r="MG52" s="161"/>
      <c r="MH52" s="161"/>
      <c r="MI52" s="161"/>
      <c r="MJ52" s="161"/>
      <c r="MK52" s="161"/>
      <c r="ML52" s="161"/>
      <c r="MM52" s="161"/>
      <c r="MN52" s="161"/>
      <c r="MO52" s="161"/>
      <c r="MP52" s="161"/>
      <c r="MQ52" s="161"/>
      <c r="MR52" s="161"/>
      <c r="MS52" s="161"/>
      <c r="MT52" s="161"/>
      <c r="MU52" s="161"/>
      <c r="MV52" s="161"/>
      <c r="MW52" s="161"/>
      <c r="MX52" s="161"/>
      <c r="MY52" s="161"/>
      <c r="MZ52" s="161"/>
      <c r="NA52" s="161"/>
      <c r="NB52" s="161"/>
      <c r="NC52" s="161"/>
      <c r="ND52" s="161"/>
      <c r="NE52" s="161"/>
      <c r="NF52" s="161"/>
      <c r="NG52" s="161"/>
      <c r="NH52" s="161"/>
      <c r="NI52" s="161"/>
      <c r="NJ52" s="161"/>
      <c r="NK52" s="161"/>
      <c r="NL52" s="161"/>
      <c r="NM52" s="161"/>
      <c r="NN52" s="161"/>
      <c r="NO52" s="161"/>
      <c r="NP52" s="161"/>
      <c r="NQ52" s="161"/>
      <c r="NR52" s="161"/>
      <c r="NS52" s="161"/>
      <c r="NT52" s="161"/>
      <c r="NU52" s="161"/>
      <c r="NV52" s="161"/>
      <c r="NW52" s="161"/>
      <c r="NX52" s="161"/>
      <c r="NY52" s="161"/>
      <c r="NZ52" s="161"/>
      <c r="OA52" s="161"/>
      <c r="OB52" s="161"/>
      <c r="OC52" s="161"/>
      <c r="OD52" s="161"/>
      <c r="OE52" s="161"/>
      <c r="OF52" s="161"/>
      <c r="OG52" s="161"/>
      <c r="OH52" s="161"/>
      <c r="OI52" s="161"/>
      <c r="OJ52" s="161"/>
      <c r="OK52" s="161"/>
      <c r="OL52" s="161"/>
      <c r="OM52" s="161"/>
      <c r="ON52" s="161"/>
      <c r="OO52" s="161"/>
      <c r="OP52" s="161"/>
      <c r="OQ52" s="161"/>
      <c r="OR52" s="161"/>
      <c r="OS52" s="161"/>
      <c r="OT52" s="161"/>
      <c r="OU52" s="161"/>
      <c r="OV52" s="161"/>
      <c r="OW52" s="161"/>
      <c r="OX52" s="161"/>
      <c r="OY52" s="161"/>
      <c r="OZ52" s="161"/>
      <c r="PA52" s="161"/>
      <c r="PB52" s="161"/>
      <c r="PC52" s="161"/>
      <c r="PD52" s="161"/>
      <c r="PE52" s="161"/>
      <c r="PF52" s="161"/>
      <c r="PG52" s="161"/>
      <c r="PH52" s="161"/>
      <c r="PI52" s="161"/>
      <c r="PJ52" s="161"/>
      <c r="PK52" s="161"/>
      <c r="PL52" s="161"/>
      <c r="PM52" s="161"/>
      <c r="PN52" s="161"/>
      <c r="PO52" s="161"/>
      <c r="PP52" s="161"/>
      <c r="PQ52" s="161"/>
      <c r="PR52" s="161"/>
      <c r="PS52" s="161"/>
      <c r="PT52" s="161"/>
      <c r="PU52" s="161"/>
      <c r="PV52" s="161"/>
      <c r="PW52" s="161"/>
      <c r="PX52" s="161"/>
      <c r="PY52" s="161"/>
      <c r="PZ52" s="161"/>
      <c r="QA52" s="161"/>
      <c r="QB52" s="161"/>
      <c r="QC52" s="161"/>
      <c r="QD52" s="161"/>
      <c r="QE52" s="161"/>
      <c r="QF52" s="161"/>
      <c r="QG52" s="161"/>
      <c r="QH52" s="161"/>
      <c r="QI52" s="161"/>
      <c r="QJ52" s="161"/>
      <c r="QK52" s="161"/>
      <c r="QL52" s="161"/>
      <c r="QM52" s="161"/>
      <c r="QN52" s="161"/>
      <c r="QO52" s="161"/>
      <c r="QP52" s="161"/>
      <c r="QQ52" s="161"/>
      <c r="QR52" s="161"/>
      <c r="QS52" s="161"/>
      <c r="QT52" s="161"/>
      <c r="QU52" s="161"/>
      <c r="QV52" s="161"/>
      <c r="QW52" s="161"/>
      <c r="QX52" s="161"/>
      <c r="QY52" s="161"/>
      <c r="QZ52" s="161"/>
      <c r="RA52" s="161"/>
      <c r="RB52" s="161"/>
      <c r="RC52" s="161"/>
      <c r="RD52" s="161"/>
      <c r="RE52" s="161"/>
      <c r="RF52" s="161"/>
      <c r="RG52" s="161"/>
      <c r="RH52" s="161"/>
      <c r="RI52" s="161"/>
      <c r="RJ52" s="161"/>
      <c r="RK52" s="161"/>
      <c r="RL52" s="161"/>
      <c r="RM52" s="161"/>
      <c r="RN52" s="161"/>
      <c r="RO52" s="161"/>
      <c r="RP52" s="161"/>
      <c r="RQ52" s="161"/>
      <c r="RR52" s="161"/>
      <c r="RS52" s="161"/>
      <c r="RT52" s="161"/>
      <c r="RU52" s="161"/>
      <c r="RV52" s="161"/>
      <c r="RW52" s="161"/>
      <c r="RX52" s="161"/>
      <c r="RY52" s="161"/>
      <c r="RZ52" s="161"/>
      <c r="SA52" s="161"/>
      <c r="SB52" s="161"/>
      <c r="SC52" s="161"/>
      <c r="SD52" s="161"/>
      <c r="SE52" s="161"/>
      <c r="SF52" s="161"/>
      <c r="SG52" s="161"/>
      <c r="SH52" s="161"/>
      <c r="SI52" s="161"/>
      <c r="SJ52" s="161"/>
      <c r="SK52" s="161"/>
      <c r="SL52" s="161"/>
      <c r="SM52" s="161"/>
      <c r="SN52" s="161"/>
      <c r="SO52" s="161"/>
      <c r="SP52" s="161"/>
      <c r="SQ52" s="161"/>
      <c r="SR52" s="161"/>
      <c r="SS52" s="161"/>
      <c r="ST52" s="161"/>
      <c r="SU52" s="161"/>
      <c r="SV52" s="161"/>
      <c r="SW52" s="161"/>
      <c r="SX52" s="161"/>
      <c r="SY52" s="161"/>
      <c r="SZ52" s="161"/>
      <c r="TA52" s="161"/>
      <c r="TB52" s="161"/>
      <c r="TC52" s="161"/>
      <c r="TD52" s="161"/>
      <c r="TE52" s="161"/>
      <c r="TF52" s="161"/>
      <c r="TG52" s="161"/>
      <c r="TH52" s="161"/>
      <c r="TI52" s="161"/>
      <c r="TJ52" s="161"/>
      <c r="TK52" s="161"/>
      <c r="TL52" s="161"/>
      <c r="TM52" s="161"/>
      <c r="TN52" s="161"/>
      <c r="TO52" s="161"/>
      <c r="TP52" s="161"/>
      <c r="TQ52" s="161"/>
      <c r="TR52" s="161"/>
      <c r="TS52" s="161"/>
      <c r="TT52" s="161"/>
      <c r="TU52" s="161"/>
      <c r="TV52" s="161"/>
      <c r="TW52" s="161"/>
      <c r="TX52" s="161"/>
      <c r="TY52" s="161"/>
      <c r="TZ52" s="161"/>
      <c r="UA52" s="161"/>
      <c r="UB52" s="161"/>
      <c r="UC52" s="161"/>
      <c r="UD52" s="161"/>
      <c r="UE52" s="161"/>
      <c r="UF52" s="161"/>
      <c r="UG52" s="161"/>
      <c r="UH52" s="161"/>
      <c r="UI52" s="161"/>
      <c r="UJ52" s="161"/>
      <c r="UK52" s="161"/>
      <c r="UL52" s="161"/>
      <c r="UM52" s="161"/>
      <c r="UN52" s="161"/>
      <c r="UO52" s="161"/>
      <c r="UP52" s="161"/>
      <c r="UQ52" s="161"/>
      <c r="UR52" s="161"/>
      <c r="US52" s="161"/>
      <c r="UT52" s="161"/>
      <c r="UU52" s="161"/>
      <c r="UV52" s="161"/>
      <c r="UW52" s="161"/>
      <c r="UX52" s="161"/>
      <c r="UY52" s="161"/>
      <c r="UZ52" s="161"/>
      <c r="VA52" s="161"/>
      <c r="VB52" s="161"/>
      <c r="VC52" s="161"/>
      <c r="VD52" s="161"/>
      <c r="VE52" s="161"/>
      <c r="VF52" s="161"/>
      <c r="VG52" s="161"/>
      <c r="VH52" s="161"/>
      <c r="VI52" s="161"/>
      <c r="VJ52" s="161"/>
      <c r="VK52" s="161"/>
      <c r="VL52" s="161"/>
      <c r="VM52" s="161"/>
      <c r="VN52" s="161"/>
      <c r="VO52" s="161"/>
      <c r="VP52" s="161"/>
      <c r="VQ52" s="161"/>
      <c r="VR52" s="161"/>
      <c r="VS52" s="161"/>
      <c r="VT52" s="161"/>
      <c r="VU52" s="161"/>
      <c r="VV52" s="161"/>
      <c r="VW52" s="161"/>
      <c r="VX52" s="161"/>
      <c r="VY52" s="161"/>
      <c r="VZ52" s="161"/>
      <c r="WA52" s="161"/>
      <c r="WB52" s="161"/>
      <c r="WC52" s="161"/>
      <c r="WD52" s="161"/>
      <c r="WE52" s="161"/>
      <c r="WF52" s="161"/>
      <c r="WG52" s="161"/>
      <c r="WH52" s="161"/>
      <c r="WI52" s="161"/>
      <c r="WJ52" s="161"/>
      <c r="WK52" s="161"/>
      <c r="WL52" s="161"/>
      <c r="WM52" s="161"/>
      <c r="WN52" s="161"/>
      <c r="WO52" s="161"/>
      <c r="WP52" s="161"/>
      <c r="WQ52" s="161"/>
      <c r="WR52" s="161"/>
      <c r="WS52" s="161"/>
      <c r="WT52" s="161"/>
      <c r="WU52" s="161"/>
      <c r="WV52" s="161"/>
      <c r="WW52" s="161"/>
      <c r="WX52" s="161"/>
      <c r="WY52" s="161"/>
      <c r="WZ52" s="161"/>
      <c r="XA52" s="161"/>
      <c r="XB52" s="161"/>
      <c r="XC52" s="161"/>
      <c r="XD52" s="161"/>
      <c r="XE52" s="161"/>
      <c r="XF52" s="161"/>
      <c r="XG52" s="161"/>
      <c r="XH52" s="161"/>
      <c r="XI52" s="161"/>
      <c r="XJ52" s="161"/>
      <c r="XK52" s="161"/>
      <c r="XL52" s="161"/>
      <c r="XM52" s="161"/>
      <c r="XN52" s="161"/>
      <c r="XO52" s="161"/>
      <c r="XP52" s="161"/>
      <c r="XQ52" s="161"/>
      <c r="XR52" s="161"/>
      <c r="XS52" s="161"/>
      <c r="XT52" s="161"/>
      <c r="XU52" s="161"/>
      <c r="XV52" s="161"/>
      <c r="XW52" s="161"/>
      <c r="XX52" s="161"/>
      <c r="XY52" s="161"/>
      <c r="XZ52" s="161"/>
      <c r="YA52" s="161"/>
      <c r="YB52" s="161"/>
      <c r="YC52" s="161"/>
      <c r="YD52" s="161"/>
      <c r="YE52" s="161"/>
      <c r="YF52" s="161"/>
      <c r="YG52" s="161"/>
      <c r="YH52" s="161"/>
      <c r="YI52" s="161"/>
      <c r="YJ52" s="161"/>
      <c r="YK52" s="161"/>
      <c r="YL52" s="161"/>
      <c r="YM52" s="161"/>
      <c r="YN52" s="161"/>
      <c r="YO52" s="161"/>
      <c r="YP52" s="161"/>
      <c r="YQ52" s="161"/>
      <c r="YR52" s="161"/>
      <c r="YS52" s="161"/>
      <c r="YT52" s="161"/>
      <c r="YU52" s="161"/>
      <c r="YV52" s="161"/>
      <c r="YW52" s="161"/>
      <c r="YX52" s="161"/>
      <c r="YY52" s="161"/>
      <c r="YZ52" s="161"/>
      <c r="ZA52" s="161"/>
      <c r="ZB52" s="161"/>
      <c r="ZC52" s="161"/>
      <c r="ZD52" s="161"/>
      <c r="ZE52" s="161"/>
      <c r="ZF52" s="161"/>
      <c r="ZG52" s="161"/>
      <c r="ZH52" s="161"/>
      <c r="ZI52" s="161"/>
      <c r="ZJ52" s="161"/>
      <c r="ZK52" s="161"/>
      <c r="ZL52" s="161"/>
      <c r="ZM52" s="161"/>
      <c r="ZN52" s="161"/>
      <c r="ZO52" s="161"/>
      <c r="ZP52" s="161"/>
      <c r="ZQ52" s="161"/>
      <c r="ZR52" s="161"/>
      <c r="ZS52" s="161"/>
      <c r="ZT52" s="161"/>
      <c r="ZU52" s="161"/>
      <c r="ZV52" s="161"/>
      <c r="ZW52" s="161"/>
      <c r="ZX52" s="161"/>
      <c r="ZY52" s="161"/>
      <c r="ZZ52" s="161"/>
      <c r="AAA52" s="161"/>
      <c r="AAB52" s="161"/>
      <c r="AAC52" s="161"/>
      <c r="AAD52" s="161"/>
      <c r="AAE52" s="161"/>
      <c r="AAF52" s="161"/>
      <c r="AAG52" s="161"/>
      <c r="AAH52" s="161"/>
      <c r="AAI52" s="161"/>
      <c r="AAJ52" s="161"/>
      <c r="AAK52" s="161"/>
      <c r="AAL52" s="161"/>
      <c r="AAM52" s="161"/>
      <c r="AAN52" s="161"/>
      <c r="AAO52" s="161"/>
      <c r="AAP52" s="161"/>
      <c r="AAQ52" s="161"/>
      <c r="AAR52" s="161"/>
      <c r="AAS52" s="161"/>
      <c r="AAT52" s="161"/>
      <c r="AAU52" s="161"/>
      <c r="AAV52" s="161"/>
      <c r="AAW52" s="161"/>
      <c r="AAX52" s="161"/>
      <c r="AAY52" s="161"/>
      <c r="AAZ52" s="161"/>
      <c r="ABA52" s="161"/>
      <c r="ABB52" s="161"/>
      <c r="ABC52" s="161"/>
      <c r="ABD52" s="161"/>
      <c r="ABE52" s="161"/>
      <c r="ABF52" s="161"/>
      <c r="ABG52" s="161"/>
      <c r="ABH52" s="161"/>
      <c r="ABI52" s="161"/>
      <c r="ABJ52" s="161"/>
      <c r="ABK52" s="161"/>
      <c r="ABL52" s="161"/>
      <c r="ABM52" s="161"/>
      <c r="ABN52" s="161"/>
      <c r="ABO52" s="161"/>
      <c r="ABP52" s="161"/>
      <c r="ABQ52" s="161"/>
      <c r="ABR52" s="161"/>
      <c r="ABS52" s="161"/>
      <c r="ABT52" s="161"/>
      <c r="ABU52" s="161"/>
      <c r="ABV52" s="161"/>
      <c r="ABW52" s="161"/>
      <c r="ABX52" s="161"/>
      <c r="ABY52" s="161"/>
      <c r="ABZ52" s="161"/>
      <c r="ACA52" s="161"/>
      <c r="ACB52" s="161"/>
      <c r="ACC52" s="161"/>
      <c r="ACD52" s="161"/>
      <c r="ACE52" s="161"/>
      <c r="ACF52" s="161"/>
      <c r="ACG52" s="161"/>
      <c r="ACH52" s="161"/>
      <c r="ACI52" s="161"/>
      <c r="ACJ52" s="161"/>
      <c r="ACK52" s="161"/>
      <c r="ACL52" s="161"/>
      <c r="ACM52" s="161"/>
      <c r="ACN52" s="161"/>
      <c r="ACO52" s="161"/>
      <c r="ACP52" s="161"/>
      <c r="ACQ52" s="161"/>
      <c r="ACR52" s="161"/>
      <c r="ACS52" s="161"/>
      <c r="ACT52" s="161"/>
      <c r="ACU52" s="161"/>
      <c r="ACV52" s="161"/>
      <c r="ACW52" s="161"/>
      <c r="ACX52" s="161"/>
      <c r="ACY52" s="161"/>
      <c r="ACZ52" s="161"/>
      <c r="ADA52" s="161"/>
      <c r="ADB52" s="161"/>
      <c r="ADC52" s="161"/>
      <c r="ADD52" s="161"/>
      <c r="ADE52" s="161"/>
      <c r="ADF52" s="161"/>
      <c r="ADG52" s="161"/>
      <c r="ADH52" s="161"/>
      <c r="ADI52" s="161"/>
      <c r="ADJ52" s="161"/>
      <c r="ADK52" s="161"/>
      <c r="ADL52" s="161"/>
      <c r="ADM52" s="161"/>
      <c r="ADN52" s="161"/>
      <c r="ADO52" s="161"/>
      <c r="ADP52" s="161"/>
      <c r="ADQ52" s="161"/>
      <c r="ADR52" s="161"/>
      <c r="ADS52" s="161"/>
      <c r="ADT52" s="161"/>
      <c r="ADU52" s="161"/>
      <c r="ADV52" s="161"/>
      <c r="ADW52" s="161"/>
      <c r="ADX52" s="161"/>
      <c r="ADY52" s="161"/>
      <c r="ADZ52" s="161"/>
      <c r="AEA52" s="161"/>
      <c r="AEB52" s="161"/>
      <c r="AEC52" s="161"/>
      <c r="AED52" s="161"/>
      <c r="AEE52" s="161"/>
      <c r="AEF52" s="161"/>
      <c r="AEG52" s="161"/>
      <c r="AEH52" s="161"/>
      <c r="AEI52" s="161"/>
      <c r="AEJ52" s="161"/>
      <c r="AEK52" s="161"/>
      <c r="AEL52" s="161"/>
      <c r="AEM52" s="161"/>
      <c r="AEN52" s="161"/>
      <c r="AEO52" s="161"/>
      <c r="AEP52" s="161"/>
      <c r="AEQ52" s="161"/>
      <c r="AER52" s="161"/>
      <c r="AES52" s="161"/>
      <c r="AET52" s="161"/>
      <c r="AEU52" s="161"/>
      <c r="AEV52" s="161"/>
      <c r="AEW52" s="161"/>
      <c r="AEX52" s="161"/>
      <c r="AEY52" s="161"/>
      <c r="AEZ52" s="161"/>
      <c r="AFA52" s="161"/>
      <c r="AFB52" s="161"/>
      <c r="AFC52" s="161"/>
      <c r="AFD52" s="161"/>
      <c r="AFE52" s="161"/>
      <c r="AFF52" s="161"/>
      <c r="AFG52" s="161"/>
      <c r="AFH52" s="161"/>
      <c r="AFI52" s="161"/>
      <c r="AFJ52" s="161"/>
      <c r="AFK52" s="161"/>
      <c r="AFL52" s="161"/>
      <c r="AFM52" s="161"/>
      <c r="AFN52" s="161"/>
      <c r="AFO52" s="161"/>
      <c r="AFP52" s="161"/>
      <c r="AFQ52" s="161"/>
      <c r="AFR52" s="161"/>
      <c r="AFS52" s="161"/>
      <c r="AFT52" s="161"/>
      <c r="AFU52" s="161"/>
      <c r="AFV52" s="161"/>
      <c r="AFW52" s="161"/>
      <c r="AFX52" s="161"/>
      <c r="AFY52" s="161"/>
      <c r="AFZ52" s="161"/>
      <c r="AGA52" s="161"/>
      <c r="AGB52" s="161"/>
      <c r="AGC52" s="161"/>
      <c r="AGD52" s="161"/>
      <c r="AGE52" s="161"/>
      <c r="AGF52" s="161"/>
      <c r="AGG52" s="161"/>
      <c r="AGH52" s="161"/>
      <c r="AGI52" s="161"/>
      <c r="AGJ52" s="161"/>
      <c r="AGK52" s="161"/>
      <c r="AGL52" s="161"/>
      <c r="AGM52" s="161"/>
      <c r="AGN52" s="161"/>
      <c r="AGO52" s="161"/>
      <c r="AGP52" s="161"/>
      <c r="AGQ52" s="161"/>
      <c r="AGR52" s="161"/>
      <c r="AGS52" s="161"/>
      <c r="AGT52" s="161"/>
      <c r="AGU52" s="161"/>
      <c r="AGV52" s="161"/>
      <c r="AGW52" s="161"/>
      <c r="AGX52" s="161"/>
      <c r="AGY52" s="161"/>
      <c r="AGZ52" s="161"/>
      <c r="AHA52" s="161"/>
      <c r="AHB52" s="161"/>
      <c r="AHC52" s="161"/>
      <c r="AHD52" s="161"/>
      <c r="AHE52" s="161"/>
      <c r="AHF52" s="161"/>
      <c r="AHG52" s="161"/>
      <c r="AHH52" s="161"/>
      <c r="AHI52" s="161"/>
      <c r="AHJ52" s="161"/>
      <c r="AHK52" s="161"/>
      <c r="AHL52" s="161"/>
      <c r="AHM52" s="161"/>
      <c r="AHN52" s="161"/>
      <c r="AHO52" s="161"/>
      <c r="AHP52" s="161"/>
      <c r="AHQ52" s="161"/>
      <c r="AHR52" s="161"/>
      <c r="AHS52" s="161"/>
      <c r="AHT52" s="161"/>
      <c r="AHU52" s="161"/>
      <c r="AHV52" s="161"/>
      <c r="AHW52" s="161"/>
      <c r="AHX52" s="161"/>
      <c r="AHY52" s="161"/>
      <c r="AHZ52" s="161"/>
      <c r="AIA52" s="161"/>
      <c r="AIB52" s="161"/>
      <c r="AIC52" s="161"/>
      <c r="AID52" s="161"/>
      <c r="AIE52" s="161"/>
      <c r="AIF52" s="161"/>
      <c r="AIG52" s="161"/>
      <c r="AIH52" s="161"/>
      <c r="AII52" s="161"/>
      <c r="AIJ52" s="161"/>
      <c r="AIK52" s="161"/>
      <c r="AIL52" s="161"/>
      <c r="AIM52" s="161"/>
      <c r="AIN52" s="161"/>
      <c r="AIO52" s="161"/>
      <c r="AIP52" s="161"/>
      <c r="AIQ52" s="161"/>
      <c r="AIR52" s="161"/>
      <c r="AIS52" s="161"/>
      <c r="AIT52" s="161"/>
      <c r="AIU52" s="161"/>
      <c r="AIV52" s="161"/>
      <c r="AIW52" s="161"/>
      <c r="AIX52" s="161"/>
      <c r="AIY52" s="161"/>
      <c r="AIZ52" s="161"/>
      <c r="AJA52" s="161"/>
      <c r="AJB52" s="161"/>
      <c r="AJC52" s="161"/>
      <c r="AJD52" s="161"/>
      <c r="AJE52" s="161"/>
      <c r="AJF52" s="161"/>
      <c r="AJG52" s="161"/>
      <c r="AJH52" s="161"/>
      <c r="AJI52" s="161"/>
      <c r="AJJ52" s="161"/>
      <c r="AJK52" s="161"/>
      <c r="AJL52" s="161"/>
      <c r="AJM52" s="161"/>
      <c r="AJN52" s="161"/>
      <c r="AJO52" s="161"/>
      <c r="AJP52" s="161"/>
      <c r="AJQ52" s="161"/>
      <c r="AJR52" s="161"/>
      <c r="AJS52" s="161"/>
      <c r="AJT52" s="161"/>
      <c r="AJU52" s="161"/>
      <c r="AJV52" s="161"/>
      <c r="AJW52" s="161"/>
      <c r="AJX52" s="161"/>
      <c r="AJY52" s="161"/>
      <c r="AJZ52" s="161"/>
      <c r="AKA52" s="161"/>
      <c r="AKB52" s="161"/>
      <c r="AKC52" s="161"/>
      <c r="AKD52" s="161"/>
      <c r="AKE52" s="161"/>
      <c r="AKF52" s="161"/>
      <c r="AKG52" s="161"/>
      <c r="AKH52" s="161"/>
      <c r="AKI52" s="161"/>
      <c r="AKJ52" s="161"/>
      <c r="AKK52" s="161"/>
      <c r="AKL52" s="161"/>
      <c r="AKM52" s="161"/>
      <c r="AKN52" s="161"/>
      <c r="AKO52" s="161"/>
      <c r="AKP52" s="161"/>
      <c r="AKQ52" s="161"/>
      <c r="AKR52" s="161"/>
      <c r="AKS52" s="161"/>
      <c r="AKT52" s="161"/>
      <c r="AKU52" s="161"/>
      <c r="AKV52" s="161"/>
      <c r="AKW52" s="161"/>
      <c r="AKX52" s="161"/>
      <c r="AKY52" s="161"/>
      <c r="AKZ52" s="161"/>
      <c r="ALA52" s="161"/>
      <c r="ALB52" s="161"/>
      <c r="ALC52" s="161"/>
      <c r="ALD52" s="161"/>
      <c r="ALE52" s="161"/>
      <c r="ALF52" s="161"/>
      <c r="ALG52" s="161"/>
      <c r="ALH52" s="161"/>
      <c r="ALI52" s="161"/>
      <c r="ALJ52" s="161"/>
      <c r="ALK52" s="161"/>
      <c r="ALL52" s="161"/>
      <c r="ALM52" s="161"/>
      <c r="ALN52" s="161"/>
      <c r="ALO52" s="161"/>
      <c r="ALP52" s="161"/>
      <c r="ALQ52" s="161"/>
      <c r="ALR52" s="161"/>
      <c r="ALS52" s="161"/>
      <c r="ALT52" s="161"/>
      <c r="ALU52" s="161"/>
      <c r="ALV52" s="161"/>
      <c r="ALW52" s="161"/>
      <c r="ALX52" s="161"/>
      <c r="ALY52" s="161"/>
      <c r="ALZ52" s="161"/>
      <c r="AMA52" s="161"/>
      <c r="AMB52" s="161"/>
      <c r="AMC52" s="161"/>
      <c r="AMD52" s="161"/>
      <c r="AME52" s="161"/>
      <c r="AMF52" s="161"/>
      <c r="AMG52" s="161"/>
      <c r="AMH52" s="161"/>
      <c r="AMI52" s="161"/>
    </row>
    <row r="53" spans="1:2686" s="163" customFormat="1" x14ac:dyDescent="0.25">
      <c r="A53" s="16" t="s">
        <v>168</v>
      </c>
      <c r="B53" s="14" t="s">
        <v>933</v>
      </c>
      <c r="C53" s="14" t="s">
        <v>52</v>
      </c>
      <c r="D53" s="139">
        <v>6106</v>
      </c>
      <c r="E53" s="139" t="s">
        <v>1200</v>
      </c>
      <c r="F53" s="139" t="s">
        <v>1199</v>
      </c>
      <c r="G53" s="14" t="s">
        <v>1524</v>
      </c>
      <c r="H53" s="160" t="s">
        <v>1525</v>
      </c>
      <c r="I53" s="14" t="s">
        <v>934</v>
      </c>
      <c r="J53" s="160" t="s">
        <v>935</v>
      </c>
      <c r="K53" s="14"/>
      <c r="L53" s="14"/>
      <c r="M53" s="14"/>
      <c r="N53" s="14"/>
      <c r="O53" s="14"/>
      <c r="P53" s="14"/>
      <c r="Q53" s="14"/>
      <c r="R53" s="14"/>
      <c r="S53" s="14" t="s">
        <v>29</v>
      </c>
      <c r="T53" s="14"/>
      <c r="U53" s="14"/>
      <c r="V53" s="14"/>
      <c r="W53" s="14"/>
      <c r="X53" s="14"/>
      <c r="Y53" s="14"/>
      <c r="Z53" s="14"/>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61"/>
      <c r="BE53" s="161"/>
      <c r="BF53" s="161"/>
      <c r="BG53" s="161"/>
      <c r="BH53" s="161"/>
      <c r="BI53" s="161"/>
      <c r="BJ53" s="161"/>
      <c r="BK53" s="161"/>
      <c r="BL53" s="161"/>
      <c r="BM53" s="161"/>
      <c r="BN53" s="161"/>
      <c r="BO53" s="161"/>
      <c r="BP53" s="161"/>
      <c r="BQ53" s="161"/>
      <c r="BR53" s="161"/>
      <c r="BS53" s="161"/>
      <c r="BT53" s="161"/>
      <c r="BU53" s="161"/>
      <c r="BV53" s="161"/>
      <c r="BW53" s="161"/>
      <c r="BX53" s="161"/>
      <c r="BY53" s="161"/>
      <c r="BZ53" s="161"/>
      <c r="CA53" s="161"/>
      <c r="CB53" s="161"/>
      <c r="CC53" s="161"/>
      <c r="CD53" s="161"/>
      <c r="CE53" s="161"/>
      <c r="CF53" s="161"/>
      <c r="CG53" s="161"/>
      <c r="CH53" s="161"/>
      <c r="CI53" s="161"/>
      <c r="CJ53" s="161"/>
      <c r="CK53" s="161"/>
      <c r="CL53" s="161"/>
      <c r="CM53" s="161"/>
      <c r="CN53" s="161"/>
      <c r="CO53" s="161"/>
      <c r="CP53" s="161"/>
      <c r="CQ53" s="161"/>
      <c r="CR53" s="161"/>
      <c r="CS53" s="161"/>
      <c r="CT53" s="161"/>
      <c r="CU53" s="161"/>
      <c r="CV53" s="161"/>
      <c r="CW53" s="161"/>
      <c r="CX53" s="161"/>
      <c r="CY53" s="161"/>
      <c r="CZ53" s="161"/>
      <c r="DA53" s="161"/>
      <c r="DB53" s="161"/>
      <c r="DC53" s="161"/>
      <c r="DD53" s="161"/>
      <c r="DE53" s="161"/>
      <c r="DF53" s="161"/>
      <c r="DG53" s="161"/>
      <c r="DH53" s="161"/>
      <c r="DI53" s="161"/>
      <c r="DJ53" s="161"/>
      <c r="DK53" s="161"/>
      <c r="DL53" s="161"/>
      <c r="DM53" s="161"/>
      <c r="DN53" s="161"/>
      <c r="DO53" s="161"/>
      <c r="DP53" s="161"/>
      <c r="DQ53" s="161"/>
      <c r="DR53" s="161"/>
      <c r="DS53" s="161"/>
      <c r="DT53" s="161"/>
      <c r="DU53" s="161"/>
      <c r="DV53" s="161"/>
      <c r="DW53" s="161"/>
      <c r="DX53" s="161"/>
      <c r="DY53" s="161"/>
      <c r="DZ53" s="161"/>
      <c r="EA53" s="161"/>
      <c r="EB53" s="161"/>
      <c r="EC53" s="161"/>
      <c r="ED53" s="161"/>
      <c r="EE53" s="161"/>
      <c r="EF53" s="161"/>
      <c r="EG53" s="161"/>
      <c r="EH53" s="161"/>
      <c r="EI53" s="161"/>
      <c r="EJ53" s="161"/>
      <c r="EK53" s="161"/>
      <c r="EL53" s="161"/>
      <c r="EM53" s="161"/>
      <c r="EN53" s="161"/>
      <c r="EO53" s="161"/>
      <c r="EP53" s="161"/>
      <c r="EQ53" s="161"/>
      <c r="ER53" s="161"/>
      <c r="ES53" s="161"/>
      <c r="ET53" s="161"/>
      <c r="EU53" s="161"/>
      <c r="EV53" s="161"/>
      <c r="EW53" s="161"/>
      <c r="EX53" s="161"/>
      <c r="EY53" s="161"/>
      <c r="EZ53" s="161"/>
      <c r="FA53" s="161"/>
      <c r="FB53" s="161"/>
      <c r="FC53" s="161"/>
      <c r="FD53" s="161"/>
      <c r="FE53" s="161"/>
      <c r="FF53" s="161"/>
      <c r="FG53" s="161"/>
      <c r="FH53" s="161"/>
      <c r="FI53" s="161"/>
      <c r="FJ53" s="161"/>
      <c r="FK53" s="161"/>
      <c r="FL53" s="161"/>
      <c r="FM53" s="161"/>
      <c r="FN53" s="161"/>
      <c r="FO53" s="161"/>
      <c r="FP53" s="161"/>
      <c r="FQ53" s="161"/>
      <c r="FR53" s="161"/>
      <c r="FS53" s="161"/>
      <c r="FT53" s="161"/>
      <c r="FU53" s="161"/>
      <c r="FV53" s="161"/>
      <c r="FW53" s="161"/>
      <c r="FX53" s="161"/>
      <c r="FY53" s="161"/>
      <c r="FZ53" s="161"/>
      <c r="GA53" s="161"/>
      <c r="GB53" s="161"/>
      <c r="GC53" s="161"/>
      <c r="GD53" s="161"/>
      <c r="GE53" s="161"/>
      <c r="GF53" s="161"/>
      <c r="GG53" s="161"/>
      <c r="GH53" s="161"/>
      <c r="GI53" s="161"/>
      <c r="GJ53" s="161"/>
      <c r="GK53" s="161"/>
      <c r="GL53" s="161"/>
      <c r="GM53" s="161"/>
      <c r="GN53" s="161"/>
      <c r="GO53" s="161"/>
      <c r="GP53" s="161"/>
      <c r="GQ53" s="161"/>
      <c r="GR53" s="161"/>
      <c r="GS53" s="161"/>
      <c r="GT53" s="161"/>
      <c r="GU53" s="161"/>
      <c r="GV53" s="161"/>
      <c r="GW53" s="161"/>
      <c r="GX53" s="161"/>
      <c r="GY53" s="161"/>
      <c r="GZ53" s="161"/>
      <c r="HA53" s="161"/>
      <c r="HB53" s="161"/>
      <c r="HC53" s="161"/>
      <c r="HD53" s="161"/>
      <c r="HE53" s="161"/>
      <c r="HF53" s="161"/>
      <c r="HG53" s="161"/>
      <c r="HH53" s="161"/>
      <c r="HI53" s="161"/>
      <c r="HJ53" s="161"/>
      <c r="HK53" s="161"/>
      <c r="HL53" s="161"/>
      <c r="HM53" s="161"/>
      <c r="HN53" s="161"/>
      <c r="HO53" s="161"/>
      <c r="HP53" s="161"/>
      <c r="HQ53" s="161"/>
      <c r="HR53" s="161"/>
      <c r="HS53" s="161"/>
      <c r="HT53" s="161"/>
      <c r="HU53" s="161"/>
      <c r="HV53" s="161"/>
      <c r="HW53" s="161"/>
      <c r="HX53" s="161"/>
      <c r="HY53" s="161"/>
      <c r="HZ53" s="161"/>
      <c r="IA53" s="161"/>
      <c r="IB53" s="161"/>
      <c r="IC53" s="161"/>
      <c r="ID53" s="161"/>
      <c r="IE53" s="161"/>
      <c r="IF53" s="161"/>
      <c r="IG53" s="161"/>
      <c r="IH53" s="161"/>
      <c r="II53" s="161"/>
      <c r="IJ53" s="161"/>
      <c r="IK53" s="161"/>
      <c r="IL53" s="161"/>
      <c r="IM53" s="161"/>
      <c r="IN53" s="161"/>
      <c r="IO53" s="161"/>
      <c r="IP53" s="161"/>
      <c r="IQ53" s="161"/>
      <c r="IR53" s="161"/>
      <c r="IS53" s="161"/>
      <c r="IT53" s="161"/>
      <c r="IU53" s="161"/>
      <c r="IV53" s="161"/>
      <c r="IW53" s="161"/>
      <c r="IX53" s="161"/>
      <c r="IY53" s="161"/>
      <c r="IZ53" s="161"/>
      <c r="JA53" s="161"/>
      <c r="JB53" s="161"/>
      <c r="JC53" s="161"/>
      <c r="JD53" s="161"/>
      <c r="JE53" s="161"/>
      <c r="JF53" s="161"/>
      <c r="JG53" s="161"/>
      <c r="JH53" s="161"/>
      <c r="JI53" s="161"/>
      <c r="JJ53" s="161"/>
      <c r="JK53" s="161"/>
      <c r="JL53" s="161"/>
      <c r="JM53" s="161"/>
      <c r="JN53" s="161"/>
      <c r="JO53" s="161"/>
      <c r="JP53" s="161"/>
      <c r="JQ53" s="161"/>
      <c r="JR53" s="161"/>
      <c r="JS53" s="161"/>
      <c r="JT53" s="161"/>
      <c r="JU53" s="161"/>
      <c r="JV53" s="161"/>
      <c r="JW53" s="161"/>
      <c r="JX53" s="161"/>
      <c r="JY53" s="161"/>
      <c r="JZ53" s="161"/>
      <c r="KA53" s="161"/>
      <c r="KB53" s="161"/>
      <c r="KC53" s="161"/>
      <c r="KD53" s="161"/>
      <c r="KE53" s="161"/>
      <c r="KF53" s="161"/>
      <c r="KG53" s="161"/>
      <c r="KH53" s="161"/>
      <c r="KI53" s="161"/>
      <c r="KJ53" s="161"/>
      <c r="KK53" s="161"/>
      <c r="KL53" s="161"/>
      <c r="KM53" s="161"/>
      <c r="KN53" s="161"/>
      <c r="KO53" s="161"/>
      <c r="KP53" s="161"/>
      <c r="KQ53" s="161"/>
      <c r="KR53" s="161"/>
      <c r="KS53" s="161"/>
      <c r="KT53" s="161"/>
      <c r="KU53" s="161"/>
      <c r="KV53" s="161"/>
      <c r="KW53" s="161"/>
      <c r="KX53" s="161"/>
      <c r="KY53" s="161"/>
      <c r="KZ53" s="161"/>
      <c r="LA53" s="161"/>
      <c r="LB53" s="161"/>
      <c r="LC53" s="161"/>
      <c r="LD53" s="161"/>
      <c r="LE53" s="161"/>
      <c r="LF53" s="161"/>
      <c r="LG53" s="161"/>
      <c r="LH53" s="161"/>
      <c r="LI53" s="161"/>
      <c r="LJ53" s="161"/>
      <c r="LK53" s="161"/>
      <c r="LL53" s="161"/>
      <c r="LM53" s="161"/>
      <c r="LN53" s="161"/>
      <c r="LO53" s="161"/>
      <c r="LP53" s="161"/>
      <c r="LQ53" s="161"/>
      <c r="LR53" s="161"/>
      <c r="LS53" s="161"/>
      <c r="LT53" s="161"/>
      <c r="LU53" s="161"/>
      <c r="LV53" s="161"/>
      <c r="LW53" s="161"/>
      <c r="LX53" s="161"/>
      <c r="LY53" s="161"/>
      <c r="LZ53" s="161"/>
      <c r="MA53" s="161"/>
      <c r="MB53" s="161"/>
      <c r="MC53" s="161"/>
      <c r="MD53" s="161"/>
      <c r="ME53" s="161"/>
      <c r="MF53" s="161"/>
      <c r="MG53" s="161"/>
      <c r="MH53" s="161"/>
      <c r="MI53" s="161"/>
      <c r="MJ53" s="161"/>
      <c r="MK53" s="161"/>
      <c r="ML53" s="161"/>
      <c r="MM53" s="161"/>
      <c r="MN53" s="161"/>
      <c r="MO53" s="161"/>
      <c r="MP53" s="161"/>
      <c r="MQ53" s="161"/>
      <c r="MR53" s="161"/>
      <c r="MS53" s="161"/>
      <c r="MT53" s="161"/>
      <c r="MU53" s="161"/>
      <c r="MV53" s="161"/>
      <c r="MW53" s="161"/>
      <c r="MX53" s="161"/>
      <c r="MY53" s="161"/>
      <c r="MZ53" s="161"/>
      <c r="NA53" s="161"/>
      <c r="NB53" s="161"/>
      <c r="NC53" s="161"/>
      <c r="ND53" s="161"/>
      <c r="NE53" s="161"/>
      <c r="NF53" s="161"/>
      <c r="NG53" s="161"/>
      <c r="NH53" s="161"/>
      <c r="NI53" s="161"/>
      <c r="NJ53" s="161"/>
      <c r="NK53" s="161"/>
      <c r="NL53" s="161"/>
      <c r="NM53" s="161"/>
      <c r="NN53" s="161"/>
      <c r="NO53" s="161"/>
      <c r="NP53" s="161"/>
      <c r="NQ53" s="161"/>
      <c r="NR53" s="161"/>
      <c r="NS53" s="161"/>
      <c r="NT53" s="161"/>
      <c r="NU53" s="161"/>
      <c r="NV53" s="161"/>
      <c r="NW53" s="161"/>
      <c r="NX53" s="161"/>
      <c r="NY53" s="161"/>
      <c r="NZ53" s="161"/>
      <c r="OA53" s="161"/>
      <c r="OB53" s="161"/>
      <c r="OC53" s="161"/>
      <c r="OD53" s="161"/>
      <c r="OE53" s="161"/>
      <c r="OF53" s="161"/>
      <c r="OG53" s="161"/>
      <c r="OH53" s="161"/>
      <c r="OI53" s="161"/>
      <c r="OJ53" s="161"/>
      <c r="OK53" s="161"/>
      <c r="OL53" s="161"/>
      <c r="OM53" s="161"/>
      <c r="ON53" s="161"/>
      <c r="OO53" s="161"/>
      <c r="OP53" s="161"/>
      <c r="OQ53" s="161"/>
      <c r="OR53" s="161"/>
      <c r="OS53" s="161"/>
      <c r="OT53" s="161"/>
      <c r="OU53" s="161"/>
      <c r="OV53" s="161"/>
      <c r="OW53" s="161"/>
      <c r="OX53" s="161"/>
      <c r="OY53" s="161"/>
      <c r="OZ53" s="161"/>
      <c r="PA53" s="161"/>
      <c r="PB53" s="161"/>
      <c r="PC53" s="161"/>
      <c r="PD53" s="161"/>
      <c r="PE53" s="161"/>
      <c r="PF53" s="161"/>
      <c r="PG53" s="161"/>
      <c r="PH53" s="161"/>
      <c r="PI53" s="161"/>
      <c r="PJ53" s="161"/>
      <c r="PK53" s="161"/>
      <c r="PL53" s="161"/>
      <c r="PM53" s="161"/>
      <c r="PN53" s="161"/>
      <c r="PO53" s="161"/>
      <c r="PP53" s="161"/>
      <c r="PQ53" s="161"/>
      <c r="PR53" s="161"/>
      <c r="PS53" s="161"/>
      <c r="PT53" s="161"/>
      <c r="PU53" s="161"/>
      <c r="PV53" s="161"/>
      <c r="PW53" s="161"/>
      <c r="PX53" s="161"/>
      <c r="PY53" s="161"/>
      <c r="PZ53" s="161"/>
      <c r="QA53" s="161"/>
      <c r="QB53" s="161"/>
      <c r="QC53" s="161"/>
      <c r="QD53" s="161"/>
      <c r="QE53" s="161"/>
      <c r="QF53" s="161"/>
      <c r="QG53" s="161"/>
      <c r="QH53" s="161"/>
      <c r="QI53" s="161"/>
      <c r="QJ53" s="161"/>
      <c r="QK53" s="161"/>
      <c r="QL53" s="161"/>
      <c r="QM53" s="161"/>
      <c r="QN53" s="161"/>
      <c r="QO53" s="161"/>
      <c r="QP53" s="161"/>
      <c r="QQ53" s="161"/>
      <c r="QR53" s="161"/>
      <c r="QS53" s="161"/>
      <c r="QT53" s="161"/>
      <c r="QU53" s="161"/>
      <c r="QV53" s="161"/>
      <c r="QW53" s="161"/>
      <c r="QX53" s="161"/>
      <c r="QY53" s="161"/>
      <c r="QZ53" s="161"/>
      <c r="RA53" s="161"/>
      <c r="RB53" s="161"/>
      <c r="RC53" s="161"/>
      <c r="RD53" s="161"/>
      <c r="RE53" s="161"/>
      <c r="RF53" s="161"/>
      <c r="RG53" s="161"/>
      <c r="RH53" s="161"/>
      <c r="RI53" s="161"/>
      <c r="RJ53" s="161"/>
      <c r="RK53" s="161"/>
      <c r="RL53" s="161"/>
      <c r="RM53" s="161"/>
      <c r="RN53" s="161"/>
      <c r="RO53" s="161"/>
      <c r="RP53" s="161"/>
      <c r="RQ53" s="161"/>
      <c r="RR53" s="161"/>
      <c r="RS53" s="161"/>
      <c r="RT53" s="161"/>
      <c r="RU53" s="161"/>
      <c r="RV53" s="161"/>
      <c r="RW53" s="161"/>
      <c r="RX53" s="161"/>
      <c r="RY53" s="161"/>
      <c r="RZ53" s="161"/>
      <c r="SA53" s="161"/>
      <c r="SB53" s="161"/>
      <c r="SC53" s="161"/>
      <c r="SD53" s="161"/>
      <c r="SE53" s="161"/>
      <c r="SF53" s="161"/>
      <c r="SG53" s="161"/>
      <c r="SH53" s="161"/>
      <c r="SI53" s="161"/>
      <c r="SJ53" s="161"/>
      <c r="SK53" s="161"/>
      <c r="SL53" s="161"/>
      <c r="SM53" s="161"/>
      <c r="SN53" s="161"/>
      <c r="SO53" s="161"/>
      <c r="SP53" s="161"/>
      <c r="SQ53" s="161"/>
      <c r="SR53" s="161"/>
      <c r="SS53" s="161"/>
      <c r="ST53" s="161"/>
      <c r="SU53" s="161"/>
      <c r="SV53" s="161"/>
      <c r="SW53" s="161"/>
      <c r="SX53" s="161"/>
      <c r="SY53" s="161"/>
      <c r="SZ53" s="161"/>
      <c r="TA53" s="161"/>
      <c r="TB53" s="161"/>
      <c r="TC53" s="161"/>
      <c r="TD53" s="161"/>
      <c r="TE53" s="161"/>
      <c r="TF53" s="161"/>
      <c r="TG53" s="161"/>
      <c r="TH53" s="161"/>
      <c r="TI53" s="161"/>
      <c r="TJ53" s="161"/>
      <c r="TK53" s="161"/>
      <c r="TL53" s="161"/>
      <c r="TM53" s="161"/>
      <c r="TN53" s="161"/>
      <c r="TO53" s="161"/>
      <c r="TP53" s="161"/>
      <c r="TQ53" s="161"/>
      <c r="TR53" s="161"/>
      <c r="TS53" s="161"/>
      <c r="TT53" s="161"/>
      <c r="TU53" s="161"/>
      <c r="TV53" s="161"/>
      <c r="TW53" s="161"/>
      <c r="TX53" s="161"/>
      <c r="TY53" s="161"/>
      <c r="TZ53" s="161"/>
      <c r="UA53" s="161"/>
      <c r="UB53" s="161"/>
      <c r="UC53" s="161"/>
      <c r="UD53" s="161"/>
      <c r="UE53" s="161"/>
      <c r="UF53" s="161"/>
      <c r="UG53" s="161"/>
      <c r="UH53" s="161"/>
      <c r="UI53" s="161"/>
      <c r="UJ53" s="161"/>
      <c r="UK53" s="161"/>
      <c r="UL53" s="161"/>
      <c r="UM53" s="161"/>
      <c r="UN53" s="161"/>
      <c r="UO53" s="161"/>
      <c r="UP53" s="161"/>
      <c r="UQ53" s="161"/>
      <c r="UR53" s="161"/>
      <c r="US53" s="161"/>
      <c r="UT53" s="161"/>
      <c r="UU53" s="161"/>
      <c r="UV53" s="161"/>
      <c r="UW53" s="161"/>
      <c r="UX53" s="161"/>
      <c r="UY53" s="161"/>
      <c r="UZ53" s="161"/>
      <c r="VA53" s="161"/>
      <c r="VB53" s="161"/>
      <c r="VC53" s="161"/>
      <c r="VD53" s="161"/>
      <c r="VE53" s="161"/>
      <c r="VF53" s="161"/>
      <c r="VG53" s="161"/>
      <c r="VH53" s="161"/>
      <c r="VI53" s="161"/>
      <c r="VJ53" s="161"/>
      <c r="VK53" s="161"/>
      <c r="VL53" s="161"/>
      <c r="VM53" s="161"/>
      <c r="VN53" s="161"/>
      <c r="VO53" s="161"/>
      <c r="VP53" s="161"/>
      <c r="VQ53" s="161"/>
      <c r="VR53" s="161"/>
      <c r="VS53" s="161"/>
      <c r="VT53" s="161"/>
      <c r="VU53" s="161"/>
      <c r="VV53" s="161"/>
      <c r="VW53" s="161"/>
      <c r="VX53" s="161"/>
      <c r="VY53" s="161"/>
      <c r="VZ53" s="161"/>
      <c r="WA53" s="161"/>
      <c r="WB53" s="161"/>
      <c r="WC53" s="161"/>
      <c r="WD53" s="161"/>
      <c r="WE53" s="161"/>
      <c r="WF53" s="161"/>
      <c r="WG53" s="161"/>
      <c r="WH53" s="161"/>
      <c r="WI53" s="161"/>
      <c r="WJ53" s="161"/>
      <c r="WK53" s="161"/>
      <c r="WL53" s="161"/>
      <c r="WM53" s="161"/>
      <c r="WN53" s="161"/>
      <c r="WO53" s="161"/>
      <c r="WP53" s="161"/>
      <c r="WQ53" s="161"/>
      <c r="WR53" s="161"/>
      <c r="WS53" s="161"/>
      <c r="WT53" s="161"/>
      <c r="WU53" s="161"/>
      <c r="WV53" s="161"/>
      <c r="WW53" s="161"/>
      <c r="WX53" s="161"/>
      <c r="WY53" s="161"/>
      <c r="WZ53" s="161"/>
      <c r="XA53" s="161"/>
      <c r="XB53" s="161"/>
      <c r="XC53" s="161"/>
      <c r="XD53" s="161"/>
      <c r="XE53" s="161"/>
      <c r="XF53" s="161"/>
      <c r="XG53" s="161"/>
      <c r="XH53" s="161"/>
      <c r="XI53" s="161"/>
      <c r="XJ53" s="161"/>
      <c r="XK53" s="161"/>
      <c r="XL53" s="161"/>
      <c r="XM53" s="161"/>
      <c r="XN53" s="161"/>
      <c r="XO53" s="161"/>
      <c r="XP53" s="161"/>
      <c r="XQ53" s="161"/>
      <c r="XR53" s="161"/>
      <c r="XS53" s="161"/>
      <c r="XT53" s="161"/>
      <c r="XU53" s="161"/>
      <c r="XV53" s="161"/>
      <c r="XW53" s="161"/>
      <c r="XX53" s="161"/>
      <c r="XY53" s="161"/>
      <c r="XZ53" s="161"/>
      <c r="YA53" s="161"/>
      <c r="YB53" s="161"/>
      <c r="YC53" s="161"/>
      <c r="YD53" s="161"/>
      <c r="YE53" s="161"/>
      <c r="YF53" s="161"/>
      <c r="YG53" s="161"/>
      <c r="YH53" s="161"/>
      <c r="YI53" s="161"/>
      <c r="YJ53" s="161"/>
      <c r="YK53" s="161"/>
      <c r="YL53" s="161"/>
      <c r="YM53" s="161"/>
      <c r="YN53" s="161"/>
      <c r="YO53" s="161"/>
      <c r="YP53" s="161"/>
      <c r="YQ53" s="161"/>
      <c r="YR53" s="161"/>
      <c r="YS53" s="161"/>
      <c r="YT53" s="161"/>
      <c r="YU53" s="161"/>
      <c r="YV53" s="161"/>
      <c r="YW53" s="161"/>
      <c r="YX53" s="161"/>
      <c r="YY53" s="161"/>
      <c r="YZ53" s="161"/>
      <c r="ZA53" s="161"/>
      <c r="ZB53" s="161"/>
      <c r="ZC53" s="161"/>
      <c r="ZD53" s="161"/>
      <c r="ZE53" s="161"/>
      <c r="ZF53" s="161"/>
      <c r="ZG53" s="161"/>
      <c r="ZH53" s="161"/>
      <c r="ZI53" s="161"/>
      <c r="ZJ53" s="161"/>
      <c r="ZK53" s="161"/>
      <c r="ZL53" s="161"/>
      <c r="ZM53" s="161"/>
      <c r="ZN53" s="161"/>
      <c r="ZO53" s="161"/>
      <c r="ZP53" s="161"/>
      <c r="ZQ53" s="161"/>
      <c r="ZR53" s="161"/>
      <c r="ZS53" s="161"/>
      <c r="ZT53" s="161"/>
      <c r="ZU53" s="161"/>
      <c r="ZV53" s="161"/>
      <c r="ZW53" s="161"/>
      <c r="ZX53" s="161"/>
      <c r="ZY53" s="161"/>
      <c r="ZZ53" s="161"/>
      <c r="AAA53" s="161"/>
      <c r="AAB53" s="161"/>
      <c r="AAC53" s="161"/>
      <c r="AAD53" s="161"/>
      <c r="AAE53" s="161"/>
      <c r="AAF53" s="161"/>
      <c r="AAG53" s="161"/>
      <c r="AAH53" s="161"/>
      <c r="AAI53" s="161"/>
      <c r="AAJ53" s="161"/>
      <c r="AAK53" s="161"/>
      <c r="AAL53" s="161"/>
      <c r="AAM53" s="161"/>
      <c r="AAN53" s="161"/>
      <c r="AAO53" s="161"/>
      <c r="AAP53" s="161"/>
      <c r="AAQ53" s="161"/>
      <c r="AAR53" s="161"/>
      <c r="AAS53" s="161"/>
      <c r="AAT53" s="161"/>
      <c r="AAU53" s="161"/>
      <c r="AAV53" s="161"/>
      <c r="AAW53" s="161"/>
      <c r="AAX53" s="161"/>
      <c r="AAY53" s="161"/>
      <c r="AAZ53" s="161"/>
      <c r="ABA53" s="161"/>
      <c r="ABB53" s="161"/>
      <c r="ABC53" s="161"/>
      <c r="ABD53" s="161"/>
      <c r="ABE53" s="161"/>
      <c r="ABF53" s="161"/>
      <c r="ABG53" s="161"/>
      <c r="ABH53" s="161"/>
      <c r="ABI53" s="161"/>
      <c r="ABJ53" s="161"/>
      <c r="ABK53" s="161"/>
      <c r="ABL53" s="161"/>
      <c r="ABM53" s="161"/>
      <c r="ABN53" s="161"/>
      <c r="ABO53" s="161"/>
      <c r="ABP53" s="161"/>
      <c r="ABQ53" s="161"/>
      <c r="ABR53" s="161"/>
      <c r="ABS53" s="161"/>
      <c r="ABT53" s="161"/>
      <c r="ABU53" s="161"/>
      <c r="ABV53" s="161"/>
      <c r="ABW53" s="161"/>
      <c r="ABX53" s="161"/>
      <c r="ABY53" s="161"/>
      <c r="ABZ53" s="161"/>
      <c r="ACA53" s="161"/>
      <c r="ACB53" s="161"/>
      <c r="ACC53" s="161"/>
      <c r="ACD53" s="161"/>
      <c r="ACE53" s="161"/>
      <c r="ACF53" s="161"/>
      <c r="ACG53" s="161"/>
      <c r="ACH53" s="161"/>
      <c r="ACI53" s="161"/>
      <c r="ACJ53" s="161"/>
      <c r="ACK53" s="161"/>
      <c r="ACL53" s="161"/>
      <c r="ACM53" s="161"/>
      <c r="ACN53" s="161"/>
      <c r="ACO53" s="161"/>
      <c r="ACP53" s="161"/>
      <c r="ACQ53" s="161"/>
      <c r="ACR53" s="161"/>
      <c r="ACS53" s="161"/>
      <c r="ACT53" s="161"/>
      <c r="ACU53" s="161"/>
      <c r="ACV53" s="161"/>
      <c r="ACW53" s="161"/>
      <c r="ACX53" s="161"/>
      <c r="ACY53" s="161"/>
      <c r="ACZ53" s="161"/>
      <c r="ADA53" s="161"/>
      <c r="ADB53" s="161"/>
      <c r="ADC53" s="161"/>
      <c r="ADD53" s="161"/>
      <c r="ADE53" s="161"/>
      <c r="ADF53" s="161"/>
      <c r="ADG53" s="161"/>
      <c r="ADH53" s="161"/>
      <c r="ADI53" s="161"/>
      <c r="ADJ53" s="161"/>
      <c r="ADK53" s="161"/>
      <c r="ADL53" s="161"/>
      <c r="ADM53" s="161"/>
      <c r="ADN53" s="161"/>
      <c r="ADO53" s="161"/>
      <c r="ADP53" s="161"/>
      <c r="ADQ53" s="161"/>
      <c r="ADR53" s="161"/>
      <c r="ADS53" s="161"/>
      <c r="ADT53" s="161"/>
      <c r="ADU53" s="161"/>
      <c r="ADV53" s="161"/>
      <c r="ADW53" s="161"/>
      <c r="ADX53" s="161"/>
      <c r="ADY53" s="161"/>
      <c r="ADZ53" s="161"/>
      <c r="AEA53" s="161"/>
      <c r="AEB53" s="161"/>
      <c r="AEC53" s="161"/>
      <c r="AED53" s="161"/>
      <c r="AEE53" s="161"/>
      <c r="AEF53" s="161"/>
      <c r="AEG53" s="161"/>
      <c r="AEH53" s="161"/>
      <c r="AEI53" s="161"/>
      <c r="AEJ53" s="161"/>
      <c r="AEK53" s="161"/>
      <c r="AEL53" s="161"/>
      <c r="AEM53" s="161"/>
      <c r="AEN53" s="161"/>
      <c r="AEO53" s="161"/>
      <c r="AEP53" s="161"/>
      <c r="AEQ53" s="161"/>
      <c r="AER53" s="161"/>
      <c r="AES53" s="161"/>
      <c r="AET53" s="161"/>
      <c r="AEU53" s="161"/>
      <c r="AEV53" s="161"/>
      <c r="AEW53" s="161"/>
      <c r="AEX53" s="161"/>
      <c r="AEY53" s="161"/>
      <c r="AEZ53" s="161"/>
      <c r="AFA53" s="161"/>
      <c r="AFB53" s="161"/>
      <c r="AFC53" s="161"/>
      <c r="AFD53" s="161"/>
      <c r="AFE53" s="161"/>
      <c r="AFF53" s="161"/>
      <c r="AFG53" s="161"/>
      <c r="AFH53" s="161"/>
      <c r="AFI53" s="161"/>
      <c r="AFJ53" s="161"/>
      <c r="AFK53" s="161"/>
      <c r="AFL53" s="161"/>
      <c r="AFM53" s="161"/>
      <c r="AFN53" s="161"/>
      <c r="AFO53" s="161"/>
      <c r="AFP53" s="161"/>
      <c r="AFQ53" s="161"/>
      <c r="AFR53" s="161"/>
      <c r="AFS53" s="161"/>
      <c r="AFT53" s="161"/>
      <c r="AFU53" s="161"/>
      <c r="AFV53" s="161"/>
      <c r="AFW53" s="161"/>
      <c r="AFX53" s="161"/>
      <c r="AFY53" s="161"/>
      <c r="AFZ53" s="161"/>
      <c r="AGA53" s="161"/>
      <c r="AGB53" s="161"/>
      <c r="AGC53" s="161"/>
      <c r="AGD53" s="161"/>
      <c r="AGE53" s="161"/>
      <c r="AGF53" s="161"/>
      <c r="AGG53" s="161"/>
      <c r="AGH53" s="161"/>
      <c r="AGI53" s="161"/>
      <c r="AGJ53" s="161"/>
      <c r="AGK53" s="161"/>
      <c r="AGL53" s="161"/>
      <c r="AGM53" s="161"/>
      <c r="AGN53" s="161"/>
      <c r="AGO53" s="161"/>
      <c r="AGP53" s="161"/>
      <c r="AGQ53" s="161"/>
      <c r="AGR53" s="161"/>
      <c r="AGS53" s="161"/>
      <c r="AGT53" s="161"/>
      <c r="AGU53" s="161"/>
      <c r="AGV53" s="161"/>
      <c r="AGW53" s="161"/>
      <c r="AGX53" s="161"/>
      <c r="AGY53" s="161"/>
      <c r="AGZ53" s="161"/>
      <c r="AHA53" s="161"/>
      <c r="AHB53" s="161"/>
      <c r="AHC53" s="161"/>
      <c r="AHD53" s="161"/>
      <c r="AHE53" s="161"/>
      <c r="AHF53" s="161"/>
      <c r="AHG53" s="161"/>
      <c r="AHH53" s="161"/>
      <c r="AHI53" s="161"/>
      <c r="AHJ53" s="161"/>
      <c r="AHK53" s="161"/>
      <c r="AHL53" s="161"/>
      <c r="AHM53" s="161"/>
      <c r="AHN53" s="161"/>
      <c r="AHO53" s="161"/>
      <c r="AHP53" s="161"/>
      <c r="AHQ53" s="161"/>
      <c r="AHR53" s="161"/>
      <c r="AHS53" s="161"/>
      <c r="AHT53" s="161"/>
      <c r="AHU53" s="161"/>
      <c r="AHV53" s="161"/>
      <c r="AHW53" s="161"/>
      <c r="AHX53" s="161"/>
      <c r="AHY53" s="161"/>
      <c r="AHZ53" s="161"/>
      <c r="AIA53" s="161"/>
      <c r="AIB53" s="161"/>
      <c r="AIC53" s="161"/>
      <c r="AID53" s="161"/>
      <c r="AIE53" s="161"/>
      <c r="AIF53" s="161"/>
      <c r="AIG53" s="161"/>
      <c r="AIH53" s="161"/>
      <c r="AII53" s="161"/>
      <c r="AIJ53" s="161"/>
      <c r="AIK53" s="161"/>
      <c r="AIL53" s="161"/>
      <c r="AIM53" s="161"/>
      <c r="AIN53" s="161"/>
      <c r="AIO53" s="161"/>
      <c r="AIP53" s="161"/>
      <c r="AIQ53" s="161"/>
      <c r="AIR53" s="161"/>
      <c r="AIS53" s="161"/>
      <c r="AIT53" s="161"/>
      <c r="AIU53" s="161"/>
      <c r="AIV53" s="161"/>
      <c r="AIW53" s="161"/>
      <c r="AIX53" s="161"/>
      <c r="AIY53" s="161"/>
      <c r="AIZ53" s="161"/>
      <c r="AJA53" s="161"/>
      <c r="AJB53" s="161"/>
      <c r="AJC53" s="161"/>
      <c r="AJD53" s="161"/>
      <c r="AJE53" s="161"/>
      <c r="AJF53" s="161"/>
      <c r="AJG53" s="161"/>
      <c r="AJH53" s="161"/>
      <c r="AJI53" s="161"/>
      <c r="AJJ53" s="161"/>
      <c r="AJK53" s="161"/>
      <c r="AJL53" s="161"/>
      <c r="AJM53" s="161"/>
      <c r="AJN53" s="161"/>
      <c r="AJO53" s="161"/>
      <c r="AJP53" s="161"/>
      <c r="AJQ53" s="161"/>
      <c r="AJR53" s="161"/>
      <c r="AJS53" s="161"/>
      <c r="AJT53" s="161"/>
      <c r="AJU53" s="161"/>
      <c r="AJV53" s="161"/>
      <c r="AJW53" s="161"/>
      <c r="AJX53" s="161"/>
      <c r="AJY53" s="161"/>
      <c r="AJZ53" s="161"/>
      <c r="AKA53" s="161"/>
      <c r="AKB53" s="161"/>
      <c r="AKC53" s="161"/>
      <c r="AKD53" s="161"/>
      <c r="AKE53" s="161"/>
      <c r="AKF53" s="161"/>
      <c r="AKG53" s="161"/>
      <c r="AKH53" s="161"/>
      <c r="AKI53" s="161"/>
      <c r="AKJ53" s="161"/>
      <c r="AKK53" s="161"/>
      <c r="AKL53" s="161"/>
      <c r="AKM53" s="161"/>
      <c r="AKN53" s="161"/>
      <c r="AKO53" s="161"/>
      <c r="AKP53" s="161"/>
      <c r="AKQ53" s="161"/>
      <c r="AKR53" s="161"/>
      <c r="AKS53" s="161"/>
      <c r="AKT53" s="161"/>
      <c r="AKU53" s="161"/>
      <c r="AKV53" s="161"/>
      <c r="AKW53" s="161"/>
      <c r="AKX53" s="161"/>
      <c r="AKY53" s="161"/>
      <c r="AKZ53" s="161"/>
      <c r="ALA53" s="161"/>
      <c r="ALB53" s="161"/>
      <c r="ALC53" s="161"/>
      <c r="ALD53" s="161"/>
      <c r="ALE53" s="161"/>
      <c r="ALF53" s="161"/>
      <c r="ALG53" s="161"/>
      <c r="ALH53" s="161"/>
      <c r="ALI53" s="161"/>
      <c r="ALJ53" s="161"/>
      <c r="ALK53" s="161"/>
      <c r="ALL53" s="161"/>
      <c r="ALM53" s="161"/>
      <c r="ALN53" s="161"/>
      <c r="ALO53" s="161"/>
      <c r="ALP53" s="161"/>
      <c r="ALQ53" s="161"/>
      <c r="ALR53" s="161"/>
      <c r="ALS53" s="161"/>
      <c r="ALT53" s="161"/>
      <c r="ALU53" s="161"/>
      <c r="ALV53" s="161"/>
      <c r="ALW53" s="161"/>
      <c r="ALX53" s="161"/>
      <c r="ALY53" s="161"/>
      <c r="ALZ53" s="161"/>
      <c r="AMA53" s="161"/>
      <c r="AMB53" s="161"/>
      <c r="AMC53" s="161"/>
      <c r="AMD53" s="161"/>
      <c r="AME53" s="161"/>
      <c r="AMF53" s="161"/>
      <c r="AMG53" s="161"/>
      <c r="AMH53" s="161"/>
      <c r="AMI53" s="161"/>
    </row>
    <row r="54" spans="1:2686" s="161" customFormat="1" x14ac:dyDescent="0.25">
      <c r="A54" s="16" t="s">
        <v>407</v>
      </c>
      <c r="B54" s="14" t="s">
        <v>1075</v>
      </c>
      <c r="C54" s="14" t="s">
        <v>1078</v>
      </c>
      <c r="D54" s="139">
        <v>2026</v>
      </c>
      <c r="E54" s="139" t="s">
        <v>1201</v>
      </c>
      <c r="F54" s="139" t="s">
        <v>1202</v>
      </c>
      <c r="G54" s="14" t="s">
        <v>936</v>
      </c>
      <c r="H54" s="160" t="s">
        <v>1076</v>
      </c>
      <c r="I54" s="14" t="s">
        <v>937</v>
      </c>
      <c r="J54" s="160" t="s">
        <v>1077</v>
      </c>
      <c r="K54" s="14"/>
      <c r="L54" s="14"/>
      <c r="M54" s="14"/>
      <c r="N54" s="14"/>
      <c r="O54" s="14"/>
      <c r="P54" s="14"/>
      <c r="Q54" s="14"/>
      <c r="R54" s="14"/>
      <c r="S54" s="14"/>
      <c r="T54" s="14"/>
      <c r="U54" s="14"/>
      <c r="V54" s="14"/>
      <c r="W54" s="14"/>
      <c r="X54" s="14"/>
      <c r="Y54" s="14"/>
      <c r="Z54" s="14" t="s">
        <v>29</v>
      </c>
    </row>
    <row r="55" spans="1:2686" x14ac:dyDescent="0.25">
      <c r="A55" s="16" t="s">
        <v>340</v>
      </c>
      <c r="B55" s="14" t="s">
        <v>342</v>
      </c>
      <c r="C55" s="14" t="s">
        <v>105</v>
      </c>
      <c r="D55" s="139">
        <v>6851</v>
      </c>
      <c r="E55" s="139" t="s">
        <v>1204</v>
      </c>
      <c r="F55" s="139" t="s">
        <v>1203</v>
      </c>
      <c r="G55" s="14" t="s">
        <v>938</v>
      </c>
      <c r="H55" s="160" t="s">
        <v>939</v>
      </c>
      <c r="I55" s="14" t="s">
        <v>940</v>
      </c>
      <c r="J55" s="160" t="s">
        <v>941</v>
      </c>
      <c r="K55" s="14"/>
      <c r="L55" s="14"/>
      <c r="M55" s="14" t="s">
        <v>29</v>
      </c>
      <c r="N55" s="14"/>
      <c r="O55" s="14"/>
      <c r="P55" s="14"/>
      <c r="Q55" s="14"/>
      <c r="R55" s="14"/>
      <c r="S55" s="14"/>
      <c r="T55" s="14"/>
      <c r="U55" s="14"/>
      <c r="V55" s="14"/>
      <c r="W55" s="14"/>
      <c r="X55" s="14"/>
      <c r="Y55" s="14"/>
      <c r="Z55" s="14"/>
      <c r="AB55" s="161"/>
    </row>
    <row r="56" spans="1:2686" s="163" customFormat="1" x14ac:dyDescent="0.25">
      <c r="A56" s="16" t="s">
        <v>412</v>
      </c>
      <c r="B56" s="14" t="s">
        <v>413</v>
      </c>
      <c r="C56" s="14" t="s">
        <v>75</v>
      </c>
      <c r="D56" s="139">
        <v>6515</v>
      </c>
      <c r="E56" s="139" t="s">
        <v>1208</v>
      </c>
      <c r="F56" s="139" t="s">
        <v>1207</v>
      </c>
      <c r="G56" s="14" t="s">
        <v>944</v>
      </c>
      <c r="H56" s="160" t="s">
        <v>945</v>
      </c>
      <c r="I56" s="14" t="s">
        <v>946</v>
      </c>
      <c r="J56" s="160" t="s">
        <v>947</v>
      </c>
      <c r="K56" s="14"/>
      <c r="L56" s="14"/>
      <c r="M56" s="14"/>
      <c r="N56" s="14" t="s">
        <v>29</v>
      </c>
      <c r="O56" s="14" t="s">
        <v>29</v>
      </c>
      <c r="P56" s="14" t="s">
        <v>29</v>
      </c>
      <c r="Q56" s="14"/>
      <c r="R56" s="14"/>
      <c r="S56" s="14"/>
      <c r="T56" s="14"/>
      <c r="U56" s="14" t="s">
        <v>29</v>
      </c>
      <c r="V56" s="14" t="s">
        <v>29</v>
      </c>
      <c r="W56" s="14" t="s">
        <v>29</v>
      </c>
      <c r="X56" s="14" t="s">
        <v>29</v>
      </c>
      <c r="Y56" s="14"/>
      <c r="Z56" s="14" t="s">
        <v>29</v>
      </c>
      <c r="AA56" s="161"/>
      <c r="AB56" s="161"/>
      <c r="AC56" s="161"/>
      <c r="AD56" s="161"/>
      <c r="AE56" s="161"/>
      <c r="AF56" s="161"/>
      <c r="AG56" s="161"/>
      <c r="AH56" s="161"/>
      <c r="AI56" s="161"/>
      <c r="AJ56" s="161"/>
      <c r="AK56" s="161"/>
      <c r="AL56" s="161"/>
      <c r="AM56" s="161"/>
      <c r="AN56" s="161"/>
      <c r="AO56" s="161"/>
      <c r="AP56" s="161"/>
      <c r="AQ56" s="161"/>
      <c r="AR56" s="161"/>
      <c r="AS56" s="161"/>
      <c r="AT56" s="161"/>
      <c r="AU56" s="161"/>
      <c r="AV56" s="161"/>
      <c r="AW56" s="161"/>
      <c r="AX56" s="161"/>
      <c r="AY56" s="161"/>
      <c r="AZ56" s="161"/>
      <c r="BA56" s="161"/>
      <c r="BB56" s="161"/>
      <c r="BC56" s="161"/>
      <c r="BD56" s="161"/>
      <c r="BE56" s="161"/>
      <c r="BF56" s="161"/>
      <c r="BG56" s="161"/>
      <c r="BH56" s="161"/>
      <c r="BI56" s="161"/>
      <c r="BJ56" s="161"/>
      <c r="BK56" s="161"/>
      <c r="BL56" s="161"/>
      <c r="BM56" s="161"/>
      <c r="BN56" s="161"/>
      <c r="BO56" s="161"/>
      <c r="BP56" s="161"/>
      <c r="BQ56" s="161"/>
      <c r="BR56" s="161"/>
      <c r="BS56" s="161"/>
      <c r="BT56" s="161"/>
      <c r="BU56" s="161"/>
      <c r="BV56" s="161"/>
      <c r="BW56" s="161"/>
      <c r="BX56" s="161"/>
      <c r="BY56" s="161"/>
      <c r="BZ56" s="161"/>
      <c r="CA56" s="161"/>
      <c r="CB56" s="161"/>
      <c r="CC56" s="161"/>
      <c r="CD56" s="161"/>
      <c r="CE56" s="161"/>
      <c r="CF56" s="161"/>
      <c r="CG56" s="161"/>
      <c r="CH56" s="161"/>
      <c r="CI56" s="161"/>
      <c r="CJ56" s="161"/>
      <c r="CK56" s="161"/>
      <c r="CL56" s="161"/>
      <c r="CM56" s="161"/>
      <c r="CN56" s="161"/>
      <c r="CO56" s="161"/>
      <c r="CP56" s="161"/>
      <c r="CQ56" s="161"/>
      <c r="CR56" s="161"/>
      <c r="CS56" s="161"/>
      <c r="CT56" s="161"/>
      <c r="CU56" s="161"/>
      <c r="CV56" s="161"/>
      <c r="CW56" s="161"/>
      <c r="CX56" s="161"/>
      <c r="CY56" s="161"/>
      <c r="CZ56" s="161"/>
      <c r="DA56" s="161"/>
      <c r="DB56" s="161"/>
      <c r="DC56" s="161"/>
      <c r="DD56" s="161"/>
      <c r="DE56" s="161"/>
      <c r="DF56" s="161"/>
      <c r="DG56" s="161"/>
      <c r="DH56" s="161"/>
      <c r="DI56" s="161"/>
      <c r="DJ56" s="161"/>
      <c r="DK56" s="161"/>
      <c r="DL56" s="161"/>
      <c r="DM56" s="161"/>
      <c r="DN56" s="161"/>
      <c r="DO56" s="161"/>
      <c r="DP56" s="161"/>
      <c r="DQ56" s="161"/>
      <c r="DR56" s="161"/>
      <c r="DS56" s="161"/>
      <c r="DT56" s="161"/>
      <c r="DU56" s="161"/>
      <c r="DV56" s="161"/>
      <c r="DW56" s="161"/>
      <c r="DX56" s="161"/>
      <c r="DY56" s="161"/>
      <c r="DZ56" s="161"/>
      <c r="EA56" s="161"/>
      <c r="EB56" s="161"/>
      <c r="EC56" s="161"/>
      <c r="ED56" s="161"/>
      <c r="EE56" s="161"/>
      <c r="EF56" s="161"/>
      <c r="EG56" s="161"/>
      <c r="EH56" s="161"/>
      <c r="EI56" s="161"/>
      <c r="EJ56" s="161"/>
      <c r="EK56" s="161"/>
      <c r="EL56" s="161"/>
      <c r="EM56" s="161"/>
      <c r="EN56" s="161"/>
      <c r="EO56" s="161"/>
      <c r="EP56" s="161"/>
      <c r="EQ56" s="161"/>
      <c r="ER56" s="161"/>
      <c r="ES56" s="161"/>
      <c r="ET56" s="161"/>
      <c r="EU56" s="161"/>
      <c r="EV56" s="161"/>
      <c r="EW56" s="161"/>
      <c r="EX56" s="161"/>
      <c r="EY56" s="161"/>
      <c r="EZ56" s="161"/>
      <c r="FA56" s="161"/>
      <c r="FB56" s="161"/>
      <c r="FC56" s="161"/>
      <c r="FD56" s="161"/>
      <c r="FE56" s="161"/>
      <c r="FF56" s="161"/>
      <c r="FG56" s="161"/>
      <c r="FH56" s="161"/>
      <c r="FI56" s="161"/>
      <c r="FJ56" s="161"/>
      <c r="FK56" s="161"/>
      <c r="FL56" s="161"/>
      <c r="FM56" s="161"/>
      <c r="FN56" s="161"/>
      <c r="FO56" s="161"/>
      <c r="FP56" s="161"/>
      <c r="FQ56" s="161"/>
      <c r="FR56" s="161"/>
      <c r="FS56" s="161"/>
      <c r="FT56" s="161"/>
      <c r="FU56" s="161"/>
      <c r="FV56" s="161"/>
      <c r="FW56" s="161"/>
      <c r="FX56" s="161"/>
      <c r="FY56" s="161"/>
      <c r="FZ56" s="161"/>
      <c r="GA56" s="161"/>
      <c r="GB56" s="161"/>
      <c r="GC56" s="161"/>
      <c r="GD56" s="161"/>
      <c r="GE56" s="161"/>
      <c r="GF56" s="161"/>
      <c r="GG56" s="161"/>
      <c r="GH56" s="161"/>
      <c r="GI56" s="161"/>
      <c r="GJ56" s="161"/>
      <c r="GK56" s="161"/>
      <c r="GL56" s="161"/>
      <c r="GM56" s="161"/>
      <c r="GN56" s="161"/>
      <c r="GO56" s="161"/>
      <c r="GP56" s="161"/>
      <c r="GQ56" s="161"/>
      <c r="GR56" s="161"/>
      <c r="GS56" s="161"/>
      <c r="GT56" s="161"/>
      <c r="GU56" s="161"/>
      <c r="GV56" s="161"/>
      <c r="GW56" s="161"/>
      <c r="GX56" s="161"/>
      <c r="GY56" s="161"/>
      <c r="GZ56" s="161"/>
      <c r="HA56" s="161"/>
      <c r="HB56" s="161"/>
      <c r="HC56" s="161"/>
      <c r="HD56" s="161"/>
      <c r="HE56" s="161"/>
      <c r="HF56" s="161"/>
      <c r="HG56" s="161"/>
      <c r="HH56" s="161"/>
      <c r="HI56" s="161"/>
      <c r="HJ56" s="161"/>
      <c r="HK56" s="161"/>
      <c r="HL56" s="161"/>
      <c r="HM56" s="161"/>
      <c r="HN56" s="161"/>
      <c r="HO56" s="161"/>
      <c r="HP56" s="161"/>
      <c r="HQ56" s="161"/>
      <c r="HR56" s="161"/>
      <c r="HS56" s="161"/>
      <c r="HT56" s="161"/>
      <c r="HU56" s="161"/>
      <c r="HV56" s="161"/>
      <c r="HW56" s="161"/>
      <c r="HX56" s="161"/>
      <c r="HY56" s="161"/>
      <c r="HZ56" s="161"/>
      <c r="IA56" s="161"/>
      <c r="IB56" s="161"/>
      <c r="IC56" s="161"/>
      <c r="ID56" s="161"/>
      <c r="IE56" s="161"/>
      <c r="IF56" s="161"/>
      <c r="IG56" s="161"/>
      <c r="IH56" s="161"/>
      <c r="II56" s="161"/>
      <c r="IJ56" s="161"/>
      <c r="IK56" s="161"/>
      <c r="IL56" s="161"/>
      <c r="IM56" s="161"/>
      <c r="IN56" s="161"/>
      <c r="IO56" s="161"/>
      <c r="IP56" s="161"/>
      <c r="IQ56" s="161"/>
      <c r="IR56" s="161"/>
      <c r="IS56" s="161"/>
      <c r="IT56" s="161"/>
      <c r="IU56" s="161"/>
      <c r="IV56" s="161"/>
      <c r="IW56" s="161"/>
      <c r="IX56" s="161"/>
      <c r="IY56" s="161"/>
      <c r="IZ56" s="161"/>
      <c r="JA56" s="161"/>
      <c r="JB56" s="161"/>
      <c r="JC56" s="161"/>
      <c r="JD56" s="161"/>
      <c r="JE56" s="161"/>
      <c r="JF56" s="161"/>
      <c r="JG56" s="161"/>
      <c r="JH56" s="161"/>
      <c r="JI56" s="161"/>
      <c r="JJ56" s="161"/>
      <c r="JK56" s="161"/>
      <c r="JL56" s="161"/>
      <c r="JM56" s="161"/>
      <c r="JN56" s="161"/>
      <c r="JO56" s="161"/>
      <c r="JP56" s="161"/>
      <c r="JQ56" s="161"/>
      <c r="JR56" s="161"/>
      <c r="JS56" s="161"/>
      <c r="JT56" s="161"/>
      <c r="JU56" s="161"/>
      <c r="JV56" s="161"/>
      <c r="JW56" s="161"/>
      <c r="JX56" s="161"/>
      <c r="JY56" s="161"/>
      <c r="JZ56" s="161"/>
      <c r="KA56" s="161"/>
      <c r="KB56" s="161"/>
      <c r="KC56" s="161"/>
      <c r="KD56" s="161"/>
      <c r="KE56" s="161"/>
      <c r="KF56" s="161"/>
      <c r="KG56" s="161"/>
      <c r="KH56" s="161"/>
      <c r="KI56" s="161"/>
      <c r="KJ56" s="161"/>
      <c r="KK56" s="161"/>
      <c r="KL56" s="161"/>
      <c r="KM56" s="161"/>
      <c r="KN56" s="161"/>
      <c r="KO56" s="161"/>
      <c r="KP56" s="161"/>
      <c r="KQ56" s="161"/>
      <c r="KR56" s="161"/>
      <c r="KS56" s="161"/>
      <c r="KT56" s="161"/>
      <c r="KU56" s="161"/>
      <c r="KV56" s="161"/>
      <c r="KW56" s="161"/>
      <c r="KX56" s="161"/>
      <c r="KY56" s="161"/>
      <c r="KZ56" s="161"/>
      <c r="LA56" s="161"/>
      <c r="LB56" s="161"/>
      <c r="LC56" s="161"/>
      <c r="LD56" s="161"/>
      <c r="LE56" s="161"/>
      <c r="LF56" s="161"/>
      <c r="LG56" s="161"/>
      <c r="LH56" s="161"/>
      <c r="LI56" s="161"/>
      <c r="LJ56" s="161"/>
      <c r="LK56" s="161"/>
      <c r="LL56" s="161"/>
      <c r="LM56" s="161"/>
      <c r="LN56" s="161"/>
      <c r="LO56" s="161"/>
      <c r="LP56" s="161"/>
      <c r="LQ56" s="161"/>
      <c r="LR56" s="161"/>
      <c r="LS56" s="161"/>
      <c r="LT56" s="161"/>
      <c r="LU56" s="161"/>
      <c r="LV56" s="161"/>
      <c r="LW56" s="161"/>
      <c r="LX56" s="161"/>
      <c r="LY56" s="161"/>
      <c r="LZ56" s="161"/>
      <c r="MA56" s="161"/>
      <c r="MB56" s="161"/>
      <c r="MC56" s="161"/>
      <c r="MD56" s="161"/>
      <c r="ME56" s="161"/>
      <c r="MF56" s="161"/>
      <c r="MG56" s="161"/>
      <c r="MH56" s="161"/>
      <c r="MI56" s="161"/>
      <c r="MJ56" s="161"/>
      <c r="MK56" s="161"/>
      <c r="ML56" s="161"/>
      <c r="MM56" s="161"/>
      <c r="MN56" s="161"/>
      <c r="MO56" s="161"/>
      <c r="MP56" s="161"/>
      <c r="MQ56" s="161"/>
      <c r="MR56" s="161"/>
      <c r="MS56" s="161"/>
      <c r="MT56" s="161"/>
      <c r="MU56" s="161"/>
      <c r="MV56" s="161"/>
      <c r="MW56" s="161"/>
      <c r="MX56" s="161"/>
      <c r="MY56" s="161"/>
      <c r="MZ56" s="161"/>
      <c r="NA56" s="161"/>
      <c r="NB56" s="161"/>
      <c r="NC56" s="161"/>
      <c r="ND56" s="161"/>
      <c r="NE56" s="161"/>
      <c r="NF56" s="161"/>
      <c r="NG56" s="161"/>
      <c r="NH56" s="161"/>
      <c r="NI56" s="161"/>
      <c r="NJ56" s="161"/>
      <c r="NK56" s="161"/>
      <c r="NL56" s="161"/>
      <c r="NM56" s="161"/>
      <c r="NN56" s="161"/>
      <c r="NO56" s="161"/>
      <c r="NP56" s="161"/>
      <c r="NQ56" s="161"/>
      <c r="NR56" s="161"/>
      <c r="NS56" s="161"/>
      <c r="NT56" s="161"/>
      <c r="NU56" s="161"/>
      <c r="NV56" s="161"/>
      <c r="NW56" s="161"/>
      <c r="NX56" s="161"/>
      <c r="NY56" s="161"/>
      <c r="NZ56" s="161"/>
      <c r="OA56" s="161"/>
      <c r="OB56" s="161"/>
      <c r="OC56" s="161"/>
      <c r="OD56" s="161"/>
      <c r="OE56" s="161"/>
      <c r="OF56" s="161"/>
      <c r="OG56" s="161"/>
      <c r="OH56" s="161"/>
      <c r="OI56" s="161"/>
      <c r="OJ56" s="161"/>
      <c r="OK56" s="161"/>
      <c r="OL56" s="161"/>
      <c r="OM56" s="161"/>
      <c r="ON56" s="161"/>
      <c r="OO56" s="161"/>
      <c r="OP56" s="161"/>
      <c r="OQ56" s="161"/>
      <c r="OR56" s="161"/>
      <c r="OS56" s="161"/>
      <c r="OT56" s="161"/>
      <c r="OU56" s="161"/>
      <c r="OV56" s="161"/>
      <c r="OW56" s="161"/>
      <c r="OX56" s="161"/>
      <c r="OY56" s="161"/>
      <c r="OZ56" s="161"/>
      <c r="PA56" s="161"/>
      <c r="PB56" s="161"/>
      <c r="PC56" s="161"/>
      <c r="PD56" s="161"/>
      <c r="PE56" s="161"/>
      <c r="PF56" s="161"/>
      <c r="PG56" s="161"/>
      <c r="PH56" s="161"/>
      <c r="PI56" s="161"/>
      <c r="PJ56" s="161"/>
      <c r="PK56" s="161"/>
      <c r="PL56" s="161"/>
      <c r="PM56" s="161"/>
      <c r="PN56" s="161"/>
      <c r="PO56" s="161"/>
      <c r="PP56" s="161"/>
      <c r="PQ56" s="161"/>
      <c r="PR56" s="161"/>
      <c r="PS56" s="161"/>
      <c r="PT56" s="161"/>
      <c r="PU56" s="161"/>
      <c r="PV56" s="161"/>
      <c r="PW56" s="161"/>
      <c r="PX56" s="161"/>
      <c r="PY56" s="161"/>
      <c r="PZ56" s="161"/>
      <c r="QA56" s="161"/>
      <c r="QB56" s="161"/>
      <c r="QC56" s="161"/>
      <c r="QD56" s="161"/>
      <c r="QE56" s="161"/>
      <c r="QF56" s="161"/>
      <c r="QG56" s="161"/>
      <c r="QH56" s="161"/>
      <c r="QI56" s="161"/>
      <c r="QJ56" s="161"/>
      <c r="QK56" s="161"/>
      <c r="QL56" s="161"/>
      <c r="QM56" s="161"/>
      <c r="QN56" s="161"/>
      <c r="QO56" s="161"/>
      <c r="QP56" s="161"/>
      <c r="QQ56" s="161"/>
      <c r="QR56" s="161"/>
      <c r="QS56" s="161"/>
      <c r="QT56" s="161"/>
      <c r="QU56" s="161"/>
      <c r="QV56" s="161"/>
      <c r="QW56" s="161"/>
      <c r="QX56" s="161"/>
      <c r="QY56" s="161"/>
      <c r="QZ56" s="161"/>
      <c r="RA56" s="161"/>
      <c r="RB56" s="161"/>
      <c r="RC56" s="161"/>
      <c r="RD56" s="161"/>
      <c r="RE56" s="161"/>
      <c r="RF56" s="161"/>
      <c r="RG56" s="161"/>
      <c r="RH56" s="161"/>
      <c r="RI56" s="161"/>
      <c r="RJ56" s="161"/>
      <c r="RK56" s="161"/>
      <c r="RL56" s="161"/>
      <c r="RM56" s="161"/>
      <c r="RN56" s="161"/>
      <c r="RO56" s="161"/>
      <c r="RP56" s="161"/>
      <c r="RQ56" s="161"/>
      <c r="RR56" s="161"/>
      <c r="RS56" s="161"/>
      <c r="RT56" s="161"/>
      <c r="RU56" s="161"/>
      <c r="RV56" s="161"/>
      <c r="RW56" s="161"/>
      <c r="RX56" s="161"/>
      <c r="RY56" s="161"/>
      <c r="RZ56" s="161"/>
      <c r="SA56" s="161"/>
      <c r="SB56" s="161"/>
      <c r="SC56" s="161"/>
      <c r="SD56" s="161"/>
      <c r="SE56" s="161"/>
      <c r="SF56" s="161"/>
      <c r="SG56" s="161"/>
      <c r="SH56" s="161"/>
      <c r="SI56" s="161"/>
      <c r="SJ56" s="161"/>
      <c r="SK56" s="161"/>
      <c r="SL56" s="161"/>
      <c r="SM56" s="161"/>
      <c r="SN56" s="161"/>
      <c r="SO56" s="161"/>
      <c r="SP56" s="161"/>
      <c r="SQ56" s="161"/>
      <c r="SR56" s="161"/>
      <c r="SS56" s="161"/>
      <c r="ST56" s="161"/>
      <c r="SU56" s="161"/>
      <c r="SV56" s="161"/>
      <c r="SW56" s="161"/>
      <c r="SX56" s="161"/>
      <c r="SY56" s="161"/>
      <c r="SZ56" s="161"/>
      <c r="TA56" s="161"/>
      <c r="TB56" s="161"/>
      <c r="TC56" s="161"/>
      <c r="TD56" s="161"/>
      <c r="TE56" s="161"/>
      <c r="TF56" s="161"/>
      <c r="TG56" s="161"/>
      <c r="TH56" s="161"/>
      <c r="TI56" s="161"/>
      <c r="TJ56" s="161"/>
      <c r="TK56" s="161"/>
      <c r="TL56" s="161"/>
      <c r="TM56" s="161"/>
      <c r="TN56" s="161"/>
      <c r="TO56" s="161"/>
      <c r="TP56" s="161"/>
      <c r="TQ56" s="161"/>
      <c r="TR56" s="161"/>
      <c r="TS56" s="161"/>
      <c r="TT56" s="161"/>
      <c r="TU56" s="161"/>
      <c r="TV56" s="161"/>
      <c r="TW56" s="161"/>
      <c r="TX56" s="161"/>
      <c r="TY56" s="161"/>
      <c r="TZ56" s="161"/>
      <c r="UA56" s="161"/>
      <c r="UB56" s="161"/>
      <c r="UC56" s="161"/>
      <c r="UD56" s="161"/>
      <c r="UE56" s="161"/>
      <c r="UF56" s="161"/>
      <c r="UG56" s="161"/>
      <c r="UH56" s="161"/>
      <c r="UI56" s="161"/>
      <c r="UJ56" s="161"/>
      <c r="UK56" s="161"/>
      <c r="UL56" s="161"/>
      <c r="UM56" s="161"/>
      <c r="UN56" s="161"/>
      <c r="UO56" s="161"/>
      <c r="UP56" s="161"/>
      <c r="UQ56" s="161"/>
      <c r="UR56" s="161"/>
      <c r="US56" s="161"/>
      <c r="UT56" s="161"/>
      <c r="UU56" s="161"/>
      <c r="UV56" s="161"/>
      <c r="UW56" s="161"/>
      <c r="UX56" s="161"/>
      <c r="UY56" s="161"/>
      <c r="UZ56" s="161"/>
      <c r="VA56" s="161"/>
      <c r="VB56" s="161"/>
      <c r="VC56" s="161"/>
      <c r="VD56" s="161"/>
      <c r="VE56" s="161"/>
      <c r="VF56" s="161"/>
      <c r="VG56" s="161"/>
      <c r="VH56" s="161"/>
      <c r="VI56" s="161"/>
      <c r="VJ56" s="161"/>
      <c r="VK56" s="161"/>
      <c r="VL56" s="161"/>
      <c r="VM56" s="161"/>
      <c r="VN56" s="161"/>
      <c r="VO56" s="161"/>
      <c r="VP56" s="161"/>
      <c r="VQ56" s="161"/>
      <c r="VR56" s="161"/>
      <c r="VS56" s="161"/>
      <c r="VT56" s="161"/>
      <c r="VU56" s="161"/>
      <c r="VV56" s="161"/>
      <c r="VW56" s="161"/>
      <c r="VX56" s="161"/>
      <c r="VY56" s="161"/>
      <c r="VZ56" s="161"/>
      <c r="WA56" s="161"/>
      <c r="WB56" s="161"/>
      <c r="WC56" s="161"/>
      <c r="WD56" s="161"/>
      <c r="WE56" s="161"/>
      <c r="WF56" s="161"/>
      <c r="WG56" s="161"/>
      <c r="WH56" s="161"/>
      <c r="WI56" s="161"/>
      <c r="WJ56" s="161"/>
      <c r="WK56" s="161"/>
      <c r="WL56" s="161"/>
      <c r="WM56" s="161"/>
      <c r="WN56" s="161"/>
      <c r="WO56" s="161"/>
      <c r="WP56" s="161"/>
      <c r="WQ56" s="161"/>
      <c r="WR56" s="161"/>
      <c r="WS56" s="161"/>
      <c r="WT56" s="161"/>
      <c r="WU56" s="161"/>
      <c r="WV56" s="161"/>
      <c r="WW56" s="161"/>
      <c r="WX56" s="161"/>
      <c r="WY56" s="161"/>
      <c r="WZ56" s="161"/>
      <c r="XA56" s="161"/>
      <c r="XB56" s="161"/>
      <c r="XC56" s="161"/>
      <c r="XD56" s="161"/>
      <c r="XE56" s="161"/>
      <c r="XF56" s="161"/>
      <c r="XG56" s="161"/>
      <c r="XH56" s="161"/>
      <c r="XI56" s="161"/>
      <c r="XJ56" s="161"/>
      <c r="XK56" s="161"/>
      <c r="XL56" s="161"/>
      <c r="XM56" s="161"/>
      <c r="XN56" s="161"/>
      <c r="XO56" s="161"/>
      <c r="XP56" s="161"/>
      <c r="XQ56" s="161"/>
      <c r="XR56" s="161"/>
      <c r="XS56" s="161"/>
      <c r="XT56" s="161"/>
      <c r="XU56" s="161"/>
      <c r="XV56" s="161"/>
      <c r="XW56" s="161"/>
      <c r="XX56" s="161"/>
      <c r="XY56" s="161"/>
      <c r="XZ56" s="161"/>
      <c r="YA56" s="161"/>
      <c r="YB56" s="161"/>
      <c r="YC56" s="161"/>
      <c r="YD56" s="161"/>
      <c r="YE56" s="161"/>
      <c r="YF56" s="161"/>
      <c r="YG56" s="161"/>
      <c r="YH56" s="161"/>
      <c r="YI56" s="161"/>
      <c r="YJ56" s="161"/>
      <c r="YK56" s="161"/>
      <c r="YL56" s="161"/>
      <c r="YM56" s="161"/>
      <c r="YN56" s="161"/>
      <c r="YO56" s="161"/>
      <c r="YP56" s="161"/>
      <c r="YQ56" s="161"/>
      <c r="YR56" s="161"/>
      <c r="YS56" s="161"/>
      <c r="YT56" s="161"/>
      <c r="YU56" s="161"/>
      <c r="YV56" s="161"/>
      <c r="YW56" s="161"/>
      <c r="YX56" s="161"/>
      <c r="YY56" s="161"/>
      <c r="YZ56" s="161"/>
      <c r="ZA56" s="161"/>
      <c r="ZB56" s="161"/>
      <c r="ZC56" s="161"/>
      <c r="ZD56" s="161"/>
      <c r="ZE56" s="161"/>
      <c r="ZF56" s="161"/>
      <c r="ZG56" s="161"/>
      <c r="ZH56" s="161"/>
      <c r="ZI56" s="161"/>
      <c r="ZJ56" s="161"/>
      <c r="ZK56" s="161"/>
      <c r="ZL56" s="161"/>
      <c r="ZM56" s="161"/>
      <c r="ZN56" s="161"/>
      <c r="ZO56" s="161"/>
      <c r="ZP56" s="161"/>
      <c r="ZQ56" s="161"/>
      <c r="ZR56" s="161"/>
      <c r="ZS56" s="161"/>
      <c r="ZT56" s="161"/>
      <c r="ZU56" s="161"/>
      <c r="ZV56" s="161"/>
      <c r="ZW56" s="161"/>
      <c r="ZX56" s="161"/>
      <c r="ZY56" s="161"/>
      <c r="ZZ56" s="161"/>
      <c r="AAA56" s="161"/>
      <c r="AAB56" s="161"/>
      <c r="AAC56" s="161"/>
      <c r="AAD56" s="161"/>
      <c r="AAE56" s="161"/>
      <c r="AAF56" s="161"/>
      <c r="AAG56" s="161"/>
      <c r="AAH56" s="161"/>
      <c r="AAI56" s="161"/>
      <c r="AAJ56" s="161"/>
      <c r="AAK56" s="161"/>
      <c r="AAL56" s="161"/>
      <c r="AAM56" s="161"/>
      <c r="AAN56" s="161"/>
      <c r="AAO56" s="161"/>
      <c r="AAP56" s="161"/>
      <c r="AAQ56" s="161"/>
      <c r="AAR56" s="161"/>
      <c r="AAS56" s="161"/>
      <c r="AAT56" s="161"/>
      <c r="AAU56" s="161"/>
      <c r="AAV56" s="161"/>
      <c r="AAW56" s="161"/>
      <c r="AAX56" s="161"/>
      <c r="AAY56" s="161"/>
      <c r="AAZ56" s="161"/>
      <c r="ABA56" s="161"/>
      <c r="ABB56" s="161"/>
      <c r="ABC56" s="161"/>
      <c r="ABD56" s="161"/>
      <c r="ABE56" s="161"/>
      <c r="ABF56" s="161"/>
      <c r="ABG56" s="161"/>
      <c r="ABH56" s="161"/>
      <c r="ABI56" s="161"/>
      <c r="ABJ56" s="161"/>
      <c r="ABK56" s="161"/>
      <c r="ABL56" s="161"/>
      <c r="ABM56" s="161"/>
      <c r="ABN56" s="161"/>
      <c r="ABO56" s="161"/>
      <c r="ABP56" s="161"/>
      <c r="ABQ56" s="161"/>
      <c r="ABR56" s="161"/>
      <c r="ABS56" s="161"/>
      <c r="ABT56" s="161"/>
      <c r="ABU56" s="161"/>
      <c r="ABV56" s="161"/>
      <c r="ABW56" s="161"/>
      <c r="ABX56" s="161"/>
      <c r="ABY56" s="161"/>
      <c r="ABZ56" s="161"/>
      <c r="ACA56" s="161"/>
      <c r="ACB56" s="161"/>
      <c r="ACC56" s="161"/>
      <c r="ACD56" s="161"/>
      <c r="ACE56" s="161"/>
      <c r="ACF56" s="161"/>
      <c r="ACG56" s="161"/>
      <c r="ACH56" s="161"/>
      <c r="ACI56" s="161"/>
      <c r="ACJ56" s="161"/>
      <c r="ACK56" s="161"/>
      <c r="ACL56" s="161"/>
      <c r="ACM56" s="161"/>
      <c r="ACN56" s="161"/>
      <c r="ACO56" s="161"/>
      <c r="ACP56" s="161"/>
      <c r="ACQ56" s="161"/>
      <c r="ACR56" s="161"/>
      <c r="ACS56" s="161"/>
      <c r="ACT56" s="161"/>
      <c r="ACU56" s="161"/>
      <c r="ACV56" s="161"/>
      <c r="ACW56" s="161"/>
      <c r="ACX56" s="161"/>
      <c r="ACY56" s="161"/>
      <c r="ACZ56" s="161"/>
      <c r="ADA56" s="161"/>
      <c r="ADB56" s="161"/>
      <c r="ADC56" s="161"/>
      <c r="ADD56" s="161"/>
      <c r="ADE56" s="161"/>
      <c r="ADF56" s="161"/>
      <c r="ADG56" s="161"/>
      <c r="ADH56" s="161"/>
      <c r="ADI56" s="161"/>
      <c r="ADJ56" s="161"/>
      <c r="ADK56" s="161"/>
      <c r="ADL56" s="161"/>
      <c r="ADM56" s="161"/>
      <c r="ADN56" s="161"/>
      <c r="ADO56" s="161"/>
      <c r="ADP56" s="161"/>
      <c r="ADQ56" s="161"/>
      <c r="ADR56" s="161"/>
      <c r="ADS56" s="161"/>
      <c r="ADT56" s="161"/>
      <c r="ADU56" s="161"/>
      <c r="ADV56" s="161"/>
      <c r="ADW56" s="161"/>
      <c r="ADX56" s="161"/>
      <c r="ADY56" s="161"/>
      <c r="ADZ56" s="161"/>
      <c r="AEA56" s="161"/>
      <c r="AEB56" s="161"/>
      <c r="AEC56" s="161"/>
      <c r="AED56" s="161"/>
      <c r="AEE56" s="161"/>
      <c r="AEF56" s="161"/>
      <c r="AEG56" s="161"/>
      <c r="AEH56" s="161"/>
      <c r="AEI56" s="161"/>
      <c r="AEJ56" s="161"/>
      <c r="AEK56" s="161"/>
      <c r="AEL56" s="161"/>
      <c r="AEM56" s="161"/>
      <c r="AEN56" s="161"/>
      <c r="AEO56" s="161"/>
      <c r="AEP56" s="161"/>
      <c r="AEQ56" s="161"/>
      <c r="AER56" s="161"/>
      <c r="AES56" s="161"/>
      <c r="AET56" s="161"/>
      <c r="AEU56" s="161"/>
      <c r="AEV56" s="161"/>
      <c r="AEW56" s="161"/>
      <c r="AEX56" s="161"/>
      <c r="AEY56" s="161"/>
      <c r="AEZ56" s="161"/>
      <c r="AFA56" s="161"/>
      <c r="AFB56" s="161"/>
      <c r="AFC56" s="161"/>
      <c r="AFD56" s="161"/>
      <c r="AFE56" s="161"/>
      <c r="AFF56" s="161"/>
      <c r="AFG56" s="161"/>
      <c r="AFH56" s="161"/>
      <c r="AFI56" s="161"/>
      <c r="AFJ56" s="161"/>
      <c r="AFK56" s="161"/>
      <c r="AFL56" s="161"/>
      <c r="AFM56" s="161"/>
      <c r="AFN56" s="161"/>
      <c r="AFO56" s="161"/>
      <c r="AFP56" s="161"/>
      <c r="AFQ56" s="161"/>
      <c r="AFR56" s="161"/>
      <c r="AFS56" s="161"/>
      <c r="AFT56" s="161"/>
      <c r="AFU56" s="161"/>
      <c r="AFV56" s="161"/>
      <c r="AFW56" s="161"/>
      <c r="AFX56" s="161"/>
      <c r="AFY56" s="161"/>
      <c r="AFZ56" s="161"/>
      <c r="AGA56" s="161"/>
      <c r="AGB56" s="161"/>
      <c r="AGC56" s="161"/>
      <c r="AGD56" s="161"/>
      <c r="AGE56" s="161"/>
      <c r="AGF56" s="161"/>
      <c r="AGG56" s="161"/>
      <c r="AGH56" s="161"/>
      <c r="AGI56" s="161"/>
      <c r="AGJ56" s="161"/>
      <c r="AGK56" s="161"/>
      <c r="AGL56" s="161"/>
      <c r="AGM56" s="161"/>
      <c r="AGN56" s="161"/>
      <c r="AGO56" s="161"/>
      <c r="AGP56" s="161"/>
      <c r="AGQ56" s="161"/>
      <c r="AGR56" s="161"/>
      <c r="AGS56" s="161"/>
      <c r="AGT56" s="161"/>
      <c r="AGU56" s="161"/>
      <c r="AGV56" s="161"/>
      <c r="AGW56" s="161"/>
      <c r="AGX56" s="161"/>
      <c r="AGY56" s="161"/>
      <c r="AGZ56" s="161"/>
      <c r="AHA56" s="161"/>
      <c r="AHB56" s="161"/>
      <c r="AHC56" s="161"/>
      <c r="AHD56" s="161"/>
      <c r="AHE56" s="161"/>
      <c r="AHF56" s="161"/>
      <c r="AHG56" s="161"/>
      <c r="AHH56" s="161"/>
      <c r="AHI56" s="161"/>
      <c r="AHJ56" s="161"/>
      <c r="AHK56" s="161"/>
      <c r="AHL56" s="161"/>
      <c r="AHM56" s="161"/>
      <c r="AHN56" s="161"/>
      <c r="AHO56" s="161"/>
      <c r="AHP56" s="161"/>
      <c r="AHQ56" s="161"/>
      <c r="AHR56" s="161"/>
      <c r="AHS56" s="161"/>
      <c r="AHT56" s="161"/>
      <c r="AHU56" s="161"/>
      <c r="AHV56" s="161"/>
      <c r="AHW56" s="161"/>
      <c r="AHX56" s="161"/>
      <c r="AHY56" s="161"/>
      <c r="AHZ56" s="161"/>
      <c r="AIA56" s="161"/>
      <c r="AIB56" s="161"/>
      <c r="AIC56" s="161"/>
      <c r="AID56" s="161"/>
      <c r="AIE56" s="161"/>
      <c r="AIF56" s="161"/>
      <c r="AIG56" s="161"/>
      <c r="AIH56" s="161"/>
      <c r="AII56" s="161"/>
      <c r="AIJ56" s="161"/>
      <c r="AIK56" s="161"/>
      <c r="AIL56" s="161"/>
      <c r="AIM56" s="161"/>
      <c r="AIN56" s="161"/>
      <c r="AIO56" s="161"/>
      <c r="AIP56" s="161"/>
      <c r="AIQ56" s="161"/>
      <c r="AIR56" s="161"/>
      <c r="AIS56" s="161"/>
      <c r="AIT56" s="161"/>
      <c r="AIU56" s="161"/>
      <c r="AIV56" s="161"/>
      <c r="AIW56" s="161"/>
      <c r="AIX56" s="161"/>
      <c r="AIY56" s="161"/>
      <c r="AIZ56" s="161"/>
      <c r="AJA56" s="161"/>
      <c r="AJB56" s="161"/>
      <c r="AJC56" s="161"/>
      <c r="AJD56" s="161"/>
      <c r="AJE56" s="161"/>
      <c r="AJF56" s="161"/>
      <c r="AJG56" s="161"/>
      <c r="AJH56" s="161"/>
      <c r="AJI56" s="161"/>
      <c r="AJJ56" s="161"/>
      <c r="AJK56" s="161"/>
      <c r="AJL56" s="161"/>
      <c r="AJM56" s="161"/>
      <c r="AJN56" s="161"/>
      <c r="AJO56" s="161"/>
      <c r="AJP56" s="161"/>
      <c r="AJQ56" s="161"/>
      <c r="AJR56" s="161"/>
      <c r="AJS56" s="161"/>
      <c r="AJT56" s="161"/>
      <c r="AJU56" s="161"/>
      <c r="AJV56" s="161"/>
      <c r="AJW56" s="161"/>
      <c r="AJX56" s="161"/>
      <c r="AJY56" s="161"/>
      <c r="AJZ56" s="161"/>
      <c r="AKA56" s="161"/>
      <c r="AKB56" s="161"/>
      <c r="AKC56" s="161"/>
      <c r="AKD56" s="161"/>
      <c r="AKE56" s="161"/>
      <c r="AKF56" s="161"/>
      <c r="AKG56" s="161"/>
      <c r="AKH56" s="161"/>
      <c r="AKI56" s="161"/>
      <c r="AKJ56" s="161"/>
      <c r="AKK56" s="161"/>
      <c r="AKL56" s="161"/>
      <c r="AKM56" s="161"/>
      <c r="AKN56" s="161"/>
      <c r="AKO56" s="161"/>
      <c r="AKP56" s="161"/>
      <c r="AKQ56" s="161"/>
      <c r="AKR56" s="161"/>
      <c r="AKS56" s="161"/>
      <c r="AKT56" s="161"/>
      <c r="AKU56" s="161"/>
      <c r="AKV56" s="161"/>
      <c r="AKW56" s="161"/>
      <c r="AKX56" s="161"/>
      <c r="AKY56" s="161"/>
      <c r="AKZ56" s="161"/>
      <c r="ALA56" s="161"/>
      <c r="ALB56" s="161"/>
      <c r="ALC56" s="161"/>
      <c r="ALD56" s="161"/>
      <c r="ALE56" s="161"/>
      <c r="ALF56" s="161"/>
      <c r="ALG56" s="161"/>
      <c r="ALH56" s="161"/>
      <c r="ALI56" s="161"/>
      <c r="ALJ56" s="161"/>
      <c r="ALK56" s="161"/>
      <c r="ALL56" s="161"/>
      <c r="ALM56" s="161"/>
      <c r="ALN56" s="161"/>
      <c r="ALO56" s="161"/>
      <c r="ALP56" s="161"/>
      <c r="ALQ56" s="161"/>
      <c r="ALR56" s="161"/>
      <c r="ALS56" s="161"/>
      <c r="ALT56" s="161"/>
      <c r="ALU56" s="161"/>
      <c r="ALV56" s="161"/>
      <c r="ALW56" s="161"/>
      <c r="ALX56" s="161"/>
      <c r="ALY56" s="161"/>
      <c r="ALZ56" s="161"/>
      <c r="AMA56" s="161"/>
      <c r="AMB56" s="161"/>
      <c r="AMC56" s="161"/>
      <c r="AMD56" s="161"/>
      <c r="AME56" s="161"/>
      <c r="AMF56" s="161"/>
      <c r="AMG56" s="161"/>
      <c r="AMH56" s="161"/>
      <c r="AMI56" s="161"/>
    </row>
    <row r="57" spans="1:2686" s="163" customFormat="1" x14ac:dyDescent="0.25">
      <c r="A57" s="16" t="s">
        <v>516</v>
      </c>
      <c r="B57" s="14" t="s">
        <v>948</v>
      </c>
      <c r="C57" s="14" t="s">
        <v>909</v>
      </c>
      <c r="D57" s="139">
        <v>6109</v>
      </c>
      <c r="E57" s="139" t="s">
        <v>1210</v>
      </c>
      <c r="F57" s="139" t="s">
        <v>1209</v>
      </c>
      <c r="G57" s="14" t="s">
        <v>949</v>
      </c>
      <c r="H57" s="160" t="s">
        <v>950</v>
      </c>
      <c r="I57" s="14" t="s">
        <v>1526</v>
      </c>
      <c r="J57" s="160" t="s">
        <v>1527</v>
      </c>
      <c r="K57" s="14"/>
      <c r="L57" s="14"/>
      <c r="M57" s="14"/>
      <c r="N57" s="14"/>
      <c r="O57" s="14"/>
      <c r="P57" s="14"/>
      <c r="Q57" s="14"/>
      <c r="R57" s="14"/>
      <c r="S57" s="14"/>
      <c r="T57" s="14"/>
      <c r="U57" s="14"/>
      <c r="V57" s="14"/>
      <c r="W57" s="14"/>
      <c r="X57" s="14"/>
      <c r="Y57" s="14"/>
      <c r="Z57" s="14" t="s">
        <v>29</v>
      </c>
      <c r="AA57" s="161"/>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1"/>
      <c r="AX57" s="161"/>
      <c r="AY57" s="161"/>
      <c r="AZ57" s="161"/>
      <c r="BA57" s="161"/>
      <c r="BB57" s="161"/>
      <c r="BC57" s="161"/>
      <c r="BD57" s="161"/>
      <c r="BE57" s="161"/>
      <c r="BF57" s="161"/>
      <c r="BG57" s="161"/>
      <c r="BH57" s="161"/>
      <c r="BI57" s="161"/>
      <c r="BJ57" s="161"/>
      <c r="BK57" s="161"/>
      <c r="BL57" s="161"/>
      <c r="BM57" s="161"/>
      <c r="BN57" s="161"/>
      <c r="BO57" s="161"/>
      <c r="BP57" s="161"/>
      <c r="BQ57" s="161"/>
      <c r="BR57" s="161"/>
      <c r="BS57" s="161"/>
      <c r="BT57" s="161"/>
      <c r="BU57" s="161"/>
      <c r="BV57" s="161"/>
      <c r="BW57" s="161"/>
      <c r="BX57" s="161"/>
      <c r="BY57" s="161"/>
      <c r="BZ57" s="161"/>
      <c r="CA57" s="161"/>
      <c r="CB57" s="161"/>
      <c r="CC57" s="161"/>
      <c r="CD57" s="161"/>
      <c r="CE57" s="161"/>
      <c r="CF57" s="161"/>
      <c r="CG57" s="161"/>
      <c r="CH57" s="161"/>
      <c r="CI57" s="161"/>
      <c r="CJ57" s="161"/>
      <c r="CK57" s="161"/>
      <c r="CL57" s="161"/>
      <c r="CM57" s="161"/>
      <c r="CN57" s="161"/>
      <c r="CO57" s="161"/>
      <c r="CP57" s="161"/>
      <c r="CQ57" s="161"/>
      <c r="CR57" s="161"/>
      <c r="CS57" s="161"/>
      <c r="CT57" s="161"/>
      <c r="CU57" s="161"/>
      <c r="CV57" s="161"/>
      <c r="CW57" s="161"/>
      <c r="CX57" s="161"/>
      <c r="CY57" s="161"/>
      <c r="CZ57" s="161"/>
      <c r="DA57" s="161"/>
      <c r="DB57" s="161"/>
      <c r="DC57" s="161"/>
      <c r="DD57" s="161"/>
      <c r="DE57" s="161"/>
      <c r="DF57" s="161"/>
      <c r="DG57" s="161"/>
      <c r="DH57" s="161"/>
      <c r="DI57" s="161"/>
      <c r="DJ57" s="161"/>
      <c r="DK57" s="161"/>
      <c r="DL57" s="161"/>
      <c r="DM57" s="161"/>
      <c r="DN57" s="161"/>
      <c r="DO57" s="161"/>
      <c r="DP57" s="161"/>
      <c r="DQ57" s="161"/>
      <c r="DR57" s="161"/>
      <c r="DS57" s="161"/>
      <c r="DT57" s="161"/>
      <c r="DU57" s="161"/>
      <c r="DV57" s="161"/>
      <c r="DW57" s="161"/>
      <c r="DX57" s="161"/>
      <c r="DY57" s="161"/>
      <c r="DZ57" s="161"/>
      <c r="EA57" s="161"/>
      <c r="EB57" s="161"/>
      <c r="EC57" s="161"/>
      <c r="ED57" s="161"/>
      <c r="EE57" s="161"/>
      <c r="EF57" s="161"/>
      <c r="EG57" s="161"/>
      <c r="EH57" s="161"/>
      <c r="EI57" s="161"/>
      <c r="EJ57" s="161"/>
      <c r="EK57" s="161"/>
      <c r="EL57" s="161"/>
      <c r="EM57" s="161"/>
      <c r="EN57" s="161"/>
      <c r="EO57" s="161"/>
      <c r="EP57" s="161"/>
      <c r="EQ57" s="161"/>
      <c r="ER57" s="161"/>
      <c r="ES57" s="161"/>
      <c r="ET57" s="161"/>
      <c r="EU57" s="161"/>
      <c r="EV57" s="161"/>
      <c r="EW57" s="161"/>
      <c r="EX57" s="161"/>
      <c r="EY57" s="161"/>
      <c r="EZ57" s="161"/>
      <c r="FA57" s="161"/>
      <c r="FB57" s="161"/>
      <c r="FC57" s="161"/>
      <c r="FD57" s="161"/>
      <c r="FE57" s="161"/>
      <c r="FF57" s="161"/>
      <c r="FG57" s="161"/>
      <c r="FH57" s="161"/>
      <c r="FI57" s="161"/>
      <c r="FJ57" s="161"/>
      <c r="FK57" s="161"/>
      <c r="FL57" s="161"/>
      <c r="FM57" s="161"/>
      <c r="FN57" s="161"/>
      <c r="FO57" s="161"/>
      <c r="FP57" s="161"/>
      <c r="FQ57" s="161"/>
      <c r="FR57" s="161"/>
      <c r="FS57" s="161"/>
      <c r="FT57" s="161"/>
      <c r="FU57" s="161"/>
      <c r="FV57" s="161"/>
      <c r="FW57" s="161"/>
      <c r="FX57" s="161"/>
      <c r="FY57" s="161"/>
      <c r="FZ57" s="161"/>
      <c r="GA57" s="161"/>
      <c r="GB57" s="161"/>
      <c r="GC57" s="161"/>
      <c r="GD57" s="161"/>
      <c r="GE57" s="161"/>
      <c r="GF57" s="161"/>
      <c r="GG57" s="161"/>
      <c r="GH57" s="161"/>
      <c r="GI57" s="161"/>
      <c r="GJ57" s="161"/>
      <c r="GK57" s="161"/>
      <c r="GL57" s="161"/>
      <c r="GM57" s="161"/>
      <c r="GN57" s="161"/>
      <c r="GO57" s="161"/>
      <c r="GP57" s="161"/>
      <c r="GQ57" s="161"/>
      <c r="GR57" s="161"/>
      <c r="GS57" s="161"/>
      <c r="GT57" s="161"/>
      <c r="GU57" s="161"/>
      <c r="GV57" s="161"/>
      <c r="GW57" s="161"/>
      <c r="GX57" s="161"/>
      <c r="GY57" s="161"/>
      <c r="GZ57" s="161"/>
      <c r="HA57" s="161"/>
      <c r="HB57" s="161"/>
      <c r="HC57" s="161"/>
      <c r="HD57" s="161"/>
      <c r="HE57" s="161"/>
      <c r="HF57" s="161"/>
      <c r="HG57" s="161"/>
      <c r="HH57" s="161"/>
      <c r="HI57" s="161"/>
      <c r="HJ57" s="161"/>
      <c r="HK57" s="161"/>
      <c r="HL57" s="161"/>
      <c r="HM57" s="161"/>
      <c r="HN57" s="161"/>
      <c r="HO57" s="161"/>
      <c r="HP57" s="161"/>
      <c r="HQ57" s="161"/>
      <c r="HR57" s="161"/>
      <c r="HS57" s="161"/>
      <c r="HT57" s="161"/>
      <c r="HU57" s="161"/>
      <c r="HV57" s="161"/>
      <c r="HW57" s="161"/>
      <c r="HX57" s="161"/>
      <c r="HY57" s="161"/>
      <c r="HZ57" s="161"/>
      <c r="IA57" s="161"/>
      <c r="IB57" s="161"/>
      <c r="IC57" s="161"/>
      <c r="ID57" s="161"/>
      <c r="IE57" s="161"/>
      <c r="IF57" s="161"/>
      <c r="IG57" s="161"/>
      <c r="IH57" s="161"/>
      <c r="II57" s="161"/>
      <c r="IJ57" s="161"/>
      <c r="IK57" s="161"/>
      <c r="IL57" s="161"/>
      <c r="IM57" s="161"/>
      <c r="IN57" s="161"/>
      <c r="IO57" s="161"/>
      <c r="IP57" s="161"/>
      <c r="IQ57" s="161"/>
      <c r="IR57" s="161"/>
      <c r="IS57" s="161"/>
      <c r="IT57" s="161"/>
      <c r="IU57" s="161"/>
      <c r="IV57" s="161"/>
      <c r="IW57" s="161"/>
      <c r="IX57" s="161"/>
      <c r="IY57" s="161"/>
      <c r="IZ57" s="161"/>
      <c r="JA57" s="161"/>
      <c r="JB57" s="161"/>
      <c r="JC57" s="161"/>
      <c r="JD57" s="161"/>
      <c r="JE57" s="161"/>
      <c r="JF57" s="161"/>
      <c r="JG57" s="161"/>
      <c r="JH57" s="161"/>
      <c r="JI57" s="161"/>
      <c r="JJ57" s="161"/>
      <c r="JK57" s="161"/>
      <c r="JL57" s="161"/>
      <c r="JM57" s="161"/>
      <c r="JN57" s="161"/>
      <c r="JO57" s="161"/>
      <c r="JP57" s="161"/>
      <c r="JQ57" s="161"/>
      <c r="JR57" s="161"/>
      <c r="JS57" s="161"/>
      <c r="JT57" s="161"/>
      <c r="JU57" s="161"/>
      <c r="JV57" s="161"/>
      <c r="JW57" s="161"/>
      <c r="JX57" s="161"/>
      <c r="JY57" s="161"/>
      <c r="JZ57" s="161"/>
      <c r="KA57" s="161"/>
      <c r="KB57" s="161"/>
      <c r="KC57" s="161"/>
      <c r="KD57" s="161"/>
      <c r="KE57" s="161"/>
      <c r="KF57" s="161"/>
      <c r="KG57" s="161"/>
      <c r="KH57" s="161"/>
      <c r="KI57" s="161"/>
      <c r="KJ57" s="161"/>
      <c r="KK57" s="161"/>
      <c r="KL57" s="161"/>
      <c r="KM57" s="161"/>
      <c r="KN57" s="161"/>
      <c r="KO57" s="161"/>
      <c r="KP57" s="161"/>
      <c r="KQ57" s="161"/>
      <c r="KR57" s="161"/>
      <c r="KS57" s="161"/>
      <c r="KT57" s="161"/>
      <c r="KU57" s="161"/>
      <c r="KV57" s="161"/>
      <c r="KW57" s="161"/>
      <c r="KX57" s="161"/>
      <c r="KY57" s="161"/>
      <c r="KZ57" s="161"/>
      <c r="LA57" s="161"/>
      <c r="LB57" s="161"/>
      <c r="LC57" s="161"/>
      <c r="LD57" s="161"/>
      <c r="LE57" s="161"/>
      <c r="LF57" s="161"/>
      <c r="LG57" s="161"/>
      <c r="LH57" s="161"/>
      <c r="LI57" s="161"/>
      <c r="LJ57" s="161"/>
      <c r="LK57" s="161"/>
      <c r="LL57" s="161"/>
      <c r="LM57" s="161"/>
      <c r="LN57" s="161"/>
      <c r="LO57" s="161"/>
      <c r="LP57" s="161"/>
      <c r="LQ57" s="161"/>
      <c r="LR57" s="161"/>
      <c r="LS57" s="161"/>
      <c r="LT57" s="161"/>
      <c r="LU57" s="161"/>
      <c r="LV57" s="161"/>
      <c r="LW57" s="161"/>
      <c r="LX57" s="161"/>
      <c r="LY57" s="161"/>
      <c r="LZ57" s="161"/>
      <c r="MA57" s="161"/>
      <c r="MB57" s="161"/>
      <c r="MC57" s="161"/>
      <c r="MD57" s="161"/>
      <c r="ME57" s="161"/>
      <c r="MF57" s="161"/>
      <c r="MG57" s="161"/>
      <c r="MH57" s="161"/>
      <c r="MI57" s="161"/>
      <c r="MJ57" s="161"/>
      <c r="MK57" s="161"/>
      <c r="ML57" s="161"/>
      <c r="MM57" s="161"/>
      <c r="MN57" s="161"/>
      <c r="MO57" s="161"/>
      <c r="MP57" s="161"/>
      <c r="MQ57" s="161"/>
      <c r="MR57" s="161"/>
      <c r="MS57" s="161"/>
      <c r="MT57" s="161"/>
      <c r="MU57" s="161"/>
      <c r="MV57" s="161"/>
      <c r="MW57" s="161"/>
      <c r="MX57" s="161"/>
      <c r="MY57" s="161"/>
      <c r="MZ57" s="161"/>
      <c r="NA57" s="161"/>
      <c r="NB57" s="161"/>
      <c r="NC57" s="161"/>
      <c r="ND57" s="161"/>
      <c r="NE57" s="161"/>
      <c r="NF57" s="161"/>
      <c r="NG57" s="161"/>
      <c r="NH57" s="161"/>
      <c r="NI57" s="161"/>
      <c r="NJ57" s="161"/>
      <c r="NK57" s="161"/>
      <c r="NL57" s="161"/>
      <c r="NM57" s="161"/>
      <c r="NN57" s="161"/>
      <c r="NO57" s="161"/>
      <c r="NP57" s="161"/>
      <c r="NQ57" s="161"/>
      <c r="NR57" s="161"/>
      <c r="NS57" s="161"/>
      <c r="NT57" s="161"/>
      <c r="NU57" s="161"/>
      <c r="NV57" s="161"/>
      <c r="NW57" s="161"/>
      <c r="NX57" s="161"/>
      <c r="NY57" s="161"/>
      <c r="NZ57" s="161"/>
      <c r="OA57" s="161"/>
      <c r="OB57" s="161"/>
      <c r="OC57" s="161"/>
      <c r="OD57" s="161"/>
      <c r="OE57" s="161"/>
      <c r="OF57" s="161"/>
      <c r="OG57" s="161"/>
      <c r="OH57" s="161"/>
      <c r="OI57" s="161"/>
      <c r="OJ57" s="161"/>
      <c r="OK57" s="161"/>
      <c r="OL57" s="161"/>
      <c r="OM57" s="161"/>
      <c r="ON57" s="161"/>
      <c r="OO57" s="161"/>
      <c r="OP57" s="161"/>
      <c r="OQ57" s="161"/>
      <c r="OR57" s="161"/>
      <c r="OS57" s="161"/>
      <c r="OT57" s="161"/>
      <c r="OU57" s="161"/>
      <c r="OV57" s="161"/>
      <c r="OW57" s="161"/>
      <c r="OX57" s="161"/>
      <c r="OY57" s="161"/>
      <c r="OZ57" s="161"/>
      <c r="PA57" s="161"/>
      <c r="PB57" s="161"/>
      <c r="PC57" s="161"/>
      <c r="PD57" s="161"/>
      <c r="PE57" s="161"/>
      <c r="PF57" s="161"/>
      <c r="PG57" s="161"/>
      <c r="PH57" s="161"/>
      <c r="PI57" s="161"/>
      <c r="PJ57" s="161"/>
      <c r="PK57" s="161"/>
      <c r="PL57" s="161"/>
      <c r="PM57" s="161"/>
      <c r="PN57" s="161"/>
      <c r="PO57" s="161"/>
      <c r="PP57" s="161"/>
      <c r="PQ57" s="161"/>
      <c r="PR57" s="161"/>
      <c r="PS57" s="161"/>
      <c r="PT57" s="161"/>
      <c r="PU57" s="161"/>
      <c r="PV57" s="161"/>
      <c r="PW57" s="161"/>
      <c r="PX57" s="161"/>
      <c r="PY57" s="161"/>
      <c r="PZ57" s="161"/>
      <c r="QA57" s="161"/>
      <c r="QB57" s="161"/>
      <c r="QC57" s="161"/>
      <c r="QD57" s="161"/>
      <c r="QE57" s="161"/>
      <c r="QF57" s="161"/>
      <c r="QG57" s="161"/>
      <c r="QH57" s="161"/>
      <c r="QI57" s="161"/>
      <c r="QJ57" s="161"/>
      <c r="QK57" s="161"/>
      <c r="QL57" s="161"/>
      <c r="QM57" s="161"/>
      <c r="QN57" s="161"/>
      <c r="QO57" s="161"/>
      <c r="QP57" s="161"/>
      <c r="QQ57" s="161"/>
      <c r="QR57" s="161"/>
      <c r="QS57" s="161"/>
      <c r="QT57" s="161"/>
      <c r="QU57" s="161"/>
      <c r="QV57" s="161"/>
      <c r="QW57" s="161"/>
      <c r="QX57" s="161"/>
      <c r="QY57" s="161"/>
      <c r="QZ57" s="161"/>
      <c r="RA57" s="161"/>
      <c r="RB57" s="161"/>
      <c r="RC57" s="161"/>
      <c r="RD57" s="161"/>
      <c r="RE57" s="161"/>
      <c r="RF57" s="161"/>
      <c r="RG57" s="161"/>
      <c r="RH57" s="161"/>
      <c r="RI57" s="161"/>
      <c r="RJ57" s="161"/>
      <c r="RK57" s="161"/>
      <c r="RL57" s="161"/>
      <c r="RM57" s="161"/>
      <c r="RN57" s="161"/>
      <c r="RO57" s="161"/>
      <c r="RP57" s="161"/>
      <c r="RQ57" s="161"/>
      <c r="RR57" s="161"/>
      <c r="RS57" s="161"/>
      <c r="RT57" s="161"/>
      <c r="RU57" s="161"/>
      <c r="RV57" s="161"/>
      <c r="RW57" s="161"/>
      <c r="RX57" s="161"/>
      <c r="RY57" s="161"/>
      <c r="RZ57" s="161"/>
      <c r="SA57" s="161"/>
      <c r="SB57" s="161"/>
      <c r="SC57" s="161"/>
      <c r="SD57" s="161"/>
      <c r="SE57" s="161"/>
      <c r="SF57" s="161"/>
      <c r="SG57" s="161"/>
      <c r="SH57" s="161"/>
      <c r="SI57" s="161"/>
      <c r="SJ57" s="161"/>
      <c r="SK57" s="161"/>
      <c r="SL57" s="161"/>
      <c r="SM57" s="161"/>
      <c r="SN57" s="161"/>
      <c r="SO57" s="161"/>
      <c r="SP57" s="161"/>
      <c r="SQ57" s="161"/>
      <c r="SR57" s="161"/>
      <c r="SS57" s="161"/>
      <c r="ST57" s="161"/>
      <c r="SU57" s="161"/>
      <c r="SV57" s="161"/>
      <c r="SW57" s="161"/>
      <c r="SX57" s="161"/>
      <c r="SY57" s="161"/>
      <c r="SZ57" s="161"/>
      <c r="TA57" s="161"/>
      <c r="TB57" s="161"/>
      <c r="TC57" s="161"/>
      <c r="TD57" s="161"/>
      <c r="TE57" s="161"/>
      <c r="TF57" s="161"/>
      <c r="TG57" s="161"/>
      <c r="TH57" s="161"/>
      <c r="TI57" s="161"/>
      <c r="TJ57" s="161"/>
      <c r="TK57" s="161"/>
      <c r="TL57" s="161"/>
      <c r="TM57" s="161"/>
      <c r="TN57" s="161"/>
      <c r="TO57" s="161"/>
      <c r="TP57" s="161"/>
      <c r="TQ57" s="161"/>
      <c r="TR57" s="161"/>
      <c r="TS57" s="161"/>
      <c r="TT57" s="161"/>
      <c r="TU57" s="161"/>
      <c r="TV57" s="161"/>
      <c r="TW57" s="161"/>
      <c r="TX57" s="161"/>
      <c r="TY57" s="161"/>
      <c r="TZ57" s="161"/>
      <c r="UA57" s="161"/>
      <c r="UB57" s="161"/>
      <c r="UC57" s="161"/>
      <c r="UD57" s="161"/>
      <c r="UE57" s="161"/>
      <c r="UF57" s="161"/>
      <c r="UG57" s="161"/>
      <c r="UH57" s="161"/>
      <c r="UI57" s="161"/>
      <c r="UJ57" s="161"/>
      <c r="UK57" s="161"/>
      <c r="UL57" s="161"/>
      <c r="UM57" s="161"/>
      <c r="UN57" s="161"/>
      <c r="UO57" s="161"/>
      <c r="UP57" s="161"/>
      <c r="UQ57" s="161"/>
      <c r="UR57" s="161"/>
      <c r="US57" s="161"/>
      <c r="UT57" s="161"/>
      <c r="UU57" s="161"/>
      <c r="UV57" s="161"/>
      <c r="UW57" s="161"/>
      <c r="UX57" s="161"/>
      <c r="UY57" s="161"/>
      <c r="UZ57" s="161"/>
      <c r="VA57" s="161"/>
      <c r="VB57" s="161"/>
      <c r="VC57" s="161"/>
      <c r="VD57" s="161"/>
      <c r="VE57" s="161"/>
      <c r="VF57" s="161"/>
      <c r="VG57" s="161"/>
      <c r="VH57" s="161"/>
      <c r="VI57" s="161"/>
      <c r="VJ57" s="161"/>
      <c r="VK57" s="161"/>
      <c r="VL57" s="161"/>
      <c r="VM57" s="161"/>
      <c r="VN57" s="161"/>
      <c r="VO57" s="161"/>
      <c r="VP57" s="161"/>
      <c r="VQ57" s="161"/>
      <c r="VR57" s="161"/>
      <c r="VS57" s="161"/>
      <c r="VT57" s="161"/>
      <c r="VU57" s="161"/>
      <c r="VV57" s="161"/>
      <c r="VW57" s="161"/>
      <c r="VX57" s="161"/>
      <c r="VY57" s="161"/>
      <c r="VZ57" s="161"/>
      <c r="WA57" s="161"/>
      <c r="WB57" s="161"/>
      <c r="WC57" s="161"/>
      <c r="WD57" s="161"/>
      <c r="WE57" s="161"/>
      <c r="WF57" s="161"/>
      <c r="WG57" s="161"/>
      <c r="WH57" s="161"/>
      <c r="WI57" s="161"/>
      <c r="WJ57" s="161"/>
      <c r="WK57" s="161"/>
      <c r="WL57" s="161"/>
      <c r="WM57" s="161"/>
      <c r="WN57" s="161"/>
      <c r="WO57" s="161"/>
      <c r="WP57" s="161"/>
      <c r="WQ57" s="161"/>
      <c r="WR57" s="161"/>
      <c r="WS57" s="161"/>
      <c r="WT57" s="161"/>
      <c r="WU57" s="161"/>
      <c r="WV57" s="161"/>
      <c r="WW57" s="161"/>
      <c r="WX57" s="161"/>
      <c r="WY57" s="161"/>
      <c r="WZ57" s="161"/>
      <c r="XA57" s="161"/>
      <c r="XB57" s="161"/>
      <c r="XC57" s="161"/>
      <c r="XD57" s="161"/>
      <c r="XE57" s="161"/>
      <c r="XF57" s="161"/>
      <c r="XG57" s="161"/>
      <c r="XH57" s="161"/>
      <c r="XI57" s="161"/>
      <c r="XJ57" s="161"/>
      <c r="XK57" s="161"/>
      <c r="XL57" s="161"/>
      <c r="XM57" s="161"/>
      <c r="XN57" s="161"/>
      <c r="XO57" s="161"/>
      <c r="XP57" s="161"/>
      <c r="XQ57" s="161"/>
      <c r="XR57" s="161"/>
      <c r="XS57" s="161"/>
      <c r="XT57" s="161"/>
      <c r="XU57" s="161"/>
      <c r="XV57" s="161"/>
      <c r="XW57" s="161"/>
      <c r="XX57" s="161"/>
      <c r="XY57" s="161"/>
      <c r="XZ57" s="161"/>
      <c r="YA57" s="161"/>
      <c r="YB57" s="161"/>
      <c r="YC57" s="161"/>
      <c r="YD57" s="161"/>
      <c r="YE57" s="161"/>
      <c r="YF57" s="161"/>
      <c r="YG57" s="161"/>
      <c r="YH57" s="161"/>
      <c r="YI57" s="161"/>
      <c r="YJ57" s="161"/>
      <c r="YK57" s="161"/>
      <c r="YL57" s="161"/>
      <c r="YM57" s="161"/>
      <c r="YN57" s="161"/>
      <c r="YO57" s="161"/>
      <c r="YP57" s="161"/>
      <c r="YQ57" s="161"/>
      <c r="YR57" s="161"/>
      <c r="YS57" s="161"/>
      <c r="YT57" s="161"/>
      <c r="YU57" s="161"/>
      <c r="YV57" s="161"/>
      <c r="YW57" s="161"/>
      <c r="YX57" s="161"/>
      <c r="YY57" s="161"/>
      <c r="YZ57" s="161"/>
      <c r="ZA57" s="161"/>
      <c r="ZB57" s="161"/>
      <c r="ZC57" s="161"/>
      <c r="ZD57" s="161"/>
      <c r="ZE57" s="161"/>
      <c r="ZF57" s="161"/>
      <c r="ZG57" s="161"/>
      <c r="ZH57" s="161"/>
      <c r="ZI57" s="161"/>
      <c r="ZJ57" s="161"/>
      <c r="ZK57" s="161"/>
      <c r="ZL57" s="161"/>
      <c r="ZM57" s="161"/>
      <c r="ZN57" s="161"/>
      <c r="ZO57" s="161"/>
      <c r="ZP57" s="161"/>
      <c r="ZQ57" s="161"/>
      <c r="ZR57" s="161"/>
      <c r="ZS57" s="161"/>
      <c r="ZT57" s="161"/>
      <c r="ZU57" s="161"/>
      <c r="ZV57" s="161"/>
      <c r="ZW57" s="161"/>
      <c r="ZX57" s="161"/>
      <c r="ZY57" s="161"/>
      <c r="ZZ57" s="161"/>
      <c r="AAA57" s="161"/>
      <c r="AAB57" s="161"/>
      <c r="AAC57" s="161"/>
      <c r="AAD57" s="161"/>
      <c r="AAE57" s="161"/>
      <c r="AAF57" s="161"/>
      <c r="AAG57" s="161"/>
      <c r="AAH57" s="161"/>
      <c r="AAI57" s="161"/>
      <c r="AAJ57" s="161"/>
      <c r="AAK57" s="161"/>
      <c r="AAL57" s="161"/>
      <c r="AAM57" s="161"/>
      <c r="AAN57" s="161"/>
      <c r="AAO57" s="161"/>
      <c r="AAP57" s="161"/>
      <c r="AAQ57" s="161"/>
      <c r="AAR57" s="161"/>
      <c r="AAS57" s="161"/>
      <c r="AAT57" s="161"/>
      <c r="AAU57" s="161"/>
      <c r="AAV57" s="161"/>
      <c r="AAW57" s="161"/>
      <c r="AAX57" s="161"/>
      <c r="AAY57" s="161"/>
      <c r="AAZ57" s="161"/>
      <c r="ABA57" s="161"/>
      <c r="ABB57" s="161"/>
      <c r="ABC57" s="161"/>
      <c r="ABD57" s="161"/>
      <c r="ABE57" s="161"/>
      <c r="ABF57" s="161"/>
      <c r="ABG57" s="161"/>
      <c r="ABH57" s="161"/>
      <c r="ABI57" s="161"/>
      <c r="ABJ57" s="161"/>
      <c r="ABK57" s="161"/>
      <c r="ABL57" s="161"/>
      <c r="ABM57" s="161"/>
      <c r="ABN57" s="161"/>
      <c r="ABO57" s="161"/>
      <c r="ABP57" s="161"/>
      <c r="ABQ57" s="161"/>
      <c r="ABR57" s="161"/>
      <c r="ABS57" s="161"/>
      <c r="ABT57" s="161"/>
      <c r="ABU57" s="161"/>
      <c r="ABV57" s="161"/>
      <c r="ABW57" s="161"/>
      <c r="ABX57" s="161"/>
      <c r="ABY57" s="161"/>
      <c r="ABZ57" s="161"/>
      <c r="ACA57" s="161"/>
      <c r="ACB57" s="161"/>
      <c r="ACC57" s="161"/>
      <c r="ACD57" s="161"/>
      <c r="ACE57" s="161"/>
      <c r="ACF57" s="161"/>
      <c r="ACG57" s="161"/>
      <c r="ACH57" s="161"/>
      <c r="ACI57" s="161"/>
      <c r="ACJ57" s="161"/>
      <c r="ACK57" s="161"/>
      <c r="ACL57" s="161"/>
      <c r="ACM57" s="161"/>
      <c r="ACN57" s="161"/>
      <c r="ACO57" s="161"/>
      <c r="ACP57" s="161"/>
      <c r="ACQ57" s="161"/>
      <c r="ACR57" s="161"/>
      <c r="ACS57" s="161"/>
      <c r="ACT57" s="161"/>
      <c r="ACU57" s="161"/>
      <c r="ACV57" s="161"/>
      <c r="ACW57" s="161"/>
      <c r="ACX57" s="161"/>
      <c r="ACY57" s="161"/>
      <c r="ACZ57" s="161"/>
      <c r="ADA57" s="161"/>
      <c r="ADB57" s="161"/>
      <c r="ADC57" s="161"/>
      <c r="ADD57" s="161"/>
      <c r="ADE57" s="161"/>
      <c r="ADF57" s="161"/>
      <c r="ADG57" s="161"/>
      <c r="ADH57" s="161"/>
      <c r="ADI57" s="161"/>
      <c r="ADJ57" s="161"/>
      <c r="ADK57" s="161"/>
      <c r="ADL57" s="161"/>
      <c r="ADM57" s="161"/>
      <c r="ADN57" s="161"/>
      <c r="ADO57" s="161"/>
      <c r="ADP57" s="161"/>
      <c r="ADQ57" s="161"/>
      <c r="ADR57" s="161"/>
      <c r="ADS57" s="161"/>
      <c r="ADT57" s="161"/>
      <c r="ADU57" s="161"/>
      <c r="ADV57" s="161"/>
      <c r="ADW57" s="161"/>
      <c r="ADX57" s="161"/>
      <c r="ADY57" s="161"/>
      <c r="ADZ57" s="161"/>
      <c r="AEA57" s="161"/>
      <c r="AEB57" s="161"/>
      <c r="AEC57" s="161"/>
      <c r="AED57" s="161"/>
      <c r="AEE57" s="161"/>
      <c r="AEF57" s="161"/>
      <c r="AEG57" s="161"/>
      <c r="AEH57" s="161"/>
      <c r="AEI57" s="161"/>
      <c r="AEJ57" s="161"/>
      <c r="AEK57" s="161"/>
      <c r="AEL57" s="161"/>
      <c r="AEM57" s="161"/>
      <c r="AEN57" s="161"/>
      <c r="AEO57" s="161"/>
      <c r="AEP57" s="161"/>
      <c r="AEQ57" s="161"/>
      <c r="AER57" s="161"/>
      <c r="AES57" s="161"/>
      <c r="AET57" s="161"/>
      <c r="AEU57" s="161"/>
      <c r="AEV57" s="161"/>
      <c r="AEW57" s="161"/>
      <c r="AEX57" s="161"/>
      <c r="AEY57" s="161"/>
      <c r="AEZ57" s="161"/>
      <c r="AFA57" s="161"/>
      <c r="AFB57" s="161"/>
      <c r="AFC57" s="161"/>
      <c r="AFD57" s="161"/>
      <c r="AFE57" s="161"/>
      <c r="AFF57" s="161"/>
      <c r="AFG57" s="161"/>
      <c r="AFH57" s="161"/>
      <c r="AFI57" s="161"/>
      <c r="AFJ57" s="161"/>
      <c r="AFK57" s="161"/>
      <c r="AFL57" s="161"/>
      <c r="AFM57" s="161"/>
      <c r="AFN57" s="161"/>
      <c r="AFO57" s="161"/>
      <c r="AFP57" s="161"/>
      <c r="AFQ57" s="161"/>
      <c r="AFR57" s="161"/>
      <c r="AFS57" s="161"/>
      <c r="AFT57" s="161"/>
      <c r="AFU57" s="161"/>
      <c r="AFV57" s="161"/>
      <c r="AFW57" s="161"/>
      <c r="AFX57" s="161"/>
      <c r="AFY57" s="161"/>
      <c r="AFZ57" s="161"/>
      <c r="AGA57" s="161"/>
      <c r="AGB57" s="161"/>
      <c r="AGC57" s="161"/>
      <c r="AGD57" s="161"/>
      <c r="AGE57" s="161"/>
      <c r="AGF57" s="161"/>
      <c r="AGG57" s="161"/>
      <c r="AGH57" s="161"/>
      <c r="AGI57" s="161"/>
      <c r="AGJ57" s="161"/>
      <c r="AGK57" s="161"/>
      <c r="AGL57" s="161"/>
      <c r="AGM57" s="161"/>
      <c r="AGN57" s="161"/>
      <c r="AGO57" s="161"/>
      <c r="AGP57" s="161"/>
      <c r="AGQ57" s="161"/>
      <c r="AGR57" s="161"/>
      <c r="AGS57" s="161"/>
      <c r="AGT57" s="161"/>
      <c r="AGU57" s="161"/>
      <c r="AGV57" s="161"/>
      <c r="AGW57" s="161"/>
      <c r="AGX57" s="161"/>
      <c r="AGY57" s="161"/>
      <c r="AGZ57" s="161"/>
      <c r="AHA57" s="161"/>
      <c r="AHB57" s="161"/>
      <c r="AHC57" s="161"/>
      <c r="AHD57" s="161"/>
      <c r="AHE57" s="161"/>
      <c r="AHF57" s="161"/>
      <c r="AHG57" s="161"/>
      <c r="AHH57" s="161"/>
      <c r="AHI57" s="161"/>
      <c r="AHJ57" s="161"/>
      <c r="AHK57" s="161"/>
      <c r="AHL57" s="161"/>
      <c r="AHM57" s="161"/>
      <c r="AHN57" s="161"/>
      <c r="AHO57" s="161"/>
      <c r="AHP57" s="161"/>
      <c r="AHQ57" s="161"/>
      <c r="AHR57" s="161"/>
      <c r="AHS57" s="161"/>
      <c r="AHT57" s="161"/>
      <c r="AHU57" s="161"/>
      <c r="AHV57" s="161"/>
      <c r="AHW57" s="161"/>
      <c r="AHX57" s="161"/>
      <c r="AHY57" s="161"/>
      <c r="AHZ57" s="161"/>
      <c r="AIA57" s="161"/>
      <c r="AIB57" s="161"/>
      <c r="AIC57" s="161"/>
      <c r="AID57" s="161"/>
      <c r="AIE57" s="161"/>
      <c r="AIF57" s="161"/>
      <c r="AIG57" s="161"/>
      <c r="AIH57" s="161"/>
      <c r="AII57" s="161"/>
      <c r="AIJ57" s="161"/>
      <c r="AIK57" s="161"/>
      <c r="AIL57" s="161"/>
      <c r="AIM57" s="161"/>
      <c r="AIN57" s="161"/>
      <c r="AIO57" s="161"/>
      <c r="AIP57" s="161"/>
      <c r="AIQ57" s="161"/>
      <c r="AIR57" s="161"/>
      <c r="AIS57" s="161"/>
      <c r="AIT57" s="161"/>
      <c r="AIU57" s="161"/>
      <c r="AIV57" s="161"/>
      <c r="AIW57" s="161"/>
      <c r="AIX57" s="161"/>
      <c r="AIY57" s="161"/>
      <c r="AIZ57" s="161"/>
      <c r="AJA57" s="161"/>
      <c r="AJB57" s="161"/>
      <c r="AJC57" s="161"/>
      <c r="AJD57" s="161"/>
      <c r="AJE57" s="161"/>
      <c r="AJF57" s="161"/>
      <c r="AJG57" s="161"/>
      <c r="AJH57" s="161"/>
      <c r="AJI57" s="161"/>
      <c r="AJJ57" s="161"/>
      <c r="AJK57" s="161"/>
      <c r="AJL57" s="161"/>
      <c r="AJM57" s="161"/>
      <c r="AJN57" s="161"/>
      <c r="AJO57" s="161"/>
      <c r="AJP57" s="161"/>
      <c r="AJQ57" s="161"/>
      <c r="AJR57" s="161"/>
      <c r="AJS57" s="161"/>
      <c r="AJT57" s="161"/>
      <c r="AJU57" s="161"/>
      <c r="AJV57" s="161"/>
      <c r="AJW57" s="161"/>
      <c r="AJX57" s="161"/>
      <c r="AJY57" s="161"/>
      <c r="AJZ57" s="161"/>
      <c r="AKA57" s="161"/>
      <c r="AKB57" s="161"/>
      <c r="AKC57" s="161"/>
      <c r="AKD57" s="161"/>
      <c r="AKE57" s="161"/>
      <c r="AKF57" s="161"/>
      <c r="AKG57" s="161"/>
      <c r="AKH57" s="161"/>
      <c r="AKI57" s="161"/>
      <c r="AKJ57" s="161"/>
      <c r="AKK57" s="161"/>
      <c r="AKL57" s="161"/>
      <c r="AKM57" s="161"/>
      <c r="AKN57" s="161"/>
      <c r="AKO57" s="161"/>
      <c r="AKP57" s="161"/>
      <c r="AKQ57" s="161"/>
      <c r="AKR57" s="161"/>
      <c r="AKS57" s="161"/>
      <c r="AKT57" s="161"/>
      <c r="AKU57" s="161"/>
      <c r="AKV57" s="161"/>
      <c r="AKW57" s="161"/>
      <c r="AKX57" s="161"/>
      <c r="AKY57" s="161"/>
      <c r="AKZ57" s="161"/>
      <c r="ALA57" s="161"/>
      <c r="ALB57" s="161"/>
      <c r="ALC57" s="161"/>
      <c r="ALD57" s="161"/>
      <c r="ALE57" s="161"/>
      <c r="ALF57" s="161"/>
      <c r="ALG57" s="161"/>
      <c r="ALH57" s="161"/>
      <c r="ALI57" s="161"/>
      <c r="ALJ57" s="161"/>
      <c r="ALK57" s="161"/>
      <c r="ALL57" s="161"/>
      <c r="ALM57" s="161"/>
      <c r="ALN57" s="161"/>
      <c r="ALO57" s="161"/>
      <c r="ALP57" s="161"/>
      <c r="ALQ57" s="161"/>
      <c r="ALR57" s="161"/>
      <c r="ALS57" s="161"/>
      <c r="ALT57" s="161"/>
      <c r="ALU57" s="161"/>
      <c r="ALV57" s="161"/>
      <c r="ALW57" s="161"/>
      <c r="ALX57" s="161"/>
      <c r="ALY57" s="161"/>
      <c r="ALZ57" s="161"/>
      <c r="AMA57" s="161"/>
      <c r="AMB57" s="161"/>
      <c r="AMC57" s="161"/>
      <c r="AMD57" s="161"/>
      <c r="AME57" s="161"/>
      <c r="AMF57" s="161"/>
      <c r="AMG57" s="161"/>
      <c r="AMH57" s="161"/>
      <c r="AMI57" s="161"/>
    </row>
    <row r="58" spans="1:2686" s="163" customFormat="1" x14ac:dyDescent="0.25">
      <c r="A58" s="16" t="s">
        <v>170</v>
      </c>
      <c r="B58" s="14" t="s">
        <v>403</v>
      </c>
      <c r="C58" s="14" t="s">
        <v>136</v>
      </c>
      <c r="D58" s="139">
        <v>6052</v>
      </c>
      <c r="E58" s="139" t="s">
        <v>1212</v>
      </c>
      <c r="F58" s="139" t="s">
        <v>1211</v>
      </c>
      <c r="G58" s="14" t="s">
        <v>951</v>
      </c>
      <c r="H58" s="160" t="s">
        <v>952</v>
      </c>
      <c r="I58" s="14" t="s">
        <v>1534</v>
      </c>
      <c r="J58" s="160" t="s">
        <v>1535</v>
      </c>
      <c r="K58" s="14"/>
      <c r="L58" s="14"/>
      <c r="M58" s="14"/>
      <c r="N58" s="14"/>
      <c r="O58" s="14" t="s">
        <v>29</v>
      </c>
      <c r="P58" s="14"/>
      <c r="Q58" s="14"/>
      <c r="R58" s="14"/>
      <c r="S58" s="14" t="s">
        <v>29</v>
      </c>
      <c r="T58" s="14"/>
      <c r="U58" s="14"/>
      <c r="V58" s="14"/>
      <c r="W58" s="14"/>
      <c r="X58" s="14" t="s">
        <v>29</v>
      </c>
      <c r="Y58" s="14" t="s">
        <v>29</v>
      </c>
      <c r="Z58" s="14" t="s">
        <v>29</v>
      </c>
      <c r="AA58" s="161"/>
      <c r="AB58" s="161"/>
      <c r="AC58" s="161"/>
      <c r="AD58" s="161"/>
      <c r="AE58" s="161"/>
      <c r="AF58" s="161"/>
      <c r="AG58" s="161"/>
      <c r="AH58" s="161"/>
      <c r="AI58" s="161"/>
      <c r="AJ58" s="161"/>
      <c r="AK58" s="161"/>
      <c r="AL58" s="161"/>
      <c r="AM58" s="161"/>
      <c r="AN58" s="161"/>
      <c r="AO58" s="161"/>
      <c r="AP58" s="161"/>
      <c r="AQ58" s="161"/>
      <c r="AR58" s="161"/>
      <c r="AS58" s="161"/>
      <c r="AT58" s="161"/>
      <c r="AU58" s="161"/>
      <c r="AV58" s="161"/>
      <c r="AW58" s="161"/>
      <c r="AX58" s="161"/>
      <c r="AY58" s="161"/>
      <c r="AZ58" s="161"/>
      <c r="BA58" s="161"/>
      <c r="BB58" s="161"/>
      <c r="BC58" s="161"/>
      <c r="BD58" s="161"/>
      <c r="BE58" s="161"/>
      <c r="BF58" s="161"/>
      <c r="BG58" s="161"/>
      <c r="BH58" s="161"/>
      <c r="BI58" s="161"/>
      <c r="BJ58" s="161"/>
      <c r="BK58" s="161"/>
      <c r="BL58" s="161"/>
      <c r="BM58" s="161"/>
      <c r="BN58" s="161"/>
      <c r="BO58" s="161"/>
      <c r="BP58" s="161"/>
      <c r="BQ58" s="161"/>
      <c r="BR58" s="161"/>
      <c r="BS58" s="161"/>
      <c r="BT58" s="161"/>
      <c r="BU58" s="161"/>
      <c r="BV58" s="161"/>
      <c r="BW58" s="161"/>
      <c r="BX58" s="161"/>
      <c r="BY58" s="161"/>
      <c r="BZ58" s="161"/>
      <c r="CA58" s="161"/>
      <c r="CB58" s="161"/>
      <c r="CC58" s="161"/>
      <c r="CD58" s="161"/>
      <c r="CE58" s="161"/>
      <c r="CF58" s="161"/>
      <c r="CG58" s="161"/>
      <c r="CH58" s="161"/>
      <c r="CI58" s="161"/>
      <c r="CJ58" s="161"/>
      <c r="CK58" s="161"/>
      <c r="CL58" s="161"/>
      <c r="CM58" s="161"/>
      <c r="CN58" s="161"/>
      <c r="CO58" s="161"/>
      <c r="CP58" s="161"/>
      <c r="CQ58" s="161"/>
      <c r="CR58" s="161"/>
      <c r="CS58" s="161"/>
      <c r="CT58" s="161"/>
      <c r="CU58" s="161"/>
      <c r="CV58" s="161"/>
      <c r="CW58" s="161"/>
      <c r="CX58" s="161"/>
      <c r="CY58" s="161"/>
      <c r="CZ58" s="161"/>
      <c r="DA58" s="161"/>
      <c r="DB58" s="161"/>
      <c r="DC58" s="161"/>
      <c r="DD58" s="161"/>
      <c r="DE58" s="161"/>
      <c r="DF58" s="161"/>
      <c r="DG58" s="161"/>
      <c r="DH58" s="161"/>
      <c r="DI58" s="161"/>
      <c r="DJ58" s="161"/>
      <c r="DK58" s="161"/>
      <c r="DL58" s="161"/>
      <c r="DM58" s="161"/>
      <c r="DN58" s="161"/>
      <c r="DO58" s="161"/>
      <c r="DP58" s="161"/>
      <c r="DQ58" s="161"/>
      <c r="DR58" s="161"/>
      <c r="DS58" s="161"/>
      <c r="DT58" s="161"/>
      <c r="DU58" s="161"/>
      <c r="DV58" s="161"/>
      <c r="DW58" s="161"/>
      <c r="DX58" s="161"/>
      <c r="DY58" s="161"/>
      <c r="DZ58" s="161"/>
      <c r="EA58" s="161"/>
      <c r="EB58" s="161"/>
      <c r="EC58" s="161"/>
      <c r="ED58" s="161"/>
      <c r="EE58" s="161"/>
      <c r="EF58" s="161"/>
      <c r="EG58" s="161"/>
      <c r="EH58" s="161"/>
      <c r="EI58" s="161"/>
      <c r="EJ58" s="161"/>
      <c r="EK58" s="161"/>
      <c r="EL58" s="161"/>
      <c r="EM58" s="161"/>
      <c r="EN58" s="161"/>
      <c r="EO58" s="161"/>
      <c r="EP58" s="161"/>
      <c r="EQ58" s="161"/>
      <c r="ER58" s="161"/>
      <c r="ES58" s="161"/>
      <c r="ET58" s="161"/>
      <c r="EU58" s="161"/>
      <c r="EV58" s="161"/>
      <c r="EW58" s="161"/>
      <c r="EX58" s="161"/>
      <c r="EY58" s="161"/>
      <c r="EZ58" s="161"/>
      <c r="FA58" s="161"/>
      <c r="FB58" s="161"/>
      <c r="FC58" s="161"/>
      <c r="FD58" s="161"/>
      <c r="FE58" s="161"/>
      <c r="FF58" s="161"/>
      <c r="FG58" s="161"/>
      <c r="FH58" s="161"/>
      <c r="FI58" s="161"/>
      <c r="FJ58" s="161"/>
      <c r="FK58" s="161"/>
      <c r="FL58" s="161"/>
      <c r="FM58" s="161"/>
      <c r="FN58" s="161"/>
      <c r="FO58" s="161"/>
      <c r="FP58" s="161"/>
      <c r="FQ58" s="161"/>
      <c r="FR58" s="161"/>
      <c r="FS58" s="161"/>
      <c r="FT58" s="161"/>
      <c r="FU58" s="161"/>
      <c r="FV58" s="161"/>
      <c r="FW58" s="161"/>
      <c r="FX58" s="161"/>
      <c r="FY58" s="161"/>
      <c r="FZ58" s="161"/>
      <c r="GA58" s="161"/>
      <c r="GB58" s="161"/>
      <c r="GC58" s="161"/>
      <c r="GD58" s="161"/>
      <c r="GE58" s="161"/>
      <c r="GF58" s="161"/>
      <c r="GG58" s="161"/>
      <c r="GH58" s="161"/>
      <c r="GI58" s="161"/>
      <c r="GJ58" s="161"/>
      <c r="GK58" s="161"/>
      <c r="GL58" s="161"/>
      <c r="GM58" s="161"/>
      <c r="GN58" s="161"/>
      <c r="GO58" s="161"/>
      <c r="GP58" s="161"/>
      <c r="GQ58" s="161"/>
      <c r="GR58" s="161"/>
      <c r="GS58" s="161"/>
      <c r="GT58" s="161"/>
      <c r="GU58" s="161"/>
      <c r="GV58" s="161"/>
      <c r="GW58" s="161"/>
      <c r="GX58" s="161"/>
      <c r="GY58" s="161"/>
      <c r="GZ58" s="161"/>
      <c r="HA58" s="161"/>
      <c r="HB58" s="161"/>
      <c r="HC58" s="161"/>
      <c r="HD58" s="161"/>
      <c r="HE58" s="161"/>
      <c r="HF58" s="161"/>
      <c r="HG58" s="161"/>
      <c r="HH58" s="161"/>
      <c r="HI58" s="161"/>
      <c r="HJ58" s="161"/>
      <c r="HK58" s="161"/>
      <c r="HL58" s="161"/>
      <c r="HM58" s="161"/>
      <c r="HN58" s="161"/>
      <c r="HO58" s="161"/>
      <c r="HP58" s="161"/>
      <c r="HQ58" s="161"/>
      <c r="HR58" s="161"/>
      <c r="HS58" s="161"/>
      <c r="HT58" s="161"/>
      <c r="HU58" s="161"/>
      <c r="HV58" s="161"/>
      <c r="HW58" s="161"/>
      <c r="HX58" s="161"/>
      <c r="HY58" s="161"/>
      <c r="HZ58" s="161"/>
      <c r="IA58" s="161"/>
      <c r="IB58" s="161"/>
      <c r="IC58" s="161"/>
      <c r="ID58" s="161"/>
      <c r="IE58" s="161"/>
      <c r="IF58" s="161"/>
      <c r="IG58" s="161"/>
      <c r="IH58" s="161"/>
      <c r="II58" s="161"/>
      <c r="IJ58" s="161"/>
      <c r="IK58" s="161"/>
      <c r="IL58" s="161"/>
      <c r="IM58" s="161"/>
      <c r="IN58" s="161"/>
      <c r="IO58" s="161"/>
      <c r="IP58" s="161"/>
      <c r="IQ58" s="161"/>
      <c r="IR58" s="161"/>
      <c r="IS58" s="161"/>
      <c r="IT58" s="161"/>
      <c r="IU58" s="161"/>
      <c r="IV58" s="161"/>
      <c r="IW58" s="161"/>
      <c r="IX58" s="161"/>
      <c r="IY58" s="161"/>
      <c r="IZ58" s="161"/>
      <c r="JA58" s="161"/>
      <c r="JB58" s="161"/>
      <c r="JC58" s="161"/>
      <c r="JD58" s="161"/>
      <c r="JE58" s="161"/>
      <c r="JF58" s="161"/>
      <c r="JG58" s="161"/>
      <c r="JH58" s="161"/>
      <c r="JI58" s="161"/>
      <c r="JJ58" s="161"/>
      <c r="JK58" s="161"/>
      <c r="JL58" s="161"/>
      <c r="JM58" s="161"/>
      <c r="JN58" s="161"/>
      <c r="JO58" s="161"/>
      <c r="JP58" s="161"/>
      <c r="JQ58" s="161"/>
      <c r="JR58" s="161"/>
      <c r="JS58" s="161"/>
      <c r="JT58" s="161"/>
      <c r="JU58" s="161"/>
      <c r="JV58" s="161"/>
      <c r="JW58" s="161"/>
      <c r="JX58" s="161"/>
      <c r="JY58" s="161"/>
      <c r="JZ58" s="161"/>
      <c r="KA58" s="161"/>
      <c r="KB58" s="161"/>
      <c r="KC58" s="161"/>
      <c r="KD58" s="161"/>
      <c r="KE58" s="161"/>
      <c r="KF58" s="161"/>
      <c r="KG58" s="161"/>
      <c r="KH58" s="161"/>
      <c r="KI58" s="161"/>
      <c r="KJ58" s="161"/>
      <c r="KK58" s="161"/>
      <c r="KL58" s="161"/>
      <c r="KM58" s="161"/>
      <c r="KN58" s="161"/>
      <c r="KO58" s="161"/>
      <c r="KP58" s="161"/>
      <c r="KQ58" s="161"/>
      <c r="KR58" s="161"/>
      <c r="KS58" s="161"/>
      <c r="KT58" s="161"/>
      <c r="KU58" s="161"/>
      <c r="KV58" s="161"/>
      <c r="KW58" s="161"/>
      <c r="KX58" s="161"/>
      <c r="KY58" s="161"/>
      <c r="KZ58" s="161"/>
      <c r="LA58" s="161"/>
      <c r="LB58" s="161"/>
      <c r="LC58" s="161"/>
      <c r="LD58" s="161"/>
      <c r="LE58" s="161"/>
      <c r="LF58" s="161"/>
      <c r="LG58" s="161"/>
      <c r="LH58" s="161"/>
      <c r="LI58" s="161"/>
      <c r="LJ58" s="161"/>
      <c r="LK58" s="161"/>
      <c r="LL58" s="161"/>
      <c r="LM58" s="161"/>
      <c r="LN58" s="161"/>
      <c r="LO58" s="161"/>
      <c r="LP58" s="161"/>
      <c r="LQ58" s="161"/>
      <c r="LR58" s="161"/>
      <c r="LS58" s="161"/>
      <c r="LT58" s="161"/>
      <c r="LU58" s="161"/>
      <c r="LV58" s="161"/>
      <c r="LW58" s="161"/>
      <c r="LX58" s="161"/>
      <c r="LY58" s="161"/>
      <c r="LZ58" s="161"/>
      <c r="MA58" s="161"/>
      <c r="MB58" s="161"/>
      <c r="MC58" s="161"/>
      <c r="MD58" s="161"/>
      <c r="ME58" s="161"/>
      <c r="MF58" s="161"/>
      <c r="MG58" s="161"/>
      <c r="MH58" s="161"/>
      <c r="MI58" s="161"/>
      <c r="MJ58" s="161"/>
      <c r="MK58" s="161"/>
      <c r="ML58" s="161"/>
      <c r="MM58" s="161"/>
      <c r="MN58" s="161"/>
      <c r="MO58" s="161"/>
      <c r="MP58" s="161"/>
      <c r="MQ58" s="161"/>
      <c r="MR58" s="161"/>
      <c r="MS58" s="161"/>
      <c r="MT58" s="161"/>
      <c r="MU58" s="161"/>
      <c r="MV58" s="161"/>
      <c r="MW58" s="161"/>
      <c r="MX58" s="161"/>
      <c r="MY58" s="161"/>
      <c r="MZ58" s="161"/>
      <c r="NA58" s="161"/>
      <c r="NB58" s="161"/>
      <c r="NC58" s="161"/>
      <c r="ND58" s="161"/>
      <c r="NE58" s="161"/>
      <c r="NF58" s="161"/>
      <c r="NG58" s="161"/>
      <c r="NH58" s="161"/>
      <c r="NI58" s="161"/>
      <c r="NJ58" s="161"/>
      <c r="NK58" s="161"/>
      <c r="NL58" s="161"/>
      <c r="NM58" s="161"/>
      <c r="NN58" s="161"/>
      <c r="NO58" s="161"/>
      <c r="NP58" s="161"/>
      <c r="NQ58" s="161"/>
      <c r="NR58" s="161"/>
      <c r="NS58" s="161"/>
      <c r="NT58" s="161"/>
      <c r="NU58" s="161"/>
      <c r="NV58" s="161"/>
      <c r="NW58" s="161"/>
      <c r="NX58" s="161"/>
      <c r="NY58" s="161"/>
      <c r="NZ58" s="161"/>
      <c r="OA58" s="161"/>
      <c r="OB58" s="161"/>
      <c r="OC58" s="161"/>
      <c r="OD58" s="161"/>
      <c r="OE58" s="161"/>
      <c r="OF58" s="161"/>
      <c r="OG58" s="161"/>
      <c r="OH58" s="161"/>
      <c r="OI58" s="161"/>
      <c r="OJ58" s="161"/>
      <c r="OK58" s="161"/>
      <c r="OL58" s="161"/>
      <c r="OM58" s="161"/>
      <c r="ON58" s="161"/>
      <c r="OO58" s="161"/>
      <c r="OP58" s="161"/>
      <c r="OQ58" s="161"/>
      <c r="OR58" s="161"/>
      <c r="OS58" s="161"/>
      <c r="OT58" s="161"/>
      <c r="OU58" s="161"/>
      <c r="OV58" s="161"/>
      <c r="OW58" s="161"/>
      <c r="OX58" s="161"/>
      <c r="OY58" s="161"/>
      <c r="OZ58" s="161"/>
      <c r="PA58" s="161"/>
      <c r="PB58" s="161"/>
      <c r="PC58" s="161"/>
      <c r="PD58" s="161"/>
      <c r="PE58" s="161"/>
      <c r="PF58" s="161"/>
      <c r="PG58" s="161"/>
      <c r="PH58" s="161"/>
      <c r="PI58" s="161"/>
      <c r="PJ58" s="161"/>
      <c r="PK58" s="161"/>
      <c r="PL58" s="161"/>
      <c r="PM58" s="161"/>
      <c r="PN58" s="161"/>
      <c r="PO58" s="161"/>
      <c r="PP58" s="161"/>
      <c r="PQ58" s="161"/>
      <c r="PR58" s="161"/>
      <c r="PS58" s="161"/>
      <c r="PT58" s="161"/>
      <c r="PU58" s="161"/>
      <c r="PV58" s="161"/>
      <c r="PW58" s="161"/>
      <c r="PX58" s="161"/>
      <c r="PY58" s="161"/>
      <c r="PZ58" s="161"/>
      <c r="QA58" s="161"/>
      <c r="QB58" s="161"/>
      <c r="QC58" s="161"/>
      <c r="QD58" s="161"/>
      <c r="QE58" s="161"/>
      <c r="QF58" s="161"/>
      <c r="QG58" s="161"/>
      <c r="QH58" s="161"/>
      <c r="QI58" s="161"/>
      <c r="QJ58" s="161"/>
      <c r="QK58" s="161"/>
      <c r="QL58" s="161"/>
      <c r="QM58" s="161"/>
      <c r="QN58" s="161"/>
      <c r="QO58" s="161"/>
      <c r="QP58" s="161"/>
      <c r="QQ58" s="161"/>
      <c r="QR58" s="161"/>
      <c r="QS58" s="161"/>
      <c r="QT58" s="161"/>
      <c r="QU58" s="161"/>
      <c r="QV58" s="161"/>
      <c r="QW58" s="161"/>
      <c r="QX58" s="161"/>
      <c r="QY58" s="161"/>
      <c r="QZ58" s="161"/>
      <c r="RA58" s="161"/>
      <c r="RB58" s="161"/>
      <c r="RC58" s="161"/>
      <c r="RD58" s="161"/>
      <c r="RE58" s="161"/>
      <c r="RF58" s="161"/>
      <c r="RG58" s="161"/>
      <c r="RH58" s="161"/>
      <c r="RI58" s="161"/>
      <c r="RJ58" s="161"/>
      <c r="RK58" s="161"/>
      <c r="RL58" s="161"/>
      <c r="RM58" s="161"/>
      <c r="RN58" s="161"/>
      <c r="RO58" s="161"/>
      <c r="RP58" s="161"/>
      <c r="RQ58" s="161"/>
      <c r="RR58" s="161"/>
      <c r="RS58" s="161"/>
      <c r="RT58" s="161"/>
      <c r="RU58" s="161"/>
      <c r="RV58" s="161"/>
      <c r="RW58" s="161"/>
      <c r="RX58" s="161"/>
      <c r="RY58" s="161"/>
      <c r="RZ58" s="161"/>
      <c r="SA58" s="161"/>
      <c r="SB58" s="161"/>
      <c r="SC58" s="161"/>
      <c r="SD58" s="161"/>
      <c r="SE58" s="161"/>
      <c r="SF58" s="161"/>
      <c r="SG58" s="161"/>
      <c r="SH58" s="161"/>
      <c r="SI58" s="161"/>
      <c r="SJ58" s="161"/>
      <c r="SK58" s="161"/>
      <c r="SL58" s="161"/>
      <c r="SM58" s="161"/>
      <c r="SN58" s="161"/>
      <c r="SO58" s="161"/>
      <c r="SP58" s="161"/>
      <c r="SQ58" s="161"/>
      <c r="SR58" s="161"/>
      <c r="SS58" s="161"/>
      <c r="ST58" s="161"/>
      <c r="SU58" s="161"/>
      <c r="SV58" s="161"/>
      <c r="SW58" s="161"/>
      <c r="SX58" s="161"/>
      <c r="SY58" s="161"/>
      <c r="SZ58" s="161"/>
      <c r="TA58" s="161"/>
      <c r="TB58" s="161"/>
      <c r="TC58" s="161"/>
      <c r="TD58" s="161"/>
      <c r="TE58" s="161"/>
      <c r="TF58" s="161"/>
      <c r="TG58" s="161"/>
      <c r="TH58" s="161"/>
      <c r="TI58" s="161"/>
      <c r="TJ58" s="161"/>
      <c r="TK58" s="161"/>
      <c r="TL58" s="161"/>
      <c r="TM58" s="161"/>
      <c r="TN58" s="161"/>
      <c r="TO58" s="161"/>
      <c r="TP58" s="161"/>
      <c r="TQ58" s="161"/>
      <c r="TR58" s="161"/>
      <c r="TS58" s="161"/>
      <c r="TT58" s="161"/>
      <c r="TU58" s="161"/>
      <c r="TV58" s="161"/>
      <c r="TW58" s="161"/>
      <c r="TX58" s="161"/>
      <c r="TY58" s="161"/>
      <c r="TZ58" s="161"/>
      <c r="UA58" s="161"/>
      <c r="UB58" s="161"/>
      <c r="UC58" s="161"/>
      <c r="UD58" s="161"/>
      <c r="UE58" s="161"/>
      <c r="UF58" s="161"/>
      <c r="UG58" s="161"/>
      <c r="UH58" s="161"/>
      <c r="UI58" s="161"/>
      <c r="UJ58" s="161"/>
      <c r="UK58" s="161"/>
      <c r="UL58" s="161"/>
      <c r="UM58" s="161"/>
      <c r="UN58" s="161"/>
      <c r="UO58" s="161"/>
      <c r="UP58" s="161"/>
      <c r="UQ58" s="161"/>
      <c r="UR58" s="161"/>
      <c r="US58" s="161"/>
      <c r="UT58" s="161"/>
      <c r="UU58" s="161"/>
      <c r="UV58" s="161"/>
      <c r="UW58" s="161"/>
      <c r="UX58" s="161"/>
      <c r="UY58" s="161"/>
      <c r="UZ58" s="161"/>
      <c r="VA58" s="161"/>
      <c r="VB58" s="161"/>
      <c r="VC58" s="161"/>
      <c r="VD58" s="161"/>
      <c r="VE58" s="161"/>
      <c r="VF58" s="161"/>
      <c r="VG58" s="161"/>
      <c r="VH58" s="161"/>
      <c r="VI58" s="161"/>
      <c r="VJ58" s="161"/>
      <c r="VK58" s="161"/>
      <c r="VL58" s="161"/>
      <c r="VM58" s="161"/>
      <c r="VN58" s="161"/>
      <c r="VO58" s="161"/>
      <c r="VP58" s="161"/>
      <c r="VQ58" s="161"/>
      <c r="VR58" s="161"/>
      <c r="VS58" s="161"/>
      <c r="VT58" s="161"/>
      <c r="VU58" s="161"/>
      <c r="VV58" s="161"/>
      <c r="VW58" s="161"/>
      <c r="VX58" s="161"/>
      <c r="VY58" s="161"/>
      <c r="VZ58" s="161"/>
      <c r="WA58" s="161"/>
      <c r="WB58" s="161"/>
      <c r="WC58" s="161"/>
      <c r="WD58" s="161"/>
      <c r="WE58" s="161"/>
      <c r="WF58" s="161"/>
      <c r="WG58" s="161"/>
      <c r="WH58" s="161"/>
      <c r="WI58" s="161"/>
      <c r="WJ58" s="161"/>
      <c r="WK58" s="161"/>
      <c r="WL58" s="161"/>
      <c r="WM58" s="161"/>
      <c r="WN58" s="161"/>
      <c r="WO58" s="161"/>
      <c r="WP58" s="161"/>
      <c r="WQ58" s="161"/>
      <c r="WR58" s="161"/>
      <c r="WS58" s="161"/>
      <c r="WT58" s="161"/>
      <c r="WU58" s="161"/>
      <c r="WV58" s="161"/>
      <c r="WW58" s="161"/>
      <c r="WX58" s="161"/>
      <c r="WY58" s="161"/>
      <c r="WZ58" s="161"/>
      <c r="XA58" s="161"/>
      <c r="XB58" s="161"/>
      <c r="XC58" s="161"/>
      <c r="XD58" s="161"/>
      <c r="XE58" s="161"/>
      <c r="XF58" s="161"/>
      <c r="XG58" s="161"/>
      <c r="XH58" s="161"/>
      <c r="XI58" s="161"/>
      <c r="XJ58" s="161"/>
      <c r="XK58" s="161"/>
      <c r="XL58" s="161"/>
      <c r="XM58" s="161"/>
      <c r="XN58" s="161"/>
      <c r="XO58" s="161"/>
      <c r="XP58" s="161"/>
      <c r="XQ58" s="161"/>
      <c r="XR58" s="161"/>
      <c r="XS58" s="161"/>
      <c r="XT58" s="161"/>
      <c r="XU58" s="161"/>
      <c r="XV58" s="161"/>
      <c r="XW58" s="161"/>
      <c r="XX58" s="161"/>
      <c r="XY58" s="161"/>
      <c r="XZ58" s="161"/>
      <c r="YA58" s="161"/>
      <c r="YB58" s="161"/>
      <c r="YC58" s="161"/>
      <c r="YD58" s="161"/>
      <c r="YE58" s="161"/>
      <c r="YF58" s="161"/>
      <c r="YG58" s="161"/>
      <c r="YH58" s="161"/>
      <c r="YI58" s="161"/>
      <c r="YJ58" s="161"/>
      <c r="YK58" s="161"/>
      <c r="YL58" s="161"/>
      <c r="YM58" s="161"/>
      <c r="YN58" s="161"/>
      <c r="YO58" s="161"/>
      <c r="YP58" s="161"/>
      <c r="YQ58" s="161"/>
      <c r="YR58" s="161"/>
      <c r="YS58" s="161"/>
      <c r="YT58" s="161"/>
      <c r="YU58" s="161"/>
      <c r="YV58" s="161"/>
      <c r="YW58" s="161"/>
      <c r="YX58" s="161"/>
      <c r="YY58" s="161"/>
      <c r="YZ58" s="161"/>
      <c r="ZA58" s="161"/>
      <c r="ZB58" s="161"/>
      <c r="ZC58" s="161"/>
      <c r="ZD58" s="161"/>
      <c r="ZE58" s="161"/>
      <c r="ZF58" s="161"/>
      <c r="ZG58" s="161"/>
      <c r="ZH58" s="161"/>
      <c r="ZI58" s="161"/>
      <c r="ZJ58" s="161"/>
      <c r="ZK58" s="161"/>
      <c r="ZL58" s="161"/>
      <c r="ZM58" s="161"/>
      <c r="ZN58" s="161"/>
      <c r="ZO58" s="161"/>
      <c r="ZP58" s="161"/>
      <c r="ZQ58" s="161"/>
      <c r="ZR58" s="161"/>
      <c r="ZS58" s="161"/>
      <c r="ZT58" s="161"/>
      <c r="ZU58" s="161"/>
      <c r="ZV58" s="161"/>
      <c r="ZW58" s="161"/>
      <c r="ZX58" s="161"/>
      <c r="ZY58" s="161"/>
      <c r="ZZ58" s="161"/>
      <c r="AAA58" s="161"/>
      <c r="AAB58" s="161"/>
      <c r="AAC58" s="161"/>
      <c r="AAD58" s="161"/>
      <c r="AAE58" s="161"/>
      <c r="AAF58" s="161"/>
      <c r="AAG58" s="161"/>
      <c r="AAH58" s="161"/>
      <c r="AAI58" s="161"/>
      <c r="AAJ58" s="161"/>
      <c r="AAK58" s="161"/>
      <c r="AAL58" s="161"/>
      <c r="AAM58" s="161"/>
      <c r="AAN58" s="161"/>
      <c r="AAO58" s="161"/>
      <c r="AAP58" s="161"/>
      <c r="AAQ58" s="161"/>
      <c r="AAR58" s="161"/>
      <c r="AAS58" s="161"/>
      <c r="AAT58" s="161"/>
      <c r="AAU58" s="161"/>
      <c r="AAV58" s="161"/>
      <c r="AAW58" s="161"/>
      <c r="AAX58" s="161"/>
      <c r="AAY58" s="161"/>
      <c r="AAZ58" s="161"/>
      <c r="ABA58" s="161"/>
      <c r="ABB58" s="161"/>
      <c r="ABC58" s="161"/>
      <c r="ABD58" s="161"/>
      <c r="ABE58" s="161"/>
      <c r="ABF58" s="161"/>
      <c r="ABG58" s="161"/>
      <c r="ABH58" s="161"/>
      <c r="ABI58" s="161"/>
      <c r="ABJ58" s="161"/>
      <c r="ABK58" s="161"/>
      <c r="ABL58" s="161"/>
      <c r="ABM58" s="161"/>
      <c r="ABN58" s="161"/>
      <c r="ABO58" s="161"/>
      <c r="ABP58" s="161"/>
      <c r="ABQ58" s="161"/>
      <c r="ABR58" s="161"/>
      <c r="ABS58" s="161"/>
      <c r="ABT58" s="161"/>
      <c r="ABU58" s="161"/>
      <c r="ABV58" s="161"/>
      <c r="ABW58" s="161"/>
      <c r="ABX58" s="161"/>
      <c r="ABY58" s="161"/>
      <c r="ABZ58" s="161"/>
      <c r="ACA58" s="161"/>
      <c r="ACB58" s="161"/>
      <c r="ACC58" s="161"/>
      <c r="ACD58" s="161"/>
      <c r="ACE58" s="161"/>
      <c r="ACF58" s="161"/>
      <c r="ACG58" s="161"/>
      <c r="ACH58" s="161"/>
      <c r="ACI58" s="161"/>
      <c r="ACJ58" s="161"/>
      <c r="ACK58" s="161"/>
      <c r="ACL58" s="161"/>
      <c r="ACM58" s="161"/>
      <c r="ACN58" s="161"/>
      <c r="ACO58" s="161"/>
      <c r="ACP58" s="161"/>
      <c r="ACQ58" s="161"/>
      <c r="ACR58" s="161"/>
      <c r="ACS58" s="161"/>
      <c r="ACT58" s="161"/>
      <c r="ACU58" s="161"/>
      <c r="ACV58" s="161"/>
      <c r="ACW58" s="161"/>
      <c r="ACX58" s="161"/>
      <c r="ACY58" s="161"/>
      <c r="ACZ58" s="161"/>
      <c r="ADA58" s="161"/>
      <c r="ADB58" s="161"/>
      <c r="ADC58" s="161"/>
      <c r="ADD58" s="161"/>
      <c r="ADE58" s="161"/>
      <c r="ADF58" s="161"/>
      <c r="ADG58" s="161"/>
      <c r="ADH58" s="161"/>
      <c r="ADI58" s="161"/>
      <c r="ADJ58" s="161"/>
      <c r="ADK58" s="161"/>
      <c r="ADL58" s="161"/>
      <c r="ADM58" s="161"/>
      <c r="ADN58" s="161"/>
      <c r="ADO58" s="161"/>
      <c r="ADP58" s="161"/>
      <c r="ADQ58" s="161"/>
      <c r="ADR58" s="161"/>
      <c r="ADS58" s="161"/>
      <c r="ADT58" s="161"/>
      <c r="ADU58" s="161"/>
      <c r="ADV58" s="161"/>
      <c r="ADW58" s="161"/>
      <c r="ADX58" s="161"/>
      <c r="ADY58" s="161"/>
      <c r="ADZ58" s="161"/>
      <c r="AEA58" s="161"/>
      <c r="AEB58" s="161"/>
      <c r="AEC58" s="161"/>
      <c r="AED58" s="161"/>
      <c r="AEE58" s="161"/>
      <c r="AEF58" s="161"/>
      <c r="AEG58" s="161"/>
      <c r="AEH58" s="161"/>
      <c r="AEI58" s="161"/>
      <c r="AEJ58" s="161"/>
      <c r="AEK58" s="161"/>
      <c r="AEL58" s="161"/>
      <c r="AEM58" s="161"/>
      <c r="AEN58" s="161"/>
      <c r="AEO58" s="161"/>
      <c r="AEP58" s="161"/>
      <c r="AEQ58" s="161"/>
      <c r="AER58" s="161"/>
      <c r="AES58" s="161"/>
      <c r="AET58" s="161"/>
      <c r="AEU58" s="161"/>
      <c r="AEV58" s="161"/>
      <c r="AEW58" s="161"/>
      <c r="AEX58" s="161"/>
      <c r="AEY58" s="161"/>
      <c r="AEZ58" s="161"/>
      <c r="AFA58" s="161"/>
      <c r="AFB58" s="161"/>
      <c r="AFC58" s="161"/>
      <c r="AFD58" s="161"/>
      <c r="AFE58" s="161"/>
      <c r="AFF58" s="161"/>
      <c r="AFG58" s="161"/>
      <c r="AFH58" s="161"/>
      <c r="AFI58" s="161"/>
      <c r="AFJ58" s="161"/>
      <c r="AFK58" s="161"/>
      <c r="AFL58" s="161"/>
      <c r="AFM58" s="161"/>
      <c r="AFN58" s="161"/>
      <c r="AFO58" s="161"/>
      <c r="AFP58" s="161"/>
      <c r="AFQ58" s="161"/>
      <c r="AFR58" s="161"/>
      <c r="AFS58" s="161"/>
      <c r="AFT58" s="161"/>
      <c r="AFU58" s="161"/>
      <c r="AFV58" s="161"/>
      <c r="AFW58" s="161"/>
      <c r="AFX58" s="161"/>
      <c r="AFY58" s="161"/>
      <c r="AFZ58" s="161"/>
      <c r="AGA58" s="161"/>
      <c r="AGB58" s="161"/>
      <c r="AGC58" s="161"/>
      <c r="AGD58" s="161"/>
      <c r="AGE58" s="161"/>
      <c r="AGF58" s="161"/>
      <c r="AGG58" s="161"/>
      <c r="AGH58" s="161"/>
      <c r="AGI58" s="161"/>
      <c r="AGJ58" s="161"/>
      <c r="AGK58" s="161"/>
      <c r="AGL58" s="161"/>
      <c r="AGM58" s="161"/>
      <c r="AGN58" s="161"/>
      <c r="AGO58" s="161"/>
      <c r="AGP58" s="161"/>
      <c r="AGQ58" s="161"/>
      <c r="AGR58" s="161"/>
      <c r="AGS58" s="161"/>
      <c r="AGT58" s="161"/>
      <c r="AGU58" s="161"/>
      <c r="AGV58" s="161"/>
      <c r="AGW58" s="161"/>
      <c r="AGX58" s="161"/>
      <c r="AGY58" s="161"/>
      <c r="AGZ58" s="161"/>
      <c r="AHA58" s="161"/>
      <c r="AHB58" s="161"/>
      <c r="AHC58" s="161"/>
      <c r="AHD58" s="161"/>
      <c r="AHE58" s="161"/>
      <c r="AHF58" s="161"/>
      <c r="AHG58" s="161"/>
      <c r="AHH58" s="161"/>
      <c r="AHI58" s="161"/>
      <c r="AHJ58" s="161"/>
      <c r="AHK58" s="161"/>
      <c r="AHL58" s="161"/>
      <c r="AHM58" s="161"/>
      <c r="AHN58" s="161"/>
      <c r="AHO58" s="161"/>
      <c r="AHP58" s="161"/>
      <c r="AHQ58" s="161"/>
      <c r="AHR58" s="161"/>
      <c r="AHS58" s="161"/>
      <c r="AHT58" s="161"/>
      <c r="AHU58" s="161"/>
      <c r="AHV58" s="161"/>
      <c r="AHW58" s="161"/>
      <c r="AHX58" s="161"/>
      <c r="AHY58" s="161"/>
      <c r="AHZ58" s="161"/>
      <c r="AIA58" s="161"/>
      <c r="AIB58" s="161"/>
      <c r="AIC58" s="161"/>
      <c r="AID58" s="161"/>
      <c r="AIE58" s="161"/>
      <c r="AIF58" s="161"/>
      <c r="AIG58" s="161"/>
      <c r="AIH58" s="161"/>
      <c r="AII58" s="161"/>
      <c r="AIJ58" s="161"/>
      <c r="AIK58" s="161"/>
      <c r="AIL58" s="161"/>
      <c r="AIM58" s="161"/>
      <c r="AIN58" s="161"/>
      <c r="AIO58" s="161"/>
      <c r="AIP58" s="161"/>
      <c r="AIQ58" s="161"/>
      <c r="AIR58" s="161"/>
      <c r="AIS58" s="161"/>
      <c r="AIT58" s="161"/>
      <c r="AIU58" s="161"/>
      <c r="AIV58" s="161"/>
      <c r="AIW58" s="161"/>
      <c r="AIX58" s="161"/>
      <c r="AIY58" s="161"/>
      <c r="AIZ58" s="161"/>
      <c r="AJA58" s="161"/>
      <c r="AJB58" s="161"/>
      <c r="AJC58" s="161"/>
      <c r="AJD58" s="161"/>
      <c r="AJE58" s="161"/>
      <c r="AJF58" s="161"/>
      <c r="AJG58" s="161"/>
      <c r="AJH58" s="161"/>
      <c r="AJI58" s="161"/>
      <c r="AJJ58" s="161"/>
      <c r="AJK58" s="161"/>
      <c r="AJL58" s="161"/>
      <c r="AJM58" s="161"/>
      <c r="AJN58" s="161"/>
      <c r="AJO58" s="161"/>
      <c r="AJP58" s="161"/>
      <c r="AJQ58" s="161"/>
      <c r="AJR58" s="161"/>
      <c r="AJS58" s="161"/>
      <c r="AJT58" s="161"/>
      <c r="AJU58" s="161"/>
      <c r="AJV58" s="161"/>
      <c r="AJW58" s="161"/>
      <c r="AJX58" s="161"/>
      <c r="AJY58" s="161"/>
      <c r="AJZ58" s="161"/>
      <c r="AKA58" s="161"/>
      <c r="AKB58" s="161"/>
      <c r="AKC58" s="161"/>
      <c r="AKD58" s="161"/>
      <c r="AKE58" s="161"/>
      <c r="AKF58" s="161"/>
      <c r="AKG58" s="161"/>
      <c r="AKH58" s="161"/>
      <c r="AKI58" s="161"/>
      <c r="AKJ58" s="161"/>
      <c r="AKK58" s="161"/>
      <c r="AKL58" s="161"/>
      <c r="AKM58" s="161"/>
      <c r="AKN58" s="161"/>
      <c r="AKO58" s="161"/>
      <c r="AKP58" s="161"/>
      <c r="AKQ58" s="161"/>
      <c r="AKR58" s="161"/>
      <c r="AKS58" s="161"/>
      <c r="AKT58" s="161"/>
      <c r="AKU58" s="161"/>
      <c r="AKV58" s="161"/>
      <c r="AKW58" s="161"/>
      <c r="AKX58" s="161"/>
      <c r="AKY58" s="161"/>
      <c r="AKZ58" s="161"/>
      <c r="ALA58" s="161"/>
      <c r="ALB58" s="161"/>
      <c r="ALC58" s="161"/>
      <c r="ALD58" s="161"/>
      <c r="ALE58" s="161"/>
      <c r="ALF58" s="161"/>
      <c r="ALG58" s="161"/>
      <c r="ALH58" s="161"/>
      <c r="ALI58" s="161"/>
      <c r="ALJ58" s="161"/>
      <c r="ALK58" s="161"/>
      <c r="ALL58" s="161"/>
      <c r="ALM58" s="161"/>
      <c r="ALN58" s="161"/>
      <c r="ALO58" s="161"/>
      <c r="ALP58" s="161"/>
      <c r="ALQ58" s="161"/>
      <c r="ALR58" s="161"/>
      <c r="ALS58" s="161"/>
      <c r="ALT58" s="161"/>
      <c r="ALU58" s="161"/>
      <c r="ALV58" s="161"/>
      <c r="ALW58" s="161"/>
      <c r="ALX58" s="161"/>
      <c r="ALY58" s="161"/>
      <c r="ALZ58" s="161"/>
      <c r="AMA58" s="161"/>
      <c r="AMB58" s="161"/>
      <c r="AMC58" s="161"/>
      <c r="AMD58" s="161"/>
      <c r="AME58" s="161"/>
      <c r="AMF58" s="161"/>
      <c r="AMG58" s="161"/>
      <c r="AMH58" s="161"/>
      <c r="AMI58" s="161"/>
      <c r="AMJ58" s="161"/>
      <c r="AMK58" s="161"/>
      <c r="AML58" s="161"/>
      <c r="AMM58" s="161"/>
      <c r="AMN58" s="161"/>
      <c r="AMO58" s="161"/>
      <c r="AMP58" s="161"/>
      <c r="AMQ58" s="161"/>
      <c r="AMR58" s="161"/>
      <c r="AMS58" s="161"/>
      <c r="AMT58" s="161"/>
      <c r="AMU58" s="161"/>
      <c r="AMV58" s="161"/>
      <c r="AMW58" s="161"/>
      <c r="AMX58" s="161"/>
      <c r="AMY58" s="161"/>
      <c r="AMZ58" s="161"/>
      <c r="ANA58" s="161"/>
      <c r="ANB58" s="161"/>
      <c r="ANC58" s="161"/>
      <c r="AND58" s="161"/>
      <c r="ANE58" s="161"/>
      <c r="ANF58" s="161"/>
      <c r="ANG58" s="161"/>
      <c r="ANH58" s="161"/>
      <c r="ANI58" s="161"/>
      <c r="ANJ58" s="161"/>
      <c r="ANK58" s="161"/>
      <c r="ANL58" s="161"/>
      <c r="ANM58" s="161"/>
      <c r="ANN58" s="161"/>
      <c r="ANO58" s="161"/>
      <c r="ANP58" s="161"/>
      <c r="ANQ58" s="161"/>
      <c r="ANR58" s="161"/>
      <c r="ANS58" s="161"/>
      <c r="ANT58" s="161"/>
      <c r="ANU58" s="161"/>
      <c r="ANV58" s="161"/>
      <c r="ANW58" s="161"/>
      <c r="ANX58" s="161"/>
      <c r="ANY58" s="161"/>
      <c r="ANZ58" s="161"/>
      <c r="AOA58" s="161"/>
      <c r="AOB58" s="161"/>
      <c r="AOC58" s="161"/>
      <c r="AOD58" s="161"/>
      <c r="AOE58" s="161"/>
      <c r="AOF58" s="161"/>
      <c r="AOG58" s="161"/>
      <c r="AOH58" s="161"/>
      <c r="AOI58" s="161"/>
      <c r="AOJ58" s="161"/>
      <c r="AOK58" s="161"/>
      <c r="AOL58" s="161"/>
      <c r="AOM58" s="161"/>
      <c r="AON58" s="161"/>
      <c r="AOO58" s="161"/>
      <c r="AOP58" s="161"/>
      <c r="AOQ58" s="161"/>
      <c r="AOR58" s="161"/>
      <c r="AOS58" s="161"/>
      <c r="AOT58" s="161"/>
      <c r="AOU58" s="161"/>
      <c r="AOV58" s="161"/>
      <c r="AOW58" s="161"/>
      <c r="AOX58" s="161"/>
      <c r="AOY58" s="161"/>
      <c r="AOZ58" s="161"/>
      <c r="APA58" s="161"/>
      <c r="APB58" s="161"/>
      <c r="APC58" s="161"/>
      <c r="APD58" s="161"/>
      <c r="APE58" s="161"/>
      <c r="APF58" s="161"/>
      <c r="APG58" s="161"/>
      <c r="APH58" s="161"/>
      <c r="API58" s="161"/>
      <c r="APJ58" s="161"/>
      <c r="APK58" s="161"/>
      <c r="APL58" s="161"/>
      <c r="APM58" s="161"/>
      <c r="APN58" s="161"/>
      <c r="APO58" s="161"/>
      <c r="APP58" s="161"/>
      <c r="APQ58" s="161"/>
      <c r="APR58" s="161"/>
      <c r="APS58" s="161"/>
      <c r="APT58" s="161"/>
      <c r="APU58" s="161"/>
      <c r="APV58" s="161"/>
      <c r="APW58" s="161"/>
      <c r="APX58" s="161"/>
      <c r="APY58" s="161"/>
      <c r="APZ58" s="161"/>
      <c r="AQA58" s="161"/>
      <c r="AQB58" s="161"/>
      <c r="AQC58" s="161"/>
      <c r="AQD58" s="161"/>
      <c r="AQE58" s="161"/>
      <c r="AQF58" s="161"/>
      <c r="AQG58" s="161"/>
      <c r="AQH58" s="161"/>
      <c r="AQI58" s="161"/>
      <c r="AQJ58" s="161"/>
      <c r="AQK58" s="161"/>
      <c r="AQL58" s="161"/>
      <c r="AQM58" s="161"/>
      <c r="AQN58" s="161"/>
      <c r="AQO58" s="161"/>
      <c r="AQP58" s="161"/>
      <c r="AQQ58" s="161"/>
      <c r="AQR58" s="161"/>
      <c r="AQS58" s="161"/>
      <c r="AQT58" s="161"/>
      <c r="AQU58" s="161"/>
      <c r="AQV58" s="161"/>
      <c r="AQW58" s="161"/>
      <c r="AQX58" s="161"/>
      <c r="AQY58" s="161"/>
      <c r="AQZ58" s="161"/>
      <c r="ARA58" s="161"/>
      <c r="ARB58" s="161"/>
      <c r="ARC58" s="161"/>
      <c r="ARD58" s="161"/>
      <c r="ARE58" s="161"/>
      <c r="ARF58" s="161"/>
      <c r="ARG58" s="161"/>
      <c r="ARH58" s="161"/>
      <c r="ARI58" s="161"/>
      <c r="ARJ58" s="161"/>
      <c r="ARK58" s="161"/>
      <c r="ARL58" s="161"/>
      <c r="ARM58" s="161"/>
      <c r="ARN58" s="161"/>
      <c r="ARO58" s="161"/>
      <c r="ARP58" s="161"/>
      <c r="ARQ58" s="161"/>
      <c r="ARR58" s="161"/>
      <c r="ARS58" s="161"/>
      <c r="ART58" s="161"/>
      <c r="ARU58" s="161"/>
      <c r="ARV58" s="161"/>
      <c r="ARW58" s="161"/>
      <c r="ARX58" s="161"/>
      <c r="ARY58" s="161"/>
      <c r="ARZ58" s="161"/>
      <c r="ASA58" s="161"/>
      <c r="ASB58" s="161"/>
      <c r="ASC58" s="161"/>
      <c r="ASD58" s="161"/>
      <c r="ASE58" s="161"/>
      <c r="ASF58" s="161"/>
      <c r="ASG58" s="161"/>
      <c r="ASH58" s="161"/>
      <c r="ASI58" s="161"/>
      <c r="ASJ58" s="161"/>
      <c r="ASK58" s="161"/>
      <c r="ASL58" s="161"/>
      <c r="ASM58" s="161"/>
      <c r="ASN58" s="161"/>
      <c r="ASO58" s="161"/>
      <c r="ASP58" s="161"/>
      <c r="ASQ58" s="161"/>
      <c r="ASR58" s="161"/>
      <c r="ASS58" s="161"/>
      <c r="AST58" s="161"/>
      <c r="ASU58" s="161"/>
      <c r="ASV58" s="161"/>
      <c r="ASW58" s="161"/>
      <c r="ASX58" s="161"/>
      <c r="ASY58" s="161"/>
      <c r="ASZ58" s="161"/>
      <c r="ATA58" s="161"/>
      <c r="ATB58" s="161"/>
      <c r="ATC58" s="161"/>
      <c r="ATD58" s="161"/>
      <c r="ATE58" s="161"/>
      <c r="ATF58" s="161"/>
      <c r="ATG58" s="161"/>
      <c r="ATH58" s="161"/>
      <c r="ATI58" s="161"/>
      <c r="ATJ58" s="161"/>
      <c r="ATK58" s="161"/>
      <c r="ATL58" s="161"/>
      <c r="ATM58" s="161"/>
      <c r="ATN58" s="161"/>
      <c r="ATO58" s="161"/>
      <c r="ATP58" s="161"/>
      <c r="ATQ58" s="161"/>
      <c r="ATR58" s="161"/>
      <c r="ATS58" s="161"/>
      <c r="ATT58" s="161"/>
      <c r="ATU58" s="161"/>
      <c r="ATV58" s="161"/>
      <c r="ATW58" s="161"/>
      <c r="ATX58" s="161"/>
      <c r="ATY58" s="161"/>
      <c r="ATZ58" s="161"/>
      <c r="AUA58" s="161"/>
      <c r="AUB58" s="161"/>
      <c r="AUC58" s="161"/>
      <c r="AUD58" s="161"/>
      <c r="AUE58" s="161"/>
      <c r="AUF58" s="161"/>
      <c r="AUG58" s="161"/>
      <c r="AUH58" s="161"/>
      <c r="AUI58" s="161"/>
      <c r="AUJ58" s="161"/>
      <c r="AUK58" s="161"/>
      <c r="AUL58" s="161"/>
      <c r="AUM58" s="161"/>
      <c r="AUN58" s="161"/>
      <c r="AUO58" s="161"/>
      <c r="AUP58" s="161"/>
      <c r="AUQ58" s="161"/>
      <c r="AUR58" s="161"/>
      <c r="AUS58" s="161"/>
      <c r="AUT58" s="161"/>
      <c r="AUU58" s="161"/>
      <c r="AUV58" s="161"/>
      <c r="AUW58" s="161"/>
      <c r="AUX58" s="161"/>
      <c r="AUY58" s="161"/>
      <c r="AUZ58" s="161"/>
      <c r="AVA58" s="161"/>
      <c r="AVB58" s="161"/>
      <c r="AVC58" s="161"/>
      <c r="AVD58" s="161"/>
      <c r="AVE58" s="161"/>
      <c r="AVF58" s="161"/>
      <c r="AVG58" s="161"/>
      <c r="AVH58" s="161"/>
      <c r="AVI58" s="161"/>
      <c r="AVJ58" s="161"/>
      <c r="AVK58" s="161"/>
      <c r="AVL58" s="161"/>
      <c r="AVM58" s="161"/>
      <c r="AVN58" s="161"/>
      <c r="AVO58" s="161"/>
      <c r="AVP58" s="161"/>
      <c r="AVQ58" s="161"/>
      <c r="AVR58" s="161"/>
      <c r="AVS58" s="161"/>
      <c r="AVT58" s="161"/>
      <c r="AVU58" s="161"/>
      <c r="AVV58" s="161"/>
      <c r="AVW58" s="161"/>
      <c r="AVX58" s="161"/>
      <c r="AVY58" s="161"/>
      <c r="AVZ58" s="161"/>
      <c r="AWA58" s="161"/>
      <c r="AWB58" s="161"/>
      <c r="AWC58" s="161"/>
      <c r="AWD58" s="161"/>
      <c r="AWE58" s="161"/>
      <c r="AWF58" s="161"/>
      <c r="AWG58" s="161"/>
      <c r="AWH58" s="161"/>
      <c r="AWI58" s="161"/>
      <c r="AWJ58" s="161"/>
      <c r="AWK58" s="161"/>
      <c r="AWL58" s="161"/>
      <c r="AWM58" s="161"/>
      <c r="AWN58" s="161"/>
      <c r="AWO58" s="161"/>
      <c r="AWP58" s="161"/>
      <c r="AWQ58" s="161"/>
      <c r="AWR58" s="161"/>
      <c r="AWS58" s="161"/>
      <c r="AWT58" s="161"/>
      <c r="AWU58" s="161"/>
      <c r="AWV58" s="161"/>
      <c r="AWW58" s="161"/>
      <c r="AWX58" s="161"/>
      <c r="AWY58" s="161"/>
      <c r="AWZ58" s="161"/>
      <c r="AXA58" s="161"/>
      <c r="AXB58" s="161"/>
      <c r="AXC58" s="161"/>
      <c r="AXD58" s="161"/>
      <c r="AXE58" s="161"/>
      <c r="AXF58" s="161"/>
      <c r="AXG58" s="161"/>
      <c r="AXH58" s="161"/>
      <c r="AXI58" s="161"/>
      <c r="AXJ58" s="161"/>
      <c r="AXK58" s="161"/>
      <c r="AXL58" s="161"/>
      <c r="AXM58" s="161"/>
      <c r="AXN58" s="161"/>
      <c r="AXO58" s="161"/>
      <c r="AXP58" s="161"/>
      <c r="AXQ58" s="161"/>
      <c r="AXR58" s="161"/>
      <c r="AXS58" s="161"/>
      <c r="AXT58" s="161"/>
      <c r="AXU58" s="161"/>
      <c r="AXV58" s="161"/>
      <c r="AXW58" s="161"/>
      <c r="AXX58" s="161"/>
      <c r="AXY58" s="161"/>
      <c r="AXZ58" s="161"/>
      <c r="AYA58" s="161"/>
      <c r="AYB58" s="161"/>
      <c r="AYC58" s="161"/>
      <c r="AYD58" s="161"/>
      <c r="AYE58" s="161"/>
      <c r="AYF58" s="161"/>
      <c r="AYG58" s="161"/>
      <c r="AYH58" s="161"/>
      <c r="AYI58" s="161"/>
      <c r="AYJ58" s="161"/>
      <c r="AYK58" s="161"/>
      <c r="AYL58" s="161"/>
      <c r="AYM58" s="161"/>
      <c r="AYN58" s="161"/>
      <c r="AYO58" s="161"/>
      <c r="AYP58" s="161"/>
      <c r="AYQ58" s="161"/>
      <c r="AYR58" s="161"/>
      <c r="AYS58" s="161"/>
      <c r="AYT58" s="161"/>
      <c r="AYU58" s="161"/>
      <c r="AYV58" s="161"/>
      <c r="AYW58" s="161"/>
      <c r="AYX58" s="161"/>
      <c r="AYY58" s="161"/>
      <c r="AYZ58" s="161"/>
      <c r="AZA58" s="161"/>
      <c r="AZB58" s="161"/>
      <c r="AZC58" s="161"/>
      <c r="AZD58" s="161"/>
      <c r="AZE58" s="161"/>
      <c r="AZF58" s="161"/>
      <c r="AZG58" s="161"/>
      <c r="AZH58" s="161"/>
      <c r="AZI58" s="161"/>
      <c r="AZJ58" s="161"/>
      <c r="AZK58" s="161"/>
      <c r="AZL58" s="161"/>
      <c r="AZM58" s="161"/>
      <c r="AZN58" s="161"/>
      <c r="AZO58" s="161"/>
      <c r="AZP58" s="161"/>
      <c r="AZQ58" s="161"/>
      <c r="AZR58" s="161"/>
      <c r="AZS58" s="161"/>
      <c r="AZT58" s="161"/>
      <c r="AZU58" s="161"/>
      <c r="AZV58" s="161"/>
      <c r="AZW58" s="161"/>
      <c r="AZX58" s="161"/>
      <c r="AZY58" s="161"/>
      <c r="AZZ58" s="161"/>
      <c r="BAA58" s="161"/>
      <c r="BAB58" s="161"/>
      <c r="BAC58" s="161"/>
      <c r="BAD58" s="161"/>
      <c r="BAE58" s="161"/>
      <c r="BAF58" s="161"/>
      <c r="BAG58" s="161"/>
      <c r="BAH58" s="161"/>
      <c r="BAI58" s="161"/>
      <c r="BAJ58" s="161"/>
      <c r="BAK58" s="161"/>
      <c r="BAL58" s="161"/>
      <c r="BAM58" s="161"/>
      <c r="BAN58" s="161"/>
      <c r="BAO58" s="161"/>
      <c r="BAP58" s="161"/>
      <c r="BAQ58" s="161"/>
      <c r="BAR58" s="161"/>
      <c r="BAS58" s="161"/>
      <c r="BAT58" s="161"/>
      <c r="BAU58" s="161"/>
      <c r="BAV58" s="161"/>
      <c r="BAW58" s="161"/>
      <c r="BAX58" s="161"/>
      <c r="BAY58" s="161"/>
      <c r="BAZ58" s="161"/>
      <c r="BBA58" s="161"/>
      <c r="BBB58" s="161"/>
      <c r="BBC58" s="161"/>
      <c r="BBD58" s="161"/>
      <c r="BBE58" s="161"/>
      <c r="BBF58" s="161"/>
      <c r="BBG58" s="161"/>
      <c r="BBH58" s="161"/>
      <c r="BBI58" s="161"/>
      <c r="BBJ58" s="161"/>
      <c r="BBK58" s="161"/>
      <c r="BBL58" s="161"/>
      <c r="BBM58" s="161"/>
      <c r="BBN58" s="161"/>
      <c r="BBO58" s="161"/>
      <c r="BBP58" s="161"/>
      <c r="BBQ58" s="161"/>
      <c r="BBR58" s="161"/>
      <c r="BBS58" s="161"/>
      <c r="BBT58" s="161"/>
      <c r="BBU58" s="161"/>
      <c r="BBV58" s="161"/>
      <c r="BBW58" s="161"/>
      <c r="BBX58" s="161"/>
      <c r="BBY58" s="161"/>
      <c r="BBZ58" s="161"/>
      <c r="BCA58" s="161"/>
      <c r="BCB58" s="161"/>
      <c r="BCC58" s="161"/>
      <c r="BCD58" s="161"/>
      <c r="BCE58" s="161"/>
      <c r="BCF58" s="161"/>
      <c r="BCG58" s="161"/>
      <c r="BCH58" s="161"/>
      <c r="BCI58" s="161"/>
      <c r="BCJ58" s="161"/>
      <c r="BCK58" s="161"/>
      <c r="BCL58" s="161"/>
      <c r="BCM58" s="161"/>
      <c r="BCN58" s="161"/>
      <c r="BCO58" s="161"/>
      <c r="BCP58" s="161"/>
      <c r="BCQ58" s="161"/>
      <c r="BCR58" s="161"/>
      <c r="BCS58" s="161"/>
      <c r="BCT58" s="161"/>
      <c r="BCU58" s="161"/>
      <c r="BCV58" s="161"/>
      <c r="BCW58" s="161"/>
      <c r="BCX58" s="161"/>
      <c r="BCY58" s="161"/>
      <c r="BCZ58" s="161"/>
      <c r="BDA58" s="161"/>
      <c r="BDB58" s="161"/>
      <c r="BDC58" s="161"/>
      <c r="BDD58" s="161"/>
      <c r="BDE58" s="161"/>
      <c r="BDF58" s="161"/>
      <c r="BDG58" s="161"/>
      <c r="BDH58" s="161"/>
      <c r="BDI58" s="161"/>
      <c r="BDJ58" s="161"/>
      <c r="BDK58" s="161"/>
      <c r="BDL58" s="161"/>
      <c r="BDM58" s="161"/>
      <c r="BDN58" s="161"/>
      <c r="BDO58" s="161"/>
      <c r="BDP58" s="161"/>
      <c r="BDQ58" s="161"/>
      <c r="BDR58" s="161"/>
      <c r="BDS58" s="161"/>
      <c r="BDT58" s="161"/>
      <c r="BDU58" s="161"/>
      <c r="BDV58" s="161"/>
      <c r="BDW58" s="161"/>
      <c r="BDX58" s="161"/>
      <c r="BDY58" s="161"/>
      <c r="BDZ58" s="161"/>
      <c r="BEA58" s="161"/>
      <c r="BEB58" s="161"/>
      <c r="BEC58" s="161"/>
      <c r="BED58" s="161"/>
      <c r="BEE58" s="161"/>
      <c r="BEF58" s="161"/>
      <c r="BEG58" s="161"/>
      <c r="BEH58" s="161"/>
      <c r="BEI58" s="161"/>
      <c r="BEJ58" s="161"/>
      <c r="BEK58" s="161"/>
      <c r="BEL58" s="161"/>
      <c r="BEM58" s="161"/>
      <c r="BEN58" s="161"/>
      <c r="BEO58" s="161"/>
      <c r="BEP58" s="161"/>
      <c r="BEQ58" s="161"/>
      <c r="BER58" s="161"/>
      <c r="BES58" s="161"/>
      <c r="BET58" s="161"/>
      <c r="BEU58" s="161"/>
      <c r="BEV58" s="161"/>
      <c r="BEW58" s="161"/>
      <c r="BEX58" s="161"/>
      <c r="BEY58" s="161"/>
      <c r="BEZ58" s="161"/>
      <c r="BFA58" s="161"/>
      <c r="BFB58" s="161"/>
      <c r="BFC58" s="161"/>
      <c r="BFD58" s="161"/>
      <c r="BFE58" s="161"/>
      <c r="BFF58" s="161"/>
      <c r="BFG58" s="161"/>
      <c r="BFH58" s="161"/>
      <c r="BFI58" s="161"/>
      <c r="BFJ58" s="161"/>
      <c r="BFK58" s="161"/>
      <c r="BFL58" s="161"/>
      <c r="BFM58" s="161"/>
      <c r="BFN58" s="161"/>
      <c r="BFO58" s="161"/>
      <c r="BFP58" s="161"/>
      <c r="BFQ58" s="161"/>
      <c r="BFR58" s="161"/>
      <c r="BFS58" s="161"/>
      <c r="BFT58" s="161"/>
      <c r="BFU58" s="161"/>
      <c r="BFV58" s="161"/>
      <c r="BFW58" s="161"/>
      <c r="BFX58" s="161"/>
      <c r="BFY58" s="161"/>
      <c r="BFZ58" s="161"/>
      <c r="BGA58" s="161"/>
      <c r="BGB58" s="161"/>
      <c r="BGC58" s="161"/>
      <c r="BGD58" s="161"/>
      <c r="BGE58" s="161"/>
      <c r="BGF58" s="161"/>
      <c r="BGG58" s="161"/>
      <c r="BGH58" s="161"/>
      <c r="BGI58" s="161"/>
      <c r="BGJ58" s="161"/>
      <c r="BGK58" s="161"/>
      <c r="BGL58" s="161"/>
      <c r="BGM58" s="161"/>
      <c r="BGN58" s="161"/>
      <c r="BGO58" s="161"/>
      <c r="BGP58" s="161"/>
      <c r="BGQ58" s="161"/>
      <c r="BGR58" s="161"/>
      <c r="BGS58" s="161"/>
      <c r="BGT58" s="161"/>
      <c r="BGU58" s="161"/>
      <c r="BGV58" s="161"/>
      <c r="BGW58" s="161"/>
      <c r="BGX58" s="161"/>
      <c r="BGY58" s="161"/>
      <c r="BGZ58" s="161"/>
      <c r="BHA58" s="161"/>
      <c r="BHB58" s="161"/>
      <c r="BHC58" s="161"/>
      <c r="BHD58" s="161"/>
      <c r="BHE58" s="161"/>
      <c r="BHF58" s="161"/>
      <c r="BHG58" s="161"/>
      <c r="BHH58" s="161"/>
      <c r="BHI58" s="161"/>
      <c r="BHJ58" s="161"/>
      <c r="BHK58" s="161"/>
      <c r="BHL58" s="161"/>
      <c r="BHM58" s="161"/>
      <c r="BHN58" s="161"/>
      <c r="BHO58" s="161"/>
      <c r="BHP58" s="161"/>
      <c r="BHQ58" s="161"/>
      <c r="BHR58" s="161"/>
      <c r="BHS58" s="161"/>
      <c r="BHT58" s="161"/>
      <c r="BHU58" s="161"/>
      <c r="BHV58" s="161"/>
      <c r="BHW58" s="161"/>
      <c r="BHX58" s="161"/>
      <c r="BHY58" s="161"/>
      <c r="BHZ58" s="161"/>
      <c r="BIA58" s="161"/>
      <c r="BIB58" s="161"/>
      <c r="BIC58" s="161"/>
      <c r="BID58" s="161"/>
      <c r="BIE58" s="161"/>
      <c r="BIF58" s="161"/>
      <c r="BIG58" s="161"/>
      <c r="BIH58" s="161"/>
      <c r="BII58" s="161"/>
      <c r="BIJ58" s="161"/>
      <c r="BIK58" s="161"/>
      <c r="BIL58" s="161"/>
      <c r="BIM58" s="161"/>
      <c r="BIN58" s="161"/>
      <c r="BIO58" s="161"/>
      <c r="BIP58" s="161"/>
      <c r="BIQ58" s="161"/>
      <c r="BIR58" s="161"/>
      <c r="BIS58" s="161"/>
      <c r="BIT58" s="161"/>
      <c r="BIU58" s="161"/>
      <c r="BIV58" s="161"/>
      <c r="BIW58" s="161"/>
      <c r="BIX58" s="161"/>
      <c r="BIY58" s="161"/>
      <c r="BIZ58" s="161"/>
      <c r="BJA58" s="161"/>
      <c r="BJB58" s="161"/>
      <c r="BJC58" s="161"/>
      <c r="BJD58" s="161"/>
      <c r="BJE58" s="161"/>
      <c r="BJF58" s="161"/>
      <c r="BJG58" s="161"/>
      <c r="BJH58" s="161"/>
      <c r="BJI58" s="161"/>
      <c r="BJJ58" s="161"/>
      <c r="BJK58" s="161"/>
      <c r="BJL58" s="161"/>
      <c r="BJM58" s="161"/>
      <c r="BJN58" s="161"/>
      <c r="BJO58" s="161"/>
      <c r="BJP58" s="161"/>
      <c r="BJQ58" s="161"/>
      <c r="BJR58" s="161"/>
      <c r="BJS58" s="161"/>
      <c r="BJT58" s="161"/>
      <c r="BJU58" s="161"/>
      <c r="BJV58" s="161"/>
      <c r="BJW58" s="161"/>
      <c r="BJX58" s="161"/>
      <c r="BJY58" s="161"/>
      <c r="BJZ58" s="161"/>
      <c r="BKA58" s="161"/>
      <c r="BKB58" s="161"/>
      <c r="BKC58" s="161"/>
      <c r="BKD58" s="161"/>
      <c r="BKE58" s="161"/>
      <c r="BKF58" s="161"/>
      <c r="BKG58" s="161"/>
      <c r="BKH58" s="161"/>
      <c r="BKI58" s="161"/>
      <c r="BKJ58" s="161"/>
      <c r="BKK58" s="161"/>
      <c r="BKL58" s="161"/>
      <c r="BKM58" s="161"/>
      <c r="BKN58" s="161"/>
      <c r="BKO58" s="161"/>
      <c r="BKP58" s="161"/>
      <c r="BKQ58" s="161"/>
      <c r="BKR58" s="161"/>
      <c r="BKS58" s="161"/>
      <c r="BKT58" s="161"/>
      <c r="BKU58" s="161"/>
      <c r="BKV58" s="161"/>
      <c r="BKW58" s="161"/>
      <c r="BKX58" s="161"/>
      <c r="BKY58" s="161"/>
      <c r="BKZ58" s="161"/>
      <c r="BLA58" s="161"/>
      <c r="BLB58" s="161"/>
      <c r="BLC58" s="161"/>
      <c r="BLD58" s="161"/>
      <c r="BLE58" s="161"/>
      <c r="BLF58" s="161"/>
      <c r="BLG58" s="161"/>
      <c r="BLH58" s="161"/>
      <c r="BLI58" s="161"/>
      <c r="BLJ58" s="161"/>
      <c r="BLK58" s="161"/>
      <c r="BLL58" s="161"/>
      <c r="BLM58" s="161"/>
      <c r="BLN58" s="161"/>
      <c r="BLO58" s="161"/>
      <c r="BLP58" s="161"/>
      <c r="BLQ58" s="161"/>
      <c r="BLR58" s="161"/>
      <c r="BLS58" s="161"/>
      <c r="BLT58" s="161"/>
      <c r="BLU58" s="161"/>
      <c r="BLV58" s="161"/>
      <c r="BLW58" s="161"/>
      <c r="BLX58" s="161"/>
      <c r="BLY58" s="161"/>
      <c r="BLZ58" s="161"/>
      <c r="BMA58" s="161"/>
      <c r="BMB58" s="161"/>
      <c r="BMC58" s="161"/>
      <c r="BMD58" s="161"/>
      <c r="BME58" s="161"/>
      <c r="BMF58" s="161"/>
      <c r="BMG58" s="161"/>
      <c r="BMH58" s="161"/>
      <c r="BMI58" s="161"/>
      <c r="BMJ58" s="161"/>
      <c r="BMK58" s="161"/>
      <c r="BML58" s="161"/>
      <c r="BMM58" s="161"/>
      <c r="BMN58" s="161"/>
      <c r="BMO58" s="161"/>
      <c r="BMP58" s="161"/>
      <c r="BMQ58" s="161"/>
      <c r="BMR58" s="161"/>
      <c r="BMS58" s="161"/>
      <c r="BMT58" s="161"/>
      <c r="BMU58" s="161"/>
      <c r="BMV58" s="161"/>
      <c r="BMW58" s="161"/>
      <c r="BMX58" s="161"/>
      <c r="BMY58" s="161"/>
      <c r="BMZ58" s="161"/>
      <c r="BNA58" s="161"/>
      <c r="BNB58" s="161"/>
      <c r="BNC58" s="161"/>
      <c r="BND58" s="161"/>
      <c r="BNE58" s="161"/>
      <c r="BNF58" s="161"/>
      <c r="BNG58" s="161"/>
      <c r="BNH58" s="161"/>
      <c r="BNI58" s="161"/>
      <c r="BNJ58" s="161"/>
      <c r="BNK58" s="161"/>
      <c r="BNL58" s="161"/>
      <c r="BNM58" s="161"/>
      <c r="BNN58" s="161"/>
      <c r="BNO58" s="161"/>
      <c r="BNP58" s="161"/>
      <c r="BNQ58" s="161"/>
      <c r="BNR58" s="161"/>
      <c r="BNS58" s="161"/>
      <c r="BNT58" s="161"/>
      <c r="BNU58" s="161"/>
      <c r="BNV58" s="161"/>
      <c r="BNW58" s="161"/>
      <c r="BNX58" s="161"/>
      <c r="BNY58" s="161"/>
      <c r="BNZ58" s="161"/>
      <c r="BOA58" s="161"/>
      <c r="BOB58" s="161"/>
      <c r="BOC58" s="161"/>
      <c r="BOD58" s="161"/>
      <c r="BOE58" s="161"/>
      <c r="BOF58" s="161"/>
      <c r="BOG58" s="161"/>
      <c r="BOH58" s="161"/>
      <c r="BOI58" s="161"/>
      <c r="BOJ58" s="161"/>
      <c r="BOK58" s="161"/>
      <c r="BOL58" s="161"/>
      <c r="BOM58" s="161"/>
      <c r="BON58" s="161"/>
      <c r="BOO58" s="161"/>
      <c r="BOP58" s="161"/>
      <c r="BOQ58" s="161"/>
      <c r="BOR58" s="161"/>
      <c r="BOS58" s="161"/>
      <c r="BOT58" s="161"/>
      <c r="BOU58" s="161"/>
      <c r="BOV58" s="161"/>
      <c r="BOW58" s="161"/>
      <c r="BOX58" s="161"/>
      <c r="BOY58" s="161"/>
      <c r="BOZ58" s="161"/>
      <c r="BPA58" s="161"/>
      <c r="BPB58" s="161"/>
      <c r="BPC58" s="161"/>
      <c r="BPD58" s="161"/>
      <c r="BPE58" s="161"/>
      <c r="BPF58" s="161"/>
      <c r="BPG58" s="161"/>
      <c r="BPH58" s="161"/>
      <c r="BPI58" s="161"/>
      <c r="BPJ58" s="161"/>
      <c r="BPK58" s="161"/>
      <c r="BPL58" s="161"/>
      <c r="BPM58" s="161"/>
      <c r="BPN58" s="161"/>
      <c r="BPO58" s="161"/>
      <c r="BPP58" s="161"/>
      <c r="BPQ58" s="161"/>
      <c r="BPR58" s="161"/>
      <c r="BPS58" s="161"/>
      <c r="BPT58" s="161"/>
      <c r="BPU58" s="161"/>
      <c r="BPV58" s="161"/>
      <c r="BPW58" s="161"/>
      <c r="BPX58" s="161"/>
      <c r="BPY58" s="161"/>
      <c r="BPZ58" s="161"/>
      <c r="BQA58" s="161"/>
      <c r="BQB58" s="161"/>
      <c r="BQC58" s="161"/>
      <c r="BQD58" s="161"/>
      <c r="BQE58" s="161"/>
      <c r="BQF58" s="161"/>
      <c r="BQG58" s="161"/>
      <c r="BQH58" s="161"/>
      <c r="BQI58" s="161"/>
      <c r="BQJ58" s="161"/>
      <c r="BQK58" s="161"/>
      <c r="BQL58" s="161"/>
      <c r="BQM58" s="161"/>
      <c r="BQN58" s="161"/>
      <c r="BQO58" s="161"/>
      <c r="BQP58" s="161"/>
      <c r="BQQ58" s="161"/>
      <c r="BQR58" s="161"/>
      <c r="BQS58" s="161"/>
      <c r="BQT58" s="161"/>
      <c r="BQU58" s="161"/>
      <c r="BQV58" s="161"/>
      <c r="BQW58" s="161"/>
      <c r="BQX58" s="161"/>
      <c r="BQY58" s="161"/>
      <c r="BQZ58" s="161"/>
      <c r="BRA58" s="161"/>
      <c r="BRB58" s="161"/>
      <c r="BRC58" s="161"/>
      <c r="BRD58" s="161"/>
      <c r="BRE58" s="161"/>
      <c r="BRF58" s="161"/>
      <c r="BRG58" s="161"/>
      <c r="BRH58" s="161"/>
      <c r="BRI58" s="161"/>
      <c r="BRJ58" s="161"/>
      <c r="BRK58" s="161"/>
      <c r="BRL58" s="161"/>
      <c r="BRM58" s="161"/>
      <c r="BRN58" s="161"/>
      <c r="BRO58" s="161"/>
      <c r="BRP58" s="161"/>
      <c r="BRQ58" s="161"/>
      <c r="BRR58" s="161"/>
      <c r="BRS58" s="161"/>
      <c r="BRT58" s="161"/>
      <c r="BRU58" s="161"/>
      <c r="BRV58" s="161"/>
      <c r="BRW58" s="161"/>
      <c r="BRX58" s="161"/>
      <c r="BRY58" s="161"/>
      <c r="BRZ58" s="161"/>
      <c r="BSA58" s="161"/>
      <c r="BSB58" s="161"/>
      <c r="BSC58" s="161"/>
      <c r="BSD58" s="161"/>
      <c r="BSE58" s="161"/>
      <c r="BSF58" s="161"/>
      <c r="BSG58" s="161"/>
      <c r="BSH58" s="161"/>
      <c r="BSI58" s="161"/>
      <c r="BSJ58" s="161"/>
      <c r="BSK58" s="161"/>
      <c r="BSL58" s="161"/>
      <c r="BSM58" s="161"/>
      <c r="BSN58" s="161"/>
      <c r="BSO58" s="161"/>
      <c r="BSP58" s="161"/>
      <c r="BSQ58" s="161"/>
      <c r="BSR58" s="161"/>
      <c r="BSS58" s="161"/>
      <c r="BST58" s="161"/>
      <c r="BSU58" s="161"/>
      <c r="BSV58" s="161"/>
      <c r="BSW58" s="161"/>
      <c r="BSX58" s="161"/>
      <c r="BSY58" s="161"/>
      <c r="BSZ58" s="161"/>
      <c r="BTA58" s="161"/>
      <c r="BTB58" s="161"/>
      <c r="BTC58" s="161"/>
      <c r="BTD58" s="161"/>
      <c r="BTE58" s="161"/>
      <c r="BTF58" s="161"/>
      <c r="BTG58" s="161"/>
      <c r="BTH58" s="161"/>
      <c r="BTI58" s="161"/>
      <c r="BTJ58" s="161"/>
      <c r="BTK58" s="161"/>
      <c r="BTL58" s="161"/>
      <c r="BTM58" s="161"/>
      <c r="BTN58" s="161"/>
      <c r="BTO58" s="161"/>
      <c r="BTP58" s="161"/>
      <c r="BTQ58" s="161"/>
      <c r="BTR58" s="161"/>
      <c r="BTS58" s="161"/>
      <c r="BTT58" s="161"/>
      <c r="BTU58" s="161"/>
      <c r="BTV58" s="161"/>
      <c r="BTW58" s="161"/>
      <c r="BTX58" s="161"/>
      <c r="BTY58" s="161"/>
      <c r="BTZ58" s="161"/>
      <c r="BUA58" s="161"/>
      <c r="BUB58" s="161"/>
      <c r="BUC58" s="161"/>
      <c r="BUD58" s="161"/>
      <c r="BUE58" s="161"/>
      <c r="BUF58" s="161"/>
      <c r="BUG58" s="161"/>
      <c r="BUH58" s="161"/>
      <c r="BUI58" s="161"/>
      <c r="BUJ58" s="161"/>
      <c r="BUK58" s="161"/>
      <c r="BUL58" s="161"/>
      <c r="BUM58" s="161"/>
      <c r="BUN58" s="161"/>
      <c r="BUO58" s="161"/>
      <c r="BUP58" s="161"/>
      <c r="BUQ58" s="161"/>
      <c r="BUR58" s="161"/>
      <c r="BUS58" s="161"/>
      <c r="BUT58" s="161"/>
      <c r="BUU58" s="161"/>
      <c r="BUV58" s="161"/>
      <c r="BUW58" s="161"/>
      <c r="BUX58" s="161"/>
      <c r="BUY58" s="161"/>
      <c r="BUZ58" s="161"/>
      <c r="BVA58" s="161"/>
      <c r="BVB58" s="161"/>
      <c r="BVC58" s="161"/>
      <c r="BVD58" s="161"/>
      <c r="BVE58" s="161"/>
      <c r="BVF58" s="161"/>
      <c r="BVG58" s="161"/>
      <c r="BVH58" s="161"/>
      <c r="BVI58" s="161"/>
      <c r="BVJ58" s="161"/>
      <c r="BVK58" s="161"/>
      <c r="BVL58" s="161"/>
      <c r="BVM58" s="161"/>
      <c r="BVN58" s="161"/>
      <c r="BVO58" s="161"/>
      <c r="BVP58" s="161"/>
      <c r="BVQ58" s="161"/>
      <c r="BVR58" s="161"/>
      <c r="BVS58" s="161"/>
      <c r="BVT58" s="161"/>
      <c r="BVU58" s="161"/>
      <c r="BVV58" s="161"/>
      <c r="BVW58" s="161"/>
      <c r="BVX58" s="161"/>
      <c r="BVY58" s="161"/>
      <c r="BVZ58" s="161"/>
      <c r="BWA58" s="161"/>
      <c r="BWB58" s="161"/>
      <c r="BWC58" s="161"/>
      <c r="BWD58" s="161"/>
      <c r="BWE58" s="161"/>
      <c r="BWF58" s="161"/>
      <c r="BWG58" s="161"/>
      <c r="BWH58" s="161"/>
      <c r="BWI58" s="161"/>
      <c r="BWJ58" s="161"/>
      <c r="BWK58" s="161"/>
      <c r="BWL58" s="161"/>
      <c r="BWM58" s="161"/>
      <c r="BWN58" s="161"/>
      <c r="BWO58" s="161"/>
      <c r="BWP58" s="161"/>
      <c r="BWQ58" s="161"/>
      <c r="BWR58" s="161"/>
      <c r="BWS58" s="161"/>
      <c r="BWT58" s="161"/>
      <c r="BWU58" s="161"/>
      <c r="BWV58" s="161"/>
      <c r="BWW58" s="161"/>
      <c r="BWX58" s="161"/>
      <c r="BWY58" s="161"/>
      <c r="BWZ58" s="161"/>
      <c r="BXA58" s="161"/>
      <c r="BXB58" s="161"/>
      <c r="BXC58" s="161"/>
      <c r="BXD58" s="161"/>
      <c r="BXE58" s="161"/>
      <c r="BXF58" s="161"/>
      <c r="BXG58" s="161"/>
      <c r="BXH58" s="161"/>
      <c r="BXI58" s="161"/>
      <c r="BXJ58" s="161"/>
      <c r="BXK58" s="161"/>
      <c r="BXL58" s="161"/>
      <c r="BXM58" s="161"/>
      <c r="BXN58" s="161"/>
      <c r="BXO58" s="161"/>
      <c r="BXP58" s="161"/>
      <c r="BXQ58" s="161"/>
      <c r="BXR58" s="161"/>
      <c r="BXS58" s="161"/>
      <c r="BXT58" s="161"/>
      <c r="BXU58" s="161"/>
      <c r="BXV58" s="161"/>
      <c r="BXW58" s="161"/>
      <c r="BXX58" s="161"/>
      <c r="BXY58" s="161"/>
      <c r="BXZ58" s="161"/>
      <c r="BYA58" s="161"/>
      <c r="BYB58" s="161"/>
      <c r="BYC58" s="161"/>
      <c r="BYD58" s="161"/>
      <c r="BYE58" s="161"/>
      <c r="BYF58" s="161"/>
      <c r="BYG58" s="161"/>
      <c r="BYH58" s="161"/>
      <c r="BYI58" s="161"/>
      <c r="BYJ58" s="161"/>
      <c r="BYK58" s="161"/>
      <c r="BYL58" s="161"/>
      <c r="BYM58" s="161"/>
      <c r="BYN58" s="161"/>
      <c r="BYO58" s="161"/>
      <c r="BYP58" s="161"/>
      <c r="BYQ58" s="161"/>
      <c r="BYR58" s="161"/>
      <c r="BYS58" s="161"/>
      <c r="BYT58" s="161"/>
      <c r="BYU58" s="161"/>
      <c r="BYV58" s="161"/>
      <c r="BYW58" s="161"/>
      <c r="BYX58" s="161"/>
      <c r="BYY58" s="161"/>
      <c r="BYZ58" s="161"/>
      <c r="BZA58" s="161"/>
      <c r="BZB58" s="161"/>
      <c r="BZC58" s="161"/>
      <c r="BZD58" s="161"/>
      <c r="BZE58" s="161"/>
      <c r="BZF58" s="161"/>
      <c r="BZG58" s="161"/>
      <c r="BZH58" s="161"/>
      <c r="BZI58" s="161"/>
      <c r="BZJ58" s="161"/>
      <c r="BZK58" s="161"/>
      <c r="BZL58" s="161"/>
      <c r="BZM58" s="161"/>
      <c r="BZN58" s="161"/>
      <c r="BZO58" s="161"/>
      <c r="BZP58" s="161"/>
      <c r="BZQ58" s="161"/>
      <c r="BZR58" s="161"/>
      <c r="BZS58" s="161"/>
      <c r="BZT58" s="161"/>
      <c r="BZU58" s="161"/>
      <c r="BZV58" s="161"/>
      <c r="BZW58" s="161"/>
      <c r="BZX58" s="161"/>
      <c r="BZY58" s="161"/>
      <c r="BZZ58" s="161"/>
      <c r="CAA58" s="161"/>
      <c r="CAB58" s="161"/>
      <c r="CAC58" s="161"/>
      <c r="CAD58" s="161"/>
      <c r="CAE58" s="161"/>
      <c r="CAF58" s="161"/>
      <c r="CAG58" s="161"/>
      <c r="CAH58" s="161"/>
      <c r="CAI58" s="161"/>
      <c r="CAJ58" s="161"/>
      <c r="CAK58" s="161"/>
      <c r="CAL58" s="161"/>
      <c r="CAM58" s="161"/>
      <c r="CAN58" s="161"/>
      <c r="CAO58" s="161"/>
      <c r="CAP58" s="161"/>
      <c r="CAQ58" s="161"/>
      <c r="CAR58" s="161"/>
      <c r="CAS58" s="161"/>
      <c r="CAT58" s="161"/>
      <c r="CAU58" s="161"/>
      <c r="CAV58" s="161"/>
      <c r="CAW58" s="161"/>
      <c r="CAX58" s="161"/>
      <c r="CAY58" s="161"/>
      <c r="CAZ58" s="161"/>
      <c r="CBA58" s="161"/>
      <c r="CBB58" s="161"/>
      <c r="CBC58" s="161"/>
      <c r="CBD58" s="161"/>
      <c r="CBE58" s="161"/>
      <c r="CBF58" s="161"/>
      <c r="CBG58" s="161"/>
      <c r="CBH58" s="161"/>
      <c r="CBI58" s="161"/>
      <c r="CBJ58" s="161"/>
      <c r="CBK58" s="161"/>
      <c r="CBL58" s="161"/>
      <c r="CBM58" s="161"/>
      <c r="CBN58" s="161"/>
      <c r="CBO58" s="161"/>
      <c r="CBP58" s="161"/>
      <c r="CBQ58" s="161"/>
      <c r="CBR58" s="161"/>
      <c r="CBS58" s="161"/>
      <c r="CBT58" s="161"/>
      <c r="CBU58" s="161"/>
      <c r="CBV58" s="161"/>
      <c r="CBW58" s="161"/>
      <c r="CBX58" s="161"/>
      <c r="CBY58" s="161"/>
      <c r="CBZ58" s="161"/>
      <c r="CCA58" s="161"/>
      <c r="CCB58" s="161"/>
      <c r="CCC58" s="161"/>
      <c r="CCD58" s="161"/>
      <c r="CCE58" s="161"/>
      <c r="CCF58" s="161"/>
      <c r="CCG58" s="161"/>
      <c r="CCH58" s="161"/>
      <c r="CCI58" s="161"/>
      <c r="CCJ58" s="161"/>
      <c r="CCK58" s="161"/>
      <c r="CCL58" s="161"/>
      <c r="CCM58" s="161"/>
      <c r="CCN58" s="161"/>
      <c r="CCO58" s="161"/>
      <c r="CCP58" s="161"/>
      <c r="CCQ58" s="161"/>
      <c r="CCR58" s="161"/>
      <c r="CCS58" s="161"/>
      <c r="CCT58" s="161"/>
      <c r="CCU58" s="161"/>
      <c r="CCV58" s="161"/>
      <c r="CCW58" s="161"/>
      <c r="CCX58" s="161"/>
      <c r="CCY58" s="161"/>
      <c r="CCZ58" s="161"/>
      <c r="CDA58" s="161"/>
      <c r="CDB58" s="161"/>
      <c r="CDC58" s="161"/>
      <c r="CDD58" s="161"/>
      <c r="CDE58" s="161"/>
      <c r="CDF58" s="161"/>
      <c r="CDG58" s="161"/>
      <c r="CDH58" s="161"/>
      <c r="CDI58" s="161"/>
      <c r="CDJ58" s="161"/>
      <c r="CDK58" s="161"/>
      <c r="CDL58" s="161"/>
      <c r="CDM58" s="161"/>
      <c r="CDN58" s="161"/>
      <c r="CDO58" s="161"/>
      <c r="CDP58" s="161"/>
      <c r="CDQ58" s="161"/>
      <c r="CDR58" s="161"/>
      <c r="CDS58" s="161"/>
      <c r="CDT58" s="161"/>
      <c r="CDU58" s="161"/>
      <c r="CDV58" s="161"/>
      <c r="CDW58" s="161"/>
      <c r="CDX58" s="161"/>
      <c r="CDY58" s="161"/>
      <c r="CDZ58" s="161"/>
      <c r="CEA58" s="161"/>
      <c r="CEB58" s="161"/>
      <c r="CEC58" s="161"/>
      <c r="CED58" s="161"/>
      <c r="CEE58" s="161"/>
      <c r="CEF58" s="161"/>
      <c r="CEG58" s="161"/>
      <c r="CEH58" s="161"/>
      <c r="CEI58" s="161"/>
      <c r="CEJ58" s="161"/>
      <c r="CEK58" s="161"/>
      <c r="CEL58" s="161"/>
      <c r="CEM58" s="161"/>
      <c r="CEN58" s="161"/>
      <c r="CEO58" s="161"/>
      <c r="CEP58" s="161"/>
      <c r="CEQ58" s="161"/>
      <c r="CER58" s="161"/>
      <c r="CES58" s="161"/>
      <c r="CET58" s="161"/>
      <c r="CEU58" s="161"/>
      <c r="CEV58" s="161"/>
      <c r="CEW58" s="161"/>
      <c r="CEX58" s="161"/>
      <c r="CEY58" s="161"/>
      <c r="CEZ58" s="161"/>
      <c r="CFA58" s="161"/>
      <c r="CFB58" s="161"/>
      <c r="CFC58" s="161"/>
      <c r="CFD58" s="161"/>
      <c r="CFE58" s="161"/>
      <c r="CFF58" s="161"/>
      <c r="CFG58" s="161"/>
      <c r="CFH58" s="161"/>
      <c r="CFI58" s="161"/>
      <c r="CFJ58" s="161"/>
      <c r="CFK58" s="161"/>
      <c r="CFL58" s="161"/>
      <c r="CFM58" s="161"/>
      <c r="CFN58" s="161"/>
      <c r="CFO58" s="161"/>
      <c r="CFP58" s="161"/>
      <c r="CFQ58" s="161"/>
      <c r="CFR58" s="161"/>
      <c r="CFS58" s="161"/>
      <c r="CFT58" s="161"/>
      <c r="CFU58" s="161"/>
      <c r="CFV58" s="161"/>
      <c r="CFW58" s="161"/>
      <c r="CFX58" s="161"/>
      <c r="CFY58" s="161"/>
      <c r="CFZ58" s="161"/>
      <c r="CGA58" s="161"/>
      <c r="CGB58" s="161"/>
      <c r="CGC58" s="161"/>
      <c r="CGD58" s="161"/>
      <c r="CGE58" s="161"/>
      <c r="CGF58" s="161"/>
      <c r="CGG58" s="161"/>
      <c r="CGH58" s="161"/>
      <c r="CGI58" s="161"/>
      <c r="CGJ58" s="161"/>
      <c r="CGK58" s="161"/>
      <c r="CGL58" s="161"/>
      <c r="CGM58" s="161"/>
      <c r="CGN58" s="161"/>
      <c r="CGO58" s="161"/>
      <c r="CGP58" s="161"/>
      <c r="CGQ58" s="161"/>
      <c r="CGR58" s="161"/>
      <c r="CGS58" s="161"/>
      <c r="CGT58" s="161"/>
      <c r="CGU58" s="161"/>
      <c r="CGV58" s="161"/>
      <c r="CGW58" s="161"/>
      <c r="CGX58" s="161"/>
      <c r="CGY58" s="161"/>
      <c r="CGZ58" s="161"/>
      <c r="CHA58" s="161"/>
      <c r="CHB58" s="161"/>
      <c r="CHC58" s="161"/>
      <c r="CHD58" s="161"/>
      <c r="CHE58" s="161"/>
      <c r="CHF58" s="161"/>
      <c r="CHG58" s="161"/>
      <c r="CHH58" s="161"/>
      <c r="CHI58" s="161"/>
      <c r="CHJ58" s="161"/>
      <c r="CHK58" s="161"/>
      <c r="CHL58" s="161"/>
      <c r="CHM58" s="161"/>
      <c r="CHN58" s="161"/>
      <c r="CHO58" s="161"/>
      <c r="CHP58" s="161"/>
      <c r="CHQ58" s="161"/>
      <c r="CHR58" s="161"/>
      <c r="CHS58" s="161"/>
      <c r="CHT58" s="161"/>
      <c r="CHU58" s="161"/>
      <c r="CHV58" s="161"/>
      <c r="CHW58" s="161"/>
      <c r="CHX58" s="161"/>
      <c r="CHY58" s="161"/>
      <c r="CHZ58" s="161"/>
      <c r="CIA58" s="161"/>
      <c r="CIB58" s="161"/>
      <c r="CIC58" s="161"/>
      <c r="CID58" s="161"/>
      <c r="CIE58" s="161"/>
      <c r="CIF58" s="161"/>
      <c r="CIG58" s="161"/>
      <c r="CIH58" s="161"/>
      <c r="CII58" s="161"/>
      <c r="CIJ58" s="161"/>
      <c r="CIK58" s="161"/>
      <c r="CIL58" s="161"/>
      <c r="CIM58" s="161"/>
      <c r="CIN58" s="161"/>
      <c r="CIO58" s="161"/>
      <c r="CIP58" s="161"/>
      <c r="CIQ58" s="161"/>
      <c r="CIR58" s="161"/>
      <c r="CIS58" s="161"/>
      <c r="CIT58" s="161"/>
      <c r="CIU58" s="161"/>
      <c r="CIV58" s="161"/>
      <c r="CIW58" s="161"/>
      <c r="CIX58" s="161"/>
      <c r="CIY58" s="161"/>
      <c r="CIZ58" s="161"/>
      <c r="CJA58" s="161"/>
      <c r="CJB58" s="161"/>
      <c r="CJC58" s="161"/>
      <c r="CJD58" s="161"/>
      <c r="CJE58" s="161"/>
      <c r="CJF58" s="161"/>
      <c r="CJG58" s="161"/>
      <c r="CJH58" s="161"/>
      <c r="CJI58" s="161"/>
      <c r="CJJ58" s="161"/>
      <c r="CJK58" s="161"/>
      <c r="CJL58" s="161"/>
      <c r="CJM58" s="161"/>
      <c r="CJN58" s="161"/>
      <c r="CJO58" s="161"/>
      <c r="CJP58" s="161"/>
      <c r="CJQ58" s="161"/>
      <c r="CJR58" s="161"/>
      <c r="CJS58" s="161"/>
      <c r="CJT58" s="161"/>
      <c r="CJU58" s="161"/>
      <c r="CJV58" s="161"/>
      <c r="CJW58" s="161"/>
      <c r="CJX58" s="161"/>
      <c r="CJY58" s="161"/>
      <c r="CJZ58" s="161"/>
      <c r="CKA58" s="161"/>
      <c r="CKB58" s="161"/>
      <c r="CKC58" s="161"/>
      <c r="CKD58" s="161"/>
      <c r="CKE58" s="161"/>
      <c r="CKF58" s="161"/>
      <c r="CKG58" s="161"/>
      <c r="CKH58" s="161"/>
      <c r="CKI58" s="161"/>
      <c r="CKJ58" s="161"/>
      <c r="CKK58" s="161"/>
      <c r="CKL58" s="161"/>
      <c r="CKM58" s="161"/>
      <c r="CKN58" s="161"/>
      <c r="CKO58" s="161"/>
      <c r="CKP58" s="161"/>
      <c r="CKQ58" s="161"/>
      <c r="CKR58" s="161"/>
      <c r="CKS58" s="161"/>
      <c r="CKT58" s="161"/>
      <c r="CKU58" s="161"/>
      <c r="CKV58" s="161"/>
      <c r="CKW58" s="161"/>
      <c r="CKX58" s="161"/>
      <c r="CKY58" s="161"/>
      <c r="CKZ58" s="161"/>
      <c r="CLA58" s="161"/>
      <c r="CLB58" s="161"/>
      <c r="CLC58" s="161"/>
      <c r="CLD58" s="161"/>
      <c r="CLE58" s="161"/>
      <c r="CLF58" s="161"/>
      <c r="CLG58" s="161"/>
      <c r="CLH58" s="161"/>
      <c r="CLI58" s="161"/>
      <c r="CLJ58" s="161"/>
      <c r="CLK58" s="161"/>
      <c r="CLL58" s="161"/>
      <c r="CLM58" s="161"/>
      <c r="CLN58" s="161"/>
      <c r="CLO58" s="161"/>
      <c r="CLP58" s="161"/>
      <c r="CLQ58" s="161"/>
      <c r="CLR58" s="161"/>
      <c r="CLS58" s="161"/>
      <c r="CLT58" s="161"/>
      <c r="CLU58" s="161"/>
      <c r="CLV58" s="161"/>
      <c r="CLW58" s="161"/>
      <c r="CLX58" s="161"/>
      <c r="CLY58" s="161"/>
      <c r="CLZ58" s="161"/>
      <c r="CMA58" s="161"/>
      <c r="CMB58" s="161"/>
      <c r="CMC58" s="161"/>
      <c r="CMD58" s="161"/>
      <c r="CME58" s="161"/>
      <c r="CMF58" s="161"/>
      <c r="CMG58" s="161"/>
      <c r="CMH58" s="161"/>
      <c r="CMI58" s="161"/>
      <c r="CMJ58" s="161"/>
      <c r="CMK58" s="161"/>
      <c r="CML58" s="161"/>
      <c r="CMM58" s="161"/>
      <c r="CMN58" s="161"/>
      <c r="CMO58" s="161"/>
      <c r="CMP58" s="161"/>
      <c r="CMQ58" s="161"/>
      <c r="CMR58" s="161"/>
      <c r="CMS58" s="161"/>
      <c r="CMT58" s="161"/>
      <c r="CMU58" s="161"/>
      <c r="CMV58" s="161"/>
      <c r="CMW58" s="161"/>
      <c r="CMX58" s="161"/>
      <c r="CMY58" s="161"/>
      <c r="CMZ58" s="161"/>
      <c r="CNA58" s="161"/>
      <c r="CNB58" s="161"/>
      <c r="CNC58" s="161"/>
      <c r="CND58" s="161"/>
      <c r="CNE58" s="161"/>
      <c r="CNF58" s="161"/>
      <c r="CNG58" s="161"/>
      <c r="CNH58" s="161"/>
      <c r="CNI58" s="161"/>
      <c r="CNJ58" s="161"/>
      <c r="CNK58" s="161"/>
      <c r="CNL58" s="161"/>
      <c r="CNM58" s="161"/>
      <c r="CNN58" s="161"/>
      <c r="CNO58" s="161"/>
      <c r="CNP58" s="161"/>
      <c r="CNQ58" s="161"/>
      <c r="CNR58" s="161"/>
      <c r="CNS58" s="161"/>
      <c r="CNT58" s="161"/>
      <c r="CNU58" s="161"/>
      <c r="CNV58" s="161"/>
      <c r="CNW58" s="161"/>
      <c r="CNX58" s="161"/>
      <c r="CNY58" s="161"/>
      <c r="CNZ58" s="161"/>
      <c r="COA58" s="161"/>
      <c r="COB58" s="161"/>
      <c r="COC58" s="161"/>
      <c r="COD58" s="161"/>
      <c r="COE58" s="161"/>
      <c r="COF58" s="161"/>
      <c r="COG58" s="161"/>
      <c r="COH58" s="161"/>
      <c r="COI58" s="161"/>
      <c r="COJ58" s="161"/>
      <c r="COK58" s="161"/>
      <c r="COL58" s="161"/>
      <c r="COM58" s="161"/>
      <c r="CON58" s="161"/>
      <c r="COO58" s="161"/>
      <c r="COP58" s="161"/>
      <c r="COQ58" s="161"/>
      <c r="COR58" s="161"/>
      <c r="COS58" s="161"/>
      <c r="COT58" s="161"/>
      <c r="COU58" s="161"/>
      <c r="COV58" s="161"/>
      <c r="COW58" s="161"/>
      <c r="COX58" s="161"/>
      <c r="COY58" s="161"/>
      <c r="COZ58" s="161"/>
      <c r="CPA58" s="161"/>
      <c r="CPB58" s="161"/>
      <c r="CPC58" s="161"/>
      <c r="CPD58" s="161"/>
      <c r="CPE58" s="161"/>
      <c r="CPF58" s="161"/>
      <c r="CPG58" s="161"/>
      <c r="CPH58" s="161"/>
      <c r="CPI58" s="161"/>
      <c r="CPJ58" s="161"/>
      <c r="CPK58" s="161"/>
      <c r="CPL58" s="161"/>
      <c r="CPM58" s="161"/>
      <c r="CPN58" s="161"/>
      <c r="CPO58" s="161"/>
      <c r="CPP58" s="161"/>
      <c r="CPQ58" s="161"/>
      <c r="CPR58" s="161"/>
      <c r="CPS58" s="161"/>
      <c r="CPT58" s="161"/>
      <c r="CPU58" s="161"/>
      <c r="CPV58" s="161"/>
      <c r="CPW58" s="161"/>
      <c r="CPX58" s="161"/>
      <c r="CPY58" s="161"/>
      <c r="CPZ58" s="161"/>
      <c r="CQA58" s="161"/>
      <c r="CQB58" s="161"/>
      <c r="CQC58" s="161"/>
      <c r="CQD58" s="161"/>
      <c r="CQE58" s="161"/>
      <c r="CQF58" s="161"/>
      <c r="CQG58" s="161"/>
      <c r="CQH58" s="161"/>
      <c r="CQI58" s="161"/>
      <c r="CQJ58" s="161"/>
      <c r="CQK58" s="161"/>
      <c r="CQL58" s="161"/>
      <c r="CQM58" s="161"/>
      <c r="CQN58" s="161"/>
      <c r="CQO58" s="161"/>
      <c r="CQP58" s="161"/>
      <c r="CQQ58" s="161"/>
      <c r="CQR58" s="161"/>
      <c r="CQS58" s="161"/>
      <c r="CQT58" s="161"/>
      <c r="CQU58" s="161"/>
      <c r="CQV58" s="161"/>
      <c r="CQW58" s="161"/>
      <c r="CQX58" s="161"/>
      <c r="CQY58" s="161"/>
      <c r="CQZ58" s="161"/>
      <c r="CRA58" s="161"/>
      <c r="CRB58" s="161"/>
      <c r="CRC58" s="161"/>
      <c r="CRD58" s="161"/>
      <c r="CRE58" s="161"/>
      <c r="CRF58" s="161"/>
      <c r="CRG58" s="161"/>
      <c r="CRH58" s="161"/>
      <c r="CRI58" s="161"/>
      <c r="CRJ58" s="161"/>
      <c r="CRK58" s="161"/>
      <c r="CRL58" s="161"/>
      <c r="CRM58" s="161"/>
      <c r="CRN58" s="161"/>
      <c r="CRO58" s="161"/>
      <c r="CRP58" s="161"/>
      <c r="CRQ58" s="161"/>
      <c r="CRR58" s="161"/>
      <c r="CRS58" s="161"/>
      <c r="CRT58" s="161"/>
      <c r="CRU58" s="161"/>
      <c r="CRV58" s="161"/>
      <c r="CRW58" s="161"/>
      <c r="CRX58" s="161"/>
      <c r="CRY58" s="161"/>
      <c r="CRZ58" s="161"/>
      <c r="CSA58" s="161"/>
      <c r="CSB58" s="161"/>
      <c r="CSC58" s="161"/>
      <c r="CSD58" s="161"/>
      <c r="CSE58" s="161"/>
      <c r="CSF58" s="161"/>
      <c r="CSG58" s="161"/>
      <c r="CSH58" s="161"/>
      <c r="CSI58" s="161"/>
      <c r="CSJ58" s="161"/>
      <c r="CSK58" s="161"/>
      <c r="CSL58" s="161"/>
      <c r="CSM58" s="161"/>
      <c r="CSN58" s="161"/>
      <c r="CSO58" s="161"/>
      <c r="CSP58" s="161"/>
      <c r="CSQ58" s="161"/>
      <c r="CSR58" s="161"/>
      <c r="CSS58" s="161"/>
      <c r="CST58" s="161"/>
      <c r="CSU58" s="161"/>
      <c r="CSV58" s="161"/>
      <c r="CSW58" s="161"/>
      <c r="CSX58" s="161"/>
      <c r="CSY58" s="161"/>
      <c r="CSZ58" s="161"/>
      <c r="CTA58" s="161"/>
      <c r="CTB58" s="161"/>
      <c r="CTC58" s="161"/>
      <c r="CTD58" s="161"/>
      <c r="CTE58" s="161"/>
      <c r="CTF58" s="161"/>
      <c r="CTG58" s="161"/>
      <c r="CTH58" s="161"/>
      <c r="CTI58" s="161"/>
      <c r="CTJ58" s="161"/>
      <c r="CTK58" s="161"/>
      <c r="CTL58" s="161"/>
      <c r="CTM58" s="161"/>
      <c r="CTN58" s="161"/>
      <c r="CTO58" s="161"/>
      <c r="CTP58" s="161"/>
      <c r="CTQ58" s="161"/>
      <c r="CTR58" s="161"/>
      <c r="CTS58" s="161"/>
      <c r="CTT58" s="161"/>
      <c r="CTU58" s="161"/>
      <c r="CTV58" s="161"/>
      <c r="CTW58" s="161"/>
      <c r="CTX58" s="161"/>
      <c r="CTY58" s="161"/>
      <c r="CTZ58" s="161"/>
      <c r="CUA58" s="161"/>
      <c r="CUB58" s="161"/>
      <c r="CUC58" s="161"/>
      <c r="CUD58" s="161"/>
      <c r="CUE58" s="161"/>
      <c r="CUF58" s="161"/>
      <c r="CUG58" s="161"/>
      <c r="CUH58" s="161"/>
      <c r="CUI58" s="161"/>
      <c r="CUJ58" s="161"/>
      <c r="CUK58" s="161"/>
      <c r="CUL58" s="161"/>
      <c r="CUM58" s="161"/>
      <c r="CUN58" s="161"/>
      <c r="CUO58" s="161"/>
      <c r="CUP58" s="161"/>
      <c r="CUQ58" s="161"/>
      <c r="CUR58" s="161"/>
      <c r="CUS58" s="161"/>
      <c r="CUT58" s="161"/>
      <c r="CUU58" s="161"/>
      <c r="CUV58" s="161"/>
      <c r="CUW58" s="161"/>
      <c r="CUX58" s="161"/>
      <c r="CUY58" s="161"/>
      <c r="CUZ58" s="161"/>
      <c r="CVA58" s="161"/>
      <c r="CVB58" s="161"/>
      <c r="CVC58" s="161"/>
      <c r="CVD58" s="161"/>
      <c r="CVE58" s="161"/>
      <c r="CVF58" s="161"/>
      <c r="CVG58" s="161"/>
      <c r="CVH58" s="161"/>
      <c r="CVI58" s="161"/>
      <c r="CVJ58" s="161"/>
      <c r="CVK58" s="161"/>
      <c r="CVL58" s="161"/>
      <c r="CVM58" s="161"/>
      <c r="CVN58" s="161"/>
      <c r="CVO58" s="161"/>
      <c r="CVP58" s="161"/>
      <c r="CVQ58" s="161"/>
      <c r="CVR58" s="161"/>
      <c r="CVS58" s="161"/>
      <c r="CVT58" s="161"/>
      <c r="CVU58" s="161"/>
      <c r="CVV58" s="161"/>
      <c r="CVW58" s="161"/>
      <c r="CVX58" s="161"/>
      <c r="CVY58" s="161"/>
      <c r="CVZ58" s="161"/>
      <c r="CWA58" s="161"/>
      <c r="CWB58" s="161"/>
      <c r="CWC58" s="161"/>
      <c r="CWD58" s="161"/>
      <c r="CWE58" s="161"/>
      <c r="CWF58" s="161"/>
      <c r="CWG58" s="161"/>
      <c r="CWH58" s="161"/>
      <c r="CWI58" s="161"/>
      <c r="CWJ58" s="161"/>
      <c r="CWK58" s="161"/>
      <c r="CWL58" s="161"/>
      <c r="CWM58" s="161"/>
      <c r="CWN58" s="161"/>
      <c r="CWO58" s="161"/>
      <c r="CWP58" s="161"/>
      <c r="CWQ58" s="161"/>
      <c r="CWR58" s="161"/>
      <c r="CWS58" s="161"/>
      <c r="CWT58" s="161"/>
      <c r="CWU58" s="161"/>
      <c r="CWV58" s="161"/>
      <c r="CWW58" s="161"/>
      <c r="CWX58" s="161"/>
      <c r="CWY58" s="161"/>
      <c r="CWZ58" s="161"/>
      <c r="CXA58" s="161"/>
      <c r="CXB58" s="161"/>
      <c r="CXC58" s="161"/>
      <c r="CXD58" s="161"/>
      <c r="CXE58" s="161"/>
      <c r="CXF58" s="161"/>
      <c r="CXG58" s="161"/>
      <c r="CXH58" s="161"/>
      <c r="CXI58" s="161"/>
      <c r="CXJ58" s="161"/>
      <c r="CXK58" s="161"/>
      <c r="CXL58" s="161"/>
      <c r="CXM58" s="161"/>
      <c r="CXN58" s="161"/>
      <c r="CXO58" s="161"/>
      <c r="CXP58" s="161"/>
      <c r="CXQ58" s="161"/>
      <c r="CXR58" s="161"/>
      <c r="CXS58" s="161"/>
      <c r="CXT58" s="161"/>
      <c r="CXU58" s="161"/>
      <c r="CXV58" s="161"/>
      <c r="CXW58" s="161"/>
      <c r="CXX58" s="161"/>
      <c r="CXY58" s="161"/>
      <c r="CXZ58" s="161"/>
      <c r="CYA58" s="161"/>
      <c r="CYB58" s="161"/>
      <c r="CYC58" s="161"/>
      <c r="CYD58" s="161"/>
      <c r="CYE58" s="161"/>
      <c r="CYF58" s="161"/>
      <c r="CYG58" s="161"/>
      <c r="CYH58" s="161"/>
    </row>
    <row r="59" spans="1:2686" s="161" customFormat="1" x14ac:dyDescent="0.25">
      <c r="A59" s="16" t="s">
        <v>953</v>
      </c>
      <c r="B59" s="14" t="s">
        <v>954</v>
      </c>
      <c r="C59" s="14" t="s">
        <v>444</v>
      </c>
      <c r="D59" s="139">
        <v>6489</v>
      </c>
      <c r="E59" s="173"/>
      <c r="F59" s="173"/>
      <c r="G59" s="14" t="s">
        <v>955</v>
      </c>
      <c r="H59" s="160" t="s">
        <v>956</v>
      </c>
      <c r="I59" s="14" t="s">
        <v>957</v>
      </c>
      <c r="J59" s="160" t="s">
        <v>958</v>
      </c>
      <c r="K59" s="14"/>
      <c r="L59" s="14"/>
      <c r="M59" s="14"/>
      <c r="N59" s="14"/>
      <c r="O59" s="14"/>
      <c r="P59" s="14"/>
      <c r="Q59" s="14"/>
      <c r="R59" s="14"/>
      <c r="S59" s="14"/>
      <c r="T59" s="14"/>
      <c r="U59" s="14"/>
      <c r="V59" s="14"/>
      <c r="W59" s="14"/>
      <c r="X59" s="14"/>
      <c r="Y59" s="14"/>
      <c r="Z59" s="14" t="s">
        <v>29</v>
      </c>
    </row>
    <row r="60" spans="1:2686" s="163" customFormat="1" ht="33" x14ac:dyDescent="0.25">
      <c r="A60" s="16" t="s">
        <v>471</v>
      </c>
      <c r="B60" s="14" t="s">
        <v>959</v>
      </c>
      <c r="C60" s="14" t="s">
        <v>75</v>
      </c>
      <c r="D60" s="139">
        <v>6510</v>
      </c>
      <c r="E60" s="139" t="s">
        <v>1214</v>
      </c>
      <c r="F60" s="139" t="s">
        <v>1213</v>
      </c>
      <c r="G60" s="14" t="s">
        <v>1508</v>
      </c>
      <c r="H60" s="160" t="s">
        <v>1509</v>
      </c>
      <c r="I60" s="14" t="s">
        <v>960</v>
      </c>
      <c r="J60" s="160" t="s">
        <v>961</v>
      </c>
      <c r="K60" s="14"/>
      <c r="L60" s="14"/>
      <c r="M60" s="14"/>
      <c r="N60" s="14"/>
      <c r="O60" s="14"/>
      <c r="P60" s="14"/>
      <c r="Q60" s="14"/>
      <c r="R60" s="14"/>
      <c r="S60" s="14"/>
      <c r="T60" s="14"/>
      <c r="U60" s="14"/>
      <c r="V60" s="14"/>
      <c r="W60" s="14"/>
      <c r="X60" s="14"/>
      <c r="Y60" s="14"/>
      <c r="Z60" s="14" t="s">
        <v>29</v>
      </c>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c r="CQ60" s="161"/>
      <c r="CR60" s="161"/>
      <c r="CS60" s="161"/>
      <c r="CT60" s="161"/>
      <c r="CU60" s="161"/>
      <c r="CV60" s="161"/>
      <c r="CW60" s="161"/>
      <c r="CX60" s="161"/>
      <c r="CY60" s="161"/>
      <c r="CZ60" s="161"/>
      <c r="DA60" s="161"/>
      <c r="DB60" s="161"/>
      <c r="DC60" s="161"/>
      <c r="DD60" s="161"/>
      <c r="DE60" s="161"/>
      <c r="DF60" s="161"/>
      <c r="DG60" s="161"/>
      <c r="DH60" s="161"/>
      <c r="DI60" s="161"/>
      <c r="DJ60" s="161"/>
      <c r="DK60" s="161"/>
      <c r="DL60" s="161"/>
      <c r="DM60" s="161"/>
      <c r="DN60" s="161"/>
      <c r="DO60" s="161"/>
      <c r="DP60" s="161"/>
      <c r="DQ60" s="161"/>
      <c r="DR60" s="161"/>
      <c r="DS60" s="161"/>
      <c r="DT60" s="161"/>
      <c r="DU60" s="161"/>
      <c r="DV60" s="161"/>
      <c r="DW60" s="161"/>
      <c r="DX60" s="161"/>
      <c r="DY60" s="161"/>
      <c r="DZ60" s="161"/>
      <c r="EA60" s="161"/>
      <c r="EB60" s="161"/>
      <c r="EC60" s="161"/>
      <c r="ED60" s="161"/>
      <c r="EE60" s="161"/>
      <c r="EF60" s="161"/>
      <c r="EG60" s="161"/>
      <c r="EH60" s="161"/>
      <c r="EI60" s="161"/>
      <c r="EJ60" s="161"/>
      <c r="EK60" s="161"/>
      <c r="EL60" s="161"/>
      <c r="EM60" s="161"/>
      <c r="EN60" s="161"/>
      <c r="EO60" s="161"/>
      <c r="EP60" s="161"/>
      <c r="EQ60" s="161"/>
      <c r="ER60" s="161"/>
      <c r="ES60" s="161"/>
      <c r="ET60" s="161"/>
      <c r="EU60" s="161"/>
      <c r="EV60" s="161"/>
      <c r="EW60" s="161"/>
      <c r="EX60" s="161"/>
      <c r="EY60" s="161"/>
      <c r="EZ60" s="161"/>
      <c r="FA60" s="161"/>
      <c r="FB60" s="161"/>
      <c r="FC60" s="161"/>
      <c r="FD60" s="161"/>
      <c r="FE60" s="161"/>
      <c r="FF60" s="161"/>
      <c r="FG60" s="161"/>
      <c r="FH60" s="161"/>
      <c r="FI60" s="161"/>
      <c r="FJ60" s="161"/>
      <c r="FK60" s="161"/>
      <c r="FL60" s="161"/>
      <c r="FM60" s="161"/>
      <c r="FN60" s="161"/>
      <c r="FO60" s="161"/>
      <c r="FP60" s="161"/>
      <c r="FQ60" s="161"/>
      <c r="FR60" s="161"/>
      <c r="FS60" s="161"/>
      <c r="FT60" s="161"/>
      <c r="FU60" s="161"/>
      <c r="FV60" s="161"/>
      <c r="FW60" s="161"/>
      <c r="FX60" s="161"/>
      <c r="FY60" s="161"/>
      <c r="FZ60" s="161"/>
      <c r="GA60" s="161"/>
      <c r="GB60" s="161"/>
      <c r="GC60" s="161"/>
      <c r="GD60" s="161"/>
      <c r="GE60" s="161"/>
      <c r="GF60" s="161"/>
      <c r="GG60" s="161"/>
      <c r="GH60" s="161"/>
      <c r="GI60" s="161"/>
      <c r="GJ60" s="161"/>
      <c r="GK60" s="161"/>
      <c r="GL60" s="161"/>
      <c r="GM60" s="161"/>
      <c r="GN60" s="161"/>
      <c r="GO60" s="161"/>
      <c r="GP60" s="161"/>
      <c r="GQ60" s="161"/>
      <c r="GR60" s="161"/>
      <c r="GS60" s="161"/>
      <c r="GT60" s="161"/>
      <c r="GU60" s="161"/>
      <c r="GV60" s="161"/>
      <c r="GW60" s="161"/>
      <c r="GX60" s="161"/>
      <c r="GY60" s="161"/>
      <c r="GZ60" s="161"/>
      <c r="HA60" s="161"/>
      <c r="HB60" s="161"/>
      <c r="HC60" s="161"/>
      <c r="HD60" s="161"/>
      <c r="HE60" s="161"/>
      <c r="HF60" s="161"/>
      <c r="HG60" s="161"/>
      <c r="HH60" s="161"/>
      <c r="HI60" s="161"/>
      <c r="HJ60" s="161"/>
      <c r="HK60" s="161"/>
      <c r="HL60" s="161"/>
      <c r="HM60" s="161"/>
      <c r="HN60" s="161"/>
      <c r="HO60" s="161"/>
      <c r="HP60" s="161"/>
      <c r="HQ60" s="161"/>
      <c r="HR60" s="161"/>
      <c r="HS60" s="161"/>
      <c r="HT60" s="161"/>
      <c r="HU60" s="161"/>
      <c r="HV60" s="161"/>
      <c r="HW60" s="161"/>
      <c r="HX60" s="161"/>
      <c r="HY60" s="161"/>
      <c r="HZ60" s="161"/>
      <c r="IA60" s="161"/>
      <c r="IB60" s="161"/>
      <c r="IC60" s="161"/>
      <c r="ID60" s="161"/>
      <c r="IE60" s="161"/>
      <c r="IF60" s="161"/>
      <c r="IG60" s="161"/>
      <c r="IH60" s="161"/>
      <c r="II60" s="161"/>
      <c r="IJ60" s="161"/>
      <c r="IK60" s="161"/>
      <c r="IL60" s="161"/>
      <c r="IM60" s="161"/>
      <c r="IN60" s="161"/>
      <c r="IO60" s="161"/>
      <c r="IP60" s="161"/>
      <c r="IQ60" s="161"/>
      <c r="IR60" s="161"/>
      <c r="IS60" s="161"/>
      <c r="IT60" s="161"/>
      <c r="IU60" s="161"/>
      <c r="IV60" s="161"/>
      <c r="IW60" s="161"/>
      <c r="IX60" s="161"/>
      <c r="IY60" s="161"/>
      <c r="IZ60" s="161"/>
      <c r="JA60" s="161"/>
      <c r="JB60" s="161"/>
      <c r="JC60" s="161"/>
      <c r="JD60" s="161"/>
      <c r="JE60" s="161"/>
      <c r="JF60" s="161"/>
      <c r="JG60" s="161"/>
      <c r="JH60" s="161"/>
      <c r="JI60" s="161"/>
      <c r="JJ60" s="161"/>
      <c r="JK60" s="161"/>
      <c r="JL60" s="161"/>
      <c r="JM60" s="161"/>
      <c r="JN60" s="161"/>
      <c r="JO60" s="161"/>
      <c r="JP60" s="161"/>
      <c r="JQ60" s="161"/>
      <c r="JR60" s="161"/>
      <c r="JS60" s="161"/>
      <c r="JT60" s="161"/>
      <c r="JU60" s="161"/>
      <c r="JV60" s="161"/>
      <c r="JW60" s="161"/>
      <c r="JX60" s="161"/>
      <c r="JY60" s="161"/>
      <c r="JZ60" s="161"/>
      <c r="KA60" s="161"/>
      <c r="KB60" s="161"/>
      <c r="KC60" s="161"/>
      <c r="KD60" s="161"/>
      <c r="KE60" s="161"/>
      <c r="KF60" s="161"/>
      <c r="KG60" s="161"/>
      <c r="KH60" s="161"/>
      <c r="KI60" s="161"/>
      <c r="KJ60" s="161"/>
      <c r="KK60" s="161"/>
      <c r="KL60" s="161"/>
      <c r="KM60" s="161"/>
      <c r="KN60" s="161"/>
      <c r="KO60" s="161"/>
      <c r="KP60" s="161"/>
      <c r="KQ60" s="161"/>
      <c r="KR60" s="161"/>
      <c r="KS60" s="161"/>
      <c r="KT60" s="161"/>
      <c r="KU60" s="161"/>
      <c r="KV60" s="161"/>
      <c r="KW60" s="161"/>
      <c r="KX60" s="161"/>
      <c r="KY60" s="161"/>
      <c r="KZ60" s="161"/>
      <c r="LA60" s="161"/>
      <c r="LB60" s="161"/>
      <c r="LC60" s="161"/>
      <c r="LD60" s="161"/>
      <c r="LE60" s="161"/>
      <c r="LF60" s="161"/>
      <c r="LG60" s="161"/>
      <c r="LH60" s="161"/>
      <c r="LI60" s="161"/>
      <c r="LJ60" s="161"/>
      <c r="LK60" s="161"/>
      <c r="LL60" s="161"/>
      <c r="LM60" s="161"/>
      <c r="LN60" s="161"/>
      <c r="LO60" s="161"/>
      <c r="LP60" s="161"/>
      <c r="LQ60" s="161"/>
      <c r="LR60" s="161"/>
      <c r="LS60" s="161"/>
      <c r="LT60" s="161"/>
      <c r="LU60" s="161"/>
      <c r="LV60" s="161"/>
      <c r="LW60" s="161"/>
      <c r="LX60" s="161"/>
      <c r="LY60" s="161"/>
      <c r="LZ60" s="161"/>
      <c r="MA60" s="161"/>
      <c r="MB60" s="161"/>
      <c r="MC60" s="161"/>
      <c r="MD60" s="161"/>
      <c r="ME60" s="161"/>
      <c r="MF60" s="161"/>
      <c r="MG60" s="161"/>
      <c r="MH60" s="161"/>
      <c r="MI60" s="161"/>
      <c r="MJ60" s="161"/>
      <c r="MK60" s="161"/>
      <c r="ML60" s="161"/>
      <c r="MM60" s="161"/>
      <c r="MN60" s="161"/>
      <c r="MO60" s="161"/>
      <c r="MP60" s="161"/>
      <c r="MQ60" s="161"/>
      <c r="MR60" s="161"/>
      <c r="MS60" s="161"/>
      <c r="MT60" s="161"/>
      <c r="MU60" s="161"/>
      <c r="MV60" s="161"/>
      <c r="MW60" s="161"/>
      <c r="MX60" s="161"/>
      <c r="MY60" s="161"/>
      <c r="MZ60" s="161"/>
      <c r="NA60" s="161"/>
      <c r="NB60" s="161"/>
      <c r="NC60" s="161"/>
      <c r="ND60" s="161"/>
      <c r="NE60" s="161"/>
      <c r="NF60" s="161"/>
      <c r="NG60" s="161"/>
      <c r="NH60" s="161"/>
      <c r="NI60" s="161"/>
      <c r="NJ60" s="161"/>
      <c r="NK60" s="161"/>
      <c r="NL60" s="161"/>
      <c r="NM60" s="161"/>
      <c r="NN60" s="161"/>
      <c r="NO60" s="161"/>
      <c r="NP60" s="161"/>
      <c r="NQ60" s="161"/>
      <c r="NR60" s="161"/>
      <c r="NS60" s="161"/>
      <c r="NT60" s="161"/>
      <c r="NU60" s="161"/>
      <c r="NV60" s="161"/>
      <c r="NW60" s="161"/>
      <c r="NX60" s="161"/>
      <c r="NY60" s="161"/>
      <c r="NZ60" s="161"/>
      <c r="OA60" s="161"/>
      <c r="OB60" s="161"/>
      <c r="OC60" s="161"/>
      <c r="OD60" s="161"/>
      <c r="OE60" s="161"/>
      <c r="OF60" s="161"/>
      <c r="OG60" s="161"/>
      <c r="OH60" s="161"/>
      <c r="OI60" s="161"/>
      <c r="OJ60" s="161"/>
      <c r="OK60" s="161"/>
      <c r="OL60" s="161"/>
      <c r="OM60" s="161"/>
      <c r="ON60" s="161"/>
      <c r="OO60" s="161"/>
      <c r="OP60" s="161"/>
      <c r="OQ60" s="161"/>
      <c r="OR60" s="161"/>
      <c r="OS60" s="161"/>
      <c r="OT60" s="161"/>
      <c r="OU60" s="161"/>
      <c r="OV60" s="161"/>
      <c r="OW60" s="161"/>
      <c r="OX60" s="161"/>
      <c r="OY60" s="161"/>
      <c r="OZ60" s="161"/>
      <c r="PA60" s="161"/>
      <c r="PB60" s="161"/>
      <c r="PC60" s="161"/>
      <c r="PD60" s="161"/>
      <c r="PE60" s="161"/>
      <c r="PF60" s="161"/>
      <c r="PG60" s="161"/>
      <c r="PH60" s="161"/>
      <c r="PI60" s="161"/>
      <c r="PJ60" s="161"/>
      <c r="PK60" s="161"/>
      <c r="PL60" s="161"/>
      <c r="PM60" s="161"/>
      <c r="PN60" s="161"/>
      <c r="PO60" s="161"/>
      <c r="PP60" s="161"/>
      <c r="PQ60" s="161"/>
      <c r="PR60" s="161"/>
      <c r="PS60" s="161"/>
      <c r="PT60" s="161"/>
      <c r="PU60" s="161"/>
      <c r="PV60" s="161"/>
      <c r="PW60" s="161"/>
      <c r="PX60" s="161"/>
      <c r="PY60" s="161"/>
      <c r="PZ60" s="161"/>
      <c r="QA60" s="161"/>
      <c r="QB60" s="161"/>
      <c r="QC60" s="161"/>
      <c r="QD60" s="161"/>
      <c r="QE60" s="161"/>
      <c r="QF60" s="161"/>
      <c r="QG60" s="161"/>
      <c r="QH60" s="161"/>
      <c r="QI60" s="161"/>
      <c r="QJ60" s="161"/>
      <c r="QK60" s="161"/>
      <c r="QL60" s="161"/>
      <c r="QM60" s="161"/>
      <c r="QN60" s="161"/>
      <c r="QO60" s="161"/>
      <c r="QP60" s="161"/>
      <c r="QQ60" s="161"/>
      <c r="QR60" s="161"/>
      <c r="QS60" s="161"/>
      <c r="QT60" s="161"/>
      <c r="QU60" s="161"/>
      <c r="QV60" s="161"/>
      <c r="QW60" s="161"/>
      <c r="QX60" s="161"/>
      <c r="QY60" s="161"/>
      <c r="QZ60" s="161"/>
      <c r="RA60" s="161"/>
      <c r="RB60" s="161"/>
      <c r="RC60" s="161"/>
      <c r="RD60" s="161"/>
      <c r="RE60" s="161"/>
      <c r="RF60" s="161"/>
      <c r="RG60" s="161"/>
      <c r="RH60" s="161"/>
      <c r="RI60" s="161"/>
      <c r="RJ60" s="161"/>
      <c r="RK60" s="161"/>
      <c r="RL60" s="161"/>
      <c r="RM60" s="161"/>
      <c r="RN60" s="161"/>
      <c r="RO60" s="161"/>
      <c r="RP60" s="161"/>
      <c r="RQ60" s="161"/>
      <c r="RR60" s="161"/>
      <c r="RS60" s="161"/>
      <c r="RT60" s="161"/>
      <c r="RU60" s="161"/>
      <c r="RV60" s="161"/>
      <c r="RW60" s="161"/>
      <c r="RX60" s="161"/>
      <c r="RY60" s="161"/>
      <c r="RZ60" s="161"/>
      <c r="SA60" s="161"/>
      <c r="SB60" s="161"/>
      <c r="SC60" s="161"/>
      <c r="SD60" s="161"/>
      <c r="SE60" s="161"/>
      <c r="SF60" s="161"/>
      <c r="SG60" s="161"/>
      <c r="SH60" s="161"/>
      <c r="SI60" s="161"/>
      <c r="SJ60" s="161"/>
      <c r="SK60" s="161"/>
      <c r="SL60" s="161"/>
      <c r="SM60" s="161"/>
      <c r="SN60" s="161"/>
      <c r="SO60" s="161"/>
      <c r="SP60" s="161"/>
      <c r="SQ60" s="161"/>
      <c r="SR60" s="161"/>
      <c r="SS60" s="161"/>
      <c r="ST60" s="161"/>
      <c r="SU60" s="161"/>
      <c r="SV60" s="161"/>
      <c r="SW60" s="161"/>
      <c r="SX60" s="161"/>
      <c r="SY60" s="161"/>
      <c r="SZ60" s="161"/>
      <c r="TA60" s="161"/>
      <c r="TB60" s="161"/>
      <c r="TC60" s="161"/>
      <c r="TD60" s="161"/>
      <c r="TE60" s="161"/>
      <c r="TF60" s="161"/>
      <c r="TG60" s="161"/>
      <c r="TH60" s="161"/>
      <c r="TI60" s="161"/>
      <c r="TJ60" s="161"/>
      <c r="TK60" s="161"/>
      <c r="TL60" s="161"/>
      <c r="TM60" s="161"/>
      <c r="TN60" s="161"/>
      <c r="TO60" s="161"/>
      <c r="TP60" s="161"/>
      <c r="TQ60" s="161"/>
      <c r="TR60" s="161"/>
      <c r="TS60" s="161"/>
      <c r="TT60" s="161"/>
      <c r="TU60" s="161"/>
      <c r="TV60" s="161"/>
      <c r="TW60" s="161"/>
      <c r="TX60" s="161"/>
      <c r="TY60" s="161"/>
      <c r="TZ60" s="161"/>
      <c r="UA60" s="161"/>
      <c r="UB60" s="161"/>
      <c r="UC60" s="161"/>
      <c r="UD60" s="161"/>
      <c r="UE60" s="161"/>
      <c r="UF60" s="161"/>
      <c r="UG60" s="161"/>
      <c r="UH60" s="161"/>
      <c r="UI60" s="161"/>
      <c r="UJ60" s="161"/>
      <c r="UK60" s="161"/>
      <c r="UL60" s="161"/>
      <c r="UM60" s="161"/>
      <c r="UN60" s="161"/>
      <c r="UO60" s="161"/>
      <c r="UP60" s="161"/>
      <c r="UQ60" s="161"/>
      <c r="UR60" s="161"/>
      <c r="US60" s="161"/>
      <c r="UT60" s="161"/>
      <c r="UU60" s="161"/>
      <c r="UV60" s="161"/>
      <c r="UW60" s="161"/>
      <c r="UX60" s="161"/>
      <c r="UY60" s="161"/>
      <c r="UZ60" s="161"/>
      <c r="VA60" s="161"/>
      <c r="VB60" s="161"/>
      <c r="VC60" s="161"/>
      <c r="VD60" s="161"/>
      <c r="VE60" s="161"/>
      <c r="VF60" s="161"/>
      <c r="VG60" s="161"/>
      <c r="VH60" s="161"/>
      <c r="VI60" s="161"/>
      <c r="VJ60" s="161"/>
      <c r="VK60" s="161"/>
      <c r="VL60" s="161"/>
      <c r="VM60" s="161"/>
      <c r="VN60" s="161"/>
      <c r="VO60" s="161"/>
      <c r="VP60" s="161"/>
      <c r="VQ60" s="161"/>
      <c r="VR60" s="161"/>
      <c r="VS60" s="161"/>
      <c r="VT60" s="161"/>
      <c r="VU60" s="161"/>
      <c r="VV60" s="161"/>
      <c r="VW60" s="161"/>
      <c r="VX60" s="161"/>
      <c r="VY60" s="161"/>
      <c r="VZ60" s="161"/>
      <c r="WA60" s="161"/>
      <c r="WB60" s="161"/>
      <c r="WC60" s="161"/>
      <c r="WD60" s="161"/>
      <c r="WE60" s="161"/>
      <c r="WF60" s="161"/>
      <c r="WG60" s="161"/>
      <c r="WH60" s="161"/>
      <c r="WI60" s="161"/>
      <c r="WJ60" s="161"/>
      <c r="WK60" s="161"/>
      <c r="WL60" s="161"/>
      <c r="WM60" s="161"/>
      <c r="WN60" s="161"/>
      <c r="WO60" s="161"/>
      <c r="WP60" s="161"/>
      <c r="WQ60" s="161"/>
      <c r="WR60" s="161"/>
      <c r="WS60" s="161"/>
      <c r="WT60" s="161"/>
      <c r="WU60" s="161"/>
      <c r="WV60" s="161"/>
      <c r="WW60" s="161"/>
      <c r="WX60" s="161"/>
      <c r="WY60" s="161"/>
      <c r="WZ60" s="161"/>
      <c r="XA60" s="161"/>
      <c r="XB60" s="161"/>
      <c r="XC60" s="161"/>
      <c r="XD60" s="161"/>
      <c r="XE60" s="161"/>
      <c r="XF60" s="161"/>
      <c r="XG60" s="161"/>
      <c r="XH60" s="161"/>
      <c r="XI60" s="161"/>
      <c r="XJ60" s="161"/>
      <c r="XK60" s="161"/>
      <c r="XL60" s="161"/>
      <c r="XM60" s="161"/>
      <c r="XN60" s="161"/>
      <c r="XO60" s="161"/>
      <c r="XP60" s="161"/>
      <c r="XQ60" s="161"/>
      <c r="XR60" s="161"/>
      <c r="XS60" s="161"/>
      <c r="XT60" s="161"/>
      <c r="XU60" s="161"/>
      <c r="XV60" s="161"/>
      <c r="XW60" s="161"/>
      <c r="XX60" s="161"/>
      <c r="XY60" s="161"/>
      <c r="XZ60" s="161"/>
      <c r="YA60" s="161"/>
      <c r="YB60" s="161"/>
      <c r="YC60" s="161"/>
      <c r="YD60" s="161"/>
      <c r="YE60" s="161"/>
      <c r="YF60" s="161"/>
      <c r="YG60" s="161"/>
      <c r="YH60" s="161"/>
      <c r="YI60" s="161"/>
      <c r="YJ60" s="161"/>
      <c r="YK60" s="161"/>
      <c r="YL60" s="161"/>
      <c r="YM60" s="161"/>
      <c r="YN60" s="161"/>
      <c r="YO60" s="161"/>
      <c r="YP60" s="161"/>
      <c r="YQ60" s="161"/>
      <c r="YR60" s="161"/>
      <c r="YS60" s="161"/>
      <c r="YT60" s="161"/>
      <c r="YU60" s="161"/>
      <c r="YV60" s="161"/>
      <c r="YW60" s="161"/>
      <c r="YX60" s="161"/>
      <c r="YY60" s="161"/>
      <c r="YZ60" s="161"/>
      <c r="ZA60" s="161"/>
      <c r="ZB60" s="161"/>
      <c r="ZC60" s="161"/>
      <c r="ZD60" s="161"/>
      <c r="ZE60" s="161"/>
      <c r="ZF60" s="161"/>
      <c r="ZG60" s="161"/>
      <c r="ZH60" s="161"/>
      <c r="ZI60" s="161"/>
      <c r="ZJ60" s="161"/>
      <c r="ZK60" s="161"/>
      <c r="ZL60" s="161"/>
      <c r="ZM60" s="161"/>
      <c r="ZN60" s="161"/>
      <c r="ZO60" s="161"/>
      <c r="ZP60" s="161"/>
      <c r="ZQ60" s="161"/>
      <c r="ZR60" s="161"/>
      <c r="ZS60" s="161"/>
      <c r="ZT60" s="161"/>
      <c r="ZU60" s="161"/>
      <c r="ZV60" s="161"/>
      <c r="ZW60" s="161"/>
      <c r="ZX60" s="161"/>
      <c r="ZY60" s="161"/>
      <c r="ZZ60" s="161"/>
      <c r="AAA60" s="161"/>
      <c r="AAB60" s="161"/>
      <c r="AAC60" s="161"/>
      <c r="AAD60" s="161"/>
      <c r="AAE60" s="161"/>
      <c r="AAF60" s="161"/>
      <c r="AAG60" s="161"/>
      <c r="AAH60" s="161"/>
      <c r="AAI60" s="161"/>
      <c r="AAJ60" s="161"/>
      <c r="AAK60" s="161"/>
      <c r="AAL60" s="161"/>
      <c r="AAM60" s="161"/>
      <c r="AAN60" s="161"/>
      <c r="AAO60" s="161"/>
      <c r="AAP60" s="161"/>
      <c r="AAQ60" s="161"/>
      <c r="AAR60" s="161"/>
      <c r="AAS60" s="161"/>
      <c r="AAT60" s="161"/>
      <c r="AAU60" s="161"/>
      <c r="AAV60" s="161"/>
      <c r="AAW60" s="161"/>
      <c r="AAX60" s="161"/>
      <c r="AAY60" s="161"/>
      <c r="AAZ60" s="161"/>
      <c r="ABA60" s="161"/>
      <c r="ABB60" s="161"/>
      <c r="ABC60" s="161"/>
      <c r="ABD60" s="161"/>
      <c r="ABE60" s="161"/>
      <c r="ABF60" s="161"/>
      <c r="ABG60" s="161"/>
      <c r="ABH60" s="161"/>
      <c r="ABI60" s="161"/>
      <c r="ABJ60" s="161"/>
      <c r="ABK60" s="161"/>
      <c r="ABL60" s="161"/>
      <c r="ABM60" s="161"/>
      <c r="ABN60" s="161"/>
      <c r="ABO60" s="161"/>
      <c r="ABP60" s="161"/>
      <c r="ABQ60" s="161"/>
      <c r="ABR60" s="161"/>
      <c r="ABS60" s="161"/>
      <c r="ABT60" s="161"/>
      <c r="ABU60" s="161"/>
      <c r="ABV60" s="161"/>
      <c r="ABW60" s="161"/>
      <c r="ABX60" s="161"/>
      <c r="ABY60" s="161"/>
      <c r="ABZ60" s="161"/>
      <c r="ACA60" s="161"/>
      <c r="ACB60" s="161"/>
      <c r="ACC60" s="161"/>
      <c r="ACD60" s="161"/>
      <c r="ACE60" s="161"/>
      <c r="ACF60" s="161"/>
      <c r="ACG60" s="161"/>
      <c r="ACH60" s="161"/>
      <c r="ACI60" s="161"/>
      <c r="ACJ60" s="161"/>
      <c r="ACK60" s="161"/>
      <c r="ACL60" s="161"/>
      <c r="ACM60" s="161"/>
      <c r="ACN60" s="161"/>
      <c r="ACO60" s="161"/>
      <c r="ACP60" s="161"/>
      <c r="ACQ60" s="161"/>
      <c r="ACR60" s="161"/>
      <c r="ACS60" s="161"/>
      <c r="ACT60" s="161"/>
      <c r="ACU60" s="161"/>
      <c r="ACV60" s="161"/>
      <c r="ACW60" s="161"/>
      <c r="ACX60" s="161"/>
      <c r="ACY60" s="161"/>
      <c r="ACZ60" s="161"/>
      <c r="ADA60" s="161"/>
      <c r="ADB60" s="161"/>
      <c r="ADC60" s="161"/>
      <c r="ADD60" s="161"/>
      <c r="ADE60" s="161"/>
      <c r="ADF60" s="161"/>
      <c r="ADG60" s="161"/>
      <c r="ADH60" s="161"/>
      <c r="ADI60" s="161"/>
      <c r="ADJ60" s="161"/>
      <c r="ADK60" s="161"/>
      <c r="ADL60" s="161"/>
      <c r="ADM60" s="161"/>
      <c r="ADN60" s="161"/>
      <c r="ADO60" s="161"/>
      <c r="ADP60" s="161"/>
      <c r="ADQ60" s="161"/>
      <c r="ADR60" s="161"/>
      <c r="ADS60" s="161"/>
      <c r="ADT60" s="161"/>
      <c r="ADU60" s="161"/>
      <c r="ADV60" s="161"/>
      <c r="ADW60" s="161"/>
      <c r="ADX60" s="161"/>
      <c r="ADY60" s="161"/>
      <c r="ADZ60" s="161"/>
      <c r="AEA60" s="161"/>
      <c r="AEB60" s="161"/>
      <c r="AEC60" s="161"/>
      <c r="AED60" s="161"/>
      <c r="AEE60" s="161"/>
      <c r="AEF60" s="161"/>
      <c r="AEG60" s="161"/>
      <c r="AEH60" s="161"/>
      <c r="AEI60" s="161"/>
      <c r="AEJ60" s="161"/>
      <c r="AEK60" s="161"/>
      <c r="AEL60" s="161"/>
      <c r="AEM60" s="161"/>
      <c r="AEN60" s="161"/>
      <c r="AEO60" s="161"/>
      <c r="AEP60" s="161"/>
      <c r="AEQ60" s="161"/>
      <c r="AER60" s="161"/>
      <c r="AES60" s="161"/>
      <c r="AET60" s="161"/>
      <c r="AEU60" s="161"/>
      <c r="AEV60" s="161"/>
      <c r="AEW60" s="161"/>
      <c r="AEX60" s="161"/>
      <c r="AEY60" s="161"/>
      <c r="AEZ60" s="161"/>
      <c r="AFA60" s="161"/>
      <c r="AFB60" s="161"/>
      <c r="AFC60" s="161"/>
      <c r="AFD60" s="161"/>
      <c r="AFE60" s="161"/>
      <c r="AFF60" s="161"/>
      <c r="AFG60" s="161"/>
      <c r="AFH60" s="161"/>
      <c r="AFI60" s="161"/>
      <c r="AFJ60" s="161"/>
      <c r="AFK60" s="161"/>
      <c r="AFL60" s="161"/>
      <c r="AFM60" s="161"/>
      <c r="AFN60" s="161"/>
      <c r="AFO60" s="161"/>
      <c r="AFP60" s="161"/>
      <c r="AFQ60" s="161"/>
      <c r="AFR60" s="161"/>
      <c r="AFS60" s="161"/>
      <c r="AFT60" s="161"/>
      <c r="AFU60" s="161"/>
      <c r="AFV60" s="161"/>
      <c r="AFW60" s="161"/>
      <c r="AFX60" s="161"/>
      <c r="AFY60" s="161"/>
      <c r="AFZ60" s="161"/>
      <c r="AGA60" s="161"/>
      <c r="AGB60" s="161"/>
      <c r="AGC60" s="161"/>
      <c r="AGD60" s="161"/>
      <c r="AGE60" s="161"/>
      <c r="AGF60" s="161"/>
      <c r="AGG60" s="161"/>
      <c r="AGH60" s="161"/>
      <c r="AGI60" s="161"/>
      <c r="AGJ60" s="161"/>
      <c r="AGK60" s="161"/>
      <c r="AGL60" s="161"/>
      <c r="AGM60" s="161"/>
      <c r="AGN60" s="161"/>
      <c r="AGO60" s="161"/>
      <c r="AGP60" s="161"/>
      <c r="AGQ60" s="161"/>
      <c r="AGR60" s="161"/>
      <c r="AGS60" s="161"/>
      <c r="AGT60" s="161"/>
      <c r="AGU60" s="161"/>
      <c r="AGV60" s="161"/>
      <c r="AGW60" s="161"/>
      <c r="AGX60" s="161"/>
      <c r="AGY60" s="161"/>
      <c r="AGZ60" s="161"/>
      <c r="AHA60" s="161"/>
      <c r="AHB60" s="161"/>
      <c r="AHC60" s="161"/>
      <c r="AHD60" s="161"/>
      <c r="AHE60" s="161"/>
      <c r="AHF60" s="161"/>
      <c r="AHG60" s="161"/>
      <c r="AHH60" s="161"/>
      <c r="AHI60" s="161"/>
      <c r="AHJ60" s="161"/>
      <c r="AHK60" s="161"/>
      <c r="AHL60" s="161"/>
      <c r="AHM60" s="161"/>
      <c r="AHN60" s="161"/>
      <c r="AHO60" s="161"/>
      <c r="AHP60" s="161"/>
      <c r="AHQ60" s="161"/>
      <c r="AHR60" s="161"/>
      <c r="AHS60" s="161"/>
      <c r="AHT60" s="161"/>
      <c r="AHU60" s="161"/>
      <c r="AHV60" s="161"/>
      <c r="AHW60" s="161"/>
      <c r="AHX60" s="161"/>
      <c r="AHY60" s="161"/>
      <c r="AHZ60" s="161"/>
      <c r="AIA60" s="161"/>
      <c r="AIB60" s="161"/>
      <c r="AIC60" s="161"/>
      <c r="AID60" s="161"/>
      <c r="AIE60" s="161"/>
      <c r="AIF60" s="161"/>
      <c r="AIG60" s="161"/>
      <c r="AIH60" s="161"/>
      <c r="AII60" s="161"/>
      <c r="AIJ60" s="161"/>
      <c r="AIK60" s="161"/>
      <c r="AIL60" s="161"/>
      <c r="AIM60" s="161"/>
      <c r="AIN60" s="161"/>
      <c r="AIO60" s="161"/>
      <c r="AIP60" s="161"/>
      <c r="AIQ60" s="161"/>
      <c r="AIR60" s="161"/>
      <c r="AIS60" s="161"/>
      <c r="AIT60" s="161"/>
      <c r="AIU60" s="161"/>
      <c r="AIV60" s="161"/>
      <c r="AIW60" s="161"/>
      <c r="AIX60" s="161"/>
      <c r="AIY60" s="161"/>
      <c r="AIZ60" s="161"/>
      <c r="AJA60" s="161"/>
      <c r="AJB60" s="161"/>
      <c r="AJC60" s="161"/>
      <c r="AJD60" s="161"/>
      <c r="AJE60" s="161"/>
      <c r="AJF60" s="161"/>
      <c r="AJG60" s="161"/>
      <c r="AJH60" s="161"/>
      <c r="AJI60" s="161"/>
      <c r="AJJ60" s="161"/>
      <c r="AJK60" s="161"/>
      <c r="AJL60" s="161"/>
      <c r="AJM60" s="161"/>
      <c r="AJN60" s="161"/>
      <c r="AJO60" s="161"/>
      <c r="AJP60" s="161"/>
      <c r="AJQ60" s="161"/>
      <c r="AJR60" s="161"/>
      <c r="AJS60" s="161"/>
      <c r="AJT60" s="161"/>
      <c r="AJU60" s="161"/>
      <c r="AJV60" s="161"/>
      <c r="AJW60" s="161"/>
      <c r="AJX60" s="161"/>
      <c r="AJY60" s="161"/>
      <c r="AJZ60" s="161"/>
      <c r="AKA60" s="161"/>
      <c r="AKB60" s="161"/>
      <c r="AKC60" s="161"/>
      <c r="AKD60" s="161"/>
      <c r="AKE60" s="161"/>
      <c r="AKF60" s="161"/>
      <c r="AKG60" s="161"/>
      <c r="AKH60" s="161"/>
      <c r="AKI60" s="161"/>
      <c r="AKJ60" s="161"/>
      <c r="AKK60" s="161"/>
      <c r="AKL60" s="161"/>
      <c r="AKM60" s="161"/>
      <c r="AKN60" s="161"/>
      <c r="AKO60" s="161"/>
      <c r="AKP60" s="161"/>
      <c r="AKQ60" s="161"/>
      <c r="AKR60" s="161"/>
      <c r="AKS60" s="161"/>
      <c r="AKT60" s="161"/>
      <c r="AKU60" s="161"/>
      <c r="AKV60" s="161"/>
      <c r="AKW60" s="161"/>
      <c r="AKX60" s="161"/>
      <c r="AKY60" s="161"/>
      <c r="AKZ60" s="161"/>
      <c r="ALA60" s="161"/>
      <c r="ALB60" s="161"/>
      <c r="ALC60" s="161"/>
      <c r="ALD60" s="161"/>
      <c r="ALE60" s="161"/>
      <c r="ALF60" s="161"/>
      <c r="ALG60" s="161"/>
      <c r="ALH60" s="161"/>
      <c r="ALI60" s="161"/>
      <c r="ALJ60" s="161"/>
      <c r="ALK60" s="161"/>
      <c r="ALL60" s="161"/>
      <c r="ALM60" s="161"/>
      <c r="ALN60" s="161"/>
      <c r="ALO60" s="161"/>
      <c r="ALP60" s="161"/>
      <c r="ALQ60" s="161"/>
      <c r="ALR60" s="161"/>
      <c r="ALS60" s="161"/>
      <c r="ALT60" s="161"/>
      <c r="ALU60" s="161"/>
      <c r="ALV60" s="161"/>
      <c r="ALW60" s="161"/>
      <c r="ALX60" s="161"/>
      <c r="ALY60" s="161"/>
      <c r="ALZ60" s="161"/>
      <c r="AMA60" s="161"/>
      <c r="AMB60" s="161"/>
      <c r="AMC60" s="161"/>
      <c r="AMD60" s="161"/>
      <c r="AME60" s="161"/>
      <c r="AMF60" s="161"/>
      <c r="AMG60" s="161"/>
      <c r="AMH60" s="161"/>
      <c r="AMI60" s="161"/>
    </row>
    <row r="61" spans="1:2686" x14ac:dyDescent="0.25">
      <c r="A61" s="16" t="s">
        <v>377</v>
      </c>
      <c r="B61" s="14" t="s">
        <v>378</v>
      </c>
      <c r="C61" s="14" t="s">
        <v>379</v>
      </c>
      <c r="D61" s="139">
        <v>6418</v>
      </c>
      <c r="E61" s="139" t="s">
        <v>1216</v>
      </c>
      <c r="F61" s="139" t="s">
        <v>1215</v>
      </c>
      <c r="G61" s="14" t="s">
        <v>827</v>
      </c>
      <c r="H61" s="160" t="s">
        <v>828</v>
      </c>
      <c r="I61" s="14" t="s">
        <v>829</v>
      </c>
      <c r="J61" s="160" t="s">
        <v>830</v>
      </c>
      <c r="K61" s="14"/>
      <c r="L61" s="14"/>
      <c r="M61" s="14"/>
      <c r="N61" s="14" t="s">
        <v>29</v>
      </c>
      <c r="O61" s="14"/>
      <c r="P61" s="14"/>
      <c r="Q61" s="14"/>
      <c r="R61" s="14"/>
      <c r="S61" s="14"/>
      <c r="T61" s="14"/>
      <c r="U61" s="14"/>
      <c r="V61" s="14"/>
      <c r="W61" s="14"/>
      <c r="X61" s="14"/>
      <c r="Y61" s="14"/>
      <c r="Z61" s="14"/>
      <c r="AB61" s="161"/>
    </row>
    <row r="62" spans="1:2686" x14ac:dyDescent="0.25">
      <c r="A62" s="16" t="s">
        <v>197</v>
      </c>
      <c r="B62" s="14" t="s">
        <v>199</v>
      </c>
      <c r="C62" s="14" t="s">
        <v>60</v>
      </c>
      <c r="D62" s="139">
        <v>6360</v>
      </c>
      <c r="E62" s="139" t="s">
        <v>1222</v>
      </c>
      <c r="F62" s="139" t="s">
        <v>1221</v>
      </c>
      <c r="G62" s="14" t="s">
        <v>962</v>
      </c>
      <c r="H62" s="160" t="s">
        <v>963</v>
      </c>
      <c r="I62" s="14" t="s">
        <v>964</v>
      </c>
      <c r="J62" s="160" t="s">
        <v>965</v>
      </c>
      <c r="K62" s="14"/>
      <c r="L62" s="14"/>
      <c r="M62" s="14"/>
      <c r="N62" s="14"/>
      <c r="O62" s="14"/>
      <c r="P62" s="14" t="s">
        <v>29</v>
      </c>
      <c r="Q62" s="14" t="s">
        <v>29</v>
      </c>
      <c r="R62" s="14" t="s">
        <v>29</v>
      </c>
      <c r="S62" s="14"/>
      <c r="T62" s="14"/>
      <c r="U62" s="14"/>
      <c r="V62" s="14"/>
      <c r="W62" s="14"/>
      <c r="X62" s="14"/>
      <c r="Y62" s="14"/>
      <c r="Z62" s="14"/>
      <c r="AB62" s="161"/>
    </row>
    <row r="63" spans="1:2686" s="163" customFormat="1" x14ac:dyDescent="0.25">
      <c r="A63" s="16" t="s">
        <v>557</v>
      </c>
      <c r="B63" s="14" t="s">
        <v>966</v>
      </c>
      <c r="C63" s="14" t="s">
        <v>967</v>
      </c>
      <c r="D63" s="139">
        <v>6525</v>
      </c>
      <c r="E63" s="139" t="s">
        <v>1218</v>
      </c>
      <c r="F63" s="139" t="s">
        <v>1217</v>
      </c>
      <c r="G63" s="14" t="s">
        <v>968</v>
      </c>
      <c r="H63" s="160" t="s">
        <v>969</v>
      </c>
      <c r="I63" s="14" t="s">
        <v>1496</v>
      </c>
      <c r="J63" s="160" t="s">
        <v>1497</v>
      </c>
      <c r="K63" s="14"/>
      <c r="L63" s="14"/>
      <c r="M63" s="14"/>
      <c r="N63" s="14" t="s">
        <v>29</v>
      </c>
      <c r="O63" s="14" t="s">
        <v>29</v>
      </c>
      <c r="P63" s="14"/>
      <c r="Q63" s="14"/>
      <c r="R63" s="14"/>
      <c r="S63" s="14"/>
      <c r="T63" s="14"/>
      <c r="U63" s="14" t="s">
        <v>29</v>
      </c>
      <c r="V63" s="14" t="s">
        <v>29</v>
      </c>
      <c r="W63" s="14" t="s">
        <v>29</v>
      </c>
      <c r="X63" s="14"/>
      <c r="Y63" s="14"/>
      <c r="Z63" s="14"/>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161"/>
      <c r="BR63" s="161"/>
      <c r="BS63" s="161"/>
      <c r="BT63" s="161"/>
      <c r="BU63" s="161"/>
      <c r="BV63" s="161"/>
      <c r="BW63" s="161"/>
      <c r="BX63" s="161"/>
      <c r="BY63" s="161"/>
      <c r="BZ63" s="161"/>
      <c r="CA63" s="161"/>
      <c r="CB63" s="161"/>
      <c r="CC63" s="161"/>
      <c r="CD63" s="161"/>
      <c r="CE63" s="161"/>
      <c r="CF63" s="161"/>
      <c r="CG63" s="161"/>
      <c r="CH63" s="161"/>
      <c r="CI63" s="161"/>
      <c r="CJ63" s="161"/>
      <c r="CK63" s="161"/>
      <c r="CL63" s="161"/>
      <c r="CM63" s="161"/>
      <c r="CN63" s="161"/>
      <c r="CO63" s="161"/>
      <c r="CP63" s="161"/>
      <c r="CQ63" s="161"/>
      <c r="CR63" s="161"/>
      <c r="CS63" s="161"/>
      <c r="CT63" s="161"/>
      <c r="CU63" s="161"/>
      <c r="CV63" s="161"/>
      <c r="CW63" s="161"/>
      <c r="CX63" s="161"/>
      <c r="CY63" s="161"/>
      <c r="CZ63" s="161"/>
      <c r="DA63" s="161"/>
      <c r="DB63" s="161"/>
      <c r="DC63" s="161"/>
      <c r="DD63" s="161"/>
      <c r="DE63" s="161"/>
      <c r="DF63" s="161"/>
      <c r="DG63" s="161"/>
      <c r="DH63" s="161"/>
      <c r="DI63" s="161"/>
      <c r="DJ63" s="161"/>
      <c r="DK63" s="161"/>
      <c r="DL63" s="161"/>
      <c r="DM63" s="161"/>
      <c r="DN63" s="161"/>
      <c r="DO63" s="161"/>
      <c r="DP63" s="161"/>
      <c r="DQ63" s="161"/>
      <c r="DR63" s="161"/>
      <c r="DS63" s="161"/>
      <c r="DT63" s="161"/>
      <c r="DU63" s="161"/>
      <c r="DV63" s="161"/>
      <c r="DW63" s="161"/>
      <c r="DX63" s="161"/>
      <c r="DY63" s="161"/>
      <c r="DZ63" s="161"/>
      <c r="EA63" s="161"/>
      <c r="EB63" s="161"/>
      <c r="EC63" s="161"/>
      <c r="ED63" s="161"/>
      <c r="EE63" s="161"/>
      <c r="EF63" s="161"/>
      <c r="EG63" s="161"/>
      <c r="EH63" s="161"/>
      <c r="EI63" s="161"/>
      <c r="EJ63" s="161"/>
      <c r="EK63" s="161"/>
      <c r="EL63" s="161"/>
      <c r="EM63" s="161"/>
      <c r="EN63" s="161"/>
      <c r="EO63" s="161"/>
      <c r="EP63" s="161"/>
      <c r="EQ63" s="161"/>
      <c r="ER63" s="161"/>
      <c r="ES63" s="161"/>
      <c r="ET63" s="161"/>
      <c r="EU63" s="161"/>
      <c r="EV63" s="161"/>
      <c r="EW63" s="161"/>
      <c r="EX63" s="161"/>
      <c r="EY63" s="161"/>
      <c r="EZ63" s="161"/>
      <c r="FA63" s="161"/>
      <c r="FB63" s="161"/>
      <c r="FC63" s="161"/>
      <c r="FD63" s="161"/>
      <c r="FE63" s="161"/>
      <c r="FF63" s="161"/>
      <c r="FG63" s="161"/>
      <c r="FH63" s="161"/>
      <c r="FI63" s="161"/>
      <c r="FJ63" s="161"/>
      <c r="FK63" s="161"/>
      <c r="FL63" s="161"/>
      <c r="FM63" s="161"/>
      <c r="FN63" s="161"/>
      <c r="FO63" s="161"/>
      <c r="FP63" s="161"/>
      <c r="FQ63" s="161"/>
      <c r="FR63" s="161"/>
      <c r="FS63" s="161"/>
      <c r="FT63" s="161"/>
      <c r="FU63" s="161"/>
      <c r="FV63" s="161"/>
      <c r="FW63" s="161"/>
      <c r="FX63" s="161"/>
      <c r="FY63" s="161"/>
      <c r="FZ63" s="161"/>
      <c r="GA63" s="161"/>
      <c r="GB63" s="161"/>
      <c r="GC63" s="161"/>
      <c r="GD63" s="161"/>
      <c r="GE63" s="161"/>
      <c r="GF63" s="161"/>
      <c r="GG63" s="161"/>
      <c r="GH63" s="161"/>
      <c r="GI63" s="161"/>
      <c r="GJ63" s="161"/>
      <c r="GK63" s="161"/>
      <c r="GL63" s="161"/>
      <c r="GM63" s="161"/>
      <c r="GN63" s="161"/>
      <c r="GO63" s="161"/>
      <c r="GP63" s="161"/>
      <c r="GQ63" s="161"/>
      <c r="GR63" s="161"/>
      <c r="GS63" s="161"/>
      <c r="GT63" s="161"/>
      <c r="GU63" s="161"/>
      <c r="GV63" s="161"/>
      <c r="GW63" s="161"/>
      <c r="GX63" s="161"/>
      <c r="GY63" s="161"/>
      <c r="GZ63" s="161"/>
      <c r="HA63" s="161"/>
      <c r="HB63" s="161"/>
      <c r="HC63" s="161"/>
      <c r="HD63" s="161"/>
      <c r="HE63" s="161"/>
      <c r="HF63" s="161"/>
      <c r="HG63" s="161"/>
      <c r="HH63" s="161"/>
      <c r="HI63" s="161"/>
      <c r="HJ63" s="161"/>
      <c r="HK63" s="161"/>
      <c r="HL63" s="161"/>
      <c r="HM63" s="161"/>
      <c r="HN63" s="161"/>
      <c r="HO63" s="161"/>
      <c r="HP63" s="161"/>
      <c r="HQ63" s="161"/>
      <c r="HR63" s="161"/>
      <c r="HS63" s="161"/>
      <c r="HT63" s="161"/>
      <c r="HU63" s="161"/>
      <c r="HV63" s="161"/>
      <c r="HW63" s="161"/>
      <c r="HX63" s="161"/>
      <c r="HY63" s="161"/>
      <c r="HZ63" s="161"/>
      <c r="IA63" s="161"/>
      <c r="IB63" s="161"/>
      <c r="IC63" s="161"/>
      <c r="ID63" s="161"/>
      <c r="IE63" s="161"/>
      <c r="IF63" s="161"/>
      <c r="IG63" s="161"/>
      <c r="IH63" s="161"/>
      <c r="II63" s="161"/>
      <c r="IJ63" s="161"/>
      <c r="IK63" s="161"/>
      <c r="IL63" s="161"/>
      <c r="IM63" s="161"/>
      <c r="IN63" s="161"/>
      <c r="IO63" s="161"/>
      <c r="IP63" s="161"/>
      <c r="IQ63" s="161"/>
      <c r="IR63" s="161"/>
      <c r="IS63" s="161"/>
      <c r="IT63" s="161"/>
      <c r="IU63" s="161"/>
      <c r="IV63" s="161"/>
      <c r="IW63" s="161"/>
      <c r="IX63" s="161"/>
      <c r="IY63" s="161"/>
      <c r="IZ63" s="161"/>
      <c r="JA63" s="161"/>
      <c r="JB63" s="161"/>
      <c r="JC63" s="161"/>
      <c r="JD63" s="161"/>
      <c r="JE63" s="161"/>
      <c r="JF63" s="161"/>
      <c r="JG63" s="161"/>
      <c r="JH63" s="161"/>
      <c r="JI63" s="161"/>
      <c r="JJ63" s="161"/>
      <c r="JK63" s="161"/>
      <c r="JL63" s="161"/>
      <c r="JM63" s="161"/>
      <c r="JN63" s="161"/>
      <c r="JO63" s="161"/>
      <c r="JP63" s="161"/>
      <c r="JQ63" s="161"/>
      <c r="JR63" s="161"/>
      <c r="JS63" s="161"/>
      <c r="JT63" s="161"/>
      <c r="JU63" s="161"/>
      <c r="JV63" s="161"/>
      <c r="JW63" s="161"/>
      <c r="JX63" s="161"/>
      <c r="JY63" s="161"/>
      <c r="JZ63" s="161"/>
      <c r="KA63" s="161"/>
      <c r="KB63" s="161"/>
      <c r="KC63" s="161"/>
      <c r="KD63" s="161"/>
      <c r="KE63" s="161"/>
      <c r="KF63" s="161"/>
      <c r="KG63" s="161"/>
      <c r="KH63" s="161"/>
      <c r="KI63" s="161"/>
      <c r="KJ63" s="161"/>
      <c r="KK63" s="161"/>
      <c r="KL63" s="161"/>
      <c r="KM63" s="161"/>
      <c r="KN63" s="161"/>
      <c r="KO63" s="161"/>
      <c r="KP63" s="161"/>
      <c r="KQ63" s="161"/>
      <c r="KR63" s="161"/>
      <c r="KS63" s="161"/>
      <c r="KT63" s="161"/>
      <c r="KU63" s="161"/>
      <c r="KV63" s="161"/>
      <c r="KW63" s="161"/>
      <c r="KX63" s="161"/>
      <c r="KY63" s="161"/>
      <c r="KZ63" s="161"/>
      <c r="LA63" s="161"/>
      <c r="LB63" s="161"/>
      <c r="LC63" s="161"/>
      <c r="LD63" s="161"/>
      <c r="LE63" s="161"/>
      <c r="LF63" s="161"/>
      <c r="LG63" s="161"/>
      <c r="LH63" s="161"/>
      <c r="LI63" s="161"/>
      <c r="LJ63" s="161"/>
      <c r="LK63" s="161"/>
      <c r="LL63" s="161"/>
      <c r="LM63" s="161"/>
      <c r="LN63" s="161"/>
      <c r="LO63" s="161"/>
      <c r="LP63" s="161"/>
      <c r="LQ63" s="161"/>
      <c r="LR63" s="161"/>
      <c r="LS63" s="161"/>
      <c r="LT63" s="161"/>
      <c r="LU63" s="161"/>
      <c r="LV63" s="161"/>
      <c r="LW63" s="161"/>
      <c r="LX63" s="161"/>
      <c r="LY63" s="161"/>
      <c r="LZ63" s="161"/>
      <c r="MA63" s="161"/>
      <c r="MB63" s="161"/>
      <c r="MC63" s="161"/>
      <c r="MD63" s="161"/>
      <c r="ME63" s="161"/>
      <c r="MF63" s="161"/>
      <c r="MG63" s="161"/>
      <c r="MH63" s="161"/>
      <c r="MI63" s="161"/>
      <c r="MJ63" s="161"/>
      <c r="MK63" s="161"/>
      <c r="ML63" s="161"/>
      <c r="MM63" s="161"/>
      <c r="MN63" s="161"/>
      <c r="MO63" s="161"/>
      <c r="MP63" s="161"/>
      <c r="MQ63" s="161"/>
      <c r="MR63" s="161"/>
      <c r="MS63" s="161"/>
      <c r="MT63" s="161"/>
      <c r="MU63" s="161"/>
      <c r="MV63" s="161"/>
      <c r="MW63" s="161"/>
      <c r="MX63" s="161"/>
      <c r="MY63" s="161"/>
      <c r="MZ63" s="161"/>
      <c r="NA63" s="161"/>
      <c r="NB63" s="161"/>
      <c r="NC63" s="161"/>
      <c r="ND63" s="161"/>
      <c r="NE63" s="161"/>
      <c r="NF63" s="161"/>
      <c r="NG63" s="161"/>
      <c r="NH63" s="161"/>
      <c r="NI63" s="161"/>
      <c r="NJ63" s="161"/>
      <c r="NK63" s="161"/>
      <c r="NL63" s="161"/>
      <c r="NM63" s="161"/>
      <c r="NN63" s="161"/>
      <c r="NO63" s="161"/>
      <c r="NP63" s="161"/>
      <c r="NQ63" s="161"/>
      <c r="NR63" s="161"/>
      <c r="NS63" s="161"/>
      <c r="NT63" s="161"/>
      <c r="NU63" s="161"/>
      <c r="NV63" s="161"/>
      <c r="NW63" s="161"/>
      <c r="NX63" s="161"/>
      <c r="NY63" s="161"/>
      <c r="NZ63" s="161"/>
      <c r="OA63" s="161"/>
      <c r="OB63" s="161"/>
      <c r="OC63" s="161"/>
      <c r="OD63" s="161"/>
      <c r="OE63" s="161"/>
      <c r="OF63" s="161"/>
      <c r="OG63" s="161"/>
      <c r="OH63" s="161"/>
      <c r="OI63" s="161"/>
      <c r="OJ63" s="161"/>
      <c r="OK63" s="161"/>
      <c r="OL63" s="161"/>
      <c r="OM63" s="161"/>
      <c r="ON63" s="161"/>
      <c r="OO63" s="161"/>
      <c r="OP63" s="161"/>
      <c r="OQ63" s="161"/>
      <c r="OR63" s="161"/>
      <c r="OS63" s="161"/>
      <c r="OT63" s="161"/>
      <c r="OU63" s="161"/>
      <c r="OV63" s="161"/>
      <c r="OW63" s="161"/>
      <c r="OX63" s="161"/>
      <c r="OY63" s="161"/>
      <c r="OZ63" s="161"/>
      <c r="PA63" s="161"/>
      <c r="PB63" s="161"/>
      <c r="PC63" s="161"/>
      <c r="PD63" s="161"/>
      <c r="PE63" s="161"/>
      <c r="PF63" s="161"/>
      <c r="PG63" s="161"/>
      <c r="PH63" s="161"/>
      <c r="PI63" s="161"/>
      <c r="PJ63" s="161"/>
      <c r="PK63" s="161"/>
      <c r="PL63" s="161"/>
      <c r="PM63" s="161"/>
      <c r="PN63" s="161"/>
      <c r="PO63" s="161"/>
      <c r="PP63" s="161"/>
      <c r="PQ63" s="161"/>
      <c r="PR63" s="161"/>
      <c r="PS63" s="161"/>
      <c r="PT63" s="161"/>
      <c r="PU63" s="161"/>
      <c r="PV63" s="161"/>
      <c r="PW63" s="161"/>
      <c r="PX63" s="161"/>
      <c r="PY63" s="161"/>
      <c r="PZ63" s="161"/>
      <c r="QA63" s="161"/>
      <c r="QB63" s="161"/>
      <c r="QC63" s="161"/>
      <c r="QD63" s="161"/>
      <c r="QE63" s="161"/>
      <c r="QF63" s="161"/>
      <c r="QG63" s="161"/>
      <c r="QH63" s="161"/>
      <c r="QI63" s="161"/>
      <c r="QJ63" s="161"/>
      <c r="QK63" s="161"/>
      <c r="QL63" s="161"/>
      <c r="QM63" s="161"/>
      <c r="QN63" s="161"/>
      <c r="QO63" s="161"/>
      <c r="QP63" s="161"/>
      <c r="QQ63" s="161"/>
      <c r="QR63" s="161"/>
      <c r="QS63" s="161"/>
      <c r="QT63" s="161"/>
      <c r="QU63" s="161"/>
      <c r="QV63" s="161"/>
      <c r="QW63" s="161"/>
      <c r="QX63" s="161"/>
      <c r="QY63" s="161"/>
      <c r="QZ63" s="161"/>
      <c r="RA63" s="161"/>
      <c r="RB63" s="161"/>
      <c r="RC63" s="161"/>
      <c r="RD63" s="161"/>
      <c r="RE63" s="161"/>
      <c r="RF63" s="161"/>
      <c r="RG63" s="161"/>
      <c r="RH63" s="161"/>
      <c r="RI63" s="161"/>
      <c r="RJ63" s="161"/>
      <c r="RK63" s="161"/>
      <c r="RL63" s="161"/>
      <c r="RM63" s="161"/>
      <c r="RN63" s="161"/>
      <c r="RO63" s="161"/>
      <c r="RP63" s="161"/>
      <c r="RQ63" s="161"/>
      <c r="RR63" s="161"/>
      <c r="RS63" s="161"/>
      <c r="RT63" s="161"/>
      <c r="RU63" s="161"/>
      <c r="RV63" s="161"/>
      <c r="RW63" s="161"/>
      <c r="RX63" s="161"/>
      <c r="RY63" s="161"/>
      <c r="RZ63" s="161"/>
      <c r="SA63" s="161"/>
      <c r="SB63" s="161"/>
      <c r="SC63" s="161"/>
      <c r="SD63" s="161"/>
      <c r="SE63" s="161"/>
      <c r="SF63" s="161"/>
      <c r="SG63" s="161"/>
      <c r="SH63" s="161"/>
      <c r="SI63" s="161"/>
      <c r="SJ63" s="161"/>
      <c r="SK63" s="161"/>
      <c r="SL63" s="161"/>
      <c r="SM63" s="161"/>
      <c r="SN63" s="161"/>
      <c r="SO63" s="161"/>
      <c r="SP63" s="161"/>
      <c r="SQ63" s="161"/>
      <c r="SR63" s="161"/>
      <c r="SS63" s="161"/>
      <c r="ST63" s="161"/>
      <c r="SU63" s="161"/>
      <c r="SV63" s="161"/>
      <c r="SW63" s="161"/>
      <c r="SX63" s="161"/>
      <c r="SY63" s="161"/>
      <c r="SZ63" s="161"/>
      <c r="TA63" s="161"/>
      <c r="TB63" s="161"/>
      <c r="TC63" s="161"/>
      <c r="TD63" s="161"/>
      <c r="TE63" s="161"/>
      <c r="TF63" s="161"/>
      <c r="TG63" s="161"/>
      <c r="TH63" s="161"/>
      <c r="TI63" s="161"/>
      <c r="TJ63" s="161"/>
      <c r="TK63" s="161"/>
      <c r="TL63" s="161"/>
      <c r="TM63" s="161"/>
      <c r="TN63" s="161"/>
      <c r="TO63" s="161"/>
      <c r="TP63" s="161"/>
      <c r="TQ63" s="161"/>
      <c r="TR63" s="161"/>
      <c r="TS63" s="161"/>
      <c r="TT63" s="161"/>
      <c r="TU63" s="161"/>
      <c r="TV63" s="161"/>
      <c r="TW63" s="161"/>
      <c r="TX63" s="161"/>
      <c r="TY63" s="161"/>
      <c r="TZ63" s="161"/>
      <c r="UA63" s="161"/>
      <c r="UB63" s="161"/>
      <c r="UC63" s="161"/>
      <c r="UD63" s="161"/>
      <c r="UE63" s="161"/>
      <c r="UF63" s="161"/>
      <c r="UG63" s="161"/>
      <c r="UH63" s="161"/>
      <c r="UI63" s="161"/>
      <c r="UJ63" s="161"/>
      <c r="UK63" s="161"/>
      <c r="UL63" s="161"/>
      <c r="UM63" s="161"/>
      <c r="UN63" s="161"/>
      <c r="UO63" s="161"/>
      <c r="UP63" s="161"/>
      <c r="UQ63" s="161"/>
      <c r="UR63" s="161"/>
      <c r="US63" s="161"/>
      <c r="UT63" s="161"/>
      <c r="UU63" s="161"/>
      <c r="UV63" s="161"/>
      <c r="UW63" s="161"/>
      <c r="UX63" s="161"/>
      <c r="UY63" s="161"/>
      <c r="UZ63" s="161"/>
      <c r="VA63" s="161"/>
      <c r="VB63" s="161"/>
      <c r="VC63" s="161"/>
      <c r="VD63" s="161"/>
      <c r="VE63" s="161"/>
      <c r="VF63" s="161"/>
      <c r="VG63" s="161"/>
      <c r="VH63" s="161"/>
      <c r="VI63" s="161"/>
      <c r="VJ63" s="161"/>
      <c r="VK63" s="161"/>
      <c r="VL63" s="161"/>
      <c r="VM63" s="161"/>
      <c r="VN63" s="161"/>
      <c r="VO63" s="161"/>
      <c r="VP63" s="161"/>
      <c r="VQ63" s="161"/>
      <c r="VR63" s="161"/>
      <c r="VS63" s="161"/>
      <c r="VT63" s="161"/>
      <c r="VU63" s="161"/>
      <c r="VV63" s="161"/>
      <c r="VW63" s="161"/>
      <c r="VX63" s="161"/>
      <c r="VY63" s="161"/>
      <c r="VZ63" s="161"/>
      <c r="WA63" s="161"/>
      <c r="WB63" s="161"/>
      <c r="WC63" s="161"/>
      <c r="WD63" s="161"/>
      <c r="WE63" s="161"/>
      <c r="WF63" s="161"/>
      <c r="WG63" s="161"/>
      <c r="WH63" s="161"/>
      <c r="WI63" s="161"/>
      <c r="WJ63" s="161"/>
      <c r="WK63" s="161"/>
      <c r="WL63" s="161"/>
      <c r="WM63" s="161"/>
      <c r="WN63" s="161"/>
      <c r="WO63" s="161"/>
      <c r="WP63" s="161"/>
      <c r="WQ63" s="161"/>
      <c r="WR63" s="161"/>
      <c r="WS63" s="161"/>
      <c r="WT63" s="161"/>
      <c r="WU63" s="161"/>
      <c r="WV63" s="161"/>
      <c r="WW63" s="161"/>
      <c r="WX63" s="161"/>
      <c r="WY63" s="161"/>
      <c r="WZ63" s="161"/>
      <c r="XA63" s="161"/>
      <c r="XB63" s="161"/>
      <c r="XC63" s="161"/>
      <c r="XD63" s="161"/>
      <c r="XE63" s="161"/>
      <c r="XF63" s="161"/>
      <c r="XG63" s="161"/>
      <c r="XH63" s="161"/>
      <c r="XI63" s="161"/>
      <c r="XJ63" s="161"/>
      <c r="XK63" s="161"/>
      <c r="XL63" s="161"/>
      <c r="XM63" s="161"/>
      <c r="XN63" s="161"/>
      <c r="XO63" s="161"/>
      <c r="XP63" s="161"/>
      <c r="XQ63" s="161"/>
      <c r="XR63" s="161"/>
      <c r="XS63" s="161"/>
      <c r="XT63" s="161"/>
      <c r="XU63" s="161"/>
      <c r="XV63" s="161"/>
      <c r="XW63" s="161"/>
      <c r="XX63" s="161"/>
      <c r="XY63" s="161"/>
      <c r="XZ63" s="161"/>
      <c r="YA63" s="161"/>
      <c r="YB63" s="161"/>
      <c r="YC63" s="161"/>
      <c r="YD63" s="161"/>
      <c r="YE63" s="161"/>
      <c r="YF63" s="161"/>
      <c r="YG63" s="161"/>
      <c r="YH63" s="161"/>
      <c r="YI63" s="161"/>
      <c r="YJ63" s="161"/>
      <c r="YK63" s="161"/>
      <c r="YL63" s="161"/>
      <c r="YM63" s="161"/>
      <c r="YN63" s="161"/>
      <c r="YO63" s="161"/>
      <c r="YP63" s="161"/>
      <c r="YQ63" s="161"/>
      <c r="YR63" s="161"/>
      <c r="YS63" s="161"/>
      <c r="YT63" s="161"/>
      <c r="YU63" s="161"/>
      <c r="YV63" s="161"/>
      <c r="YW63" s="161"/>
      <c r="YX63" s="161"/>
      <c r="YY63" s="161"/>
      <c r="YZ63" s="161"/>
      <c r="ZA63" s="161"/>
      <c r="ZB63" s="161"/>
      <c r="ZC63" s="161"/>
      <c r="ZD63" s="161"/>
      <c r="ZE63" s="161"/>
      <c r="ZF63" s="161"/>
      <c r="ZG63" s="161"/>
      <c r="ZH63" s="161"/>
      <c r="ZI63" s="161"/>
      <c r="ZJ63" s="161"/>
      <c r="ZK63" s="161"/>
      <c r="ZL63" s="161"/>
      <c r="ZM63" s="161"/>
      <c r="ZN63" s="161"/>
      <c r="ZO63" s="161"/>
      <c r="ZP63" s="161"/>
      <c r="ZQ63" s="161"/>
      <c r="ZR63" s="161"/>
      <c r="ZS63" s="161"/>
      <c r="ZT63" s="161"/>
      <c r="ZU63" s="161"/>
      <c r="ZV63" s="161"/>
      <c r="ZW63" s="161"/>
      <c r="ZX63" s="161"/>
      <c r="ZY63" s="161"/>
      <c r="ZZ63" s="161"/>
      <c r="AAA63" s="161"/>
      <c r="AAB63" s="161"/>
      <c r="AAC63" s="161"/>
      <c r="AAD63" s="161"/>
      <c r="AAE63" s="161"/>
      <c r="AAF63" s="161"/>
      <c r="AAG63" s="161"/>
      <c r="AAH63" s="161"/>
      <c r="AAI63" s="161"/>
      <c r="AAJ63" s="161"/>
      <c r="AAK63" s="161"/>
      <c r="AAL63" s="161"/>
      <c r="AAM63" s="161"/>
      <c r="AAN63" s="161"/>
      <c r="AAO63" s="161"/>
      <c r="AAP63" s="161"/>
      <c r="AAQ63" s="161"/>
      <c r="AAR63" s="161"/>
      <c r="AAS63" s="161"/>
      <c r="AAT63" s="161"/>
      <c r="AAU63" s="161"/>
      <c r="AAV63" s="161"/>
      <c r="AAW63" s="161"/>
      <c r="AAX63" s="161"/>
      <c r="AAY63" s="161"/>
      <c r="AAZ63" s="161"/>
      <c r="ABA63" s="161"/>
      <c r="ABB63" s="161"/>
      <c r="ABC63" s="161"/>
      <c r="ABD63" s="161"/>
      <c r="ABE63" s="161"/>
      <c r="ABF63" s="161"/>
      <c r="ABG63" s="161"/>
      <c r="ABH63" s="161"/>
      <c r="ABI63" s="161"/>
      <c r="ABJ63" s="161"/>
      <c r="ABK63" s="161"/>
      <c r="ABL63" s="161"/>
      <c r="ABM63" s="161"/>
      <c r="ABN63" s="161"/>
      <c r="ABO63" s="161"/>
      <c r="ABP63" s="161"/>
      <c r="ABQ63" s="161"/>
      <c r="ABR63" s="161"/>
      <c r="ABS63" s="161"/>
      <c r="ABT63" s="161"/>
      <c r="ABU63" s="161"/>
      <c r="ABV63" s="161"/>
      <c r="ABW63" s="161"/>
      <c r="ABX63" s="161"/>
      <c r="ABY63" s="161"/>
      <c r="ABZ63" s="161"/>
      <c r="ACA63" s="161"/>
      <c r="ACB63" s="161"/>
      <c r="ACC63" s="161"/>
      <c r="ACD63" s="161"/>
      <c r="ACE63" s="161"/>
      <c r="ACF63" s="161"/>
      <c r="ACG63" s="161"/>
      <c r="ACH63" s="161"/>
      <c r="ACI63" s="161"/>
      <c r="ACJ63" s="161"/>
      <c r="ACK63" s="161"/>
      <c r="ACL63" s="161"/>
      <c r="ACM63" s="161"/>
      <c r="ACN63" s="161"/>
      <c r="ACO63" s="161"/>
      <c r="ACP63" s="161"/>
      <c r="ACQ63" s="161"/>
      <c r="ACR63" s="161"/>
      <c r="ACS63" s="161"/>
      <c r="ACT63" s="161"/>
      <c r="ACU63" s="161"/>
      <c r="ACV63" s="161"/>
      <c r="ACW63" s="161"/>
      <c r="ACX63" s="161"/>
      <c r="ACY63" s="161"/>
      <c r="ACZ63" s="161"/>
      <c r="ADA63" s="161"/>
      <c r="ADB63" s="161"/>
      <c r="ADC63" s="161"/>
      <c r="ADD63" s="161"/>
      <c r="ADE63" s="161"/>
      <c r="ADF63" s="161"/>
      <c r="ADG63" s="161"/>
      <c r="ADH63" s="161"/>
      <c r="ADI63" s="161"/>
      <c r="ADJ63" s="161"/>
      <c r="ADK63" s="161"/>
      <c r="ADL63" s="161"/>
      <c r="ADM63" s="161"/>
      <c r="ADN63" s="161"/>
      <c r="ADO63" s="161"/>
      <c r="ADP63" s="161"/>
      <c r="ADQ63" s="161"/>
      <c r="ADR63" s="161"/>
      <c r="ADS63" s="161"/>
      <c r="ADT63" s="161"/>
      <c r="ADU63" s="161"/>
      <c r="ADV63" s="161"/>
      <c r="ADW63" s="161"/>
      <c r="ADX63" s="161"/>
      <c r="ADY63" s="161"/>
      <c r="ADZ63" s="161"/>
      <c r="AEA63" s="161"/>
      <c r="AEB63" s="161"/>
      <c r="AEC63" s="161"/>
      <c r="AED63" s="161"/>
      <c r="AEE63" s="161"/>
      <c r="AEF63" s="161"/>
      <c r="AEG63" s="161"/>
      <c r="AEH63" s="161"/>
      <c r="AEI63" s="161"/>
      <c r="AEJ63" s="161"/>
      <c r="AEK63" s="161"/>
      <c r="AEL63" s="161"/>
      <c r="AEM63" s="161"/>
      <c r="AEN63" s="161"/>
      <c r="AEO63" s="161"/>
      <c r="AEP63" s="161"/>
      <c r="AEQ63" s="161"/>
      <c r="AER63" s="161"/>
      <c r="AES63" s="161"/>
      <c r="AET63" s="161"/>
      <c r="AEU63" s="161"/>
      <c r="AEV63" s="161"/>
      <c r="AEW63" s="161"/>
      <c r="AEX63" s="161"/>
      <c r="AEY63" s="161"/>
      <c r="AEZ63" s="161"/>
      <c r="AFA63" s="161"/>
      <c r="AFB63" s="161"/>
      <c r="AFC63" s="161"/>
      <c r="AFD63" s="161"/>
      <c r="AFE63" s="161"/>
      <c r="AFF63" s="161"/>
      <c r="AFG63" s="161"/>
      <c r="AFH63" s="161"/>
      <c r="AFI63" s="161"/>
      <c r="AFJ63" s="161"/>
      <c r="AFK63" s="161"/>
      <c r="AFL63" s="161"/>
      <c r="AFM63" s="161"/>
      <c r="AFN63" s="161"/>
      <c r="AFO63" s="161"/>
      <c r="AFP63" s="161"/>
      <c r="AFQ63" s="161"/>
      <c r="AFR63" s="161"/>
      <c r="AFS63" s="161"/>
      <c r="AFT63" s="161"/>
      <c r="AFU63" s="161"/>
      <c r="AFV63" s="161"/>
      <c r="AFW63" s="161"/>
      <c r="AFX63" s="161"/>
      <c r="AFY63" s="161"/>
      <c r="AFZ63" s="161"/>
      <c r="AGA63" s="161"/>
      <c r="AGB63" s="161"/>
      <c r="AGC63" s="161"/>
      <c r="AGD63" s="161"/>
      <c r="AGE63" s="161"/>
      <c r="AGF63" s="161"/>
      <c r="AGG63" s="161"/>
      <c r="AGH63" s="161"/>
      <c r="AGI63" s="161"/>
      <c r="AGJ63" s="161"/>
      <c r="AGK63" s="161"/>
      <c r="AGL63" s="161"/>
      <c r="AGM63" s="161"/>
      <c r="AGN63" s="161"/>
      <c r="AGO63" s="161"/>
      <c r="AGP63" s="161"/>
      <c r="AGQ63" s="161"/>
      <c r="AGR63" s="161"/>
      <c r="AGS63" s="161"/>
      <c r="AGT63" s="161"/>
      <c r="AGU63" s="161"/>
      <c r="AGV63" s="161"/>
      <c r="AGW63" s="161"/>
      <c r="AGX63" s="161"/>
      <c r="AGY63" s="161"/>
      <c r="AGZ63" s="161"/>
      <c r="AHA63" s="161"/>
      <c r="AHB63" s="161"/>
      <c r="AHC63" s="161"/>
      <c r="AHD63" s="161"/>
      <c r="AHE63" s="161"/>
      <c r="AHF63" s="161"/>
      <c r="AHG63" s="161"/>
      <c r="AHH63" s="161"/>
      <c r="AHI63" s="161"/>
      <c r="AHJ63" s="161"/>
      <c r="AHK63" s="161"/>
      <c r="AHL63" s="161"/>
      <c r="AHM63" s="161"/>
      <c r="AHN63" s="161"/>
      <c r="AHO63" s="161"/>
      <c r="AHP63" s="161"/>
      <c r="AHQ63" s="161"/>
      <c r="AHR63" s="161"/>
      <c r="AHS63" s="161"/>
      <c r="AHT63" s="161"/>
      <c r="AHU63" s="161"/>
      <c r="AHV63" s="161"/>
      <c r="AHW63" s="161"/>
      <c r="AHX63" s="161"/>
      <c r="AHY63" s="161"/>
      <c r="AHZ63" s="161"/>
      <c r="AIA63" s="161"/>
      <c r="AIB63" s="161"/>
      <c r="AIC63" s="161"/>
      <c r="AID63" s="161"/>
      <c r="AIE63" s="161"/>
      <c r="AIF63" s="161"/>
      <c r="AIG63" s="161"/>
      <c r="AIH63" s="161"/>
      <c r="AII63" s="161"/>
      <c r="AIJ63" s="161"/>
      <c r="AIK63" s="161"/>
      <c r="AIL63" s="161"/>
      <c r="AIM63" s="161"/>
      <c r="AIN63" s="161"/>
      <c r="AIO63" s="161"/>
      <c r="AIP63" s="161"/>
      <c r="AIQ63" s="161"/>
      <c r="AIR63" s="161"/>
      <c r="AIS63" s="161"/>
      <c r="AIT63" s="161"/>
      <c r="AIU63" s="161"/>
      <c r="AIV63" s="161"/>
      <c r="AIW63" s="161"/>
      <c r="AIX63" s="161"/>
      <c r="AIY63" s="161"/>
      <c r="AIZ63" s="161"/>
      <c r="AJA63" s="161"/>
      <c r="AJB63" s="161"/>
      <c r="AJC63" s="161"/>
      <c r="AJD63" s="161"/>
      <c r="AJE63" s="161"/>
      <c r="AJF63" s="161"/>
      <c r="AJG63" s="161"/>
      <c r="AJH63" s="161"/>
      <c r="AJI63" s="161"/>
      <c r="AJJ63" s="161"/>
      <c r="AJK63" s="161"/>
      <c r="AJL63" s="161"/>
      <c r="AJM63" s="161"/>
      <c r="AJN63" s="161"/>
      <c r="AJO63" s="161"/>
      <c r="AJP63" s="161"/>
      <c r="AJQ63" s="161"/>
      <c r="AJR63" s="161"/>
      <c r="AJS63" s="161"/>
      <c r="AJT63" s="161"/>
      <c r="AJU63" s="161"/>
      <c r="AJV63" s="161"/>
      <c r="AJW63" s="161"/>
      <c r="AJX63" s="161"/>
      <c r="AJY63" s="161"/>
      <c r="AJZ63" s="161"/>
      <c r="AKA63" s="161"/>
      <c r="AKB63" s="161"/>
      <c r="AKC63" s="161"/>
      <c r="AKD63" s="161"/>
      <c r="AKE63" s="161"/>
      <c r="AKF63" s="161"/>
      <c r="AKG63" s="161"/>
      <c r="AKH63" s="161"/>
      <c r="AKI63" s="161"/>
      <c r="AKJ63" s="161"/>
      <c r="AKK63" s="161"/>
      <c r="AKL63" s="161"/>
      <c r="AKM63" s="161"/>
      <c r="AKN63" s="161"/>
      <c r="AKO63" s="161"/>
      <c r="AKP63" s="161"/>
      <c r="AKQ63" s="161"/>
      <c r="AKR63" s="161"/>
      <c r="AKS63" s="161"/>
      <c r="AKT63" s="161"/>
      <c r="AKU63" s="161"/>
      <c r="AKV63" s="161"/>
      <c r="AKW63" s="161"/>
      <c r="AKX63" s="161"/>
      <c r="AKY63" s="161"/>
      <c r="AKZ63" s="161"/>
      <c r="ALA63" s="161"/>
      <c r="ALB63" s="161"/>
      <c r="ALC63" s="161"/>
      <c r="ALD63" s="161"/>
      <c r="ALE63" s="161"/>
      <c r="ALF63" s="161"/>
      <c r="ALG63" s="161"/>
      <c r="ALH63" s="161"/>
      <c r="ALI63" s="161"/>
      <c r="ALJ63" s="161"/>
      <c r="ALK63" s="161"/>
      <c r="ALL63" s="161"/>
      <c r="ALM63" s="161"/>
      <c r="ALN63" s="161"/>
      <c r="ALO63" s="161"/>
      <c r="ALP63" s="161"/>
      <c r="ALQ63" s="161"/>
      <c r="ALR63" s="161"/>
      <c r="ALS63" s="161"/>
      <c r="ALT63" s="161"/>
      <c r="ALU63" s="161"/>
      <c r="ALV63" s="161"/>
      <c r="ALW63" s="161"/>
      <c r="ALX63" s="161"/>
      <c r="ALY63" s="161"/>
      <c r="ALZ63" s="161"/>
      <c r="AMA63" s="161"/>
      <c r="AMB63" s="161"/>
      <c r="AMC63" s="161"/>
      <c r="AMD63" s="161"/>
      <c r="AME63" s="161"/>
      <c r="AMF63" s="161"/>
      <c r="AMG63" s="161"/>
      <c r="AMH63" s="161"/>
      <c r="AMI63" s="161"/>
    </row>
    <row r="64" spans="1:2686" s="163" customFormat="1" x14ac:dyDescent="0.25">
      <c r="A64" s="16" t="s">
        <v>391</v>
      </c>
      <c r="B64" s="14" t="s">
        <v>392</v>
      </c>
      <c r="C64" s="14" t="s">
        <v>142</v>
      </c>
      <c r="D64" s="139">
        <v>6790</v>
      </c>
      <c r="E64" s="139" t="s">
        <v>1220</v>
      </c>
      <c r="F64" s="139" t="s">
        <v>1219</v>
      </c>
      <c r="G64" s="14" t="s">
        <v>970</v>
      </c>
      <c r="H64" s="160" t="s">
        <v>971</v>
      </c>
      <c r="I64" s="14" t="s">
        <v>972</v>
      </c>
      <c r="J64" s="160" t="s">
        <v>973</v>
      </c>
      <c r="K64" s="14"/>
      <c r="L64" s="14"/>
      <c r="M64" s="14"/>
      <c r="N64" s="14"/>
      <c r="O64" s="14"/>
      <c r="P64" s="14"/>
      <c r="Q64" s="14"/>
      <c r="R64" s="14"/>
      <c r="S64" s="14"/>
      <c r="T64" s="14"/>
      <c r="U64" s="14"/>
      <c r="V64" s="14" t="s">
        <v>29</v>
      </c>
      <c r="W64" s="14"/>
      <c r="X64" s="14"/>
      <c r="Y64" s="14"/>
      <c r="Z64" s="14"/>
      <c r="AA64" s="161"/>
      <c r="AB64" s="161"/>
      <c r="AC64" s="161"/>
      <c r="AD64" s="161"/>
      <c r="AE64" s="161"/>
      <c r="AF64" s="161"/>
      <c r="AG64" s="161"/>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c r="BH64" s="161"/>
      <c r="BI64" s="161"/>
      <c r="BJ64" s="161"/>
      <c r="BK64" s="161"/>
      <c r="BL64" s="161"/>
      <c r="BM64" s="161"/>
      <c r="BN64" s="161"/>
      <c r="BO64" s="161"/>
      <c r="BP64" s="161"/>
      <c r="BQ64" s="161"/>
      <c r="BR64" s="161"/>
      <c r="BS64" s="161"/>
      <c r="BT64" s="161"/>
      <c r="BU64" s="161"/>
      <c r="BV64" s="161"/>
      <c r="BW64" s="161"/>
      <c r="BX64" s="161"/>
      <c r="BY64" s="161"/>
      <c r="BZ64" s="161"/>
      <c r="CA64" s="161"/>
      <c r="CB64" s="161"/>
      <c r="CC64" s="161"/>
      <c r="CD64" s="161"/>
      <c r="CE64" s="161"/>
      <c r="CF64" s="161"/>
      <c r="CG64" s="161"/>
      <c r="CH64" s="161"/>
      <c r="CI64" s="161"/>
      <c r="CJ64" s="161"/>
      <c r="CK64" s="161"/>
      <c r="CL64" s="161"/>
      <c r="CM64" s="161"/>
      <c r="CN64" s="161"/>
      <c r="CO64" s="161"/>
      <c r="CP64" s="161"/>
      <c r="CQ64" s="161"/>
      <c r="CR64" s="161"/>
      <c r="CS64" s="161"/>
      <c r="CT64" s="161"/>
      <c r="CU64" s="161"/>
      <c r="CV64" s="161"/>
      <c r="CW64" s="161"/>
      <c r="CX64" s="161"/>
      <c r="CY64" s="161"/>
      <c r="CZ64" s="161"/>
      <c r="DA64" s="161"/>
      <c r="DB64" s="161"/>
      <c r="DC64" s="161"/>
      <c r="DD64" s="161"/>
      <c r="DE64" s="161"/>
      <c r="DF64" s="161"/>
      <c r="DG64" s="161"/>
      <c r="DH64" s="161"/>
      <c r="DI64" s="161"/>
      <c r="DJ64" s="161"/>
      <c r="DK64" s="161"/>
      <c r="DL64" s="161"/>
      <c r="DM64" s="161"/>
      <c r="DN64" s="161"/>
      <c r="DO64" s="161"/>
      <c r="DP64" s="161"/>
      <c r="DQ64" s="161"/>
      <c r="DR64" s="161"/>
      <c r="DS64" s="161"/>
      <c r="DT64" s="161"/>
      <c r="DU64" s="161"/>
      <c r="DV64" s="161"/>
      <c r="DW64" s="161"/>
      <c r="DX64" s="161"/>
      <c r="DY64" s="161"/>
      <c r="DZ64" s="161"/>
      <c r="EA64" s="161"/>
      <c r="EB64" s="161"/>
      <c r="EC64" s="161"/>
      <c r="ED64" s="161"/>
      <c r="EE64" s="161"/>
      <c r="EF64" s="161"/>
      <c r="EG64" s="161"/>
      <c r="EH64" s="161"/>
      <c r="EI64" s="161"/>
      <c r="EJ64" s="161"/>
      <c r="EK64" s="161"/>
      <c r="EL64" s="161"/>
      <c r="EM64" s="161"/>
      <c r="EN64" s="161"/>
      <c r="EO64" s="161"/>
      <c r="EP64" s="161"/>
      <c r="EQ64" s="161"/>
      <c r="ER64" s="161"/>
      <c r="ES64" s="161"/>
      <c r="ET64" s="161"/>
      <c r="EU64" s="161"/>
      <c r="EV64" s="161"/>
      <c r="EW64" s="161"/>
      <c r="EX64" s="161"/>
      <c r="EY64" s="161"/>
      <c r="EZ64" s="161"/>
      <c r="FA64" s="161"/>
      <c r="FB64" s="161"/>
      <c r="FC64" s="161"/>
      <c r="FD64" s="161"/>
      <c r="FE64" s="161"/>
      <c r="FF64" s="161"/>
      <c r="FG64" s="161"/>
      <c r="FH64" s="161"/>
      <c r="FI64" s="161"/>
      <c r="FJ64" s="161"/>
      <c r="FK64" s="161"/>
      <c r="FL64" s="161"/>
      <c r="FM64" s="161"/>
      <c r="FN64" s="161"/>
      <c r="FO64" s="161"/>
      <c r="FP64" s="161"/>
      <c r="FQ64" s="161"/>
      <c r="FR64" s="161"/>
      <c r="FS64" s="161"/>
      <c r="FT64" s="161"/>
      <c r="FU64" s="161"/>
      <c r="FV64" s="161"/>
      <c r="FW64" s="161"/>
      <c r="FX64" s="161"/>
      <c r="FY64" s="161"/>
      <c r="FZ64" s="161"/>
      <c r="GA64" s="161"/>
      <c r="GB64" s="161"/>
      <c r="GC64" s="161"/>
      <c r="GD64" s="161"/>
      <c r="GE64" s="161"/>
      <c r="GF64" s="161"/>
      <c r="GG64" s="161"/>
      <c r="GH64" s="161"/>
      <c r="GI64" s="161"/>
      <c r="GJ64" s="161"/>
      <c r="GK64" s="161"/>
      <c r="GL64" s="161"/>
      <c r="GM64" s="161"/>
      <c r="GN64" s="161"/>
      <c r="GO64" s="161"/>
      <c r="GP64" s="161"/>
      <c r="GQ64" s="161"/>
      <c r="GR64" s="161"/>
      <c r="GS64" s="161"/>
      <c r="GT64" s="161"/>
      <c r="GU64" s="161"/>
      <c r="GV64" s="161"/>
      <c r="GW64" s="161"/>
      <c r="GX64" s="161"/>
      <c r="GY64" s="161"/>
      <c r="GZ64" s="161"/>
      <c r="HA64" s="161"/>
      <c r="HB64" s="161"/>
      <c r="HC64" s="161"/>
      <c r="HD64" s="161"/>
      <c r="HE64" s="161"/>
      <c r="HF64" s="161"/>
      <c r="HG64" s="161"/>
      <c r="HH64" s="161"/>
      <c r="HI64" s="161"/>
      <c r="HJ64" s="161"/>
      <c r="HK64" s="161"/>
      <c r="HL64" s="161"/>
      <c r="HM64" s="161"/>
      <c r="HN64" s="161"/>
      <c r="HO64" s="161"/>
      <c r="HP64" s="161"/>
      <c r="HQ64" s="161"/>
      <c r="HR64" s="161"/>
      <c r="HS64" s="161"/>
      <c r="HT64" s="161"/>
      <c r="HU64" s="161"/>
      <c r="HV64" s="161"/>
      <c r="HW64" s="161"/>
      <c r="HX64" s="161"/>
      <c r="HY64" s="161"/>
      <c r="HZ64" s="161"/>
      <c r="IA64" s="161"/>
      <c r="IB64" s="161"/>
      <c r="IC64" s="161"/>
      <c r="ID64" s="161"/>
      <c r="IE64" s="161"/>
      <c r="IF64" s="161"/>
      <c r="IG64" s="161"/>
      <c r="IH64" s="161"/>
      <c r="II64" s="161"/>
      <c r="IJ64" s="161"/>
      <c r="IK64" s="161"/>
      <c r="IL64" s="161"/>
      <c r="IM64" s="161"/>
      <c r="IN64" s="161"/>
      <c r="IO64" s="161"/>
      <c r="IP64" s="161"/>
      <c r="IQ64" s="161"/>
      <c r="IR64" s="161"/>
      <c r="IS64" s="161"/>
      <c r="IT64" s="161"/>
      <c r="IU64" s="161"/>
      <c r="IV64" s="161"/>
      <c r="IW64" s="161"/>
      <c r="IX64" s="161"/>
      <c r="IY64" s="161"/>
      <c r="IZ64" s="161"/>
      <c r="JA64" s="161"/>
      <c r="JB64" s="161"/>
      <c r="JC64" s="161"/>
      <c r="JD64" s="161"/>
      <c r="JE64" s="161"/>
      <c r="JF64" s="161"/>
      <c r="JG64" s="161"/>
      <c r="JH64" s="161"/>
      <c r="JI64" s="161"/>
      <c r="JJ64" s="161"/>
      <c r="JK64" s="161"/>
      <c r="JL64" s="161"/>
      <c r="JM64" s="161"/>
      <c r="JN64" s="161"/>
      <c r="JO64" s="161"/>
      <c r="JP64" s="161"/>
      <c r="JQ64" s="161"/>
      <c r="JR64" s="161"/>
      <c r="JS64" s="161"/>
      <c r="JT64" s="161"/>
      <c r="JU64" s="161"/>
      <c r="JV64" s="161"/>
      <c r="JW64" s="161"/>
      <c r="JX64" s="161"/>
      <c r="JY64" s="161"/>
      <c r="JZ64" s="161"/>
      <c r="KA64" s="161"/>
      <c r="KB64" s="161"/>
      <c r="KC64" s="161"/>
      <c r="KD64" s="161"/>
      <c r="KE64" s="161"/>
      <c r="KF64" s="161"/>
      <c r="KG64" s="161"/>
      <c r="KH64" s="161"/>
      <c r="KI64" s="161"/>
      <c r="KJ64" s="161"/>
      <c r="KK64" s="161"/>
      <c r="KL64" s="161"/>
      <c r="KM64" s="161"/>
      <c r="KN64" s="161"/>
      <c r="KO64" s="161"/>
      <c r="KP64" s="161"/>
      <c r="KQ64" s="161"/>
      <c r="KR64" s="161"/>
      <c r="KS64" s="161"/>
      <c r="KT64" s="161"/>
      <c r="KU64" s="161"/>
      <c r="KV64" s="161"/>
      <c r="KW64" s="161"/>
      <c r="KX64" s="161"/>
      <c r="KY64" s="161"/>
      <c r="KZ64" s="161"/>
      <c r="LA64" s="161"/>
      <c r="LB64" s="161"/>
      <c r="LC64" s="161"/>
      <c r="LD64" s="161"/>
      <c r="LE64" s="161"/>
      <c r="LF64" s="161"/>
      <c r="LG64" s="161"/>
      <c r="LH64" s="161"/>
      <c r="LI64" s="161"/>
      <c r="LJ64" s="161"/>
      <c r="LK64" s="161"/>
      <c r="LL64" s="161"/>
      <c r="LM64" s="161"/>
      <c r="LN64" s="161"/>
      <c r="LO64" s="161"/>
      <c r="LP64" s="161"/>
      <c r="LQ64" s="161"/>
      <c r="LR64" s="161"/>
      <c r="LS64" s="161"/>
      <c r="LT64" s="161"/>
      <c r="LU64" s="161"/>
      <c r="LV64" s="161"/>
      <c r="LW64" s="161"/>
      <c r="LX64" s="161"/>
      <c r="LY64" s="161"/>
      <c r="LZ64" s="161"/>
      <c r="MA64" s="161"/>
      <c r="MB64" s="161"/>
      <c r="MC64" s="161"/>
      <c r="MD64" s="161"/>
      <c r="ME64" s="161"/>
      <c r="MF64" s="161"/>
      <c r="MG64" s="161"/>
      <c r="MH64" s="161"/>
      <c r="MI64" s="161"/>
      <c r="MJ64" s="161"/>
      <c r="MK64" s="161"/>
      <c r="ML64" s="161"/>
      <c r="MM64" s="161"/>
      <c r="MN64" s="161"/>
      <c r="MO64" s="161"/>
      <c r="MP64" s="161"/>
      <c r="MQ64" s="161"/>
      <c r="MR64" s="161"/>
      <c r="MS64" s="161"/>
      <c r="MT64" s="161"/>
      <c r="MU64" s="161"/>
      <c r="MV64" s="161"/>
      <c r="MW64" s="161"/>
      <c r="MX64" s="161"/>
      <c r="MY64" s="161"/>
      <c r="MZ64" s="161"/>
      <c r="NA64" s="161"/>
      <c r="NB64" s="161"/>
      <c r="NC64" s="161"/>
      <c r="ND64" s="161"/>
      <c r="NE64" s="161"/>
      <c r="NF64" s="161"/>
      <c r="NG64" s="161"/>
      <c r="NH64" s="161"/>
      <c r="NI64" s="161"/>
      <c r="NJ64" s="161"/>
      <c r="NK64" s="161"/>
      <c r="NL64" s="161"/>
      <c r="NM64" s="161"/>
      <c r="NN64" s="161"/>
      <c r="NO64" s="161"/>
      <c r="NP64" s="161"/>
      <c r="NQ64" s="161"/>
      <c r="NR64" s="161"/>
      <c r="NS64" s="161"/>
      <c r="NT64" s="161"/>
      <c r="NU64" s="161"/>
      <c r="NV64" s="161"/>
      <c r="NW64" s="161"/>
      <c r="NX64" s="161"/>
      <c r="NY64" s="161"/>
      <c r="NZ64" s="161"/>
      <c r="OA64" s="161"/>
      <c r="OB64" s="161"/>
      <c r="OC64" s="161"/>
      <c r="OD64" s="161"/>
      <c r="OE64" s="161"/>
      <c r="OF64" s="161"/>
      <c r="OG64" s="161"/>
      <c r="OH64" s="161"/>
      <c r="OI64" s="161"/>
      <c r="OJ64" s="161"/>
      <c r="OK64" s="161"/>
      <c r="OL64" s="161"/>
      <c r="OM64" s="161"/>
      <c r="ON64" s="161"/>
      <c r="OO64" s="161"/>
      <c r="OP64" s="161"/>
      <c r="OQ64" s="161"/>
      <c r="OR64" s="161"/>
      <c r="OS64" s="161"/>
      <c r="OT64" s="161"/>
      <c r="OU64" s="161"/>
      <c r="OV64" s="161"/>
      <c r="OW64" s="161"/>
      <c r="OX64" s="161"/>
      <c r="OY64" s="161"/>
      <c r="OZ64" s="161"/>
      <c r="PA64" s="161"/>
      <c r="PB64" s="161"/>
      <c r="PC64" s="161"/>
      <c r="PD64" s="161"/>
      <c r="PE64" s="161"/>
      <c r="PF64" s="161"/>
      <c r="PG64" s="161"/>
      <c r="PH64" s="161"/>
      <c r="PI64" s="161"/>
      <c r="PJ64" s="161"/>
      <c r="PK64" s="161"/>
      <c r="PL64" s="161"/>
      <c r="PM64" s="161"/>
      <c r="PN64" s="161"/>
      <c r="PO64" s="161"/>
      <c r="PP64" s="161"/>
      <c r="PQ64" s="161"/>
      <c r="PR64" s="161"/>
      <c r="PS64" s="161"/>
      <c r="PT64" s="161"/>
      <c r="PU64" s="161"/>
      <c r="PV64" s="161"/>
      <c r="PW64" s="161"/>
      <c r="PX64" s="161"/>
      <c r="PY64" s="161"/>
      <c r="PZ64" s="161"/>
      <c r="QA64" s="161"/>
      <c r="QB64" s="161"/>
      <c r="QC64" s="161"/>
      <c r="QD64" s="161"/>
      <c r="QE64" s="161"/>
      <c r="QF64" s="161"/>
      <c r="QG64" s="161"/>
      <c r="QH64" s="161"/>
      <c r="QI64" s="161"/>
      <c r="QJ64" s="161"/>
      <c r="QK64" s="161"/>
      <c r="QL64" s="161"/>
      <c r="QM64" s="161"/>
      <c r="QN64" s="161"/>
      <c r="QO64" s="161"/>
      <c r="QP64" s="161"/>
      <c r="QQ64" s="161"/>
      <c r="QR64" s="161"/>
      <c r="QS64" s="161"/>
      <c r="QT64" s="161"/>
      <c r="QU64" s="161"/>
      <c r="QV64" s="161"/>
      <c r="QW64" s="161"/>
      <c r="QX64" s="161"/>
      <c r="QY64" s="161"/>
      <c r="QZ64" s="161"/>
      <c r="RA64" s="161"/>
      <c r="RB64" s="161"/>
      <c r="RC64" s="161"/>
      <c r="RD64" s="161"/>
      <c r="RE64" s="161"/>
      <c r="RF64" s="161"/>
      <c r="RG64" s="161"/>
      <c r="RH64" s="161"/>
      <c r="RI64" s="161"/>
      <c r="RJ64" s="161"/>
      <c r="RK64" s="161"/>
      <c r="RL64" s="161"/>
      <c r="RM64" s="161"/>
      <c r="RN64" s="161"/>
      <c r="RO64" s="161"/>
      <c r="RP64" s="161"/>
      <c r="RQ64" s="161"/>
      <c r="RR64" s="161"/>
      <c r="RS64" s="161"/>
      <c r="RT64" s="161"/>
      <c r="RU64" s="161"/>
      <c r="RV64" s="161"/>
      <c r="RW64" s="161"/>
      <c r="RX64" s="161"/>
      <c r="RY64" s="161"/>
      <c r="RZ64" s="161"/>
      <c r="SA64" s="161"/>
      <c r="SB64" s="161"/>
      <c r="SC64" s="161"/>
      <c r="SD64" s="161"/>
      <c r="SE64" s="161"/>
      <c r="SF64" s="161"/>
      <c r="SG64" s="161"/>
      <c r="SH64" s="161"/>
      <c r="SI64" s="161"/>
      <c r="SJ64" s="161"/>
      <c r="SK64" s="161"/>
      <c r="SL64" s="161"/>
      <c r="SM64" s="161"/>
      <c r="SN64" s="161"/>
      <c r="SO64" s="161"/>
      <c r="SP64" s="161"/>
      <c r="SQ64" s="161"/>
      <c r="SR64" s="161"/>
      <c r="SS64" s="161"/>
      <c r="ST64" s="161"/>
      <c r="SU64" s="161"/>
      <c r="SV64" s="161"/>
      <c r="SW64" s="161"/>
      <c r="SX64" s="161"/>
      <c r="SY64" s="161"/>
      <c r="SZ64" s="161"/>
      <c r="TA64" s="161"/>
      <c r="TB64" s="161"/>
      <c r="TC64" s="161"/>
      <c r="TD64" s="161"/>
      <c r="TE64" s="161"/>
      <c r="TF64" s="161"/>
      <c r="TG64" s="161"/>
      <c r="TH64" s="161"/>
      <c r="TI64" s="161"/>
      <c r="TJ64" s="161"/>
      <c r="TK64" s="161"/>
      <c r="TL64" s="161"/>
      <c r="TM64" s="161"/>
      <c r="TN64" s="161"/>
      <c r="TO64" s="161"/>
      <c r="TP64" s="161"/>
      <c r="TQ64" s="161"/>
      <c r="TR64" s="161"/>
      <c r="TS64" s="161"/>
      <c r="TT64" s="161"/>
      <c r="TU64" s="161"/>
      <c r="TV64" s="161"/>
      <c r="TW64" s="161"/>
      <c r="TX64" s="161"/>
      <c r="TY64" s="161"/>
      <c r="TZ64" s="161"/>
      <c r="UA64" s="161"/>
      <c r="UB64" s="161"/>
      <c r="UC64" s="161"/>
      <c r="UD64" s="161"/>
      <c r="UE64" s="161"/>
      <c r="UF64" s="161"/>
      <c r="UG64" s="161"/>
      <c r="UH64" s="161"/>
      <c r="UI64" s="161"/>
      <c r="UJ64" s="161"/>
      <c r="UK64" s="161"/>
      <c r="UL64" s="161"/>
      <c r="UM64" s="161"/>
      <c r="UN64" s="161"/>
      <c r="UO64" s="161"/>
      <c r="UP64" s="161"/>
      <c r="UQ64" s="161"/>
      <c r="UR64" s="161"/>
      <c r="US64" s="161"/>
      <c r="UT64" s="161"/>
      <c r="UU64" s="161"/>
      <c r="UV64" s="161"/>
      <c r="UW64" s="161"/>
      <c r="UX64" s="161"/>
      <c r="UY64" s="161"/>
      <c r="UZ64" s="161"/>
      <c r="VA64" s="161"/>
      <c r="VB64" s="161"/>
      <c r="VC64" s="161"/>
      <c r="VD64" s="161"/>
      <c r="VE64" s="161"/>
      <c r="VF64" s="161"/>
      <c r="VG64" s="161"/>
      <c r="VH64" s="161"/>
      <c r="VI64" s="161"/>
      <c r="VJ64" s="161"/>
      <c r="VK64" s="161"/>
      <c r="VL64" s="161"/>
      <c r="VM64" s="161"/>
      <c r="VN64" s="161"/>
      <c r="VO64" s="161"/>
      <c r="VP64" s="161"/>
      <c r="VQ64" s="161"/>
      <c r="VR64" s="161"/>
      <c r="VS64" s="161"/>
      <c r="VT64" s="161"/>
      <c r="VU64" s="161"/>
      <c r="VV64" s="161"/>
      <c r="VW64" s="161"/>
      <c r="VX64" s="161"/>
      <c r="VY64" s="161"/>
      <c r="VZ64" s="161"/>
      <c r="WA64" s="161"/>
      <c r="WB64" s="161"/>
      <c r="WC64" s="161"/>
      <c r="WD64" s="161"/>
      <c r="WE64" s="161"/>
      <c r="WF64" s="161"/>
      <c r="WG64" s="161"/>
      <c r="WH64" s="161"/>
      <c r="WI64" s="161"/>
      <c r="WJ64" s="161"/>
      <c r="WK64" s="161"/>
      <c r="WL64" s="161"/>
      <c r="WM64" s="161"/>
      <c r="WN64" s="161"/>
      <c r="WO64" s="161"/>
      <c r="WP64" s="161"/>
      <c r="WQ64" s="161"/>
      <c r="WR64" s="161"/>
      <c r="WS64" s="161"/>
      <c r="WT64" s="161"/>
      <c r="WU64" s="161"/>
      <c r="WV64" s="161"/>
      <c r="WW64" s="161"/>
      <c r="WX64" s="161"/>
      <c r="WY64" s="161"/>
      <c r="WZ64" s="161"/>
      <c r="XA64" s="161"/>
      <c r="XB64" s="161"/>
      <c r="XC64" s="161"/>
      <c r="XD64" s="161"/>
      <c r="XE64" s="161"/>
      <c r="XF64" s="161"/>
      <c r="XG64" s="161"/>
      <c r="XH64" s="161"/>
      <c r="XI64" s="161"/>
      <c r="XJ64" s="161"/>
      <c r="XK64" s="161"/>
      <c r="XL64" s="161"/>
      <c r="XM64" s="161"/>
      <c r="XN64" s="161"/>
      <c r="XO64" s="161"/>
      <c r="XP64" s="161"/>
      <c r="XQ64" s="161"/>
      <c r="XR64" s="161"/>
      <c r="XS64" s="161"/>
      <c r="XT64" s="161"/>
      <c r="XU64" s="161"/>
      <c r="XV64" s="161"/>
      <c r="XW64" s="161"/>
      <c r="XX64" s="161"/>
      <c r="XY64" s="161"/>
      <c r="XZ64" s="161"/>
      <c r="YA64" s="161"/>
      <c r="YB64" s="161"/>
      <c r="YC64" s="161"/>
      <c r="YD64" s="161"/>
      <c r="YE64" s="161"/>
      <c r="YF64" s="161"/>
      <c r="YG64" s="161"/>
      <c r="YH64" s="161"/>
      <c r="YI64" s="161"/>
      <c r="YJ64" s="161"/>
      <c r="YK64" s="161"/>
      <c r="YL64" s="161"/>
      <c r="YM64" s="161"/>
      <c r="YN64" s="161"/>
      <c r="YO64" s="161"/>
      <c r="YP64" s="161"/>
      <c r="YQ64" s="161"/>
      <c r="YR64" s="161"/>
      <c r="YS64" s="161"/>
      <c r="YT64" s="161"/>
      <c r="YU64" s="161"/>
      <c r="YV64" s="161"/>
      <c r="YW64" s="161"/>
      <c r="YX64" s="161"/>
      <c r="YY64" s="161"/>
      <c r="YZ64" s="161"/>
      <c r="ZA64" s="161"/>
      <c r="ZB64" s="161"/>
      <c r="ZC64" s="161"/>
      <c r="ZD64" s="161"/>
      <c r="ZE64" s="161"/>
      <c r="ZF64" s="161"/>
      <c r="ZG64" s="161"/>
      <c r="ZH64" s="161"/>
      <c r="ZI64" s="161"/>
      <c r="ZJ64" s="161"/>
      <c r="ZK64" s="161"/>
      <c r="ZL64" s="161"/>
      <c r="ZM64" s="161"/>
      <c r="ZN64" s="161"/>
      <c r="ZO64" s="161"/>
      <c r="ZP64" s="161"/>
      <c r="ZQ64" s="161"/>
      <c r="ZR64" s="161"/>
      <c r="ZS64" s="161"/>
      <c r="ZT64" s="161"/>
      <c r="ZU64" s="161"/>
      <c r="ZV64" s="161"/>
      <c r="ZW64" s="161"/>
      <c r="ZX64" s="161"/>
      <c r="ZY64" s="161"/>
      <c r="ZZ64" s="161"/>
      <c r="AAA64" s="161"/>
      <c r="AAB64" s="161"/>
      <c r="AAC64" s="161"/>
      <c r="AAD64" s="161"/>
      <c r="AAE64" s="161"/>
      <c r="AAF64" s="161"/>
      <c r="AAG64" s="161"/>
      <c r="AAH64" s="161"/>
      <c r="AAI64" s="161"/>
      <c r="AAJ64" s="161"/>
      <c r="AAK64" s="161"/>
      <c r="AAL64" s="161"/>
      <c r="AAM64" s="161"/>
      <c r="AAN64" s="161"/>
      <c r="AAO64" s="161"/>
      <c r="AAP64" s="161"/>
      <c r="AAQ64" s="161"/>
      <c r="AAR64" s="161"/>
      <c r="AAS64" s="161"/>
      <c r="AAT64" s="161"/>
      <c r="AAU64" s="161"/>
      <c r="AAV64" s="161"/>
      <c r="AAW64" s="161"/>
      <c r="AAX64" s="161"/>
      <c r="AAY64" s="161"/>
      <c r="AAZ64" s="161"/>
      <c r="ABA64" s="161"/>
      <c r="ABB64" s="161"/>
      <c r="ABC64" s="161"/>
      <c r="ABD64" s="161"/>
      <c r="ABE64" s="161"/>
      <c r="ABF64" s="161"/>
      <c r="ABG64" s="161"/>
      <c r="ABH64" s="161"/>
      <c r="ABI64" s="161"/>
      <c r="ABJ64" s="161"/>
      <c r="ABK64" s="161"/>
      <c r="ABL64" s="161"/>
      <c r="ABM64" s="161"/>
      <c r="ABN64" s="161"/>
      <c r="ABO64" s="161"/>
      <c r="ABP64" s="161"/>
      <c r="ABQ64" s="161"/>
      <c r="ABR64" s="161"/>
      <c r="ABS64" s="161"/>
      <c r="ABT64" s="161"/>
      <c r="ABU64" s="161"/>
      <c r="ABV64" s="161"/>
      <c r="ABW64" s="161"/>
      <c r="ABX64" s="161"/>
      <c r="ABY64" s="161"/>
      <c r="ABZ64" s="161"/>
      <c r="ACA64" s="161"/>
      <c r="ACB64" s="161"/>
      <c r="ACC64" s="161"/>
      <c r="ACD64" s="161"/>
      <c r="ACE64" s="161"/>
      <c r="ACF64" s="161"/>
      <c r="ACG64" s="161"/>
      <c r="ACH64" s="161"/>
      <c r="ACI64" s="161"/>
      <c r="ACJ64" s="161"/>
      <c r="ACK64" s="161"/>
      <c r="ACL64" s="161"/>
      <c r="ACM64" s="161"/>
      <c r="ACN64" s="161"/>
      <c r="ACO64" s="161"/>
      <c r="ACP64" s="161"/>
      <c r="ACQ64" s="161"/>
      <c r="ACR64" s="161"/>
      <c r="ACS64" s="161"/>
      <c r="ACT64" s="161"/>
      <c r="ACU64" s="161"/>
      <c r="ACV64" s="161"/>
      <c r="ACW64" s="161"/>
      <c r="ACX64" s="161"/>
      <c r="ACY64" s="161"/>
      <c r="ACZ64" s="161"/>
      <c r="ADA64" s="161"/>
      <c r="ADB64" s="161"/>
      <c r="ADC64" s="161"/>
      <c r="ADD64" s="161"/>
      <c r="ADE64" s="161"/>
      <c r="ADF64" s="161"/>
      <c r="ADG64" s="161"/>
      <c r="ADH64" s="161"/>
      <c r="ADI64" s="161"/>
      <c r="ADJ64" s="161"/>
      <c r="ADK64" s="161"/>
      <c r="ADL64" s="161"/>
      <c r="ADM64" s="161"/>
      <c r="ADN64" s="161"/>
      <c r="ADO64" s="161"/>
      <c r="ADP64" s="161"/>
      <c r="ADQ64" s="161"/>
      <c r="ADR64" s="161"/>
      <c r="ADS64" s="161"/>
      <c r="ADT64" s="161"/>
      <c r="ADU64" s="161"/>
      <c r="ADV64" s="161"/>
      <c r="ADW64" s="161"/>
      <c r="ADX64" s="161"/>
      <c r="ADY64" s="161"/>
      <c r="ADZ64" s="161"/>
      <c r="AEA64" s="161"/>
      <c r="AEB64" s="161"/>
      <c r="AEC64" s="161"/>
      <c r="AED64" s="161"/>
      <c r="AEE64" s="161"/>
      <c r="AEF64" s="161"/>
      <c r="AEG64" s="161"/>
      <c r="AEH64" s="161"/>
      <c r="AEI64" s="161"/>
      <c r="AEJ64" s="161"/>
      <c r="AEK64" s="161"/>
      <c r="AEL64" s="161"/>
      <c r="AEM64" s="161"/>
      <c r="AEN64" s="161"/>
      <c r="AEO64" s="161"/>
      <c r="AEP64" s="161"/>
      <c r="AEQ64" s="161"/>
      <c r="AER64" s="161"/>
      <c r="AES64" s="161"/>
      <c r="AET64" s="161"/>
      <c r="AEU64" s="161"/>
      <c r="AEV64" s="161"/>
      <c r="AEW64" s="161"/>
      <c r="AEX64" s="161"/>
      <c r="AEY64" s="161"/>
      <c r="AEZ64" s="161"/>
      <c r="AFA64" s="161"/>
      <c r="AFB64" s="161"/>
      <c r="AFC64" s="161"/>
      <c r="AFD64" s="161"/>
      <c r="AFE64" s="161"/>
      <c r="AFF64" s="161"/>
      <c r="AFG64" s="161"/>
      <c r="AFH64" s="161"/>
      <c r="AFI64" s="161"/>
      <c r="AFJ64" s="161"/>
      <c r="AFK64" s="161"/>
      <c r="AFL64" s="161"/>
      <c r="AFM64" s="161"/>
      <c r="AFN64" s="161"/>
      <c r="AFO64" s="161"/>
      <c r="AFP64" s="161"/>
      <c r="AFQ64" s="161"/>
      <c r="AFR64" s="161"/>
      <c r="AFS64" s="161"/>
      <c r="AFT64" s="161"/>
      <c r="AFU64" s="161"/>
      <c r="AFV64" s="161"/>
      <c r="AFW64" s="161"/>
      <c r="AFX64" s="161"/>
      <c r="AFY64" s="161"/>
      <c r="AFZ64" s="161"/>
      <c r="AGA64" s="161"/>
      <c r="AGB64" s="161"/>
      <c r="AGC64" s="161"/>
      <c r="AGD64" s="161"/>
      <c r="AGE64" s="161"/>
      <c r="AGF64" s="161"/>
      <c r="AGG64" s="161"/>
      <c r="AGH64" s="161"/>
      <c r="AGI64" s="161"/>
      <c r="AGJ64" s="161"/>
      <c r="AGK64" s="161"/>
      <c r="AGL64" s="161"/>
      <c r="AGM64" s="161"/>
      <c r="AGN64" s="161"/>
      <c r="AGO64" s="161"/>
      <c r="AGP64" s="161"/>
      <c r="AGQ64" s="161"/>
      <c r="AGR64" s="161"/>
      <c r="AGS64" s="161"/>
      <c r="AGT64" s="161"/>
      <c r="AGU64" s="161"/>
      <c r="AGV64" s="161"/>
      <c r="AGW64" s="161"/>
      <c r="AGX64" s="161"/>
      <c r="AGY64" s="161"/>
      <c r="AGZ64" s="161"/>
      <c r="AHA64" s="161"/>
      <c r="AHB64" s="161"/>
      <c r="AHC64" s="161"/>
      <c r="AHD64" s="161"/>
      <c r="AHE64" s="161"/>
      <c r="AHF64" s="161"/>
      <c r="AHG64" s="161"/>
      <c r="AHH64" s="161"/>
      <c r="AHI64" s="161"/>
      <c r="AHJ64" s="161"/>
      <c r="AHK64" s="161"/>
      <c r="AHL64" s="161"/>
      <c r="AHM64" s="161"/>
      <c r="AHN64" s="161"/>
      <c r="AHO64" s="161"/>
      <c r="AHP64" s="161"/>
      <c r="AHQ64" s="161"/>
      <c r="AHR64" s="161"/>
      <c r="AHS64" s="161"/>
      <c r="AHT64" s="161"/>
      <c r="AHU64" s="161"/>
      <c r="AHV64" s="161"/>
      <c r="AHW64" s="161"/>
      <c r="AHX64" s="161"/>
      <c r="AHY64" s="161"/>
      <c r="AHZ64" s="161"/>
      <c r="AIA64" s="161"/>
      <c r="AIB64" s="161"/>
      <c r="AIC64" s="161"/>
      <c r="AID64" s="161"/>
      <c r="AIE64" s="161"/>
      <c r="AIF64" s="161"/>
      <c r="AIG64" s="161"/>
      <c r="AIH64" s="161"/>
      <c r="AII64" s="161"/>
      <c r="AIJ64" s="161"/>
      <c r="AIK64" s="161"/>
      <c r="AIL64" s="161"/>
      <c r="AIM64" s="161"/>
      <c r="AIN64" s="161"/>
      <c r="AIO64" s="161"/>
      <c r="AIP64" s="161"/>
      <c r="AIQ64" s="161"/>
      <c r="AIR64" s="161"/>
      <c r="AIS64" s="161"/>
      <c r="AIT64" s="161"/>
      <c r="AIU64" s="161"/>
      <c r="AIV64" s="161"/>
      <c r="AIW64" s="161"/>
      <c r="AIX64" s="161"/>
      <c r="AIY64" s="161"/>
      <c r="AIZ64" s="161"/>
      <c r="AJA64" s="161"/>
      <c r="AJB64" s="161"/>
      <c r="AJC64" s="161"/>
      <c r="AJD64" s="161"/>
      <c r="AJE64" s="161"/>
      <c r="AJF64" s="161"/>
      <c r="AJG64" s="161"/>
      <c r="AJH64" s="161"/>
      <c r="AJI64" s="161"/>
      <c r="AJJ64" s="161"/>
      <c r="AJK64" s="161"/>
      <c r="AJL64" s="161"/>
      <c r="AJM64" s="161"/>
      <c r="AJN64" s="161"/>
      <c r="AJO64" s="161"/>
      <c r="AJP64" s="161"/>
      <c r="AJQ64" s="161"/>
      <c r="AJR64" s="161"/>
      <c r="AJS64" s="161"/>
      <c r="AJT64" s="161"/>
      <c r="AJU64" s="161"/>
      <c r="AJV64" s="161"/>
      <c r="AJW64" s="161"/>
      <c r="AJX64" s="161"/>
      <c r="AJY64" s="161"/>
      <c r="AJZ64" s="161"/>
      <c r="AKA64" s="161"/>
      <c r="AKB64" s="161"/>
      <c r="AKC64" s="161"/>
      <c r="AKD64" s="161"/>
      <c r="AKE64" s="161"/>
      <c r="AKF64" s="161"/>
      <c r="AKG64" s="161"/>
      <c r="AKH64" s="161"/>
      <c r="AKI64" s="161"/>
      <c r="AKJ64" s="161"/>
      <c r="AKK64" s="161"/>
      <c r="AKL64" s="161"/>
      <c r="AKM64" s="161"/>
      <c r="AKN64" s="161"/>
      <c r="AKO64" s="161"/>
      <c r="AKP64" s="161"/>
      <c r="AKQ64" s="161"/>
      <c r="AKR64" s="161"/>
      <c r="AKS64" s="161"/>
      <c r="AKT64" s="161"/>
      <c r="AKU64" s="161"/>
      <c r="AKV64" s="161"/>
      <c r="AKW64" s="161"/>
      <c r="AKX64" s="161"/>
      <c r="AKY64" s="161"/>
      <c r="AKZ64" s="161"/>
      <c r="ALA64" s="161"/>
      <c r="ALB64" s="161"/>
      <c r="ALC64" s="161"/>
      <c r="ALD64" s="161"/>
      <c r="ALE64" s="161"/>
      <c r="ALF64" s="161"/>
      <c r="ALG64" s="161"/>
      <c r="ALH64" s="161"/>
      <c r="ALI64" s="161"/>
      <c r="ALJ64" s="161"/>
      <c r="ALK64" s="161"/>
      <c r="ALL64" s="161"/>
      <c r="ALM64" s="161"/>
      <c r="ALN64" s="161"/>
      <c r="ALO64" s="161"/>
      <c r="ALP64" s="161"/>
      <c r="ALQ64" s="161"/>
      <c r="ALR64" s="161"/>
      <c r="ALS64" s="161"/>
      <c r="ALT64" s="161"/>
      <c r="ALU64" s="161"/>
      <c r="ALV64" s="161"/>
      <c r="ALW64" s="161"/>
      <c r="ALX64" s="161"/>
      <c r="ALY64" s="161"/>
      <c r="ALZ64" s="161"/>
      <c r="AMA64" s="161"/>
      <c r="AMB64" s="161"/>
      <c r="AMC64" s="161"/>
      <c r="AMD64" s="161"/>
      <c r="AME64" s="161"/>
      <c r="AMF64" s="161"/>
      <c r="AMG64" s="161"/>
      <c r="AMH64" s="161"/>
      <c r="AMI64" s="161"/>
      <c r="AMJ64" s="161"/>
      <c r="AMK64" s="161"/>
      <c r="AML64" s="161"/>
      <c r="AMM64" s="161"/>
      <c r="AMN64" s="161"/>
      <c r="AMO64" s="161"/>
      <c r="AMP64" s="161"/>
      <c r="AMQ64" s="161"/>
      <c r="AMR64" s="161"/>
      <c r="AMS64" s="161"/>
      <c r="AMT64" s="161"/>
      <c r="AMU64" s="161"/>
      <c r="AMV64" s="161"/>
      <c r="AMW64" s="161"/>
      <c r="AMX64" s="161"/>
      <c r="AMY64" s="161"/>
      <c r="AMZ64" s="161"/>
      <c r="ANA64" s="161"/>
      <c r="ANB64" s="161"/>
      <c r="ANC64" s="161"/>
      <c r="AND64" s="161"/>
      <c r="ANE64" s="161"/>
      <c r="ANF64" s="161"/>
      <c r="ANG64" s="161"/>
      <c r="ANH64" s="161"/>
      <c r="ANI64" s="161"/>
      <c r="ANJ64" s="161"/>
      <c r="ANK64" s="161"/>
      <c r="ANL64" s="161"/>
      <c r="ANM64" s="161"/>
      <c r="ANN64" s="161"/>
      <c r="ANO64" s="161"/>
      <c r="ANP64" s="161"/>
      <c r="ANQ64" s="161"/>
      <c r="ANR64" s="161"/>
      <c r="ANS64" s="161"/>
      <c r="ANT64" s="161"/>
      <c r="ANU64" s="161"/>
      <c r="ANV64" s="161"/>
      <c r="ANW64" s="161"/>
      <c r="ANX64" s="161"/>
      <c r="ANY64" s="161"/>
      <c r="ANZ64" s="161"/>
      <c r="AOA64" s="161"/>
      <c r="AOB64" s="161"/>
      <c r="AOC64" s="161"/>
      <c r="AOD64" s="161"/>
      <c r="AOE64" s="161"/>
      <c r="AOF64" s="161"/>
      <c r="AOG64" s="161"/>
      <c r="AOH64" s="161"/>
      <c r="AOI64" s="161"/>
      <c r="AOJ64" s="161"/>
      <c r="AOK64" s="161"/>
      <c r="AOL64" s="161"/>
      <c r="AOM64" s="161"/>
      <c r="AON64" s="161"/>
      <c r="AOO64" s="161"/>
      <c r="AOP64" s="161"/>
      <c r="AOQ64" s="161"/>
      <c r="AOR64" s="161"/>
      <c r="AOS64" s="161"/>
      <c r="AOT64" s="161"/>
      <c r="AOU64" s="161"/>
      <c r="AOV64" s="161"/>
      <c r="AOW64" s="161"/>
      <c r="AOX64" s="161"/>
      <c r="AOY64" s="161"/>
      <c r="AOZ64" s="161"/>
      <c r="APA64" s="161"/>
      <c r="APB64" s="161"/>
      <c r="APC64" s="161"/>
      <c r="APD64" s="161"/>
      <c r="APE64" s="161"/>
      <c r="APF64" s="161"/>
      <c r="APG64" s="161"/>
      <c r="APH64" s="161"/>
      <c r="API64" s="161"/>
      <c r="APJ64" s="161"/>
      <c r="APK64" s="161"/>
      <c r="APL64" s="161"/>
      <c r="APM64" s="161"/>
      <c r="APN64" s="161"/>
      <c r="APO64" s="161"/>
      <c r="APP64" s="161"/>
      <c r="APQ64" s="161"/>
      <c r="APR64" s="161"/>
      <c r="APS64" s="161"/>
      <c r="APT64" s="161"/>
      <c r="APU64" s="161"/>
      <c r="APV64" s="161"/>
      <c r="APW64" s="161"/>
      <c r="APX64" s="161"/>
      <c r="APY64" s="161"/>
      <c r="APZ64" s="161"/>
      <c r="AQA64" s="161"/>
      <c r="AQB64" s="161"/>
      <c r="AQC64" s="161"/>
      <c r="AQD64" s="161"/>
      <c r="AQE64" s="161"/>
      <c r="AQF64" s="161"/>
      <c r="AQG64" s="161"/>
      <c r="AQH64" s="161"/>
      <c r="AQI64" s="161"/>
      <c r="AQJ64" s="161"/>
      <c r="AQK64" s="161"/>
      <c r="AQL64" s="161"/>
      <c r="AQM64" s="161"/>
      <c r="AQN64" s="161"/>
      <c r="AQO64" s="161"/>
      <c r="AQP64" s="161"/>
      <c r="AQQ64" s="161"/>
      <c r="AQR64" s="161"/>
      <c r="AQS64" s="161"/>
      <c r="AQT64" s="161"/>
      <c r="AQU64" s="161"/>
      <c r="AQV64" s="161"/>
      <c r="AQW64" s="161"/>
      <c r="AQX64" s="161"/>
      <c r="AQY64" s="161"/>
      <c r="AQZ64" s="161"/>
      <c r="ARA64" s="161"/>
      <c r="ARB64" s="161"/>
      <c r="ARC64" s="161"/>
      <c r="ARD64" s="161"/>
      <c r="ARE64" s="161"/>
      <c r="ARF64" s="161"/>
      <c r="ARG64" s="161"/>
      <c r="ARH64" s="161"/>
      <c r="ARI64" s="161"/>
      <c r="ARJ64" s="161"/>
      <c r="ARK64" s="161"/>
      <c r="ARL64" s="161"/>
      <c r="ARM64" s="161"/>
      <c r="ARN64" s="161"/>
      <c r="ARO64" s="161"/>
      <c r="ARP64" s="161"/>
      <c r="ARQ64" s="161"/>
      <c r="ARR64" s="161"/>
      <c r="ARS64" s="161"/>
      <c r="ART64" s="161"/>
      <c r="ARU64" s="161"/>
      <c r="ARV64" s="161"/>
      <c r="ARW64" s="161"/>
      <c r="ARX64" s="161"/>
      <c r="ARY64" s="161"/>
      <c r="ARZ64" s="161"/>
      <c r="ASA64" s="161"/>
      <c r="ASB64" s="161"/>
      <c r="ASC64" s="161"/>
      <c r="ASD64" s="161"/>
      <c r="ASE64" s="161"/>
      <c r="ASF64" s="161"/>
      <c r="ASG64" s="161"/>
      <c r="ASH64" s="161"/>
      <c r="ASI64" s="161"/>
      <c r="ASJ64" s="161"/>
      <c r="ASK64" s="161"/>
      <c r="ASL64" s="161"/>
      <c r="ASM64" s="161"/>
      <c r="ASN64" s="161"/>
      <c r="ASO64" s="161"/>
      <c r="ASP64" s="161"/>
      <c r="ASQ64" s="161"/>
      <c r="ASR64" s="161"/>
      <c r="ASS64" s="161"/>
      <c r="AST64" s="161"/>
      <c r="ASU64" s="161"/>
      <c r="ASV64" s="161"/>
      <c r="ASW64" s="161"/>
      <c r="ASX64" s="161"/>
      <c r="ASY64" s="161"/>
      <c r="ASZ64" s="161"/>
      <c r="ATA64" s="161"/>
      <c r="ATB64" s="161"/>
      <c r="ATC64" s="161"/>
      <c r="ATD64" s="161"/>
      <c r="ATE64" s="161"/>
      <c r="ATF64" s="161"/>
      <c r="ATG64" s="161"/>
      <c r="ATH64" s="161"/>
      <c r="ATI64" s="161"/>
      <c r="ATJ64" s="161"/>
      <c r="ATK64" s="161"/>
      <c r="ATL64" s="161"/>
      <c r="ATM64" s="161"/>
      <c r="ATN64" s="161"/>
      <c r="ATO64" s="161"/>
      <c r="ATP64" s="161"/>
      <c r="ATQ64" s="161"/>
      <c r="ATR64" s="161"/>
      <c r="ATS64" s="161"/>
      <c r="ATT64" s="161"/>
      <c r="ATU64" s="161"/>
      <c r="ATV64" s="161"/>
      <c r="ATW64" s="161"/>
      <c r="ATX64" s="161"/>
      <c r="ATY64" s="161"/>
      <c r="ATZ64" s="161"/>
      <c r="AUA64" s="161"/>
      <c r="AUB64" s="161"/>
      <c r="AUC64" s="161"/>
      <c r="AUD64" s="161"/>
      <c r="AUE64" s="161"/>
      <c r="AUF64" s="161"/>
      <c r="AUG64" s="161"/>
      <c r="AUH64" s="161"/>
      <c r="AUI64" s="161"/>
      <c r="AUJ64" s="161"/>
      <c r="AUK64" s="161"/>
      <c r="AUL64" s="161"/>
      <c r="AUM64" s="161"/>
      <c r="AUN64" s="161"/>
      <c r="AUO64" s="161"/>
      <c r="AUP64" s="161"/>
      <c r="AUQ64" s="161"/>
      <c r="AUR64" s="161"/>
      <c r="AUS64" s="161"/>
      <c r="AUT64" s="161"/>
      <c r="AUU64" s="161"/>
      <c r="AUV64" s="161"/>
      <c r="AUW64" s="161"/>
      <c r="AUX64" s="161"/>
      <c r="AUY64" s="161"/>
      <c r="AUZ64" s="161"/>
      <c r="AVA64" s="161"/>
      <c r="AVB64" s="161"/>
      <c r="AVC64" s="161"/>
      <c r="AVD64" s="161"/>
      <c r="AVE64" s="161"/>
      <c r="AVF64" s="161"/>
      <c r="AVG64" s="161"/>
      <c r="AVH64" s="161"/>
      <c r="AVI64" s="161"/>
      <c r="AVJ64" s="161"/>
      <c r="AVK64" s="161"/>
      <c r="AVL64" s="161"/>
      <c r="AVM64" s="161"/>
      <c r="AVN64" s="161"/>
      <c r="AVO64" s="161"/>
      <c r="AVP64" s="161"/>
      <c r="AVQ64" s="161"/>
      <c r="AVR64" s="161"/>
      <c r="AVS64" s="161"/>
      <c r="AVT64" s="161"/>
      <c r="AVU64" s="161"/>
      <c r="AVV64" s="161"/>
      <c r="AVW64" s="161"/>
      <c r="AVX64" s="161"/>
      <c r="AVY64" s="161"/>
      <c r="AVZ64" s="161"/>
      <c r="AWA64" s="161"/>
      <c r="AWB64" s="161"/>
      <c r="AWC64" s="161"/>
      <c r="AWD64" s="161"/>
      <c r="AWE64" s="161"/>
      <c r="AWF64" s="161"/>
      <c r="AWG64" s="161"/>
      <c r="AWH64" s="161"/>
      <c r="AWI64" s="161"/>
      <c r="AWJ64" s="161"/>
      <c r="AWK64" s="161"/>
      <c r="AWL64" s="161"/>
      <c r="AWM64" s="161"/>
      <c r="AWN64" s="161"/>
      <c r="AWO64" s="161"/>
      <c r="AWP64" s="161"/>
      <c r="AWQ64" s="161"/>
      <c r="AWR64" s="161"/>
      <c r="AWS64" s="161"/>
      <c r="AWT64" s="161"/>
      <c r="AWU64" s="161"/>
      <c r="AWV64" s="161"/>
      <c r="AWW64" s="161"/>
      <c r="AWX64" s="161"/>
      <c r="AWY64" s="161"/>
      <c r="AWZ64" s="161"/>
      <c r="AXA64" s="161"/>
      <c r="AXB64" s="161"/>
      <c r="AXC64" s="161"/>
      <c r="AXD64" s="161"/>
      <c r="AXE64" s="161"/>
      <c r="AXF64" s="161"/>
      <c r="AXG64" s="161"/>
      <c r="AXH64" s="161"/>
      <c r="AXI64" s="161"/>
      <c r="AXJ64" s="161"/>
      <c r="AXK64" s="161"/>
      <c r="AXL64" s="161"/>
      <c r="AXM64" s="161"/>
      <c r="AXN64" s="161"/>
      <c r="AXO64" s="161"/>
      <c r="AXP64" s="161"/>
      <c r="AXQ64" s="161"/>
      <c r="AXR64" s="161"/>
      <c r="AXS64" s="161"/>
      <c r="AXT64" s="161"/>
      <c r="AXU64" s="161"/>
      <c r="AXV64" s="161"/>
      <c r="AXW64" s="161"/>
      <c r="AXX64" s="161"/>
      <c r="AXY64" s="161"/>
      <c r="AXZ64" s="161"/>
      <c r="AYA64" s="161"/>
      <c r="AYB64" s="161"/>
      <c r="AYC64" s="161"/>
      <c r="AYD64" s="161"/>
      <c r="AYE64" s="161"/>
      <c r="AYF64" s="161"/>
      <c r="AYG64" s="161"/>
      <c r="AYH64" s="161"/>
      <c r="AYI64" s="161"/>
      <c r="AYJ64" s="161"/>
      <c r="AYK64" s="161"/>
      <c r="AYL64" s="161"/>
      <c r="AYM64" s="161"/>
      <c r="AYN64" s="161"/>
      <c r="AYO64" s="161"/>
      <c r="AYP64" s="161"/>
      <c r="AYQ64" s="161"/>
      <c r="AYR64" s="161"/>
      <c r="AYS64" s="161"/>
      <c r="AYT64" s="161"/>
      <c r="AYU64" s="161"/>
      <c r="AYV64" s="161"/>
      <c r="AYW64" s="161"/>
      <c r="AYX64" s="161"/>
      <c r="AYY64" s="161"/>
      <c r="AYZ64" s="161"/>
      <c r="AZA64" s="161"/>
      <c r="AZB64" s="161"/>
      <c r="AZC64" s="161"/>
      <c r="AZD64" s="161"/>
      <c r="AZE64" s="161"/>
      <c r="AZF64" s="161"/>
      <c r="AZG64" s="161"/>
      <c r="AZH64" s="161"/>
      <c r="AZI64" s="161"/>
      <c r="AZJ64" s="161"/>
      <c r="AZK64" s="161"/>
      <c r="AZL64" s="161"/>
      <c r="AZM64" s="161"/>
      <c r="AZN64" s="161"/>
      <c r="AZO64" s="161"/>
      <c r="AZP64" s="161"/>
      <c r="AZQ64" s="161"/>
      <c r="AZR64" s="161"/>
      <c r="AZS64" s="161"/>
      <c r="AZT64" s="161"/>
      <c r="AZU64" s="161"/>
      <c r="AZV64" s="161"/>
      <c r="AZW64" s="161"/>
      <c r="AZX64" s="161"/>
      <c r="AZY64" s="161"/>
      <c r="AZZ64" s="161"/>
      <c r="BAA64" s="161"/>
      <c r="BAB64" s="161"/>
      <c r="BAC64" s="161"/>
      <c r="BAD64" s="161"/>
      <c r="BAE64" s="161"/>
      <c r="BAF64" s="161"/>
      <c r="BAG64" s="161"/>
      <c r="BAH64" s="161"/>
      <c r="BAI64" s="161"/>
      <c r="BAJ64" s="161"/>
      <c r="BAK64" s="161"/>
      <c r="BAL64" s="161"/>
      <c r="BAM64" s="161"/>
      <c r="BAN64" s="161"/>
      <c r="BAO64" s="161"/>
      <c r="BAP64" s="161"/>
      <c r="BAQ64" s="161"/>
      <c r="BAR64" s="161"/>
      <c r="BAS64" s="161"/>
      <c r="BAT64" s="161"/>
      <c r="BAU64" s="161"/>
      <c r="BAV64" s="161"/>
      <c r="BAW64" s="161"/>
      <c r="BAX64" s="161"/>
      <c r="BAY64" s="161"/>
      <c r="BAZ64" s="161"/>
      <c r="BBA64" s="161"/>
      <c r="BBB64" s="161"/>
      <c r="BBC64" s="161"/>
      <c r="BBD64" s="161"/>
      <c r="BBE64" s="161"/>
      <c r="BBF64" s="161"/>
      <c r="BBG64" s="161"/>
      <c r="BBH64" s="161"/>
      <c r="BBI64" s="161"/>
      <c r="BBJ64" s="161"/>
      <c r="BBK64" s="161"/>
      <c r="BBL64" s="161"/>
      <c r="BBM64" s="161"/>
      <c r="BBN64" s="161"/>
      <c r="BBO64" s="161"/>
      <c r="BBP64" s="161"/>
      <c r="BBQ64" s="161"/>
      <c r="BBR64" s="161"/>
      <c r="BBS64" s="161"/>
      <c r="BBT64" s="161"/>
      <c r="BBU64" s="161"/>
      <c r="BBV64" s="161"/>
      <c r="BBW64" s="161"/>
      <c r="BBX64" s="161"/>
      <c r="BBY64" s="161"/>
      <c r="BBZ64" s="161"/>
      <c r="BCA64" s="161"/>
      <c r="BCB64" s="161"/>
      <c r="BCC64" s="161"/>
      <c r="BCD64" s="161"/>
      <c r="BCE64" s="161"/>
      <c r="BCF64" s="161"/>
      <c r="BCG64" s="161"/>
      <c r="BCH64" s="161"/>
      <c r="BCI64" s="161"/>
      <c r="BCJ64" s="161"/>
      <c r="BCK64" s="161"/>
      <c r="BCL64" s="161"/>
      <c r="BCM64" s="161"/>
      <c r="BCN64" s="161"/>
      <c r="BCO64" s="161"/>
      <c r="BCP64" s="161"/>
      <c r="BCQ64" s="161"/>
      <c r="BCR64" s="161"/>
      <c r="BCS64" s="161"/>
      <c r="BCT64" s="161"/>
      <c r="BCU64" s="161"/>
      <c r="BCV64" s="161"/>
      <c r="BCW64" s="161"/>
      <c r="BCX64" s="161"/>
      <c r="BCY64" s="161"/>
      <c r="BCZ64" s="161"/>
      <c r="BDA64" s="161"/>
      <c r="BDB64" s="161"/>
      <c r="BDC64" s="161"/>
      <c r="BDD64" s="161"/>
      <c r="BDE64" s="161"/>
      <c r="BDF64" s="161"/>
      <c r="BDG64" s="161"/>
      <c r="BDH64" s="161"/>
      <c r="BDI64" s="161"/>
      <c r="BDJ64" s="161"/>
      <c r="BDK64" s="161"/>
      <c r="BDL64" s="161"/>
      <c r="BDM64" s="161"/>
      <c r="BDN64" s="161"/>
      <c r="BDO64" s="161"/>
      <c r="BDP64" s="161"/>
      <c r="BDQ64" s="161"/>
      <c r="BDR64" s="161"/>
      <c r="BDS64" s="161"/>
      <c r="BDT64" s="161"/>
      <c r="BDU64" s="161"/>
      <c r="BDV64" s="161"/>
      <c r="BDW64" s="161"/>
      <c r="BDX64" s="161"/>
      <c r="BDY64" s="161"/>
      <c r="BDZ64" s="161"/>
      <c r="BEA64" s="161"/>
      <c r="BEB64" s="161"/>
      <c r="BEC64" s="161"/>
      <c r="BED64" s="161"/>
      <c r="BEE64" s="161"/>
      <c r="BEF64" s="161"/>
      <c r="BEG64" s="161"/>
      <c r="BEH64" s="161"/>
      <c r="BEI64" s="161"/>
      <c r="BEJ64" s="161"/>
      <c r="BEK64" s="161"/>
      <c r="BEL64" s="161"/>
      <c r="BEM64" s="161"/>
      <c r="BEN64" s="161"/>
      <c r="BEO64" s="161"/>
      <c r="BEP64" s="161"/>
      <c r="BEQ64" s="161"/>
      <c r="BER64" s="161"/>
      <c r="BES64" s="161"/>
      <c r="BET64" s="161"/>
      <c r="BEU64" s="161"/>
      <c r="BEV64" s="161"/>
      <c r="BEW64" s="161"/>
      <c r="BEX64" s="161"/>
      <c r="BEY64" s="161"/>
      <c r="BEZ64" s="161"/>
      <c r="BFA64" s="161"/>
      <c r="BFB64" s="161"/>
      <c r="BFC64" s="161"/>
      <c r="BFD64" s="161"/>
      <c r="BFE64" s="161"/>
      <c r="BFF64" s="161"/>
      <c r="BFG64" s="161"/>
      <c r="BFH64" s="161"/>
      <c r="BFI64" s="161"/>
      <c r="BFJ64" s="161"/>
      <c r="BFK64" s="161"/>
      <c r="BFL64" s="161"/>
      <c r="BFM64" s="161"/>
      <c r="BFN64" s="161"/>
      <c r="BFO64" s="161"/>
      <c r="BFP64" s="161"/>
      <c r="BFQ64" s="161"/>
      <c r="BFR64" s="161"/>
      <c r="BFS64" s="161"/>
      <c r="BFT64" s="161"/>
      <c r="BFU64" s="161"/>
      <c r="BFV64" s="161"/>
      <c r="BFW64" s="161"/>
      <c r="BFX64" s="161"/>
      <c r="BFY64" s="161"/>
      <c r="BFZ64" s="161"/>
      <c r="BGA64" s="161"/>
      <c r="BGB64" s="161"/>
      <c r="BGC64" s="161"/>
      <c r="BGD64" s="161"/>
      <c r="BGE64" s="161"/>
      <c r="BGF64" s="161"/>
      <c r="BGG64" s="161"/>
      <c r="BGH64" s="161"/>
      <c r="BGI64" s="161"/>
      <c r="BGJ64" s="161"/>
      <c r="BGK64" s="161"/>
      <c r="BGL64" s="161"/>
      <c r="BGM64" s="161"/>
      <c r="BGN64" s="161"/>
      <c r="BGO64" s="161"/>
      <c r="BGP64" s="161"/>
      <c r="BGQ64" s="161"/>
      <c r="BGR64" s="161"/>
      <c r="BGS64" s="161"/>
      <c r="BGT64" s="161"/>
      <c r="BGU64" s="161"/>
      <c r="BGV64" s="161"/>
      <c r="BGW64" s="161"/>
      <c r="BGX64" s="161"/>
      <c r="BGY64" s="161"/>
      <c r="BGZ64" s="161"/>
      <c r="BHA64" s="161"/>
      <c r="BHB64" s="161"/>
      <c r="BHC64" s="161"/>
      <c r="BHD64" s="161"/>
      <c r="BHE64" s="161"/>
      <c r="BHF64" s="161"/>
      <c r="BHG64" s="161"/>
      <c r="BHH64" s="161"/>
      <c r="BHI64" s="161"/>
      <c r="BHJ64" s="161"/>
      <c r="BHK64" s="161"/>
      <c r="BHL64" s="161"/>
      <c r="BHM64" s="161"/>
      <c r="BHN64" s="161"/>
      <c r="BHO64" s="161"/>
      <c r="BHP64" s="161"/>
      <c r="BHQ64" s="161"/>
      <c r="BHR64" s="161"/>
      <c r="BHS64" s="161"/>
      <c r="BHT64" s="161"/>
      <c r="BHU64" s="161"/>
      <c r="BHV64" s="161"/>
      <c r="BHW64" s="161"/>
      <c r="BHX64" s="161"/>
      <c r="BHY64" s="161"/>
      <c r="BHZ64" s="161"/>
      <c r="BIA64" s="161"/>
      <c r="BIB64" s="161"/>
      <c r="BIC64" s="161"/>
      <c r="BID64" s="161"/>
      <c r="BIE64" s="161"/>
      <c r="BIF64" s="161"/>
      <c r="BIG64" s="161"/>
      <c r="BIH64" s="161"/>
      <c r="BII64" s="161"/>
      <c r="BIJ64" s="161"/>
      <c r="BIK64" s="161"/>
      <c r="BIL64" s="161"/>
      <c r="BIM64" s="161"/>
      <c r="BIN64" s="161"/>
      <c r="BIO64" s="161"/>
      <c r="BIP64" s="161"/>
      <c r="BIQ64" s="161"/>
      <c r="BIR64" s="161"/>
      <c r="BIS64" s="161"/>
      <c r="BIT64" s="161"/>
      <c r="BIU64" s="161"/>
      <c r="BIV64" s="161"/>
      <c r="BIW64" s="161"/>
      <c r="BIX64" s="161"/>
      <c r="BIY64" s="161"/>
      <c r="BIZ64" s="161"/>
      <c r="BJA64" s="161"/>
      <c r="BJB64" s="161"/>
      <c r="BJC64" s="161"/>
      <c r="BJD64" s="161"/>
      <c r="BJE64" s="161"/>
      <c r="BJF64" s="161"/>
      <c r="BJG64" s="161"/>
      <c r="BJH64" s="161"/>
      <c r="BJI64" s="161"/>
      <c r="BJJ64" s="161"/>
      <c r="BJK64" s="161"/>
      <c r="BJL64" s="161"/>
      <c r="BJM64" s="161"/>
      <c r="BJN64" s="161"/>
      <c r="BJO64" s="161"/>
      <c r="BJP64" s="161"/>
      <c r="BJQ64" s="161"/>
      <c r="BJR64" s="161"/>
      <c r="BJS64" s="161"/>
      <c r="BJT64" s="161"/>
      <c r="BJU64" s="161"/>
      <c r="BJV64" s="161"/>
      <c r="BJW64" s="161"/>
      <c r="BJX64" s="161"/>
      <c r="BJY64" s="161"/>
      <c r="BJZ64" s="161"/>
      <c r="BKA64" s="161"/>
      <c r="BKB64" s="161"/>
      <c r="BKC64" s="161"/>
      <c r="BKD64" s="161"/>
      <c r="BKE64" s="161"/>
      <c r="BKF64" s="161"/>
      <c r="BKG64" s="161"/>
      <c r="BKH64" s="161"/>
      <c r="BKI64" s="161"/>
      <c r="BKJ64" s="161"/>
      <c r="BKK64" s="161"/>
      <c r="BKL64" s="161"/>
      <c r="BKM64" s="161"/>
      <c r="BKN64" s="161"/>
      <c r="BKO64" s="161"/>
      <c r="BKP64" s="161"/>
      <c r="BKQ64" s="161"/>
      <c r="BKR64" s="161"/>
      <c r="BKS64" s="161"/>
      <c r="BKT64" s="161"/>
      <c r="BKU64" s="161"/>
      <c r="BKV64" s="161"/>
      <c r="BKW64" s="161"/>
      <c r="BKX64" s="161"/>
      <c r="BKY64" s="161"/>
      <c r="BKZ64" s="161"/>
      <c r="BLA64" s="161"/>
      <c r="BLB64" s="161"/>
      <c r="BLC64" s="161"/>
      <c r="BLD64" s="161"/>
      <c r="BLE64" s="161"/>
      <c r="BLF64" s="161"/>
      <c r="BLG64" s="161"/>
      <c r="BLH64" s="161"/>
      <c r="BLI64" s="161"/>
      <c r="BLJ64" s="161"/>
      <c r="BLK64" s="161"/>
      <c r="BLL64" s="161"/>
      <c r="BLM64" s="161"/>
      <c r="BLN64" s="161"/>
      <c r="BLO64" s="161"/>
      <c r="BLP64" s="161"/>
      <c r="BLQ64" s="161"/>
      <c r="BLR64" s="161"/>
      <c r="BLS64" s="161"/>
      <c r="BLT64" s="161"/>
      <c r="BLU64" s="161"/>
      <c r="BLV64" s="161"/>
      <c r="BLW64" s="161"/>
      <c r="BLX64" s="161"/>
      <c r="BLY64" s="161"/>
      <c r="BLZ64" s="161"/>
      <c r="BMA64" s="161"/>
      <c r="BMB64" s="161"/>
      <c r="BMC64" s="161"/>
      <c r="BMD64" s="161"/>
      <c r="BME64" s="161"/>
      <c r="BMF64" s="161"/>
      <c r="BMG64" s="161"/>
      <c r="BMH64" s="161"/>
      <c r="BMI64" s="161"/>
      <c r="BMJ64" s="161"/>
      <c r="BMK64" s="161"/>
      <c r="BML64" s="161"/>
      <c r="BMM64" s="161"/>
      <c r="BMN64" s="161"/>
      <c r="BMO64" s="161"/>
      <c r="BMP64" s="161"/>
      <c r="BMQ64" s="161"/>
      <c r="BMR64" s="161"/>
      <c r="BMS64" s="161"/>
      <c r="BMT64" s="161"/>
      <c r="BMU64" s="161"/>
      <c r="BMV64" s="161"/>
      <c r="BMW64" s="161"/>
      <c r="BMX64" s="161"/>
      <c r="BMY64" s="161"/>
      <c r="BMZ64" s="161"/>
      <c r="BNA64" s="161"/>
      <c r="BNB64" s="161"/>
      <c r="BNC64" s="161"/>
      <c r="BND64" s="161"/>
      <c r="BNE64" s="161"/>
      <c r="BNF64" s="161"/>
      <c r="BNG64" s="161"/>
      <c r="BNH64" s="161"/>
      <c r="BNI64" s="161"/>
      <c r="BNJ64" s="161"/>
      <c r="BNK64" s="161"/>
      <c r="BNL64" s="161"/>
      <c r="BNM64" s="161"/>
      <c r="BNN64" s="161"/>
      <c r="BNO64" s="161"/>
      <c r="BNP64" s="161"/>
      <c r="BNQ64" s="161"/>
      <c r="BNR64" s="161"/>
      <c r="BNS64" s="161"/>
      <c r="BNT64" s="161"/>
      <c r="BNU64" s="161"/>
      <c r="BNV64" s="161"/>
      <c r="BNW64" s="161"/>
      <c r="BNX64" s="161"/>
      <c r="BNY64" s="161"/>
      <c r="BNZ64" s="161"/>
      <c r="BOA64" s="161"/>
      <c r="BOB64" s="161"/>
      <c r="BOC64" s="161"/>
      <c r="BOD64" s="161"/>
      <c r="BOE64" s="161"/>
      <c r="BOF64" s="161"/>
      <c r="BOG64" s="161"/>
      <c r="BOH64" s="161"/>
      <c r="BOI64" s="161"/>
      <c r="BOJ64" s="161"/>
      <c r="BOK64" s="161"/>
      <c r="BOL64" s="161"/>
      <c r="BOM64" s="161"/>
      <c r="BON64" s="161"/>
      <c r="BOO64" s="161"/>
      <c r="BOP64" s="161"/>
      <c r="BOQ64" s="161"/>
      <c r="BOR64" s="161"/>
      <c r="BOS64" s="161"/>
      <c r="BOT64" s="161"/>
      <c r="BOU64" s="161"/>
      <c r="BOV64" s="161"/>
      <c r="BOW64" s="161"/>
      <c r="BOX64" s="161"/>
      <c r="BOY64" s="161"/>
      <c r="BOZ64" s="161"/>
      <c r="BPA64" s="161"/>
      <c r="BPB64" s="161"/>
      <c r="BPC64" s="161"/>
      <c r="BPD64" s="161"/>
      <c r="BPE64" s="161"/>
      <c r="BPF64" s="161"/>
      <c r="BPG64" s="161"/>
      <c r="BPH64" s="161"/>
      <c r="BPI64" s="161"/>
      <c r="BPJ64" s="161"/>
      <c r="BPK64" s="161"/>
      <c r="BPL64" s="161"/>
      <c r="BPM64" s="161"/>
      <c r="BPN64" s="161"/>
      <c r="BPO64" s="161"/>
      <c r="BPP64" s="161"/>
      <c r="BPQ64" s="161"/>
      <c r="BPR64" s="161"/>
      <c r="BPS64" s="161"/>
      <c r="BPT64" s="161"/>
      <c r="BPU64" s="161"/>
      <c r="BPV64" s="161"/>
      <c r="BPW64" s="161"/>
      <c r="BPX64" s="161"/>
      <c r="BPY64" s="161"/>
      <c r="BPZ64" s="161"/>
      <c r="BQA64" s="161"/>
      <c r="BQB64" s="161"/>
      <c r="BQC64" s="161"/>
      <c r="BQD64" s="161"/>
      <c r="BQE64" s="161"/>
      <c r="BQF64" s="161"/>
      <c r="BQG64" s="161"/>
      <c r="BQH64" s="161"/>
      <c r="BQI64" s="161"/>
      <c r="BQJ64" s="161"/>
      <c r="BQK64" s="161"/>
      <c r="BQL64" s="161"/>
      <c r="BQM64" s="161"/>
      <c r="BQN64" s="161"/>
      <c r="BQO64" s="161"/>
      <c r="BQP64" s="161"/>
      <c r="BQQ64" s="161"/>
      <c r="BQR64" s="161"/>
      <c r="BQS64" s="161"/>
      <c r="BQT64" s="161"/>
      <c r="BQU64" s="161"/>
      <c r="BQV64" s="161"/>
      <c r="BQW64" s="161"/>
      <c r="BQX64" s="161"/>
      <c r="BQY64" s="161"/>
      <c r="BQZ64" s="161"/>
      <c r="BRA64" s="161"/>
      <c r="BRB64" s="161"/>
      <c r="BRC64" s="161"/>
      <c r="BRD64" s="161"/>
      <c r="BRE64" s="161"/>
      <c r="BRF64" s="161"/>
      <c r="BRG64" s="161"/>
      <c r="BRH64" s="161"/>
      <c r="BRI64" s="161"/>
      <c r="BRJ64" s="161"/>
      <c r="BRK64" s="161"/>
      <c r="BRL64" s="161"/>
      <c r="BRM64" s="161"/>
      <c r="BRN64" s="161"/>
      <c r="BRO64" s="161"/>
      <c r="BRP64" s="161"/>
      <c r="BRQ64" s="161"/>
      <c r="BRR64" s="161"/>
      <c r="BRS64" s="161"/>
      <c r="BRT64" s="161"/>
      <c r="BRU64" s="161"/>
      <c r="BRV64" s="161"/>
      <c r="BRW64" s="161"/>
      <c r="BRX64" s="161"/>
      <c r="BRY64" s="161"/>
      <c r="BRZ64" s="161"/>
      <c r="BSA64" s="161"/>
      <c r="BSB64" s="161"/>
      <c r="BSC64" s="161"/>
      <c r="BSD64" s="161"/>
      <c r="BSE64" s="161"/>
      <c r="BSF64" s="161"/>
      <c r="BSG64" s="161"/>
      <c r="BSH64" s="161"/>
      <c r="BSI64" s="161"/>
      <c r="BSJ64" s="161"/>
      <c r="BSK64" s="161"/>
      <c r="BSL64" s="161"/>
      <c r="BSM64" s="161"/>
      <c r="BSN64" s="161"/>
      <c r="BSO64" s="161"/>
      <c r="BSP64" s="161"/>
      <c r="BSQ64" s="161"/>
      <c r="BSR64" s="161"/>
      <c r="BSS64" s="161"/>
      <c r="BST64" s="161"/>
      <c r="BSU64" s="161"/>
      <c r="BSV64" s="161"/>
      <c r="BSW64" s="161"/>
      <c r="BSX64" s="161"/>
      <c r="BSY64" s="161"/>
      <c r="BSZ64" s="161"/>
      <c r="BTA64" s="161"/>
      <c r="BTB64" s="161"/>
      <c r="BTC64" s="161"/>
      <c r="BTD64" s="161"/>
      <c r="BTE64" s="161"/>
      <c r="BTF64" s="161"/>
      <c r="BTG64" s="161"/>
      <c r="BTH64" s="161"/>
      <c r="BTI64" s="161"/>
      <c r="BTJ64" s="161"/>
      <c r="BTK64" s="161"/>
      <c r="BTL64" s="161"/>
      <c r="BTM64" s="161"/>
      <c r="BTN64" s="161"/>
      <c r="BTO64" s="161"/>
      <c r="BTP64" s="161"/>
      <c r="BTQ64" s="161"/>
      <c r="BTR64" s="161"/>
      <c r="BTS64" s="161"/>
      <c r="BTT64" s="161"/>
      <c r="BTU64" s="161"/>
      <c r="BTV64" s="161"/>
      <c r="BTW64" s="161"/>
      <c r="BTX64" s="161"/>
      <c r="BTY64" s="161"/>
      <c r="BTZ64" s="161"/>
      <c r="BUA64" s="161"/>
      <c r="BUB64" s="161"/>
      <c r="BUC64" s="161"/>
      <c r="BUD64" s="161"/>
      <c r="BUE64" s="161"/>
      <c r="BUF64" s="161"/>
      <c r="BUG64" s="161"/>
      <c r="BUH64" s="161"/>
      <c r="BUI64" s="161"/>
      <c r="BUJ64" s="161"/>
      <c r="BUK64" s="161"/>
      <c r="BUL64" s="161"/>
      <c r="BUM64" s="161"/>
      <c r="BUN64" s="161"/>
      <c r="BUO64" s="161"/>
      <c r="BUP64" s="161"/>
      <c r="BUQ64" s="161"/>
      <c r="BUR64" s="161"/>
      <c r="BUS64" s="161"/>
      <c r="BUT64" s="161"/>
      <c r="BUU64" s="161"/>
      <c r="BUV64" s="161"/>
      <c r="BUW64" s="161"/>
      <c r="BUX64" s="161"/>
      <c r="BUY64" s="161"/>
      <c r="BUZ64" s="161"/>
      <c r="BVA64" s="161"/>
      <c r="BVB64" s="161"/>
      <c r="BVC64" s="161"/>
      <c r="BVD64" s="161"/>
      <c r="BVE64" s="161"/>
      <c r="BVF64" s="161"/>
      <c r="BVG64" s="161"/>
      <c r="BVH64" s="161"/>
      <c r="BVI64" s="161"/>
      <c r="BVJ64" s="161"/>
      <c r="BVK64" s="161"/>
      <c r="BVL64" s="161"/>
      <c r="BVM64" s="161"/>
      <c r="BVN64" s="161"/>
      <c r="BVO64" s="161"/>
      <c r="BVP64" s="161"/>
      <c r="BVQ64" s="161"/>
      <c r="BVR64" s="161"/>
      <c r="BVS64" s="161"/>
      <c r="BVT64" s="161"/>
      <c r="BVU64" s="161"/>
      <c r="BVV64" s="161"/>
      <c r="BVW64" s="161"/>
      <c r="BVX64" s="161"/>
      <c r="BVY64" s="161"/>
      <c r="BVZ64" s="161"/>
      <c r="BWA64" s="161"/>
      <c r="BWB64" s="161"/>
      <c r="BWC64" s="161"/>
      <c r="BWD64" s="161"/>
      <c r="BWE64" s="161"/>
      <c r="BWF64" s="161"/>
      <c r="BWG64" s="161"/>
      <c r="BWH64" s="161"/>
      <c r="BWI64" s="161"/>
      <c r="BWJ64" s="161"/>
      <c r="BWK64" s="161"/>
      <c r="BWL64" s="161"/>
      <c r="BWM64" s="161"/>
      <c r="BWN64" s="161"/>
      <c r="BWO64" s="161"/>
      <c r="BWP64" s="161"/>
      <c r="BWQ64" s="161"/>
      <c r="BWR64" s="161"/>
      <c r="BWS64" s="161"/>
      <c r="BWT64" s="161"/>
      <c r="BWU64" s="161"/>
      <c r="BWV64" s="161"/>
      <c r="BWW64" s="161"/>
      <c r="BWX64" s="161"/>
      <c r="BWY64" s="161"/>
      <c r="BWZ64" s="161"/>
      <c r="BXA64" s="161"/>
      <c r="BXB64" s="161"/>
      <c r="BXC64" s="161"/>
      <c r="BXD64" s="161"/>
      <c r="BXE64" s="161"/>
      <c r="BXF64" s="161"/>
      <c r="BXG64" s="161"/>
      <c r="BXH64" s="161"/>
      <c r="BXI64" s="161"/>
      <c r="BXJ64" s="161"/>
      <c r="BXK64" s="161"/>
      <c r="BXL64" s="161"/>
      <c r="BXM64" s="161"/>
      <c r="BXN64" s="161"/>
      <c r="BXO64" s="161"/>
      <c r="BXP64" s="161"/>
      <c r="BXQ64" s="161"/>
      <c r="BXR64" s="161"/>
      <c r="BXS64" s="161"/>
      <c r="BXT64" s="161"/>
      <c r="BXU64" s="161"/>
      <c r="BXV64" s="161"/>
      <c r="BXW64" s="161"/>
      <c r="BXX64" s="161"/>
      <c r="BXY64" s="161"/>
      <c r="BXZ64" s="161"/>
      <c r="BYA64" s="161"/>
      <c r="BYB64" s="161"/>
      <c r="BYC64" s="161"/>
      <c r="BYD64" s="161"/>
      <c r="BYE64" s="161"/>
      <c r="BYF64" s="161"/>
      <c r="BYG64" s="161"/>
      <c r="BYH64" s="161"/>
      <c r="BYI64" s="161"/>
      <c r="BYJ64" s="161"/>
      <c r="BYK64" s="161"/>
      <c r="BYL64" s="161"/>
      <c r="BYM64" s="161"/>
      <c r="BYN64" s="161"/>
      <c r="BYO64" s="161"/>
      <c r="BYP64" s="161"/>
      <c r="BYQ64" s="161"/>
      <c r="BYR64" s="161"/>
      <c r="BYS64" s="161"/>
      <c r="BYT64" s="161"/>
      <c r="BYU64" s="161"/>
      <c r="BYV64" s="161"/>
      <c r="BYW64" s="161"/>
      <c r="BYX64" s="161"/>
      <c r="BYY64" s="161"/>
      <c r="BYZ64" s="161"/>
      <c r="BZA64" s="161"/>
      <c r="BZB64" s="161"/>
      <c r="BZC64" s="161"/>
      <c r="BZD64" s="161"/>
      <c r="BZE64" s="161"/>
      <c r="BZF64" s="161"/>
      <c r="BZG64" s="161"/>
      <c r="BZH64" s="161"/>
      <c r="BZI64" s="161"/>
      <c r="BZJ64" s="161"/>
      <c r="BZK64" s="161"/>
      <c r="BZL64" s="161"/>
      <c r="BZM64" s="161"/>
      <c r="BZN64" s="161"/>
      <c r="BZO64" s="161"/>
      <c r="BZP64" s="161"/>
      <c r="BZQ64" s="161"/>
      <c r="BZR64" s="161"/>
      <c r="BZS64" s="161"/>
      <c r="BZT64" s="161"/>
      <c r="BZU64" s="161"/>
      <c r="BZV64" s="161"/>
      <c r="BZW64" s="161"/>
      <c r="BZX64" s="161"/>
      <c r="BZY64" s="161"/>
      <c r="BZZ64" s="161"/>
      <c r="CAA64" s="161"/>
      <c r="CAB64" s="161"/>
      <c r="CAC64" s="161"/>
      <c r="CAD64" s="161"/>
      <c r="CAE64" s="161"/>
      <c r="CAF64" s="161"/>
      <c r="CAG64" s="161"/>
      <c r="CAH64" s="161"/>
      <c r="CAI64" s="161"/>
      <c r="CAJ64" s="161"/>
      <c r="CAK64" s="161"/>
      <c r="CAL64" s="161"/>
      <c r="CAM64" s="161"/>
      <c r="CAN64" s="161"/>
      <c r="CAO64" s="161"/>
      <c r="CAP64" s="161"/>
      <c r="CAQ64" s="161"/>
      <c r="CAR64" s="161"/>
      <c r="CAS64" s="161"/>
      <c r="CAT64" s="161"/>
      <c r="CAU64" s="161"/>
      <c r="CAV64" s="161"/>
      <c r="CAW64" s="161"/>
      <c r="CAX64" s="161"/>
      <c r="CAY64" s="161"/>
      <c r="CAZ64" s="161"/>
      <c r="CBA64" s="161"/>
      <c r="CBB64" s="161"/>
      <c r="CBC64" s="161"/>
      <c r="CBD64" s="161"/>
      <c r="CBE64" s="161"/>
      <c r="CBF64" s="161"/>
      <c r="CBG64" s="161"/>
      <c r="CBH64" s="161"/>
      <c r="CBI64" s="161"/>
      <c r="CBJ64" s="161"/>
      <c r="CBK64" s="161"/>
      <c r="CBL64" s="161"/>
      <c r="CBM64" s="161"/>
      <c r="CBN64" s="161"/>
      <c r="CBO64" s="161"/>
      <c r="CBP64" s="161"/>
      <c r="CBQ64" s="161"/>
      <c r="CBR64" s="161"/>
      <c r="CBS64" s="161"/>
      <c r="CBT64" s="161"/>
      <c r="CBU64" s="161"/>
      <c r="CBV64" s="161"/>
      <c r="CBW64" s="161"/>
      <c r="CBX64" s="161"/>
      <c r="CBY64" s="161"/>
      <c r="CBZ64" s="161"/>
      <c r="CCA64" s="161"/>
      <c r="CCB64" s="161"/>
      <c r="CCC64" s="161"/>
      <c r="CCD64" s="161"/>
      <c r="CCE64" s="161"/>
      <c r="CCF64" s="161"/>
      <c r="CCG64" s="161"/>
      <c r="CCH64" s="161"/>
      <c r="CCI64" s="161"/>
      <c r="CCJ64" s="161"/>
      <c r="CCK64" s="161"/>
      <c r="CCL64" s="161"/>
      <c r="CCM64" s="161"/>
      <c r="CCN64" s="161"/>
      <c r="CCO64" s="161"/>
      <c r="CCP64" s="161"/>
      <c r="CCQ64" s="161"/>
      <c r="CCR64" s="161"/>
      <c r="CCS64" s="161"/>
      <c r="CCT64" s="161"/>
      <c r="CCU64" s="161"/>
      <c r="CCV64" s="161"/>
      <c r="CCW64" s="161"/>
      <c r="CCX64" s="161"/>
      <c r="CCY64" s="161"/>
      <c r="CCZ64" s="161"/>
      <c r="CDA64" s="161"/>
      <c r="CDB64" s="161"/>
      <c r="CDC64" s="161"/>
      <c r="CDD64" s="161"/>
      <c r="CDE64" s="161"/>
      <c r="CDF64" s="161"/>
      <c r="CDG64" s="161"/>
      <c r="CDH64" s="161"/>
      <c r="CDI64" s="161"/>
      <c r="CDJ64" s="161"/>
      <c r="CDK64" s="161"/>
      <c r="CDL64" s="161"/>
      <c r="CDM64" s="161"/>
      <c r="CDN64" s="161"/>
      <c r="CDO64" s="161"/>
      <c r="CDP64" s="161"/>
      <c r="CDQ64" s="161"/>
      <c r="CDR64" s="161"/>
      <c r="CDS64" s="161"/>
      <c r="CDT64" s="161"/>
      <c r="CDU64" s="161"/>
      <c r="CDV64" s="161"/>
      <c r="CDW64" s="161"/>
      <c r="CDX64" s="161"/>
      <c r="CDY64" s="161"/>
      <c r="CDZ64" s="161"/>
      <c r="CEA64" s="161"/>
      <c r="CEB64" s="161"/>
      <c r="CEC64" s="161"/>
      <c r="CED64" s="161"/>
      <c r="CEE64" s="161"/>
      <c r="CEF64" s="161"/>
      <c r="CEG64" s="161"/>
      <c r="CEH64" s="161"/>
      <c r="CEI64" s="161"/>
      <c r="CEJ64" s="161"/>
      <c r="CEK64" s="161"/>
      <c r="CEL64" s="161"/>
      <c r="CEM64" s="161"/>
      <c r="CEN64" s="161"/>
      <c r="CEO64" s="161"/>
      <c r="CEP64" s="161"/>
      <c r="CEQ64" s="161"/>
      <c r="CER64" s="161"/>
      <c r="CES64" s="161"/>
      <c r="CET64" s="161"/>
      <c r="CEU64" s="161"/>
      <c r="CEV64" s="161"/>
      <c r="CEW64" s="161"/>
      <c r="CEX64" s="161"/>
      <c r="CEY64" s="161"/>
      <c r="CEZ64" s="161"/>
      <c r="CFA64" s="161"/>
      <c r="CFB64" s="161"/>
      <c r="CFC64" s="161"/>
      <c r="CFD64" s="161"/>
      <c r="CFE64" s="161"/>
      <c r="CFF64" s="161"/>
      <c r="CFG64" s="161"/>
      <c r="CFH64" s="161"/>
      <c r="CFI64" s="161"/>
      <c r="CFJ64" s="161"/>
      <c r="CFK64" s="161"/>
      <c r="CFL64" s="161"/>
      <c r="CFM64" s="161"/>
      <c r="CFN64" s="161"/>
      <c r="CFO64" s="161"/>
      <c r="CFP64" s="161"/>
      <c r="CFQ64" s="161"/>
      <c r="CFR64" s="161"/>
      <c r="CFS64" s="161"/>
      <c r="CFT64" s="161"/>
      <c r="CFU64" s="161"/>
      <c r="CFV64" s="161"/>
      <c r="CFW64" s="161"/>
      <c r="CFX64" s="161"/>
      <c r="CFY64" s="161"/>
      <c r="CFZ64" s="161"/>
      <c r="CGA64" s="161"/>
      <c r="CGB64" s="161"/>
      <c r="CGC64" s="161"/>
      <c r="CGD64" s="161"/>
      <c r="CGE64" s="161"/>
      <c r="CGF64" s="161"/>
      <c r="CGG64" s="161"/>
      <c r="CGH64" s="161"/>
      <c r="CGI64" s="161"/>
      <c r="CGJ64" s="161"/>
      <c r="CGK64" s="161"/>
      <c r="CGL64" s="161"/>
      <c r="CGM64" s="161"/>
      <c r="CGN64" s="161"/>
      <c r="CGO64" s="161"/>
      <c r="CGP64" s="161"/>
      <c r="CGQ64" s="161"/>
      <c r="CGR64" s="161"/>
      <c r="CGS64" s="161"/>
      <c r="CGT64" s="161"/>
      <c r="CGU64" s="161"/>
      <c r="CGV64" s="161"/>
      <c r="CGW64" s="161"/>
      <c r="CGX64" s="161"/>
      <c r="CGY64" s="161"/>
      <c r="CGZ64" s="161"/>
      <c r="CHA64" s="161"/>
      <c r="CHB64" s="161"/>
      <c r="CHC64" s="161"/>
      <c r="CHD64" s="161"/>
      <c r="CHE64" s="161"/>
      <c r="CHF64" s="161"/>
      <c r="CHG64" s="161"/>
      <c r="CHH64" s="161"/>
      <c r="CHI64" s="161"/>
      <c r="CHJ64" s="161"/>
      <c r="CHK64" s="161"/>
      <c r="CHL64" s="161"/>
      <c r="CHM64" s="161"/>
      <c r="CHN64" s="161"/>
      <c r="CHO64" s="161"/>
      <c r="CHP64" s="161"/>
      <c r="CHQ64" s="161"/>
      <c r="CHR64" s="161"/>
      <c r="CHS64" s="161"/>
      <c r="CHT64" s="161"/>
      <c r="CHU64" s="161"/>
      <c r="CHV64" s="161"/>
      <c r="CHW64" s="161"/>
      <c r="CHX64" s="161"/>
      <c r="CHY64" s="161"/>
      <c r="CHZ64" s="161"/>
      <c r="CIA64" s="161"/>
      <c r="CIB64" s="161"/>
      <c r="CIC64" s="161"/>
      <c r="CID64" s="161"/>
      <c r="CIE64" s="161"/>
      <c r="CIF64" s="161"/>
      <c r="CIG64" s="161"/>
      <c r="CIH64" s="161"/>
      <c r="CII64" s="161"/>
      <c r="CIJ64" s="161"/>
      <c r="CIK64" s="161"/>
      <c r="CIL64" s="161"/>
      <c r="CIM64" s="161"/>
      <c r="CIN64" s="161"/>
      <c r="CIO64" s="161"/>
      <c r="CIP64" s="161"/>
      <c r="CIQ64" s="161"/>
      <c r="CIR64" s="161"/>
      <c r="CIS64" s="161"/>
      <c r="CIT64" s="161"/>
      <c r="CIU64" s="161"/>
      <c r="CIV64" s="161"/>
      <c r="CIW64" s="161"/>
      <c r="CIX64" s="161"/>
      <c r="CIY64" s="161"/>
      <c r="CIZ64" s="161"/>
      <c r="CJA64" s="161"/>
      <c r="CJB64" s="161"/>
      <c r="CJC64" s="161"/>
      <c r="CJD64" s="161"/>
      <c r="CJE64" s="161"/>
      <c r="CJF64" s="161"/>
      <c r="CJG64" s="161"/>
      <c r="CJH64" s="161"/>
      <c r="CJI64" s="161"/>
      <c r="CJJ64" s="161"/>
      <c r="CJK64" s="161"/>
      <c r="CJL64" s="161"/>
      <c r="CJM64" s="161"/>
      <c r="CJN64" s="161"/>
      <c r="CJO64" s="161"/>
      <c r="CJP64" s="161"/>
      <c r="CJQ64" s="161"/>
      <c r="CJR64" s="161"/>
      <c r="CJS64" s="161"/>
      <c r="CJT64" s="161"/>
      <c r="CJU64" s="161"/>
      <c r="CJV64" s="161"/>
      <c r="CJW64" s="161"/>
      <c r="CJX64" s="161"/>
      <c r="CJY64" s="161"/>
      <c r="CJZ64" s="161"/>
      <c r="CKA64" s="161"/>
      <c r="CKB64" s="161"/>
      <c r="CKC64" s="161"/>
      <c r="CKD64" s="161"/>
      <c r="CKE64" s="161"/>
      <c r="CKF64" s="161"/>
      <c r="CKG64" s="161"/>
      <c r="CKH64" s="161"/>
      <c r="CKI64" s="161"/>
      <c r="CKJ64" s="161"/>
      <c r="CKK64" s="161"/>
      <c r="CKL64" s="161"/>
      <c r="CKM64" s="161"/>
      <c r="CKN64" s="161"/>
      <c r="CKO64" s="161"/>
      <c r="CKP64" s="161"/>
      <c r="CKQ64" s="161"/>
      <c r="CKR64" s="161"/>
      <c r="CKS64" s="161"/>
      <c r="CKT64" s="161"/>
      <c r="CKU64" s="161"/>
      <c r="CKV64" s="161"/>
      <c r="CKW64" s="161"/>
      <c r="CKX64" s="161"/>
      <c r="CKY64" s="161"/>
      <c r="CKZ64" s="161"/>
      <c r="CLA64" s="161"/>
      <c r="CLB64" s="161"/>
      <c r="CLC64" s="161"/>
      <c r="CLD64" s="161"/>
      <c r="CLE64" s="161"/>
      <c r="CLF64" s="161"/>
      <c r="CLG64" s="161"/>
      <c r="CLH64" s="161"/>
      <c r="CLI64" s="161"/>
      <c r="CLJ64" s="161"/>
      <c r="CLK64" s="161"/>
      <c r="CLL64" s="161"/>
      <c r="CLM64" s="161"/>
      <c r="CLN64" s="161"/>
      <c r="CLO64" s="161"/>
      <c r="CLP64" s="161"/>
      <c r="CLQ64" s="161"/>
      <c r="CLR64" s="161"/>
      <c r="CLS64" s="161"/>
      <c r="CLT64" s="161"/>
      <c r="CLU64" s="161"/>
      <c r="CLV64" s="161"/>
      <c r="CLW64" s="161"/>
      <c r="CLX64" s="161"/>
      <c r="CLY64" s="161"/>
      <c r="CLZ64" s="161"/>
      <c r="CMA64" s="161"/>
      <c r="CMB64" s="161"/>
      <c r="CMC64" s="161"/>
      <c r="CMD64" s="161"/>
      <c r="CME64" s="161"/>
      <c r="CMF64" s="161"/>
      <c r="CMG64" s="161"/>
      <c r="CMH64" s="161"/>
      <c r="CMI64" s="161"/>
      <c r="CMJ64" s="161"/>
      <c r="CMK64" s="161"/>
      <c r="CML64" s="161"/>
      <c r="CMM64" s="161"/>
      <c r="CMN64" s="161"/>
      <c r="CMO64" s="161"/>
      <c r="CMP64" s="161"/>
      <c r="CMQ64" s="161"/>
      <c r="CMR64" s="161"/>
      <c r="CMS64" s="161"/>
      <c r="CMT64" s="161"/>
      <c r="CMU64" s="161"/>
      <c r="CMV64" s="161"/>
      <c r="CMW64" s="161"/>
      <c r="CMX64" s="161"/>
      <c r="CMY64" s="161"/>
      <c r="CMZ64" s="161"/>
      <c r="CNA64" s="161"/>
      <c r="CNB64" s="161"/>
      <c r="CNC64" s="161"/>
      <c r="CND64" s="161"/>
      <c r="CNE64" s="161"/>
      <c r="CNF64" s="161"/>
      <c r="CNG64" s="161"/>
      <c r="CNH64" s="161"/>
      <c r="CNI64" s="161"/>
      <c r="CNJ64" s="161"/>
      <c r="CNK64" s="161"/>
      <c r="CNL64" s="161"/>
      <c r="CNM64" s="161"/>
      <c r="CNN64" s="161"/>
      <c r="CNO64" s="161"/>
      <c r="CNP64" s="161"/>
      <c r="CNQ64" s="161"/>
      <c r="CNR64" s="161"/>
      <c r="CNS64" s="161"/>
      <c r="CNT64" s="161"/>
      <c r="CNU64" s="161"/>
      <c r="CNV64" s="161"/>
      <c r="CNW64" s="161"/>
      <c r="CNX64" s="161"/>
      <c r="CNY64" s="161"/>
      <c r="CNZ64" s="161"/>
      <c r="COA64" s="161"/>
      <c r="COB64" s="161"/>
      <c r="COC64" s="161"/>
      <c r="COD64" s="161"/>
      <c r="COE64" s="161"/>
      <c r="COF64" s="161"/>
      <c r="COG64" s="161"/>
      <c r="COH64" s="161"/>
      <c r="COI64" s="161"/>
      <c r="COJ64" s="161"/>
      <c r="COK64" s="161"/>
      <c r="COL64" s="161"/>
      <c r="COM64" s="161"/>
      <c r="CON64" s="161"/>
      <c r="COO64" s="161"/>
      <c r="COP64" s="161"/>
      <c r="COQ64" s="161"/>
      <c r="COR64" s="161"/>
      <c r="COS64" s="161"/>
      <c r="COT64" s="161"/>
      <c r="COU64" s="161"/>
      <c r="COV64" s="161"/>
      <c r="COW64" s="161"/>
      <c r="COX64" s="161"/>
      <c r="COY64" s="161"/>
      <c r="COZ64" s="161"/>
      <c r="CPA64" s="161"/>
      <c r="CPB64" s="161"/>
      <c r="CPC64" s="161"/>
      <c r="CPD64" s="161"/>
      <c r="CPE64" s="161"/>
      <c r="CPF64" s="161"/>
      <c r="CPG64" s="161"/>
      <c r="CPH64" s="161"/>
      <c r="CPI64" s="161"/>
      <c r="CPJ64" s="161"/>
      <c r="CPK64" s="161"/>
      <c r="CPL64" s="161"/>
      <c r="CPM64" s="161"/>
      <c r="CPN64" s="161"/>
      <c r="CPO64" s="161"/>
      <c r="CPP64" s="161"/>
      <c r="CPQ64" s="161"/>
      <c r="CPR64" s="161"/>
      <c r="CPS64" s="161"/>
      <c r="CPT64" s="161"/>
      <c r="CPU64" s="161"/>
      <c r="CPV64" s="161"/>
      <c r="CPW64" s="161"/>
      <c r="CPX64" s="161"/>
      <c r="CPY64" s="161"/>
      <c r="CPZ64" s="161"/>
      <c r="CQA64" s="161"/>
      <c r="CQB64" s="161"/>
      <c r="CQC64" s="161"/>
      <c r="CQD64" s="161"/>
      <c r="CQE64" s="161"/>
      <c r="CQF64" s="161"/>
      <c r="CQG64" s="161"/>
      <c r="CQH64" s="161"/>
      <c r="CQI64" s="161"/>
      <c r="CQJ64" s="161"/>
      <c r="CQK64" s="161"/>
      <c r="CQL64" s="161"/>
      <c r="CQM64" s="161"/>
      <c r="CQN64" s="161"/>
      <c r="CQO64" s="161"/>
      <c r="CQP64" s="161"/>
      <c r="CQQ64" s="161"/>
      <c r="CQR64" s="161"/>
      <c r="CQS64" s="161"/>
      <c r="CQT64" s="161"/>
      <c r="CQU64" s="161"/>
      <c r="CQV64" s="161"/>
      <c r="CQW64" s="161"/>
      <c r="CQX64" s="161"/>
      <c r="CQY64" s="161"/>
      <c r="CQZ64" s="161"/>
      <c r="CRA64" s="161"/>
      <c r="CRB64" s="161"/>
      <c r="CRC64" s="161"/>
      <c r="CRD64" s="161"/>
      <c r="CRE64" s="161"/>
      <c r="CRF64" s="161"/>
      <c r="CRG64" s="161"/>
      <c r="CRH64" s="161"/>
      <c r="CRI64" s="161"/>
      <c r="CRJ64" s="161"/>
      <c r="CRK64" s="161"/>
      <c r="CRL64" s="161"/>
      <c r="CRM64" s="161"/>
      <c r="CRN64" s="161"/>
      <c r="CRO64" s="161"/>
      <c r="CRP64" s="161"/>
      <c r="CRQ64" s="161"/>
      <c r="CRR64" s="161"/>
      <c r="CRS64" s="161"/>
      <c r="CRT64" s="161"/>
      <c r="CRU64" s="161"/>
      <c r="CRV64" s="161"/>
      <c r="CRW64" s="161"/>
      <c r="CRX64" s="161"/>
      <c r="CRY64" s="161"/>
      <c r="CRZ64" s="161"/>
      <c r="CSA64" s="161"/>
      <c r="CSB64" s="161"/>
      <c r="CSC64" s="161"/>
      <c r="CSD64" s="161"/>
      <c r="CSE64" s="161"/>
      <c r="CSF64" s="161"/>
      <c r="CSG64" s="161"/>
      <c r="CSH64" s="161"/>
      <c r="CSI64" s="161"/>
      <c r="CSJ64" s="161"/>
      <c r="CSK64" s="161"/>
      <c r="CSL64" s="161"/>
      <c r="CSM64" s="161"/>
      <c r="CSN64" s="161"/>
      <c r="CSO64" s="161"/>
      <c r="CSP64" s="161"/>
      <c r="CSQ64" s="161"/>
      <c r="CSR64" s="161"/>
      <c r="CSS64" s="161"/>
      <c r="CST64" s="161"/>
      <c r="CSU64" s="161"/>
      <c r="CSV64" s="161"/>
      <c r="CSW64" s="161"/>
      <c r="CSX64" s="161"/>
      <c r="CSY64" s="161"/>
      <c r="CSZ64" s="161"/>
      <c r="CTA64" s="161"/>
      <c r="CTB64" s="161"/>
      <c r="CTC64" s="161"/>
      <c r="CTD64" s="161"/>
      <c r="CTE64" s="161"/>
      <c r="CTF64" s="161"/>
      <c r="CTG64" s="161"/>
      <c r="CTH64" s="161"/>
      <c r="CTI64" s="161"/>
      <c r="CTJ64" s="161"/>
      <c r="CTK64" s="161"/>
      <c r="CTL64" s="161"/>
      <c r="CTM64" s="161"/>
      <c r="CTN64" s="161"/>
      <c r="CTO64" s="161"/>
      <c r="CTP64" s="161"/>
      <c r="CTQ64" s="161"/>
      <c r="CTR64" s="161"/>
      <c r="CTS64" s="161"/>
      <c r="CTT64" s="161"/>
      <c r="CTU64" s="161"/>
      <c r="CTV64" s="161"/>
      <c r="CTW64" s="161"/>
      <c r="CTX64" s="161"/>
      <c r="CTY64" s="161"/>
      <c r="CTZ64" s="161"/>
      <c r="CUA64" s="161"/>
      <c r="CUB64" s="161"/>
      <c r="CUC64" s="161"/>
      <c r="CUD64" s="161"/>
      <c r="CUE64" s="161"/>
      <c r="CUF64" s="161"/>
      <c r="CUG64" s="161"/>
      <c r="CUH64" s="161"/>
      <c r="CUI64" s="161"/>
      <c r="CUJ64" s="161"/>
      <c r="CUK64" s="161"/>
      <c r="CUL64" s="161"/>
      <c r="CUM64" s="161"/>
      <c r="CUN64" s="161"/>
      <c r="CUO64" s="161"/>
      <c r="CUP64" s="161"/>
      <c r="CUQ64" s="161"/>
      <c r="CUR64" s="161"/>
      <c r="CUS64" s="161"/>
      <c r="CUT64" s="161"/>
      <c r="CUU64" s="161"/>
      <c r="CUV64" s="161"/>
      <c r="CUW64" s="161"/>
      <c r="CUX64" s="161"/>
      <c r="CUY64" s="161"/>
      <c r="CUZ64" s="161"/>
      <c r="CVA64" s="161"/>
      <c r="CVB64" s="161"/>
      <c r="CVC64" s="161"/>
      <c r="CVD64" s="161"/>
      <c r="CVE64" s="161"/>
      <c r="CVF64" s="161"/>
      <c r="CVG64" s="161"/>
      <c r="CVH64" s="161"/>
      <c r="CVI64" s="161"/>
      <c r="CVJ64" s="161"/>
      <c r="CVK64" s="161"/>
      <c r="CVL64" s="161"/>
      <c r="CVM64" s="161"/>
      <c r="CVN64" s="161"/>
      <c r="CVO64" s="161"/>
      <c r="CVP64" s="161"/>
      <c r="CVQ64" s="161"/>
      <c r="CVR64" s="161"/>
      <c r="CVS64" s="161"/>
      <c r="CVT64" s="161"/>
      <c r="CVU64" s="161"/>
      <c r="CVV64" s="161"/>
      <c r="CVW64" s="161"/>
      <c r="CVX64" s="161"/>
      <c r="CVY64" s="161"/>
      <c r="CVZ64" s="161"/>
      <c r="CWA64" s="161"/>
      <c r="CWB64" s="161"/>
      <c r="CWC64" s="161"/>
      <c r="CWD64" s="161"/>
      <c r="CWE64" s="161"/>
      <c r="CWF64" s="161"/>
      <c r="CWG64" s="161"/>
      <c r="CWH64" s="161"/>
      <c r="CWI64" s="161"/>
      <c r="CWJ64" s="161"/>
      <c r="CWK64" s="161"/>
      <c r="CWL64" s="161"/>
      <c r="CWM64" s="161"/>
      <c r="CWN64" s="161"/>
      <c r="CWO64" s="161"/>
      <c r="CWP64" s="161"/>
      <c r="CWQ64" s="161"/>
      <c r="CWR64" s="161"/>
      <c r="CWS64" s="161"/>
      <c r="CWT64" s="161"/>
      <c r="CWU64" s="161"/>
      <c r="CWV64" s="161"/>
      <c r="CWW64" s="161"/>
      <c r="CWX64" s="161"/>
      <c r="CWY64" s="161"/>
      <c r="CWZ64" s="161"/>
      <c r="CXA64" s="161"/>
      <c r="CXB64" s="161"/>
      <c r="CXC64" s="161"/>
      <c r="CXD64" s="161"/>
      <c r="CXE64" s="161"/>
      <c r="CXF64" s="161"/>
      <c r="CXG64" s="161"/>
      <c r="CXH64" s="161"/>
      <c r="CXI64" s="161"/>
      <c r="CXJ64" s="161"/>
      <c r="CXK64" s="161"/>
      <c r="CXL64" s="161"/>
      <c r="CXM64" s="161"/>
      <c r="CXN64" s="161"/>
      <c r="CXO64" s="161"/>
      <c r="CXP64" s="161"/>
      <c r="CXQ64" s="161"/>
      <c r="CXR64" s="161"/>
      <c r="CXS64" s="161"/>
      <c r="CXT64" s="161"/>
      <c r="CXU64" s="161"/>
      <c r="CXV64" s="161"/>
      <c r="CXW64" s="161"/>
      <c r="CXX64" s="161"/>
      <c r="CXY64" s="161"/>
      <c r="CXZ64" s="161"/>
      <c r="CYA64" s="161"/>
      <c r="CYB64" s="161"/>
      <c r="CYC64" s="161"/>
      <c r="CYD64" s="161"/>
      <c r="CYE64" s="161"/>
      <c r="CYF64" s="161"/>
      <c r="CYG64" s="161"/>
      <c r="CYH64" s="161"/>
    </row>
    <row r="65" spans="1:2686" s="163" customFormat="1" ht="37.5" customHeight="1" x14ac:dyDescent="0.25">
      <c r="A65" s="16" t="s">
        <v>272</v>
      </c>
      <c r="B65" s="14" t="s">
        <v>974</v>
      </c>
      <c r="C65" s="14" t="s">
        <v>975</v>
      </c>
      <c r="D65" s="139">
        <v>33143</v>
      </c>
      <c r="E65" s="139" t="s">
        <v>1224</v>
      </c>
      <c r="F65" s="139" t="s">
        <v>1223</v>
      </c>
      <c r="G65" s="14" t="s">
        <v>976</v>
      </c>
      <c r="H65" s="160" t="s">
        <v>977</v>
      </c>
      <c r="I65" s="14" t="s">
        <v>978</v>
      </c>
      <c r="J65" s="160" t="s">
        <v>979</v>
      </c>
      <c r="K65" s="14"/>
      <c r="L65" s="14"/>
      <c r="M65" s="14"/>
      <c r="N65" s="14"/>
      <c r="O65" s="14"/>
      <c r="P65" s="14"/>
      <c r="Q65" s="14"/>
      <c r="R65" s="14"/>
      <c r="S65" s="14"/>
      <c r="T65" s="14"/>
      <c r="U65" s="14"/>
      <c r="V65" s="14"/>
      <c r="W65" s="14"/>
      <c r="X65" s="14"/>
      <c r="Y65" s="14"/>
      <c r="Z65" s="14"/>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c r="BA65" s="161"/>
      <c r="BB65" s="161"/>
      <c r="BC65" s="161"/>
      <c r="BD65" s="161"/>
      <c r="BE65" s="161"/>
      <c r="BF65" s="161"/>
      <c r="BG65" s="161"/>
      <c r="BH65" s="161"/>
      <c r="BI65" s="161"/>
      <c r="BJ65" s="161"/>
      <c r="BK65" s="161"/>
      <c r="BL65" s="161"/>
      <c r="BM65" s="161"/>
      <c r="BN65" s="161"/>
      <c r="BO65" s="161"/>
      <c r="BP65" s="161"/>
      <c r="BQ65" s="161"/>
      <c r="BR65" s="161"/>
      <c r="BS65" s="161"/>
      <c r="BT65" s="161"/>
      <c r="BU65" s="161"/>
      <c r="BV65" s="161"/>
      <c r="BW65" s="161"/>
      <c r="BX65" s="161"/>
      <c r="BY65" s="161"/>
      <c r="BZ65" s="161"/>
      <c r="CA65" s="161"/>
      <c r="CB65" s="161"/>
      <c r="CC65" s="161"/>
      <c r="CD65" s="161"/>
      <c r="CE65" s="161"/>
      <c r="CF65" s="161"/>
      <c r="CG65" s="161"/>
      <c r="CH65" s="161"/>
      <c r="CI65" s="161"/>
      <c r="CJ65" s="161"/>
      <c r="CK65" s="161"/>
      <c r="CL65" s="161"/>
      <c r="CM65" s="161"/>
      <c r="CN65" s="161"/>
      <c r="CO65" s="161"/>
      <c r="CP65" s="161"/>
      <c r="CQ65" s="161"/>
      <c r="CR65" s="161"/>
      <c r="CS65" s="161"/>
      <c r="CT65" s="161"/>
      <c r="CU65" s="161"/>
      <c r="CV65" s="161"/>
      <c r="CW65" s="161"/>
      <c r="CX65" s="161"/>
      <c r="CY65" s="161"/>
      <c r="CZ65" s="161"/>
      <c r="DA65" s="161"/>
      <c r="DB65" s="161"/>
      <c r="DC65" s="161"/>
      <c r="DD65" s="161"/>
      <c r="DE65" s="161"/>
      <c r="DF65" s="161"/>
      <c r="DG65" s="161"/>
      <c r="DH65" s="161"/>
      <c r="DI65" s="161"/>
      <c r="DJ65" s="161"/>
      <c r="DK65" s="161"/>
      <c r="DL65" s="161"/>
      <c r="DM65" s="161"/>
      <c r="DN65" s="161"/>
      <c r="DO65" s="161"/>
      <c r="DP65" s="161"/>
      <c r="DQ65" s="161"/>
      <c r="DR65" s="161"/>
      <c r="DS65" s="161"/>
      <c r="DT65" s="161"/>
      <c r="DU65" s="161"/>
      <c r="DV65" s="161"/>
      <c r="DW65" s="161"/>
      <c r="DX65" s="161"/>
      <c r="DY65" s="161"/>
      <c r="DZ65" s="161"/>
      <c r="EA65" s="161"/>
      <c r="EB65" s="161"/>
      <c r="EC65" s="161"/>
      <c r="ED65" s="161"/>
      <c r="EE65" s="161"/>
      <c r="EF65" s="161"/>
      <c r="EG65" s="161"/>
      <c r="EH65" s="161"/>
      <c r="EI65" s="161"/>
      <c r="EJ65" s="161"/>
      <c r="EK65" s="161"/>
      <c r="EL65" s="161"/>
      <c r="EM65" s="161"/>
      <c r="EN65" s="161"/>
      <c r="EO65" s="161"/>
      <c r="EP65" s="161"/>
      <c r="EQ65" s="161"/>
      <c r="ER65" s="161"/>
      <c r="ES65" s="161"/>
      <c r="ET65" s="161"/>
      <c r="EU65" s="161"/>
      <c r="EV65" s="161"/>
      <c r="EW65" s="161"/>
      <c r="EX65" s="161"/>
      <c r="EY65" s="161"/>
      <c r="EZ65" s="161"/>
      <c r="FA65" s="161"/>
      <c r="FB65" s="161"/>
      <c r="FC65" s="161"/>
      <c r="FD65" s="161"/>
      <c r="FE65" s="161"/>
      <c r="FF65" s="161"/>
      <c r="FG65" s="161"/>
      <c r="FH65" s="161"/>
      <c r="FI65" s="161"/>
      <c r="FJ65" s="161"/>
      <c r="FK65" s="161"/>
      <c r="FL65" s="161"/>
      <c r="FM65" s="161"/>
      <c r="FN65" s="161"/>
      <c r="FO65" s="161"/>
      <c r="FP65" s="161"/>
      <c r="FQ65" s="161"/>
      <c r="FR65" s="161"/>
      <c r="FS65" s="161"/>
      <c r="FT65" s="161"/>
      <c r="FU65" s="161"/>
      <c r="FV65" s="161"/>
      <c r="FW65" s="161"/>
      <c r="FX65" s="161"/>
      <c r="FY65" s="161"/>
      <c r="FZ65" s="161"/>
      <c r="GA65" s="161"/>
      <c r="GB65" s="161"/>
      <c r="GC65" s="161"/>
      <c r="GD65" s="161"/>
      <c r="GE65" s="161"/>
      <c r="GF65" s="161"/>
      <c r="GG65" s="161"/>
      <c r="GH65" s="161"/>
      <c r="GI65" s="161"/>
      <c r="GJ65" s="161"/>
      <c r="GK65" s="161"/>
      <c r="GL65" s="161"/>
      <c r="GM65" s="161"/>
      <c r="GN65" s="161"/>
      <c r="GO65" s="161"/>
      <c r="GP65" s="161"/>
      <c r="GQ65" s="161"/>
      <c r="GR65" s="161"/>
      <c r="GS65" s="161"/>
      <c r="GT65" s="161"/>
      <c r="GU65" s="161"/>
      <c r="GV65" s="161"/>
      <c r="GW65" s="161"/>
      <c r="GX65" s="161"/>
      <c r="GY65" s="161"/>
      <c r="GZ65" s="161"/>
      <c r="HA65" s="161"/>
      <c r="HB65" s="161"/>
      <c r="HC65" s="161"/>
      <c r="HD65" s="161"/>
      <c r="HE65" s="161"/>
      <c r="HF65" s="161"/>
      <c r="HG65" s="161"/>
      <c r="HH65" s="161"/>
      <c r="HI65" s="161"/>
      <c r="HJ65" s="161"/>
      <c r="HK65" s="161"/>
      <c r="HL65" s="161"/>
      <c r="HM65" s="161"/>
      <c r="HN65" s="161"/>
      <c r="HO65" s="161"/>
      <c r="HP65" s="161"/>
      <c r="HQ65" s="161"/>
      <c r="HR65" s="161"/>
      <c r="HS65" s="161"/>
      <c r="HT65" s="161"/>
      <c r="HU65" s="161"/>
      <c r="HV65" s="161"/>
      <c r="HW65" s="161"/>
      <c r="HX65" s="161"/>
      <c r="HY65" s="161"/>
      <c r="HZ65" s="161"/>
      <c r="IA65" s="161"/>
      <c r="IB65" s="161"/>
      <c r="IC65" s="161"/>
      <c r="ID65" s="161"/>
      <c r="IE65" s="161"/>
      <c r="IF65" s="161"/>
      <c r="IG65" s="161"/>
      <c r="IH65" s="161"/>
      <c r="II65" s="161"/>
      <c r="IJ65" s="161"/>
      <c r="IK65" s="161"/>
      <c r="IL65" s="161"/>
      <c r="IM65" s="161"/>
      <c r="IN65" s="161"/>
      <c r="IO65" s="161"/>
      <c r="IP65" s="161"/>
      <c r="IQ65" s="161"/>
      <c r="IR65" s="161"/>
      <c r="IS65" s="161"/>
      <c r="IT65" s="161"/>
      <c r="IU65" s="161"/>
      <c r="IV65" s="161"/>
      <c r="IW65" s="161"/>
      <c r="IX65" s="161"/>
      <c r="IY65" s="161"/>
      <c r="IZ65" s="161"/>
      <c r="JA65" s="161"/>
      <c r="JB65" s="161"/>
      <c r="JC65" s="161"/>
      <c r="JD65" s="161"/>
      <c r="JE65" s="161"/>
      <c r="JF65" s="161"/>
      <c r="JG65" s="161"/>
      <c r="JH65" s="161"/>
      <c r="JI65" s="161"/>
      <c r="JJ65" s="161"/>
      <c r="JK65" s="161"/>
      <c r="JL65" s="161"/>
      <c r="JM65" s="161"/>
      <c r="JN65" s="161"/>
      <c r="JO65" s="161"/>
      <c r="JP65" s="161"/>
      <c r="JQ65" s="161"/>
      <c r="JR65" s="161"/>
      <c r="JS65" s="161"/>
      <c r="JT65" s="161"/>
      <c r="JU65" s="161"/>
      <c r="JV65" s="161"/>
      <c r="JW65" s="161"/>
      <c r="JX65" s="161"/>
      <c r="JY65" s="161"/>
      <c r="JZ65" s="161"/>
      <c r="KA65" s="161"/>
      <c r="KB65" s="161"/>
      <c r="KC65" s="161"/>
      <c r="KD65" s="161"/>
      <c r="KE65" s="161"/>
      <c r="KF65" s="161"/>
      <c r="KG65" s="161"/>
      <c r="KH65" s="161"/>
      <c r="KI65" s="161"/>
      <c r="KJ65" s="161"/>
      <c r="KK65" s="161"/>
      <c r="KL65" s="161"/>
      <c r="KM65" s="161"/>
      <c r="KN65" s="161"/>
      <c r="KO65" s="161"/>
      <c r="KP65" s="161"/>
      <c r="KQ65" s="161"/>
      <c r="KR65" s="161"/>
      <c r="KS65" s="161"/>
      <c r="KT65" s="161"/>
      <c r="KU65" s="161"/>
      <c r="KV65" s="161"/>
      <c r="KW65" s="161"/>
      <c r="KX65" s="161"/>
      <c r="KY65" s="161"/>
      <c r="KZ65" s="161"/>
      <c r="LA65" s="161"/>
      <c r="LB65" s="161"/>
      <c r="LC65" s="161"/>
      <c r="LD65" s="161"/>
      <c r="LE65" s="161"/>
      <c r="LF65" s="161"/>
      <c r="LG65" s="161"/>
      <c r="LH65" s="161"/>
      <c r="LI65" s="161"/>
      <c r="LJ65" s="161"/>
      <c r="LK65" s="161"/>
      <c r="LL65" s="161"/>
      <c r="LM65" s="161"/>
      <c r="LN65" s="161"/>
      <c r="LO65" s="161"/>
      <c r="LP65" s="161"/>
      <c r="LQ65" s="161"/>
      <c r="LR65" s="161"/>
      <c r="LS65" s="161"/>
      <c r="LT65" s="161"/>
      <c r="LU65" s="161"/>
      <c r="LV65" s="161"/>
      <c r="LW65" s="161"/>
      <c r="LX65" s="161"/>
      <c r="LY65" s="161"/>
      <c r="LZ65" s="161"/>
      <c r="MA65" s="161"/>
      <c r="MB65" s="161"/>
      <c r="MC65" s="161"/>
      <c r="MD65" s="161"/>
      <c r="ME65" s="161"/>
      <c r="MF65" s="161"/>
      <c r="MG65" s="161"/>
      <c r="MH65" s="161"/>
      <c r="MI65" s="161"/>
      <c r="MJ65" s="161"/>
      <c r="MK65" s="161"/>
      <c r="ML65" s="161"/>
      <c r="MM65" s="161"/>
      <c r="MN65" s="161"/>
      <c r="MO65" s="161"/>
      <c r="MP65" s="161"/>
      <c r="MQ65" s="161"/>
      <c r="MR65" s="161"/>
      <c r="MS65" s="161"/>
      <c r="MT65" s="161"/>
      <c r="MU65" s="161"/>
      <c r="MV65" s="161"/>
      <c r="MW65" s="161"/>
      <c r="MX65" s="161"/>
      <c r="MY65" s="161"/>
      <c r="MZ65" s="161"/>
      <c r="NA65" s="161"/>
      <c r="NB65" s="161"/>
      <c r="NC65" s="161"/>
      <c r="ND65" s="161"/>
      <c r="NE65" s="161"/>
      <c r="NF65" s="161"/>
      <c r="NG65" s="161"/>
      <c r="NH65" s="161"/>
      <c r="NI65" s="161"/>
      <c r="NJ65" s="161"/>
      <c r="NK65" s="161"/>
      <c r="NL65" s="161"/>
      <c r="NM65" s="161"/>
      <c r="NN65" s="161"/>
      <c r="NO65" s="161"/>
      <c r="NP65" s="161"/>
      <c r="NQ65" s="161"/>
      <c r="NR65" s="161"/>
      <c r="NS65" s="161"/>
      <c r="NT65" s="161"/>
      <c r="NU65" s="161"/>
      <c r="NV65" s="161"/>
      <c r="NW65" s="161"/>
      <c r="NX65" s="161"/>
      <c r="NY65" s="161"/>
      <c r="NZ65" s="161"/>
      <c r="OA65" s="161"/>
      <c r="OB65" s="161"/>
      <c r="OC65" s="161"/>
      <c r="OD65" s="161"/>
      <c r="OE65" s="161"/>
      <c r="OF65" s="161"/>
      <c r="OG65" s="161"/>
      <c r="OH65" s="161"/>
      <c r="OI65" s="161"/>
      <c r="OJ65" s="161"/>
      <c r="OK65" s="161"/>
      <c r="OL65" s="161"/>
      <c r="OM65" s="161"/>
      <c r="ON65" s="161"/>
      <c r="OO65" s="161"/>
      <c r="OP65" s="161"/>
      <c r="OQ65" s="161"/>
      <c r="OR65" s="161"/>
      <c r="OS65" s="161"/>
      <c r="OT65" s="161"/>
      <c r="OU65" s="161"/>
      <c r="OV65" s="161"/>
      <c r="OW65" s="161"/>
      <c r="OX65" s="161"/>
      <c r="OY65" s="161"/>
      <c r="OZ65" s="161"/>
      <c r="PA65" s="161"/>
      <c r="PB65" s="161"/>
      <c r="PC65" s="161"/>
      <c r="PD65" s="161"/>
      <c r="PE65" s="161"/>
      <c r="PF65" s="161"/>
      <c r="PG65" s="161"/>
      <c r="PH65" s="161"/>
      <c r="PI65" s="161"/>
      <c r="PJ65" s="161"/>
      <c r="PK65" s="161"/>
      <c r="PL65" s="161"/>
      <c r="PM65" s="161"/>
      <c r="PN65" s="161"/>
      <c r="PO65" s="161"/>
      <c r="PP65" s="161"/>
      <c r="PQ65" s="161"/>
      <c r="PR65" s="161"/>
      <c r="PS65" s="161"/>
      <c r="PT65" s="161"/>
      <c r="PU65" s="161"/>
      <c r="PV65" s="161"/>
      <c r="PW65" s="161"/>
      <c r="PX65" s="161"/>
      <c r="PY65" s="161"/>
      <c r="PZ65" s="161"/>
      <c r="QA65" s="161"/>
      <c r="QB65" s="161"/>
      <c r="QC65" s="161"/>
      <c r="QD65" s="161"/>
      <c r="QE65" s="161"/>
      <c r="QF65" s="161"/>
      <c r="QG65" s="161"/>
      <c r="QH65" s="161"/>
      <c r="QI65" s="161"/>
      <c r="QJ65" s="161"/>
      <c r="QK65" s="161"/>
      <c r="QL65" s="161"/>
      <c r="QM65" s="161"/>
      <c r="QN65" s="161"/>
      <c r="QO65" s="161"/>
      <c r="QP65" s="161"/>
      <c r="QQ65" s="161"/>
      <c r="QR65" s="161"/>
      <c r="QS65" s="161"/>
      <c r="QT65" s="161"/>
      <c r="QU65" s="161"/>
      <c r="QV65" s="161"/>
      <c r="QW65" s="161"/>
      <c r="QX65" s="161"/>
      <c r="QY65" s="161"/>
      <c r="QZ65" s="161"/>
      <c r="RA65" s="161"/>
      <c r="RB65" s="161"/>
      <c r="RC65" s="161"/>
      <c r="RD65" s="161"/>
      <c r="RE65" s="161"/>
      <c r="RF65" s="161"/>
      <c r="RG65" s="161"/>
      <c r="RH65" s="161"/>
      <c r="RI65" s="161"/>
      <c r="RJ65" s="161"/>
      <c r="RK65" s="161"/>
      <c r="RL65" s="161"/>
      <c r="RM65" s="161"/>
      <c r="RN65" s="161"/>
      <c r="RO65" s="161"/>
      <c r="RP65" s="161"/>
      <c r="RQ65" s="161"/>
      <c r="RR65" s="161"/>
      <c r="RS65" s="161"/>
      <c r="RT65" s="161"/>
      <c r="RU65" s="161"/>
      <c r="RV65" s="161"/>
      <c r="RW65" s="161"/>
      <c r="RX65" s="161"/>
      <c r="RY65" s="161"/>
      <c r="RZ65" s="161"/>
      <c r="SA65" s="161"/>
      <c r="SB65" s="161"/>
      <c r="SC65" s="161"/>
      <c r="SD65" s="161"/>
      <c r="SE65" s="161"/>
      <c r="SF65" s="161"/>
      <c r="SG65" s="161"/>
      <c r="SH65" s="161"/>
      <c r="SI65" s="161"/>
      <c r="SJ65" s="161"/>
      <c r="SK65" s="161"/>
      <c r="SL65" s="161"/>
      <c r="SM65" s="161"/>
      <c r="SN65" s="161"/>
      <c r="SO65" s="161"/>
      <c r="SP65" s="161"/>
      <c r="SQ65" s="161"/>
      <c r="SR65" s="161"/>
      <c r="SS65" s="161"/>
      <c r="ST65" s="161"/>
      <c r="SU65" s="161"/>
      <c r="SV65" s="161"/>
      <c r="SW65" s="161"/>
      <c r="SX65" s="161"/>
      <c r="SY65" s="161"/>
      <c r="SZ65" s="161"/>
      <c r="TA65" s="161"/>
      <c r="TB65" s="161"/>
      <c r="TC65" s="161"/>
      <c r="TD65" s="161"/>
      <c r="TE65" s="161"/>
      <c r="TF65" s="161"/>
      <c r="TG65" s="161"/>
      <c r="TH65" s="161"/>
      <c r="TI65" s="161"/>
      <c r="TJ65" s="161"/>
      <c r="TK65" s="161"/>
      <c r="TL65" s="161"/>
      <c r="TM65" s="161"/>
      <c r="TN65" s="161"/>
      <c r="TO65" s="161"/>
      <c r="TP65" s="161"/>
      <c r="TQ65" s="161"/>
      <c r="TR65" s="161"/>
      <c r="TS65" s="161"/>
      <c r="TT65" s="161"/>
      <c r="TU65" s="161"/>
      <c r="TV65" s="161"/>
      <c r="TW65" s="161"/>
      <c r="TX65" s="161"/>
      <c r="TY65" s="161"/>
      <c r="TZ65" s="161"/>
      <c r="UA65" s="161"/>
      <c r="UB65" s="161"/>
      <c r="UC65" s="161"/>
      <c r="UD65" s="161"/>
      <c r="UE65" s="161"/>
      <c r="UF65" s="161"/>
      <c r="UG65" s="161"/>
      <c r="UH65" s="161"/>
      <c r="UI65" s="161"/>
      <c r="UJ65" s="161"/>
      <c r="UK65" s="161"/>
      <c r="UL65" s="161"/>
      <c r="UM65" s="161"/>
      <c r="UN65" s="161"/>
      <c r="UO65" s="161"/>
      <c r="UP65" s="161"/>
      <c r="UQ65" s="161"/>
      <c r="UR65" s="161"/>
      <c r="US65" s="161"/>
      <c r="UT65" s="161"/>
      <c r="UU65" s="161"/>
      <c r="UV65" s="161"/>
      <c r="UW65" s="161"/>
      <c r="UX65" s="161"/>
      <c r="UY65" s="161"/>
      <c r="UZ65" s="161"/>
      <c r="VA65" s="161"/>
      <c r="VB65" s="161"/>
      <c r="VC65" s="161"/>
      <c r="VD65" s="161"/>
      <c r="VE65" s="161"/>
      <c r="VF65" s="161"/>
      <c r="VG65" s="161"/>
      <c r="VH65" s="161"/>
      <c r="VI65" s="161"/>
      <c r="VJ65" s="161"/>
      <c r="VK65" s="161"/>
      <c r="VL65" s="161"/>
      <c r="VM65" s="161"/>
      <c r="VN65" s="161"/>
      <c r="VO65" s="161"/>
      <c r="VP65" s="161"/>
      <c r="VQ65" s="161"/>
      <c r="VR65" s="161"/>
      <c r="VS65" s="161"/>
      <c r="VT65" s="161"/>
      <c r="VU65" s="161"/>
      <c r="VV65" s="161"/>
      <c r="VW65" s="161"/>
      <c r="VX65" s="161"/>
      <c r="VY65" s="161"/>
      <c r="VZ65" s="161"/>
      <c r="WA65" s="161"/>
      <c r="WB65" s="161"/>
      <c r="WC65" s="161"/>
      <c r="WD65" s="161"/>
      <c r="WE65" s="161"/>
      <c r="WF65" s="161"/>
      <c r="WG65" s="161"/>
      <c r="WH65" s="161"/>
      <c r="WI65" s="161"/>
      <c r="WJ65" s="161"/>
      <c r="WK65" s="161"/>
      <c r="WL65" s="161"/>
      <c r="WM65" s="161"/>
      <c r="WN65" s="161"/>
      <c r="WO65" s="161"/>
      <c r="WP65" s="161"/>
      <c r="WQ65" s="161"/>
      <c r="WR65" s="161"/>
      <c r="WS65" s="161"/>
      <c r="WT65" s="161"/>
      <c r="WU65" s="161"/>
      <c r="WV65" s="161"/>
      <c r="WW65" s="161"/>
      <c r="WX65" s="161"/>
      <c r="WY65" s="161"/>
      <c r="WZ65" s="161"/>
      <c r="XA65" s="161"/>
      <c r="XB65" s="161"/>
      <c r="XC65" s="161"/>
      <c r="XD65" s="161"/>
      <c r="XE65" s="161"/>
      <c r="XF65" s="161"/>
      <c r="XG65" s="161"/>
      <c r="XH65" s="161"/>
      <c r="XI65" s="161"/>
      <c r="XJ65" s="161"/>
      <c r="XK65" s="161"/>
      <c r="XL65" s="161"/>
      <c r="XM65" s="161"/>
      <c r="XN65" s="161"/>
      <c r="XO65" s="161"/>
      <c r="XP65" s="161"/>
      <c r="XQ65" s="161"/>
      <c r="XR65" s="161"/>
      <c r="XS65" s="161"/>
      <c r="XT65" s="161"/>
      <c r="XU65" s="161"/>
      <c r="XV65" s="161"/>
      <c r="XW65" s="161"/>
      <c r="XX65" s="161"/>
      <c r="XY65" s="161"/>
      <c r="XZ65" s="161"/>
      <c r="YA65" s="161"/>
      <c r="YB65" s="161"/>
      <c r="YC65" s="161"/>
      <c r="YD65" s="161"/>
      <c r="YE65" s="161"/>
      <c r="YF65" s="161"/>
      <c r="YG65" s="161"/>
      <c r="YH65" s="161"/>
      <c r="YI65" s="161"/>
      <c r="YJ65" s="161"/>
      <c r="YK65" s="161"/>
      <c r="YL65" s="161"/>
      <c r="YM65" s="161"/>
      <c r="YN65" s="161"/>
      <c r="YO65" s="161"/>
      <c r="YP65" s="161"/>
      <c r="YQ65" s="161"/>
      <c r="YR65" s="161"/>
      <c r="YS65" s="161"/>
      <c r="YT65" s="161"/>
      <c r="YU65" s="161"/>
      <c r="YV65" s="161"/>
      <c r="YW65" s="161"/>
      <c r="YX65" s="161"/>
      <c r="YY65" s="161"/>
      <c r="YZ65" s="161"/>
      <c r="ZA65" s="161"/>
      <c r="ZB65" s="161"/>
      <c r="ZC65" s="161"/>
      <c r="ZD65" s="161"/>
      <c r="ZE65" s="161"/>
      <c r="ZF65" s="161"/>
      <c r="ZG65" s="161"/>
      <c r="ZH65" s="161"/>
      <c r="ZI65" s="161"/>
      <c r="ZJ65" s="161"/>
      <c r="ZK65" s="161"/>
      <c r="ZL65" s="161"/>
      <c r="ZM65" s="161"/>
      <c r="ZN65" s="161"/>
      <c r="ZO65" s="161"/>
      <c r="ZP65" s="161"/>
      <c r="ZQ65" s="161"/>
      <c r="ZR65" s="161"/>
      <c r="ZS65" s="161"/>
      <c r="ZT65" s="161"/>
      <c r="ZU65" s="161"/>
      <c r="ZV65" s="161"/>
      <c r="ZW65" s="161"/>
      <c r="ZX65" s="161"/>
      <c r="ZY65" s="161"/>
      <c r="ZZ65" s="161"/>
      <c r="AAA65" s="161"/>
      <c r="AAB65" s="161"/>
      <c r="AAC65" s="161"/>
      <c r="AAD65" s="161"/>
      <c r="AAE65" s="161"/>
      <c r="AAF65" s="161"/>
      <c r="AAG65" s="161"/>
      <c r="AAH65" s="161"/>
      <c r="AAI65" s="161"/>
      <c r="AAJ65" s="161"/>
      <c r="AAK65" s="161"/>
      <c r="AAL65" s="161"/>
      <c r="AAM65" s="161"/>
      <c r="AAN65" s="161"/>
      <c r="AAO65" s="161"/>
      <c r="AAP65" s="161"/>
      <c r="AAQ65" s="161"/>
      <c r="AAR65" s="161"/>
      <c r="AAS65" s="161"/>
      <c r="AAT65" s="161"/>
      <c r="AAU65" s="161"/>
      <c r="AAV65" s="161"/>
      <c r="AAW65" s="161"/>
      <c r="AAX65" s="161"/>
      <c r="AAY65" s="161"/>
      <c r="AAZ65" s="161"/>
      <c r="ABA65" s="161"/>
      <c r="ABB65" s="161"/>
      <c r="ABC65" s="161"/>
      <c r="ABD65" s="161"/>
      <c r="ABE65" s="161"/>
      <c r="ABF65" s="161"/>
      <c r="ABG65" s="161"/>
      <c r="ABH65" s="161"/>
      <c r="ABI65" s="161"/>
      <c r="ABJ65" s="161"/>
      <c r="ABK65" s="161"/>
      <c r="ABL65" s="161"/>
      <c r="ABM65" s="161"/>
      <c r="ABN65" s="161"/>
      <c r="ABO65" s="161"/>
      <c r="ABP65" s="161"/>
      <c r="ABQ65" s="161"/>
      <c r="ABR65" s="161"/>
      <c r="ABS65" s="161"/>
      <c r="ABT65" s="161"/>
      <c r="ABU65" s="161"/>
      <c r="ABV65" s="161"/>
      <c r="ABW65" s="161"/>
      <c r="ABX65" s="161"/>
      <c r="ABY65" s="161"/>
      <c r="ABZ65" s="161"/>
      <c r="ACA65" s="161"/>
      <c r="ACB65" s="161"/>
      <c r="ACC65" s="161"/>
      <c r="ACD65" s="161"/>
      <c r="ACE65" s="161"/>
      <c r="ACF65" s="161"/>
      <c r="ACG65" s="161"/>
      <c r="ACH65" s="161"/>
      <c r="ACI65" s="161"/>
      <c r="ACJ65" s="161"/>
      <c r="ACK65" s="161"/>
      <c r="ACL65" s="161"/>
      <c r="ACM65" s="161"/>
      <c r="ACN65" s="161"/>
      <c r="ACO65" s="161"/>
      <c r="ACP65" s="161"/>
      <c r="ACQ65" s="161"/>
      <c r="ACR65" s="161"/>
      <c r="ACS65" s="161"/>
      <c r="ACT65" s="161"/>
      <c r="ACU65" s="161"/>
      <c r="ACV65" s="161"/>
      <c r="ACW65" s="161"/>
      <c r="ACX65" s="161"/>
      <c r="ACY65" s="161"/>
      <c r="ACZ65" s="161"/>
      <c r="ADA65" s="161"/>
      <c r="ADB65" s="161"/>
      <c r="ADC65" s="161"/>
      <c r="ADD65" s="161"/>
      <c r="ADE65" s="161"/>
      <c r="ADF65" s="161"/>
      <c r="ADG65" s="161"/>
      <c r="ADH65" s="161"/>
      <c r="ADI65" s="161"/>
      <c r="ADJ65" s="161"/>
      <c r="ADK65" s="161"/>
      <c r="ADL65" s="161"/>
      <c r="ADM65" s="161"/>
      <c r="ADN65" s="161"/>
      <c r="ADO65" s="161"/>
      <c r="ADP65" s="161"/>
      <c r="ADQ65" s="161"/>
      <c r="ADR65" s="161"/>
      <c r="ADS65" s="161"/>
      <c r="ADT65" s="161"/>
      <c r="ADU65" s="161"/>
      <c r="ADV65" s="161"/>
      <c r="ADW65" s="161"/>
      <c r="ADX65" s="161"/>
      <c r="ADY65" s="161"/>
      <c r="ADZ65" s="161"/>
      <c r="AEA65" s="161"/>
      <c r="AEB65" s="161"/>
      <c r="AEC65" s="161"/>
      <c r="AED65" s="161"/>
      <c r="AEE65" s="161"/>
      <c r="AEF65" s="161"/>
      <c r="AEG65" s="161"/>
      <c r="AEH65" s="161"/>
      <c r="AEI65" s="161"/>
      <c r="AEJ65" s="161"/>
      <c r="AEK65" s="161"/>
      <c r="AEL65" s="161"/>
      <c r="AEM65" s="161"/>
      <c r="AEN65" s="161"/>
      <c r="AEO65" s="161"/>
      <c r="AEP65" s="161"/>
      <c r="AEQ65" s="161"/>
      <c r="AER65" s="161"/>
      <c r="AES65" s="161"/>
      <c r="AET65" s="161"/>
      <c r="AEU65" s="161"/>
      <c r="AEV65" s="161"/>
      <c r="AEW65" s="161"/>
      <c r="AEX65" s="161"/>
      <c r="AEY65" s="161"/>
      <c r="AEZ65" s="161"/>
      <c r="AFA65" s="161"/>
      <c r="AFB65" s="161"/>
      <c r="AFC65" s="161"/>
      <c r="AFD65" s="161"/>
      <c r="AFE65" s="161"/>
      <c r="AFF65" s="161"/>
      <c r="AFG65" s="161"/>
      <c r="AFH65" s="161"/>
      <c r="AFI65" s="161"/>
      <c r="AFJ65" s="161"/>
      <c r="AFK65" s="161"/>
      <c r="AFL65" s="161"/>
      <c r="AFM65" s="161"/>
      <c r="AFN65" s="161"/>
      <c r="AFO65" s="161"/>
      <c r="AFP65" s="161"/>
      <c r="AFQ65" s="161"/>
      <c r="AFR65" s="161"/>
      <c r="AFS65" s="161"/>
      <c r="AFT65" s="161"/>
      <c r="AFU65" s="161"/>
      <c r="AFV65" s="161"/>
      <c r="AFW65" s="161"/>
      <c r="AFX65" s="161"/>
      <c r="AFY65" s="161"/>
      <c r="AFZ65" s="161"/>
      <c r="AGA65" s="161"/>
      <c r="AGB65" s="161"/>
      <c r="AGC65" s="161"/>
      <c r="AGD65" s="161"/>
      <c r="AGE65" s="161"/>
      <c r="AGF65" s="161"/>
      <c r="AGG65" s="161"/>
      <c r="AGH65" s="161"/>
      <c r="AGI65" s="161"/>
      <c r="AGJ65" s="161"/>
      <c r="AGK65" s="161"/>
      <c r="AGL65" s="161"/>
      <c r="AGM65" s="161"/>
      <c r="AGN65" s="161"/>
      <c r="AGO65" s="161"/>
      <c r="AGP65" s="161"/>
      <c r="AGQ65" s="161"/>
      <c r="AGR65" s="161"/>
      <c r="AGS65" s="161"/>
      <c r="AGT65" s="161"/>
      <c r="AGU65" s="161"/>
      <c r="AGV65" s="161"/>
      <c r="AGW65" s="161"/>
      <c r="AGX65" s="161"/>
      <c r="AGY65" s="161"/>
      <c r="AGZ65" s="161"/>
      <c r="AHA65" s="161"/>
      <c r="AHB65" s="161"/>
      <c r="AHC65" s="161"/>
      <c r="AHD65" s="161"/>
      <c r="AHE65" s="161"/>
      <c r="AHF65" s="161"/>
      <c r="AHG65" s="161"/>
      <c r="AHH65" s="161"/>
      <c r="AHI65" s="161"/>
      <c r="AHJ65" s="161"/>
      <c r="AHK65" s="161"/>
      <c r="AHL65" s="161"/>
      <c r="AHM65" s="161"/>
      <c r="AHN65" s="161"/>
      <c r="AHO65" s="161"/>
      <c r="AHP65" s="161"/>
      <c r="AHQ65" s="161"/>
      <c r="AHR65" s="161"/>
      <c r="AHS65" s="161"/>
      <c r="AHT65" s="161"/>
      <c r="AHU65" s="161"/>
      <c r="AHV65" s="161"/>
      <c r="AHW65" s="161"/>
      <c r="AHX65" s="161"/>
      <c r="AHY65" s="161"/>
      <c r="AHZ65" s="161"/>
      <c r="AIA65" s="161"/>
      <c r="AIB65" s="161"/>
      <c r="AIC65" s="161"/>
      <c r="AID65" s="161"/>
      <c r="AIE65" s="161"/>
      <c r="AIF65" s="161"/>
      <c r="AIG65" s="161"/>
      <c r="AIH65" s="161"/>
      <c r="AII65" s="161"/>
      <c r="AIJ65" s="161"/>
      <c r="AIK65" s="161"/>
      <c r="AIL65" s="161"/>
      <c r="AIM65" s="161"/>
      <c r="AIN65" s="161"/>
      <c r="AIO65" s="161"/>
      <c r="AIP65" s="161"/>
      <c r="AIQ65" s="161"/>
      <c r="AIR65" s="161"/>
      <c r="AIS65" s="161"/>
      <c r="AIT65" s="161"/>
      <c r="AIU65" s="161"/>
      <c r="AIV65" s="161"/>
      <c r="AIW65" s="161"/>
      <c r="AIX65" s="161"/>
      <c r="AIY65" s="161"/>
      <c r="AIZ65" s="161"/>
      <c r="AJA65" s="161"/>
      <c r="AJB65" s="161"/>
      <c r="AJC65" s="161"/>
      <c r="AJD65" s="161"/>
      <c r="AJE65" s="161"/>
      <c r="AJF65" s="161"/>
      <c r="AJG65" s="161"/>
      <c r="AJH65" s="161"/>
      <c r="AJI65" s="161"/>
      <c r="AJJ65" s="161"/>
      <c r="AJK65" s="161"/>
      <c r="AJL65" s="161"/>
      <c r="AJM65" s="161"/>
      <c r="AJN65" s="161"/>
      <c r="AJO65" s="161"/>
      <c r="AJP65" s="161"/>
      <c r="AJQ65" s="161"/>
      <c r="AJR65" s="161"/>
      <c r="AJS65" s="161"/>
      <c r="AJT65" s="161"/>
      <c r="AJU65" s="161"/>
      <c r="AJV65" s="161"/>
      <c r="AJW65" s="161"/>
      <c r="AJX65" s="161"/>
      <c r="AJY65" s="161"/>
      <c r="AJZ65" s="161"/>
      <c r="AKA65" s="161"/>
      <c r="AKB65" s="161"/>
      <c r="AKC65" s="161"/>
      <c r="AKD65" s="161"/>
      <c r="AKE65" s="161"/>
      <c r="AKF65" s="161"/>
      <c r="AKG65" s="161"/>
      <c r="AKH65" s="161"/>
      <c r="AKI65" s="161"/>
      <c r="AKJ65" s="161"/>
      <c r="AKK65" s="161"/>
      <c r="AKL65" s="161"/>
      <c r="AKM65" s="161"/>
      <c r="AKN65" s="161"/>
      <c r="AKO65" s="161"/>
      <c r="AKP65" s="161"/>
      <c r="AKQ65" s="161"/>
      <c r="AKR65" s="161"/>
      <c r="AKS65" s="161"/>
      <c r="AKT65" s="161"/>
      <c r="AKU65" s="161"/>
      <c r="AKV65" s="161"/>
      <c r="AKW65" s="161"/>
      <c r="AKX65" s="161"/>
      <c r="AKY65" s="161"/>
      <c r="AKZ65" s="161"/>
      <c r="ALA65" s="161"/>
      <c r="ALB65" s="161"/>
      <c r="ALC65" s="161"/>
      <c r="ALD65" s="161"/>
      <c r="ALE65" s="161"/>
      <c r="ALF65" s="161"/>
      <c r="ALG65" s="161"/>
      <c r="ALH65" s="161"/>
      <c r="ALI65" s="161"/>
      <c r="ALJ65" s="161"/>
      <c r="ALK65" s="161"/>
      <c r="ALL65" s="161"/>
      <c r="ALM65" s="161"/>
      <c r="ALN65" s="161"/>
      <c r="ALO65" s="161"/>
      <c r="ALP65" s="161"/>
      <c r="ALQ65" s="161"/>
      <c r="ALR65" s="161"/>
      <c r="ALS65" s="161"/>
      <c r="ALT65" s="161"/>
      <c r="ALU65" s="161"/>
      <c r="ALV65" s="161"/>
      <c r="ALW65" s="161"/>
      <c r="ALX65" s="161"/>
      <c r="ALY65" s="161"/>
      <c r="ALZ65" s="161"/>
      <c r="AMA65" s="161"/>
      <c r="AMB65" s="161"/>
      <c r="AMC65" s="161"/>
      <c r="AMD65" s="161"/>
      <c r="AME65" s="161"/>
      <c r="AMF65" s="161"/>
      <c r="AMG65" s="161"/>
      <c r="AMH65" s="161"/>
      <c r="AMI65" s="161"/>
    </row>
    <row r="66" spans="1:2686" s="161" customFormat="1" x14ac:dyDescent="0.25">
      <c r="A66" s="16" t="s">
        <v>146</v>
      </c>
      <c r="B66" s="14" t="s">
        <v>147</v>
      </c>
      <c r="C66" s="14" t="s">
        <v>148</v>
      </c>
      <c r="D66" s="139">
        <v>6457</v>
      </c>
      <c r="E66" s="139" t="s">
        <v>1225</v>
      </c>
      <c r="F66" s="139" t="s">
        <v>1207</v>
      </c>
      <c r="G66" s="14" t="s">
        <v>980</v>
      </c>
      <c r="H66" s="160" t="s">
        <v>981</v>
      </c>
      <c r="I66" s="14" t="s">
        <v>982</v>
      </c>
      <c r="J66" s="160" t="s">
        <v>983</v>
      </c>
      <c r="K66" s="14"/>
      <c r="L66" s="14"/>
      <c r="M66" s="14"/>
      <c r="N66" s="14"/>
      <c r="O66" s="14"/>
      <c r="P66" s="14" t="s">
        <v>29</v>
      </c>
      <c r="Q66" s="14"/>
      <c r="R66" s="14"/>
      <c r="S66" s="14"/>
      <c r="T66" s="14"/>
      <c r="U66" s="14"/>
      <c r="V66" s="14"/>
      <c r="W66" s="14"/>
      <c r="X66" s="14"/>
      <c r="Y66" s="14"/>
      <c r="Z66" s="14"/>
    </row>
    <row r="67" spans="1:2686" x14ac:dyDescent="0.25">
      <c r="A67" s="16" t="s">
        <v>345</v>
      </c>
      <c r="B67" s="14" t="s">
        <v>925</v>
      </c>
      <c r="C67" s="14" t="s">
        <v>148</v>
      </c>
      <c r="D67" s="139">
        <v>6457</v>
      </c>
      <c r="E67" s="139" t="s">
        <v>1228</v>
      </c>
      <c r="F67" s="139" t="s">
        <v>1227</v>
      </c>
      <c r="G67" s="14" t="s">
        <v>984</v>
      </c>
      <c r="H67" s="160" t="s">
        <v>985</v>
      </c>
      <c r="I67" s="14" t="s">
        <v>986</v>
      </c>
      <c r="J67" s="160" t="s">
        <v>1522</v>
      </c>
      <c r="K67" s="14"/>
      <c r="L67" s="14"/>
      <c r="M67" s="14"/>
      <c r="N67" s="14"/>
      <c r="O67" s="14"/>
      <c r="P67" s="14" t="s">
        <v>29</v>
      </c>
      <c r="Q67" s="14"/>
      <c r="R67" s="14"/>
      <c r="S67" s="14"/>
      <c r="T67" s="14"/>
      <c r="U67" s="14"/>
      <c r="V67" s="14"/>
      <c r="W67" s="14"/>
      <c r="X67" s="14"/>
      <c r="Y67" s="14"/>
      <c r="Z67" s="14"/>
      <c r="AB67" s="161"/>
    </row>
    <row r="68" spans="1:2686" s="163" customFormat="1" x14ac:dyDescent="0.25">
      <c r="A68" s="16" t="s">
        <v>149</v>
      </c>
      <c r="B68" s="14" t="s">
        <v>172</v>
      </c>
      <c r="C68" s="14" t="s">
        <v>105</v>
      </c>
      <c r="D68" s="139">
        <v>6851</v>
      </c>
      <c r="E68" s="139" t="s">
        <v>1153</v>
      </c>
      <c r="F68" s="139" t="s">
        <v>1226</v>
      </c>
      <c r="G68" s="14" t="s">
        <v>822</v>
      </c>
      <c r="H68" s="160" t="s">
        <v>987</v>
      </c>
      <c r="I68" s="14" t="s">
        <v>824</v>
      </c>
      <c r="J68" s="160" t="s">
        <v>825</v>
      </c>
      <c r="K68" s="14"/>
      <c r="L68" s="14"/>
      <c r="M68" s="14" t="s">
        <v>29</v>
      </c>
      <c r="N68" s="14"/>
      <c r="O68" s="14"/>
      <c r="P68" s="14"/>
      <c r="Q68" s="14"/>
      <c r="R68" s="14"/>
      <c r="S68" s="14"/>
      <c r="T68" s="14"/>
      <c r="U68" s="14"/>
      <c r="V68" s="14"/>
      <c r="W68" s="14"/>
      <c r="X68" s="14"/>
      <c r="Y68" s="14"/>
      <c r="Z68" s="14"/>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N68" s="161"/>
      <c r="CO68" s="161"/>
      <c r="CP68" s="161"/>
      <c r="CQ68" s="161"/>
      <c r="CR68" s="161"/>
      <c r="CS68" s="161"/>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c r="EI68" s="161"/>
      <c r="EJ68" s="161"/>
      <c r="EK68" s="161"/>
      <c r="EL68" s="161"/>
      <c r="EM68" s="161"/>
      <c r="EN68" s="161"/>
      <c r="EO68" s="161"/>
      <c r="EP68" s="161"/>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c r="GJ68" s="161"/>
      <c r="GK68" s="161"/>
      <c r="GL68" s="161"/>
      <c r="GM68" s="161"/>
      <c r="GN68" s="161"/>
      <c r="GO68" s="161"/>
      <c r="GP68" s="161"/>
      <c r="GQ68" s="161"/>
      <c r="GR68" s="161"/>
      <c r="GS68" s="161"/>
      <c r="GT68" s="161"/>
      <c r="GU68" s="161"/>
      <c r="GV68" s="161"/>
      <c r="GW68" s="161"/>
      <c r="GX68" s="161"/>
      <c r="GY68" s="161"/>
      <c r="GZ68" s="161"/>
      <c r="HA68" s="161"/>
      <c r="HB68" s="161"/>
      <c r="HC68" s="161"/>
      <c r="HD68" s="161"/>
      <c r="HE68" s="161"/>
      <c r="HF68" s="161"/>
      <c r="HG68" s="161"/>
      <c r="HH68" s="161"/>
      <c r="HI68" s="161"/>
      <c r="HJ68" s="161"/>
      <c r="HK68" s="161"/>
      <c r="HL68" s="161"/>
      <c r="HM68" s="161"/>
      <c r="HN68" s="161"/>
      <c r="HO68" s="161"/>
      <c r="HP68" s="161"/>
      <c r="HQ68" s="161"/>
      <c r="HR68" s="161"/>
      <c r="HS68" s="161"/>
      <c r="HT68" s="161"/>
      <c r="HU68" s="161"/>
      <c r="HV68" s="161"/>
      <c r="HW68" s="161"/>
      <c r="HX68" s="161"/>
      <c r="HY68" s="161"/>
      <c r="HZ68" s="161"/>
      <c r="IA68" s="161"/>
      <c r="IB68" s="161"/>
      <c r="IC68" s="161"/>
      <c r="ID68" s="161"/>
      <c r="IE68" s="161"/>
      <c r="IF68" s="161"/>
      <c r="IG68" s="161"/>
      <c r="IH68" s="161"/>
      <c r="II68" s="161"/>
      <c r="IJ68" s="161"/>
      <c r="IK68" s="161"/>
      <c r="IL68" s="161"/>
      <c r="IM68" s="161"/>
      <c r="IN68" s="161"/>
      <c r="IO68" s="161"/>
      <c r="IP68" s="161"/>
      <c r="IQ68" s="161"/>
      <c r="IR68" s="161"/>
      <c r="IS68" s="161"/>
      <c r="IT68" s="161"/>
      <c r="IU68" s="161"/>
      <c r="IV68" s="161"/>
      <c r="IW68" s="161"/>
      <c r="IX68" s="161"/>
      <c r="IY68" s="161"/>
      <c r="IZ68" s="161"/>
      <c r="JA68" s="161"/>
      <c r="JB68" s="161"/>
      <c r="JC68" s="161"/>
      <c r="JD68" s="161"/>
      <c r="JE68" s="161"/>
      <c r="JF68" s="161"/>
      <c r="JG68" s="161"/>
      <c r="JH68" s="161"/>
      <c r="JI68" s="161"/>
      <c r="JJ68" s="161"/>
      <c r="JK68" s="161"/>
      <c r="JL68" s="161"/>
      <c r="JM68" s="161"/>
      <c r="JN68" s="161"/>
      <c r="JO68" s="161"/>
      <c r="JP68" s="161"/>
      <c r="JQ68" s="161"/>
      <c r="JR68" s="161"/>
      <c r="JS68" s="161"/>
      <c r="JT68" s="161"/>
      <c r="JU68" s="161"/>
      <c r="JV68" s="161"/>
      <c r="JW68" s="161"/>
      <c r="JX68" s="161"/>
      <c r="JY68" s="161"/>
      <c r="JZ68" s="161"/>
      <c r="KA68" s="161"/>
      <c r="KB68" s="161"/>
      <c r="KC68" s="161"/>
      <c r="KD68" s="161"/>
      <c r="KE68" s="161"/>
      <c r="KF68" s="161"/>
      <c r="KG68" s="161"/>
      <c r="KH68" s="161"/>
      <c r="KI68" s="161"/>
      <c r="KJ68" s="161"/>
      <c r="KK68" s="161"/>
      <c r="KL68" s="161"/>
      <c r="KM68" s="161"/>
      <c r="KN68" s="161"/>
      <c r="KO68" s="161"/>
      <c r="KP68" s="161"/>
      <c r="KQ68" s="161"/>
      <c r="KR68" s="161"/>
      <c r="KS68" s="161"/>
      <c r="KT68" s="161"/>
      <c r="KU68" s="161"/>
      <c r="KV68" s="161"/>
      <c r="KW68" s="161"/>
      <c r="KX68" s="161"/>
      <c r="KY68" s="161"/>
      <c r="KZ68" s="161"/>
      <c r="LA68" s="161"/>
      <c r="LB68" s="161"/>
      <c r="LC68" s="161"/>
      <c r="LD68" s="161"/>
      <c r="LE68" s="161"/>
      <c r="LF68" s="161"/>
      <c r="LG68" s="161"/>
      <c r="LH68" s="161"/>
      <c r="LI68" s="161"/>
      <c r="LJ68" s="161"/>
      <c r="LK68" s="161"/>
      <c r="LL68" s="161"/>
      <c r="LM68" s="161"/>
      <c r="LN68" s="161"/>
      <c r="LO68" s="161"/>
      <c r="LP68" s="161"/>
      <c r="LQ68" s="161"/>
      <c r="LR68" s="161"/>
      <c r="LS68" s="161"/>
      <c r="LT68" s="161"/>
      <c r="LU68" s="161"/>
      <c r="LV68" s="161"/>
      <c r="LW68" s="161"/>
      <c r="LX68" s="161"/>
      <c r="LY68" s="161"/>
      <c r="LZ68" s="161"/>
      <c r="MA68" s="161"/>
      <c r="MB68" s="161"/>
      <c r="MC68" s="161"/>
      <c r="MD68" s="161"/>
      <c r="ME68" s="161"/>
      <c r="MF68" s="161"/>
      <c r="MG68" s="161"/>
      <c r="MH68" s="161"/>
      <c r="MI68" s="161"/>
      <c r="MJ68" s="161"/>
      <c r="MK68" s="161"/>
      <c r="ML68" s="161"/>
      <c r="MM68" s="161"/>
      <c r="MN68" s="161"/>
      <c r="MO68" s="161"/>
      <c r="MP68" s="161"/>
      <c r="MQ68" s="161"/>
      <c r="MR68" s="161"/>
      <c r="MS68" s="161"/>
      <c r="MT68" s="161"/>
      <c r="MU68" s="161"/>
      <c r="MV68" s="161"/>
      <c r="MW68" s="161"/>
      <c r="MX68" s="161"/>
      <c r="MY68" s="161"/>
      <c r="MZ68" s="161"/>
      <c r="NA68" s="161"/>
      <c r="NB68" s="161"/>
      <c r="NC68" s="161"/>
      <c r="ND68" s="161"/>
      <c r="NE68" s="161"/>
      <c r="NF68" s="161"/>
      <c r="NG68" s="161"/>
      <c r="NH68" s="161"/>
      <c r="NI68" s="161"/>
      <c r="NJ68" s="161"/>
      <c r="NK68" s="161"/>
      <c r="NL68" s="161"/>
      <c r="NM68" s="161"/>
      <c r="NN68" s="161"/>
      <c r="NO68" s="161"/>
      <c r="NP68" s="161"/>
      <c r="NQ68" s="161"/>
      <c r="NR68" s="161"/>
      <c r="NS68" s="161"/>
      <c r="NT68" s="161"/>
      <c r="NU68" s="161"/>
      <c r="NV68" s="161"/>
      <c r="NW68" s="161"/>
      <c r="NX68" s="161"/>
      <c r="NY68" s="161"/>
      <c r="NZ68" s="161"/>
      <c r="OA68" s="161"/>
      <c r="OB68" s="161"/>
      <c r="OC68" s="161"/>
      <c r="OD68" s="161"/>
      <c r="OE68" s="161"/>
      <c r="OF68" s="161"/>
      <c r="OG68" s="161"/>
      <c r="OH68" s="161"/>
      <c r="OI68" s="161"/>
      <c r="OJ68" s="161"/>
      <c r="OK68" s="161"/>
      <c r="OL68" s="161"/>
      <c r="OM68" s="161"/>
      <c r="ON68" s="161"/>
      <c r="OO68" s="161"/>
      <c r="OP68" s="161"/>
      <c r="OQ68" s="161"/>
      <c r="OR68" s="161"/>
      <c r="OS68" s="161"/>
      <c r="OT68" s="161"/>
      <c r="OU68" s="161"/>
      <c r="OV68" s="161"/>
      <c r="OW68" s="161"/>
      <c r="OX68" s="161"/>
      <c r="OY68" s="161"/>
      <c r="OZ68" s="161"/>
      <c r="PA68" s="161"/>
      <c r="PB68" s="161"/>
      <c r="PC68" s="161"/>
      <c r="PD68" s="161"/>
      <c r="PE68" s="161"/>
      <c r="PF68" s="161"/>
      <c r="PG68" s="161"/>
      <c r="PH68" s="161"/>
      <c r="PI68" s="161"/>
      <c r="PJ68" s="161"/>
      <c r="PK68" s="161"/>
      <c r="PL68" s="161"/>
      <c r="PM68" s="161"/>
      <c r="PN68" s="161"/>
      <c r="PO68" s="161"/>
      <c r="PP68" s="161"/>
      <c r="PQ68" s="161"/>
      <c r="PR68" s="161"/>
      <c r="PS68" s="161"/>
      <c r="PT68" s="161"/>
      <c r="PU68" s="161"/>
      <c r="PV68" s="161"/>
      <c r="PW68" s="161"/>
      <c r="PX68" s="161"/>
      <c r="PY68" s="161"/>
      <c r="PZ68" s="161"/>
      <c r="QA68" s="161"/>
      <c r="QB68" s="161"/>
      <c r="QC68" s="161"/>
      <c r="QD68" s="161"/>
      <c r="QE68" s="161"/>
      <c r="QF68" s="161"/>
      <c r="QG68" s="161"/>
      <c r="QH68" s="161"/>
      <c r="QI68" s="161"/>
      <c r="QJ68" s="161"/>
      <c r="QK68" s="161"/>
      <c r="QL68" s="161"/>
      <c r="QM68" s="161"/>
      <c r="QN68" s="161"/>
      <c r="QO68" s="161"/>
      <c r="QP68" s="161"/>
      <c r="QQ68" s="161"/>
      <c r="QR68" s="161"/>
      <c r="QS68" s="161"/>
      <c r="QT68" s="161"/>
      <c r="QU68" s="161"/>
      <c r="QV68" s="161"/>
      <c r="QW68" s="161"/>
      <c r="QX68" s="161"/>
      <c r="QY68" s="161"/>
      <c r="QZ68" s="161"/>
      <c r="RA68" s="161"/>
      <c r="RB68" s="161"/>
      <c r="RC68" s="161"/>
      <c r="RD68" s="161"/>
      <c r="RE68" s="161"/>
      <c r="RF68" s="161"/>
      <c r="RG68" s="161"/>
      <c r="RH68" s="161"/>
      <c r="RI68" s="161"/>
      <c r="RJ68" s="161"/>
      <c r="RK68" s="161"/>
      <c r="RL68" s="161"/>
      <c r="RM68" s="161"/>
      <c r="RN68" s="161"/>
      <c r="RO68" s="161"/>
      <c r="RP68" s="161"/>
      <c r="RQ68" s="161"/>
      <c r="RR68" s="161"/>
      <c r="RS68" s="161"/>
      <c r="RT68" s="161"/>
      <c r="RU68" s="161"/>
      <c r="RV68" s="161"/>
      <c r="RW68" s="161"/>
      <c r="RX68" s="161"/>
      <c r="RY68" s="161"/>
      <c r="RZ68" s="161"/>
      <c r="SA68" s="161"/>
      <c r="SB68" s="161"/>
      <c r="SC68" s="161"/>
      <c r="SD68" s="161"/>
      <c r="SE68" s="161"/>
      <c r="SF68" s="161"/>
      <c r="SG68" s="161"/>
      <c r="SH68" s="161"/>
      <c r="SI68" s="161"/>
      <c r="SJ68" s="161"/>
      <c r="SK68" s="161"/>
      <c r="SL68" s="161"/>
      <c r="SM68" s="161"/>
      <c r="SN68" s="161"/>
      <c r="SO68" s="161"/>
      <c r="SP68" s="161"/>
      <c r="SQ68" s="161"/>
      <c r="SR68" s="161"/>
      <c r="SS68" s="161"/>
      <c r="ST68" s="161"/>
      <c r="SU68" s="161"/>
      <c r="SV68" s="161"/>
      <c r="SW68" s="161"/>
      <c r="SX68" s="161"/>
      <c r="SY68" s="161"/>
      <c r="SZ68" s="161"/>
      <c r="TA68" s="161"/>
      <c r="TB68" s="161"/>
      <c r="TC68" s="161"/>
      <c r="TD68" s="161"/>
      <c r="TE68" s="161"/>
      <c r="TF68" s="161"/>
      <c r="TG68" s="161"/>
      <c r="TH68" s="161"/>
      <c r="TI68" s="161"/>
      <c r="TJ68" s="161"/>
      <c r="TK68" s="161"/>
      <c r="TL68" s="161"/>
      <c r="TM68" s="161"/>
      <c r="TN68" s="161"/>
      <c r="TO68" s="161"/>
      <c r="TP68" s="161"/>
      <c r="TQ68" s="161"/>
      <c r="TR68" s="161"/>
      <c r="TS68" s="161"/>
      <c r="TT68" s="161"/>
      <c r="TU68" s="161"/>
      <c r="TV68" s="161"/>
      <c r="TW68" s="161"/>
      <c r="TX68" s="161"/>
      <c r="TY68" s="161"/>
      <c r="TZ68" s="161"/>
      <c r="UA68" s="161"/>
      <c r="UB68" s="161"/>
      <c r="UC68" s="161"/>
      <c r="UD68" s="161"/>
      <c r="UE68" s="161"/>
      <c r="UF68" s="161"/>
      <c r="UG68" s="161"/>
      <c r="UH68" s="161"/>
      <c r="UI68" s="161"/>
      <c r="UJ68" s="161"/>
      <c r="UK68" s="161"/>
      <c r="UL68" s="161"/>
      <c r="UM68" s="161"/>
      <c r="UN68" s="161"/>
      <c r="UO68" s="161"/>
      <c r="UP68" s="161"/>
      <c r="UQ68" s="161"/>
      <c r="UR68" s="161"/>
      <c r="US68" s="161"/>
      <c r="UT68" s="161"/>
      <c r="UU68" s="161"/>
      <c r="UV68" s="161"/>
      <c r="UW68" s="161"/>
      <c r="UX68" s="161"/>
      <c r="UY68" s="161"/>
      <c r="UZ68" s="161"/>
      <c r="VA68" s="161"/>
      <c r="VB68" s="161"/>
      <c r="VC68" s="161"/>
      <c r="VD68" s="161"/>
      <c r="VE68" s="161"/>
      <c r="VF68" s="161"/>
      <c r="VG68" s="161"/>
      <c r="VH68" s="161"/>
      <c r="VI68" s="161"/>
      <c r="VJ68" s="161"/>
      <c r="VK68" s="161"/>
      <c r="VL68" s="161"/>
      <c r="VM68" s="161"/>
      <c r="VN68" s="161"/>
      <c r="VO68" s="161"/>
      <c r="VP68" s="161"/>
      <c r="VQ68" s="161"/>
      <c r="VR68" s="161"/>
      <c r="VS68" s="161"/>
      <c r="VT68" s="161"/>
      <c r="VU68" s="161"/>
      <c r="VV68" s="161"/>
      <c r="VW68" s="161"/>
      <c r="VX68" s="161"/>
      <c r="VY68" s="161"/>
      <c r="VZ68" s="161"/>
      <c r="WA68" s="161"/>
      <c r="WB68" s="161"/>
      <c r="WC68" s="161"/>
      <c r="WD68" s="161"/>
      <c r="WE68" s="161"/>
      <c r="WF68" s="161"/>
      <c r="WG68" s="161"/>
      <c r="WH68" s="161"/>
      <c r="WI68" s="161"/>
      <c r="WJ68" s="161"/>
      <c r="WK68" s="161"/>
      <c r="WL68" s="161"/>
      <c r="WM68" s="161"/>
      <c r="WN68" s="161"/>
      <c r="WO68" s="161"/>
      <c r="WP68" s="161"/>
      <c r="WQ68" s="161"/>
      <c r="WR68" s="161"/>
      <c r="WS68" s="161"/>
      <c r="WT68" s="161"/>
      <c r="WU68" s="161"/>
      <c r="WV68" s="161"/>
      <c r="WW68" s="161"/>
      <c r="WX68" s="161"/>
      <c r="WY68" s="161"/>
      <c r="WZ68" s="161"/>
      <c r="XA68" s="161"/>
      <c r="XB68" s="161"/>
      <c r="XC68" s="161"/>
      <c r="XD68" s="161"/>
      <c r="XE68" s="161"/>
      <c r="XF68" s="161"/>
      <c r="XG68" s="161"/>
      <c r="XH68" s="161"/>
      <c r="XI68" s="161"/>
      <c r="XJ68" s="161"/>
      <c r="XK68" s="161"/>
      <c r="XL68" s="161"/>
      <c r="XM68" s="161"/>
      <c r="XN68" s="161"/>
      <c r="XO68" s="161"/>
      <c r="XP68" s="161"/>
      <c r="XQ68" s="161"/>
      <c r="XR68" s="161"/>
      <c r="XS68" s="161"/>
      <c r="XT68" s="161"/>
      <c r="XU68" s="161"/>
      <c r="XV68" s="161"/>
      <c r="XW68" s="161"/>
      <c r="XX68" s="161"/>
      <c r="XY68" s="161"/>
      <c r="XZ68" s="161"/>
      <c r="YA68" s="161"/>
      <c r="YB68" s="161"/>
      <c r="YC68" s="161"/>
      <c r="YD68" s="161"/>
      <c r="YE68" s="161"/>
      <c r="YF68" s="161"/>
      <c r="YG68" s="161"/>
      <c r="YH68" s="161"/>
      <c r="YI68" s="161"/>
      <c r="YJ68" s="161"/>
      <c r="YK68" s="161"/>
      <c r="YL68" s="161"/>
      <c r="YM68" s="161"/>
      <c r="YN68" s="161"/>
      <c r="YO68" s="161"/>
      <c r="YP68" s="161"/>
      <c r="YQ68" s="161"/>
      <c r="YR68" s="161"/>
      <c r="YS68" s="161"/>
      <c r="YT68" s="161"/>
      <c r="YU68" s="161"/>
      <c r="YV68" s="161"/>
      <c r="YW68" s="161"/>
      <c r="YX68" s="161"/>
      <c r="YY68" s="161"/>
      <c r="YZ68" s="161"/>
      <c r="ZA68" s="161"/>
      <c r="ZB68" s="161"/>
      <c r="ZC68" s="161"/>
      <c r="ZD68" s="161"/>
      <c r="ZE68" s="161"/>
      <c r="ZF68" s="161"/>
      <c r="ZG68" s="161"/>
      <c r="ZH68" s="161"/>
      <c r="ZI68" s="161"/>
      <c r="ZJ68" s="161"/>
      <c r="ZK68" s="161"/>
      <c r="ZL68" s="161"/>
      <c r="ZM68" s="161"/>
      <c r="ZN68" s="161"/>
      <c r="ZO68" s="161"/>
      <c r="ZP68" s="161"/>
      <c r="ZQ68" s="161"/>
      <c r="ZR68" s="161"/>
      <c r="ZS68" s="161"/>
      <c r="ZT68" s="161"/>
      <c r="ZU68" s="161"/>
      <c r="ZV68" s="161"/>
      <c r="ZW68" s="161"/>
      <c r="ZX68" s="161"/>
      <c r="ZY68" s="161"/>
      <c r="ZZ68" s="161"/>
      <c r="AAA68" s="161"/>
      <c r="AAB68" s="161"/>
      <c r="AAC68" s="161"/>
      <c r="AAD68" s="161"/>
      <c r="AAE68" s="161"/>
      <c r="AAF68" s="161"/>
      <c r="AAG68" s="161"/>
      <c r="AAH68" s="161"/>
      <c r="AAI68" s="161"/>
      <c r="AAJ68" s="161"/>
      <c r="AAK68" s="161"/>
      <c r="AAL68" s="161"/>
      <c r="AAM68" s="161"/>
      <c r="AAN68" s="161"/>
      <c r="AAO68" s="161"/>
      <c r="AAP68" s="161"/>
      <c r="AAQ68" s="161"/>
      <c r="AAR68" s="161"/>
      <c r="AAS68" s="161"/>
      <c r="AAT68" s="161"/>
      <c r="AAU68" s="161"/>
      <c r="AAV68" s="161"/>
      <c r="AAW68" s="161"/>
      <c r="AAX68" s="161"/>
      <c r="AAY68" s="161"/>
      <c r="AAZ68" s="161"/>
      <c r="ABA68" s="161"/>
      <c r="ABB68" s="161"/>
      <c r="ABC68" s="161"/>
      <c r="ABD68" s="161"/>
      <c r="ABE68" s="161"/>
      <c r="ABF68" s="161"/>
      <c r="ABG68" s="161"/>
      <c r="ABH68" s="161"/>
      <c r="ABI68" s="161"/>
      <c r="ABJ68" s="161"/>
      <c r="ABK68" s="161"/>
      <c r="ABL68" s="161"/>
      <c r="ABM68" s="161"/>
      <c r="ABN68" s="161"/>
      <c r="ABO68" s="161"/>
      <c r="ABP68" s="161"/>
      <c r="ABQ68" s="161"/>
      <c r="ABR68" s="161"/>
      <c r="ABS68" s="161"/>
      <c r="ABT68" s="161"/>
      <c r="ABU68" s="161"/>
      <c r="ABV68" s="161"/>
      <c r="ABW68" s="161"/>
      <c r="ABX68" s="161"/>
      <c r="ABY68" s="161"/>
      <c r="ABZ68" s="161"/>
      <c r="ACA68" s="161"/>
      <c r="ACB68" s="161"/>
      <c r="ACC68" s="161"/>
      <c r="ACD68" s="161"/>
      <c r="ACE68" s="161"/>
      <c r="ACF68" s="161"/>
      <c r="ACG68" s="161"/>
      <c r="ACH68" s="161"/>
      <c r="ACI68" s="161"/>
      <c r="ACJ68" s="161"/>
      <c r="ACK68" s="161"/>
      <c r="ACL68" s="161"/>
      <c r="ACM68" s="161"/>
      <c r="ACN68" s="161"/>
      <c r="ACO68" s="161"/>
      <c r="ACP68" s="161"/>
      <c r="ACQ68" s="161"/>
      <c r="ACR68" s="161"/>
      <c r="ACS68" s="161"/>
      <c r="ACT68" s="161"/>
      <c r="ACU68" s="161"/>
      <c r="ACV68" s="161"/>
      <c r="ACW68" s="161"/>
      <c r="ACX68" s="161"/>
      <c r="ACY68" s="161"/>
      <c r="ACZ68" s="161"/>
      <c r="ADA68" s="161"/>
      <c r="ADB68" s="161"/>
      <c r="ADC68" s="161"/>
      <c r="ADD68" s="161"/>
      <c r="ADE68" s="161"/>
      <c r="ADF68" s="161"/>
      <c r="ADG68" s="161"/>
      <c r="ADH68" s="161"/>
      <c r="ADI68" s="161"/>
      <c r="ADJ68" s="161"/>
      <c r="ADK68" s="161"/>
      <c r="ADL68" s="161"/>
      <c r="ADM68" s="161"/>
      <c r="ADN68" s="161"/>
      <c r="ADO68" s="161"/>
      <c r="ADP68" s="161"/>
      <c r="ADQ68" s="161"/>
      <c r="ADR68" s="161"/>
      <c r="ADS68" s="161"/>
      <c r="ADT68" s="161"/>
      <c r="ADU68" s="161"/>
      <c r="ADV68" s="161"/>
      <c r="ADW68" s="161"/>
      <c r="ADX68" s="161"/>
      <c r="ADY68" s="161"/>
      <c r="ADZ68" s="161"/>
      <c r="AEA68" s="161"/>
      <c r="AEB68" s="161"/>
      <c r="AEC68" s="161"/>
      <c r="AED68" s="161"/>
      <c r="AEE68" s="161"/>
      <c r="AEF68" s="161"/>
      <c r="AEG68" s="161"/>
      <c r="AEH68" s="161"/>
      <c r="AEI68" s="161"/>
      <c r="AEJ68" s="161"/>
      <c r="AEK68" s="161"/>
      <c r="AEL68" s="161"/>
      <c r="AEM68" s="161"/>
      <c r="AEN68" s="161"/>
      <c r="AEO68" s="161"/>
      <c r="AEP68" s="161"/>
      <c r="AEQ68" s="161"/>
      <c r="AER68" s="161"/>
      <c r="AES68" s="161"/>
      <c r="AET68" s="161"/>
      <c r="AEU68" s="161"/>
      <c r="AEV68" s="161"/>
      <c r="AEW68" s="161"/>
      <c r="AEX68" s="161"/>
      <c r="AEY68" s="161"/>
      <c r="AEZ68" s="161"/>
      <c r="AFA68" s="161"/>
      <c r="AFB68" s="161"/>
      <c r="AFC68" s="161"/>
      <c r="AFD68" s="161"/>
      <c r="AFE68" s="161"/>
      <c r="AFF68" s="161"/>
      <c r="AFG68" s="161"/>
      <c r="AFH68" s="161"/>
      <c r="AFI68" s="161"/>
      <c r="AFJ68" s="161"/>
      <c r="AFK68" s="161"/>
      <c r="AFL68" s="161"/>
      <c r="AFM68" s="161"/>
      <c r="AFN68" s="161"/>
      <c r="AFO68" s="161"/>
      <c r="AFP68" s="161"/>
      <c r="AFQ68" s="161"/>
      <c r="AFR68" s="161"/>
      <c r="AFS68" s="161"/>
      <c r="AFT68" s="161"/>
      <c r="AFU68" s="161"/>
      <c r="AFV68" s="161"/>
      <c r="AFW68" s="161"/>
      <c r="AFX68" s="161"/>
      <c r="AFY68" s="161"/>
      <c r="AFZ68" s="161"/>
      <c r="AGA68" s="161"/>
      <c r="AGB68" s="161"/>
      <c r="AGC68" s="161"/>
      <c r="AGD68" s="161"/>
      <c r="AGE68" s="161"/>
      <c r="AGF68" s="161"/>
      <c r="AGG68" s="161"/>
      <c r="AGH68" s="161"/>
      <c r="AGI68" s="161"/>
      <c r="AGJ68" s="161"/>
      <c r="AGK68" s="161"/>
      <c r="AGL68" s="161"/>
      <c r="AGM68" s="161"/>
      <c r="AGN68" s="161"/>
      <c r="AGO68" s="161"/>
      <c r="AGP68" s="161"/>
      <c r="AGQ68" s="161"/>
      <c r="AGR68" s="161"/>
      <c r="AGS68" s="161"/>
      <c r="AGT68" s="161"/>
      <c r="AGU68" s="161"/>
      <c r="AGV68" s="161"/>
      <c r="AGW68" s="161"/>
      <c r="AGX68" s="161"/>
      <c r="AGY68" s="161"/>
      <c r="AGZ68" s="161"/>
      <c r="AHA68" s="161"/>
      <c r="AHB68" s="161"/>
      <c r="AHC68" s="161"/>
      <c r="AHD68" s="161"/>
      <c r="AHE68" s="161"/>
      <c r="AHF68" s="161"/>
      <c r="AHG68" s="161"/>
      <c r="AHH68" s="161"/>
      <c r="AHI68" s="161"/>
      <c r="AHJ68" s="161"/>
      <c r="AHK68" s="161"/>
      <c r="AHL68" s="161"/>
      <c r="AHM68" s="161"/>
      <c r="AHN68" s="161"/>
      <c r="AHO68" s="161"/>
      <c r="AHP68" s="161"/>
      <c r="AHQ68" s="161"/>
      <c r="AHR68" s="161"/>
      <c r="AHS68" s="161"/>
      <c r="AHT68" s="161"/>
      <c r="AHU68" s="161"/>
      <c r="AHV68" s="161"/>
      <c r="AHW68" s="161"/>
      <c r="AHX68" s="161"/>
      <c r="AHY68" s="161"/>
      <c r="AHZ68" s="161"/>
      <c r="AIA68" s="161"/>
      <c r="AIB68" s="161"/>
      <c r="AIC68" s="161"/>
      <c r="AID68" s="161"/>
      <c r="AIE68" s="161"/>
      <c r="AIF68" s="161"/>
      <c r="AIG68" s="161"/>
      <c r="AIH68" s="161"/>
      <c r="AII68" s="161"/>
      <c r="AIJ68" s="161"/>
      <c r="AIK68" s="161"/>
      <c r="AIL68" s="161"/>
      <c r="AIM68" s="161"/>
      <c r="AIN68" s="161"/>
      <c r="AIO68" s="161"/>
      <c r="AIP68" s="161"/>
      <c r="AIQ68" s="161"/>
      <c r="AIR68" s="161"/>
      <c r="AIS68" s="161"/>
      <c r="AIT68" s="161"/>
      <c r="AIU68" s="161"/>
      <c r="AIV68" s="161"/>
      <c r="AIW68" s="161"/>
      <c r="AIX68" s="161"/>
      <c r="AIY68" s="161"/>
      <c r="AIZ68" s="161"/>
      <c r="AJA68" s="161"/>
      <c r="AJB68" s="161"/>
      <c r="AJC68" s="161"/>
      <c r="AJD68" s="161"/>
      <c r="AJE68" s="161"/>
      <c r="AJF68" s="161"/>
      <c r="AJG68" s="161"/>
      <c r="AJH68" s="161"/>
      <c r="AJI68" s="161"/>
      <c r="AJJ68" s="161"/>
      <c r="AJK68" s="161"/>
      <c r="AJL68" s="161"/>
      <c r="AJM68" s="161"/>
      <c r="AJN68" s="161"/>
      <c r="AJO68" s="161"/>
      <c r="AJP68" s="161"/>
      <c r="AJQ68" s="161"/>
      <c r="AJR68" s="161"/>
      <c r="AJS68" s="161"/>
      <c r="AJT68" s="161"/>
      <c r="AJU68" s="161"/>
      <c r="AJV68" s="161"/>
      <c r="AJW68" s="161"/>
      <c r="AJX68" s="161"/>
      <c r="AJY68" s="161"/>
      <c r="AJZ68" s="161"/>
      <c r="AKA68" s="161"/>
      <c r="AKB68" s="161"/>
      <c r="AKC68" s="161"/>
      <c r="AKD68" s="161"/>
      <c r="AKE68" s="161"/>
      <c r="AKF68" s="161"/>
      <c r="AKG68" s="161"/>
      <c r="AKH68" s="161"/>
      <c r="AKI68" s="161"/>
      <c r="AKJ68" s="161"/>
      <c r="AKK68" s="161"/>
      <c r="AKL68" s="161"/>
      <c r="AKM68" s="161"/>
      <c r="AKN68" s="161"/>
      <c r="AKO68" s="161"/>
      <c r="AKP68" s="161"/>
      <c r="AKQ68" s="161"/>
      <c r="AKR68" s="161"/>
      <c r="AKS68" s="161"/>
      <c r="AKT68" s="161"/>
      <c r="AKU68" s="161"/>
      <c r="AKV68" s="161"/>
      <c r="AKW68" s="161"/>
      <c r="AKX68" s="161"/>
      <c r="AKY68" s="161"/>
      <c r="AKZ68" s="161"/>
      <c r="ALA68" s="161"/>
      <c r="ALB68" s="161"/>
      <c r="ALC68" s="161"/>
      <c r="ALD68" s="161"/>
      <c r="ALE68" s="161"/>
      <c r="ALF68" s="161"/>
      <c r="ALG68" s="161"/>
      <c r="ALH68" s="161"/>
      <c r="ALI68" s="161"/>
      <c r="ALJ68" s="161"/>
      <c r="ALK68" s="161"/>
      <c r="ALL68" s="161"/>
      <c r="ALM68" s="161"/>
      <c r="ALN68" s="161"/>
      <c r="ALO68" s="161"/>
      <c r="ALP68" s="161"/>
      <c r="ALQ68" s="161"/>
      <c r="ALR68" s="161"/>
      <c r="ALS68" s="161"/>
      <c r="ALT68" s="161"/>
      <c r="ALU68" s="161"/>
      <c r="ALV68" s="161"/>
      <c r="ALW68" s="161"/>
      <c r="ALX68" s="161"/>
      <c r="ALY68" s="161"/>
      <c r="ALZ68" s="161"/>
      <c r="AMA68" s="161"/>
      <c r="AMB68" s="161"/>
      <c r="AMC68" s="161"/>
      <c r="AMD68" s="161"/>
      <c r="AME68" s="161"/>
      <c r="AMF68" s="161"/>
      <c r="AMG68" s="161"/>
      <c r="AMH68" s="161"/>
      <c r="AMI68" s="161"/>
    </row>
    <row r="69" spans="1:2686" s="163" customFormat="1" x14ac:dyDescent="0.25">
      <c r="A69" s="16" t="s">
        <v>280</v>
      </c>
      <c r="B69" s="14" t="s">
        <v>988</v>
      </c>
      <c r="C69" s="14" t="s">
        <v>399</v>
      </c>
      <c r="D69" s="139">
        <v>6032</v>
      </c>
      <c r="E69" s="139" t="s">
        <v>1230</v>
      </c>
      <c r="F69" s="139" t="s">
        <v>1229</v>
      </c>
      <c r="G69" s="14" t="s">
        <v>989</v>
      </c>
      <c r="H69" s="160" t="s">
        <v>990</v>
      </c>
      <c r="I69" s="14" t="s">
        <v>1543</v>
      </c>
      <c r="J69" s="160" t="s">
        <v>1544</v>
      </c>
      <c r="K69" s="14"/>
      <c r="L69" s="14"/>
      <c r="M69" s="14"/>
      <c r="N69" s="14" t="s">
        <v>29</v>
      </c>
      <c r="O69" s="14" t="s">
        <v>29</v>
      </c>
      <c r="P69" s="14" t="s">
        <v>29</v>
      </c>
      <c r="Q69" s="14" t="s">
        <v>29</v>
      </c>
      <c r="R69" s="14" t="s">
        <v>29</v>
      </c>
      <c r="S69" s="14" t="s">
        <v>29</v>
      </c>
      <c r="T69" s="14" t="s">
        <v>29</v>
      </c>
      <c r="U69" s="14"/>
      <c r="V69" s="14"/>
      <c r="W69" s="14" t="s">
        <v>29</v>
      </c>
      <c r="X69" s="14"/>
      <c r="Y69" s="14"/>
      <c r="Z69" s="14" t="s">
        <v>29</v>
      </c>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c r="BR69" s="161"/>
      <c r="BS69" s="161"/>
      <c r="BT69" s="161"/>
      <c r="BU69" s="161"/>
      <c r="BV69" s="161"/>
      <c r="BW69" s="161"/>
      <c r="BX69" s="161"/>
      <c r="BY69" s="161"/>
      <c r="BZ69" s="161"/>
      <c r="CA69" s="161"/>
      <c r="CB69" s="161"/>
      <c r="CC69" s="161"/>
      <c r="CD69" s="161"/>
      <c r="CE69" s="161"/>
      <c r="CF69" s="161"/>
      <c r="CG69" s="161"/>
      <c r="CH69" s="161"/>
      <c r="CI69" s="161"/>
      <c r="CJ69" s="161"/>
      <c r="CK69" s="161"/>
      <c r="CL69" s="161"/>
      <c r="CM69" s="161"/>
      <c r="CN69" s="161"/>
      <c r="CO69" s="161"/>
      <c r="CP69" s="161"/>
      <c r="CQ69" s="161"/>
      <c r="CR69" s="161"/>
      <c r="CS69" s="161"/>
      <c r="CT69" s="161"/>
      <c r="CU69" s="161"/>
      <c r="CV69" s="161"/>
      <c r="CW69" s="161"/>
      <c r="CX69" s="161"/>
      <c r="CY69" s="161"/>
      <c r="CZ69" s="161"/>
      <c r="DA69" s="161"/>
      <c r="DB69" s="161"/>
      <c r="DC69" s="161"/>
      <c r="DD69" s="161"/>
      <c r="DE69" s="161"/>
      <c r="DF69" s="161"/>
      <c r="DG69" s="161"/>
      <c r="DH69" s="161"/>
      <c r="DI69" s="161"/>
      <c r="DJ69" s="161"/>
      <c r="DK69" s="161"/>
      <c r="DL69" s="161"/>
      <c r="DM69" s="161"/>
      <c r="DN69" s="161"/>
      <c r="DO69" s="161"/>
      <c r="DP69" s="161"/>
      <c r="DQ69" s="161"/>
      <c r="DR69" s="161"/>
      <c r="DS69" s="161"/>
      <c r="DT69" s="161"/>
      <c r="DU69" s="161"/>
      <c r="DV69" s="161"/>
      <c r="DW69" s="161"/>
      <c r="DX69" s="161"/>
      <c r="DY69" s="161"/>
      <c r="DZ69" s="161"/>
      <c r="EA69" s="161"/>
      <c r="EB69" s="161"/>
      <c r="EC69" s="161"/>
      <c r="ED69" s="161"/>
      <c r="EE69" s="161"/>
      <c r="EF69" s="161"/>
      <c r="EG69" s="161"/>
      <c r="EH69" s="161"/>
      <c r="EI69" s="161"/>
      <c r="EJ69" s="161"/>
      <c r="EK69" s="161"/>
      <c r="EL69" s="161"/>
      <c r="EM69" s="161"/>
      <c r="EN69" s="161"/>
      <c r="EO69" s="161"/>
      <c r="EP69" s="161"/>
      <c r="EQ69" s="161"/>
      <c r="ER69" s="161"/>
      <c r="ES69" s="161"/>
      <c r="ET69" s="161"/>
      <c r="EU69" s="161"/>
      <c r="EV69" s="161"/>
      <c r="EW69" s="161"/>
      <c r="EX69" s="161"/>
      <c r="EY69" s="161"/>
      <c r="EZ69" s="161"/>
      <c r="FA69" s="161"/>
      <c r="FB69" s="161"/>
      <c r="FC69" s="161"/>
      <c r="FD69" s="161"/>
      <c r="FE69" s="161"/>
      <c r="FF69" s="161"/>
      <c r="FG69" s="161"/>
      <c r="FH69" s="161"/>
      <c r="FI69" s="161"/>
      <c r="FJ69" s="161"/>
      <c r="FK69" s="161"/>
      <c r="FL69" s="161"/>
      <c r="FM69" s="161"/>
      <c r="FN69" s="161"/>
      <c r="FO69" s="161"/>
      <c r="FP69" s="161"/>
      <c r="FQ69" s="161"/>
      <c r="FR69" s="161"/>
      <c r="FS69" s="161"/>
      <c r="FT69" s="161"/>
      <c r="FU69" s="161"/>
      <c r="FV69" s="161"/>
      <c r="FW69" s="161"/>
      <c r="FX69" s="161"/>
      <c r="FY69" s="161"/>
      <c r="FZ69" s="161"/>
      <c r="GA69" s="161"/>
      <c r="GB69" s="161"/>
      <c r="GC69" s="161"/>
      <c r="GD69" s="161"/>
      <c r="GE69" s="161"/>
      <c r="GF69" s="161"/>
      <c r="GG69" s="161"/>
      <c r="GH69" s="161"/>
      <c r="GI69" s="161"/>
      <c r="GJ69" s="161"/>
      <c r="GK69" s="161"/>
      <c r="GL69" s="161"/>
      <c r="GM69" s="161"/>
      <c r="GN69" s="161"/>
      <c r="GO69" s="161"/>
      <c r="GP69" s="161"/>
      <c r="GQ69" s="161"/>
      <c r="GR69" s="161"/>
      <c r="GS69" s="161"/>
      <c r="GT69" s="161"/>
      <c r="GU69" s="161"/>
      <c r="GV69" s="161"/>
      <c r="GW69" s="161"/>
      <c r="GX69" s="161"/>
      <c r="GY69" s="161"/>
      <c r="GZ69" s="161"/>
      <c r="HA69" s="161"/>
      <c r="HB69" s="161"/>
      <c r="HC69" s="161"/>
      <c r="HD69" s="161"/>
      <c r="HE69" s="161"/>
      <c r="HF69" s="161"/>
      <c r="HG69" s="161"/>
      <c r="HH69" s="161"/>
      <c r="HI69" s="161"/>
      <c r="HJ69" s="161"/>
      <c r="HK69" s="161"/>
      <c r="HL69" s="161"/>
      <c r="HM69" s="161"/>
      <c r="HN69" s="161"/>
      <c r="HO69" s="161"/>
      <c r="HP69" s="161"/>
      <c r="HQ69" s="161"/>
      <c r="HR69" s="161"/>
      <c r="HS69" s="161"/>
      <c r="HT69" s="161"/>
      <c r="HU69" s="161"/>
      <c r="HV69" s="161"/>
      <c r="HW69" s="161"/>
      <c r="HX69" s="161"/>
      <c r="HY69" s="161"/>
      <c r="HZ69" s="161"/>
      <c r="IA69" s="161"/>
      <c r="IB69" s="161"/>
      <c r="IC69" s="161"/>
      <c r="ID69" s="161"/>
      <c r="IE69" s="161"/>
      <c r="IF69" s="161"/>
      <c r="IG69" s="161"/>
      <c r="IH69" s="161"/>
      <c r="II69" s="161"/>
      <c r="IJ69" s="161"/>
      <c r="IK69" s="161"/>
      <c r="IL69" s="161"/>
      <c r="IM69" s="161"/>
      <c r="IN69" s="161"/>
      <c r="IO69" s="161"/>
      <c r="IP69" s="161"/>
      <c r="IQ69" s="161"/>
      <c r="IR69" s="161"/>
      <c r="IS69" s="161"/>
      <c r="IT69" s="161"/>
      <c r="IU69" s="161"/>
      <c r="IV69" s="161"/>
      <c r="IW69" s="161"/>
      <c r="IX69" s="161"/>
      <c r="IY69" s="161"/>
      <c r="IZ69" s="161"/>
      <c r="JA69" s="161"/>
      <c r="JB69" s="161"/>
      <c r="JC69" s="161"/>
      <c r="JD69" s="161"/>
      <c r="JE69" s="161"/>
      <c r="JF69" s="161"/>
      <c r="JG69" s="161"/>
      <c r="JH69" s="161"/>
      <c r="JI69" s="161"/>
      <c r="JJ69" s="161"/>
      <c r="JK69" s="161"/>
      <c r="JL69" s="161"/>
      <c r="JM69" s="161"/>
      <c r="JN69" s="161"/>
      <c r="JO69" s="161"/>
      <c r="JP69" s="161"/>
      <c r="JQ69" s="161"/>
      <c r="JR69" s="161"/>
      <c r="JS69" s="161"/>
      <c r="JT69" s="161"/>
      <c r="JU69" s="161"/>
      <c r="JV69" s="161"/>
      <c r="JW69" s="161"/>
      <c r="JX69" s="161"/>
      <c r="JY69" s="161"/>
      <c r="JZ69" s="161"/>
      <c r="KA69" s="161"/>
      <c r="KB69" s="161"/>
      <c r="KC69" s="161"/>
      <c r="KD69" s="161"/>
      <c r="KE69" s="161"/>
      <c r="KF69" s="161"/>
      <c r="KG69" s="161"/>
      <c r="KH69" s="161"/>
      <c r="KI69" s="161"/>
      <c r="KJ69" s="161"/>
      <c r="KK69" s="161"/>
      <c r="KL69" s="161"/>
      <c r="KM69" s="161"/>
      <c r="KN69" s="161"/>
      <c r="KO69" s="161"/>
      <c r="KP69" s="161"/>
      <c r="KQ69" s="161"/>
      <c r="KR69" s="161"/>
      <c r="KS69" s="161"/>
      <c r="KT69" s="161"/>
      <c r="KU69" s="161"/>
      <c r="KV69" s="161"/>
      <c r="KW69" s="161"/>
      <c r="KX69" s="161"/>
      <c r="KY69" s="161"/>
      <c r="KZ69" s="161"/>
      <c r="LA69" s="161"/>
      <c r="LB69" s="161"/>
      <c r="LC69" s="161"/>
      <c r="LD69" s="161"/>
      <c r="LE69" s="161"/>
      <c r="LF69" s="161"/>
      <c r="LG69" s="161"/>
      <c r="LH69" s="161"/>
      <c r="LI69" s="161"/>
      <c r="LJ69" s="161"/>
      <c r="LK69" s="161"/>
      <c r="LL69" s="161"/>
      <c r="LM69" s="161"/>
      <c r="LN69" s="161"/>
      <c r="LO69" s="161"/>
      <c r="LP69" s="161"/>
      <c r="LQ69" s="161"/>
      <c r="LR69" s="161"/>
      <c r="LS69" s="161"/>
      <c r="LT69" s="161"/>
      <c r="LU69" s="161"/>
      <c r="LV69" s="161"/>
      <c r="LW69" s="161"/>
      <c r="LX69" s="161"/>
      <c r="LY69" s="161"/>
      <c r="LZ69" s="161"/>
      <c r="MA69" s="161"/>
      <c r="MB69" s="161"/>
      <c r="MC69" s="161"/>
      <c r="MD69" s="161"/>
      <c r="ME69" s="161"/>
      <c r="MF69" s="161"/>
      <c r="MG69" s="161"/>
      <c r="MH69" s="161"/>
      <c r="MI69" s="161"/>
      <c r="MJ69" s="161"/>
      <c r="MK69" s="161"/>
      <c r="ML69" s="161"/>
      <c r="MM69" s="161"/>
      <c r="MN69" s="161"/>
      <c r="MO69" s="161"/>
      <c r="MP69" s="161"/>
      <c r="MQ69" s="161"/>
      <c r="MR69" s="161"/>
      <c r="MS69" s="161"/>
      <c r="MT69" s="161"/>
      <c r="MU69" s="161"/>
      <c r="MV69" s="161"/>
      <c r="MW69" s="161"/>
      <c r="MX69" s="161"/>
      <c r="MY69" s="161"/>
      <c r="MZ69" s="161"/>
      <c r="NA69" s="161"/>
      <c r="NB69" s="161"/>
      <c r="NC69" s="161"/>
      <c r="ND69" s="161"/>
      <c r="NE69" s="161"/>
      <c r="NF69" s="161"/>
      <c r="NG69" s="161"/>
      <c r="NH69" s="161"/>
      <c r="NI69" s="161"/>
      <c r="NJ69" s="161"/>
      <c r="NK69" s="161"/>
      <c r="NL69" s="161"/>
      <c r="NM69" s="161"/>
      <c r="NN69" s="161"/>
      <c r="NO69" s="161"/>
      <c r="NP69" s="161"/>
      <c r="NQ69" s="161"/>
      <c r="NR69" s="161"/>
      <c r="NS69" s="161"/>
      <c r="NT69" s="161"/>
      <c r="NU69" s="161"/>
      <c r="NV69" s="161"/>
      <c r="NW69" s="161"/>
      <c r="NX69" s="161"/>
      <c r="NY69" s="161"/>
      <c r="NZ69" s="161"/>
      <c r="OA69" s="161"/>
      <c r="OB69" s="161"/>
      <c r="OC69" s="161"/>
      <c r="OD69" s="161"/>
      <c r="OE69" s="161"/>
      <c r="OF69" s="161"/>
      <c r="OG69" s="161"/>
      <c r="OH69" s="161"/>
      <c r="OI69" s="161"/>
      <c r="OJ69" s="161"/>
      <c r="OK69" s="161"/>
      <c r="OL69" s="161"/>
      <c r="OM69" s="161"/>
      <c r="ON69" s="161"/>
      <c r="OO69" s="161"/>
      <c r="OP69" s="161"/>
      <c r="OQ69" s="161"/>
      <c r="OR69" s="161"/>
      <c r="OS69" s="161"/>
      <c r="OT69" s="161"/>
      <c r="OU69" s="161"/>
      <c r="OV69" s="161"/>
      <c r="OW69" s="161"/>
      <c r="OX69" s="161"/>
      <c r="OY69" s="161"/>
      <c r="OZ69" s="161"/>
      <c r="PA69" s="161"/>
      <c r="PB69" s="161"/>
      <c r="PC69" s="161"/>
      <c r="PD69" s="161"/>
      <c r="PE69" s="161"/>
      <c r="PF69" s="161"/>
      <c r="PG69" s="161"/>
      <c r="PH69" s="161"/>
      <c r="PI69" s="161"/>
      <c r="PJ69" s="161"/>
      <c r="PK69" s="161"/>
      <c r="PL69" s="161"/>
      <c r="PM69" s="161"/>
      <c r="PN69" s="161"/>
      <c r="PO69" s="161"/>
      <c r="PP69" s="161"/>
      <c r="PQ69" s="161"/>
      <c r="PR69" s="161"/>
      <c r="PS69" s="161"/>
      <c r="PT69" s="161"/>
      <c r="PU69" s="161"/>
      <c r="PV69" s="161"/>
      <c r="PW69" s="161"/>
      <c r="PX69" s="161"/>
      <c r="PY69" s="161"/>
      <c r="PZ69" s="161"/>
      <c r="QA69" s="161"/>
      <c r="QB69" s="161"/>
      <c r="QC69" s="161"/>
      <c r="QD69" s="161"/>
      <c r="QE69" s="161"/>
      <c r="QF69" s="161"/>
      <c r="QG69" s="161"/>
      <c r="QH69" s="161"/>
      <c r="QI69" s="161"/>
      <c r="QJ69" s="161"/>
      <c r="QK69" s="161"/>
      <c r="QL69" s="161"/>
      <c r="QM69" s="161"/>
      <c r="QN69" s="161"/>
      <c r="QO69" s="161"/>
      <c r="QP69" s="161"/>
      <c r="QQ69" s="161"/>
      <c r="QR69" s="161"/>
      <c r="QS69" s="161"/>
      <c r="QT69" s="161"/>
      <c r="QU69" s="161"/>
      <c r="QV69" s="161"/>
      <c r="QW69" s="161"/>
      <c r="QX69" s="161"/>
      <c r="QY69" s="161"/>
      <c r="QZ69" s="161"/>
      <c r="RA69" s="161"/>
      <c r="RB69" s="161"/>
      <c r="RC69" s="161"/>
      <c r="RD69" s="161"/>
      <c r="RE69" s="161"/>
      <c r="RF69" s="161"/>
      <c r="RG69" s="161"/>
      <c r="RH69" s="161"/>
      <c r="RI69" s="161"/>
      <c r="RJ69" s="161"/>
      <c r="RK69" s="161"/>
      <c r="RL69" s="161"/>
      <c r="RM69" s="161"/>
      <c r="RN69" s="161"/>
      <c r="RO69" s="161"/>
      <c r="RP69" s="161"/>
      <c r="RQ69" s="161"/>
      <c r="RR69" s="161"/>
      <c r="RS69" s="161"/>
      <c r="RT69" s="161"/>
      <c r="RU69" s="161"/>
      <c r="RV69" s="161"/>
      <c r="RW69" s="161"/>
      <c r="RX69" s="161"/>
      <c r="RY69" s="161"/>
      <c r="RZ69" s="161"/>
      <c r="SA69" s="161"/>
      <c r="SB69" s="161"/>
      <c r="SC69" s="161"/>
      <c r="SD69" s="161"/>
      <c r="SE69" s="161"/>
      <c r="SF69" s="161"/>
      <c r="SG69" s="161"/>
      <c r="SH69" s="161"/>
      <c r="SI69" s="161"/>
      <c r="SJ69" s="161"/>
      <c r="SK69" s="161"/>
      <c r="SL69" s="161"/>
      <c r="SM69" s="161"/>
      <c r="SN69" s="161"/>
      <c r="SO69" s="161"/>
      <c r="SP69" s="161"/>
      <c r="SQ69" s="161"/>
      <c r="SR69" s="161"/>
      <c r="SS69" s="161"/>
      <c r="ST69" s="161"/>
      <c r="SU69" s="161"/>
      <c r="SV69" s="161"/>
      <c r="SW69" s="161"/>
      <c r="SX69" s="161"/>
      <c r="SY69" s="161"/>
      <c r="SZ69" s="161"/>
      <c r="TA69" s="161"/>
      <c r="TB69" s="161"/>
      <c r="TC69" s="161"/>
      <c r="TD69" s="161"/>
      <c r="TE69" s="161"/>
      <c r="TF69" s="161"/>
      <c r="TG69" s="161"/>
      <c r="TH69" s="161"/>
      <c r="TI69" s="161"/>
      <c r="TJ69" s="161"/>
      <c r="TK69" s="161"/>
      <c r="TL69" s="161"/>
      <c r="TM69" s="161"/>
      <c r="TN69" s="161"/>
      <c r="TO69" s="161"/>
      <c r="TP69" s="161"/>
      <c r="TQ69" s="161"/>
      <c r="TR69" s="161"/>
      <c r="TS69" s="161"/>
      <c r="TT69" s="161"/>
      <c r="TU69" s="161"/>
      <c r="TV69" s="161"/>
      <c r="TW69" s="161"/>
      <c r="TX69" s="161"/>
      <c r="TY69" s="161"/>
      <c r="TZ69" s="161"/>
      <c r="UA69" s="161"/>
      <c r="UB69" s="161"/>
      <c r="UC69" s="161"/>
      <c r="UD69" s="161"/>
      <c r="UE69" s="161"/>
      <c r="UF69" s="161"/>
      <c r="UG69" s="161"/>
      <c r="UH69" s="161"/>
      <c r="UI69" s="161"/>
      <c r="UJ69" s="161"/>
      <c r="UK69" s="161"/>
      <c r="UL69" s="161"/>
      <c r="UM69" s="161"/>
      <c r="UN69" s="161"/>
      <c r="UO69" s="161"/>
      <c r="UP69" s="161"/>
      <c r="UQ69" s="161"/>
      <c r="UR69" s="161"/>
      <c r="US69" s="161"/>
      <c r="UT69" s="161"/>
      <c r="UU69" s="161"/>
      <c r="UV69" s="161"/>
      <c r="UW69" s="161"/>
      <c r="UX69" s="161"/>
      <c r="UY69" s="161"/>
      <c r="UZ69" s="161"/>
      <c r="VA69" s="161"/>
      <c r="VB69" s="161"/>
      <c r="VC69" s="161"/>
      <c r="VD69" s="161"/>
      <c r="VE69" s="161"/>
      <c r="VF69" s="161"/>
      <c r="VG69" s="161"/>
      <c r="VH69" s="161"/>
      <c r="VI69" s="161"/>
      <c r="VJ69" s="161"/>
      <c r="VK69" s="161"/>
      <c r="VL69" s="161"/>
      <c r="VM69" s="161"/>
      <c r="VN69" s="161"/>
      <c r="VO69" s="161"/>
      <c r="VP69" s="161"/>
      <c r="VQ69" s="161"/>
      <c r="VR69" s="161"/>
      <c r="VS69" s="161"/>
      <c r="VT69" s="161"/>
      <c r="VU69" s="161"/>
      <c r="VV69" s="161"/>
      <c r="VW69" s="161"/>
      <c r="VX69" s="161"/>
      <c r="VY69" s="161"/>
      <c r="VZ69" s="161"/>
      <c r="WA69" s="161"/>
      <c r="WB69" s="161"/>
      <c r="WC69" s="161"/>
      <c r="WD69" s="161"/>
      <c r="WE69" s="161"/>
      <c r="WF69" s="161"/>
      <c r="WG69" s="161"/>
      <c r="WH69" s="161"/>
      <c r="WI69" s="161"/>
      <c r="WJ69" s="161"/>
      <c r="WK69" s="161"/>
      <c r="WL69" s="161"/>
      <c r="WM69" s="161"/>
      <c r="WN69" s="161"/>
      <c r="WO69" s="161"/>
      <c r="WP69" s="161"/>
      <c r="WQ69" s="161"/>
      <c r="WR69" s="161"/>
      <c r="WS69" s="161"/>
      <c r="WT69" s="161"/>
      <c r="WU69" s="161"/>
      <c r="WV69" s="161"/>
      <c r="WW69" s="161"/>
      <c r="WX69" s="161"/>
      <c r="WY69" s="161"/>
      <c r="WZ69" s="161"/>
      <c r="XA69" s="161"/>
      <c r="XB69" s="161"/>
      <c r="XC69" s="161"/>
      <c r="XD69" s="161"/>
      <c r="XE69" s="161"/>
      <c r="XF69" s="161"/>
      <c r="XG69" s="161"/>
      <c r="XH69" s="161"/>
      <c r="XI69" s="161"/>
      <c r="XJ69" s="161"/>
      <c r="XK69" s="161"/>
      <c r="XL69" s="161"/>
      <c r="XM69" s="161"/>
      <c r="XN69" s="161"/>
      <c r="XO69" s="161"/>
      <c r="XP69" s="161"/>
      <c r="XQ69" s="161"/>
      <c r="XR69" s="161"/>
      <c r="XS69" s="161"/>
      <c r="XT69" s="161"/>
      <c r="XU69" s="161"/>
      <c r="XV69" s="161"/>
      <c r="XW69" s="161"/>
      <c r="XX69" s="161"/>
      <c r="XY69" s="161"/>
      <c r="XZ69" s="161"/>
      <c r="YA69" s="161"/>
      <c r="YB69" s="161"/>
      <c r="YC69" s="161"/>
      <c r="YD69" s="161"/>
      <c r="YE69" s="161"/>
      <c r="YF69" s="161"/>
      <c r="YG69" s="161"/>
      <c r="YH69" s="161"/>
      <c r="YI69" s="161"/>
      <c r="YJ69" s="161"/>
      <c r="YK69" s="161"/>
      <c r="YL69" s="161"/>
      <c r="YM69" s="161"/>
      <c r="YN69" s="161"/>
      <c r="YO69" s="161"/>
      <c r="YP69" s="161"/>
      <c r="YQ69" s="161"/>
      <c r="YR69" s="161"/>
      <c r="YS69" s="161"/>
      <c r="YT69" s="161"/>
      <c r="YU69" s="161"/>
      <c r="YV69" s="161"/>
      <c r="YW69" s="161"/>
      <c r="YX69" s="161"/>
      <c r="YY69" s="161"/>
      <c r="YZ69" s="161"/>
      <c r="ZA69" s="161"/>
      <c r="ZB69" s="161"/>
      <c r="ZC69" s="161"/>
      <c r="ZD69" s="161"/>
      <c r="ZE69" s="161"/>
      <c r="ZF69" s="161"/>
      <c r="ZG69" s="161"/>
      <c r="ZH69" s="161"/>
      <c r="ZI69" s="161"/>
      <c r="ZJ69" s="161"/>
      <c r="ZK69" s="161"/>
      <c r="ZL69" s="161"/>
      <c r="ZM69" s="161"/>
      <c r="ZN69" s="161"/>
      <c r="ZO69" s="161"/>
      <c r="ZP69" s="161"/>
      <c r="ZQ69" s="161"/>
      <c r="ZR69" s="161"/>
      <c r="ZS69" s="161"/>
      <c r="ZT69" s="161"/>
      <c r="ZU69" s="161"/>
      <c r="ZV69" s="161"/>
      <c r="ZW69" s="161"/>
      <c r="ZX69" s="161"/>
      <c r="ZY69" s="161"/>
      <c r="ZZ69" s="161"/>
      <c r="AAA69" s="161"/>
      <c r="AAB69" s="161"/>
      <c r="AAC69" s="161"/>
      <c r="AAD69" s="161"/>
      <c r="AAE69" s="161"/>
      <c r="AAF69" s="161"/>
      <c r="AAG69" s="161"/>
      <c r="AAH69" s="161"/>
      <c r="AAI69" s="161"/>
      <c r="AAJ69" s="161"/>
      <c r="AAK69" s="161"/>
      <c r="AAL69" s="161"/>
      <c r="AAM69" s="161"/>
      <c r="AAN69" s="161"/>
      <c r="AAO69" s="161"/>
      <c r="AAP69" s="161"/>
      <c r="AAQ69" s="161"/>
      <c r="AAR69" s="161"/>
      <c r="AAS69" s="161"/>
      <c r="AAT69" s="161"/>
      <c r="AAU69" s="161"/>
      <c r="AAV69" s="161"/>
      <c r="AAW69" s="161"/>
      <c r="AAX69" s="161"/>
      <c r="AAY69" s="161"/>
      <c r="AAZ69" s="161"/>
      <c r="ABA69" s="161"/>
      <c r="ABB69" s="161"/>
      <c r="ABC69" s="161"/>
      <c r="ABD69" s="161"/>
      <c r="ABE69" s="161"/>
      <c r="ABF69" s="161"/>
      <c r="ABG69" s="161"/>
      <c r="ABH69" s="161"/>
      <c r="ABI69" s="161"/>
      <c r="ABJ69" s="161"/>
      <c r="ABK69" s="161"/>
      <c r="ABL69" s="161"/>
      <c r="ABM69" s="161"/>
      <c r="ABN69" s="161"/>
      <c r="ABO69" s="161"/>
      <c r="ABP69" s="161"/>
      <c r="ABQ69" s="161"/>
      <c r="ABR69" s="161"/>
      <c r="ABS69" s="161"/>
      <c r="ABT69" s="161"/>
      <c r="ABU69" s="161"/>
      <c r="ABV69" s="161"/>
      <c r="ABW69" s="161"/>
      <c r="ABX69" s="161"/>
      <c r="ABY69" s="161"/>
      <c r="ABZ69" s="161"/>
      <c r="ACA69" s="161"/>
      <c r="ACB69" s="161"/>
      <c r="ACC69" s="161"/>
      <c r="ACD69" s="161"/>
      <c r="ACE69" s="161"/>
      <c r="ACF69" s="161"/>
      <c r="ACG69" s="161"/>
      <c r="ACH69" s="161"/>
      <c r="ACI69" s="161"/>
      <c r="ACJ69" s="161"/>
      <c r="ACK69" s="161"/>
      <c r="ACL69" s="161"/>
      <c r="ACM69" s="161"/>
      <c r="ACN69" s="161"/>
      <c r="ACO69" s="161"/>
      <c r="ACP69" s="161"/>
      <c r="ACQ69" s="161"/>
      <c r="ACR69" s="161"/>
      <c r="ACS69" s="161"/>
      <c r="ACT69" s="161"/>
      <c r="ACU69" s="161"/>
      <c r="ACV69" s="161"/>
      <c r="ACW69" s="161"/>
      <c r="ACX69" s="161"/>
      <c r="ACY69" s="161"/>
      <c r="ACZ69" s="161"/>
      <c r="ADA69" s="161"/>
      <c r="ADB69" s="161"/>
      <c r="ADC69" s="161"/>
      <c r="ADD69" s="161"/>
      <c r="ADE69" s="161"/>
      <c r="ADF69" s="161"/>
      <c r="ADG69" s="161"/>
      <c r="ADH69" s="161"/>
      <c r="ADI69" s="161"/>
      <c r="ADJ69" s="161"/>
      <c r="ADK69" s="161"/>
      <c r="ADL69" s="161"/>
      <c r="ADM69" s="161"/>
      <c r="ADN69" s="161"/>
      <c r="ADO69" s="161"/>
      <c r="ADP69" s="161"/>
      <c r="ADQ69" s="161"/>
      <c r="ADR69" s="161"/>
      <c r="ADS69" s="161"/>
      <c r="ADT69" s="161"/>
      <c r="ADU69" s="161"/>
      <c r="ADV69" s="161"/>
      <c r="ADW69" s="161"/>
      <c r="ADX69" s="161"/>
      <c r="ADY69" s="161"/>
      <c r="ADZ69" s="161"/>
      <c r="AEA69" s="161"/>
      <c r="AEB69" s="161"/>
      <c r="AEC69" s="161"/>
      <c r="AED69" s="161"/>
      <c r="AEE69" s="161"/>
      <c r="AEF69" s="161"/>
      <c r="AEG69" s="161"/>
      <c r="AEH69" s="161"/>
      <c r="AEI69" s="161"/>
      <c r="AEJ69" s="161"/>
      <c r="AEK69" s="161"/>
      <c r="AEL69" s="161"/>
      <c r="AEM69" s="161"/>
      <c r="AEN69" s="161"/>
      <c r="AEO69" s="161"/>
      <c r="AEP69" s="161"/>
      <c r="AEQ69" s="161"/>
      <c r="AER69" s="161"/>
      <c r="AES69" s="161"/>
      <c r="AET69" s="161"/>
      <c r="AEU69" s="161"/>
      <c r="AEV69" s="161"/>
      <c r="AEW69" s="161"/>
      <c r="AEX69" s="161"/>
      <c r="AEY69" s="161"/>
      <c r="AEZ69" s="161"/>
      <c r="AFA69" s="161"/>
      <c r="AFB69" s="161"/>
      <c r="AFC69" s="161"/>
      <c r="AFD69" s="161"/>
      <c r="AFE69" s="161"/>
      <c r="AFF69" s="161"/>
      <c r="AFG69" s="161"/>
      <c r="AFH69" s="161"/>
      <c r="AFI69" s="161"/>
      <c r="AFJ69" s="161"/>
      <c r="AFK69" s="161"/>
      <c r="AFL69" s="161"/>
      <c r="AFM69" s="161"/>
      <c r="AFN69" s="161"/>
      <c r="AFO69" s="161"/>
      <c r="AFP69" s="161"/>
      <c r="AFQ69" s="161"/>
      <c r="AFR69" s="161"/>
      <c r="AFS69" s="161"/>
      <c r="AFT69" s="161"/>
      <c r="AFU69" s="161"/>
      <c r="AFV69" s="161"/>
      <c r="AFW69" s="161"/>
      <c r="AFX69" s="161"/>
      <c r="AFY69" s="161"/>
      <c r="AFZ69" s="161"/>
      <c r="AGA69" s="161"/>
      <c r="AGB69" s="161"/>
      <c r="AGC69" s="161"/>
      <c r="AGD69" s="161"/>
      <c r="AGE69" s="161"/>
      <c r="AGF69" s="161"/>
      <c r="AGG69" s="161"/>
      <c r="AGH69" s="161"/>
      <c r="AGI69" s="161"/>
      <c r="AGJ69" s="161"/>
      <c r="AGK69" s="161"/>
      <c r="AGL69" s="161"/>
      <c r="AGM69" s="161"/>
      <c r="AGN69" s="161"/>
      <c r="AGO69" s="161"/>
      <c r="AGP69" s="161"/>
      <c r="AGQ69" s="161"/>
      <c r="AGR69" s="161"/>
      <c r="AGS69" s="161"/>
      <c r="AGT69" s="161"/>
      <c r="AGU69" s="161"/>
      <c r="AGV69" s="161"/>
      <c r="AGW69" s="161"/>
      <c r="AGX69" s="161"/>
      <c r="AGY69" s="161"/>
      <c r="AGZ69" s="161"/>
      <c r="AHA69" s="161"/>
      <c r="AHB69" s="161"/>
      <c r="AHC69" s="161"/>
      <c r="AHD69" s="161"/>
      <c r="AHE69" s="161"/>
      <c r="AHF69" s="161"/>
      <c r="AHG69" s="161"/>
      <c r="AHH69" s="161"/>
      <c r="AHI69" s="161"/>
      <c r="AHJ69" s="161"/>
      <c r="AHK69" s="161"/>
      <c r="AHL69" s="161"/>
      <c r="AHM69" s="161"/>
      <c r="AHN69" s="161"/>
      <c r="AHO69" s="161"/>
      <c r="AHP69" s="161"/>
      <c r="AHQ69" s="161"/>
      <c r="AHR69" s="161"/>
      <c r="AHS69" s="161"/>
      <c r="AHT69" s="161"/>
      <c r="AHU69" s="161"/>
      <c r="AHV69" s="161"/>
      <c r="AHW69" s="161"/>
      <c r="AHX69" s="161"/>
      <c r="AHY69" s="161"/>
      <c r="AHZ69" s="161"/>
      <c r="AIA69" s="161"/>
      <c r="AIB69" s="161"/>
      <c r="AIC69" s="161"/>
      <c r="AID69" s="161"/>
      <c r="AIE69" s="161"/>
      <c r="AIF69" s="161"/>
      <c r="AIG69" s="161"/>
      <c r="AIH69" s="161"/>
      <c r="AII69" s="161"/>
      <c r="AIJ69" s="161"/>
      <c r="AIK69" s="161"/>
      <c r="AIL69" s="161"/>
      <c r="AIM69" s="161"/>
      <c r="AIN69" s="161"/>
      <c r="AIO69" s="161"/>
      <c r="AIP69" s="161"/>
      <c r="AIQ69" s="161"/>
      <c r="AIR69" s="161"/>
      <c r="AIS69" s="161"/>
      <c r="AIT69" s="161"/>
      <c r="AIU69" s="161"/>
      <c r="AIV69" s="161"/>
      <c r="AIW69" s="161"/>
      <c r="AIX69" s="161"/>
      <c r="AIY69" s="161"/>
      <c r="AIZ69" s="161"/>
      <c r="AJA69" s="161"/>
      <c r="AJB69" s="161"/>
      <c r="AJC69" s="161"/>
      <c r="AJD69" s="161"/>
      <c r="AJE69" s="161"/>
      <c r="AJF69" s="161"/>
      <c r="AJG69" s="161"/>
      <c r="AJH69" s="161"/>
      <c r="AJI69" s="161"/>
      <c r="AJJ69" s="161"/>
      <c r="AJK69" s="161"/>
      <c r="AJL69" s="161"/>
      <c r="AJM69" s="161"/>
      <c r="AJN69" s="161"/>
      <c r="AJO69" s="161"/>
      <c r="AJP69" s="161"/>
      <c r="AJQ69" s="161"/>
      <c r="AJR69" s="161"/>
      <c r="AJS69" s="161"/>
      <c r="AJT69" s="161"/>
      <c r="AJU69" s="161"/>
      <c r="AJV69" s="161"/>
      <c r="AJW69" s="161"/>
      <c r="AJX69" s="161"/>
      <c r="AJY69" s="161"/>
      <c r="AJZ69" s="161"/>
      <c r="AKA69" s="161"/>
      <c r="AKB69" s="161"/>
      <c r="AKC69" s="161"/>
      <c r="AKD69" s="161"/>
      <c r="AKE69" s="161"/>
      <c r="AKF69" s="161"/>
      <c r="AKG69" s="161"/>
      <c r="AKH69" s="161"/>
      <c r="AKI69" s="161"/>
      <c r="AKJ69" s="161"/>
      <c r="AKK69" s="161"/>
      <c r="AKL69" s="161"/>
      <c r="AKM69" s="161"/>
      <c r="AKN69" s="161"/>
      <c r="AKO69" s="161"/>
      <c r="AKP69" s="161"/>
      <c r="AKQ69" s="161"/>
      <c r="AKR69" s="161"/>
      <c r="AKS69" s="161"/>
      <c r="AKT69" s="161"/>
      <c r="AKU69" s="161"/>
      <c r="AKV69" s="161"/>
      <c r="AKW69" s="161"/>
      <c r="AKX69" s="161"/>
      <c r="AKY69" s="161"/>
      <c r="AKZ69" s="161"/>
      <c r="ALA69" s="161"/>
      <c r="ALB69" s="161"/>
      <c r="ALC69" s="161"/>
      <c r="ALD69" s="161"/>
      <c r="ALE69" s="161"/>
      <c r="ALF69" s="161"/>
      <c r="ALG69" s="161"/>
      <c r="ALH69" s="161"/>
      <c r="ALI69" s="161"/>
      <c r="ALJ69" s="161"/>
      <c r="ALK69" s="161"/>
      <c r="ALL69" s="161"/>
      <c r="ALM69" s="161"/>
      <c r="ALN69" s="161"/>
      <c r="ALO69" s="161"/>
      <c r="ALP69" s="161"/>
      <c r="ALQ69" s="161"/>
      <c r="ALR69" s="161"/>
      <c r="ALS69" s="161"/>
      <c r="ALT69" s="161"/>
      <c r="ALU69" s="161"/>
      <c r="ALV69" s="161"/>
      <c r="ALW69" s="161"/>
      <c r="ALX69" s="161"/>
      <c r="ALY69" s="161"/>
      <c r="ALZ69" s="161"/>
      <c r="AMA69" s="161"/>
      <c r="AMB69" s="161"/>
      <c r="AMC69" s="161"/>
      <c r="AMD69" s="161"/>
      <c r="AME69" s="161"/>
      <c r="AMF69" s="161"/>
      <c r="AMG69" s="161"/>
      <c r="AMH69" s="161"/>
      <c r="AMI69" s="161"/>
    </row>
    <row r="70" spans="1:2686" x14ac:dyDescent="0.25">
      <c r="A70" s="16" t="s">
        <v>173</v>
      </c>
      <c r="B70" s="14" t="s">
        <v>991</v>
      </c>
      <c r="C70" s="14" t="s">
        <v>992</v>
      </c>
      <c r="D70" s="139">
        <v>6250</v>
      </c>
      <c r="E70" s="139" t="s">
        <v>1232</v>
      </c>
      <c r="F70" s="139" t="s">
        <v>1231</v>
      </c>
      <c r="G70" s="14" t="s">
        <v>993</v>
      </c>
      <c r="H70" s="160" t="s">
        <v>994</v>
      </c>
      <c r="I70" s="14" t="s">
        <v>995</v>
      </c>
      <c r="J70" s="160" t="s">
        <v>996</v>
      </c>
      <c r="K70" s="14"/>
      <c r="L70" s="14"/>
      <c r="M70" s="14"/>
      <c r="N70" s="14"/>
      <c r="O70" s="14"/>
      <c r="P70" s="14"/>
      <c r="Q70" s="14" t="s">
        <v>29</v>
      </c>
      <c r="R70" s="14" t="s">
        <v>29</v>
      </c>
      <c r="S70" s="14"/>
      <c r="T70" s="14"/>
      <c r="U70" s="14"/>
      <c r="V70" s="14"/>
      <c r="W70" s="14"/>
      <c r="X70" s="14"/>
      <c r="Y70" s="14"/>
      <c r="Z70" s="14"/>
      <c r="AB70" s="161"/>
    </row>
    <row r="71" spans="1:2686" s="163" customFormat="1" x14ac:dyDescent="0.25">
      <c r="A71" s="16" t="s">
        <v>204</v>
      </c>
      <c r="B71" s="14" t="s">
        <v>481</v>
      </c>
      <c r="C71" s="14" t="s">
        <v>48</v>
      </c>
      <c r="D71" s="139">
        <v>6702</v>
      </c>
      <c r="E71" s="139" t="s">
        <v>1234</v>
      </c>
      <c r="F71" s="139" t="s">
        <v>1233</v>
      </c>
      <c r="G71" s="14" t="s">
        <v>997</v>
      </c>
      <c r="H71" s="160" t="s">
        <v>998</v>
      </c>
      <c r="I71" s="14" t="s">
        <v>999</v>
      </c>
      <c r="J71" s="160" t="s">
        <v>1000</v>
      </c>
      <c r="K71" s="14"/>
      <c r="L71" s="14"/>
      <c r="M71" s="14"/>
      <c r="N71" s="14"/>
      <c r="O71" s="14"/>
      <c r="P71" s="14"/>
      <c r="Q71" s="14"/>
      <c r="R71" s="14"/>
      <c r="S71" s="14"/>
      <c r="T71" s="14"/>
      <c r="U71" s="14"/>
      <c r="V71" s="14"/>
      <c r="W71" s="14"/>
      <c r="X71" s="14"/>
      <c r="Y71" s="14"/>
      <c r="Z71" s="14" t="s">
        <v>29</v>
      </c>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c r="BH71" s="161"/>
      <c r="BI71" s="161"/>
      <c r="BJ71" s="161"/>
      <c r="BK71" s="161"/>
      <c r="BL71" s="161"/>
      <c r="BM71" s="161"/>
      <c r="BN71" s="161"/>
      <c r="BO71" s="161"/>
      <c r="BP71" s="161"/>
      <c r="BQ71" s="161"/>
      <c r="BR71" s="161"/>
      <c r="BS71" s="161"/>
      <c r="BT71" s="161"/>
      <c r="BU71" s="161"/>
      <c r="BV71" s="161"/>
      <c r="BW71" s="161"/>
      <c r="BX71" s="161"/>
      <c r="BY71" s="161"/>
      <c r="BZ71" s="161"/>
      <c r="CA71" s="161"/>
      <c r="CB71" s="161"/>
      <c r="CC71" s="161"/>
      <c r="CD71" s="161"/>
      <c r="CE71" s="161"/>
      <c r="CF71" s="161"/>
      <c r="CG71" s="161"/>
      <c r="CH71" s="161"/>
      <c r="CI71" s="161"/>
      <c r="CJ71" s="161"/>
      <c r="CK71" s="161"/>
      <c r="CL71" s="161"/>
      <c r="CM71" s="161"/>
      <c r="CN71" s="161"/>
      <c r="CO71" s="161"/>
      <c r="CP71" s="161"/>
      <c r="CQ71" s="161"/>
      <c r="CR71" s="161"/>
      <c r="CS71" s="161"/>
      <c r="CT71" s="161"/>
      <c r="CU71" s="161"/>
      <c r="CV71" s="161"/>
      <c r="CW71" s="161"/>
      <c r="CX71" s="161"/>
      <c r="CY71" s="161"/>
      <c r="CZ71" s="161"/>
      <c r="DA71" s="161"/>
      <c r="DB71" s="161"/>
      <c r="DC71" s="161"/>
      <c r="DD71" s="161"/>
      <c r="DE71" s="161"/>
      <c r="DF71" s="161"/>
      <c r="DG71" s="161"/>
      <c r="DH71" s="161"/>
      <c r="DI71" s="161"/>
      <c r="DJ71" s="161"/>
      <c r="DK71" s="161"/>
      <c r="DL71" s="161"/>
      <c r="DM71" s="161"/>
      <c r="DN71" s="161"/>
      <c r="DO71" s="161"/>
      <c r="DP71" s="161"/>
      <c r="DQ71" s="161"/>
      <c r="DR71" s="161"/>
      <c r="DS71" s="161"/>
      <c r="DT71" s="161"/>
      <c r="DU71" s="161"/>
      <c r="DV71" s="161"/>
      <c r="DW71" s="161"/>
      <c r="DX71" s="161"/>
      <c r="DY71" s="161"/>
      <c r="DZ71" s="161"/>
      <c r="EA71" s="161"/>
      <c r="EB71" s="161"/>
      <c r="EC71" s="161"/>
      <c r="ED71" s="161"/>
      <c r="EE71" s="161"/>
      <c r="EF71" s="161"/>
      <c r="EG71" s="161"/>
      <c r="EH71" s="161"/>
      <c r="EI71" s="161"/>
      <c r="EJ71" s="161"/>
      <c r="EK71" s="161"/>
      <c r="EL71" s="161"/>
      <c r="EM71" s="161"/>
      <c r="EN71" s="161"/>
      <c r="EO71" s="161"/>
      <c r="EP71" s="161"/>
      <c r="EQ71" s="161"/>
      <c r="ER71" s="161"/>
      <c r="ES71" s="161"/>
      <c r="ET71" s="161"/>
      <c r="EU71" s="161"/>
      <c r="EV71" s="161"/>
      <c r="EW71" s="161"/>
      <c r="EX71" s="161"/>
      <c r="EY71" s="161"/>
      <c r="EZ71" s="161"/>
      <c r="FA71" s="161"/>
      <c r="FB71" s="161"/>
      <c r="FC71" s="161"/>
      <c r="FD71" s="161"/>
      <c r="FE71" s="161"/>
      <c r="FF71" s="161"/>
      <c r="FG71" s="161"/>
      <c r="FH71" s="161"/>
      <c r="FI71" s="161"/>
      <c r="FJ71" s="161"/>
      <c r="FK71" s="161"/>
      <c r="FL71" s="161"/>
      <c r="FM71" s="161"/>
      <c r="FN71" s="161"/>
      <c r="FO71" s="161"/>
      <c r="FP71" s="161"/>
      <c r="FQ71" s="161"/>
      <c r="FR71" s="161"/>
      <c r="FS71" s="161"/>
      <c r="FT71" s="161"/>
      <c r="FU71" s="161"/>
      <c r="FV71" s="161"/>
      <c r="FW71" s="161"/>
      <c r="FX71" s="161"/>
      <c r="FY71" s="161"/>
      <c r="FZ71" s="161"/>
      <c r="GA71" s="161"/>
      <c r="GB71" s="161"/>
      <c r="GC71" s="161"/>
      <c r="GD71" s="161"/>
      <c r="GE71" s="161"/>
      <c r="GF71" s="161"/>
      <c r="GG71" s="161"/>
      <c r="GH71" s="161"/>
      <c r="GI71" s="161"/>
      <c r="GJ71" s="161"/>
      <c r="GK71" s="161"/>
      <c r="GL71" s="161"/>
      <c r="GM71" s="161"/>
      <c r="GN71" s="161"/>
      <c r="GO71" s="161"/>
      <c r="GP71" s="161"/>
      <c r="GQ71" s="161"/>
      <c r="GR71" s="161"/>
      <c r="GS71" s="161"/>
      <c r="GT71" s="161"/>
      <c r="GU71" s="161"/>
      <c r="GV71" s="161"/>
      <c r="GW71" s="161"/>
      <c r="GX71" s="161"/>
      <c r="GY71" s="161"/>
      <c r="GZ71" s="161"/>
      <c r="HA71" s="161"/>
      <c r="HB71" s="161"/>
      <c r="HC71" s="161"/>
      <c r="HD71" s="161"/>
      <c r="HE71" s="161"/>
      <c r="HF71" s="161"/>
      <c r="HG71" s="161"/>
      <c r="HH71" s="161"/>
      <c r="HI71" s="161"/>
      <c r="HJ71" s="161"/>
      <c r="HK71" s="161"/>
      <c r="HL71" s="161"/>
      <c r="HM71" s="161"/>
      <c r="HN71" s="161"/>
      <c r="HO71" s="161"/>
      <c r="HP71" s="161"/>
      <c r="HQ71" s="161"/>
      <c r="HR71" s="161"/>
      <c r="HS71" s="161"/>
      <c r="HT71" s="161"/>
      <c r="HU71" s="161"/>
      <c r="HV71" s="161"/>
      <c r="HW71" s="161"/>
      <c r="HX71" s="161"/>
      <c r="HY71" s="161"/>
      <c r="HZ71" s="161"/>
      <c r="IA71" s="161"/>
      <c r="IB71" s="161"/>
      <c r="IC71" s="161"/>
      <c r="ID71" s="161"/>
      <c r="IE71" s="161"/>
      <c r="IF71" s="161"/>
      <c r="IG71" s="161"/>
      <c r="IH71" s="161"/>
      <c r="II71" s="161"/>
      <c r="IJ71" s="161"/>
      <c r="IK71" s="161"/>
      <c r="IL71" s="161"/>
      <c r="IM71" s="161"/>
      <c r="IN71" s="161"/>
      <c r="IO71" s="161"/>
      <c r="IP71" s="161"/>
      <c r="IQ71" s="161"/>
      <c r="IR71" s="161"/>
      <c r="IS71" s="161"/>
      <c r="IT71" s="161"/>
      <c r="IU71" s="161"/>
      <c r="IV71" s="161"/>
      <c r="IW71" s="161"/>
      <c r="IX71" s="161"/>
      <c r="IY71" s="161"/>
      <c r="IZ71" s="161"/>
      <c r="JA71" s="161"/>
      <c r="JB71" s="161"/>
      <c r="JC71" s="161"/>
      <c r="JD71" s="161"/>
      <c r="JE71" s="161"/>
      <c r="JF71" s="161"/>
      <c r="JG71" s="161"/>
      <c r="JH71" s="161"/>
      <c r="JI71" s="161"/>
      <c r="JJ71" s="161"/>
      <c r="JK71" s="161"/>
      <c r="JL71" s="161"/>
      <c r="JM71" s="161"/>
      <c r="JN71" s="161"/>
      <c r="JO71" s="161"/>
      <c r="JP71" s="161"/>
      <c r="JQ71" s="161"/>
      <c r="JR71" s="161"/>
      <c r="JS71" s="161"/>
      <c r="JT71" s="161"/>
      <c r="JU71" s="161"/>
      <c r="JV71" s="161"/>
      <c r="JW71" s="161"/>
      <c r="JX71" s="161"/>
      <c r="JY71" s="161"/>
      <c r="JZ71" s="161"/>
      <c r="KA71" s="161"/>
      <c r="KB71" s="161"/>
      <c r="KC71" s="161"/>
      <c r="KD71" s="161"/>
      <c r="KE71" s="161"/>
      <c r="KF71" s="161"/>
      <c r="KG71" s="161"/>
      <c r="KH71" s="161"/>
      <c r="KI71" s="161"/>
      <c r="KJ71" s="161"/>
      <c r="KK71" s="161"/>
      <c r="KL71" s="161"/>
      <c r="KM71" s="161"/>
      <c r="KN71" s="161"/>
      <c r="KO71" s="161"/>
      <c r="KP71" s="161"/>
      <c r="KQ71" s="161"/>
      <c r="KR71" s="161"/>
      <c r="KS71" s="161"/>
      <c r="KT71" s="161"/>
      <c r="KU71" s="161"/>
      <c r="KV71" s="161"/>
      <c r="KW71" s="161"/>
      <c r="KX71" s="161"/>
      <c r="KY71" s="161"/>
      <c r="KZ71" s="161"/>
      <c r="LA71" s="161"/>
      <c r="LB71" s="161"/>
      <c r="LC71" s="161"/>
      <c r="LD71" s="161"/>
      <c r="LE71" s="161"/>
      <c r="LF71" s="161"/>
      <c r="LG71" s="161"/>
      <c r="LH71" s="161"/>
      <c r="LI71" s="161"/>
      <c r="LJ71" s="161"/>
      <c r="LK71" s="161"/>
      <c r="LL71" s="161"/>
      <c r="LM71" s="161"/>
      <c r="LN71" s="161"/>
      <c r="LO71" s="161"/>
      <c r="LP71" s="161"/>
      <c r="LQ71" s="161"/>
      <c r="LR71" s="161"/>
      <c r="LS71" s="161"/>
      <c r="LT71" s="161"/>
      <c r="LU71" s="161"/>
      <c r="LV71" s="161"/>
      <c r="LW71" s="161"/>
      <c r="LX71" s="161"/>
      <c r="LY71" s="161"/>
      <c r="LZ71" s="161"/>
      <c r="MA71" s="161"/>
      <c r="MB71" s="161"/>
      <c r="MC71" s="161"/>
      <c r="MD71" s="161"/>
      <c r="ME71" s="161"/>
      <c r="MF71" s="161"/>
      <c r="MG71" s="161"/>
      <c r="MH71" s="161"/>
      <c r="MI71" s="161"/>
      <c r="MJ71" s="161"/>
      <c r="MK71" s="161"/>
      <c r="ML71" s="161"/>
      <c r="MM71" s="161"/>
      <c r="MN71" s="161"/>
      <c r="MO71" s="161"/>
      <c r="MP71" s="161"/>
      <c r="MQ71" s="161"/>
      <c r="MR71" s="161"/>
      <c r="MS71" s="161"/>
      <c r="MT71" s="161"/>
      <c r="MU71" s="161"/>
      <c r="MV71" s="161"/>
      <c r="MW71" s="161"/>
      <c r="MX71" s="161"/>
      <c r="MY71" s="161"/>
      <c r="MZ71" s="161"/>
      <c r="NA71" s="161"/>
      <c r="NB71" s="161"/>
      <c r="NC71" s="161"/>
      <c r="ND71" s="161"/>
      <c r="NE71" s="161"/>
      <c r="NF71" s="161"/>
      <c r="NG71" s="161"/>
      <c r="NH71" s="161"/>
      <c r="NI71" s="161"/>
      <c r="NJ71" s="161"/>
      <c r="NK71" s="161"/>
      <c r="NL71" s="161"/>
      <c r="NM71" s="161"/>
      <c r="NN71" s="161"/>
      <c r="NO71" s="161"/>
      <c r="NP71" s="161"/>
      <c r="NQ71" s="161"/>
      <c r="NR71" s="161"/>
      <c r="NS71" s="161"/>
      <c r="NT71" s="161"/>
      <c r="NU71" s="161"/>
      <c r="NV71" s="161"/>
      <c r="NW71" s="161"/>
      <c r="NX71" s="161"/>
      <c r="NY71" s="161"/>
      <c r="NZ71" s="161"/>
      <c r="OA71" s="161"/>
      <c r="OB71" s="161"/>
      <c r="OC71" s="161"/>
      <c r="OD71" s="161"/>
      <c r="OE71" s="161"/>
      <c r="OF71" s="161"/>
      <c r="OG71" s="161"/>
      <c r="OH71" s="161"/>
      <c r="OI71" s="161"/>
      <c r="OJ71" s="161"/>
      <c r="OK71" s="161"/>
      <c r="OL71" s="161"/>
      <c r="OM71" s="161"/>
      <c r="ON71" s="161"/>
      <c r="OO71" s="161"/>
      <c r="OP71" s="161"/>
      <c r="OQ71" s="161"/>
      <c r="OR71" s="161"/>
      <c r="OS71" s="161"/>
      <c r="OT71" s="161"/>
      <c r="OU71" s="161"/>
      <c r="OV71" s="161"/>
      <c r="OW71" s="161"/>
      <c r="OX71" s="161"/>
      <c r="OY71" s="161"/>
      <c r="OZ71" s="161"/>
      <c r="PA71" s="161"/>
      <c r="PB71" s="161"/>
      <c r="PC71" s="161"/>
      <c r="PD71" s="161"/>
      <c r="PE71" s="161"/>
      <c r="PF71" s="161"/>
      <c r="PG71" s="161"/>
      <c r="PH71" s="161"/>
      <c r="PI71" s="161"/>
      <c r="PJ71" s="161"/>
      <c r="PK71" s="161"/>
      <c r="PL71" s="161"/>
      <c r="PM71" s="161"/>
      <c r="PN71" s="161"/>
      <c r="PO71" s="161"/>
      <c r="PP71" s="161"/>
      <c r="PQ71" s="161"/>
      <c r="PR71" s="161"/>
      <c r="PS71" s="161"/>
      <c r="PT71" s="161"/>
      <c r="PU71" s="161"/>
      <c r="PV71" s="161"/>
      <c r="PW71" s="161"/>
      <c r="PX71" s="161"/>
      <c r="PY71" s="161"/>
      <c r="PZ71" s="161"/>
      <c r="QA71" s="161"/>
      <c r="QB71" s="161"/>
      <c r="QC71" s="161"/>
      <c r="QD71" s="161"/>
      <c r="QE71" s="161"/>
      <c r="QF71" s="161"/>
      <c r="QG71" s="161"/>
      <c r="QH71" s="161"/>
      <c r="QI71" s="161"/>
      <c r="QJ71" s="161"/>
      <c r="QK71" s="161"/>
      <c r="QL71" s="161"/>
      <c r="QM71" s="161"/>
      <c r="QN71" s="161"/>
      <c r="QO71" s="161"/>
      <c r="QP71" s="161"/>
      <c r="QQ71" s="161"/>
      <c r="QR71" s="161"/>
      <c r="QS71" s="161"/>
      <c r="QT71" s="161"/>
      <c r="QU71" s="161"/>
      <c r="QV71" s="161"/>
      <c r="QW71" s="161"/>
      <c r="QX71" s="161"/>
      <c r="QY71" s="161"/>
      <c r="QZ71" s="161"/>
      <c r="RA71" s="161"/>
      <c r="RB71" s="161"/>
      <c r="RC71" s="161"/>
      <c r="RD71" s="161"/>
      <c r="RE71" s="161"/>
      <c r="RF71" s="161"/>
      <c r="RG71" s="161"/>
      <c r="RH71" s="161"/>
      <c r="RI71" s="161"/>
      <c r="RJ71" s="161"/>
      <c r="RK71" s="161"/>
      <c r="RL71" s="161"/>
      <c r="RM71" s="161"/>
      <c r="RN71" s="161"/>
      <c r="RO71" s="161"/>
      <c r="RP71" s="161"/>
      <c r="RQ71" s="161"/>
      <c r="RR71" s="161"/>
      <c r="RS71" s="161"/>
      <c r="RT71" s="161"/>
      <c r="RU71" s="161"/>
      <c r="RV71" s="161"/>
      <c r="RW71" s="161"/>
      <c r="RX71" s="161"/>
      <c r="RY71" s="161"/>
      <c r="RZ71" s="161"/>
      <c r="SA71" s="161"/>
      <c r="SB71" s="161"/>
      <c r="SC71" s="161"/>
      <c r="SD71" s="161"/>
      <c r="SE71" s="161"/>
      <c r="SF71" s="161"/>
      <c r="SG71" s="161"/>
      <c r="SH71" s="161"/>
      <c r="SI71" s="161"/>
      <c r="SJ71" s="161"/>
      <c r="SK71" s="161"/>
      <c r="SL71" s="161"/>
      <c r="SM71" s="161"/>
      <c r="SN71" s="161"/>
      <c r="SO71" s="161"/>
      <c r="SP71" s="161"/>
      <c r="SQ71" s="161"/>
      <c r="SR71" s="161"/>
      <c r="SS71" s="161"/>
      <c r="ST71" s="161"/>
      <c r="SU71" s="161"/>
      <c r="SV71" s="161"/>
      <c r="SW71" s="161"/>
      <c r="SX71" s="161"/>
      <c r="SY71" s="161"/>
      <c r="SZ71" s="161"/>
      <c r="TA71" s="161"/>
      <c r="TB71" s="161"/>
      <c r="TC71" s="161"/>
      <c r="TD71" s="161"/>
      <c r="TE71" s="161"/>
      <c r="TF71" s="161"/>
      <c r="TG71" s="161"/>
      <c r="TH71" s="161"/>
      <c r="TI71" s="161"/>
      <c r="TJ71" s="161"/>
      <c r="TK71" s="161"/>
      <c r="TL71" s="161"/>
      <c r="TM71" s="161"/>
      <c r="TN71" s="161"/>
      <c r="TO71" s="161"/>
      <c r="TP71" s="161"/>
      <c r="TQ71" s="161"/>
      <c r="TR71" s="161"/>
      <c r="TS71" s="161"/>
      <c r="TT71" s="161"/>
      <c r="TU71" s="161"/>
      <c r="TV71" s="161"/>
      <c r="TW71" s="161"/>
      <c r="TX71" s="161"/>
      <c r="TY71" s="161"/>
      <c r="TZ71" s="161"/>
      <c r="UA71" s="161"/>
      <c r="UB71" s="161"/>
      <c r="UC71" s="161"/>
      <c r="UD71" s="161"/>
      <c r="UE71" s="161"/>
      <c r="UF71" s="161"/>
      <c r="UG71" s="161"/>
      <c r="UH71" s="161"/>
      <c r="UI71" s="161"/>
      <c r="UJ71" s="161"/>
      <c r="UK71" s="161"/>
      <c r="UL71" s="161"/>
      <c r="UM71" s="161"/>
      <c r="UN71" s="161"/>
      <c r="UO71" s="161"/>
      <c r="UP71" s="161"/>
      <c r="UQ71" s="161"/>
      <c r="UR71" s="161"/>
      <c r="US71" s="161"/>
      <c r="UT71" s="161"/>
      <c r="UU71" s="161"/>
      <c r="UV71" s="161"/>
      <c r="UW71" s="161"/>
      <c r="UX71" s="161"/>
      <c r="UY71" s="161"/>
      <c r="UZ71" s="161"/>
      <c r="VA71" s="161"/>
      <c r="VB71" s="161"/>
      <c r="VC71" s="161"/>
      <c r="VD71" s="161"/>
      <c r="VE71" s="161"/>
      <c r="VF71" s="161"/>
      <c r="VG71" s="161"/>
      <c r="VH71" s="161"/>
      <c r="VI71" s="161"/>
      <c r="VJ71" s="161"/>
      <c r="VK71" s="161"/>
      <c r="VL71" s="161"/>
      <c r="VM71" s="161"/>
      <c r="VN71" s="161"/>
      <c r="VO71" s="161"/>
      <c r="VP71" s="161"/>
      <c r="VQ71" s="161"/>
      <c r="VR71" s="161"/>
      <c r="VS71" s="161"/>
      <c r="VT71" s="161"/>
      <c r="VU71" s="161"/>
      <c r="VV71" s="161"/>
      <c r="VW71" s="161"/>
      <c r="VX71" s="161"/>
      <c r="VY71" s="161"/>
      <c r="VZ71" s="161"/>
      <c r="WA71" s="161"/>
      <c r="WB71" s="161"/>
      <c r="WC71" s="161"/>
      <c r="WD71" s="161"/>
      <c r="WE71" s="161"/>
      <c r="WF71" s="161"/>
      <c r="WG71" s="161"/>
      <c r="WH71" s="161"/>
      <c r="WI71" s="161"/>
      <c r="WJ71" s="161"/>
      <c r="WK71" s="161"/>
      <c r="WL71" s="161"/>
      <c r="WM71" s="161"/>
      <c r="WN71" s="161"/>
      <c r="WO71" s="161"/>
      <c r="WP71" s="161"/>
      <c r="WQ71" s="161"/>
      <c r="WR71" s="161"/>
      <c r="WS71" s="161"/>
      <c r="WT71" s="161"/>
      <c r="WU71" s="161"/>
      <c r="WV71" s="161"/>
      <c r="WW71" s="161"/>
      <c r="WX71" s="161"/>
      <c r="WY71" s="161"/>
      <c r="WZ71" s="161"/>
      <c r="XA71" s="161"/>
      <c r="XB71" s="161"/>
      <c r="XC71" s="161"/>
      <c r="XD71" s="161"/>
      <c r="XE71" s="161"/>
      <c r="XF71" s="161"/>
      <c r="XG71" s="161"/>
      <c r="XH71" s="161"/>
      <c r="XI71" s="161"/>
      <c r="XJ71" s="161"/>
      <c r="XK71" s="161"/>
      <c r="XL71" s="161"/>
      <c r="XM71" s="161"/>
      <c r="XN71" s="161"/>
      <c r="XO71" s="161"/>
      <c r="XP71" s="161"/>
      <c r="XQ71" s="161"/>
      <c r="XR71" s="161"/>
      <c r="XS71" s="161"/>
      <c r="XT71" s="161"/>
      <c r="XU71" s="161"/>
      <c r="XV71" s="161"/>
      <c r="XW71" s="161"/>
      <c r="XX71" s="161"/>
      <c r="XY71" s="161"/>
      <c r="XZ71" s="161"/>
      <c r="YA71" s="161"/>
      <c r="YB71" s="161"/>
      <c r="YC71" s="161"/>
      <c r="YD71" s="161"/>
      <c r="YE71" s="161"/>
      <c r="YF71" s="161"/>
      <c r="YG71" s="161"/>
      <c r="YH71" s="161"/>
      <c r="YI71" s="161"/>
      <c r="YJ71" s="161"/>
      <c r="YK71" s="161"/>
      <c r="YL71" s="161"/>
      <c r="YM71" s="161"/>
      <c r="YN71" s="161"/>
      <c r="YO71" s="161"/>
      <c r="YP71" s="161"/>
      <c r="YQ71" s="161"/>
      <c r="YR71" s="161"/>
      <c r="YS71" s="161"/>
      <c r="YT71" s="161"/>
      <c r="YU71" s="161"/>
      <c r="YV71" s="161"/>
      <c r="YW71" s="161"/>
      <c r="YX71" s="161"/>
      <c r="YY71" s="161"/>
      <c r="YZ71" s="161"/>
      <c r="ZA71" s="161"/>
      <c r="ZB71" s="161"/>
      <c r="ZC71" s="161"/>
      <c r="ZD71" s="161"/>
      <c r="ZE71" s="161"/>
      <c r="ZF71" s="161"/>
      <c r="ZG71" s="161"/>
      <c r="ZH71" s="161"/>
      <c r="ZI71" s="161"/>
      <c r="ZJ71" s="161"/>
      <c r="ZK71" s="161"/>
      <c r="ZL71" s="161"/>
      <c r="ZM71" s="161"/>
      <c r="ZN71" s="161"/>
      <c r="ZO71" s="161"/>
      <c r="ZP71" s="161"/>
      <c r="ZQ71" s="161"/>
      <c r="ZR71" s="161"/>
      <c r="ZS71" s="161"/>
      <c r="ZT71" s="161"/>
      <c r="ZU71" s="161"/>
      <c r="ZV71" s="161"/>
      <c r="ZW71" s="161"/>
      <c r="ZX71" s="161"/>
      <c r="ZY71" s="161"/>
      <c r="ZZ71" s="161"/>
      <c r="AAA71" s="161"/>
      <c r="AAB71" s="161"/>
      <c r="AAC71" s="161"/>
      <c r="AAD71" s="161"/>
      <c r="AAE71" s="161"/>
      <c r="AAF71" s="161"/>
      <c r="AAG71" s="161"/>
      <c r="AAH71" s="161"/>
      <c r="AAI71" s="161"/>
      <c r="AAJ71" s="161"/>
      <c r="AAK71" s="161"/>
      <c r="AAL71" s="161"/>
      <c r="AAM71" s="161"/>
      <c r="AAN71" s="161"/>
      <c r="AAO71" s="161"/>
      <c r="AAP71" s="161"/>
      <c r="AAQ71" s="161"/>
      <c r="AAR71" s="161"/>
      <c r="AAS71" s="161"/>
      <c r="AAT71" s="161"/>
      <c r="AAU71" s="161"/>
      <c r="AAV71" s="161"/>
      <c r="AAW71" s="161"/>
      <c r="AAX71" s="161"/>
      <c r="AAY71" s="161"/>
      <c r="AAZ71" s="161"/>
      <c r="ABA71" s="161"/>
      <c r="ABB71" s="161"/>
      <c r="ABC71" s="161"/>
      <c r="ABD71" s="161"/>
      <c r="ABE71" s="161"/>
      <c r="ABF71" s="161"/>
      <c r="ABG71" s="161"/>
      <c r="ABH71" s="161"/>
      <c r="ABI71" s="161"/>
      <c r="ABJ71" s="161"/>
      <c r="ABK71" s="161"/>
      <c r="ABL71" s="161"/>
      <c r="ABM71" s="161"/>
      <c r="ABN71" s="161"/>
      <c r="ABO71" s="161"/>
      <c r="ABP71" s="161"/>
      <c r="ABQ71" s="161"/>
      <c r="ABR71" s="161"/>
      <c r="ABS71" s="161"/>
      <c r="ABT71" s="161"/>
      <c r="ABU71" s="161"/>
      <c r="ABV71" s="161"/>
      <c r="ABW71" s="161"/>
      <c r="ABX71" s="161"/>
      <c r="ABY71" s="161"/>
      <c r="ABZ71" s="161"/>
      <c r="ACA71" s="161"/>
      <c r="ACB71" s="161"/>
      <c r="ACC71" s="161"/>
      <c r="ACD71" s="161"/>
      <c r="ACE71" s="161"/>
      <c r="ACF71" s="161"/>
      <c r="ACG71" s="161"/>
      <c r="ACH71" s="161"/>
      <c r="ACI71" s="161"/>
      <c r="ACJ71" s="161"/>
      <c r="ACK71" s="161"/>
      <c r="ACL71" s="161"/>
      <c r="ACM71" s="161"/>
      <c r="ACN71" s="161"/>
      <c r="ACO71" s="161"/>
      <c r="ACP71" s="161"/>
      <c r="ACQ71" s="161"/>
      <c r="ACR71" s="161"/>
      <c r="ACS71" s="161"/>
      <c r="ACT71" s="161"/>
      <c r="ACU71" s="161"/>
      <c r="ACV71" s="161"/>
      <c r="ACW71" s="161"/>
      <c r="ACX71" s="161"/>
      <c r="ACY71" s="161"/>
      <c r="ACZ71" s="161"/>
      <c r="ADA71" s="161"/>
      <c r="ADB71" s="161"/>
      <c r="ADC71" s="161"/>
      <c r="ADD71" s="161"/>
      <c r="ADE71" s="161"/>
      <c r="ADF71" s="161"/>
      <c r="ADG71" s="161"/>
      <c r="ADH71" s="161"/>
      <c r="ADI71" s="161"/>
      <c r="ADJ71" s="161"/>
      <c r="ADK71" s="161"/>
      <c r="ADL71" s="161"/>
      <c r="ADM71" s="161"/>
      <c r="ADN71" s="161"/>
      <c r="ADO71" s="161"/>
      <c r="ADP71" s="161"/>
      <c r="ADQ71" s="161"/>
      <c r="ADR71" s="161"/>
      <c r="ADS71" s="161"/>
      <c r="ADT71" s="161"/>
      <c r="ADU71" s="161"/>
      <c r="ADV71" s="161"/>
      <c r="ADW71" s="161"/>
      <c r="ADX71" s="161"/>
      <c r="ADY71" s="161"/>
      <c r="ADZ71" s="161"/>
      <c r="AEA71" s="161"/>
      <c r="AEB71" s="161"/>
      <c r="AEC71" s="161"/>
      <c r="AED71" s="161"/>
      <c r="AEE71" s="161"/>
      <c r="AEF71" s="161"/>
      <c r="AEG71" s="161"/>
      <c r="AEH71" s="161"/>
      <c r="AEI71" s="161"/>
      <c r="AEJ71" s="161"/>
      <c r="AEK71" s="161"/>
      <c r="AEL71" s="161"/>
      <c r="AEM71" s="161"/>
      <c r="AEN71" s="161"/>
      <c r="AEO71" s="161"/>
      <c r="AEP71" s="161"/>
      <c r="AEQ71" s="161"/>
      <c r="AER71" s="161"/>
      <c r="AES71" s="161"/>
      <c r="AET71" s="161"/>
      <c r="AEU71" s="161"/>
      <c r="AEV71" s="161"/>
      <c r="AEW71" s="161"/>
      <c r="AEX71" s="161"/>
      <c r="AEY71" s="161"/>
      <c r="AEZ71" s="161"/>
      <c r="AFA71" s="161"/>
      <c r="AFB71" s="161"/>
      <c r="AFC71" s="161"/>
      <c r="AFD71" s="161"/>
      <c r="AFE71" s="161"/>
      <c r="AFF71" s="161"/>
      <c r="AFG71" s="161"/>
      <c r="AFH71" s="161"/>
      <c r="AFI71" s="161"/>
      <c r="AFJ71" s="161"/>
      <c r="AFK71" s="161"/>
      <c r="AFL71" s="161"/>
      <c r="AFM71" s="161"/>
      <c r="AFN71" s="161"/>
      <c r="AFO71" s="161"/>
      <c r="AFP71" s="161"/>
      <c r="AFQ71" s="161"/>
      <c r="AFR71" s="161"/>
      <c r="AFS71" s="161"/>
      <c r="AFT71" s="161"/>
      <c r="AFU71" s="161"/>
      <c r="AFV71" s="161"/>
      <c r="AFW71" s="161"/>
      <c r="AFX71" s="161"/>
      <c r="AFY71" s="161"/>
      <c r="AFZ71" s="161"/>
      <c r="AGA71" s="161"/>
      <c r="AGB71" s="161"/>
      <c r="AGC71" s="161"/>
      <c r="AGD71" s="161"/>
      <c r="AGE71" s="161"/>
      <c r="AGF71" s="161"/>
      <c r="AGG71" s="161"/>
      <c r="AGH71" s="161"/>
      <c r="AGI71" s="161"/>
      <c r="AGJ71" s="161"/>
      <c r="AGK71" s="161"/>
      <c r="AGL71" s="161"/>
      <c r="AGM71" s="161"/>
      <c r="AGN71" s="161"/>
      <c r="AGO71" s="161"/>
      <c r="AGP71" s="161"/>
      <c r="AGQ71" s="161"/>
      <c r="AGR71" s="161"/>
      <c r="AGS71" s="161"/>
      <c r="AGT71" s="161"/>
      <c r="AGU71" s="161"/>
      <c r="AGV71" s="161"/>
      <c r="AGW71" s="161"/>
      <c r="AGX71" s="161"/>
      <c r="AGY71" s="161"/>
      <c r="AGZ71" s="161"/>
      <c r="AHA71" s="161"/>
      <c r="AHB71" s="161"/>
      <c r="AHC71" s="161"/>
      <c r="AHD71" s="161"/>
      <c r="AHE71" s="161"/>
      <c r="AHF71" s="161"/>
      <c r="AHG71" s="161"/>
      <c r="AHH71" s="161"/>
      <c r="AHI71" s="161"/>
      <c r="AHJ71" s="161"/>
      <c r="AHK71" s="161"/>
      <c r="AHL71" s="161"/>
      <c r="AHM71" s="161"/>
      <c r="AHN71" s="161"/>
      <c r="AHO71" s="161"/>
      <c r="AHP71" s="161"/>
      <c r="AHQ71" s="161"/>
      <c r="AHR71" s="161"/>
      <c r="AHS71" s="161"/>
      <c r="AHT71" s="161"/>
      <c r="AHU71" s="161"/>
      <c r="AHV71" s="161"/>
      <c r="AHW71" s="161"/>
      <c r="AHX71" s="161"/>
      <c r="AHY71" s="161"/>
      <c r="AHZ71" s="161"/>
      <c r="AIA71" s="161"/>
      <c r="AIB71" s="161"/>
      <c r="AIC71" s="161"/>
      <c r="AID71" s="161"/>
      <c r="AIE71" s="161"/>
      <c r="AIF71" s="161"/>
      <c r="AIG71" s="161"/>
      <c r="AIH71" s="161"/>
      <c r="AII71" s="161"/>
      <c r="AIJ71" s="161"/>
      <c r="AIK71" s="161"/>
      <c r="AIL71" s="161"/>
      <c r="AIM71" s="161"/>
      <c r="AIN71" s="161"/>
      <c r="AIO71" s="161"/>
      <c r="AIP71" s="161"/>
      <c r="AIQ71" s="161"/>
      <c r="AIR71" s="161"/>
      <c r="AIS71" s="161"/>
      <c r="AIT71" s="161"/>
      <c r="AIU71" s="161"/>
      <c r="AIV71" s="161"/>
      <c r="AIW71" s="161"/>
      <c r="AIX71" s="161"/>
      <c r="AIY71" s="161"/>
      <c r="AIZ71" s="161"/>
      <c r="AJA71" s="161"/>
      <c r="AJB71" s="161"/>
      <c r="AJC71" s="161"/>
      <c r="AJD71" s="161"/>
      <c r="AJE71" s="161"/>
      <c r="AJF71" s="161"/>
      <c r="AJG71" s="161"/>
      <c r="AJH71" s="161"/>
      <c r="AJI71" s="161"/>
      <c r="AJJ71" s="161"/>
      <c r="AJK71" s="161"/>
      <c r="AJL71" s="161"/>
      <c r="AJM71" s="161"/>
      <c r="AJN71" s="161"/>
      <c r="AJO71" s="161"/>
      <c r="AJP71" s="161"/>
      <c r="AJQ71" s="161"/>
      <c r="AJR71" s="161"/>
      <c r="AJS71" s="161"/>
      <c r="AJT71" s="161"/>
      <c r="AJU71" s="161"/>
      <c r="AJV71" s="161"/>
      <c r="AJW71" s="161"/>
      <c r="AJX71" s="161"/>
      <c r="AJY71" s="161"/>
      <c r="AJZ71" s="161"/>
      <c r="AKA71" s="161"/>
      <c r="AKB71" s="161"/>
      <c r="AKC71" s="161"/>
      <c r="AKD71" s="161"/>
      <c r="AKE71" s="161"/>
      <c r="AKF71" s="161"/>
      <c r="AKG71" s="161"/>
      <c r="AKH71" s="161"/>
      <c r="AKI71" s="161"/>
      <c r="AKJ71" s="161"/>
      <c r="AKK71" s="161"/>
      <c r="AKL71" s="161"/>
      <c r="AKM71" s="161"/>
      <c r="AKN71" s="161"/>
      <c r="AKO71" s="161"/>
      <c r="AKP71" s="161"/>
      <c r="AKQ71" s="161"/>
      <c r="AKR71" s="161"/>
      <c r="AKS71" s="161"/>
      <c r="AKT71" s="161"/>
      <c r="AKU71" s="161"/>
      <c r="AKV71" s="161"/>
      <c r="AKW71" s="161"/>
      <c r="AKX71" s="161"/>
      <c r="AKY71" s="161"/>
      <c r="AKZ71" s="161"/>
      <c r="ALA71" s="161"/>
      <c r="ALB71" s="161"/>
      <c r="ALC71" s="161"/>
      <c r="ALD71" s="161"/>
      <c r="ALE71" s="161"/>
      <c r="ALF71" s="161"/>
      <c r="ALG71" s="161"/>
      <c r="ALH71" s="161"/>
      <c r="ALI71" s="161"/>
      <c r="ALJ71" s="161"/>
      <c r="ALK71" s="161"/>
      <c r="ALL71" s="161"/>
      <c r="ALM71" s="161"/>
      <c r="ALN71" s="161"/>
      <c r="ALO71" s="161"/>
      <c r="ALP71" s="161"/>
      <c r="ALQ71" s="161"/>
      <c r="ALR71" s="161"/>
      <c r="ALS71" s="161"/>
      <c r="ALT71" s="161"/>
      <c r="ALU71" s="161"/>
      <c r="ALV71" s="161"/>
      <c r="ALW71" s="161"/>
      <c r="ALX71" s="161"/>
      <c r="ALY71" s="161"/>
      <c r="ALZ71" s="161"/>
      <c r="AMA71" s="161"/>
      <c r="AMB71" s="161"/>
      <c r="AMC71" s="161"/>
      <c r="AMD71" s="161"/>
      <c r="AME71" s="161"/>
      <c r="AMF71" s="161"/>
      <c r="AMG71" s="161"/>
      <c r="AMH71" s="161"/>
      <c r="AMI71" s="161"/>
    </row>
    <row r="72" spans="1:2686" x14ac:dyDescent="0.25">
      <c r="A72" s="16" t="s">
        <v>534</v>
      </c>
      <c r="B72" s="14" t="s">
        <v>1001</v>
      </c>
      <c r="C72" s="14" t="s">
        <v>1002</v>
      </c>
      <c r="D72" s="139">
        <v>6340</v>
      </c>
      <c r="E72" s="139" t="s">
        <v>1236</v>
      </c>
      <c r="F72" s="139" t="s">
        <v>1235</v>
      </c>
      <c r="G72" s="14" t="s">
        <v>1003</v>
      </c>
      <c r="H72" s="160" t="s">
        <v>1004</v>
      </c>
      <c r="I72" s="14" t="s">
        <v>1005</v>
      </c>
      <c r="J72" s="160" t="s">
        <v>1006</v>
      </c>
      <c r="K72" s="14"/>
      <c r="L72" s="14"/>
      <c r="M72" s="14"/>
      <c r="N72" s="14"/>
      <c r="O72" s="14"/>
      <c r="P72" s="14"/>
      <c r="Q72" s="14"/>
      <c r="R72" s="14"/>
      <c r="S72" s="14"/>
      <c r="T72" s="14"/>
      <c r="U72" s="14"/>
      <c r="V72" s="14"/>
      <c r="W72" s="14"/>
      <c r="X72" s="14"/>
      <c r="Y72" s="14"/>
      <c r="Z72" s="14" t="s">
        <v>29</v>
      </c>
      <c r="AB72" s="161"/>
    </row>
    <row r="73" spans="1:2686" x14ac:dyDescent="0.25">
      <c r="A73" s="16" t="s">
        <v>1556</v>
      </c>
      <c r="B73" s="14" t="s">
        <v>807</v>
      </c>
      <c r="C73" s="14" t="s">
        <v>808</v>
      </c>
      <c r="D73" s="139">
        <v>6611</v>
      </c>
      <c r="E73" s="139" t="s">
        <v>1143</v>
      </c>
      <c r="F73" s="139" t="s">
        <v>1142</v>
      </c>
      <c r="G73" s="14" t="s">
        <v>809</v>
      </c>
      <c r="H73" s="160" t="s">
        <v>810</v>
      </c>
      <c r="I73" s="14" t="s">
        <v>1559</v>
      </c>
      <c r="J73" s="160" t="s">
        <v>1560</v>
      </c>
      <c r="K73" s="14"/>
      <c r="L73" s="14"/>
      <c r="M73" s="14"/>
      <c r="N73" s="16"/>
      <c r="O73" s="14"/>
      <c r="P73" s="14"/>
      <c r="Q73" s="139"/>
      <c r="R73" s="14"/>
      <c r="S73" s="160"/>
      <c r="T73" s="14"/>
      <c r="U73" s="160"/>
      <c r="V73" s="16"/>
      <c r="W73" s="14"/>
      <c r="X73" s="14"/>
      <c r="Y73" s="139"/>
      <c r="Z73" s="14" t="s">
        <v>29</v>
      </c>
      <c r="AB73" s="161"/>
    </row>
    <row r="74" spans="1:2686" x14ac:dyDescent="0.25">
      <c r="A74" s="16" t="s">
        <v>118</v>
      </c>
      <c r="B74" s="14" t="s">
        <v>1007</v>
      </c>
      <c r="C74" s="14" t="s">
        <v>28</v>
      </c>
      <c r="D74" s="139">
        <v>6608</v>
      </c>
      <c r="E74" s="139" t="s">
        <v>1238</v>
      </c>
      <c r="F74" s="139" t="s">
        <v>1237</v>
      </c>
      <c r="G74" s="14" t="s">
        <v>1008</v>
      </c>
      <c r="H74" s="160" t="s">
        <v>1009</v>
      </c>
      <c r="I74" s="14" t="s">
        <v>1010</v>
      </c>
      <c r="J74" s="160" t="s">
        <v>1011</v>
      </c>
      <c r="K74" s="14"/>
      <c r="L74" s="14" t="s">
        <v>29</v>
      </c>
      <c r="M74" s="14" t="s">
        <v>29</v>
      </c>
      <c r="N74" s="14"/>
      <c r="O74" s="14"/>
      <c r="P74" s="14"/>
      <c r="Q74" s="14"/>
      <c r="R74" s="14"/>
      <c r="S74" s="14"/>
      <c r="T74" s="14"/>
      <c r="U74" s="14"/>
      <c r="V74" s="14"/>
      <c r="W74" s="14"/>
      <c r="X74" s="14"/>
      <c r="Y74" s="14"/>
      <c r="Z74" s="14"/>
      <c r="AB74" s="161"/>
    </row>
    <row r="75" spans="1:2686" s="163" customFormat="1" x14ac:dyDescent="0.25">
      <c r="A75" s="16" t="s">
        <v>560</v>
      </c>
      <c r="B75" s="14" t="s">
        <v>563</v>
      </c>
      <c r="C75" s="14" t="s">
        <v>182</v>
      </c>
      <c r="D75" s="139">
        <v>6105</v>
      </c>
      <c r="E75" s="139" t="s">
        <v>1240</v>
      </c>
      <c r="F75" s="139" t="s">
        <v>1239</v>
      </c>
      <c r="G75" s="14" t="s">
        <v>1012</v>
      </c>
      <c r="H75" s="160" t="s">
        <v>1013</v>
      </c>
      <c r="I75" s="14" t="s">
        <v>1014</v>
      </c>
      <c r="J75" s="160" t="s">
        <v>1015</v>
      </c>
      <c r="K75" s="14"/>
      <c r="L75" s="14"/>
      <c r="M75" s="14"/>
      <c r="N75" s="14"/>
      <c r="O75" s="14"/>
      <c r="P75" s="14" t="s">
        <v>29</v>
      </c>
      <c r="Q75" s="14" t="s">
        <v>29</v>
      </c>
      <c r="R75" s="14" t="s">
        <v>29</v>
      </c>
      <c r="S75" s="14" t="s">
        <v>29</v>
      </c>
      <c r="T75" s="14" t="s">
        <v>29</v>
      </c>
      <c r="U75" s="14"/>
      <c r="V75" s="14"/>
      <c r="W75" s="14"/>
      <c r="X75" s="14"/>
      <c r="Y75" s="14" t="s">
        <v>29</v>
      </c>
      <c r="Z75" s="14"/>
      <c r="AA75" s="161"/>
      <c r="AB75" s="161"/>
      <c r="AC75" s="161"/>
      <c r="AD75" s="161"/>
      <c r="AE75" s="161"/>
      <c r="AF75" s="161"/>
      <c r="AG75" s="161"/>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1"/>
      <c r="BD75" s="161"/>
      <c r="BE75" s="161"/>
      <c r="BF75" s="161"/>
      <c r="BG75" s="161"/>
      <c r="BH75" s="161"/>
      <c r="BI75" s="161"/>
      <c r="BJ75" s="161"/>
      <c r="BK75" s="161"/>
      <c r="BL75" s="161"/>
      <c r="BM75" s="161"/>
      <c r="BN75" s="161"/>
      <c r="BO75" s="161"/>
      <c r="BP75" s="161"/>
      <c r="BQ75" s="161"/>
      <c r="BR75" s="161"/>
      <c r="BS75" s="161"/>
      <c r="BT75" s="161"/>
      <c r="BU75" s="161"/>
      <c r="BV75" s="161"/>
      <c r="BW75" s="161"/>
      <c r="BX75" s="161"/>
      <c r="BY75" s="161"/>
      <c r="BZ75" s="161"/>
      <c r="CA75" s="161"/>
      <c r="CB75" s="161"/>
      <c r="CC75" s="161"/>
      <c r="CD75" s="161"/>
      <c r="CE75" s="161"/>
      <c r="CF75" s="161"/>
      <c r="CG75" s="161"/>
      <c r="CH75" s="161"/>
      <c r="CI75" s="161"/>
      <c r="CJ75" s="161"/>
      <c r="CK75" s="161"/>
      <c r="CL75" s="161"/>
      <c r="CM75" s="161"/>
      <c r="CN75" s="161"/>
      <c r="CO75" s="161"/>
      <c r="CP75" s="161"/>
      <c r="CQ75" s="161"/>
      <c r="CR75" s="161"/>
      <c r="CS75" s="161"/>
      <c r="CT75" s="161"/>
      <c r="CU75" s="161"/>
      <c r="CV75" s="161"/>
      <c r="CW75" s="161"/>
      <c r="CX75" s="161"/>
      <c r="CY75" s="161"/>
      <c r="CZ75" s="161"/>
      <c r="DA75" s="161"/>
      <c r="DB75" s="161"/>
      <c r="DC75" s="161"/>
      <c r="DD75" s="161"/>
      <c r="DE75" s="161"/>
      <c r="DF75" s="161"/>
      <c r="DG75" s="161"/>
      <c r="DH75" s="161"/>
      <c r="DI75" s="161"/>
      <c r="DJ75" s="161"/>
      <c r="DK75" s="161"/>
      <c r="DL75" s="161"/>
      <c r="DM75" s="161"/>
      <c r="DN75" s="161"/>
      <c r="DO75" s="161"/>
      <c r="DP75" s="161"/>
      <c r="DQ75" s="161"/>
      <c r="DR75" s="161"/>
      <c r="DS75" s="161"/>
      <c r="DT75" s="161"/>
      <c r="DU75" s="161"/>
      <c r="DV75" s="161"/>
      <c r="DW75" s="161"/>
      <c r="DX75" s="161"/>
      <c r="DY75" s="161"/>
      <c r="DZ75" s="161"/>
      <c r="EA75" s="161"/>
      <c r="EB75" s="161"/>
      <c r="EC75" s="161"/>
      <c r="ED75" s="161"/>
      <c r="EE75" s="161"/>
      <c r="EF75" s="161"/>
      <c r="EG75" s="161"/>
      <c r="EH75" s="161"/>
      <c r="EI75" s="161"/>
      <c r="EJ75" s="161"/>
      <c r="EK75" s="161"/>
      <c r="EL75" s="161"/>
      <c r="EM75" s="161"/>
      <c r="EN75" s="161"/>
      <c r="EO75" s="161"/>
      <c r="EP75" s="161"/>
      <c r="EQ75" s="161"/>
      <c r="ER75" s="161"/>
      <c r="ES75" s="161"/>
      <c r="ET75" s="161"/>
      <c r="EU75" s="161"/>
      <c r="EV75" s="161"/>
      <c r="EW75" s="161"/>
      <c r="EX75" s="161"/>
      <c r="EY75" s="161"/>
      <c r="EZ75" s="161"/>
      <c r="FA75" s="161"/>
      <c r="FB75" s="161"/>
      <c r="FC75" s="161"/>
      <c r="FD75" s="161"/>
      <c r="FE75" s="161"/>
      <c r="FF75" s="161"/>
      <c r="FG75" s="161"/>
      <c r="FH75" s="161"/>
      <c r="FI75" s="161"/>
      <c r="FJ75" s="161"/>
      <c r="FK75" s="161"/>
      <c r="FL75" s="161"/>
      <c r="FM75" s="161"/>
      <c r="FN75" s="161"/>
      <c r="FO75" s="161"/>
      <c r="FP75" s="161"/>
      <c r="FQ75" s="161"/>
      <c r="FR75" s="161"/>
      <c r="FS75" s="161"/>
      <c r="FT75" s="161"/>
      <c r="FU75" s="161"/>
      <c r="FV75" s="161"/>
      <c r="FW75" s="161"/>
      <c r="FX75" s="161"/>
      <c r="FY75" s="161"/>
      <c r="FZ75" s="161"/>
      <c r="GA75" s="161"/>
      <c r="GB75" s="161"/>
      <c r="GC75" s="161"/>
      <c r="GD75" s="161"/>
      <c r="GE75" s="161"/>
      <c r="GF75" s="161"/>
      <c r="GG75" s="161"/>
      <c r="GH75" s="161"/>
      <c r="GI75" s="161"/>
      <c r="GJ75" s="161"/>
      <c r="GK75" s="161"/>
      <c r="GL75" s="161"/>
      <c r="GM75" s="161"/>
      <c r="GN75" s="161"/>
      <c r="GO75" s="161"/>
      <c r="GP75" s="161"/>
      <c r="GQ75" s="161"/>
      <c r="GR75" s="161"/>
      <c r="GS75" s="161"/>
      <c r="GT75" s="161"/>
      <c r="GU75" s="161"/>
      <c r="GV75" s="161"/>
      <c r="GW75" s="161"/>
      <c r="GX75" s="161"/>
      <c r="GY75" s="161"/>
      <c r="GZ75" s="161"/>
      <c r="HA75" s="161"/>
      <c r="HB75" s="161"/>
      <c r="HC75" s="161"/>
      <c r="HD75" s="161"/>
      <c r="HE75" s="161"/>
      <c r="HF75" s="161"/>
      <c r="HG75" s="161"/>
      <c r="HH75" s="161"/>
      <c r="HI75" s="161"/>
      <c r="HJ75" s="161"/>
      <c r="HK75" s="161"/>
      <c r="HL75" s="161"/>
      <c r="HM75" s="161"/>
      <c r="HN75" s="161"/>
      <c r="HO75" s="161"/>
      <c r="HP75" s="161"/>
      <c r="HQ75" s="161"/>
      <c r="HR75" s="161"/>
      <c r="HS75" s="161"/>
      <c r="HT75" s="161"/>
      <c r="HU75" s="161"/>
      <c r="HV75" s="161"/>
      <c r="HW75" s="161"/>
      <c r="HX75" s="161"/>
      <c r="HY75" s="161"/>
      <c r="HZ75" s="161"/>
      <c r="IA75" s="161"/>
      <c r="IB75" s="161"/>
      <c r="IC75" s="161"/>
      <c r="ID75" s="161"/>
      <c r="IE75" s="161"/>
      <c r="IF75" s="161"/>
      <c r="IG75" s="161"/>
      <c r="IH75" s="161"/>
      <c r="II75" s="161"/>
      <c r="IJ75" s="161"/>
      <c r="IK75" s="161"/>
      <c r="IL75" s="161"/>
      <c r="IM75" s="161"/>
      <c r="IN75" s="161"/>
      <c r="IO75" s="161"/>
      <c r="IP75" s="161"/>
      <c r="IQ75" s="161"/>
      <c r="IR75" s="161"/>
      <c r="IS75" s="161"/>
      <c r="IT75" s="161"/>
      <c r="IU75" s="161"/>
      <c r="IV75" s="161"/>
      <c r="IW75" s="161"/>
      <c r="IX75" s="161"/>
      <c r="IY75" s="161"/>
      <c r="IZ75" s="161"/>
      <c r="JA75" s="161"/>
      <c r="JB75" s="161"/>
      <c r="JC75" s="161"/>
      <c r="JD75" s="161"/>
      <c r="JE75" s="161"/>
      <c r="JF75" s="161"/>
      <c r="JG75" s="161"/>
      <c r="JH75" s="161"/>
      <c r="JI75" s="161"/>
      <c r="JJ75" s="161"/>
      <c r="JK75" s="161"/>
      <c r="JL75" s="161"/>
      <c r="JM75" s="161"/>
      <c r="JN75" s="161"/>
      <c r="JO75" s="161"/>
      <c r="JP75" s="161"/>
      <c r="JQ75" s="161"/>
      <c r="JR75" s="161"/>
      <c r="JS75" s="161"/>
      <c r="JT75" s="161"/>
      <c r="JU75" s="161"/>
      <c r="JV75" s="161"/>
      <c r="JW75" s="161"/>
      <c r="JX75" s="161"/>
      <c r="JY75" s="161"/>
      <c r="JZ75" s="161"/>
      <c r="KA75" s="161"/>
      <c r="KB75" s="161"/>
      <c r="KC75" s="161"/>
      <c r="KD75" s="161"/>
      <c r="KE75" s="161"/>
      <c r="KF75" s="161"/>
      <c r="KG75" s="161"/>
      <c r="KH75" s="161"/>
      <c r="KI75" s="161"/>
      <c r="KJ75" s="161"/>
      <c r="KK75" s="161"/>
      <c r="KL75" s="161"/>
      <c r="KM75" s="161"/>
      <c r="KN75" s="161"/>
      <c r="KO75" s="161"/>
      <c r="KP75" s="161"/>
      <c r="KQ75" s="161"/>
      <c r="KR75" s="161"/>
      <c r="KS75" s="161"/>
      <c r="KT75" s="161"/>
      <c r="KU75" s="161"/>
      <c r="KV75" s="161"/>
      <c r="KW75" s="161"/>
      <c r="KX75" s="161"/>
      <c r="KY75" s="161"/>
      <c r="KZ75" s="161"/>
      <c r="LA75" s="161"/>
      <c r="LB75" s="161"/>
      <c r="LC75" s="161"/>
      <c r="LD75" s="161"/>
      <c r="LE75" s="161"/>
      <c r="LF75" s="161"/>
      <c r="LG75" s="161"/>
      <c r="LH75" s="161"/>
      <c r="LI75" s="161"/>
      <c r="LJ75" s="161"/>
      <c r="LK75" s="161"/>
      <c r="LL75" s="161"/>
      <c r="LM75" s="161"/>
      <c r="LN75" s="161"/>
      <c r="LO75" s="161"/>
      <c r="LP75" s="161"/>
      <c r="LQ75" s="161"/>
      <c r="LR75" s="161"/>
      <c r="LS75" s="161"/>
      <c r="LT75" s="161"/>
      <c r="LU75" s="161"/>
      <c r="LV75" s="161"/>
      <c r="LW75" s="161"/>
      <c r="LX75" s="161"/>
      <c r="LY75" s="161"/>
      <c r="LZ75" s="161"/>
      <c r="MA75" s="161"/>
      <c r="MB75" s="161"/>
      <c r="MC75" s="161"/>
      <c r="MD75" s="161"/>
      <c r="ME75" s="161"/>
      <c r="MF75" s="161"/>
      <c r="MG75" s="161"/>
      <c r="MH75" s="161"/>
      <c r="MI75" s="161"/>
      <c r="MJ75" s="161"/>
      <c r="MK75" s="161"/>
      <c r="ML75" s="161"/>
      <c r="MM75" s="161"/>
      <c r="MN75" s="161"/>
      <c r="MO75" s="161"/>
      <c r="MP75" s="161"/>
      <c r="MQ75" s="161"/>
      <c r="MR75" s="161"/>
      <c r="MS75" s="161"/>
      <c r="MT75" s="161"/>
      <c r="MU75" s="161"/>
      <c r="MV75" s="161"/>
      <c r="MW75" s="161"/>
      <c r="MX75" s="161"/>
      <c r="MY75" s="161"/>
      <c r="MZ75" s="161"/>
      <c r="NA75" s="161"/>
      <c r="NB75" s="161"/>
      <c r="NC75" s="161"/>
      <c r="ND75" s="161"/>
      <c r="NE75" s="161"/>
      <c r="NF75" s="161"/>
      <c r="NG75" s="161"/>
      <c r="NH75" s="161"/>
      <c r="NI75" s="161"/>
      <c r="NJ75" s="161"/>
      <c r="NK75" s="161"/>
      <c r="NL75" s="161"/>
      <c r="NM75" s="161"/>
      <c r="NN75" s="161"/>
      <c r="NO75" s="161"/>
      <c r="NP75" s="161"/>
      <c r="NQ75" s="161"/>
      <c r="NR75" s="161"/>
      <c r="NS75" s="161"/>
      <c r="NT75" s="161"/>
      <c r="NU75" s="161"/>
      <c r="NV75" s="161"/>
      <c r="NW75" s="161"/>
      <c r="NX75" s="161"/>
      <c r="NY75" s="161"/>
      <c r="NZ75" s="161"/>
      <c r="OA75" s="161"/>
      <c r="OB75" s="161"/>
      <c r="OC75" s="161"/>
      <c r="OD75" s="161"/>
      <c r="OE75" s="161"/>
      <c r="OF75" s="161"/>
      <c r="OG75" s="161"/>
      <c r="OH75" s="161"/>
      <c r="OI75" s="161"/>
      <c r="OJ75" s="161"/>
      <c r="OK75" s="161"/>
      <c r="OL75" s="161"/>
      <c r="OM75" s="161"/>
      <c r="ON75" s="161"/>
      <c r="OO75" s="161"/>
      <c r="OP75" s="161"/>
      <c r="OQ75" s="161"/>
      <c r="OR75" s="161"/>
      <c r="OS75" s="161"/>
      <c r="OT75" s="161"/>
      <c r="OU75" s="161"/>
      <c r="OV75" s="161"/>
      <c r="OW75" s="161"/>
      <c r="OX75" s="161"/>
      <c r="OY75" s="161"/>
      <c r="OZ75" s="161"/>
      <c r="PA75" s="161"/>
      <c r="PB75" s="161"/>
      <c r="PC75" s="161"/>
      <c r="PD75" s="161"/>
      <c r="PE75" s="161"/>
      <c r="PF75" s="161"/>
      <c r="PG75" s="161"/>
      <c r="PH75" s="161"/>
      <c r="PI75" s="161"/>
      <c r="PJ75" s="161"/>
      <c r="PK75" s="161"/>
      <c r="PL75" s="161"/>
      <c r="PM75" s="161"/>
      <c r="PN75" s="161"/>
      <c r="PO75" s="161"/>
      <c r="PP75" s="161"/>
      <c r="PQ75" s="161"/>
      <c r="PR75" s="161"/>
      <c r="PS75" s="161"/>
      <c r="PT75" s="161"/>
      <c r="PU75" s="161"/>
      <c r="PV75" s="161"/>
      <c r="PW75" s="161"/>
      <c r="PX75" s="161"/>
      <c r="PY75" s="161"/>
      <c r="PZ75" s="161"/>
      <c r="QA75" s="161"/>
      <c r="QB75" s="161"/>
      <c r="QC75" s="161"/>
      <c r="QD75" s="161"/>
      <c r="QE75" s="161"/>
      <c r="QF75" s="161"/>
      <c r="QG75" s="161"/>
      <c r="QH75" s="161"/>
      <c r="QI75" s="161"/>
      <c r="QJ75" s="161"/>
      <c r="QK75" s="161"/>
      <c r="QL75" s="161"/>
      <c r="QM75" s="161"/>
      <c r="QN75" s="161"/>
      <c r="QO75" s="161"/>
      <c r="QP75" s="161"/>
      <c r="QQ75" s="161"/>
      <c r="QR75" s="161"/>
      <c r="QS75" s="161"/>
      <c r="QT75" s="161"/>
      <c r="QU75" s="161"/>
      <c r="QV75" s="161"/>
      <c r="QW75" s="161"/>
      <c r="QX75" s="161"/>
      <c r="QY75" s="161"/>
      <c r="QZ75" s="161"/>
      <c r="RA75" s="161"/>
      <c r="RB75" s="161"/>
      <c r="RC75" s="161"/>
      <c r="RD75" s="161"/>
      <c r="RE75" s="161"/>
      <c r="RF75" s="161"/>
      <c r="RG75" s="161"/>
      <c r="RH75" s="161"/>
      <c r="RI75" s="161"/>
      <c r="RJ75" s="161"/>
      <c r="RK75" s="161"/>
      <c r="RL75" s="161"/>
      <c r="RM75" s="161"/>
      <c r="RN75" s="161"/>
      <c r="RO75" s="161"/>
      <c r="RP75" s="161"/>
      <c r="RQ75" s="161"/>
      <c r="RR75" s="161"/>
      <c r="RS75" s="161"/>
      <c r="RT75" s="161"/>
      <c r="RU75" s="161"/>
      <c r="RV75" s="161"/>
      <c r="RW75" s="161"/>
      <c r="RX75" s="161"/>
      <c r="RY75" s="161"/>
      <c r="RZ75" s="161"/>
      <c r="SA75" s="161"/>
      <c r="SB75" s="161"/>
      <c r="SC75" s="161"/>
      <c r="SD75" s="161"/>
      <c r="SE75" s="161"/>
      <c r="SF75" s="161"/>
      <c r="SG75" s="161"/>
      <c r="SH75" s="161"/>
      <c r="SI75" s="161"/>
      <c r="SJ75" s="161"/>
      <c r="SK75" s="161"/>
      <c r="SL75" s="161"/>
      <c r="SM75" s="161"/>
      <c r="SN75" s="161"/>
      <c r="SO75" s="161"/>
      <c r="SP75" s="161"/>
      <c r="SQ75" s="161"/>
      <c r="SR75" s="161"/>
      <c r="SS75" s="161"/>
      <c r="ST75" s="161"/>
      <c r="SU75" s="161"/>
      <c r="SV75" s="161"/>
      <c r="SW75" s="161"/>
      <c r="SX75" s="161"/>
      <c r="SY75" s="161"/>
      <c r="SZ75" s="161"/>
      <c r="TA75" s="161"/>
      <c r="TB75" s="161"/>
      <c r="TC75" s="161"/>
      <c r="TD75" s="161"/>
      <c r="TE75" s="161"/>
      <c r="TF75" s="161"/>
      <c r="TG75" s="161"/>
      <c r="TH75" s="161"/>
      <c r="TI75" s="161"/>
      <c r="TJ75" s="161"/>
      <c r="TK75" s="161"/>
      <c r="TL75" s="161"/>
      <c r="TM75" s="161"/>
      <c r="TN75" s="161"/>
      <c r="TO75" s="161"/>
      <c r="TP75" s="161"/>
      <c r="TQ75" s="161"/>
      <c r="TR75" s="161"/>
      <c r="TS75" s="161"/>
      <c r="TT75" s="161"/>
      <c r="TU75" s="161"/>
      <c r="TV75" s="161"/>
      <c r="TW75" s="161"/>
      <c r="TX75" s="161"/>
      <c r="TY75" s="161"/>
      <c r="TZ75" s="161"/>
      <c r="UA75" s="161"/>
      <c r="UB75" s="161"/>
      <c r="UC75" s="161"/>
      <c r="UD75" s="161"/>
      <c r="UE75" s="161"/>
      <c r="UF75" s="161"/>
      <c r="UG75" s="161"/>
      <c r="UH75" s="161"/>
      <c r="UI75" s="161"/>
      <c r="UJ75" s="161"/>
      <c r="UK75" s="161"/>
      <c r="UL75" s="161"/>
      <c r="UM75" s="161"/>
      <c r="UN75" s="161"/>
      <c r="UO75" s="161"/>
      <c r="UP75" s="161"/>
      <c r="UQ75" s="161"/>
      <c r="UR75" s="161"/>
      <c r="US75" s="161"/>
      <c r="UT75" s="161"/>
      <c r="UU75" s="161"/>
      <c r="UV75" s="161"/>
      <c r="UW75" s="161"/>
      <c r="UX75" s="161"/>
      <c r="UY75" s="161"/>
      <c r="UZ75" s="161"/>
      <c r="VA75" s="161"/>
      <c r="VB75" s="161"/>
      <c r="VC75" s="161"/>
      <c r="VD75" s="161"/>
      <c r="VE75" s="161"/>
      <c r="VF75" s="161"/>
      <c r="VG75" s="161"/>
      <c r="VH75" s="161"/>
      <c r="VI75" s="161"/>
      <c r="VJ75" s="161"/>
      <c r="VK75" s="161"/>
      <c r="VL75" s="161"/>
      <c r="VM75" s="161"/>
      <c r="VN75" s="161"/>
      <c r="VO75" s="161"/>
      <c r="VP75" s="161"/>
      <c r="VQ75" s="161"/>
      <c r="VR75" s="161"/>
      <c r="VS75" s="161"/>
      <c r="VT75" s="161"/>
      <c r="VU75" s="161"/>
      <c r="VV75" s="161"/>
      <c r="VW75" s="161"/>
      <c r="VX75" s="161"/>
      <c r="VY75" s="161"/>
      <c r="VZ75" s="161"/>
      <c r="WA75" s="161"/>
      <c r="WB75" s="161"/>
      <c r="WC75" s="161"/>
      <c r="WD75" s="161"/>
      <c r="WE75" s="161"/>
      <c r="WF75" s="161"/>
      <c r="WG75" s="161"/>
      <c r="WH75" s="161"/>
      <c r="WI75" s="161"/>
      <c r="WJ75" s="161"/>
      <c r="WK75" s="161"/>
      <c r="WL75" s="161"/>
      <c r="WM75" s="161"/>
      <c r="WN75" s="161"/>
      <c r="WO75" s="161"/>
      <c r="WP75" s="161"/>
      <c r="WQ75" s="161"/>
      <c r="WR75" s="161"/>
      <c r="WS75" s="161"/>
      <c r="WT75" s="161"/>
      <c r="WU75" s="161"/>
      <c r="WV75" s="161"/>
      <c r="WW75" s="161"/>
      <c r="WX75" s="161"/>
      <c r="WY75" s="161"/>
      <c r="WZ75" s="161"/>
      <c r="XA75" s="161"/>
      <c r="XB75" s="161"/>
      <c r="XC75" s="161"/>
      <c r="XD75" s="161"/>
      <c r="XE75" s="161"/>
      <c r="XF75" s="161"/>
      <c r="XG75" s="161"/>
      <c r="XH75" s="161"/>
      <c r="XI75" s="161"/>
      <c r="XJ75" s="161"/>
      <c r="XK75" s="161"/>
      <c r="XL75" s="161"/>
      <c r="XM75" s="161"/>
      <c r="XN75" s="161"/>
      <c r="XO75" s="161"/>
      <c r="XP75" s="161"/>
      <c r="XQ75" s="161"/>
      <c r="XR75" s="161"/>
      <c r="XS75" s="161"/>
      <c r="XT75" s="161"/>
      <c r="XU75" s="161"/>
      <c r="XV75" s="161"/>
      <c r="XW75" s="161"/>
      <c r="XX75" s="161"/>
      <c r="XY75" s="161"/>
      <c r="XZ75" s="161"/>
      <c r="YA75" s="161"/>
      <c r="YB75" s="161"/>
      <c r="YC75" s="161"/>
      <c r="YD75" s="161"/>
      <c r="YE75" s="161"/>
      <c r="YF75" s="161"/>
      <c r="YG75" s="161"/>
      <c r="YH75" s="161"/>
      <c r="YI75" s="161"/>
      <c r="YJ75" s="161"/>
      <c r="YK75" s="161"/>
      <c r="YL75" s="161"/>
      <c r="YM75" s="161"/>
      <c r="YN75" s="161"/>
      <c r="YO75" s="161"/>
      <c r="YP75" s="161"/>
      <c r="YQ75" s="161"/>
      <c r="YR75" s="161"/>
      <c r="YS75" s="161"/>
      <c r="YT75" s="161"/>
      <c r="YU75" s="161"/>
      <c r="YV75" s="161"/>
      <c r="YW75" s="161"/>
      <c r="YX75" s="161"/>
      <c r="YY75" s="161"/>
      <c r="YZ75" s="161"/>
      <c r="ZA75" s="161"/>
      <c r="ZB75" s="161"/>
      <c r="ZC75" s="161"/>
      <c r="ZD75" s="161"/>
      <c r="ZE75" s="161"/>
      <c r="ZF75" s="161"/>
      <c r="ZG75" s="161"/>
      <c r="ZH75" s="161"/>
      <c r="ZI75" s="161"/>
      <c r="ZJ75" s="161"/>
      <c r="ZK75" s="161"/>
      <c r="ZL75" s="161"/>
      <c r="ZM75" s="161"/>
      <c r="ZN75" s="161"/>
      <c r="ZO75" s="161"/>
      <c r="ZP75" s="161"/>
      <c r="ZQ75" s="161"/>
      <c r="ZR75" s="161"/>
      <c r="ZS75" s="161"/>
      <c r="ZT75" s="161"/>
      <c r="ZU75" s="161"/>
      <c r="ZV75" s="161"/>
      <c r="ZW75" s="161"/>
      <c r="ZX75" s="161"/>
      <c r="ZY75" s="161"/>
      <c r="ZZ75" s="161"/>
      <c r="AAA75" s="161"/>
      <c r="AAB75" s="161"/>
      <c r="AAC75" s="161"/>
      <c r="AAD75" s="161"/>
      <c r="AAE75" s="161"/>
      <c r="AAF75" s="161"/>
      <c r="AAG75" s="161"/>
      <c r="AAH75" s="161"/>
      <c r="AAI75" s="161"/>
      <c r="AAJ75" s="161"/>
      <c r="AAK75" s="161"/>
      <c r="AAL75" s="161"/>
      <c r="AAM75" s="161"/>
      <c r="AAN75" s="161"/>
      <c r="AAO75" s="161"/>
      <c r="AAP75" s="161"/>
      <c r="AAQ75" s="161"/>
      <c r="AAR75" s="161"/>
      <c r="AAS75" s="161"/>
      <c r="AAT75" s="161"/>
      <c r="AAU75" s="161"/>
      <c r="AAV75" s="161"/>
      <c r="AAW75" s="161"/>
      <c r="AAX75" s="161"/>
      <c r="AAY75" s="161"/>
      <c r="AAZ75" s="161"/>
      <c r="ABA75" s="161"/>
      <c r="ABB75" s="161"/>
      <c r="ABC75" s="161"/>
      <c r="ABD75" s="161"/>
      <c r="ABE75" s="161"/>
      <c r="ABF75" s="161"/>
      <c r="ABG75" s="161"/>
      <c r="ABH75" s="161"/>
      <c r="ABI75" s="161"/>
      <c r="ABJ75" s="161"/>
      <c r="ABK75" s="161"/>
      <c r="ABL75" s="161"/>
      <c r="ABM75" s="161"/>
      <c r="ABN75" s="161"/>
      <c r="ABO75" s="161"/>
      <c r="ABP75" s="161"/>
      <c r="ABQ75" s="161"/>
      <c r="ABR75" s="161"/>
      <c r="ABS75" s="161"/>
      <c r="ABT75" s="161"/>
      <c r="ABU75" s="161"/>
      <c r="ABV75" s="161"/>
      <c r="ABW75" s="161"/>
      <c r="ABX75" s="161"/>
      <c r="ABY75" s="161"/>
      <c r="ABZ75" s="161"/>
      <c r="ACA75" s="161"/>
      <c r="ACB75" s="161"/>
      <c r="ACC75" s="161"/>
      <c r="ACD75" s="161"/>
      <c r="ACE75" s="161"/>
      <c r="ACF75" s="161"/>
      <c r="ACG75" s="161"/>
      <c r="ACH75" s="161"/>
      <c r="ACI75" s="161"/>
      <c r="ACJ75" s="161"/>
      <c r="ACK75" s="161"/>
      <c r="ACL75" s="161"/>
      <c r="ACM75" s="161"/>
      <c r="ACN75" s="161"/>
      <c r="ACO75" s="161"/>
      <c r="ACP75" s="161"/>
      <c r="ACQ75" s="161"/>
      <c r="ACR75" s="161"/>
      <c r="ACS75" s="161"/>
      <c r="ACT75" s="161"/>
      <c r="ACU75" s="161"/>
      <c r="ACV75" s="161"/>
      <c r="ACW75" s="161"/>
      <c r="ACX75" s="161"/>
      <c r="ACY75" s="161"/>
      <c r="ACZ75" s="161"/>
      <c r="ADA75" s="161"/>
      <c r="ADB75" s="161"/>
      <c r="ADC75" s="161"/>
      <c r="ADD75" s="161"/>
      <c r="ADE75" s="161"/>
      <c r="ADF75" s="161"/>
      <c r="ADG75" s="161"/>
      <c r="ADH75" s="161"/>
      <c r="ADI75" s="161"/>
      <c r="ADJ75" s="161"/>
      <c r="ADK75" s="161"/>
      <c r="ADL75" s="161"/>
      <c r="ADM75" s="161"/>
      <c r="ADN75" s="161"/>
      <c r="ADO75" s="161"/>
      <c r="ADP75" s="161"/>
      <c r="ADQ75" s="161"/>
      <c r="ADR75" s="161"/>
      <c r="ADS75" s="161"/>
      <c r="ADT75" s="161"/>
      <c r="ADU75" s="161"/>
      <c r="ADV75" s="161"/>
      <c r="ADW75" s="161"/>
      <c r="ADX75" s="161"/>
      <c r="ADY75" s="161"/>
      <c r="ADZ75" s="161"/>
      <c r="AEA75" s="161"/>
      <c r="AEB75" s="161"/>
      <c r="AEC75" s="161"/>
      <c r="AED75" s="161"/>
      <c r="AEE75" s="161"/>
      <c r="AEF75" s="161"/>
      <c r="AEG75" s="161"/>
      <c r="AEH75" s="161"/>
      <c r="AEI75" s="161"/>
      <c r="AEJ75" s="161"/>
      <c r="AEK75" s="161"/>
      <c r="AEL75" s="161"/>
      <c r="AEM75" s="161"/>
      <c r="AEN75" s="161"/>
      <c r="AEO75" s="161"/>
      <c r="AEP75" s="161"/>
      <c r="AEQ75" s="161"/>
      <c r="AER75" s="161"/>
      <c r="AES75" s="161"/>
      <c r="AET75" s="161"/>
      <c r="AEU75" s="161"/>
      <c r="AEV75" s="161"/>
      <c r="AEW75" s="161"/>
      <c r="AEX75" s="161"/>
      <c r="AEY75" s="161"/>
      <c r="AEZ75" s="161"/>
      <c r="AFA75" s="161"/>
      <c r="AFB75" s="161"/>
      <c r="AFC75" s="161"/>
      <c r="AFD75" s="161"/>
      <c r="AFE75" s="161"/>
      <c r="AFF75" s="161"/>
      <c r="AFG75" s="161"/>
      <c r="AFH75" s="161"/>
      <c r="AFI75" s="161"/>
      <c r="AFJ75" s="161"/>
      <c r="AFK75" s="161"/>
      <c r="AFL75" s="161"/>
      <c r="AFM75" s="161"/>
      <c r="AFN75" s="161"/>
      <c r="AFO75" s="161"/>
      <c r="AFP75" s="161"/>
      <c r="AFQ75" s="161"/>
      <c r="AFR75" s="161"/>
      <c r="AFS75" s="161"/>
      <c r="AFT75" s="161"/>
      <c r="AFU75" s="161"/>
      <c r="AFV75" s="161"/>
      <c r="AFW75" s="161"/>
      <c r="AFX75" s="161"/>
      <c r="AFY75" s="161"/>
      <c r="AFZ75" s="161"/>
      <c r="AGA75" s="161"/>
      <c r="AGB75" s="161"/>
      <c r="AGC75" s="161"/>
      <c r="AGD75" s="161"/>
      <c r="AGE75" s="161"/>
      <c r="AGF75" s="161"/>
      <c r="AGG75" s="161"/>
      <c r="AGH75" s="161"/>
      <c r="AGI75" s="161"/>
      <c r="AGJ75" s="161"/>
      <c r="AGK75" s="161"/>
      <c r="AGL75" s="161"/>
      <c r="AGM75" s="161"/>
      <c r="AGN75" s="161"/>
      <c r="AGO75" s="161"/>
      <c r="AGP75" s="161"/>
      <c r="AGQ75" s="161"/>
      <c r="AGR75" s="161"/>
      <c r="AGS75" s="161"/>
      <c r="AGT75" s="161"/>
      <c r="AGU75" s="161"/>
      <c r="AGV75" s="161"/>
      <c r="AGW75" s="161"/>
      <c r="AGX75" s="161"/>
      <c r="AGY75" s="161"/>
      <c r="AGZ75" s="161"/>
      <c r="AHA75" s="161"/>
      <c r="AHB75" s="161"/>
      <c r="AHC75" s="161"/>
      <c r="AHD75" s="161"/>
      <c r="AHE75" s="161"/>
      <c r="AHF75" s="161"/>
      <c r="AHG75" s="161"/>
      <c r="AHH75" s="161"/>
      <c r="AHI75" s="161"/>
      <c r="AHJ75" s="161"/>
      <c r="AHK75" s="161"/>
      <c r="AHL75" s="161"/>
      <c r="AHM75" s="161"/>
      <c r="AHN75" s="161"/>
      <c r="AHO75" s="161"/>
      <c r="AHP75" s="161"/>
      <c r="AHQ75" s="161"/>
      <c r="AHR75" s="161"/>
      <c r="AHS75" s="161"/>
      <c r="AHT75" s="161"/>
      <c r="AHU75" s="161"/>
      <c r="AHV75" s="161"/>
      <c r="AHW75" s="161"/>
      <c r="AHX75" s="161"/>
      <c r="AHY75" s="161"/>
      <c r="AHZ75" s="161"/>
      <c r="AIA75" s="161"/>
      <c r="AIB75" s="161"/>
      <c r="AIC75" s="161"/>
      <c r="AID75" s="161"/>
      <c r="AIE75" s="161"/>
      <c r="AIF75" s="161"/>
      <c r="AIG75" s="161"/>
      <c r="AIH75" s="161"/>
      <c r="AII75" s="161"/>
      <c r="AIJ75" s="161"/>
      <c r="AIK75" s="161"/>
      <c r="AIL75" s="161"/>
      <c r="AIM75" s="161"/>
      <c r="AIN75" s="161"/>
      <c r="AIO75" s="161"/>
      <c r="AIP75" s="161"/>
      <c r="AIQ75" s="161"/>
      <c r="AIR75" s="161"/>
      <c r="AIS75" s="161"/>
      <c r="AIT75" s="161"/>
      <c r="AIU75" s="161"/>
      <c r="AIV75" s="161"/>
      <c r="AIW75" s="161"/>
      <c r="AIX75" s="161"/>
      <c r="AIY75" s="161"/>
      <c r="AIZ75" s="161"/>
      <c r="AJA75" s="161"/>
      <c r="AJB75" s="161"/>
      <c r="AJC75" s="161"/>
      <c r="AJD75" s="161"/>
      <c r="AJE75" s="161"/>
      <c r="AJF75" s="161"/>
      <c r="AJG75" s="161"/>
      <c r="AJH75" s="161"/>
      <c r="AJI75" s="161"/>
      <c r="AJJ75" s="161"/>
      <c r="AJK75" s="161"/>
      <c r="AJL75" s="161"/>
      <c r="AJM75" s="161"/>
      <c r="AJN75" s="161"/>
      <c r="AJO75" s="161"/>
      <c r="AJP75" s="161"/>
      <c r="AJQ75" s="161"/>
      <c r="AJR75" s="161"/>
      <c r="AJS75" s="161"/>
      <c r="AJT75" s="161"/>
      <c r="AJU75" s="161"/>
      <c r="AJV75" s="161"/>
      <c r="AJW75" s="161"/>
      <c r="AJX75" s="161"/>
      <c r="AJY75" s="161"/>
      <c r="AJZ75" s="161"/>
      <c r="AKA75" s="161"/>
      <c r="AKB75" s="161"/>
      <c r="AKC75" s="161"/>
      <c r="AKD75" s="161"/>
      <c r="AKE75" s="161"/>
      <c r="AKF75" s="161"/>
      <c r="AKG75" s="161"/>
      <c r="AKH75" s="161"/>
      <c r="AKI75" s="161"/>
      <c r="AKJ75" s="161"/>
      <c r="AKK75" s="161"/>
      <c r="AKL75" s="161"/>
      <c r="AKM75" s="161"/>
      <c r="AKN75" s="161"/>
      <c r="AKO75" s="161"/>
      <c r="AKP75" s="161"/>
      <c r="AKQ75" s="161"/>
      <c r="AKR75" s="161"/>
      <c r="AKS75" s="161"/>
      <c r="AKT75" s="161"/>
      <c r="AKU75" s="161"/>
      <c r="AKV75" s="161"/>
      <c r="AKW75" s="161"/>
      <c r="AKX75" s="161"/>
      <c r="AKY75" s="161"/>
      <c r="AKZ75" s="161"/>
      <c r="ALA75" s="161"/>
      <c r="ALB75" s="161"/>
      <c r="ALC75" s="161"/>
      <c r="ALD75" s="161"/>
      <c r="ALE75" s="161"/>
      <c r="ALF75" s="161"/>
      <c r="ALG75" s="161"/>
      <c r="ALH75" s="161"/>
      <c r="ALI75" s="161"/>
      <c r="ALJ75" s="161"/>
      <c r="ALK75" s="161"/>
      <c r="ALL75" s="161"/>
      <c r="ALM75" s="161"/>
      <c r="ALN75" s="161"/>
      <c r="ALO75" s="161"/>
      <c r="ALP75" s="161"/>
      <c r="ALQ75" s="161"/>
      <c r="ALR75" s="161"/>
      <c r="ALS75" s="161"/>
      <c r="ALT75" s="161"/>
      <c r="ALU75" s="161"/>
      <c r="ALV75" s="161"/>
      <c r="ALW75" s="161"/>
      <c r="ALX75" s="161"/>
      <c r="ALY75" s="161"/>
      <c r="ALZ75" s="161"/>
      <c r="AMA75" s="161"/>
      <c r="AMB75" s="161"/>
      <c r="AMC75" s="161"/>
      <c r="AMD75" s="161"/>
      <c r="AME75" s="161"/>
      <c r="AMF75" s="161"/>
      <c r="AMG75" s="161"/>
      <c r="AMH75" s="161"/>
      <c r="AMI75" s="161"/>
    </row>
    <row r="76" spans="1:2686" s="163" customFormat="1" x14ac:dyDescent="0.25">
      <c r="A76" s="16" t="s">
        <v>347</v>
      </c>
      <c r="B76" s="14" t="s">
        <v>349</v>
      </c>
      <c r="C76" s="14" t="s">
        <v>67</v>
      </c>
      <c r="D76" s="139">
        <v>6450</v>
      </c>
      <c r="E76" s="139" t="s">
        <v>1241</v>
      </c>
      <c r="F76" s="139" t="s">
        <v>1242</v>
      </c>
      <c r="G76" s="14" t="s">
        <v>1016</v>
      </c>
      <c r="H76" s="160" t="s">
        <v>1017</v>
      </c>
      <c r="I76" s="14" t="s">
        <v>1016</v>
      </c>
      <c r="J76" s="160" t="s">
        <v>1017</v>
      </c>
      <c r="K76" s="14"/>
      <c r="L76" s="14"/>
      <c r="M76" s="14"/>
      <c r="N76" s="14" t="s">
        <v>29</v>
      </c>
      <c r="O76" s="14"/>
      <c r="P76" s="14"/>
      <c r="Q76" s="14"/>
      <c r="R76" s="14"/>
      <c r="S76" s="14"/>
      <c r="T76" s="14"/>
      <c r="U76" s="14"/>
      <c r="V76" s="14"/>
      <c r="W76" s="14"/>
      <c r="X76" s="14"/>
      <c r="Y76" s="14"/>
      <c r="Z76" s="14"/>
      <c r="AA76" s="161"/>
      <c r="AB76" s="161"/>
      <c r="AC76" s="161"/>
      <c r="AD76" s="161"/>
      <c r="AE76" s="161"/>
      <c r="AF76" s="161"/>
      <c r="AG76" s="161"/>
      <c r="AH76" s="161"/>
      <c r="AI76" s="161"/>
      <c r="AJ76" s="161"/>
      <c r="AK76" s="161"/>
      <c r="AL76" s="161"/>
      <c r="AM76" s="161"/>
      <c r="AN76" s="161"/>
      <c r="AO76" s="161"/>
      <c r="AP76" s="161"/>
      <c r="AQ76" s="161"/>
      <c r="AR76" s="161"/>
      <c r="AS76" s="161"/>
      <c r="AT76" s="161"/>
      <c r="AU76" s="161"/>
      <c r="AV76" s="161"/>
      <c r="AW76" s="161"/>
      <c r="AX76" s="161"/>
      <c r="AY76" s="161"/>
      <c r="AZ76" s="161"/>
      <c r="BA76" s="161"/>
      <c r="BB76" s="161"/>
      <c r="BC76" s="161"/>
      <c r="BD76" s="161"/>
      <c r="BE76" s="161"/>
      <c r="BF76" s="161"/>
      <c r="BG76" s="161"/>
      <c r="BH76" s="161"/>
      <c r="BI76" s="161"/>
      <c r="BJ76" s="161"/>
      <c r="BK76" s="161"/>
      <c r="BL76" s="161"/>
      <c r="BM76" s="161"/>
      <c r="BN76" s="161"/>
      <c r="BO76" s="161"/>
      <c r="BP76" s="161"/>
      <c r="BQ76" s="161"/>
      <c r="BR76" s="161"/>
      <c r="BS76" s="161"/>
      <c r="BT76" s="161"/>
      <c r="BU76" s="161"/>
      <c r="BV76" s="161"/>
      <c r="BW76" s="161"/>
      <c r="BX76" s="161"/>
      <c r="BY76" s="161"/>
      <c r="BZ76" s="161"/>
      <c r="CA76" s="161"/>
      <c r="CB76" s="161"/>
      <c r="CC76" s="161"/>
      <c r="CD76" s="161"/>
      <c r="CE76" s="161"/>
      <c r="CF76" s="161"/>
      <c r="CG76" s="161"/>
      <c r="CH76" s="161"/>
      <c r="CI76" s="161"/>
      <c r="CJ76" s="161"/>
      <c r="CK76" s="161"/>
      <c r="CL76" s="161"/>
      <c r="CM76" s="161"/>
      <c r="CN76" s="161"/>
      <c r="CO76" s="161"/>
      <c r="CP76" s="161"/>
      <c r="CQ76" s="161"/>
      <c r="CR76" s="161"/>
      <c r="CS76" s="161"/>
      <c r="CT76" s="161"/>
      <c r="CU76" s="161"/>
      <c r="CV76" s="161"/>
      <c r="CW76" s="161"/>
      <c r="CX76" s="161"/>
      <c r="CY76" s="161"/>
      <c r="CZ76" s="161"/>
      <c r="DA76" s="161"/>
      <c r="DB76" s="161"/>
      <c r="DC76" s="161"/>
      <c r="DD76" s="161"/>
      <c r="DE76" s="161"/>
      <c r="DF76" s="161"/>
      <c r="DG76" s="161"/>
      <c r="DH76" s="161"/>
      <c r="DI76" s="161"/>
      <c r="DJ76" s="161"/>
      <c r="DK76" s="161"/>
      <c r="DL76" s="161"/>
      <c r="DM76" s="161"/>
      <c r="DN76" s="161"/>
      <c r="DO76" s="161"/>
      <c r="DP76" s="161"/>
      <c r="DQ76" s="161"/>
      <c r="DR76" s="161"/>
      <c r="DS76" s="161"/>
      <c r="DT76" s="161"/>
      <c r="DU76" s="161"/>
      <c r="DV76" s="161"/>
      <c r="DW76" s="161"/>
      <c r="DX76" s="161"/>
      <c r="DY76" s="161"/>
      <c r="DZ76" s="161"/>
      <c r="EA76" s="161"/>
      <c r="EB76" s="161"/>
      <c r="EC76" s="161"/>
      <c r="ED76" s="161"/>
      <c r="EE76" s="161"/>
      <c r="EF76" s="161"/>
      <c r="EG76" s="161"/>
      <c r="EH76" s="161"/>
      <c r="EI76" s="161"/>
      <c r="EJ76" s="161"/>
      <c r="EK76" s="161"/>
      <c r="EL76" s="161"/>
      <c r="EM76" s="161"/>
      <c r="EN76" s="161"/>
      <c r="EO76" s="161"/>
      <c r="EP76" s="161"/>
      <c r="EQ76" s="161"/>
      <c r="ER76" s="161"/>
      <c r="ES76" s="161"/>
      <c r="ET76" s="161"/>
      <c r="EU76" s="161"/>
      <c r="EV76" s="161"/>
      <c r="EW76" s="161"/>
      <c r="EX76" s="161"/>
      <c r="EY76" s="161"/>
      <c r="EZ76" s="161"/>
      <c r="FA76" s="161"/>
      <c r="FB76" s="161"/>
      <c r="FC76" s="161"/>
      <c r="FD76" s="161"/>
      <c r="FE76" s="161"/>
      <c r="FF76" s="161"/>
      <c r="FG76" s="161"/>
      <c r="FH76" s="161"/>
      <c r="FI76" s="161"/>
      <c r="FJ76" s="161"/>
      <c r="FK76" s="161"/>
      <c r="FL76" s="161"/>
      <c r="FM76" s="161"/>
      <c r="FN76" s="161"/>
      <c r="FO76" s="161"/>
      <c r="FP76" s="161"/>
      <c r="FQ76" s="161"/>
      <c r="FR76" s="161"/>
      <c r="FS76" s="161"/>
      <c r="FT76" s="161"/>
      <c r="FU76" s="161"/>
      <c r="FV76" s="161"/>
      <c r="FW76" s="161"/>
      <c r="FX76" s="161"/>
      <c r="FY76" s="161"/>
      <c r="FZ76" s="161"/>
      <c r="GA76" s="161"/>
      <c r="GB76" s="161"/>
      <c r="GC76" s="161"/>
      <c r="GD76" s="161"/>
      <c r="GE76" s="161"/>
      <c r="GF76" s="161"/>
      <c r="GG76" s="161"/>
      <c r="GH76" s="161"/>
      <c r="GI76" s="161"/>
      <c r="GJ76" s="161"/>
      <c r="GK76" s="161"/>
      <c r="GL76" s="161"/>
      <c r="GM76" s="161"/>
      <c r="GN76" s="161"/>
      <c r="GO76" s="161"/>
      <c r="GP76" s="161"/>
      <c r="GQ76" s="161"/>
      <c r="GR76" s="161"/>
      <c r="GS76" s="161"/>
      <c r="GT76" s="161"/>
      <c r="GU76" s="161"/>
      <c r="GV76" s="161"/>
      <c r="GW76" s="161"/>
      <c r="GX76" s="161"/>
      <c r="GY76" s="161"/>
      <c r="GZ76" s="161"/>
      <c r="HA76" s="161"/>
      <c r="HB76" s="161"/>
      <c r="HC76" s="161"/>
      <c r="HD76" s="161"/>
      <c r="HE76" s="161"/>
      <c r="HF76" s="161"/>
      <c r="HG76" s="161"/>
      <c r="HH76" s="161"/>
      <c r="HI76" s="161"/>
      <c r="HJ76" s="161"/>
      <c r="HK76" s="161"/>
      <c r="HL76" s="161"/>
      <c r="HM76" s="161"/>
      <c r="HN76" s="161"/>
      <c r="HO76" s="161"/>
      <c r="HP76" s="161"/>
      <c r="HQ76" s="161"/>
      <c r="HR76" s="161"/>
      <c r="HS76" s="161"/>
      <c r="HT76" s="161"/>
      <c r="HU76" s="161"/>
      <c r="HV76" s="161"/>
      <c r="HW76" s="161"/>
      <c r="HX76" s="161"/>
      <c r="HY76" s="161"/>
      <c r="HZ76" s="161"/>
      <c r="IA76" s="161"/>
      <c r="IB76" s="161"/>
      <c r="IC76" s="161"/>
      <c r="ID76" s="161"/>
      <c r="IE76" s="161"/>
      <c r="IF76" s="161"/>
      <c r="IG76" s="161"/>
      <c r="IH76" s="161"/>
      <c r="II76" s="161"/>
      <c r="IJ76" s="161"/>
      <c r="IK76" s="161"/>
      <c r="IL76" s="161"/>
      <c r="IM76" s="161"/>
      <c r="IN76" s="161"/>
      <c r="IO76" s="161"/>
      <c r="IP76" s="161"/>
      <c r="IQ76" s="161"/>
      <c r="IR76" s="161"/>
      <c r="IS76" s="161"/>
      <c r="IT76" s="161"/>
      <c r="IU76" s="161"/>
      <c r="IV76" s="161"/>
      <c r="IW76" s="161"/>
      <c r="IX76" s="161"/>
      <c r="IY76" s="161"/>
      <c r="IZ76" s="161"/>
      <c r="JA76" s="161"/>
      <c r="JB76" s="161"/>
      <c r="JC76" s="161"/>
      <c r="JD76" s="161"/>
      <c r="JE76" s="161"/>
      <c r="JF76" s="161"/>
      <c r="JG76" s="161"/>
      <c r="JH76" s="161"/>
      <c r="JI76" s="161"/>
      <c r="JJ76" s="161"/>
      <c r="JK76" s="161"/>
      <c r="JL76" s="161"/>
      <c r="JM76" s="161"/>
      <c r="JN76" s="161"/>
      <c r="JO76" s="161"/>
      <c r="JP76" s="161"/>
      <c r="JQ76" s="161"/>
      <c r="JR76" s="161"/>
      <c r="JS76" s="161"/>
      <c r="JT76" s="161"/>
      <c r="JU76" s="161"/>
      <c r="JV76" s="161"/>
      <c r="JW76" s="161"/>
      <c r="JX76" s="161"/>
      <c r="JY76" s="161"/>
      <c r="JZ76" s="161"/>
      <c r="KA76" s="161"/>
      <c r="KB76" s="161"/>
      <c r="KC76" s="161"/>
      <c r="KD76" s="161"/>
      <c r="KE76" s="161"/>
      <c r="KF76" s="161"/>
      <c r="KG76" s="161"/>
      <c r="KH76" s="161"/>
      <c r="KI76" s="161"/>
      <c r="KJ76" s="161"/>
      <c r="KK76" s="161"/>
      <c r="KL76" s="161"/>
      <c r="KM76" s="161"/>
      <c r="KN76" s="161"/>
      <c r="KO76" s="161"/>
      <c r="KP76" s="161"/>
      <c r="KQ76" s="161"/>
      <c r="KR76" s="161"/>
      <c r="KS76" s="161"/>
      <c r="KT76" s="161"/>
      <c r="KU76" s="161"/>
      <c r="KV76" s="161"/>
      <c r="KW76" s="161"/>
      <c r="KX76" s="161"/>
      <c r="KY76" s="161"/>
      <c r="KZ76" s="161"/>
      <c r="LA76" s="161"/>
      <c r="LB76" s="161"/>
      <c r="LC76" s="161"/>
      <c r="LD76" s="161"/>
      <c r="LE76" s="161"/>
      <c r="LF76" s="161"/>
      <c r="LG76" s="161"/>
      <c r="LH76" s="161"/>
      <c r="LI76" s="161"/>
      <c r="LJ76" s="161"/>
      <c r="LK76" s="161"/>
      <c r="LL76" s="161"/>
      <c r="LM76" s="161"/>
      <c r="LN76" s="161"/>
      <c r="LO76" s="161"/>
      <c r="LP76" s="161"/>
      <c r="LQ76" s="161"/>
      <c r="LR76" s="161"/>
      <c r="LS76" s="161"/>
      <c r="LT76" s="161"/>
      <c r="LU76" s="161"/>
      <c r="LV76" s="161"/>
      <c r="LW76" s="161"/>
      <c r="LX76" s="161"/>
      <c r="LY76" s="161"/>
      <c r="LZ76" s="161"/>
      <c r="MA76" s="161"/>
      <c r="MB76" s="161"/>
      <c r="MC76" s="161"/>
      <c r="MD76" s="161"/>
      <c r="ME76" s="161"/>
      <c r="MF76" s="161"/>
      <c r="MG76" s="161"/>
      <c r="MH76" s="161"/>
      <c r="MI76" s="161"/>
      <c r="MJ76" s="161"/>
      <c r="MK76" s="161"/>
      <c r="ML76" s="161"/>
      <c r="MM76" s="161"/>
      <c r="MN76" s="161"/>
      <c r="MO76" s="161"/>
      <c r="MP76" s="161"/>
      <c r="MQ76" s="161"/>
      <c r="MR76" s="161"/>
      <c r="MS76" s="161"/>
      <c r="MT76" s="161"/>
      <c r="MU76" s="161"/>
      <c r="MV76" s="161"/>
      <c r="MW76" s="161"/>
      <c r="MX76" s="161"/>
      <c r="MY76" s="161"/>
      <c r="MZ76" s="161"/>
      <c r="NA76" s="161"/>
      <c r="NB76" s="161"/>
      <c r="NC76" s="161"/>
      <c r="ND76" s="161"/>
      <c r="NE76" s="161"/>
      <c r="NF76" s="161"/>
      <c r="NG76" s="161"/>
      <c r="NH76" s="161"/>
      <c r="NI76" s="161"/>
      <c r="NJ76" s="161"/>
      <c r="NK76" s="161"/>
      <c r="NL76" s="161"/>
      <c r="NM76" s="161"/>
      <c r="NN76" s="161"/>
      <c r="NO76" s="161"/>
      <c r="NP76" s="161"/>
      <c r="NQ76" s="161"/>
      <c r="NR76" s="161"/>
      <c r="NS76" s="161"/>
      <c r="NT76" s="161"/>
      <c r="NU76" s="161"/>
      <c r="NV76" s="161"/>
      <c r="NW76" s="161"/>
      <c r="NX76" s="161"/>
      <c r="NY76" s="161"/>
      <c r="NZ76" s="161"/>
      <c r="OA76" s="161"/>
      <c r="OB76" s="161"/>
      <c r="OC76" s="161"/>
      <c r="OD76" s="161"/>
      <c r="OE76" s="161"/>
      <c r="OF76" s="161"/>
      <c r="OG76" s="161"/>
      <c r="OH76" s="161"/>
      <c r="OI76" s="161"/>
      <c r="OJ76" s="161"/>
      <c r="OK76" s="161"/>
      <c r="OL76" s="161"/>
      <c r="OM76" s="161"/>
      <c r="ON76" s="161"/>
      <c r="OO76" s="161"/>
      <c r="OP76" s="161"/>
      <c r="OQ76" s="161"/>
      <c r="OR76" s="161"/>
      <c r="OS76" s="161"/>
      <c r="OT76" s="161"/>
      <c r="OU76" s="161"/>
      <c r="OV76" s="161"/>
      <c r="OW76" s="161"/>
      <c r="OX76" s="161"/>
      <c r="OY76" s="161"/>
      <c r="OZ76" s="161"/>
      <c r="PA76" s="161"/>
      <c r="PB76" s="161"/>
      <c r="PC76" s="161"/>
      <c r="PD76" s="161"/>
      <c r="PE76" s="161"/>
      <c r="PF76" s="161"/>
      <c r="PG76" s="161"/>
      <c r="PH76" s="161"/>
      <c r="PI76" s="161"/>
      <c r="PJ76" s="161"/>
      <c r="PK76" s="161"/>
      <c r="PL76" s="161"/>
      <c r="PM76" s="161"/>
      <c r="PN76" s="161"/>
      <c r="PO76" s="161"/>
      <c r="PP76" s="161"/>
      <c r="PQ76" s="161"/>
      <c r="PR76" s="161"/>
      <c r="PS76" s="161"/>
      <c r="PT76" s="161"/>
      <c r="PU76" s="161"/>
      <c r="PV76" s="161"/>
      <c r="PW76" s="161"/>
      <c r="PX76" s="161"/>
      <c r="PY76" s="161"/>
      <c r="PZ76" s="161"/>
      <c r="QA76" s="161"/>
      <c r="QB76" s="161"/>
      <c r="QC76" s="161"/>
      <c r="QD76" s="161"/>
      <c r="QE76" s="161"/>
      <c r="QF76" s="161"/>
      <c r="QG76" s="161"/>
      <c r="QH76" s="161"/>
      <c r="QI76" s="161"/>
      <c r="QJ76" s="161"/>
      <c r="QK76" s="161"/>
      <c r="QL76" s="161"/>
      <c r="QM76" s="161"/>
      <c r="QN76" s="161"/>
      <c r="QO76" s="161"/>
      <c r="QP76" s="161"/>
      <c r="QQ76" s="161"/>
      <c r="QR76" s="161"/>
      <c r="QS76" s="161"/>
      <c r="QT76" s="161"/>
      <c r="QU76" s="161"/>
      <c r="QV76" s="161"/>
      <c r="QW76" s="161"/>
      <c r="QX76" s="161"/>
      <c r="QY76" s="161"/>
      <c r="QZ76" s="161"/>
      <c r="RA76" s="161"/>
      <c r="RB76" s="161"/>
      <c r="RC76" s="161"/>
      <c r="RD76" s="161"/>
      <c r="RE76" s="161"/>
      <c r="RF76" s="161"/>
      <c r="RG76" s="161"/>
      <c r="RH76" s="161"/>
      <c r="RI76" s="161"/>
      <c r="RJ76" s="161"/>
      <c r="RK76" s="161"/>
      <c r="RL76" s="161"/>
      <c r="RM76" s="161"/>
      <c r="RN76" s="161"/>
      <c r="RO76" s="161"/>
      <c r="RP76" s="161"/>
      <c r="RQ76" s="161"/>
      <c r="RR76" s="161"/>
      <c r="RS76" s="161"/>
      <c r="RT76" s="161"/>
      <c r="RU76" s="161"/>
      <c r="RV76" s="161"/>
      <c r="RW76" s="161"/>
      <c r="RX76" s="161"/>
      <c r="RY76" s="161"/>
      <c r="RZ76" s="161"/>
      <c r="SA76" s="161"/>
      <c r="SB76" s="161"/>
      <c r="SC76" s="161"/>
      <c r="SD76" s="161"/>
      <c r="SE76" s="161"/>
      <c r="SF76" s="161"/>
      <c r="SG76" s="161"/>
      <c r="SH76" s="161"/>
      <c r="SI76" s="161"/>
      <c r="SJ76" s="161"/>
      <c r="SK76" s="161"/>
      <c r="SL76" s="161"/>
      <c r="SM76" s="161"/>
      <c r="SN76" s="161"/>
      <c r="SO76" s="161"/>
      <c r="SP76" s="161"/>
      <c r="SQ76" s="161"/>
      <c r="SR76" s="161"/>
      <c r="SS76" s="161"/>
      <c r="ST76" s="161"/>
      <c r="SU76" s="161"/>
      <c r="SV76" s="161"/>
      <c r="SW76" s="161"/>
      <c r="SX76" s="161"/>
      <c r="SY76" s="161"/>
      <c r="SZ76" s="161"/>
      <c r="TA76" s="161"/>
      <c r="TB76" s="161"/>
      <c r="TC76" s="161"/>
      <c r="TD76" s="161"/>
      <c r="TE76" s="161"/>
      <c r="TF76" s="161"/>
      <c r="TG76" s="161"/>
      <c r="TH76" s="161"/>
      <c r="TI76" s="161"/>
      <c r="TJ76" s="161"/>
      <c r="TK76" s="161"/>
      <c r="TL76" s="161"/>
      <c r="TM76" s="161"/>
      <c r="TN76" s="161"/>
      <c r="TO76" s="161"/>
      <c r="TP76" s="161"/>
      <c r="TQ76" s="161"/>
      <c r="TR76" s="161"/>
      <c r="TS76" s="161"/>
      <c r="TT76" s="161"/>
      <c r="TU76" s="161"/>
      <c r="TV76" s="161"/>
      <c r="TW76" s="161"/>
      <c r="TX76" s="161"/>
      <c r="TY76" s="161"/>
      <c r="TZ76" s="161"/>
      <c r="UA76" s="161"/>
      <c r="UB76" s="161"/>
      <c r="UC76" s="161"/>
      <c r="UD76" s="161"/>
      <c r="UE76" s="161"/>
      <c r="UF76" s="161"/>
      <c r="UG76" s="161"/>
      <c r="UH76" s="161"/>
      <c r="UI76" s="161"/>
      <c r="UJ76" s="161"/>
      <c r="UK76" s="161"/>
      <c r="UL76" s="161"/>
      <c r="UM76" s="161"/>
      <c r="UN76" s="161"/>
      <c r="UO76" s="161"/>
      <c r="UP76" s="161"/>
      <c r="UQ76" s="161"/>
      <c r="UR76" s="161"/>
      <c r="US76" s="161"/>
      <c r="UT76" s="161"/>
      <c r="UU76" s="161"/>
      <c r="UV76" s="161"/>
      <c r="UW76" s="161"/>
      <c r="UX76" s="161"/>
      <c r="UY76" s="161"/>
      <c r="UZ76" s="161"/>
      <c r="VA76" s="161"/>
      <c r="VB76" s="161"/>
      <c r="VC76" s="161"/>
      <c r="VD76" s="161"/>
      <c r="VE76" s="161"/>
      <c r="VF76" s="161"/>
      <c r="VG76" s="161"/>
      <c r="VH76" s="161"/>
      <c r="VI76" s="161"/>
      <c r="VJ76" s="161"/>
      <c r="VK76" s="161"/>
      <c r="VL76" s="161"/>
      <c r="VM76" s="161"/>
      <c r="VN76" s="161"/>
      <c r="VO76" s="161"/>
      <c r="VP76" s="161"/>
      <c r="VQ76" s="161"/>
      <c r="VR76" s="161"/>
      <c r="VS76" s="161"/>
      <c r="VT76" s="161"/>
      <c r="VU76" s="161"/>
      <c r="VV76" s="161"/>
      <c r="VW76" s="161"/>
      <c r="VX76" s="161"/>
      <c r="VY76" s="161"/>
      <c r="VZ76" s="161"/>
      <c r="WA76" s="161"/>
      <c r="WB76" s="161"/>
      <c r="WC76" s="161"/>
      <c r="WD76" s="161"/>
      <c r="WE76" s="161"/>
      <c r="WF76" s="161"/>
      <c r="WG76" s="161"/>
      <c r="WH76" s="161"/>
      <c r="WI76" s="161"/>
      <c r="WJ76" s="161"/>
      <c r="WK76" s="161"/>
      <c r="WL76" s="161"/>
      <c r="WM76" s="161"/>
      <c r="WN76" s="161"/>
      <c r="WO76" s="161"/>
      <c r="WP76" s="161"/>
      <c r="WQ76" s="161"/>
      <c r="WR76" s="161"/>
      <c r="WS76" s="161"/>
      <c r="WT76" s="161"/>
      <c r="WU76" s="161"/>
      <c r="WV76" s="161"/>
      <c r="WW76" s="161"/>
      <c r="WX76" s="161"/>
      <c r="WY76" s="161"/>
      <c r="WZ76" s="161"/>
      <c r="XA76" s="161"/>
      <c r="XB76" s="161"/>
      <c r="XC76" s="161"/>
      <c r="XD76" s="161"/>
      <c r="XE76" s="161"/>
      <c r="XF76" s="161"/>
      <c r="XG76" s="161"/>
      <c r="XH76" s="161"/>
      <c r="XI76" s="161"/>
      <c r="XJ76" s="161"/>
      <c r="XK76" s="161"/>
      <c r="XL76" s="161"/>
      <c r="XM76" s="161"/>
      <c r="XN76" s="161"/>
      <c r="XO76" s="161"/>
      <c r="XP76" s="161"/>
      <c r="XQ76" s="161"/>
      <c r="XR76" s="161"/>
      <c r="XS76" s="161"/>
      <c r="XT76" s="161"/>
      <c r="XU76" s="161"/>
      <c r="XV76" s="161"/>
      <c r="XW76" s="161"/>
      <c r="XX76" s="161"/>
      <c r="XY76" s="161"/>
      <c r="XZ76" s="161"/>
      <c r="YA76" s="161"/>
      <c r="YB76" s="161"/>
      <c r="YC76" s="161"/>
      <c r="YD76" s="161"/>
      <c r="YE76" s="161"/>
      <c r="YF76" s="161"/>
      <c r="YG76" s="161"/>
      <c r="YH76" s="161"/>
      <c r="YI76" s="161"/>
      <c r="YJ76" s="161"/>
      <c r="YK76" s="161"/>
      <c r="YL76" s="161"/>
      <c r="YM76" s="161"/>
      <c r="YN76" s="161"/>
      <c r="YO76" s="161"/>
      <c r="YP76" s="161"/>
      <c r="YQ76" s="161"/>
      <c r="YR76" s="161"/>
      <c r="YS76" s="161"/>
      <c r="YT76" s="161"/>
      <c r="YU76" s="161"/>
      <c r="YV76" s="161"/>
      <c r="YW76" s="161"/>
      <c r="YX76" s="161"/>
      <c r="YY76" s="161"/>
      <c r="YZ76" s="161"/>
      <c r="ZA76" s="161"/>
      <c r="ZB76" s="161"/>
      <c r="ZC76" s="161"/>
      <c r="ZD76" s="161"/>
      <c r="ZE76" s="161"/>
      <c r="ZF76" s="161"/>
      <c r="ZG76" s="161"/>
      <c r="ZH76" s="161"/>
      <c r="ZI76" s="161"/>
      <c r="ZJ76" s="161"/>
      <c r="ZK76" s="161"/>
      <c r="ZL76" s="161"/>
      <c r="ZM76" s="161"/>
      <c r="ZN76" s="161"/>
      <c r="ZO76" s="161"/>
      <c r="ZP76" s="161"/>
      <c r="ZQ76" s="161"/>
      <c r="ZR76" s="161"/>
      <c r="ZS76" s="161"/>
      <c r="ZT76" s="161"/>
      <c r="ZU76" s="161"/>
      <c r="ZV76" s="161"/>
      <c r="ZW76" s="161"/>
      <c r="ZX76" s="161"/>
      <c r="ZY76" s="161"/>
      <c r="ZZ76" s="161"/>
      <c r="AAA76" s="161"/>
      <c r="AAB76" s="161"/>
      <c r="AAC76" s="161"/>
      <c r="AAD76" s="161"/>
      <c r="AAE76" s="161"/>
      <c r="AAF76" s="161"/>
      <c r="AAG76" s="161"/>
      <c r="AAH76" s="161"/>
      <c r="AAI76" s="161"/>
      <c r="AAJ76" s="161"/>
      <c r="AAK76" s="161"/>
      <c r="AAL76" s="161"/>
      <c r="AAM76" s="161"/>
      <c r="AAN76" s="161"/>
      <c r="AAO76" s="161"/>
      <c r="AAP76" s="161"/>
      <c r="AAQ76" s="161"/>
      <c r="AAR76" s="161"/>
      <c r="AAS76" s="161"/>
      <c r="AAT76" s="161"/>
      <c r="AAU76" s="161"/>
      <c r="AAV76" s="161"/>
      <c r="AAW76" s="161"/>
      <c r="AAX76" s="161"/>
      <c r="AAY76" s="161"/>
      <c r="AAZ76" s="161"/>
      <c r="ABA76" s="161"/>
      <c r="ABB76" s="161"/>
      <c r="ABC76" s="161"/>
      <c r="ABD76" s="161"/>
      <c r="ABE76" s="161"/>
      <c r="ABF76" s="161"/>
      <c r="ABG76" s="161"/>
      <c r="ABH76" s="161"/>
      <c r="ABI76" s="161"/>
      <c r="ABJ76" s="161"/>
      <c r="ABK76" s="161"/>
      <c r="ABL76" s="161"/>
      <c r="ABM76" s="161"/>
      <c r="ABN76" s="161"/>
      <c r="ABO76" s="161"/>
      <c r="ABP76" s="161"/>
      <c r="ABQ76" s="161"/>
      <c r="ABR76" s="161"/>
      <c r="ABS76" s="161"/>
      <c r="ABT76" s="161"/>
      <c r="ABU76" s="161"/>
      <c r="ABV76" s="161"/>
      <c r="ABW76" s="161"/>
      <c r="ABX76" s="161"/>
      <c r="ABY76" s="161"/>
      <c r="ABZ76" s="161"/>
      <c r="ACA76" s="161"/>
      <c r="ACB76" s="161"/>
      <c r="ACC76" s="161"/>
      <c r="ACD76" s="161"/>
      <c r="ACE76" s="161"/>
      <c r="ACF76" s="161"/>
      <c r="ACG76" s="161"/>
      <c r="ACH76" s="161"/>
      <c r="ACI76" s="161"/>
      <c r="ACJ76" s="161"/>
      <c r="ACK76" s="161"/>
      <c r="ACL76" s="161"/>
      <c r="ACM76" s="161"/>
      <c r="ACN76" s="161"/>
      <c r="ACO76" s="161"/>
      <c r="ACP76" s="161"/>
      <c r="ACQ76" s="161"/>
      <c r="ACR76" s="161"/>
      <c r="ACS76" s="161"/>
      <c r="ACT76" s="161"/>
      <c r="ACU76" s="161"/>
      <c r="ACV76" s="161"/>
      <c r="ACW76" s="161"/>
      <c r="ACX76" s="161"/>
      <c r="ACY76" s="161"/>
      <c r="ACZ76" s="161"/>
      <c r="ADA76" s="161"/>
      <c r="ADB76" s="161"/>
      <c r="ADC76" s="161"/>
      <c r="ADD76" s="161"/>
      <c r="ADE76" s="161"/>
      <c r="ADF76" s="161"/>
      <c r="ADG76" s="161"/>
      <c r="ADH76" s="161"/>
      <c r="ADI76" s="161"/>
      <c r="ADJ76" s="161"/>
      <c r="ADK76" s="161"/>
      <c r="ADL76" s="161"/>
      <c r="ADM76" s="161"/>
      <c r="ADN76" s="161"/>
      <c r="ADO76" s="161"/>
      <c r="ADP76" s="161"/>
      <c r="ADQ76" s="161"/>
      <c r="ADR76" s="161"/>
      <c r="ADS76" s="161"/>
      <c r="ADT76" s="161"/>
      <c r="ADU76" s="161"/>
      <c r="ADV76" s="161"/>
      <c r="ADW76" s="161"/>
      <c r="ADX76" s="161"/>
      <c r="ADY76" s="161"/>
      <c r="ADZ76" s="161"/>
      <c r="AEA76" s="161"/>
      <c r="AEB76" s="161"/>
      <c r="AEC76" s="161"/>
      <c r="AED76" s="161"/>
      <c r="AEE76" s="161"/>
      <c r="AEF76" s="161"/>
      <c r="AEG76" s="161"/>
      <c r="AEH76" s="161"/>
      <c r="AEI76" s="161"/>
      <c r="AEJ76" s="161"/>
      <c r="AEK76" s="161"/>
      <c r="AEL76" s="161"/>
      <c r="AEM76" s="161"/>
      <c r="AEN76" s="161"/>
      <c r="AEO76" s="161"/>
      <c r="AEP76" s="161"/>
      <c r="AEQ76" s="161"/>
      <c r="AER76" s="161"/>
      <c r="AES76" s="161"/>
      <c r="AET76" s="161"/>
      <c r="AEU76" s="161"/>
      <c r="AEV76" s="161"/>
      <c r="AEW76" s="161"/>
      <c r="AEX76" s="161"/>
      <c r="AEY76" s="161"/>
      <c r="AEZ76" s="161"/>
      <c r="AFA76" s="161"/>
      <c r="AFB76" s="161"/>
      <c r="AFC76" s="161"/>
      <c r="AFD76" s="161"/>
      <c r="AFE76" s="161"/>
      <c r="AFF76" s="161"/>
      <c r="AFG76" s="161"/>
      <c r="AFH76" s="161"/>
      <c r="AFI76" s="161"/>
      <c r="AFJ76" s="161"/>
      <c r="AFK76" s="161"/>
      <c r="AFL76" s="161"/>
      <c r="AFM76" s="161"/>
      <c r="AFN76" s="161"/>
      <c r="AFO76" s="161"/>
      <c r="AFP76" s="161"/>
      <c r="AFQ76" s="161"/>
      <c r="AFR76" s="161"/>
      <c r="AFS76" s="161"/>
      <c r="AFT76" s="161"/>
      <c r="AFU76" s="161"/>
      <c r="AFV76" s="161"/>
      <c r="AFW76" s="161"/>
      <c r="AFX76" s="161"/>
      <c r="AFY76" s="161"/>
      <c r="AFZ76" s="161"/>
      <c r="AGA76" s="161"/>
      <c r="AGB76" s="161"/>
      <c r="AGC76" s="161"/>
      <c r="AGD76" s="161"/>
      <c r="AGE76" s="161"/>
      <c r="AGF76" s="161"/>
      <c r="AGG76" s="161"/>
      <c r="AGH76" s="161"/>
      <c r="AGI76" s="161"/>
      <c r="AGJ76" s="161"/>
      <c r="AGK76" s="161"/>
      <c r="AGL76" s="161"/>
      <c r="AGM76" s="161"/>
      <c r="AGN76" s="161"/>
      <c r="AGO76" s="161"/>
      <c r="AGP76" s="161"/>
      <c r="AGQ76" s="161"/>
      <c r="AGR76" s="161"/>
      <c r="AGS76" s="161"/>
      <c r="AGT76" s="161"/>
      <c r="AGU76" s="161"/>
      <c r="AGV76" s="161"/>
      <c r="AGW76" s="161"/>
      <c r="AGX76" s="161"/>
      <c r="AGY76" s="161"/>
      <c r="AGZ76" s="161"/>
      <c r="AHA76" s="161"/>
      <c r="AHB76" s="161"/>
      <c r="AHC76" s="161"/>
      <c r="AHD76" s="161"/>
      <c r="AHE76" s="161"/>
      <c r="AHF76" s="161"/>
      <c r="AHG76" s="161"/>
      <c r="AHH76" s="161"/>
      <c r="AHI76" s="161"/>
      <c r="AHJ76" s="161"/>
      <c r="AHK76" s="161"/>
      <c r="AHL76" s="161"/>
      <c r="AHM76" s="161"/>
      <c r="AHN76" s="161"/>
      <c r="AHO76" s="161"/>
      <c r="AHP76" s="161"/>
      <c r="AHQ76" s="161"/>
      <c r="AHR76" s="161"/>
      <c r="AHS76" s="161"/>
      <c r="AHT76" s="161"/>
      <c r="AHU76" s="161"/>
      <c r="AHV76" s="161"/>
      <c r="AHW76" s="161"/>
      <c r="AHX76" s="161"/>
      <c r="AHY76" s="161"/>
      <c r="AHZ76" s="161"/>
      <c r="AIA76" s="161"/>
      <c r="AIB76" s="161"/>
      <c r="AIC76" s="161"/>
      <c r="AID76" s="161"/>
      <c r="AIE76" s="161"/>
      <c r="AIF76" s="161"/>
      <c r="AIG76" s="161"/>
      <c r="AIH76" s="161"/>
      <c r="AII76" s="161"/>
      <c r="AIJ76" s="161"/>
      <c r="AIK76" s="161"/>
      <c r="AIL76" s="161"/>
      <c r="AIM76" s="161"/>
      <c r="AIN76" s="161"/>
      <c r="AIO76" s="161"/>
      <c r="AIP76" s="161"/>
      <c r="AIQ76" s="161"/>
      <c r="AIR76" s="161"/>
      <c r="AIS76" s="161"/>
      <c r="AIT76" s="161"/>
      <c r="AIU76" s="161"/>
      <c r="AIV76" s="161"/>
      <c r="AIW76" s="161"/>
      <c r="AIX76" s="161"/>
      <c r="AIY76" s="161"/>
      <c r="AIZ76" s="161"/>
      <c r="AJA76" s="161"/>
      <c r="AJB76" s="161"/>
      <c r="AJC76" s="161"/>
      <c r="AJD76" s="161"/>
      <c r="AJE76" s="161"/>
      <c r="AJF76" s="161"/>
      <c r="AJG76" s="161"/>
      <c r="AJH76" s="161"/>
      <c r="AJI76" s="161"/>
      <c r="AJJ76" s="161"/>
      <c r="AJK76" s="161"/>
      <c r="AJL76" s="161"/>
      <c r="AJM76" s="161"/>
      <c r="AJN76" s="161"/>
      <c r="AJO76" s="161"/>
      <c r="AJP76" s="161"/>
      <c r="AJQ76" s="161"/>
      <c r="AJR76" s="161"/>
      <c r="AJS76" s="161"/>
      <c r="AJT76" s="161"/>
      <c r="AJU76" s="161"/>
      <c r="AJV76" s="161"/>
      <c r="AJW76" s="161"/>
      <c r="AJX76" s="161"/>
      <c r="AJY76" s="161"/>
      <c r="AJZ76" s="161"/>
      <c r="AKA76" s="161"/>
      <c r="AKB76" s="161"/>
      <c r="AKC76" s="161"/>
      <c r="AKD76" s="161"/>
      <c r="AKE76" s="161"/>
      <c r="AKF76" s="161"/>
      <c r="AKG76" s="161"/>
      <c r="AKH76" s="161"/>
      <c r="AKI76" s="161"/>
      <c r="AKJ76" s="161"/>
      <c r="AKK76" s="161"/>
      <c r="AKL76" s="161"/>
      <c r="AKM76" s="161"/>
      <c r="AKN76" s="161"/>
      <c r="AKO76" s="161"/>
      <c r="AKP76" s="161"/>
      <c r="AKQ76" s="161"/>
      <c r="AKR76" s="161"/>
      <c r="AKS76" s="161"/>
      <c r="AKT76" s="161"/>
      <c r="AKU76" s="161"/>
      <c r="AKV76" s="161"/>
      <c r="AKW76" s="161"/>
      <c r="AKX76" s="161"/>
      <c r="AKY76" s="161"/>
      <c r="AKZ76" s="161"/>
      <c r="ALA76" s="161"/>
      <c r="ALB76" s="161"/>
      <c r="ALC76" s="161"/>
      <c r="ALD76" s="161"/>
      <c r="ALE76" s="161"/>
      <c r="ALF76" s="161"/>
      <c r="ALG76" s="161"/>
      <c r="ALH76" s="161"/>
      <c r="ALI76" s="161"/>
      <c r="ALJ76" s="161"/>
      <c r="ALK76" s="161"/>
      <c r="ALL76" s="161"/>
      <c r="ALM76" s="161"/>
      <c r="ALN76" s="161"/>
      <c r="ALO76" s="161"/>
      <c r="ALP76" s="161"/>
      <c r="ALQ76" s="161"/>
      <c r="ALR76" s="161"/>
      <c r="ALS76" s="161"/>
      <c r="ALT76" s="161"/>
      <c r="ALU76" s="161"/>
      <c r="ALV76" s="161"/>
      <c r="ALW76" s="161"/>
      <c r="ALX76" s="161"/>
      <c r="ALY76" s="161"/>
      <c r="ALZ76" s="161"/>
      <c r="AMA76" s="161"/>
      <c r="AMB76" s="161"/>
      <c r="AMC76" s="161"/>
      <c r="AMD76" s="161"/>
      <c r="AME76" s="161"/>
      <c r="AMF76" s="161"/>
      <c r="AMG76" s="161"/>
      <c r="AMH76" s="161"/>
      <c r="AMI76" s="161"/>
    </row>
    <row r="77" spans="1:2686" s="163" customFormat="1" x14ac:dyDescent="0.25">
      <c r="A77" s="16" t="s">
        <v>414</v>
      </c>
      <c r="B77" s="14" t="s">
        <v>415</v>
      </c>
      <c r="C77" s="14" t="s">
        <v>75</v>
      </c>
      <c r="D77" s="139">
        <v>6511</v>
      </c>
      <c r="E77" s="139" t="s">
        <v>1244</v>
      </c>
      <c r="F77" s="139" t="s">
        <v>1243</v>
      </c>
      <c r="G77" s="14" t="s">
        <v>1018</v>
      </c>
      <c r="H77" s="160" t="s">
        <v>1019</v>
      </c>
      <c r="I77" s="14" t="s">
        <v>1018</v>
      </c>
      <c r="J77" s="160" t="s">
        <v>1019</v>
      </c>
      <c r="K77" s="14"/>
      <c r="L77" s="14"/>
      <c r="M77" s="14"/>
      <c r="N77" s="14"/>
      <c r="O77" s="14" t="s">
        <v>29</v>
      </c>
      <c r="P77" s="14"/>
      <c r="Q77" s="14"/>
      <c r="R77" s="14"/>
      <c r="S77" s="14"/>
      <c r="T77" s="14"/>
      <c r="U77" s="14"/>
      <c r="V77" s="14"/>
      <c r="W77" s="14"/>
      <c r="X77" s="14"/>
      <c r="Y77" s="14"/>
      <c r="Z77" s="14" t="s">
        <v>29</v>
      </c>
      <c r="AA77" s="161"/>
      <c r="AB77" s="161"/>
      <c r="AC77" s="161"/>
      <c r="AD77" s="161"/>
      <c r="AE77" s="161"/>
      <c r="AF77" s="161"/>
      <c r="AG77" s="161"/>
      <c r="AH77" s="161"/>
      <c r="AI77" s="161"/>
      <c r="AJ77" s="161"/>
      <c r="AK77" s="161"/>
      <c r="AL77" s="161"/>
      <c r="AM77" s="161"/>
      <c r="AN77" s="161"/>
      <c r="AO77" s="161"/>
      <c r="AP77" s="161"/>
      <c r="AQ77" s="161"/>
      <c r="AR77" s="161"/>
      <c r="AS77" s="161"/>
      <c r="AT77" s="161"/>
      <c r="AU77" s="161"/>
      <c r="AV77" s="161"/>
      <c r="AW77" s="161"/>
      <c r="AX77" s="161"/>
      <c r="AY77" s="161"/>
      <c r="AZ77" s="161"/>
      <c r="BA77" s="161"/>
      <c r="BB77" s="161"/>
      <c r="BC77" s="161"/>
      <c r="BD77" s="161"/>
      <c r="BE77" s="161"/>
      <c r="BF77" s="161"/>
      <c r="BG77" s="161"/>
      <c r="BH77" s="161"/>
      <c r="BI77" s="161"/>
      <c r="BJ77" s="161"/>
      <c r="BK77" s="161"/>
      <c r="BL77" s="161"/>
      <c r="BM77" s="161"/>
      <c r="BN77" s="161"/>
      <c r="BO77" s="161"/>
      <c r="BP77" s="161"/>
      <c r="BQ77" s="161"/>
      <c r="BR77" s="161"/>
      <c r="BS77" s="161"/>
      <c r="BT77" s="161"/>
      <c r="BU77" s="161"/>
      <c r="BV77" s="161"/>
      <c r="BW77" s="161"/>
      <c r="BX77" s="161"/>
      <c r="BY77" s="161"/>
      <c r="BZ77" s="161"/>
      <c r="CA77" s="161"/>
      <c r="CB77" s="161"/>
      <c r="CC77" s="161"/>
      <c r="CD77" s="161"/>
      <c r="CE77" s="161"/>
      <c r="CF77" s="161"/>
      <c r="CG77" s="161"/>
      <c r="CH77" s="161"/>
      <c r="CI77" s="161"/>
      <c r="CJ77" s="161"/>
      <c r="CK77" s="161"/>
      <c r="CL77" s="161"/>
      <c r="CM77" s="161"/>
      <c r="CN77" s="161"/>
      <c r="CO77" s="161"/>
      <c r="CP77" s="161"/>
      <c r="CQ77" s="161"/>
      <c r="CR77" s="161"/>
      <c r="CS77" s="161"/>
      <c r="CT77" s="161"/>
      <c r="CU77" s="161"/>
      <c r="CV77" s="161"/>
      <c r="CW77" s="161"/>
      <c r="CX77" s="161"/>
      <c r="CY77" s="161"/>
      <c r="CZ77" s="161"/>
      <c r="DA77" s="161"/>
      <c r="DB77" s="161"/>
      <c r="DC77" s="161"/>
      <c r="DD77" s="161"/>
      <c r="DE77" s="161"/>
      <c r="DF77" s="161"/>
      <c r="DG77" s="161"/>
      <c r="DH77" s="161"/>
      <c r="DI77" s="161"/>
      <c r="DJ77" s="161"/>
      <c r="DK77" s="161"/>
      <c r="DL77" s="161"/>
      <c r="DM77" s="161"/>
      <c r="DN77" s="161"/>
      <c r="DO77" s="161"/>
      <c r="DP77" s="161"/>
      <c r="DQ77" s="161"/>
      <c r="DR77" s="161"/>
      <c r="DS77" s="161"/>
      <c r="DT77" s="161"/>
      <c r="DU77" s="161"/>
      <c r="DV77" s="161"/>
      <c r="DW77" s="161"/>
      <c r="DX77" s="161"/>
      <c r="DY77" s="161"/>
      <c r="DZ77" s="161"/>
      <c r="EA77" s="161"/>
      <c r="EB77" s="161"/>
      <c r="EC77" s="161"/>
      <c r="ED77" s="161"/>
      <c r="EE77" s="161"/>
      <c r="EF77" s="161"/>
      <c r="EG77" s="161"/>
      <c r="EH77" s="161"/>
      <c r="EI77" s="161"/>
      <c r="EJ77" s="161"/>
      <c r="EK77" s="161"/>
      <c r="EL77" s="161"/>
      <c r="EM77" s="161"/>
      <c r="EN77" s="161"/>
      <c r="EO77" s="161"/>
      <c r="EP77" s="161"/>
      <c r="EQ77" s="161"/>
      <c r="ER77" s="161"/>
      <c r="ES77" s="161"/>
      <c r="ET77" s="161"/>
      <c r="EU77" s="161"/>
      <c r="EV77" s="161"/>
      <c r="EW77" s="161"/>
      <c r="EX77" s="161"/>
      <c r="EY77" s="161"/>
      <c r="EZ77" s="161"/>
      <c r="FA77" s="161"/>
      <c r="FB77" s="161"/>
      <c r="FC77" s="161"/>
      <c r="FD77" s="161"/>
      <c r="FE77" s="161"/>
      <c r="FF77" s="161"/>
      <c r="FG77" s="161"/>
      <c r="FH77" s="161"/>
      <c r="FI77" s="161"/>
      <c r="FJ77" s="161"/>
      <c r="FK77" s="161"/>
      <c r="FL77" s="161"/>
      <c r="FM77" s="161"/>
      <c r="FN77" s="161"/>
      <c r="FO77" s="161"/>
      <c r="FP77" s="161"/>
      <c r="FQ77" s="161"/>
      <c r="FR77" s="161"/>
      <c r="FS77" s="161"/>
      <c r="FT77" s="161"/>
      <c r="FU77" s="161"/>
      <c r="FV77" s="161"/>
      <c r="FW77" s="161"/>
      <c r="FX77" s="161"/>
      <c r="FY77" s="161"/>
      <c r="FZ77" s="161"/>
      <c r="GA77" s="161"/>
      <c r="GB77" s="161"/>
      <c r="GC77" s="161"/>
      <c r="GD77" s="161"/>
      <c r="GE77" s="161"/>
      <c r="GF77" s="161"/>
      <c r="GG77" s="161"/>
      <c r="GH77" s="161"/>
      <c r="GI77" s="161"/>
      <c r="GJ77" s="161"/>
      <c r="GK77" s="161"/>
      <c r="GL77" s="161"/>
      <c r="GM77" s="161"/>
      <c r="GN77" s="161"/>
      <c r="GO77" s="161"/>
      <c r="GP77" s="161"/>
      <c r="GQ77" s="161"/>
      <c r="GR77" s="161"/>
      <c r="GS77" s="161"/>
      <c r="GT77" s="161"/>
      <c r="GU77" s="161"/>
      <c r="GV77" s="161"/>
      <c r="GW77" s="161"/>
      <c r="GX77" s="161"/>
      <c r="GY77" s="161"/>
      <c r="GZ77" s="161"/>
      <c r="HA77" s="161"/>
      <c r="HB77" s="161"/>
      <c r="HC77" s="161"/>
      <c r="HD77" s="161"/>
      <c r="HE77" s="161"/>
      <c r="HF77" s="161"/>
      <c r="HG77" s="161"/>
      <c r="HH77" s="161"/>
      <c r="HI77" s="161"/>
      <c r="HJ77" s="161"/>
      <c r="HK77" s="161"/>
      <c r="HL77" s="161"/>
      <c r="HM77" s="161"/>
      <c r="HN77" s="161"/>
      <c r="HO77" s="161"/>
      <c r="HP77" s="161"/>
      <c r="HQ77" s="161"/>
      <c r="HR77" s="161"/>
      <c r="HS77" s="161"/>
      <c r="HT77" s="161"/>
      <c r="HU77" s="161"/>
      <c r="HV77" s="161"/>
      <c r="HW77" s="161"/>
      <c r="HX77" s="161"/>
      <c r="HY77" s="161"/>
      <c r="HZ77" s="161"/>
      <c r="IA77" s="161"/>
      <c r="IB77" s="161"/>
      <c r="IC77" s="161"/>
      <c r="ID77" s="161"/>
      <c r="IE77" s="161"/>
      <c r="IF77" s="161"/>
      <c r="IG77" s="161"/>
      <c r="IH77" s="161"/>
      <c r="II77" s="161"/>
      <c r="IJ77" s="161"/>
      <c r="IK77" s="161"/>
      <c r="IL77" s="161"/>
      <c r="IM77" s="161"/>
      <c r="IN77" s="161"/>
      <c r="IO77" s="161"/>
      <c r="IP77" s="161"/>
      <c r="IQ77" s="161"/>
      <c r="IR77" s="161"/>
      <c r="IS77" s="161"/>
      <c r="IT77" s="161"/>
      <c r="IU77" s="161"/>
      <c r="IV77" s="161"/>
      <c r="IW77" s="161"/>
      <c r="IX77" s="161"/>
      <c r="IY77" s="161"/>
      <c r="IZ77" s="161"/>
      <c r="JA77" s="161"/>
      <c r="JB77" s="161"/>
      <c r="JC77" s="161"/>
      <c r="JD77" s="161"/>
      <c r="JE77" s="161"/>
      <c r="JF77" s="161"/>
      <c r="JG77" s="161"/>
      <c r="JH77" s="161"/>
      <c r="JI77" s="161"/>
      <c r="JJ77" s="161"/>
      <c r="JK77" s="161"/>
      <c r="JL77" s="161"/>
      <c r="JM77" s="161"/>
      <c r="JN77" s="161"/>
      <c r="JO77" s="161"/>
      <c r="JP77" s="161"/>
      <c r="JQ77" s="161"/>
      <c r="JR77" s="161"/>
      <c r="JS77" s="161"/>
      <c r="JT77" s="161"/>
      <c r="JU77" s="161"/>
      <c r="JV77" s="161"/>
      <c r="JW77" s="161"/>
      <c r="JX77" s="161"/>
      <c r="JY77" s="161"/>
      <c r="JZ77" s="161"/>
      <c r="KA77" s="161"/>
      <c r="KB77" s="161"/>
      <c r="KC77" s="161"/>
      <c r="KD77" s="161"/>
      <c r="KE77" s="161"/>
      <c r="KF77" s="161"/>
      <c r="KG77" s="161"/>
      <c r="KH77" s="161"/>
      <c r="KI77" s="161"/>
      <c r="KJ77" s="161"/>
      <c r="KK77" s="161"/>
      <c r="KL77" s="161"/>
      <c r="KM77" s="161"/>
      <c r="KN77" s="161"/>
      <c r="KO77" s="161"/>
      <c r="KP77" s="161"/>
      <c r="KQ77" s="161"/>
      <c r="KR77" s="161"/>
      <c r="KS77" s="161"/>
      <c r="KT77" s="161"/>
      <c r="KU77" s="161"/>
      <c r="KV77" s="161"/>
      <c r="KW77" s="161"/>
      <c r="KX77" s="161"/>
      <c r="KY77" s="161"/>
      <c r="KZ77" s="161"/>
      <c r="LA77" s="161"/>
      <c r="LB77" s="161"/>
      <c r="LC77" s="161"/>
      <c r="LD77" s="161"/>
      <c r="LE77" s="161"/>
      <c r="LF77" s="161"/>
      <c r="LG77" s="161"/>
      <c r="LH77" s="161"/>
      <c r="LI77" s="161"/>
      <c r="LJ77" s="161"/>
      <c r="LK77" s="161"/>
      <c r="LL77" s="161"/>
      <c r="LM77" s="161"/>
      <c r="LN77" s="161"/>
      <c r="LO77" s="161"/>
      <c r="LP77" s="161"/>
      <c r="LQ77" s="161"/>
      <c r="LR77" s="161"/>
      <c r="LS77" s="161"/>
      <c r="LT77" s="161"/>
      <c r="LU77" s="161"/>
      <c r="LV77" s="161"/>
      <c r="LW77" s="161"/>
      <c r="LX77" s="161"/>
      <c r="LY77" s="161"/>
      <c r="LZ77" s="161"/>
      <c r="MA77" s="161"/>
      <c r="MB77" s="161"/>
      <c r="MC77" s="161"/>
      <c r="MD77" s="161"/>
      <c r="ME77" s="161"/>
      <c r="MF77" s="161"/>
      <c r="MG77" s="161"/>
      <c r="MH77" s="161"/>
      <c r="MI77" s="161"/>
      <c r="MJ77" s="161"/>
      <c r="MK77" s="161"/>
      <c r="ML77" s="161"/>
      <c r="MM77" s="161"/>
      <c r="MN77" s="161"/>
      <c r="MO77" s="161"/>
      <c r="MP77" s="161"/>
      <c r="MQ77" s="161"/>
      <c r="MR77" s="161"/>
      <c r="MS77" s="161"/>
      <c r="MT77" s="161"/>
      <c r="MU77" s="161"/>
      <c r="MV77" s="161"/>
      <c r="MW77" s="161"/>
      <c r="MX77" s="161"/>
      <c r="MY77" s="161"/>
      <c r="MZ77" s="161"/>
      <c r="NA77" s="161"/>
      <c r="NB77" s="161"/>
      <c r="NC77" s="161"/>
      <c r="ND77" s="161"/>
      <c r="NE77" s="161"/>
      <c r="NF77" s="161"/>
      <c r="NG77" s="161"/>
      <c r="NH77" s="161"/>
      <c r="NI77" s="161"/>
      <c r="NJ77" s="161"/>
      <c r="NK77" s="161"/>
      <c r="NL77" s="161"/>
      <c r="NM77" s="161"/>
      <c r="NN77" s="161"/>
      <c r="NO77" s="161"/>
      <c r="NP77" s="161"/>
      <c r="NQ77" s="161"/>
      <c r="NR77" s="161"/>
      <c r="NS77" s="161"/>
      <c r="NT77" s="161"/>
      <c r="NU77" s="161"/>
      <c r="NV77" s="161"/>
      <c r="NW77" s="161"/>
      <c r="NX77" s="161"/>
      <c r="NY77" s="161"/>
      <c r="NZ77" s="161"/>
      <c r="OA77" s="161"/>
      <c r="OB77" s="161"/>
      <c r="OC77" s="161"/>
      <c r="OD77" s="161"/>
      <c r="OE77" s="161"/>
      <c r="OF77" s="161"/>
      <c r="OG77" s="161"/>
      <c r="OH77" s="161"/>
      <c r="OI77" s="161"/>
      <c r="OJ77" s="161"/>
      <c r="OK77" s="161"/>
      <c r="OL77" s="161"/>
      <c r="OM77" s="161"/>
      <c r="ON77" s="161"/>
      <c r="OO77" s="161"/>
      <c r="OP77" s="161"/>
      <c r="OQ77" s="161"/>
      <c r="OR77" s="161"/>
      <c r="OS77" s="161"/>
      <c r="OT77" s="161"/>
      <c r="OU77" s="161"/>
      <c r="OV77" s="161"/>
      <c r="OW77" s="161"/>
      <c r="OX77" s="161"/>
      <c r="OY77" s="161"/>
      <c r="OZ77" s="161"/>
      <c r="PA77" s="161"/>
      <c r="PB77" s="161"/>
      <c r="PC77" s="161"/>
      <c r="PD77" s="161"/>
      <c r="PE77" s="161"/>
      <c r="PF77" s="161"/>
      <c r="PG77" s="161"/>
      <c r="PH77" s="161"/>
      <c r="PI77" s="161"/>
      <c r="PJ77" s="161"/>
      <c r="PK77" s="161"/>
      <c r="PL77" s="161"/>
      <c r="PM77" s="161"/>
      <c r="PN77" s="161"/>
      <c r="PO77" s="161"/>
      <c r="PP77" s="161"/>
      <c r="PQ77" s="161"/>
      <c r="PR77" s="161"/>
      <c r="PS77" s="161"/>
      <c r="PT77" s="161"/>
      <c r="PU77" s="161"/>
      <c r="PV77" s="161"/>
      <c r="PW77" s="161"/>
      <c r="PX77" s="161"/>
      <c r="PY77" s="161"/>
      <c r="PZ77" s="161"/>
      <c r="QA77" s="161"/>
      <c r="QB77" s="161"/>
      <c r="QC77" s="161"/>
      <c r="QD77" s="161"/>
      <c r="QE77" s="161"/>
      <c r="QF77" s="161"/>
      <c r="QG77" s="161"/>
      <c r="QH77" s="161"/>
      <c r="QI77" s="161"/>
      <c r="QJ77" s="161"/>
      <c r="QK77" s="161"/>
      <c r="QL77" s="161"/>
      <c r="QM77" s="161"/>
      <c r="QN77" s="161"/>
      <c r="QO77" s="161"/>
      <c r="QP77" s="161"/>
      <c r="QQ77" s="161"/>
      <c r="QR77" s="161"/>
      <c r="QS77" s="161"/>
      <c r="QT77" s="161"/>
      <c r="QU77" s="161"/>
      <c r="QV77" s="161"/>
      <c r="QW77" s="161"/>
      <c r="QX77" s="161"/>
      <c r="QY77" s="161"/>
      <c r="QZ77" s="161"/>
      <c r="RA77" s="161"/>
      <c r="RB77" s="161"/>
      <c r="RC77" s="161"/>
      <c r="RD77" s="161"/>
      <c r="RE77" s="161"/>
      <c r="RF77" s="161"/>
      <c r="RG77" s="161"/>
      <c r="RH77" s="161"/>
      <c r="RI77" s="161"/>
      <c r="RJ77" s="161"/>
      <c r="RK77" s="161"/>
      <c r="RL77" s="161"/>
      <c r="RM77" s="161"/>
      <c r="RN77" s="161"/>
      <c r="RO77" s="161"/>
      <c r="RP77" s="161"/>
      <c r="RQ77" s="161"/>
      <c r="RR77" s="161"/>
      <c r="RS77" s="161"/>
      <c r="RT77" s="161"/>
      <c r="RU77" s="161"/>
      <c r="RV77" s="161"/>
      <c r="RW77" s="161"/>
      <c r="RX77" s="161"/>
      <c r="RY77" s="161"/>
      <c r="RZ77" s="161"/>
      <c r="SA77" s="161"/>
      <c r="SB77" s="161"/>
      <c r="SC77" s="161"/>
      <c r="SD77" s="161"/>
      <c r="SE77" s="161"/>
      <c r="SF77" s="161"/>
      <c r="SG77" s="161"/>
      <c r="SH77" s="161"/>
      <c r="SI77" s="161"/>
      <c r="SJ77" s="161"/>
      <c r="SK77" s="161"/>
      <c r="SL77" s="161"/>
      <c r="SM77" s="161"/>
      <c r="SN77" s="161"/>
      <c r="SO77" s="161"/>
      <c r="SP77" s="161"/>
      <c r="SQ77" s="161"/>
      <c r="SR77" s="161"/>
      <c r="SS77" s="161"/>
      <c r="ST77" s="161"/>
      <c r="SU77" s="161"/>
      <c r="SV77" s="161"/>
      <c r="SW77" s="161"/>
      <c r="SX77" s="161"/>
      <c r="SY77" s="161"/>
      <c r="SZ77" s="161"/>
      <c r="TA77" s="161"/>
      <c r="TB77" s="161"/>
      <c r="TC77" s="161"/>
      <c r="TD77" s="161"/>
      <c r="TE77" s="161"/>
      <c r="TF77" s="161"/>
      <c r="TG77" s="161"/>
      <c r="TH77" s="161"/>
      <c r="TI77" s="161"/>
      <c r="TJ77" s="161"/>
      <c r="TK77" s="161"/>
      <c r="TL77" s="161"/>
      <c r="TM77" s="161"/>
      <c r="TN77" s="161"/>
      <c r="TO77" s="161"/>
      <c r="TP77" s="161"/>
      <c r="TQ77" s="161"/>
      <c r="TR77" s="161"/>
      <c r="TS77" s="161"/>
      <c r="TT77" s="161"/>
      <c r="TU77" s="161"/>
      <c r="TV77" s="161"/>
      <c r="TW77" s="161"/>
      <c r="TX77" s="161"/>
      <c r="TY77" s="161"/>
      <c r="TZ77" s="161"/>
      <c r="UA77" s="161"/>
      <c r="UB77" s="161"/>
      <c r="UC77" s="161"/>
      <c r="UD77" s="161"/>
      <c r="UE77" s="161"/>
      <c r="UF77" s="161"/>
      <c r="UG77" s="161"/>
      <c r="UH77" s="161"/>
      <c r="UI77" s="161"/>
      <c r="UJ77" s="161"/>
      <c r="UK77" s="161"/>
      <c r="UL77" s="161"/>
      <c r="UM77" s="161"/>
      <c r="UN77" s="161"/>
      <c r="UO77" s="161"/>
      <c r="UP77" s="161"/>
      <c r="UQ77" s="161"/>
      <c r="UR77" s="161"/>
      <c r="US77" s="161"/>
      <c r="UT77" s="161"/>
      <c r="UU77" s="161"/>
      <c r="UV77" s="161"/>
      <c r="UW77" s="161"/>
      <c r="UX77" s="161"/>
      <c r="UY77" s="161"/>
      <c r="UZ77" s="161"/>
      <c r="VA77" s="161"/>
      <c r="VB77" s="161"/>
      <c r="VC77" s="161"/>
      <c r="VD77" s="161"/>
      <c r="VE77" s="161"/>
      <c r="VF77" s="161"/>
      <c r="VG77" s="161"/>
      <c r="VH77" s="161"/>
      <c r="VI77" s="161"/>
      <c r="VJ77" s="161"/>
      <c r="VK77" s="161"/>
      <c r="VL77" s="161"/>
      <c r="VM77" s="161"/>
      <c r="VN77" s="161"/>
      <c r="VO77" s="161"/>
      <c r="VP77" s="161"/>
      <c r="VQ77" s="161"/>
      <c r="VR77" s="161"/>
      <c r="VS77" s="161"/>
      <c r="VT77" s="161"/>
      <c r="VU77" s="161"/>
      <c r="VV77" s="161"/>
      <c r="VW77" s="161"/>
      <c r="VX77" s="161"/>
      <c r="VY77" s="161"/>
      <c r="VZ77" s="161"/>
      <c r="WA77" s="161"/>
      <c r="WB77" s="161"/>
      <c r="WC77" s="161"/>
      <c r="WD77" s="161"/>
      <c r="WE77" s="161"/>
      <c r="WF77" s="161"/>
      <c r="WG77" s="161"/>
      <c r="WH77" s="161"/>
      <c r="WI77" s="161"/>
      <c r="WJ77" s="161"/>
      <c r="WK77" s="161"/>
      <c r="WL77" s="161"/>
      <c r="WM77" s="161"/>
      <c r="WN77" s="161"/>
      <c r="WO77" s="161"/>
      <c r="WP77" s="161"/>
      <c r="WQ77" s="161"/>
      <c r="WR77" s="161"/>
      <c r="WS77" s="161"/>
      <c r="WT77" s="161"/>
      <c r="WU77" s="161"/>
      <c r="WV77" s="161"/>
      <c r="WW77" s="161"/>
      <c r="WX77" s="161"/>
      <c r="WY77" s="161"/>
      <c r="WZ77" s="161"/>
      <c r="XA77" s="161"/>
      <c r="XB77" s="161"/>
      <c r="XC77" s="161"/>
      <c r="XD77" s="161"/>
      <c r="XE77" s="161"/>
      <c r="XF77" s="161"/>
      <c r="XG77" s="161"/>
      <c r="XH77" s="161"/>
      <c r="XI77" s="161"/>
      <c r="XJ77" s="161"/>
      <c r="XK77" s="161"/>
      <c r="XL77" s="161"/>
      <c r="XM77" s="161"/>
      <c r="XN77" s="161"/>
      <c r="XO77" s="161"/>
      <c r="XP77" s="161"/>
      <c r="XQ77" s="161"/>
      <c r="XR77" s="161"/>
      <c r="XS77" s="161"/>
      <c r="XT77" s="161"/>
      <c r="XU77" s="161"/>
      <c r="XV77" s="161"/>
      <c r="XW77" s="161"/>
      <c r="XX77" s="161"/>
      <c r="XY77" s="161"/>
      <c r="XZ77" s="161"/>
      <c r="YA77" s="161"/>
      <c r="YB77" s="161"/>
      <c r="YC77" s="161"/>
      <c r="YD77" s="161"/>
      <c r="YE77" s="161"/>
      <c r="YF77" s="161"/>
      <c r="YG77" s="161"/>
      <c r="YH77" s="161"/>
      <c r="YI77" s="161"/>
      <c r="YJ77" s="161"/>
      <c r="YK77" s="161"/>
      <c r="YL77" s="161"/>
      <c r="YM77" s="161"/>
      <c r="YN77" s="161"/>
      <c r="YO77" s="161"/>
      <c r="YP77" s="161"/>
      <c r="YQ77" s="161"/>
      <c r="YR77" s="161"/>
      <c r="YS77" s="161"/>
      <c r="YT77" s="161"/>
      <c r="YU77" s="161"/>
      <c r="YV77" s="161"/>
      <c r="YW77" s="161"/>
      <c r="YX77" s="161"/>
      <c r="YY77" s="161"/>
      <c r="YZ77" s="161"/>
      <c r="ZA77" s="161"/>
      <c r="ZB77" s="161"/>
      <c r="ZC77" s="161"/>
      <c r="ZD77" s="161"/>
      <c r="ZE77" s="161"/>
      <c r="ZF77" s="161"/>
      <c r="ZG77" s="161"/>
      <c r="ZH77" s="161"/>
      <c r="ZI77" s="161"/>
      <c r="ZJ77" s="161"/>
      <c r="ZK77" s="161"/>
      <c r="ZL77" s="161"/>
      <c r="ZM77" s="161"/>
      <c r="ZN77" s="161"/>
      <c r="ZO77" s="161"/>
      <c r="ZP77" s="161"/>
      <c r="ZQ77" s="161"/>
      <c r="ZR77" s="161"/>
      <c r="ZS77" s="161"/>
      <c r="ZT77" s="161"/>
      <c r="ZU77" s="161"/>
      <c r="ZV77" s="161"/>
      <c r="ZW77" s="161"/>
      <c r="ZX77" s="161"/>
      <c r="ZY77" s="161"/>
      <c r="ZZ77" s="161"/>
      <c r="AAA77" s="161"/>
      <c r="AAB77" s="161"/>
      <c r="AAC77" s="161"/>
      <c r="AAD77" s="161"/>
      <c r="AAE77" s="161"/>
      <c r="AAF77" s="161"/>
      <c r="AAG77" s="161"/>
      <c r="AAH77" s="161"/>
      <c r="AAI77" s="161"/>
      <c r="AAJ77" s="161"/>
      <c r="AAK77" s="161"/>
      <c r="AAL77" s="161"/>
      <c r="AAM77" s="161"/>
      <c r="AAN77" s="161"/>
      <c r="AAO77" s="161"/>
      <c r="AAP77" s="161"/>
      <c r="AAQ77" s="161"/>
      <c r="AAR77" s="161"/>
      <c r="AAS77" s="161"/>
      <c r="AAT77" s="161"/>
      <c r="AAU77" s="161"/>
      <c r="AAV77" s="161"/>
      <c r="AAW77" s="161"/>
      <c r="AAX77" s="161"/>
      <c r="AAY77" s="161"/>
      <c r="AAZ77" s="161"/>
      <c r="ABA77" s="161"/>
      <c r="ABB77" s="161"/>
      <c r="ABC77" s="161"/>
      <c r="ABD77" s="161"/>
      <c r="ABE77" s="161"/>
      <c r="ABF77" s="161"/>
      <c r="ABG77" s="161"/>
      <c r="ABH77" s="161"/>
      <c r="ABI77" s="161"/>
      <c r="ABJ77" s="161"/>
      <c r="ABK77" s="161"/>
      <c r="ABL77" s="161"/>
      <c r="ABM77" s="161"/>
      <c r="ABN77" s="161"/>
      <c r="ABO77" s="161"/>
      <c r="ABP77" s="161"/>
      <c r="ABQ77" s="161"/>
      <c r="ABR77" s="161"/>
      <c r="ABS77" s="161"/>
      <c r="ABT77" s="161"/>
      <c r="ABU77" s="161"/>
      <c r="ABV77" s="161"/>
      <c r="ABW77" s="161"/>
      <c r="ABX77" s="161"/>
      <c r="ABY77" s="161"/>
      <c r="ABZ77" s="161"/>
      <c r="ACA77" s="161"/>
      <c r="ACB77" s="161"/>
      <c r="ACC77" s="161"/>
      <c r="ACD77" s="161"/>
      <c r="ACE77" s="161"/>
      <c r="ACF77" s="161"/>
      <c r="ACG77" s="161"/>
      <c r="ACH77" s="161"/>
      <c r="ACI77" s="161"/>
      <c r="ACJ77" s="161"/>
      <c r="ACK77" s="161"/>
      <c r="ACL77" s="161"/>
      <c r="ACM77" s="161"/>
      <c r="ACN77" s="161"/>
      <c r="ACO77" s="161"/>
      <c r="ACP77" s="161"/>
      <c r="ACQ77" s="161"/>
      <c r="ACR77" s="161"/>
      <c r="ACS77" s="161"/>
      <c r="ACT77" s="161"/>
      <c r="ACU77" s="161"/>
      <c r="ACV77" s="161"/>
      <c r="ACW77" s="161"/>
      <c r="ACX77" s="161"/>
      <c r="ACY77" s="161"/>
      <c r="ACZ77" s="161"/>
      <c r="ADA77" s="161"/>
      <c r="ADB77" s="161"/>
      <c r="ADC77" s="161"/>
      <c r="ADD77" s="161"/>
      <c r="ADE77" s="161"/>
      <c r="ADF77" s="161"/>
      <c r="ADG77" s="161"/>
      <c r="ADH77" s="161"/>
      <c r="ADI77" s="161"/>
      <c r="ADJ77" s="161"/>
      <c r="ADK77" s="161"/>
      <c r="ADL77" s="161"/>
      <c r="ADM77" s="161"/>
      <c r="ADN77" s="161"/>
      <c r="ADO77" s="161"/>
      <c r="ADP77" s="161"/>
      <c r="ADQ77" s="161"/>
      <c r="ADR77" s="161"/>
      <c r="ADS77" s="161"/>
      <c r="ADT77" s="161"/>
      <c r="ADU77" s="161"/>
      <c r="ADV77" s="161"/>
      <c r="ADW77" s="161"/>
      <c r="ADX77" s="161"/>
      <c r="ADY77" s="161"/>
      <c r="ADZ77" s="161"/>
      <c r="AEA77" s="161"/>
      <c r="AEB77" s="161"/>
      <c r="AEC77" s="161"/>
      <c r="AED77" s="161"/>
      <c r="AEE77" s="161"/>
      <c r="AEF77" s="161"/>
      <c r="AEG77" s="161"/>
      <c r="AEH77" s="161"/>
      <c r="AEI77" s="161"/>
      <c r="AEJ77" s="161"/>
      <c r="AEK77" s="161"/>
      <c r="AEL77" s="161"/>
      <c r="AEM77" s="161"/>
      <c r="AEN77" s="161"/>
      <c r="AEO77" s="161"/>
      <c r="AEP77" s="161"/>
      <c r="AEQ77" s="161"/>
      <c r="AER77" s="161"/>
      <c r="AES77" s="161"/>
      <c r="AET77" s="161"/>
      <c r="AEU77" s="161"/>
      <c r="AEV77" s="161"/>
      <c r="AEW77" s="161"/>
      <c r="AEX77" s="161"/>
      <c r="AEY77" s="161"/>
      <c r="AEZ77" s="161"/>
      <c r="AFA77" s="161"/>
      <c r="AFB77" s="161"/>
      <c r="AFC77" s="161"/>
      <c r="AFD77" s="161"/>
      <c r="AFE77" s="161"/>
      <c r="AFF77" s="161"/>
      <c r="AFG77" s="161"/>
      <c r="AFH77" s="161"/>
      <c r="AFI77" s="161"/>
      <c r="AFJ77" s="161"/>
      <c r="AFK77" s="161"/>
      <c r="AFL77" s="161"/>
      <c r="AFM77" s="161"/>
      <c r="AFN77" s="161"/>
      <c r="AFO77" s="161"/>
      <c r="AFP77" s="161"/>
      <c r="AFQ77" s="161"/>
      <c r="AFR77" s="161"/>
      <c r="AFS77" s="161"/>
      <c r="AFT77" s="161"/>
      <c r="AFU77" s="161"/>
      <c r="AFV77" s="161"/>
      <c r="AFW77" s="161"/>
      <c r="AFX77" s="161"/>
      <c r="AFY77" s="161"/>
      <c r="AFZ77" s="161"/>
      <c r="AGA77" s="161"/>
      <c r="AGB77" s="161"/>
      <c r="AGC77" s="161"/>
      <c r="AGD77" s="161"/>
      <c r="AGE77" s="161"/>
      <c r="AGF77" s="161"/>
      <c r="AGG77" s="161"/>
      <c r="AGH77" s="161"/>
      <c r="AGI77" s="161"/>
      <c r="AGJ77" s="161"/>
      <c r="AGK77" s="161"/>
      <c r="AGL77" s="161"/>
      <c r="AGM77" s="161"/>
      <c r="AGN77" s="161"/>
      <c r="AGO77" s="161"/>
      <c r="AGP77" s="161"/>
      <c r="AGQ77" s="161"/>
      <c r="AGR77" s="161"/>
      <c r="AGS77" s="161"/>
      <c r="AGT77" s="161"/>
      <c r="AGU77" s="161"/>
      <c r="AGV77" s="161"/>
      <c r="AGW77" s="161"/>
      <c r="AGX77" s="161"/>
      <c r="AGY77" s="161"/>
      <c r="AGZ77" s="161"/>
      <c r="AHA77" s="161"/>
      <c r="AHB77" s="161"/>
      <c r="AHC77" s="161"/>
      <c r="AHD77" s="161"/>
      <c r="AHE77" s="161"/>
      <c r="AHF77" s="161"/>
      <c r="AHG77" s="161"/>
      <c r="AHH77" s="161"/>
      <c r="AHI77" s="161"/>
      <c r="AHJ77" s="161"/>
      <c r="AHK77" s="161"/>
      <c r="AHL77" s="161"/>
      <c r="AHM77" s="161"/>
      <c r="AHN77" s="161"/>
      <c r="AHO77" s="161"/>
      <c r="AHP77" s="161"/>
      <c r="AHQ77" s="161"/>
      <c r="AHR77" s="161"/>
      <c r="AHS77" s="161"/>
      <c r="AHT77" s="161"/>
      <c r="AHU77" s="161"/>
      <c r="AHV77" s="161"/>
      <c r="AHW77" s="161"/>
      <c r="AHX77" s="161"/>
      <c r="AHY77" s="161"/>
      <c r="AHZ77" s="161"/>
      <c r="AIA77" s="161"/>
      <c r="AIB77" s="161"/>
      <c r="AIC77" s="161"/>
      <c r="AID77" s="161"/>
      <c r="AIE77" s="161"/>
      <c r="AIF77" s="161"/>
      <c r="AIG77" s="161"/>
      <c r="AIH77" s="161"/>
      <c r="AII77" s="161"/>
      <c r="AIJ77" s="161"/>
      <c r="AIK77" s="161"/>
      <c r="AIL77" s="161"/>
      <c r="AIM77" s="161"/>
      <c r="AIN77" s="161"/>
      <c r="AIO77" s="161"/>
      <c r="AIP77" s="161"/>
      <c r="AIQ77" s="161"/>
      <c r="AIR77" s="161"/>
      <c r="AIS77" s="161"/>
      <c r="AIT77" s="161"/>
      <c r="AIU77" s="161"/>
      <c r="AIV77" s="161"/>
      <c r="AIW77" s="161"/>
      <c r="AIX77" s="161"/>
      <c r="AIY77" s="161"/>
      <c r="AIZ77" s="161"/>
      <c r="AJA77" s="161"/>
      <c r="AJB77" s="161"/>
      <c r="AJC77" s="161"/>
      <c r="AJD77" s="161"/>
      <c r="AJE77" s="161"/>
      <c r="AJF77" s="161"/>
      <c r="AJG77" s="161"/>
      <c r="AJH77" s="161"/>
      <c r="AJI77" s="161"/>
      <c r="AJJ77" s="161"/>
      <c r="AJK77" s="161"/>
      <c r="AJL77" s="161"/>
      <c r="AJM77" s="161"/>
      <c r="AJN77" s="161"/>
      <c r="AJO77" s="161"/>
      <c r="AJP77" s="161"/>
      <c r="AJQ77" s="161"/>
      <c r="AJR77" s="161"/>
      <c r="AJS77" s="161"/>
      <c r="AJT77" s="161"/>
      <c r="AJU77" s="161"/>
      <c r="AJV77" s="161"/>
      <c r="AJW77" s="161"/>
      <c r="AJX77" s="161"/>
      <c r="AJY77" s="161"/>
      <c r="AJZ77" s="161"/>
      <c r="AKA77" s="161"/>
      <c r="AKB77" s="161"/>
      <c r="AKC77" s="161"/>
      <c r="AKD77" s="161"/>
      <c r="AKE77" s="161"/>
      <c r="AKF77" s="161"/>
      <c r="AKG77" s="161"/>
      <c r="AKH77" s="161"/>
      <c r="AKI77" s="161"/>
      <c r="AKJ77" s="161"/>
      <c r="AKK77" s="161"/>
      <c r="AKL77" s="161"/>
      <c r="AKM77" s="161"/>
      <c r="AKN77" s="161"/>
      <c r="AKO77" s="161"/>
      <c r="AKP77" s="161"/>
      <c r="AKQ77" s="161"/>
      <c r="AKR77" s="161"/>
      <c r="AKS77" s="161"/>
      <c r="AKT77" s="161"/>
      <c r="AKU77" s="161"/>
      <c r="AKV77" s="161"/>
      <c r="AKW77" s="161"/>
      <c r="AKX77" s="161"/>
      <c r="AKY77" s="161"/>
      <c r="AKZ77" s="161"/>
      <c r="ALA77" s="161"/>
      <c r="ALB77" s="161"/>
      <c r="ALC77" s="161"/>
      <c r="ALD77" s="161"/>
      <c r="ALE77" s="161"/>
      <c r="ALF77" s="161"/>
      <c r="ALG77" s="161"/>
      <c r="ALH77" s="161"/>
      <c r="ALI77" s="161"/>
      <c r="ALJ77" s="161"/>
      <c r="ALK77" s="161"/>
      <c r="ALL77" s="161"/>
      <c r="ALM77" s="161"/>
      <c r="ALN77" s="161"/>
      <c r="ALO77" s="161"/>
      <c r="ALP77" s="161"/>
      <c r="ALQ77" s="161"/>
      <c r="ALR77" s="161"/>
      <c r="ALS77" s="161"/>
      <c r="ALT77" s="161"/>
      <c r="ALU77" s="161"/>
      <c r="ALV77" s="161"/>
      <c r="ALW77" s="161"/>
      <c r="ALX77" s="161"/>
      <c r="ALY77" s="161"/>
      <c r="ALZ77" s="161"/>
      <c r="AMA77" s="161"/>
      <c r="AMB77" s="161"/>
      <c r="AMC77" s="161"/>
      <c r="AMD77" s="161"/>
      <c r="AME77" s="161"/>
      <c r="AMF77" s="161"/>
      <c r="AMG77" s="161"/>
      <c r="AMH77" s="161"/>
      <c r="AMI77" s="161"/>
    </row>
    <row r="78" spans="1:2686" s="163" customFormat="1" x14ac:dyDescent="0.25">
      <c r="A78" s="16" t="s">
        <v>703</v>
      </c>
      <c r="B78" s="14" t="s">
        <v>1020</v>
      </c>
      <c r="C78" s="14" t="s">
        <v>28</v>
      </c>
      <c r="D78" s="139">
        <v>6605</v>
      </c>
      <c r="E78" s="139" t="s">
        <v>1245</v>
      </c>
      <c r="F78" s="139" t="s">
        <v>1246</v>
      </c>
      <c r="G78" s="14" t="s">
        <v>1021</v>
      </c>
      <c r="H78" s="160" t="s">
        <v>1022</v>
      </c>
      <c r="I78" s="14"/>
      <c r="J78" s="160"/>
      <c r="K78" s="14"/>
      <c r="L78" s="14"/>
      <c r="M78" s="14"/>
      <c r="N78" s="14"/>
      <c r="O78" s="14"/>
      <c r="P78" s="14"/>
      <c r="Q78" s="14"/>
      <c r="R78" s="14"/>
      <c r="S78" s="14"/>
      <c r="T78" s="14"/>
      <c r="U78" s="14"/>
      <c r="V78" s="14"/>
      <c r="W78" s="14"/>
      <c r="X78" s="14"/>
      <c r="Y78" s="14"/>
      <c r="Z78" s="14"/>
      <c r="AA78" s="161"/>
      <c r="AB78" s="161"/>
      <c r="AC78" s="161"/>
      <c r="AD78" s="161"/>
      <c r="AE78" s="161"/>
      <c r="AF78" s="161"/>
      <c r="AG78" s="161"/>
      <c r="AH78" s="161"/>
      <c r="AI78" s="161"/>
      <c r="AJ78" s="161"/>
      <c r="AK78" s="161"/>
      <c r="AL78" s="161"/>
      <c r="AM78" s="161"/>
      <c r="AN78" s="161"/>
      <c r="AO78" s="161"/>
      <c r="AP78" s="161"/>
      <c r="AQ78" s="161"/>
      <c r="AR78" s="161"/>
      <c r="AS78" s="161"/>
      <c r="AT78" s="161"/>
      <c r="AU78" s="161"/>
      <c r="AV78" s="161"/>
      <c r="AW78" s="161"/>
      <c r="AX78" s="161"/>
      <c r="AY78" s="161"/>
      <c r="AZ78" s="161"/>
      <c r="BA78" s="161"/>
      <c r="BB78" s="161"/>
      <c r="BC78" s="161"/>
      <c r="BD78" s="161"/>
      <c r="BE78" s="161"/>
      <c r="BF78" s="161"/>
      <c r="BG78" s="161"/>
      <c r="BH78" s="161"/>
      <c r="BI78" s="161"/>
      <c r="BJ78" s="161"/>
      <c r="BK78" s="161"/>
      <c r="BL78" s="161"/>
      <c r="BM78" s="161"/>
      <c r="BN78" s="161"/>
      <c r="BO78" s="161"/>
      <c r="BP78" s="161"/>
      <c r="BQ78" s="161"/>
      <c r="BR78" s="161"/>
      <c r="BS78" s="161"/>
      <c r="BT78" s="161"/>
      <c r="BU78" s="161"/>
      <c r="BV78" s="161"/>
      <c r="BW78" s="161"/>
      <c r="BX78" s="161"/>
      <c r="BY78" s="161"/>
      <c r="BZ78" s="161"/>
      <c r="CA78" s="161"/>
      <c r="CB78" s="161"/>
      <c r="CC78" s="161"/>
      <c r="CD78" s="161"/>
      <c r="CE78" s="161"/>
      <c r="CF78" s="161"/>
      <c r="CG78" s="161"/>
      <c r="CH78" s="161"/>
      <c r="CI78" s="161"/>
      <c r="CJ78" s="161"/>
      <c r="CK78" s="161"/>
      <c r="CL78" s="161"/>
      <c r="CM78" s="161"/>
      <c r="CN78" s="161"/>
      <c r="CO78" s="161"/>
      <c r="CP78" s="161"/>
      <c r="CQ78" s="161"/>
      <c r="CR78" s="161"/>
      <c r="CS78" s="161"/>
      <c r="CT78" s="161"/>
      <c r="CU78" s="161"/>
      <c r="CV78" s="161"/>
      <c r="CW78" s="161"/>
      <c r="CX78" s="161"/>
      <c r="CY78" s="161"/>
      <c r="CZ78" s="161"/>
      <c r="DA78" s="161"/>
      <c r="DB78" s="161"/>
      <c r="DC78" s="161"/>
      <c r="DD78" s="161"/>
      <c r="DE78" s="161"/>
      <c r="DF78" s="161"/>
      <c r="DG78" s="161"/>
      <c r="DH78" s="161"/>
      <c r="DI78" s="161"/>
      <c r="DJ78" s="161"/>
      <c r="DK78" s="161"/>
      <c r="DL78" s="161"/>
      <c r="DM78" s="161"/>
      <c r="DN78" s="161"/>
      <c r="DO78" s="161"/>
      <c r="DP78" s="161"/>
      <c r="DQ78" s="161"/>
      <c r="DR78" s="161"/>
      <c r="DS78" s="161"/>
      <c r="DT78" s="161"/>
      <c r="DU78" s="161"/>
      <c r="DV78" s="161"/>
      <c r="DW78" s="161"/>
      <c r="DX78" s="161"/>
      <c r="DY78" s="161"/>
      <c r="DZ78" s="161"/>
      <c r="EA78" s="161"/>
      <c r="EB78" s="161"/>
      <c r="EC78" s="161"/>
      <c r="ED78" s="161"/>
      <c r="EE78" s="161"/>
      <c r="EF78" s="161"/>
      <c r="EG78" s="161"/>
      <c r="EH78" s="161"/>
      <c r="EI78" s="161"/>
      <c r="EJ78" s="161"/>
      <c r="EK78" s="161"/>
      <c r="EL78" s="161"/>
      <c r="EM78" s="161"/>
      <c r="EN78" s="161"/>
      <c r="EO78" s="161"/>
      <c r="EP78" s="161"/>
      <c r="EQ78" s="161"/>
      <c r="ER78" s="161"/>
      <c r="ES78" s="161"/>
      <c r="ET78" s="161"/>
      <c r="EU78" s="161"/>
      <c r="EV78" s="161"/>
      <c r="EW78" s="161"/>
      <c r="EX78" s="161"/>
      <c r="EY78" s="161"/>
      <c r="EZ78" s="161"/>
      <c r="FA78" s="161"/>
      <c r="FB78" s="161"/>
      <c r="FC78" s="161"/>
      <c r="FD78" s="161"/>
      <c r="FE78" s="161"/>
      <c r="FF78" s="161"/>
      <c r="FG78" s="161"/>
      <c r="FH78" s="161"/>
      <c r="FI78" s="161"/>
      <c r="FJ78" s="161"/>
      <c r="FK78" s="161"/>
      <c r="FL78" s="161"/>
      <c r="FM78" s="161"/>
      <c r="FN78" s="161"/>
      <c r="FO78" s="161"/>
      <c r="FP78" s="161"/>
      <c r="FQ78" s="161"/>
      <c r="FR78" s="161"/>
      <c r="FS78" s="161"/>
      <c r="FT78" s="161"/>
      <c r="FU78" s="161"/>
      <c r="FV78" s="161"/>
      <c r="FW78" s="161"/>
      <c r="FX78" s="161"/>
      <c r="FY78" s="161"/>
      <c r="FZ78" s="161"/>
      <c r="GA78" s="161"/>
      <c r="GB78" s="161"/>
      <c r="GC78" s="161"/>
      <c r="GD78" s="161"/>
      <c r="GE78" s="161"/>
      <c r="GF78" s="161"/>
      <c r="GG78" s="161"/>
      <c r="GH78" s="161"/>
      <c r="GI78" s="161"/>
      <c r="GJ78" s="161"/>
      <c r="GK78" s="161"/>
      <c r="GL78" s="161"/>
      <c r="GM78" s="161"/>
      <c r="GN78" s="161"/>
      <c r="GO78" s="161"/>
      <c r="GP78" s="161"/>
      <c r="GQ78" s="161"/>
      <c r="GR78" s="161"/>
      <c r="GS78" s="161"/>
      <c r="GT78" s="161"/>
      <c r="GU78" s="161"/>
      <c r="GV78" s="161"/>
      <c r="GW78" s="161"/>
      <c r="GX78" s="161"/>
      <c r="GY78" s="161"/>
      <c r="GZ78" s="161"/>
      <c r="HA78" s="161"/>
      <c r="HB78" s="161"/>
      <c r="HC78" s="161"/>
      <c r="HD78" s="161"/>
      <c r="HE78" s="161"/>
      <c r="HF78" s="161"/>
      <c r="HG78" s="161"/>
      <c r="HH78" s="161"/>
      <c r="HI78" s="161"/>
      <c r="HJ78" s="161"/>
      <c r="HK78" s="161"/>
      <c r="HL78" s="161"/>
      <c r="HM78" s="161"/>
      <c r="HN78" s="161"/>
      <c r="HO78" s="161"/>
      <c r="HP78" s="161"/>
      <c r="HQ78" s="161"/>
      <c r="HR78" s="161"/>
      <c r="HS78" s="161"/>
      <c r="HT78" s="161"/>
      <c r="HU78" s="161"/>
      <c r="HV78" s="161"/>
      <c r="HW78" s="161"/>
      <c r="HX78" s="161"/>
      <c r="HY78" s="161"/>
      <c r="HZ78" s="161"/>
      <c r="IA78" s="161"/>
      <c r="IB78" s="161"/>
      <c r="IC78" s="161"/>
      <c r="ID78" s="161"/>
      <c r="IE78" s="161"/>
      <c r="IF78" s="161"/>
      <c r="IG78" s="161"/>
      <c r="IH78" s="161"/>
      <c r="II78" s="161"/>
      <c r="IJ78" s="161"/>
      <c r="IK78" s="161"/>
      <c r="IL78" s="161"/>
      <c r="IM78" s="161"/>
      <c r="IN78" s="161"/>
      <c r="IO78" s="161"/>
      <c r="IP78" s="161"/>
      <c r="IQ78" s="161"/>
      <c r="IR78" s="161"/>
      <c r="IS78" s="161"/>
      <c r="IT78" s="161"/>
      <c r="IU78" s="161"/>
      <c r="IV78" s="161"/>
      <c r="IW78" s="161"/>
      <c r="IX78" s="161"/>
      <c r="IY78" s="161"/>
      <c r="IZ78" s="161"/>
      <c r="JA78" s="161"/>
      <c r="JB78" s="161"/>
      <c r="JC78" s="161"/>
      <c r="JD78" s="161"/>
      <c r="JE78" s="161"/>
      <c r="JF78" s="161"/>
      <c r="JG78" s="161"/>
      <c r="JH78" s="161"/>
      <c r="JI78" s="161"/>
      <c r="JJ78" s="161"/>
      <c r="JK78" s="161"/>
      <c r="JL78" s="161"/>
      <c r="JM78" s="161"/>
      <c r="JN78" s="161"/>
      <c r="JO78" s="161"/>
      <c r="JP78" s="161"/>
      <c r="JQ78" s="161"/>
      <c r="JR78" s="161"/>
      <c r="JS78" s="161"/>
      <c r="JT78" s="161"/>
      <c r="JU78" s="161"/>
      <c r="JV78" s="161"/>
      <c r="JW78" s="161"/>
      <c r="JX78" s="161"/>
      <c r="JY78" s="161"/>
      <c r="JZ78" s="161"/>
      <c r="KA78" s="161"/>
      <c r="KB78" s="161"/>
      <c r="KC78" s="161"/>
      <c r="KD78" s="161"/>
      <c r="KE78" s="161"/>
      <c r="KF78" s="161"/>
      <c r="KG78" s="161"/>
      <c r="KH78" s="161"/>
      <c r="KI78" s="161"/>
      <c r="KJ78" s="161"/>
      <c r="KK78" s="161"/>
      <c r="KL78" s="161"/>
      <c r="KM78" s="161"/>
      <c r="KN78" s="161"/>
      <c r="KO78" s="161"/>
      <c r="KP78" s="161"/>
      <c r="KQ78" s="161"/>
      <c r="KR78" s="161"/>
      <c r="KS78" s="161"/>
      <c r="KT78" s="161"/>
      <c r="KU78" s="161"/>
      <c r="KV78" s="161"/>
      <c r="KW78" s="161"/>
      <c r="KX78" s="161"/>
      <c r="KY78" s="161"/>
      <c r="KZ78" s="161"/>
      <c r="LA78" s="161"/>
      <c r="LB78" s="161"/>
      <c r="LC78" s="161"/>
      <c r="LD78" s="161"/>
      <c r="LE78" s="161"/>
      <c r="LF78" s="161"/>
      <c r="LG78" s="161"/>
      <c r="LH78" s="161"/>
      <c r="LI78" s="161"/>
      <c r="LJ78" s="161"/>
      <c r="LK78" s="161"/>
      <c r="LL78" s="161"/>
      <c r="LM78" s="161"/>
      <c r="LN78" s="161"/>
      <c r="LO78" s="161"/>
      <c r="LP78" s="161"/>
      <c r="LQ78" s="161"/>
      <c r="LR78" s="161"/>
      <c r="LS78" s="161"/>
      <c r="LT78" s="161"/>
      <c r="LU78" s="161"/>
      <c r="LV78" s="161"/>
      <c r="LW78" s="161"/>
      <c r="LX78" s="161"/>
      <c r="LY78" s="161"/>
      <c r="LZ78" s="161"/>
      <c r="MA78" s="161"/>
      <c r="MB78" s="161"/>
      <c r="MC78" s="161"/>
      <c r="MD78" s="161"/>
      <c r="ME78" s="161"/>
      <c r="MF78" s="161"/>
      <c r="MG78" s="161"/>
      <c r="MH78" s="161"/>
      <c r="MI78" s="161"/>
      <c r="MJ78" s="161"/>
      <c r="MK78" s="161"/>
      <c r="ML78" s="161"/>
      <c r="MM78" s="161"/>
      <c r="MN78" s="161"/>
      <c r="MO78" s="161"/>
      <c r="MP78" s="161"/>
      <c r="MQ78" s="161"/>
      <c r="MR78" s="161"/>
      <c r="MS78" s="161"/>
      <c r="MT78" s="161"/>
      <c r="MU78" s="161"/>
      <c r="MV78" s="161"/>
      <c r="MW78" s="161"/>
      <c r="MX78" s="161"/>
      <c r="MY78" s="161"/>
      <c r="MZ78" s="161"/>
      <c r="NA78" s="161"/>
      <c r="NB78" s="161"/>
      <c r="NC78" s="161"/>
      <c r="ND78" s="161"/>
      <c r="NE78" s="161"/>
      <c r="NF78" s="161"/>
      <c r="NG78" s="161"/>
      <c r="NH78" s="161"/>
      <c r="NI78" s="161"/>
      <c r="NJ78" s="161"/>
      <c r="NK78" s="161"/>
      <c r="NL78" s="161"/>
      <c r="NM78" s="161"/>
      <c r="NN78" s="161"/>
      <c r="NO78" s="161"/>
      <c r="NP78" s="161"/>
      <c r="NQ78" s="161"/>
      <c r="NR78" s="161"/>
      <c r="NS78" s="161"/>
      <c r="NT78" s="161"/>
      <c r="NU78" s="161"/>
      <c r="NV78" s="161"/>
      <c r="NW78" s="161"/>
      <c r="NX78" s="161"/>
      <c r="NY78" s="161"/>
      <c r="NZ78" s="161"/>
      <c r="OA78" s="161"/>
      <c r="OB78" s="161"/>
      <c r="OC78" s="161"/>
      <c r="OD78" s="161"/>
      <c r="OE78" s="161"/>
      <c r="OF78" s="161"/>
      <c r="OG78" s="161"/>
      <c r="OH78" s="161"/>
      <c r="OI78" s="161"/>
      <c r="OJ78" s="161"/>
      <c r="OK78" s="161"/>
      <c r="OL78" s="161"/>
      <c r="OM78" s="161"/>
      <c r="ON78" s="161"/>
      <c r="OO78" s="161"/>
      <c r="OP78" s="161"/>
      <c r="OQ78" s="161"/>
      <c r="OR78" s="161"/>
      <c r="OS78" s="161"/>
      <c r="OT78" s="161"/>
      <c r="OU78" s="161"/>
      <c r="OV78" s="161"/>
      <c r="OW78" s="161"/>
      <c r="OX78" s="161"/>
      <c r="OY78" s="161"/>
      <c r="OZ78" s="161"/>
      <c r="PA78" s="161"/>
      <c r="PB78" s="161"/>
      <c r="PC78" s="161"/>
      <c r="PD78" s="161"/>
      <c r="PE78" s="161"/>
      <c r="PF78" s="161"/>
      <c r="PG78" s="161"/>
      <c r="PH78" s="161"/>
      <c r="PI78" s="161"/>
      <c r="PJ78" s="161"/>
      <c r="PK78" s="161"/>
      <c r="PL78" s="161"/>
      <c r="PM78" s="161"/>
      <c r="PN78" s="161"/>
      <c r="PO78" s="161"/>
      <c r="PP78" s="161"/>
      <c r="PQ78" s="161"/>
      <c r="PR78" s="161"/>
      <c r="PS78" s="161"/>
      <c r="PT78" s="161"/>
      <c r="PU78" s="161"/>
      <c r="PV78" s="161"/>
      <c r="PW78" s="161"/>
      <c r="PX78" s="161"/>
      <c r="PY78" s="161"/>
      <c r="PZ78" s="161"/>
      <c r="QA78" s="161"/>
      <c r="QB78" s="161"/>
      <c r="QC78" s="161"/>
      <c r="QD78" s="161"/>
      <c r="QE78" s="161"/>
      <c r="QF78" s="161"/>
      <c r="QG78" s="161"/>
      <c r="QH78" s="161"/>
      <c r="QI78" s="161"/>
      <c r="QJ78" s="161"/>
      <c r="QK78" s="161"/>
      <c r="QL78" s="161"/>
      <c r="QM78" s="161"/>
      <c r="QN78" s="161"/>
      <c r="QO78" s="161"/>
      <c r="QP78" s="161"/>
      <c r="QQ78" s="161"/>
      <c r="QR78" s="161"/>
      <c r="QS78" s="161"/>
      <c r="QT78" s="161"/>
      <c r="QU78" s="161"/>
      <c r="QV78" s="161"/>
      <c r="QW78" s="161"/>
      <c r="QX78" s="161"/>
      <c r="QY78" s="161"/>
      <c r="QZ78" s="161"/>
      <c r="RA78" s="161"/>
      <c r="RB78" s="161"/>
      <c r="RC78" s="161"/>
      <c r="RD78" s="161"/>
      <c r="RE78" s="161"/>
      <c r="RF78" s="161"/>
      <c r="RG78" s="161"/>
      <c r="RH78" s="161"/>
      <c r="RI78" s="161"/>
      <c r="RJ78" s="161"/>
      <c r="RK78" s="161"/>
      <c r="RL78" s="161"/>
      <c r="RM78" s="161"/>
      <c r="RN78" s="161"/>
      <c r="RO78" s="161"/>
      <c r="RP78" s="161"/>
      <c r="RQ78" s="161"/>
      <c r="RR78" s="161"/>
      <c r="RS78" s="161"/>
      <c r="RT78" s="161"/>
      <c r="RU78" s="161"/>
      <c r="RV78" s="161"/>
      <c r="RW78" s="161"/>
      <c r="RX78" s="161"/>
      <c r="RY78" s="161"/>
      <c r="RZ78" s="161"/>
      <c r="SA78" s="161"/>
      <c r="SB78" s="161"/>
      <c r="SC78" s="161"/>
      <c r="SD78" s="161"/>
      <c r="SE78" s="161"/>
      <c r="SF78" s="161"/>
      <c r="SG78" s="161"/>
      <c r="SH78" s="161"/>
      <c r="SI78" s="161"/>
      <c r="SJ78" s="161"/>
      <c r="SK78" s="161"/>
      <c r="SL78" s="161"/>
      <c r="SM78" s="161"/>
      <c r="SN78" s="161"/>
      <c r="SO78" s="161"/>
      <c r="SP78" s="161"/>
      <c r="SQ78" s="161"/>
      <c r="SR78" s="161"/>
      <c r="SS78" s="161"/>
      <c r="ST78" s="161"/>
      <c r="SU78" s="161"/>
      <c r="SV78" s="161"/>
      <c r="SW78" s="161"/>
      <c r="SX78" s="161"/>
      <c r="SY78" s="161"/>
      <c r="SZ78" s="161"/>
      <c r="TA78" s="161"/>
      <c r="TB78" s="161"/>
      <c r="TC78" s="161"/>
      <c r="TD78" s="161"/>
      <c r="TE78" s="161"/>
      <c r="TF78" s="161"/>
      <c r="TG78" s="161"/>
      <c r="TH78" s="161"/>
      <c r="TI78" s="161"/>
      <c r="TJ78" s="161"/>
      <c r="TK78" s="161"/>
      <c r="TL78" s="161"/>
      <c r="TM78" s="161"/>
      <c r="TN78" s="161"/>
      <c r="TO78" s="161"/>
      <c r="TP78" s="161"/>
      <c r="TQ78" s="161"/>
      <c r="TR78" s="161"/>
      <c r="TS78" s="161"/>
      <c r="TT78" s="161"/>
      <c r="TU78" s="161"/>
      <c r="TV78" s="161"/>
      <c r="TW78" s="161"/>
      <c r="TX78" s="161"/>
      <c r="TY78" s="161"/>
      <c r="TZ78" s="161"/>
      <c r="UA78" s="161"/>
      <c r="UB78" s="161"/>
      <c r="UC78" s="161"/>
      <c r="UD78" s="161"/>
      <c r="UE78" s="161"/>
      <c r="UF78" s="161"/>
      <c r="UG78" s="161"/>
      <c r="UH78" s="161"/>
      <c r="UI78" s="161"/>
      <c r="UJ78" s="161"/>
      <c r="UK78" s="161"/>
      <c r="UL78" s="161"/>
      <c r="UM78" s="161"/>
      <c r="UN78" s="161"/>
      <c r="UO78" s="161"/>
      <c r="UP78" s="161"/>
      <c r="UQ78" s="161"/>
      <c r="UR78" s="161"/>
      <c r="US78" s="161"/>
      <c r="UT78" s="161"/>
      <c r="UU78" s="161"/>
      <c r="UV78" s="161"/>
      <c r="UW78" s="161"/>
      <c r="UX78" s="161"/>
      <c r="UY78" s="161"/>
      <c r="UZ78" s="161"/>
      <c r="VA78" s="161"/>
      <c r="VB78" s="161"/>
      <c r="VC78" s="161"/>
      <c r="VD78" s="161"/>
      <c r="VE78" s="161"/>
      <c r="VF78" s="161"/>
      <c r="VG78" s="161"/>
      <c r="VH78" s="161"/>
      <c r="VI78" s="161"/>
      <c r="VJ78" s="161"/>
      <c r="VK78" s="161"/>
      <c r="VL78" s="161"/>
      <c r="VM78" s="161"/>
      <c r="VN78" s="161"/>
      <c r="VO78" s="161"/>
      <c r="VP78" s="161"/>
      <c r="VQ78" s="161"/>
      <c r="VR78" s="161"/>
      <c r="VS78" s="161"/>
      <c r="VT78" s="161"/>
      <c r="VU78" s="161"/>
      <c r="VV78" s="161"/>
      <c r="VW78" s="161"/>
      <c r="VX78" s="161"/>
      <c r="VY78" s="161"/>
      <c r="VZ78" s="161"/>
      <c r="WA78" s="161"/>
      <c r="WB78" s="161"/>
      <c r="WC78" s="161"/>
      <c r="WD78" s="161"/>
      <c r="WE78" s="161"/>
      <c r="WF78" s="161"/>
      <c r="WG78" s="161"/>
      <c r="WH78" s="161"/>
      <c r="WI78" s="161"/>
      <c r="WJ78" s="161"/>
      <c r="WK78" s="161"/>
      <c r="WL78" s="161"/>
      <c r="WM78" s="161"/>
      <c r="WN78" s="161"/>
      <c r="WO78" s="161"/>
      <c r="WP78" s="161"/>
      <c r="WQ78" s="161"/>
      <c r="WR78" s="161"/>
      <c r="WS78" s="161"/>
      <c r="WT78" s="161"/>
      <c r="WU78" s="161"/>
      <c r="WV78" s="161"/>
      <c r="WW78" s="161"/>
      <c r="WX78" s="161"/>
      <c r="WY78" s="161"/>
      <c r="WZ78" s="161"/>
      <c r="XA78" s="161"/>
      <c r="XB78" s="161"/>
      <c r="XC78" s="161"/>
      <c r="XD78" s="161"/>
      <c r="XE78" s="161"/>
      <c r="XF78" s="161"/>
      <c r="XG78" s="161"/>
      <c r="XH78" s="161"/>
      <c r="XI78" s="161"/>
      <c r="XJ78" s="161"/>
      <c r="XK78" s="161"/>
      <c r="XL78" s="161"/>
      <c r="XM78" s="161"/>
      <c r="XN78" s="161"/>
      <c r="XO78" s="161"/>
      <c r="XP78" s="161"/>
      <c r="XQ78" s="161"/>
      <c r="XR78" s="161"/>
      <c r="XS78" s="161"/>
      <c r="XT78" s="161"/>
      <c r="XU78" s="161"/>
      <c r="XV78" s="161"/>
      <c r="XW78" s="161"/>
      <c r="XX78" s="161"/>
      <c r="XY78" s="161"/>
      <c r="XZ78" s="161"/>
      <c r="YA78" s="161"/>
      <c r="YB78" s="161"/>
      <c r="YC78" s="161"/>
      <c r="YD78" s="161"/>
      <c r="YE78" s="161"/>
      <c r="YF78" s="161"/>
      <c r="YG78" s="161"/>
      <c r="YH78" s="161"/>
      <c r="YI78" s="161"/>
      <c r="YJ78" s="161"/>
      <c r="YK78" s="161"/>
      <c r="YL78" s="161"/>
      <c r="YM78" s="161"/>
      <c r="YN78" s="161"/>
      <c r="YO78" s="161"/>
      <c r="YP78" s="161"/>
      <c r="YQ78" s="161"/>
      <c r="YR78" s="161"/>
      <c r="YS78" s="161"/>
      <c r="YT78" s="161"/>
      <c r="YU78" s="161"/>
      <c r="YV78" s="161"/>
      <c r="YW78" s="161"/>
      <c r="YX78" s="161"/>
      <c r="YY78" s="161"/>
      <c r="YZ78" s="161"/>
      <c r="ZA78" s="161"/>
      <c r="ZB78" s="161"/>
      <c r="ZC78" s="161"/>
      <c r="ZD78" s="161"/>
      <c r="ZE78" s="161"/>
      <c r="ZF78" s="161"/>
      <c r="ZG78" s="161"/>
      <c r="ZH78" s="161"/>
      <c r="ZI78" s="161"/>
      <c r="ZJ78" s="161"/>
      <c r="ZK78" s="161"/>
      <c r="ZL78" s="161"/>
      <c r="ZM78" s="161"/>
      <c r="ZN78" s="161"/>
      <c r="ZO78" s="161"/>
      <c r="ZP78" s="161"/>
      <c r="ZQ78" s="161"/>
      <c r="ZR78" s="161"/>
      <c r="ZS78" s="161"/>
      <c r="ZT78" s="161"/>
      <c r="ZU78" s="161"/>
      <c r="ZV78" s="161"/>
      <c r="ZW78" s="161"/>
      <c r="ZX78" s="161"/>
      <c r="ZY78" s="161"/>
      <c r="ZZ78" s="161"/>
      <c r="AAA78" s="161"/>
      <c r="AAB78" s="161"/>
      <c r="AAC78" s="161"/>
      <c r="AAD78" s="161"/>
      <c r="AAE78" s="161"/>
      <c r="AAF78" s="161"/>
      <c r="AAG78" s="161"/>
      <c r="AAH78" s="161"/>
      <c r="AAI78" s="161"/>
      <c r="AAJ78" s="161"/>
      <c r="AAK78" s="161"/>
      <c r="AAL78" s="161"/>
      <c r="AAM78" s="161"/>
      <c r="AAN78" s="161"/>
      <c r="AAO78" s="161"/>
      <c r="AAP78" s="161"/>
      <c r="AAQ78" s="161"/>
      <c r="AAR78" s="161"/>
      <c r="AAS78" s="161"/>
      <c r="AAT78" s="161"/>
      <c r="AAU78" s="161"/>
      <c r="AAV78" s="161"/>
      <c r="AAW78" s="161"/>
      <c r="AAX78" s="161"/>
      <c r="AAY78" s="161"/>
      <c r="AAZ78" s="161"/>
      <c r="ABA78" s="161"/>
      <c r="ABB78" s="161"/>
      <c r="ABC78" s="161"/>
      <c r="ABD78" s="161"/>
      <c r="ABE78" s="161"/>
      <c r="ABF78" s="161"/>
      <c r="ABG78" s="161"/>
      <c r="ABH78" s="161"/>
      <c r="ABI78" s="161"/>
      <c r="ABJ78" s="161"/>
      <c r="ABK78" s="161"/>
      <c r="ABL78" s="161"/>
      <c r="ABM78" s="161"/>
      <c r="ABN78" s="161"/>
      <c r="ABO78" s="161"/>
      <c r="ABP78" s="161"/>
      <c r="ABQ78" s="161"/>
      <c r="ABR78" s="161"/>
      <c r="ABS78" s="161"/>
      <c r="ABT78" s="161"/>
      <c r="ABU78" s="161"/>
      <c r="ABV78" s="161"/>
      <c r="ABW78" s="161"/>
      <c r="ABX78" s="161"/>
      <c r="ABY78" s="161"/>
      <c r="ABZ78" s="161"/>
      <c r="ACA78" s="161"/>
      <c r="ACB78" s="161"/>
      <c r="ACC78" s="161"/>
      <c r="ACD78" s="161"/>
      <c r="ACE78" s="161"/>
      <c r="ACF78" s="161"/>
      <c r="ACG78" s="161"/>
      <c r="ACH78" s="161"/>
      <c r="ACI78" s="161"/>
      <c r="ACJ78" s="161"/>
      <c r="ACK78" s="161"/>
      <c r="ACL78" s="161"/>
      <c r="ACM78" s="161"/>
      <c r="ACN78" s="161"/>
      <c r="ACO78" s="161"/>
      <c r="ACP78" s="161"/>
      <c r="ACQ78" s="161"/>
      <c r="ACR78" s="161"/>
      <c r="ACS78" s="161"/>
      <c r="ACT78" s="161"/>
      <c r="ACU78" s="161"/>
      <c r="ACV78" s="161"/>
      <c r="ACW78" s="161"/>
      <c r="ACX78" s="161"/>
      <c r="ACY78" s="161"/>
      <c r="ACZ78" s="161"/>
      <c r="ADA78" s="161"/>
      <c r="ADB78" s="161"/>
      <c r="ADC78" s="161"/>
      <c r="ADD78" s="161"/>
      <c r="ADE78" s="161"/>
      <c r="ADF78" s="161"/>
      <c r="ADG78" s="161"/>
      <c r="ADH78" s="161"/>
      <c r="ADI78" s="161"/>
      <c r="ADJ78" s="161"/>
      <c r="ADK78" s="161"/>
      <c r="ADL78" s="161"/>
      <c r="ADM78" s="161"/>
      <c r="ADN78" s="161"/>
      <c r="ADO78" s="161"/>
      <c r="ADP78" s="161"/>
      <c r="ADQ78" s="161"/>
      <c r="ADR78" s="161"/>
      <c r="ADS78" s="161"/>
      <c r="ADT78" s="161"/>
      <c r="ADU78" s="161"/>
      <c r="ADV78" s="161"/>
      <c r="ADW78" s="161"/>
      <c r="ADX78" s="161"/>
      <c r="ADY78" s="161"/>
      <c r="ADZ78" s="161"/>
      <c r="AEA78" s="161"/>
      <c r="AEB78" s="161"/>
      <c r="AEC78" s="161"/>
      <c r="AED78" s="161"/>
      <c r="AEE78" s="161"/>
      <c r="AEF78" s="161"/>
      <c r="AEG78" s="161"/>
      <c r="AEH78" s="161"/>
      <c r="AEI78" s="161"/>
      <c r="AEJ78" s="161"/>
      <c r="AEK78" s="161"/>
      <c r="AEL78" s="161"/>
      <c r="AEM78" s="161"/>
      <c r="AEN78" s="161"/>
      <c r="AEO78" s="161"/>
      <c r="AEP78" s="161"/>
      <c r="AEQ78" s="161"/>
      <c r="AER78" s="161"/>
      <c r="AES78" s="161"/>
      <c r="AET78" s="161"/>
      <c r="AEU78" s="161"/>
      <c r="AEV78" s="161"/>
      <c r="AEW78" s="161"/>
      <c r="AEX78" s="161"/>
      <c r="AEY78" s="161"/>
      <c r="AEZ78" s="161"/>
      <c r="AFA78" s="161"/>
      <c r="AFB78" s="161"/>
      <c r="AFC78" s="161"/>
      <c r="AFD78" s="161"/>
      <c r="AFE78" s="161"/>
      <c r="AFF78" s="161"/>
      <c r="AFG78" s="161"/>
      <c r="AFH78" s="161"/>
      <c r="AFI78" s="161"/>
      <c r="AFJ78" s="161"/>
      <c r="AFK78" s="161"/>
      <c r="AFL78" s="161"/>
      <c r="AFM78" s="161"/>
      <c r="AFN78" s="161"/>
      <c r="AFO78" s="161"/>
      <c r="AFP78" s="161"/>
      <c r="AFQ78" s="161"/>
      <c r="AFR78" s="161"/>
      <c r="AFS78" s="161"/>
      <c r="AFT78" s="161"/>
      <c r="AFU78" s="161"/>
      <c r="AFV78" s="161"/>
      <c r="AFW78" s="161"/>
      <c r="AFX78" s="161"/>
      <c r="AFY78" s="161"/>
      <c r="AFZ78" s="161"/>
      <c r="AGA78" s="161"/>
      <c r="AGB78" s="161"/>
      <c r="AGC78" s="161"/>
      <c r="AGD78" s="161"/>
      <c r="AGE78" s="161"/>
      <c r="AGF78" s="161"/>
      <c r="AGG78" s="161"/>
      <c r="AGH78" s="161"/>
      <c r="AGI78" s="161"/>
      <c r="AGJ78" s="161"/>
      <c r="AGK78" s="161"/>
      <c r="AGL78" s="161"/>
      <c r="AGM78" s="161"/>
      <c r="AGN78" s="161"/>
      <c r="AGO78" s="161"/>
      <c r="AGP78" s="161"/>
      <c r="AGQ78" s="161"/>
      <c r="AGR78" s="161"/>
      <c r="AGS78" s="161"/>
      <c r="AGT78" s="161"/>
      <c r="AGU78" s="161"/>
      <c r="AGV78" s="161"/>
      <c r="AGW78" s="161"/>
      <c r="AGX78" s="161"/>
      <c r="AGY78" s="161"/>
      <c r="AGZ78" s="161"/>
      <c r="AHA78" s="161"/>
      <c r="AHB78" s="161"/>
      <c r="AHC78" s="161"/>
      <c r="AHD78" s="161"/>
      <c r="AHE78" s="161"/>
      <c r="AHF78" s="161"/>
      <c r="AHG78" s="161"/>
      <c r="AHH78" s="161"/>
      <c r="AHI78" s="161"/>
      <c r="AHJ78" s="161"/>
      <c r="AHK78" s="161"/>
      <c r="AHL78" s="161"/>
      <c r="AHM78" s="161"/>
      <c r="AHN78" s="161"/>
      <c r="AHO78" s="161"/>
      <c r="AHP78" s="161"/>
      <c r="AHQ78" s="161"/>
      <c r="AHR78" s="161"/>
      <c r="AHS78" s="161"/>
      <c r="AHT78" s="161"/>
      <c r="AHU78" s="161"/>
      <c r="AHV78" s="161"/>
      <c r="AHW78" s="161"/>
      <c r="AHX78" s="161"/>
      <c r="AHY78" s="161"/>
      <c r="AHZ78" s="161"/>
      <c r="AIA78" s="161"/>
      <c r="AIB78" s="161"/>
      <c r="AIC78" s="161"/>
      <c r="AID78" s="161"/>
      <c r="AIE78" s="161"/>
      <c r="AIF78" s="161"/>
      <c r="AIG78" s="161"/>
      <c r="AIH78" s="161"/>
      <c r="AII78" s="161"/>
      <c r="AIJ78" s="161"/>
      <c r="AIK78" s="161"/>
      <c r="AIL78" s="161"/>
      <c r="AIM78" s="161"/>
      <c r="AIN78" s="161"/>
      <c r="AIO78" s="161"/>
      <c r="AIP78" s="161"/>
      <c r="AIQ78" s="161"/>
      <c r="AIR78" s="161"/>
      <c r="AIS78" s="161"/>
      <c r="AIT78" s="161"/>
      <c r="AIU78" s="161"/>
      <c r="AIV78" s="161"/>
      <c r="AIW78" s="161"/>
      <c r="AIX78" s="161"/>
      <c r="AIY78" s="161"/>
      <c r="AIZ78" s="161"/>
      <c r="AJA78" s="161"/>
      <c r="AJB78" s="161"/>
      <c r="AJC78" s="161"/>
      <c r="AJD78" s="161"/>
      <c r="AJE78" s="161"/>
      <c r="AJF78" s="161"/>
      <c r="AJG78" s="161"/>
      <c r="AJH78" s="161"/>
      <c r="AJI78" s="161"/>
      <c r="AJJ78" s="161"/>
      <c r="AJK78" s="161"/>
      <c r="AJL78" s="161"/>
      <c r="AJM78" s="161"/>
      <c r="AJN78" s="161"/>
      <c r="AJO78" s="161"/>
      <c r="AJP78" s="161"/>
      <c r="AJQ78" s="161"/>
      <c r="AJR78" s="161"/>
      <c r="AJS78" s="161"/>
      <c r="AJT78" s="161"/>
      <c r="AJU78" s="161"/>
      <c r="AJV78" s="161"/>
      <c r="AJW78" s="161"/>
      <c r="AJX78" s="161"/>
      <c r="AJY78" s="161"/>
      <c r="AJZ78" s="161"/>
      <c r="AKA78" s="161"/>
      <c r="AKB78" s="161"/>
      <c r="AKC78" s="161"/>
      <c r="AKD78" s="161"/>
      <c r="AKE78" s="161"/>
      <c r="AKF78" s="161"/>
      <c r="AKG78" s="161"/>
      <c r="AKH78" s="161"/>
      <c r="AKI78" s="161"/>
      <c r="AKJ78" s="161"/>
      <c r="AKK78" s="161"/>
      <c r="AKL78" s="161"/>
      <c r="AKM78" s="161"/>
      <c r="AKN78" s="161"/>
      <c r="AKO78" s="161"/>
      <c r="AKP78" s="161"/>
      <c r="AKQ78" s="161"/>
      <c r="AKR78" s="161"/>
      <c r="AKS78" s="161"/>
      <c r="AKT78" s="161"/>
      <c r="AKU78" s="161"/>
      <c r="AKV78" s="161"/>
      <c r="AKW78" s="161"/>
      <c r="AKX78" s="161"/>
      <c r="AKY78" s="161"/>
      <c r="AKZ78" s="161"/>
      <c r="ALA78" s="161"/>
      <c r="ALB78" s="161"/>
      <c r="ALC78" s="161"/>
      <c r="ALD78" s="161"/>
      <c r="ALE78" s="161"/>
      <c r="ALF78" s="161"/>
      <c r="ALG78" s="161"/>
      <c r="ALH78" s="161"/>
      <c r="ALI78" s="161"/>
      <c r="ALJ78" s="161"/>
      <c r="ALK78" s="161"/>
      <c r="ALL78" s="161"/>
      <c r="ALM78" s="161"/>
      <c r="ALN78" s="161"/>
      <c r="ALO78" s="161"/>
      <c r="ALP78" s="161"/>
      <c r="ALQ78" s="161"/>
      <c r="ALR78" s="161"/>
      <c r="ALS78" s="161"/>
      <c r="ALT78" s="161"/>
      <c r="ALU78" s="161"/>
      <c r="ALV78" s="161"/>
      <c r="ALW78" s="161"/>
      <c r="ALX78" s="161"/>
      <c r="ALY78" s="161"/>
      <c r="ALZ78" s="161"/>
      <c r="AMA78" s="161"/>
      <c r="AMB78" s="161"/>
      <c r="AMC78" s="161"/>
      <c r="AMD78" s="161"/>
      <c r="AME78" s="161"/>
      <c r="AMF78" s="161"/>
      <c r="AMG78" s="161"/>
      <c r="AMH78" s="161"/>
      <c r="AMI78" s="161"/>
      <c r="AMJ78" s="161"/>
      <c r="AMK78" s="161"/>
      <c r="AML78" s="161"/>
      <c r="AMM78" s="161"/>
      <c r="AMN78" s="161"/>
      <c r="AMO78" s="161"/>
      <c r="AMP78" s="161"/>
      <c r="AMQ78" s="161"/>
      <c r="AMR78" s="161"/>
      <c r="AMS78" s="161"/>
      <c r="AMT78" s="161"/>
      <c r="AMU78" s="161"/>
      <c r="AMV78" s="161"/>
      <c r="AMW78" s="161"/>
      <c r="AMX78" s="161"/>
      <c r="AMY78" s="161"/>
      <c r="AMZ78" s="161"/>
      <c r="ANA78" s="161"/>
      <c r="ANB78" s="161"/>
      <c r="ANC78" s="161"/>
      <c r="AND78" s="161"/>
      <c r="ANE78" s="161"/>
      <c r="ANF78" s="161"/>
      <c r="ANG78" s="161"/>
      <c r="ANH78" s="161"/>
      <c r="ANI78" s="161"/>
      <c r="ANJ78" s="161"/>
      <c r="ANK78" s="161"/>
      <c r="ANL78" s="161"/>
      <c r="ANM78" s="161"/>
      <c r="ANN78" s="161"/>
      <c r="ANO78" s="161"/>
      <c r="ANP78" s="161"/>
      <c r="ANQ78" s="161"/>
      <c r="ANR78" s="161"/>
      <c r="ANS78" s="161"/>
      <c r="ANT78" s="161"/>
      <c r="ANU78" s="161"/>
      <c r="ANV78" s="161"/>
      <c r="ANW78" s="161"/>
      <c r="ANX78" s="161"/>
      <c r="ANY78" s="161"/>
      <c r="ANZ78" s="161"/>
      <c r="AOA78" s="161"/>
      <c r="AOB78" s="161"/>
      <c r="AOC78" s="161"/>
      <c r="AOD78" s="161"/>
      <c r="AOE78" s="161"/>
      <c r="AOF78" s="161"/>
      <c r="AOG78" s="161"/>
      <c r="AOH78" s="161"/>
      <c r="AOI78" s="161"/>
      <c r="AOJ78" s="161"/>
      <c r="AOK78" s="161"/>
      <c r="AOL78" s="161"/>
      <c r="AOM78" s="161"/>
      <c r="AON78" s="161"/>
      <c r="AOO78" s="161"/>
      <c r="AOP78" s="161"/>
      <c r="AOQ78" s="161"/>
      <c r="AOR78" s="161"/>
      <c r="AOS78" s="161"/>
      <c r="AOT78" s="161"/>
      <c r="AOU78" s="161"/>
      <c r="AOV78" s="161"/>
      <c r="AOW78" s="161"/>
      <c r="AOX78" s="161"/>
      <c r="AOY78" s="161"/>
      <c r="AOZ78" s="161"/>
      <c r="APA78" s="161"/>
      <c r="APB78" s="161"/>
      <c r="APC78" s="161"/>
      <c r="APD78" s="161"/>
      <c r="APE78" s="161"/>
      <c r="APF78" s="161"/>
      <c r="APG78" s="161"/>
      <c r="APH78" s="161"/>
      <c r="API78" s="161"/>
      <c r="APJ78" s="161"/>
      <c r="APK78" s="161"/>
      <c r="APL78" s="161"/>
      <c r="APM78" s="161"/>
      <c r="APN78" s="161"/>
      <c r="APO78" s="161"/>
      <c r="APP78" s="161"/>
      <c r="APQ78" s="161"/>
      <c r="APR78" s="161"/>
      <c r="APS78" s="161"/>
      <c r="APT78" s="161"/>
      <c r="APU78" s="161"/>
      <c r="APV78" s="161"/>
      <c r="APW78" s="161"/>
      <c r="APX78" s="161"/>
      <c r="APY78" s="161"/>
      <c r="APZ78" s="161"/>
      <c r="AQA78" s="161"/>
      <c r="AQB78" s="161"/>
      <c r="AQC78" s="161"/>
      <c r="AQD78" s="161"/>
      <c r="AQE78" s="161"/>
      <c r="AQF78" s="161"/>
      <c r="AQG78" s="161"/>
      <c r="AQH78" s="161"/>
      <c r="AQI78" s="161"/>
      <c r="AQJ78" s="161"/>
      <c r="AQK78" s="161"/>
      <c r="AQL78" s="161"/>
      <c r="AQM78" s="161"/>
      <c r="AQN78" s="161"/>
      <c r="AQO78" s="161"/>
      <c r="AQP78" s="161"/>
      <c r="AQQ78" s="161"/>
      <c r="AQR78" s="161"/>
      <c r="AQS78" s="161"/>
      <c r="AQT78" s="161"/>
      <c r="AQU78" s="161"/>
      <c r="AQV78" s="161"/>
      <c r="AQW78" s="161"/>
      <c r="AQX78" s="161"/>
      <c r="AQY78" s="161"/>
      <c r="AQZ78" s="161"/>
      <c r="ARA78" s="161"/>
      <c r="ARB78" s="161"/>
      <c r="ARC78" s="161"/>
      <c r="ARD78" s="161"/>
      <c r="ARE78" s="161"/>
      <c r="ARF78" s="161"/>
      <c r="ARG78" s="161"/>
      <c r="ARH78" s="161"/>
      <c r="ARI78" s="161"/>
      <c r="ARJ78" s="161"/>
      <c r="ARK78" s="161"/>
      <c r="ARL78" s="161"/>
      <c r="ARM78" s="161"/>
      <c r="ARN78" s="161"/>
      <c r="ARO78" s="161"/>
      <c r="ARP78" s="161"/>
      <c r="ARQ78" s="161"/>
      <c r="ARR78" s="161"/>
      <c r="ARS78" s="161"/>
      <c r="ART78" s="161"/>
      <c r="ARU78" s="161"/>
      <c r="ARV78" s="161"/>
      <c r="ARW78" s="161"/>
      <c r="ARX78" s="161"/>
      <c r="ARY78" s="161"/>
      <c r="ARZ78" s="161"/>
      <c r="ASA78" s="161"/>
      <c r="ASB78" s="161"/>
      <c r="ASC78" s="161"/>
      <c r="ASD78" s="161"/>
      <c r="ASE78" s="161"/>
      <c r="ASF78" s="161"/>
      <c r="ASG78" s="161"/>
      <c r="ASH78" s="161"/>
      <c r="ASI78" s="161"/>
      <c r="ASJ78" s="161"/>
      <c r="ASK78" s="161"/>
      <c r="ASL78" s="161"/>
      <c r="ASM78" s="161"/>
      <c r="ASN78" s="161"/>
      <c r="ASO78" s="161"/>
      <c r="ASP78" s="161"/>
      <c r="ASQ78" s="161"/>
      <c r="ASR78" s="161"/>
      <c r="ASS78" s="161"/>
      <c r="AST78" s="161"/>
      <c r="ASU78" s="161"/>
      <c r="ASV78" s="161"/>
      <c r="ASW78" s="161"/>
      <c r="ASX78" s="161"/>
      <c r="ASY78" s="161"/>
      <c r="ASZ78" s="161"/>
      <c r="ATA78" s="161"/>
      <c r="ATB78" s="161"/>
      <c r="ATC78" s="161"/>
      <c r="ATD78" s="161"/>
      <c r="ATE78" s="161"/>
      <c r="ATF78" s="161"/>
      <c r="ATG78" s="161"/>
      <c r="ATH78" s="161"/>
      <c r="ATI78" s="161"/>
      <c r="ATJ78" s="161"/>
      <c r="ATK78" s="161"/>
      <c r="ATL78" s="161"/>
      <c r="ATM78" s="161"/>
      <c r="ATN78" s="161"/>
      <c r="ATO78" s="161"/>
      <c r="ATP78" s="161"/>
      <c r="ATQ78" s="161"/>
      <c r="ATR78" s="161"/>
      <c r="ATS78" s="161"/>
      <c r="ATT78" s="161"/>
      <c r="ATU78" s="161"/>
      <c r="ATV78" s="161"/>
      <c r="ATW78" s="161"/>
      <c r="ATX78" s="161"/>
      <c r="ATY78" s="161"/>
      <c r="ATZ78" s="161"/>
      <c r="AUA78" s="161"/>
      <c r="AUB78" s="161"/>
      <c r="AUC78" s="161"/>
      <c r="AUD78" s="161"/>
      <c r="AUE78" s="161"/>
      <c r="AUF78" s="161"/>
      <c r="AUG78" s="161"/>
      <c r="AUH78" s="161"/>
      <c r="AUI78" s="161"/>
      <c r="AUJ78" s="161"/>
      <c r="AUK78" s="161"/>
      <c r="AUL78" s="161"/>
      <c r="AUM78" s="161"/>
      <c r="AUN78" s="161"/>
      <c r="AUO78" s="161"/>
      <c r="AUP78" s="161"/>
      <c r="AUQ78" s="161"/>
      <c r="AUR78" s="161"/>
      <c r="AUS78" s="161"/>
      <c r="AUT78" s="161"/>
      <c r="AUU78" s="161"/>
      <c r="AUV78" s="161"/>
      <c r="AUW78" s="161"/>
      <c r="AUX78" s="161"/>
      <c r="AUY78" s="161"/>
      <c r="AUZ78" s="161"/>
      <c r="AVA78" s="161"/>
      <c r="AVB78" s="161"/>
      <c r="AVC78" s="161"/>
      <c r="AVD78" s="161"/>
      <c r="AVE78" s="161"/>
      <c r="AVF78" s="161"/>
      <c r="AVG78" s="161"/>
      <c r="AVH78" s="161"/>
      <c r="AVI78" s="161"/>
      <c r="AVJ78" s="161"/>
      <c r="AVK78" s="161"/>
      <c r="AVL78" s="161"/>
      <c r="AVM78" s="161"/>
      <c r="AVN78" s="161"/>
      <c r="AVO78" s="161"/>
      <c r="AVP78" s="161"/>
      <c r="AVQ78" s="161"/>
      <c r="AVR78" s="161"/>
      <c r="AVS78" s="161"/>
      <c r="AVT78" s="161"/>
      <c r="AVU78" s="161"/>
      <c r="AVV78" s="161"/>
      <c r="AVW78" s="161"/>
      <c r="AVX78" s="161"/>
      <c r="AVY78" s="161"/>
      <c r="AVZ78" s="161"/>
      <c r="AWA78" s="161"/>
      <c r="AWB78" s="161"/>
      <c r="AWC78" s="161"/>
      <c r="AWD78" s="161"/>
      <c r="AWE78" s="161"/>
      <c r="AWF78" s="161"/>
      <c r="AWG78" s="161"/>
      <c r="AWH78" s="161"/>
      <c r="AWI78" s="161"/>
      <c r="AWJ78" s="161"/>
      <c r="AWK78" s="161"/>
      <c r="AWL78" s="161"/>
      <c r="AWM78" s="161"/>
      <c r="AWN78" s="161"/>
      <c r="AWO78" s="161"/>
      <c r="AWP78" s="161"/>
      <c r="AWQ78" s="161"/>
      <c r="AWR78" s="161"/>
      <c r="AWS78" s="161"/>
      <c r="AWT78" s="161"/>
      <c r="AWU78" s="161"/>
      <c r="AWV78" s="161"/>
      <c r="AWW78" s="161"/>
      <c r="AWX78" s="161"/>
      <c r="AWY78" s="161"/>
      <c r="AWZ78" s="161"/>
      <c r="AXA78" s="161"/>
      <c r="AXB78" s="161"/>
      <c r="AXC78" s="161"/>
      <c r="AXD78" s="161"/>
      <c r="AXE78" s="161"/>
      <c r="AXF78" s="161"/>
      <c r="AXG78" s="161"/>
      <c r="AXH78" s="161"/>
      <c r="AXI78" s="161"/>
      <c r="AXJ78" s="161"/>
      <c r="AXK78" s="161"/>
      <c r="AXL78" s="161"/>
      <c r="AXM78" s="161"/>
      <c r="AXN78" s="161"/>
      <c r="AXO78" s="161"/>
      <c r="AXP78" s="161"/>
      <c r="AXQ78" s="161"/>
      <c r="AXR78" s="161"/>
      <c r="AXS78" s="161"/>
      <c r="AXT78" s="161"/>
      <c r="AXU78" s="161"/>
      <c r="AXV78" s="161"/>
      <c r="AXW78" s="161"/>
      <c r="AXX78" s="161"/>
      <c r="AXY78" s="161"/>
      <c r="AXZ78" s="161"/>
      <c r="AYA78" s="161"/>
      <c r="AYB78" s="161"/>
      <c r="AYC78" s="161"/>
      <c r="AYD78" s="161"/>
      <c r="AYE78" s="161"/>
      <c r="AYF78" s="161"/>
      <c r="AYG78" s="161"/>
      <c r="AYH78" s="161"/>
      <c r="AYI78" s="161"/>
      <c r="AYJ78" s="161"/>
      <c r="AYK78" s="161"/>
      <c r="AYL78" s="161"/>
      <c r="AYM78" s="161"/>
      <c r="AYN78" s="161"/>
      <c r="AYO78" s="161"/>
      <c r="AYP78" s="161"/>
      <c r="AYQ78" s="161"/>
      <c r="AYR78" s="161"/>
      <c r="AYS78" s="161"/>
      <c r="AYT78" s="161"/>
      <c r="AYU78" s="161"/>
      <c r="AYV78" s="161"/>
      <c r="AYW78" s="161"/>
      <c r="AYX78" s="161"/>
      <c r="AYY78" s="161"/>
      <c r="AYZ78" s="161"/>
      <c r="AZA78" s="161"/>
      <c r="AZB78" s="161"/>
      <c r="AZC78" s="161"/>
      <c r="AZD78" s="161"/>
      <c r="AZE78" s="161"/>
      <c r="AZF78" s="161"/>
      <c r="AZG78" s="161"/>
      <c r="AZH78" s="161"/>
      <c r="AZI78" s="161"/>
      <c r="AZJ78" s="161"/>
      <c r="AZK78" s="161"/>
      <c r="AZL78" s="161"/>
      <c r="AZM78" s="161"/>
      <c r="AZN78" s="161"/>
      <c r="AZO78" s="161"/>
      <c r="AZP78" s="161"/>
      <c r="AZQ78" s="161"/>
      <c r="AZR78" s="161"/>
      <c r="AZS78" s="161"/>
      <c r="AZT78" s="161"/>
      <c r="AZU78" s="161"/>
      <c r="AZV78" s="161"/>
      <c r="AZW78" s="161"/>
      <c r="AZX78" s="161"/>
      <c r="AZY78" s="161"/>
      <c r="AZZ78" s="161"/>
      <c r="BAA78" s="161"/>
      <c r="BAB78" s="161"/>
      <c r="BAC78" s="161"/>
      <c r="BAD78" s="161"/>
      <c r="BAE78" s="161"/>
      <c r="BAF78" s="161"/>
      <c r="BAG78" s="161"/>
      <c r="BAH78" s="161"/>
      <c r="BAI78" s="161"/>
      <c r="BAJ78" s="161"/>
      <c r="BAK78" s="161"/>
      <c r="BAL78" s="161"/>
      <c r="BAM78" s="161"/>
      <c r="BAN78" s="161"/>
      <c r="BAO78" s="161"/>
      <c r="BAP78" s="161"/>
      <c r="BAQ78" s="161"/>
      <c r="BAR78" s="161"/>
      <c r="BAS78" s="161"/>
      <c r="BAT78" s="161"/>
      <c r="BAU78" s="161"/>
      <c r="BAV78" s="161"/>
      <c r="BAW78" s="161"/>
      <c r="BAX78" s="161"/>
      <c r="BAY78" s="161"/>
      <c r="BAZ78" s="161"/>
      <c r="BBA78" s="161"/>
      <c r="BBB78" s="161"/>
      <c r="BBC78" s="161"/>
      <c r="BBD78" s="161"/>
      <c r="BBE78" s="161"/>
      <c r="BBF78" s="161"/>
      <c r="BBG78" s="161"/>
      <c r="BBH78" s="161"/>
      <c r="BBI78" s="161"/>
      <c r="BBJ78" s="161"/>
      <c r="BBK78" s="161"/>
      <c r="BBL78" s="161"/>
      <c r="BBM78" s="161"/>
      <c r="BBN78" s="161"/>
      <c r="BBO78" s="161"/>
      <c r="BBP78" s="161"/>
      <c r="BBQ78" s="161"/>
      <c r="BBR78" s="161"/>
      <c r="BBS78" s="161"/>
      <c r="BBT78" s="161"/>
      <c r="BBU78" s="161"/>
      <c r="BBV78" s="161"/>
      <c r="BBW78" s="161"/>
      <c r="BBX78" s="161"/>
      <c r="BBY78" s="161"/>
      <c r="BBZ78" s="161"/>
      <c r="BCA78" s="161"/>
      <c r="BCB78" s="161"/>
      <c r="BCC78" s="161"/>
      <c r="BCD78" s="161"/>
      <c r="BCE78" s="161"/>
      <c r="BCF78" s="161"/>
      <c r="BCG78" s="161"/>
      <c r="BCH78" s="161"/>
      <c r="BCI78" s="161"/>
      <c r="BCJ78" s="161"/>
      <c r="BCK78" s="161"/>
      <c r="BCL78" s="161"/>
      <c r="BCM78" s="161"/>
      <c r="BCN78" s="161"/>
      <c r="BCO78" s="161"/>
      <c r="BCP78" s="161"/>
      <c r="BCQ78" s="161"/>
      <c r="BCR78" s="161"/>
      <c r="BCS78" s="161"/>
      <c r="BCT78" s="161"/>
      <c r="BCU78" s="161"/>
      <c r="BCV78" s="161"/>
      <c r="BCW78" s="161"/>
      <c r="BCX78" s="161"/>
      <c r="BCY78" s="161"/>
      <c r="BCZ78" s="161"/>
      <c r="BDA78" s="161"/>
      <c r="BDB78" s="161"/>
      <c r="BDC78" s="161"/>
      <c r="BDD78" s="161"/>
      <c r="BDE78" s="161"/>
      <c r="BDF78" s="161"/>
      <c r="BDG78" s="161"/>
      <c r="BDH78" s="161"/>
      <c r="BDI78" s="161"/>
      <c r="BDJ78" s="161"/>
      <c r="BDK78" s="161"/>
      <c r="BDL78" s="161"/>
      <c r="BDM78" s="161"/>
      <c r="BDN78" s="161"/>
      <c r="BDO78" s="161"/>
      <c r="BDP78" s="161"/>
      <c r="BDQ78" s="161"/>
      <c r="BDR78" s="161"/>
      <c r="BDS78" s="161"/>
      <c r="BDT78" s="161"/>
      <c r="BDU78" s="161"/>
      <c r="BDV78" s="161"/>
      <c r="BDW78" s="161"/>
      <c r="BDX78" s="161"/>
      <c r="BDY78" s="161"/>
      <c r="BDZ78" s="161"/>
      <c r="BEA78" s="161"/>
      <c r="BEB78" s="161"/>
      <c r="BEC78" s="161"/>
      <c r="BED78" s="161"/>
      <c r="BEE78" s="161"/>
      <c r="BEF78" s="161"/>
      <c r="BEG78" s="161"/>
      <c r="BEH78" s="161"/>
      <c r="BEI78" s="161"/>
      <c r="BEJ78" s="161"/>
      <c r="BEK78" s="161"/>
      <c r="BEL78" s="161"/>
      <c r="BEM78" s="161"/>
      <c r="BEN78" s="161"/>
      <c r="BEO78" s="161"/>
      <c r="BEP78" s="161"/>
      <c r="BEQ78" s="161"/>
      <c r="BER78" s="161"/>
      <c r="BES78" s="161"/>
      <c r="BET78" s="161"/>
      <c r="BEU78" s="161"/>
      <c r="BEV78" s="161"/>
      <c r="BEW78" s="161"/>
      <c r="BEX78" s="161"/>
      <c r="BEY78" s="161"/>
      <c r="BEZ78" s="161"/>
      <c r="BFA78" s="161"/>
      <c r="BFB78" s="161"/>
      <c r="BFC78" s="161"/>
      <c r="BFD78" s="161"/>
      <c r="BFE78" s="161"/>
      <c r="BFF78" s="161"/>
      <c r="BFG78" s="161"/>
      <c r="BFH78" s="161"/>
      <c r="BFI78" s="161"/>
      <c r="BFJ78" s="161"/>
      <c r="BFK78" s="161"/>
      <c r="BFL78" s="161"/>
      <c r="BFM78" s="161"/>
      <c r="BFN78" s="161"/>
      <c r="BFO78" s="161"/>
      <c r="BFP78" s="161"/>
      <c r="BFQ78" s="161"/>
      <c r="BFR78" s="161"/>
      <c r="BFS78" s="161"/>
      <c r="BFT78" s="161"/>
      <c r="BFU78" s="161"/>
      <c r="BFV78" s="161"/>
      <c r="BFW78" s="161"/>
      <c r="BFX78" s="161"/>
      <c r="BFY78" s="161"/>
      <c r="BFZ78" s="161"/>
      <c r="BGA78" s="161"/>
      <c r="BGB78" s="161"/>
      <c r="BGC78" s="161"/>
      <c r="BGD78" s="161"/>
      <c r="BGE78" s="161"/>
      <c r="BGF78" s="161"/>
      <c r="BGG78" s="161"/>
      <c r="BGH78" s="161"/>
      <c r="BGI78" s="161"/>
      <c r="BGJ78" s="161"/>
      <c r="BGK78" s="161"/>
      <c r="BGL78" s="161"/>
      <c r="BGM78" s="161"/>
      <c r="BGN78" s="161"/>
      <c r="BGO78" s="161"/>
      <c r="BGP78" s="161"/>
      <c r="BGQ78" s="161"/>
      <c r="BGR78" s="161"/>
      <c r="BGS78" s="161"/>
      <c r="BGT78" s="161"/>
      <c r="BGU78" s="161"/>
      <c r="BGV78" s="161"/>
      <c r="BGW78" s="161"/>
      <c r="BGX78" s="161"/>
      <c r="BGY78" s="161"/>
      <c r="BGZ78" s="161"/>
      <c r="BHA78" s="161"/>
      <c r="BHB78" s="161"/>
      <c r="BHC78" s="161"/>
      <c r="BHD78" s="161"/>
      <c r="BHE78" s="161"/>
      <c r="BHF78" s="161"/>
      <c r="BHG78" s="161"/>
      <c r="BHH78" s="161"/>
      <c r="BHI78" s="161"/>
      <c r="BHJ78" s="161"/>
      <c r="BHK78" s="161"/>
      <c r="BHL78" s="161"/>
      <c r="BHM78" s="161"/>
      <c r="BHN78" s="161"/>
      <c r="BHO78" s="161"/>
      <c r="BHP78" s="161"/>
      <c r="BHQ78" s="161"/>
      <c r="BHR78" s="161"/>
      <c r="BHS78" s="161"/>
      <c r="BHT78" s="161"/>
      <c r="BHU78" s="161"/>
      <c r="BHV78" s="161"/>
      <c r="BHW78" s="161"/>
      <c r="BHX78" s="161"/>
      <c r="BHY78" s="161"/>
      <c r="BHZ78" s="161"/>
      <c r="BIA78" s="161"/>
      <c r="BIB78" s="161"/>
      <c r="BIC78" s="161"/>
      <c r="BID78" s="161"/>
      <c r="BIE78" s="161"/>
      <c r="BIF78" s="161"/>
      <c r="BIG78" s="161"/>
      <c r="BIH78" s="161"/>
      <c r="BII78" s="161"/>
      <c r="BIJ78" s="161"/>
      <c r="BIK78" s="161"/>
      <c r="BIL78" s="161"/>
      <c r="BIM78" s="161"/>
      <c r="BIN78" s="161"/>
      <c r="BIO78" s="161"/>
      <c r="BIP78" s="161"/>
      <c r="BIQ78" s="161"/>
      <c r="BIR78" s="161"/>
      <c r="BIS78" s="161"/>
      <c r="BIT78" s="161"/>
      <c r="BIU78" s="161"/>
      <c r="BIV78" s="161"/>
      <c r="BIW78" s="161"/>
      <c r="BIX78" s="161"/>
      <c r="BIY78" s="161"/>
      <c r="BIZ78" s="161"/>
      <c r="BJA78" s="161"/>
      <c r="BJB78" s="161"/>
      <c r="BJC78" s="161"/>
      <c r="BJD78" s="161"/>
      <c r="BJE78" s="161"/>
      <c r="BJF78" s="161"/>
      <c r="BJG78" s="161"/>
      <c r="BJH78" s="161"/>
      <c r="BJI78" s="161"/>
      <c r="BJJ78" s="161"/>
      <c r="BJK78" s="161"/>
      <c r="BJL78" s="161"/>
      <c r="BJM78" s="161"/>
      <c r="BJN78" s="161"/>
      <c r="BJO78" s="161"/>
      <c r="BJP78" s="161"/>
      <c r="BJQ78" s="161"/>
      <c r="BJR78" s="161"/>
      <c r="BJS78" s="161"/>
      <c r="BJT78" s="161"/>
      <c r="BJU78" s="161"/>
      <c r="BJV78" s="161"/>
      <c r="BJW78" s="161"/>
      <c r="BJX78" s="161"/>
      <c r="BJY78" s="161"/>
      <c r="BJZ78" s="161"/>
      <c r="BKA78" s="161"/>
      <c r="BKB78" s="161"/>
      <c r="BKC78" s="161"/>
      <c r="BKD78" s="161"/>
      <c r="BKE78" s="161"/>
      <c r="BKF78" s="161"/>
      <c r="BKG78" s="161"/>
      <c r="BKH78" s="161"/>
      <c r="BKI78" s="161"/>
      <c r="BKJ78" s="161"/>
      <c r="BKK78" s="161"/>
      <c r="BKL78" s="161"/>
      <c r="BKM78" s="161"/>
      <c r="BKN78" s="161"/>
      <c r="BKO78" s="161"/>
      <c r="BKP78" s="161"/>
      <c r="BKQ78" s="161"/>
      <c r="BKR78" s="161"/>
      <c r="BKS78" s="161"/>
      <c r="BKT78" s="161"/>
      <c r="BKU78" s="161"/>
      <c r="BKV78" s="161"/>
      <c r="BKW78" s="161"/>
      <c r="BKX78" s="161"/>
      <c r="BKY78" s="161"/>
      <c r="BKZ78" s="161"/>
      <c r="BLA78" s="161"/>
      <c r="BLB78" s="161"/>
      <c r="BLC78" s="161"/>
      <c r="BLD78" s="161"/>
      <c r="BLE78" s="161"/>
      <c r="BLF78" s="161"/>
      <c r="BLG78" s="161"/>
      <c r="BLH78" s="161"/>
      <c r="BLI78" s="161"/>
      <c r="BLJ78" s="161"/>
      <c r="BLK78" s="161"/>
      <c r="BLL78" s="161"/>
      <c r="BLM78" s="161"/>
      <c r="BLN78" s="161"/>
      <c r="BLO78" s="161"/>
      <c r="BLP78" s="161"/>
      <c r="BLQ78" s="161"/>
      <c r="BLR78" s="161"/>
      <c r="BLS78" s="161"/>
      <c r="BLT78" s="161"/>
      <c r="BLU78" s="161"/>
      <c r="BLV78" s="161"/>
      <c r="BLW78" s="161"/>
      <c r="BLX78" s="161"/>
      <c r="BLY78" s="161"/>
      <c r="BLZ78" s="161"/>
      <c r="BMA78" s="161"/>
      <c r="BMB78" s="161"/>
      <c r="BMC78" s="161"/>
      <c r="BMD78" s="161"/>
      <c r="BME78" s="161"/>
      <c r="BMF78" s="161"/>
      <c r="BMG78" s="161"/>
      <c r="BMH78" s="161"/>
      <c r="BMI78" s="161"/>
      <c r="BMJ78" s="161"/>
      <c r="BMK78" s="161"/>
      <c r="BML78" s="161"/>
      <c r="BMM78" s="161"/>
      <c r="BMN78" s="161"/>
      <c r="BMO78" s="161"/>
      <c r="BMP78" s="161"/>
      <c r="BMQ78" s="161"/>
      <c r="BMR78" s="161"/>
      <c r="BMS78" s="161"/>
      <c r="BMT78" s="161"/>
      <c r="BMU78" s="161"/>
      <c r="BMV78" s="161"/>
      <c r="BMW78" s="161"/>
      <c r="BMX78" s="161"/>
      <c r="BMY78" s="161"/>
      <c r="BMZ78" s="161"/>
      <c r="BNA78" s="161"/>
      <c r="BNB78" s="161"/>
      <c r="BNC78" s="161"/>
      <c r="BND78" s="161"/>
      <c r="BNE78" s="161"/>
      <c r="BNF78" s="161"/>
      <c r="BNG78" s="161"/>
      <c r="BNH78" s="161"/>
      <c r="BNI78" s="161"/>
      <c r="BNJ78" s="161"/>
      <c r="BNK78" s="161"/>
      <c r="BNL78" s="161"/>
      <c r="BNM78" s="161"/>
      <c r="BNN78" s="161"/>
      <c r="BNO78" s="161"/>
      <c r="BNP78" s="161"/>
      <c r="BNQ78" s="161"/>
      <c r="BNR78" s="161"/>
      <c r="BNS78" s="161"/>
      <c r="BNT78" s="161"/>
      <c r="BNU78" s="161"/>
      <c r="BNV78" s="161"/>
      <c r="BNW78" s="161"/>
      <c r="BNX78" s="161"/>
      <c r="BNY78" s="161"/>
      <c r="BNZ78" s="161"/>
      <c r="BOA78" s="161"/>
      <c r="BOB78" s="161"/>
      <c r="BOC78" s="161"/>
      <c r="BOD78" s="161"/>
      <c r="BOE78" s="161"/>
      <c r="BOF78" s="161"/>
      <c r="BOG78" s="161"/>
      <c r="BOH78" s="161"/>
      <c r="BOI78" s="161"/>
      <c r="BOJ78" s="161"/>
      <c r="BOK78" s="161"/>
      <c r="BOL78" s="161"/>
      <c r="BOM78" s="161"/>
      <c r="BON78" s="161"/>
      <c r="BOO78" s="161"/>
      <c r="BOP78" s="161"/>
      <c r="BOQ78" s="161"/>
      <c r="BOR78" s="161"/>
      <c r="BOS78" s="161"/>
      <c r="BOT78" s="161"/>
      <c r="BOU78" s="161"/>
      <c r="BOV78" s="161"/>
      <c r="BOW78" s="161"/>
      <c r="BOX78" s="161"/>
      <c r="BOY78" s="161"/>
      <c r="BOZ78" s="161"/>
      <c r="BPA78" s="161"/>
      <c r="BPB78" s="161"/>
      <c r="BPC78" s="161"/>
      <c r="BPD78" s="161"/>
      <c r="BPE78" s="161"/>
      <c r="BPF78" s="161"/>
      <c r="BPG78" s="161"/>
      <c r="BPH78" s="161"/>
      <c r="BPI78" s="161"/>
      <c r="BPJ78" s="161"/>
      <c r="BPK78" s="161"/>
      <c r="BPL78" s="161"/>
      <c r="BPM78" s="161"/>
      <c r="BPN78" s="161"/>
      <c r="BPO78" s="161"/>
      <c r="BPP78" s="161"/>
      <c r="BPQ78" s="161"/>
      <c r="BPR78" s="161"/>
      <c r="BPS78" s="161"/>
      <c r="BPT78" s="161"/>
      <c r="BPU78" s="161"/>
      <c r="BPV78" s="161"/>
      <c r="BPW78" s="161"/>
      <c r="BPX78" s="161"/>
      <c r="BPY78" s="161"/>
      <c r="BPZ78" s="161"/>
      <c r="BQA78" s="161"/>
      <c r="BQB78" s="161"/>
      <c r="BQC78" s="161"/>
      <c r="BQD78" s="161"/>
      <c r="BQE78" s="161"/>
      <c r="BQF78" s="161"/>
      <c r="BQG78" s="161"/>
      <c r="BQH78" s="161"/>
      <c r="BQI78" s="161"/>
      <c r="BQJ78" s="161"/>
      <c r="BQK78" s="161"/>
      <c r="BQL78" s="161"/>
      <c r="BQM78" s="161"/>
      <c r="BQN78" s="161"/>
      <c r="BQO78" s="161"/>
      <c r="BQP78" s="161"/>
      <c r="BQQ78" s="161"/>
      <c r="BQR78" s="161"/>
      <c r="BQS78" s="161"/>
      <c r="BQT78" s="161"/>
      <c r="BQU78" s="161"/>
      <c r="BQV78" s="161"/>
      <c r="BQW78" s="161"/>
      <c r="BQX78" s="161"/>
      <c r="BQY78" s="161"/>
      <c r="BQZ78" s="161"/>
      <c r="BRA78" s="161"/>
      <c r="BRB78" s="161"/>
      <c r="BRC78" s="161"/>
      <c r="BRD78" s="161"/>
      <c r="BRE78" s="161"/>
      <c r="BRF78" s="161"/>
      <c r="BRG78" s="161"/>
      <c r="BRH78" s="161"/>
      <c r="BRI78" s="161"/>
      <c r="BRJ78" s="161"/>
      <c r="BRK78" s="161"/>
      <c r="BRL78" s="161"/>
      <c r="BRM78" s="161"/>
      <c r="BRN78" s="161"/>
      <c r="BRO78" s="161"/>
      <c r="BRP78" s="161"/>
      <c r="BRQ78" s="161"/>
      <c r="BRR78" s="161"/>
      <c r="BRS78" s="161"/>
      <c r="BRT78" s="161"/>
      <c r="BRU78" s="161"/>
      <c r="BRV78" s="161"/>
      <c r="BRW78" s="161"/>
      <c r="BRX78" s="161"/>
      <c r="BRY78" s="161"/>
      <c r="BRZ78" s="161"/>
      <c r="BSA78" s="161"/>
      <c r="BSB78" s="161"/>
      <c r="BSC78" s="161"/>
      <c r="BSD78" s="161"/>
      <c r="BSE78" s="161"/>
      <c r="BSF78" s="161"/>
      <c r="BSG78" s="161"/>
      <c r="BSH78" s="161"/>
      <c r="BSI78" s="161"/>
      <c r="BSJ78" s="161"/>
      <c r="BSK78" s="161"/>
      <c r="BSL78" s="161"/>
      <c r="BSM78" s="161"/>
      <c r="BSN78" s="161"/>
      <c r="BSO78" s="161"/>
      <c r="BSP78" s="161"/>
      <c r="BSQ78" s="161"/>
      <c r="BSR78" s="161"/>
      <c r="BSS78" s="161"/>
      <c r="BST78" s="161"/>
      <c r="BSU78" s="161"/>
      <c r="BSV78" s="161"/>
      <c r="BSW78" s="161"/>
      <c r="BSX78" s="161"/>
      <c r="BSY78" s="161"/>
      <c r="BSZ78" s="161"/>
      <c r="BTA78" s="161"/>
      <c r="BTB78" s="161"/>
      <c r="BTC78" s="161"/>
      <c r="BTD78" s="161"/>
      <c r="BTE78" s="161"/>
      <c r="BTF78" s="161"/>
      <c r="BTG78" s="161"/>
      <c r="BTH78" s="161"/>
      <c r="BTI78" s="161"/>
      <c r="BTJ78" s="161"/>
      <c r="BTK78" s="161"/>
      <c r="BTL78" s="161"/>
      <c r="BTM78" s="161"/>
      <c r="BTN78" s="161"/>
      <c r="BTO78" s="161"/>
      <c r="BTP78" s="161"/>
      <c r="BTQ78" s="161"/>
      <c r="BTR78" s="161"/>
      <c r="BTS78" s="161"/>
      <c r="BTT78" s="161"/>
      <c r="BTU78" s="161"/>
      <c r="BTV78" s="161"/>
      <c r="BTW78" s="161"/>
      <c r="BTX78" s="161"/>
      <c r="BTY78" s="161"/>
      <c r="BTZ78" s="161"/>
      <c r="BUA78" s="161"/>
      <c r="BUB78" s="161"/>
      <c r="BUC78" s="161"/>
      <c r="BUD78" s="161"/>
      <c r="BUE78" s="161"/>
      <c r="BUF78" s="161"/>
      <c r="BUG78" s="161"/>
      <c r="BUH78" s="161"/>
      <c r="BUI78" s="161"/>
      <c r="BUJ78" s="161"/>
      <c r="BUK78" s="161"/>
      <c r="BUL78" s="161"/>
      <c r="BUM78" s="161"/>
      <c r="BUN78" s="161"/>
      <c r="BUO78" s="161"/>
      <c r="BUP78" s="161"/>
      <c r="BUQ78" s="161"/>
      <c r="BUR78" s="161"/>
      <c r="BUS78" s="161"/>
      <c r="BUT78" s="161"/>
      <c r="BUU78" s="161"/>
      <c r="BUV78" s="161"/>
      <c r="BUW78" s="161"/>
      <c r="BUX78" s="161"/>
      <c r="BUY78" s="161"/>
      <c r="BUZ78" s="161"/>
      <c r="BVA78" s="161"/>
      <c r="BVB78" s="161"/>
      <c r="BVC78" s="161"/>
      <c r="BVD78" s="161"/>
      <c r="BVE78" s="161"/>
      <c r="BVF78" s="161"/>
      <c r="BVG78" s="161"/>
      <c r="BVH78" s="161"/>
      <c r="BVI78" s="161"/>
      <c r="BVJ78" s="161"/>
      <c r="BVK78" s="161"/>
      <c r="BVL78" s="161"/>
      <c r="BVM78" s="161"/>
      <c r="BVN78" s="161"/>
      <c r="BVO78" s="161"/>
      <c r="BVP78" s="161"/>
      <c r="BVQ78" s="161"/>
      <c r="BVR78" s="161"/>
      <c r="BVS78" s="161"/>
      <c r="BVT78" s="161"/>
      <c r="BVU78" s="161"/>
      <c r="BVV78" s="161"/>
      <c r="BVW78" s="161"/>
      <c r="BVX78" s="161"/>
      <c r="BVY78" s="161"/>
      <c r="BVZ78" s="161"/>
      <c r="BWA78" s="161"/>
      <c r="BWB78" s="161"/>
      <c r="BWC78" s="161"/>
      <c r="BWD78" s="161"/>
      <c r="BWE78" s="161"/>
      <c r="BWF78" s="161"/>
      <c r="BWG78" s="161"/>
      <c r="BWH78" s="161"/>
      <c r="BWI78" s="161"/>
      <c r="BWJ78" s="161"/>
      <c r="BWK78" s="161"/>
      <c r="BWL78" s="161"/>
      <c r="BWM78" s="161"/>
      <c r="BWN78" s="161"/>
      <c r="BWO78" s="161"/>
      <c r="BWP78" s="161"/>
      <c r="BWQ78" s="161"/>
      <c r="BWR78" s="161"/>
      <c r="BWS78" s="161"/>
      <c r="BWT78" s="161"/>
      <c r="BWU78" s="161"/>
      <c r="BWV78" s="161"/>
      <c r="BWW78" s="161"/>
      <c r="BWX78" s="161"/>
      <c r="BWY78" s="161"/>
      <c r="BWZ78" s="161"/>
      <c r="BXA78" s="161"/>
      <c r="BXB78" s="161"/>
      <c r="BXC78" s="161"/>
      <c r="BXD78" s="161"/>
      <c r="BXE78" s="161"/>
      <c r="BXF78" s="161"/>
      <c r="BXG78" s="161"/>
      <c r="BXH78" s="161"/>
      <c r="BXI78" s="161"/>
      <c r="BXJ78" s="161"/>
      <c r="BXK78" s="161"/>
      <c r="BXL78" s="161"/>
      <c r="BXM78" s="161"/>
      <c r="BXN78" s="161"/>
      <c r="BXO78" s="161"/>
      <c r="BXP78" s="161"/>
      <c r="BXQ78" s="161"/>
      <c r="BXR78" s="161"/>
      <c r="BXS78" s="161"/>
      <c r="BXT78" s="161"/>
      <c r="BXU78" s="161"/>
      <c r="BXV78" s="161"/>
      <c r="BXW78" s="161"/>
      <c r="BXX78" s="161"/>
      <c r="BXY78" s="161"/>
      <c r="BXZ78" s="161"/>
      <c r="BYA78" s="161"/>
      <c r="BYB78" s="161"/>
      <c r="BYC78" s="161"/>
      <c r="BYD78" s="161"/>
      <c r="BYE78" s="161"/>
      <c r="BYF78" s="161"/>
      <c r="BYG78" s="161"/>
      <c r="BYH78" s="161"/>
      <c r="BYI78" s="161"/>
      <c r="BYJ78" s="161"/>
      <c r="BYK78" s="161"/>
      <c r="BYL78" s="161"/>
      <c r="BYM78" s="161"/>
      <c r="BYN78" s="161"/>
      <c r="BYO78" s="161"/>
      <c r="BYP78" s="161"/>
      <c r="BYQ78" s="161"/>
      <c r="BYR78" s="161"/>
      <c r="BYS78" s="161"/>
      <c r="BYT78" s="161"/>
      <c r="BYU78" s="161"/>
      <c r="BYV78" s="161"/>
      <c r="BYW78" s="161"/>
      <c r="BYX78" s="161"/>
      <c r="BYY78" s="161"/>
      <c r="BYZ78" s="161"/>
      <c r="BZA78" s="161"/>
      <c r="BZB78" s="161"/>
      <c r="BZC78" s="161"/>
      <c r="BZD78" s="161"/>
      <c r="BZE78" s="161"/>
      <c r="BZF78" s="161"/>
      <c r="BZG78" s="161"/>
      <c r="BZH78" s="161"/>
      <c r="BZI78" s="161"/>
      <c r="BZJ78" s="161"/>
      <c r="BZK78" s="161"/>
      <c r="BZL78" s="161"/>
      <c r="BZM78" s="161"/>
      <c r="BZN78" s="161"/>
      <c r="BZO78" s="161"/>
      <c r="BZP78" s="161"/>
      <c r="BZQ78" s="161"/>
      <c r="BZR78" s="161"/>
      <c r="BZS78" s="161"/>
      <c r="BZT78" s="161"/>
      <c r="BZU78" s="161"/>
      <c r="BZV78" s="161"/>
      <c r="BZW78" s="161"/>
      <c r="BZX78" s="161"/>
      <c r="BZY78" s="161"/>
      <c r="BZZ78" s="161"/>
      <c r="CAA78" s="161"/>
      <c r="CAB78" s="161"/>
      <c r="CAC78" s="161"/>
      <c r="CAD78" s="161"/>
      <c r="CAE78" s="161"/>
      <c r="CAF78" s="161"/>
      <c r="CAG78" s="161"/>
      <c r="CAH78" s="161"/>
      <c r="CAI78" s="161"/>
      <c r="CAJ78" s="161"/>
      <c r="CAK78" s="161"/>
      <c r="CAL78" s="161"/>
      <c r="CAM78" s="161"/>
      <c r="CAN78" s="161"/>
      <c r="CAO78" s="161"/>
      <c r="CAP78" s="161"/>
      <c r="CAQ78" s="161"/>
      <c r="CAR78" s="161"/>
      <c r="CAS78" s="161"/>
      <c r="CAT78" s="161"/>
      <c r="CAU78" s="161"/>
      <c r="CAV78" s="161"/>
      <c r="CAW78" s="161"/>
      <c r="CAX78" s="161"/>
      <c r="CAY78" s="161"/>
      <c r="CAZ78" s="161"/>
      <c r="CBA78" s="161"/>
      <c r="CBB78" s="161"/>
      <c r="CBC78" s="161"/>
      <c r="CBD78" s="161"/>
      <c r="CBE78" s="161"/>
      <c r="CBF78" s="161"/>
      <c r="CBG78" s="161"/>
      <c r="CBH78" s="161"/>
      <c r="CBI78" s="161"/>
      <c r="CBJ78" s="161"/>
      <c r="CBK78" s="161"/>
      <c r="CBL78" s="161"/>
      <c r="CBM78" s="161"/>
      <c r="CBN78" s="161"/>
      <c r="CBO78" s="161"/>
      <c r="CBP78" s="161"/>
      <c r="CBQ78" s="161"/>
      <c r="CBR78" s="161"/>
      <c r="CBS78" s="161"/>
      <c r="CBT78" s="161"/>
      <c r="CBU78" s="161"/>
      <c r="CBV78" s="161"/>
      <c r="CBW78" s="161"/>
      <c r="CBX78" s="161"/>
      <c r="CBY78" s="161"/>
      <c r="CBZ78" s="161"/>
      <c r="CCA78" s="161"/>
      <c r="CCB78" s="161"/>
      <c r="CCC78" s="161"/>
      <c r="CCD78" s="161"/>
      <c r="CCE78" s="161"/>
      <c r="CCF78" s="161"/>
      <c r="CCG78" s="161"/>
      <c r="CCH78" s="161"/>
      <c r="CCI78" s="161"/>
      <c r="CCJ78" s="161"/>
      <c r="CCK78" s="161"/>
      <c r="CCL78" s="161"/>
      <c r="CCM78" s="161"/>
      <c r="CCN78" s="161"/>
      <c r="CCO78" s="161"/>
      <c r="CCP78" s="161"/>
      <c r="CCQ78" s="161"/>
      <c r="CCR78" s="161"/>
      <c r="CCS78" s="161"/>
      <c r="CCT78" s="161"/>
      <c r="CCU78" s="161"/>
      <c r="CCV78" s="161"/>
      <c r="CCW78" s="161"/>
      <c r="CCX78" s="161"/>
      <c r="CCY78" s="161"/>
      <c r="CCZ78" s="161"/>
      <c r="CDA78" s="161"/>
      <c r="CDB78" s="161"/>
      <c r="CDC78" s="161"/>
      <c r="CDD78" s="161"/>
      <c r="CDE78" s="161"/>
      <c r="CDF78" s="161"/>
      <c r="CDG78" s="161"/>
      <c r="CDH78" s="161"/>
      <c r="CDI78" s="161"/>
      <c r="CDJ78" s="161"/>
      <c r="CDK78" s="161"/>
      <c r="CDL78" s="161"/>
      <c r="CDM78" s="161"/>
      <c r="CDN78" s="161"/>
      <c r="CDO78" s="161"/>
      <c r="CDP78" s="161"/>
      <c r="CDQ78" s="161"/>
      <c r="CDR78" s="161"/>
      <c r="CDS78" s="161"/>
      <c r="CDT78" s="161"/>
      <c r="CDU78" s="161"/>
      <c r="CDV78" s="161"/>
      <c r="CDW78" s="161"/>
      <c r="CDX78" s="161"/>
      <c r="CDY78" s="161"/>
      <c r="CDZ78" s="161"/>
      <c r="CEA78" s="161"/>
      <c r="CEB78" s="161"/>
      <c r="CEC78" s="161"/>
      <c r="CED78" s="161"/>
      <c r="CEE78" s="161"/>
      <c r="CEF78" s="161"/>
      <c r="CEG78" s="161"/>
      <c r="CEH78" s="161"/>
      <c r="CEI78" s="161"/>
      <c r="CEJ78" s="161"/>
      <c r="CEK78" s="161"/>
      <c r="CEL78" s="161"/>
      <c r="CEM78" s="161"/>
      <c r="CEN78" s="161"/>
      <c r="CEO78" s="161"/>
      <c r="CEP78" s="161"/>
      <c r="CEQ78" s="161"/>
      <c r="CER78" s="161"/>
      <c r="CES78" s="161"/>
      <c r="CET78" s="161"/>
      <c r="CEU78" s="161"/>
      <c r="CEV78" s="161"/>
      <c r="CEW78" s="161"/>
      <c r="CEX78" s="161"/>
      <c r="CEY78" s="161"/>
      <c r="CEZ78" s="161"/>
      <c r="CFA78" s="161"/>
      <c r="CFB78" s="161"/>
      <c r="CFC78" s="161"/>
      <c r="CFD78" s="161"/>
      <c r="CFE78" s="161"/>
      <c r="CFF78" s="161"/>
      <c r="CFG78" s="161"/>
      <c r="CFH78" s="161"/>
      <c r="CFI78" s="161"/>
      <c r="CFJ78" s="161"/>
      <c r="CFK78" s="161"/>
      <c r="CFL78" s="161"/>
      <c r="CFM78" s="161"/>
      <c r="CFN78" s="161"/>
      <c r="CFO78" s="161"/>
      <c r="CFP78" s="161"/>
      <c r="CFQ78" s="161"/>
      <c r="CFR78" s="161"/>
      <c r="CFS78" s="161"/>
      <c r="CFT78" s="161"/>
      <c r="CFU78" s="161"/>
      <c r="CFV78" s="161"/>
      <c r="CFW78" s="161"/>
      <c r="CFX78" s="161"/>
      <c r="CFY78" s="161"/>
      <c r="CFZ78" s="161"/>
      <c r="CGA78" s="161"/>
      <c r="CGB78" s="161"/>
      <c r="CGC78" s="161"/>
      <c r="CGD78" s="161"/>
      <c r="CGE78" s="161"/>
      <c r="CGF78" s="161"/>
      <c r="CGG78" s="161"/>
      <c r="CGH78" s="161"/>
      <c r="CGI78" s="161"/>
      <c r="CGJ78" s="161"/>
      <c r="CGK78" s="161"/>
      <c r="CGL78" s="161"/>
      <c r="CGM78" s="161"/>
      <c r="CGN78" s="161"/>
      <c r="CGO78" s="161"/>
      <c r="CGP78" s="161"/>
      <c r="CGQ78" s="161"/>
      <c r="CGR78" s="161"/>
      <c r="CGS78" s="161"/>
      <c r="CGT78" s="161"/>
      <c r="CGU78" s="161"/>
      <c r="CGV78" s="161"/>
      <c r="CGW78" s="161"/>
      <c r="CGX78" s="161"/>
      <c r="CGY78" s="161"/>
      <c r="CGZ78" s="161"/>
      <c r="CHA78" s="161"/>
      <c r="CHB78" s="161"/>
      <c r="CHC78" s="161"/>
      <c r="CHD78" s="161"/>
      <c r="CHE78" s="161"/>
      <c r="CHF78" s="161"/>
      <c r="CHG78" s="161"/>
      <c r="CHH78" s="161"/>
      <c r="CHI78" s="161"/>
      <c r="CHJ78" s="161"/>
      <c r="CHK78" s="161"/>
      <c r="CHL78" s="161"/>
      <c r="CHM78" s="161"/>
      <c r="CHN78" s="161"/>
      <c r="CHO78" s="161"/>
      <c r="CHP78" s="161"/>
      <c r="CHQ78" s="161"/>
      <c r="CHR78" s="161"/>
      <c r="CHS78" s="161"/>
      <c r="CHT78" s="161"/>
      <c r="CHU78" s="161"/>
      <c r="CHV78" s="161"/>
      <c r="CHW78" s="161"/>
      <c r="CHX78" s="161"/>
      <c r="CHY78" s="161"/>
      <c r="CHZ78" s="161"/>
      <c r="CIA78" s="161"/>
      <c r="CIB78" s="161"/>
      <c r="CIC78" s="161"/>
      <c r="CID78" s="161"/>
      <c r="CIE78" s="161"/>
      <c r="CIF78" s="161"/>
      <c r="CIG78" s="161"/>
      <c r="CIH78" s="161"/>
      <c r="CII78" s="161"/>
      <c r="CIJ78" s="161"/>
      <c r="CIK78" s="161"/>
      <c r="CIL78" s="161"/>
      <c r="CIM78" s="161"/>
      <c r="CIN78" s="161"/>
      <c r="CIO78" s="161"/>
      <c r="CIP78" s="161"/>
      <c r="CIQ78" s="161"/>
      <c r="CIR78" s="161"/>
      <c r="CIS78" s="161"/>
      <c r="CIT78" s="161"/>
      <c r="CIU78" s="161"/>
      <c r="CIV78" s="161"/>
      <c r="CIW78" s="161"/>
      <c r="CIX78" s="161"/>
      <c r="CIY78" s="161"/>
      <c r="CIZ78" s="161"/>
      <c r="CJA78" s="161"/>
      <c r="CJB78" s="161"/>
      <c r="CJC78" s="161"/>
      <c r="CJD78" s="161"/>
      <c r="CJE78" s="161"/>
      <c r="CJF78" s="161"/>
      <c r="CJG78" s="161"/>
      <c r="CJH78" s="161"/>
      <c r="CJI78" s="161"/>
      <c r="CJJ78" s="161"/>
      <c r="CJK78" s="161"/>
      <c r="CJL78" s="161"/>
      <c r="CJM78" s="161"/>
      <c r="CJN78" s="161"/>
      <c r="CJO78" s="161"/>
      <c r="CJP78" s="161"/>
      <c r="CJQ78" s="161"/>
      <c r="CJR78" s="161"/>
      <c r="CJS78" s="161"/>
      <c r="CJT78" s="161"/>
      <c r="CJU78" s="161"/>
      <c r="CJV78" s="161"/>
      <c r="CJW78" s="161"/>
      <c r="CJX78" s="161"/>
      <c r="CJY78" s="161"/>
      <c r="CJZ78" s="161"/>
      <c r="CKA78" s="161"/>
      <c r="CKB78" s="161"/>
      <c r="CKC78" s="161"/>
      <c r="CKD78" s="161"/>
      <c r="CKE78" s="161"/>
      <c r="CKF78" s="161"/>
      <c r="CKG78" s="161"/>
      <c r="CKH78" s="161"/>
      <c r="CKI78" s="161"/>
      <c r="CKJ78" s="161"/>
      <c r="CKK78" s="161"/>
      <c r="CKL78" s="161"/>
      <c r="CKM78" s="161"/>
      <c r="CKN78" s="161"/>
      <c r="CKO78" s="161"/>
      <c r="CKP78" s="161"/>
      <c r="CKQ78" s="161"/>
      <c r="CKR78" s="161"/>
      <c r="CKS78" s="161"/>
      <c r="CKT78" s="161"/>
      <c r="CKU78" s="161"/>
      <c r="CKV78" s="161"/>
      <c r="CKW78" s="161"/>
      <c r="CKX78" s="161"/>
      <c r="CKY78" s="161"/>
      <c r="CKZ78" s="161"/>
      <c r="CLA78" s="161"/>
      <c r="CLB78" s="161"/>
      <c r="CLC78" s="161"/>
      <c r="CLD78" s="161"/>
      <c r="CLE78" s="161"/>
      <c r="CLF78" s="161"/>
      <c r="CLG78" s="161"/>
      <c r="CLH78" s="161"/>
      <c r="CLI78" s="161"/>
      <c r="CLJ78" s="161"/>
      <c r="CLK78" s="161"/>
      <c r="CLL78" s="161"/>
      <c r="CLM78" s="161"/>
      <c r="CLN78" s="161"/>
      <c r="CLO78" s="161"/>
      <c r="CLP78" s="161"/>
      <c r="CLQ78" s="161"/>
      <c r="CLR78" s="161"/>
      <c r="CLS78" s="161"/>
      <c r="CLT78" s="161"/>
      <c r="CLU78" s="161"/>
      <c r="CLV78" s="161"/>
      <c r="CLW78" s="161"/>
      <c r="CLX78" s="161"/>
      <c r="CLY78" s="161"/>
      <c r="CLZ78" s="161"/>
      <c r="CMA78" s="161"/>
      <c r="CMB78" s="161"/>
      <c r="CMC78" s="161"/>
      <c r="CMD78" s="161"/>
      <c r="CME78" s="161"/>
      <c r="CMF78" s="161"/>
      <c r="CMG78" s="161"/>
      <c r="CMH78" s="161"/>
      <c r="CMI78" s="161"/>
      <c r="CMJ78" s="161"/>
      <c r="CMK78" s="161"/>
      <c r="CML78" s="161"/>
      <c r="CMM78" s="161"/>
      <c r="CMN78" s="161"/>
      <c r="CMO78" s="161"/>
      <c r="CMP78" s="161"/>
      <c r="CMQ78" s="161"/>
      <c r="CMR78" s="161"/>
      <c r="CMS78" s="161"/>
      <c r="CMT78" s="161"/>
      <c r="CMU78" s="161"/>
      <c r="CMV78" s="161"/>
      <c r="CMW78" s="161"/>
      <c r="CMX78" s="161"/>
      <c r="CMY78" s="161"/>
      <c r="CMZ78" s="161"/>
      <c r="CNA78" s="161"/>
      <c r="CNB78" s="161"/>
      <c r="CNC78" s="161"/>
      <c r="CND78" s="161"/>
      <c r="CNE78" s="161"/>
      <c r="CNF78" s="161"/>
      <c r="CNG78" s="161"/>
      <c r="CNH78" s="161"/>
      <c r="CNI78" s="161"/>
      <c r="CNJ78" s="161"/>
      <c r="CNK78" s="161"/>
      <c r="CNL78" s="161"/>
      <c r="CNM78" s="161"/>
      <c r="CNN78" s="161"/>
      <c r="CNO78" s="161"/>
      <c r="CNP78" s="161"/>
      <c r="CNQ78" s="161"/>
      <c r="CNR78" s="161"/>
      <c r="CNS78" s="161"/>
      <c r="CNT78" s="161"/>
      <c r="CNU78" s="161"/>
      <c r="CNV78" s="161"/>
      <c r="CNW78" s="161"/>
      <c r="CNX78" s="161"/>
      <c r="CNY78" s="161"/>
      <c r="CNZ78" s="161"/>
      <c r="COA78" s="161"/>
      <c r="COB78" s="161"/>
      <c r="COC78" s="161"/>
      <c r="COD78" s="161"/>
      <c r="COE78" s="161"/>
      <c r="COF78" s="161"/>
      <c r="COG78" s="161"/>
      <c r="COH78" s="161"/>
      <c r="COI78" s="161"/>
      <c r="COJ78" s="161"/>
      <c r="COK78" s="161"/>
      <c r="COL78" s="161"/>
      <c r="COM78" s="161"/>
      <c r="CON78" s="161"/>
      <c r="COO78" s="161"/>
      <c r="COP78" s="161"/>
      <c r="COQ78" s="161"/>
      <c r="COR78" s="161"/>
      <c r="COS78" s="161"/>
      <c r="COT78" s="161"/>
      <c r="COU78" s="161"/>
      <c r="COV78" s="161"/>
      <c r="COW78" s="161"/>
      <c r="COX78" s="161"/>
      <c r="COY78" s="161"/>
      <c r="COZ78" s="161"/>
      <c r="CPA78" s="161"/>
      <c r="CPB78" s="161"/>
      <c r="CPC78" s="161"/>
      <c r="CPD78" s="161"/>
      <c r="CPE78" s="161"/>
      <c r="CPF78" s="161"/>
      <c r="CPG78" s="161"/>
      <c r="CPH78" s="161"/>
      <c r="CPI78" s="161"/>
      <c r="CPJ78" s="161"/>
      <c r="CPK78" s="161"/>
      <c r="CPL78" s="161"/>
      <c r="CPM78" s="161"/>
      <c r="CPN78" s="161"/>
      <c r="CPO78" s="161"/>
      <c r="CPP78" s="161"/>
      <c r="CPQ78" s="161"/>
      <c r="CPR78" s="161"/>
      <c r="CPS78" s="161"/>
      <c r="CPT78" s="161"/>
      <c r="CPU78" s="161"/>
      <c r="CPV78" s="161"/>
      <c r="CPW78" s="161"/>
      <c r="CPX78" s="161"/>
      <c r="CPY78" s="161"/>
      <c r="CPZ78" s="161"/>
      <c r="CQA78" s="161"/>
      <c r="CQB78" s="161"/>
      <c r="CQC78" s="161"/>
      <c r="CQD78" s="161"/>
      <c r="CQE78" s="161"/>
      <c r="CQF78" s="161"/>
      <c r="CQG78" s="161"/>
      <c r="CQH78" s="161"/>
      <c r="CQI78" s="161"/>
      <c r="CQJ78" s="161"/>
      <c r="CQK78" s="161"/>
      <c r="CQL78" s="161"/>
      <c r="CQM78" s="161"/>
      <c r="CQN78" s="161"/>
      <c r="CQO78" s="161"/>
      <c r="CQP78" s="161"/>
      <c r="CQQ78" s="161"/>
      <c r="CQR78" s="161"/>
      <c r="CQS78" s="161"/>
      <c r="CQT78" s="161"/>
      <c r="CQU78" s="161"/>
      <c r="CQV78" s="161"/>
      <c r="CQW78" s="161"/>
      <c r="CQX78" s="161"/>
      <c r="CQY78" s="161"/>
      <c r="CQZ78" s="161"/>
      <c r="CRA78" s="161"/>
      <c r="CRB78" s="161"/>
      <c r="CRC78" s="161"/>
      <c r="CRD78" s="161"/>
      <c r="CRE78" s="161"/>
      <c r="CRF78" s="161"/>
      <c r="CRG78" s="161"/>
      <c r="CRH78" s="161"/>
      <c r="CRI78" s="161"/>
      <c r="CRJ78" s="161"/>
      <c r="CRK78" s="161"/>
      <c r="CRL78" s="161"/>
      <c r="CRM78" s="161"/>
      <c r="CRN78" s="161"/>
      <c r="CRO78" s="161"/>
      <c r="CRP78" s="161"/>
      <c r="CRQ78" s="161"/>
      <c r="CRR78" s="161"/>
      <c r="CRS78" s="161"/>
      <c r="CRT78" s="161"/>
      <c r="CRU78" s="161"/>
      <c r="CRV78" s="161"/>
      <c r="CRW78" s="161"/>
      <c r="CRX78" s="161"/>
      <c r="CRY78" s="161"/>
      <c r="CRZ78" s="161"/>
      <c r="CSA78" s="161"/>
      <c r="CSB78" s="161"/>
      <c r="CSC78" s="161"/>
      <c r="CSD78" s="161"/>
      <c r="CSE78" s="161"/>
      <c r="CSF78" s="161"/>
      <c r="CSG78" s="161"/>
      <c r="CSH78" s="161"/>
      <c r="CSI78" s="161"/>
      <c r="CSJ78" s="161"/>
      <c r="CSK78" s="161"/>
      <c r="CSL78" s="161"/>
      <c r="CSM78" s="161"/>
      <c r="CSN78" s="161"/>
      <c r="CSO78" s="161"/>
      <c r="CSP78" s="161"/>
      <c r="CSQ78" s="161"/>
      <c r="CSR78" s="161"/>
      <c r="CSS78" s="161"/>
      <c r="CST78" s="161"/>
      <c r="CSU78" s="161"/>
      <c r="CSV78" s="161"/>
      <c r="CSW78" s="161"/>
      <c r="CSX78" s="161"/>
      <c r="CSY78" s="161"/>
      <c r="CSZ78" s="161"/>
      <c r="CTA78" s="161"/>
      <c r="CTB78" s="161"/>
      <c r="CTC78" s="161"/>
      <c r="CTD78" s="161"/>
      <c r="CTE78" s="161"/>
      <c r="CTF78" s="161"/>
      <c r="CTG78" s="161"/>
      <c r="CTH78" s="161"/>
      <c r="CTI78" s="161"/>
      <c r="CTJ78" s="161"/>
      <c r="CTK78" s="161"/>
      <c r="CTL78" s="161"/>
      <c r="CTM78" s="161"/>
      <c r="CTN78" s="161"/>
      <c r="CTO78" s="161"/>
      <c r="CTP78" s="161"/>
      <c r="CTQ78" s="161"/>
      <c r="CTR78" s="161"/>
      <c r="CTS78" s="161"/>
      <c r="CTT78" s="161"/>
      <c r="CTU78" s="161"/>
      <c r="CTV78" s="161"/>
      <c r="CTW78" s="161"/>
      <c r="CTX78" s="161"/>
      <c r="CTY78" s="161"/>
      <c r="CTZ78" s="161"/>
      <c r="CUA78" s="161"/>
      <c r="CUB78" s="161"/>
      <c r="CUC78" s="161"/>
      <c r="CUD78" s="161"/>
      <c r="CUE78" s="161"/>
      <c r="CUF78" s="161"/>
      <c r="CUG78" s="161"/>
      <c r="CUH78" s="161"/>
      <c r="CUI78" s="161"/>
      <c r="CUJ78" s="161"/>
      <c r="CUK78" s="161"/>
      <c r="CUL78" s="161"/>
      <c r="CUM78" s="161"/>
      <c r="CUN78" s="161"/>
      <c r="CUO78" s="161"/>
      <c r="CUP78" s="161"/>
      <c r="CUQ78" s="161"/>
      <c r="CUR78" s="161"/>
      <c r="CUS78" s="161"/>
      <c r="CUT78" s="161"/>
      <c r="CUU78" s="161"/>
      <c r="CUV78" s="161"/>
      <c r="CUW78" s="161"/>
      <c r="CUX78" s="161"/>
      <c r="CUY78" s="161"/>
      <c r="CUZ78" s="161"/>
      <c r="CVA78" s="161"/>
      <c r="CVB78" s="161"/>
      <c r="CVC78" s="161"/>
      <c r="CVD78" s="161"/>
      <c r="CVE78" s="161"/>
      <c r="CVF78" s="161"/>
      <c r="CVG78" s="161"/>
      <c r="CVH78" s="161"/>
      <c r="CVI78" s="161"/>
      <c r="CVJ78" s="161"/>
      <c r="CVK78" s="161"/>
      <c r="CVL78" s="161"/>
      <c r="CVM78" s="161"/>
      <c r="CVN78" s="161"/>
      <c r="CVO78" s="161"/>
      <c r="CVP78" s="161"/>
      <c r="CVQ78" s="161"/>
      <c r="CVR78" s="161"/>
      <c r="CVS78" s="161"/>
      <c r="CVT78" s="161"/>
      <c r="CVU78" s="161"/>
      <c r="CVV78" s="161"/>
      <c r="CVW78" s="161"/>
      <c r="CVX78" s="161"/>
      <c r="CVY78" s="161"/>
      <c r="CVZ78" s="161"/>
      <c r="CWA78" s="161"/>
      <c r="CWB78" s="161"/>
      <c r="CWC78" s="161"/>
      <c r="CWD78" s="161"/>
      <c r="CWE78" s="161"/>
      <c r="CWF78" s="161"/>
      <c r="CWG78" s="161"/>
      <c r="CWH78" s="161"/>
      <c r="CWI78" s="161"/>
      <c r="CWJ78" s="161"/>
      <c r="CWK78" s="161"/>
      <c r="CWL78" s="161"/>
      <c r="CWM78" s="161"/>
      <c r="CWN78" s="161"/>
      <c r="CWO78" s="161"/>
      <c r="CWP78" s="161"/>
      <c r="CWQ78" s="161"/>
      <c r="CWR78" s="161"/>
      <c r="CWS78" s="161"/>
      <c r="CWT78" s="161"/>
      <c r="CWU78" s="161"/>
      <c r="CWV78" s="161"/>
      <c r="CWW78" s="161"/>
      <c r="CWX78" s="161"/>
      <c r="CWY78" s="161"/>
      <c r="CWZ78" s="161"/>
      <c r="CXA78" s="161"/>
      <c r="CXB78" s="161"/>
      <c r="CXC78" s="161"/>
      <c r="CXD78" s="161"/>
      <c r="CXE78" s="161"/>
      <c r="CXF78" s="161"/>
      <c r="CXG78" s="161"/>
      <c r="CXH78" s="161"/>
      <c r="CXI78" s="161"/>
      <c r="CXJ78" s="161"/>
      <c r="CXK78" s="161"/>
      <c r="CXL78" s="161"/>
      <c r="CXM78" s="161"/>
      <c r="CXN78" s="161"/>
      <c r="CXO78" s="161"/>
      <c r="CXP78" s="161"/>
      <c r="CXQ78" s="161"/>
      <c r="CXR78" s="161"/>
      <c r="CXS78" s="161"/>
      <c r="CXT78" s="161"/>
      <c r="CXU78" s="161"/>
      <c r="CXV78" s="161"/>
      <c r="CXW78" s="161"/>
      <c r="CXX78" s="161"/>
      <c r="CXY78" s="161"/>
      <c r="CXZ78" s="161"/>
      <c r="CYA78" s="161"/>
      <c r="CYB78" s="161"/>
      <c r="CYC78" s="161"/>
      <c r="CYD78" s="161"/>
      <c r="CYE78" s="161"/>
      <c r="CYF78" s="161"/>
      <c r="CYG78" s="161"/>
      <c r="CYH78" s="161"/>
    </row>
    <row r="79" spans="1:2686" s="163" customFormat="1" x14ac:dyDescent="0.25">
      <c r="A79" s="16" t="s">
        <v>79</v>
      </c>
      <c r="B79" s="14" t="s">
        <v>80</v>
      </c>
      <c r="C79" s="14" t="s">
        <v>81</v>
      </c>
      <c r="D79" s="139">
        <v>6450</v>
      </c>
      <c r="E79" s="139" t="s">
        <v>1248</v>
      </c>
      <c r="F79" s="139" t="s">
        <v>1247</v>
      </c>
      <c r="G79" s="14" t="s">
        <v>993</v>
      </c>
      <c r="H79" s="160" t="s">
        <v>994</v>
      </c>
      <c r="I79" s="14" t="s">
        <v>995</v>
      </c>
      <c r="J79" s="160" t="s">
        <v>996</v>
      </c>
      <c r="K79" s="14"/>
      <c r="L79" s="14"/>
      <c r="M79" s="14"/>
      <c r="N79" s="14"/>
      <c r="O79" s="14"/>
      <c r="P79" s="14" t="s">
        <v>29</v>
      </c>
      <c r="Q79" s="14"/>
      <c r="R79" s="14"/>
      <c r="S79" s="14"/>
      <c r="T79" s="14"/>
      <c r="U79" s="14"/>
      <c r="V79" s="14"/>
      <c r="W79" s="14"/>
      <c r="X79" s="14" t="s">
        <v>29</v>
      </c>
      <c r="Y79" s="14"/>
      <c r="Z79" s="14"/>
      <c r="AA79" s="161"/>
      <c r="AB79" s="161"/>
      <c r="AC79" s="161"/>
      <c r="AD79" s="161"/>
      <c r="AE79" s="161"/>
      <c r="AF79" s="161"/>
      <c r="AG79" s="161"/>
      <c r="AH79" s="161"/>
      <c r="AI79" s="161"/>
      <c r="AJ79" s="161"/>
      <c r="AK79" s="161"/>
      <c r="AL79" s="161"/>
      <c r="AM79" s="161"/>
      <c r="AN79" s="161"/>
      <c r="AO79" s="161"/>
      <c r="AP79" s="161"/>
      <c r="AQ79" s="161"/>
      <c r="AR79" s="161"/>
      <c r="AS79" s="161"/>
      <c r="AT79" s="161"/>
      <c r="AU79" s="161"/>
      <c r="AV79" s="161"/>
      <c r="AW79" s="161"/>
      <c r="AX79" s="161"/>
      <c r="AY79" s="161"/>
      <c r="AZ79" s="161"/>
      <c r="BA79" s="161"/>
      <c r="BB79" s="161"/>
      <c r="BC79" s="161"/>
      <c r="BD79" s="161"/>
      <c r="BE79" s="161"/>
      <c r="BF79" s="161"/>
      <c r="BG79" s="161"/>
      <c r="BH79" s="161"/>
      <c r="BI79" s="161"/>
      <c r="BJ79" s="161"/>
      <c r="BK79" s="161"/>
      <c r="BL79" s="161"/>
      <c r="BM79" s="161"/>
      <c r="BN79" s="161"/>
      <c r="BO79" s="161"/>
      <c r="BP79" s="161"/>
      <c r="BQ79" s="161"/>
      <c r="BR79" s="161"/>
      <c r="BS79" s="161"/>
      <c r="BT79" s="161"/>
      <c r="BU79" s="161"/>
      <c r="BV79" s="161"/>
      <c r="BW79" s="161"/>
      <c r="BX79" s="161"/>
      <c r="BY79" s="161"/>
      <c r="BZ79" s="161"/>
      <c r="CA79" s="161"/>
      <c r="CB79" s="161"/>
      <c r="CC79" s="161"/>
      <c r="CD79" s="161"/>
      <c r="CE79" s="161"/>
      <c r="CF79" s="161"/>
      <c r="CG79" s="161"/>
      <c r="CH79" s="161"/>
      <c r="CI79" s="161"/>
      <c r="CJ79" s="161"/>
      <c r="CK79" s="161"/>
      <c r="CL79" s="161"/>
      <c r="CM79" s="161"/>
      <c r="CN79" s="161"/>
      <c r="CO79" s="161"/>
      <c r="CP79" s="161"/>
      <c r="CQ79" s="161"/>
      <c r="CR79" s="161"/>
      <c r="CS79" s="161"/>
      <c r="CT79" s="161"/>
      <c r="CU79" s="161"/>
      <c r="CV79" s="161"/>
      <c r="CW79" s="161"/>
      <c r="CX79" s="161"/>
      <c r="CY79" s="161"/>
      <c r="CZ79" s="161"/>
      <c r="DA79" s="161"/>
      <c r="DB79" s="161"/>
      <c r="DC79" s="161"/>
      <c r="DD79" s="161"/>
      <c r="DE79" s="161"/>
      <c r="DF79" s="161"/>
      <c r="DG79" s="161"/>
      <c r="DH79" s="161"/>
      <c r="DI79" s="161"/>
      <c r="DJ79" s="161"/>
      <c r="DK79" s="161"/>
      <c r="DL79" s="161"/>
      <c r="DM79" s="161"/>
      <c r="DN79" s="161"/>
      <c r="DO79" s="161"/>
      <c r="DP79" s="161"/>
      <c r="DQ79" s="161"/>
      <c r="DR79" s="161"/>
      <c r="DS79" s="161"/>
      <c r="DT79" s="161"/>
      <c r="DU79" s="161"/>
      <c r="DV79" s="161"/>
      <c r="DW79" s="161"/>
      <c r="DX79" s="161"/>
      <c r="DY79" s="161"/>
      <c r="DZ79" s="161"/>
      <c r="EA79" s="161"/>
      <c r="EB79" s="161"/>
      <c r="EC79" s="161"/>
      <c r="ED79" s="161"/>
      <c r="EE79" s="161"/>
      <c r="EF79" s="161"/>
      <c r="EG79" s="161"/>
      <c r="EH79" s="161"/>
      <c r="EI79" s="161"/>
      <c r="EJ79" s="161"/>
      <c r="EK79" s="161"/>
      <c r="EL79" s="161"/>
      <c r="EM79" s="161"/>
      <c r="EN79" s="161"/>
      <c r="EO79" s="161"/>
      <c r="EP79" s="161"/>
      <c r="EQ79" s="161"/>
      <c r="ER79" s="161"/>
      <c r="ES79" s="161"/>
      <c r="ET79" s="161"/>
      <c r="EU79" s="161"/>
      <c r="EV79" s="161"/>
      <c r="EW79" s="161"/>
      <c r="EX79" s="161"/>
      <c r="EY79" s="161"/>
      <c r="EZ79" s="161"/>
      <c r="FA79" s="161"/>
      <c r="FB79" s="161"/>
      <c r="FC79" s="161"/>
      <c r="FD79" s="161"/>
      <c r="FE79" s="161"/>
      <c r="FF79" s="161"/>
      <c r="FG79" s="161"/>
      <c r="FH79" s="161"/>
      <c r="FI79" s="161"/>
      <c r="FJ79" s="161"/>
      <c r="FK79" s="161"/>
      <c r="FL79" s="161"/>
      <c r="FM79" s="161"/>
      <c r="FN79" s="161"/>
      <c r="FO79" s="161"/>
      <c r="FP79" s="161"/>
      <c r="FQ79" s="161"/>
      <c r="FR79" s="161"/>
      <c r="FS79" s="161"/>
      <c r="FT79" s="161"/>
      <c r="FU79" s="161"/>
      <c r="FV79" s="161"/>
      <c r="FW79" s="161"/>
      <c r="FX79" s="161"/>
      <c r="FY79" s="161"/>
      <c r="FZ79" s="161"/>
      <c r="GA79" s="161"/>
      <c r="GB79" s="161"/>
      <c r="GC79" s="161"/>
      <c r="GD79" s="161"/>
      <c r="GE79" s="161"/>
      <c r="GF79" s="161"/>
      <c r="GG79" s="161"/>
      <c r="GH79" s="161"/>
      <c r="GI79" s="161"/>
      <c r="GJ79" s="161"/>
      <c r="GK79" s="161"/>
      <c r="GL79" s="161"/>
      <c r="GM79" s="161"/>
      <c r="GN79" s="161"/>
      <c r="GO79" s="161"/>
      <c r="GP79" s="161"/>
      <c r="GQ79" s="161"/>
      <c r="GR79" s="161"/>
      <c r="GS79" s="161"/>
      <c r="GT79" s="161"/>
      <c r="GU79" s="161"/>
      <c r="GV79" s="161"/>
      <c r="GW79" s="161"/>
      <c r="GX79" s="161"/>
      <c r="GY79" s="161"/>
      <c r="GZ79" s="161"/>
      <c r="HA79" s="161"/>
      <c r="HB79" s="161"/>
      <c r="HC79" s="161"/>
      <c r="HD79" s="161"/>
      <c r="HE79" s="161"/>
      <c r="HF79" s="161"/>
      <c r="HG79" s="161"/>
      <c r="HH79" s="161"/>
      <c r="HI79" s="161"/>
      <c r="HJ79" s="161"/>
      <c r="HK79" s="161"/>
      <c r="HL79" s="161"/>
      <c r="HM79" s="161"/>
      <c r="HN79" s="161"/>
      <c r="HO79" s="161"/>
      <c r="HP79" s="161"/>
      <c r="HQ79" s="161"/>
      <c r="HR79" s="161"/>
      <c r="HS79" s="161"/>
      <c r="HT79" s="161"/>
      <c r="HU79" s="161"/>
      <c r="HV79" s="161"/>
      <c r="HW79" s="161"/>
      <c r="HX79" s="161"/>
      <c r="HY79" s="161"/>
      <c r="HZ79" s="161"/>
      <c r="IA79" s="161"/>
      <c r="IB79" s="161"/>
      <c r="IC79" s="161"/>
      <c r="ID79" s="161"/>
      <c r="IE79" s="161"/>
      <c r="IF79" s="161"/>
      <c r="IG79" s="161"/>
      <c r="IH79" s="161"/>
      <c r="II79" s="161"/>
      <c r="IJ79" s="161"/>
      <c r="IK79" s="161"/>
      <c r="IL79" s="161"/>
      <c r="IM79" s="161"/>
      <c r="IN79" s="161"/>
      <c r="IO79" s="161"/>
      <c r="IP79" s="161"/>
      <c r="IQ79" s="161"/>
      <c r="IR79" s="161"/>
      <c r="IS79" s="161"/>
      <c r="IT79" s="161"/>
      <c r="IU79" s="161"/>
      <c r="IV79" s="161"/>
      <c r="IW79" s="161"/>
      <c r="IX79" s="161"/>
      <c r="IY79" s="161"/>
      <c r="IZ79" s="161"/>
      <c r="JA79" s="161"/>
      <c r="JB79" s="161"/>
      <c r="JC79" s="161"/>
      <c r="JD79" s="161"/>
      <c r="JE79" s="161"/>
      <c r="JF79" s="161"/>
      <c r="JG79" s="161"/>
      <c r="JH79" s="161"/>
      <c r="JI79" s="161"/>
      <c r="JJ79" s="161"/>
      <c r="JK79" s="161"/>
      <c r="JL79" s="161"/>
      <c r="JM79" s="161"/>
      <c r="JN79" s="161"/>
      <c r="JO79" s="161"/>
      <c r="JP79" s="161"/>
      <c r="JQ79" s="161"/>
      <c r="JR79" s="161"/>
      <c r="JS79" s="161"/>
      <c r="JT79" s="161"/>
      <c r="JU79" s="161"/>
      <c r="JV79" s="161"/>
      <c r="JW79" s="161"/>
      <c r="JX79" s="161"/>
      <c r="JY79" s="161"/>
      <c r="JZ79" s="161"/>
      <c r="KA79" s="161"/>
      <c r="KB79" s="161"/>
      <c r="KC79" s="161"/>
      <c r="KD79" s="161"/>
      <c r="KE79" s="161"/>
      <c r="KF79" s="161"/>
      <c r="KG79" s="161"/>
      <c r="KH79" s="161"/>
      <c r="KI79" s="161"/>
      <c r="KJ79" s="161"/>
      <c r="KK79" s="161"/>
      <c r="KL79" s="161"/>
      <c r="KM79" s="161"/>
      <c r="KN79" s="161"/>
      <c r="KO79" s="161"/>
      <c r="KP79" s="161"/>
      <c r="KQ79" s="161"/>
      <c r="KR79" s="161"/>
      <c r="KS79" s="161"/>
      <c r="KT79" s="161"/>
      <c r="KU79" s="161"/>
      <c r="KV79" s="161"/>
      <c r="KW79" s="161"/>
      <c r="KX79" s="161"/>
      <c r="KY79" s="161"/>
      <c r="KZ79" s="161"/>
      <c r="LA79" s="161"/>
      <c r="LB79" s="161"/>
      <c r="LC79" s="161"/>
      <c r="LD79" s="161"/>
      <c r="LE79" s="161"/>
      <c r="LF79" s="161"/>
      <c r="LG79" s="161"/>
      <c r="LH79" s="161"/>
      <c r="LI79" s="161"/>
      <c r="LJ79" s="161"/>
      <c r="LK79" s="161"/>
      <c r="LL79" s="161"/>
      <c r="LM79" s="161"/>
      <c r="LN79" s="161"/>
      <c r="LO79" s="161"/>
      <c r="LP79" s="161"/>
      <c r="LQ79" s="161"/>
      <c r="LR79" s="161"/>
      <c r="LS79" s="161"/>
      <c r="LT79" s="161"/>
      <c r="LU79" s="161"/>
      <c r="LV79" s="161"/>
      <c r="LW79" s="161"/>
      <c r="LX79" s="161"/>
      <c r="LY79" s="161"/>
      <c r="LZ79" s="161"/>
      <c r="MA79" s="161"/>
      <c r="MB79" s="161"/>
      <c r="MC79" s="161"/>
      <c r="MD79" s="161"/>
      <c r="ME79" s="161"/>
      <c r="MF79" s="161"/>
      <c r="MG79" s="161"/>
      <c r="MH79" s="161"/>
      <c r="MI79" s="161"/>
      <c r="MJ79" s="161"/>
      <c r="MK79" s="161"/>
      <c r="ML79" s="161"/>
      <c r="MM79" s="161"/>
      <c r="MN79" s="161"/>
      <c r="MO79" s="161"/>
      <c r="MP79" s="161"/>
      <c r="MQ79" s="161"/>
      <c r="MR79" s="161"/>
      <c r="MS79" s="161"/>
      <c r="MT79" s="161"/>
      <c r="MU79" s="161"/>
      <c r="MV79" s="161"/>
      <c r="MW79" s="161"/>
      <c r="MX79" s="161"/>
      <c r="MY79" s="161"/>
      <c r="MZ79" s="161"/>
      <c r="NA79" s="161"/>
      <c r="NB79" s="161"/>
      <c r="NC79" s="161"/>
      <c r="ND79" s="161"/>
      <c r="NE79" s="161"/>
      <c r="NF79" s="161"/>
      <c r="NG79" s="161"/>
      <c r="NH79" s="161"/>
      <c r="NI79" s="161"/>
      <c r="NJ79" s="161"/>
      <c r="NK79" s="161"/>
      <c r="NL79" s="161"/>
      <c r="NM79" s="161"/>
      <c r="NN79" s="161"/>
      <c r="NO79" s="161"/>
      <c r="NP79" s="161"/>
      <c r="NQ79" s="161"/>
      <c r="NR79" s="161"/>
      <c r="NS79" s="161"/>
      <c r="NT79" s="161"/>
      <c r="NU79" s="161"/>
      <c r="NV79" s="161"/>
      <c r="NW79" s="161"/>
      <c r="NX79" s="161"/>
      <c r="NY79" s="161"/>
      <c r="NZ79" s="161"/>
      <c r="OA79" s="161"/>
      <c r="OB79" s="161"/>
      <c r="OC79" s="161"/>
      <c r="OD79" s="161"/>
      <c r="OE79" s="161"/>
      <c r="OF79" s="161"/>
      <c r="OG79" s="161"/>
      <c r="OH79" s="161"/>
      <c r="OI79" s="161"/>
      <c r="OJ79" s="161"/>
      <c r="OK79" s="161"/>
      <c r="OL79" s="161"/>
      <c r="OM79" s="161"/>
      <c r="ON79" s="161"/>
      <c r="OO79" s="161"/>
      <c r="OP79" s="161"/>
      <c r="OQ79" s="161"/>
      <c r="OR79" s="161"/>
      <c r="OS79" s="161"/>
      <c r="OT79" s="161"/>
      <c r="OU79" s="161"/>
      <c r="OV79" s="161"/>
      <c r="OW79" s="161"/>
      <c r="OX79" s="161"/>
      <c r="OY79" s="161"/>
      <c r="OZ79" s="161"/>
      <c r="PA79" s="161"/>
      <c r="PB79" s="161"/>
      <c r="PC79" s="161"/>
      <c r="PD79" s="161"/>
      <c r="PE79" s="161"/>
      <c r="PF79" s="161"/>
      <c r="PG79" s="161"/>
      <c r="PH79" s="161"/>
      <c r="PI79" s="161"/>
      <c r="PJ79" s="161"/>
      <c r="PK79" s="161"/>
      <c r="PL79" s="161"/>
      <c r="PM79" s="161"/>
      <c r="PN79" s="161"/>
      <c r="PO79" s="161"/>
      <c r="PP79" s="161"/>
      <c r="PQ79" s="161"/>
      <c r="PR79" s="161"/>
      <c r="PS79" s="161"/>
      <c r="PT79" s="161"/>
      <c r="PU79" s="161"/>
      <c r="PV79" s="161"/>
      <c r="PW79" s="161"/>
      <c r="PX79" s="161"/>
      <c r="PY79" s="161"/>
      <c r="PZ79" s="161"/>
      <c r="QA79" s="161"/>
      <c r="QB79" s="161"/>
      <c r="QC79" s="161"/>
      <c r="QD79" s="161"/>
      <c r="QE79" s="161"/>
      <c r="QF79" s="161"/>
      <c r="QG79" s="161"/>
      <c r="QH79" s="161"/>
      <c r="QI79" s="161"/>
      <c r="QJ79" s="161"/>
      <c r="QK79" s="161"/>
      <c r="QL79" s="161"/>
      <c r="QM79" s="161"/>
      <c r="QN79" s="161"/>
      <c r="QO79" s="161"/>
      <c r="QP79" s="161"/>
      <c r="QQ79" s="161"/>
      <c r="QR79" s="161"/>
      <c r="QS79" s="161"/>
      <c r="QT79" s="161"/>
      <c r="QU79" s="161"/>
      <c r="QV79" s="161"/>
      <c r="QW79" s="161"/>
      <c r="QX79" s="161"/>
      <c r="QY79" s="161"/>
      <c r="QZ79" s="161"/>
      <c r="RA79" s="161"/>
      <c r="RB79" s="161"/>
      <c r="RC79" s="161"/>
      <c r="RD79" s="161"/>
      <c r="RE79" s="161"/>
      <c r="RF79" s="161"/>
      <c r="RG79" s="161"/>
      <c r="RH79" s="161"/>
      <c r="RI79" s="161"/>
      <c r="RJ79" s="161"/>
      <c r="RK79" s="161"/>
      <c r="RL79" s="161"/>
      <c r="RM79" s="161"/>
      <c r="RN79" s="161"/>
      <c r="RO79" s="161"/>
      <c r="RP79" s="161"/>
      <c r="RQ79" s="161"/>
      <c r="RR79" s="161"/>
      <c r="RS79" s="161"/>
      <c r="RT79" s="161"/>
      <c r="RU79" s="161"/>
      <c r="RV79" s="161"/>
      <c r="RW79" s="161"/>
      <c r="RX79" s="161"/>
      <c r="RY79" s="161"/>
      <c r="RZ79" s="161"/>
      <c r="SA79" s="161"/>
      <c r="SB79" s="161"/>
      <c r="SC79" s="161"/>
      <c r="SD79" s="161"/>
      <c r="SE79" s="161"/>
      <c r="SF79" s="161"/>
      <c r="SG79" s="161"/>
      <c r="SH79" s="161"/>
      <c r="SI79" s="161"/>
      <c r="SJ79" s="161"/>
      <c r="SK79" s="161"/>
      <c r="SL79" s="161"/>
      <c r="SM79" s="161"/>
      <c r="SN79" s="161"/>
      <c r="SO79" s="161"/>
      <c r="SP79" s="161"/>
      <c r="SQ79" s="161"/>
      <c r="SR79" s="161"/>
      <c r="SS79" s="161"/>
      <c r="ST79" s="161"/>
      <c r="SU79" s="161"/>
      <c r="SV79" s="161"/>
      <c r="SW79" s="161"/>
      <c r="SX79" s="161"/>
      <c r="SY79" s="161"/>
      <c r="SZ79" s="161"/>
      <c r="TA79" s="161"/>
      <c r="TB79" s="161"/>
      <c r="TC79" s="161"/>
      <c r="TD79" s="161"/>
      <c r="TE79" s="161"/>
      <c r="TF79" s="161"/>
      <c r="TG79" s="161"/>
      <c r="TH79" s="161"/>
      <c r="TI79" s="161"/>
      <c r="TJ79" s="161"/>
      <c r="TK79" s="161"/>
      <c r="TL79" s="161"/>
      <c r="TM79" s="161"/>
      <c r="TN79" s="161"/>
      <c r="TO79" s="161"/>
      <c r="TP79" s="161"/>
      <c r="TQ79" s="161"/>
      <c r="TR79" s="161"/>
      <c r="TS79" s="161"/>
      <c r="TT79" s="161"/>
      <c r="TU79" s="161"/>
      <c r="TV79" s="161"/>
      <c r="TW79" s="161"/>
      <c r="TX79" s="161"/>
      <c r="TY79" s="161"/>
      <c r="TZ79" s="161"/>
      <c r="UA79" s="161"/>
      <c r="UB79" s="161"/>
      <c r="UC79" s="161"/>
      <c r="UD79" s="161"/>
      <c r="UE79" s="161"/>
      <c r="UF79" s="161"/>
      <c r="UG79" s="161"/>
      <c r="UH79" s="161"/>
      <c r="UI79" s="161"/>
      <c r="UJ79" s="161"/>
      <c r="UK79" s="161"/>
      <c r="UL79" s="161"/>
      <c r="UM79" s="161"/>
      <c r="UN79" s="161"/>
      <c r="UO79" s="161"/>
      <c r="UP79" s="161"/>
      <c r="UQ79" s="161"/>
      <c r="UR79" s="161"/>
      <c r="US79" s="161"/>
      <c r="UT79" s="161"/>
      <c r="UU79" s="161"/>
      <c r="UV79" s="161"/>
      <c r="UW79" s="161"/>
      <c r="UX79" s="161"/>
      <c r="UY79" s="161"/>
      <c r="UZ79" s="161"/>
      <c r="VA79" s="161"/>
      <c r="VB79" s="161"/>
      <c r="VC79" s="161"/>
      <c r="VD79" s="161"/>
      <c r="VE79" s="161"/>
      <c r="VF79" s="161"/>
      <c r="VG79" s="161"/>
      <c r="VH79" s="161"/>
      <c r="VI79" s="161"/>
      <c r="VJ79" s="161"/>
      <c r="VK79" s="161"/>
      <c r="VL79" s="161"/>
      <c r="VM79" s="161"/>
      <c r="VN79" s="161"/>
      <c r="VO79" s="161"/>
      <c r="VP79" s="161"/>
      <c r="VQ79" s="161"/>
      <c r="VR79" s="161"/>
      <c r="VS79" s="161"/>
      <c r="VT79" s="161"/>
      <c r="VU79" s="161"/>
      <c r="VV79" s="161"/>
      <c r="VW79" s="161"/>
      <c r="VX79" s="161"/>
      <c r="VY79" s="161"/>
      <c r="VZ79" s="161"/>
      <c r="WA79" s="161"/>
      <c r="WB79" s="161"/>
      <c r="WC79" s="161"/>
      <c r="WD79" s="161"/>
      <c r="WE79" s="161"/>
      <c r="WF79" s="161"/>
      <c r="WG79" s="161"/>
      <c r="WH79" s="161"/>
      <c r="WI79" s="161"/>
      <c r="WJ79" s="161"/>
      <c r="WK79" s="161"/>
      <c r="WL79" s="161"/>
      <c r="WM79" s="161"/>
      <c r="WN79" s="161"/>
      <c r="WO79" s="161"/>
      <c r="WP79" s="161"/>
      <c r="WQ79" s="161"/>
      <c r="WR79" s="161"/>
      <c r="WS79" s="161"/>
      <c r="WT79" s="161"/>
      <c r="WU79" s="161"/>
      <c r="WV79" s="161"/>
      <c r="WW79" s="161"/>
      <c r="WX79" s="161"/>
      <c r="WY79" s="161"/>
      <c r="WZ79" s="161"/>
      <c r="XA79" s="161"/>
      <c r="XB79" s="161"/>
      <c r="XC79" s="161"/>
      <c r="XD79" s="161"/>
      <c r="XE79" s="161"/>
      <c r="XF79" s="161"/>
      <c r="XG79" s="161"/>
      <c r="XH79" s="161"/>
      <c r="XI79" s="161"/>
      <c r="XJ79" s="161"/>
      <c r="XK79" s="161"/>
      <c r="XL79" s="161"/>
      <c r="XM79" s="161"/>
      <c r="XN79" s="161"/>
      <c r="XO79" s="161"/>
      <c r="XP79" s="161"/>
      <c r="XQ79" s="161"/>
      <c r="XR79" s="161"/>
      <c r="XS79" s="161"/>
      <c r="XT79" s="161"/>
      <c r="XU79" s="161"/>
      <c r="XV79" s="161"/>
      <c r="XW79" s="161"/>
      <c r="XX79" s="161"/>
      <c r="XY79" s="161"/>
      <c r="XZ79" s="161"/>
      <c r="YA79" s="161"/>
      <c r="YB79" s="161"/>
      <c r="YC79" s="161"/>
      <c r="YD79" s="161"/>
      <c r="YE79" s="161"/>
      <c r="YF79" s="161"/>
      <c r="YG79" s="161"/>
      <c r="YH79" s="161"/>
      <c r="YI79" s="161"/>
      <c r="YJ79" s="161"/>
      <c r="YK79" s="161"/>
      <c r="YL79" s="161"/>
      <c r="YM79" s="161"/>
      <c r="YN79" s="161"/>
      <c r="YO79" s="161"/>
      <c r="YP79" s="161"/>
      <c r="YQ79" s="161"/>
      <c r="YR79" s="161"/>
      <c r="YS79" s="161"/>
      <c r="YT79" s="161"/>
      <c r="YU79" s="161"/>
      <c r="YV79" s="161"/>
      <c r="YW79" s="161"/>
      <c r="YX79" s="161"/>
      <c r="YY79" s="161"/>
      <c r="YZ79" s="161"/>
      <c r="ZA79" s="161"/>
      <c r="ZB79" s="161"/>
      <c r="ZC79" s="161"/>
      <c r="ZD79" s="161"/>
      <c r="ZE79" s="161"/>
      <c r="ZF79" s="161"/>
      <c r="ZG79" s="161"/>
      <c r="ZH79" s="161"/>
      <c r="ZI79" s="161"/>
      <c r="ZJ79" s="161"/>
      <c r="ZK79" s="161"/>
      <c r="ZL79" s="161"/>
      <c r="ZM79" s="161"/>
      <c r="ZN79" s="161"/>
      <c r="ZO79" s="161"/>
      <c r="ZP79" s="161"/>
      <c r="ZQ79" s="161"/>
      <c r="ZR79" s="161"/>
      <c r="ZS79" s="161"/>
      <c r="ZT79" s="161"/>
      <c r="ZU79" s="161"/>
      <c r="ZV79" s="161"/>
      <c r="ZW79" s="161"/>
      <c r="ZX79" s="161"/>
      <c r="ZY79" s="161"/>
      <c r="ZZ79" s="161"/>
      <c r="AAA79" s="161"/>
      <c r="AAB79" s="161"/>
      <c r="AAC79" s="161"/>
      <c r="AAD79" s="161"/>
      <c r="AAE79" s="161"/>
      <c r="AAF79" s="161"/>
      <c r="AAG79" s="161"/>
      <c r="AAH79" s="161"/>
      <c r="AAI79" s="161"/>
      <c r="AAJ79" s="161"/>
      <c r="AAK79" s="161"/>
      <c r="AAL79" s="161"/>
      <c r="AAM79" s="161"/>
      <c r="AAN79" s="161"/>
      <c r="AAO79" s="161"/>
      <c r="AAP79" s="161"/>
      <c r="AAQ79" s="161"/>
      <c r="AAR79" s="161"/>
      <c r="AAS79" s="161"/>
      <c r="AAT79" s="161"/>
      <c r="AAU79" s="161"/>
      <c r="AAV79" s="161"/>
      <c r="AAW79" s="161"/>
      <c r="AAX79" s="161"/>
      <c r="AAY79" s="161"/>
      <c r="AAZ79" s="161"/>
      <c r="ABA79" s="161"/>
      <c r="ABB79" s="161"/>
      <c r="ABC79" s="161"/>
      <c r="ABD79" s="161"/>
      <c r="ABE79" s="161"/>
      <c r="ABF79" s="161"/>
      <c r="ABG79" s="161"/>
      <c r="ABH79" s="161"/>
      <c r="ABI79" s="161"/>
      <c r="ABJ79" s="161"/>
      <c r="ABK79" s="161"/>
      <c r="ABL79" s="161"/>
      <c r="ABM79" s="161"/>
      <c r="ABN79" s="161"/>
      <c r="ABO79" s="161"/>
      <c r="ABP79" s="161"/>
      <c r="ABQ79" s="161"/>
      <c r="ABR79" s="161"/>
      <c r="ABS79" s="161"/>
      <c r="ABT79" s="161"/>
      <c r="ABU79" s="161"/>
      <c r="ABV79" s="161"/>
      <c r="ABW79" s="161"/>
      <c r="ABX79" s="161"/>
      <c r="ABY79" s="161"/>
      <c r="ABZ79" s="161"/>
      <c r="ACA79" s="161"/>
      <c r="ACB79" s="161"/>
      <c r="ACC79" s="161"/>
      <c r="ACD79" s="161"/>
      <c r="ACE79" s="161"/>
      <c r="ACF79" s="161"/>
      <c r="ACG79" s="161"/>
      <c r="ACH79" s="161"/>
      <c r="ACI79" s="161"/>
      <c r="ACJ79" s="161"/>
      <c r="ACK79" s="161"/>
      <c r="ACL79" s="161"/>
      <c r="ACM79" s="161"/>
      <c r="ACN79" s="161"/>
      <c r="ACO79" s="161"/>
      <c r="ACP79" s="161"/>
      <c r="ACQ79" s="161"/>
      <c r="ACR79" s="161"/>
      <c r="ACS79" s="161"/>
      <c r="ACT79" s="161"/>
      <c r="ACU79" s="161"/>
      <c r="ACV79" s="161"/>
      <c r="ACW79" s="161"/>
      <c r="ACX79" s="161"/>
      <c r="ACY79" s="161"/>
      <c r="ACZ79" s="161"/>
      <c r="ADA79" s="161"/>
      <c r="ADB79" s="161"/>
      <c r="ADC79" s="161"/>
      <c r="ADD79" s="161"/>
      <c r="ADE79" s="161"/>
      <c r="ADF79" s="161"/>
      <c r="ADG79" s="161"/>
      <c r="ADH79" s="161"/>
      <c r="ADI79" s="161"/>
      <c r="ADJ79" s="161"/>
      <c r="ADK79" s="161"/>
      <c r="ADL79" s="161"/>
      <c r="ADM79" s="161"/>
      <c r="ADN79" s="161"/>
      <c r="ADO79" s="161"/>
      <c r="ADP79" s="161"/>
      <c r="ADQ79" s="161"/>
      <c r="ADR79" s="161"/>
      <c r="ADS79" s="161"/>
      <c r="ADT79" s="161"/>
      <c r="ADU79" s="161"/>
      <c r="ADV79" s="161"/>
      <c r="ADW79" s="161"/>
      <c r="ADX79" s="161"/>
      <c r="ADY79" s="161"/>
      <c r="ADZ79" s="161"/>
      <c r="AEA79" s="161"/>
      <c r="AEB79" s="161"/>
      <c r="AEC79" s="161"/>
      <c r="AED79" s="161"/>
      <c r="AEE79" s="161"/>
      <c r="AEF79" s="161"/>
      <c r="AEG79" s="161"/>
      <c r="AEH79" s="161"/>
      <c r="AEI79" s="161"/>
      <c r="AEJ79" s="161"/>
      <c r="AEK79" s="161"/>
      <c r="AEL79" s="161"/>
      <c r="AEM79" s="161"/>
      <c r="AEN79" s="161"/>
      <c r="AEO79" s="161"/>
      <c r="AEP79" s="161"/>
      <c r="AEQ79" s="161"/>
      <c r="AER79" s="161"/>
      <c r="AES79" s="161"/>
      <c r="AET79" s="161"/>
      <c r="AEU79" s="161"/>
      <c r="AEV79" s="161"/>
      <c r="AEW79" s="161"/>
      <c r="AEX79" s="161"/>
      <c r="AEY79" s="161"/>
      <c r="AEZ79" s="161"/>
      <c r="AFA79" s="161"/>
      <c r="AFB79" s="161"/>
      <c r="AFC79" s="161"/>
      <c r="AFD79" s="161"/>
      <c r="AFE79" s="161"/>
      <c r="AFF79" s="161"/>
      <c r="AFG79" s="161"/>
      <c r="AFH79" s="161"/>
      <c r="AFI79" s="161"/>
      <c r="AFJ79" s="161"/>
      <c r="AFK79" s="161"/>
      <c r="AFL79" s="161"/>
      <c r="AFM79" s="161"/>
      <c r="AFN79" s="161"/>
      <c r="AFO79" s="161"/>
      <c r="AFP79" s="161"/>
      <c r="AFQ79" s="161"/>
      <c r="AFR79" s="161"/>
      <c r="AFS79" s="161"/>
      <c r="AFT79" s="161"/>
      <c r="AFU79" s="161"/>
      <c r="AFV79" s="161"/>
      <c r="AFW79" s="161"/>
      <c r="AFX79" s="161"/>
      <c r="AFY79" s="161"/>
      <c r="AFZ79" s="161"/>
      <c r="AGA79" s="161"/>
      <c r="AGB79" s="161"/>
      <c r="AGC79" s="161"/>
      <c r="AGD79" s="161"/>
      <c r="AGE79" s="161"/>
      <c r="AGF79" s="161"/>
      <c r="AGG79" s="161"/>
      <c r="AGH79" s="161"/>
      <c r="AGI79" s="161"/>
      <c r="AGJ79" s="161"/>
      <c r="AGK79" s="161"/>
      <c r="AGL79" s="161"/>
      <c r="AGM79" s="161"/>
      <c r="AGN79" s="161"/>
      <c r="AGO79" s="161"/>
      <c r="AGP79" s="161"/>
      <c r="AGQ79" s="161"/>
      <c r="AGR79" s="161"/>
      <c r="AGS79" s="161"/>
      <c r="AGT79" s="161"/>
      <c r="AGU79" s="161"/>
      <c r="AGV79" s="161"/>
      <c r="AGW79" s="161"/>
      <c r="AGX79" s="161"/>
      <c r="AGY79" s="161"/>
      <c r="AGZ79" s="161"/>
      <c r="AHA79" s="161"/>
      <c r="AHB79" s="161"/>
      <c r="AHC79" s="161"/>
      <c r="AHD79" s="161"/>
      <c r="AHE79" s="161"/>
      <c r="AHF79" s="161"/>
      <c r="AHG79" s="161"/>
      <c r="AHH79" s="161"/>
      <c r="AHI79" s="161"/>
      <c r="AHJ79" s="161"/>
      <c r="AHK79" s="161"/>
      <c r="AHL79" s="161"/>
      <c r="AHM79" s="161"/>
      <c r="AHN79" s="161"/>
      <c r="AHO79" s="161"/>
      <c r="AHP79" s="161"/>
      <c r="AHQ79" s="161"/>
      <c r="AHR79" s="161"/>
      <c r="AHS79" s="161"/>
      <c r="AHT79" s="161"/>
      <c r="AHU79" s="161"/>
      <c r="AHV79" s="161"/>
      <c r="AHW79" s="161"/>
      <c r="AHX79" s="161"/>
      <c r="AHY79" s="161"/>
      <c r="AHZ79" s="161"/>
      <c r="AIA79" s="161"/>
      <c r="AIB79" s="161"/>
      <c r="AIC79" s="161"/>
      <c r="AID79" s="161"/>
      <c r="AIE79" s="161"/>
      <c r="AIF79" s="161"/>
      <c r="AIG79" s="161"/>
      <c r="AIH79" s="161"/>
      <c r="AII79" s="161"/>
      <c r="AIJ79" s="161"/>
      <c r="AIK79" s="161"/>
      <c r="AIL79" s="161"/>
      <c r="AIM79" s="161"/>
      <c r="AIN79" s="161"/>
      <c r="AIO79" s="161"/>
      <c r="AIP79" s="161"/>
      <c r="AIQ79" s="161"/>
      <c r="AIR79" s="161"/>
      <c r="AIS79" s="161"/>
      <c r="AIT79" s="161"/>
      <c r="AIU79" s="161"/>
      <c r="AIV79" s="161"/>
      <c r="AIW79" s="161"/>
      <c r="AIX79" s="161"/>
      <c r="AIY79" s="161"/>
      <c r="AIZ79" s="161"/>
      <c r="AJA79" s="161"/>
      <c r="AJB79" s="161"/>
      <c r="AJC79" s="161"/>
      <c r="AJD79" s="161"/>
      <c r="AJE79" s="161"/>
      <c r="AJF79" s="161"/>
      <c r="AJG79" s="161"/>
      <c r="AJH79" s="161"/>
      <c r="AJI79" s="161"/>
      <c r="AJJ79" s="161"/>
      <c r="AJK79" s="161"/>
      <c r="AJL79" s="161"/>
      <c r="AJM79" s="161"/>
      <c r="AJN79" s="161"/>
      <c r="AJO79" s="161"/>
      <c r="AJP79" s="161"/>
      <c r="AJQ79" s="161"/>
      <c r="AJR79" s="161"/>
      <c r="AJS79" s="161"/>
      <c r="AJT79" s="161"/>
      <c r="AJU79" s="161"/>
      <c r="AJV79" s="161"/>
      <c r="AJW79" s="161"/>
      <c r="AJX79" s="161"/>
      <c r="AJY79" s="161"/>
      <c r="AJZ79" s="161"/>
      <c r="AKA79" s="161"/>
      <c r="AKB79" s="161"/>
      <c r="AKC79" s="161"/>
      <c r="AKD79" s="161"/>
      <c r="AKE79" s="161"/>
      <c r="AKF79" s="161"/>
      <c r="AKG79" s="161"/>
      <c r="AKH79" s="161"/>
      <c r="AKI79" s="161"/>
      <c r="AKJ79" s="161"/>
      <c r="AKK79" s="161"/>
      <c r="AKL79" s="161"/>
      <c r="AKM79" s="161"/>
      <c r="AKN79" s="161"/>
      <c r="AKO79" s="161"/>
      <c r="AKP79" s="161"/>
      <c r="AKQ79" s="161"/>
      <c r="AKR79" s="161"/>
      <c r="AKS79" s="161"/>
      <c r="AKT79" s="161"/>
      <c r="AKU79" s="161"/>
      <c r="AKV79" s="161"/>
      <c r="AKW79" s="161"/>
      <c r="AKX79" s="161"/>
      <c r="AKY79" s="161"/>
      <c r="AKZ79" s="161"/>
      <c r="ALA79" s="161"/>
      <c r="ALB79" s="161"/>
      <c r="ALC79" s="161"/>
      <c r="ALD79" s="161"/>
      <c r="ALE79" s="161"/>
      <c r="ALF79" s="161"/>
      <c r="ALG79" s="161"/>
      <c r="ALH79" s="161"/>
      <c r="ALI79" s="161"/>
      <c r="ALJ79" s="161"/>
      <c r="ALK79" s="161"/>
      <c r="ALL79" s="161"/>
      <c r="ALM79" s="161"/>
      <c r="ALN79" s="161"/>
      <c r="ALO79" s="161"/>
      <c r="ALP79" s="161"/>
      <c r="ALQ79" s="161"/>
      <c r="ALR79" s="161"/>
      <c r="ALS79" s="161"/>
      <c r="ALT79" s="161"/>
      <c r="ALU79" s="161"/>
      <c r="ALV79" s="161"/>
      <c r="ALW79" s="161"/>
      <c r="ALX79" s="161"/>
      <c r="ALY79" s="161"/>
      <c r="ALZ79" s="161"/>
      <c r="AMA79" s="161"/>
      <c r="AMB79" s="161"/>
      <c r="AMC79" s="161"/>
      <c r="AMD79" s="161"/>
      <c r="AME79" s="161"/>
      <c r="AMF79" s="161"/>
      <c r="AMG79" s="161"/>
      <c r="AMH79" s="161"/>
      <c r="AMI79" s="161"/>
    </row>
    <row r="80" spans="1:2686" s="163" customFormat="1" x14ac:dyDescent="0.25">
      <c r="A80" s="16" t="s">
        <v>350</v>
      </c>
      <c r="B80" s="14" t="s">
        <v>302</v>
      </c>
      <c r="C80" s="14" t="s">
        <v>174</v>
      </c>
      <c r="D80" s="139">
        <v>6226</v>
      </c>
      <c r="E80" s="139" t="s">
        <v>1250</v>
      </c>
      <c r="F80" s="139" t="s">
        <v>1249</v>
      </c>
      <c r="G80" s="14" t="s">
        <v>1023</v>
      </c>
      <c r="H80" s="160" t="s">
        <v>1024</v>
      </c>
      <c r="I80" s="14" t="s">
        <v>1023</v>
      </c>
      <c r="J80" s="160" t="s">
        <v>1024</v>
      </c>
      <c r="K80" s="14"/>
      <c r="L80" s="14"/>
      <c r="M80" s="14"/>
      <c r="N80" s="14"/>
      <c r="O80" s="14"/>
      <c r="P80" s="14"/>
      <c r="Q80" s="14" t="s">
        <v>29</v>
      </c>
      <c r="R80" s="14" t="s">
        <v>29</v>
      </c>
      <c r="S80" s="14"/>
      <c r="T80" s="14"/>
      <c r="U80" s="14"/>
      <c r="V80" s="14"/>
      <c r="W80" s="14"/>
      <c r="X80" s="14"/>
      <c r="Y80" s="14"/>
      <c r="Z80" s="14"/>
      <c r="AA80" s="161"/>
      <c r="AB80" s="161"/>
      <c r="AC80" s="161"/>
      <c r="AD80" s="161"/>
      <c r="AE80" s="161"/>
      <c r="AF80" s="161"/>
      <c r="AG80" s="161"/>
      <c r="AH80" s="161"/>
      <c r="AI80" s="161"/>
      <c r="AJ80" s="161"/>
      <c r="AK80" s="161"/>
      <c r="AL80" s="161"/>
      <c r="AM80" s="161"/>
      <c r="AN80" s="161"/>
      <c r="AO80" s="161"/>
      <c r="AP80" s="161"/>
      <c r="AQ80" s="161"/>
      <c r="AR80" s="161"/>
      <c r="AS80" s="161"/>
      <c r="AT80" s="161"/>
      <c r="AU80" s="161"/>
      <c r="AV80" s="161"/>
      <c r="AW80" s="161"/>
      <c r="AX80" s="161"/>
      <c r="AY80" s="161"/>
      <c r="AZ80" s="161"/>
      <c r="BA80" s="161"/>
      <c r="BB80" s="161"/>
      <c r="BC80" s="161"/>
      <c r="BD80" s="161"/>
      <c r="BE80" s="161"/>
      <c r="BF80" s="161"/>
      <c r="BG80" s="161"/>
      <c r="BH80" s="161"/>
      <c r="BI80" s="161"/>
      <c r="BJ80" s="161"/>
      <c r="BK80" s="161"/>
      <c r="BL80" s="161"/>
      <c r="BM80" s="161"/>
      <c r="BN80" s="161"/>
      <c r="BO80" s="161"/>
      <c r="BP80" s="161"/>
      <c r="BQ80" s="161"/>
      <c r="BR80" s="161"/>
      <c r="BS80" s="161"/>
      <c r="BT80" s="161"/>
      <c r="BU80" s="161"/>
      <c r="BV80" s="161"/>
      <c r="BW80" s="161"/>
      <c r="BX80" s="161"/>
      <c r="BY80" s="161"/>
      <c r="BZ80" s="161"/>
      <c r="CA80" s="161"/>
      <c r="CB80" s="161"/>
      <c r="CC80" s="161"/>
      <c r="CD80" s="161"/>
      <c r="CE80" s="161"/>
      <c r="CF80" s="161"/>
      <c r="CG80" s="161"/>
      <c r="CH80" s="161"/>
      <c r="CI80" s="161"/>
      <c r="CJ80" s="161"/>
      <c r="CK80" s="161"/>
      <c r="CL80" s="161"/>
      <c r="CM80" s="161"/>
      <c r="CN80" s="161"/>
      <c r="CO80" s="161"/>
      <c r="CP80" s="161"/>
      <c r="CQ80" s="161"/>
      <c r="CR80" s="161"/>
      <c r="CS80" s="161"/>
      <c r="CT80" s="161"/>
      <c r="CU80" s="161"/>
      <c r="CV80" s="161"/>
      <c r="CW80" s="161"/>
      <c r="CX80" s="161"/>
      <c r="CY80" s="161"/>
      <c r="CZ80" s="161"/>
      <c r="DA80" s="161"/>
      <c r="DB80" s="161"/>
      <c r="DC80" s="161"/>
      <c r="DD80" s="161"/>
      <c r="DE80" s="161"/>
      <c r="DF80" s="161"/>
      <c r="DG80" s="161"/>
      <c r="DH80" s="161"/>
      <c r="DI80" s="161"/>
      <c r="DJ80" s="161"/>
      <c r="DK80" s="161"/>
      <c r="DL80" s="161"/>
      <c r="DM80" s="161"/>
      <c r="DN80" s="161"/>
      <c r="DO80" s="161"/>
      <c r="DP80" s="161"/>
      <c r="DQ80" s="161"/>
      <c r="DR80" s="161"/>
      <c r="DS80" s="161"/>
      <c r="DT80" s="161"/>
      <c r="DU80" s="161"/>
      <c r="DV80" s="161"/>
      <c r="DW80" s="161"/>
      <c r="DX80" s="161"/>
      <c r="DY80" s="161"/>
      <c r="DZ80" s="161"/>
      <c r="EA80" s="161"/>
      <c r="EB80" s="161"/>
      <c r="EC80" s="161"/>
      <c r="ED80" s="161"/>
      <c r="EE80" s="161"/>
      <c r="EF80" s="161"/>
      <c r="EG80" s="161"/>
      <c r="EH80" s="161"/>
      <c r="EI80" s="161"/>
      <c r="EJ80" s="161"/>
      <c r="EK80" s="161"/>
      <c r="EL80" s="161"/>
      <c r="EM80" s="161"/>
      <c r="EN80" s="161"/>
      <c r="EO80" s="161"/>
      <c r="EP80" s="161"/>
      <c r="EQ80" s="161"/>
      <c r="ER80" s="161"/>
      <c r="ES80" s="161"/>
      <c r="ET80" s="161"/>
      <c r="EU80" s="161"/>
      <c r="EV80" s="161"/>
      <c r="EW80" s="161"/>
      <c r="EX80" s="161"/>
      <c r="EY80" s="161"/>
      <c r="EZ80" s="161"/>
      <c r="FA80" s="161"/>
      <c r="FB80" s="161"/>
      <c r="FC80" s="161"/>
      <c r="FD80" s="161"/>
      <c r="FE80" s="161"/>
      <c r="FF80" s="161"/>
      <c r="FG80" s="161"/>
      <c r="FH80" s="161"/>
      <c r="FI80" s="161"/>
      <c r="FJ80" s="161"/>
      <c r="FK80" s="161"/>
      <c r="FL80" s="161"/>
      <c r="FM80" s="161"/>
      <c r="FN80" s="161"/>
      <c r="FO80" s="161"/>
      <c r="FP80" s="161"/>
      <c r="FQ80" s="161"/>
      <c r="FR80" s="161"/>
      <c r="FS80" s="161"/>
      <c r="FT80" s="161"/>
      <c r="FU80" s="161"/>
      <c r="FV80" s="161"/>
      <c r="FW80" s="161"/>
      <c r="FX80" s="161"/>
      <c r="FY80" s="161"/>
      <c r="FZ80" s="161"/>
      <c r="GA80" s="161"/>
      <c r="GB80" s="161"/>
      <c r="GC80" s="161"/>
      <c r="GD80" s="161"/>
      <c r="GE80" s="161"/>
      <c r="GF80" s="161"/>
      <c r="GG80" s="161"/>
      <c r="GH80" s="161"/>
      <c r="GI80" s="161"/>
      <c r="GJ80" s="161"/>
      <c r="GK80" s="161"/>
      <c r="GL80" s="161"/>
      <c r="GM80" s="161"/>
      <c r="GN80" s="161"/>
      <c r="GO80" s="161"/>
      <c r="GP80" s="161"/>
      <c r="GQ80" s="161"/>
      <c r="GR80" s="161"/>
      <c r="GS80" s="161"/>
      <c r="GT80" s="161"/>
      <c r="GU80" s="161"/>
      <c r="GV80" s="161"/>
      <c r="GW80" s="161"/>
      <c r="GX80" s="161"/>
      <c r="GY80" s="161"/>
      <c r="GZ80" s="161"/>
      <c r="HA80" s="161"/>
      <c r="HB80" s="161"/>
      <c r="HC80" s="161"/>
      <c r="HD80" s="161"/>
      <c r="HE80" s="161"/>
      <c r="HF80" s="161"/>
      <c r="HG80" s="161"/>
      <c r="HH80" s="161"/>
      <c r="HI80" s="161"/>
      <c r="HJ80" s="161"/>
      <c r="HK80" s="161"/>
      <c r="HL80" s="161"/>
      <c r="HM80" s="161"/>
      <c r="HN80" s="161"/>
      <c r="HO80" s="161"/>
      <c r="HP80" s="161"/>
      <c r="HQ80" s="161"/>
      <c r="HR80" s="161"/>
      <c r="HS80" s="161"/>
      <c r="HT80" s="161"/>
      <c r="HU80" s="161"/>
      <c r="HV80" s="161"/>
      <c r="HW80" s="161"/>
      <c r="HX80" s="161"/>
      <c r="HY80" s="161"/>
      <c r="HZ80" s="161"/>
      <c r="IA80" s="161"/>
      <c r="IB80" s="161"/>
      <c r="IC80" s="161"/>
      <c r="ID80" s="161"/>
      <c r="IE80" s="161"/>
      <c r="IF80" s="161"/>
      <c r="IG80" s="161"/>
      <c r="IH80" s="161"/>
      <c r="II80" s="161"/>
      <c r="IJ80" s="161"/>
      <c r="IK80" s="161"/>
      <c r="IL80" s="161"/>
      <c r="IM80" s="161"/>
      <c r="IN80" s="161"/>
      <c r="IO80" s="161"/>
      <c r="IP80" s="161"/>
      <c r="IQ80" s="161"/>
      <c r="IR80" s="161"/>
      <c r="IS80" s="161"/>
      <c r="IT80" s="161"/>
      <c r="IU80" s="161"/>
      <c r="IV80" s="161"/>
      <c r="IW80" s="161"/>
      <c r="IX80" s="161"/>
      <c r="IY80" s="161"/>
      <c r="IZ80" s="161"/>
      <c r="JA80" s="161"/>
      <c r="JB80" s="161"/>
      <c r="JC80" s="161"/>
      <c r="JD80" s="161"/>
      <c r="JE80" s="161"/>
      <c r="JF80" s="161"/>
      <c r="JG80" s="161"/>
      <c r="JH80" s="161"/>
      <c r="JI80" s="161"/>
      <c r="JJ80" s="161"/>
      <c r="JK80" s="161"/>
      <c r="JL80" s="161"/>
      <c r="JM80" s="161"/>
      <c r="JN80" s="161"/>
      <c r="JO80" s="161"/>
      <c r="JP80" s="161"/>
      <c r="JQ80" s="161"/>
      <c r="JR80" s="161"/>
      <c r="JS80" s="161"/>
      <c r="JT80" s="161"/>
      <c r="JU80" s="161"/>
      <c r="JV80" s="161"/>
      <c r="JW80" s="161"/>
      <c r="JX80" s="161"/>
      <c r="JY80" s="161"/>
      <c r="JZ80" s="161"/>
      <c r="KA80" s="161"/>
      <c r="KB80" s="161"/>
      <c r="KC80" s="161"/>
      <c r="KD80" s="161"/>
      <c r="KE80" s="161"/>
      <c r="KF80" s="161"/>
      <c r="KG80" s="161"/>
      <c r="KH80" s="161"/>
      <c r="KI80" s="161"/>
      <c r="KJ80" s="161"/>
      <c r="KK80" s="161"/>
      <c r="KL80" s="161"/>
      <c r="KM80" s="161"/>
      <c r="KN80" s="161"/>
      <c r="KO80" s="161"/>
      <c r="KP80" s="161"/>
      <c r="KQ80" s="161"/>
      <c r="KR80" s="161"/>
      <c r="KS80" s="161"/>
      <c r="KT80" s="161"/>
      <c r="KU80" s="161"/>
      <c r="KV80" s="161"/>
      <c r="KW80" s="161"/>
      <c r="KX80" s="161"/>
      <c r="KY80" s="161"/>
      <c r="KZ80" s="161"/>
      <c r="LA80" s="161"/>
      <c r="LB80" s="161"/>
      <c r="LC80" s="161"/>
      <c r="LD80" s="161"/>
      <c r="LE80" s="161"/>
      <c r="LF80" s="161"/>
      <c r="LG80" s="161"/>
      <c r="LH80" s="161"/>
      <c r="LI80" s="161"/>
      <c r="LJ80" s="161"/>
      <c r="LK80" s="161"/>
      <c r="LL80" s="161"/>
      <c r="LM80" s="161"/>
      <c r="LN80" s="161"/>
      <c r="LO80" s="161"/>
      <c r="LP80" s="161"/>
      <c r="LQ80" s="161"/>
      <c r="LR80" s="161"/>
      <c r="LS80" s="161"/>
      <c r="LT80" s="161"/>
      <c r="LU80" s="161"/>
      <c r="LV80" s="161"/>
      <c r="LW80" s="161"/>
      <c r="LX80" s="161"/>
      <c r="LY80" s="161"/>
      <c r="LZ80" s="161"/>
      <c r="MA80" s="161"/>
      <c r="MB80" s="161"/>
      <c r="MC80" s="161"/>
      <c r="MD80" s="161"/>
      <c r="ME80" s="161"/>
      <c r="MF80" s="161"/>
      <c r="MG80" s="161"/>
      <c r="MH80" s="161"/>
      <c r="MI80" s="161"/>
      <c r="MJ80" s="161"/>
      <c r="MK80" s="161"/>
      <c r="ML80" s="161"/>
      <c r="MM80" s="161"/>
      <c r="MN80" s="161"/>
      <c r="MO80" s="161"/>
      <c r="MP80" s="161"/>
      <c r="MQ80" s="161"/>
      <c r="MR80" s="161"/>
      <c r="MS80" s="161"/>
      <c r="MT80" s="161"/>
      <c r="MU80" s="161"/>
      <c r="MV80" s="161"/>
      <c r="MW80" s="161"/>
      <c r="MX80" s="161"/>
      <c r="MY80" s="161"/>
      <c r="MZ80" s="161"/>
      <c r="NA80" s="161"/>
      <c r="NB80" s="161"/>
      <c r="NC80" s="161"/>
      <c r="ND80" s="161"/>
      <c r="NE80" s="161"/>
      <c r="NF80" s="161"/>
      <c r="NG80" s="161"/>
      <c r="NH80" s="161"/>
      <c r="NI80" s="161"/>
      <c r="NJ80" s="161"/>
      <c r="NK80" s="161"/>
      <c r="NL80" s="161"/>
      <c r="NM80" s="161"/>
      <c r="NN80" s="161"/>
      <c r="NO80" s="161"/>
      <c r="NP80" s="161"/>
      <c r="NQ80" s="161"/>
      <c r="NR80" s="161"/>
      <c r="NS80" s="161"/>
      <c r="NT80" s="161"/>
      <c r="NU80" s="161"/>
      <c r="NV80" s="161"/>
      <c r="NW80" s="161"/>
      <c r="NX80" s="161"/>
      <c r="NY80" s="161"/>
      <c r="NZ80" s="161"/>
      <c r="OA80" s="161"/>
      <c r="OB80" s="161"/>
      <c r="OC80" s="161"/>
      <c r="OD80" s="161"/>
      <c r="OE80" s="161"/>
      <c r="OF80" s="161"/>
      <c r="OG80" s="161"/>
      <c r="OH80" s="161"/>
      <c r="OI80" s="161"/>
      <c r="OJ80" s="161"/>
      <c r="OK80" s="161"/>
      <c r="OL80" s="161"/>
      <c r="OM80" s="161"/>
      <c r="ON80" s="161"/>
      <c r="OO80" s="161"/>
      <c r="OP80" s="161"/>
      <c r="OQ80" s="161"/>
      <c r="OR80" s="161"/>
      <c r="OS80" s="161"/>
      <c r="OT80" s="161"/>
      <c r="OU80" s="161"/>
      <c r="OV80" s="161"/>
      <c r="OW80" s="161"/>
      <c r="OX80" s="161"/>
      <c r="OY80" s="161"/>
      <c r="OZ80" s="161"/>
      <c r="PA80" s="161"/>
      <c r="PB80" s="161"/>
      <c r="PC80" s="161"/>
      <c r="PD80" s="161"/>
      <c r="PE80" s="161"/>
      <c r="PF80" s="161"/>
      <c r="PG80" s="161"/>
      <c r="PH80" s="161"/>
      <c r="PI80" s="161"/>
      <c r="PJ80" s="161"/>
      <c r="PK80" s="161"/>
      <c r="PL80" s="161"/>
      <c r="PM80" s="161"/>
      <c r="PN80" s="161"/>
      <c r="PO80" s="161"/>
      <c r="PP80" s="161"/>
      <c r="PQ80" s="161"/>
      <c r="PR80" s="161"/>
      <c r="PS80" s="161"/>
      <c r="PT80" s="161"/>
      <c r="PU80" s="161"/>
      <c r="PV80" s="161"/>
      <c r="PW80" s="161"/>
      <c r="PX80" s="161"/>
      <c r="PY80" s="161"/>
      <c r="PZ80" s="161"/>
      <c r="QA80" s="161"/>
      <c r="QB80" s="161"/>
      <c r="QC80" s="161"/>
      <c r="QD80" s="161"/>
      <c r="QE80" s="161"/>
      <c r="QF80" s="161"/>
      <c r="QG80" s="161"/>
      <c r="QH80" s="161"/>
      <c r="QI80" s="161"/>
      <c r="QJ80" s="161"/>
      <c r="QK80" s="161"/>
      <c r="QL80" s="161"/>
      <c r="QM80" s="161"/>
      <c r="QN80" s="161"/>
      <c r="QO80" s="161"/>
      <c r="QP80" s="161"/>
      <c r="QQ80" s="161"/>
      <c r="QR80" s="161"/>
      <c r="QS80" s="161"/>
      <c r="QT80" s="161"/>
      <c r="QU80" s="161"/>
      <c r="QV80" s="161"/>
      <c r="QW80" s="161"/>
      <c r="QX80" s="161"/>
      <c r="QY80" s="161"/>
      <c r="QZ80" s="161"/>
      <c r="RA80" s="161"/>
      <c r="RB80" s="161"/>
      <c r="RC80" s="161"/>
      <c r="RD80" s="161"/>
      <c r="RE80" s="161"/>
      <c r="RF80" s="161"/>
      <c r="RG80" s="161"/>
      <c r="RH80" s="161"/>
      <c r="RI80" s="161"/>
      <c r="RJ80" s="161"/>
      <c r="RK80" s="161"/>
      <c r="RL80" s="161"/>
      <c r="RM80" s="161"/>
      <c r="RN80" s="161"/>
      <c r="RO80" s="161"/>
      <c r="RP80" s="161"/>
      <c r="RQ80" s="161"/>
      <c r="RR80" s="161"/>
      <c r="RS80" s="161"/>
      <c r="RT80" s="161"/>
      <c r="RU80" s="161"/>
      <c r="RV80" s="161"/>
      <c r="RW80" s="161"/>
      <c r="RX80" s="161"/>
      <c r="RY80" s="161"/>
      <c r="RZ80" s="161"/>
      <c r="SA80" s="161"/>
      <c r="SB80" s="161"/>
      <c r="SC80" s="161"/>
      <c r="SD80" s="161"/>
      <c r="SE80" s="161"/>
      <c r="SF80" s="161"/>
      <c r="SG80" s="161"/>
      <c r="SH80" s="161"/>
      <c r="SI80" s="161"/>
      <c r="SJ80" s="161"/>
      <c r="SK80" s="161"/>
      <c r="SL80" s="161"/>
      <c r="SM80" s="161"/>
      <c r="SN80" s="161"/>
      <c r="SO80" s="161"/>
      <c r="SP80" s="161"/>
      <c r="SQ80" s="161"/>
      <c r="SR80" s="161"/>
      <c r="SS80" s="161"/>
      <c r="ST80" s="161"/>
      <c r="SU80" s="161"/>
      <c r="SV80" s="161"/>
      <c r="SW80" s="161"/>
      <c r="SX80" s="161"/>
      <c r="SY80" s="161"/>
      <c r="SZ80" s="161"/>
      <c r="TA80" s="161"/>
      <c r="TB80" s="161"/>
      <c r="TC80" s="161"/>
      <c r="TD80" s="161"/>
      <c r="TE80" s="161"/>
      <c r="TF80" s="161"/>
      <c r="TG80" s="161"/>
      <c r="TH80" s="161"/>
      <c r="TI80" s="161"/>
      <c r="TJ80" s="161"/>
      <c r="TK80" s="161"/>
      <c r="TL80" s="161"/>
      <c r="TM80" s="161"/>
      <c r="TN80" s="161"/>
      <c r="TO80" s="161"/>
      <c r="TP80" s="161"/>
      <c r="TQ80" s="161"/>
      <c r="TR80" s="161"/>
      <c r="TS80" s="161"/>
      <c r="TT80" s="161"/>
      <c r="TU80" s="161"/>
      <c r="TV80" s="161"/>
      <c r="TW80" s="161"/>
      <c r="TX80" s="161"/>
      <c r="TY80" s="161"/>
      <c r="TZ80" s="161"/>
      <c r="UA80" s="161"/>
      <c r="UB80" s="161"/>
      <c r="UC80" s="161"/>
      <c r="UD80" s="161"/>
      <c r="UE80" s="161"/>
      <c r="UF80" s="161"/>
      <c r="UG80" s="161"/>
      <c r="UH80" s="161"/>
      <c r="UI80" s="161"/>
      <c r="UJ80" s="161"/>
      <c r="UK80" s="161"/>
      <c r="UL80" s="161"/>
      <c r="UM80" s="161"/>
      <c r="UN80" s="161"/>
      <c r="UO80" s="161"/>
      <c r="UP80" s="161"/>
      <c r="UQ80" s="161"/>
      <c r="UR80" s="161"/>
      <c r="US80" s="161"/>
      <c r="UT80" s="161"/>
      <c r="UU80" s="161"/>
      <c r="UV80" s="161"/>
      <c r="UW80" s="161"/>
      <c r="UX80" s="161"/>
      <c r="UY80" s="161"/>
      <c r="UZ80" s="161"/>
      <c r="VA80" s="161"/>
      <c r="VB80" s="161"/>
      <c r="VC80" s="161"/>
      <c r="VD80" s="161"/>
      <c r="VE80" s="161"/>
      <c r="VF80" s="161"/>
      <c r="VG80" s="161"/>
      <c r="VH80" s="161"/>
      <c r="VI80" s="161"/>
      <c r="VJ80" s="161"/>
      <c r="VK80" s="161"/>
      <c r="VL80" s="161"/>
      <c r="VM80" s="161"/>
      <c r="VN80" s="161"/>
      <c r="VO80" s="161"/>
      <c r="VP80" s="161"/>
      <c r="VQ80" s="161"/>
      <c r="VR80" s="161"/>
      <c r="VS80" s="161"/>
      <c r="VT80" s="161"/>
      <c r="VU80" s="161"/>
      <c r="VV80" s="161"/>
      <c r="VW80" s="161"/>
      <c r="VX80" s="161"/>
      <c r="VY80" s="161"/>
      <c r="VZ80" s="161"/>
      <c r="WA80" s="161"/>
      <c r="WB80" s="161"/>
      <c r="WC80" s="161"/>
      <c r="WD80" s="161"/>
      <c r="WE80" s="161"/>
      <c r="WF80" s="161"/>
      <c r="WG80" s="161"/>
      <c r="WH80" s="161"/>
      <c r="WI80" s="161"/>
      <c r="WJ80" s="161"/>
      <c r="WK80" s="161"/>
      <c r="WL80" s="161"/>
      <c r="WM80" s="161"/>
      <c r="WN80" s="161"/>
      <c r="WO80" s="161"/>
      <c r="WP80" s="161"/>
      <c r="WQ80" s="161"/>
      <c r="WR80" s="161"/>
      <c r="WS80" s="161"/>
      <c r="WT80" s="161"/>
      <c r="WU80" s="161"/>
      <c r="WV80" s="161"/>
      <c r="WW80" s="161"/>
      <c r="WX80" s="161"/>
      <c r="WY80" s="161"/>
      <c r="WZ80" s="161"/>
      <c r="XA80" s="161"/>
      <c r="XB80" s="161"/>
      <c r="XC80" s="161"/>
      <c r="XD80" s="161"/>
      <c r="XE80" s="161"/>
      <c r="XF80" s="161"/>
      <c r="XG80" s="161"/>
      <c r="XH80" s="161"/>
      <c r="XI80" s="161"/>
      <c r="XJ80" s="161"/>
      <c r="XK80" s="161"/>
      <c r="XL80" s="161"/>
      <c r="XM80" s="161"/>
      <c r="XN80" s="161"/>
      <c r="XO80" s="161"/>
      <c r="XP80" s="161"/>
      <c r="XQ80" s="161"/>
      <c r="XR80" s="161"/>
      <c r="XS80" s="161"/>
      <c r="XT80" s="161"/>
      <c r="XU80" s="161"/>
      <c r="XV80" s="161"/>
      <c r="XW80" s="161"/>
      <c r="XX80" s="161"/>
      <c r="XY80" s="161"/>
      <c r="XZ80" s="161"/>
      <c r="YA80" s="161"/>
      <c r="YB80" s="161"/>
      <c r="YC80" s="161"/>
      <c r="YD80" s="161"/>
      <c r="YE80" s="161"/>
      <c r="YF80" s="161"/>
      <c r="YG80" s="161"/>
      <c r="YH80" s="161"/>
      <c r="YI80" s="161"/>
      <c r="YJ80" s="161"/>
      <c r="YK80" s="161"/>
      <c r="YL80" s="161"/>
      <c r="YM80" s="161"/>
      <c r="YN80" s="161"/>
      <c r="YO80" s="161"/>
      <c r="YP80" s="161"/>
      <c r="YQ80" s="161"/>
      <c r="YR80" s="161"/>
      <c r="YS80" s="161"/>
      <c r="YT80" s="161"/>
      <c r="YU80" s="161"/>
      <c r="YV80" s="161"/>
      <c r="YW80" s="161"/>
      <c r="YX80" s="161"/>
      <c r="YY80" s="161"/>
      <c r="YZ80" s="161"/>
      <c r="ZA80" s="161"/>
      <c r="ZB80" s="161"/>
      <c r="ZC80" s="161"/>
      <c r="ZD80" s="161"/>
      <c r="ZE80" s="161"/>
      <c r="ZF80" s="161"/>
      <c r="ZG80" s="161"/>
      <c r="ZH80" s="161"/>
      <c r="ZI80" s="161"/>
      <c r="ZJ80" s="161"/>
      <c r="ZK80" s="161"/>
      <c r="ZL80" s="161"/>
      <c r="ZM80" s="161"/>
      <c r="ZN80" s="161"/>
      <c r="ZO80" s="161"/>
      <c r="ZP80" s="161"/>
      <c r="ZQ80" s="161"/>
      <c r="ZR80" s="161"/>
      <c r="ZS80" s="161"/>
      <c r="ZT80" s="161"/>
      <c r="ZU80" s="161"/>
      <c r="ZV80" s="161"/>
      <c r="ZW80" s="161"/>
      <c r="ZX80" s="161"/>
      <c r="ZY80" s="161"/>
      <c r="ZZ80" s="161"/>
      <c r="AAA80" s="161"/>
      <c r="AAB80" s="161"/>
      <c r="AAC80" s="161"/>
      <c r="AAD80" s="161"/>
      <c r="AAE80" s="161"/>
      <c r="AAF80" s="161"/>
      <c r="AAG80" s="161"/>
      <c r="AAH80" s="161"/>
      <c r="AAI80" s="161"/>
      <c r="AAJ80" s="161"/>
      <c r="AAK80" s="161"/>
      <c r="AAL80" s="161"/>
      <c r="AAM80" s="161"/>
      <c r="AAN80" s="161"/>
      <c r="AAO80" s="161"/>
      <c r="AAP80" s="161"/>
      <c r="AAQ80" s="161"/>
      <c r="AAR80" s="161"/>
      <c r="AAS80" s="161"/>
      <c r="AAT80" s="161"/>
      <c r="AAU80" s="161"/>
      <c r="AAV80" s="161"/>
      <c r="AAW80" s="161"/>
      <c r="AAX80" s="161"/>
      <c r="AAY80" s="161"/>
      <c r="AAZ80" s="161"/>
      <c r="ABA80" s="161"/>
      <c r="ABB80" s="161"/>
      <c r="ABC80" s="161"/>
      <c r="ABD80" s="161"/>
      <c r="ABE80" s="161"/>
      <c r="ABF80" s="161"/>
      <c r="ABG80" s="161"/>
      <c r="ABH80" s="161"/>
      <c r="ABI80" s="161"/>
      <c r="ABJ80" s="161"/>
      <c r="ABK80" s="161"/>
      <c r="ABL80" s="161"/>
      <c r="ABM80" s="161"/>
      <c r="ABN80" s="161"/>
      <c r="ABO80" s="161"/>
      <c r="ABP80" s="161"/>
      <c r="ABQ80" s="161"/>
      <c r="ABR80" s="161"/>
      <c r="ABS80" s="161"/>
      <c r="ABT80" s="161"/>
      <c r="ABU80" s="161"/>
      <c r="ABV80" s="161"/>
      <c r="ABW80" s="161"/>
      <c r="ABX80" s="161"/>
      <c r="ABY80" s="161"/>
      <c r="ABZ80" s="161"/>
      <c r="ACA80" s="161"/>
      <c r="ACB80" s="161"/>
      <c r="ACC80" s="161"/>
      <c r="ACD80" s="161"/>
      <c r="ACE80" s="161"/>
      <c r="ACF80" s="161"/>
      <c r="ACG80" s="161"/>
      <c r="ACH80" s="161"/>
      <c r="ACI80" s="161"/>
      <c r="ACJ80" s="161"/>
      <c r="ACK80" s="161"/>
      <c r="ACL80" s="161"/>
      <c r="ACM80" s="161"/>
      <c r="ACN80" s="161"/>
      <c r="ACO80" s="161"/>
      <c r="ACP80" s="161"/>
      <c r="ACQ80" s="161"/>
      <c r="ACR80" s="161"/>
      <c r="ACS80" s="161"/>
      <c r="ACT80" s="161"/>
      <c r="ACU80" s="161"/>
      <c r="ACV80" s="161"/>
      <c r="ACW80" s="161"/>
      <c r="ACX80" s="161"/>
      <c r="ACY80" s="161"/>
      <c r="ACZ80" s="161"/>
      <c r="ADA80" s="161"/>
      <c r="ADB80" s="161"/>
      <c r="ADC80" s="161"/>
      <c r="ADD80" s="161"/>
      <c r="ADE80" s="161"/>
      <c r="ADF80" s="161"/>
      <c r="ADG80" s="161"/>
      <c r="ADH80" s="161"/>
      <c r="ADI80" s="161"/>
      <c r="ADJ80" s="161"/>
      <c r="ADK80" s="161"/>
      <c r="ADL80" s="161"/>
      <c r="ADM80" s="161"/>
      <c r="ADN80" s="161"/>
      <c r="ADO80" s="161"/>
      <c r="ADP80" s="161"/>
      <c r="ADQ80" s="161"/>
      <c r="ADR80" s="161"/>
      <c r="ADS80" s="161"/>
      <c r="ADT80" s="161"/>
      <c r="ADU80" s="161"/>
      <c r="ADV80" s="161"/>
      <c r="ADW80" s="161"/>
      <c r="ADX80" s="161"/>
      <c r="ADY80" s="161"/>
      <c r="ADZ80" s="161"/>
      <c r="AEA80" s="161"/>
      <c r="AEB80" s="161"/>
      <c r="AEC80" s="161"/>
      <c r="AED80" s="161"/>
      <c r="AEE80" s="161"/>
      <c r="AEF80" s="161"/>
      <c r="AEG80" s="161"/>
      <c r="AEH80" s="161"/>
      <c r="AEI80" s="161"/>
      <c r="AEJ80" s="161"/>
      <c r="AEK80" s="161"/>
      <c r="AEL80" s="161"/>
      <c r="AEM80" s="161"/>
      <c r="AEN80" s="161"/>
      <c r="AEO80" s="161"/>
      <c r="AEP80" s="161"/>
      <c r="AEQ80" s="161"/>
      <c r="AER80" s="161"/>
      <c r="AES80" s="161"/>
      <c r="AET80" s="161"/>
      <c r="AEU80" s="161"/>
      <c r="AEV80" s="161"/>
      <c r="AEW80" s="161"/>
      <c r="AEX80" s="161"/>
      <c r="AEY80" s="161"/>
      <c r="AEZ80" s="161"/>
      <c r="AFA80" s="161"/>
      <c r="AFB80" s="161"/>
      <c r="AFC80" s="161"/>
      <c r="AFD80" s="161"/>
      <c r="AFE80" s="161"/>
      <c r="AFF80" s="161"/>
      <c r="AFG80" s="161"/>
      <c r="AFH80" s="161"/>
      <c r="AFI80" s="161"/>
      <c r="AFJ80" s="161"/>
      <c r="AFK80" s="161"/>
      <c r="AFL80" s="161"/>
      <c r="AFM80" s="161"/>
      <c r="AFN80" s="161"/>
      <c r="AFO80" s="161"/>
      <c r="AFP80" s="161"/>
      <c r="AFQ80" s="161"/>
      <c r="AFR80" s="161"/>
      <c r="AFS80" s="161"/>
      <c r="AFT80" s="161"/>
      <c r="AFU80" s="161"/>
      <c r="AFV80" s="161"/>
      <c r="AFW80" s="161"/>
      <c r="AFX80" s="161"/>
      <c r="AFY80" s="161"/>
      <c r="AFZ80" s="161"/>
      <c r="AGA80" s="161"/>
      <c r="AGB80" s="161"/>
      <c r="AGC80" s="161"/>
      <c r="AGD80" s="161"/>
      <c r="AGE80" s="161"/>
      <c r="AGF80" s="161"/>
      <c r="AGG80" s="161"/>
      <c r="AGH80" s="161"/>
      <c r="AGI80" s="161"/>
      <c r="AGJ80" s="161"/>
      <c r="AGK80" s="161"/>
      <c r="AGL80" s="161"/>
      <c r="AGM80" s="161"/>
      <c r="AGN80" s="161"/>
      <c r="AGO80" s="161"/>
      <c r="AGP80" s="161"/>
      <c r="AGQ80" s="161"/>
      <c r="AGR80" s="161"/>
      <c r="AGS80" s="161"/>
      <c r="AGT80" s="161"/>
      <c r="AGU80" s="161"/>
      <c r="AGV80" s="161"/>
      <c r="AGW80" s="161"/>
      <c r="AGX80" s="161"/>
      <c r="AGY80" s="161"/>
      <c r="AGZ80" s="161"/>
      <c r="AHA80" s="161"/>
      <c r="AHB80" s="161"/>
      <c r="AHC80" s="161"/>
      <c r="AHD80" s="161"/>
      <c r="AHE80" s="161"/>
      <c r="AHF80" s="161"/>
      <c r="AHG80" s="161"/>
      <c r="AHH80" s="161"/>
      <c r="AHI80" s="161"/>
      <c r="AHJ80" s="161"/>
      <c r="AHK80" s="161"/>
      <c r="AHL80" s="161"/>
      <c r="AHM80" s="161"/>
      <c r="AHN80" s="161"/>
      <c r="AHO80" s="161"/>
      <c r="AHP80" s="161"/>
      <c r="AHQ80" s="161"/>
      <c r="AHR80" s="161"/>
      <c r="AHS80" s="161"/>
      <c r="AHT80" s="161"/>
      <c r="AHU80" s="161"/>
      <c r="AHV80" s="161"/>
      <c r="AHW80" s="161"/>
      <c r="AHX80" s="161"/>
      <c r="AHY80" s="161"/>
      <c r="AHZ80" s="161"/>
      <c r="AIA80" s="161"/>
      <c r="AIB80" s="161"/>
      <c r="AIC80" s="161"/>
      <c r="AID80" s="161"/>
      <c r="AIE80" s="161"/>
      <c r="AIF80" s="161"/>
      <c r="AIG80" s="161"/>
      <c r="AIH80" s="161"/>
      <c r="AII80" s="161"/>
      <c r="AIJ80" s="161"/>
      <c r="AIK80" s="161"/>
      <c r="AIL80" s="161"/>
      <c r="AIM80" s="161"/>
      <c r="AIN80" s="161"/>
      <c r="AIO80" s="161"/>
      <c r="AIP80" s="161"/>
      <c r="AIQ80" s="161"/>
      <c r="AIR80" s="161"/>
      <c r="AIS80" s="161"/>
      <c r="AIT80" s="161"/>
      <c r="AIU80" s="161"/>
      <c r="AIV80" s="161"/>
      <c r="AIW80" s="161"/>
      <c r="AIX80" s="161"/>
      <c r="AIY80" s="161"/>
      <c r="AIZ80" s="161"/>
      <c r="AJA80" s="161"/>
      <c r="AJB80" s="161"/>
      <c r="AJC80" s="161"/>
      <c r="AJD80" s="161"/>
      <c r="AJE80" s="161"/>
      <c r="AJF80" s="161"/>
      <c r="AJG80" s="161"/>
      <c r="AJH80" s="161"/>
      <c r="AJI80" s="161"/>
      <c r="AJJ80" s="161"/>
      <c r="AJK80" s="161"/>
      <c r="AJL80" s="161"/>
      <c r="AJM80" s="161"/>
      <c r="AJN80" s="161"/>
      <c r="AJO80" s="161"/>
      <c r="AJP80" s="161"/>
      <c r="AJQ80" s="161"/>
      <c r="AJR80" s="161"/>
      <c r="AJS80" s="161"/>
      <c r="AJT80" s="161"/>
      <c r="AJU80" s="161"/>
      <c r="AJV80" s="161"/>
      <c r="AJW80" s="161"/>
      <c r="AJX80" s="161"/>
      <c r="AJY80" s="161"/>
      <c r="AJZ80" s="161"/>
      <c r="AKA80" s="161"/>
      <c r="AKB80" s="161"/>
      <c r="AKC80" s="161"/>
      <c r="AKD80" s="161"/>
      <c r="AKE80" s="161"/>
      <c r="AKF80" s="161"/>
      <c r="AKG80" s="161"/>
      <c r="AKH80" s="161"/>
      <c r="AKI80" s="161"/>
      <c r="AKJ80" s="161"/>
      <c r="AKK80" s="161"/>
      <c r="AKL80" s="161"/>
      <c r="AKM80" s="161"/>
      <c r="AKN80" s="161"/>
      <c r="AKO80" s="161"/>
      <c r="AKP80" s="161"/>
      <c r="AKQ80" s="161"/>
      <c r="AKR80" s="161"/>
      <c r="AKS80" s="161"/>
      <c r="AKT80" s="161"/>
      <c r="AKU80" s="161"/>
      <c r="AKV80" s="161"/>
      <c r="AKW80" s="161"/>
      <c r="AKX80" s="161"/>
      <c r="AKY80" s="161"/>
      <c r="AKZ80" s="161"/>
      <c r="ALA80" s="161"/>
      <c r="ALB80" s="161"/>
      <c r="ALC80" s="161"/>
      <c r="ALD80" s="161"/>
      <c r="ALE80" s="161"/>
      <c r="ALF80" s="161"/>
      <c r="ALG80" s="161"/>
      <c r="ALH80" s="161"/>
      <c r="ALI80" s="161"/>
      <c r="ALJ80" s="161"/>
      <c r="ALK80" s="161"/>
      <c r="ALL80" s="161"/>
      <c r="ALM80" s="161"/>
      <c r="ALN80" s="161"/>
      <c r="ALO80" s="161"/>
      <c r="ALP80" s="161"/>
      <c r="ALQ80" s="161"/>
      <c r="ALR80" s="161"/>
      <c r="ALS80" s="161"/>
      <c r="ALT80" s="161"/>
      <c r="ALU80" s="161"/>
      <c r="ALV80" s="161"/>
      <c r="ALW80" s="161"/>
      <c r="ALX80" s="161"/>
      <c r="ALY80" s="161"/>
      <c r="ALZ80" s="161"/>
      <c r="AMA80" s="161"/>
      <c r="AMB80" s="161"/>
      <c r="AMC80" s="161"/>
      <c r="AMD80" s="161"/>
      <c r="AME80" s="161"/>
      <c r="AMF80" s="161"/>
      <c r="AMG80" s="161"/>
      <c r="AMH80" s="161"/>
      <c r="AMI80" s="161"/>
    </row>
    <row r="81" spans="1:2686" s="163" customFormat="1" x14ac:dyDescent="0.25">
      <c r="A81" s="16" t="s">
        <v>394</v>
      </c>
      <c r="B81" s="14" t="s">
        <v>395</v>
      </c>
      <c r="C81" s="14" t="s">
        <v>182</v>
      </c>
      <c r="D81" s="139">
        <v>6015</v>
      </c>
      <c r="E81" s="139" t="s">
        <v>1253</v>
      </c>
      <c r="F81" s="139" t="s">
        <v>1254</v>
      </c>
      <c r="G81" s="14" t="s">
        <v>1547</v>
      </c>
      <c r="H81" s="160" t="s">
        <v>1548</v>
      </c>
      <c r="I81" s="14" t="s">
        <v>1025</v>
      </c>
      <c r="J81" s="160" t="s">
        <v>1026</v>
      </c>
      <c r="K81" s="14"/>
      <c r="L81" s="14"/>
      <c r="M81" s="14"/>
      <c r="N81" s="14"/>
      <c r="O81" s="14"/>
      <c r="P81" s="14"/>
      <c r="Q81" s="14"/>
      <c r="R81" s="14"/>
      <c r="S81" s="14" t="s">
        <v>29</v>
      </c>
      <c r="T81" s="14"/>
      <c r="U81" s="14"/>
      <c r="V81" s="14"/>
      <c r="W81" s="14"/>
      <c r="X81" s="14"/>
      <c r="Y81" s="14"/>
      <c r="Z81" s="14"/>
      <c r="AA81" s="161"/>
      <c r="AB81" s="161"/>
      <c r="AC81" s="161"/>
      <c r="AD81" s="161"/>
      <c r="AE81" s="161"/>
      <c r="AF81" s="161"/>
      <c r="AG81" s="161"/>
      <c r="AH81" s="161"/>
      <c r="AI81" s="161"/>
      <c r="AJ81" s="161"/>
      <c r="AK81" s="161"/>
      <c r="AL81" s="161"/>
      <c r="AM81" s="161"/>
      <c r="AN81" s="161"/>
      <c r="AO81" s="161"/>
      <c r="AP81" s="161"/>
      <c r="AQ81" s="161"/>
      <c r="AR81" s="161"/>
      <c r="AS81" s="161"/>
      <c r="AT81" s="161"/>
      <c r="AU81" s="161"/>
      <c r="AV81" s="161"/>
      <c r="AW81" s="161"/>
      <c r="AX81" s="161"/>
      <c r="AY81" s="161"/>
      <c r="AZ81" s="161"/>
      <c r="BA81" s="161"/>
      <c r="BB81" s="161"/>
      <c r="BC81" s="161"/>
      <c r="BD81" s="161"/>
      <c r="BE81" s="161"/>
      <c r="BF81" s="161"/>
      <c r="BG81" s="161"/>
      <c r="BH81" s="161"/>
      <c r="BI81" s="161"/>
      <c r="BJ81" s="161"/>
      <c r="BK81" s="161"/>
      <c r="BL81" s="161"/>
      <c r="BM81" s="161"/>
      <c r="BN81" s="161"/>
      <c r="BO81" s="161"/>
      <c r="BP81" s="161"/>
      <c r="BQ81" s="161"/>
      <c r="BR81" s="161"/>
      <c r="BS81" s="161"/>
      <c r="BT81" s="161"/>
      <c r="BU81" s="161"/>
      <c r="BV81" s="161"/>
      <c r="BW81" s="161"/>
      <c r="BX81" s="161"/>
      <c r="BY81" s="161"/>
      <c r="BZ81" s="161"/>
      <c r="CA81" s="161"/>
      <c r="CB81" s="161"/>
      <c r="CC81" s="161"/>
      <c r="CD81" s="161"/>
      <c r="CE81" s="161"/>
      <c r="CF81" s="161"/>
      <c r="CG81" s="161"/>
      <c r="CH81" s="161"/>
      <c r="CI81" s="161"/>
      <c r="CJ81" s="161"/>
      <c r="CK81" s="161"/>
      <c r="CL81" s="161"/>
      <c r="CM81" s="161"/>
      <c r="CN81" s="161"/>
      <c r="CO81" s="161"/>
      <c r="CP81" s="161"/>
      <c r="CQ81" s="161"/>
      <c r="CR81" s="161"/>
      <c r="CS81" s="161"/>
      <c r="CT81" s="161"/>
      <c r="CU81" s="161"/>
      <c r="CV81" s="161"/>
      <c r="CW81" s="161"/>
      <c r="CX81" s="161"/>
      <c r="CY81" s="161"/>
      <c r="CZ81" s="161"/>
      <c r="DA81" s="161"/>
      <c r="DB81" s="161"/>
      <c r="DC81" s="161"/>
      <c r="DD81" s="161"/>
      <c r="DE81" s="161"/>
      <c r="DF81" s="161"/>
      <c r="DG81" s="161"/>
      <c r="DH81" s="161"/>
      <c r="DI81" s="161"/>
      <c r="DJ81" s="161"/>
      <c r="DK81" s="161"/>
      <c r="DL81" s="161"/>
      <c r="DM81" s="161"/>
      <c r="DN81" s="161"/>
      <c r="DO81" s="161"/>
      <c r="DP81" s="161"/>
      <c r="DQ81" s="161"/>
      <c r="DR81" s="161"/>
      <c r="DS81" s="161"/>
      <c r="DT81" s="161"/>
      <c r="DU81" s="161"/>
      <c r="DV81" s="161"/>
      <c r="DW81" s="161"/>
      <c r="DX81" s="161"/>
      <c r="DY81" s="161"/>
      <c r="DZ81" s="161"/>
      <c r="EA81" s="161"/>
      <c r="EB81" s="161"/>
      <c r="EC81" s="161"/>
      <c r="ED81" s="161"/>
      <c r="EE81" s="161"/>
      <c r="EF81" s="161"/>
      <c r="EG81" s="161"/>
      <c r="EH81" s="161"/>
      <c r="EI81" s="161"/>
      <c r="EJ81" s="161"/>
      <c r="EK81" s="161"/>
      <c r="EL81" s="161"/>
      <c r="EM81" s="161"/>
      <c r="EN81" s="161"/>
      <c r="EO81" s="161"/>
      <c r="EP81" s="161"/>
      <c r="EQ81" s="161"/>
      <c r="ER81" s="161"/>
      <c r="ES81" s="161"/>
      <c r="ET81" s="161"/>
      <c r="EU81" s="161"/>
      <c r="EV81" s="161"/>
      <c r="EW81" s="161"/>
      <c r="EX81" s="161"/>
      <c r="EY81" s="161"/>
      <c r="EZ81" s="161"/>
      <c r="FA81" s="161"/>
      <c r="FB81" s="161"/>
      <c r="FC81" s="161"/>
      <c r="FD81" s="161"/>
      <c r="FE81" s="161"/>
      <c r="FF81" s="161"/>
      <c r="FG81" s="161"/>
      <c r="FH81" s="161"/>
      <c r="FI81" s="161"/>
      <c r="FJ81" s="161"/>
      <c r="FK81" s="161"/>
      <c r="FL81" s="161"/>
      <c r="FM81" s="161"/>
      <c r="FN81" s="161"/>
      <c r="FO81" s="161"/>
      <c r="FP81" s="161"/>
      <c r="FQ81" s="161"/>
      <c r="FR81" s="161"/>
      <c r="FS81" s="161"/>
      <c r="FT81" s="161"/>
      <c r="FU81" s="161"/>
      <c r="FV81" s="161"/>
      <c r="FW81" s="161"/>
      <c r="FX81" s="161"/>
      <c r="FY81" s="161"/>
      <c r="FZ81" s="161"/>
      <c r="GA81" s="161"/>
      <c r="GB81" s="161"/>
      <c r="GC81" s="161"/>
      <c r="GD81" s="161"/>
      <c r="GE81" s="161"/>
      <c r="GF81" s="161"/>
      <c r="GG81" s="161"/>
      <c r="GH81" s="161"/>
      <c r="GI81" s="161"/>
      <c r="GJ81" s="161"/>
      <c r="GK81" s="161"/>
      <c r="GL81" s="161"/>
      <c r="GM81" s="161"/>
      <c r="GN81" s="161"/>
      <c r="GO81" s="161"/>
      <c r="GP81" s="161"/>
      <c r="GQ81" s="161"/>
      <c r="GR81" s="161"/>
      <c r="GS81" s="161"/>
      <c r="GT81" s="161"/>
      <c r="GU81" s="161"/>
      <c r="GV81" s="161"/>
      <c r="GW81" s="161"/>
      <c r="GX81" s="161"/>
      <c r="GY81" s="161"/>
      <c r="GZ81" s="161"/>
      <c r="HA81" s="161"/>
      <c r="HB81" s="161"/>
      <c r="HC81" s="161"/>
      <c r="HD81" s="161"/>
      <c r="HE81" s="161"/>
      <c r="HF81" s="161"/>
      <c r="HG81" s="161"/>
      <c r="HH81" s="161"/>
      <c r="HI81" s="161"/>
      <c r="HJ81" s="161"/>
      <c r="HK81" s="161"/>
      <c r="HL81" s="161"/>
      <c r="HM81" s="161"/>
      <c r="HN81" s="161"/>
      <c r="HO81" s="161"/>
      <c r="HP81" s="161"/>
      <c r="HQ81" s="161"/>
      <c r="HR81" s="161"/>
      <c r="HS81" s="161"/>
      <c r="HT81" s="161"/>
      <c r="HU81" s="161"/>
      <c r="HV81" s="161"/>
      <c r="HW81" s="161"/>
      <c r="HX81" s="161"/>
      <c r="HY81" s="161"/>
      <c r="HZ81" s="161"/>
      <c r="IA81" s="161"/>
      <c r="IB81" s="161"/>
      <c r="IC81" s="161"/>
      <c r="ID81" s="161"/>
      <c r="IE81" s="161"/>
      <c r="IF81" s="161"/>
      <c r="IG81" s="161"/>
      <c r="IH81" s="161"/>
      <c r="II81" s="161"/>
      <c r="IJ81" s="161"/>
      <c r="IK81" s="161"/>
      <c r="IL81" s="161"/>
      <c r="IM81" s="161"/>
      <c r="IN81" s="161"/>
      <c r="IO81" s="161"/>
      <c r="IP81" s="161"/>
      <c r="IQ81" s="161"/>
      <c r="IR81" s="161"/>
      <c r="IS81" s="161"/>
      <c r="IT81" s="161"/>
      <c r="IU81" s="161"/>
      <c r="IV81" s="161"/>
      <c r="IW81" s="161"/>
      <c r="IX81" s="161"/>
      <c r="IY81" s="161"/>
      <c r="IZ81" s="161"/>
      <c r="JA81" s="161"/>
      <c r="JB81" s="161"/>
      <c r="JC81" s="161"/>
      <c r="JD81" s="161"/>
      <c r="JE81" s="161"/>
      <c r="JF81" s="161"/>
      <c r="JG81" s="161"/>
      <c r="JH81" s="161"/>
      <c r="JI81" s="161"/>
      <c r="JJ81" s="161"/>
      <c r="JK81" s="161"/>
      <c r="JL81" s="161"/>
      <c r="JM81" s="161"/>
      <c r="JN81" s="161"/>
      <c r="JO81" s="161"/>
      <c r="JP81" s="161"/>
      <c r="JQ81" s="161"/>
      <c r="JR81" s="161"/>
      <c r="JS81" s="161"/>
      <c r="JT81" s="161"/>
      <c r="JU81" s="161"/>
      <c r="JV81" s="161"/>
      <c r="JW81" s="161"/>
      <c r="JX81" s="161"/>
      <c r="JY81" s="161"/>
      <c r="JZ81" s="161"/>
      <c r="KA81" s="161"/>
      <c r="KB81" s="161"/>
      <c r="KC81" s="161"/>
      <c r="KD81" s="161"/>
      <c r="KE81" s="161"/>
      <c r="KF81" s="161"/>
      <c r="KG81" s="161"/>
      <c r="KH81" s="161"/>
      <c r="KI81" s="161"/>
      <c r="KJ81" s="161"/>
      <c r="KK81" s="161"/>
      <c r="KL81" s="161"/>
      <c r="KM81" s="161"/>
      <c r="KN81" s="161"/>
      <c r="KO81" s="161"/>
      <c r="KP81" s="161"/>
      <c r="KQ81" s="161"/>
      <c r="KR81" s="161"/>
      <c r="KS81" s="161"/>
      <c r="KT81" s="161"/>
      <c r="KU81" s="161"/>
      <c r="KV81" s="161"/>
      <c r="KW81" s="161"/>
      <c r="KX81" s="161"/>
      <c r="KY81" s="161"/>
      <c r="KZ81" s="161"/>
      <c r="LA81" s="161"/>
      <c r="LB81" s="161"/>
      <c r="LC81" s="161"/>
      <c r="LD81" s="161"/>
      <c r="LE81" s="161"/>
      <c r="LF81" s="161"/>
      <c r="LG81" s="161"/>
      <c r="LH81" s="161"/>
      <c r="LI81" s="161"/>
      <c r="LJ81" s="161"/>
      <c r="LK81" s="161"/>
      <c r="LL81" s="161"/>
      <c r="LM81" s="161"/>
      <c r="LN81" s="161"/>
      <c r="LO81" s="161"/>
      <c r="LP81" s="161"/>
      <c r="LQ81" s="161"/>
      <c r="LR81" s="161"/>
      <c r="LS81" s="161"/>
      <c r="LT81" s="161"/>
      <c r="LU81" s="161"/>
      <c r="LV81" s="161"/>
      <c r="LW81" s="161"/>
      <c r="LX81" s="161"/>
      <c r="LY81" s="161"/>
      <c r="LZ81" s="161"/>
      <c r="MA81" s="161"/>
      <c r="MB81" s="161"/>
      <c r="MC81" s="161"/>
      <c r="MD81" s="161"/>
      <c r="ME81" s="161"/>
      <c r="MF81" s="161"/>
      <c r="MG81" s="161"/>
      <c r="MH81" s="161"/>
      <c r="MI81" s="161"/>
      <c r="MJ81" s="161"/>
      <c r="MK81" s="161"/>
      <c r="ML81" s="161"/>
      <c r="MM81" s="161"/>
      <c r="MN81" s="161"/>
      <c r="MO81" s="161"/>
      <c r="MP81" s="161"/>
      <c r="MQ81" s="161"/>
      <c r="MR81" s="161"/>
      <c r="MS81" s="161"/>
      <c r="MT81" s="161"/>
      <c r="MU81" s="161"/>
      <c r="MV81" s="161"/>
      <c r="MW81" s="161"/>
      <c r="MX81" s="161"/>
      <c r="MY81" s="161"/>
      <c r="MZ81" s="161"/>
      <c r="NA81" s="161"/>
      <c r="NB81" s="161"/>
      <c r="NC81" s="161"/>
      <c r="ND81" s="161"/>
      <c r="NE81" s="161"/>
      <c r="NF81" s="161"/>
      <c r="NG81" s="161"/>
      <c r="NH81" s="161"/>
      <c r="NI81" s="161"/>
      <c r="NJ81" s="161"/>
      <c r="NK81" s="161"/>
      <c r="NL81" s="161"/>
      <c r="NM81" s="161"/>
      <c r="NN81" s="161"/>
      <c r="NO81" s="161"/>
      <c r="NP81" s="161"/>
      <c r="NQ81" s="161"/>
      <c r="NR81" s="161"/>
      <c r="NS81" s="161"/>
      <c r="NT81" s="161"/>
      <c r="NU81" s="161"/>
      <c r="NV81" s="161"/>
      <c r="NW81" s="161"/>
      <c r="NX81" s="161"/>
      <c r="NY81" s="161"/>
      <c r="NZ81" s="161"/>
      <c r="OA81" s="161"/>
      <c r="OB81" s="161"/>
      <c r="OC81" s="161"/>
      <c r="OD81" s="161"/>
      <c r="OE81" s="161"/>
      <c r="OF81" s="161"/>
      <c r="OG81" s="161"/>
      <c r="OH81" s="161"/>
      <c r="OI81" s="161"/>
      <c r="OJ81" s="161"/>
      <c r="OK81" s="161"/>
      <c r="OL81" s="161"/>
      <c r="OM81" s="161"/>
      <c r="ON81" s="161"/>
      <c r="OO81" s="161"/>
      <c r="OP81" s="161"/>
      <c r="OQ81" s="161"/>
      <c r="OR81" s="161"/>
      <c r="OS81" s="161"/>
      <c r="OT81" s="161"/>
      <c r="OU81" s="161"/>
      <c r="OV81" s="161"/>
      <c r="OW81" s="161"/>
      <c r="OX81" s="161"/>
      <c r="OY81" s="161"/>
      <c r="OZ81" s="161"/>
      <c r="PA81" s="161"/>
      <c r="PB81" s="161"/>
      <c r="PC81" s="161"/>
      <c r="PD81" s="161"/>
      <c r="PE81" s="161"/>
      <c r="PF81" s="161"/>
      <c r="PG81" s="161"/>
      <c r="PH81" s="161"/>
      <c r="PI81" s="161"/>
      <c r="PJ81" s="161"/>
      <c r="PK81" s="161"/>
      <c r="PL81" s="161"/>
      <c r="PM81" s="161"/>
      <c r="PN81" s="161"/>
      <c r="PO81" s="161"/>
      <c r="PP81" s="161"/>
      <c r="PQ81" s="161"/>
      <c r="PR81" s="161"/>
      <c r="PS81" s="161"/>
      <c r="PT81" s="161"/>
      <c r="PU81" s="161"/>
      <c r="PV81" s="161"/>
      <c r="PW81" s="161"/>
      <c r="PX81" s="161"/>
      <c r="PY81" s="161"/>
      <c r="PZ81" s="161"/>
      <c r="QA81" s="161"/>
      <c r="QB81" s="161"/>
      <c r="QC81" s="161"/>
      <c r="QD81" s="161"/>
      <c r="QE81" s="161"/>
      <c r="QF81" s="161"/>
      <c r="QG81" s="161"/>
      <c r="QH81" s="161"/>
      <c r="QI81" s="161"/>
      <c r="QJ81" s="161"/>
      <c r="QK81" s="161"/>
      <c r="QL81" s="161"/>
      <c r="QM81" s="161"/>
      <c r="QN81" s="161"/>
      <c r="QO81" s="161"/>
      <c r="QP81" s="161"/>
      <c r="QQ81" s="161"/>
      <c r="QR81" s="161"/>
      <c r="QS81" s="161"/>
      <c r="QT81" s="161"/>
      <c r="QU81" s="161"/>
      <c r="QV81" s="161"/>
      <c r="QW81" s="161"/>
      <c r="QX81" s="161"/>
      <c r="QY81" s="161"/>
      <c r="QZ81" s="161"/>
      <c r="RA81" s="161"/>
      <c r="RB81" s="161"/>
      <c r="RC81" s="161"/>
      <c r="RD81" s="161"/>
      <c r="RE81" s="161"/>
      <c r="RF81" s="161"/>
      <c r="RG81" s="161"/>
      <c r="RH81" s="161"/>
      <c r="RI81" s="161"/>
      <c r="RJ81" s="161"/>
      <c r="RK81" s="161"/>
      <c r="RL81" s="161"/>
      <c r="RM81" s="161"/>
      <c r="RN81" s="161"/>
      <c r="RO81" s="161"/>
      <c r="RP81" s="161"/>
      <c r="RQ81" s="161"/>
      <c r="RR81" s="161"/>
      <c r="RS81" s="161"/>
      <c r="RT81" s="161"/>
      <c r="RU81" s="161"/>
      <c r="RV81" s="161"/>
      <c r="RW81" s="161"/>
      <c r="RX81" s="161"/>
      <c r="RY81" s="161"/>
      <c r="RZ81" s="161"/>
      <c r="SA81" s="161"/>
      <c r="SB81" s="161"/>
      <c r="SC81" s="161"/>
      <c r="SD81" s="161"/>
      <c r="SE81" s="161"/>
      <c r="SF81" s="161"/>
      <c r="SG81" s="161"/>
      <c r="SH81" s="161"/>
      <c r="SI81" s="161"/>
      <c r="SJ81" s="161"/>
      <c r="SK81" s="161"/>
      <c r="SL81" s="161"/>
      <c r="SM81" s="161"/>
      <c r="SN81" s="161"/>
      <c r="SO81" s="161"/>
      <c r="SP81" s="161"/>
      <c r="SQ81" s="161"/>
      <c r="SR81" s="161"/>
      <c r="SS81" s="161"/>
      <c r="ST81" s="161"/>
      <c r="SU81" s="161"/>
      <c r="SV81" s="161"/>
      <c r="SW81" s="161"/>
      <c r="SX81" s="161"/>
      <c r="SY81" s="161"/>
      <c r="SZ81" s="161"/>
      <c r="TA81" s="161"/>
      <c r="TB81" s="161"/>
      <c r="TC81" s="161"/>
      <c r="TD81" s="161"/>
      <c r="TE81" s="161"/>
      <c r="TF81" s="161"/>
      <c r="TG81" s="161"/>
      <c r="TH81" s="161"/>
      <c r="TI81" s="161"/>
      <c r="TJ81" s="161"/>
      <c r="TK81" s="161"/>
      <c r="TL81" s="161"/>
      <c r="TM81" s="161"/>
      <c r="TN81" s="161"/>
      <c r="TO81" s="161"/>
      <c r="TP81" s="161"/>
      <c r="TQ81" s="161"/>
      <c r="TR81" s="161"/>
      <c r="TS81" s="161"/>
      <c r="TT81" s="161"/>
      <c r="TU81" s="161"/>
      <c r="TV81" s="161"/>
      <c r="TW81" s="161"/>
      <c r="TX81" s="161"/>
      <c r="TY81" s="161"/>
      <c r="TZ81" s="161"/>
      <c r="UA81" s="161"/>
      <c r="UB81" s="161"/>
      <c r="UC81" s="161"/>
      <c r="UD81" s="161"/>
      <c r="UE81" s="161"/>
      <c r="UF81" s="161"/>
      <c r="UG81" s="161"/>
      <c r="UH81" s="161"/>
      <c r="UI81" s="161"/>
      <c r="UJ81" s="161"/>
      <c r="UK81" s="161"/>
      <c r="UL81" s="161"/>
      <c r="UM81" s="161"/>
      <c r="UN81" s="161"/>
      <c r="UO81" s="161"/>
      <c r="UP81" s="161"/>
      <c r="UQ81" s="161"/>
      <c r="UR81" s="161"/>
      <c r="US81" s="161"/>
      <c r="UT81" s="161"/>
      <c r="UU81" s="161"/>
      <c r="UV81" s="161"/>
      <c r="UW81" s="161"/>
      <c r="UX81" s="161"/>
      <c r="UY81" s="161"/>
      <c r="UZ81" s="161"/>
      <c r="VA81" s="161"/>
      <c r="VB81" s="161"/>
      <c r="VC81" s="161"/>
      <c r="VD81" s="161"/>
      <c r="VE81" s="161"/>
      <c r="VF81" s="161"/>
      <c r="VG81" s="161"/>
      <c r="VH81" s="161"/>
      <c r="VI81" s="161"/>
      <c r="VJ81" s="161"/>
      <c r="VK81" s="161"/>
      <c r="VL81" s="161"/>
      <c r="VM81" s="161"/>
      <c r="VN81" s="161"/>
      <c r="VO81" s="161"/>
      <c r="VP81" s="161"/>
      <c r="VQ81" s="161"/>
      <c r="VR81" s="161"/>
      <c r="VS81" s="161"/>
      <c r="VT81" s="161"/>
      <c r="VU81" s="161"/>
      <c r="VV81" s="161"/>
      <c r="VW81" s="161"/>
      <c r="VX81" s="161"/>
      <c r="VY81" s="161"/>
      <c r="VZ81" s="161"/>
      <c r="WA81" s="161"/>
      <c r="WB81" s="161"/>
      <c r="WC81" s="161"/>
      <c r="WD81" s="161"/>
      <c r="WE81" s="161"/>
      <c r="WF81" s="161"/>
      <c r="WG81" s="161"/>
      <c r="WH81" s="161"/>
      <c r="WI81" s="161"/>
      <c r="WJ81" s="161"/>
      <c r="WK81" s="161"/>
      <c r="WL81" s="161"/>
      <c r="WM81" s="161"/>
      <c r="WN81" s="161"/>
      <c r="WO81" s="161"/>
      <c r="WP81" s="161"/>
      <c r="WQ81" s="161"/>
      <c r="WR81" s="161"/>
      <c r="WS81" s="161"/>
      <c r="WT81" s="161"/>
      <c r="WU81" s="161"/>
      <c r="WV81" s="161"/>
      <c r="WW81" s="161"/>
      <c r="WX81" s="161"/>
      <c r="WY81" s="161"/>
      <c r="WZ81" s="161"/>
      <c r="XA81" s="161"/>
      <c r="XB81" s="161"/>
      <c r="XC81" s="161"/>
      <c r="XD81" s="161"/>
      <c r="XE81" s="161"/>
      <c r="XF81" s="161"/>
      <c r="XG81" s="161"/>
      <c r="XH81" s="161"/>
      <c r="XI81" s="161"/>
      <c r="XJ81" s="161"/>
      <c r="XK81" s="161"/>
      <c r="XL81" s="161"/>
      <c r="XM81" s="161"/>
      <c r="XN81" s="161"/>
      <c r="XO81" s="161"/>
      <c r="XP81" s="161"/>
      <c r="XQ81" s="161"/>
      <c r="XR81" s="161"/>
      <c r="XS81" s="161"/>
      <c r="XT81" s="161"/>
      <c r="XU81" s="161"/>
      <c r="XV81" s="161"/>
      <c r="XW81" s="161"/>
      <c r="XX81" s="161"/>
      <c r="XY81" s="161"/>
      <c r="XZ81" s="161"/>
      <c r="YA81" s="161"/>
      <c r="YB81" s="161"/>
      <c r="YC81" s="161"/>
      <c r="YD81" s="161"/>
      <c r="YE81" s="161"/>
      <c r="YF81" s="161"/>
      <c r="YG81" s="161"/>
      <c r="YH81" s="161"/>
      <c r="YI81" s="161"/>
      <c r="YJ81" s="161"/>
      <c r="YK81" s="161"/>
      <c r="YL81" s="161"/>
      <c r="YM81" s="161"/>
      <c r="YN81" s="161"/>
      <c r="YO81" s="161"/>
      <c r="YP81" s="161"/>
      <c r="YQ81" s="161"/>
      <c r="YR81" s="161"/>
      <c r="YS81" s="161"/>
      <c r="YT81" s="161"/>
      <c r="YU81" s="161"/>
      <c r="YV81" s="161"/>
      <c r="YW81" s="161"/>
      <c r="YX81" s="161"/>
      <c r="YY81" s="161"/>
      <c r="YZ81" s="161"/>
      <c r="ZA81" s="161"/>
      <c r="ZB81" s="161"/>
      <c r="ZC81" s="161"/>
      <c r="ZD81" s="161"/>
      <c r="ZE81" s="161"/>
      <c r="ZF81" s="161"/>
      <c r="ZG81" s="161"/>
      <c r="ZH81" s="161"/>
      <c r="ZI81" s="161"/>
      <c r="ZJ81" s="161"/>
      <c r="ZK81" s="161"/>
      <c r="ZL81" s="161"/>
      <c r="ZM81" s="161"/>
      <c r="ZN81" s="161"/>
      <c r="ZO81" s="161"/>
      <c r="ZP81" s="161"/>
      <c r="ZQ81" s="161"/>
      <c r="ZR81" s="161"/>
      <c r="ZS81" s="161"/>
      <c r="ZT81" s="161"/>
      <c r="ZU81" s="161"/>
      <c r="ZV81" s="161"/>
      <c r="ZW81" s="161"/>
      <c r="ZX81" s="161"/>
      <c r="ZY81" s="161"/>
      <c r="ZZ81" s="161"/>
      <c r="AAA81" s="161"/>
      <c r="AAB81" s="161"/>
      <c r="AAC81" s="161"/>
      <c r="AAD81" s="161"/>
      <c r="AAE81" s="161"/>
      <c r="AAF81" s="161"/>
      <c r="AAG81" s="161"/>
      <c r="AAH81" s="161"/>
      <c r="AAI81" s="161"/>
      <c r="AAJ81" s="161"/>
      <c r="AAK81" s="161"/>
      <c r="AAL81" s="161"/>
      <c r="AAM81" s="161"/>
      <c r="AAN81" s="161"/>
      <c r="AAO81" s="161"/>
      <c r="AAP81" s="161"/>
      <c r="AAQ81" s="161"/>
      <c r="AAR81" s="161"/>
      <c r="AAS81" s="161"/>
      <c r="AAT81" s="161"/>
      <c r="AAU81" s="161"/>
      <c r="AAV81" s="161"/>
      <c r="AAW81" s="161"/>
      <c r="AAX81" s="161"/>
      <c r="AAY81" s="161"/>
      <c r="AAZ81" s="161"/>
      <c r="ABA81" s="161"/>
      <c r="ABB81" s="161"/>
      <c r="ABC81" s="161"/>
      <c r="ABD81" s="161"/>
      <c r="ABE81" s="161"/>
      <c r="ABF81" s="161"/>
      <c r="ABG81" s="161"/>
      <c r="ABH81" s="161"/>
      <c r="ABI81" s="161"/>
      <c r="ABJ81" s="161"/>
      <c r="ABK81" s="161"/>
      <c r="ABL81" s="161"/>
      <c r="ABM81" s="161"/>
      <c r="ABN81" s="161"/>
      <c r="ABO81" s="161"/>
      <c r="ABP81" s="161"/>
      <c r="ABQ81" s="161"/>
      <c r="ABR81" s="161"/>
      <c r="ABS81" s="161"/>
      <c r="ABT81" s="161"/>
      <c r="ABU81" s="161"/>
      <c r="ABV81" s="161"/>
      <c r="ABW81" s="161"/>
      <c r="ABX81" s="161"/>
      <c r="ABY81" s="161"/>
      <c r="ABZ81" s="161"/>
      <c r="ACA81" s="161"/>
      <c r="ACB81" s="161"/>
      <c r="ACC81" s="161"/>
      <c r="ACD81" s="161"/>
      <c r="ACE81" s="161"/>
      <c r="ACF81" s="161"/>
      <c r="ACG81" s="161"/>
      <c r="ACH81" s="161"/>
      <c r="ACI81" s="161"/>
      <c r="ACJ81" s="161"/>
      <c r="ACK81" s="161"/>
      <c r="ACL81" s="161"/>
      <c r="ACM81" s="161"/>
      <c r="ACN81" s="161"/>
      <c r="ACO81" s="161"/>
      <c r="ACP81" s="161"/>
      <c r="ACQ81" s="161"/>
      <c r="ACR81" s="161"/>
      <c r="ACS81" s="161"/>
      <c r="ACT81" s="161"/>
      <c r="ACU81" s="161"/>
      <c r="ACV81" s="161"/>
      <c r="ACW81" s="161"/>
      <c r="ACX81" s="161"/>
      <c r="ACY81" s="161"/>
      <c r="ACZ81" s="161"/>
      <c r="ADA81" s="161"/>
      <c r="ADB81" s="161"/>
      <c r="ADC81" s="161"/>
      <c r="ADD81" s="161"/>
      <c r="ADE81" s="161"/>
      <c r="ADF81" s="161"/>
      <c r="ADG81" s="161"/>
      <c r="ADH81" s="161"/>
      <c r="ADI81" s="161"/>
      <c r="ADJ81" s="161"/>
      <c r="ADK81" s="161"/>
      <c r="ADL81" s="161"/>
      <c r="ADM81" s="161"/>
      <c r="ADN81" s="161"/>
      <c r="ADO81" s="161"/>
      <c r="ADP81" s="161"/>
      <c r="ADQ81" s="161"/>
      <c r="ADR81" s="161"/>
      <c r="ADS81" s="161"/>
      <c r="ADT81" s="161"/>
      <c r="ADU81" s="161"/>
      <c r="ADV81" s="161"/>
      <c r="ADW81" s="161"/>
      <c r="ADX81" s="161"/>
      <c r="ADY81" s="161"/>
      <c r="ADZ81" s="161"/>
      <c r="AEA81" s="161"/>
      <c r="AEB81" s="161"/>
      <c r="AEC81" s="161"/>
      <c r="AED81" s="161"/>
      <c r="AEE81" s="161"/>
      <c r="AEF81" s="161"/>
      <c r="AEG81" s="161"/>
      <c r="AEH81" s="161"/>
      <c r="AEI81" s="161"/>
      <c r="AEJ81" s="161"/>
      <c r="AEK81" s="161"/>
      <c r="AEL81" s="161"/>
      <c r="AEM81" s="161"/>
      <c r="AEN81" s="161"/>
      <c r="AEO81" s="161"/>
      <c r="AEP81" s="161"/>
      <c r="AEQ81" s="161"/>
      <c r="AER81" s="161"/>
      <c r="AES81" s="161"/>
      <c r="AET81" s="161"/>
      <c r="AEU81" s="161"/>
      <c r="AEV81" s="161"/>
      <c r="AEW81" s="161"/>
      <c r="AEX81" s="161"/>
      <c r="AEY81" s="161"/>
      <c r="AEZ81" s="161"/>
      <c r="AFA81" s="161"/>
      <c r="AFB81" s="161"/>
      <c r="AFC81" s="161"/>
      <c r="AFD81" s="161"/>
      <c r="AFE81" s="161"/>
      <c r="AFF81" s="161"/>
      <c r="AFG81" s="161"/>
      <c r="AFH81" s="161"/>
      <c r="AFI81" s="161"/>
      <c r="AFJ81" s="161"/>
      <c r="AFK81" s="161"/>
      <c r="AFL81" s="161"/>
      <c r="AFM81" s="161"/>
      <c r="AFN81" s="161"/>
      <c r="AFO81" s="161"/>
      <c r="AFP81" s="161"/>
      <c r="AFQ81" s="161"/>
      <c r="AFR81" s="161"/>
      <c r="AFS81" s="161"/>
      <c r="AFT81" s="161"/>
      <c r="AFU81" s="161"/>
      <c r="AFV81" s="161"/>
      <c r="AFW81" s="161"/>
      <c r="AFX81" s="161"/>
      <c r="AFY81" s="161"/>
      <c r="AFZ81" s="161"/>
      <c r="AGA81" s="161"/>
      <c r="AGB81" s="161"/>
      <c r="AGC81" s="161"/>
      <c r="AGD81" s="161"/>
      <c r="AGE81" s="161"/>
      <c r="AGF81" s="161"/>
      <c r="AGG81" s="161"/>
      <c r="AGH81" s="161"/>
      <c r="AGI81" s="161"/>
      <c r="AGJ81" s="161"/>
      <c r="AGK81" s="161"/>
      <c r="AGL81" s="161"/>
      <c r="AGM81" s="161"/>
      <c r="AGN81" s="161"/>
      <c r="AGO81" s="161"/>
      <c r="AGP81" s="161"/>
      <c r="AGQ81" s="161"/>
      <c r="AGR81" s="161"/>
      <c r="AGS81" s="161"/>
      <c r="AGT81" s="161"/>
      <c r="AGU81" s="161"/>
      <c r="AGV81" s="161"/>
      <c r="AGW81" s="161"/>
      <c r="AGX81" s="161"/>
      <c r="AGY81" s="161"/>
      <c r="AGZ81" s="161"/>
      <c r="AHA81" s="161"/>
      <c r="AHB81" s="161"/>
      <c r="AHC81" s="161"/>
      <c r="AHD81" s="161"/>
      <c r="AHE81" s="161"/>
      <c r="AHF81" s="161"/>
      <c r="AHG81" s="161"/>
      <c r="AHH81" s="161"/>
      <c r="AHI81" s="161"/>
      <c r="AHJ81" s="161"/>
      <c r="AHK81" s="161"/>
      <c r="AHL81" s="161"/>
      <c r="AHM81" s="161"/>
      <c r="AHN81" s="161"/>
      <c r="AHO81" s="161"/>
      <c r="AHP81" s="161"/>
      <c r="AHQ81" s="161"/>
      <c r="AHR81" s="161"/>
      <c r="AHS81" s="161"/>
      <c r="AHT81" s="161"/>
      <c r="AHU81" s="161"/>
      <c r="AHV81" s="161"/>
      <c r="AHW81" s="161"/>
      <c r="AHX81" s="161"/>
      <c r="AHY81" s="161"/>
      <c r="AHZ81" s="161"/>
      <c r="AIA81" s="161"/>
      <c r="AIB81" s="161"/>
      <c r="AIC81" s="161"/>
      <c r="AID81" s="161"/>
      <c r="AIE81" s="161"/>
      <c r="AIF81" s="161"/>
      <c r="AIG81" s="161"/>
      <c r="AIH81" s="161"/>
      <c r="AII81" s="161"/>
      <c r="AIJ81" s="161"/>
      <c r="AIK81" s="161"/>
      <c r="AIL81" s="161"/>
      <c r="AIM81" s="161"/>
      <c r="AIN81" s="161"/>
      <c r="AIO81" s="161"/>
      <c r="AIP81" s="161"/>
      <c r="AIQ81" s="161"/>
      <c r="AIR81" s="161"/>
      <c r="AIS81" s="161"/>
      <c r="AIT81" s="161"/>
      <c r="AIU81" s="161"/>
      <c r="AIV81" s="161"/>
      <c r="AIW81" s="161"/>
      <c r="AIX81" s="161"/>
      <c r="AIY81" s="161"/>
      <c r="AIZ81" s="161"/>
      <c r="AJA81" s="161"/>
      <c r="AJB81" s="161"/>
      <c r="AJC81" s="161"/>
      <c r="AJD81" s="161"/>
      <c r="AJE81" s="161"/>
      <c r="AJF81" s="161"/>
      <c r="AJG81" s="161"/>
      <c r="AJH81" s="161"/>
      <c r="AJI81" s="161"/>
      <c r="AJJ81" s="161"/>
      <c r="AJK81" s="161"/>
      <c r="AJL81" s="161"/>
      <c r="AJM81" s="161"/>
      <c r="AJN81" s="161"/>
      <c r="AJO81" s="161"/>
      <c r="AJP81" s="161"/>
      <c r="AJQ81" s="161"/>
      <c r="AJR81" s="161"/>
      <c r="AJS81" s="161"/>
      <c r="AJT81" s="161"/>
      <c r="AJU81" s="161"/>
      <c r="AJV81" s="161"/>
      <c r="AJW81" s="161"/>
      <c r="AJX81" s="161"/>
      <c r="AJY81" s="161"/>
      <c r="AJZ81" s="161"/>
      <c r="AKA81" s="161"/>
      <c r="AKB81" s="161"/>
      <c r="AKC81" s="161"/>
      <c r="AKD81" s="161"/>
      <c r="AKE81" s="161"/>
      <c r="AKF81" s="161"/>
      <c r="AKG81" s="161"/>
      <c r="AKH81" s="161"/>
      <c r="AKI81" s="161"/>
      <c r="AKJ81" s="161"/>
      <c r="AKK81" s="161"/>
      <c r="AKL81" s="161"/>
      <c r="AKM81" s="161"/>
      <c r="AKN81" s="161"/>
      <c r="AKO81" s="161"/>
      <c r="AKP81" s="161"/>
      <c r="AKQ81" s="161"/>
      <c r="AKR81" s="161"/>
      <c r="AKS81" s="161"/>
      <c r="AKT81" s="161"/>
      <c r="AKU81" s="161"/>
      <c r="AKV81" s="161"/>
      <c r="AKW81" s="161"/>
      <c r="AKX81" s="161"/>
      <c r="AKY81" s="161"/>
      <c r="AKZ81" s="161"/>
      <c r="ALA81" s="161"/>
      <c r="ALB81" s="161"/>
      <c r="ALC81" s="161"/>
      <c r="ALD81" s="161"/>
      <c r="ALE81" s="161"/>
      <c r="ALF81" s="161"/>
      <c r="ALG81" s="161"/>
      <c r="ALH81" s="161"/>
      <c r="ALI81" s="161"/>
      <c r="ALJ81" s="161"/>
      <c r="ALK81" s="161"/>
      <c r="ALL81" s="161"/>
      <c r="ALM81" s="161"/>
      <c r="ALN81" s="161"/>
      <c r="ALO81" s="161"/>
      <c r="ALP81" s="161"/>
      <c r="ALQ81" s="161"/>
      <c r="ALR81" s="161"/>
      <c r="ALS81" s="161"/>
      <c r="ALT81" s="161"/>
      <c r="ALU81" s="161"/>
      <c r="ALV81" s="161"/>
      <c r="ALW81" s="161"/>
      <c r="ALX81" s="161"/>
      <c r="ALY81" s="161"/>
      <c r="ALZ81" s="161"/>
      <c r="AMA81" s="161"/>
      <c r="AMB81" s="161"/>
      <c r="AMC81" s="161"/>
      <c r="AMD81" s="161"/>
      <c r="AME81" s="161"/>
      <c r="AMF81" s="161"/>
      <c r="AMG81" s="161"/>
      <c r="AMH81" s="161"/>
      <c r="AMI81" s="161"/>
    </row>
    <row r="82" spans="1:2686" ht="33" x14ac:dyDescent="0.25">
      <c r="A82" s="16" t="s">
        <v>194</v>
      </c>
      <c r="B82" s="14" t="s">
        <v>1027</v>
      </c>
      <c r="C82" s="14" t="s">
        <v>196</v>
      </c>
      <c r="D82" s="139">
        <v>6255</v>
      </c>
      <c r="E82" s="139" t="s">
        <v>1252</v>
      </c>
      <c r="F82" s="139" t="s">
        <v>1251</v>
      </c>
      <c r="G82" s="14" t="s">
        <v>1028</v>
      </c>
      <c r="H82" s="160" t="s">
        <v>1029</v>
      </c>
      <c r="I82" s="14" t="s">
        <v>1030</v>
      </c>
      <c r="J82" s="160" t="s">
        <v>1031</v>
      </c>
      <c r="K82" s="14"/>
      <c r="L82" s="14"/>
      <c r="M82" s="14"/>
      <c r="N82" s="14"/>
      <c r="O82" s="14"/>
      <c r="P82" s="14"/>
      <c r="Q82" s="14"/>
      <c r="R82" s="14" t="s">
        <v>29</v>
      </c>
      <c r="S82" s="14"/>
      <c r="T82" s="14"/>
      <c r="U82" s="14"/>
      <c r="V82" s="14"/>
      <c r="W82" s="14"/>
      <c r="X82" s="14"/>
      <c r="Y82" s="14"/>
      <c r="Z82" s="14"/>
      <c r="AB82" s="161"/>
    </row>
    <row r="83" spans="1:2686" x14ac:dyDescent="0.25">
      <c r="A83" s="16" t="s">
        <v>354</v>
      </c>
      <c r="B83" s="14" t="s">
        <v>128</v>
      </c>
      <c r="C83" s="14" t="s">
        <v>182</v>
      </c>
      <c r="D83" s="139">
        <v>6106</v>
      </c>
      <c r="E83" s="139" t="s">
        <v>1255</v>
      </c>
      <c r="F83" s="139" t="s">
        <v>1256</v>
      </c>
      <c r="G83" s="14" t="s">
        <v>1552</v>
      </c>
      <c r="H83" s="160"/>
      <c r="I83" s="14" t="s">
        <v>1553</v>
      </c>
      <c r="J83" s="160"/>
      <c r="K83" s="14"/>
      <c r="L83" s="14"/>
      <c r="M83" s="14"/>
      <c r="N83" s="14"/>
      <c r="O83" s="14"/>
      <c r="P83" s="14"/>
      <c r="Q83" s="14"/>
      <c r="R83" s="14"/>
      <c r="S83" s="14"/>
      <c r="T83" s="14"/>
      <c r="U83" s="14"/>
      <c r="V83" s="14"/>
      <c r="W83" s="14"/>
      <c r="X83" s="14"/>
      <c r="Y83" s="14"/>
      <c r="Z83" s="14" t="s">
        <v>29</v>
      </c>
      <c r="AB83" s="161"/>
    </row>
    <row r="84" spans="1:2686" x14ac:dyDescent="0.25">
      <c r="A84" s="16" t="s">
        <v>58</v>
      </c>
      <c r="B84" s="14" t="s">
        <v>1032</v>
      </c>
      <c r="C84" s="14" t="s">
        <v>60</v>
      </c>
      <c r="D84" s="139">
        <v>6360</v>
      </c>
      <c r="E84" s="139" t="s">
        <v>1258</v>
      </c>
      <c r="F84" s="139" t="s">
        <v>1257</v>
      </c>
      <c r="G84" s="14" t="s">
        <v>1033</v>
      </c>
      <c r="H84" s="160" t="s">
        <v>1034</v>
      </c>
      <c r="I84" s="14" t="s">
        <v>1035</v>
      </c>
      <c r="J84" s="160" t="s">
        <v>1036</v>
      </c>
      <c r="K84" s="14"/>
      <c r="L84" s="14"/>
      <c r="M84" s="14"/>
      <c r="N84" s="14"/>
      <c r="O84" s="14"/>
      <c r="P84" s="14" t="s">
        <v>29</v>
      </c>
      <c r="Q84" s="14" t="s">
        <v>29</v>
      </c>
      <c r="R84" s="14" t="s">
        <v>29</v>
      </c>
      <c r="S84" s="14"/>
      <c r="T84" s="14"/>
      <c r="U84" s="14"/>
      <c r="V84" s="14"/>
      <c r="W84" s="14"/>
      <c r="X84" s="14"/>
      <c r="Y84" s="14"/>
      <c r="Z84" s="14"/>
      <c r="AB84" s="161"/>
    </row>
    <row r="85" spans="1:2686" x14ac:dyDescent="0.25">
      <c r="A85" s="16" t="s">
        <v>380</v>
      </c>
      <c r="B85" s="14" t="s">
        <v>1037</v>
      </c>
      <c r="C85" s="14" t="s">
        <v>1038</v>
      </c>
      <c r="D85" s="139">
        <v>6241</v>
      </c>
      <c r="E85" s="139" t="s">
        <v>1259</v>
      </c>
      <c r="F85" s="139" t="s">
        <v>1260</v>
      </c>
      <c r="G85" s="14" t="s">
        <v>1039</v>
      </c>
      <c r="H85" s="160" t="s">
        <v>1040</v>
      </c>
      <c r="I85" s="14" t="s">
        <v>1041</v>
      </c>
      <c r="J85" s="160" t="s">
        <v>1042</v>
      </c>
      <c r="K85" s="14"/>
      <c r="L85" s="14"/>
      <c r="M85" s="14"/>
      <c r="N85" s="14"/>
      <c r="O85" s="14"/>
      <c r="P85" s="14"/>
      <c r="Q85" s="14"/>
      <c r="R85" s="14" t="s">
        <v>29</v>
      </c>
      <c r="S85" s="14"/>
      <c r="T85" s="14"/>
      <c r="U85" s="14"/>
      <c r="V85" s="14"/>
      <c r="W85" s="14"/>
      <c r="X85" s="14"/>
      <c r="Y85" s="14"/>
      <c r="Z85" s="14" t="s">
        <v>29</v>
      </c>
      <c r="AB85" s="161"/>
    </row>
    <row r="86" spans="1:2686" s="163" customFormat="1" x14ac:dyDescent="0.25">
      <c r="A86" s="16" t="s">
        <v>161</v>
      </c>
      <c r="B86" s="14" t="s">
        <v>162</v>
      </c>
      <c r="C86" s="14" t="s">
        <v>92</v>
      </c>
      <c r="D86" s="139">
        <v>6067</v>
      </c>
      <c r="E86" s="139" t="s">
        <v>1261</v>
      </c>
      <c r="F86" s="139" t="s">
        <v>1263</v>
      </c>
      <c r="G86" s="14" t="s">
        <v>1558</v>
      </c>
      <c r="H86" s="160"/>
      <c r="I86" s="14" t="s">
        <v>1043</v>
      </c>
      <c r="J86" s="160" t="s">
        <v>1044</v>
      </c>
      <c r="K86" s="14"/>
      <c r="L86" s="14"/>
      <c r="M86" s="14"/>
      <c r="N86" s="14"/>
      <c r="O86" s="14"/>
      <c r="P86" s="14"/>
      <c r="Q86" s="14"/>
      <c r="R86" s="14"/>
      <c r="S86" s="14"/>
      <c r="T86" s="14"/>
      <c r="U86" s="14"/>
      <c r="V86" s="14"/>
      <c r="W86" s="14"/>
      <c r="X86" s="14"/>
      <c r="Y86" s="14"/>
      <c r="Z86" s="14" t="s">
        <v>29</v>
      </c>
      <c r="AA86" s="161"/>
      <c r="AB86" s="161"/>
      <c r="AC86" s="161"/>
      <c r="AD86" s="161"/>
      <c r="AE86" s="161"/>
      <c r="AF86" s="161"/>
      <c r="AG86" s="161"/>
      <c r="AH86" s="161"/>
      <c r="AI86" s="161"/>
      <c r="AJ86" s="161"/>
      <c r="AK86" s="161"/>
      <c r="AL86" s="161"/>
      <c r="AM86" s="161"/>
      <c r="AN86" s="161"/>
      <c r="AO86" s="161"/>
      <c r="AP86" s="161"/>
      <c r="AQ86" s="161"/>
      <c r="AR86" s="161"/>
      <c r="AS86" s="161"/>
      <c r="AT86" s="161"/>
      <c r="AU86" s="161"/>
      <c r="AV86" s="161"/>
      <c r="AW86" s="161"/>
      <c r="AX86" s="161"/>
      <c r="AY86" s="161"/>
      <c r="AZ86" s="161"/>
      <c r="BA86" s="161"/>
      <c r="BB86" s="161"/>
      <c r="BC86" s="161"/>
      <c r="BD86" s="161"/>
      <c r="BE86" s="161"/>
      <c r="BF86" s="161"/>
      <c r="BG86" s="161"/>
      <c r="BH86" s="161"/>
      <c r="BI86" s="161"/>
      <c r="BJ86" s="161"/>
      <c r="BK86" s="161"/>
      <c r="BL86" s="161"/>
      <c r="BM86" s="161"/>
      <c r="BN86" s="161"/>
      <c r="BO86" s="161"/>
      <c r="BP86" s="161"/>
      <c r="BQ86" s="161"/>
      <c r="BR86" s="161"/>
      <c r="BS86" s="161"/>
      <c r="BT86" s="161"/>
      <c r="BU86" s="161"/>
      <c r="BV86" s="161"/>
      <c r="BW86" s="161"/>
      <c r="BX86" s="161"/>
      <c r="BY86" s="161"/>
      <c r="BZ86" s="161"/>
      <c r="CA86" s="161"/>
      <c r="CB86" s="161"/>
      <c r="CC86" s="161"/>
      <c r="CD86" s="161"/>
      <c r="CE86" s="161"/>
      <c r="CF86" s="161"/>
      <c r="CG86" s="161"/>
      <c r="CH86" s="161"/>
      <c r="CI86" s="161"/>
      <c r="CJ86" s="161"/>
      <c r="CK86" s="161"/>
      <c r="CL86" s="161"/>
      <c r="CM86" s="161"/>
      <c r="CN86" s="161"/>
      <c r="CO86" s="161"/>
      <c r="CP86" s="161"/>
      <c r="CQ86" s="161"/>
      <c r="CR86" s="161"/>
      <c r="CS86" s="161"/>
      <c r="CT86" s="161"/>
      <c r="CU86" s="161"/>
      <c r="CV86" s="161"/>
      <c r="CW86" s="161"/>
      <c r="CX86" s="161"/>
      <c r="CY86" s="161"/>
      <c r="CZ86" s="161"/>
      <c r="DA86" s="161"/>
      <c r="DB86" s="161"/>
      <c r="DC86" s="161"/>
      <c r="DD86" s="161"/>
      <c r="DE86" s="161"/>
      <c r="DF86" s="161"/>
      <c r="DG86" s="161"/>
      <c r="DH86" s="161"/>
      <c r="DI86" s="161"/>
      <c r="DJ86" s="161"/>
      <c r="DK86" s="161"/>
      <c r="DL86" s="161"/>
      <c r="DM86" s="161"/>
      <c r="DN86" s="161"/>
      <c r="DO86" s="161"/>
      <c r="DP86" s="161"/>
      <c r="DQ86" s="161"/>
      <c r="DR86" s="161"/>
      <c r="DS86" s="161"/>
      <c r="DT86" s="161"/>
      <c r="DU86" s="161"/>
      <c r="DV86" s="161"/>
      <c r="DW86" s="161"/>
      <c r="DX86" s="161"/>
      <c r="DY86" s="161"/>
      <c r="DZ86" s="161"/>
      <c r="EA86" s="161"/>
      <c r="EB86" s="161"/>
      <c r="EC86" s="161"/>
      <c r="ED86" s="161"/>
      <c r="EE86" s="161"/>
      <c r="EF86" s="161"/>
      <c r="EG86" s="161"/>
      <c r="EH86" s="161"/>
      <c r="EI86" s="161"/>
      <c r="EJ86" s="161"/>
      <c r="EK86" s="161"/>
      <c r="EL86" s="161"/>
      <c r="EM86" s="161"/>
      <c r="EN86" s="161"/>
      <c r="EO86" s="161"/>
      <c r="EP86" s="161"/>
      <c r="EQ86" s="161"/>
      <c r="ER86" s="161"/>
      <c r="ES86" s="161"/>
      <c r="ET86" s="161"/>
      <c r="EU86" s="161"/>
      <c r="EV86" s="161"/>
      <c r="EW86" s="161"/>
      <c r="EX86" s="161"/>
      <c r="EY86" s="161"/>
      <c r="EZ86" s="161"/>
      <c r="FA86" s="161"/>
      <c r="FB86" s="161"/>
      <c r="FC86" s="161"/>
      <c r="FD86" s="161"/>
      <c r="FE86" s="161"/>
      <c r="FF86" s="161"/>
      <c r="FG86" s="161"/>
      <c r="FH86" s="161"/>
      <c r="FI86" s="161"/>
      <c r="FJ86" s="161"/>
      <c r="FK86" s="161"/>
      <c r="FL86" s="161"/>
      <c r="FM86" s="161"/>
      <c r="FN86" s="161"/>
      <c r="FO86" s="161"/>
      <c r="FP86" s="161"/>
      <c r="FQ86" s="161"/>
      <c r="FR86" s="161"/>
      <c r="FS86" s="161"/>
      <c r="FT86" s="161"/>
      <c r="FU86" s="161"/>
      <c r="FV86" s="161"/>
      <c r="FW86" s="161"/>
      <c r="FX86" s="161"/>
      <c r="FY86" s="161"/>
      <c r="FZ86" s="161"/>
      <c r="GA86" s="161"/>
      <c r="GB86" s="161"/>
      <c r="GC86" s="161"/>
      <c r="GD86" s="161"/>
      <c r="GE86" s="161"/>
      <c r="GF86" s="161"/>
      <c r="GG86" s="161"/>
      <c r="GH86" s="161"/>
      <c r="GI86" s="161"/>
      <c r="GJ86" s="161"/>
      <c r="GK86" s="161"/>
      <c r="GL86" s="161"/>
      <c r="GM86" s="161"/>
      <c r="GN86" s="161"/>
      <c r="GO86" s="161"/>
      <c r="GP86" s="161"/>
      <c r="GQ86" s="161"/>
      <c r="GR86" s="161"/>
      <c r="GS86" s="161"/>
      <c r="GT86" s="161"/>
      <c r="GU86" s="161"/>
      <c r="GV86" s="161"/>
      <c r="GW86" s="161"/>
      <c r="GX86" s="161"/>
      <c r="GY86" s="161"/>
      <c r="GZ86" s="161"/>
      <c r="HA86" s="161"/>
      <c r="HB86" s="161"/>
      <c r="HC86" s="161"/>
      <c r="HD86" s="161"/>
      <c r="HE86" s="161"/>
      <c r="HF86" s="161"/>
      <c r="HG86" s="161"/>
      <c r="HH86" s="161"/>
      <c r="HI86" s="161"/>
      <c r="HJ86" s="161"/>
      <c r="HK86" s="161"/>
      <c r="HL86" s="161"/>
      <c r="HM86" s="161"/>
      <c r="HN86" s="161"/>
      <c r="HO86" s="161"/>
      <c r="HP86" s="161"/>
      <c r="HQ86" s="161"/>
      <c r="HR86" s="161"/>
      <c r="HS86" s="161"/>
      <c r="HT86" s="161"/>
      <c r="HU86" s="161"/>
      <c r="HV86" s="161"/>
      <c r="HW86" s="161"/>
      <c r="HX86" s="161"/>
      <c r="HY86" s="161"/>
      <c r="HZ86" s="161"/>
      <c r="IA86" s="161"/>
      <c r="IB86" s="161"/>
      <c r="IC86" s="161"/>
      <c r="ID86" s="161"/>
      <c r="IE86" s="161"/>
      <c r="IF86" s="161"/>
      <c r="IG86" s="161"/>
      <c r="IH86" s="161"/>
      <c r="II86" s="161"/>
      <c r="IJ86" s="161"/>
      <c r="IK86" s="161"/>
      <c r="IL86" s="161"/>
      <c r="IM86" s="161"/>
      <c r="IN86" s="161"/>
      <c r="IO86" s="161"/>
      <c r="IP86" s="161"/>
      <c r="IQ86" s="161"/>
      <c r="IR86" s="161"/>
      <c r="IS86" s="161"/>
      <c r="IT86" s="161"/>
      <c r="IU86" s="161"/>
      <c r="IV86" s="161"/>
      <c r="IW86" s="161"/>
      <c r="IX86" s="161"/>
      <c r="IY86" s="161"/>
      <c r="IZ86" s="161"/>
      <c r="JA86" s="161"/>
      <c r="JB86" s="161"/>
      <c r="JC86" s="161"/>
      <c r="JD86" s="161"/>
      <c r="JE86" s="161"/>
      <c r="JF86" s="161"/>
      <c r="JG86" s="161"/>
      <c r="JH86" s="161"/>
      <c r="JI86" s="161"/>
      <c r="JJ86" s="161"/>
      <c r="JK86" s="161"/>
      <c r="JL86" s="161"/>
      <c r="JM86" s="161"/>
      <c r="JN86" s="161"/>
      <c r="JO86" s="161"/>
      <c r="JP86" s="161"/>
      <c r="JQ86" s="161"/>
      <c r="JR86" s="161"/>
      <c r="JS86" s="161"/>
      <c r="JT86" s="161"/>
      <c r="JU86" s="161"/>
      <c r="JV86" s="161"/>
      <c r="JW86" s="161"/>
      <c r="JX86" s="161"/>
      <c r="JY86" s="161"/>
      <c r="JZ86" s="161"/>
      <c r="KA86" s="161"/>
      <c r="KB86" s="161"/>
      <c r="KC86" s="161"/>
      <c r="KD86" s="161"/>
      <c r="KE86" s="161"/>
      <c r="KF86" s="161"/>
      <c r="KG86" s="161"/>
      <c r="KH86" s="161"/>
      <c r="KI86" s="161"/>
      <c r="KJ86" s="161"/>
      <c r="KK86" s="161"/>
      <c r="KL86" s="161"/>
      <c r="KM86" s="161"/>
      <c r="KN86" s="161"/>
      <c r="KO86" s="161"/>
      <c r="KP86" s="161"/>
      <c r="KQ86" s="161"/>
      <c r="KR86" s="161"/>
      <c r="KS86" s="161"/>
      <c r="KT86" s="161"/>
      <c r="KU86" s="161"/>
      <c r="KV86" s="161"/>
      <c r="KW86" s="161"/>
      <c r="KX86" s="161"/>
      <c r="KY86" s="161"/>
      <c r="KZ86" s="161"/>
      <c r="LA86" s="161"/>
      <c r="LB86" s="161"/>
      <c r="LC86" s="161"/>
      <c r="LD86" s="161"/>
      <c r="LE86" s="161"/>
      <c r="LF86" s="161"/>
      <c r="LG86" s="161"/>
      <c r="LH86" s="161"/>
      <c r="LI86" s="161"/>
      <c r="LJ86" s="161"/>
      <c r="LK86" s="161"/>
      <c r="LL86" s="161"/>
      <c r="LM86" s="161"/>
      <c r="LN86" s="161"/>
      <c r="LO86" s="161"/>
      <c r="LP86" s="161"/>
      <c r="LQ86" s="161"/>
      <c r="LR86" s="161"/>
      <c r="LS86" s="161"/>
      <c r="LT86" s="161"/>
      <c r="LU86" s="161"/>
      <c r="LV86" s="161"/>
      <c r="LW86" s="161"/>
      <c r="LX86" s="161"/>
      <c r="LY86" s="161"/>
      <c r="LZ86" s="161"/>
      <c r="MA86" s="161"/>
      <c r="MB86" s="161"/>
      <c r="MC86" s="161"/>
      <c r="MD86" s="161"/>
      <c r="ME86" s="161"/>
      <c r="MF86" s="161"/>
      <c r="MG86" s="161"/>
      <c r="MH86" s="161"/>
      <c r="MI86" s="161"/>
      <c r="MJ86" s="161"/>
      <c r="MK86" s="161"/>
      <c r="ML86" s="161"/>
      <c r="MM86" s="161"/>
      <c r="MN86" s="161"/>
      <c r="MO86" s="161"/>
      <c r="MP86" s="161"/>
      <c r="MQ86" s="161"/>
      <c r="MR86" s="161"/>
      <c r="MS86" s="161"/>
      <c r="MT86" s="161"/>
      <c r="MU86" s="161"/>
      <c r="MV86" s="161"/>
      <c r="MW86" s="161"/>
      <c r="MX86" s="161"/>
      <c r="MY86" s="161"/>
      <c r="MZ86" s="161"/>
      <c r="NA86" s="161"/>
      <c r="NB86" s="161"/>
      <c r="NC86" s="161"/>
      <c r="ND86" s="161"/>
      <c r="NE86" s="161"/>
      <c r="NF86" s="161"/>
      <c r="NG86" s="161"/>
      <c r="NH86" s="161"/>
      <c r="NI86" s="161"/>
      <c r="NJ86" s="161"/>
      <c r="NK86" s="161"/>
      <c r="NL86" s="161"/>
      <c r="NM86" s="161"/>
      <c r="NN86" s="161"/>
      <c r="NO86" s="161"/>
      <c r="NP86" s="161"/>
      <c r="NQ86" s="161"/>
      <c r="NR86" s="161"/>
      <c r="NS86" s="161"/>
      <c r="NT86" s="161"/>
      <c r="NU86" s="161"/>
      <c r="NV86" s="161"/>
      <c r="NW86" s="161"/>
      <c r="NX86" s="161"/>
      <c r="NY86" s="161"/>
      <c r="NZ86" s="161"/>
      <c r="OA86" s="161"/>
      <c r="OB86" s="161"/>
      <c r="OC86" s="161"/>
      <c r="OD86" s="161"/>
      <c r="OE86" s="161"/>
      <c r="OF86" s="161"/>
      <c r="OG86" s="161"/>
      <c r="OH86" s="161"/>
      <c r="OI86" s="161"/>
      <c r="OJ86" s="161"/>
      <c r="OK86" s="161"/>
      <c r="OL86" s="161"/>
      <c r="OM86" s="161"/>
      <c r="ON86" s="161"/>
      <c r="OO86" s="161"/>
      <c r="OP86" s="161"/>
      <c r="OQ86" s="161"/>
      <c r="OR86" s="161"/>
      <c r="OS86" s="161"/>
      <c r="OT86" s="161"/>
      <c r="OU86" s="161"/>
      <c r="OV86" s="161"/>
      <c r="OW86" s="161"/>
      <c r="OX86" s="161"/>
      <c r="OY86" s="161"/>
      <c r="OZ86" s="161"/>
      <c r="PA86" s="161"/>
      <c r="PB86" s="161"/>
      <c r="PC86" s="161"/>
      <c r="PD86" s="161"/>
      <c r="PE86" s="161"/>
      <c r="PF86" s="161"/>
      <c r="PG86" s="161"/>
      <c r="PH86" s="161"/>
      <c r="PI86" s="161"/>
      <c r="PJ86" s="161"/>
      <c r="PK86" s="161"/>
      <c r="PL86" s="161"/>
      <c r="PM86" s="161"/>
      <c r="PN86" s="161"/>
      <c r="PO86" s="161"/>
      <c r="PP86" s="161"/>
      <c r="PQ86" s="161"/>
      <c r="PR86" s="161"/>
      <c r="PS86" s="161"/>
      <c r="PT86" s="161"/>
      <c r="PU86" s="161"/>
      <c r="PV86" s="161"/>
      <c r="PW86" s="161"/>
      <c r="PX86" s="161"/>
      <c r="PY86" s="161"/>
      <c r="PZ86" s="161"/>
      <c r="QA86" s="161"/>
      <c r="QB86" s="161"/>
      <c r="QC86" s="161"/>
      <c r="QD86" s="161"/>
      <c r="QE86" s="161"/>
      <c r="QF86" s="161"/>
      <c r="QG86" s="161"/>
      <c r="QH86" s="161"/>
      <c r="QI86" s="161"/>
      <c r="QJ86" s="161"/>
      <c r="QK86" s="161"/>
      <c r="QL86" s="161"/>
      <c r="QM86" s="161"/>
      <c r="QN86" s="161"/>
      <c r="QO86" s="161"/>
      <c r="QP86" s="161"/>
      <c r="QQ86" s="161"/>
      <c r="QR86" s="161"/>
      <c r="QS86" s="161"/>
      <c r="QT86" s="161"/>
      <c r="QU86" s="161"/>
      <c r="QV86" s="161"/>
      <c r="QW86" s="161"/>
      <c r="QX86" s="161"/>
      <c r="QY86" s="161"/>
      <c r="QZ86" s="161"/>
      <c r="RA86" s="161"/>
      <c r="RB86" s="161"/>
      <c r="RC86" s="161"/>
      <c r="RD86" s="161"/>
      <c r="RE86" s="161"/>
      <c r="RF86" s="161"/>
      <c r="RG86" s="161"/>
      <c r="RH86" s="161"/>
      <c r="RI86" s="161"/>
      <c r="RJ86" s="161"/>
      <c r="RK86" s="161"/>
      <c r="RL86" s="161"/>
      <c r="RM86" s="161"/>
      <c r="RN86" s="161"/>
      <c r="RO86" s="161"/>
      <c r="RP86" s="161"/>
      <c r="RQ86" s="161"/>
      <c r="RR86" s="161"/>
      <c r="RS86" s="161"/>
      <c r="RT86" s="161"/>
      <c r="RU86" s="161"/>
      <c r="RV86" s="161"/>
      <c r="RW86" s="161"/>
      <c r="RX86" s="161"/>
      <c r="RY86" s="161"/>
      <c r="RZ86" s="161"/>
      <c r="SA86" s="161"/>
      <c r="SB86" s="161"/>
      <c r="SC86" s="161"/>
      <c r="SD86" s="161"/>
      <c r="SE86" s="161"/>
      <c r="SF86" s="161"/>
      <c r="SG86" s="161"/>
      <c r="SH86" s="161"/>
      <c r="SI86" s="161"/>
      <c r="SJ86" s="161"/>
      <c r="SK86" s="161"/>
      <c r="SL86" s="161"/>
      <c r="SM86" s="161"/>
      <c r="SN86" s="161"/>
      <c r="SO86" s="161"/>
      <c r="SP86" s="161"/>
      <c r="SQ86" s="161"/>
      <c r="SR86" s="161"/>
      <c r="SS86" s="161"/>
      <c r="ST86" s="161"/>
      <c r="SU86" s="161"/>
      <c r="SV86" s="161"/>
      <c r="SW86" s="161"/>
      <c r="SX86" s="161"/>
      <c r="SY86" s="161"/>
      <c r="SZ86" s="161"/>
      <c r="TA86" s="161"/>
      <c r="TB86" s="161"/>
      <c r="TC86" s="161"/>
      <c r="TD86" s="161"/>
      <c r="TE86" s="161"/>
      <c r="TF86" s="161"/>
      <c r="TG86" s="161"/>
      <c r="TH86" s="161"/>
      <c r="TI86" s="161"/>
      <c r="TJ86" s="161"/>
      <c r="TK86" s="161"/>
      <c r="TL86" s="161"/>
      <c r="TM86" s="161"/>
      <c r="TN86" s="161"/>
      <c r="TO86" s="161"/>
      <c r="TP86" s="161"/>
      <c r="TQ86" s="161"/>
      <c r="TR86" s="161"/>
      <c r="TS86" s="161"/>
      <c r="TT86" s="161"/>
      <c r="TU86" s="161"/>
      <c r="TV86" s="161"/>
      <c r="TW86" s="161"/>
      <c r="TX86" s="161"/>
      <c r="TY86" s="161"/>
      <c r="TZ86" s="161"/>
      <c r="UA86" s="161"/>
      <c r="UB86" s="161"/>
      <c r="UC86" s="161"/>
      <c r="UD86" s="161"/>
      <c r="UE86" s="161"/>
      <c r="UF86" s="161"/>
      <c r="UG86" s="161"/>
      <c r="UH86" s="161"/>
      <c r="UI86" s="161"/>
      <c r="UJ86" s="161"/>
      <c r="UK86" s="161"/>
      <c r="UL86" s="161"/>
      <c r="UM86" s="161"/>
      <c r="UN86" s="161"/>
      <c r="UO86" s="161"/>
      <c r="UP86" s="161"/>
      <c r="UQ86" s="161"/>
      <c r="UR86" s="161"/>
      <c r="US86" s="161"/>
      <c r="UT86" s="161"/>
      <c r="UU86" s="161"/>
      <c r="UV86" s="161"/>
      <c r="UW86" s="161"/>
      <c r="UX86" s="161"/>
      <c r="UY86" s="161"/>
      <c r="UZ86" s="161"/>
      <c r="VA86" s="161"/>
      <c r="VB86" s="161"/>
      <c r="VC86" s="161"/>
      <c r="VD86" s="161"/>
      <c r="VE86" s="161"/>
      <c r="VF86" s="161"/>
      <c r="VG86" s="161"/>
      <c r="VH86" s="161"/>
      <c r="VI86" s="161"/>
      <c r="VJ86" s="161"/>
      <c r="VK86" s="161"/>
      <c r="VL86" s="161"/>
      <c r="VM86" s="161"/>
      <c r="VN86" s="161"/>
      <c r="VO86" s="161"/>
      <c r="VP86" s="161"/>
      <c r="VQ86" s="161"/>
      <c r="VR86" s="161"/>
      <c r="VS86" s="161"/>
      <c r="VT86" s="161"/>
      <c r="VU86" s="161"/>
      <c r="VV86" s="161"/>
      <c r="VW86" s="161"/>
      <c r="VX86" s="161"/>
      <c r="VY86" s="161"/>
      <c r="VZ86" s="161"/>
      <c r="WA86" s="161"/>
      <c r="WB86" s="161"/>
      <c r="WC86" s="161"/>
      <c r="WD86" s="161"/>
      <c r="WE86" s="161"/>
      <c r="WF86" s="161"/>
      <c r="WG86" s="161"/>
      <c r="WH86" s="161"/>
      <c r="WI86" s="161"/>
      <c r="WJ86" s="161"/>
      <c r="WK86" s="161"/>
      <c r="WL86" s="161"/>
      <c r="WM86" s="161"/>
      <c r="WN86" s="161"/>
      <c r="WO86" s="161"/>
      <c r="WP86" s="161"/>
      <c r="WQ86" s="161"/>
      <c r="WR86" s="161"/>
      <c r="WS86" s="161"/>
      <c r="WT86" s="161"/>
      <c r="WU86" s="161"/>
      <c r="WV86" s="161"/>
      <c r="WW86" s="161"/>
      <c r="WX86" s="161"/>
      <c r="WY86" s="161"/>
      <c r="WZ86" s="161"/>
      <c r="XA86" s="161"/>
      <c r="XB86" s="161"/>
      <c r="XC86" s="161"/>
      <c r="XD86" s="161"/>
      <c r="XE86" s="161"/>
      <c r="XF86" s="161"/>
      <c r="XG86" s="161"/>
      <c r="XH86" s="161"/>
      <c r="XI86" s="161"/>
      <c r="XJ86" s="161"/>
      <c r="XK86" s="161"/>
      <c r="XL86" s="161"/>
      <c r="XM86" s="161"/>
      <c r="XN86" s="161"/>
      <c r="XO86" s="161"/>
      <c r="XP86" s="161"/>
      <c r="XQ86" s="161"/>
      <c r="XR86" s="161"/>
      <c r="XS86" s="161"/>
      <c r="XT86" s="161"/>
      <c r="XU86" s="161"/>
      <c r="XV86" s="161"/>
      <c r="XW86" s="161"/>
      <c r="XX86" s="161"/>
      <c r="XY86" s="161"/>
      <c r="XZ86" s="161"/>
      <c r="YA86" s="161"/>
      <c r="YB86" s="161"/>
      <c r="YC86" s="161"/>
      <c r="YD86" s="161"/>
      <c r="YE86" s="161"/>
      <c r="YF86" s="161"/>
      <c r="YG86" s="161"/>
      <c r="YH86" s="161"/>
      <c r="YI86" s="161"/>
      <c r="YJ86" s="161"/>
      <c r="YK86" s="161"/>
      <c r="YL86" s="161"/>
      <c r="YM86" s="161"/>
      <c r="YN86" s="161"/>
      <c r="YO86" s="161"/>
      <c r="YP86" s="161"/>
      <c r="YQ86" s="161"/>
      <c r="YR86" s="161"/>
      <c r="YS86" s="161"/>
      <c r="YT86" s="161"/>
      <c r="YU86" s="161"/>
      <c r="YV86" s="161"/>
      <c r="YW86" s="161"/>
      <c r="YX86" s="161"/>
      <c r="YY86" s="161"/>
      <c r="YZ86" s="161"/>
      <c r="ZA86" s="161"/>
      <c r="ZB86" s="161"/>
      <c r="ZC86" s="161"/>
      <c r="ZD86" s="161"/>
      <c r="ZE86" s="161"/>
      <c r="ZF86" s="161"/>
      <c r="ZG86" s="161"/>
      <c r="ZH86" s="161"/>
      <c r="ZI86" s="161"/>
      <c r="ZJ86" s="161"/>
      <c r="ZK86" s="161"/>
      <c r="ZL86" s="161"/>
      <c r="ZM86" s="161"/>
      <c r="ZN86" s="161"/>
      <c r="ZO86" s="161"/>
      <c r="ZP86" s="161"/>
      <c r="ZQ86" s="161"/>
      <c r="ZR86" s="161"/>
      <c r="ZS86" s="161"/>
      <c r="ZT86" s="161"/>
      <c r="ZU86" s="161"/>
      <c r="ZV86" s="161"/>
      <c r="ZW86" s="161"/>
      <c r="ZX86" s="161"/>
      <c r="ZY86" s="161"/>
      <c r="ZZ86" s="161"/>
      <c r="AAA86" s="161"/>
      <c r="AAB86" s="161"/>
      <c r="AAC86" s="161"/>
      <c r="AAD86" s="161"/>
      <c r="AAE86" s="161"/>
      <c r="AAF86" s="161"/>
      <c r="AAG86" s="161"/>
      <c r="AAH86" s="161"/>
      <c r="AAI86" s="161"/>
      <c r="AAJ86" s="161"/>
      <c r="AAK86" s="161"/>
      <c r="AAL86" s="161"/>
      <c r="AAM86" s="161"/>
      <c r="AAN86" s="161"/>
      <c r="AAO86" s="161"/>
      <c r="AAP86" s="161"/>
      <c r="AAQ86" s="161"/>
      <c r="AAR86" s="161"/>
      <c r="AAS86" s="161"/>
      <c r="AAT86" s="161"/>
      <c r="AAU86" s="161"/>
      <c r="AAV86" s="161"/>
      <c r="AAW86" s="161"/>
      <c r="AAX86" s="161"/>
      <c r="AAY86" s="161"/>
      <c r="AAZ86" s="161"/>
      <c r="ABA86" s="161"/>
      <c r="ABB86" s="161"/>
      <c r="ABC86" s="161"/>
      <c r="ABD86" s="161"/>
      <c r="ABE86" s="161"/>
      <c r="ABF86" s="161"/>
      <c r="ABG86" s="161"/>
      <c r="ABH86" s="161"/>
      <c r="ABI86" s="161"/>
      <c r="ABJ86" s="161"/>
      <c r="ABK86" s="161"/>
      <c r="ABL86" s="161"/>
      <c r="ABM86" s="161"/>
      <c r="ABN86" s="161"/>
      <c r="ABO86" s="161"/>
      <c r="ABP86" s="161"/>
      <c r="ABQ86" s="161"/>
      <c r="ABR86" s="161"/>
      <c r="ABS86" s="161"/>
      <c r="ABT86" s="161"/>
      <c r="ABU86" s="161"/>
      <c r="ABV86" s="161"/>
      <c r="ABW86" s="161"/>
      <c r="ABX86" s="161"/>
      <c r="ABY86" s="161"/>
      <c r="ABZ86" s="161"/>
      <c r="ACA86" s="161"/>
      <c r="ACB86" s="161"/>
      <c r="ACC86" s="161"/>
      <c r="ACD86" s="161"/>
      <c r="ACE86" s="161"/>
      <c r="ACF86" s="161"/>
      <c r="ACG86" s="161"/>
      <c r="ACH86" s="161"/>
      <c r="ACI86" s="161"/>
      <c r="ACJ86" s="161"/>
      <c r="ACK86" s="161"/>
      <c r="ACL86" s="161"/>
      <c r="ACM86" s="161"/>
      <c r="ACN86" s="161"/>
      <c r="ACO86" s="161"/>
      <c r="ACP86" s="161"/>
      <c r="ACQ86" s="161"/>
      <c r="ACR86" s="161"/>
      <c r="ACS86" s="161"/>
      <c r="ACT86" s="161"/>
      <c r="ACU86" s="161"/>
      <c r="ACV86" s="161"/>
      <c r="ACW86" s="161"/>
      <c r="ACX86" s="161"/>
      <c r="ACY86" s="161"/>
      <c r="ACZ86" s="161"/>
      <c r="ADA86" s="161"/>
      <c r="ADB86" s="161"/>
      <c r="ADC86" s="161"/>
      <c r="ADD86" s="161"/>
      <c r="ADE86" s="161"/>
      <c r="ADF86" s="161"/>
      <c r="ADG86" s="161"/>
      <c r="ADH86" s="161"/>
      <c r="ADI86" s="161"/>
      <c r="ADJ86" s="161"/>
      <c r="ADK86" s="161"/>
      <c r="ADL86" s="161"/>
      <c r="ADM86" s="161"/>
      <c r="ADN86" s="161"/>
      <c r="ADO86" s="161"/>
      <c r="ADP86" s="161"/>
      <c r="ADQ86" s="161"/>
      <c r="ADR86" s="161"/>
      <c r="ADS86" s="161"/>
      <c r="ADT86" s="161"/>
      <c r="ADU86" s="161"/>
      <c r="ADV86" s="161"/>
      <c r="ADW86" s="161"/>
      <c r="ADX86" s="161"/>
      <c r="ADY86" s="161"/>
      <c r="ADZ86" s="161"/>
      <c r="AEA86" s="161"/>
      <c r="AEB86" s="161"/>
      <c r="AEC86" s="161"/>
      <c r="AED86" s="161"/>
      <c r="AEE86" s="161"/>
      <c r="AEF86" s="161"/>
      <c r="AEG86" s="161"/>
      <c r="AEH86" s="161"/>
      <c r="AEI86" s="161"/>
      <c r="AEJ86" s="161"/>
      <c r="AEK86" s="161"/>
      <c r="AEL86" s="161"/>
      <c r="AEM86" s="161"/>
      <c r="AEN86" s="161"/>
      <c r="AEO86" s="161"/>
      <c r="AEP86" s="161"/>
      <c r="AEQ86" s="161"/>
      <c r="AER86" s="161"/>
      <c r="AES86" s="161"/>
      <c r="AET86" s="161"/>
      <c r="AEU86" s="161"/>
      <c r="AEV86" s="161"/>
      <c r="AEW86" s="161"/>
      <c r="AEX86" s="161"/>
      <c r="AEY86" s="161"/>
      <c r="AEZ86" s="161"/>
      <c r="AFA86" s="161"/>
      <c r="AFB86" s="161"/>
      <c r="AFC86" s="161"/>
      <c r="AFD86" s="161"/>
      <c r="AFE86" s="161"/>
      <c r="AFF86" s="161"/>
      <c r="AFG86" s="161"/>
      <c r="AFH86" s="161"/>
      <c r="AFI86" s="161"/>
      <c r="AFJ86" s="161"/>
      <c r="AFK86" s="161"/>
      <c r="AFL86" s="161"/>
      <c r="AFM86" s="161"/>
      <c r="AFN86" s="161"/>
      <c r="AFO86" s="161"/>
      <c r="AFP86" s="161"/>
      <c r="AFQ86" s="161"/>
      <c r="AFR86" s="161"/>
      <c r="AFS86" s="161"/>
      <c r="AFT86" s="161"/>
      <c r="AFU86" s="161"/>
      <c r="AFV86" s="161"/>
      <c r="AFW86" s="161"/>
      <c r="AFX86" s="161"/>
      <c r="AFY86" s="161"/>
      <c r="AFZ86" s="161"/>
      <c r="AGA86" s="161"/>
      <c r="AGB86" s="161"/>
      <c r="AGC86" s="161"/>
      <c r="AGD86" s="161"/>
      <c r="AGE86" s="161"/>
      <c r="AGF86" s="161"/>
      <c r="AGG86" s="161"/>
      <c r="AGH86" s="161"/>
      <c r="AGI86" s="161"/>
      <c r="AGJ86" s="161"/>
      <c r="AGK86" s="161"/>
      <c r="AGL86" s="161"/>
      <c r="AGM86" s="161"/>
      <c r="AGN86" s="161"/>
      <c r="AGO86" s="161"/>
      <c r="AGP86" s="161"/>
      <c r="AGQ86" s="161"/>
      <c r="AGR86" s="161"/>
      <c r="AGS86" s="161"/>
      <c r="AGT86" s="161"/>
      <c r="AGU86" s="161"/>
      <c r="AGV86" s="161"/>
      <c r="AGW86" s="161"/>
      <c r="AGX86" s="161"/>
      <c r="AGY86" s="161"/>
      <c r="AGZ86" s="161"/>
      <c r="AHA86" s="161"/>
      <c r="AHB86" s="161"/>
      <c r="AHC86" s="161"/>
      <c r="AHD86" s="161"/>
      <c r="AHE86" s="161"/>
      <c r="AHF86" s="161"/>
      <c r="AHG86" s="161"/>
      <c r="AHH86" s="161"/>
      <c r="AHI86" s="161"/>
      <c r="AHJ86" s="161"/>
      <c r="AHK86" s="161"/>
      <c r="AHL86" s="161"/>
      <c r="AHM86" s="161"/>
      <c r="AHN86" s="161"/>
      <c r="AHO86" s="161"/>
      <c r="AHP86" s="161"/>
      <c r="AHQ86" s="161"/>
      <c r="AHR86" s="161"/>
      <c r="AHS86" s="161"/>
      <c r="AHT86" s="161"/>
      <c r="AHU86" s="161"/>
      <c r="AHV86" s="161"/>
      <c r="AHW86" s="161"/>
      <c r="AHX86" s="161"/>
      <c r="AHY86" s="161"/>
      <c r="AHZ86" s="161"/>
      <c r="AIA86" s="161"/>
      <c r="AIB86" s="161"/>
      <c r="AIC86" s="161"/>
      <c r="AID86" s="161"/>
      <c r="AIE86" s="161"/>
      <c r="AIF86" s="161"/>
      <c r="AIG86" s="161"/>
      <c r="AIH86" s="161"/>
      <c r="AII86" s="161"/>
      <c r="AIJ86" s="161"/>
      <c r="AIK86" s="161"/>
      <c r="AIL86" s="161"/>
      <c r="AIM86" s="161"/>
      <c r="AIN86" s="161"/>
      <c r="AIO86" s="161"/>
      <c r="AIP86" s="161"/>
      <c r="AIQ86" s="161"/>
      <c r="AIR86" s="161"/>
      <c r="AIS86" s="161"/>
      <c r="AIT86" s="161"/>
      <c r="AIU86" s="161"/>
      <c r="AIV86" s="161"/>
      <c r="AIW86" s="161"/>
      <c r="AIX86" s="161"/>
      <c r="AIY86" s="161"/>
      <c r="AIZ86" s="161"/>
      <c r="AJA86" s="161"/>
      <c r="AJB86" s="161"/>
      <c r="AJC86" s="161"/>
      <c r="AJD86" s="161"/>
      <c r="AJE86" s="161"/>
      <c r="AJF86" s="161"/>
      <c r="AJG86" s="161"/>
      <c r="AJH86" s="161"/>
      <c r="AJI86" s="161"/>
      <c r="AJJ86" s="161"/>
      <c r="AJK86" s="161"/>
      <c r="AJL86" s="161"/>
      <c r="AJM86" s="161"/>
      <c r="AJN86" s="161"/>
      <c r="AJO86" s="161"/>
      <c r="AJP86" s="161"/>
      <c r="AJQ86" s="161"/>
      <c r="AJR86" s="161"/>
      <c r="AJS86" s="161"/>
      <c r="AJT86" s="161"/>
      <c r="AJU86" s="161"/>
      <c r="AJV86" s="161"/>
      <c r="AJW86" s="161"/>
      <c r="AJX86" s="161"/>
      <c r="AJY86" s="161"/>
      <c r="AJZ86" s="161"/>
      <c r="AKA86" s="161"/>
      <c r="AKB86" s="161"/>
      <c r="AKC86" s="161"/>
      <c r="AKD86" s="161"/>
      <c r="AKE86" s="161"/>
      <c r="AKF86" s="161"/>
      <c r="AKG86" s="161"/>
      <c r="AKH86" s="161"/>
      <c r="AKI86" s="161"/>
      <c r="AKJ86" s="161"/>
      <c r="AKK86" s="161"/>
      <c r="AKL86" s="161"/>
      <c r="AKM86" s="161"/>
      <c r="AKN86" s="161"/>
      <c r="AKO86" s="161"/>
      <c r="AKP86" s="161"/>
      <c r="AKQ86" s="161"/>
      <c r="AKR86" s="161"/>
      <c r="AKS86" s="161"/>
      <c r="AKT86" s="161"/>
      <c r="AKU86" s="161"/>
      <c r="AKV86" s="161"/>
      <c r="AKW86" s="161"/>
      <c r="AKX86" s="161"/>
      <c r="AKY86" s="161"/>
      <c r="AKZ86" s="161"/>
      <c r="ALA86" s="161"/>
      <c r="ALB86" s="161"/>
      <c r="ALC86" s="161"/>
      <c r="ALD86" s="161"/>
      <c r="ALE86" s="161"/>
      <c r="ALF86" s="161"/>
      <c r="ALG86" s="161"/>
      <c r="ALH86" s="161"/>
      <c r="ALI86" s="161"/>
      <c r="ALJ86" s="161"/>
      <c r="ALK86" s="161"/>
      <c r="ALL86" s="161"/>
      <c r="ALM86" s="161"/>
      <c r="ALN86" s="161"/>
      <c r="ALO86" s="161"/>
      <c r="ALP86" s="161"/>
      <c r="ALQ86" s="161"/>
      <c r="ALR86" s="161"/>
      <c r="ALS86" s="161"/>
      <c r="ALT86" s="161"/>
      <c r="ALU86" s="161"/>
      <c r="ALV86" s="161"/>
      <c r="ALW86" s="161"/>
      <c r="ALX86" s="161"/>
      <c r="ALY86" s="161"/>
      <c r="ALZ86" s="161"/>
      <c r="AMA86" s="161"/>
      <c r="AMB86" s="161"/>
      <c r="AMC86" s="161"/>
      <c r="AMD86" s="161"/>
      <c r="AME86" s="161"/>
      <c r="AMF86" s="161"/>
      <c r="AMG86" s="161"/>
      <c r="AMH86" s="161"/>
      <c r="AMI86" s="161"/>
    </row>
    <row r="87" spans="1:2686" s="163" customFormat="1" x14ac:dyDescent="0.25">
      <c r="A87" s="16" t="s">
        <v>1503</v>
      </c>
      <c r="B87" s="14"/>
      <c r="C87" s="14"/>
      <c r="D87" s="139"/>
      <c r="E87" s="139"/>
      <c r="F87" s="139"/>
      <c r="G87" s="14" t="s">
        <v>1505</v>
      </c>
      <c r="H87" s="160" t="s">
        <v>1504</v>
      </c>
      <c r="I87" s="14" t="s">
        <v>1507</v>
      </c>
      <c r="J87" s="160" t="s">
        <v>1506</v>
      </c>
      <c r="K87" s="14"/>
      <c r="L87" s="14"/>
      <c r="M87" s="14"/>
      <c r="N87" s="14"/>
      <c r="O87" s="14" t="s">
        <v>29</v>
      </c>
      <c r="P87" s="14"/>
      <c r="Q87" s="14"/>
      <c r="R87" s="14"/>
      <c r="S87" s="14"/>
      <c r="T87" s="14"/>
      <c r="U87" s="14"/>
      <c r="V87" s="14"/>
      <c r="W87" s="14"/>
      <c r="X87" s="14"/>
      <c r="Y87" s="14"/>
      <c r="Z87" s="14"/>
      <c r="AA87" s="161"/>
      <c r="AB87" s="161"/>
      <c r="AC87" s="161"/>
      <c r="AD87" s="161"/>
      <c r="AE87" s="161"/>
      <c r="AF87" s="161"/>
      <c r="AG87" s="161"/>
      <c r="AH87" s="161"/>
      <c r="AI87" s="161"/>
      <c r="AJ87" s="161"/>
      <c r="AK87" s="161"/>
      <c r="AL87" s="161"/>
      <c r="AM87" s="161"/>
      <c r="AN87" s="161"/>
      <c r="AO87" s="161"/>
      <c r="AP87" s="161"/>
      <c r="AQ87" s="161"/>
      <c r="AR87" s="161"/>
      <c r="AS87" s="161"/>
      <c r="AT87" s="161"/>
      <c r="AU87" s="161"/>
      <c r="AV87" s="161"/>
      <c r="AW87" s="161"/>
      <c r="AX87" s="161"/>
      <c r="AY87" s="161"/>
      <c r="AZ87" s="161"/>
      <c r="BA87" s="161"/>
      <c r="BB87" s="161"/>
      <c r="BC87" s="161"/>
      <c r="BD87" s="161"/>
      <c r="BE87" s="161"/>
      <c r="BF87" s="161"/>
      <c r="BG87" s="161"/>
      <c r="BH87" s="161"/>
      <c r="BI87" s="161"/>
      <c r="BJ87" s="161"/>
      <c r="BK87" s="161"/>
      <c r="BL87" s="161"/>
      <c r="BM87" s="161"/>
      <c r="BN87" s="161"/>
      <c r="BO87" s="161"/>
      <c r="BP87" s="161"/>
      <c r="BQ87" s="161"/>
      <c r="BR87" s="161"/>
      <c r="BS87" s="161"/>
      <c r="BT87" s="161"/>
      <c r="BU87" s="161"/>
      <c r="BV87" s="161"/>
      <c r="BW87" s="161"/>
      <c r="BX87" s="161"/>
      <c r="BY87" s="161"/>
      <c r="BZ87" s="161"/>
      <c r="CA87" s="161"/>
      <c r="CB87" s="161"/>
      <c r="CC87" s="161"/>
      <c r="CD87" s="161"/>
      <c r="CE87" s="161"/>
      <c r="CF87" s="161"/>
      <c r="CG87" s="161"/>
      <c r="CH87" s="161"/>
      <c r="CI87" s="161"/>
      <c r="CJ87" s="161"/>
      <c r="CK87" s="161"/>
      <c r="CL87" s="161"/>
      <c r="CM87" s="161"/>
      <c r="CN87" s="161"/>
      <c r="CO87" s="161"/>
      <c r="CP87" s="161"/>
      <c r="CQ87" s="161"/>
      <c r="CR87" s="161"/>
      <c r="CS87" s="161"/>
      <c r="CT87" s="161"/>
      <c r="CU87" s="161"/>
      <c r="CV87" s="161"/>
      <c r="CW87" s="161"/>
      <c r="CX87" s="161"/>
      <c r="CY87" s="161"/>
      <c r="CZ87" s="161"/>
      <c r="DA87" s="161"/>
      <c r="DB87" s="161"/>
      <c r="DC87" s="161"/>
      <c r="DD87" s="161"/>
      <c r="DE87" s="161"/>
      <c r="DF87" s="161"/>
      <c r="DG87" s="161"/>
      <c r="DH87" s="161"/>
      <c r="DI87" s="161"/>
      <c r="DJ87" s="161"/>
      <c r="DK87" s="161"/>
      <c r="DL87" s="161"/>
      <c r="DM87" s="161"/>
      <c r="DN87" s="161"/>
      <c r="DO87" s="161"/>
      <c r="DP87" s="161"/>
      <c r="DQ87" s="161"/>
      <c r="DR87" s="161"/>
      <c r="DS87" s="161"/>
      <c r="DT87" s="161"/>
      <c r="DU87" s="161"/>
      <c r="DV87" s="161"/>
      <c r="DW87" s="161"/>
      <c r="DX87" s="161"/>
      <c r="DY87" s="161"/>
      <c r="DZ87" s="161"/>
      <c r="EA87" s="161"/>
      <c r="EB87" s="161"/>
      <c r="EC87" s="161"/>
      <c r="ED87" s="161"/>
      <c r="EE87" s="161"/>
      <c r="EF87" s="161"/>
      <c r="EG87" s="161"/>
      <c r="EH87" s="161"/>
      <c r="EI87" s="161"/>
      <c r="EJ87" s="161"/>
      <c r="EK87" s="161"/>
      <c r="EL87" s="161"/>
      <c r="EM87" s="161"/>
      <c r="EN87" s="161"/>
      <c r="EO87" s="161"/>
      <c r="EP87" s="161"/>
      <c r="EQ87" s="161"/>
      <c r="ER87" s="161"/>
      <c r="ES87" s="161"/>
      <c r="ET87" s="161"/>
      <c r="EU87" s="161"/>
      <c r="EV87" s="161"/>
      <c r="EW87" s="161"/>
      <c r="EX87" s="161"/>
      <c r="EY87" s="161"/>
      <c r="EZ87" s="161"/>
      <c r="FA87" s="161"/>
      <c r="FB87" s="161"/>
      <c r="FC87" s="161"/>
      <c r="FD87" s="161"/>
      <c r="FE87" s="161"/>
      <c r="FF87" s="161"/>
      <c r="FG87" s="161"/>
      <c r="FH87" s="161"/>
      <c r="FI87" s="161"/>
      <c r="FJ87" s="161"/>
      <c r="FK87" s="161"/>
      <c r="FL87" s="161"/>
      <c r="FM87" s="161"/>
      <c r="FN87" s="161"/>
      <c r="FO87" s="161"/>
      <c r="FP87" s="161"/>
      <c r="FQ87" s="161"/>
      <c r="FR87" s="161"/>
      <c r="FS87" s="161"/>
      <c r="FT87" s="161"/>
      <c r="FU87" s="161"/>
      <c r="FV87" s="161"/>
      <c r="FW87" s="161"/>
      <c r="FX87" s="161"/>
      <c r="FY87" s="161"/>
      <c r="FZ87" s="161"/>
      <c r="GA87" s="161"/>
      <c r="GB87" s="161"/>
      <c r="GC87" s="161"/>
      <c r="GD87" s="161"/>
      <c r="GE87" s="161"/>
      <c r="GF87" s="161"/>
      <c r="GG87" s="161"/>
      <c r="GH87" s="161"/>
      <c r="GI87" s="161"/>
      <c r="GJ87" s="161"/>
      <c r="GK87" s="161"/>
      <c r="GL87" s="161"/>
      <c r="GM87" s="161"/>
      <c r="GN87" s="161"/>
      <c r="GO87" s="161"/>
      <c r="GP87" s="161"/>
      <c r="GQ87" s="161"/>
      <c r="GR87" s="161"/>
      <c r="GS87" s="161"/>
      <c r="GT87" s="161"/>
      <c r="GU87" s="161"/>
      <c r="GV87" s="161"/>
      <c r="GW87" s="161"/>
      <c r="GX87" s="161"/>
      <c r="GY87" s="161"/>
      <c r="GZ87" s="161"/>
      <c r="HA87" s="161"/>
      <c r="HB87" s="161"/>
      <c r="HC87" s="161"/>
      <c r="HD87" s="161"/>
      <c r="HE87" s="161"/>
      <c r="HF87" s="161"/>
      <c r="HG87" s="161"/>
      <c r="HH87" s="161"/>
      <c r="HI87" s="161"/>
      <c r="HJ87" s="161"/>
      <c r="HK87" s="161"/>
      <c r="HL87" s="161"/>
      <c r="HM87" s="161"/>
      <c r="HN87" s="161"/>
      <c r="HO87" s="161"/>
      <c r="HP87" s="161"/>
      <c r="HQ87" s="161"/>
      <c r="HR87" s="161"/>
      <c r="HS87" s="161"/>
      <c r="HT87" s="161"/>
      <c r="HU87" s="161"/>
      <c r="HV87" s="161"/>
      <c r="HW87" s="161"/>
      <c r="HX87" s="161"/>
      <c r="HY87" s="161"/>
      <c r="HZ87" s="161"/>
      <c r="IA87" s="161"/>
      <c r="IB87" s="161"/>
      <c r="IC87" s="161"/>
      <c r="ID87" s="161"/>
      <c r="IE87" s="161"/>
      <c r="IF87" s="161"/>
      <c r="IG87" s="161"/>
      <c r="IH87" s="161"/>
      <c r="II87" s="161"/>
      <c r="IJ87" s="161"/>
      <c r="IK87" s="161"/>
      <c r="IL87" s="161"/>
      <c r="IM87" s="161"/>
      <c r="IN87" s="161"/>
      <c r="IO87" s="161"/>
      <c r="IP87" s="161"/>
      <c r="IQ87" s="161"/>
      <c r="IR87" s="161"/>
      <c r="IS87" s="161"/>
      <c r="IT87" s="161"/>
      <c r="IU87" s="161"/>
      <c r="IV87" s="161"/>
      <c r="IW87" s="161"/>
      <c r="IX87" s="161"/>
      <c r="IY87" s="161"/>
      <c r="IZ87" s="161"/>
      <c r="JA87" s="161"/>
      <c r="JB87" s="161"/>
      <c r="JC87" s="161"/>
      <c r="JD87" s="161"/>
      <c r="JE87" s="161"/>
      <c r="JF87" s="161"/>
      <c r="JG87" s="161"/>
      <c r="JH87" s="161"/>
      <c r="JI87" s="161"/>
      <c r="JJ87" s="161"/>
      <c r="JK87" s="161"/>
      <c r="JL87" s="161"/>
      <c r="JM87" s="161"/>
      <c r="JN87" s="161"/>
      <c r="JO87" s="161"/>
      <c r="JP87" s="161"/>
      <c r="JQ87" s="161"/>
      <c r="JR87" s="161"/>
      <c r="JS87" s="161"/>
      <c r="JT87" s="161"/>
      <c r="JU87" s="161"/>
      <c r="JV87" s="161"/>
      <c r="JW87" s="161"/>
      <c r="JX87" s="161"/>
      <c r="JY87" s="161"/>
      <c r="JZ87" s="161"/>
      <c r="KA87" s="161"/>
      <c r="KB87" s="161"/>
      <c r="KC87" s="161"/>
      <c r="KD87" s="161"/>
      <c r="KE87" s="161"/>
      <c r="KF87" s="161"/>
      <c r="KG87" s="161"/>
      <c r="KH87" s="161"/>
      <c r="KI87" s="161"/>
      <c r="KJ87" s="161"/>
      <c r="KK87" s="161"/>
      <c r="KL87" s="161"/>
      <c r="KM87" s="161"/>
      <c r="KN87" s="161"/>
      <c r="KO87" s="161"/>
      <c r="KP87" s="161"/>
      <c r="KQ87" s="161"/>
      <c r="KR87" s="161"/>
      <c r="KS87" s="161"/>
      <c r="KT87" s="161"/>
      <c r="KU87" s="161"/>
      <c r="KV87" s="161"/>
      <c r="KW87" s="161"/>
      <c r="KX87" s="161"/>
      <c r="KY87" s="161"/>
      <c r="KZ87" s="161"/>
      <c r="LA87" s="161"/>
      <c r="LB87" s="161"/>
      <c r="LC87" s="161"/>
      <c r="LD87" s="161"/>
      <c r="LE87" s="161"/>
      <c r="LF87" s="161"/>
      <c r="LG87" s="161"/>
      <c r="LH87" s="161"/>
      <c r="LI87" s="161"/>
      <c r="LJ87" s="161"/>
      <c r="LK87" s="161"/>
      <c r="LL87" s="161"/>
      <c r="LM87" s="161"/>
      <c r="LN87" s="161"/>
      <c r="LO87" s="161"/>
      <c r="LP87" s="161"/>
      <c r="LQ87" s="161"/>
      <c r="LR87" s="161"/>
      <c r="LS87" s="161"/>
      <c r="LT87" s="161"/>
      <c r="LU87" s="161"/>
      <c r="LV87" s="161"/>
      <c r="LW87" s="161"/>
      <c r="LX87" s="161"/>
      <c r="LY87" s="161"/>
      <c r="LZ87" s="161"/>
      <c r="MA87" s="161"/>
      <c r="MB87" s="161"/>
      <c r="MC87" s="161"/>
      <c r="MD87" s="161"/>
      <c r="ME87" s="161"/>
      <c r="MF87" s="161"/>
      <c r="MG87" s="161"/>
      <c r="MH87" s="161"/>
      <c r="MI87" s="161"/>
      <c r="MJ87" s="161"/>
      <c r="MK87" s="161"/>
      <c r="ML87" s="161"/>
      <c r="MM87" s="161"/>
      <c r="MN87" s="161"/>
      <c r="MO87" s="161"/>
      <c r="MP87" s="161"/>
      <c r="MQ87" s="161"/>
      <c r="MR87" s="161"/>
      <c r="MS87" s="161"/>
      <c r="MT87" s="161"/>
      <c r="MU87" s="161"/>
      <c r="MV87" s="161"/>
      <c r="MW87" s="161"/>
      <c r="MX87" s="161"/>
      <c r="MY87" s="161"/>
      <c r="MZ87" s="161"/>
      <c r="NA87" s="161"/>
      <c r="NB87" s="161"/>
      <c r="NC87" s="161"/>
      <c r="ND87" s="161"/>
      <c r="NE87" s="161"/>
      <c r="NF87" s="161"/>
      <c r="NG87" s="161"/>
      <c r="NH87" s="161"/>
      <c r="NI87" s="161"/>
      <c r="NJ87" s="161"/>
      <c r="NK87" s="161"/>
      <c r="NL87" s="161"/>
      <c r="NM87" s="161"/>
      <c r="NN87" s="161"/>
      <c r="NO87" s="161"/>
      <c r="NP87" s="161"/>
      <c r="NQ87" s="161"/>
      <c r="NR87" s="161"/>
      <c r="NS87" s="161"/>
      <c r="NT87" s="161"/>
      <c r="NU87" s="161"/>
      <c r="NV87" s="161"/>
      <c r="NW87" s="161"/>
      <c r="NX87" s="161"/>
      <c r="NY87" s="161"/>
      <c r="NZ87" s="161"/>
      <c r="OA87" s="161"/>
      <c r="OB87" s="161"/>
      <c r="OC87" s="161"/>
      <c r="OD87" s="161"/>
      <c r="OE87" s="161"/>
      <c r="OF87" s="161"/>
      <c r="OG87" s="161"/>
      <c r="OH87" s="161"/>
      <c r="OI87" s="161"/>
      <c r="OJ87" s="161"/>
      <c r="OK87" s="161"/>
      <c r="OL87" s="161"/>
      <c r="OM87" s="161"/>
      <c r="ON87" s="161"/>
      <c r="OO87" s="161"/>
      <c r="OP87" s="161"/>
      <c r="OQ87" s="161"/>
      <c r="OR87" s="161"/>
      <c r="OS87" s="161"/>
      <c r="OT87" s="161"/>
      <c r="OU87" s="161"/>
      <c r="OV87" s="161"/>
      <c r="OW87" s="161"/>
      <c r="OX87" s="161"/>
      <c r="OY87" s="161"/>
      <c r="OZ87" s="161"/>
      <c r="PA87" s="161"/>
      <c r="PB87" s="161"/>
      <c r="PC87" s="161"/>
      <c r="PD87" s="161"/>
      <c r="PE87" s="161"/>
      <c r="PF87" s="161"/>
      <c r="PG87" s="161"/>
      <c r="PH87" s="161"/>
      <c r="PI87" s="161"/>
      <c r="PJ87" s="161"/>
      <c r="PK87" s="161"/>
      <c r="PL87" s="161"/>
      <c r="PM87" s="161"/>
      <c r="PN87" s="161"/>
      <c r="PO87" s="161"/>
      <c r="PP87" s="161"/>
      <c r="PQ87" s="161"/>
      <c r="PR87" s="161"/>
      <c r="PS87" s="161"/>
      <c r="PT87" s="161"/>
      <c r="PU87" s="161"/>
      <c r="PV87" s="161"/>
      <c r="PW87" s="161"/>
      <c r="PX87" s="161"/>
      <c r="PY87" s="161"/>
      <c r="PZ87" s="161"/>
      <c r="QA87" s="161"/>
      <c r="QB87" s="161"/>
      <c r="QC87" s="161"/>
      <c r="QD87" s="161"/>
      <c r="QE87" s="161"/>
      <c r="QF87" s="161"/>
      <c r="QG87" s="161"/>
      <c r="QH87" s="161"/>
      <c r="QI87" s="161"/>
      <c r="QJ87" s="161"/>
      <c r="QK87" s="161"/>
      <c r="QL87" s="161"/>
      <c r="QM87" s="161"/>
      <c r="QN87" s="161"/>
      <c r="QO87" s="161"/>
      <c r="QP87" s="161"/>
      <c r="QQ87" s="161"/>
      <c r="QR87" s="161"/>
      <c r="QS87" s="161"/>
      <c r="QT87" s="161"/>
      <c r="QU87" s="161"/>
      <c r="QV87" s="161"/>
      <c r="QW87" s="161"/>
      <c r="QX87" s="161"/>
      <c r="QY87" s="161"/>
      <c r="QZ87" s="161"/>
      <c r="RA87" s="161"/>
      <c r="RB87" s="161"/>
      <c r="RC87" s="161"/>
      <c r="RD87" s="161"/>
      <c r="RE87" s="161"/>
      <c r="RF87" s="161"/>
      <c r="RG87" s="161"/>
      <c r="RH87" s="161"/>
      <c r="RI87" s="161"/>
      <c r="RJ87" s="161"/>
      <c r="RK87" s="161"/>
      <c r="RL87" s="161"/>
      <c r="RM87" s="161"/>
      <c r="RN87" s="161"/>
      <c r="RO87" s="161"/>
      <c r="RP87" s="161"/>
      <c r="RQ87" s="161"/>
      <c r="RR87" s="161"/>
      <c r="RS87" s="161"/>
      <c r="RT87" s="161"/>
      <c r="RU87" s="161"/>
      <c r="RV87" s="161"/>
      <c r="RW87" s="161"/>
      <c r="RX87" s="161"/>
      <c r="RY87" s="161"/>
      <c r="RZ87" s="161"/>
      <c r="SA87" s="161"/>
      <c r="SB87" s="161"/>
      <c r="SC87" s="161"/>
      <c r="SD87" s="161"/>
      <c r="SE87" s="161"/>
      <c r="SF87" s="161"/>
      <c r="SG87" s="161"/>
      <c r="SH87" s="161"/>
      <c r="SI87" s="161"/>
      <c r="SJ87" s="161"/>
      <c r="SK87" s="161"/>
      <c r="SL87" s="161"/>
      <c r="SM87" s="161"/>
      <c r="SN87" s="161"/>
      <c r="SO87" s="161"/>
      <c r="SP87" s="161"/>
      <c r="SQ87" s="161"/>
      <c r="SR87" s="161"/>
      <c r="SS87" s="161"/>
      <c r="ST87" s="161"/>
      <c r="SU87" s="161"/>
      <c r="SV87" s="161"/>
      <c r="SW87" s="161"/>
      <c r="SX87" s="161"/>
      <c r="SY87" s="161"/>
      <c r="SZ87" s="161"/>
      <c r="TA87" s="161"/>
      <c r="TB87" s="161"/>
      <c r="TC87" s="161"/>
      <c r="TD87" s="161"/>
      <c r="TE87" s="161"/>
      <c r="TF87" s="161"/>
      <c r="TG87" s="161"/>
      <c r="TH87" s="161"/>
      <c r="TI87" s="161"/>
      <c r="TJ87" s="161"/>
      <c r="TK87" s="161"/>
      <c r="TL87" s="161"/>
      <c r="TM87" s="161"/>
      <c r="TN87" s="161"/>
      <c r="TO87" s="161"/>
      <c r="TP87" s="161"/>
      <c r="TQ87" s="161"/>
      <c r="TR87" s="161"/>
      <c r="TS87" s="161"/>
      <c r="TT87" s="161"/>
      <c r="TU87" s="161"/>
      <c r="TV87" s="161"/>
      <c r="TW87" s="161"/>
      <c r="TX87" s="161"/>
      <c r="TY87" s="161"/>
      <c r="TZ87" s="161"/>
      <c r="UA87" s="161"/>
      <c r="UB87" s="161"/>
      <c r="UC87" s="161"/>
      <c r="UD87" s="161"/>
      <c r="UE87" s="161"/>
      <c r="UF87" s="161"/>
      <c r="UG87" s="161"/>
      <c r="UH87" s="161"/>
      <c r="UI87" s="161"/>
      <c r="UJ87" s="161"/>
      <c r="UK87" s="161"/>
      <c r="UL87" s="161"/>
      <c r="UM87" s="161"/>
      <c r="UN87" s="161"/>
      <c r="UO87" s="161"/>
      <c r="UP87" s="161"/>
      <c r="UQ87" s="161"/>
      <c r="UR87" s="161"/>
      <c r="US87" s="161"/>
      <c r="UT87" s="161"/>
      <c r="UU87" s="161"/>
      <c r="UV87" s="161"/>
      <c r="UW87" s="161"/>
      <c r="UX87" s="161"/>
      <c r="UY87" s="161"/>
      <c r="UZ87" s="161"/>
      <c r="VA87" s="161"/>
      <c r="VB87" s="161"/>
      <c r="VC87" s="161"/>
      <c r="VD87" s="161"/>
      <c r="VE87" s="161"/>
      <c r="VF87" s="161"/>
      <c r="VG87" s="161"/>
      <c r="VH87" s="161"/>
      <c r="VI87" s="161"/>
      <c r="VJ87" s="161"/>
      <c r="VK87" s="161"/>
      <c r="VL87" s="161"/>
      <c r="VM87" s="161"/>
      <c r="VN87" s="161"/>
      <c r="VO87" s="161"/>
      <c r="VP87" s="161"/>
      <c r="VQ87" s="161"/>
      <c r="VR87" s="161"/>
      <c r="VS87" s="161"/>
      <c r="VT87" s="161"/>
      <c r="VU87" s="161"/>
      <c r="VV87" s="161"/>
      <c r="VW87" s="161"/>
      <c r="VX87" s="161"/>
      <c r="VY87" s="161"/>
      <c r="VZ87" s="161"/>
      <c r="WA87" s="161"/>
      <c r="WB87" s="161"/>
      <c r="WC87" s="161"/>
      <c r="WD87" s="161"/>
      <c r="WE87" s="161"/>
      <c r="WF87" s="161"/>
      <c r="WG87" s="161"/>
      <c r="WH87" s="161"/>
      <c r="WI87" s="161"/>
      <c r="WJ87" s="161"/>
      <c r="WK87" s="161"/>
      <c r="WL87" s="161"/>
      <c r="WM87" s="161"/>
      <c r="WN87" s="161"/>
      <c r="WO87" s="161"/>
      <c r="WP87" s="161"/>
      <c r="WQ87" s="161"/>
      <c r="WR87" s="161"/>
      <c r="WS87" s="161"/>
      <c r="WT87" s="161"/>
      <c r="WU87" s="161"/>
      <c r="WV87" s="161"/>
      <c r="WW87" s="161"/>
      <c r="WX87" s="161"/>
      <c r="WY87" s="161"/>
      <c r="WZ87" s="161"/>
      <c r="XA87" s="161"/>
      <c r="XB87" s="161"/>
      <c r="XC87" s="161"/>
      <c r="XD87" s="161"/>
      <c r="XE87" s="161"/>
      <c r="XF87" s="161"/>
      <c r="XG87" s="161"/>
      <c r="XH87" s="161"/>
      <c r="XI87" s="161"/>
      <c r="XJ87" s="161"/>
      <c r="XK87" s="161"/>
      <c r="XL87" s="161"/>
      <c r="XM87" s="161"/>
      <c r="XN87" s="161"/>
      <c r="XO87" s="161"/>
      <c r="XP87" s="161"/>
      <c r="XQ87" s="161"/>
      <c r="XR87" s="161"/>
      <c r="XS87" s="161"/>
      <c r="XT87" s="161"/>
      <c r="XU87" s="161"/>
      <c r="XV87" s="161"/>
      <c r="XW87" s="161"/>
      <c r="XX87" s="161"/>
      <c r="XY87" s="161"/>
      <c r="XZ87" s="161"/>
      <c r="YA87" s="161"/>
      <c r="YB87" s="161"/>
      <c r="YC87" s="161"/>
      <c r="YD87" s="161"/>
      <c r="YE87" s="161"/>
      <c r="YF87" s="161"/>
      <c r="YG87" s="161"/>
      <c r="YH87" s="161"/>
      <c r="YI87" s="161"/>
      <c r="YJ87" s="161"/>
      <c r="YK87" s="161"/>
      <c r="YL87" s="161"/>
      <c r="YM87" s="161"/>
      <c r="YN87" s="161"/>
      <c r="YO87" s="161"/>
      <c r="YP87" s="161"/>
      <c r="YQ87" s="161"/>
      <c r="YR87" s="161"/>
      <c r="YS87" s="161"/>
      <c r="YT87" s="161"/>
      <c r="YU87" s="161"/>
      <c r="YV87" s="161"/>
      <c r="YW87" s="161"/>
      <c r="YX87" s="161"/>
      <c r="YY87" s="161"/>
      <c r="YZ87" s="161"/>
      <c r="ZA87" s="161"/>
      <c r="ZB87" s="161"/>
      <c r="ZC87" s="161"/>
      <c r="ZD87" s="161"/>
      <c r="ZE87" s="161"/>
      <c r="ZF87" s="161"/>
      <c r="ZG87" s="161"/>
      <c r="ZH87" s="161"/>
      <c r="ZI87" s="161"/>
      <c r="ZJ87" s="161"/>
      <c r="ZK87" s="161"/>
      <c r="ZL87" s="161"/>
      <c r="ZM87" s="161"/>
      <c r="ZN87" s="161"/>
      <c r="ZO87" s="161"/>
      <c r="ZP87" s="161"/>
      <c r="ZQ87" s="161"/>
      <c r="ZR87" s="161"/>
      <c r="ZS87" s="161"/>
      <c r="ZT87" s="161"/>
      <c r="ZU87" s="161"/>
      <c r="ZV87" s="161"/>
      <c r="ZW87" s="161"/>
      <c r="ZX87" s="161"/>
      <c r="ZY87" s="161"/>
      <c r="ZZ87" s="161"/>
      <c r="AAA87" s="161"/>
      <c r="AAB87" s="161"/>
      <c r="AAC87" s="161"/>
      <c r="AAD87" s="161"/>
      <c r="AAE87" s="161"/>
      <c r="AAF87" s="161"/>
      <c r="AAG87" s="161"/>
      <c r="AAH87" s="161"/>
      <c r="AAI87" s="161"/>
      <c r="AAJ87" s="161"/>
      <c r="AAK87" s="161"/>
      <c r="AAL87" s="161"/>
      <c r="AAM87" s="161"/>
      <c r="AAN87" s="161"/>
      <c r="AAO87" s="161"/>
      <c r="AAP87" s="161"/>
      <c r="AAQ87" s="161"/>
      <c r="AAR87" s="161"/>
      <c r="AAS87" s="161"/>
      <c r="AAT87" s="161"/>
      <c r="AAU87" s="161"/>
      <c r="AAV87" s="161"/>
      <c r="AAW87" s="161"/>
      <c r="AAX87" s="161"/>
      <c r="AAY87" s="161"/>
      <c r="AAZ87" s="161"/>
      <c r="ABA87" s="161"/>
      <c r="ABB87" s="161"/>
      <c r="ABC87" s="161"/>
      <c r="ABD87" s="161"/>
      <c r="ABE87" s="161"/>
      <c r="ABF87" s="161"/>
      <c r="ABG87" s="161"/>
      <c r="ABH87" s="161"/>
      <c r="ABI87" s="161"/>
      <c r="ABJ87" s="161"/>
      <c r="ABK87" s="161"/>
      <c r="ABL87" s="161"/>
      <c r="ABM87" s="161"/>
      <c r="ABN87" s="161"/>
      <c r="ABO87" s="161"/>
      <c r="ABP87" s="161"/>
      <c r="ABQ87" s="161"/>
      <c r="ABR87" s="161"/>
      <c r="ABS87" s="161"/>
      <c r="ABT87" s="161"/>
      <c r="ABU87" s="161"/>
      <c r="ABV87" s="161"/>
      <c r="ABW87" s="161"/>
      <c r="ABX87" s="161"/>
      <c r="ABY87" s="161"/>
      <c r="ABZ87" s="161"/>
      <c r="ACA87" s="161"/>
      <c r="ACB87" s="161"/>
      <c r="ACC87" s="161"/>
      <c r="ACD87" s="161"/>
      <c r="ACE87" s="161"/>
      <c r="ACF87" s="161"/>
      <c r="ACG87" s="161"/>
      <c r="ACH87" s="161"/>
      <c r="ACI87" s="161"/>
      <c r="ACJ87" s="161"/>
      <c r="ACK87" s="161"/>
      <c r="ACL87" s="161"/>
      <c r="ACM87" s="161"/>
      <c r="ACN87" s="161"/>
      <c r="ACO87" s="161"/>
      <c r="ACP87" s="161"/>
      <c r="ACQ87" s="161"/>
      <c r="ACR87" s="161"/>
      <c r="ACS87" s="161"/>
      <c r="ACT87" s="161"/>
      <c r="ACU87" s="161"/>
      <c r="ACV87" s="161"/>
      <c r="ACW87" s="161"/>
      <c r="ACX87" s="161"/>
      <c r="ACY87" s="161"/>
      <c r="ACZ87" s="161"/>
      <c r="ADA87" s="161"/>
      <c r="ADB87" s="161"/>
      <c r="ADC87" s="161"/>
      <c r="ADD87" s="161"/>
      <c r="ADE87" s="161"/>
      <c r="ADF87" s="161"/>
      <c r="ADG87" s="161"/>
      <c r="ADH87" s="161"/>
      <c r="ADI87" s="161"/>
      <c r="ADJ87" s="161"/>
      <c r="ADK87" s="161"/>
      <c r="ADL87" s="161"/>
      <c r="ADM87" s="161"/>
      <c r="ADN87" s="161"/>
      <c r="ADO87" s="161"/>
      <c r="ADP87" s="161"/>
      <c r="ADQ87" s="161"/>
      <c r="ADR87" s="161"/>
      <c r="ADS87" s="161"/>
      <c r="ADT87" s="161"/>
      <c r="ADU87" s="161"/>
      <c r="ADV87" s="161"/>
      <c r="ADW87" s="161"/>
      <c r="ADX87" s="161"/>
      <c r="ADY87" s="161"/>
      <c r="ADZ87" s="161"/>
      <c r="AEA87" s="161"/>
      <c r="AEB87" s="161"/>
      <c r="AEC87" s="161"/>
      <c r="AED87" s="161"/>
      <c r="AEE87" s="161"/>
      <c r="AEF87" s="161"/>
      <c r="AEG87" s="161"/>
      <c r="AEH87" s="161"/>
      <c r="AEI87" s="161"/>
      <c r="AEJ87" s="161"/>
      <c r="AEK87" s="161"/>
      <c r="AEL87" s="161"/>
      <c r="AEM87" s="161"/>
      <c r="AEN87" s="161"/>
      <c r="AEO87" s="161"/>
      <c r="AEP87" s="161"/>
      <c r="AEQ87" s="161"/>
      <c r="AER87" s="161"/>
      <c r="AES87" s="161"/>
      <c r="AET87" s="161"/>
      <c r="AEU87" s="161"/>
      <c r="AEV87" s="161"/>
      <c r="AEW87" s="161"/>
      <c r="AEX87" s="161"/>
      <c r="AEY87" s="161"/>
      <c r="AEZ87" s="161"/>
      <c r="AFA87" s="161"/>
      <c r="AFB87" s="161"/>
      <c r="AFC87" s="161"/>
      <c r="AFD87" s="161"/>
      <c r="AFE87" s="161"/>
      <c r="AFF87" s="161"/>
      <c r="AFG87" s="161"/>
      <c r="AFH87" s="161"/>
      <c r="AFI87" s="161"/>
      <c r="AFJ87" s="161"/>
      <c r="AFK87" s="161"/>
      <c r="AFL87" s="161"/>
      <c r="AFM87" s="161"/>
      <c r="AFN87" s="161"/>
      <c r="AFO87" s="161"/>
      <c r="AFP87" s="161"/>
      <c r="AFQ87" s="161"/>
      <c r="AFR87" s="161"/>
      <c r="AFS87" s="161"/>
      <c r="AFT87" s="161"/>
      <c r="AFU87" s="161"/>
      <c r="AFV87" s="161"/>
      <c r="AFW87" s="161"/>
      <c r="AFX87" s="161"/>
      <c r="AFY87" s="161"/>
      <c r="AFZ87" s="161"/>
      <c r="AGA87" s="161"/>
      <c r="AGB87" s="161"/>
      <c r="AGC87" s="161"/>
      <c r="AGD87" s="161"/>
      <c r="AGE87" s="161"/>
      <c r="AGF87" s="161"/>
      <c r="AGG87" s="161"/>
      <c r="AGH87" s="161"/>
      <c r="AGI87" s="161"/>
      <c r="AGJ87" s="161"/>
      <c r="AGK87" s="161"/>
      <c r="AGL87" s="161"/>
      <c r="AGM87" s="161"/>
      <c r="AGN87" s="161"/>
      <c r="AGO87" s="161"/>
      <c r="AGP87" s="161"/>
      <c r="AGQ87" s="161"/>
      <c r="AGR87" s="161"/>
      <c r="AGS87" s="161"/>
      <c r="AGT87" s="161"/>
      <c r="AGU87" s="161"/>
      <c r="AGV87" s="161"/>
      <c r="AGW87" s="161"/>
      <c r="AGX87" s="161"/>
      <c r="AGY87" s="161"/>
      <c r="AGZ87" s="161"/>
      <c r="AHA87" s="161"/>
      <c r="AHB87" s="161"/>
      <c r="AHC87" s="161"/>
      <c r="AHD87" s="161"/>
      <c r="AHE87" s="161"/>
      <c r="AHF87" s="161"/>
      <c r="AHG87" s="161"/>
      <c r="AHH87" s="161"/>
      <c r="AHI87" s="161"/>
      <c r="AHJ87" s="161"/>
      <c r="AHK87" s="161"/>
      <c r="AHL87" s="161"/>
      <c r="AHM87" s="161"/>
      <c r="AHN87" s="161"/>
      <c r="AHO87" s="161"/>
      <c r="AHP87" s="161"/>
      <c r="AHQ87" s="161"/>
      <c r="AHR87" s="161"/>
      <c r="AHS87" s="161"/>
      <c r="AHT87" s="161"/>
      <c r="AHU87" s="161"/>
      <c r="AHV87" s="161"/>
      <c r="AHW87" s="161"/>
      <c r="AHX87" s="161"/>
      <c r="AHY87" s="161"/>
      <c r="AHZ87" s="161"/>
      <c r="AIA87" s="161"/>
      <c r="AIB87" s="161"/>
      <c r="AIC87" s="161"/>
      <c r="AID87" s="161"/>
      <c r="AIE87" s="161"/>
      <c r="AIF87" s="161"/>
      <c r="AIG87" s="161"/>
      <c r="AIH87" s="161"/>
      <c r="AII87" s="161"/>
      <c r="AIJ87" s="161"/>
      <c r="AIK87" s="161"/>
      <c r="AIL87" s="161"/>
      <c r="AIM87" s="161"/>
      <c r="AIN87" s="161"/>
      <c r="AIO87" s="161"/>
      <c r="AIP87" s="161"/>
      <c r="AIQ87" s="161"/>
      <c r="AIR87" s="161"/>
      <c r="AIS87" s="161"/>
      <c r="AIT87" s="161"/>
      <c r="AIU87" s="161"/>
      <c r="AIV87" s="161"/>
      <c r="AIW87" s="161"/>
      <c r="AIX87" s="161"/>
      <c r="AIY87" s="161"/>
      <c r="AIZ87" s="161"/>
      <c r="AJA87" s="161"/>
      <c r="AJB87" s="161"/>
      <c r="AJC87" s="161"/>
      <c r="AJD87" s="161"/>
      <c r="AJE87" s="161"/>
      <c r="AJF87" s="161"/>
      <c r="AJG87" s="161"/>
      <c r="AJH87" s="161"/>
      <c r="AJI87" s="161"/>
      <c r="AJJ87" s="161"/>
      <c r="AJK87" s="161"/>
      <c r="AJL87" s="161"/>
      <c r="AJM87" s="161"/>
      <c r="AJN87" s="161"/>
      <c r="AJO87" s="161"/>
      <c r="AJP87" s="161"/>
      <c r="AJQ87" s="161"/>
      <c r="AJR87" s="161"/>
      <c r="AJS87" s="161"/>
      <c r="AJT87" s="161"/>
      <c r="AJU87" s="161"/>
      <c r="AJV87" s="161"/>
      <c r="AJW87" s="161"/>
      <c r="AJX87" s="161"/>
      <c r="AJY87" s="161"/>
      <c r="AJZ87" s="161"/>
      <c r="AKA87" s="161"/>
      <c r="AKB87" s="161"/>
      <c r="AKC87" s="161"/>
      <c r="AKD87" s="161"/>
      <c r="AKE87" s="161"/>
      <c r="AKF87" s="161"/>
      <c r="AKG87" s="161"/>
      <c r="AKH87" s="161"/>
      <c r="AKI87" s="161"/>
      <c r="AKJ87" s="161"/>
      <c r="AKK87" s="161"/>
      <c r="AKL87" s="161"/>
      <c r="AKM87" s="161"/>
      <c r="AKN87" s="161"/>
      <c r="AKO87" s="161"/>
      <c r="AKP87" s="161"/>
      <c r="AKQ87" s="161"/>
      <c r="AKR87" s="161"/>
      <c r="AKS87" s="161"/>
      <c r="AKT87" s="161"/>
      <c r="AKU87" s="161"/>
      <c r="AKV87" s="161"/>
      <c r="AKW87" s="161"/>
      <c r="AKX87" s="161"/>
      <c r="AKY87" s="161"/>
      <c r="AKZ87" s="161"/>
      <c r="ALA87" s="161"/>
      <c r="ALB87" s="161"/>
      <c r="ALC87" s="161"/>
      <c r="ALD87" s="161"/>
      <c r="ALE87" s="161"/>
      <c r="ALF87" s="161"/>
      <c r="ALG87" s="161"/>
      <c r="ALH87" s="161"/>
      <c r="ALI87" s="161"/>
      <c r="ALJ87" s="161"/>
      <c r="ALK87" s="161"/>
      <c r="ALL87" s="161"/>
      <c r="ALM87" s="161"/>
      <c r="ALN87" s="161"/>
      <c r="ALO87" s="161"/>
      <c r="ALP87" s="161"/>
      <c r="ALQ87" s="161"/>
      <c r="ALR87" s="161"/>
      <c r="ALS87" s="161"/>
      <c r="ALT87" s="161"/>
      <c r="ALU87" s="161"/>
      <c r="ALV87" s="161"/>
      <c r="ALW87" s="161"/>
      <c r="ALX87" s="161"/>
      <c r="ALY87" s="161"/>
      <c r="ALZ87" s="161"/>
      <c r="AMA87" s="161"/>
      <c r="AMB87" s="161"/>
      <c r="AMC87" s="161"/>
      <c r="AMD87" s="161"/>
      <c r="AME87" s="161"/>
      <c r="AMF87" s="161"/>
      <c r="AMG87" s="161"/>
      <c r="AMH87" s="161"/>
      <c r="AMI87" s="161"/>
    </row>
    <row r="88" spans="1:2686" s="163" customFormat="1" x14ac:dyDescent="0.25">
      <c r="A88" s="16" t="s">
        <v>124</v>
      </c>
      <c r="B88" s="14" t="s">
        <v>183</v>
      </c>
      <c r="C88" s="14" t="s">
        <v>182</v>
      </c>
      <c r="D88" s="139">
        <v>6105</v>
      </c>
      <c r="E88" s="139" t="s">
        <v>1280</v>
      </c>
      <c r="F88" s="139" t="s">
        <v>1262</v>
      </c>
      <c r="G88" s="14" t="s">
        <v>1045</v>
      </c>
      <c r="H88" s="160" t="s">
        <v>1046</v>
      </c>
      <c r="I88" s="14" t="s">
        <v>1536</v>
      </c>
      <c r="J88" s="160" t="s">
        <v>1537</v>
      </c>
      <c r="K88" s="14"/>
      <c r="L88" s="14"/>
      <c r="M88" s="14"/>
      <c r="N88" s="14"/>
      <c r="O88" s="14"/>
      <c r="P88" s="14" t="s">
        <v>29</v>
      </c>
      <c r="Q88" s="14"/>
      <c r="R88" s="14"/>
      <c r="S88" s="14" t="s">
        <v>29</v>
      </c>
      <c r="T88" s="14" t="s">
        <v>29</v>
      </c>
      <c r="U88" s="14"/>
      <c r="V88" s="14"/>
      <c r="W88" s="14"/>
      <c r="X88" s="14" t="s">
        <v>29</v>
      </c>
      <c r="Y88" s="14" t="s">
        <v>29</v>
      </c>
      <c r="Z88" s="14" t="s">
        <v>29</v>
      </c>
      <c r="AA88" s="161"/>
      <c r="AB88" s="161"/>
      <c r="AC88" s="161"/>
      <c r="AD88" s="161"/>
      <c r="AE88" s="161"/>
      <c r="AF88" s="161"/>
      <c r="AG88" s="161"/>
      <c r="AH88" s="161"/>
      <c r="AI88" s="161"/>
      <c r="AJ88" s="161"/>
      <c r="AK88" s="161"/>
      <c r="AL88" s="161"/>
      <c r="AM88" s="161"/>
      <c r="AN88" s="161"/>
      <c r="AO88" s="161"/>
      <c r="AP88" s="161"/>
      <c r="AQ88" s="161"/>
      <c r="AR88" s="161"/>
      <c r="AS88" s="161"/>
      <c r="AT88" s="161"/>
      <c r="AU88" s="161"/>
      <c r="AV88" s="161"/>
      <c r="AW88" s="161"/>
      <c r="AX88" s="161"/>
      <c r="AY88" s="161"/>
      <c r="AZ88" s="161"/>
      <c r="BA88" s="161"/>
      <c r="BB88" s="161"/>
      <c r="BC88" s="161"/>
      <c r="BD88" s="161"/>
      <c r="BE88" s="161"/>
      <c r="BF88" s="161"/>
      <c r="BG88" s="161"/>
      <c r="BH88" s="161"/>
      <c r="BI88" s="161"/>
      <c r="BJ88" s="161"/>
      <c r="BK88" s="161"/>
      <c r="BL88" s="161"/>
      <c r="BM88" s="161"/>
      <c r="BN88" s="161"/>
      <c r="BO88" s="161"/>
      <c r="BP88" s="161"/>
      <c r="BQ88" s="161"/>
      <c r="BR88" s="161"/>
      <c r="BS88" s="161"/>
      <c r="BT88" s="161"/>
      <c r="BU88" s="161"/>
      <c r="BV88" s="161"/>
      <c r="BW88" s="161"/>
      <c r="BX88" s="161"/>
      <c r="BY88" s="161"/>
      <c r="BZ88" s="161"/>
      <c r="CA88" s="161"/>
      <c r="CB88" s="161"/>
      <c r="CC88" s="161"/>
      <c r="CD88" s="161"/>
      <c r="CE88" s="161"/>
      <c r="CF88" s="161"/>
      <c r="CG88" s="161"/>
      <c r="CH88" s="161"/>
      <c r="CI88" s="161"/>
      <c r="CJ88" s="161"/>
      <c r="CK88" s="161"/>
      <c r="CL88" s="161"/>
      <c r="CM88" s="161"/>
      <c r="CN88" s="161"/>
      <c r="CO88" s="161"/>
      <c r="CP88" s="161"/>
      <c r="CQ88" s="161"/>
      <c r="CR88" s="161"/>
      <c r="CS88" s="161"/>
      <c r="CT88" s="161"/>
      <c r="CU88" s="161"/>
      <c r="CV88" s="161"/>
      <c r="CW88" s="161"/>
      <c r="CX88" s="161"/>
      <c r="CY88" s="161"/>
      <c r="CZ88" s="161"/>
      <c r="DA88" s="161"/>
      <c r="DB88" s="161"/>
      <c r="DC88" s="161"/>
      <c r="DD88" s="161"/>
      <c r="DE88" s="161"/>
      <c r="DF88" s="161"/>
      <c r="DG88" s="161"/>
      <c r="DH88" s="161"/>
      <c r="DI88" s="161"/>
      <c r="DJ88" s="161"/>
      <c r="DK88" s="161"/>
      <c r="DL88" s="161"/>
      <c r="DM88" s="161"/>
      <c r="DN88" s="161"/>
      <c r="DO88" s="161"/>
      <c r="DP88" s="161"/>
      <c r="DQ88" s="161"/>
      <c r="DR88" s="161"/>
      <c r="DS88" s="161"/>
      <c r="DT88" s="161"/>
      <c r="DU88" s="161"/>
      <c r="DV88" s="161"/>
      <c r="DW88" s="161"/>
      <c r="DX88" s="161"/>
      <c r="DY88" s="161"/>
      <c r="DZ88" s="161"/>
      <c r="EA88" s="161"/>
      <c r="EB88" s="161"/>
      <c r="EC88" s="161"/>
      <c r="ED88" s="161"/>
      <c r="EE88" s="161"/>
      <c r="EF88" s="161"/>
      <c r="EG88" s="161"/>
      <c r="EH88" s="161"/>
      <c r="EI88" s="161"/>
      <c r="EJ88" s="161"/>
      <c r="EK88" s="161"/>
      <c r="EL88" s="161"/>
      <c r="EM88" s="161"/>
      <c r="EN88" s="161"/>
      <c r="EO88" s="161"/>
      <c r="EP88" s="161"/>
      <c r="EQ88" s="161"/>
      <c r="ER88" s="161"/>
      <c r="ES88" s="161"/>
      <c r="ET88" s="161"/>
      <c r="EU88" s="161"/>
      <c r="EV88" s="161"/>
      <c r="EW88" s="161"/>
      <c r="EX88" s="161"/>
      <c r="EY88" s="161"/>
      <c r="EZ88" s="161"/>
      <c r="FA88" s="161"/>
      <c r="FB88" s="161"/>
      <c r="FC88" s="161"/>
      <c r="FD88" s="161"/>
      <c r="FE88" s="161"/>
      <c r="FF88" s="161"/>
      <c r="FG88" s="161"/>
      <c r="FH88" s="161"/>
      <c r="FI88" s="161"/>
      <c r="FJ88" s="161"/>
      <c r="FK88" s="161"/>
      <c r="FL88" s="161"/>
      <c r="FM88" s="161"/>
      <c r="FN88" s="161"/>
      <c r="FO88" s="161"/>
      <c r="FP88" s="161"/>
      <c r="FQ88" s="161"/>
      <c r="FR88" s="161"/>
      <c r="FS88" s="161"/>
      <c r="FT88" s="161"/>
      <c r="FU88" s="161"/>
      <c r="FV88" s="161"/>
      <c r="FW88" s="161"/>
      <c r="FX88" s="161"/>
      <c r="FY88" s="161"/>
      <c r="FZ88" s="161"/>
      <c r="GA88" s="161"/>
      <c r="GB88" s="161"/>
      <c r="GC88" s="161"/>
      <c r="GD88" s="161"/>
      <c r="GE88" s="161"/>
      <c r="GF88" s="161"/>
      <c r="GG88" s="161"/>
      <c r="GH88" s="161"/>
      <c r="GI88" s="161"/>
      <c r="GJ88" s="161"/>
      <c r="GK88" s="161"/>
      <c r="GL88" s="161"/>
      <c r="GM88" s="161"/>
      <c r="GN88" s="161"/>
      <c r="GO88" s="161"/>
      <c r="GP88" s="161"/>
      <c r="GQ88" s="161"/>
      <c r="GR88" s="161"/>
      <c r="GS88" s="161"/>
      <c r="GT88" s="161"/>
      <c r="GU88" s="161"/>
      <c r="GV88" s="161"/>
      <c r="GW88" s="161"/>
      <c r="GX88" s="161"/>
      <c r="GY88" s="161"/>
      <c r="GZ88" s="161"/>
      <c r="HA88" s="161"/>
      <c r="HB88" s="161"/>
      <c r="HC88" s="161"/>
      <c r="HD88" s="161"/>
      <c r="HE88" s="161"/>
      <c r="HF88" s="161"/>
      <c r="HG88" s="161"/>
      <c r="HH88" s="161"/>
      <c r="HI88" s="161"/>
      <c r="HJ88" s="161"/>
      <c r="HK88" s="161"/>
      <c r="HL88" s="161"/>
      <c r="HM88" s="161"/>
      <c r="HN88" s="161"/>
      <c r="HO88" s="161"/>
      <c r="HP88" s="161"/>
      <c r="HQ88" s="161"/>
      <c r="HR88" s="161"/>
      <c r="HS88" s="161"/>
      <c r="HT88" s="161"/>
      <c r="HU88" s="161"/>
      <c r="HV88" s="161"/>
      <c r="HW88" s="161"/>
      <c r="HX88" s="161"/>
      <c r="HY88" s="161"/>
      <c r="HZ88" s="161"/>
      <c r="IA88" s="161"/>
      <c r="IB88" s="161"/>
      <c r="IC88" s="161"/>
      <c r="ID88" s="161"/>
      <c r="IE88" s="161"/>
      <c r="IF88" s="161"/>
      <c r="IG88" s="161"/>
      <c r="IH88" s="161"/>
      <c r="II88" s="161"/>
      <c r="IJ88" s="161"/>
      <c r="IK88" s="161"/>
      <c r="IL88" s="161"/>
      <c r="IM88" s="161"/>
      <c r="IN88" s="161"/>
      <c r="IO88" s="161"/>
      <c r="IP88" s="161"/>
      <c r="IQ88" s="161"/>
      <c r="IR88" s="161"/>
      <c r="IS88" s="161"/>
      <c r="IT88" s="161"/>
      <c r="IU88" s="161"/>
      <c r="IV88" s="161"/>
      <c r="IW88" s="161"/>
      <c r="IX88" s="161"/>
      <c r="IY88" s="161"/>
      <c r="IZ88" s="161"/>
      <c r="JA88" s="161"/>
      <c r="JB88" s="161"/>
      <c r="JC88" s="161"/>
      <c r="JD88" s="161"/>
      <c r="JE88" s="161"/>
      <c r="JF88" s="161"/>
      <c r="JG88" s="161"/>
      <c r="JH88" s="161"/>
      <c r="JI88" s="161"/>
      <c r="JJ88" s="161"/>
      <c r="JK88" s="161"/>
      <c r="JL88" s="161"/>
      <c r="JM88" s="161"/>
      <c r="JN88" s="161"/>
      <c r="JO88" s="161"/>
      <c r="JP88" s="161"/>
      <c r="JQ88" s="161"/>
      <c r="JR88" s="161"/>
      <c r="JS88" s="161"/>
      <c r="JT88" s="161"/>
      <c r="JU88" s="161"/>
      <c r="JV88" s="161"/>
      <c r="JW88" s="161"/>
      <c r="JX88" s="161"/>
      <c r="JY88" s="161"/>
      <c r="JZ88" s="161"/>
      <c r="KA88" s="161"/>
      <c r="KB88" s="161"/>
      <c r="KC88" s="161"/>
      <c r="KD88" s="161"/>
      <c r="KE88" s="161"/>
      <c r="KF88" s="161"/>
      <c r="KG88" s="161"/>
      <c r="KH88" s="161"/>
      <c r="KI88" s="161"/>
      <c r="KJ88" s="161"/>
      <c r="KK88" s="161"/>
      <c r="KL88" s="161"/>
      <c r="KM88" s="161"/>
      <c r="KN88" s="161"/>
      <c r="KO88" s="161"/>
      <c r="KP88" s="161"/>
      <c r="KQ88" s="161"/>
      <c r="KR88" s="161"/>
      <c r="KS88" s="161"/>
      <c r="KT88" s="161"/>
      <c r="KU88" s="161"/>
      <c r="KV88" s="161"/>
      <c r="KW88" s="161"/>
      <c r="KX88" s="161"/>
      <c r="KY88" s="161"/>
      <c r="KZ88" s="161"/>
      <c r="LA88" s="161"/>
      <c r="LB88" s="161"/>
      <c r="LC88" s="161"/>
      <c r="LD88" s="161"/>
      <c r="LE88" s="161"/>
      <c r="LF88" s="161"/>
      <c r="LG88" s="161"/>
      <c r="LH88" s="161"/>
      <c r="LI88" s="161"/>
      <c r="LJ88" s="161"/>
      <c r="LK88" s="161"/>
      <c r="LL88" s="161"/>
      <c r="LM88" s="161"/>
      <c r="LN88" s="161"/>
      <c r="LO88" s="161"/>
      <c r="LP88" s="161"/>
      <c r="LQ88" s="161"/>
      <c r="LR88" s="161"/>
      <c r="LS88" s="161"/>
      <c r="LT88" s="161"/>
      <c r="LU88" s="161"/>
      <c r="LV88" s="161"/>
      <c r="LW88" s="161"/>
      <c r="LX88" s="161"/>
      <c r="LY88" s="161"/>
      <c r="LZ88" s="161"/>
      <c r="MA88" s="161"/>
      <c r="MB88" s="161"/>
      <c r="MC88" s="161"/>
      <c r="MD88" s="161"/>
      <c r="ME88" s="161"/>
      <c r="MF88" s="161"/>
      <c r="MG88" s="161"/>
      <c r="MH88" s="161"/>
      <c r="MI88" s="161"/>
      <c r="MJ88" s="161"/>
      <c r="MK88" s="161"/>
      <c r="ML88" s="161"/>
      <c r="MM88" s="161"/>
      <c r="MN88" s="161"/>
      <c r="MO88" s="161"/>
      <c r="MP88" s="161"/>
      <c r="MQ88" s="161"/>
      <c r="MR88" s="161"/>
      <c r="MS88" s="161"/>
      <c r="MT88" s="161"/>
      <c r="MU88" s="161"/>
      <c r="MV88" s="161"/>
      <c r="MW88" s="161"/>
      <c r="MX88" s="161"/>
      <c r="MY88" s="161"/>
      <c r="MZ88" s="161"/>
      <c r="NA88" s="161"/>
      <c r="NB88" s="161"/>
      <c r="NC88" s="161"/>
      <c r="ND88" s="161"/>
      <c r="NE88" s="161"/>
      <c r="NF88" s="161"/>
      <c r="NG88" s="161"/>
      <c r="NH88" s="161"/>
      <c r="NI88" s="161"/>
      <c r="NJ88" s="161"/>
      <c r="NK88" s="161"/>
      <c r="NL88" s="161"/>
      <c r="NM88" s="161"/>
      <c r="NN88" s="161"/>
      <c r="NO88" s="161"/>
      <c r="NP88" s="161"/>
      <c r="NQ88" s="161"/>
      <c r="NR88" s="161"/>
      <c r="NS88" s="161"/>
      <c r="NT88" s="161"/>
      <c r="NU88" s="161"/>
      <c r="NV88" s="161"/>
      <c r="NW88" s="161"/>
      <c r="NX88" s="161"/>
      <c r="NY88" s="161"/>
      <c r="NZ88" s="161"/>
      <c r="OA88" s="161"/>
      <c r="OB88" s="161"/>
      <c r="OC88" s="161"/>
      <c r="OD88" s="161"/>
      <c r="OE88" s="161"/>
      <c r="OF88" s="161"/>
      <c r="OG88" s="161"/>
      <c r="OH88" s="161"/>
      <c r="OI88" s="161"/>
      <c r="OJ88" s="161"/>
      <c r="OK88" s="161"/>
      <c r="OL88" s="161"/>
      <c r="OM88" s="161"/>
      <c r="ON88" s="161"/>
      <c r="OO88" s="161"/>
      <c r="OP88" s="161"/>
      <c r="OQ88" s="161"/>
      <c r="OR88" s="161"/>
      <c r="OS88" s="161"/>
      <c r="OT88" s="161"/>
      <c r="OU88" s="161"/>
      <c r="OV88" s="161"/>
      <c r="OW88" s="161"/>
      <c r="OX88" s="161"/>
      <c r="OY88" s="161"/>
      <c r="OZ88" s="161"/>
      <c r="PA88" s="161"/>
      <c r="PB88" s="161"/>
      <c r="PC88" s="161"/>
      <c r="PD88" s="161"/>
      <c r="PE88" s="161"/>
      <c r="PF88" s="161"/>
      <c r="PG88" s="161"/>
      <c r="PH88" s="161"/>
      <c r="PI88" s="161"/>
      <c r="PJ88" s="161"/>
      <c r="PK88" s="161"/>
      <c r="PL88" s="161"/>
      <c r="PM88" s="161"/>
      <c r="PN88" s="161"/>
      <c r="PO88" s="161"/>
      <c r="PP88" s="161"/>
      <c r="PQ88" s="161"/>
      <c r="PR88" s="161"/>
      <c r="PS88" s="161"/>
      <c r="PT88" s="161"/>
      <c r="PU88" s="161"/>
      <c r="PV88" s="161"/>
      <c r="PW88" s="161"/>
      <c r="PX88" s="161"/>
      <c r="PY88" s="161"/>
      <c r="PZ88" s="161"/>
      <c r="QA88" s="161"/>
      <c r="QB88" s="161"/>
      <c r="QC88" s="161"/>
      <c r="QD88" s="161"/>
      <c r="QE88" s="161"/>
      <c r="QF88" s="161"/>
      <c r="QG88" s="161"/>
      <c r="QH88" s="161"/>
      <c r="QI88" s="161"/>
      <c r="QJ88" s="161"/>
      <c r="QK88" s="161"/>
      <c r="QL88" s="161"/>
      <c r="QM88" s="161"/>
      <c r="QN88" s="161"/>
      <c r="QO88" s="161"/>
      <c r="QP88" s="161"/>
      <c r="QQ88" s="161"/>
      <c r="QR88" s="161"/>
      <c r="QS88" s="161"/>
      <c r="QT88" s="161"/>
      <c r="QU88" s="161"/>
      <c r="QV88" s="161"/>
      <c r="QW88" s="161"/>
      <c r="QX88" s="161"/>
      <c r="QY88" s="161"/>
      <c r="QZ88" s="161"/>
      <c r="RA88" s="161"/>
      <c r="RB88" s="161"/>
      <c r="RC88" s="161"/>
      <c r="RD88" s="161"/>
      <c r="RE88" s="161"/>
      <c r="RF88" s="161"/>
      <c r="RG88" s="161"/>
      <c r="RH88" s="161"/>
      <c r="RI88" s="161"/>
      <c r="RJ88" s="161"/>
      <c r="RK88" s="161"/>
      <c r="RL88" s="161"/>
      <c r="RM88" s="161"/>
      <c r="RN88" s="161"/>
      <c r="RO88" s="161"/>
      <c r="RP88" s="161"/>
      <c r="RQ88" s="161"/>
      <c r="RR88" s="161"/>
      <c r="RS88" s="161"/>
      <c r="RT88" s="161"/>
      <c r="RU88" s="161"/>
      <c r="RV88" s="161"/>
      <c r="RW88" s="161"/>
      <c r="RX88" s="161"/>
      <c r="RY88" s="161"/>
      <c r="RZ88" s="161"/>
      <c r="SA88" s="161"/>
      <c r="SB88" s="161"/>
      <c r="SC88" s="161"/>
      <c r="SD88" s="161"/>
      <c r="SE88" s="161"/>
      <c r="SF88" s="161"/>
      <c r="SG88" s="161"/>
      <c r="SH88" s="161"/>
      <c r="SI88" s="161"/>
      <c r="SJ88" s="161"/>
      <c r="SK88" s="161"/>
      <c r="SL88" s="161"/>
      <c r="SM88" s="161"/>
      <c r="SN88" s="161"/>
      <c r="SO88" s="161"/>
      <c r="SP88" s="161"/>
      <c r="SQ88" s="161"/>
      <c r="SR88" s="161"/>
      <c r="SS88" s="161"/>
      <c r="ST88" s="161"/>
      <c r="SU88" s="161"/>
      <c r="SV88" s="161"/>
      <c r="SW88" s="161"/>
      <c r="SX88" s="161"/>
      <c r="SY88" s="161"/>
      <c r="SZ88" s="161"/>
      <c r="TA88" s="161"/>
      <c r="TB88" s="161"/>
      <c r="TC88" s="161"/>
      <c r="TD88" s="161"/>
      <c r="TE88" s="161"/>
      <c r="TF88" s="161"/>
      <c r="TG88" s="161"/>
      <c r="TH88" s="161"/>
      <c r="TI88" s="161"/>
      <c r="TJ88" s="161"/>
      <c r="TK88" s="161"/>
      <c r="TL88" s="161"/>
      <c r="TM88" s="161"/>
      <c r="TN88" s="161"/>
      <c r="TO88" s="161"/>
      <c r="TP88" s="161"/>
      <c r="TQ88" s="161"/>
      <c r="TR88" s="161"/>
      <c r="TS88" s="161"/>
      <c r="TT88" s="161"/>
      <c r="TU88" s="161"/>
      <c r="TV88" s="161"/>
      <c r="TW88" s="161"/>
      <c r="TX88" s="161"/>
      <c r="TY88" s="161"/>
      <c r="TZ88" s="161"/>
      <c r="UA88" s="161"/>
      <c r="UB88" s="161"/>
      <c r="UC88" s="161"/>
      <c r="UD88" s="161"/>
      <c r="UE88" s="161"/>
      <c r="UF88" s="161"/>
      <c r="UG88" s="161"/>
      <c r="UH88" s="161"/>
      <c r="UI88" s="161"/>
      <c r="UJ88" s="161"/>
      <c r="UK88" s="161"/>
      <c r="UL88" s="161"/>
      <c r="UM88" s="161"/>
      <c r="UN88" s="161"/>
      <c r="UO88" s="161"/>
      <c r="UP88" s="161"/>
      <c r="UQ88" s="161"/>
      <c r="UR88" s="161"/>
      <c r="US88" s="161"/>
      <c r="UT88" s="161"/>
      <c r="UU88" s="161"/>
      <c r="UV88" s="161"/>
      <c r="UW88" s="161"/>
      <c r="UX88" s="161"/>
      <c r="UY88" s="161"/>
      <c r="UZ88" s="161"/>
      <c r="VA88" s="161"/>
      <c r="VB88" s="161"/>
      <c r="VC88" s="161"/>
      <c r="VD88" s="161"/>
      <c r="VE88" s="161"/>
      <c r="VF88" s="161"/>
      <c r="VG88" s="161"/>
      <c r="VH88" s="161"/>
      <c r="VI88" s="161"/>
      <c r="VJ88" s="161"/>
      <c r="VK88" s="161"/>
      <c r="VL88" s="161"/>
      <c r="VM88" s="161"/>
      <c r="VN88" s="161"/>
      <c r="VO88" s="161"/>
      <c r="VP88" s="161"/>
      <c r="VQ88" s="161"/>
      <c r="VR88" s="161"/>
      <c r="VS88" s="161"/>
      <c r="VT88" s="161"/>
      <c r="VU88" s="161"/>
      <c r="VV88" s="161"/>
      <c r="VW88" s="161"/>
      <c r="VX88" s="161"/>
      <c r="VY88" s="161"/>
      <c r="VZ88" s="161"/>
      <c r="WA88" s="161"/>
      <c r="WB88" s="161"/>
      <c r="WC88" s="161"/>
      <c r="WD88" s="161"/>
      <c r="WE88" s="161"/>
      <c r="WF88" s="161"/>
      <c r="WG88" s="161"/>
      <c r="WH88" s="161"/>
      <c r="WI88" s="161"/>
      <c r="WJ88" s="161"/>
      <c r="WK88" s="161"/>
      <c r="WL88" s="161"/>
      <c r="WM88" s="161"/>
      <c r="WN88" s="161"/>
      <c r="WO88" s="161"/>
      <c r="WP88" s="161"/>
      <c r="WQ88" s="161"/>
      <c r="WR88" s="161"/>
      <c r="WS88" s="161"/>
      <c r="WT88" s="161"/>
      <c r="WU88" s="161"/>
      <c r="WV88" s="161"/>
      <c r="WW88" s="161"/>
      <c r="WX88" s="161"/>
      <c r="WY88" s="161"/>
      <c r="WZ88" s="161"/>
      <c r="XA88" s="161"/>
      <c r="XB88" s="161"/>
      <c r="XC88" s="161"/>
      <c r="XD88" s="161"/>
      <c r="XE88" s="161"/>
      <c r="XF88" s="161"/>
      <c r="XG88" s="161"/>
      <c r="XH88" s="161"/>
      <c r="XI88" s="161"/>
      <c r="XJ88" s="161"/>
      <c r="XK88" s="161"/>
      <c r="XL88" s="161"/>
      <c r="XM88" s="161"/>
      <c r="XN88" s="161"/>
      <c r="XO88" s="161"/>
      <c r="XP88" s="161"/>
      <c r="XQ88" s="161"/>
      <c r="XR88" s="161"/>
      <c r="XS88" s="161"/>
      <c r="XT88" s="161"/>
      <c r="XU88" s="161"/>
      <c r="XV88" s="161"/>
      <c r="XW88" s="161"/>
      <c r="XX88" s="161"/>
      <c r="XY88" s="161"/>
      <c r="XZ88" s="161"/>
      <c r="YA88" s="161"/>
      <c r="YB88" s="161"/>
      <c r="YC88" s="161"/>
      <c r="YD88" s="161"/>
      <c r="YE88" s="161"/>
      <c r="YF88" s="161"/>
      <c r="YG88" s="161"/>
      <c r="YH88" s="161"/>
      <c r="YI88" s="161"/>
      <c r="YJ88" s="161"/>
      <c r="YK88" s="161"/>
      <c r="YL88" s="161"/>
      <c r="YM88" s="161"/>
      <c r="YN88" s="161"/>
      <c r="YO88" s="161"/>
      <c r="YP88" s="161"/>
      <c r="YQ88" s="161"/>
      <c r="YR88" s="161"/>
      <c r="YS88" s="161"/>
      <c r="YT88" s="161"/>
      <c r="YU88" s="161"/>
      <c r="YV88" s="161"/>
      <c r="YW88" s="161"/>
      <c r="YX88" s="161"/>
      <c r="YY88" s="161"/>
      <c r="YZ88" s="161"/>
      <c r="ZA88" s="161"/>
      <c r="ZB88" s="161"/>
      <c r="ZC88" s="161"/>
      <c r="ZD88" s="161"/>
      <c r="ZE88" s="161"/>
      <c r="ZF88" s="161"/>
      <c r="ZG88" s="161"/>
      <c r="ZH88" s="161"/>
      <c r="ZI88" s="161"/>
      <c r="ZJ88" s="161"/>
      <c r="ZK88" s="161"/>
      <c r="ZL88" s="161"/>
      <c r="ZM88" s="161"/>
      <c r="ZN88" s="161"/>
      <c r="ZO88" s="161"/>
      <c r="ZP88" s="161"/>
      <c r="ZQ88" s="161"/>
      <c r="ZR88" s="161"/>
      <c r="ZS88" s="161"/>
      <c r="ZT88" s="161"/>
      <c r="ZU88" s="161"/>
      <c r="ZV88" s="161"/>
      <c r="ZW88" s="161"/>
      <c r="ZX88" s="161"/>
      <c r="ZY88" s="161"/>
      <c r="ZZ88" s="161"/>
      <c r="AAA88" s="161"/>
      <c r="AAB88" s="161"/>
      <c r="AAC88" s="161"/>
      <c r="AAD88" s="161"/>
      <c r="AAE88" s="161"/>
      <c r="AAF88" s="161"/>
      <c r="AAG88" s="161"/>
      <c r="AAH88" s="161"/>
      <c r="AAI88" s="161"/>
      <c r="AAJ88" s="161"/>
      <c r="AAK88" s="161"/>
      <c r="AAL88" s="161"/>
      <c r="AAM88" s="161"/>
      <c r="AAN88" s="161"/>
      <c r="AAO88" s="161"/>
      <c r="AAP88" s="161"/>
      <c r="AAQ88" s="161"/>
      <c r="AAR88" s="161"/>
      <c r="AAS88" s="161"/>
      <c r="AAT88" s="161"/>
      <c r="AAU88" s="161"/>
      <c r="AAV88" s="161"/>
      <c r="AAW88" s="161"/>
      <c r="AAX88" s="161"/>
      <c r="AAY88" s="161"/>
      <c r="AAZ88" s="161"/>
      <c r="ABA88" s="161"/>
      <c r="ABB88" s="161"/>
      <c r="ABC88" s="161"/>
      <c r="ABD88" s="161"/>
      <c r="ABE88" s="161"/>
      <c r="ABF88" s="161"/>
      <c r="ABG88" s="161"/>
      <c r="ABH88" s="161"/>
      <c r="ABI88" s="161"/>
      <c r="ABJ88" s="161"/>
      <c r="ABK88" s="161"/>
      <c r="ABL88" s="161"/>
      <c r="ABM88" s="161"/>
      <c r="ABN88" s="161"/>
      <c r="ABO88" s="161"/>
      <c r="ABP88" s="161"/>
      <c r="ABQ88" s="161"/>
      <c r="ABR88" s="161"/>
      <c r="ABS88" s="161"/>
      <c r="ABT88" s="161"/>
      <c r="ABU88" s="161"/>
      <c r="ABV88" s="161"/>
      <c r="ABW88" s="161"/>
      <c r="ABX88" s="161"/>
      <c r="ABY88" s="161"/>
      <c r="ABZ88" s="161"/>
      <c r="ACA88" s="161"/>
      <c r="ACB88" s="161"/>
      <c r="ACC88" s="161"/>
      <c r="ACD88" s="161"/>
      <c r="ACE88" s="161"/>
      <c r="ACF88" s="161"/>
      <c r="ACG88" s="161"/>
      <c r="ACH88" s="161"/>
      <c r="ACI88" s="161"/>
      <c r="ACJ88" s="161"/>
      <c r="ACK88" s="161"/>
      <c r="ACL88" s="161"/>
      <c r="ACM88" s="161"/>
      <c r="ACN88" s="161"/>
      <c r="ACO88" s="161"/>
      <c r="ACP88" s="161"/>
      <c r="ACQ88" s="161"/>
      <c r="ACR88" s="161"/>
      <c r="ACS88" s="161"/>
      <c r="ACT88" s="161"/>
      <c r="ACU88" s="161"/>
      <c r="ACV88" s="161"/>
      <c r="ACW88" s="161"/>
      <c r="ACX88" s="161"/>
      <c r="ACY88" s="161"/>
      <c r="ACZ88" s="161"/>
      <c r="ADA88" s="161"/>
      <c r="ADB88" s="161"/>
      <c r="ADC88" s="161"/>
      <c r="ADD88" s="161"/>
      <c r="ADE88" s="161"/>
      <c r="ADF88" s="161"/>
      <c r="ADG88" s="161"/>
      <c r="ADH88" s="161"/>
      <c r="ADI88" s="161"/>
      <c r="ADJ88" s="161"/>
      <c r="ADK88" s="161"/>
      <c r="ADL88" s="161"/>
      <c r="ADM88" s="161"/>
      <c r="ADN88" s="161"/>
      <c r="ADO88" s="161"/>
      <c r="ADP88" s="161"/>
      <c r="ADQ88" s="161"/>
      <c r="ADR88" s="161"/>
      <c r="ADS88" s="161"/>
      <c r="ADT88" s="161"/>
      <c r="ADU88" s="161"/>
      <c r="ADV88" s="161"/>
      <c r="ADW88" s="161"/>
      <c r="ADX88" s="161"/>
      <c r="ADY88" s="161"/>
      <c r="ADZ88" s="161"/>
      <c r="AEA88" s="161"/>
      <c r="AEB88" s="161"/>
      <c r="AEC88" s="161"/>
      <c r="AED88" s="161"/>
      <c r="AEE88" s="161"/>
      <c r="AEF88" s="161"/>
      <c r="AEG88" s="161"/>
      <c r="AEH88" s="161"/>
      <c r="AEI88" s="161"/>
      <c r="AEJ88" s="161"/>
      <c r="AEK88" s="161"/>
      <c r="AEL88" s="161"/>
      <c r="AEM88" s="161"/>
      <c r="AEN88" s="161"/>
      <c r="AEO88" s="161"/>
      <c r="AEP88" s="161"/>
      <c r="AEQ88" s="161"/>
      <c r="AER88" s="161"/>
      <c r="AES88" s="161"/>
      <c r="AET88" s="161"/>
      <c r="AEU88" s="161"/>
      <c r="AEV88" s="161"/>
      <c r="AEW88" s="161"/>
      <c r="AEX88" s="161"/>
      <c r="AEY88" s="161"/>
      <c r="AEZ88" s="161"/>
      <c r="AFA88" s="161"/>
      <c r="AFB88" s="161"/>
      <c r="AFC88" s="161"/>
      <c r="AFD88" s="161"/>
      <c r="AFE88" s="161"/>
      <c r="AFF88" s="161"/>
      <c r="AFG88" s="161"/>
      <c r="AFH88" s="161"/>
      <c r="AFI88" s="161"/>
      <c r="AFJ88" s="161"/>
      <c r="AFK88" s="161"/>
      <c r="AFL88" s="161"/>
      <c r="AFM88" s="161"/>
      <c r="AFN88" s="161"/>
      <c r="AFO88" s="161"/>
      <c r="AFP88" s="161"/>
      <c r="AFQ88" s="161"/>
      <c r="AFR88" s="161"/>
      <c r="AFS88" s="161"/>
      <c r="AFT88" s="161"/>
      <c r="AFU88" s="161"/>
      <c r="AFV88" s="161"/>
      <c r="AFW88" s="161"/>
      <c r="AFX88" s="161"/>
      <c r="AFY88" s="161"/>
      <c r="AFZ88" s="161"/>
      <c r="AGA88" s="161"/>
      <c r="AGB88" s="161"/>
      <c r="AGC88" s="161"/>
      <c r="AGD88" s="161"/>
      <c r="AGE88" s="161"/>
      <c r="AGF88" s="161"/>
      <c r="AGG88" s="161"/>
      <c r="AGH88" s="161"/>
      <c r="AGI88" s="161"/>
      <c r="AGJ88" s="161"/>
      <c r="AGK88" s="161"/>
      <c r="AGL88" s="161"/>
      <c r="AGM88" s="161"/>
      <c r="AGN88" s="161"/>
      <c r="AGO88" s="161"/>
      <c r="AGP88" s="161"/>
      <c r="AGQ88" s="161"/>
      <c r="AGR88" s="161"/>
      <c r="AGS88" s="161"/>
      <c r="AGT88" s="161"/>
      <c r="AGU88" s="161"/>
      <c r="AGV88" s="161"/>
      <c r="AGW88" s="161"/>
      <c r="AGX88" s="161"/>
      <c r="AGY88" s="161"/>
      <c r="AGZ88" s="161"/>
      <c r="AHA88" s="161"/>
      <c r="AHB88" s="161"/>
      <c r="AHC88" s="161"/>
      <c r="AHD88" s="161"/>
      <c r="AHE88" s="161"/>
      <c r="AHF88" s="161"/>
      <c r="AHG88" s="161"/>
      <c r="AHH88" s="161"/>
      <c r="AHI88" s="161"/>
      <c r="AHJ88" s="161"/>
      <c r="AHK88" s="161"/>
      <c r="AHL88" s="161"/>
      <c r="AHM88" s="161"/>
      <c r="AHN88" s="161"/>
      <c r="AHO88" s="161"/>
      <c r="AHP88" s="161"/>
      <c r="AHQ88" s="161"/>
      <c r="AHR88" s="161"/>
      <c r="AHS88" s="161"/>
      <c r="AHT88" s="161"/>
      <c r="AHU88" s="161"/>
      <c r="AHV88" s="161"/>
      <c r="AHW88" s="161"/>
      <c r="AHX88" s="161"/>
      <c r="AHY88" s="161"/>
      <c r="AHZ88" s="161"/>
      <c r="AIA88" s="161"/>
      <c r="AIB88" s="161"/>
      <c r="AIC88" s="161"/>
      <c r="AID88" s="161"/>
      <c r="AIE88" s="161"/>
      <c r="AIF88" s="161"/>
      <c r="AIG88" s="161"/>
      <c r="AIH88" s="161"/>
      <c r="AII88" s="161"/>
      <c r="AIJ88" s="161"/>
      <c r="AIK88" s="161"/>
      <c r="AIL88" s="161"/>
      <c r="AIM88" s="161"/>
      <c r="AIN88" s="161"/>
      <c r="AIO88" s="161"/>
      <c r="AIP88" s="161"/>
      <c r="AIQ88" s="161"/>
      <c r="AIR88" s="161"/>
      <c r="AIS88" s="161"/>
      <c r="AIT88" s="161"/>
      <c r="AIU88" s="161"/>
      <c r="AIV88" s="161"/>
      <c r="AIW88" s="161"/>
      <c r="AIX88" s="161"/>
      <c r="AIY88" s="161"/>
      <c r="AIZ88" s="161"/>
      <c r="AJA88" s="161"/>
      <c r="AJB88" s="161"/>
      <c r="AJC88" s="161"/>
      <c r="AJD88" s="161"/>
      <c r="AJE88" s="161"/>
      <c r="AJF88" s="161"/>
      <c r="AJG88" s="161"/>
      <c r="AJH88" s="161"/>
      <c r="AJI88" s="161"/>
      <c r="AJJ88" s="161"/>
      <c r="AJK88" s="161"/>
      <c r="AJL88" s="161"/>
      <c r="AJM88" s="161"/>
      <c r="AJN88" s="161"/>
      <c r="AJO88" s="161"/>
      <c r="AJP88" s="161"/>
      <c r="AJQ88" s="161"/>
      <c r="AJR88" s="161"/>
      <c r="AJS88" s="161"/>
      <c r="AJT88" s="161"/>
      <c r="AJU88" s="161"/>
      <c r="AJV88" s="161"/>
      <c r="AJW88" s="161"/>
      <c r="AJX88" s="161"/>
      <c r="AJY88" s="161"/>
      <c r="AJZ88" s="161"/>
      <c r="AKA88" s="161"/>
      <c r="AKB88" s="161"/>
      <c r="AKC88" s="161"/>
      <c r="AKD88" s="161"/>
      <c r="AKE88" s="161"/>
      <c r="AKF88" s="161"/>
      <c r="AKG88" s="161"/>
      <c r="AKH88" s="161"/>
      <c r="AKI88" s="161"/>
      <c r="AKJ88" s="161"/>
      <c r="AKK88" s="161"/>
      <c r="AKL88" s="161"/>
      <c r="AKM88" s="161"/>
      <c r="AKN88" s="161"/>
      <c r="AKO88" s="161"/>
      <c r="AKP88" s="161"/>
      <c r="AKQ88" s="161"/>
      <c r="AKR88" s="161"/>
      <c r="AKS88" s="161"/>
      <c r="AKT88" s="161"/>
      <c r="AKU88" s="161"/>
      <c r="AKV88" s="161"/>
      <c r="AKW88" s="161"/>
      <c r="AKX88" s="161"/>
      <c r="AKY88" s="161"/>
      <c r="AKZ88" s="161"/>
      <c r="ALA88" s="161"/>
      <c r="ALB88" s="161"/>
      <c r="ALC88" s="161"/>
      <c r="ALD88" s="161"/>
      <c r="ALE88" s="161"/>
      <c r="ALF88" s="161"/>
      <c r="ALG88" s="161"/>
      <c r="ALH88" s="161"/>
      <c r="ALI88" s="161"/>
      <c r="ALJ88" s="161"/>
      <c r="ALK88" s="161"/>
      <c r="ALL88" s="161"/>
      <c r="ALM88" s="161"/>
      <c r="ALN88" s="161"/>
      <c r="ALO88" s="161"/>
      <c r="ALP88" s="161"/>
      <c r="ALQ88" s="161"/>
      <c r="ALR88" s="161"/>
      <c r="ALS88" s="161"/>
      <c r="ALT88" s="161"/>
      <c r="ALU88" s="161"/>
      <c r="ALV88" s="161"/>
      <c r="ALW88" s="161"/>
      <c r="ALX88" s="161"/>
      <c r="ALY88" s="161"/>
      <c r="ALZ88" s="161"/>
      <c r="AMA88" s="161"/>
      <c r="AMB88" s="161"/>
      <c r="AMC88" s="161"/>
      <c r="AMD88" s="161"/>
      <c r="AME88" s="161"/>
      <c r="AMF88" s="161"/>
      <c r="AMG88" s="161"/>
      <c r="AMH88" s="161"/>
      <c r="AMI88" s="161"/>
    </row>
    <row r="89" spans="1:2686" s="163" customFormat="1" x14ac:dyDescent="0.25">
      <c r="A89" s="16" t="s">
        <v>351</v>
      </c>
      <c r="B89" s="14" t="s">
        <v>352</v>
      </c>
      <c r="C89" s="14" t="s">
        <v>48</v>
      </c>
      <c r="D89" s="139">
        <v>6702</v>
      </c>
      <c r="E89" s="139" t="s">
        <v>1265</v>
      </c>
      <c r="F89" s="139" t="s">
        <v>1264</v>
      </c>
      <c r="G89" s="14" t="s">
        <v>1047</v>
      </c>
      <c r="H89" s="160" t="s">
        <v>1048</v>
      </c>
      <c r="I89" s="14" t="s">
        <v>1049</v>
      </c>
      <c r="J89" s="160" t="s">
        <v>1050</v>
      </c>
      <c r="K89" s="14"/>
      <c r="L89" s="14"/>
      <c r="M89" s="14"/>
      <c r="N89" s="14"/>
      <c r="O89" s="14"/>
      <c r="P89" s="14"/>
      <c r="Q89" s="14"/>
      <c r="R89" s="14"/>
      <c r="S89" s="14"/>
      <c r="T89" s="14"/>
      <c r="U89" s="14" t="s">
        <v>29</v>
      </c>
      <c r="V89" s="14" t="s">
        <v>29</v>
      </c>
      <c r="W89" s="14" t="s">
        <v>29</v>
      </c>
      <c r="X89" s="14"/>
      <c r="Y89" s="14"/>
      <c r="Z89" s="14" t="s">
        <v>29</v>
      </c>
      <c r="AA89" s="161"/>
      <c r="AB89" s="161"/>
      <c r="AC89" s="161"/>
      <c r="AD89" s="161"/>
      <c r="AE89" s="161"/>
      <c r="AF89" s="161"/>
      <c r="AG89" s="161"/>
      <c r="AH89" s="161"/>
      <c r="AI89" s="161"/>
      <c r="AJ89" s="161"/>
      <c r="AK89" s="161"/>
      <c r="AL89" s="161"/>
      <c r="AM89" s="161"/>
      <c r="AN89" s="161"/>
      <c r="AO89" s="161"/>
      <c r="AP89" s="161"/>
      <c r="AQ89" s="161"/>
      <c r="AR89" s="161"/>
      <c r="AS89" s="161"/>
      <c r="AT89" s="161"/>
      <c r="AU89" s="161"/>
      <c r="AV89" s="161"/>
      <c r="AW89" s="161"/>
      <c r="AX89" s="161"/>
      <c r="AY89" s="161"/>
      <c r="AZ89" s="161"/>
      <c r="BA89" s="161"/>
      <c r="BB89" s="161"/>
      <c r="BC89" s="161"/>
      <c r="BD89" s="161"/>
      <c r="BE89" s="161"/>
      <c r="BF89" s="161"/>
      <c r="BG89" s="161"/>
      <c r="BH89" s="161"/>
      <c r="BI89" s="161"/>
      <c r="BJ89" s="161"/>
      <c r="BK89" s="161"/>
      <c r="BL89" s="161"/>
      <c r="BM89" s="161"/>
      <c r="BN89" s="161"/>
      <c r="BO89" s="161"/>
      <c r="BP89" s="161"/>
      <c r="BQ89" s="161"/>
      <c r="BR89" s="161"/>
      <c r="BS89" s="161"/>
      <c r="BT89" s="161"/>
      <c r="BU89" s="161"/>
      <c r="BV89" s="161"/>
      <c r="BW89" s="161"/>
      <c r="BX89" s="161"/>
      <c r="BY89" s="161"/>
      <c r="BZ89" s="161"/>
      <c r="CA89" s="161"/>
      <c r="CB89" s="161"/>
      <c r="CC89" s="161"/>
      <c r="CD89" s="161"/>
      <c r="CE89" s="161"/>
      <c r="CF89" s="161"/>
      <c r="CG89" s="161"/>
      <c r="CH89" s="161"/>
      <c r="CI89" s="161"/>
      <c r="CJ89" s="161"/>
      <c r="CK89" s="161"/>
      <c r="CL89" s="161"/>
      <c r="CM89" s="161"/>
      <c r="CN89" s="161"/>
      <c r="CO89" s="161"/>
      <c r="CP89" s="161"/>
      <c r="CQ89" s="161"/>
      <c r="CR89" s="161"/>
      <c r="CS89" s="161"/>
      <c r="CT89" s="161"/>
      <c r="CU89" s="161"/>
      <c r="CV89" s="161"/>
      <c r="CW89" s="161"/>
      <c r="CX89" s="161"/>
      <c r="CY89" s="161"/>
      <c r="CZ89" s="161"/>
      <c r="DA89" s="161"/>
      <c r="DB89" s="161"/>
      <c r="DC89" s="161"/>
      <c r="DD89" s="161"/>
      <c r="DE89" s="161"/>
      <c r="DF89" s="161"/>
      <c r="DG89" s="161"/>
      <c r="DH89" s="161"/>
      <c r="DI89" s="161"/>
      <c r="DJ89" s="161"/>
      <c r="DK89" s="161"/>
      <c r="DL89" s="161"/>
      <c r="DM89" s="161"/>
      <c r="DN89" s="161"/>
      <c r="DO89" s="161"/>
      <c r="DP89" s="161"/>
      <c r="DQ89" s="161"/>
      <c r="DR89" s="161"/>
      <c r="DS89" s="161"/>
      <c r="DT89" s="161"/>
      <c r="DU89" s="161"/>
      <c r="DV89" s="161"/>
      <c r="DW89" s="161"/>
      <c r="DX89" s="161"/>
      <c r="DY89" s="161"/>
      <c r="DZ89" s="161"/>
      <c r="EA89" s="161"/>
      <c r="EB89" s="161"/>
      <c r="EC89" s="161"/>
      <c r="ED89" s="161"/>
      <c r="EE89" s="161"/>
      <c r="EF89" s="161"/>
      <c r="EG89" s="161"/>
      <c r="EH89" s="161"/>
      <c r="EI89" s="161"/>
      <c r="EJ89" s="161"/>
      <c r="EK89" s="161"/>
      <c r="EL89" s="161"/>
      <c r="EM89" s="161"/>
      <c r="EN89" s="161"/>
      <c r="EO89" s="161"/>
      <c r="EP89" s="161"/>
      <c r="EQ89" s="161"/>
      <c r="ER89" s="161"/>
      <c r="ES89" s="161"/>
      <c r="ET89" s="161"/>
      <c r="EU89" s="161"/>
      <c r="EV89" s="161"/>
      <c r="EW89" s="161"/>
      <c r="EX89" s="161"/>
      <c r="EY89" s="161"/>
      <c r="EZ89" s="161"/>
      <c r="FA89" s="161"/>
      <c r="FB89" s="161"/>
      <c r="FC89" s="161"/>
      <c r="FD89" s="161"/>
      <c r="FE89" s="161"/>
      <c r="FF89" s="161"/>
      <c r="FG89" s="161"/>
      <c r="FH89" s="161"/>
      <c r="FI89" s="161"/>
      <c r="FJ89" s="161"/>
      <c r="FK89" s="161"/>
      <c r="FL89" s="161"/>
      <c r="FM89" s="161"/>
      <c r="FN89" s="161"/>
      <c r="FO89" s="161"/>
      <c r="FP89" s="161"/>
      <c r="FQ89" s="161"/>
      <c r="FR89" s="161"/>
      <c r="FS89" s="161"/>
      <c r="FT89" s="161"/>
      <c r="FU89" s="161"/>
      <c r="FV89" s="161"/>
      <c r="FW89" s="161"/>
      <c r="FX89" s="161"/>
      <c r="FY89" s="161"/>
      <c r="FZ89" s="161"/>
      <c r="GA89" s="161"/>
      <c r="GB89" s="161"/>
      <c r="GC89" s="161"/>
      <c r="GD89" s="161"/>
      <c r="GE89" s="161"/>
      <c r="GF89" s="161"/>
      <c r="GG89" s="161"/>
      <c r="GH89" s="161"/>
      <c r="GI89" s="161"/>
      <c r="GJ89" s="161"/>
      <c r="GK89" s="161"/>
      <c r="GL89" s="161"/>
      <c r="GM89" s="161"/>
      <c r="GN89" s="161"/>
      <c r="GO89" s="161"/>
      <c r="GP89" s="161"/>
      <c r="GQ89" s="161"/>
      <c r="GR89" s="161"/>
      <c r="GS89" s="161"/>
      <c r="GT89" s="161"/>
      <c r="GU89" s="161"/>
      <c r="GV89" s="161"/>
      <c r="GW89" s="161"/>
      <c r="GX89" s="161"/>
      <c r="GY89" s="161"/>
      <c r="GZ89" s="161"/>
      <c r="HA89" s="161"/>
      <c r="HB89" s="161"/>
      <c r="HC89" s="161"/>
      <c r="HD89" s="161"/>
      <c r="HE89" s="161"/>
      <c r="HF89" s="161"/>
      <c r="HG89" s="161"/>
      <c r="HH89" s="161"/>
      <c r="HI89" s="161"/>
      <c r="HJ89" s="161"/>
      <c r="HK89" s="161"/>
      <c r="HL89" s="161"/>
      <c r="HM89" s="161"/>
      <c r="HN89" s="161"/>
      <c r="HO89" s="161"/>
      <c r="HP89" s="161"/>
      <c r="HQ89" s="161"/>
      <c r="HR89" s="161"/>
      <c r="HS89" s="161"/>
      <c r="HT89" s="161"/>
      <c r="HU89" s="161"/>
      <c r="HV89" s="161"/>
      <c r="HW89" s="161"/>
      <c r="HX89" s="161"/>
      <c r="HY89" s="161"/>
      <c r="HZ89" s="161"/>
      <c r="IA89" s="161"/>
      <c r="IB89" s="161"/>
      <c r="IC89" s="161"/>
      <c r="ID89" s="161"/>
      <c r="IE89" s="161"/>
      <c r="IF89" s="161"/>
      <c r="IG89" s="161"/>
      <c r="IH89" s="161"/>
      <c r="II89" s="161"/>
      <c r="IJ89" s="161"/>
      <c r="IK89" s="161"/>
      <c r="IL89" s="161"/>
      <c r="IM89" s="161"/>
      <c r="IN89" s="161"/>
      <c r="IO89" s="161"/>
      <c r="IP89" s="161"/>
      <c r="IQ89" s="161"/>
      <c r="IR89" s="161"/>
      <c r="IS89" s="161"/>
      <c r="IT89" s="161"/>
      <c r="IU89" s="161"/>
      <c r="IV89" s="161"/>
      <c r="IW89" s="161"/>
      <c r="IX89" s="161"/>
      <c r="IY89" s="161"/>
      <c r="IZ89" s="161"/>
      <c r="JA89" s="161"/>
      <c r="JB89" s="161"/>
      <c r="JC89" s="161"/>
      <c r="JD89" s="161"/>
      <c r="JE89" s="161"/>
      <c r="JF89" s="161"/>
      <c r="JG89" s="161"/>
      <c r="JH89" s="161"/>
      <c r="JI89" s="161"/>
      <c r="JJ89" s="161"/>
      <c r="JK89" s="161"/>
      <c r="JL89" s="161"/>
      <c r="JM89" s="161"/>
      <c r="JN89" s="161"/>
      <c r="JO89" s="161"/>
      <c r="JP89" s="161"/>
      <c r="JQ89" s="161"/>
      <c r="JR89" s="161"/>
      <c r="JS89" s="161"/>
      <c r="JT89" s="161"/>
      <c r="JU89" s="161"/>
      <c r="JV89" s="161"/>
      <c r="JW89" s="161"/>
      <c r="JX89" s="161"/>
      <c r="JY89" s="161"/>
      <c r="JZ89" s="161"/>
      <c r="KA89" s="161"/>
      <c r="KB89" s="161"/>
      <c r="KC89" s="161"/>
      <c r="KD89" s="161"/>
      <c r="KE89" s="161"/>
      <c r="KF89" s="161"/>
      <c r="KG89" s="161"/>
      <c r="KH89" s="161"/>
      <c r="KI89" s="161"/>
      <c r="KJ89" s="161"/>
      <c r="KK89" s="161"/>
      <c r="KL89" s="161"/>
      <c r="KM89" s="161"/>
      <c r="KN89" s="161"/>
      <c r="KO89" s="161"/>
      <c r="KP89" s="161"/>
      <c r="KQ89" s="161"/>
      <c r="KR89" s="161"/>
      <c r="KS89" s="161"/>
      <c r="KT89" s="161"/>
      <c r="KU89" s="161"/>
      <c r="KV89" s="161"/>
      <c r="KW89" s="161"/>
      <c r="KX89" s="161"/>
      <c r="KY89" s="161"/>
      <c r="KZ89" s="161"/>
      <c r="LA89" s="161"/>
      <c r="LB89" s="161"/>
      <c r="LC89" s="161"/>
      <c r="LD89" s="161"/>
      <c r="LE89" s="161"/>
      <c r="LF89" s="161"/>
      <c r="LG89" s="161"/>
      <c r="LH89" s="161"/>
      <c r="LI89" s="161"/>
      <c r="LJ89" s="161"/>
      <c r="LK89" s="161"/>
      <c r="LL89" s="161"/>
      <c r="LM89" s="161"/>
      <c r="LN89" s="161"/>
      <c r="LO89" s="161"/>
      <c r="LP89" s="161"/>
      <c r="LQ89" s="161"/>
      <c r="LR89" s="161"/>
      <c r="LS89" s="161"/>
      <c r="LT89" s="161"/>
      <c r="LU89" s="161"/>
      <c r="LV89" s="161"/>
      <c r="LW89" s="161"/>
      <c r="LX89" s="161"/>
      <c r="LY89" s="161"/>
      <c r="LZ89" s="161"/>
      <c r="MA89" s="161"/>
      <c r="MB89" s="161"/>
      <c r="MC89" s="161"/>
      <c r="MD89" s="161"/>
      <c r="ME89" s="161"/>
      <c r="MF89" s="161"/>
      <c r="MG89" s="161"/>
      <c r="MH89" s="161"/>
      <c r="MI89" s="161"/>
      <c r="MJ89" s="161"/>
      <c r="MK89" s="161"/>
      <c r="ML89" s="161"/>
      <c r="MM89" s="161"/>
      <c r="MN89" s="161"/>
      <c r="MO89" s="161"/>
      <c r="MP89" s="161"/>
      <c r="MQ89" s="161"/>
      <c r="MR89" s="161"/>
      <c r="MS89" s="161"/>
      <c r="MT89" s="161"/>
      <c r="MU89" s="161"/>
      <c r="MV89" s="161"/>
      <c r="MW89" s="161"/>
      <c r="MX89" s="161"/>
      <c r="MY89" s="161"/>
      <c r="MZ89" s="161"/>
      <c r="NA89" s="161"/>
      <c r="NB89" s="161"/>
      <c r="NC89" s="161"/>
      <c r="ND89" s="161"/>
      <c r="NE89" s="161"/>
      <c r="NF89" s="161"/>
      <c r="NG89" s="161"/>
      <c r="NH89" s="161"/>
      <c r="NI89" s="161"/>
      <c r="NJ89" s="161"/>
      <c r="NK89" s="161"/>
      <c r="NL89" s="161"/>
      <c r="NM89" s="161"/>
      <c r="NN89" s="161"/>
      <c r="NO89" s="161"/>
      <c r="NP89" s="161"/>
      <c r="NQ89" s="161"/>
      <c r="NR89" s="161"/>
      <c r="NS89" s="161"/>
      <c r="NT89" s="161"/>
      <c r="NU89" s="161"/>
      <c r="NV89" s="161"/>
      <c r="NW89" s="161"/>
      <c r="NX89" s="161"/>
      <c r="NY89" s="161"/>
      <c r="NZ89" s="161"/>
      <c r="OA89" s="161"/>
      <c r="OB89" s="161"/>
      <c r="OC89" s="161"/>
      <c r="OD89" s="161"/>
      <c r="OE89" s="161"/>
      <c r="OF89" s="161"/>
      <c r="OG89" s="161"/>
      <c r="OH89" s="161"/>
      <c r="OI89" s="161"/>
      <c r="OJ89" s="161"/>
      <c r="OK89" s="161"/>
      <c r="OL89" s="161"/>
      <c r="OM89" s="161"/>
      <c r="ON89" s="161"/>
      <c r="OO89" s="161"/>
      <c r="OP89" s="161"/>
      <c r="OQ89" s="161"/>
      <c r="OR89" s="161"/>
      <c r="OS89" s="161"/>
      <c r="OT89" s="161"/>
      <c r="OU89" s="161"/>
      <c r="OV89" s="161"/>
      <c r="OW89" s="161"/>
      <c r="OX89" s="161"/>
      <c r="OY89" s="161"/>
      <c r="OZ89" s="161"/>
      <c r="PA89" s="161"/>
      <c r="PB89" s="161"/>
      <c r="PC89" s="161"/>
      <c r="PD89" s="161"/>
      <c r="PE89" s="161"/>
      <c r="PF89" s="161"/>
      <c r="PG89" s="161"/>
      <c r="PH89" s="161"/>
      <c r="PI89" s="161"/>
      <c r="PJ89" s="161"/>
      <c r="PK89" s="161"/>
      <c r="PL89" s="161"/>
      <c r="PM89" s="161"/>
      <c r="PN89" s="161"/>
      <c r="PO89" s="161"/>
      <c r="PP89" s="161"/>
      <c r="PQ89" s="161"/>
      <c r="PR89" s="161"/>
      <c r="PS89" s="161"/>
      <c r="PT89" s="161"/>
      <c r="PU89" s="161"/>
      <c r="PV89" s="161"/>
      <c r="PW89" s="161"/>
      <c r="PX89" s="161"/>
      <c r="PY89" s="161"/>
      <c r="PZ89" s="161"/>
      <c r="QA89" s="161"/>
      <c r="QB89" s="161"/>
      <c r="QC89" s="161"/>
      <c r="QD89" s="161"/>
      <c r="QE89" s="161"/>
      <c r="QF89" s="161"/>
      <c r="QG89" s="161"/>
      <c r="QH89" s="161"/>
      <c r="QI89" s="161"/>
      <c r="QJ89" s="161"/>
      <c r="QK89" s="161"/>
      <c r="QL89" s="161"/>
      <c r="QM89" s="161"/>
      <c r="QN89" s="161"/>
      <c r="QO89" s="161"/>
      <c r="QP89" s="161"/>
      <c r="QQ89" s="161"/>
      <c r="QR89" s="161"/>
      <c r="QS89" s="161"/>
      <c r="QT89" s="161"/>
      <c r="QU89" s="161"/>
      <c r="QV89" s="161"/>
      <c r="QW89" s="161"/>
      <c r="QX89" s="161"/>
      <c r="QY89" s="161"/>
      <c r="QZ89" s="161"/>
      <c r="RA89" s="161"/>
      <c r="RB89" s="161"/>
      <c r="RC89" s="161"/>
      <c r="RD89" s="161"/>
      <c r="RE89" s="161"/>
      <c r="RF89" s="161"/>
      <c r="RG89" s="161"/>
      <c r="RH89" s="161"/>
      <c r="RI89" s="161"/>
      <c r="RJ89" s="161"/>
      <c r="RK89" s="161"/>
      <c r="RL89" s="161"/>
      <c r="RM89" s="161"/>
      <c r="RN89" s="161"/>
      <c r="RO89" s="161"/>
      <c r="RP89" s="161"/>
      <c r="RQ89" s="161"/>
      <c r="RR89" s="161"/>
      <c r="RS89" s="161"/>
      <c r="RT89" s="161"/>
      <c r="RU89" s="161"/>
      <c r="RV89" s="161"/>
      <c r="RW89" s="161"/>
      <c r="RX89" s="161"/>
      <c r="RY89" s="161"/>
      <c r="RZ89" s="161"/>
      <c r="SA89" s="161"/>
      <c r="SB89" s="161"/>
      <c r="SC89" s="161"/>
      <c r="SD89" s="161"/>
      <c r="SE89" s="161"/>
      <c r="SF89" s="161"/>
      <c r="SG89" s="161"/>
      <c r="SH89" s="161"/>
      <c r="SI89" s="161"/>
      <c r="SJ89" s="161"/>
      <c r="SK89" s="161"/>
      <c r="SL89" s="161"/>
      <c r="SM89" s="161"/>
      <c r="SN89" s="161"/>
      <c r="SO89" s="161"/>
      <c r="SP89" s="161"/>
      <c r="SQ89" s="161"/>
      <c r="SR89" s="161"/>
      <c r="SS89" s="161"/>
      <c r="ST89" s="161"/>
      <c r="SU89" s="161"/>
      <c r="SV89" s="161"/>
      <c r="SW89" s="161"/>
      <c r="SX89" s="161"/>
      <c r="SY89" s="161"/>
      <c r="SZ89" s="161"/>
      <c r="TA89" s="161"/>
      <c r="TB89" s="161"/>
      <c r="TC89" s="161"/>
      <c r="TD89" s="161"/>
      <c r="TE89" s="161"/>
      <c r="TF89" s="161"/>
      <c r="TG89" s="161"/>
      <c r="TH89" s="161"/>
      <c r="TI89" s="161"/>
      <c r="TJ89" s="161"/>
      <c r="TK89" s="161"/>
      <c r="TL89" s="161"/>
      <c r="TM89" s="161"/>
      <c r="TN89" s="161"/>
      <c r="TO89" s="161"/>
      <c r="TP89" s="161"/>
      <c r="TQ89" s="161"/>
      <c r="TR89" s="161"/>
      <c r="TS89" s="161"/>
      <c r="TT89" s="161"/>
      <c r="TU89" s="161"/>
      <c r="TV89" s="161"/>
      <c r="TW89" s="161"/>
      <c r="TX89" s="161"/>
      <c r="TY89" s="161"/>
      <c r="TZ89" s="161"/>
      <c r="UA89" s="161"/>
      <c r="UB89" s="161"/>
      <c r="UC89" s="161"/>
      <c r="UD89" s="161"/>
      <c r="UE89" s="161"/>
      <c r="UF89" s="161"/>
      <c r="UG89" s="161"/>
      <c r="UH89" s="161"/>
      <c r="UI89" s="161"/>
      <c r="UJ89" s="161"/>
      <c r="UK89" s="161"/>
      <c r="UL89" s="161"/>
      <c r="UM89" s="161"/>
      <c r="UN89" s="161"/>
      <c r="UO89" s="161"/>
      <c r="UP89" s="161"/>
      <c r="UQ89" s="161"/>
      <c r="UR89" s="161"/>
      <c r="US89" s="161"/>
      <c r="UT89" s="161"/>
      <c r="UU89" s="161"/>
      <c r="UV89" s="161"/>
      <c r="UW89" s="161"/>
      <c r="UX89" s="161"/>
      <c r="UY89" s="161"/>
      <c r="UZ89" s="161"/>
      <c r="VA89" s="161"/>
      <c r="VB89" s="161"/>
      <c r="VC89" s="161"/>
      <c r="VD89" s="161"/>
      <c r="VE89" s="161"/>
      <c r="VF89" s="161"/>
      <c r="VG89" s="161"/>
      <c r="VH89" s="161"/>
      <c r="VI89" s="161"/>
      <c r="VJ89" s="161"/>
      <c r="VK89" s="161"/>
      <c r="VL89" s="161"/>
      <c r="VM89" s="161"/>
      <c r="VN89" s="161"/>
      <c r="VO89" s="161"/>
      <c r="VP89" s="161"/>
      <c r="VQ89" s="161"/>
      <c r="VR89" s="161"/>
      <c r="VS89" s="161"/>
      <c r="VT89" s="161"/>
      <c r="VU89" s="161"/>
      <c r="VV89" s="161"/>
      <c r="VW89" s="161"/>
      <c r="VX89" s="161"/>
      <c r="VY89" s="161"/>
      <c r="VZ89" s="161"/>
      <c r="WA89" s="161"/>
      <c r="WB89" s="161"/>
      <c r="WC89" s="161"/>
      <c r="WD89" s="161"/>
      <c r="WE89" s="161"/>
      <c r="WF89" s="161"/>
      <c r="WG89" s="161"/>
      <c r="WH89" s="161"/>
      <c r="WI89" s="161"/>
      <c r="WJ89" s="161"/>
      <c r="WK89" s="161"/>
      <c r="WL89" s="161"/>
      <c r="WM89" s="161"/>
      <c r="WN89" s="161"/>
      <c r="WO89" s="161"/>
      <c r="WP89" s="161"/>
      <c r="WQ89" s="161"/>
      <c r="WR89" s="161"/>
      <c r="WS89" s="161"/>
      <c r="WT89" s="161"/>
      <c r="WU89" s="161"/>
      <c r="WV89" s="161"/>
      <c r="WW89" s="161"/>
      <c r="WX89" s="161"/>
      <c r="WY89" s="161"/>
      <c r="WZ89" s="161"/>
      <c r="XA89" s="161"/>
      <c r="XB89" s="161"/>
      <c r="XC89" s="161"/>
      <c r="XD89" s="161"/>
      <c r="XE89" s="161"/>
      <c r="XF89" s="161"/>
      <c r="XG89" s="161"/>
      <c r="XH89" s="161"/>
      <c r="XI89" s="161"/>
      <c r="XJ89" s="161"/>
      <c r="XK89" s="161"/>
      <c r="XL89" s="161"/>
      <c r="XM89" s="161"/>
      <c r="XN89" s="161"/>
      <c r="XO89" s="161"/>
      <c r="XP89" s="161"/>
      <c r="XQ89" s="161"/>
      <c r="XR89" s="161"/>
      <c r="XS89" s="161"/>
      <c r="XT89" s="161"/>
      <c r="XU89" s="161"/>
      <c r="XV89" s="161"/>
      <c r="XW89" s="161"/>
      <c r="XX89" s="161"/>
      <c r="XY89" s="161"/>
      <c r="XZ89" s="161"/>
      <c r="YA89" s="161"/>
      <c r="YB89" s="161"/>
      <c r="YC89" s="161"/>
      <c r="YD89" s="161"/>
      <c r="YE89" s="161"/>
      <c r="YF89" s="161"/>
      <c r="YG89" s="161"/>
      <c r="YH89" s="161"/>
      <c r="YI89" s="161"/>
      <c r="YJ89" s="161"/>
      <c r="YK89" s="161"/>
      <c r="YL89" s="161"/>
      <c r="YM89" s="161"/>
      <c r="YN89" s="161"/>
      <c r="YO89" s="161"/>
      <c r="YP89" s="161"/>
      <c r="YQ89" s="161"/>
      <c r="YR89" s="161"/>
      <c r="YS89" s="161"/>
      <c r="YT89" s="161"/>
      <c r="YU89" s="161"/>
      <c r="YV89" s="161"/>
      <c r="YW89" s="161"/>
      <c r="YX89" s="161"/>
      <c r="YY89" s="161"/>
      <c r="YZ89" s="161"/>
      <c r="ZA89" s="161"/>
      <c r="ZB89" s="161"/>
      <c r="ZC89" s="161"/>
      <c r="ZD89" s="161"/>
      <c r="ZE89" s="161"/>
      <c r="ZF89" s="161"/>
      <c r="ZG89" s="161"/>
      <c r="ZH89" s="161"/>
      <c r="ZI89" s="161"/>
      <c r="ZJ89" s="161"/>
      <c r="ZK89" s="161"/>
      <c r="ZL89" s="161"/>
      <c r="ZM89" s="161"/>
      <c r="ZN89" s="161"/>
      <c r="ZO89" s="161"/>
      <c r="ZP89" s="161"/>
      <c r="ZQ89" s="161"/>
      <c r="ZR89" s="161"/>
      <c r="ZS89" s="161"/>
      <c r="ZT89" s="161"/>
      <c r="ZU89" s="161"/>
      <c r="ZV89" s="161"/>
      <c r="ZW89" s="161"/>
      <c r="ZX89" s="161"/>
      <c r="ZY89" s="161"/>
      <c r="ZZ89" s="161"/>
      <c r="AAA89" s="161"/>
      <c r="AAB89" s="161"/>
      <c r="AAC89" s="161"/>
      <c r="AAD89" s="161"/>
      <c r="AAE89" s="161"/>
      <c r="AAF89" s="161"/>
      <c r="AAG89" s="161"/>
      <c r="AAH89" s="161"/>
      <c r="AAI89" s="161"/>
      <c r="AAJ89" s="161"/>
      <c r="AAK89" s="161"/>
      <c r="AAL89" s="161"/>
      <c r="AAM89" s="161"/>
      <c r="AAN89" s="161"/>
      <c r="AAO89" s="161"/>
      <c r="AAP89" s="161"/>
      <c r="AAQ89" s="161"/>
      <c r="AAR89" s="161"/>
      <c r="AAS89" s="161"/>
      <c r="AAT89" s="161"/>
      <c r="AAU89" s="161"/>
      <c r="AAV89" s="161"/>
      <c r="AAW89" s="161"/>
      <c r="AAX89" s="161"/>
      <c r="AAY89" s="161"/>
      <c r="AAZ89" s="161"/>
      <c r="ABA89" s="161"/>
      <c r="ABB89" s="161"/>
      <c r="ABC89" s="161"/>
      <c r="ABD89" s="161"/>
      <c r="ABE89" s="161"/>
      <c r="ABF89" s="161"/>
      <c r="ABG89" s="161"/>
      <c r="ABH89" s="161"/>
      <c r="ABI89" s="161"/>
      <c r="ABJ89" s="161"/>
      <c r="ABK89" s="161"/>
      <c r="ABL89" s="161"/>
      <c r="ABM89" s="161"/>
      <c r="ABN89" s="161"/>
      <c r="ABO89" s="161"/>
      <c r="ABP89" s="161"/>
      <c r="ABQ89" s="161"/>
      <c r="ABR89" s="161"/>
      <c r="ABS89" s="161"/>
      <c r="ABT89" s="161"/>
      <c r="ABU89" s="161"/>
      <c r="ABV89" s="161"/>
      <c r="ABW89" s="161"/>
      <c r="ABX89" s="161"/>
      <c r="ABY89" s="161"/>
      <c r="ABZ89" s="161"/>
      <c r="ACA89" s="161"/>
      <c r="ACB89" s="161"/>
      <c r="ACC89" s="161"/>
      <c r="ACD89" s="161"/>
      <c r="ACE89" s="161"/>
      <c r="ACF89" s="161"/>
      <c r="ACG89" s="161"/>
      <c r="ACH89" s="161"/>
      <c r="ACI89" s="161"/>
      <c r="ACJ89" s="161"/>
      <c r="ACK89" s="161"/>
      <c r="ACL89" s="161"/>
      <c r="ACM89" s="161"/>
      <c r="ACN89" s="161"/>
      <c r="ACO89" s="161"/>
      <c r="ACP89" s="161"/>
      <c r="ACQ89" s="161"/>
      <c r="ACR89" s="161"/>
      <c r="ACS89" s="161"/>
      <c r="ACT89" s="161"/>
      <c r="ACU89" s="161"/>
      <c r="ACV89" s="161"/>
      <c r="ACW89" s="161"/>
      <c r="ACX89" s="161"/>
      <c r="ACY89" s="161"/>
      <c r="ACZ89" s="161"/>
      <c r="ADA89" s="161"/>
      <c r="ADB89" s="161"/>
      <c r="ADC89" s="161"/>
      <c r="ADD89" s="161"/>
      <c r="ADE89" s="161"/>
      <c r="ADF89" s="161"/>
      <c r="ADG89" s="161"/>
      <c r="ADH89" s="161"/>
      <c r="ADI89" s="161"/>
      <c r="ADJ89" s="161"/>
      <c r="ADK89" s="161"/>
      <c r="ADL89" s="161"/>
      <c r="ADM89" s="161"/>
      <c r="ADN89" s="161"/>
      <c r="ADO89" s="161"/>
      <c r="ADP89" s="161"/>
      <c r="ADQ89" s="161"/>
      <c r="ADR89" s="161"/>
      <c r="ADS89" s="161"/>
      <c r="ADT89" s="161"/>
      <c r="ADU89" s="161"/>
      <c r="ADV89" s="161"/>
      <c r="ADW89" s="161"/>
      <c r="ADX89" s="161"/>
      <c r="ADY89" s="161"/>
      <c r="ADZ89" s="161"/>
      <c r="AEA89" s="161"/>
      <c r="AEB89" s="161"/>
      <c r="AEC89" s="161"/>
      <c r="AED89" s="161"/>
      <c r="AEE89" s="161"/>
      <c r="AEF89" s="161"/>
      <c r="AEG89" s="161"/>
      <c r="AEH89" s="161"/>
      <c r="AEI89" s="161"/>
      <c r="AEJ89" s="161"/>
      <c r="AEK89" s="161"/>
      <c r="AEL89" s="161"/>
      <c r="AEM89" s="161"/>
      <c r="AEN89" s="161"/>
      <c r="AEO89" s="161"/>
      <c r="AEP89" s="161"/>
      <c r="AEQ89" s="161"/>
      <c r="AER89" s="161"/>
      <c r="AES89" s="161"/>
      <c r="AET89" s="161"/>
      <c r="AEU89" s="161"/>
      <c r="AEV89" s="161"/>
      <c r="AEW89" s="161"/>
      <c r="AEX89" s="161"/>
      <c r="AEY89" s="161"/>
      <c r="AEZ89" s="161"/>
      <c r="AFA89" s="161"/>
      <c r="AFB89" s="161"/>
      <c r="AFC89" s="161"/>
      <c r="AFD89" s="161"/>
      <c r="AFE89" s="161"/>
      <c r="AFF89" s="161"/>
      <c r="AFG89" s="161"/>
      <c r="AFH89" s="161"/>
      <c r="AFI89" s="161"/>
      <c r="AFJ89" s="161"/>
      <c r="AFK89" s="161"/>
      <c r="AFL89" s="161"/>
      <c r="AFM89" s="161"/>
      <c r="AFN89" s="161"/>
      <c r="AFO89" s="161"/>
      <c r="AFP89" s="161"/>
      <c r="AFQ89" s="161"/>
      <c r="AFR89" s="161"/>
      <c r="AFS89" s="161"/>
      <c r="AFT89" s="161"/>
      <c r="AFU89" s="161"/>
      <c r="AFV89" s="161"/>
      <c r="AFW89" s="161"/>
      <c r="AFX89" s="161"/>
      <c r="AFY89" s="161"/>
      <c r="AFZ89" s="161"/>
      <c r="AGA89" s="161"/>
      <c r="AGB89" s="161"/>
      <c r="AGC89" s="161"/>
      <c r="AGD89" s="161"/>
      <c r="AGE89" s="161"/>
      <c r="AGF89" s="161"/>
      <c r="AGG89" s="161"/>
      <c r="AGH89" s="161"/>
      <c r="AGI89" s="161"/>
      <c r="AGJ89" s="161"/>
      <c r="AGK89" s="161"/>
      <c r="AGL89" s="161"/>
      <c r="AGM89" s="161"/>
      <c r="AGN89" s="161"/>
      <c r="AGO89" s="161"/>
      <c r="AGP89" s="161"/>
      <c r="AGQ89" s="161"/>
      <c r="AGR89" s="161"/>
      <c r="AGS89" s="161"/>
      <c r="AGT89" s="161"/>
      <c r="AGU89" s="161"/>
      <c r="AGV89" s="161"/>
      <c r="AGW89" s="161"/>
      <c r="AGX89" s="161"/>
      <c r="AGY89" s="161"/>
      <c r="AGZ89" s="161"/>
      <c r="AHA89" s="161"/>
      <c r="AHB89" s="161"/>
      <c r="AHC89" s="161"/>
      <c r="AHD89" s="161"/>
      <c r="AHE89" s="161"/>
      <c r="AHF89" s="161"/>
      <c r="AHG89" s="161"/>
      <c r="AHH89" s="161"/>
      <c r="AHI89" s="161"/>
      <c r="AHJ89" s="161"/>
      <c r="AHK89" s="161"/>
      <c r="AHL89" s="161"/>
      <c r="AHM89" s="161"/>
      <c r="AHN89" s="161"/>
      <c r="AHO89" s="161"/>
      <c r="AHP89" s="161"/>
      <c r="AHQ89" s="161"/>
      <c r="AHR89" s="161"/>
      <c r="AHS89" s="161"/>
      <c r="AHT89" s="161"/>
      <c r="AHU89" s="161"/>
      <c r="AHV89" s="161"/>
      <c r="AHW89" s="161"/>
      <c r="AHX89" s="161"/>
      <c r="AHY89" s="161"/>
      <c r="AHZ89" s="161"/>
      <c r="AIA89" s="161"/>
      <c r="AIB89" s="161"/>
      <c r="AIC89" s="161"/>
      <c r="AID89" s="161"/>
      <c r="AIE89" s="161"/>
      <c r="AIF89" s="161"/>
      <c r="AIG89" s="161"/>
      <c r="AIH89" s="161"/>
      <c r="AII89" s="161"/>
      <c r="AIJ89" s="161"/>
      <c r="AIK89" s="161"/>
      <c r="AIL89" s="161"/>
      <c r="AIM89" s="161"/>
      <c r="AIN89" s="161"/>
      <c r="AIO89" s="161"/>
      <c r="AIP89" s="161"/>
      <c r="AIQ89" s="161"/>
      <c r="AIR89" s="161"/>
      <c r="AIS89" s="161"/>
      <c r="AIT89" s="161"/>
      <c r="AIU89" s="161"/>
      <c r="AIV89" s="161"/>
      <c r="AIW89" s="161"/>
      <c r="AIX89" s="161"/>
      <c r="AIY89" s="161"/>
      <c r="AIZ89" s="161"/>
      <c r="AJA89" s="161"/>
      <c r="AJB89" s="161"/>
      <c r="AJC89" s="161"/>
      <c r="AJD89" s="161"/>
      <c r="AJE89" s="161"/>
      <c r="AJF89" s="161"/>
      <c r="AJG89" s="161"/>
      <c r="AJH89" s="161"/>
      <c r="AJI89" s="161"/>
      <c r="AJJ89" s="161"/>
      <c r="AJK89" s="161"/>
      <c r="AJL89" s="161"/>
      <c r="AJM89" s="161"/>
      <c r="AJN89" s="161"/>
      <c r="AJO89" s="161"/>
      <c r="AJP89" s="161"/>
      <c r="AJQ89" s="161"/>
      <c r="AJR89" s="161"/>
      <c r="AJS89" s="161"/>
      <c r="AJT89" s="161"/>
      <c r="AJU89" s="161"/>
      <c r="AJV89" s="161"/>
      <c r="AJW89" s="161"/>
      <c r="AJX89" s="161"/>
      <c r="AJY89" s="161"/>
      <c r="AJZ89" s="161"/>
      <c r="AKA89" s="161"/>
      <c r="AKB89" s="161"/>
      <c r="AKC89" s="161"/>
      <c r="AKD89" s="161"/>
      <c r="AKE89" s="161"/>
      <c r="AKF89" s="161"/>
      <c r="AKG89" s="161"/>
      <c r="AKH89" s="161"/>
      <c r="AKI89" s="161"/>
      <c r="AKJ89" s="161"/>
      <c r="AKK89" s="161"/>
      <c r="AKL89" s="161"/>
      <c r="AKM89" s="161"/>
      <c r="AKN89" s="161"/>
      <c r="AKO89" s="161"/>
      <c r="AKP89" s="161"/>
      <c r="AKQ89" s="161"/>
      <c r="AKR89" s="161"/>
      <c r="AKS89" s="161"/>
      <c r="AKT89" s="161"/>
      <c r="AKU89" s="161"/>
      <c r="AKV89" s="161"/>
      <c r="AKW89" s="161"/>
      <c r="AKX89" s="161"/>
      <c r="AKY89" s="161"/>
      <c r="AKZ89" s="161"/>
      <c r="ALA89" s="161"/>
      <c r="ALB89" s="161"/>
      <c r="ALC89" s="161"/>
      <c r="ALD89" s="161"/>
      <c r="ALE89" s="161"/>
      <c r="ALF89" s="161"/>
      <c r="ALG89" s="161"/>
      <c r="ALH89" s="161"/>
      <c r="ALI89" s="161"/>
      <c r="ALJ89" s="161"/>
      <c r="ALK89" s="161"/>
      <c r="ALL89" s="161"/>
      <c r="ALM89" s="161"/>
      <c r="ALN89" s="161"/>
      <c r="ALO89" s="161"/>
      <c r="ALP89" s="161"/>
      <c r="ALQ89" s="161"/>
      <c r="ALR89" s="161"/>
      <c r="ALS89" s="161"/>
      <c r="ALT89" s="161"/>
      <c r="ALU89" s="161"/>
      <c r="ALV89" s="161"/>
      <c r="ALW89" s="161"/>
      <c r="ALX89" s="161"/>
      <c r="ALY89" s="161"/>
      <c r="ALZ89" s="161"/>
      <c r="AMA89" s="161"/>
      <c r="AMB89" s="161"/>
      <c r="AMC89" s="161"/>
      <c r="AMD89" s="161"/>
      <c r="AME89" s="161"/>
      <c r="AMF89" s="161"/>
      <c r="AMG89" s="161"/>
      <c r="AMH89" s="161"/>
      <c r="AMI89" s="161"/>
    </row>
    <row r="90" spans="1:2686" x14ac:dyDescent="0.25">
      <c r="A90" s="16" t="s">
        <v>419</v>
      </c>
      <c r="B90" s="14" t="s">
        <v>448</v>
      </c>
      <c r="C90" s="14" t="s">
        <v>449</v>
      </c>
      <c r="D90" s="139">
        <v>6375</v>
      </c>
      <c r="E90" s="139" t="s">
        <v>1267</v>
      </c>
      <c r="F90" s="139" t="s">
        <v>1266</v>
      </c>
      <c r="G90" s="14" t="s">
        <v>1573</v>
      </c>
      <c r="H90" s="160" t="s">
        <v>1574</v>
      </c>
      <c r="I90" s="14" t="s">
        <v>1051</v>
      </c>
      <c r="J90" s="160" t="s">
        <v>1052</v>
      </c>
      <c r="K90" s="14"/>
      <c r="L90" s="14"/>
      <c r="M90" s="14"/>
      <c r="N90" s="14"/>
      <c r="O90" s="14"/>
      <c r="P90" s="14" t="s">
        <v>29</v>
      </c>
      <c r="Q90" s="14" t="s">
        <v>29</v>
      </c>
      <c r="R90" s="14" t="s">
        <v>29</v>
      </c>
      <c r="S90" s="14"/>
      <c r="T90" s="14"/>
      <c r="U90" s="14"/>
      <c r="V90" s="14"/>
      <c r="W90" s="14"/>
      <c r="X90" s="14"/>
      <c r="Y90" s="14"/>
      <c r="Z90" s="14" t="s">
        <v>29</v>
      </c>
      <c r="AA90" s="169"/>
      <c r="AB90" s="161"/>
    </row>
    <row r="91" spans="1:2686" s="161" customFormat="1" x14ac:dyDescent="0.25">
      <c r="A91" s="16" t="s">
        <v>82</v>
      </c>
      <c r="B91" s="14" t="s">
        <v>154</v>
      </c>
      <c r="C91" s="14" t="s">
        <v>48</v>
      </c>
      <c r="D91" s="139">
        <v>6702</v>
      </c>
      <c r="E91" s="139" t="s">
        <v>1269</v>
      </c>
      <c r="F91" s="139" t="s">
        <v>1268</v>
      </c>
      <c r="G91" s="14" t="s">
        <v>1053</v>
      </c>
      <c r="H91" s="160" t="s">
        <v>1054</v>
      </c>
      <c r="I91" s="14" t="s">
        <v>1055</v>
      </c>
      <c r="J91" s="160" t="s">
        <v>1056</v>
      </c>
      <c r="K91" s="14"/>
      <c r="L91" s="14"/>
      <c r="M91" s="14"/>
      <c r="N91" s="14"/>
      <c r="O91" s="14"/>
      <c r="P91" s="14"/>
      <c r="Q91" s="14"/>
      <c r="R91" s="14"/>
      <c r="S91" s="14"/>
      <c r="T91" s="14"/>
      <c r="U91" s="14" t="s">
        <v>29</v>
      </c>
      <c r="V91" s="14" t="s">
        <v>29</v>
      </c>
      <c r="W91" s="14" t="s">
        <v>29</v>
      </c>
      <c r="X91" s="14"/>
      <c r="Y91" s="14"/>
      <c r="Z91" s="14" t="s">
        <v>29</v>
      </c>
    </row>
    <row r="92" spans="1:2686" s="163" customFormat="1" x14ac:dyDescent="0.25">
      <c r="A92" s="16" t="s">
        <v>61</v>
      </c>
      <c r="B92" s="14" t="s">
        <v>127</v>
      </c>
      <c r="C92" s="14" t="s">
        <v>63</v>
      </c>
      <c r="D92" s="139">
        <v>6062</v>
      </c>
      <c r="E92" s="139" t="s">
        <v>1271</v>
      </c>
      <c r="F92" s="139" t="s">
        <v>1270</v>
      </c>
      <c r="G92" s="14" t="s">
        <v>1057</v>
      </c>
      <c r="H92" s="160" t="s">
        <v>1058</v>
      </c>
      <c r="I92" s="14" t="s">
        <v>1059</v>
      </c>
      <c r="J92" s="160" t="s">
        <v>1060</v>
      </c>
      <c r="K92" s="14"/>
      <c r="L92" s="14"/>
      <c r="M92" s="14"/>
      <c r="N92" s="14" t="s">
        <v>29</v>
      </c>
      <c r="O92" s="14" t="s">
        <v>29</v>
      </c>
      <c r="P92" s="14" t="s">
        <v>29</v>
      </c>
      <c r="Q92" s="14"/>
      <c r="R92" s="14"/>
      <c r="S92" s="14" t="s">
        <v>29</v>
      </c>
      <c r="T92" s="14" t="s">
        <v>29</v>
      </c>
      <c r="U92" s="14" t="s">
        <v>29</v>
      </c>
      <c r="V92" s="14" t="s">
        <v>29</v>
      </c>
      <c r="W92" s="14" t="s">
        <v>29</v>
      </c>
      <c r="X92" s="14" t="s">
        <v>29</v>
      </c>
      <c r="Y92" s="14" t="s">
        <v>29</v>
      </c>
      <c r="Z92" s="14" t="s">
        <v>29</v>
      </c>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1"/>
      <c r="AY92" s="161"/>
      <c r="AZ92" s="161"/>
      <c r="BA92" s="161"/>
      <c r="BB92" s="161"/>
      <c r="BC92" s="161"/>
      <c r="BD92" s="161"/>
      <c r="BE92" s="161"/>
      <c r="BF92" s="161"/>
      <c r="BG92" s="161"/>
      <c r="BH92" s="161"/>
      <c r="BI92" s="161"/>
      <c r="BJ92" s="161"/>
      <c r="BK92" s="161"/>
      <c r="BL92" s="161"/>
      <c r="BM92" s="161"/>
      <c r="BN92" s="161"/>
      <c r="BO92" s="161"/>
      <c r="BP92" s="161"/>
      <c r="BQ92" s="161"/>
      <c r="BR92" s="161"/>
      <c r="BS92" s="161"/>
      <c r="BT92" s="161"/>
      <c r="BU92" s="161"/>
      <c r="BV92" s="161"/>
      <c r="BW92" s="161"/>
      <c r="BX92" s="161"/>
      <c r="BY92" s="161"/>
      <c r="BZ92" s="161"/>
      <c r="CA92" s="161"/>
      <c r="CB92" s="161"/>
      <c r="CC92" s="161"/>
      <c r="CD92" s="161"/>
      <c r="CE92" s="161"/>
      <c r="CF92" s="161"/>
      <c r="CG92" s="161"/>
      <c r="CH92" s="161"/>
      <c r="CI92" s="161"/>
      <c r="CJ92" s="161"/>
      <c r="CK92" s="161"/>
      <c r="CL92" s="161"/>
      <c r="CM92" s="161"/>
      <c r="CN92" s="161"/>
      <c r="CO92" s="161"/>
      <c r="CP92" s="161"/>
      <c r="CQ92" s="161"/>
      <c r="CR92" s="161"/>
      <c r="CS92" s="161"/>
      <c r="CT92" s="161"/>
      <c r="CU92" s="161"/>
      <c r="CV92" s="161"/>
      <c r="CW92" s="161"/>
      <c r="CX92" s="161"/>
      <c r="CY92" s="161"/>
      <c r="CZ92" s="161"/>
      <c r="DA92" s="161"/>
      <c r="DB92" s="161"/>
      <c r="DC92" s="161"/>
      <c r="DD92" s="161"/>
      <c r="DE92" s="161"/>
      <c r="DF92" s="161"/>
      <c r="DG92" s="161"/>
      <c r="DH92" s="161"/>
      <c r="DI92" s="161"/>
      <c r="DJ92" s="161"/>
      <c r="DK92" s="161"/>
      <c r="DL92" s="161"/>
      <c r="DM92" s="161"/>
      <c r="DN92" s="161"/>
      <c r="DO92" s="161"/>
      <c r="DP92" s="161"/>
      <c r="DQ92" s="161"/>
      <c r="DR92" s="161"/>
      <c r="DS92" s="161"/>
      <c r="DT92" s="161"/>
      <c r="DU92" s="161"/>
      <c r="DV92" s="161"/>
      <c r="DW92" s="161"/>
      <c r="DX92" s="161"/>
      <c r="DY92" s="161"/>
      <c r="DZ92" s="161"/>
      <c r="EA92" s="161"/>
      <c r="EB92" s="161"/>
      <c r="EC92" s="161"/>
      <c r="ED92" s="161"/>
      <c r="EE92" s="161"/>
      <c r="EF92" s="161"/>
      <c r="EG92" s="161"/>
      <c r="EH92" s="161"/>
      <c r="EI92" s="161"/>
      <c r="EJ92" s="161"/>
      <c r="EK92" s="161"/>
      <c r="EL92" s="161"/>
      <c r="EM92" s="161"/>
      <c r="EN92" s="161"/>
      <c r="EO92" s="161"/>
      <c r="EP92" s="161"/>
      <c r="EQ92" s="161"/>
      <c r="ER92" s="161"/>
      <c r="ES92" s="161"/>
      <c r="ET92" s="161"/>
      <c r="EU92" s="161"/>
      <c r="EV92" s="161"/>
      <c r="EW92" s="161"/>
      <c r="EX92" s="161"/>
      <c r="EY92" s="161"/>
      <c r="EZ92" s="161"/>
      <c r="FA92" s="161"/>
      <c r="FB92" s="161"/>
      <c r="FC92" s="161"/>
      <c r="FD92" s="161"/>
      <c r="FE92" s="161"/>
      <c r="FF92" s="161"/>
      <c r="FG92" s="161"/>
      <c r="FH92" s="161"/>
      <c r="FI92" s="161"/>
      <c r="FJ92" s="161"/>
      <c r="FK92" s="161"/>
      <c r="FL92" s="161"/>
      <c r="FM92" s="161"/>
      <c r="FN92" s="161"/>
      <c r="FO92" s="161"/>
      <c r="FP92" s="161"/>
      <c r="FQ92" s="161"/>
      <c r="FR92" s="161"/>
      <c r="FS92" s="161"/>
      <c r="FT92" s="161"/>
      <c r="FU92" s="161"/>
      <c r="FV92" s="161"/>
      <c r="FW92" s="161"/>
      <c r="FX92" s="161"/>
      <c r="FY92" s="161"/>
      <c r="FZ92" s="161"/>
      <c r="GA92" s="161"/>
      <c r="GB92" s="161"/>
      <c r="GC92" s="161"/>
      <c r="GD92" s="161"/>
      <c r="GE92" s="161"/>
      <c r="GF92" s="161"/>
      <c r="GG92" s="161"/>
      <c r="GH92" s="161"/>
      <c r="GI92" s="161"/>
      <c r="GJ92" s="161"/>
      <c r="GK92" s="161"/>
      <c r="GL92" s="161"/>
      <c r="GM92" s="161"/>
      <c r="GN92" s="161"/>
      <c r="GO92" s="161"/>
      <c r="GP92" s="161"/>
      <c r="GQ92" s="161"/>
      <c r="GR92" s="161"/>
      <c r="GS92" s="161"/>
      <c r="GT92" s="161"/>
      <c r="GU92" s="161"/>
      <c r="GV92" s="161"/>
      <c r="GW92" s="161"/>
      <c r="GX92" s="161"/>
      <c r="GY92" s="161"/>
      <c r="GZ92" s="161"/>
      <c r="HA92" s="161"/>
      <c r="HB92" s="161"/>
      <c r="HC92" s="161"/>
      <c r="HD92" s="161"/>
      <c r="HE92" s="161"/>
      <c r="HF92" s="161"/>
      <c r="HG92" s="161"/>
      <c r="HH92" s="161"/>
      <c r="HI92" s="161"/>
      <c r="HJ92" s="161"/>
      <c r="HK92" s="161"/>
      <c r="HL92" s="161"/>
      <c r="HM92" s="161"/>
      <c r="HN92" s="161"/>
      <c r="HO92" s="161"/>
      <c r="HP92" s="161"/>
      <c r="HQ92" s="161"/>
      <c r="HR92" s="161"/>
      <c r="HS92" s="161"/>
      <c r="HT92" s="161"/>
      <c r="HU92" s="161"/>
      <c r="HV92" s="161"/>
      <c r="HW92" s="161"/>
      <c r="HX92" s="161"/>
      <c r="HY92" s="161"/>
      <c r="HZ92" s="161"/>
      <c r="IA92" s="161"/>
      <c r="IB92" s="161"/>
      <c r="IC92" s="161"/>
      <c r="ID92" s="161"/>
      <c r="IE92" s="161"/>
      <c r="IF92" s="161"/>
      <c r="IG92" s="161"/>
      <c r="IH92" s="161"/>
      <c r="II92" s="161"/>
      <c r="IJ92" s="161"/>
      <c r="IK92" s="161"/>
      <c r="IL92" s="161"/>
      <c r="IM92" s="161"/>
      <c r="IN92" s="161"/>
      <c r="IO92" s="161"/>
      <c r="IP92" s="161"/>
      <c r="IQ92" s="161"/>
      <c r="IR92" s="161"/>
      <c r="IS92" s="161"/>
      <c r="IT92" s="161"/>
      <c r="IU92" s="161"/>
      <c r="IV92" s="161"/>
      <c r="IW92" s="161"/>
      <c r="IX92" s="161"/>
      <c r="IY92" s="161"/>
      <c r="IZ92" s="161"/>
      <c r="JA92" s="161"/>
      <c r="JB92" s="161"/>
      <c r="JC92" s="161"/>
      <c r="JD92" s="161"/>
      <c r="JE92" s="161"/>
      <c r="JF92" s="161"/>
      <c r="JG92" s="161"/>
      <c r="JH92" s="161"/>
      <c r="JI92" s="161"/>
      <c r="JJ92" s="161"/>
      <c r="JK92" s="161"/>
      <c r="JL92" s="161"/>
      <c r="JM92" s="161"/>
      <c r="JN92" s="161"/>
      <c r="JO92" s="161"/>
      <c r="JP92" s="161"/>
      <c r="JQ92" s="161"/>
      <c r="JR92" s="161"/>
      <c r="JS92" s="161"/>
      <c r="JT92" s="161"/>
      <c r="JU92" s="161"/>
      <c r="JV92" s="161"/>
      <c r="JW92" s="161"/>
      <c r="JX92" s="161"/>
      <c r="JY92" s="161"/>
      <c r="JZ92" s="161"/>
      <c r="KA92" s="161"/>
      <c r="KB92" s="161"/>
      <c r="KC92" s="161"/>
      <c r="KD92" s="161"/>
      <c r="KE92" s="161"/>
      <c r="KF92" s="161"/>
      <c r="KG92" s="161"/>
      <c r="KH92" s="161"/>
      <c r="KI92" s="161"/>
      <c r="KJ92" s="161"/>
      <c r="KK92" s="161"/>
      <c r="KL92" s="161"/>
      <c r="KM92" s="161"/>
      <c r="KN92" s="161"/>
      <c r="KO92" s="161"/>
      <c r="KP92" s="161"/>
      <c r="KQ92" s="161"/>
      <c r="KR92" s="161"/>
      <c r="KS92" s="161"/>
      <c r="KT92" s="161"/>
      <c r="KU92" s="161"/>
      <c r="KV92" s="161"/>
      <c r="KW92" s="161"/>
      <c r="KX92" s="161"/>
      <c r="KY92" s="161"/>
      <c r="KZ92" s="161"/>
      <c r="LA92" s="161"/>
      <c r="LB92" s="161"/>
      <c r="LC92" s="161"/>
      <c r="LD92" s="161"/>
      <c r="LE92" s="161"/>
      <c r="LF92" s="161"/>
      <c r="LG92" s="161"/>
      <c r="LH92" s="161"/>
      <c r="LI92" s="161"/>
      <c r="LJ92" s="161"/>
      <c r="LK92" s="161"/>
      <c r="LL92" s="161"/>
      <c r="LM92" s="161"/>
      <c r="LN92" s="161"/>
      <c r="LO92" s="161"/>
      <c r="LP92" s="161"/>
      <c r="LQ92" s="161"/>
      <c r="LR92" s="161"/>
      <c r="LS92" s="161"/>
      <c r="LT92" s="161"/>
      <c r="LU92" s="161"/>
      <c r="LV92" s="161"/>
      <c r="LW92" s="161"/>
      <c r="LX92" s="161"/>
      <c r="LY92" s="161"/>
      <c r="LZ92" s="161"/>
      <c r="MA92" s="161"/>
      <c r="MB92" s="161"/>
      <c r="MC92" s="161"/>
      <c r="MD92" s="161"/>
      <c r="ME92" s="161"/>
      <c r="MF92" s="161"/>
      <c r="MG92" s="161"/>
      <c r="MH92" s="161"/>
      <c r="MI92" s="161"/>
      <c r="MJ92" s="161"/>
      <c r="MK92" s="161"/>
      <c r="ML92" s="161"/>
      <c r="MM92" s="161"/>
      <c r="MN92" s="161"/>
      <c r="MO92" s="161"/>
      <c r="MP92" s="161"/>
      <c r="MQ92" s="161"/>
      <c r="MR92" s="161"/>
      <c r="MS92" s="161"/>
      <c r="MT92" s="161"/>
      <c r="MU92" s="161"/>
      <c r="MV92" s="161"/>
      <c r="MW92" s="161"/>
      <c r="MX92" s="161"/>
      <c r="MY92" s="161"/>
      <c r="MZ92" s="161"/>
      <c r="NA92" s="161"/>
      <c r="NB92" s="161"/>
      <c r="NC92" s="161"/>
      <c r="ND92" s="161"/>
      <c r="NE92" s="161"/>
      <c r="NF92" s="161"/>
      <c r="NG92" s="161"/>
      <c r="NH92" s="161"/>
      <c r="NI92" s="161"/>
      <c r="NJ92" s="161"/>
      <c r="NK92" s="161"/>
      <c r="NL92" s="161"/>
      <c r="NM92" s="161"/>
      <c r="NN92" s="161"/>
      <c r="NO92" s="161"/>
      <c r="NP92" s="161"/>
      <c r="NQ92" s="161"/>
      <c r="NR92" s="161"/>
      <c r="NS92" s="161"/>
      <c r="NT92" s="161"/>
      <c r="NU92" s="161"/>
      <c r="NV92" s="161"/>
      <c r="NW92" s="161"/>
      <c r="NX92" s="161"/>
      <c r="NY92" s="161"/>
      <c r="NZ92" s="161"/>
      <c r="OA92" s="161"/>
      <c r="OB92" s="161"/>
      <c r="OC92" s="161"/>
      <c r="OD92" s="161"/>
      <c r="OE92" s="161"/>
      <c r="OF92" s="161"/>
      <c r="OG92" s="161"/>
      <c r="OH92" s="161"/>
      <c r="OI92" s="161"/>
      <c r="OJ92" s="161"/>
      <c r="OK92" s="161"/>
      <c r="OL92" s="161"/>
      <c r="OM92" s="161"/>
      <c r="ON92" s="161"/>
      <c r="OO92" s="161"/>
      <c r="OP92" s="161"/>
      <c r="OQ92" s="161"/>
      <c r="OR92" s="161"/>
      <c r="OS92" s="161"/>
      <c r="OT92" s="161"/>
      <c r="OU92" s="161"/>
      <c r="OV92" s="161"/>
      <c r="OW92" s="161"/>
      <c r="OX92" s="161"/>
      <c r="OY92" s="161"/>
      <c r="OZ92" s="161"/>
      <c r="PA92" s="161"/>
      <c r="PB92" s="161"/>
      <c r="PC92" s="161"/>
      <c r="PD92" s="161"/>
      <c r="PE92" s="161"/>
      <c r="PF92" s="161"/>
      <c r="PG92" s="161"/>
      <c r="PH92" s="161"/>
      <c r="PI92" s="161"/>
      <c r="PJ92" s="161"/>
      <c r="PK92" s="161"/>
      <c r="PL92" s="161"/>
      <c r="PM92" s="161"/>
      <c r="PN92" s="161"/>
      <c r="PO92" s="161"/>
      <c r="PP92" s="161"/>
      <c r="PQ92" s="161"/>
      <c r="PR92" s="161"/>
      <c r="PS92" s="161"/>
      <c r="PT92" s="161"/>
      <c r="PU92" s="161"/>
      <c r="PV92" s="161"/>
      <c r="PW92" s="161"/>
      <c r="PX92" s="161"/>
      <c r="PY92" s="161"/>
      <c r="PZ92" s="161"/>
      <c r="QA92" s="161"/>
      <c r="QB92" s="161"/>
      <c r="QC92" s="161"/>
      <c r="QD92" s="161"/>
      <c r="QE92" s="161"/>
      <c r="QF92" s="161"/>
      <c r="QG92" s="161"/>
      <c r="QH92" s="161"/>
      <c r="QI92" s="161"/>
      <c r="QJ92" s="161"/>
      <c r="QK92" s="161"/>
      <c r="QL92" s="161"/>
      <c r="QM92" s="161"/>
      <c r="QN92" s="161"/>
      <c r="QO92" s="161"/>
      <c r="QP92" s="161"/>
      <c r="QQ92" s="161"/>
      <c r="QR92" s="161"/>
      <c r="QS92" s="161"/>
      <c r="QT92" s="161"/>
      <c r="QU92" s="161"/>
      <c r="QV92" s="161"/>
      <c r="QW92" s="161"/>
      <c r="QX92" s="161"/>
      <c r="QY92" s="161"/>
      <c r="QZ92" s="161"/>
      <c r="RA92" s="161"/>
      <c r="RB92" s="161"/>
      <c r="RC92" s="161"/>
      <c r="RD92" s="161"/>
      <c r="RE92" s="161"/>
      <c r="RF92" s="161"/>
      <c r="RG92" s="161"/>
      <c r="RH92" s="161"/>
      <c r="RI92" s="161"/>
      <c r="RJ92" s="161"/>
      <c r="RK92" s="161"/>
      <c r="RL92" s="161"/>
      <c r="RM92" s="161"/>
      <c r="RN92" s="161"/>
      <c r="RO92" s="161"/>
      <c r="RP92" s="161"/>
      <c r="RQ92" s="161"/>
      <c r="RR92" s="161"/>
      <c r="RS92" s="161"/>
      <c r="RT92" s="161"/>
      <c r="RU92" s="161"/>
      <c r="RV92" s="161"/>
      <c r="RW92" s="161"/>
      <c r="RX92" s="161"/>
      <c r="RY92" s="161"/>
      <c r="RZ92" s="161"/>
      <c r="SA92" s="161"/>
      <c r="SB92" s="161"/>
      <c r="SC92" s="161"/>
      <c r="SD92" s="161"/>
      <c r="SE92" s="161"/>
      <c r="SF92" s="161"/>
      <c r="SG92" s="161"/>
      <c r="SH92" s="161"/>
      <c r="SI92" s="161"/>
      <c r="SJ92" s="161"/>
      <c r="SK92" s="161"/>
      <c r="SL92" s="161"/>
      <c r="SM92" s="161"/>
      <c r="SN92" s="161"/>
      <c r="SO92" s="161"/>
      <c r="SP92" s="161"/>
      <c r="SQ92" s="161"/>
      <c r="SR92" s="161"/>
      <c r="SS92" s="161"/>
      <c r="ST92" s="161"/>
      <c r="SU92" s="161"/>
      <c r="SV92" s="161"/>
      <c r="SW92" s="161"/>
      <c r="SX92" s="161"/>
      <c r="SY92" s="161"/>
      <c r="SZ92" s="161"/>
      <c r="TA92" s="161"/>
      <c r="TB92" s="161"/>
      <c r="TC92" s="161"/>
      <c r="TD92" s="161"/>
      <c r="TE92" s="161"/>
      <c r="TF92" s="161"/>
      <c r="TG92" s="161"/>
      <c r="TH92" s="161"/>
      <c r="TI92" s="161"/>
      <c r="TJ92" s="161"/>
      <c r="TK92" s="161"/>
      <c r="TL92" s="161"/>
      <c r="TM92" s="161"/>
      <c r="TN92" s="161"/>
      <c r="TO92" s="161"/>
      <c r="TP92" s="161"/>
      <c r="TQ92" s="161"/>
      <c r="TR92" s="161"/>
      <c r="TS92" s="161"/>
      <c r="TT92" s="161"/>
      <c r="TU92" s="161"/>
      <c r="TV92" s="161"/>
      <c r="TW92" s="161"/>
      <c r="TX92" s="161"/>
      <c r="TY92" s="161"/>
      <c r="TZ92" s="161"/>
      <c r="UA92" s="161"/>
      <c r="UB92" s="161"/>
      <c r="UC92" s="161"/>
      <c r="UD92" s="161"/>
      <c r="UE92" s="161"/>
      <c r="UF92" s="161"/>
      <c r="UG92" s="161"/>
      <c r="UH92" s="161"/>
      <c r="UI92" s="161"/>
      <c r="UJ92" s="161"/>
      <c r="UK92" s="161"/>
      <c r="UL92" s="161"/>
      <c r="UM92" s="161"/>
      <c r="UN92" s="161"/>
      <c r="UO92" s="161"/>
      <c r="UP92" s="161"/>
      <c r="UQ92" s="161"/>
      <c r="UR92" s="161"/>
      <c r="US92" s="161"/>
      <c r="UT92" s="161"/>
      <c r="UU92" s="161"/>
      <c r="UV92" s="161"/>
      <c r="UW92" s="161"/>
      <c r="UX92" s="161"/>
      <c r="UY92" s="161"/>
      <c r="UZ92" s="161"/>
      <c r="VA92" s="161"/>
      <c r="VB92" s="161"/>
      <c r="VC92" s="161"/>
      <c r="VD92" s="161"/>
      <c r="VE92" s="161"/>
      <c r="VF92" s="161"/>
      <c r="VG92" s="161"/>
      <c r="VH92" s="161"/>
      <c r="VI92" s="161"/>
      <c r="VJ92" s="161"/>
      <c r="VK92" s="161"/>
      <c r="VL92" s="161"/>
      <c r="VM92" s="161"/>
      <c r="VN92" s="161"/>
      <c r="VO92" s="161"/>
      <c r="VP92" s="161"/>
      <c r="VQ92" s="161"/>
      <c r="VR92" s="161"/>
      <c r="VS92" s="161"/>
      <c r="VT92" s="161"/>
      <c r="VU92" s="161"/>
      <c r="VV92" s="161"/>
      <c r="VW92" s="161"/>
      <c r="VX92" s="161"/>
      <c r="VY92" s="161"/>
      <c r="VZ92" s="161"/>
      <c r="WA92" s="161"/>
      <c r="WB92" s="161"/>
      <c r="WC92" s="161"/>
      <c r="WD92" s="161"/>
      <c r="WE92" s="161"/>
      <c r="WF92" s="161"/>
      <c r="WG92" s="161"/>
      <c r="WH92" s="161"/>
      <c r="WI92" s="161"/>
      <c r="WJ92" s="161"/>
      <c r="WK92" s="161"/>
      <c r="WL92" s="161"/>
      <c r="WM92" s="161"/>
      <c r="WN92" s="161"/>
      <c r="WO92" s="161"/>
      <c r="WP92" s="161"/>
      <c r="WQ92" s="161"/>
      <c r="WR92" s="161"/>
      <c r="WS92" s="161"/>
      <c r="WT92" s="161"/>
      <c r="WU92" s="161"/>
      <c r="WV92" s="161"/>
      <c r="WW92" s="161"/>
      <c r="WX92" s="161"/>
      <c r="WY92" s="161"/>
      <c r="WZ92" s="161"/>
      <c r="XA92" s="161"/>
      <c r="XB92" s="161"/>
      <c r="XC92" s="161"/>
      <c r="XD92" s="161"/>
      <c r="XE92" s="161"/>
      <c r="XF92" s="161"/>
      <c r="XG92" s="161"/>
      <c r="XH92" s="161"/>
      <c r="XI92" s="161"/>
      <c r="XJ92" s="161"/>
      <c r="XK92" s="161"/>
      <c r="XL92" s="161"/>
      <c r="XM92" s="161"/>
      <c r="XN92" s="161"/>
      <c r="XO92" s="161"/>
      <c r="XP92" s="161"/>
      <c r="XQ92" s="161"/>
      <c r="XR92" s="161"/>
      <c r="XS92" s="161"/>
      <c r="XT92" s="161"/>
      <c r="XU92" s="161"/>
      <c r="XV92" s="161"/>
      <c r="XW92" s="161"/>
      <c r="XX92" s="161"/>
      <c r="XY92" s="161"/>
      <c r="XZ92" s="161"/>
      <c r="YA92" s="161"/>
      <c r="YB92" s="161"/>
      <c r="YC92" s="161"/>
      <c r="YD92" s="161"/>
      <c r="YE92" s="161"/>
      <c r="YF92" s="161"/>
      <c r="YG92" s="161"/>
      <c r="YH92" s="161"/>
      <c r="YI92" s="161"/>
      <c r="YJ92" s="161"/>
      <c r="YK92" s="161"/>
      <c r="YL92" s="161"/>
      <c r="YM92" s="161"/>
      <c r="YN92" s="161"/>
      <c r="YO92" s="161"/>
      <c r="YP92" s="161"/>
      <c r="YQ92" s="161"/>
      <c r="YR92" s="161"/>
      <c r="YS92" s="161"/>
      <c r="YT92" s="161"/>
      <c r="YU92" s="161"/>
      <c r="YV92" s="161"/>
      <c r="YW92" s="161"/>
      <c r="YX92" s="161"/>
      <c r="YY92" s="161"/>
      <c r="YZ92" s="161"/>
      <c r="ZA92" s="161"/>
      <c r="ZB92" s="161"/>
      <c r="ZC92" s="161"/>
      <c r="ZD92" s="161"/>
      <c r="ZE92" s="161"/>
      <c r="ZF92" s="161"/>
      <c r="ZG92" s="161"/>
      <c r="ZH92" s="161"/>
      <c r="ZI92" s="161"/>
      <c r="ZJ92" s="161"/>
      <c r="ZK92" s="161"/>
      <c r="ZL92" s="161"/>
      <c r="ZM92" s="161"/>
      <c r="ZN92" s="161"/>
      <c r="ZO92" s="161"/>
      <c r="ZP92" s="161"/>
      <c r="ZQ92" s="161"/>
      <c r="ZR92" s="161"/>
      <c r="ZS92" s="161"/>
      <c r="ZT92" s="161"/>
      <c r="ZU92" s="161"/>
      <c r="ZV92" s="161"/>
      <c r="ZW92" s="161"/>
      <c r="ZX92" s="161"/>
      <c r="ZY92" s="161"/>
      <c r="ZZ92" s="161"/>
      <c r="AAA92" s="161"/>
      <c r="AAB92" s="161"/>
      <c r="AAC92" s="161"/>
      <c r="AAD92" s="161"/>
      <c r="AAE92" s="161"/>
      <c r="AAF92" s="161"/>
      <c r="AAG92" s="161"/>
      <c r="AAH92" s="161"/>
      <c r="AAI92" s="161"/>
      <c r="AAJ92" s="161"/>
      <c r="AAK92" s="161"/>
      <c r="AAL92" s="161"/>
      <c r="AAM92" s="161"/>
      <c r="AAN92" s="161"/>
      <c r="AAO92" s="161"/>
      <c r="AAP92" s="161"/>
      <c r="AAQ92" s="161"/>
      <c r="AAR92" s="161"/>
      <c r="AAS92" s="161"/>
      <c r="AAT92" s="161"/>
      <c r="AAU92" s="161"/>
      <c r="AAV92" s="161"/>
      <c r="AAW92" s="161"/>
      <c r="AAX92" s="161"/>
      <c r="AAY92" s="161"/>
      <c r="AAZ92" s="161"/>
      <c r="ABA92" s="161"/>
      <c r="ABB92" s="161"/>
      <c r="ABC92" s="161"/>
      <c r="ABD92" s="161"/>
      <c r="ABE92" s="161"/>
      <c r="ABF92" s="161"/>
      <c r="ABG92" s="161"/>
      <c r="ABH92" s="161"/>
      <c r="ABI92" s="161"/>
      <c r="ABJ92" s="161"/>
      <c r="ABK92" s="161"/>
      <c r="ABL92" s="161"/>
      <c r="ABM92" s="161"/>
      <c r="ABN92" s="161"/>
      <c r="ABO92" s="161"/>
      <c r="ABP92" s="161"/>
      <c r="ABQ92" s="161"/>
      <c r="ABR92" s="161"/>
      <c r="ABS92" s="161"/>
      <c r="ABT92" s="161"/>
      <c r="ABU92" s="161"/>
      <c r="ABV92" s="161"/>
      <c r="ABW92" s="161"/>
      <c r="ABX92" s="161"/>
      <c r="ABY92" s="161"/>
      <c r="ABZ92" s="161"/>
      <c r="ACA92" s="161"/>
      <c r="ACB92" s="161"/>
      <c r="ACC92" s="161"/>
      <c r="ACD92" s="161"/>
      <c r="ACE92" s="161"/>
      <c r="ACF92" s="161"/>
      <c r="ACG92" s="161"/>
      <c r="ACH92" s="161"/>
      <c r="ACI92" s="161"/>
      <c r="ACJ92" s="161"/>
      <c r="ACK92" s="161"/>
      <c r="ACL92" s="161"/>
      <c r="ACM92" s="161"/>
      <c r="ACN92" s="161"/>
      <c r="ACO92" s="161"/>
      <c r="ACP92" s="161"/>
      <c r="ACQ92" s="161"/>
      <c r="ACR92" s="161"/>
      <c r="ACS92" s="161"/>
      <c r="ACT92" s="161"/>
      <c r="ACU92" s="161"/>
      <c r="ACV92" s="161"/>
      <c r="ACW92" s="161"/>
      <c r="ACX92" s="161"/>
      <c r="ACY92" s="161"/>
      <c r="ACZ92" s="161"/>
      <c r="ADA92" s="161"/>
      <c r="ADB92" s="161"/>
      <c r="ADC92" s="161"/>
      <c r="ADD92" s="161"/>
      <c r="ADE92" s="161"/>
      <c r="ADF92" s="161"/>
      <c r="ADG92" s="161"/>
      <c r="ADH92" s="161"/>
      <c r="ADI92" s="161"/>
      <c r="ADJ92" s="161"/>
      <c r="ADK92" s="161"/>
      <c r="ADL92" s="161"/>
      <c r="ADM92" s="161"/>
      <c r="ADN92" s="161"/>
      <c r="ADO92" s="161"/>
      <c r="ADP92" s="161"/>
      <c r="ADQ92" s="161"/>
      <c r="ADR92" s="161"/>
      <c r="ADS92" s="161"/>
      <c r="ADT92" s="161"/>
      <c r="ADU92" s="161"/>
      <c r="ADV92" s="161"/>
      <c r="ADW92" s="161"/>
      <c r="ADX92" s="161"/>
      <c r="ADY92" s="161"/>
      <c r="ADZ92" s="161"/>
      <c r="AEA92" s="161"/>
      <c r="AEB92" s="161"/>
      <c r="AEC92" s="161"/>
      <c r="AED92" s="161"/>
      <c r="AEE92" s="161"/>
      <c r="AEF92" s="161"/>
      <c r="AEG92" s="161"/>
      <c r="AEH92" s="161"/>
      <c r="AEI92" s="161"/>
      <c r="AEJ92" s="161"/>
      <c r="AEK92" s="161"/>
      <c r="AEL92" s="161"/>
      <c r="AEM92" s="161"/>
      <c r="AEN92" s="161"/>
      <c r="AEO92" s="161"/>
      <c r="AEP92" s="161"/>
      <c r="AEQ92" s="161"/>
      <c r="AER92" s="161"/>
      <c r="AES92" s="161"/>
      <c r="AET92" s="161"/>
      <c r="AEU92" s="161"/>
      <c r="AEV92" s="161"/>
      <c r="AEW92" s="161"/>
      <c r="AEX92" s="161"/>
      <c r="AEY92" s="161"/>
      <c r="AEZ92" s="161"/>
      <c r="AFA92" s="161"/>
      <c r="AFB92" s="161"/>
      <c r="AFC92" s="161"/>
      <c r="AFD92" s="161"/>
      <c r="AFE92" s="161"/>
      <c r="AFF92" s="161"/>
      <c r="AFG92" s="161"/>
      <c r="AFH92" s="161"/>
      <c r="AFI92" s="161"/>
      <c r="AFJ92" s="161"/>
      <c r="AFK92" s="161"/>
      <c r="AFL92" s="161"/>
      <c r="AFM92" s="161"/>
      <c r="AFN92" s="161"/>
      <c r="AFO92" s="161"/>
      <c r="AFP92" s="161"/>
      <c r="AFQ92" s="161"/>
      <c r="AFR92" s="161"/>
      <c r="AFS92" s="161"/>
      <c r="AFT92" s="161"/>
      <c r="AFU92" s="161"/>
      <c r="AFV92" s="161"/>
      <c r="AFW92" s="161"/>
      <c r="AFX92" s="161"/>
      <c r="AFY92" s="161"/>
      <c r="AFZ92" s="161"/>
      <c r="AGA92" s="161"/>
      <c r="AGB92" s="161"/>
      <c r="AGC92" s="161"/>
      <c r="AGD92" s="161"/>
      <c r="AGE92" s="161"/>
      <c r="AGF92" s="161"/>
      <c r="AGG92" s="161"/>
      <c r="AGH92" s="161"/>
      <c r="AGI92" s="161"/>
      <c r="AGJ92" s="161"/>
      <c r="AGK92" s="161"/>
      <c r="AGL92" s="161"/>
      <c r="AGM92" s="161"/>
      <c r="AGN92" s="161"/>
      <c r="AGO92" s="161"/>
      <c r="AGP92" s="161"/>
      <c r="AGQ92" s="161"/>
      <c r="AGR92" s="161"/>
      <c r="AGS92" s="161"/>
      <c r="AGT92" s="161"/>
      <c r="AGU92" s="161"/>
      <c r="AGV92" s="161"/>
      <c r="AGW92" s="161"/>
      <c r="AGX92" s="161"/>
      <c r="AGY92" s="161"/>
      <c r="AGZ92" s="161"/>
      <c r="AHA92" s="161"/>
      <c r="AHB92" s="161"/>
      <c r="AHC92" s="161"/>
      <c r="AHD92" s="161"/>
      <c r="AHE92" s="161"/>
      <c r="AHF92" s="161"/>
      <c r="AHG92" s="161"/>
      <c r="AHH92" s="161"/>
      <c r="AHI92" s="161"/>
      <c r="AHJ92" s="161"/>
      <c r="AHK92" s="161"/>
      <c r="AHL92" s="161"/>
      <c r="AHM92" s="161"/>
      <c r="AHN92" s="161"/>
      <c r="AHO92" s="161"/>
      <c r="AHP92" s="161"/>
      <c r="AHQ92" s="161"/>
      <c r="AHR92" s="161"/>
      <c r="AHS92" s="161"/>
      <c r="AHT92" s="161"/>
      <c r="AHU92" s="161"/>
      <c r="AHV92" s="161"/>
      <c r="AHW92" s="161"/>
      <c r="AHX92" s="161"/>
      <c r="AHY92" s="161"/>
      <c r="AHZ92" s="161"/>
      <c r="AIA92" s="161"/>
      <c r="AIB92" s="161"/>
      <c r="AIC92" s="161"/>
      <c r="AID92" s="161"/>
      <c r="AIE92" s="161"/>
      <c r="AIF92" s="161"/>
      <c r="AIG92" s="161"/>
      <c r="AIH92" s="161"/>
      <c r="AII92" s="161"/>
      <c r="AIJ92" s="161"/>
      <c r="AIK92" s="161"/>
      <c r="AIL92" s="161"/>
      <c r="AIM92" s="161"/>
      <c r="AIN92" s="161"/>
      <c r="AIO92" s="161"/>
      <c r="AIP92" s="161"/>
      <c r="AIQ92" s="161"/>
      <c r="AIR92" s="161"/>
      <c r="AIS92" s="161"/>
      <c r="AIT92" s="161"/>
      <c r="AIU92" s="161"/>
      <c r="AIV92" s="161"/>
      <c r="AIW92" s="161"/>
      <c r="AIX92" s="161"/>
      <c r="AIY92" s="161"/>
      <c r="AIZ92" s="161"/>
      <c r="AJA92" s="161"/>
      <c r="AJB92" s="161"/>
      <c r="AJC92" s="161"/>
      <c r="AJD92" s="161"/>
      <c r="AJE92" s="161"/>
      <c r="AJF92" s="161"/>
      <c r="AJG92" s="161"/>
      <c r="AJH92" s="161"/>
      <c r="AJI92" s="161"/>
      <c r="AJJ92" s="161"/>
      <c r="AJK92" s="161"/>
      <c r="AJL92" s="161"/>
      <c r="AJM92" s="161"/>
      <c r="AJN92" s="161"/>
      <c r="AJO92" s="161"/>
      <c r="AJP92" s="161"/>
      <c r="AJQ92" s="161"/>
      <c r="AJR92" s="161"/>
      <c r="AJS92" s="161"/>
      <c r="AJT92" s="161"/>
      <c r="AJU92" s="161"/>
      <c r="AJV92" s="161"/>
      <c r="AJW92" s="161"/>
      <c r="AJX92" s="161"/>
      <c r="AJY92" s="161"/>
      <c r="AJZ92" s="161"/>
      <c r="AKA92" s="161"/>
      <c r="AKB92" s="161"/>
      <c r="AKC92" s="161"/>
      <c r="AKD92" s="161"/>
      <c r="AKE92" s="161"/>
      <c r="AKF92" s="161"/>
      <c r="AKG92" s="161"/>
      <c r="AKH92" s="161"/>
      <c r="AKI92" s="161"/>
      <c r="AKJ92" s="161"/>
      <c r="AKK92" s="161"/>
      <c r="AKL92" s="161"/>
      <c r="AKM92" s="161"/>
      <c r="AKN92" s="161"/>
      <c r="AKO92" s="161"/>
      <c r="AKP92" s="161"/>
      <c r="AKQ92" s="161"/>
      <c r="AKR92" s="161"/>
      <c r="AKS92" s="161"/>
      <c r="AKT92" s="161"/>
      <c r="AKU92" s="161"/>
      <c r="AKV92" s="161"/>
      <c r="AKW92" s="161"/>
      <c r="AKX92" s="161"/>
      <c r="AKY92" s="161"/>
      <c r="AKZ92" s="161"/>
      <c r="ALA92" s="161"/>
      <c r="ALB92" s="161"/>
      <c r="ALC92" s="161"/>
      <c r="ALD92" s="161"/>
      <c r="ALE92" s="161"/>
      <c r="ALF92" s="161"/>
      <c r="ALG92" s="161"/>
      <c r="ALH92" s="161"/>
      <c r="ALI92" s="161"/>
      <c r="ALJ92" s="161"/>
      <c r="ALK92" s="161"/>
      <c r="ALL92" s="161"/>
      <c r="ALM92" s="161"/>
      <c r="ALN92" s="161"/>
      <c r="ALO92" s="161"/>
      <c r="ALP92" s="161"/>
      <c r="ALQ92" s="161"/>
      <c r="ALR92" s="161"/>
      <c r="ALS92" s="161"/>
      <c r="ALT92" s="161"/>
      <c r="ALU92" s="161"/>
      <c r="ALV92" s="161"/>
      <c r="ALW92" s="161"/>
      <c r="ALX92" s="161"/>
      <c r="ALY92" s="161"/>
      <c r="ALZ92" s="161"/>
      <c r="AMA92" s="161"/>
      <c r="AMB92" s="161"/>
      <c r="AMC92" s="161"/>
      <c r="AMD92" s="161"/>
      <c r="AME92" s="161"/>
      <c r="AMF92" s="161"/>
      <c r="AMG92" s="161"/>
      <c r="AMH92" s="161"/>
      <c r="AMI92" s="161"/>
    </row>
    <row r="93" spans="1:2686" s="163" customFormat="1" x14ac:dyDescent="0.25">
      <c r="A93" s="16" t="s">
        <v>320</v>
      </c>
      <c r="B93" s="14" t="s">
        <v>1061</v>
      </c>
      <c r="C93" s="14" t="s">
        <v>75</v>
      </c>
      <c r="D93" s="139">
        <v>6510</v>
      </c>
      <c r="E93" s="139" t="s">
        <v>1279</v>
      </c>
      <c r="F93" s="139" t="s">
        <v>1272</v>
      </c>
      <c r="G93" s="14" t="s">
        <v>1565</v>
      </c>
      <c r="H93" s="160" t="s">
        <v>1566</v>
      </c>
      <c r="I93" s="14" t="s">
        <v>1062</v>
      </c>
      <c r="J93" s="160" t="s">
        <v>1063</v>
      </c>
      <c r="K93" s="14"/>
      <c r="L93" s="14"/>
      <c r="M93" s="14"/>
      <c r="N93" s="14" t="s">
        <v>29</v>
      </c>
      <c r="O93" s="14" t="s">
        <v>29</v>
      </c>
      <c r="P93" s="14"/>
      <c r="Q93" s="14"/>
      <c r="R93" s="14"/>
      <c r="S93" s="14"/>
      <c r="T93" s="14"/>
      <c r="U93" s="14"/>
      <c r="V93" s="14"/>
      <c r="W93" s="14"/>
      <c r="X93" s="14"/>
      <c r="Y93" s="14"/>
      <c r="Z93" s="14"/>
      <c r="AA93" s="161"/>
      <c r="AB93" s="161"/>
      <c r="AC93" s="161"/>
      <c r="AD93" s="161"/>
      <c r="AE93" s="161"/>
      <c r="AF93" s="161"/>
      <c r="AG93" s="161"/>
      <c r="AH93" s="161"/>
      <c r="AI93" s="161"/>
      <c r="AJ93" s="161"/>
      <c r="AK93" s="161"/>
      <c r="AL93" s="161"/>
      <c r="AM93" s="161"/>
      <c r="AN93" s="161"/>
      <c r="AO93" s="161"/>
      <c r="AP93" s="161"/>
      <c r="AQ93" s="161"/>
      <c r="AR93" s="161"/>
      <c r="AS93" s="161"/>
      <c r="AT93" s="161"/>
      <c r="AU93" s="161"/>
      <c r="AV93" s="161"/>
      <c r="AW93" s="161"/>
      <c r="AX93" s="161"/>
      <c r="AY93" s="161"/>
      <c r="AZ93" s="161"/>
      <c r="BA93" s="161"/>
      <c r="BB93" s="161"/>
      <c r="BC93" s="161"/>
      <c r="BD93" s="161"/>
      <c r="BE93" s="161"/>
      <c r="BF93" s="161"/>
      <c r="BG93" s="161"/>
      <c r="BH93" s="161"/>
      <c r="BI93" s="161"/>
      <c r="BJ93" s="161"/>
      <c r="BK93" s="161"/>
      <c r="BL93" s="161"/>
      <c r="BM93" s="161"/>
      <c r="BN93" s="161"/>
      <c r="BO93" s="161"/>
      <c r="BP93" s="161"/>
      <c r="BQ93" s="161"/>
      <c r="BR93" s="161"/>
      <c r="BS93" s="161"/>
      <c r="BT93" s="161"/>
      <c r="BU93" s="161"/>
      <c r="BV93" s="161"/>
      <c r="BW93" s="161"/>
      <c r="BX93" s="161"/>
      <c r="BY93" s="161"/>
      <c r="BZ93" s="161"/>
      <c r="CA93" s="161"/>
      <c r="CB93" s="161"/>
      <c r="CC93" s="161"/>
      <c r="CD93" s="161"/>
      <c r="CE93" s="161"/>
      <c r="CF93" s="161"/>
      <c r="CG93" s="161"/>
      <c r="CH93" s="161"/>
      <c r="CI93" s="161"/>
      <c r="CJ93" s="161"/>
      <c r="CK93" s="161"/>
      <c r="CL93" s="161"/>
      <c r="CM93" s="161"/>
      <c r="CN93" s="161"/>
      <c r="CO93" s="161"/>
      <c r="CP93" s="161"/>
      <c r="CQ93" s="161"/>
      <c r="CR93" s="161"/>
      <c r="CS93" s="161"/>
      <c r="CT93" s="161"/>
      <c r="CU93" s="161"/>
      <c r="CV93" s="161"/>
      <c r="CW93" s="161"/>
      <c r="CX93" s="161"/>
      <c r="CY93" s="161"/>
      <c r="CZ93" s="161"/>
      <c r="DA93" s="161"/>
      <c r="DB93" s="161"/>
      <c r="DC93" s="161"/>
      <c r="DD93" s="161"/>
      <c r="DE93" s="161"/>
      <c r="DF93" s="161"/>
      <c r="DG93" s="161"/>
      <c r="DH93" s="161"/>
      <c r="DI93" s="161"/>
      <c r="DJ93" s="161"/>
      <c r="DK93" s="161"/>
      <c r="DL93" s="161"/>
      <c r="DM93" s="161"/>
      <c r="DN93" s="161"/>
      <c r="DO93" s="161"/>
      <c r="DP93" s="161"/>
      <c r="DQ93" s="161"/>
      <c r="DR93" s="161"/>
      <c r="DS93" s="161"/>
      <c r="DT93" s="161"/>
      <c r="DU93" s="161"/>
      <c r="DV93" s="161"/>
      <c r="DW93" s="161"/>
      <c r="DX93" s="161"/>
      <c r="DY93" s="161"/>
      <c r="DZ93" s="161"/>
      <c r="EA93" s="161"/>
      <c r="EB93" s="161"/>
      <c r="EC93" s="161"/>
      <c r="ED93" s="161"/>
      <c r="EE93" s="161"/>
      <c r="EF93" s="161"/>
      <c r="EG93" s="161"/>
      <c r="EH93" s="161"/>
      <c r="EI93" s="161"/>
      <c r="EJ93" s="161"/>
      <c r="EK93" s="161"/>
      <c r="EL93" s="161"/>
      <c r="EM93" s="161"/>
      <c r="EN93" s="161"/>
      <c r="EO93" s="161"/>
      <c r="EP93" s="161"/>
      <c r="EQ93" s="161"/>
      <c r="ER93" s="161"/>
      <c r="ES93" s="161"/>
      <c r="ET93" s="161"/>
      <c r="EU93" s="161"/>
      <c r="EV93" s="161"/>
      <c r="EW93" s="161"/>
      <c r="EX93" s="161"/>
      <c r="EY93" s="161"/>
      <c r="EZ93" s="161"/>
      <c r="FA93" s="161"/>
      <c r="FB93" s="161"/>
      <c r="FC93" s="161"/>
      <c r="FD93" s="161"/>
      <c r="FE93" s="161"/>
      <c r="FF93" s="161"/>
      <c r="FG93" s="161"/>
      <c r="FH93" s="161"/>
      <c r="FI93" s="161"/>
      <c r="FJ93" s="161"/>
      <c r="FK93" s="161"/>
      <c r="FL93" s="161"/>
      <c r="FM93" s="161"/>
      <c r="FN93" s="161"/>
      <c r="FO93" s="161"/>
      <c r="FP93" s="161"/>
      <c r="FQ93" s="161"/>
      <c r="FR93" s="161"/>
      <c r="FS93" s="161"/>
      <c r="FT93" s="161"/>
      <c r="FU93" s="161"/>
      <c r="FV93" s="161"/>
      <c r="FW93" s="161"/>
      <c r="FX93" s="161"/>
      <c r="FY93" s="161"/>
      <c r="FZ93" s="161"/>
      <c r="GA93" s="161"/>
      <c r="GB93" s="161"/>
      <c r="GC93" s="161"/>
      <c r="GD93" s="161"/>
      <c r="GE93" s="161"/>
      <c r="GF93" s="161"/>
      <c r="GG93" s="161"/>
      <c r="GH93" s="161"/>
      <c r="GI93" s="161"/>
      <c r="GJ93" s="161"/>
      <c r="GK93" s="161"/>
      <c r="GL93" s="161"/>
      <c r="GM93" s="161"/>
      <c r="GN93" s="161"/>
      <c r="GO93" s="161"/>
      <c r="GP93" s="161"/>
      <c r="GQ93" s="161"/>
      <c r="GR93" s="161"/>
      <c r="GS93" s="161"/>
      <c r="GT93" s="161"/>
      <c r="GU93" s="161"/>
      <c r="GV93" s="161"/>
      <c r="GW93" s="161"/>
      <c r="GX93" s="161"/>
      <c r="GY93" s="161"/>
      <c r="GZ93" s="161"/>
      <c r="HA93" s="161"/>
      <c r="HB93" s="161"/>
      <c r="HC93" s="161"/>
      <c r="HD93" s="161"/>
      <c r="HE93" s="161"/>
      <c r="HF93" s="161"/>
      <c r="HG93" s="161"/>
      <c r="HH93" s="161"/>
      <c r="HI93" s="161"/>
      <c r="HJ93" s="161"/>
      <c r="HK93" s="161"/>
      <c r="HL93" s="161"/>
      <c r="HM93" s="161"/>
      <c r="HN93" s="161"/>
      <c r="HO93" s="161"/>
      <c r="HP93" s="161"/>
      <c r="HQ93" s="161"/>
      <c r="HR93" s="161"/>
      <c r="HS93" s="161"/>
      <c r="HT93" s="161"/>
      <c r="HU93" s="161"/>
      <c r="HV93" s="161"/>
      <c r="HW93" s="161"/>
      <c r="HX93" s="161"/>
      <c r="HY93" s="161"/>
      <c r="HZ93" s="161"/>
      <c r="IA93" s="161"/>
      <c r="IB93" s="161"/>
      <c r="IC93" s="161"/>
      <c r="ID93" s="161"/>
      <c r="IE93" s="161"/>
      <c r="IF93" s="161"/>
      <c r="IG93" s="161"/>
      <c r="IH93" s="161"/>
      <c r="II93" s="161"/>
      <c r="IJ93" s="161"/>
      <c r="IK93" s="161"/>
      <c r="IL93" s="161"/>
      <c r="IM93" s="161"/>
      <c r="IN93" s="161"/>
      <c r="IO93" s="161"/>
      <c r="IP93" s="161"/>
      <c r="IQ93" s="161"/>
      <c r="IR93" s="161"/>
      <c r="IS93" s="161"/>
      <c r="IT93" s="161"/>
      <c r="IU93" s="161"/>
      <c r="IV93" s="161"/>
      <c r="IW93" s="161"/>
      <c r="IX93" s="161"/>
      <c r="IY93" s="161"/>
      <c r="IZ93" s="161"/>
      <c r="JA93" s="161"/>
      <c r="JB93" s="161"/>
      <c r="JC93" s="161"/>
      <c r="JD93" s="161"/>
      <c r="JE93" s="161"/>
      <c r="JF93" s="161"/>
      <c r="JG93" s="161"/>
      <c r="JH93" s="161"/>
      <c r="JI93" s="161"/>
      <c r="JJ93" s="161"/>
      <c r="JK93" s="161"/>
      <c r="JL93" s="161"/>
      <c r="JM93" s="161"/>
      <c r="JN93" s="161"/>
      <c r="JO93" s="161"/>
      <c r="JP93" s="161"/>
      <c r="JQ93" s="161"/>
      <c r="JR93" s="161"/>
      <c r="JS93" s="161"/>
      <c r="JT93" s="161"/>
      <c r="JU93" s="161"/>
      <c r="JV93" s="161"/>
      <c r="JW93" s="161"/>
      <c r="JX93" s="161"/>
      <c r="JY93" s="161"/>
      <c r="JZ93" s="161"/>
      <c r="KA93" s="161"/>
      <c r="KB93" s="161"/>
      <c r="KC93" s="161"/>
      <c r="KD93" s="161"/>
      <c r="KE93" s="161"/>
      <c r="KF93" s="161"/>
      <c r="KG93" s="161"/>
      <c r="KH93" s="161"/>
      <c r="KI93" s="161"/>
      <c r="KJ93" s="161"/>
      <c r="KK93" s="161"/>
      <c r="KL93" s="161"/>
      <c r="KM93" s="161"/>
      <c r="KN93" s="161"/>
      <c r="KO93" s="161"/>
      <c r="KP93" s="161"/>
      <c r="KQ93" s="161"/>
      <c r="KR93" s="161"/>
      <c r="KS93" s="161"/>
      <c r="KT93" s="161"/>
      <c r="KU93" s="161"/>
      <c r="KV93" s="161"/>
      <c r="KW93" s="161"/>
      <c r="KX93" s="161"/>
      <c r="KY93" s="161"/>
      <c r="KZ93" s="161"/>
      <c r="LA93" s="161"/>
      <c r="LB93" s="161"/>
      <c r="LC93" s="161"/>
      <c r="LD93" s="161"/>
      <c r="LE93" s="161"/>
      <c r="LF93" s="161"/>
      <c r="LG93" s="161"/>
      <c r="LH93" s="161"/>
      <c r="LI93" s="161"/>
      <c r="LJ93" s="161"/>
      <c r="LK93" s="161"/>
      <c r="LL93" s="161"/>
      <c r="LM93" s="161"/>
      <c r="LN93" s="161"/>
      <c r="LO93" s="161"/>
      <c r="LP93" s="161"/>
      <c r="LQ93" s="161"/>
      <c r="LR93" s="161"/>
      <c r="LS93" s="161"/>
      <c r="LT93" s="161"/>
      <c r="LU93" s="161"/>
      <c r="LV93" s="161"/>
      <c r="LW93" s="161"/>
      <c r="LX93" s="161"/>
      <c r="LY93" s="161"/>
      <c r="LZ93" s="161"/>
      <c r="MA93" s="161"/>
      <c r="MB93" s="161"/>
      <c r="MC93" s="161"/>
      <c r="MD93" s="161"/>
      <c r="ME93" s="161"/>
      <c r="MF93" s="161"/>
      <c r="MG93" s="161"/>
      <c r="MH93" s="161"/>
      <c r="MI93" s="161"/>
      <c r="MJ93" s="161"/>
      <c r="MK93" s="161"/>
      <c r="ML93" s="161"/>
      <c r="MM93" s="161"/>
      <c r="MN93" s="161"/>
      <c r="MO93" s="161"/>
      <c r="MP93" s="161"/>
      <c r="MQ93" s="161"/>
      <c r="MR93" s="161"/>
      <c r="MS93" s="161"/>
      <c r="MT93" s="161"/>
      <c r="MU93" s="161"/>
      <c r="MV93" s="161"/>
      <c r="MW93" s="161"/>
      <c r="MX93" s="161"/>
      <c r="MY93" s="161"/>
      <c r="MZ93" s="161"/>
      <c r="NA93" s="161"/>
      <c r="NB93" s="161"/>
      <c r="NC93" s="161"/>
      <c r="ND93" s="161"/>
      <c r="NE93" s="161"/>
      <c r="NF93" s="161"/>
      <c r="NG93" s="161"/>
      <c r="NH93" s="161"/>
      <c r="NI93" s="161"/>
      <c r="NJ93" s="161"/>
      <c r="NK93" s="161"/>
      <c r="NL93" s="161"/>
      <c r="NM93" s="161"/>
      <c r="NN93" s="161"/>
      <c r="NO93" s="161"/>
      <c r="NP93" s="161"/>
      <c r="NQ93" s="161"/>
      <c r="NR93" s="161"/>
      <c r="NS93" s="161"/>
      <c r="NT93" s="161"/>
      <c r="NU93" s="161"/>
      <c r="NV93" s="161"/>
      <c r="NW93" s="161"/>
      <c r="NX93" s="161"/>
      <c r="NY93" s="161"/>
      <c r="NZ93" s="161"/>
      <c r="OA93" s="161"/>
      <c r="OB93" s="161"/>
      <c r="OC93" s="161"/>
      <c r="OD93" s="161"/>
      <c r="OE93" s="161"/>
      <c r="OF93" s="161"/>
      <c r="OG93" s="161"/>
      <c r="OH93" s="161"/>
      <c r="OI93" s="161"/>
      <c r="OJ93" s="161"/>
      <c r="OK93" s="161"/>
      <c r="OL93" s="161"/>
      <c r="OM93" s="161"/>
      <c r="ON93" s="161"/>
      <c r="OO93" s="161"/>
      <c r="OP93" s="161"/>
      <c r="OQ93" s="161"/>
      <c r="OR93" s="161"/>
      <c r="OS93" s="161"/>
      <c r="OT93" s="161"/>
      <c r="OU93" s="161"/>
      <c r="OV93" s="161"/>
      <c r="OW93" s="161"/>
      <c r="OX93" s="161"/>
      <c r="OY93" s="161"/>
      <c r="OZ93" s="161"/>
      <c r="PA93" s="161"/>
      <c r="PB93" s="161"/>
      <c r="PC93" s="161"/>
      <c r="PD93" s="161"/>
      <c r="PE93" s="161"/>
      <c r="PF93" s="161"/>
      <c r="PG93" s="161"/>
      <c r="PH93" s="161"/>
      <c r="PI93" s="161"/>
      <c r="PJ93" s="161"/>
      <c r="PK93" s="161"/>
      <c r="PL93" s="161"/>
      <c r="PM93" s="161"/>
      <c r="PN93" s="161"/>
      <c r="PO93" s="161"/>
      <c r="PP93" s="161"/>
      <c r="PQ93" s="161"/>
      <c r="PR93" s="161"/>
      <c r="PS93" s="161"/>
      <c r="PT93" s="161"/>
      <c r="PU93" s="161"/>
      <c r="PV93" s="161"/>
      <c r="PW93" s="161"/>
      <c r="PX93" s="161"/>
      <c r="PY93" s="161"/>
      <c r="PZ93" s="161"/>
      <c r="QA93" s="161"/>
      <c r="QB93" s="161"/>
      <c r="QC93" s="161"/>
      <c r="QD93" s="161"/>
      <c r="QE93" s="161"/>
      <c r="QF93" s="161"/>
      <c r="QG93" s="161"/>
      <c r="QH93" s="161"/>
      <c r="QI93" s="161"/>
      <c r="QJ93" s="161"/>
      <c r="QK93" s="161"/>
      <c r="QL93" s="161"/>
      <c r="QM93" s="161"/>
      <c r="QN93" s="161"/>
      <c r="QO93" s="161"/>
      <c r="QP93" s="161"/>
      <c r="QQ93" s="161"/>
      <c r="QR93" s="161"/>
      <c r="QS93" s="161"/>
      <c r="QT93" s="161"/>
      <c r="QU93" s="161"/>
      <c r="QV93" s="161"/>
      <c r="QW93" s="161"/>
      <c r="QX93" s="161"/>
      <c r="QY93" s="161"/>
      <c r="QZ93" s="161"/>
      <c r="RA93" s="161"/>
      <c r="RB93" s="161"/>
      <c r="RC93" s="161"/>
      <c r="RD93" s="161"/>
      <c r="RE93" s="161"/>
      <c r="RF93" s="161"/>
      <c r="RG93" s="161"/>
      <c r="RH93" s="161"/>
      <c r="RI93" s="161"/>
      <c r="RJ93" s="161"/>
      <c r="RK93" s="161"/>
      <c r="RL93" s="161"/>
      <c r="RM93" s="161"/>
      <c r="RN93" s="161"/>
      <c r="RO93" s="161"/>
      <c r="RP93" s="161"/>
      <c r="RQ93" s="161"/>
      <c r="RR93" s="161"/>
      <c r="RS93" s="161"/>
      <c r="RT93" s="161"/>
      <c r="RU93" s="161"/>
      <c r="RV93" s="161"/>
      <c r="RW93" s="161"/>
      <c r="RX93" s="161"/>
      <c r="RY93" s="161"/>
      <c r="RZ93" s="161"/>
      <c r="SA93" s="161"/>
      <c r="SB93" s="161"/>
      <c r="SC93" s="161"/>
      <c r="SD93" s="161"/>
      <c r="SE93" s="161"/>
      <c r="SF93" s="161"/>
      <c r="SG93" s="161"/>
      <c r="SH93" s="161"/>
      <c r="SI93" s="161"/>
      <c r="SJ93" s="161"/>
      <c r="SK93" s="161"/>
      <c r="SL93" s="161"/>
      <c r="SM93" s="161"/>
      <c r="SN93" s="161"/>
      <c r="SO93" s="161"/>
      <c r="SP93" s="161"/>
      <c r="SQ93" s="161"/>
      <c r="SR93" s="161"/>
      <c r="SS93" s="161"/>
      <c r="ST93" s="161"/>
      <c r="SU93" s="161"/>
      <c r="SV93" s="161"/>
      <c r="SW93" s="161"/>
      <c r="SX93" s="161"/>
      <c r="SY93" s="161"/>
      <c r="SZ93" s="161"/>
      <c r="TA93" s="161"/>
      <c r="TB93" s="161"/>
      <c r="TC93" s="161"/>
      <c r="TD93" s="161"/>
      <c r="TE93" s="161"/>
      <c r="TF93" s="161"/>
      <c r="TG93" s="161"/>
      <c r="TH93" s="161"/>
      <c r="TI93" s="161"/>
      <c r="TJ93" s="161"/>
      <c r="TK93" s="161"/>
      <c r="TL93" s="161"/>
      <c r="TM93" s="161"/>
      <c r="TN93" s="161"/>
      <c r="TO93" s="161"/>
      <c r="TP93" s="161"/>
      <c r="TQ93" s="161"/>
      <c r="TR93" s="161"/>
      <c r="TS93" s="161"/>
      <c r="TT93" s="161"/>
      <c r="TU93" s="161"/>
      <c r="TV93" s="161"/>
      <c r="TW93" s="161"/>
      <c r="TX93" s="161"/>
      <c r="TY93" s="161"/>
      <c r="TZ93" s="161"/>
      <c r="UA93" s="161"/>
      <c r="UB93" s="161"/>
      <c r="UC93" s="161"/>
      <c r="UD93" s="161"/>
      <c r="UE93" s="161"/>
      <c r="UF93" s="161"/>
      <c r="UG93" s="161"/>
      <c r="UH93" s="161"/>
      <c r="UI93" s="161"/>
      <c r="UJ93" s="161"/>
      <c r="UK93" s="161"/>
      <c r="UL93" s="161"/>
      <c r="UM93" s="161"/>
      <c r="UN93" s="161"/>
      <c r="UO93" s="161"/>
      <c r="UP93" s="161"/>
      <c r="UQ93" s="161"/>
      <c r="UR93" s="161"/>
      <c r="US93" s="161"/>
      <c r="UT93" s="161"/>
      <c r="UU93" s="161"/>
      <c r="UV93" s="161"/>
      <c r="UW93" s="161"/>
      <c r="UX93" s="161"/>
      <c r="UY93" s="161"/>
      <c r="UZ93" s="161"/>
      <c r="VA93" s="161"/>
      <c r="VB93" s="161"/>
      <c r="VC93" s="161"/>
      <c r="VD93" s="161"/>
      <c r="VE93" s="161"/>
      <c r="VF93" s="161"/>
      <c r="VG93" s="161"/>
      <c r="VH93" s="161"/>
      <c r="VI93" s="161"/>
      <c r="VJ93" s="161"/>
      <c r="VK93" s="161"/>
      <c r="VL93" s="161"/>
      <c r="VM93" s="161"/>
      <c r="VN93" s="161"/>
      <c r="VO93" s="161"/>
      <c r="VP93" s="161"/>
      <c r="VQ93" s="161"/>
      <c r="VR93" s="161"/>
      <c r="VS93" s="161"/>
      <c r="VT93" s="161"/>
      <c r="VU93" s="161"/>
      <c r="VV93" s="161"/>
      <c r="VW93" s="161"/>
      <c r="VX93" s="161"/>
      <c r="VY93" s="161"/>
      <c r="VZ93" s="161"/>
      <c r="WA93" s="161"/>
      <c r="WB93" s="161"/>
      <c r="WC93" s="161"/>
      <c r="WD93" s="161"/>
      <c r="WE93" s="161"/>
      <c r="WF93" s="161"/>
      <c r="WG93" s="161"/>
      <c r="WH93" s="161"/>
      <c r="WI93" s="161"/>
      <c r="WJ93" s="161"/>
      <c r="WK93" s="161"/>
      <c r="WL93" s="161"/>
      <c r="WM93" s="161"/>
      <c r="WN93" s="161"/>
      <c r="WO93" s="161"/>
      <c r="WP93" s="161"/>
      <c r="WQ93" s="161"/>
      <c r="WR93" s="161"/>
      <c r="WS93" s="161"/>
      <c r="WT93" s="161"/>
      <c r="WU93" s="161"/>
      <c r="WV93" s="161"/>
      <c r="WW93" s="161"/>
      <c r="WX93" s="161"/>
      <c r="WY93" s="161"/>
      <c r="WZ93" s="161"/>
      <c r="XA93" s="161"/>
      <c r="XB93" s="161"/>
      <c r="XC93" s="161"/>
      <c r="XD93" s="161"/>
      <c r="XE93" s="161"/>
      <c r="XF93" s="161"/>
      <c r="XG93" s="161"/>
      <c r="XH93" s="161"/>
      <c r="XI93" s="161"/>
      <c r="XJ93" s="161"/>
      <c r="XK93" s="161"/>
      <c r="XL93" s="161"/>
      <c r="XM93" s="161"/>
      <c r="XN93" s="161"/>
      <c r="XO93" s="161"/>
      <c r="XP93" s="161"/>
      <c r="XQ93" s="161"/>
      <c r="XR93" s="161"/>
      <c r="XS93" s="161"/>
      <c r="XT93" s="161"/>
      <c r="XU93" s="161"/>
      <c r="XV93" s="161"/>
      <c r="XW93" s="161"/>
      <c r="XX93" s="161"/>
      <c r="XY93" s="161"/>
      <c r="XZ93" s="161"/>
      <c r="YA93" s="161"/>
      <c r="YB93" s="161"/>
      <c r="YC93" s="161"/>
      <c r="YD93" s="161"/>
      <c r="YE93" s="161"/>
      <c r="YF93" s="161"/>
      <c r="YG93" s="161"/>
      <c r="YH93" s="161"/>
      <c r="YI93" s="161"/>
      <c r="YJ93" s="161"/>
      <c r="YK93" s="161"/>
      <c r="YL93" s="161"/>
      <c r="YM93" s="161"/>
      <c r="YN93" s="161"/>
      <c r="YO93" s="161"/>
      <c r="YP93" s="161"/>
      <c r="YQ93" s="161"/>
      <c r="YR93" s="161"/>
      <c r="YS93" s="161"/>
      <c r="YT93" s="161"/>
      <c r="YU93" s="161"/>
      <c r="YV93" s="161"/>
      <c r="YW93" s="161"/>
      <c r="YX93" s="161"/>
      <c r="YY93" s="161"/>
      <c r="YZ93" s="161"/>
      <c r="ZA93" s="161"/>
      <c r="ZB93" s="161"/>
      <c r="ZC93" s="161"/>
      <c r="ZD93" s="161"/>
      <c r="ZE93" s="161"/>
      <c r="ZF93" s="161"/>
      <c r="ZG93" s="161"/>
      <c r="ZH93" s="161"/>
      <c r="ZI93" s="161"/>
      <c r="ZJ93" s="161"/>
      <c r="ZK93" s="161"/>
      <c r="ZL93" s="161"/>
      <c r="ZM93" s="161"/>
      <c r="ZN93" s="161"/>
      <c r="ZO93" s="161"/>
      <c r="ZP93" s="161"/>
      <c r="ZQ93" s="161"/>
      <c r="ZR93" s="161"/>
      <c r="ZS93" s="161"/>
      <c r="ZT93" s="161"/>
      <c r="ZU93" s="161"/>
      <c r="ZV93" s="161"/>
      <c r="ZW93" s="161"/>
      <c r="ZX93" s="161"/>
      <c r="ZY93" s="161"/>
      <c r="ZZ93" s="161"/>
      <c r="AAA93" s="161"/>
      <c r="AAB93" s="161"/>
      <c r="AAC93" s="161"/>
      <c r="AAD93" s="161"/>
      <c r="AAE93" s="161"/>
      <c r="AAF93" s="161"/>
      <c r="AAG93" s="161"/>
      <c r="AAH93" s="161"/>
      <c r="AAI93" s="161"/>
      <c r="AAJ93" s="161"/>
      <c r="AAK93" s="161"/>
      <c r="AAL93" s="161"/>
      <c r="AAM93" s="161"/>
      <c r="AAN93" s="161"/>
      <c r="AAO93" s="161"/>
      <c r="AAP93" s="161"/>
      <c r="AAQ93" s="161"/>
      <c r="AAR93" s="161"/>
      <c r="AAS93" s="161"/>
      <c r="AAT93" s="161"/>
      <c r="AAU93" s="161"/>
      <c r="AAV93" s="161"/>
      <c r="AAW93" s="161"/>
      <c r="AAX93" s="161"/>
      <c r="AAY93" s="161"/>
      <c r="AAZ93" s="161"/>
      <c r="ABA93" s="161"/>
      <c r="ABB93" s="161"/>
      <c r="ABC93" s="161"/>
      <c r="ABD93" s="161"/>
      <c r="ABE93" s="161"/>
      <c r="ABF93" s="161"/>
      <c r="ABG93" s="161"/>
      <c r="ABH93" s="161"/>
      <c r="ABI93" s="161"/>
      <c r="ABJ93" s="161"/>
      <c r="ABK93" s="161"/>
      <c r="ABL93" s="161"/>
      <c r="ABM93" s="161"/>
      <c r="ABN93" s="161"/>
      <c r="ABO93" s="161"/>
      <c r="ABP93" s="161"/>
      <c r="ABQ93" s="161"/>
      <c r="ABR93" s="161"/>
      <c r="ABS93" s="161"/>
      <c r="ABT93" s="161"/>
      <c r="ABU93" s="161"/>
      <c r="ABV93" s="161"/>
      <c r="ABW93" s="161"/>
      <c r="ABX93" s="161"/>
      <c r="ABY93" s="161"/>
      <c r="ABZ93" s="161"/>
      <c r="ACA93" s="161"/>
      <c r="ACB93" s="161"/>
      <c r="ACC93" s="161"/>
      <c r="ACD93" s="161"/>
      <c r="ACE93" s="161"/>
      <c r="ACF93" s="161"/>
      <c r="ACG93" s="161"/>
      <c r="ACH93" s="161"/>
      <c r="ACI93" s="161"/>
      <c r="ACJ93" s="161"/>
      <c r="ACK93" s="161"/>
      <c r="ACL93" s="161"/>
      <c r="ACM93" s="161"/>
      <c r="ACN93" s="161"/>
      <c r="ACO93" s="161"/>
      <c r="ACP93" s="161"/>
      <c r="ACQ93" s="161"/>
      <c r="ACR93" s="161"/>
      <c r="ACS93" s="161"/>
      <c r="ACT93" s="161"/>
      <c r="ACU93" s="161"/>
      <c r="ACV93" s="161"/>
      <c r="ACW93" s="161"/>
      <c r="ACX93" s="161"/>
      <c r="ACY93" s="161"/>
      <c r="ACZ93" s="161"/>
      <c r="ADA93" s="161"/>
      <c r="ADB93" s="161"/>
      <c r="ADC93" s="161"/>
      <c r="ADD93" s="161"/>
      <c r="ADE93" s="161"/>
      <c r="ADF93" s="161"/>
      <c r="ADG93" s="161"/>
      <c r="ADH93" s="161"/>
      <c r="ADI93" s="161"/>
      <c r="ADJ93" s="161"/>
      <c r="ADK93" s="161"/>
      <c r="ADL93" s="161"/>
      <c r="ADM93" s="161"/>
      <c r="ADN93" s="161"/>
      <c r="ADO93" s="161"/>
      <c r="ADP93" s="161"/>
      <c r="ADQ93" s="161"/>
      <c r="ADR93" s="161"/>
      <c r="ADS93" s="161"/>
      <c r="ADT93" s="161"/>
      <c r="ADU93" s="161"/>
      <c r="ADV93" s="161"/>
      <c r="ADW93" s="161"/>
      <c r="ADX93" s="161"/>
      <c r="ADY93" s="161"/>
      <c r="ADZ93" s="161"/>
      <c r="AEA93" s="161"/>
      <c r="AEB93" s="161"/>
      <c r="AEC93" s="161"/>
      <c r="AED93" s="161"/>
      <c r="AEE93" s="161"/>
      <c r="AEF93" s="161"/>
      <c r="AEG93" s="161"/>
      <c r="AEH93" s="161"/>
      <c r="AEI93" s="161"/>
      <c r="AEJ93" s="161"/>
      <c r="AEK93" s="161"/>
      <c r="AEL93" s="161"/>
      <c r="AEM93" s="161"/>
      <c r="AEN93" s="161"/>
      <c r="AEO93" s="161"/>
      <c r="AEP93" s="161"/>
      <c r="AEQ93" s="161"/>
      <c r="AER93" s="161"/>
      <c r="AES93" s="161"/>
      <c r="AET93" s="161"/>
      <c r="AEU93" s="161"/>
      <c r="AEV93" s="161"/>
      <c r="AEW93" s="161"/>
      <c r="AEX93" s="161"/>
      <c r="AEY93" s="161"/>
      <c r="AEZ93" s="161"/>
      <c r="AFA93" s="161"/>
      <c r="AFB93" s="161"/>
      <c r="AFC93" s="161"/>
      <c r="AFD93" s="161"/>
      <c r="AFE93" s="161"/>
      <c r="AFF93" s="161"/>
      <c r="AFG93" s="161"/>
      <c r="AFH93" s="161"/>
      <c r="AFI93" s="161"/>
      <c r="AFJ93" s="161"/>
      <c r="AFK93" s="161"/>
      <c r="AFL93" s="161"/>
      <c r="AFM93" s="161"/>
      <c r="AFN93" s="161"/>
      <c r="AFO93" s="161"/>
      <c r="AFP93" s="161"/>
      <c r="AFQ93" s="161"/>
      <c r="AFR93" s="161"/>
      <c r="AFS93" s="161"/>
      <c r="AFT93" s="161"/>
      <c r="AFU93" s="161"/>
      <c r="AFV93" s="161"/>
      <c r="AFW93" s="161"/>
      <c r="AFX93" s="161"/>
      <c r="AFY93" s="161"/>
      <c r="AFZ93" s="161"/>
      <c r="AGA93" s="161"/>
      <c r="AGB93" s="161"/>
      <c r="AGC93" s="161"/>
      <c r="AGD93" s="161"/>
      <c r="AGE93" s="161"/>
      <c r="AGF93" s="161"/>
      <c r="AGG93" s="161"/>
      <c r="AGH93" s="161"/>
      <c r="AGI93" s="161"/>
      <c r="AGJ93" s="161"/>
      <c r="AGK93" s="161"/>
      <c r="AGL93" s="161"/>
      <c r="AGM93" s="161"/>
      <c r="AGN93" s="161"/>
      <c r="AGO93" s="161"/>
      <c r="AGP93" s="161"/>
      <c r="AGQ93" s="161"/>
      <c r="AGR93" s="161"/>
      <c r="AGS93" s="161"/>
      <c r="AGT93" s="161"/>
      <c r="AGU93" s="161"/>
      <c r="AGV93" s="161"/>
      <c r="AGW93" s="161"/>
      <c r="AGX93" s="161"/>
      <c r="AGY93" s="161"/>
      <c r="AGZ93" s="161"/>
      <c r="AHA93" s="161"/>
      <c r="AHB93" s="161"/>
      <c r="AHC93" s="161"/>
      <c r="AHD93" s="161"/>
      <c r="AHE93" s="161"/>
      <c r="AHF93" s="161"/>
      <c r="AHG93" s="161"/>
      <c r="AHH93" s="161"/>
      <c r="AHI93" s="161"/>
      <c r="AHJ93" s="161"/>
      <c r="AHK93" s="161"/>
      <c r="AHL93" s="161"/>
      <c r="AHM93" s="161"/>
      <c r="AHN93" s="161"/>
      <c r="AHO93" s="161"/>
      <c r="AHP93" s="161"/>
      <c r="AHQ93" s="161"/>
      <c r="AHR93" s="161"/>
      <c r="AHS93" s="161"/>
      <c r="AHT93" s="161"/>
      <c r="AHU93" s="161"/>
      <c r="AHV93" s="161"/>
      <c r="AHW93" s="161"/>
      <c r="AHX93" s="161"/>
      <c r="AHY93" s="161"/>
      <c r="AHZ93" s="161"/>
      <c r="AIA93" s="161"/>
      <c r="AIB93" s="161"/>
      <c r="AIC93" s="161"/>
      <c r="AID93" s="161"/>
      <c r="AIE93" s="161"/>
      <c r="AIF93" s="161"/>
      <c r="AIG93" s="161"/>
      <c r="AIH93" s="161"/>
      <c r="AII93" s="161"/>
      <c r="AIJ93" s="161"/>
      <c r="AIK93" s="161"/>
      <c r="AIL93" s="161"/>
      <c r="AIM93" s="161"/>
      <c r="AIN93" s="161"/>
      <c r="AIO93" s="161"/>
      <c r="AIP93" s="161"/>
      <c r="AIQ93" s="161"/>
      <c r="AIR93" s="161"/>
      <c r="AIS93" s="161"/>
      <c r="AIT93" s="161"/>
      <c r="AIU93" s="161"/>
      <c r="AIV93" s="161"/>
      <c r="AIW93" s="161"/>
      <c r="AIX93" s="161"/>
      <c r="AIY93" s="161"/>
      <c r="AIZ93" s="161"/>
      <c r="AJA93" s="161"/>
      <c r="AJB93" s="161"/>
      <c r="AJC93" s="161"/>
      <c r="AJD93" s="161"/>
      <c r="AJE93" s="161"/>
      <c r="AJF93" s="161"/>
      <c r="AJG93" s="161"/>
      <c r="AJH93" s="161"/>
      <c r="AJI93" s="161"/>
      <c r="AJJ93" s="161"/>
      <c r="AJK93" s="161"/>
      <c r="AJL93" s="161"/>
      <c r="AJM93" s="161"/>
      <c r="AJN93" s="161"/>
      <c r="AJO93" s="161"/>
      <c r="AJP93" s="161"/>
      <c r="AJQ93" s="161"/>
      <c r="AJR93" s="161"/>
      <c r="AJS93" s="161"/>
      <c r="AJT93" s="161"/>
      <c r="AJU93" s="161"/>
      <c r="AJV93" s="161"/>
      <c r="AJW93" s="161"/>
      <c r="AJX93" s="161"/>
      <c r="AJY93" s="161"/>
      <c r="AJZ93" s="161"/>
      <c r="AKA93" s="161"/>
      <c r="AKB93" s="161"/>
      <c r="AKC93" s="161"/>
      <c r="AKD93" s="161"/>
      <c r="AKE93" s="161"/>
      <c r="AKF93" s="161"/>
      <c r="AKG93" s="161"/>
      <c r="AKH93" s="161"/>
      <c r="AKI93" s="161"/>
      <c r="AKJ93" s="161"/>
      <c r="AKK93" s="161"/>
      <c r="AKL93" s="161"/>
      <c r="AKM93" s="161"/>
      <c r="AKN93" s="161"/>
      <c r="AKO93" s="161"/>
      <c r="AKP93" s="161"/>
      <c r="AKQ93" s="161"/>
      <c r="AKR93" s="161"/>
      <c r="AKS93" s="161"/>
      <c r="AKT93" s="161"/>
      <c r="AKU93" s="161"/>
      <c r="AKV93" s="161"/>
      <c r="AKW93" s="161"/>
      <c r="AKX93" s="161"/>
      <c r="AKY93" s="161"/>
      <c r="AKZ93" s="161"/>
      <c r="ALA93" s="161"/>
      <c r="ALB93" s="161"/>
      <c r="ALC93" s="161"/>
      <c r="ALD93" s="161"/>
      <c r="ALE93" s="161"/>
      <c r="ALF93" s="161"/>
      <c r="ALG93" s="161"/>
      <c r="ALH93" s="161"/>
      <c r="ALI93" s="161"/>
      <c r="ALJ93" s="161"/>
      <c r="ALK93" s="161"/>
      <c r="ALL93" s="161"/>
      <c r="ALM93" s="161"/>
      <c r="ALN93" s="161"/>
      <c r="ALO93" s="161"/>
      <c r="ALP93" s="161"/>
      <c r="ALQ93" s="161"/>
      <c r="ALR93" s="161"/>
      <c r="ALS93" s="161"/>
      <c r="ALT93" s="161"/>
      <c r="ALU93" s="161"/>
      <c r="ALV93" s="161"/>
      <c r="ALW93" s="161"/>
      <c r="ALX93" s="161"/>
      <c r="ALY93" s="161"/>
      <c r="ALZ93" s="161"/>
      <c r="AMA93" s="161"/>
      <c r="AMB93" s="161"/>
      <c r="AMC93" s="161"/>
      <c r="AMD93" s="161"/>
      <c r="AME93" s="161"/>
      <c r="AMF93" s="161"/>
      <c r="AMG93" s="161"/>
      <c r="AMH93" s="161"/>
      <c r="AMI93" s="161"/>
    </row>
    <row r="94" spans="1:2686" s="163" customFormat="1" x14ac:dyDescent="0.25">
      <c r="A94" s="16" t="s">
        <v>114</v>
      </c>
      <c r="B94" s="14" t="s">
        <v>1064</v>
      </c>
      <c r="C94" s="14" t="s">
        <v>75</v>
      </c>
      <c r="D94" s="139">
        <v>6520</v>
      </c>
      <c r="E94" s="139" t="s">
        <v>1274</v>
      </c>
      <c r="F94" s="139" t="s">
        <v>1273</v>
      </c>
      <c r="G94" s="14" t="s">
        <v>1494</v>
      </c>
      <c r="H94" s="160" t="s">
        <v>1495</v>
      </c>
      <c r="I94" s="14" t="s">
        <v>1065</v>
      </c>
      <c r="J94" s="160" t="s">
        <v>1066</v>
      </c>
      <c r="K94" s="14"/>
      <c r="L94" s="14" t="s">
        <v>29</v>
      </c>
      <c r="M94" s="14" t="s">
        <v>29</v>
      </c>
      <c r="N94" s="14" t="s">
        <v>29</v>
      </c>
      <c r="O94" s="14" t="s">
        <v>29</v>
      </c>
      <c r="P94" s="14" t="s">
        <v>29</v>
      </c>
      <c r="Q94" s="14"/>
      <c r="R94" s="14"/>
      <c r="S94" s="14"/>
      <c r="T94" s="14"/>
      <c r="U94" s="14" t="s">
        <v>29</v>
      </c>
      <c r="V94" s="14"/>
      <c r="W94" s="14"/>
      <c r="X94" s="14" t="s">
        <v>29</v>
      </c>
      <c r="Y94" s="14"/>
      <c r="Z94" s="14" t="s">
        <v>29</v>
      </c>
      <c r="AA94" s="161"/>
      <c r="AB94" s="161"/>
      <c r="AC94" s="161"/>
      <c r="AD94" s="161"/>
      <c r="AE94" s="161"/>
      <c r="AF94" s="161"/>
      <c r="AG94" s="161"/>
      <c r="AH94" s="161"/>
      <c r="AI94" s="161"/>
      <c r="AJ94" s="161"/>
      <c r="AK94" s="161"/>
      <c r="AL94" s="161"/>
      <c r="AM94" s="161"/>
      <c r="AN94" s="161"/>
      <c r="AO94" s="161"/>
      <c r="AP94" s="161"/>
      <c r="AQ94" s="161"/>
      <c r="AR94" s="161"/>
      <c r="AS94" s="161"/>
      <c r="AT94" s="161"/>
      <c r="AU94" s="161"/>
      <c r="AV94" s="161"/>
      <c r="AW94" s="161"/>
      <c r="AX94" s="161"/>
      <c r="AY94" s="161"/>
      <c r="AZ94" s="161"/>
      <c r="BA94" s="161"/>
      <c r="BB94" s="161"/>
      <c r="BC94" s="161"/>
      <c r="BD94" s="161"/>
      <c r="BE94" s="161"/>
      <c r="BF94" s="161"/>
      <c r="BG94" s="161"/>
      <c r="BH94" s="161"/>
      <c r="BI94" s="161"/>
      <c r="BJ94" s="161"/>
      <c r="BK94" s="161"/>
      <c r="BL94" s="161"/>
      <c r="BM94" s="161"/>
      <c r="BN94" s="161"/>
      <c r="BO94" s="161"/>
      <c r="BP94" s="161"/>
      <c r="BQ94" s="161"/>
      <c r="BR94" s="161"/>
      <c r="BS94" s="161"/>
      <c r="BT94" s="161"/>
      <c r="BU94" s="161"/>
      <c r="BV94" s="161"/>
      <c r="BW94" s="161"/>
      <c r="BX94" s="161"/>
      <c r="BY94" s="161"/>
      <c r="BZ94" s="161"/>
      <c r="CA94" s="161"/>
      <c r="CB94" s="161"/>
      <c r="CC94" s="161"/>
      <c r="CD94" s="161"/>
      <c r="CE94" s="161"/>
      <c r="CF94" s="161"/>
      <c r="CG94" s="161"/>
      <c r="CH94" s="161"/>
      <c r="CI94" s="161"/>
      <c r="CJ94" s="161"/>
      <c r="CK94" s="161"/>
      <c r="CL94" s="161"/>
      <c r="CM94" s="161"/>
      <c r="CN94" s="161"/>
      <c r="CO94" s="161"/>
      <c r="CP94" s="161"/>
      <c r="CQ94" s="161"/>
      <c r="CR94" s="161"/>
      <c r="CS94" s="161"/>
      <c r="CT94" s="161"/>
      <c r="CU94" s="161"/>
      <c r="CV94" s="161"/>
      <c r="CW94" s="161"/>
      <c r="CX94" s="161"/>
      <c r="CY94" s="161"/>
      <c r="CZ94" s="161"/>
      <c r="DA94" s="161"/>
      <c r="DB94" s="161"/>
      <c r="DC94" s="161"/>
      <c r="DD94" s="161"/>
      <c r="DE94" s="161"/>
      <c r="DF94" s="161"/>
      <c r="DG94" s="161"/>
      <c r="DH94" s="161"/>
      <c r="DI94" s="161"/>
      <c r="DJ94" s="161"/>
      <c r="DK94" s="161"/>
      <c r="DL94" s="161"/>
      <c r="DM94" s="161"/>
      <c r="DN94" s="161"/>
      <c r="DO94" s="161"/>
      <c r="DP94" s="161"/>
      <c r="DQ94" s="161"/>
      <c r="DR94" s="161"/>
      <c r="DS94" s="161"/>
      <c r="DT94" s="161"/>
      <c r="DU94" s="161"/>
      <c r="DV94" s="161"/>
      <c r="DW94" s="161"/>
      <c r="DX94" s="161"/>
      <c r="DY94" s="161"/>
      <c r="DZ94" s="161"/>
      <c r="EA94" s="161"/>
      <c r="EB94" s="161"/>
      <c r="EC94" s="161"/>
      <c r="ED94" s="161"/>
      <c r="EE94" s="161"/>
      <c r="EF94" s="161"/>
      <c r="EG94" s="161"/>
      <c r="EH94" s="161"/>
      <c r="EI94" s="161"/>
      <c r="EJ94" s="161"/>
      <c r="EK94" s="161"/>
      <c r="EL94" s="161"/>
      <c r="EM94" s="161"/>
      <c r="EN94" s="161"/>
      <c r="EO94" s="161"/>
      <c r="EP94" s="161"/>
      <c r="EQ94" s="161"/>
      <c r="ER94" s="161"/>
      <c r="ES94" s="161"/>
      <c r="ET94" s="161"/>
      <c r="EU94" s="161"/>
      <c r="EV94" s="161"/>
      <c r="EW94" s="161"/>
      <c r="EX94" s="161"/>
      <c r="EY94" s="161"/>
      <c r="EZ94" s="161"/>
      <c r="FA94" s="161"/>
      <c r="FB94" s="161"/>
      <c r="FC94" s="161"/>
      <c r="FD94" s="161"/>
      <c r="FE94" s="161"/>
      <c r="FF94" s="161"/>
      <c r="FG94" s="161"/>
      <c r="FH94" s="161"/>
      <c r="FI94" s="161"/>
      <c r="FJ94" s="161"/>
      <c r="FK94" s="161"/>
      <c r="FL94" s="161"/>
      <c r="FM94" s="161"/>
      <c r="FN94" s="161"/>
      <c r="FO94" s="161"/>
      <c r="FP94" s="161"/>
      <c r="FQ94" s="161"/>
      <c r="FR94" s="161"/>
      <c r="FS94" s="161"/>
      <c r="FT94" s="161"/>
      <c r="FU94" s="161"/>
      <c r="FV94" s="161"/>
      <c r="FW94" s="161"/>
      <c r="FX94" s="161"/>
      <c r="FY94" s="161"/>
      <c r="FZ94" s="161"/>
      <c r="GA94" s="161"/>
      <c r="GB94" s="161"/>
      <c r="GC94" s="161"/>
      <c r="GD94" s="161"/>
      <c r="GE94" s="161"/>
      <c r="GF94" s="161"/>
      <c r="GG94" s="161"/>
      <c r="GH94" s="161"/>
      <c r="GI94" s="161"/>
      <c r="GJ94" s="161"/>
      <c r="GK94" s="161"/>
      <c r="GL94" s="161"/>
      <c r="GM94" s="161"/>
      <c r="GN94" s="161"/>
      <c r="GO94" s="161"/>
      <c r="GP94" s="161"/>
      <c r="GQ94" s="161"/>
      <c r="GR94" s="161"/>
      <c r="GS94" s="161"/>
      <c r="GT94" s="161"/>
      <c r="GU94" s="161"/>
      <c r="GV94" s="161"/>
      <c r="GW94" s="161"/>
      <c r="GX94" s="161"/>
      <c r="GY94" s="161"/>
      <c r="GZ94" s="161"/>
      <c r="HA94" s="161"/>
      <c r="HB94" s="161"/>
      <c r="HC94" s="161"/>
      <c r="HD94" s="161"/>
      <c r="HE94" s="161"/>
      <c r="HF94" s="161"/>
      <c r="HG94" s="161"/>
      <c r="HH94" s="161"/>
      <c r="HI94" s="161"/>
      <c r="HJ94" s="161"/>
      <c r="HK94" s="161"/>
      <c r="HL94" s="161"/>
      <c r="HM94" s="161"/>
      <c r="HN94" s="161"/>
      <c r="HO94" s="161"/>
      <c r="HP94" s="161"/>
      <c r="HQ94" s="161"/>
      <c r="HR94" s="161"/>
      <c r="HS94" s="161"/>
      <c r="HT94" s="161"/>
      <c r="HU94" s="161"/>
      <c r="HV94" s="161"/>
      <c r="HW94" s="161"/>
      <c r="HX94" s="161"/>
      <c r="HY94" s="161"/>
      <c r="HZ94" s="161"/>
      <c r="IA94" s="161"/>
      <c r="IB94" s="161"/>
      <c r="IC94" s="161"/>
      <c r="ID94" s="161"/>
      <c r="IE94" s="161"/>
      <c r="IF94" s="161"/>
      <c r="IG94" s="161"/>
      <c r="IH94" s="161"/>
      <c r="II94" s="161"/>
      <c r="IJ94" s="161"/>
      <c r="IK94" s="161"/>
      <c r="IL94" s="161"/>
      <c r="IM94" s="161"/>
      <c r="IN94" s="161"/>
      <c r="IO94" s="161"/>
      <c r="IP94" s="161"/>
      <c r="IQ94" s="161"/>
      <c r="IR94" s="161"/>
      <c r="IS94" s="161"/>
      <c r="IT94" s="161"/>
      <c r="IU94" s="161"/>
      <c r="IV94" s="161"/>
      <c r="IW94" s="161"/>
      <c r="IX94" s="161"/>
      <c r="IY94" s="161"/>
      <c r="IZ94" s="161"/>
      <c r="JA94" s="161"/>
      <c r="JB94" s="161"/>
      <c r="JC94" s="161"/>
      <c r="JD94" s="161"/>
      <c r="JE94" s="161"/>
      <c r="JF94" s="161"/>
      <c r="JG94" s="161"/>
      <c r="JH94" s="161"/>
      <c r="JI94" s="161"/>
      <c r="JJ94" s="161"/>
      <c r="JK94" s="161"/>
      <c r="JL94" s="161"/>
      <c r="JM94" s="161"/>
      <c r="JN94" s="161"/>
      <c r="JO94" s="161"/>
      <c r="JP94" s="161"/>
      <c r="JQ94" s="161"/>
      <c r="JR94" s="161"/>
      <c r="JS94" s="161"/>
      <c r="JT94" s="161"/>
      <c r="JU94" s="161"/>
      <c r="JV94" s="161"/>
      <c r="JW94" s="161"/>
      <c r="JX94" s="161"/>
      <c r="JY94" s="161"/>
      <c r="JZ94" s="161"/>
      <c r="KA94" s="161"/>
      <c r="KB94" s="161"/>
      <c r="KC94" s="161"/>
      <c r="KD94" s="161"/>
      <c r="KE94" s="161"/>
      <c r="KF94" s="161"/>
      <c r="KG94" s="161"/>
      <c r="KH94" s="161"/>
      <c r="KI94" s="161"/>
      <c r="KJ94" s="161"/>
      <c r="KK94" s="161"/>
      <c r="KL94" s="161"/>
      <c r="KM94" s="161"/>
      <c r="KN94" s="161"/>
      <c r="KO94" s="161"/>
      <c r="KP94" s="161"/>
      <c r="KQ94" s="161"/>
      <c r="KR94" s="161"/>
      <c r="KS94" s="161"/>
      <c r="KT94" s="161"/>
      <c r="KU94" s="161"/>
      <c r="KV94" s="161"/>
      <c r="KW94" s="161"/>
      <c r="KX94" s="161"/>
      <c r="KY94" s="161"/>
      <c r="KZ94" s="161"/>
      <c r="LA94" s="161"/>
      <c r="LB94" s="161"/>
      <c r="LC94" s="161"/>
      <c r="LD94" s="161"/>
      <c r="LE94" s="161"/>
      <c r="LF94" s="161"/>
      <c r="LG94" s="161"/>
      <c r="LH94" s="161"/>
      <c r="LI94" s="161"/>
      <c r="LJ94" s="161"/>
      <c r="LK94" s="161"/>
      <c r="LL94" s="161"/>
      <c r="LM94" s="161"/>
      <c r="LN94" s="161"/>
      <c r="LO94" s="161"/>
      <c r="LP94" s="161"/>
      <c r="LQ94" s="161"/>
      <c r="LR94" s="161"/>
      <c r="LS94" s="161"/>
      <c r="LT94" s="161"/>
      <c r="LU94" s="161"/>
      <c r="LV94" s="161"/>
      <c r="LW94" s="161"/>
      <c r="LX94" s="161"/>
      <c r="LY94" s="161"/>
      <c r="LZ94" s="161"/>
      <c r="MA94" s="161"/>
      <c r="MB94" s="161"/>
      <c r="MC94" s="161"/>
      <c r="MD94" s="161"/>
      <c r="ME94" s="161"/>
      <c r="MF94" s="161"/>
      <c r="MG94" s="161"/>
      <c r="MH94" s="161"/>
      <c r="MI94" s="161"/>
      <c r="MJ94" s="161"/>
      <c r="MK94" s="161"/>
      <c r="ML94" s="161"/>
      <c r="MM94" s="161"/>
      <c r="MN94" s="161"/>
      <c r="MO94" s="161"/>
      <c r="MP94" s="161"/>
      <c r="MQ94" s="161"/>
      <c r="MR94" s="161"/>
      <c r="MS94" s="161"/>
      <c r="MT94" s="161"/>
      <c r="MU94" s="161"/>
      <c r="MV94" s="161"/>
      <c r="MW94" s="161"/>
      <c r="MX94" s="161"/>
      <c r="MY94" s="161"/>
      <c r="MZ94" s="161"/>
      <c r="NA94" s="161"/>
      <c r="NB94" s="161"/>
      <c r="NC94" s="161"/>
      <c r="ND94" s="161"/>
      <c r="NE94" s="161"/>
      <c r="NF94" s="161"/>
      <c r="NG94" s="161"/>
      <c r="NH94" s="161"/>
      <c r="NI94" s="161"/>
      <c r="NJ94" s="161"/>
      <c r="NK94" s="161"/>
      <c r="NL94" s="161"/>
      <c r="NM94" s="161"/>
      <c r="NN94" s="161"/>
      <c r="NO94" s="161"/>
      <c r="NP94" s="161"/>
      <c r="NQ94" s="161"/>
      <c r="NR94" s="161"/>
      <c r="NS94" s="161"/>
      <c r="NT94" s="161"/>
      <c r="NU94" s="161"/>
      <c r="NV94" s="161"/>
      <c r="NW94" s="161"/>
      <c r="NX94" s="161"/>
      <c r="NY94" s="161"/>
      <c r="NZ94" s="161"/>
      <c r="OA94" s="161"/>
      <c r="OB94" s="161"/>
      <c r="OC94" s="161"/>
      <c r="OD94" s="161"/>
      <c r="OE94" s="161"/>
      <c r="OF94" s="161"/>
      <c r="OG94" s="161"/>
      <c r="OH94" s="161"/>
      <c r="OI94" s="161"/>
      <c r="OJ94" s="161"/>
      <c r="OK94" s="161"/>
      <c r="OL94" s="161"/>
      <c r="OM94" s="161"/>
      <c r="ON94" s="161"/>
      <c r="OO94" s="161"/>
      <c r="OP94" s="161"/>
      <c r="OQ94" s="161"/>
      <c r="OR94" s="161"/>
      <c r="OS94" s="161"/>
      <c r="OT94" s="161"/>
      <c r="OU94" s="161"/>
      <c r="OV94" s="161"/>
      <c r="OW94" s="161"/>
      <c r="OX94" s="161"/>
      <c r="OY94" s="161"/>
      <c r="OZ94" s="161"/>
      <c r="PA94" s="161"/>
      <c r="PB94" s="161"/>
      <c r="PC94" s="161"/>
      <c r="PD94" s="161"/>
      <c r="PE94" s="161"/>
      <c r="PF94" s="161"/>
      <c r="PG94" s="161"/>
      <c r="PH94" s="161"/>
      <c r="PI94" s="161"/>
      <c r="PJ94" s="161"/>
      <c r="PK94" s="161"/>
      <c r="PL94" s="161"/>
      <c r="PM94" s="161"/>
      <c r="PN94" s="161"/>
      <c r="PO94" s="161"/>
      <c r="PP94" s="161"/>
      <c r="PQ94" s="161"/>
      <c r="PR94" s="161"/>
      <c r="PS94" s="161"/>
      <c r="PT94" s="161"/>
      <c r="PU94" s="161"/>
      <c r="PV94" s="161"/>
      <c r="PW94" s="161"/>
      <c r="PX94" s="161"/>
      <c r="PY94" s="161"/>
      <c r="PZ94" s="161"/>
      <c r="QA94" s="161"/>
      <c r="QB94" s="161"/>
      <c r="QC94" s="161"/>
      <c r="QD94" s="161"/>
      <c r="QE94" s="161"/>
      <c r="QF94" s="161"/>
      <c r="QG94" s="161"/>
      <c r="QH94" s="161"/>
      <c r="QI94" s="161"/>
      <c r="QJ94" s="161"/>
      <c r="QK94" s="161"/>
      <c r="QL94" s="161"/>
      <c r="QM94" s="161"/>
      <c r="QN94" s="161"/>
      <c r="QO94" s="161"/>
      <c r="QP94" s="161"/>
      <c r="QQ94" s="161"/>
      <c r="QR94" s="161"/>
      <c r="QS94" s="161"/>
      <c r="QT94" s="161"/>
      <c r="QU94" s="161"/>
      <c r="QV94" s="161"/>
      <c r="QW94" s="161"/>
      <c r="QX94" s="161"/>
      <c r="QY94" s="161"/>
      <c r="QZ94" s="161"/>
      <c r="RA94" s="161"/>
      <c r="RB94" s="161"/>
      <c r="RC94" s="161"/>
      <c r="RD94" s="161"/>
      <c r="RE94" s="161"/>
      <c r="RF94" s="161"/>
      <c r="RG94" s="161"/>
      <c r="RH94" s="161"/>
      <c r="RI94" s="161"/>
      <c r="RJ94" s="161"/>
      <c r="RK94" s="161"/>
      <c r="RL94" s="161"/>
      <c r="RM94" s="161"/>
      <c r="RN94" s="161"/>
      <c r="RO94" s="161"/>
      <c r="RP94" s="161"/>
      <c r="RQ94" s="161"/>
      <c r="RR94" s="161"/>
      <c r="RS94" s="161"/>
      <c r="RT94" s="161"/>
      <c r="RU94" s="161"/>
      <c r="RV94" s="161"/>
      <c r="RW94" s="161"/>
      <c r="RX94" s="161"/>
      <c r="RY94" s="161"/>
      <c r="RZ94" s="161"/>
      <c r="SA94" s="161"/>
      <c r="SB94" s="161"/>
      <c r="SC94" s="161"/>
      <c r="SD94" s="161"/>
      <c r="SE94" s="161"/>
      <c r="SF94" s="161"/>
      <c r="SG94" s="161"/>
      <c r="SH94" s="161"/>
      <c r="SI94" s="161"/>
      <c r="SJ94" s="161"/>
      <c r="SK94" s="161"/>
      <c r="SL94" s="161"/>
      <c r="SM94" s="161"/>
      <c r="SN94" s="161"/>
      <c r="SO94" s="161"/>
      <c r="SP94" s="161"/>
      <c r="SQ94" s="161"/>
      <c r="SR94" s="161"/>
      <c r="SS94" s="161"/>
      <c r="ST94" s="161"/>
      <c r="SU94" s="161"/>
      <c r="SV94" s="161"/>
      <c r="SW94" s="161"/>
      <c r="SX94" s="161"/>
      <c r="SY94" s="161"/>
      <c r="SZ94" s="161"/>
      <c r="TA94" s="161"/>
      <c r="TB94" s="161"/>
      <c r="TC94" s="161"/>
      <c r="TD94" s="161"/>
      <c r="TE94" s="161"/>
      <c r="TF94" s="161"/>
      <c r="TG94" s="161"/>
      <c r="TH94" s="161"/>
      <c r="TI94" s="161"/>
      <c r="TJ94" s="161"/>
      <c r="TK94" s="161"/>
      <c r="TL94" s="161"/>
      <c r="TM94" s="161"/>
      <c r="TN94" s="161"/>
      <c r="TO94" s="161"/>
      <c r="TP94" s="161"/>
      <c r="TQ94" s="161"/>
      <c r="TR94" s="161"/>
      <c r="TS94" s="161"/>
      <c r="TT94" s="161"/>
      <c r="TU94" s="161"/>
      <c r="TV94" s="161"/>
      <c r="TW94" s="161"/>
      <c r="TX94" s="161"/>
      <c r="TY94" s="161"/>
      <c r="TZ94" s="161"/>
      <c r="UA94" s="161"/>
      <c r="UB94" s="161"/>
      <c r="UC94" s="161"/>
      <c r="UD94" s="161"/>
      <c r="UE94" s="161"/>
      <c r="UF94" s="161"/>
      <c r="UG94" s="161"/>
      <c r="UH94" s="161"/>
      <c r="UI94" s="161"/>
      <c r="UJ94" s="161"/>
      <c r="UK94" s="161"/>
      <c r="UL94" s="161"/>
      <c r="UM94" s="161"/>
      <c r="UN94" s="161"/>
      <c r="UO94" s="161"/>
      <c r="UP94" s="161"/>
      <c r="UQ94" s="161"/>
      <c r="UR94" s="161"/>
      <c r="US94" s="161"/>
      <c r="UT94" s="161"/>
      <c r="UU94" s="161"/>
      <c r="UV94" s="161"/>
      <c r="UW94" s="161"/>
      <c r="UX94" s="161"/>
      <c r="UY94" s="161"/>
      <c r="UZ94" s="161"/>
      <c r="VA94" s="161"/>
      <c r="VB94" s="161"/>
      <c r="VC94" s="161"/>
      <c r="VD94" s="161"/>
      <c r="VE94" s="161"/>
      <c r="VF94" s="161"/>
      <c r="VG94" s="161"/>
      <c r="VH94" s="161"/>
      <c r="VI94" s="161"/>
      <c r="VJ94" s="161"/>
      <c r="VK94" s="161"/>
      <c r="VL94" s="161"/>
      <c r="VM94" s="161"/>
      <c r="VN94" s="161"/>
      <c r="VO94" s="161"/>
      <c r="VP94" s="161"/>
      <c r="VQ94" s="161"/>
      <c r="VR94" s="161"/>
      <c r="VS94" s="161"/>
      <c r="VT94" s="161"/>
      <c r="VU94" s="161"/>
      <c r="VV94" s="161"/>
      <c r="VW94" s="161"/>
      <c r="VX94" s="161"/>
      <c r="VY94" s="161"/>
      <c r="VZ94" s="161"/>
      <c r="WA94" s="161"/>
      <c r="WB94" s="161"/>
      <c r="WC94" s="161"/>
      <c r="WD94" s="161"/>
      <c r="WE94" s="161"/>
      <c r="WF94" s="161"/>
      <c r="WG94" s="161"/>
      <c r="WH94" s="161"/>
      <c r="WI94" s="161"/>
      <c r="WJ94" s="161"/>
      <c r="WK94" s="161"/>
      <c r="WL94" s="161"/>
      <c r="WM94" s="161"/>
      <c r="WN94" s="161"/>
      <c r="WO94" s="161"/>
      <c r="WP94" s="161"/>
      <c r="WQ94" s="161"/>
      <c r="WR94" s="161"/>
      <c r="WS94" s="161"/>
      <c r="WT94" s="161"/>
      <c r="WU94" s="161"/>
      <c r="WV94" s="161"/>
      <c r="WW94" s="161"/>
      <c r="WX94" s="161"/>
      <c r="WY94" s="161"/>
      <c r="WZ94" s="161"/>
      <c r="XA94" s="161"/>
      <c r="XB94" s="161"/>
      <c r="XC94" s="161"/>
      <c r="XD94" s="161"/>
      <c r="XE94" s="161"/>
      <c r="XF94" s="161"/>
      <c r="XG94" s="161"/>
      <c r="XH94" s="161"/>
      <c r="XI94" s="161"/>
      <c r="XJ94" s="161"/>
      <c r="XK94" s="161"/>
      <c r="XL94" s="161"/>
      <c r="XM94" s="161"/>
      <c r="XN94" s="161"/>
      <c r="XO94" s="161"/>
      <c r="XP94" s="161"/>
      <c r="XQ94" s="161"/>
      <c r="XR94" s="161"/>
      <c r="XS94" s="161"/>
      <c r="XT94" s="161"/>
      <c r="XU94" s="161"/>
      <c r="XV94" s="161"/>
      <c r="XW94" s="161"/>
      <c r="XX94" s="161"/>
      <c r="XY94" s="161"/>
      <c r="XZ94" s="161"/>
      <c r="YA94" s="161"/>
      <c r="YB94" s="161"/>
      <c r="YC94" s="161"/>
      <c r="YD94" s="161"/>
      <c r="YE94" s="161"/>
      <c r="YF94" s="161"/>
      <c r="YG94" s="161"/>
      <c r="YH94" s="161"/>
      <c r="YI94" s="161"/>
      <c r="YJ94" s="161"/>
      <c r="YK94" s="161"/>
      <c r="YL94" s="161"/>
      <c r="YM94" s="161"/>
      <c r="YN94" s="161"/>
      <c r="YO94" s="161"/>
      <c r="YP94" s="161"/>
      <c r="YQ94" s="161"/>
      <c r="YR94" s="161"/>
      <c r="YS94" s="161"/>
      <c r="YT94" s="161"/>
      <c r="YU94" s="161"/>
      <c r="YV94" s="161"/>
      <c r="YW94" s="161"/>
      <c r="YX94" s="161"/>
      <c r="YY94" s="161"/>
      <c r="YZ94" s="161"/>
      <c r="ZA94" s="161"/>
      <c r="ZB94" s="161"/>
      <c r="ZC94" s="161"/>
      <c r="ZD94" s="161"/>
      <c r="ZE94" s="161"/>
      <c r="ZF94" s="161"/>
      <c r="ZG94" s="161"/>
      <c r="ZH94" s="161"/>
      <c r="ZI94" s="161"/>
      <c r="ZJ94" s="161"/>
      <c r="ZK94" s="161"/>
      <c r="ZL94" s="161"/>
      <c r="ZM94" s="161"/>
      <c r="ZN94" s="161"/>
      <c r="ZO94" s="161"/>
      <c r="ZP94" s="161"/>
      <c r="ZQ94" s="161"/>
      <c r="ZR94" s="161"/>
      <c r="ZS94" s="161"/>
      <c r="ZT94" s="161"/>
      <c r="ZU94" s="161"/>
      <c r="ZV94" s="161"/>
      <c r="ZW94" s="161"/>
      <c r="ZX94" s="161"/>
      <c r="ZY94" s="161"/>
      <c r="ZZ94" s="161"/>
      <c r="AAA94" s="161"/>
      <c r="AAB94" s="161"/>
      <c r="AAC94" s="161"/>
      <c r="AAD94" s="161"/>
      <c r="AAE94" s="161"/>
      <c r="AAF94" s="161"/>
      <c r="AAG94" s="161"/>
      <c r="AAH94" s="161"/>
      <c r="AAI94" s="161"/>
      <c r="AAJ94" s="161"/>
      <c r="AAK94" s="161"/>
      <c r="AAL94" s="161"/>
      <c r="AAM94" s="161"/>
      <c r="AAN94" s="161"/>
      <c r="AAO94" s="161"/>
      <c r="AAP94" s="161"/>
      <c r="AAQ94" s="161"/>
      <c r="AAR94" s="161"/>
      <c r="AAS94" s="161"/>
      <c r="AAT94" s="161"/>
      <c r="AAU94" s="161"/>
      <c r="AAV94" s="161"/>
      <c r="AAW94" s="161"/>
      <c r="AAX94" s="161"/>
      <c r="AAY94" s="161"/>
      <c r="AAZ94" s="161"/>
      <c r="ABA94" s="161"/>
      <c r="ABB94" s="161"/>
      <c r="ABC94" s="161"/>
      <c r="ABD94" s="161"/>
      <c r="ABE94" s="161"/>
      <c r="ABF94" s="161"/>
      <c r="ABG94" s="161"/>
      <c r="ABH94" s="161"/>
      <c r="ABI94" s="161"/>
      <c r="ABJ94" s="161"/>
      <c r="ABK94" s="161"/>
      <c r="ABL94" s="161"/>
      <c r="ABM94" s="161"/>
      <c r="ABN94" s="161"/>
      <c r="ABO94" s="161"/>
      <c r="ABP94" s="161"/>
      <c r="ABQ94" s="161"/>
      <c r="ABR94" s="161"/>
      <c r="ABS94" s="161"/>
      <c r="ABT94" s="161"/>
      <c r="ABU94" s="161"/>
      <c r="ABV94" s="161"/>
      <c r="ABW94" s="161"/>
      <c r="ABX94" s="161"/>
      <c r="ABY94" s="161"/>
      <c r="ABZ94" s="161"/>
      <c r="ACA94" s="161"/>
      <c r="ACB94" s="161"/>
      <c r="ACC94" s="161"/>
      <c r="ACD94" s="161"/>
      <c r="ACE94" s="161"/>
      <c r="ACF94" s="161"/>
      <c r="ACG94" s="161"/>
      <c r="ACH94" s="161"/>
      <c r="ACI94" s="161"/>
      <c r="ACJ94" s="161"/>
      <c r="ACK94" s="161"/>
      <c r="ACL94" s="161"/>
      <c r="ACM94" s="161"/>
      <c r="ACN94" s="161"/>
      <c r="ACO94" s="161"/>
      <c r="ACP94" s="161"/>
      <c r="ACQ94" s="161"/>
      <c r="ACR94" s="161"/>
      <c r="ACS94" s="161"/>
      <c r="ACT94" s="161"/>
      <c r="ACU94" s="161"/>
      <c r="ACV94" s="161"/>
      <c r="ACW94" s="161"/>
      <c r="ACX94" s="161"/>
      <c r="ACY94" s="161"/>
      <c r="ACZ94" s="161"/>
      <c r="ADA94" s="161"/>
      <c r="ADB94" s="161"/>
      <c r="ADC94" s="161"/>
      <c r="ADD94" s="161"/>
      <c r="ADE94" s="161"/>
      <c r="ADF94" s="161"/>
      <c r="ADG94" s="161"/>
      <c r="ADH94" s="161"/>
      <c r="ADI94" s="161"/>
      <c r="ADJ94" s="161"/>
      <c r="ADK94" s="161"/>
      <c r="ADL94" s="161"/>
      <c r="ADM94" s="161"/>
      <c r="ADN94" s="161"/>
      <c r="ADO94" s="161"/>
      <c r="ADP94" s="161"/>
      <c r="ADQ94" s="161"/>
      <c r="ADR94" s="161"/>
      <c r="ADS94" s="161"/>
      <c r="ADT94" s="161"/>
      <c r="ADU94" s="161"/>
      <c r="ADV94" s="161"/>
      <c r="ADW94" s="161"/>
      <c r="ADX94" s="161"/>
      <c r="ADY94" s="161"/>
      <c r="ADZ94" s="161"/>
      <c r="AEA94" s="161"/>
      <c r="AEB94" s="161"/>
      <c r="AEC94" s="161"/>
      <c r="AED94" s="161"/>
      <c r="AEE94" s="161"/>
      <c r="AEF94" s="161"/>
      <c r="AEG94" s="161"/>
      <c r="AEH94" s="161"/>
      <c r="AEI94" s="161"/>
      <c r="AEJ94" s="161"/>
      <c r="AEK94" s="161"/>
      <c r="AEL94" s="161"/>
      <c r="AEM94" s="161"/>
      <c r="AEN94" s="161"/>
      <c r="AEO94" s="161"/>
      <c r="AEP94" s="161"/>
      <c r="AEQ94" s="161"/>
      <c r="AER94" s="161"/>
      <c r="AES94" s="161"/>
      <c r="AET94" s="161"/>
      <c r="AEU94" s="161"/>
      <c r="AEV94" s="161"/>
      <c r="AEW94" s="161"/>
      <c r="AEX94" s="161"/>
      <c r="AEY94" s="161"/>
      <c r="AEZ94" s="161"/>
      <c r="AFA94" s="161"/>
      <c r="AFB94" s="161"/>
      <c r="AFC94" s="161"/>
      <c r="AFD94" s="161"/>
      <c r="AFE94" s="161"/>
      <c r="AFF94" s="161"/>
      <c r="AFG94" s="161"/>
      <c r="AFH94" s="161"/>
      <c r="AFI94" s="161"/>
      <c r="AFJ94" s="161"/>
      <c r="AFK94" s="161"/>
      <c r="AFL94" s="161"/>
      <c r="AFM94" s="161"/>
      <c r="AFN94" s="161"/>
      <c r="AFO94" s="161"/>
      <c r="AFP94" s="161"/>
      <c r="AFQ94" s="161"/>
      <c r="AFR94" s="161"/>
      <c r="AFS94" s="161"/>
      <c r="AFT94" s="161"/>
      <c r="AFU94" s="161"/>
      <c r="AFV94" s="161"/>
      <c r="AFW94" s="161"/>
      <c r="AFX94" s="161"/>
      <c r="AFY94" s="161"/>
      <c r="AFZ94" s="161"/>
      <c r="AGA94" s="161"/>
      <c r="AGB94" s="161"/>
      <c r="AGC94" s="161"/>
      <c r="AGD94" s="161"/>
      <c r="AGE94" s="161"/>
      <c r="AGF94" s="161"/>
      <c r="AGG94" s="161"/>
      <c r="AGH94" s="161"/>
      <c r="AGI94" s="161"/>
      <c r="AGJ94" s="161"/>
      <c r="AGK94" s="161"/>
      <c r="AGL94" s="161"/>
      <c r="AGM94" s="161"/>
      <c r="AGN94" s="161"/>
      <c r="AGO94" s="161"/>
      <c r="AGP94" s="161"/>
      <c r="AGQ94" s="161"/>
      <c r="AGR94" s="161"/>
      <c r="AGS94" s="161"/>
      <c r="AGT94" s="161"/>
      <c r="AGU94" s="161"/>
      <c r="AGV94" s="161"/>
      <c r="AGW94" s="161"/>
      <c r="AGX94" s="161"/>
      <c r="AGY94" s="161"/>
      <c r="AGZ94" s="161"/>
      <c r="AHA94" s="161"/>
      <c r="AHB94" s="161"/>
      <c r="AHC94" s="161"/>
      <c r="AHD94" s="161"/>
      <c r="AHE94" s="161"/>
      <c r="AHF94" s="161"/>
      <c r="AHG94" s="161"/>
      <c r="AHH94" s="161"/>
      <c r="AHI94" s="161"/>
      <c r="AHJ94" s="161"/>
      <c r="AHK94" s="161"/>
      <c r="AHL94" s="161"/>
      <c r="AHM94" s="161"/>
      <c r="AHN94" s="161"/>
      <c r="AHO94" s="161"/>
      <c r="AHP94" s="161"/>
      <c r="AHQ94" s="161"/>
      <c r="AHR94" s="161"/>
      <c r="AHS94" s="161"/>
      <c r="AHT94" s="161"/>
      <c r="AHU94" s="161"/>
      <c r="AHV94" s="161"/>
      <c r="AHW94" s="161"/>
      <c r="AHX94" s="161"/>
      <c r="AHY94" s="161"/>
      <c r="AHZ94" s="161"/>
      <c r="AIA94" s="161"/>
      <c r="AIB94" s="161"/>
      <c r="AIC94" s="161"/>
      <c r="AID94" s="161"/>
      <c r="AIE94" s="161"/>
      <c r="AIF94" s="161"/>
      <c r="AIG94" s="161"/>
      <c r="AIH94" s="161"/>
      <c r="AII94" s="161"/>
      <c r="AIJ94" s="161"/>
      <c r="AIK94" s="161"/>
      <c r="AIL94" s="161"/>
      <c r="AIM94" s="161"/>
      <c r="AIN94" s="161"/>
      <c r="AIO94" s="161"/>
      <c r="AIP94" s="161"/>
      <c r="AIQ94" s="161"/>
      <c r="AIR94" s="161"/>
      <c r="AIS94" s="161"/>
      <c r="AIT94" s="161"/>
      <c r="AIU94" s="161"/>
      <c r="AIV94" s="161"/>
      <c r="AIW94" s="161"/>
      <c r="AIX94" s="161"/>
      <c r="AIY94" s="161"/>
      <c r="AIZ94" s="161"/>
      <c r="AJA94" s="161"/>
      <c r="AJB94" s="161"/>
      <c r="AJC94" s="161"/>
      <c r="AJD94" s="161"/>
      <c r="AJE94" s="161"/>
      <c r="AJF94" s="161"/>
      <c r="AJG94" s="161"/>
      <c r="AJH94" s="161"/>
      <c r="AJI94" s="161"/>
      <c r="AJJ94" s="161"/>
      <c r="AJK94" s="161"/>
      <c r="AJL94" s="161"/>
      <c r="AJM94" s="161"/>
      <c r="AJN94" s="161"/>
      <c r="AJO94" s="161"/>
      <c r="AJP94" s="161"/>
      <c r="AJQ94" s="161"/>
      <c r="AJR94" s="161"/>
      <c r="AJS94" s="161"/>
      <c r="AJT94" s="161"/>
      <c r="AJU94" s="161"/>
      <c r="AJV94" s="161"/>
      <c r="AJW94" s="161"/>
      <c r="AJX94" s="161"/>
      <c r="AJY94" s="161"/>
      <c r="AJZ94" s="161"/>
      <c r="AKA94" s="161"/>
      <c r="AKB94" s="161"/>
      <c r="AKC94" s="161"/>
      <c r="AKD94" s="161"/>
      <c r="AKE94" s="161"/>
      <c r="AKF94" s="161"/>
      <c r="AKG94" s="161"/>
      <c r="AKH94" s="161"/>
      <c r="AKI94" s="161"/>
      <c r="AKJ94" s="161"/>
      <c r="AKK94" s="161"/>
      <c r="AKL94" s="161"/>
      <c r="AKM94" s="161"/>
      <c r="AKN94" s="161"/>
      <c r="AKO94" s="161"/>
      <c r="AKP94" s="161"/>
      <c r="AKQ94" s="161"/>
      <c r="AKR94" s="161"/>
      <c r="AKS94" s="161"/>
      <c r="AKT94" s="161"/>
      <c r="AKU94" s="161"/>
      <c r="AKV94" s="161"/>
      <c r="AKW94" s="161"/>
      <c r="AKX94" s="161"/>
      <c r="AKY94" s="161"/>
      <c r="AKZ94" s="161"/>
      <c r="ALA94" s="161"/>
      <c r="ALB94" s="161"/>
      <c r="ALC94" s="161"/>
      <c r="ALD94" s="161"/>
      <c r="ALE94" s="161"/>
      <c r="ALF94" s="161"/>
      <c r="ALG94" s="161"/>
      <c r="ALH94" s="161"/>
      <c r="ALI94" s="161"/>
      <c r="ALJ94" s="161"/>
      <c r="ALK94" s="161"/>
      <c r="ALL94" s="161"/>
      <c r="ALM94" s="161"/>
      <c r="ALN94" s="161"/>
      <c r="ALO94" s="161"/>
      <c r="ALP94" s="161"/>
      <c r="ALQ94" s="161"/>
      <c r="ALR94" s="161"/>
      <c r="ALS94" s="161"/>
      <c r="ALT94" s="161"/>
      <c r="ALU94" s="161"/>
      <c r="ALV94" s="161"/>
      <c r="ALW94" s="161"/>
      <c r="ALX94" s="161"/>
      <c r="ALY94" s="161"/>
      <c r="ALZ94" s="161"/>
      <c r="AMA94" s="161"/>
      <c r="AMB94" s="161"/>
      <c r="AMC94" s="161"/>
      <c r="AMD94" s="161"/>
      <c r="AME94" s="161"/>
      <c r="AMF94" s="161"/>
      <c r="AMG94" s="161"/>
      <c r="AMH94" s="161"/>
      <c r="AMI94" s="161"/>
      <c r="AMJ94" s="161"/>
      <c r="AMK94" s="161"/>
      <c r="AML94" s="161"/>
      <c r="AMM94" s="161"/>
      <c r="AMN94" s="161"/>
      <c r="AMO94" s="161"/>
      <c r="AMP94" s="161"/>
      <c r="AMQ94" s="161"/>
      <c r="AMR94" s="161"/>
      <c r="AMS94" s="161"/>
      <c r="AMT94" s="161"/>
      <c r="AMU94" s="161"/>
      <c r="AMV94" s="161"/>
      <c r="AMW94" s="161"/>
      <c r="AMX94" s="161"/>
      <c r="AMY94" s="161"/>
      <c r="AMZ94" s="161"/>
      <c r="ANA94" s="161"/>
      <c r="ANB94" s="161"/>
      <c r="ANC94" s="161"/>
      <c r="AND94" s="161"/>
      <c r="ANE94" s="161"/>
      <c r="ANF94" s="161"/>
      <c r="ANG94" s="161"/>
      <c r="ANH94" s="161"/>
      <c r="ANI94" s="161"/>
      <c r="ANJ94" s="161"/>
      <c r="ANK94" s="161"/>
      <c r="ANL94" s="161"/>
      <c r="ANM94" s="161"/>
      <c r="ANN94" s="161"/>
      <c r="ANO94" s="161"/>
      <c r="ANP94" s="161"/>
      <c r="ANQ94" s="161"/>
      <c r="ANR94" s="161"/>
      <c r="ANS94" s="161"/>
      <c r="ANT94" s="161"/>
      <c r="ANU94" s="161"/>
      <c r="ANV94" s="161"/>
      <c r="ANW94" s="161"/>
      <c r="ANX94" s="161"/>
      <c r="ANY94" s="161"/>
      <c r="ANZ94" s="161"/>
      <c r="AOA94" s="161"/>
      <c r="AOB94" s="161"/>
      <c r="AOC94" s="161"/>
      <c r="AOD94" s="161"/>
      <c r="AOE94" s="161"/>
      <c r="AOF94" s="161"/>
      <c r="AOG94" s="161"/>
      <c r="AOH94" s="161"/>
      <c r="AOI94" s="161"/>
      <c r="AOJ94" s="161"/>
      <c r="AOK94" s="161"/>
      <c r="AOL94" s="161"/>
      <c r="AOM94" s="161"/>
      <c r="AON94" s="161"/>
      <c r="AOO94" s="161"/>
      <c r="AOP94" s="161"/>
      <c r="AOQ94" s="161"/>
      <c r="AOR94" s="161"/>
      <c r="AOS94" s="161"/>
      <c r="AOT94" s="161"/>
      <c r="AOU94" s="161"/>
      <c r="AOV94" s="161"/>
      <c r="AOW94" s="161"/>
      <c r="AOX94" s="161"/>
      <c r="AOY94" s="161"/>
      <c r="AOZ94" s="161"/>
      <c r="APA94" s="161"/>
      <c r="APB94" s="161"/>
      <c r="APC94" s="161"/>
      <c r="APD94" s="161"/>
      <c r="APE94" s="161"/>
      <c r="APF94" s="161"/>
      <c r="APG94" s="161"/>
      <c r="APH94" s="161"/>
      <c r="API94" s="161"/>
      <c r="APJ94" s="161"/>
      <c r="APK94" s="161"/>
      <c r="APL94" s="161"/>
      <c r="APM94" s="161"/>
      <c r="APN94" s="161"/>
      <c r="APO94" s="161"/>
      <c r="APP94" s="161"/>
      <c r="APQ94" s="161"/>
      <c r="APR94" s="161"/>
      <c r="APS94" s="161"/>
      <c r="APT94" s="161"/>
      <c r="APU94" s="161"/>
      <c r="APV94" s="161"/>
      <c r="APW94" s="161"/>
      <c r="APX94" s="161"/>
      <c r="APY94" s="161"/>
      <c r="APZ94" s="161"/>
      <c r="AQA94" s="161"/>
      <c r="AQB94" s="161"/>
      <c r="AQC94" s="161"/>
      <c r="AQD94" s="161"/>
      <c r="AQE94" s="161"/>
      <c r="AQF94" s="161"/>
      <c r="AQG94" s="161"/>
      <c r="AQH94" s="161"/>
      <c r="AQI94" s="161"/>
      <c r="AQJ94" s="161"/>
      <c r="AQK94" s="161"/>
      <c r="AQL94" s="161"/>
      <c r="AQM94" s="161"/>
      <c r="AQN94" s="161"/>
      <c r="AQO94" s="161"/>
      <c r="AQP94" s="161"/>
      <c r="AQQ94" s="161"/>
      <c r="AQR94" s="161"/>
      <c r="AQS94" s="161"/>
      <c r="AQT94" s="161"/>
      <c r="AQU94" s="161"/>
      <c r="AQV94" s="161"/>
      <c r="AQW94" s="161"/>
      <c r="AQX94" s="161"/>
      <c r="AQY94" s="161"/>
      <c r="AQZ94" s="161"/>
      <c r="ARA94" s="161"/>
      <c r="ARB94" s="161"/>
      <c r="ARC94" s="161"/>
      <c r="ARD94" s="161"/>
      <c r="ARE94" s="161"/>
      <c r="ARF94" s="161"/>
      <c r="ARG94" s="161"/>
      <c r="ARH94" s="161"/>
      <c r="ARI94" s="161"/>
      <c r="ARJ94" s="161"/>
      <c r="ARK94" s="161"/>
      <c r="ARL94" s="161"/>
      <c r="ARM94" s="161"/>
      <c r="ARN94" s="161"/>
      <c r="ARO94" s="161"/>
      <c r="ARP94" s="161"/>
      <c r="ARQ94" s="161"/>
      <c r="ARR94" s="161"/>
      <c r="ARS94" s="161"/>
      <c r="ART94" s="161"/>
      <c r="ARU94" s="161"/>
      <c r="ARV94" s="161"/>
      <c r="ARW94" s="161"/>
      <c r="ARX94" s="161"/>
      <c r="ARY94" s="161"/>
      <c r="ARZ94" s="161"/>
      <c r="ASA94" s="161"/>
      <c r="ASB94" s="161"/>
      <c r="ASC94" s="161"/>
      <c r="ASD94" s="161"/>
      <c r="ASE94" s="161"/>
      <c r="ASF94" s="161"/>
      <c r="ASG94" s="161"/>
      <c r="ASH94" s="161"/>
      <c r="ASI94" s="161"/>
      <c r="ASJ94" s="161"/>
      <c r="ASK94" s="161"/>
      <c r="ASL94" s="161"/>
      <c r="ASM94" s="161"/>
      <c r="ASN94" s="161"/>
      <c r="ASO94" s="161"/>
      <c r="ASP94" s="161"/>
      <c r="ASQ94" s="161"/>
      <c r="ASR94" s="161"/>
      <c r="ASS94" s="161"/>
      <c r="AST94" s="161"/>
      <c r="ASU94" s="161"/>
      <c r="ASV94" s="161"/>
      <c r="ASW94" s="161"/>
      <c r="ASX94" s="161"/>
      <c r="ASY94" s="161"/>
      <c r="ASZ94" s="161"/>
      <c r="ATA94" s="161"/>
      <c r="ATB94" s="161"/>
      <c r="ATC94" s="161"/>
      <c r="ATD94" s="161"/>
      <c r="ATE94" s="161"/>
      <c r="ATF94" s="161"/>
      <c r="ATG94" s="161"/>
      <c r="ATH94" s="161"/>
      <c r="ATI94" s="161"/>
      <c r="ATJ94" s="161"/>
      <c r="ATK94" s="161"/>
      <c r="ATL94" s="161"/>
      <c r="ATM94" s="161"/>
      <c r="ATN94" s="161"/>
      <c r="ATO94" s="161"/>
      <c r="ATP94" s="161"/>
      <c r="ATQ94" s="161"/>
      <c r="ATR94" s="161"/>
      <c r="ATS94" s="161"/>
      <c r="ATT94" s="161"/>
      <c r="ATU94" s="161"/>
      <c r="ATV94" s="161"/>
      <c r="ATW94" s="161"/>
      <c r="ATX94" s="161"/>
      <c r="ATY94" s="161"/>
      <c r="ATZ94" s="161"/>
      <c r="AUA94" s="161"/>
      <c r="AUB94" s="161"/>
      <c r="AUC94" s="161"/>
      <c r="AUD94" s="161"/>
      <c r="AUE94" s="161"/>
      <c r="AUF94" s="161"/>
      <c r="AUG94" s="161"/>
      <c r="AUH94" s="161"/>
      <c r="AUI94" s="161"/>
      <c r="AUJ94" s="161"/>
      <c r="AUK94" s="161"/>
      <c r="AUL94" s="161"/>
      <c r="AUM94" s="161"/>
      <c r="AUN94" s="161"/>
      <c r="AUO94" s="161"/>
      <c r="AUP94" s="161"/>
      <c r="AUQ94" s="161"/>
      <c r="AUR94" s="161"/>
      <c r="AUS94" s="161"/>
      <c r="AUT94" s="161"/>
      <c r="AUU94" s="161"/>
      <c r="AUV94" s="161"/>
      <c r="AUW94" s="161"/>
      <c r="AUX94" s="161"/>
      <c r="AUY94" s="161"/>
      <c r="AUZ94" s="161"/>
      <c r="AVA94" s="161"/>
      <c r="AVB94" s="161"/>
      <c r="AVC94" s="161"/>
      <c r="AVD94" s="161"/>
      <c r="AVE94" s="161"/>
      <c r="AVF94" s="161"/>
      <c r="AVG94" s="161"/>
      <c r="AVH94" s="161"/>
      <c r="AVI94" s="161"/>
      <c r="AVJ94" s="161"/>
      <c r="AVK94" s="161"/>
      <c r="AVL94" s="161"/>
      <c r="AVM94" s="161"/>
      <c r="AVN94" s="161"/>
      <c r="AVO94" s="161"/>
      <c r="AVP94" s="161"/>
      <c r="AVQ94" s="161"/>
      <c r="AVR94" s="161"/>
      <c r="AVS94" s="161"/>
      <c r="AVT94" s="161"/>
      <c r="AVU94" s="161"/>
      <c r="AVV94" s="161"/>
      <c r="AVW94" s="161"/>
      <c r="AVX94" s="161"/>
      <c r="AVY94" s="161"/>
      <c r="AVZ94" s="161"/>
      <c r="AWA94" s="161"/>
      <c r="AWB94" s="161"/>
      <c r="AWC94" s="161"/>
      <c r="AWD94" s="161"/>
      <c r="AWE94" s="161"/>
      <c r="AWF94" s="161"/>
      <c r="AWG94" s="161"/>
      <c r="AWH94" s="161"/>
      <c r="AWI94" s="161"/>
      <c r="AWJ94" s="161"/>
      <c r="AWK94" s="161"/>
      <c r="AWL94" s="161"/>
      <c r="AWM94" s="161"/>
      <c r="AWN94" s="161"/>
      <c r="AWO94" s="161"/>
      <c r="AWP94" s="161"/>
      <c r="AWQ94" s="161"/>
      <c r="AWR94" s="161"/>
      <c r="AWS94" s="161"/>
      <c r="AWT94" s="161"/>
      <c r="AWU94" s="161"/>
      <c r="AWV94" s="161"/>
      <c r="AWW94" s="161"/>
      <c r="AWX94" s="161"/>
      <c r="AWY94" s="161"/>
      <c r="AWZ94" s="161"/>
      <c r="AXA94" s="161"/>
      <c r="AXB94" s="161"/>
      <c r="AXC94" s="161"/>
      <c r="AXD94" s="161"/>
      <c r="AXE94" s="161"/>
      <c r="AXF94" s="161"/>
      <c r="AXG94" s="161"/>
      <c r="AXH94" s="161"/>
      <c r="AXI94" s="161"/>
      <c r="AXJ94" s="161"/>
      <c r="AXK94" s="161"/>
      <c r="AXL94" s="161"/>
      <c r="AXM94" s="161"/>
      <c r="AXN94" s="161"/>
      <c r="AXO94" s="161"/>
      <c r="AXP94" s="161"/>
      <c r="AXQ94" s="161"/>
      <c r="AXR94" s="161"/>
      <c r="AXS94" s="161"/>
      <c r="AXT94" s="161"/>
      <c r="AXU94" s="161"/>
      <c r="AXV94" s="161"/>
      <c r="AXW94" s="161"/>
      <c r="AXX94" s="161"/>
      <c r="AXY94" s="161"/>
      <c r="AXZ94" s="161"/>
      <c r="AYA94" s="161"/>
      <c r="AYB94" s="161"/>
      <c r="AYC94" s="161"/>
      <c r="AYD94" s="161"/>
      <c r="AYE94" s="161"/>
      <c r="AYF94" s="161"/>
      <c r="AYG94" s="161"/>
      <c r="AYH94" s="161"/>
      <c r="AYI94" s="161"/>
      <c r="AYJ94" s="161"/>
      <c r="AYK94" s="161"/>
      <c r="AYL94" s="161"/>
      <c r="AYM94" s="161"/>
      <c r="AYN94" s="161"/>
      <c r="AYO94" s="161"/>
      <c r="AYP94" s="161"/>
      <c r="AYQ94" s="161"/>
      <c r="AYR94" s="161"/>
      <c r="AYS94" s="161"/>
      <c r="AYT94" s="161"/>
      <c r="AYU94" s="161"/>
      <c r="AYV94" s="161"/>
      <c r="AYW94" s="161"/>
      <c r="AYX94" s="161"/>
      <c r="AYY94" s="161"/>
      <c r="AYZ94" s="161"/>
      <c r="AZA94" s="161"/>
      <c r="AZB94" s="161"/>
      <c r="AZC94" s="161"/>
      <c r="AZD94" s="161"/>
      <c r="AZE94" s="161"/>
      <c r="AZF94" s="161"/>
      <c r="AZG94" s="161"/>
      <c r="AZH94" s="161"/>
      <c r="AZI94" s="161"/>
      <c r="AZJ94" s="161"/>
      <c r="AZK94" s="161"/>
      <c r="AZL94" s="161"/>
      <c r="AZM94" s="161"/>
      <c r="AZN94" s="161"/>
      <c r="AZO94" s="161"/>
      <c r="AZP94" s="161"/>
      <c r="AZQ94" s="161"/>
      <c r="AZR94" s="161"/>
      <c r="AZS94" s="161"/>
      <c r="AZT94" s="161"/>
      <c r="AZU94" s="161"/>
      <c r="AZV94" s="161"/>
      <c r="AZW94" s="161"/>
      <c r="AZX94" s="161"/>
      <c r="AZY94" s="161"/>
      <c r="AZZ94" s="161"/>
      <c r="BAA94" s="161"/>
      <c r="BAB94" s="161"/>
      <c r="BAC94" s="161"/>
      <c r="BAD94" s="161"/>
      <c r="BAE94" s="161"/>
      <c r="BAF94" s="161"/>
      <c r="BAG94" s="161"/>
      <c r="BAH94" s="161"/>
      <c r="BAI94" s="161"/>
      <c r="BAJ94" s="161"/>
      <c r="BAK94" s="161"/>
      <c r="BAL94" s="161"/>
      <c r="BAM94" s="161"/>
      <c r="BAN94" s="161"/>
      <c r="BAO94" s="161"/>
      <c r="BAP94" s="161"/>
      <c r="BAQ94" s="161"/>
      <c r="BAR94" s="161"/>
      <c r="BAS94" s="161"/>
      <c r="BAT94" s="161"/>
      <c r="BAU94" s="161"/>
      <c r="BAV94" s="161"/>
      <c r="BAW94" s="161"/>
      <c r="BAX94" s="161"/>
      <c r="BAY94" s="161"/>
      <c r="BAZ94" s="161"/>
      <c r="BBA94" s="161"/>
      <c r="BBB94" s="161"/>
      <c r="BBC94" s="161"/>
      <c r="BBD94" s="161"/>
      <c r="BBE94" s="161"/>
      <c r="BBF94" s="161"/>
      <c r="BBG94" s="161"/>
      <c r="BBH94" s="161"/>
      <c r="BBI94" s="161"/>
      <c r="BBJ94" s="161"/>
      <c r="BBK94" s="161"/>
      <c r="BBL94" s="161"/>
      <c r="BBM94" s="161"/>
      <c r="BBN94" s="161"/>
      <c r="BBO94" s="161"/>
      <c r="BBP94" s="161"/>
      <c r="BBQ94" s="161"/>
      <c r="BBR94" s="161"/>
      <c r="BBS94" s="161"/>
      <c r="BBT94" s="161"/>
      <c r="BBU94" s="161"/>
      <c r="BBV94" s="161"/>
      <c r="BBW94" s="161"/>
      <c r="BBX94" s="161"/>
      <c r="BBY94" s="161"/>
      <c r="BBZ94" s="161"/>
      <c r="BCA94" s="161"/>
      <c r="BCB94" s="161"/>
      <c r="BCC94" s="161"/>
      <c r="BCD94" s="161"/>
      <c r="BCE94" s="161"/>
      <c r="BCF94" s="161"/>
      <c r="BCG94" s="161"/>
      <c r="BCH94" s="161"/>
      <c r="BCI94" s="161"/>
      <c r="BCJ94" s="161"/>
      <c r="BCK94" s="161"/>
      <c r="BCL94" s="161"/>
      <c r="BCM94" s="161"/>
      <c r="BCN94" s="161"/>
      <c r="BCO94" s="161"/>
      <c r="BCP94" s="161"/>
      <c r="BCQ94" s="161"/>
      <c r="BCR94" s="161"/>
      <c r="BCS94" s="161"/>
      <c r="BCT94" s="161"/>
      <c r="BCU94" s="161"/>
      <c r="BCV94" s="161"/>
      <c r="BCW94" s="161"/>
      <c r="BCX94" s="161"/>
      <c r="BCY94" s="161"/>
      <c r="BCZ94" s="161"/>
      <c r="BDA94" s="161"/>
      <c r="BDB94" s="161"/>
      <c r="BDC94" s="161"/>
      <c r="BDD94" s="161"/>
      <c r="BDE94" s="161"/>
      <c r="BDF94" s="161"/>
      <c r="BDG94" s="161"/>
      <c r="BDH94" s="161"/>
      <c r="BDI94" s="161"/>
      <c r="BDJ94" s="161"/>
      <c r="BDK94" s="161"/>
      <c r="BDL94" s="161"/>
      <c r="BDM94" s="161"/>
      <c r="BDN94" s="161"/>
      <c r="BDO94" s="161"/>
      <c r="BDP94" s="161"/>
      <c r="BDQ94" s="161"/>
      <c r="BDR94" s="161"/>
      <c r="BDS94" s="161"/>
      <c r="BDT94" s="161"/>
      <c r="BDU94" s="161"/>
      <c r="BDV94" s="161"/>
      <c r="BDW94" s="161"/>
      <c r="BDX94" s="161"/>
      <c r="BDY94" s="161"/>
      <c r="BDZ94" s="161"/>
      <c r="BEA94" s="161"/>
      <c r="BEB94" s="161"/>
      <c r="BEC94" s="161"/>
      <c r="BED94" s="161"/>
      <c r="BEE94" s="161"/>
      <c r="BEF94" s="161"/>
      <c r="BEG94" s="161"/>
      <c r="BEH94" s="161"/>
      <c r="BEI94" s="161"/>
      <c r="BEJ94" s="161"/>
      <c r="BEK94" s="161"/>
      <c r="BEL94" s="161"/>
      <c r="BEM94" s="161"/>
      <c r="BEN94" s="161"/>
      <c r="BEO94" s="161"/>
      <c r="BEP94" s="161"/>
      <c r="BEQ94" s="161"/>
      <c r="BER94" s="161"/>
      <c r="BES94" s="161"/>
      <c r="BET94" s="161"/>
      <c r="BEU94" s="161"/>
      <c r="BEV94" s="161"/>
      <c r="BEW94" s="161"/>
      <c r="BEX94" s="161"/>
      <c r="BEY94" s="161"/>
      <c r="BEZ94" s="161"/>
      <c r="BFA94" s="161"/>
      <c r="BFB94" s="161"/>
      <c r="BFC94" s="161"/>
      <c r="BFD94" s="161"/>
      <c r="BFE94" s="161"/>
      <c r="BFF94" s="161"/>
      <c r="BFG94" s="161"/>
      <c r="BFH94" s="161"/>
      <c r="BFI94" s="161"/>
      <c r="BFJ94" s="161"/>
      <c r="BFK94" s="161"/>
      <c r="BFL94" s="161"/>
      <c r="BFM94" s="161"/>
      <c r="BFN94" s="161"/>
      <c r="BFO94" s="161"/>
      <c r="BFP94" s="161"/>
      <c r="BFQ94" s="161"/>
      <c r="BFR94" s="161"/>
      <c r="BFS94" s="161"/>
      <c r="BFT94" s="161"/>
      <c r="BFU94" s="161"/>
      <c r="BFV94" s="161"/>
      <c r="BFW94" s="161"/>
      <c r="BFX94" s="161"/>
      <c r="BFY94" s="161"/>
      <c r="BFZ94" s="161"/>
      <c r="BGA94" s="161"/>
      <c r="BGB94" s="161"/>
      <c r="BGC94" s="161"/>
      <c r="BGD94" s="161"/>
      <c r="BGE94" s="161"/>
      <c r="BGF94" s="161"/>
      <c r="BGG94" s="161"/>
      <c r="BGH94" s="161"/>
      <c r="BGI94" s="161"/>
      <c r="BGJ94" s="161"/>
      <c r="BGK94" s="161"/>
      <c r="BGL94" s="161"/>
      <c r="BGM94" s="161"/>
      <c r="BGN94" s="161"/>
      <c r="BGO94" s="161"/>
      <c r="BGP94" s="161"/>
      <c r="BGQ94" s="161"/>
      <c r="BGR94" s="161"/>
      <c r="BGS94" s="161"/>
      <c r="BGT94" s="161"/>
      <c r="BGU94" s="161"/>
      <c r="BGV94" s="161"/>
      <c r="BGW94" s="161"/>
      <c r="BGX94" s="161"/>
      <c r="BGY94" s="161"/>
      <c r="BGZ94" s="161"/>
      <c r="BHA94" s="161"/>
      <c r="BHB94" s="161"/>
      <c r="BHC94" s="161"/>
      <c r="BHD94" s="161"/>
      <c r="BHE94" s="161"/>
      <c r="BHF94" s="161"/>
      <c r="BHG94" s="161"/>
      <c r="BHH94" s="161"/>
      <c r="BHI94" s="161"/>
      <c r="BHJ94" s="161"/>
      <c r="BHK94" s="161"/>
      <c r="BHL94" s="161"/>
      <c r="BHM94" s="161"/>
      <c r="BHN94" s="161"/>
      <c r="BHO94" s="161"/>
      <c r="BHP94" s="161"/>
      <c r="BHQ94" s="161"/>
      <c r="BHR94" s="161"/>
      <c r="BHS94" s="161"/>
      <c r="BHT94" s="161"/>
      <c r="BHU94" s="161"/>
      <c r="BHV94" s="161"/>
      <c r="BHW94" s="161"/>
      <c r="BHX94" s="161"/>
      <c r="BHY94" s="161"/>
      <c r="BHZ94" s="161"/>
      <c r="BIA94" s="161"/>
      <c r="BIB94" s="161"/>
      <c r="BIC94" s="161"/>
      <c r="BID94" s="161"/>
      <c r="BIE94" s="161"/>
      <c r="BIF94" s="161"/>
      <c r="BIG94" s="161"/>
      <c r="BIH94" s="161"/>
      <c r="BII94" s="161"/>
      <c r="BIJ94" s="161"/>
      <c r="BIK94" s="161"/>
      <c r="BIL94" s="161"/>
      <c r="BIM94" s="161"/>
      <c r="BIN94" s="161"/>
      <c r="BIO94" s="161"/>
      <c r="BIP94" s="161"/>
      <c r="BIQ94" s="161"/>
      <c r="BIR94" s="161"/>
      <c r="BIS94" s="161"/>
      <c r="BIT94" s="161"/>
      <c r="BIU94" s="161"/>
      <c r="BIV94" s="161"/>
      <c r="BIW94" s="161"/>
      <c r="BIX94" s="161"/>
      <c r="BIY94" s="161"/>
      <c r="BIZ94" s="161"/>
      <c r="BJA94" s="161"/>
      <c r="BJB94" s="161"/>
      <c r="BJC94" s="161"/>
      <c r="BJD94" s="161"/>
      <c r="BJE94" s="161"/>
      <c r="BJF94" s="161"/>
      <c r="BJG94" s="161"/>
      <c r="BJH94" s="161"/>
      <c r="BJI94" s="161"/>
      <c r="BJJ94" s="161"/>
      <c r="BJK94" s="161"/>
      <c r="BJL94" s="161"/>
      <c r="BJM94" s="161"/>
      <c r="BJN94" s="161"/>
      <c r="BJO94" s="161"/>
      <c r="BJP94" s="161"/>
      <c r="BJQ94" s="161"/>
      <c r="BJR94" s="161"/>
      <c r="BJS94" s="161"/>
      <c r="BJT94" s="161"/>
      <c r="BJU94" s="161"/>
      <c r="BJV94" s="161"/>
      <c r="BJW94" s="161"/>
      <c r="BJX94" s="161"/>
      <c r="BJY94" s="161"/>
      <c r="BJZ94" s="161"/>
      <c r="BKA94" s="161"/>
      <c r="BKB94" s="161"/>
      <c r="BKC94" s="161"/>
      <c r="BKD94" s="161"/>
      <c r="BKE94" s="161"/>
      <c r="BKF94" s="161"/>
      <c r="BKG94" s="161"/>
      <c r="BKH94" s="161"/>
      <c r="BKI94" s="161"/>
      <c r="BKJ94" s="161"/>
      <c r="BKK94" s="161"/>
      <c r="BKL94" s="161"/>
      <c r="BKM94" s="161"/>
      <c r="BKN94" s="161"/>
      <c r="BKO94" s="161"/>
      <c r="BKP94" s="161"/>
      <c r="BKQ94" s="161"/>
      <c r="BKR94" s="161"/>
      <c r="BKS94" s="161"/>
      <c r="BKT94" s="161"/>
      <c r="BKU94" s="161"/>
      <c r="BKV94" s="161"/>
      <c r="BKW94" s="161"/>
      <c r="BKX94" s="161"/>
      <c r="BKY94" s="161"/>
      <c r="BKZ94" s="161"/>
      <c r="BLA94" s="161"/>
      <c r="BLB94" s="161"/>
      <c r="BLC94" s="161"/>
      <c r="BLD94" s="161"/>
      <c r="BLE94" s="161"/>
      <c r="BLF94" s="161"/>
      <c r="BLG94" s="161"/>
      <c r="BLH94" s="161"/>
      <c r="BLI94" s="161"/>
      <c r="BLJ94" s="161"/>
      <c r="BLK94" s="161"/>
      <c r="BLL94" s="161"/>
      <c r="BLM94" s="161"/>
      <c r="BLN94" s="161"/>
      <c r="BLO94" s="161"/>
      <c r="BLP94" s="161"/>
      <c r="BLQ94" s="161"/>
      <c r="BLR94" s="161"/>
      <c r="BLS94" s="161"/>
      <c r="BLT94" s="161"/>
      <c r="BLU94" s="161"/>
      <c r="BLV94" s="161"/>
      <c r="BLW94" s="161"/>
      <c r="BLX94" s="161"/>
      <c r="BLY94" s="161"/>
      <c r="BLZ94" s="161"/>
      <c r="BMA94" s="161"/>
      <c r="BMB94" s="161"/>
      <c r="BMC94" s="161"/>
      <c r="BMD94" s="161"/>
      <c r="BME94" s="161"/>
      <c r="BMF94" s="161"/>
      <c r="BMG94" s="161"/>
      <c r="BMH94" s="161"/>
      <c r="BMI94" s="161"/>
      <c r="BMJ94" s="161"/>
      <c r="BMK94" s="161"/>
      <c r="BML94" s="161"/>
      <c r="BMM94" s="161"/>
      <c r="BMN94" s="161"/>
      <c r="BMO94" s="161"/>
      <c r="BMP94" s="161"/>
      <c r="BMQ94" s="161"/>
      <c r="BMR94" s="161"/>
      <c r="BMS94" s="161"/>
      <c r="BMT94" s="161"/>
      <c r="BMU94" s="161"/>
      <c r="BMV94" s="161"/>
      <c r="BMW94" s="161"/>
      <c r="BMX94" s="161"/>
      <c r="BMY94" s="161"/>
      <c r="BMZ94" s="161"/>
      <c r="BNA94" s="161"/>
      <c r="BNB94" s="161"/>
      <c r="BNC94" s="161"/>
      <c r="BND94" s="161"/>
      <c r="BNE94" s="161"/>
      <c r="BNF94" s="161"/>
      <c r="BNG94" s="161"/>
      <c r="BNH94" s="161"/>
      <c r="BNI94" s="161"/>
      <c r="BNJ94" s="161"/>
      <c r="BNK94" s="161"/>
      <c r="BNL94" s="161"/>
      <c r="BNM94" s="161"/>
      <c r="BNN94" s="161"/>
      <c r="BNO94" s="161"/>
      <c r="BNP94" s="161"/>
      <c r="BNQ94" s="161"/>
      <c r="BNR94" s="161"/>
      <c r="BNS94" s="161"/>
      <c r="BNT94" s="161"/>
      <c r="BNU94" s="161"/>
      <c r="BNV94" s="161"/>
      <c r="BNW94" s="161"/>
      <c r="BNX94" s="161"/>
      <c r="BNY94" s="161"/>
      <c r="BNZ94" s="161"/>
      <c r="BOA94" s="161"/>
      <c r="BOB94" s="161"/>
      <c r="BOC94" s="161"/>
      <c r="BOD94" s="161"/>
      <c r="BOE94" s="161"/>
      <c r="BOF94" s="161"/>
      <c r="BOG94" s="161"/>
      <c r="BOH94" s="161"/>
      <c r="BOI94" s="161"/>
      <c r="BOJ94" s="161"/>
      <c r="BOK94" s="161"/>
      <c r="BOL94" s="161"/>
      <c r="BOM94" s="161"/>
      <c r="BON94" s="161"/>
      <c r="BOO94" s="161"/>
      <c r="BOP94" s="161"/>
      <c r="BOQ94" s="161"/>
      <c r="BOR94" s="161"/>
      <c r="BOS94" s="161"/>
      <c r="BOT94" s="161"/>
      <c r="BOU94" s="161"/>
      <c r="BOV94" s="161"/>
      <c r="BOW94" s="161"/>
      <c r="BOX94" s="161"/>
      <c r="BOY94" s="161"/>
      <c r="BOZ94" s="161"/>
      <c r="BPA94" s="161"/>
      <c r="BPB94" s="161"/>
      <c r="BPC94" s="161"/>
      <c r="BPD94" s="161"/>
      <c r="BPE94" s="161"/>
      <c r="BPF94" s="161"/>
      <c r="BPG94" s="161"/>
      <c r="BPH94" s="161"/>
      <c r="BPI94" s="161"/>
      <c r="BPJ94" s="161"/>
      <c r="BPK94" s="161"/>
      <c r="BPL94" s="161"/>
      <c r="BPM94" s="161"/>
      <c r="BPN94" s="161"/>
      <c r="BPO94" s="161"/>
      <c r="BPP94" s="161"/>
      <c r="BPQ94" s="161"/>
      <c r="BPR94" s="161"/>
      <c r="BPS94" s="161"/>
      <c r="BPT94" s="161"/>
      <c r="BPU94" s="161"/>
      <c r="BPV94" s="161"/>
      <c r="BPW94" s="161"/>
      <c r="BPX94" s="161"/>
      <c r="BPY94" s="161"/>
      <c r="BPZ94" s="161"/>
      <c r="BQA94" s="161"/>
      <c r="BQB94" s="161"/>
      <c r="BQC94" s="161"/>
      <c r="BQD94" s="161"/>
      <c r="BQE94" s="161"/>
      <c r="BQF94" s="161"/>
      <c r="BQG94" s="161"/>
      <c r="BQH94" s="161"/>
      <c r="BQI94" s="161"/>
      <c r="BQJ94" s="161"/>
      <c r="BQK94" s="161"/>
      <c r="BQL94" s="161"/>
      <c r="BQM94" s="161"/>
      <c r="BQN94" s="161"/>
      <c r="BQO94" s="161"/>
      <c r="BQP94" s="161"/>
      <c r="BQQ94" s="161"/>
      <c r="BQR94" s="161"/>
      <c r="BQS94" s="161"/>
      <c r="BQT94" s="161"/>
      <c r="BQU94" s="161"/>
      <c r="BQV94" s="161"/>
      <c r="BQW94" s="161"/>
      <c r="BQX94" s="161"/>
      <c r="BQY94" s="161"/>
      <c r="BQZ94" s="161"/>
      <c r="BRA94" s="161"/>
      <c r="BRB94" s="161"/>
      <c r="BRC94" s="161"/>
      <c r="BRD94" s="161"/>
      <c r="BRE94" s="161"/>
      <c r="BRF94" s="161"/>
      <c r="BRG94" s="161"/>
      <c r="BRH94" s="161"/>
      <c r="BRI94" s="161"/>
      <c r="BRJ94" s="161"/>
      <c r="BRK94" s="161"/>
      <c r="BRL94" s="161"/>
      <c r="BRM94" s="161"/>
      <c r="BRN94" s="161"/>
      <c r="BRO94" s="161"/>
      <c r="BRP94" s="161"/>
      <c r="BRQ94" s="161"/>
      <c r="BRR94" s="161"/>
      <c r="BRS94" s="161"/>
      <c r="BRT94" s="161"/>
      <c r="BRU94" s="161"/>
      <c r="BRV94" s="161"/>
      <c r="BRW94" s="161"/>
      <c r="BRX94" s="161"/>
      <c r="BRY94" s="161"/>
      <c r="BRZ94" s="161"/>
      <c r="BSA94" s="161"/>
      <c r="BSB94" s="161"/>
      <c r="BSC94" s="161"/>
      <c r="BSD94" s="161"/>
      <c r="BSE94" s="161"/>
      <c r="BSF94" s="161"/>
      <c r="BSG94" s="161"/>
      <c r="BSH94" s="161"/>
      <c r="BSI94" s="161"/>
      <c r="BSJ94" s="161"/>
      <c r="BSK94" s="161"/>
      <c r="BSL94" s="161"/>
      <c r="BSM94" s="161"/>
      <c r="BSN94" s="161"/>
      <c r="BSO94" s="161"/>
      <c r="BSP94" s="161"/>
      <c r="BSQ94" s="161"/>
      <c r="BSR94" s="161"/>
      <c r="BSS94" s="161"/>
      <c r="BST94" s="161"/>
      <c r="BSU94" s="161"/>
      <c r="BSV94" s="161"/>
      <c r="BSW94" s="161"/>
      <c r="BSX94" s="161"/>
      <c r="BSY94" s="161"/>
      <c r="BSZ94" s="161"/>
      <c r="BTA94" s="161"/>
      <c r="BTB94" s="161"/>
      <c r="BTC94" s="161"/>
      <c r="BTD94" s="161"/>
      <c r="BTE94" s="161"/>
      <c r="BTF94" s="161"/>
      <c r="BTG94" s="161"/>
      <c r="BTH94" s="161"/>
      <c r="BTI94" s="161"/>
      <c r="BTJ94" s="161"/>
      <c r="BTK94" s="161"/>
      <c r="BTL94" s="161"/>
      <c r="BTM94" s="161"/>
      <c r="BTN94" s="161"/>
      <c r="BTO94" s="161"/>
      <c r="BTP94" s="161"/>
      <c r="BTQ94" s="161"/>
      <c r="BTR94" s="161"/>
      <c r="BTS94" s="161"/>
      <c r="BTT94" s="161"/>
      <c r="BTU94" s="161"/>
      <c r="BTV94" s="161"/>
      <c r="BTW94" s="161"/>
      <c r="BTX94" s="161"/>
      <c r="BTY94" s="161"/>
      <c r="BTZ94" s="161"/>
      <c r="BUA94" s="161"/>
      <c r="BUB94" s="161"/>
      <c r="BUC94" s="161"/>
      <c r="BUD94" s="161"/>
      <c r="BUE94" s="161"/>
      <c r="BUF94" s="161"/>
      <c r="BUG94" s="161"/>
      <c r="BUH94" s="161"/>
      <c r="BUI94" s="161"/>
      <c r="BUJ94" s="161"/>
      <c r="BUK94" s="161"/>
      <c r="BUL94" s="161"/>
      <c r="BUM94" s="161"/>
      <c r="BUN94" s="161"/>
      <c r="BUO94" s="161"/>
      <c r="BUP94" s="161"/>
      <c r="BUQ94" s="161"/>
      <c r="BUR94" s="161"/>
      <c r="BUS94" s="161"/>
      <c r="BUT94" s="161"/>
      <c r="BUU94" s="161"/>
      <c r="BUV94" s="161"/>
      <c r="BUW94" s="161"/>
      <c r="BUX94" s="161"/>
      <c r="BUY94" s="161"/>
      <c r="BUZ94" s="161"/>
      <c r="BVA94" s="161"/>
      <c r="BVB94" s="161"/>
      <c r="BVC94" s="161"/>
      <c r="BVD94" s="161"/>
      <c r="BVE94" s="161"/>
      <c r="BVF94" s="161"/>
      <c r="BVG94" s="161"/>
      <c r="BVH94" s="161"/>
      <c r="BVI94" s="161"/>
      <c r="BVJ94" s="161"/>
      <c r="BVK94" s="161"/>
      <c r="BVL94" s="161"/>
      <c r="BVM94" s="161"/>
      <c r="BVN94" s="161"/>
      <c r="BVO94" s="161"/>
      <c r="BVP94" s="161"/>
      <c r="BVQ94" s="161"/>
      <c r="BVR94" s="161"/>
      <c r="BVS94" s="161"/>
      <c r="BVT94" s="161"/>
      <c r="BVU94" s="161"/>
      <c r="BVV94" s="161"/>
      <c r="BVW94" s="161"/>
      <c r="BVX94" s="161"/>
      <c r="BVY94" s="161"/>
      <c r="BVZ94" s="161"/>
      <c r="BWA94" s="161"/>
      <c r="BWB94" s="161"/>
      <c r="BWC94" s="161"/>
      <c r="BWD94" s="161"/>
      <c r="BWE94" s="161"/>
      <c r="BWF94" s="161"/>
      <c r="BWG94" s="161"/>
      <c r="BWH94" s="161"/>
      <c r="BWI94" s="161"/>
      <c r="BWJ94" s="161"/>
      <c r="BWK94" s="161"/>
      <c r="BWL94" s="161"/>
      <c r="BWM94" s="161"/>
      <c r="BWN94" s="161"/>
      <c r="BWO94" s="161"/>
      <c r="BWP94" s="161"/>
      <c r="BWQ94" s="161"/>
      <c r="BWR94" s="161"/>
      <c r="BWS94" s="161"/>
      <c r="BWT94" s="161"/>
      <c r="BWU94" s="161"/>
      <c r="BWV94" s="161"/>
      <c r="BWW94" s="161"/>
      <c r="BWX94" s="161"/>
      <c r="BWY94" s="161"/>
      <c r="BWZ94" s="161"/>
      <c r="BXA94" s="161"/>
      <c r="BXB94" s="161"/>
      <c r="BXC94" s="161"/>
      <c r="BXD94" s="161"/>
      <c r="BXE94" s="161"/>
      <c r="BXF94" s="161"/>
      <c r="BXG94" s="161"/>
      <c r="BXH94" s="161"/>
      <c r="BXI94" s="161"/>
      <c r="BXJ94" s="161"/>
      <c r="BXK94" s="161"/>
      <c r="BXL94" s="161"/>
      <c r="BXM94" s="161"/>
      <c r="BXN94" s="161"/>
      <c r="BXO94" s="161"/>
      <c r="BXP94" s="161"/>
      <c r="BXQ94" s="161"/>
      <c r="BXR94" s="161"/>
      <c r="BXS94" s="161"/>
      <c r="BXT94" s="161"/>
      <c r="BXU94" s="161"/>
      <c r="BXV94" s="161"/>
      <c r="BXW94" s="161"/>
      <c r="BXX94" s="161"/>
      <c r="BXY94" s="161"/>
      <c r="BXZ94" s="161"/>
      <c r="BYA94" s="161"/>
      <c r="BYB94" s="161"/>
      <c r="BYC94" s="161"/>
      <c r="BYD94" s="161"/>
      <c r="BYE94" s="161"/>
      <c r="BYF94" s="161"/>
      <c r="BYG94" s="161"/>
      <c r="BYH94" s="161"/>
      <c r="BYI94" s="161"/>
      <c r="BYJ94" s="161"/>
      <c r="BYK94" s="161"/>
      <c r="BYL94" s="161"/>
      <c r="BYM94" s="161"/>
      <c r="BYN94" s="161"/>
      <c r="BYO94" s="161"/>
      <c r="BYP94" s="161"/>
      <c r="BYQ94" s="161"/>
      <c r="BYR94" s="161"/>
      <c r="BYS94" s="161"/>
      <c r="BYT94" s="161"/>
      <c r="BYU94" s="161"/>
      <c r="BYV94" s="161"/>
      <c r="BYW94" s="161"/>
      <c r="BYX94" s="161"/>
      <c r="BYY94" s="161"/>
      <c r="BYZ94" s="161"/>
      <c r="BZA94" s="161"/>
      <c r="BZB94" s="161"/>
      <c r="BZC94" s="161"/>
      <c r="BZD94" s="161"/>
      <c r="BZE94" s="161"/>
      <c r="BZF94" s="161"/>
      <c r="BZG94" s="161"/>
      <c r="BZH94" s="161"/>
      <c r="BZI94" s="161"/>
      <c r="BZJ94" s="161"/>
      <c r="BZK94" s="161"/>
      <c r="BZL94" s="161"/>
      <c r="BZM94" s="161"/>
      <c r="BZN94" s="161"/>
      <c r="BZO94" s="161"/>
      <c r="BZP94" s="161"/>
      <c r="BZQ94" s="161"/>
      <c r="BZR94" s="161"/>
      <c r="BZS94" s="161"/>
      <c r="BZT94" s="161"/>
      <c r="BZU94" s="161"/>
      <c r="BZV94" s="161"/>
      <c r="BZW94" s="161"/>
      <c r="BZX94" s="161"/>
      <c r="BZY94" s="161"/>
      <c r="BZZ94" s="161"/>
      <c r="CAA94" s="161"/>
      <c r="CAB94" s="161"/>
      <c r="CAC94" s="161"/>
      <c r="CAD94" s="161"/>
      <c r="CAE94" s="161"/>
      <c r="CAF94" s="161"/>
      <c r="CAG94" s="161"/>
      <c r="CAH94" s="161"/>
      <c r="CAI94" s="161"/>
      <c r="CAJ94" s="161"/>
      <c r="CAK94" s="161"/>
      <c r="CAL94" s="161"/>
      <c r="CAM94" s="161"/>
      <c r="CAN94" s="161"/>
      <c r="CAO94" s="161"/>
      <c r="CAP94" s="161"/>
      <c r="CAQ94" s="161"/>
      <c r="CAR94" s="161"/>
      <c r="CAS94" s="161"/>
      <c r="CAT94" s="161"/>
      <c r="CAU94" s="161"/>
      <c r="CAV94" s="161"/>
      <c r="CAW94" s="161"/>
      <c r="CAX94" s="161"/>
      <c r="CAY94" s="161"/>
      <c r="CAZ94" s="161"/>
      <c r="CBA94" s="161"/>
      <c r="CBB94" s="161"/>
      <c r="CBC94" s="161"/>
      <c r="CBD94" s="161"/>
      <c r="CBE94" s="161"/>
      <c r="CBF94" s="161"/>
      <c r="CBG94" s="161"/>
      <c r="CBH94" s="161"/>
      <c r="CBI94" s="161"/>
      <c r="CBJ94" s="161"/>
      <c r="CBK94" s="161"/>
      <c r="CBL94" s="161"/>
      <c r="CBM94" s="161"/>
      <c r="CBN94" s="161"/>
      <c r="CBO94" s="161"/>
      <c r="CBP94" s="161"/>
      <c r="CBQ94" s="161"/>
      <c r="CBR94" s="161"/>
      <c r="CBS94" s="161"/>
      <c r="CBT94" s="161"/>
      <c r="CBU94" s="161"/>
      <c r="CBV94" s="161"/>
      <c r="CBW94" s="161"/>
      <c r="CBX94" s="161"/>
      <c r="CBY94" s="161"/>
      <c r="CBZ94" s="161"/>
      <c r="CCA94" s="161"/>
      <c r="CCB94" s="161"/>
      <c r="CCC94" s="161"/>
      <c r="CCD94" s="161"/>
      <c r="CCE94" s="161"/>
      <c r="CCF94" s="161"/>
      <c r="CCG94" s="161"/>
      <c r="CCH94" s="161"/>
      <c r="CCI94" s="161"/>
      <c r="CCJ94" s="161"/>
      <c r="CCK94" s="161"/>
      <c r="CCL94" s="161"/>
      <c r="CCM94" s="161"/>
      <c r="CCN94" s="161"/>
      <c r="CCO94" s="161"/>
      <c r="CCP94" s="161"/>
      <c r="CCQ94" s="161"/>
      <c r="CCR94" s="161"/>
      <c r="CCS94" s="161"/>
      <c r="CCT94" s="161"/>
      <c r="CCU94" s="161"/>
      <c r="CCV94" s="161"/>
      <c r="CCW94" s="161"/>
      <c r="CCX94" s="161"/>
      <c r="CCY94" s="161"/>
      <c r="CCZ94" s="161"/>
      <c r="CDA94" s="161"/>
      <c r="CDB94" s="161"/>
      <c r="CDC94" s="161"/>
      <c r="CDD94" s="161"/>
      <c r="CDE94" s="161"/>
      <c r="CDF94" s="161"/>
      <c r="CDG94" s="161"/>
      <c r="CDH94" s="161"/>
      <c r="CDI94" s="161"/>
      <c r="CDJ94" s="161"/>
      <c r="CDK94" s="161"/>
      <c r="CDL94" s="161"/>
      <c r="CDM94" s="161"/>
      <c r="CDN94" s="161"/>
      <c r="CDO94" s="161"/>
      <c r="CDP94" s="161"/>
      <c r="CDQ94" s="161"/>
      <c r="CDR94" s="161"/>
      <c r="CDS94" s="161"/>
      <c r="CDT94" s="161"/>
      <c r="CDU94" s="161"/>
      <c r="CDV94" s="161"/>
      <c r="CDW94" s="161"/>
      <c r="CDX94" s="161"/>
      <c r="CDY94" s="161"/>
      <c r="CDZ94" s="161"/>
      <c r="CEA94" s="161"/>
      <c r="CEB94" s="161"/>
      <c r="CEC94" s="161"/>
      <c r="CED94" s="161"/>
      <c r="CEE94" s="161"/>
      <c r="CEF94" s="161"/>
      <c r="CEG94" s="161"/>
      <c r="CEH94" s="161"/>
      <c r="CEI94" s="161"/>
      <c r="CEJ94" s="161"/>
      <c r="CEK94" s="161"/>
      <c r="CEL94" s="161"/>
      <c r="CEM94" s="161"/>
      <c r="CEN94" s="161"/>
      <c r="CEO94" s="161"/>
      <c r="CEP94" s="161"/>
      <c r="CEQ94" s="161"/>
      <c r="CER94" s="161"/>
      <c r="CES94" s="161"/>
      <c r="CET94" s="161"/>
      <c r="CEU94" s="161"/>
      <c r="CEV94" s="161"/>
      <c r="CEW94" s="161"/>
      <c r="CEX94" s="161"/>
      <c r="CEY94" s="161"/>
      <c r="CEZ94" s="161"/>
      <c r="CFA94" s="161"/>
      <c r="CFB94" s="161"/>
      <c r="CFC94" s="161"/>
      <c r="CFD94" s="161"/>
      <c r="CFE94" s="161"/>
      <c r="CFF94" s="161"/>
      <c r="CFG94" s="161"/>
      <c r="CFH94" s="161"/>
      <c r="CFI94" s="161"/>
      <c r="CFJ94" s="161"/>
      <c r="CFK94" s="161"/>
      <c r="CFL94" s="161"/>
      <c r="CFM94" s="161"/>
      <c r="CFN94" s="161"/>
      <c r="CFO94" s="161"/>
      <c r="CFP94" s="161"/>
      <c r="CFQ94" s="161"/>
      <c r="CFR94" s="161"/>
      <c r="CFS94" s="161"/>
      <c r="CFT94" s="161"/>
      <c r="CFU94" s="161"/>
      <c r="CFV94" s="161"/>
      <c r="CFW94" s="161"/>
      <c r="CFX94" s="161"/>
      <c r="CFY94" s="161"/>
      <c r="CFZ94" s="161"/>
      <c r="CGA94" s="161"/>
      <c r="CGB94" s="161"/>
      <c r="CGC94" s="161"/>
      <c r="CGD94" s="161"/>
      <c r="CGE94" s="161"/>
      <c r="CGF94" s="161"/>
      <c r="CGG94" s="161"/>
      <c r="CGH94" s="161"/>
      <c r="CGI94" s="161"/>
      <c r="CGJ94" s="161"/>
      <c r="CGK94" s="161"/>
      <c r="CGL94" s="161"/>
      <c r="CGM94" s="161"/>
      <c r="CGN94" s="161"/>
      <c r="CGO94" s="161"/>
      <c r="CGP94" s="161"/>
      <c r="CGQ94" s="161"/>
      <c r="CGR94" s="161"/>
      <c r="CGS94" s="161"/>
      <c r="CGT94" s="161"/>
      <c r="CGU94" s="161"/>
      <c r="CGV94" s="161"/>
      <c r="CGW94" s="161"/>
      <c r="CGX94" s="161"/>
      <c r="CGY94" s="161"/>
      <c r="CGZ94" s="161"/>
      <c r="CHA94" s="161"/>
      <c r="CHB94" s="161"/>
      <c r="CHC94" s="161"/>
      <c r="CHD94" s="161"/>
      <c r="CHE94" s="161"/>
      <c r="CHF94" s="161"/>
      <c r="CHG94" s="161"/>
      <c r="CHH94" s="161"/>
      <c r="CHI94" s="161"/>
      <c r="CHJ94" s="161"/>
      <c r="CHK94" s="161"/>
      <c r="CHL94" s="161"/>
      <c r="CHM94" s="161"/>
      <c r="CHN94" s="161"/>
      <c r="CHO94" s="161"/>
      <c r="CHP94" s="161"/>
      <c r="CHQ94" s="161"/>
      <c r="CHR94" s="161"/>
      <c r="CHS94" s="161"/>
      <c r="CHT94" s="161"/>
      <c r="CHU94" s="161"/>
      <c r="CHV94" s="161"/>
      <c r="CHW94" s="161"/>
      <c r="CHX94" s="161"/>
      <c r="CHY94" s="161"/>
      <c r="CHZ94" s="161"/>
      <c r="CIA94" s="161"/>
      <c r="CIB94" s="161"/>
      <c r="CIC94" s="161"/>
      <c r="CID94" s="161"/>
      <c r="CIE94" s="161"/>
      <c r="CIF94" s="161"/>
      <c r="CIG94" s="161"/>
      <c r="CIH94" s="161"/>
      <c r="CII94" s="161"/>
      <c r="CIJ94" s="161"/>
      <c r="CIK94" s="161"/>
      <c r="CIL94" s="161"/>
      <c r="CIM94" s="161"/>
      <c r="CIN94" s="161"/>
      <c r="CIO94" s="161"/>
      <c r="CIP94" s="161"/>
      <c r="CIQ94" s="161"/>
      <c r="CIR94" s="161"/>
      <c r="CIS94" s="161"/>
      <c r="CIT94" s="161"/>
      <c r="CIU94" s="161"/>
      <c r="CIV94" s="161"/>
      <c r="CIW94" s="161"/>
      <c r="CIX94" s="161"/>
      <c r="CIY94" s="161"/>
      <c r="CIZ94" s="161"/>
      <c r="CJA94" s="161"/>
      <c r="CJB94" s="161"/>
      <c r="CJC94" s="161"/>
      <c r="CJD94" s="161"/>
      <c r="CJE94" s="161"/>
      <c r="CJF94" s="161"/>
      <c r="CJG94" s="161"/>
      <c r="CJH94" s="161"/>
      <c r="CJI94" s="161"/>
      <c r="CJJ94" s="161"/>
      <c r="CJK94" s="161"/>
      <c r="CJL94" s="161"/>
      <c r="CJM94" s="161"/>
      <c r="CJN94" s="161"/>
      <c r="CJO94" s="161"/>
      <c r="CJP94" s="161"/>
      <c r="CJQ94" s="161"/>
      <c r="CJR94" s="161"/>
      <c r="CJS94" s="161"/>
      <c r="CJT94" s="161"/>
      <c r="CJU94" s="161"/>
      <c r="CJV94" s="161"/>
      <c r="CJW94" s="161"/>
      <c r="CJX94" s="161"/>
      <c r="CJY94" s="161"/>
      <c r="CJZ94" s="161"/>
      <c r="CKA94" s="161"/>
      <c r="CKB94" s="161"/>
      <c r="CKC94" s="161"/>
      <c r="CKD94" s="161"/>
      <c r="CKE94" s="161"/>
      <c r="CKF94" s="161"/>
      <c r="CKG94" s="161"/>
      <c r="CKH94" s="161"/>
      <c r="CKI94" s="161"/>
      <c r="CKJ94" s="161"/>
      <c r="CKK94" s="161"/>
      <c r="CKL94" s="161"/>
      <c r="CKM94" s="161"/>
      <c r="CKN94" s="161"/>
      <c r="CKO94" s="161"/>
      <c r="CKP94" s="161"/>
      <c r="CKQ94" s="161"/>
      <c r="CKR94" s="161"/>
      <c r="CKS94" s="161"/>
      <c r="CKT94" s="161"/>
      <c r="CKU94" s="161"/>
      <c r="CKV94" s="161"/>
      <c r="CKW94" s="161"/>
      <c r="CKX94" s="161"/>
      <c r="CKY94" s="161"/>
      <c r="CKZ94" s="161"/>
      <c r="CLA94" s="161"/>
      <c r="CLB94" s="161"/>
      <c r="CLC94" s="161"/>
      <c r="CLD94" s="161"/>
      <c r="CLE94" s="161"/>
      <c r="CLF94" s="161"/>
      <c r="CLG94" s="161"/>
      <c r="CLH94" s="161"/>
      <c r="CLI94" s="161"/>
      <c r="CLJ94" s="161"/>
      <c r="CLK94" s="161"/>
      <c r="CLL94" s="161"/>
      <c r="CLM94" s="161"/>
      <c r="CLN94" s="161"/>
      <c r="CLO94" s="161"/>
      <c r="CLP94" s="161"/>
      <c r="CLQ94" s="161"/>
      <c r="CLR94" s="161"/>
      <c r="CLS94" s="161"/>
      <c r="CLT94" s="161"/>
      <c r="CLU94" s="161"/>
      <c r="CLV94" s="161"/>
      <c r="CLW94" s="161"/>
      <c r="CLX94" s="161"/>
      <c r="CLY94" s="161"/>
      <c r="CLZ94" s="161"/>
      <c r="CMA94" s="161"/>
      <c r="CMB94" s="161"/>
      <c r="CMC94" s="161"/>
      <c r="CMD94" s="161"/>
      <c r="CME94" s="161"/>
      <c r="CMF94" s="161"/>
      <c r="CMG94" s="161"/>
      <c r="CMH94" s="161"/>
      <c r="CMI94" s="161"/>
      <c r="CMJ94" s="161"/>
      <c r="CMK94" s="161"/>
      <c r="CML94" s="161"/>
      <c r="CMM94" s="161"/>
      <c r="CMN94" s="161"/>
      <c r="CMO94" s="161"/>
      <c r="CMP94" s="161"/>
      <c r="CMQ94" s="161"/>
      <c r="CMR94" s="161"/>
      <c r="CMS94" s="161"/>
      <c r="CMT94" s="161"/>
      <c r="CMU94" s="161"/>
      <c r="CMV94" s="161"/>
      <c r="CMW94" s="161"/>
      <c r="CMX94" s="161"/>
      <c r="CMY94" s="161"/>
      <c r="CMZ94" s="161"/>
      <c r="CNA94" s="161"/>
      <c r="CNB94" s="161"/>
      <c r="CNC94" s="161"/>
      <c r="CND94" s="161"/>
      <c r="CNE94" s="161"/>
      <c r="CNF94" s="161"/>
      <c r="CNG94" s="161"/>
      <c r="CNH94" s="161"/>
      <c r="CNI94" s="161"/>
      <c r="CNJ94" s="161"/>
      <c r="CNK94" s="161"/>
      <c r="CNL94" s="161"/>
      <c r="CNM94" s="161"/>
      <c r="CNN94" s="161"/>
      <c r="CNO94" s="161"/>
      <c r="CNP94" s="161"/>
      <c r="CNQ94" s="161"/>
      <c r="CNR94" s="161"/>
      <c r="CNS94" s="161"/>
      <c r="CNT94" s="161"/>
      <c r="CNU94" s="161"/>
      <c r="CNV94" s="161"/>
      <c r="CNW94" s="161"/>
      <c r="CNX94" s="161"/>
      <c r="CNY94" s="161"/>
      <c r="CNZ94" s="161"/>
      <c r="COA94" s="161"/>
      <c r="COB94" s="161"/>
      <c r="COC94" s="161"/>
      <c r="COD94" s="161"/>
      <c r="COE94" s="161"/>
      <c r="COF94" s="161"/>
      <c r="COG94" s="161"/>
      <c r="COH94" s="161"/>
      <c r="COI94" s="161"/>
      <c r="COJ94" s="161"/>
      <c r="COK94" s="161"/>
      <c r="COL94" s="161"/>
      <c r="COM94" s="161"/>
      <c r="CON94" s="161"/>
      <c r="COO94" s="161"/>
      <c r="COP94" s="161"/>
      <c r="COQ94" s="161"/>
      <c r="COR94" s="161"/>
      <c r="COS94" s="161"/>
      <c r="COT94" s="161"/>
      <c r="COU94" s="161"/>
      <c r="COV94" s="161"/>
      <c r="COW94" s="161"/>
      <c r="COX94" s="161"/>
      <c r="COY94" s="161"/>
      <c r="COZ94" s="161"/>
      <c r="CPA94" s="161"/>
      <c r="CPB94" s="161"/>
      <c r="CPC94" s="161"/>
      <c r="CPD94" s="161"/>
      <c r="CPE94" s="161"/>
      <c r="CPF94" s="161"/>
      <c r="CPG94" s="161"/>
      <c r="CPH94" s="161"/>
      <c r="CPI94" s="161"/>
      <c r="CPJ94" s="161"/>
      <c r="CPK94" s="161"/>
      <c r="CPL94" s="161"/>
      <c r="CPM94" s="161"/>
      <c r="CPN94" s="161"/>
      <c r="CPO94" s="161"/>
      <c r="CPP94" s="161"/>
      <c r="CPQ94" s="161"/>
      <c r="CPR94" s="161"/>
      <c r="CPS94" s="161"/>
      <c r="CPT94" s="161"/>
      <c r="CPU94" s="161"/>
      <c r="CPV94" s="161"/>
      <c r="CPW94" s="161"/>
      <c r="CPX94" s="161"/>
      <c r="CPY94" s="161"/>
      <c r="CPZ94" s="161"/>
      <c r="CQA94" s="161"/>
      <c r="CQB94" s="161"/>
      <c r="CQC94" s="161"/>
      <c r="CQD94" s="161"/>
      <c r="CQE94" s="161"/>
      <c r="CQF94" s="161"/>
      <c r="CQG94" s="161"/>
      <c r="CQH94" s="161"/>
      <c r="CQI94" s="161"/>
      <c r="CQJ94" s="161"/>
      <c r="CQK94" s="161"/>
      <c r="CQL94" s="161"/>
      <c r="CQM94" s="161"/>
      <c r="CQN94" s="161"/>
      <c r="CQO94" s="161"/>
      <c r="CQP94" s="161"/>
      <c r="CQQ94" s="161"/>
      <c r="CQR94" s="161"/>
      <c r="CQS94" s="161"/>
      <c r="CQT94" s="161"/>
      <c r="CQU94" s="161"/>
      <c r="CQV94" s="161"/>
      <c r="CQW94" s="161"/>
      <c r="CQX94" s="161"/>
      <c r="CQY94" s="161"/>
      <c r="CQZ94" s="161"/>
      <c r="CRA94" s="161"/>
      <c r="CRB94" s="161"/>
      <c r="CRC94" s="161"/>
      <c r="CRD94" s="161"/>
      <c r="CRE94" s="161"/>
      <c r="CRF94" s="161"/>
      <c r="CRG94" s="161"/>
      <c r="CRH94" s="161"/>
      <c r="CRI94" s="161"/>
      <c r="CRJ94" s="161"/>
      <c r="CRK94" s="161"/>
      <c r="CRL94" s="161"/>
      <c r="CRM94" s="161"/>
      <c r="CRN94" s="161"/>
      <c r="CRO94" s="161"/>
      <c r="CRP94" s="161"/>
      <c r="CRQ94" s="161"/>
      <c r="CRR94" s="161"/>
      <c r="CRS94" s="161"/>
      <c r="CRT94" s="161"/>
      <c r="CRU94" s="161"/>
      <c r="CRV94" s="161"/>
      <c r="CRW94" s="161"/>
      <c r="CRX94" s="161"/>
      <c r="CRY94" s="161"/>
      <c r="CRZ94" s="161"/>
      <c r="CSA94" s="161"/>
      <c r="CSB94" s="161"/>
      <c r="CSC94" s="161"/>
      <c r="CSD94" s="161"/>
      <c r="CSE94" s="161"/>
      <c r="CSF94" s="161"/>
      <c r="CSG94" s="161"/>
      <c r="CSH94" s="161"/>
      <c r="CSI94" s="161"/>
      <c r="CSJ94" s="161"/>
      <c r="CSK94" s="161"/>
      <c r="CSL94" s="161"/>
      <c r="CSM94" s="161"/>
      <c r="CSN94" s="161"/>
      <c r="CSO94" s="161"/>
      <c r="CSP94" s="161"/>
      <c r="CSQ94" s="161"/>
      <c r="CSR94" s="161"/>
      <c r="CSS94" s="161"/>
      <c r="CST94" s="161"/>
      <c r="CSU94" s="161"/>
      <c r="CSV94" s="161"/>
      <c r="CSW94" s="161"/>
      <c r="CSX94" s="161"/>
      <c r="CSY94" s="161"/>
      <c r="CSZ94" s="161"/>
      <c r="CTA94" s="161"/>
      <c r="CTB94" s="161"/>
      <c r="CTC94" s="161"/>
      <c r="CTD94" s="161"/>
      <c r="CTE94" s="161"/>
      <c r="CTF94" s="161"/>
      <c r="CTG94" s="161"/>
      <c r="CTH94" s="161"/>
      <c r="CTI94" s="161"/>
      <c r="CTJ94" s="161"/>
      <c r="CTK94" s="161"/>
      <c r="CTL94" s="161"/>
      <c r="CTM94" s="161"/>
      <c r="CTN94" s="161"/>
      <c r="CTO94" s="161"/>
      <c r="CTP94" s="161"/>
      <c r="CTQ94" s="161"/>
      <c r="CTR94" s="161"/>
      <c r="CTS94" s="161"/>
      <c r="CTT94" s="161"/>
      <c r="CTU94" s="161"/>
      <c r="CTV94" s="161"/>
      <c r="CTW94" s="161"/>
      <c r="CTX94" s="161"/>
      <c r="CTY94" s="161"/>
      <c r="CTZ94" s="161"/>
      <c r="CUA94" s="161"/>
      <c r="CUB94" s="161"/>
      <c r="CUC94" s="161"/>
      <c r="CUD94" s="161"/>
      <c r="CUE94" s="161"/>
      <c r="CUF94" s="161"/>
      <c r="CUG94" s="161"/>
      <c r="CUH94" s="161"/>
      <c r="CUI94" s="161"/>
      <c r="CUJ94" s="161"/>
      <c r="CUK94" s="161"/>
      <c r="CUL94" s="161"/>
      <c r="CUM94" s="161"/>
      <c r="CUN94" s="161"/>
      <c r="CUO94" s="161"/>
      <c r="CUP94" s="161"/>
      <c r="CUQ94" s="161"/>
      <c r="CUR94" s="161"/>
      <c r="CUS94" s="161"/>
      <c r="CUT94" s="161"/>
      <c r="CUU94" s="161"/>
      <c r="CUV94" s="161"/>
      <c r="CUW94" s="161"/>
      <c r="CUX94" s="161"/>
      <c r="CUY94" s="161"/>
      <c r="CUZ94" s="161"/>
      <c r="CVA94" s="161"/>
      <c r="CVB94" s="161"/>
      <c r="CVC94" s="161"/>
      <c r="CVD94" s="161"/>
      <c r="CVE94" s="161"/>
      <c r="CVF94" s="161"/>
      <c r="CVG94" s="161"/>
      <c r="CVH94" s="161"/>
      <c r="CVI94" s="161"/>
      <c r="CVJ94" s="161"/>
      <c r="CVK94" s="161"/>
      <c r="CVL94" s="161"/>
      <c r="CVM94" s="161"/>
      <c r="CVN94" s="161"/>
      <c r="CVO94" s="161"/>
      <c r="CVP94" s="161"/>
      <c r="CVQ94" s="161"/>
      <c r="CVR94" s="161"/>
      <c r="CVS94" s="161"/>
      <c r="CVT94" s="161"/>
      <c r="CVU94" s="161"/>
      <c r="CVV94" s="161"/>
      <c r="CVW94" s="161"/>
      <c r="CVX94" s="161"/>
      <c r="CVY94" s="161"/>
      <c r="CVZ94" s="161"/>
      <c r="CWA94" s="161"/>
      <c r="CWB94" s="161"/>
      <c r="CWC94" s="161"/>
      <c r="CWD94" s="161"/>
      <c r="CWE94" s="161"/>
      <c r="CWF94" s="161"/>
      <c r="CWG94" s="161"/>
      <c r="CWH94" s="161"/>
      <c r="CWI94" s="161"/>
      <c r="CWJ94" s="161"/>
      <c r="CWK94" s="161"/>
      <c r="CWL94" s="161"/>
      <c r="CWM94" s="161"/>
      <c r="CWN94" s="161"/>
      <c r="CWO94" s="161"/>
      <c r="CWP94" s="161"/>
      <c r="CWQ94" s="161"/>
      <c r="CWR94" s="161"/>
      <c r="CWS94" s="161"/>
      <c r="CWT94" s="161"/>
      <c r="CWU94" s="161"/>
      <c r="CWV94" s="161"/>
      <c r="CWW94" s="161"/>
      <c r="CWX94" s="161"/>
      <c r="CWY94" s="161"/>
      <c r="CWZ94" s="161"/>
      <c r="CXA94" s="161"/>
      <c r="CXB94" s="161"/>
      <c r="CXC94" s="161"/>
      <c r="CXD94" s="161"/>
      <c r="CXE94" s="161"/>
      <c r="CXF94" s="161"/>
      <c r="CXG94" s="161"/>
      <c r="CXH94" s="161"/>
      <c r="CXI94" s="161"/>
      <c r="CXJ94" s="161"/>
      <c r="CXK94" s="161"/>
      <c r="CXL94" s="161"/>
      <c r="CXM94" s="161"/>
      <c r="CXN94" s="161"/>
      <c r="CXO94" s="161"/>
      <c r="CXP94" s="161"/>
      <c r="CXQ94" s="161"/>
      <c r="CXR94" s="161"/>
      <c r="CXS94" s="161"/>
      <c r="CXT94" s="161"/>
      <c r="CXU94" s="161"/>
      <c r="CXV94" s="161"/>
      <c r="CXW94" s="161"/>
      <c r="CXX94" s="161"/>
      <c r="CXY94" s="161"/>
      <c r="CXZ94" s="161"/>
      <c r="CYA94" s="161"/>
      <c r="CYB94" s="161"/>
      <c r="CYC94" s="161"/>
      <c r="CYD94" s="161"/>
      <c r="CYE94" s="161"/>
      <c r="CYF94" s="161"/>
      <c r="CYG94" s="161"/>
      <c r="CYH94" s="161"/>
    </row>
    <row r="95" spans="1:2686" x14ac:dyDescent="0.25">
      <c r="A95" s="16" t="s">
        <v>548</v>
      </c>
      <c r="B95" s="14" t="s">
        <v>1067</v>
      </c>
      <c r="C95" s="14" t="s">
        <v>75</v>
      </c>
      <c r="D95" s="139">
        <v>6515</v>
      </c>
      <c r="E95" s="139" t="s">
        <v>1276</v>
      </c>
      <c r="F95" s="139" t="s">
        <v>1275</v>
      </c>
      <c r="G95" s="14" t="s">
        <v>1068</v>
      </c>
      <c r="H95" s="160" t="s">
        <v>1069</v>
      </c>
      <c r="I95" s="14" t="s">
        <v>1070</v>
      </c>
      <c r="J95" s="160" t="s">
        <v>1071</v>
      </c>
      <c r="K95" s="14"/>
      <c r="L95" s="14"/>
      <c r="M95" s="14"/>
      <c r="N95" s="14"/>
      <c r="O95" s="14"/>
      <c r="P95" s="14"/>
      <c r="Q95" s="14"/>
      <c r="R95" s="14"/>
      <c r="S95" s="14"/>
      <c r="T95" s="14"/>
      <c r="U95" s="14"/>
      <c r="V95" s="14"/>
      <c r="W95" s="14"/>
      <c r="X95" s="14"/>
      <c r="Y95" s="14"/>
      <c r="Z95" s="14" t="s">
        <v>29</v>
      </c>
      <c r="AB95" s="161"/>
    </row>
    <row r="96" spans="1:2686" ht="33" x14ac:dyDescent="0.25">
      <c r="A96" s="16" t="s">
        <v>1072</v>
      </c>
      <c r="B96" s="14" t="s">
        <v>1073</v>
      </c>
      <c r="C96" s="14" t="s">
        <v>1074</v>
      </c>
      <c r="D96" s="139">
        <v>20037</v>
      </c>
      <c r="E96" s="139" t="s">
        <v>1278</v>
      </c>
      <c r="F96" s="139" t="s">
        <v>1277</v>
      </c>
      <c r="G96" s="14" t="s">
        <v>1567</v>
      </c>
      <c r="H96" s="160" t="s">
        <v>1568</v>
      </c>
      <c r="I96" s="14" t="s">
        <v>1567</v>
      </c>
      <c r="J96" s="160" t="s">
        <v>1568</v>
      </c>
      <c r="K96" s="14"/>
      <c r="L96" s="14"/>
      <c r="M96" s="14"/>
      <c r="N96" s="14" t="s">
        <v>29</v>
      </c>
      <c r="O96" s="14" t="s">
        <v>29</v>
      </c>
      <c r="P96" s="14"/>
      <c r="Q96" s="14"/>
      <c r="R96" s="14"/>
      <c r="S96" s="14"/>
      <c r="T96" s="14"/>
      <c r="U96" s="14"/>
      <c r="V96" s="14"/>
      <c r="W96" s="14"/>
      <c r="X96" s="14"/>
      <c r="Y96" s="14"/>
      <c r="Z96" s="14"/>
      <c r="AB96" s="161"/>
    </row>
    <row r="97" spans="2:24" ht="15" x14ac:dyDescent="0.25">
      <c r="B97" s="11"/>
      <c r="C97" s="11"/>
      <c r="D97" s="11"/>
      <c r="E97" s="11"/>
      <c r="F97" s="11"/>
      <c r="L97" s="11"/>
      <c r="P97" s="11"/>
      <c r="S97" s="11"/>
      <c r="T97" s="11"/>
      <c r="U97" s="11"/>
      <c r="X97" s="11"/>
    </row>
    <row r="98" spans="2:24" ht="15" x14ac:dyDescent="0.25">
      <c r="B98" s="11"/>
      <c r="C98" s="11"/>
      <c r="D98" s="11"/>
      <c r="E98" s="11"/>
      <c r="F98" s="11"/>
      <c r="L98" s="11"/>
      <c r="P98" s="11"/>
      <c r="S98" s="11"/>
      <c r="T98" s="11"/>
      <c r="U98" s="11"/>
      <c r="X98" s="11"/>
    </row>
    <row r="99" spans="2:24" ht="15" x14ac:dyDescent="0.25">
      <c r="B99" s="11"/>
      <c r="C99" s="11"/>
      <c r="D99" s="11"/>
      <c r="E99" s="11"/>
      <c r="F99" s="11"/>
      <c r="L99" s="11"/>
      <c r="P99" s="11"/>
      <c r="S99" s="11"/>
      <c r="T99" s="11"/>
      <c r="U99" s="11"/>
      <c r="X99" s="11"/>
    </row>
    <row r="100" spans="2:24" ht="15" x14ac:dyDescent="0.25">
      <c r="B100" s="11"/>
      <c r="C100" s="11"/>
      <c r="D100" s="11"/>
      <c r="E100" s="11"/>
      <c r="F100" s="11"/>
      <c r="H100" s="11" t="s">
        <v>798</v>
      </c>
      <c r="L100" s="11"/>
      <c r="P100" s="11"/>
      <c r="S100" s="11"/>
      <c r="T100" s="11"/>
      <c r="U100" s="11"/>
      <c r="X100" s="11"/>
    </row>
    <row r="101" spans="2:24" ht="15" x14ac:dyDescent="0.25">
      <c r="B101" s="11"/>
      <c r="C101" s="11"/>
      <c r="D101" s="11"/>
      <c r="E101" s="11"/>
      <c r="F101" s="11"/>
      <c r="L101" s="11"/>
      <c r="P101" s="11"/>
      <c r="S101" s="11"/>
      <c r="T101" s="11"/>
      <c r="U101" s="11"/>
      <c r="X101" s="11"/>
    </row>
    <row r="102" spans="2:24" ht="15" x14ac:dyDescent="0.25">
      <c r="B102" s="11"/>
      <c r="C102" s="11"/>
      <c r="D102" s="11"/>
      <c r="E102" s="11"/>
      <c r="F102" s="11"/>
      <c r="L102" s="11"/>
      <c r="P102" s="11"/>
      <c r="S102" s="11"/>
      <c r="T102" s="11"/>
      <c r="U102" s="11"/>
      <c r="X102" s="11"/>
    </row>
    <row r="103" spans="2:24" ht="15" x14ac:dyDescent="0.25">
      <c r="B103" s="11"/>
      <c r="C103" s="11"/>
      <c r="D103" s="11"/>
      <c r="E103" s="11"/>
      <c r="F103" s="11"/>
      <c r="L103" s="11"/>
      <c r="P103" s="11"/>
      <c r="S103" s="11"/>
      <c r="T103" s="11"/>
      <c r="U103" s="11"/>
      <c r="X103" s="11"/>
    </row>
    <row r="104" spans="2:24" ht="15" x14ac:dyDescent="0.25">
      <c r="B104" s="11"/>
      <c r="C104" s="11"/>
      <c r="D104" s="11"/>
      <c r="E104" s="11"/>
      <c r="F104" s="11"/>
      <c r="L104" s="11"/>
      <c r="P104" s="11"/>
      <c r="S104" s="11"/>
      <c r="T104" s="11"/>
      <c r="U104" s="11"/>
      <c r="X104" s="11"/>
    </row>
    <row r="105" spans="2:24" ht="15" x14ac:dyDescent="0.25">
      <c r="B105" s="11"/>
      <c r="C105" s="11"/>
      <c r="D105" s="11"/>
      <c r="E105" s="11"/>
      <c r="F105" s="11"/>
      <c r="L105" s="11"/>
      <c r="P105" s="11"/>
      <c r="S105" s="11"/>
      <c r="T105" s="11"/>
      <c r="U105" s="11"/>
      <c r="X105" s="11"/>
    </row>
    <row r="106" spans="2:24" ht="15" x14ac:dyDescent="0.25">
      <c r="B106" s="11"/>
      <c r="C106" s="11"/>
      <c r="D106" s="11"/>
      <c r="E106" s="11"/>
      <c r="F106" s="11"/>
      <c r="L106" s="11"/>
      <c r="P106" s="11"/>
      <c r="S106" s="11"/>
      <c r="T106" s="11"/>
      <c r="U106" s="11"/>
      <c r="X106" s="11"/>
    </row>
    <row r="107" spans="2:24" ht="15" x14ac:dyDescent="0.25">
      <c r="B107" s="11"/>
      <c r="C107" s="11"/>
      <c r="D107" s="11"/>
      <c r="E107" s="11"/>
      <c r="F107" s="11"/>
      <c r="L107" s="11"/>
      <c r="P107" s="11"/>
      <c r="S107" s="11"/>
      <c r="T107" s="11"/>
      <c r="U107" s="11"/>
      <c r="X107" s="11"/>
    </row>
    <row r="108" spans="2:24" ht="15" x14ac:dyDescent="0.25">
      <c r="B108" s="11"/>
      <c r="C108" s="11"/>
      <c r="D108" s="11"/>
      <c r="E108" s="11"/>
      <c r="F108" s="11"/>
      <c r="L108" s="11"/>
      <c r="P108" s="11"/>
      <c r="S108" s="11"/>
      <c r="T108" s="11"/>
      <c r="U108" s="11"/>
      <c r="X108" s="11"/>
    </row>
    <row r="109" spans="2:24" ht="15" x14ac:dyDescent="0.25">
      <c r="B109" s="11"/>
      <c r="C109" s="11"/>
      <c r="D109" s="11"/>
      <c r="E109" s="11"/>
      <c r="F109" s="11"/>
      <c r="L109" s="11"/>
      <c r="P109" s="11"/>
      <c r="S109" s="11"/>
      <c r="T109" s="11"/>
      <c r="U109" s="11"/>
      <c r="X109" s="11"/>
    </row>
    <row r="110" spans="2:24" ht="15" x14ac:dyDescent="0.25">
      <c r="B110" s="11"/>
      <c r="C110" s="11"/>
      <c r="D110" s="11"/>
      <c r="E110" s="11"/>
      <c r="F110" s="11"/>
      <c r="L110" s="11"/>
      <c r="P110" s="11"/>
      <c r="S110" s="11"/>
      <c r="T110" s="11"/>
      <c r="U110" s="11"/>
      <c r="X110" s="11"/>
    </row>
    <row r="111" spans="2:24" ht="15" x14ac:dyDescent="0.25">
      <c r="B111" s="11"/>
      <c r="C111" s="11"/>
      <c r="D111" s="11"/>
      <c r="E111" s="11"/>
      <c r="F111" s="11"/>
      <c r="L111" s="11"/>
      <c r="P111" s="11"/>
      <c r="S111" s="11"/>
      <c r="T111" s="11"/>
      <c r="U111" s="11"/>
      <c r="X111" s="11"/>
    </row>
    <row r="112" spans="2:24" ht="15" x14ac:dyDescent="0.25">
      <c r="B112" s="11"/>
      <c r="C112" s="11"/>
      <c r="D112" s="11"/>
      <c r="E112" s="11"/>
      <c r="F112" s="11"/>
      <c r="L112" s="11"/>
      <c r="P112" s="11"/>
      <c r="S112" s="11"/>
      <c r="T112" s="11"/>
      <c r="U112" s="11"/>
      <c r="X112" s="11"/>
    </row>
    <row r="113" spans="2:24" ht="15" x14ac:dyDescent="0.25">
      <c r="B113" s="11"/>
      <c r="C113" s="11"/>
      <c r="D113" s="11"/>
      <c r="E113" s="11"/>
      <c r="F113" s="11"/>
      <c r="L113" s="11"/>
      <c r="P113" s="11"/>
      <c r="S113" s="11"/>
      <c r="T113" s="11"/>
      <c r="U113" s="11"/>
      <c r="X113" s="11"/>
    </row>
    <row r="114" spans="2:24" ht="15" x14ac:dyDescent="0.25">
      <c r="B114" s="11"/>
      <c r="C114" s="11"/>
      <c r="D114" s="11"/>
      <c r="E114" s="11"/>
      <c r="F114" s="11"/>
      <c r="L114" s="11"/>
      <c r="P114" s="11"/>
      <c r="S114" s="11"/>
      <c r="T114" s="11"/>
      <c r="U114" s="11"/>
      <c r="X114" s="11"/>
    </row>
    <row r="115" spans="2:24" ht="15" x14ac:dyDescent="0.25">
      <c r="B115" s="11"/>
      <c r="C115" s="11"/>
      <c r="D115" s="11"/>
      <c r="E115" s="11"/>
      <c r="F115" s="11"/>
      <c r="L115" s="11"/>
      <c r="P115" s="11"/>
      <c r="S115" s="11"/>
      <c r="T115" s="11"/>
      <c r="U115" s="11"/>
      <c r="X115" s="11"/>
    </row>
    <row r="116" spans="2:24" ht="15" x14ac:dyDescent="0.25">
      <c r="B116" s="11"/>
      <c r="C116" s="11"/>
      <c r="D116" s="11"/>
      <c r="E116" s="11"/>
      <c r="F116" s="11"/>
      <c r="L116" s="11"/>
      <c r="P116" s="11"/>
      <c r="S116" s="11"/>
      <c r="T116" s="11"/>
      <c r="U116" s="11"/>
      <c r="X116" s="11"/>
    </row>
    <row r="117" spans="2:24" ht="15" x14ac:dyDescent="0.25">
      <c r="B117" s="11"/>
      <c r="C117" s="11"/>
      <c r="D117" s="11"/>
      <c r="E117" s="11"/>
      <c r="F117" s="11"/>
      <c r="L117" s="11"/>
      <c r="P117" s="11"/>
      <c r="S117" s="11"/>
      <c r="T117" s="11"/>
      <c r="U117" s="11"/>
      <c r="X117" s="11"/>
    </row>
    <row r="118" spans="2:24" ht="15" x14ac:dyDescent="0.25">
      <c r="B118" s="11"/>
      <c r="C118" s="11"/>
      <c r="D118" s="11"/>
      <c r="E118" s="11"/>
      <c r="F118" s="11"/>
      <c r="L118" s="11"/>
      <c r="P118" s="11"/>
      <c r="S118" s="11"/>
      <c r="T118" s="11"/>
      <c r="U118" s="11"/>
      <c r="X118" s="11"/>
    </row>
    <row r="119" spans="2:24" ht="15" x14ac:dyDescent="0.25">
      <c r="B119" s="11"/>
      <c r="C119" s="11"/>
      <c r="D119" s="11"/>
      <c r="E119" s="11"/>
      <c r="F119" s="11"/>
      <c r="L119" s="11"/>
      <c r="P119" s="11"/>
      <c r="S119" s="11"/>
      <c r="T119" s="11"/>
      <c r="U119" s="11"/>
      <c r="X119" s="11"/>
    </row>
    <row r="120" spans="2:24" ht="15" x14ac:dyDescent="0.25">
      <c r="B120" s="11"/>
      <c r="C120" s="11"/>
      <c r="D120" s="11"/>
      <c r="E120" s="11"/>
      <c r="F120" s="11"/>
      <c r="L120" s="11"/>
      <c r="P120" s="11"/>
      <c r="S120" s="11"/>
      <c r="T120" s="11"/>
      <c r="U120" s="11"/>
      <c r="X120" s="11"/>
    </row>
    <row r="121" spans="2:24" ht="15" x14ac:dyDescent="0.25">
      <c r="B121" s="11"/>
      <c r="C121" s="11"/>
      <c r="D121" s="11"/>
      <c r="E121" s="11"/>
      <c r="F121" s="11"/>
      <c r="L121" s="11"/>
      <c r="P121" s="11"/>
      <c r="S121" s="11"/>
      <c r="T121" s="11"/>
      <c r="U121" s="11"/>
      <c r="X121" s="11"/>
    </row>
    <row r="122" spans="2:24" ht="15" x14ac:dyDescent="0.25">
      <c r="B122" s="11"/>
      <c r="C122" s="11"/>
      <c r="D122" s="11"/>
      <c r="E122" s="11"/>
      <c r="F122" s="11"/>
      <c r="L122" s="11"/>
      <c r="P122" s="11"/>
      <c r="S122" s="11"/>
      <c r="T122" s="11"/>
      <c r="U122" s="11"/>
      <c r="X122" s="11"/>
    </row>
    <row r="123" spans="2:24" ht="15" x14ac:dyDescent="0.25">
      <c r="B123" s="11"/>
      <c r="C123" s="11"/>
      <c r="D123" s="11"/>
      <c r="E123" s="11"/>
      <c r="F123" s="11"/>
      <c r="L123" s="11"/>
      <c r="P123" s="11"/>
      <c r="S123" s="11"/>
      <c r="T123" s="11"/>
      <c r="U123" s="11"/>
      <c r="X123" s="11"/>
    </row>
    <row r="124" spans="2:24" ht="15" x14ac:dyDescent="0.25">
      <c r="B124" s="11"/>
      <c r="C124" s="11"/>
      <c r="D124" s="11"/>
      <c r="E124" s="11"/>
      <c r="F124" s="11"/>
      <c r="L124" s="11"/>
      <c r="P124" s="11"/>
      <c r="S124" s="11"/>
      <c r="T124" s="11"/>
      <c r="U124" s="11"/>
      <c r="X124" s="11"/>
    </row>
    <row r="125" spans="2:24" ht="15" x14ac:dyDescent="0.25">
      <c r="B125" s="11"/>
      <c r="C125" s="11"/>
      <c r="D125" s="11"/>
      <c r="E125" s="11"/>
      <c r="F125" s="11"/>
      <c r="L125" s="11"/>
      <c r="P125" s="11"/>
      <c r="S125" s="11"/>
      <c r="T125" s="11"/>
      <c r="U125" s="11"/>
      <c r="X125" s="11"/>
    </row>
    <row r="126" spans="2:24" ht="15" x14ac:dyDescent="0.25">
      <c r="B126" s="11"/>
      <c r="C126" s="11"/>
      <c r="D126" s="11"/>
      <c r="E126" s="11"/>
      <c r="F126" s="11"/>
      <c r="L126" s="11"/>
      <c r="P126" s="11"/>
      <c r="S126" s="11"/>
      <c r="T126" s="11"/>
      <c r="U126" s="11"/>
      <c r="X126" s="11"/>
    </row>
    <row r="127" spans="2:24" ht="15" x14ac:dyDescent="0.25">
      <c r="B127" s="11"/>
      <c r="C127" s="11"/>
      <c r="D127" s="11"/>
      <c r="E127" s="11"/>
      <c r="F127" s="11"/>
      <c r="L127" s="11"/>
      <c r="P127" s="11"/>
      <c r="S127" s="11"/>
      <c r="T127" s="11"/>
      <c r="U127" s="11"/>
      <c r="X127" s="11"/>
    </row>
    <row r="128" spans="2:24" ht="15" x14ac:dyDescent="0.25">
      <c r="B128" s="11"/>
      <c r="C128" s="11"/>
      <c r="D128" s="11"/>
      <c r="E128" s="11"/>
      <c r="F128" s="11"/>
      <c r="L128" s="11"/>
      <c r="P128" s="11"/>
      <c r="S128" s="11"/>
      <c r="T128" s="11"/>
      <c r="U128" s="11"/>
      <c r="X128" s="11"/>
    </row>
    <row r="129" spans="2:24" ht="15" x14ac:dyDescent="0.25">
      <c r="B129" s="11"/>
      <c r="C129" s="11"/>
      <c r="D129" s="11"/>
      <c r="E129" s="11"/>
      <c r="F129" s="11"/>
      <c r="L129" s="11"/>
      <c r="P129" s="11"/>
      <c r="S129" s="11"/>
      <c r="T129" s="11"/>
      <c r="U129" s="11"/>
      <c r="X129" s="11"/>
    </row>
    <row r="130" spans="2:24" ht="15" x14ac:dyDescent="0.25">
      <c r="B130" s="11"/>
      <c r="C130" s="11"/>
      <c r="D130" s="11"/>
      <c r="E130" s="11"/>
      <c r="F130" s="11"/>
      <c r="L130" s="11"/>
      <c r="P130" s="11"/>
      <c r="S130" s="11"/>
      <c r="T130" s="11"/>
      <c r="U130" s="11"/>
      <c r="X130" s="11"/>
    </row>
    <row r="131" spans="2:24" ht="15" x14ac:dyDescent="0.25">
      <c r="B131" s="11"/>
      <c r="C131" s="11"/>
      <c r="D131" s="11"/>
      <c r="E131" s="11"/>
      <c r="F131" s="11"/>
      <c r="L131" s="11"/>
      <c r="P131" s="11"/>
      <c r="S131" s="11"/>
      <c r="T131" s="11"/>
      <c r="U131" s="11"/>
      <c r="X131" s="11"/>
    </row>
    <row r="132" spans="2:24" ht="15" x14ac:dyDescent="0.25">
      <c r="B132" s="11"/>
      <c r="C132" s="11"/>
      <c r="D132" s="11"/>
      <c r="E132" s="11"/>
      <c r="F132" s="11"/>
      <c r="L132" s="11"/>
      <c r="P132" s="11"/>
      <c r="S132" s="11"/>
      <c r="T132" s="11"/>
      <c r="U132" s="11"/>
      <c r="X132" s="11"/>
    </row>
    <row r="133" spans="2:24" ht="15" x14ac:dyDescent="0.25">
      <c r="B133" s="11"/>
      <c r="C133" s="11"/>
      <c r="D133" s="11"/>
      <c r="E133" s="11"/>
      <c r="F133" s="11"/>
      <c r="L133" s="11"/>
      <c r="P133" s="11"/>
      <c r="S133" s="11"/>
      <c r="T133" s="11"/>
      <c r="U133" s="11"/>
      <c r="X133" s="11"/>
    </row>
    <row r="134" spans="2:24" ht="15" x14ac:dyDescent="0.25">
      <c r="B134" s="11"/>
      <c r="C134" s="11"/>
      <c r="D134" s="11"/>
      <c r="E134" s="11"/>
      <c r="F134" s="11"/>
      <c r="L134" s="11"/>
      <c r="P134" s="11"/>
      <c r="S134" s="11"/>
      <c r="T134" s="11"/>
      <c r="U134" s="11"/>
      <c r="X134" s="11"/>
    </row>
    <row r="135" spans="2:24" ht="15" x14ac:dyDescent="0.25">
      <c r="B135" s="11"/>
      <c r="C135" s="11"/>
      <c r="D135" s="11"/>
      <c r="E135" s="11"/>
      <c r="F135" s="11"/>
      <c r="L135" s="11"/>
      <c r="P135" s="11"/>
      <c r="S135" s="11"/>
      <c r="T135" s="11"/>
      <c r="U135" s="11"/>
      <c r="X135" s="11"/>
    </row>
    <row r="136" spans="2:24" ht="15" x14ac:dyDescent="0.25">
      <c r="B136" s="11"/>
      <c r="C136" s="11"/>
      <c r="D136" s="11"/>
      <c r="E136" s="11"/>
      <c r="F136" s="11"/>
      <c r="L136" s="11"/>
      <c r="P136" s="11"/>
      <c r="S136" s="11"/>
      <c r="T136" s="11"/>
      <c r="U136" s="11"/>
      <c r="X136" s="11"/>
    </row>
    <row r="137" spans="2:24" ht="15" x14ac:dyDescent="0.25">
      <c r="B137" s="11"/>
      <c r="C137" s="11"/>
      <c r="D137" s="11"/>
      <c r="E137" s="11"/>
      <c r="F137" s="11"/>
      <c r="L137" s="11"/>
      <c r="P137" s="11"/>
      <c r="S137" s="11"/>
      <c r="T137" s="11"/>
      <c r="U137" s="11"/>
      <c r="X137" s="11"/>
    </row>
    <row r="138" spans="2:24" ht="15" x14ac:dyDescent="0.25">
      <c r="B138" s="11"/>
      <c r="C138" s="11"/>
      <c r="D138" s="11"/>
      <c r="E138" s="11"/>
      <c r="F138" s="11"/>
      <c r="L138" s="11"/>
      <c r="P138" s="11"/>
      <c r="S138" s="11"/>
      <c r="T138" s="11"/>
      <c r="U138" s="11"/>
      <c r="X138" s="11"/>
    </row>
    <row r="139" spans="2:24" ht="15" x14ac:dyDescent="0.25">
      <c r="B139" s="11"/>
      <c r="C139" s="11"/>
      <c r="D139" s="11"/>
      <c r="E139" s="11"/>
      <c r="F139" s="11"/>
      <c r="L139" s="11"/>
      <c r="P139" s="11"/>
      <c r="S139" s="11"/>
      <c r="T139" s="11"/>
      <c r="U139" s="11"/>
      <c r="X139" s="11"/>
    </row>
    <row r="140" spans="2:24" ht="15" x14ac:dyDescent="0.25">
      <c r="B140" s="11"/>
      <c r="C140" s="11"/>
      <c r="D140" s="11"/>
      <c r="E140" s="11"/>
      <c r="F140" s="11"/>
      <c r="L140" s="11"/>
      <c r="P140" s="11"/>
      <c r="S140" s="11"/>
      <c r="T140" s="11"/>
      <c r="U140" s="11"/>
      <c r="X140" s="11"/>
    </row>
    <row r="141" spans="2:24" ht="15" x14ac:dyDescent="0.25">
      <c r="B141" s="11"/>
      <c r="C141" s="11"/>
      <c r="D141" s="11"/>
      <c r="E141" s="11"/>
      <c r="F141" s="11"/>
      <c r="L141" s="11"/>
      <c r="P141" s="11"/>
      <c r="S141" s="11"/>
      <c r="T141" s="11"/>
      <c r="U141" s="11"/>
      <c r="X141" s="11"/>
    </row>
    <row r="142" spans="2:24" ht="15" x14ac:dyDescent="0.25">
      <c r="B142" s="11"/>
      <c r="C142" s="11"/>
      <c r="D142" s="11"/>
      <c r="E142" s="11"/>
      <c r="F142" s="11"/>
      <c r="L142" s="11"/>
      <c r="P142" s="11"/>
      <c r="S142" s="11"/>
      <c r="T142" s="11"/>
      <c r="U142" s="11"/>
      <c r="X142" s="11"/>
    </row>
    <row r="143" spans="2:24" ht="15" x14ac:dyDescent="0.25">
      <c r="B143" s="11"/>
      <c r="C143" s="11"/>
      <c r="D143" s="11"/>
      <c r="E143" s="11"/>
      <c r="F143" s="11"/>
      <c r="L143" s="11"/>
      <c r="P143" s="11"/>
      <c r="S143" s="11"/>
      <c r="T143" s="11"/>
      <c r="U143" s="11"/>
      <c r="X143" s="11"/>
    </row>
    <row r="144" spans="2:24" ht="15" x14ac:dyDescent="0.25">
      <c r="B144" s="11"/>
      <c r="C144" s="11"/>
      <c r="D144" s="11"/>
      <c r="E144" s="11"/>
      <c r="F144" s="11"/>
      <c r="L144" s="11"/>
      <c r="P144" s="11"/>
      <c r="S144" s="11"/>
      <c r="T144" s="11"/>
      <c r="U144" s="11"/>
      <c r="X144" s="11"/>
    </row>
    <row r="145" spans="2:24" ht="15" x14ac:dyDescent="0.25">
      <c r="B145" s="11"/>
      <c r="C145" s="11"/>
      <c r="D145" s="11"/>
      <c r="E145" s="11"/>
      <c r="F145" s="11"/>
      <c r="L145" s="11"/>
      <c r="P145" s="11"/>
      <c r="S145" s="11"/>
      <c r="T145" s="11"/>
      <c r="U145" s="11"/>
      <c r="X145" s="11"/>
    </row>
    <row r="146" spans="2:24" ht="15" x14ac:dyDescent="0.25">
      <c r="B146" s="11"/>
      <c r="C146" s="11"/>
      <c r="D146" s="11"/>
      <c r="E146" s="11"/>
      <c r="F146" s="11"/>
      <c r="L146" s="11"/>
      <c r="P146" s="11"/>
      <c r="S146" s="11"/>
      <c r="T146" s="11"/>
      <c r="U146" s="11"/>
      <c r="X146" s="11"/>
    </row>
    <row r="147" spans="2:24" ht="15" x14ac:dyDescent="0.25">
      <c r="B147" s="11"/>
      <c r="C147" s="11"/>
      <c r="D147" s="11"/>
      <c r="E147" s="11"/>
      <c r="F147" s="11"/>
      <c r="L147" s="11"/>
      <c r="P147" s="11"/>
      <c r="S147" s="11"/>
      <c r="T147" s="11"/>
      <c r="U147" s="11"/>
      <c r="X147" s="11"/>
    </row>
    <row r="148" spans="2:24" ht="15" x14ac:dyDescent="0.25">
      <c r="B148" s="11"/>
      <c r="C148" s="11"/>
      <c r="D148" s="11"/>
      <c r="E148" s="11"/>
      <c r="F148" s="11"/>
      <c r="L148" s="11"/>
      <c r="P148" s="11"/>
      <c r="S148" s="11"/>
      <c r="T148" s="11"/>
      <c r="U148" s="11"/>
      <c r="X148" s="11"/>
    </row>
    <row r="149" spans="2:24" ht="15" x14ac:dyDescent="0.25">
      <c r="B149" s="11"/>
      <c r="C149" s="11"/>
      <c r="D149" s="11"/>
      <c r="E149" s="11"/>
      <c r="F149" s="11"/>
      <c r="L149" s="11"/>
      <c r="P149" s="11"/>
      <c r="S149" s="11"/>
      <c r="T149" s="11"/>
      <c r="U149" s="11"/>
      <c r="X149" s="11"/>
    </row>
    <row r="150" spans="2:24" ht="15" x14ac:dyDescent="0.25">
      <c r="B150" s="11"/>
      <c r="C150" s="11"/>
      <c r="D150" s="11"/>
      <c r="E150" s="11"/>
      <c r="F150" s="11"/>
      <c r="L150" s="11"/>
      <c r="P150" s="11"/>
      <c r="S150" s="11"/>
      <c r="T150" s="11"/>
      <c r="U150" s="11"/>
      <c r="X150" s="11"/>
    </row>
    <row r="151" spans="2:24" ht="15" x14ac:dyDescent="0.25">
      <c r="B151" s="11"/>
      <c r="C151" s="11"/>
      <c r="D151" s="11"/>
      <c r="E151" s="11"/>
      <c r="F151" s="11"/>
      <c r="L151" s="11"/>
      <c r="P151" s="11"/>
      <c r="S151" s="11"/>
      <c r="T151" s="11"/>
      <c r="U151" s="11"/>
      <c r="X151" s="11"/>
    </row>
    <row r="152" spans="2:24" ht="15" x14ac:dyDescent="0.25">
      <c r="B152" s="11"/>
      <c r="C152" s="11"/>
      <c r="D152" s="11"/>
      <c r="E152" s="11"/>
      <c r="F152" s="11"/>
      <c r="L152" s="11"/>
      <c r="P152" s="11"/>
      <c r="S152" s="11"/>
      <c r="T152" s="11"/>
      <c r="U152" s="11"/>
      <c r="X152" s="11"/>
    </row>
    <row r="153" spans="2:24" ht="15" x14ac:dyDescent="0.25">
      <c r="B153" s="11"/>
      <c r="C153" s="11"/>
      <c r="D153" s="11"/>
      <c r="E153" s="11"/>
      <c r="F153" s="11"/>
      <c r="L153" s="11"/>
      <c r="P153" s="11"/>
      <c r="S153" s="11"/>
      <c r="T153" s="11"/>
      <c r="U153" s="11"/>
      <c r="X153" s="11"/>
    </row>
    <row r="154" spans="2:24" ht="15" x14ac:dyDescent="0.25">
      <c r="B154" s="11"/>
      <c r="C154" s="11"/>
      <c r="D154" s="11"/>
      <c r="E154" s="11"/>
      <c r="F154" s="11"/>
      <c r="L154" s="11"/>
      <c r="P154" s="11"/>
      <c r="S154" s="11"/>
      <c r="T154" s="11"/>
      <c r="U154" s="11"/>
      <c r="X154" s="11"/>
    </row>
    <row r="155" spans="2:24" ht="15" x14ac:dyDescent="0.25">
      <c r="B155" s="11"/>
      <c r="C155" s="11"/>
      <c r="D155" s="11"/>
      <c r="E155" s="11"/>
      <c r="F155" s="11"/>
      <c r="L155" s="11"/>
      <c r="P155" s="11"/>
      <c r="S155" s="11"/>
      <c r="T155" s="11"/>
      <c r="U155" s="11"/>
      <c r="X155" s="11"/>
    </row>
    <row r="156" spans="2:24" ht="15" x14ac:dyDescent="0.25">
      <c r="B156" s="11"/>
      <c r="C156" s="11"/>
      <c r="D156" s="11"/>
      <c r="E156" s="11"/>
      <c r="F156" s="11"/>
      <c r="L156" s="11"/>
      <c r="P156" s="11"/>
      <c r="S156" s="11"/>
      <c r="T156" s="11"/>
      <c r="U156" s="11"/>
      <c r="X156" s="11"/>
    </row>
    <row r="157" spans="2:24" ht="15" x14ac:dyDescent="0.25">
      <c r="B157" s="11"/>
      <c r="C157" s="11"/>
      <c r="D157" s="11"/>
      <c r="E157" s="11"/>
      <c r="F157" s="11"/>
      <c r="L157" s="11"/>
      <c r="P157" s="11"/>
      <c r="S157" s="11"/>
      <c r="T157" s="11"/>
      <c r="U157" s="11"/>
      <c r="X157" s="11"/>
    </row>
    <row r="158" spans="2:24" ht="15" x14ac:dyDescent="0.25">
      <c r="B158" s="11"/>
      <c r="C158" s="11"/>
      <c r="D158" s="11"/>
      <c r="E158" s="11"/>
      <c r="F158" s="11"/>
      <c r="L158" s="11"/>
      <c r="P158" s="11"/>
      <c r="S158" s="11"/>
      <c r="T158" s="11"/>
      <c r="U158" s="11"/>
      <c r="X158" s="11"/>
    </row>
    <row r="159" spans="2:24" ht="15" x14ac:dyDescent="0.25">
      <c r="B159" s="11"/>
      <c r="C159" s="11"/>
      <c r="D159" s="11"/>
      <c r="E159" s="11"/>
      <c r="F159" s="11"/>
      <c r="L159" s="11"/>
      <c r="P159" s="11"/>
      <c r="S159" s="11"/>
      <c r="T159" s="11"/>
      <c r="U159" s="11"/>
      <c r="X159" s="11"/>
    </row>
    <row r="160" spans="2:24" ht="15" x14ac:dyDescent="0.25">
      <c r="B160" s="11"/>
      <c r="C160" s="11"/>
      <c r="D160" s="11"/>
      <c r="E160" s="11"/>
      <c r="F160" s="11"/>
      <c r="L160" s="11"/>
      <c r="P160" s="11"/>
      <c r="S160" s="11"/>
      <c r="T160" s="11"/>
      <c r="U160" s="11"/>
      <c r="X160" s="11"/>
    </row>
    <row r="161" spans="2:24" ht="15" x14ac:dyDescent="0.25">
      <c r="B161" s="11"/>
      <c r="C161" s="11"/>
      <c r="D161" s="11"/>
      <c r="E161" s="11"/>
      <c r="F161" s="11"/>
      <c r="L161" s="11"/>
      <c r="P161" s="11"/>
      <c r="S161" s="11"/>
      <c r="T161" s="11"/>
      <c r="U161" s="11"/>
      <c r="X161" s="11"/>
    </row>
    <row r="162" spans="2:24" ht="15" x14ac:dyDescent="0.25">
      <c r="B162" s="11"/>
      <c r="C162" s="11"/>
      <c r="D162" s="11"/>
      <c r="E162" s="11"/>
      <c r="F162" s="11"/>
      <c r="L162" s="11"/>
      <c r="P162" s="11"/>
      <c r="S162" s="11"/>
      <c r="T162" s="11"/>
      <c r="U162" s="11"/>
      <c r="X162" s="11"/>
    </row>
    <row r="163" spans="2:24" ht="15" x14ac:dyDescent="0.25">
      <c r="B163" s="11"/>
      <c r="C163" s="11"/>
      <c r="D163" s="11"/>
      <c r="E163" s="11"/>
      <c r="F163" s="11"/>
      <c r="L163" s="11"/>
      <c r="P163" s="11"/>
      <c r="S163" s="11"/>
      <c r="T163" s="11"/>
      <c r="U163" s="11"/>
      <c r="X163" s="11"/>
    </row>
    <row r="164" spans="2:24" ht="15" x14ac:dyDescent="0.25">
      <c r="B164" s="11"/>
      <c r="C164" s="11"/>
      <c r="D164" s="11"/>
      <c r="E164" s="11"/>
      <c r="F164" s="11"/>
      <c r="L164" s="11"/>
      <c r="P164" s="11"/>
      <c r="S164" s="11"/>
      <c r="T164" s="11"/>
      <c r="U164" s="11"/>
      <c r="X164" s="11"/>
    </row>
    <row r="165" spans="2:24" ht="15" x14ac:dyDescent="0.25">
      <c r="B165" s="11"/>
      <c r="C165" s="11"/>
      <c r="D165" s="11"/>
      <c r="E165" s="11"/>
      <c r="F165" s="11"/>
      <c r="L165" s="11"/>
      <c r="P165" s="11"/>
      <c r="S165" s="11"/>
      <c r="T165" s="11"/>
      <c r="U165" s="11"/>
      <c r="X165" s="11"/>
    </row>
    <row r="166" spans="2:24" ht="15" x14ac:dyDescent="0.25">
      <c r="B166" s="11"/>
      <c r="C166" s="11"/>
      <c r="D166" s="11"/>
      <c r="E166" s="11"/>
      <c r="F166" s="11"/>
      <c r="L166" s="11"/>
      <c r="P166" s="11"/>
      <c r="S166" s="11"/>
      <c r="T166" s="11"/>
      <c r="U166" s="11"/>
      <c r="X166" s="11"/>
    </row>
    <row r="167" spans="2:24" ht="15" x14ac:dyDescent="0.25">
      <c r="B167" s="11"/>
      <c r="C167" s="11"/>
      <c r="D167" s="11"/>
      <c r="E167" s="11"/>
      <c r="F167" s="11"/>
      <c r="L167" s="11"/>
      <c r="P167" s="11"/>
      <c r="S167" s="11"/>
      <c r="T167" s="11"/>
      <c r="U167" s="11"/>
      <c r="X167" s="11"/>
    </row>
    <row r="168" spans="2:24" ht="15" x14ac:dyDescent="0.25">
      <c r="B168" s="11"/>
      <c r="C168" s="11"/>
      <c r="D168" s="11"/>
      <c r="E168" s="11"/>
      <c r="F168" s="11"/>
      <c r="L168" s="11"/>
      <c r="P168" s="11"/>
      <c r="S168" s="11"/>
      <c r="T168" s="11"/>
      <c r="U168" s="11"/>
      <c r="X168" s="11"/>
    </row>
    <row r="169" spans="2:24" ht="15" x14ac:dyDescent="0.25">
      <c r="B169" s="11"/>
      <c r="C169" s="11"/>
      <c r="D169" s="11"/>
      <c r="E169" s="11"/>
      <c r="F169" s="11"/>
      <c r="L169" s="11"/>
      <c r="P169" s="11"/>
      <c r="S169" s="11"/>
      <c r="T169" s="11"/>
      <c r="U169" s="11"/>
      <c r="X169" s="11"/>
    </row>
    <row r="170" spans="2:24" ht="15" x14ac:dyDescent="0.25">
      <c r="B170" s="11"/>
      <c r="C170" s="11"/>
      <c r="D170" s="11"/>
      <c r="E170" s="11"/>
      <c r="F170" s="11"/>
      <c r="L170" s="11"/>
      <c r="P170" s="11"/>
      <c r="S170" s="11"/>
      <c r="T170" s="11"/>
      <c r="U170" s="11"/>
      <c r="X170" s="11"/>
    </row>
    <row r="171" spans="2:24" ht="15" x14ac:dyDescent="0.25">
      <c r="B171" s="11"/>
      <c r="C171" s="11"/>
      <c r="D171" s="11"/>
      <c r="E171" s="11"/>
      <c r="F171" s="11"/>
      <c r="L171" s="11"/>
      <c r="P171" s="11"/>
      <c r="S171" s="11"/>
      <c r="T171" s="11"/>
      <c r="U171" s="11"/>
      <c r="X171" s="11"/>
    </row>
    <row r="172" spans="2:24" ht="15" x14ac:dyDescent="0.25">
      <c r="B172" s="11"/>
      <c r="C172" s="11"/>
      <c r="D172" s="11"/>
      <c r="E172" s="11"/>
      <c r="F172" s="11"/>
      <c r="L172" s="11"/>
      <c r="P172" s="11"/>
      <c r="S172" s="11"/>
      <c r="T172" s="11"/>
      <c r="U172" s="11"/>
      <c r="X172" s="11"/>
    </row>
    <row r="173" spans="2:24" ht="15" x14ac:dyDescent="0.25">
      <c r="B173" s="11"/>
      <c r="C173" s="11"/>
      <c r="D173" s="11"/>
      <c r="E173" s="11"/>
      <c r="F173" s="11"/>
      <c r="L173" s="11"/>
      <c r="P173" s="11"/>
      <c r="S173" s="11"/>
      <c r="T173" s="11"/>
      <c r="U173" s="11"/>
      <c r="X173" s="11"/>
    </row>
    <row r="174" spans="2:24" ht="15" x14ac:dyDescent="0.25">
      <c r="B174" s="11"/>
      <c r="C174" s="11"/>
      <c r="D174" s="11"/>
      <c r="E174" s="11"/>
      <c r="F174" s="11"/>
      <c r="L174" s="11"/>
      <c r="P174" s="11"/>
      <c r="S174" s="11"/>
      <c r="T174" s="11"/>
      <c r="U174" s="11"/>
      <c r="X174" s="11"/>
    </row>
    <row r="175" spans="2:24" ht="15" x14ac:dyDescent="0.25">
      <c r="B175" s="11"/>
      <c r="C175" s="11"/>
      <c r="D175" s="11"/>
      <c r="E175" s="11"/>
      <c r="F175" s="11"/>
      <c r="L175" s="11"/>
      <c r="P175" s="11"/>
      <c r="S175" s="11"/>
      <c r="T175" s="11"/>
      <c r="U175" s="11"/>
      <c r="X175" s="11"/>
    </row>
    <row r="176" spans="2:24" ht="15" x14ac:dyDescent="0.25">
      <c r="B176" s="11"/>
      <c r="C176" s="11"/>
      <c r="D176" s="11"/>
      <c r="E176" s="11"/>
      <c r="F176" s="11"/>
      <c r="L176" s="11"/>
      <c r="P176" s="11"/>
      <c r="S176" s="11"/>
      <c r="T176" s="11"/>
      <c r="U176" s="11"/>
      <c r="X176" s="11"/>
    </row>
    <row r="177" spans="2:24" ht="15" x14ac:dyDescent="0.25">
      <c r="B177" s="11"/>
      <c r="C177" s="11"/>
      <c r="D177" s="11"/>
      <c r="E177" s="11"/>
      <c r="F177" s="11"/>
      <c r="L177" s="11"/>
      <c r="P177" s="11"/>
      <c r="S177" s="11"/>
      <c r="T177" s="11"/>
      <c r="U177" s="11"/>
      <c r="X177" s="11"/>
    </row>
    <row r="178" spans="2:24" ht="15" x14ac:dyDescent="0.25">
      <c r="B178" s="11"/>
      <c r="C178" s="11"/>
      <c r="D178" s="11"/>
      <c r="E178" s="11"/>
      <c r="F178" s="11"/>
      <c r="L178" s="11"/>
      <c r="P178" s="11"/>
      <c r="S178" s="11"/>
      <c r="T178" s="11"/>
      <c r="U178" s="11"/>
      <c r="X178" s="11"/>
    </row>
    <row r="179" spans="2:24" ht="15" x14ac:dyDescent="0.25">
      <c r="B179" s="11"/>
      <c r="C179" s="11"/>
      <c r="D179" s="11"/>
      <c r="E179" s="11"/>
      <c r="F179" s="11"/>
      <c r="L179" s="11"/>
      <c r="P179" s="11"/>
      <c r="S179" s="11"/>
      <c r="T179" s="11"/>
      <c r="U179" s="11"/>
      <c r="X179" s="11"/>
    </row>
    <row r="180" spans="2:24" ht="15" x14ac:dyDescent="0.25">
      <c r="B180" s="11"/>
      <c r="C180" s="11"/>
      <c r="D180" s="11"/>
      <c r="E180" s="11"/>
      <c r="F180" s="11"/>
      <c r="L180" s="11"/>
      <c r="P180" s="11"/>
      <c r="S180" s="11"/>
      <c r="T180" s="11"/>
      <c r="U180" s="11"/>
      <c r="X180" s="11"/>
    </row>
    <row r="181" spans="2:24" ht="15" x14ac:dyDescent="0.25">
      <c r="B181" s="11"/>
      <c r="C181" s="11"/>
      <c r="D181" s="11"/>
      <c r="E181" s="11"/>
      <c r="F181" s="11"/>
      <c r="L181" s="11"/>
      <c r="P181" s="11"/>
      <c r="S181" s="11"/>
      <c r="T181" s="11"/>
      <c r="U181" s="11"/>
      <c r="X181" s="11"/>
    </row>
    <row r="182" spans="2:24" ht="15" x14ac:dyDescent="0.25">
      <c r="B182" s="11"/>
      <c r="C182" s="11"/>
      <c r="D182" s="11"/>
      <c r="E182" s="11"/>
      <c r="F182" s="11"/>
      <c r="L182" s="11"/>
      <c r="P182" s="11"/>
      <c r="S182" s="11"/>
      <c r="T182" s="11"/>
      <c r="U182" s="11"/>
      <c r="X182" s="11"/>
    </row>
    <row r="183" spans="2:24" ht="15" x14ac:dyDescent="0.25">
      <c r="B183" s="11"/>
      <c r="C183" s="11"/>
      <c r="D183" s="11"/>
      <c r="E183" s="11"/>
      <c r="F183" s="11"/>
      <c r="L183" s="11"/>
      <c r="P183" s="11"/>
      <c r="S183" s="11"/>
      <c r="T183" s="11"/>
      <c r="U183" s="11"/>
      <c r="X183" s="11"/>
    </row>
    <row r="184" spans="2:24" ht="15" x14ac:dyDescent="0.25">
      <c r="B184" s="11"/>
      <c r="C184" s="11"/>
      <c r="D184" s="11"/>
      <c r="E184" s="11"/>
      <c r="F184" s="11"/>
      <c r="L184" s="11"/>
      <c r="P184" s="11"/>
      <c r="S184" s="11"/>
      <c r="T184" s="11"/>
      <c r="U184" s="11"/>
      <c r="X184" s="11"/>
    </row>
    <row r="185" spans="2:24" ht="15" x14ac:dyDescent="0.25">
      <c r="B185" s="11"/>
      <c r="C185" s="11"/>
      <c r="D185" s="11"/>
      <c r="E185" s="11"/>
      <c r="F185" s="11"/>
      <c r="L185" s="11"/>
      <c r="P185" s="11"/>
      <c r="S185" s="11"/>
      <c r="T185" s="11"/>
      <c r="U185" s="11"/>
      <c r="X185" s="11"/>
    </row>
    <row r="186" spans="2:24" ht="15" x14ac:dyDescent="0.25">
      <c r="B186" s="11"/>
      <c r="C186" s="11"/>
      <c r="D186" s="11"/>
      <c r="E186" s="11"/>
      <c r="F186" s="11"/>
      <c r="L186" s="11"/>
      <c r="P186" s="11"/>
      <c r="S186" s="11"/>
      <c r="T186" s="11"/>
      <c r="U186" s="11"/>
      <c r="X186" s="11"/>
    </row>
    <row r="187" spans="2:24" ht="15" x14ac:dyDescent="0.25">
      <c r="B187" s="11"/>
      <c r="C187" s="11"/>
      <c r="D187" s="11"/>
      <c r="E187" s="11"/>
      <c r="F187" s="11"/>
      <c r="L187" s="11"/>
      <c r="P187" s="11"/>
      <c r="S187" s="11"/>
      <c r="T187" s="11"/>
      <c r="U187" s="11"/>
      <c r="X187" s="11"/>
    </row>
    <row r="188" spans="2:24" ht="15" x14ac:dyDescent="0.25">
      <c r="B188" s="11"/>
      <c r="C188" s="11"/>
      <c r="D188" s="11"/>
      <c r="E188" s="11"/>
      <c r="F188" s="11"/>
      <c r="L188" s="11"/>
      <c r="P188" s="11"/>
      <c r="S188" s="11"/>
      <c r="T188" s="11"/>
      <c r="U188" s="11"/>
      <c r="X188" s="11"/>
    </row>
    <row r="189" spans="2:24" ht="15" x14ac:dyDescent="0.25">
      <c r="B189" s="11"/>
      <c r="C189" s="11"/>
      <c r="D189" s="11"/>
      <c r="E189" s="11"/>
      <c r="F189" s="11"/>
      <c r="L189" s="11"/>
      <c r="P189" s="11"/>
      <c r="S189" s="11"/>
      <c r="T189" s="11"/>
      <c r="U189" s="11"/>
      <c r="X189" s="11"/>
    </row>
    <row r="190" spans="2:24" ht="15" x14ac:dyDescent="0.25">
      <c r="B190" s="11"/>
      <c r="C190" s="11"/>
      <c r="D190" s="11"/>
      <c r="E190" s="11"/>
      <c r="F190" s="11"/>
      <c r="L190" s="11"/>
      <c r="P190" s="11"/>
      <c r="S190" s="11"/>
      <c r="T190" s="11"/>
      <c r="U190" s="11"/>
      <c r="X190" s="11"/>
    </row>
    <row r="191" spans="2:24" ht="15" x14ac:dyDescent="0.25">
      <c r="B191" s="11"/>
      <c r="C191" s="11"/>
      <c r="D191" s="11"/>
      <c r="E191" s="11"/>
      <c r="F191" s="11"/>
      <c r="L191" s="11"/>
      <c r="P191" s="11"/>
      <c r="S191" s="11"/>
      <c r="T191" s="11"/>
      <c r="U191" s="11"/>
      <c r="X191" s="11"/>
    </row>
    <row r="192" spans="2:24" ht="15" x14ac:dyDescent="0.25">
      <c r="B192" s="11"/>
      <c r="C192" s="11"/>
      <c r="D192" s="11"/>
      <c r="E192" s="11"/>
      <c r="F192" s="11"/>
      <c r="L192" s="11"/>
      <c r="P192" s="11"/>
      <c r="S192" s="11"/>
      <c r="T192" s="11"/>
      <c r="U192" s="11"/>
      <c r="X192" s="11"/>
    </row>
    <row r="193" spans="2:24" ht="15" x14ac:dyDescent="0.25">
      <c r="B193" s="11"/>
      <c r="C193" s="11"/>
      <c r="D193" s="11"/>
      <c r="E193" s="11"/>
      <c r="F193" s="11"/>
      <c r="L193" s="11"/>
      <c r="P193" s="11"/>
      <c r="S193" s="11"/>
      <c r="T193" s="11"/>
      <c r="U193" s="11"/>
      <c r="X193" s="11"/>
    </row>
    <row r="194" spans="2:24" ht="15" x14ac:dyDescent="0.25">
      <c r="B194" s="11"/>
      <c r="C194" s="11"/>
      <c r="D194" s="11"/>
      <c r="E194" s="11"/>
      <c r="F194" s="11"/>
      <c r="L194" s="11"/>
      <c r="P194" s="11"/>
      <c r="S194" s="11"/>
      <c r="T194" s="11"/>
      <c r="U194" s="11"/>
      <c r="X194" s="11"/>
    </row>
    <row r="195" spans="2:24" ht="15" x14ac:dyDescent="0.25">
      <c r="B195" s="11"/>
      <c r="C195" s="11"/>
      <c r="D195" s="11"/>
      <c r="E195" s="11"/>
      <c r="F195" s="11"/>
      <c r="L195" s="11"/>
      <c r="P195" s="11"/>
      <c r="S195" s="11"/>
      <c r="T195" s="11"/>
      <c r="U195" s="11"/>
      <c r="X195" s="11"/>
    </row>
    <row r="196" spans="2:24" ht="15" x14ac:dyDescent="0.25">
      <c r="B196" s="11"/>
      <c r="C196" s="11"/>
      <c r="D196" s="11"/>
      <c r="E196" s="11"/>
      <c r="F196" s="11"/>
      <c r="L196" s="11"/>
      <c r="P196" s="11"/>
      <c r="S196" s="11"/>
      <c r="T196" s="11"/>
      <c r="U196" s="11"/>
      <c r="X196" s="11"/>
    </row>
    <row r="197" spans="2:24" ht="15" x14ac:dyDescent="0.25">
      <c r="B197" s="11"/>
      <c r="C197" s="11"/>
      <c r="D197" s="11"/>
      <c r="E197" s="11"/>
      <c r="F197" s="11"/>
      <c r="L197" s="11"/>
      <c r="P197" s="11"/>
      <c r="S197" s="11"/>
      <c r="T197" s="11"/>
      <c r="U197" s="11"/>
      <c r="X197" s="11"/>
    </row>
    <row r="198" spans="2:24" ht="15" x14ac:dyDescent="0.25">
      <c r="B198" s="11"/>
      <c r="C198" s="11"/>
      <c r="D198" s="11"/>
      <c r="E198" s="11"/>
      <c r="F198" s="11"/>
      <c r="L198" s="11"/>
      <c r="P198" s="11"/>
      <c r="S198" s="11"/>
      <c r="T198" s="11"/>
      <c r="U198" s="11"/>
      <c r="X198" s="11"/>
    </row>
    <row r="199" spans="2:24" ht="15" x14ac:dyDescent="0.25">
      <c r="B199" s="11"/>
      <c r="C199" s="11"/>
      <c r="D199" s="11"/>
      <c r="E199" s="11"/>
      <c r="F199" s="11"/>
      <c r="L199" s="11"/>
      <c r="P199" s="11"/>
      <c r="S199" s="11"/>
      <c r="T199" s="11"/>
      <c r="U199" s="11"/>
      <c r="X199" s="11"/>
    </row>
    <row r="200" spans="2:24" ht="15" x14ac:dyDescent="0.25">
      <c r="B200" s="11"/>
      <c r="C200" s="11"/>
      <c r="D200" s="11"/>
      <c r="E200" s="11"/>
      <c r="F200" s="11"/>
      <c r="L200" s="11"/>
      <c r="P200" s="11"/>
      <c r="S200" s="11"/>
      <c r="T200" s="11"/>
      <c r="U200" s="11"/>
      <c r="X200" s="11"/>
    </row>
    <row r="201" spans="2:24" ht="15" x14ac:dyDescent="0.25">
      <c r="B201" s="11"/>
      <c r="C201" s="11"/>
      <c r="D201" s="11"/>
      <c r="E201" s="11"/>
      <c r="F201" s="11"/>
      <c r="L201" s="11"/>
      <c r="P201" s="11"/>
      <c r="S201" s="11"/>
      <c r="T201" s="11"/>
      <c r="U201" s="11"/>
      <c r="X201" s="11"/>
    </row>
    <row r="202" spans="2:24" ht="15" x14ac:dyDescent="0.25">
      <c r="B202" s="11"/>
      <c r="C202" s="11"/>
      <c r="D202" s="11"/>
      <c r="E202" s="11"/>
      <c r="F202" s="11"/>
      <c r="L202" s="11"/>
      <c r="P202" s="11"/>
      <c r="S202" s="11"/>
      <c r="T202" s="11"/>
      <c r="U202" s="11"/>
      <c r="X202" s="11"/>
    </row>
    <row r="203" spans="2:24" ht="15" x14ac:dyDescent="0.25">
      <c r="B203" s="11"/>
      <c r="C203" s="11"/>
      <c r="D203" s="11"/>
      <c r="E203" s="11"/>
      <c r="F203" s="11"/>
      <c r="L203" s="11"/>
      <c r="P203" s="11"/>
      <c r="S203" s="11"/>
      <c r="T203" s="11"/>
      <c r="U203" s="11"/>
      <c r="X203" s="11"/>
    </row>
    <row r="204" spans="2:24" ht="15" x14ac:dyDescent="0.25">
      <c r="B204" s="11"/>
      <c r="C204" s="11"/>
      <c r="D204" s="11"/>
      <c r="E204" s="11"/>
      <c r="F204" s="11"/>
      <c r="L204" s="11"/>
      <c r="P204" s="11"/>
      <c r="S204" s="11"/>
      <c r="T204" s="11"/>
      <c r="U204" s="11"/>
      <c r="X204" s="11"/>
    </row>
    <row r="205" spans="2:24" ht="15" x14ac:dyDescent="0.25">
      <c r="B205" s="11"/>
      <c r="C205" s="11"/>
      <c r="D205" s="11"/>
      <c r="E205" s="11"/>
      <c r="F205" s="11"/>
      <c r="L205" s="11"/>
      <c r="P205" s="11"/>
      <c r="S205" s="11"/>
      <c r="T205" s="11"/>
      <c r="U205" s="11"/>
      <c r="X205" s="11"/>
    </row>
    <row r="206" spans="2:24" ht="15" x14ac:dyDescent="0.25">
      <c r="B206" s="11"/>
      <c r="C206" s="11"/>
      <c r="D206" s="11"/>
      <c r="E206" s="11"/>
      <c r="F206" s="11"/>
      <c r="L206" s="11"/>
      <c r="P206" s="11"/>
      <c r="S206" s="11"/>
      <c r="T206" s="11"/>
      <c r="U206" s="11"/>
      <c r="X206" s="11"/>
    </row>
    <row r="207" spans="2:24" ht="15" x14ac:dyDescent="0.25">
      <c r="B207" s="11"/>
      <c r="C207" s="11"/>
      <c r="D207" s="11"/>
      <c r="E207" s="11"/>
      <c r="F207" s="11"/>
      <c r="L207" s="11"/>
      <c r="P207" s="11"/>
      <c r="S207" s="11"/>
      <c r="T207" s="11"/>
      <c r="U207" s="11"/>
      <c r="X207" s="11"/>
    </row>
    <row r="208" spans="2:24" ht="15" x14ac:dyDescent="0.25">
      <c r="B208" s="11"/>
      <c r="C208" s="11"/>
      <c r="D208" s="11"/>
      <c r="E208" s="11"/>
      <c r="F208" s="11"/>
      <c r="L208" s="11"/>
      <c r="P208" s="11"/>
      <c r="S208" s="11"/>
      <c r="T208" s="11"/>
      <c r="U208" s="11"/>
      <c r="X208" s="11"/>
    </row>
    <row r="209" spans="2:24" ht="15" x14ac:dyDescent="0.25">
      <c r="B209" s="11"/>
      <c r="C209" s="11"/>
      <c r="D209" s="11"/>
      <c r="E209" s="11"/>
      <c r="F209" s="11"/>
      <c r="L209" s="11"/>
      <c r="P209" s="11"/>
      <c r="S209" s="11"/>
      <c r="T209" s="11"/>
      <c r="U209" s="11"/>
      <c r="X209" s="11"/>
    </row>
    <row r="210" spans="2:24" ht="15" x14ac:dyDescent="0.25">
      <c r="B210" s="11"/>
      <c r="C210" s="11"/>
      <c r="D210" s="11"/>
      <c r="E210" s="11"/>
      <c r="F210" s="11"/>
      <c r="L210" s="11"/>
      <c r="P210" s="11"/>
      <c r="S210" s="11"/>
      <c r="T210" s="11"/>
      <c r="U210" s="11"/>
      <c r="X210" s="11"/>
    </row>
    <row r="211" spans="2:24" ht="15" x14ac:dyDescent="0.25">
      <c r="B211" s="11"/>
      <c r="C211" s="11"/>
      <c r="D211" s="11"/>
      <c r="E211" s="11"/>
      <c r="F211" s="11"/>
      <c r="L211" s="11"/>
      <c r="P211" s="11"/>
      <c r="S211" s="11"/>
      <c r="T211" s="11"/>
      <c r="U211" s="11"/>
      <c r="X211" s="11"/>
    </row>
    <row r="212" spans="2:24" ht="15" x14ac:dyDescent="0.25">
      <c r="B212" s="11"/>
      <c r="C212" s="11"/>
      <c r="D212" s="11"/>
      <c r="E212" s="11"/>
      <c r="F212" s="11"/>
      <c r="L212" s="11"/>
      <c r="P212" s="11"/>
      <c r="S212" s="11"/>
      <c r="T212" s="11"/>
      <c r="U212" s="11"/>
      <c r="X212" s="11"/>
    </row>
    <row r="213" spans="2:24" ht="15" x14ac:dyDescent="0.25">
      <c r="B213" s="11"/>
      <c r="C213" s="11"/>
      <c r="D213" s="11"/>
      <c r="E213" s="11"/>
      <c r="F213" s="11"/>
      <c r="L213" s="11"/>
      <c r="P213" s="11"/>
      <c r="S213" s="11"/>
      <c r="T213" s="11"/>
      <c r="U213" s="11"/>
      <c r="X213" s="11"/>
    </row>
    <row r="214" spans="2:24" ht="15" x14ac:dyDescent="0.25">
      <c r="B214" s="11"/>
      <c r="C214" s="11"/>
      <c r="D214" s="11"/>
      <c r="E214" s="11"/>
      <c r="F214" s="11"/>
      <c r="L214" s="11"/>
      <c r="P214" s="11"/>
      <c r="S214" s="11"/>
      <c r="T214" s="11"/>
      <c r="U214" s="11"/>
      <c r="X214" s="11"/>
    </row>
    <row r="215" spans="2:24" ht="15" x14ac:dyDescent="0.25">
      <c r="B215" s="11"/>
      <c r="C215" s="11"/>
      <c r="D215" s="11"/>
      <c r="E215" s="11"/>
      <c r="F215" s="11"/>
      <c r="L215" s="11"/>
      <c r="P215" s="11"/>
      <c r="S215" s="11"/>
      <c r="T215" s="11"/>
      <c r="U215" s="11"/>
      <c r="X215" s="11"/>
    </row>
    <row r="216" spans="2:24" ht="15" x14ac:dyDescent="0.25">
      <c r="B216" s="11"/>
      <c r="C216" s="11"/>
      <c r="D216" s="11"/>
      <c r="E216" s="11"/>
      <c r="F216" s="11"/>
      <c r="L216" s="11"/>
      <c r="P216" s="11"/>
      <c r="S216" s="11"/>
      <c r="T216" s="11"/>
      <c r="U216" s="11"/>
      <c r="X216" s="11"/>
    </row>
    <row r="217" spans="2:24" ht="15" x14ac:dyDescent="0.25">
      <c r="B217" s="11"/>
      <c r="C217" s="11"/>
      <c r="D217" s="11"/>
      <c r="E217" s="11"/>
      <c r="F217" s="11"/>
      <c r="L217" s="11"/>
      <c r="P217" s="11"/>
      <c r="S217" s="11"/>
      <c r="T217" s="11"/>
      <c r="U217" s="11"/>
      <c r="X217" s="11"/>
    </row>
    <row r="218" spans="2:24" ht="15" x14ac:dyDescent="0.25">
      <c r="B218" s="11"/>
      <c r="C218" s="11"/>
      <c r="D218" s="11"/>
      <c r="E218" s="11"/>
      <c r="F218" s="11"/>
      <c r="L218" s="11"/>
      <c r="P218" s="11"/>
      <c r="S218" s="11"/>
      <c r="T218" s="11"/>
      <c r="U218" s="11"/>
      <c r="X218" s="11"/>
    </row>
    <row r="219" spans="2:24" ht="15" x14ac:dyDescent="0.25">
      <c r="B219" s="11"/>
      <c r="C219" s="11"/>
      <c r="D219" s="11"/>
      <c r="E219" s="11"/>
      <c r="F219" s="11"/>
      <c r="L219" s="11"/>
      <c r="P219" s="11"/>
      <c r="S219" s="11"/>
      <c r="T219" s="11"/>
      <c r="U219" s="11"/>
      <c r="X219" s="11"/>
    </row>
    <row r="220" spans="2:24" ht="15" x14ac:dyDescent="0.25">
      <c r="B220" s="11"/>
      <c r="C220" s="11"/>
      <c r="D220" s="11"/>
      <c r="E220" s="11"/>
      <c r="F220" s="11"/>
      <c r="L220" s="11"/>
      <c r="P220" s="11"/>
      <c r="S220" s="11"/>
      <c r="T220" s="11"/>
      <c r="U220" s="11"/>
      <c r="X220" s="11"/>
    </row>
    <row r="221" spans="2:24" ht="15" x14ac:dyDescent="0.25">
      <c r="B221" s="11"/>
      <c r="C221" s="11"/>
      <c r="D221" s="11"/>
      <c r="E221" s="11"/>
      <c r="F221" s="11"/>
      <c r="L221" s="11"/>
      <c r="P221" s="11"/>
      <c r="S221" s="11"/>
      <c r="T221" s="11"/>
      <c r="U221" s="11"/>
      <c r="X221" s="11"/>
    </row>
    <row r="222" spans="2:24" ht="15" x14ac:dyDescent="0.25">
      <c r="B222" s="11"/>
      <c r="C222" s="11"/>
      <c r="D222" s="11"/>
      <c r="E222" s="11"/>
      <c r="F222" s="11"/>
      <c r="L222" s="11"/>
      <c r="P222" s="11"/>
      <c r="S222" s="11"/>
      <c r="T222" s="11"/>
      <c r="U222" s="11"/>
      <c r="X222" s="11"/>
    </row>
    <row r="223" spans="2:24" ht="15" x14ac:dyDescent="0.25">
      <c r="B223" s="11"/>
      <c r="C223" s="11"/>
      <c r="D223" s="11"/>
      <c r="E223" s="11"/>
      <c r="F223" s="11"/>
      <c r="L223" s="11"/>
      <c r="P223" s="11"/>
      <c r="S223" s="11"/>
      <c r="T223" s="11"/>
      <c r="U223" s="11"/>
      <c r="X223" s="11"/>
    </row>
    <row r="224" spans="2:24" ht="15" x14ac:dyDescent="0.25">
      <c r="B224" s="11"/>
      <c r="C224" s="11"/>
      <c r="D224" s="11"/>
      <c r="E224" s="11"/>
      <c r="F224" s="11"/>
      <c r="L224" s="11"/>
      <c r="P224" s="11"/>
      <c r="S224" s="11"/>
      <c r="T224" s="11"/>
      <c r="U224" s="11"/>
      <c r="X224" s="11"/>
    </row>
    <row r="225" spans="2:24" ht="15" x14ac:dyDescent="0.25">
      <c r="B225" s="11"/>
      <c r="C225" s="11"/>
      <c r="D225" s="11"/>
      <c r="E225" s="11"/>
      <c r="F225" s="11"/>
      <c r="L225" s="11"/>
      <c r="P225" s="11"/>
      <c r="S225" s="11"/>
      <c r="T225" s="11"/>
      <c r="U225" s="11"/>
      <c r="X225" s="11"/>
    </row>
    <row r="226" spans="2:24" ht="15" x14ac:dyDescent="0.25">
      <c r="B226" s="11"/>
      <c r="C226" s="11"/>
      <c r="D226" s="11"/>
      <c r="E226" s="11"/>
      <c r="F226" s="11"/>
      <c r="L226" s="11"/>
      <c r="P226" s="11"/>
      <c r="S226" s="11"/>
      <c r="T226" s="11"/>
      <c r="U226" s="11"/>
      <c r="X226" s="11"/>
    </row>
    <row r="227" spans="2:24" ht="15" x14ac:dyDescent="0.25">
      <c r="B227" s="11"/>
      <c r="C227" s="11"/>
      <c r="D227" s="11"/>
      <c r="E227" s="11"/>
      <c r="F227" s="11"/>
      <c r="L227" s="11"/>
      <c r="P227" s="11"/>
      <c r="S227" s="11"/>
      <c r="T227" s="11"/>
      <c r="U227" s="11"/>
      <c r="X227" s="11"/>
    </row>
    <row r="228" spans="2:24" ht="15" x14ac:dyDescent="0.25">
      <c r="B228" s="11"/>
      <c r="C228" s="11"/>
      <c r="D228" s="11"/>
      <c r="E228" s="11"/>
      <c r="F228" s="11"/>
      <c r="L228" s="11"/>
      <c r="P228" s="11"/>
      <c r="S228" s="11"/>
      <c r="T228" s="11"/>
      <c r="U228" s="11"/>
      <c r="X228" s="11"/>
    </row>
    <row r="229" spans="2:24" ht="15" x14ac:dyDescent="0.25">
      <c r="B229" s="11"/>
      <c r="C229" s="11"/>
      <c r="D229" s="11"/>
      <c r="E229" s="11"/>
      <c r="F229" s="11"/>
      <c r="L229" s="11"/>
      <c r="P229" s="11"/>
      <c r="S229" s="11"/>
      <c r="T229" s="11"/>
      <c r="U229" s="11"/>
      <c r="X229" s="11"/>
    </row>
    <row r="230" spans="2:24" ht="15" x14ac:dyDescent="0.25">
      <c r="B230" s="11"/>
      <c r="C230" s="11"/>
      <c r="D230" s="11"/>
      <c r="E230" s="11"/>
      <c r="F230" s="11"/>
      <c r="L230" s="11"/>
      <c r="P230" s="11"/>
      <c r="S230" s="11"/>
      <c r="T230" s="11"/>
      <c r="U230" s="11"/>
      <c r="X230" s="11"/>
    </row>
    <row r="231" spans="2:24" ht="15" x14ac:dyDescent="0.25">
      <c r="B231" s="11"/>
      <c r="C231" s="11"/>
      <c r="D231" s="11"/>
      <c r="E231" s="11"/>
      <c r="F231" s="11"/>
      <c r="L231" s="11"/>
      <c r="P231" s="11"/>
      <c r="S231" s="11"/>
      <c r="T231" s="11"/>
      <c r="U231" s="11"/>
      <c r="X231" s="11"/>
    </row>
    <row r="232" spans="2:24" ht="15" x14ac:dyDescent="0.25">
      <c r="B232" s="11"/>
      <c r="C232" s="11"/>
      <c r="D232" s="11"/>
      <c r="E232" s="11"/>
      <c r="F232" s="11"/>
      <c r="L232" s="11"/>
      <c r="P232" s="11"/>
      <c r="S232" s="11"/>
      <c r="T232" s="11"/>
      <c r="U232" s="11"/>
      <c r="X232" s="11"/>
    </row>
    <row r="233" spans="2:24" ht="15" x14ac:dyDescent="0.25">
      <c r="B233" s="11"/>
      <c r="C233" s="11"/>
      <c r="D233" s="11"/>
      <c r="E233" s="11"/>
      <c r="F233" s="11"/>
      <c r="L233" s="11"/>
      <c r="P233" s="11"/>
      <c r="S233" s="11"/>
      <c r="T233" s="11"/>
      <c r="U233" s="11"/>
      <c r="X233" s="11"/>
    </row>
    <row r="234" spans="2:24" ht="15" x14ac:dyDescent="0.25">
      <c r="B234" s="11"/>
      <c r="C234" s="11"/>
      <c r="D234" s="11"/>
      <c r="E234" s="11"/>
      <c r="F234" s="11"/>
      <c r="L234" s="11"/>
      <c r="P234" s="11"/>
      <c r="S234" s="11"/>
      <c r="T234" s="11"/>
      <c r="U234" s="11"/>
      <c r="X234" s="11"/>
    </row>
    <row r="235" spans="2:24" ht="15" x14ac:dyDescent="0.25">
      <c r="B235" s="11"/>
      <c r="C235" s="11"/>
      <c r="D235" s="11"/>
      <c r="E235" s="11"/>
      <c r="F235" s="11"/>
      <c r="L235" s="11"/>
      <c r="P235" s="11"/>
      <c r="S235" s="11"/>
      <c r="T235" s="11"/>
      <c r="U235" s="11"/>
      <c r="X235" s="11"/>
    </row>
    <row r="236" spans="2:24" ht="15" x14ac:dyDescent="0.25">
      <c r="B236" s="11"/>
      <c r="C236" s="11"/>
      <c r="D236" s="11"/>
      <c r="E236" s="11"/>
      <c r="F236" s="11"/>
      <c r="L236" s="11"/>
      <c r="P236" s="11"/>
      <c r="S236" s="11"/>
      <c r="T236" s="11"/>
      <c r="U236" s="11"/>
      <c r="X236" s="11"/>
    </row>
    <row r="237" spans="2:24" ht="15" x14ac:dyDescent="0.25">
      <c r="B237" s="11"/>
      <c r="C237" s="11"/>
      <c r="D237" s="11"/>
      <c r="E237" s="11"/>
      <c r="F237" s="11"/>
      <c r="L237" s="11"/>
      <c r="P237" s="11"/>
      <c r="S237" s="11"/>
      <c r="T237" s="11"/>
      <c r="U237" s="11"/>
      <c r="X237" s="11"/>
    </row>
    <row r="238" spans="2:24" ht="15" x14ac:dyDescent="0.25">
      <c r="B238" s="11"/>
      <c r="C238" s="11"/>
      <c r="D238" s="11"/>
      <c r="E238" s="11"/>
      <c r="F238" s="11"/>
      <c r="L238" s="11"/>
      <c r="P238" s="11"/>
      <c r="S238" s="11"/>
      <c r="T238" s="11"/>
      <c r="U238" s="11"/>
      <c r="X238" s="11"/>
    </row>
    <row r="239" spans="2:24" ht="15" x14ac:dyDescent="0.25">
      <c r="B239" s="11"/>
      <c r="C239" s="11"/>
      <c r="D239" s="11"/>
      <c r="E239" s="11"/>
      <c r="F239" s="11"/>
      <c r="L239" s="11"/>
      <c r="P239" s="11"/>
      <c r="S239" s="11"/>
      <c r="T239" s="11"/>
      <c r="U239" s="11"/>
      <c r="X239" s="11"/>
    </row>
    <row r="240" spans="2:24" ht="15" x14ac:dyDescent="0.25">
      <c r="B240" s="11"/>
      <c r="C240" s="11"/>
      <c r="D240" s="11"/>
      <c r="E240" s="11"/>
      <c r="F240" s="11"/>
      <c r="L240" s="11"/>
      <c r="P240" s="11"/>
      <c r="S240" s="11"/>
      <c r="T240" s="11"/>
      <c r="U240" s="11"/>
      <c r="X240" s="11"/>
    </row>
    <row r="241" spans="2:24" ht="15" x14ac:dyDescent="0.25">
      <c r="B241" s="11"/>
      <c r="C241" s="11"/>
      <c r="D241" s="11"/>
      <c r="E241" s="11"/>
      <c r="F241" s="11"/>
      <c r="L241" s="11"/>
      <c r="P241" s="11"/>
      <c r="S241" s="11"/>
      <c r="T241" s="11"/>
      <c r="U241" s="11"/>
      <c r="X241" s="11"/>
    </row>
    <row r="242" spans="2:24" ht="15" x14ac:dyDescent="0.25">
      <c r="B242" s="11"/>
      <c r="C242" s="11"/>
      <c r="D242" s="11"/>
      <c r="E242" s="11"/>
      <c r="F242" s="11"/>
      <c r="L242" s="11"/>
      <c r="P242" s="11"/>
      <c r="S242" s="11"/>
      <c r="T242" s="11"/>
      <c r="U242" s="11"/>
      <c r="X242" s="11"/>
    </row>
    <row r="243" spans="2:24" ht="15" x14ac:dyDescent="0.25">
      <c r="B243" s="11"/>
      <c r="C243" s="11"/>
      <c r="D243" s="11"/>
      <c r="E243" s="11"/>
      <c r="F243" s="11"/>
      <c r="L243" s="11"/>
      <c r="P243" s="11"/>
      <c r="S243" s="11"/>
      <c r="T243" s="11"/>
      <c r="U243" s="11"/>
      <c r="X243" s="11"/>
    </row>
    <row r="244" spans="2:24" ht="15" x14ac:dyDescent="0.25">
      <c r="B244" s="11"/>
      <c r="C244" s="11"/>
      <c r="D244" s="11"/>
      <c r="E244" s="11"/>
      <c r="F244" s="11"/>
      <c r="L244" s="11"/>
      <c r="P244" s="11"/>
      <c r="S244" s="11"/>
      <c r="T244" s="11"/>
      <c r="U244" s="11"/>
      <c r="X244" s="11"/>
    </row>
    <row r="245" spans="2:24" ht="15" x14ac:dyDescent="0.25">
      <c r="B245" s="11"/>
      <c r="C245" s="11"/>
      <c r="D245" s="11"/>
      <c r="E245" s="11"/>
      <c r="F245" s="11"/>
      <c r="L245" s="11"/>
      <c r="P245" s="11"/>
      <c r="S245" s="11"/>
      <c r="T245" s="11"/>
      <c r="U245" s="11"/>
      <c r="X245" s="11"/>
    </row>
    <row r="246" spans="2:24" ht="15" x14ac:dyDescent="0.25">
      <c r="B246" s="11"/>
      <c r="C246" s="11"/>
      <c r="D246" s="11"/>
      <c r="E246" s="11"/>
      <c r="F246" s="11"/>
      <c r="L246" s="11"/>
      <c r="P246" s="11"/>
      <c r="S246" s="11"/>
      <c r="T246" s="11"/>
      <c r="U246" s="11"/>
      <c r="X246" s="11"/>
    </row>
    <row r="247" spans="2:24" ht="15" x14ac:dyDescent="0.25">
      <c r="B247" s="11"/>
      <c r="C247" s="11"/>
      <c r="D247" s="11"/>
      <c r="E247" s="11"/>
      <c r="F247" s="11"/>
      <c r="L247" s="11"/>
      <c r="P247" s="11"/>
      <c r="S247" s="11"/>
      <c r="T247" s="11"/>
      <c r="U247" s="11"/>
      <c r="X247" s="11"/>
    </row>
    <row r="248" spans="2:24" ht="15" x14ac:dyDescent="0.25">
      <c r="B248" s="11"/>
      <c r="C248" s="11"/>
      <c r="D248" s="11"/>
      <c r="E248" s="11"/>
      <c r="F248" s="11"/>
      <c r="L248" s="11"/>
      <c r="P248" s="11"/>
      <c r="S248" s="11"/>
      <c r="T248" s="11"/>
      <c r="U248" s="11"/>
      <c r="X248" s="11"/>
    </row>
    <row r="249" spans="2:24" ht="15" x14ac:dyDescent="0.25">
      <c r="B249" s="11"/>
      <c r="C249" s="11"/>
      <c r="D249" s="11"/>
      <c r="E249" s="11"/>
      <c r="F249" s="11"/>
      <c r="L249" s="11"/>
      <c r="P249" s="11"/>
      <c r="S249" s="11"/>
      <c r="T249" s="11"/>
      <c r="U249" s="11"/>
      <c r="X249" s="11"/>
    </row>
    <row r="250" spans="2:24" ht="15" x14ac:dyDescent="0.25">
      <c r="B250" s="11"/>
      <c r="C250" s="11"/>
      <c r="D250" s="11"/>
      <c r="E250" s="11"/>
      <c r="F250" s="11"/>
      <c r="L250" s="11"/>
      <c r="P250" s="11"/>
      <c r="S250" s="11"/>
      <c r="T250" s="11"/>
      <c r="U250" s="11"/>
      <c r="X250" s="11"/>
    </row>
    <row r="251" spans="2:24" ht="15" x14ac:dyDescent="0.25">
      <c r="B251" s="11"/>
      <c r="C251" s="11"/>
      <c r="D251" s="11"/>
      <c r="E251" s="11"/>
      <c r="F251" s="11"/>
      <c r="L251" s="11"/>
      <c r="P251" s="11"/>
      <c r="S251" s="11"/>
      <c r="T251" s="11"/>
      <c r="U251" s="11"/>
      <c r="X251" s="11"/>
    </row>
    <row r="252" spans="2:24" ht="15" x14ac:dyDescent="0.25">
      <c r="B252" s="11"/>
      <c r="C252" s="11"/>
      <c r="D252" s="11"/>
      <c r="E252" s="11"/>
      <c r="F252" s="11"/>
      <c r="L252" s="11"/>
      <c r="P252" s="11"/>
      <c r="S252" s="11"/>
      <c r="T252" s="11"/>
      <c r="U252" s="11"/>
      <c r="X252" s="11"/>
    </row>
    <row r="253" spans="2:24" ht="15" x14ac:dyDescent="0.25">
      <c r="B253" s="11"/>
      <c r="C253" s="11"/>
      <c r="D253" s="11"/>
      <c r="E253" s="11"/>
      <c r="F253" s="11"/>
      <c r="L253" s="11"/>
      <c r="P253" s="11"/>
      <c r="S253" s="11"/>
      <c r="T253" s="11"/>
      <c r="U253" s="11"/>
      <c r="X253" s="11"/>
    </row>
    <row r="254" spans="2:24" ht="15" x14ac:dyDescent="0.25">
      <c r="B254" s="11"/>
      <c r="C254" s="11"/>
      <c r="D254" s="11"/>
      <c r="E254" s="11"/>
      <c r="F254" s="11"/>
      <c r="L254" s="11"/>
      <c r="P254" s="11"/>
      <c r="S254" s="11"/>
      <c r="T254" s="11"/>
      <c r="U254" s="11"/>
      <c r="X254" s="11"/>
    </row>
    <row r="255" spans="2:24" ht="15" x14ac:dyDescent="0.25">
      <c r="B255" s="11"/>
      <c r="C255" s="11"/>
      <c r="D255" s="11"/>
      <c r="E255" s="11"/>
      <c r="F255" s="11"/>
      <c r="L255" s="11"/>
      <c r="P255" s="11"/>
      <c r="S255" s="11"/>
      <c r="T255" s="11"/>
      <c r="U255" s="11"/>
      <c r="X255" s="11"/>
    </row>
    <row r="256" spans="2:24" ht="15" x14ac:dyDescent="0.25">
      <c r="B256" s="11"/>
      <c r="C256" s="11"/>
      <c r="D256" s="11"/>
      <c r="E256" s="11"/>
      <c r="F256" s="11"/>
      <c r="L256" s="11"/>
      <c r="P256" s="11"/>
      <c r="S256" s="11"/>
      <c r="T256" s="11"/>
      <c r="U256" s="11"/>
      <c r="X256" s="11"/>
    </row>
    <row r="257" spans="2:24" ht="15" x14ac:dyDescent="0.25">
      <c r="B257" s="11"/>
      <c r="C257" s="11"/>
      <c r="D257" s="11"/>
      <c r="E257" s="11"/>
      <c r="F257" s="11"/>
      <c r="L257" s="11"/>
      <c r="P257" s="11"/>
      <c r="S257" s="11"/>
      <c r="T257" s="11"/>
      <c r="U257" s="11"/>
      <c r="X257" s="11"/>
    </row>
    <row r="258" spans="2:24" ht="15" x14ac:dyDescent="0.25">
      <c r="B258" s="11"/>
      <c r="C258" s="11"/>
      <c r="D258" s="11"/>
      <c r="E258" s="11"/>
      <c r="F258" s="11"/>
      <c r="L258" s="11"/>
      <c r="P258" s="11"/>
      <c r="S258" s="11"/>
      <c r="T258" s="11"/>
      <c r="U258" s="11"/>
      <c r="X258" s="11"/>
    </row>
    <row r="259" spans="2:24" ht="15" x14ac:dyDescent="0.25">
      <c r="B259" s="11"/>
      <c r="C259" s="11"/>
      <c r="D259" s="11"/>
      <c r="E259" s="11"/>
      <c r="F259" s="11"/>
      <c r="L259" s="11"/>
      <c r="P259" s="11"/>
      <c r="S259" s="11"/>
      <c r="T259" s="11"/>
      <c r="U259" s="11"/>
      <c r="X259" s="11"/>
    </row>
    <row r="260" spans="2:24" ht="15" x14ac:dyDescent="0.25">
      <c r="B260" s="11"/>
      <c r="C260" s="11"/>
      <c r="D260" s="11"/>
      <c r="E260" s="11"/>
      <c r="F260" s="11"/>
      <c r="L260" s="11"/>
      <c r="P260" s="11"/>
      <c r="S260" s="11"/>
      <c r="T260" s="11"/>
      <c r="U260" s="11"/>
      <c r="X260" s="11"/>
    </row>
    <row r="261" spans="2:24" ht="15" x14ac:dyDescent="0.25">
      <c r="B261" s="11"/>
      <c r="C261" s="11"/>
      <c r="D261" s="11"/>
      <c r="E261" s="11"/>
      <c r="F261" s="11"/>
      <c r="L261" s="11"/>
      <c r="P261" s="11"/>
      <c r="S261" s="11"/>
      <c r="T261" s="11"/>
      <c r="U261" s="11"/>
      <c r="X261" s="11"/>
    </row>
    <row r="262" spans="2:24" ht="15" x14ac:dyDescent="0.25">
      <c r="B262" s="11"/>
      <c r="C262" s="11"/>
      <c r="D262" s="11"/>
      <c r="E262" s="11"/>
      <c r="F262" s="11"/>
      <c r="L262" s="11"/>
      <c r="P262" s="11"/>
      <c r="S262" s="11"/>
      <c r="T262" s="11"/>
      <c r="U262" s="11"/>
      <c r="X262" s="11"/>
    </row>
    <row r="263" spans="2:24" ht="15" x14ac:dyDescent="0.25">
      <c r="B263" s="11"/>
      <c r="C263" s="11"/>
      <c r="D263" s="11"/>
      <c r="E263" s="11"/>
      <c r="F263" s="11"/>
      <c r="L263" s="11"/>
      <c r="P263" s="11"/>
      <c r="S263" s="11"/>
      <c r="T263" s="11"/>
      <c r="U263" s="11"/>
      <c r="X263" s="11"/>
    </row>
    <row r="264" spans="2:24" ht="15" x14ac:dyDescent="0.25">
      <c r="B264" s="11"/>
      <c r="C264" s="11"/>
      <c r="D264" s="11"/>
      <c r="E264" s="11"/>
      <c r="F264" s="11"/>
      <c r="L264" s="11"/>
      <c r="P264" s="11"/>
      <c r="S264" s="11"/>
      <c r="T264" s="11"/>
      <c r="U264" s="11"/>
      <c r="X264" s="11"/>
    </row>
    <row r="265" spans="2:24" ht="15" x14ac:dyDescent="0.25">
      <c r="B265" s="11"/>
      <c r="C265" s="11"/>
      <c r="D265" s="11"/>
      <c r="E265" s="11"/>
      <c r="F265" s="11"/>
      <c r="L265" s="11"/>
      <c r="P265" s="11"/>
      <c r="S265" s="11"/>
      <c r="T265" s="11"/>
      <c r="U265" s="11"/>
      <c r="X265" s="11"/>
    </row>
    <row r="266" spans="2:24" ht="15" x14ac:dyDescent="0.25">
      <c r="B266" s="11"/>
      <c r="C266" s="11"/>
      <c r="D266" s="11"/>
      <c r="E266" s="11"/>
      <c r="F266" s="11"/>
      <c r="L266" s="11"/>
      <c r="P266" s="11"/>
      <c r="S266" s="11"/>
      <c r="T266" s="11"/>
      <c r="U266" s="11"/>
      <c r="X266" s="11"/>
    </row>
    <row r="267" spans="2:24" ht="15" x14ac:dyDescent="0.25">
      <c r="B267" s="11"/>
      <c r="C267" s="11"/>
      <c r="D267" s="11"/>
      <c r="E267" s="11"/>
      <c r="F267" s="11"/>
      <c r="L267" s="11"/>
      <c r="P267" s="11"/>
      <c r="S267" s="11"/>
      <c r="T267" s="11"/>
      <c r="U267" s="11"/>
      <c r="X267" s="11"/>
    </row>
    <row r="268" spans="2:24" ht="15" x14ac:dyDescent="0.25">
      <c r="B268" s="11"/>
      <c r="C268" s="11"/>
      <c r="D268" s="11"/>
      <c r="E268" s="11"/>
      <c r="F268" s="11"/>
      <c r="L268" s="11"/>
      <c r="P268" s="11"/>
      <c r="S268" s="11"/>
      <c r="T268" s="11"/>
      <c r="U268" s="11"/>
      <c r="X268" s="11"/>
    </row>
    <row r="269" spans="2:24" ht="15" x14ac:dyDescent="0.25">
      <c r="B269" s="11"/>
      <c r="C269" s="11"/>
      <c r="D269" s="11"/>
      <c r="E269" s="11"/>
      <c r="F269" s="11"/>
      <c r="L269" s="11"/>
      <c r="P269" s="11"/>
      <c r="S269" s="11"/>
      <c r="T269" s="11"/>
      <c r="U269" s="11"/>
      <c r="X269" s="11"/>
    </row>
    <row r="270" spans="2:24" ht="15" x14ac:dyDescent="0.25">
      <c r="B270" s="11"/>
      <c r="C270" s="11"/>
      <c r="D270" s="11"/>
      <c r="E270" s="11"/>
      <c r="F270" s="11"/>
      <c r="L270" s="11"/>
      <c r="P270" s="11"/>
      <c r="S270" s="11"/>
      <c r="T270" s="11"/>
      <c r="U270" s="11"/>
      <c r="X270" s="11"/>
    </row>
    <row r="271" spans="2:24" ht="15" x14ac:dyDescent="0.25">
      <c r="B271" s="11"/>
      <c r="C271" s="11"/>
      <c r="D271" s="11"/>
      <c r="E271" s="11"/>
      <c r="F271" s="11"/>
      <c r="L271" s="11"/>
      <c r="P271" s="11"/>
      <c r="S271" s="11"/>
      <c r="T271" s="11"/>
      <c r="U271" s="11"/>
      <c r="X271" s="11"/>
    </row>
    <row r="272" spans="2:24" ht="15" x14ac:dyDescent="0.25">
      <c r="B272" s="11"/>
      <c r="C272" s="11"/>
      <c r="D272" s="11"/>
      <c r="E272" s="11"/>
      <c r="F272" s="11"/>
      <c r="L272" s="11"/>
      <c r="P272" s="11"/>
      <c r="S272" s="11"/>
      <c r="T272" s="11"/>
      <c r="U272" s="11"/>
      <c r="X272" s="11"/>
    </row>
    <row r="273" spans="2:24" ht="15" x14ac:dyDescent="0.25">
      <c r="B273" s="11"/>
      <c r="C273" s="11"/>
      <c r="D273" s="11"/>
      <c r="E273" s="11"/>
      <c r="F273" s="11"/>
      <c r="L273" s="11"/>
      <c r="P273" s="11"/>
      <c r="S273" s="11"/>
      <c r="T273" s="11"/>
      <c r="U273" s="11"/>
      <c r="X273" s="11"/>
    </row>
    <row r="274" spans="2:24" ht="15" x14ac:dyDescent="0.25">
      <c r="B274" s="11"/>
      <c r="C274" s="11"/>
      <c r="D274" s="11"/>
      <c r="E274" s="11"/>
      <c r="F274" s="11"/>
      <c r="L274" s="11"/>
      <c r="P274" s="11"/>
      <c r="S274" s="11"/>
      <c r="T274" s="11"/>
      <c r="U274" s="11"/>
      <c r="X274" s="11"/>
    </row>
    <row r="275" spans="2:24" ht="15" x14ac:dyDescent="0.25">
      <c r="B275" s="11"/>
      <c r="C275" s="11"/>
      <c r="D275" s="11"/>
      <c r="E275" s="11"/>
      <c r="F275" s="11"/>
      <c r="L275" s="11"/>
      <c r="P275" s="11"/>
      <c r="S275" s="11"/>
      <c r="T275" s="11"/>
      <c r="U275" s="11"/>
      <c r="X275" s="11"/>
    </row>
    <row r="276" spans="2:24" ht="15" x14ac:dyDescent="0.25">
      <c r="B276" s="11"/>
      <c r="C276" s="11"/>
      <c r="D276" s="11"/>
      <c r="E276" s="11"/>
      <c r="F276" s="11"/>
      <c r="L276" s="11"/>
      <c r="P276" s="11"/>
      <c r="S276" s="11"/>
      <c r="T276" s="11"/>
      <c r="U276" s="11"/>
      <c r="X276" s="11"/>
    </row>
    <row r="277" spans="2:24" ht="15" x14ac:dyDescent="0.25">
      <c r="B277" s="11"/>
      <c r="C277" s="11"/>
      <c r="D277" s="11"/>
      <c r="E277" s="11"/>
      <c r="F277" s="11"/>
      <c r="L277" s="11"/>
      <c r="P277" s="11"/>
      <c r="S277" s="11"/>
      <c r="T277" s="11"/>
      <c r="U277" s="11"/>
      <c r="X277" s="11"/>
    </row>
    <row r="278" spans="2:24" ht="15" x14ac:dyDescent="0.25">
      <c r="B278" s="11"/>
      <c r="C278" s="11"/>
      <c r="D278" s="11"/>
      <c r="E278" s="11"/>
      <c r="F278" s="11"/>
      <c r="L278" s="11"/>
      <c r="P278" s="11"/>
      <c r="S278" s="11"/>
      <c r="T278" s="11"/>
      <c r="U278" s="11"/>
      <c r="X278" s="11"/>
    </row>
    <row r="279" spans="2:24" ht="15" x14ac:dyDescent="0.25">
      <c r="B279" s="11"/>
      <c r="C279" s="11"/>
      <c r="D279" s="11"/>
      <c r="E279" s="11"/>
      <c r="F279" s="11"/>
      <c r="L279" s="11"/>
      <c r="P279" s="11"/>
      <c r="S279" s="11"/>
      <c r="T279" s="11"/>
      <c r="U279" s="11"/>
      <c r="X279" s="11"/>
    </row>
    <row r="280" spans="2:24" ht="15" x14ac:dyDescent="0.25">
      <c r="B280" s="11"/>
      <c r="C280" s="11"/>
      <c r="D280" s="11"/>
      <c r="E280" s="11"/>
      <c r="F280" s="11"/>
      <c r="L280" s="11"/>
      <c r="P280" s="11"/>
      <c r="S280" s="11"/>
      <c r="T280" s="11"/>
      <c r="U280" s="11"/>
      <c r="X280" s="11"/>
    </row>
    <row r="281" spans="2:24" ht="15" x14ac:dyDescent="0.25">
      <c r="B281" s="11"/>
      <c r="C281" s="11"/>
      <c r="D281" s="11"/>
      <c r="E281" s="11"/>
      <c r="F281" s="11"/>
      <c r="L281" s="11"/>
      <c r="P281" s="11"/>
      <c r="S281" s="11"/>
      <c r="T281" s="11"/>
      <c r="U281" s="11"/>
      <c r="X281" s="11"/>
    </row>
    <row r="282" spans="2:24" ht="15" x14ac:dyDescent="0.25">
      <c r="B282" s="11"/>
      <c r="C282" s="11"/>
      <c r="D282" s="11"/>
      <c r="E282" s="11"/>
      <c r="F282" s="11"/>
      <c r="L282" s="11"/>
      <c r="P282" s="11"/>
      <c r="S282" s="11"/>
      <c r="T282" s="11"/>
      <c r="U282" s="11"/>
      <c r="X282" s="11"/>
    </row>
    <row r="283" spans="2:24" ht="15" x14ac:dyDescent="0.25">
      <c r="B283" s="11"/>
      <c r="C283" s="11"/>
      <c r="D283" s="11"/>
      <c r="E283" s="11"/>
      <c r="F283" s="11"/>
      <c r="L283" s="11"/>
      <c r="P283" s="11"/>
      <c r="S283" s="11"/>
      <c r="T283" s="11"/>
      <c r="U283" s="11"/>
      <c r="X283" s="11"/>
    </row>
    <row r="284" spans="2:24" ht="15" x14ac:dyDescent="0.25">
      <c r="B284" s="11"/>
      <c r="C284" s="11"/>
      <c r="D284" s="11"/>
      <c r="E284" s="11"/>
      <c r="F284" s="11"/>
      <c r="L284" s="11"/>
      <c r="P284" s="11"/>
      <c r="S284" s="11"/>
      <c r="T284" s="11"/>
      <c r="U284" s="11"/>
      <c r="X284" s="11"/>
    </row>
    <row r="285" spans="2:24" ht="15" x14ac:dyDescent="0.25">
      <c r="B285" s="11"/>
      <c r="C285" s="11"/>
      <c r="D285" s="11"/>
      <c r="E285" s="11"/>
      <c r="F285" s="11"/>
      <c r="L285" s="11"/>
      <c r="P285" s="11"/>
      <c r="S285" s="11"/>
      <c r="T285" s="11"/>
      <c r="U285" s="11"/>
      <c r="X285" s="11"/>
    </row>
    <row r="286" spans="2:24" ht="15" x14ac:dyDescent="0.25">
      <c r="B286" s="11"/>
      <c r="C286" s="11"/>
      <c r="D286" s="11"/>
      <c r="E286" s="11"/>
      <c r="F286" s="11"/>
      <c r="L286" s="11"/>
      <c r="P286" s="11"/>
      <c r="S286" s="11"/>
      <c r="T286" s="11"/>
      <c r="U286" s="11"/>
      <c r="X286" s="11"/>
    </row>
    <row r="287" spans="2:24" ht="15" x14ac:dyDescent="0.25">
      <c r="B287" s="11"/>
      <c r="C287" s="11"/>
      <c r="D287" s="11"/>
      <c r="E287" s="11"/>
      <c r="F287" s="11"/>
      <c r="L287" s="11"/>
      <c r="P287" s="11"/>
      <c r="S287" s="11"/>
      <c r="T287" s="11"/>
      <c r="U287" s="11"/>
      <c r="X287" s="11"/>
    </row>
    <row r="288" spans="2:24" ht="15" x14ac:dyDescent="0.25">
      <c r="B288" s="11"/>
      <c r="C288" s="11"/>
      <c r="D288" s="11"/>
      <c r="E288" s="11"/>
      <c r="F288" s="11"/>
      <c r="L288" s="11"/>
      <c r="P288" s="11"/>
      <c r="S288" s="11"/>
      <c r="T288" s="11"/>
      <c r="U288" s="11"/>
      <c r="X288" s="11"/>
    </row>
    <row r="289" spans="2:24" ht="15" x14ac:dyDescent="0.25">
      <c r="B289" s="11"/>
      <c r="C289" s="11"/>
      <c r="D289" s="11"/>
      <c r="E289" s="11"/>
      <c r="F289" s="11"/>
      <c r="L289" s="11"/>
      <c r="P289" s="11"/>
      <c r="S289" s="11"/>
      <c r="T289" s="11"/>
      <c r="U289" s="11"/>
      <c r="X289" s="11"/>
    </row>
    <row r="290" spans="2:24" ht="15" x14ac:dyDescent="0.25">
      <c r="B290" s="11"/>
      <c r="C290" s="11"/>
      <c r="D290" s="11"/>
      <c r="E290" s="11"/>
      <c r="F290" s="11"/>
      <c r="L290" s="11"/>
      <c r="P290" s="11"/>
      <c r="S290" s="11"/>
      <c r="T290" s="11"/>
      <c r="U290" s="11"/>
      <c r="X290" s="11"/>
    </row>
    <row r="291" spans="2:24" ht="15" x14ac:dyDescent="0.25">
      <c r="B291" s="11"/>
      <c r="C291" s="11"/>
      <c r="D291" s="11"/>
      <c r="E291" s="11"/>
      <c r="F291" s="11"/>
      <c r="L291" s="11"/>
      <c r="P291" s="11"/>
      <c r="S291" s="11"/>
      <c r="T291" s="11"/>
      <c r="U291" s="11"/>
      <c r="X291" s="11"/>
    </row>
    <row r="292" spans="2:24" ht="15" x14ac:dyDescent="0.25">
      <c r="B292" s="11"/>
      <c r="C292" s="11"/>
      <c r="D292" s="11"/>
      <c r="E292" s="11"/>
      <c r="F292" s="11"/>
      <c r="L292" s="11"/>
      <c r="P292" s="11"/>
      <c r="S292" s="11"/>
      <c r="T292" s="11"/>
      <c r="U292" s="11"/>
      <c r="X292" s="11"/>
    </row>
    <row r="293" spans="2:24" ht="15" x14ac:dyDescent="0.25">
      <c r="B293" s="11"/>
      <c r="C293" s="11"/>
      <c r="D293" s="11"/>
      <c r="E293" s="11"/>
      <c r="F293" s="11"/>
      <c r="L293" s="11"/>
      <c r="P293" s="11"/>
      <c r="S293" s="11"/>
      <c r="T293" s="11"/>
      <c r="U293" s="11"/>
      <c r="X293" s="11"/>
    </row>
    <row r="294" spans="2:24" ht="15" x14ac:dyDescent="0.25">
      <c r="B294" s="11"/>
      <c r="C294" s="11"/>
      <c r="D294" s="11"/>
      <c r="E294" s="11"/>
      <c r="F294" s="11"/>
      <c r="L294" s="11"/>
      <c r="P294" s="11"/>
      <c r="S294" s="11"/>
      <c r="T294" s="11"/>
      <c r="U294" s="11"/>
      <c r="X294" s="11"/>
    </row>
    <row r="295" spans="2:24" ht="15" x14ac:dyDescent="0.25">
      <c r="B295" s="11"/>
      <c r="C295" s="11"/>
      <c r="D295" s="11"/>
      <c r="E295" s="11"/>
      <c r="F295" s="11"/>
      <c r="L295" s="11"/>
      <c r="P295" s="11"/>
      <c r="S295" s="11"/>
      <c r="T295" s="11"/>
      <c r="U295" s="11"/>
      <c r="X295" s="11"/>
    </row>
    <row r="296" spans="2:24" ht="15" x14ac:dyDescent="0.25">
      <c r="B296" s="11"/>
      <c r="C296" s="11"/>
      <c r="D296" s="11"/>
      <c r="E296" s="11"/>
      <c r="F296" s="11"/>
      <c r="L296" s="11"/>
      <c r="P296" s="11"/>
      <c r="S296" s="11"/>
      <c r="T296" s="11"/>
      <c r="U296" s="11"/>
      <c r="X296" s="11"/>
    </row>
    <row r="297" spans="2:24" ht="15" x14ac:dyDescent="0.25">
      <c r="B297" s="11"/>
      <c r="C297" s="11"/>
      <c r="D297" s="11"/>
      <c r="E297" s="11"/>
      <c r="F297" s="11"/>
      <c r="L297" s="11"/>
      <c r="P297" s="11"/>
      <c r="S297" s="11"/>
      <c r="T297" s="11"/>
      <c r="U297" s="11"/>
      <c r="X297" s="11"/>
    </row>
    <row r="298" spans="2:24" ht="15" x14ac:dyDescent="0.25">
      <c r="B298" s="11"/>
      <c r="C298" s="11"/>
      <c r="D298" s="11"/>
      <c r="E298" s="11"/>
      <c r="F298" s="11"/>
      <c r="L298" s="11"/>
      <c r="P298" s="11"/>
      <c r="S298" s="11"/>
      <c r="T298" s="11"/>
      <c r="U298" s="11"/>
      <c r="X298" s="11"/>
    </row>
    <row r="299" spans="2:24" ht="15" x14ac:dyDescent="0.25">
      <c r="B299" s="11"/>
      <c r="C299" s="11"/>
      <c r="D299" s="11"/>
      <c r="E299" s="11"/>
      <c r="F299" s="11"/>
      <c r="L299" s="11"/>
      <c r="P299" s="11"/>
      <c r="S299" s="11"/>
      <c r="T299" s="11"/>
      <c r="U299" s="11"/>
      <c r="X299" s="11"/>
    </row>
    <row r="300" spans="2:24" ht="15" x14ac:dyDescent="0.25">
      <c r="B300" s="11"/>
      <c r="C300" s="11"/>
      <c r="D300" s="11"/>
      <c r="E300" s="11"/>
      <c r="F300" s="11"/>
      <c r="L300" s="11"/>
      <c r="P300" s="11"/>
      <c r="S300" s="11"/>
      <c r="T300" s="11"/>
      <c r="U300" s="11"/>
      <c r="X300" s="11"/>
    </row>
    <row r="301" spans="2:24" ht="15" x14ac:dyDescent="0.25">
      <c r="B301" s="11"/>
      <c r="C301" s="11"/>
      <c r="D301" s="11"/>
      <c r="E301" s="11"/>
      <c r="F301" s="11"/>
      <c r="L301" s="11"/>
      <c r="P301" s="11"/>
      <c r="S301" s="11"/>
      <c r="T301" s="11"/>
      <c r="U301" s="11"/>
      <c r="X301" s="11"/>
    </row>
    <row r="302" spans="2:24" ht="15" x14ac:dyDescent="0.25">
      <c r="B302" s="11"/>
      <c r="C302" s="11"/>
      <c r="D302" s="11"/>
      <c r="E302" s="11"/>
      <c r="F302" s="11"/>
      <c r="L302" s="11"/>
      <c r="P302" s="11"/>
      <c r="S302" s="11"/>
      <c r="T302" s="11"/>
      <c r="U302" s="11"/>
      <c r="X302" s="11"/>
    </row>
    <row r="303" spans="2:24" ht="15" x14ac:dyDescent="0.25">
      <c r="B303" s="11"/>
      <c r="C303" s="11"/>
      <c r="D303" s="11"/>
      <c r="E303" s="11"/>
      <c r="F303" s="11"/>
      <c r="L303" s="11"/>
      <c r="P303" s="11"/>
      <c r="S303" s="11"/>
      <c r="T303" s="11"/>
      <c r="U303" s="11"/>
      <c r="X303" s="11"/>
    </row>
    <row r="304" spans="2:24" ht="15" x14ac:dyDescent="0.25">
      <c r="B304" s="11"/>
      <c r="C304" s="11"/>
      <c r="D304" s="11"/>
      <c r="E304" s="11"/>
      <c r="F304" s="11"/>
      <c r="L304" s="11"/>
      <c r="P304" s="11"/>
      <c r="S304" s="11"/>
      <c r="T304" s="11"/>
      <c r="U304" s="11"/>
      <c r="X304" s="11"/>
    </row>
    <row r="305" spans="2:24" ht="15" x14ac:dyDescent="0.25">
      <c r="B305" s="11"/>
      <c r="C305" s="11"/>
      <c r="D305" s="11"/>
      <c r="E305" s="11"/>
      <c r="F305" s="11"/>
      <c r="L305" s="11"/>
      <c r="P305" s="11"/>
      <c r="S305" s="11"/>
      <c r="T305" s="11"/>
      <c r="U305" s="11"/>
      <c r="X305" s="11"/>
    </row>
    <row r="306" spans="2:24" ht="15" x14ac:dyDescent="0.25">
      <c r="B306" s="11"/>
      <c r="C306" s="11"/>
      <c r="D306" s="11"/>
      <c r="E306" s="11"/>
      <c r="F306" s="11"/>
      <c r="L306" s="11"/>
      <c r="P306" s="11"/>
      <c r="S306" s="11"/>
      <c r="T306" s="11"/>
      <c r="U306" s="11"/>
      <c r="X306" s="11"/>
    </row>
    <row r="307" spans="2:24" ht="15" x14ac:dyDescent="0.25">
      <c r="B307" s="11"/>
      <c r="C307" s="11"/>
      <c r="D307" s="11"/>
      <c r="E307" s="11"/>
      <c r="F307" s="11"/>
      <c r="L307" s="11"/>
      <c r="P307" s="11"/>
      <c r="S307" s="11"/>
      <c r="T307" s="11"/>
      <c r="U307" s="11"/>
      <c r="X307" s="11"/>
    </row>
    <row r="308" spans="2:24" ht="15" x14ac:dyDescent="0.25">
      <c r="B308" s="11"/>
      <c r="C308" s="11"/>
      <c r="D308" s="11"/>
      <c r="E308" s="11"/>
      <c r="F308" s="11"/>
      <c r="L308" s="11"/>
      <c r="P308" s="11"/>
      <c r="S308" s="11"/>
      <c r="T308" s="11"/>
      <c r="U308" s="11"/>
      <c r="X308" s="11"/>
    </row>
    <row r="309" spans="2:24" ht="15" x14ac:dyDescent="0.25">
      <c r="B309" s="11"/>
      <c r="C309" s="11"/>
      <c r="D309" s="11"/>
      <c r="E309" s="11"/>
      <c r="F309" s="11"/>
      <c r="L309" s="11"/>
      <c r="P309" s="11"/>
      <c r="S309" s="11"/>
      <c r="T309" s="11"/>
      <c r="U309" s="11"/>
      <c r="X309" s="11"/>
    </row>
    <row r="310" spans="2:24" ht="15" x14ac:dyDescent="0.25">
      <c r="B310" s="11"/>
      <c r="C310" s="11"/>
      <c r="D310" s="11"/>
      <c r="E310" s="11"/>
      <c r="F310" s="11"/>
      <c r="L310" s="11"/>
      <c r="P310" s="11"/>
      <c r="S310" s="11"/>
      <c r="T310" s="11"/>
      <c r="U310" s="11"/>
      <c r="X310" s="11"/>
    </row>
    <row r="311" spans="2:24" ht="15" x14ac:dyDescent="0.25">
      <c r="B311" s="11"/>
      <c r="C311" s="11"/>
      <c r="D311" s="11"/>
      <c r="E311" s="11"/>
      <c r="F311" s="11"/>
      <c r="L311" s="11"/>
      <c r="P311" s="11"/>
      <c r="S311" s="11"/>
      <c r="T311" s="11"/>
      <c r="U311" s="11"/>
      <c r="X311" s="11"/>
    </row>
    <row r="312" spans="2:24" ht="15" x14ac:dyDescent="0.25">
      <c r="B312" s="11"/>
      <c r="C312" s="11"/>
      <c r="D312" s="11"/>
      <c r="E312" s="11"/>
      <c r="F312" s="11"/>
      <c r="L312" s="11"/>
      <c r="P312" s="11"/>
      <c r="S312" s="11"/>
      <c r="T312" s="11"/>
      <c r="U312" s="11"/>
      <c r="X312" s="11"/>
    </row>
    <row r="313" spans="2:24" ht="15" x14ac:dyDescent="0.25">
      <c r="B313" s="11"/>
      <c r="C313" s="11"/>
      <c r="D313" s="11"/>
      <c r="E313" s="11"/>
      <c r="F313" s="11"/>
      <c r="L313" s="11"/>
      <c r="P313" s="11"/>
      <c r="S313" s="11"/>
      <c r="T313" s="11"/>
      <c r="U313" s="11"/>
      <c r="X313" s="11"/>
    </row>
    <row r="314" spans="2:24" ht="15" x14ac:dyDescent="0.25">
      <c r="B314" s="11"/>
      <c r="C314" s="11"/>
      <c r="D314" s="11"/>
      <c r="E314" s="11"/>
      <c r="F314" s="11"/>
      <c r="L314" s="11"/>
      <c r="P314" s="11"/>
      <c r="S314" s="11"/>
      <c r="T314" s="11"/>
      <c r="U314" s="11"/>
      <c r="X314" s="11"/>
    </row>
    <row r="315" spans="2:24" ht="15" x14ac:dyDescent="0.25">
      <c r="B315" s="11"/>
      <c r="C315" s="11"/>
      <c r="D315" s="11"/>
      <c r="E315" s="11"/>
      <c r="F315" s="11"/>
      <c r="L315" s="11"/>
      <c r="P315" s="11"/>
      <c r="S315" s="11"/>
      <c r="T315" s="11"/>
      <c r="U315" s="11"/>
      <c r="X315" s="11"/>
    </row>
    <row r="316" spans="2:24" ht="15" x14ac:dyDescent="0.25">
      <c r="B316" s="11"/>
      <c r="C316" s="11"/>
      <c r="D316" s="11"/>
      <c r="E316" s="11"/>
      <c r="F316" s="11"/>
      <c r="L316" s="11"/>
      <c r="P316" s="11"/>
      <c r="S316" s="11"/>
      <c r="T316" s="11"/>
      <c r="U316" s="11"/>
      <c r="X316" s="11"/>
    </row>
    <row r="317" spans="2:24" ht="15" x14ac:dyDescent="0.25">
      <c r="B317" s="11"/>
      <c r="C317" s="11"/>
      <c r="D317" s="11"/>
      <c r="E317" s="11"/>
      <c r="F317" s="11"/>
      <c r="L317" s="11"/>
      <c r="P317" s="11"/>
      <c r="S317" s="11"/>
      <c r="T317" s="11"/>
      <c r="U317" s="11"/>
      <c r="X317" s="11"/>
    </row>
    <row r="318" spans="2:24" ht="15" x14ac:dyDescent="0.25">
      <c r="B318" s="11"/>
      <c r="C318" s="11"/>
      <c r="D318" s="11"/>
      <c r="E318" s="11"/>
      <c r="F318" s="11"/>
      <c r="L318" s="11"/>
      <c r="P318" s="11"/>
      <c r="S318" s="11"/>
      <c r="T318" s="11"/>
      <c r="U318" s="11"/>
      <c r="X318" s="11"/>
    </row>
    <row r="319" spans="2:24" ht="15" x14ac:dyDescent="0.25">
      <c r="B319" s="11"/>
      <c r="C319" s="11"/>
      <c r="D319" s="11"/>
      <c r="E319" s="11"/>
      <c r="F319" s="11"/>
      <c r="L319" s="11"/>
      <c r="P319" s="11"/>
      <c r="S319" s="11"/>
      <c r="T319" s="11"/>
      <c r="U319" s="11"/>
      <c r="X319" s="11"/>
    </row>
    <row r="320" spans="2:24" ht="15" x14ac:dyDescent="0.25">
      <c r="B320" s="11"/>
      <c r="C320" s="11"/>
      <c r="D320" s="11"/>
      <c r="E320" s="11"/>
      <c r="F320" s="11"/>
      <c r="L320" s="11"/>
      <c r="P320" s="11"/>
      <c r="S320" s="11"/>
      <c r="T320" s="11"/>
      <c r="U320" s="11"/>
      <c r="X320" s="11"/>
    </row>
    <row r="321" spans="2:24" ht="15" x14ac:dyDescent="0.25">
      <c r="B321" s="11"/>
      <c r="C321" s="11"/>
      <c r="D321" s="11"/>
      <c r="E321" s="11"/>
      <c r="F321" s="11"/>
      <c r="L321" s="11"/>
      <c r="P321" s="11"/>
      <c r="S321" s="11"/>
      <c r="T321" s="11"/>
      <c r="U321" s="11"/>
      <c r="X321" s="11"/>
    </row>
    <row r="322" spans="2:24" ht="15" x14ac:dyDescent="0.25">
      <c r="B322" s="11"/>
      <c r="C322" s="11"/>
      <c r="D322" s="11"/>
      <c r="E322" s="11"/>
      <c r="F322" s="11"/>
      <c r="L322" s="11"/>
      <c r="P322" s="11"/>
      <c r="S322" s="11"/>
      <c r="T322" s="11"/>
      <c r="U322" s="11"/>
      <c r="X322" s="11"/>
    </row>
    <row r="323" spans="2:24" ht="15" x14ac:dyDescent="0.25">
      <c r="B323" s="11"/>
      <c r="C323" s="11"/>
      <c r="D323" s="11"/>
      <c r="E323" s="11"/>
      <c r="F323" s="11"/>
      <c r="L323" s="11"/>
      <c r="P323" s="11"/>
      <c r="S323" s="11"/>
      <c r="T323" s="11"/>
      <c r="U323" s="11"/>
      <c r="X323" s="11"/>
    </row>
    <row r="324" spans="2:24" ht="15" x14ac:dyDescent="0.25">
      <c r="B324" s="11"/>
      <c r="C324" s="11"/>
      <c r="D324" s="11"/>
      <c r="E324" s="11"/>
      <c r="F324" s="11"/>
      <c r="L324" s="11"/>
      <c r="P324" s="11"/>
      <c r="S324" s="11"/>
      <c r="T324" s="11"/>
      <c r="U324" s="11"/>
      <c r="X324" s="11"/>
    </row>
    <row r="325" spans="2:24" ht="15" x14ac:dyDescent="0.25">
      <c r="B325" s="11"/>
      <c r="C325" s="11"/>
      <c r="D325" s="11"/>
      <c r="E325" s="11"/>
      <c r="F325" s="11"/>
      <c r="L325" s="11"/>
      <c r="P325" s="11"/>
      <c r="S325" s="11"/>
      <c r="T325" s="11"/>
      <c r="U325" s="11"/>
      <c r="X325" s="11"/>
    </row>
    <row r="326" spans="2:24" ht="15" x14ac:dyDescent="0.25">
      <c r="B326" s="11"/>
      <c r="C326" s="11"/>
      <c r="D326" s="11"/>
      <c r="E326" s="11"/>
      <c r="F326" s="11"/>
      <c r="L326" s="11"/>
      <c r="P326" s="11"/>
      <c r="S326" s="11"/>
      <c r="T326" s="11"/>
      <c r="U326" s="11"/>
      <c r="X326" s="11"/>
    </row>
    <row r="327" spans="2:24" ht="15" x14ac:dyDescent="0.25">
      <c r="B327" s="11"/>
      <c r="C327" s="11"/>
      <c r="D327" s="11"/>
      <c r="E327" s="11"/>
      <c r="F327" s="11"/>
      <c r="L327" s="11"/>
      <c r="P327" s="11"/>
      <c r="S327" s="11"/>
      <c r="T327" s="11"/>
      <c r="U327" s="11"/>
      <c r="X327" s="11"/>
    </row>
    <row r="328" spans="2:24" ht="15" x14ac:dyDescent="0.25">
      <c r="B328" s="11"/>
      <c r="C328" s="11"/>
      <c r="D328" s="11"/>
      <c r="E328" s="11"/>
      <c r="F328" s="11"/>
      <c r="L328" s="11"/>
      <c r="P328" s="11"/>
      <c r="S328" s="11"/>
      <c r="T328" s="11"/>
      <c r="U328" s="11"/>
      <c r="X328" s="11"/>
    </row>
    <row r="329" spans="2:24" ht="15" x14ac:dyDescent="0.25">
      <c r="B329" s="11"/>
      <c r="C329" s="11"/>
      <c r="D329" s="11"/>
      <c r="E329" s="11"/>
      <c r="F329" s="11"/>
      <c r="L329" s="11"/>
      <c r="P329" s="11"/>
      <c r="S329" s="11"/>
      <c r="T329" s="11"/>
      <c r="U329" s="11"/>
      <c r="X329" s="11"/>
    </row>
    <row r="330" spans="2:24" ht="15" x14ac:dyDescent="0.25">
      <c r="B330" s="11"/>
      <c r="C330" s="11"/>
      <c r="D330" s="11"/>
      <c r="E330" s="11"/>
      <c r="F330" s="11"/>
      <c r="L330" s="11"/>
      <c r="P330" s="11"/>
      <c r="S330" s="11"/>
      <c r="T330" s="11"/>
      <c r="U330" s="11"/>
      <c r="X330" s="11"/>
    </row>
    <row r="331" spans="2:24" ht="15" x14ac:dyDescent="0.25">
      <c r="B331" s="11"/>
      <c r="C331" s="11"/>
      <c r="D331" s="11"/>
      <c r="E331" s="11"/>
      <c r="F331" s="11"/>
      <c r="L331" s="11"/>
      <c r="P331" s="11"/>
      <c r="S331" s="11"/>
      <c r="T331" s="11"/>
      <c r="U331" s="11"/>
      <c r="X331" s="11"/>
    </row>
    <row r="332" spans="2:24" ht="15" x14ac:dyDescent="0.25">
      <c r="B332" s="11"/>
      <c r="C332" s="11"/>
      <c r="D332" s="11"/>
      <c r="E332" s="11"/>
      <c r="F332" s="11"/>
      <c r="L332" s="11"/>
      <c r="P332" s="11"/>
      <c r="S332" s="11"/>
      <c r="T332" s="11"/>
      <c r="U332" s="11"/>
      <c r="X332" s="11"/>
    </row>
    <row r="333" spans="2:24" ht="15" x14ac:dyDescent="0.25">
      <c r="B333" s="11"/>
      <c r="C333" s="11"/>
      <c r="D333" s="11"/>
      <c r="E333" s="11"/>
      <c r="F333" s="11"/>
      <c r="L333" s="11"/>
      <c r="P333" s="11"/>
      <c r="S333" s="11"/>
      <c r="T333" s="11"/>
      <c r="U333" s="11"/>
      <c r="X333" s="11"/>
    </row>
    <row r="334" spans="2:24" ht="15" x14ac:dyDescent="0.25">
      <c r="B334" s="11"/>
      <c r="C334" s="11"/>
      <c r="D334" s="11"/>
      <c r="E334" s="11"/>
      <c r="F334" s="11"/>
      <c r="L334" s="11"/>
      <c r="P334" s="11"/>
      <c r="S334" s="11"/>
      <c r="T334" s="11"/>
      <c r="U334" s="11"/>
      <c r="X334" s="11"/>
    </row>
    <row r="335" spans="2:24" ht="15" x14ac:dyDescent="0.25">
      <c r="B335" s="11"/>
      <c r="C335" s="11"/>
      <c r="D335" s="11"/>
      <c r="E335" s="11"/>
      <c r="F335" s="11"/>
      <c r="L335" s="11"/>
      <c r="P335" s="11"/>
      <c r="S335" s="11"/>
      <c r="T335" s="11"/>
      <c r="U335" s="11"/>
      <c r="X335" s="11"/>
    </row>
    <row r="336" spans="2:24" ht="15" x14ac:dyDescent="0.25">
      <c r="B336" s="11"/>
      <c r="C336" s="11"/>
      <c r="D336" s="11"/>
      <c r="E336" s="11"/>
      <c r="F336" s="11"/>
      <c r="L336" s="11"/>
      <c r="P336" s="11"/>
      <c r="S336" s="11"/>
      <c r="T336" s="11"/>
      <c r="U336" s="11"/>
      <c r="X336" s="11"/>
    </row>
    <row r="337" spans="2:24" ht="15" x14ac:dyDescent="0.25">
      <c r="B337" s="11"/>
      <c r="C337" s="11"/>
      <c r="D337" s="11"/>
      <c r="E337" s="11"/>
      <c r="F337" s="11"/>
      <c r="L337" s="11"/>
      <c r="P337" s="11"/>
      <c r="S337" s="11"/>
      <c r="T337" s="11"/>
      <c r="U337" s="11"/>
      <c r="X337" s="11"/>
    </row>
    <row r="338" spans="2:24" ht="15" x14ac:dyDescent="0.25">
      <c r="B338" s="11"/>
      <c r="C338" s="11"/>
      <c r="D338" s="11"/>
      <c r="E338" s="11"/>
      <c r="F338" s="11"/>
      <c r="L338" s="11"/>
      <c r="P338" s="11"/>
      <c r="S338" s="11"/>
      <c r="T338" s="11"/>
      <c r="U338" s="11"/>
      <c r="X338" s="11"/>
    </row>
    <row r="339" spans="2:24" ht="15" x14ac:dyDescent="0.25">
      <c r="B339" s="11"/>
      <c r="C339" s="11"/>
      <c r="D339" s="11"/>
      <c r="E339" s="11"/>
      <c r="F339" s="11"/>
      <c r="L339" s="11"/>
      <c r="P339" s="11"/>
      <c r="S339" s="11"/>
      <c r="T339" s="11"/>
      <c r="U339" s="11"/>
      <c r="X339" s="11"/>
    </row>
    <row r="340" spans="2:24" ht="15" x14ac:dyDescent="0.25">
      <c r="B340" s="11"/>
      <c r="C340" s="11"/>
      <c r="D340" s="11"/>
      <c r="E340" s="11"/>
      <c r="F340" s="11"/>
      <c r="L340" s="11"/>
      <c r="P340" s="11"/>
      <c r="S340" s="11"/>
      <c r="T340" s="11"/>
      <c r="U340" s="11"/>
      <c r="X340" s="11"/>
    </row>
    <row r="341" spans="2:24" ht="15" x14ac:dyDescent="0.25">
      <c r="B341" s="11"/>
      <c r="C341" s="11"/>
      <c r="D341" s="11"/>
      <c r="E341" s="11"/>
      <c r="F341" s="11"/>
      <c r="L341" s="11"/>
      <c r="P341" s="11"/>
      <c r="S341" s="11"/>
      <c r="T341" s="11"/>
      <c r="U341" s="11"/>
      <c r="X341" s="11"/>
    </row>
    <row r="342" spans="2:24" ht="15" x14ac:dyDescent="0.25">
      <c r="B342" s="11"/>
      <c r="C342" s="11"/>
      <c r="D342" s="11"/>
      <c r="E342" s="11"/>
      <c r="F342" s="11"/>
      <c r="L342" s="11"/>
      <c r="P342" s="11"/>
      <c r="S342" s="11"/>
      <c r="T342" s="11"/>
      <c r="U342" s="11"/>
      <c r="X342" s="11"/>
    </row>
    <row r="343" spans="2:24" ht="15" x14ac:dyDescent="0.25">
      <c r="B343" s="11"/>
      <c r="C343" s="11"/>
      <c r="D343" s="11"/>
      <c r="E343" s="11"/>
      <c r="F343" s="11"/>
      <c r="L343" s="11"/>
      <c r="P343" s="11"/>
      <c r="S343" s="11"/>
      <c r="T343" s="11"/>
      <c r="U343" s="11"/>
      <c r="X343" s="11"/>
    </row>
    <row r="344" spans="2:24" ht="15" x14ac:dyDescent="0.25">
      <c r="B344" s="11"/>
      <c r="C344" s="11"/>
      <c r="D344" s="11"/>
      <c r="E344" s="11"/>
      <c r="F344" s="11"/>
      <c r="L344" s="11"/>
      <c r="P344" s="11"/>
      <c r="S344" s="11"/>
      <c r="T344" s="11"/>
      <c r="U344" s="11"/>
      <c r="X344" s="11"/>
    </row>
    <row r="345" spans="2:24" ht="15" x14ac:dyDescent="0.25">
      <c r="B345" s="11"/>
      <c r="C345" s="11"/>
      <c r="D345" s="11"/>
      <c r="E345" s="11"/>
      <c r="F345" s="11"/>
      <c r="L345" s="11"/>
      <c r="P345" s="11"/>
      <c r="S345" s="11"/>
      <c r="T345" s="11"/>
      <c r="U345" s="11"/>
      <c r="X345" s="11"/>
    </row>
    <row r="346" spans="2:24" ht="15" x14ac:dyDescent="0.25">
      <c r="B346" s="11"/>
      <c r="C346" s="11"/>
      <c r="D346" s="11"/>
      <c r="E346" s="11"/>
      <c r="F346" s="11"/>
      <c r="L346" s="11"/>
      <c r="P346" s="11"/>
      <c r="S346" s="11"/>
      <c r="T346" s="11"/>
      <c r="U346" s="11"/>
      <c r="X346" s="11"/>
    </row>
    <row r="347" spans="2:24" ht="15" x14ac:dyDescent="0.25">
      <c r="B347" s="11"/>
      <c r="C347" s="11"/>
      <c r="D347" s="11"/>
      <c r="E347" s="11"/>
      <c r="F347" s="11"/>
      <c r="L347" s="11"/>
      <c r="P347" s="11"/>
      <c r="S347" s="11"/>
      <c r="T347" s="11"/>
      <c r="U347" s="11"/>
      <c r="X347" s="11"/>
    </row>
    <row r="348" spans="2:24" ht="15" x14ac:dyDescent="0.25">
      <c r="B348" s="11"/>
      <c r="C348" s="11"/>
      <c r="D348" s="11"/>
      <c r="E348" s="11"/>
      <c r="F348" s="11"/>
      <c r="L348" s="11"/>
      <c r="P348" s="11"/>
      <c r="S348" s="11"/>
      <c r="T348" s="11"/>
      <c r="U348" s="11"/>
      <c r="X348" s="11"/>
    </row>
    <row r="349" spans="2:24" ht="15" x14ac:dyDescent="0.25">
      <c r="B349" s="11"/>
      <c r="C349" s="11"/>
      <c r="D349" s="11"/>
      <c r="E349" s="11"/>
      <c r="F349" s="11"/>
      <c r="L349" s="11"/>
      <c r="P349" s="11"/>
      <c r="S349" s="11"/>
      <c r="T349" s="11"/>
      <c r="U349" s="11"/>
      <c r="X349" s="11"/>
    </row>
    <row r="350" spans="2:24" ht="15" x14ac:dyDescent="0.25">
      <c r="B350" s="11"/>
      <c r="C350" s="11"/>
      <c r="D350" s="11"/>
      <c r="E350" s="11"/>
      <c r="F350" s="11"/>
      <c r="L350" s="11"/>
      <c r="P350" s="11"/>
      <c r="S350" s="11"/>
      <c r="T350" s="11"/>
      <c r="U350" s="11"/>
      <c r="X350" s="11"/>
    </row>
    <row r="351" spans="2:24" ht="15" x14ac:dyDescent="0.25">
      <c r="B351" s="11"/>
      <c r="C351" s="11"/>
      <c r="D351" s="11"/>
      <c r="E351" s="11"/>
      <c r="F351" s="11"/>
      <c r="L351" s="11"/>
      <c r="P351" s="11"/>
      <c r="S351" s="11"/>
      <c r="T351" s="11"/>
      <c r="U351" s="11"/>
      <c r="X351" s="11"/>
    </row>
    <row r="352" spans="2:24" ht="15" x14ac:dyDescent="0.25">
      <c r="B352" s="11"/>
      <c r="C352" s="11"/>
      <c r="D352" s="11"/>
      <c r="E352" s="11"/>
      <c r="F352" s="11"/>
      <c r="L352" s="11"/>
      <c r="P352" s="11"/>
      <c r="S352" s="11"/>
      <c r="T352" s="11"/>
      <c r="U352" s="11"/>
      <c r="X352" s="11"/>
    </row>
    <row r="353" spans="2:24" ht="15" x14ac:dyDescent="0.25">
      <c r="B353" s="11"/>
      <c r="C353" s="11"/>
      <c r="D353" s="11"/>
      <c r="E353" s="11"/>
      <c r="F353" s="11"/>
      <c r="L353" s="11"/>
      <c r="P353" s="11"/>
      <c r="S353" s="11"/>
      <c r="T353" s="11"/>
      <c r="U353" s="11"/>
      <c r="X353" s="11"/>
    </row>
    <row r="354" spans="2:24" ht="15" x14ac:dyDescent="0.25">
      <c r="B354" s="11"/>
      <c r="C354" s="11"/>
      <c r="D354" s="11"/>
      <c r="E354" s="11"/>
      <c r="F354" s="11"/>
      <c r="L354" s="11"/>
      <c r="P354" s="11"/>
      <c r="S354" s="11"/>
      <c r="T354" s="11"/>
      <c r="U354" s="11"/>
      <c r="X354" s="11"/>
    </row>
    <row r="355" spans="2:24" ht="15" x14ac:dyDescent="0.25">
      <c r="B355" s="11"/>
      <c r="C355" s="11"/>
      <c r="D355" s="11"/>
      <c r="E355" s="11"/>
      <c r="F355" s="11"/>
      <c r="L355" s="11"/>
      <c r="P355" s="11"/>
      <c r="S355" s="11"/>
      <c r="T355" s="11"/>
      <c r="U355" s="11"/>
      <c r="X355" s="11"/>
    </row>
    <row r="356" spans="2:24" ht="15" x14ac:dyDescent="0.25">
      <c r="B356" s="11"/>
      <c r="C356" s="11"/>
      <c r="D356" s="11"/>
      <c r="E356" s="11"/>
      <c r="F356" s="11"/>
      <c r="L356" s="11"/>
      <c r="P356" s="11"/>
      <c r="S356" s="11"/>
      <c r="T356" s="11"/>
      <c r="U356" s="11"/>
      <c r="X356" s="11"/>
    </row>
    <row r="357" spans="2:24" ht="15" x14ac:dyDescent="0.25">
      <c r="B357" s="11"/>
      <c r="C357" s="11"/>
      <c r="D357" s="11"/>
      <c r="E357" s="11"/>
      <c r="F357" s="11"/>
      <c r="L357" s="11"/>
      <c r="P357" s="11"/>
      <c r="S357" s="11"/>
      <c r="T357" s="11"/>
      <c r="U357" s="11"/>
      <c r="X357" s="11"/>
    </row>
    <row r="358" spans="2:24" ht="15" x14ac:dyDescent="0.25">
      <c r="B358" s="11"/>
      <c r="C358" s="11"/>
      <c r="D358" s="11"/>
      <c r="E358" s="11"/>
      <c r="F358" s="11"/>
      <c r="L358" s="11"/>
      <c r="P358" s="11"/>
      <c r="S358" s="11"/>
      <c r="T358" s="11"/>
      <c r="U358" s="11"/>
      <c r="X358" s="11"/>
    </row>
    <row r="359" spans="2:24" ht="15" x14ac:dyDescent="0.25">
      <c r="B359" s="11"/>
      <c r="C359" s="11"/>
      <c r="D359" s="11"/>
      <c r="E359" s="11"/>
      <c r="F359" s="11"/>
      <c r="L359" s="11"/>
      <c r="P359" s="11"/>
      <c r="S359" s="11"/>
      <c r="T359" s="11"/>
      <c r="U359" s="11"/>
      <c r="X359" s="11"/>
    </row>
    <row r="360" spans="2:24" ht="15" x14ac:dyDescent="0.25">
      <c r="B360" s="11"/>
      <c r="C360" s="11"/>
      <c r="D360" s="11"/>
      <c r="E360" s="11"/>
      <c r="F360" s="11"/>
      <c r="L360" s="11"/>
      <c r="P360" s="11"/>
      <c r="S360" s="11"/>
      <c r="T360" s="11"/>
      <c r="U360" s="11"/>
      <c r="X360" s="11"/>
    </row>
    <row r="361" spans="2:24" ht="15" x14ac:dyDescent="0.25">
      <c r="B361" s="11"/>
      <c r="C361" s="11"/>
      <c r="D361" s="11"/>
      <c r="E361" s="11"/>
      <c r="F361" s="11"/>
      <c r="L361" s="11"/>
      <c r="P361" s="11"/>
      <c r="S361" s="11"/>
      <c r="T361" s="11"/>
      <c r="U361" s="11"/>
      <c r="X361" s="11"/>
    </row>
    <row r="362" spans="2:24" ht="15" x14ac:dyDescent="0.25">
      <c r="B362" s="11"/>
      <c r="C362" s="11"/>
      <c r="D362" s="11"/>
      <c r="E362" s="11"/>
      <c r="F362" s="11"/>
      <c r="L362" s="11"/>
      <c r="P362" s="11"/>
      <c r="S362" s="11"/>
      <c r="T362" s="11"/>
      <c r="U362" s="11"/>
      <c r="X362" s="11"/>
    </row>
    <row r="363" spans="2:24" ht="15" x14ac:dyDescent="0.25">
      <c r="B363" s="11"/>
      <c r="C363" s="11"/>
      <c r="D363" s="11"/>
      <c r="E363" s="11"/>
      <c r="F363" s="11"/>
      <c r="L363" s="11"/>
      <c r="P363" s="11"/>
      <c r="S363" s="11"/>
      <c r="T363" s="11"/>
      <c r="U363" s="11"/>
      <c r="X363" s="11"/>
    </row>
    <row r="364" spans="2:24" ht="15" x14ac:dyDescent="0.25">
      <c r="B364" s="11"/>
      <c r="C364" s="11"/>
      <c r="D364" s="11"/>
      <c r="E364" s="11"/>
      <c r="F364" s="11"/>
      <c r="L364" s="11"/>
      <c r="P364" s="11"/>
      <c r="S364" s="11"/>
      <c r="T364" s="11"/>
      <c r="U364" s="11"/>
      <c r="X364" s="11"/>
    </row>
    <row r="365" spans="2:24" ht="15" x14ac:dyDescent="0.25">
      <c r="B365" s="11"/>
      <c r="C365" s="11"/>
      <c r="D365" s="11"/>
      <c r="E365" s="11"/>
      <c r="F365" s="11"/>
      <c r="L365" s="11"/>
      <c r="P365" s="11"/>
      <c r="S365" s="11"/>
      <c r="T365" s="11"/>
      <c r="U365" s="11"/>
      <c r="X365" s="11"/>
    </row>
    <row r="366" spans="2:24" ht="15" x14ac:dyDescent="0.25">
      <c r="B366" s="11"/>
      <c r="C366" s="11"/>
      <c r="D366" s="11"/>
      <c r="E366" s="11"/>
      <c r="F366" s="11"/>
      <c r="L366" s="11"/>
      <c r="P366" s="11"/>
      <c r="S366" s="11"/>
      <c r="T366" s="11"/>
      <c r="U366" s="11"/>
      <c r="X366" s="11"/>
    </row>
    <row r="367" spans="2:24" ht="15" x14ac:dyDescent="0.25">
      <c r="B367" s="11"/>
      <c r="C367" s="11"/>
      <c r="D367" s="11"/>
      <c r="E367" s="11"/>
      <c r="F367" s="11"/>
      <c r="L367" s="11"/>
      <c r="P367" s="11"/>
      <c r="S367" s="11"/>
      <c r="T367" s="11"/>
      <c r="U367" s="11"/>
      <c r="X367" s="11"/>
    </row>
    <row r="368" spans="2:24" ht="15" x14ac:dyDescent="0.25">
      <c r="B368" s="11"/>
      <c r="C368" s="11"/>
      <c r="D368" s="11"/>
      <c r="E368" s="11"/>
      <c r="F368" s="11"/>
      <c r="L368" s="11"/>
      <c r="P368" s="11"/>
      <c r="S368" s="11"/>
      <c r="T368" s="11"/>
      <c r="U368" s="11"/>
      <c r="X368" s="11"/>
    </row>
    <row r="369" spans="2:24" ht="15" x14ac:dyDescent="0.25">
      <c r="B369" s="11"/>
      <c r="C369" s="11"/>
      <c r="D369" s="11"/>
      <c r="E369" s="11"/>
      <c r="F369" s="11"/>
      <c r="L369" s="11"/>
      <c r="P369" s="11"/>
      <c r="S369" s="11"/>
      <c r="T369" s="11"/>
      <c r="U369" s="11"/>
      <c r="X369" s="11"/>
    </row>
    <row r="370" spans="2:24" ht="15" x14ac:dyDescent="0.25">
      <c r="B370" s="11"/>
      <c r="C370" s="11"/>
      <c r="D370" s="11"/>
      <c r="E370" s="11"/>
      <c r="F370" s="11"/>
      <c r="L370" s="11"/>
      <c r="P370" s="11"/>
      <c r="S370" s="11"/>
      <c r="T370" s="11"/>
      <c r="U370" s="11"/>
      <c r="X370" s="11"/>
    </row>
    <row r="371" spans="2:24" ht="15" x14ac:dyDescent="0.25">
      <c r="B371" s="11"/>
      <c r="C371" s="11"/>
      <c r="D371" s="11"/>
      <c r="E371" s="11"/>
      <c r="F371" s="11"/>
      <c r="L371" s="11"/>
      <c r="P371" s="11"/>
      <c r="S371" s="11"/>
      <c r="T371" s="11"/>
      <c r="U371" s="11"/>
      <c r="X371" s="11"/>
    </row>
    <row r="372" spans="2:24" ht="15" x14ac:dyDescent="0.25">
      <c r="B372" s="11"/>
      <c r="C372" s="11"/>
      <c r="D372" s="11"/>
      <c r="E372" s="11"/>
      <c r="F372" s="11"/>
      <c r="L372" s="11"/>
      <c r="P372" s="11"/>
      <c r="S372" s="11"/>
      <c r="T372" s="11"/>
      <c r="U372" s="11"/>
      <c r="X372" s="11"/>
    </row>
    <row r="373" spans="2:24" ht="15" x14ac:dyDescent="0.25">
      <c r="B373" s="11"/>
      <c r="C373" s="11"/>
      <c r="D373" s="11"/>
      <c r="E373" s="11"/>
      <c r="F373" s="11"/>
      <c r="L373" s="11"/>
      <c r="P373" s="11"/>
      <c r="S373" s="11"/>
      <c r="T373" s="11"/>
      <c r="U373" s="11"/>
      <c r="X373" s="11"/>
    </row>
    <row r="374" spans="2:24" ht="15" x14ac:dyDescent="0.25">
      <c r="B374" s="11"/>
      <c r="C374" s="11"/>
      <c r="D374" s="11"/>
      <c r="E374" s="11"/>
      <c r="F374" s="11"/>
      <c r="L374" s="11"/>
      <c r="P374" s="11"/>
      <c r="S374" s="11"/>
      <c r="T374" s="11"/>
      <c r="U374" s="11"/>
      <c r="X374" s="11"/>
    </row>
    <row r="375" spans="2:24" ht="15" x14ac:dyDescent="0.25">
      <c r="B375" s="11"/>
      <c r="C375" s="11"/>
      <c r="D375" s="11"/>
      <c r="E375" s="11"/>
      <c r="F375" s="11"/>
      <c r="L375" s="11"/>
      <c r="P375" s="11"/>
      <c r="S375" s="11"/>
      <c r="T375" s="11"/>
      <c r="U375" s="11"/>
      <c r="X375" s="11"/>
    </row>
    <row r="376" spans="2:24" ht="15" x14ac:dyDescent="0.25">
      <c r="B376" s="11"/>
      <c r="C376" s="11"/>
      <c r="D376" s="11"/>
      <c r="E376" s="11"/>
      <c r="F376" s="11"/>
      <c r="L376" s="11"/>
      <c r="P376" s="11"/>
      <c r="S376" s="11"/>
      <c r="T376" s="11"/>
      <c r="U376" s="11"/>
      <c r="X376" s="11"/>
    </row>
    <row r="377" spans="2:24" ht="15" x14ac:dyDescent="0.25">
      <c r="B377" s="11"/>
      <c r="C377" s="11"/>
      <c r="D377" s="11"/>
      <c r="E377" s="11"/>
      <c r="F377" s="11"/>
      <c r="L377" s="11"/>
      <c r="P377" s="11"/>
      <c r="S377" s="11"/>
      <c r="T377" s="11"/>
      <c r="U377" s="11"/>
      <c r="X377" s="11"/>
    </row>
    <row r="378" spans="2:24" ht="15" x14ac:dyDescent="0.25">
      <c r="B378" s="11"/>
      <c r="C378" s="11"/>
      <c r="D378" s="11"/>
      <c r="E378" s="11"/>
      <c r="F378" s="11"/>
      <c r="L378" s="11"/>
      <c r="P378" s="11"/>
      <c r="S378" s="11"/>
      <c r="T378" s="11"/>
      <c r="U378" s="11"/>
      <c r="X378" s="11"/>
    </row>
    <row r="379" spans="2:24" ht="15" x14ac:dyDescent="0.25">
      <c r="B379" s="11"/>
      <c r="C379" s="11"/>
      <c r="D379" s="11"/>
      <c r="E379" s="11"/>
      <c r="F379" s="11"/>
      <c r="L379" s="11"/>
      <c r="P379" s="11"/>
      <c r="S379" s="11"/>
      <c r="T379" s="11"/>
      <c r="U379" s="11"/>
      <c r="X379" s="11"/>
    </row>
    <row r="380" spans="2:24" ht="15" x14ac:dyDescent="0.25">
      <c r="B380" s="11"/>
      <c r="C380" s="11"/>
      <c r="D380" s="11"/>
      <c r="E380" s="11"/>
      <c r="F380" s="11"/>
      <c r="L380" s="11"/>
      <c r="P380" s="11"/>
      <c r="S380" s="11"/>
      <c r="T380" s="11"/>
      <c r="U380" s="11"/>
      <c r="X380" s="11"/>
    </row>
    <row r="381" spans="2:24" ht="15" x14ac:dyDescent="0.25">
      <c r="B381" s="11"/>
      <c r="C381" s="11"/>
      <c r="D381" s="11"/>
      <c r="E381" s="11"/>
      <c r="F381" s="11"/>
      <c r="L381" s="11"/>
      <c r="P381" s="11"/>
      <c r="S381" s="11"/>
      <c r="T381" s="11"/>
      <c r="U381" s="11"/>
      <c r="X381" s="11"/>
    </row>
    <row r="382" spans="2:24" ht="15" x14ac:dyDescent="0.25">
      <c r="B382" s="11"/>
      <c r="C382" s="11"/>
      <c r="D382" s="11"/>
      <c r="E382" s="11"/>
      <c r="F382" s="11"/>
      <c r="L382" s="11"/>
      <c r="P382" s="11"/>
      <c r="S382" s="11"/>
      <c r="T382" s="11"/>
      <c r="U382" s="11"/>
      <c r="X382" s="11"/>
    </row>
    <row r="383" spans="2:24" ht="15" x14ac:dyDescent="0.25">
      <c r="B383" s="11"/>
      <c r="C383" s="11"/>
      <c r="D383" s="11"/>
      <c r="E383" s="11"/>
      <c r="F383" s="11"/>
      <c r="L383" s="11"/>
      <c r="P383" s="11"/>
      <c r="S383" s="11"/>
      <c r="T383" s="11"/>
      <c r="U383" s="11"/>
      <c r="X383" s="11"/>
    </row>
    <row r="384" spans="2:24" ht="15" x14ac:dyDescent="0.25">
      <c r="B384" s="11"/>
      <c r="C384" s="11"/>
      <c r="D384" s="11"/>
      <c r="E384" s="11"/>
      <c r="F384" s="11"/>
      <c r="L384" s="11"/>
      <c r="P384" s="11"/>
      <c r="S384" s="11"/>
      <c r="T384" s="11"/>
      <c r="U384" s="11"/>
      <c r="X384" s="11"/>
    </row>
    <row r="385" spans="2:24" ht="15" x14ac:dyDescent="0.25">
      <c r="B385" s="11"/>
      <c r="C385" s="11"/>
      <c r="D385" s="11"/>
      <c r="E385" s="11"/>
      <c r="F385" s="11"/>
      <c r="L385" s="11"/>
      <c r="P385" s="11"/>
      <c r="S385" s="11"/>
      <c r="T385" s="11"/>
      <c r="U385" s="11"/>
      <c r="X385" s="11"/>
    </row>
    <row r="386" spans="2:24" ht="15" x14ac:dyDescent="0.25">
      <c r="B386" s="11"/>
      <c r="C386" s="11"/>
      <c r="D386" s="11"/>
      <c r="E386" s="11"/>
      <c r="F386" s="11"/>
      <c r="L386" s="11"/>
      <c r="P386" s="11"/>
      <c r="S386" s="11"/>
      <c r="T386" s="11"/>
      <c r="U386" s="11"/>
      <c r="X386" s="11"/>
    </row>
    <row r="387" spans="2:24" ht="15" x14ac:dyDescent="0.25">
      <c r="B387" s="11"/>
      <c r="C387" s="11"/>
      <c r="D387" s="11"/>
      <c r="E387" s="11"/>
      <c r="F387" s="11"/>
      <c r="L387" s="11"/>
      <c r="P387" s="11"/>
      <c r="S387" s="11"/>
      <c r="T387" s="11"/>
      <c r="U387" s="11"/>
      <c r="X387" s="11"/>
    </row>
    <row r="388" spans="2:24" ht="15" x14ac:dyDescent="0.25">
      <c r="B388" s="11"/>
      <c r="C388" s="11"/>
      <c r="D388" s="11"/>
      <c r="E388" s="11"/>
      <c r="F388" s="11"/>
      <c r="L388" s="11"/>
      <c r="P388" s="11"/>
      <c r="S388" s="11"/>
      <c r="T388" s="11"/>
      <c r="U388" s="11"/>
      <c r="X388" s="11"/>
    </row>
    <row r="389" spans="2:24" ht="15" x14ac:dyDescent="0.25">
      <c r="B389" s="11"/>
      <c r="C389" s="11"/>
      <c r="D389" s="11"/>
      <c r="E389" s="11"/>
      <c r="F389" s="11"/>
      <c r="L389" s="11"/>
      <c r="P389" s="11"/>
      <c r="S389" s="11"/>
      <c r="T389" s="11"/>
      <c r="U389" s="11"/>
      <c r="X389" s="11"/>
    </row>
    <row r="390" spans="2:24" ht="15" x14ac:dyDescent="0.25">
      <c r="B390" s="11"/>
      <c r="C390" s="11"/>
      <c r="D390" s="11"/>
      <c r="E390" s="11"/>
      <c r="F390" s="11"/>
      <c r="L390" s="11"/>
      <c r="P390" s="11"/>
      <c r="S390" s="11"/>
      <c r="T390" s="11"/>
      <c r="U390" s="11"/>
      <c r="X390" s="11"/>
    </row>
    <row r="391" spans="2:24" ht="15" x14ac:dyDescent="0.25">
      <c r="B391" s="11"/>
      <c r="C391" s="11"/>
      <c r="D391" s="11"/>
      <c r="E391" s="11"/>
      <c r="F391" s="11"/>
      <c r="L391" s="11"/>
      <c r="P391" s="11"/>
      <c r="S391" s="11"/>
      <c r="T391" s="11"/>
      <c r="U391" s="11"/>
      <c r="X391" s="11"/>
    </row>
    <row r="392" spans="2:24" ht="15" x14ac:dyDescent="0.25">
      <c r="B392" s="11"/>
      <c r="C392" s="11"/>
      <c r="D392" s="11"/>
      <c r="E392" s="11"/>
      <c r="F392" s="11"/>
      <c r="L392" s="11"/>
      <c r="P392" s="11"/>
      <c r="S392" s="11"/>
      <c r="T392" s="11"/>
      <c r="U392" s="11"/>
      <c r="X392" s="11"/>
    </row>
    <row r="393" spans="2:24" ht="15" x14ac:dyDescent="0.25">
      <c r="B393" s="11"/>
      <c r="C393" s="11"/>
      <c r="D393" s="11"/>
      <c r="E393" s="11"/>
      <c r="F393" s="11"/>
      <c r="L393" s="11"/>
      <c r="P393" s="11"/>
      <c r="S393" s="11"/>
      <c r="T393" s="11"/>
      <c r="U393" s="11"/>
      <c r="X393" s="11"/>
    </row>
    <row r="394" spans="2:24" ht="15" x14ac:dyDescent="0.25">
      <c r="B394" s="11"/>
      <c r="C394" s="11"/>
      <c r="D394" s="11"/>
      <c r="E394" s="11"/>
      <c r="F394" s="11"/>
      <c r="L394" s="11"/>
      <c r="P394" s="11"/>
      <c r="S394" s="11"/>
      <c r="T394" s="11"/>
      <c r="U394" s="11"/>
      <c r="X394" s="11"/>
    </row>
    <row r="395" spans="2:24" ht="15" x14ac:dyDescent="0.25">
      <c r="B395" s="11"/>
      <c r="C395" s="11"/>
      <c r="D395" s="11"/>
      <c r="E395" s="11"/>
      <c r="F395" s="11"/>
      <c r="L395" s="11"/>
      <c r="P395" s="11"/>
      <c r="S395" s="11"/>
      <c r="T395" s="11"/>
      <c r="U395" s="11"/>
      <c r="X395" s="11"/>
    </row>
    <row r="396" spans="2:24" ht="15" x14ac:dyDescent="0.25">
      <c r="B396" s="11"/>
      <c r="C396" s="11"/>
      <c r="D396" s="11"/>
      <c r="E396" s="11"/>
      <c r="F396" s="11"/>
      <c r="L396" s="11"/>
      <c r="P396" s="11"/>
      <c r="S396" s="11"/>
      <c r="T396" s="11"/>
      <c r="U396" s="11"/>
      <c r="X396" s="11"/>
    </row>
    <row r="397" spans="2:24" ht="15" x14ac:dyDescent="0.25">
      <c r="B397" s="11"/>
      <c r="C397" s="11"/>
      <c r="D397" s="11"/>
      <c r="E397" s="11"/>
      <c r="F397" s="11"/>
      <c r="L397" s="11"/>
      <c r="P397" s="11"/>
      <c r="S397" s="11"/>
      <c r="T397" s="11"/>
      <c r="U397" s="11"/>
      <c r="X397" s="11"/>
    </row>
    <row r="398" spans="2:24" ht="15" x14ac:dyDescent="0.25">
      <c r="B398" s="11"/>
      <c r="C398" s="11"/>
      <c r="D398" s="11"/>
      <c r="E398" s="11"/>
      <c r="F398" s="11"/>
      <c r="L398" s="11"/>
      <c r="P398" s="11"/>
      <c r="S398" s="11"/>
      <c r="T398" s="11"/>
      <c r="U398" s="11"/>
      <c r="X398" s="11"/>
    </row>
    <row r="399" spans="2:24" ht="15" x14ac:dyDescent="0.25">
      <c r="B399" s="11"/>
      <c r="C399" s="11"/>
      <c r="D399" s="11"/>
      <c r="E399" s="11"/>
      <c r="F399" s="11"/>
      <c r="L399" s="11"/>
      <c r="P399" s="11"/>
      <c r="S399" s="11"/>
      <c r="T399" s="11"/>
      <c r="U399" s="11"/>
      <c r="X399" s="11"/>
    </row>
    <row r="400" spans="2:24" ht="15" x14ac:dyDescent="0.25">
      <c r="B400" s="11"/>
      <c r="C400" s="11"/>
      <c r="D400" s="11"/>
      <c r="E400" s="11"/>
      <c r="F400" s="11"/>
      <c r="L400" s="11"/>
      <c r="P400" s="11"/>
      <c r="S400" s="11"/>
      <c r="T400" s="11"/>
      <c r="U400" s="11"/>
      <c r="X400" s="11"/>
    </row>
    <row r="401" spans="2:24" ht="15" x14ac:dyDescent="0.25">
      <c r="B401" s="11"/>
      <c r="C401" s="11"/>
      <c r="D401" s="11"/>
      <c r="E401" s="11"/>
      <c r="F401" s="11"/>
      <c r="L401" s="11"/>
      <c r="P401" s="11"/>
      <c r="S401" s="11"/>
      <c r="T401" s="11"/>
      <c r="U401" s="11"/>
      <c r="X401" s="11"/>
    </row>
    <row r="402" spans="2:24" ht="15" x14ac:dyDescent="0.25">
      <c r="B402" s="11"/>
      <c r="C402" s="11"/>
      <c r="D402" s="11"/>
      <c r="E402" s="11"/>
      <c r="F402" s="11"/>
      <c r="L402" s="11"/>
      <c r="P402" s="11"/>
      <c r="S402" s="11"/>
      <c r="T402" s="11"/>
      <c r="U402" s="11"/>
      <c r="X402" s="11"/>
    </row>
    <row r="403" spans="2:24" ht="15" x14ac:dyDescent="0.25">
      <c r="B403" s="11"/>
      <c r="C403" s="11"/>
      <c r="D403" s="11"/>
      <c r="E403" s="11"/>
      <c r="F403" s="11"/>
      <c r="L403" s="11"/>
      <c r="P403" s="11"/>
      <c r="S403" s="11"/>
      <c r="T403" s="11"/>
      <c r="U403" s="11"/>
      <c r="X403" s="11"/>
    </row>
    <row r="404" spans="2:24" ht="15" x14ac:dyDescent="0.25">
      <c r="B404" s="11"/>
      <c r="C404" s="11"/>
      <c r="D404" s="11"/>
      <c r="E404" s="11"/>
      <c r="F404" s="11"/>
      <c r="L404" s="11"/>
      <c r="P404" s="11"/>
      <c r="S404" s="11"/>
      <c r="T404" s="11"/>
      <c r="U404" s="11"/>
      <c r="X404" s="11"/>
    </row>
    <row r="405" spans="2:24" ht="15" x14ac:dyDescent="0.25">
      <c r="B405" s="11"/>
      <c r="C405" s="11"/>
      <c r="D405" s="11"/>
      <c r="E405" s="11"/>
      <c r="F405" s="11"/>
      <c r="L405" s="11"/>
      <c r="P405" s="11"/>
      <c r="S405" s="11"/>
      <c r="T405" s="11"/>
      <c r="U405" s="11"/>
      <c r="X405" s="11"/>
    </row>
    <row r="406" spans="2:24" ht="15" x14ac:dyDescent="0.25">
      <c r="B406" s="11"/>
      <c r="C406" s="11"/>
      <c r="D406" s="11"/>
      <c r="E406" s="11"/>
      <c r="F406" s="11"/>
      <c r="L406" s="11"/>
      <c r="P406" s="11"/>
      <c r="S406" s="11"/>
      <c r="T406" s="11"/>
      <c r="U406" s="11"/>
      <c r="X406" s="11"/>
    </row>
    <row r="407" spans="2:24" ht="15" x14ac:dyDescent="0.25">
      <c r="B407" s="11"/>
      <c r="C407" s="11"/>
      <c r="D407" s="11"/>
      <c r="E407" s="11"/>
      <c r="F407" s="11"/>
      <c r="L407" s="11"/>
      <c r="P407" s="11"/>
      <c r="S407" s="11"/>
      <c r="T407" s="11"/>
      <c r="U407" s="11"/>
      <c r="X407" s="11"/>
    </row>
    <row r="408" spans="2:24" ht="15" x14ac:dyDescent="0.25">
      <c r="B408" s="11"/>
      <c r="C408" s="11"/>
      <c r="D408" s="11"/>
      <c r="E408" s="11"/>
      <c r="F408" s="11"/>
      <c r="L408" s="11"/>
      <c r="P408" s="11"/>
      <c r="S408" s="11"/>
      <c r="T408" s="11"/>
      <c r="U408" s="11"/>
      <c r="X408" s="11"/>
    </row>
    <row r="409" spans="2:24" ht="15" x14ac:dyDescent="0.25">
      <c r="B409" s="11"/>
      <c r="C409" s="11"/>
      <c r="D409" s="11"/>
      <c r="E409" s="11"/>
      <c r="F409" s="11"/>
      <c r="L409" s="11"/>
      <c r="P409" s="11"/>
      <c r="S409" s="11"/>
      <c r="T409" s="11"/>
      <c r="U409" s="11"/>
      <c r="X409" s="11"/>
    </row>
    <row r="410" spans="2:24" ht="15" x14ac:dyDescent="0.25">
      <c r="B410" s="11"/>
      <c r="C410" s="11"/>
      <c r="D410" s="11"/>
      <c r="E410" s="11"/>
      <c r="F410" s="11"/>
      <c r="L410" s="11"/>
      <c r="P410" s="11"/>
      <c r="S410" s="11"/>
      <c r="T410" s="11"/>
      <c r="U410" s="11"/>
      <c r="X410" s="11"/>
    </row>
    <row r="411" spans="2:24" ht="15" x14ac:dyDescent="0.25">
      <c r="B411" s="11"/>
      <c r="C411" s="11"/>
      <c r="D411" s="11"/>
      <c r="E411" s="11"/>
      <c r="F411" s="11"/>
      <c r="L411" s="11"/>
      <c r="P411" s="11"/>
      <c r="S411" s="11"/>
      <c r="T411" s="11"/>
      <c r="U411" s="11"/>
      <c r="X411" s="11"/>
    </row>
    <row r="412" spans="2:24" ht="15" x14ac:dyDescent="0.25">
      <c r="B412" s="11"/>
      <c r="C412" s="11"/>
      <c r="D412" s="11"/>
      <c r="E412" s="11"/>
      <c r="F412" s="11"/>
      <c r="L412" s="11"/>
      <c r="P412" s="11"/>
      <c r="S412" s="11"/>
      <c r="T412" s="11"/>
      <c r="U412" s="11"/>
      <c r="X412" s="11"/>
    </row>
    <row r="413" spans="2:24" ht="15" x14ac:dyDescent="0.25">
      <c r="B413" s="11"/>
      <c r="C413" s="11"/>
      <c r="D413" s="11"/>
      <c r="E413" s="11"/>
      <c r="F413" s="11"/>
      <c r="L413" s="11"/>
      <c r="P413" s="11"/>
      <c r="S413" s="11"/>
      <c r="T413" s="11"/>
      <c r="U413" s="11"/>
      <c r="X413" s="11"/>
    </row>
    <row r="414" spans="2:24" ht="15" x14ac:dyDescent="0.25">
      <c r="B414" s="11"/>
      <c r="C414" s="11"/>
      <c r="D414" s="11"/>
      <c r="E414" s="11"/>
      <c r="F414" s="11"/>
      <c r="L414" s="11"/>
      <c r="P414" s="11"/>
      <c r="S414" s="11"/>
      <c r="T414" s="11"/>
      <c r="U414" s="11"/>
      <c r="X414" s="11"/>
    </row>
    <row r="415" spans="2:24" ht="15" x14ac:dyDescent="0.25">
      <c r="B415" s="11"/>
      <c r="C415" s="11"/>
      <c r="D415" s="11"/>
      <c r="E415" s="11"/>
      <c r="F415" s="11"/>
      <c r="L415" s="11"/>
      <c r="P415" s="11"/>
      <c r="S415" s="11"/>
      <c r="T415" s="11"/>
      <c r="U415" s="11"/>
      <c r="X415" s="11"/>
    </row>
    <row r="416" spans="2:24" ht="15" x14ac:dyDescent="0.25">
      <c r="B416" s="11"/>
      <c r="C416" s="11"/>
      <c r="D416" s="11"/>
      <c r="E416" s="11"/>
      <c r="F416" s="11"/>
      <c r="L416" s="11"/>
      <c r="P416" s="11"/>
      <c r="S416" s="11"/>
      <c r="T416" s="11"/>
      <c r="U416" s="11"/>
      <c r="X416" s="11"/>
    </row>
    <row r="417" spans="2:24" ht="15" x14ac:dyDescent="0.25">
      <c r="B417" s="11"/>
      <c r="C417" s="11"/>
      <c r="D417" s="11"/>
      <c r="E417" s="11"/>
      <c r="F417" s="11"/>
      <c r="L417" s="11"/>
      <c r="P417" s="11"/>
      <c r="S417" s="11"/>
      <c r="T417" s="11"/>
      <c r="U417" s="11"/>
      <c r="X417" s="11"/>
    </row>
    <row r="418" spans="2:24" ht="15" x14ac:dyDescent="0.25">
      <c r="B418" s="11"/>
      <c r="C418" s="11"/>
      <c r="D418" s="11"/>
      <c r="E418" s="11"/>
      <c r="F418" s="11"/>
      <c r="L418" s="11"/>
      <c r="P418" s="11"/>
      <c r="S418" s="11"/>
      <c r="T418" s="11"/>
      <c r="U418" s="11"/>
      <c r="X418" s="11"/>
    </row>
    <row r="419" spans="2:24" ht="15" x14ac:dyDescent="0.25">
      <c r="B419" s="11"/>
      <c r="C419" s="11"/>
      <c r="D419" s="11"/>
      <c r="E419" s="11"/>
      <c r="F419" s="11"/>
      <c r="L419" s="11"/>
      <c r="P419" s="11"/>
      <c r="S419" s="11"/>
      <c r="T419" s="11"/>
      <c r="U419" s="11"/>
      <c r="X419" s="11"/>
    </row>
    <row r="420" spans="2:24" ht="15" x14ac:dyDescent="0.25">
      <c r="B420" s="11"/>
      <c r="C420" s="11"/>
      <c r="D420" s="11"/>
      <c r="E420" s="11"/>
      <c r="F420" s="11"/>
      <c r="L420" s="11"/>
      <c r="P420" s="11"/>
      <c r="S420" s="11"/>
      <c r="T420" s="11"/>
      <c r="U420" s="11"/>
      <c r="X420" s="11"/>
    </row>
    <row r="421" spans="2:24" ht="15" x14ac:dyDescent="0.25">
      <c r="B421" s="11"/>
      <c r="C421" s="11"/>
      <c r="D421" s="11"/>
      <c r="E421" s="11"/>
      <c r="F421" s="11"/>
      <c r="L421" s="11"/>
      <c r="P421" s="11"/>
      <c r="S421" s="11"/>
      <c r="T421" s="11"/>
      <c r="U421" s="11"/>
      <c r="X421" s="11"/>
    </row>
    <row r="422" spans="2:24" ht="15" x14ac:dyDescent="0.25">
      <c r="B422" s="11"/>
      <c r="C422" s="11"/>
      <c r="D422" s="11"/>
      <c r="E422" s="11"/>
      <c r="F422" s="11"/>
      <c r="L422" s="11"/>
      <c r="P422" s="11"/>
      <c r="S422" s="11"/>
      <c r="T422" s="11"/>
      <c r="U422" s="11"/>
      <c r="X422" s="11"/>
    </row>
  </sheetData>
  <autoFilter ref="A1:WWI96" xr:uid="{00000000-0009-0000-0000-000000000000}"/>
  <hyperlinks>
    <hyperlink ref="J2" r:id="rId1" xr:uid="{00000000-0004-0000-0000-000000000000}"/>
    <hyperlink ref="H2" r:id="rId2" xr:uid="{00000000-0004-0000-0000-000001000000}"/>
    <hyperlink ref="H5" r:id="rId3" xr:uid="{00000000-0004-0000-0000-000002000000}"/>
    <hyperlink ref="J5" r:id="rId4" xr:uid="{00000000-0004-0000-0000-000003000000}"/>
    <hyperlink ref="H7" r:id="rId5" xr:uid="{00000000-0004-0000-0000-000006000000}"/>
    <hyperlink ref="J7" r:id="rId6" xr:uid="{00000000-0004-0000-0000-000007000000}"/>
    <hyperlink ref="H9" r:id="rId7" xr:uid="{00000000-0004-0000-0000-000008000000}"/>
    <hyperlink ref="J9" r:id="rId8" xr:uid="{00000000-0004-0000-0000-000009000000}"/>
    <hyperlink ref="H11" r:id="rId9" display="kants@bgvillage.org" xr:uid="{00000000-0004-0000-0000-00000A000000}"/>
    <hyperlink ref="J11" r:id="rId10" xr:uid="{00000000-0004-0000-0000-00000B000000}"/>
    <hyperlink ref="H12" r:id="rId11" xr:uid="{00000000-0004-0000-0000-00000C000000}"/>
    <hyperlink ref="J12" r:id="rId12" xr:uid="{00000000-0004-0000-0000-00000D000000}"/>
    <hyperlink ref="H13" r:id="rId13" display="William.Jennings@bpthosp.org " xr:uid="{00000000-0004-0000-0000-00000E000000}"/>
    <hyperlink ref="J13" r:id="rId14" xr:uid="{00000000-0004-0000-0000-00000F000000}"/>
    <hyperlink ref="H14" r:id="rId15" xr:uid="{00000000-0004-0000-0000-000010000000}"/>
    <hyperlink ref="J14" r:id="rId16" xr:uid="{00000000-0004-0000-0000-000011000000}"/>
    <hyperlink ref="H15" r:id="rId17" xr:uid="{00000000-0004-0000-0000-000012000000}"/>
    <hyperlink ref="H16" r:id="rId18" xr:uid="{00000000-0004-0000-0000-000014000000}"/>
    <hyperlink ref="J16" r:id="rId19" display="maskenazer@ccaoh.org " xr:uid="{00000000-0004-0000-0000-000015000000}"/>
    <hyperlink ref="H18" r:id="rId20" xr:uid="{00000000-0004-0000-0000-000016000000}"/>
    <hyperlink ref="H20" r:id="rId21" xr:uid="{00000000-0004-0000-0000-000017000000}"/>
    <hyperlink ref="J20" r:id="rId22" xr:uid="{00000000-0004-0000-0000-000018000000}"/>
    <hyperlink ref="H22" r:id="rId23" display="meyers@uchc.edu " xr:uid="{00000000-0004-0000-0000-000019000000}"/>
    <hyperlink ref="H23" r:id="rId24" xr:uid="{00000000-0004-0000-0000-00001A000000}"/>
    <hyperlink ref="H24" r:id="rId25" xr:uid="{00000000-0004-0000-0000-00001C000000}"/>
    <hyperlink ref="J24" r:id="rId26" xr:uid="{00000000-0004-0000-0000-00001D000000}"/>
    <hyperlink ref="H25" r:id="rId27" xr:uid="{00000000-0004-0000-0000-00001E000000}"/>
    <hyperlink ref="J25" r:id="rId28" xr:uid="{00000000-0004-0000-0000-00001F000000}"/>
    <hyperlink ref="H26" r:id="rId29" xr:uid="{00000000-0004-0000-0000-000020000000}"/>
    <hyperlink ref="J26" r:id="rId30" xr:uid="{00000000-0004-0000-0000-000021000000}"/>
    <hyperlink ref="H27" r:id="rId31" xr:uid="{00000000-0004-0000-0000-000022000000}"/>
    <hyperlink ref="J27" r:id="rId32" xr:uid="{00000000-0004-0000-0000-000023000000}"/>
    <hyperlink ref="H28" r:id="rId33" xr:uid="{00000000-0004-0000-0000-000024000000}"/>
    <hyperlink ref="H29" r:id="rId34" xr:uid="{00000000-0004-0000-0000-000025000000}"/>
    <hyperlink ref="H30" r:id="rId35" xr:uid="{00000000-0004-0000-0000-000026000000}"/>
    <hyperlink ref="J30" r:id="rId36" xr:uid="{00000000-0004-0000-0000-000027000000}"/>
    <hyperlink ref="H38" r:id="rId37" xr:uid="{00000000-0004-0000-0000-000029000000}"/>
    <hyperlink ref="J38" r:id="rId38" xr:uid="{00000000-0004-0000-0000-00002A000000}"/>
    <hyperlink ref="H40" r:id="rId39" xr:uid="{00000000-0004-0000-0000-00002B000000}"/>
    <hyperlink ref="J40" r:id="rId40" xr:uid="{00000000-0004-0000-0000-00002C000000}"/>
    <hyperlink ref="J41" r:id="rId41" xr:uid="{00000000-0004-0000-0000-00002D000000}"/>
    <hyperlink ref="H41" r:id="rId42" xr:uid="{00000000-0004-0000-0000-00002E000000}"/>
    <hyperlink ref="H35" r:id="rId43" xr:uid="{00000000-0004-0000-0000-00002F000000}"/>
    <hyperlink ref="J35" r:id="rId44" display="tforschner@theconnectioninc.org" xr:uid="{00000000-0004-0000-0000-000030000000}"/>
    <hyperlink ref="H36" r:id="rId45" xr:uid="{00000000-0004-0000-0000-000031000000}"/>
    <hyperlink ref="J36" r:id="rId46" xr:uid="{00000000-0004-0000-0000-000032000000}"/>
    <hyperlink ref="H37" r:id="rId47" xr:uid="{00000000-0004-0000-0000-000033000000}"/>
    <hyperlink ref="J37" r:id="rId48" xr:uid="{00000000-0004-0000-0000-000034000000}"/>
    <hyperlink ref="H42" r:id="rId49" xr:uid="{00000000-0004-0000-0000-000035000000}"/>
    <hyperlink ref="J42" r:id="rId50" xr:uid="{00000000-0004-0000-0000-000036000000}"/>
    <hyperlink ref="H43" r:id="rId51" xr:uid="{00000000-0004-0000-0000-000037000000}"/>
    <hyperlink ref="J43" r:id="rId52" xr:uid="{00000000-0004-0000-0000-000038000000}"/>
    <hyperlink ref="H45" r:id="rId53" xr:uid="{00000000-0004-0000-0000-000039000000}"/>
    <hyperlink ref="J45" r:id="rId54" xr:uid="{00000000-0004-0000-0000-00003A000000}"/>
    <hyperlink ref="H46" r:id="rId55" xr:uid="{00000000-0004-0000-0000-00003B000000}"/>
    <hyperlink ref="J46" r:id="rId56" xr:uid="{00000000-0004-0000-0000-00003C000000}"/>
    <hyperlink ref="H32" r:id="rId57" display="jeffgrant@familyreentry.org " xr:uid="{00000000-0004-0000-0000-00003D000000}"/>
    <hyperlink ref="H47" r:id="rId58" xr:uid="{00000000-0004-0000-0000-00003F000000}"/>
    <hyperlink ref="J47" r:id="rId59" display="lmenyfield@favor-ct.org" xr:uid="{00000000-0004-0000-0000-000040000000}"/>
    <hyperlink ref="H48" r:id="rId60" xr:uid="{00000000-0004-0000-0000-000041000000}"/>
    <hyperlink ref="J48" r:id="rId61" xr:uid="{00000000-0004-0000-0000-000042000000}"/>
    <hyperlink ref="H50" r:id="rId62" xr:uid="{00000000-0004-0000-0000-000043000000}"/>
    <hyperlink ref="J50" r:id="rId63" display="sbeauregard@genhealth.org " xr:uid="{00000000-0004-0000-0000-000044000000}"/>
    <hyperlink ref="H51" r:id="rId64" xr:uid="{00000000-0004-0000-0000-000045000000}"/>
    <hyperlink ref="J51" r:id="rId65" xr:uid="{00000000-0004-0000-0000-000046000000}"/>
    <hyperlink ref="H52" r:id="rId66" xr:uid="{00000000-0004-0000-0000-000047000000}"/>
    <hyperlink ref="J52" r:id="rId67" xr:uid="{00000000-0004-0000-0000-000048000000}"/>
    <hyperlink ref="H53" r:id="rId68" xr:uid="{00000000-0004-0000-0000-000049000000}"/>
    <hyperlink ref="J53" r:id="rId69" display="Lauren.Bernardi@hhchealth.org " xr:uid="{00000000-0004-0000-0000-00004A000000}"/>
    <hyperlink ref="H55" r:id="rId70" xr:uid="{00000000-0004-0000-0000-00004B000000}"/>
    <hyperlink ref="J55" r:id="rId71" xr:uid="{00000000-0004-0000-0000-00004C000000}"/>
    <hyperlink ref="H56" r:id="rId72" xr:uid="{00000000-0004-0000-0000-00004D000000}"/>
    <hyperlink ref="J56" r:id="rId73" display="rvinnitsky@jfsnh.org" xr:uid="{00000000-0004-0000-0000-00004E000000}"/>
    <hyperlink ref="H8" r:id="rId74" xr:uid="{00000000-0004-0000-0000-00004F000000}"/>
    <hyperlink ref="J8" r:id="rId75" xr:uid="{00000000-0004-0000-0000-000050000000}"/>
    <hyperlink ref="H58" r:id="rId76" xr:uid="{00000000-0004-0000-0000-000051000000}"/>
    <hyperlink ref="H59" r:id="rId77" xr:uid="{00000000-0004-0000-0000-000053000000}"/>
    <hyperlink ref="J59" r:id="rId78" xr:uid="{00000000-0004-0000-0000-000054000000}"/>
    <hyperlink ref="J60" r:id="rId79" display="jennifer@love146.org " xr:uid="{00000000-0004-0000-0000-000056000000}"/>
    <hyperlink ref="H61" r:id="rId80" xr:uid="{00000000-0004-0000-0000-000057000000}"/>
    <hyperlink ref="J61" r:id="rId81" xr:uid="{00000000-0004-0000-0000-000058000000}"/>
    <hyperlink ref="H63" r:id="rId82" xr:uid="{00000000-0004-0000-0000-000059000000}"/>
    <hyperlink ref="J63" r:id="rId83" xr:uid="{00000000-0004-0000-0000-00005A000000}"/>
    <hyperlink ref="H64" r:id="rId84" xr:uid="{00000000-0004-0000-0000-00005B000000}"/>
    <hyperlink ref="J64" r:id="rId85" xr:uid="{00000000-0004-0000-0000-00005C000000}"/>
    <hyperlink ref="H66" r:id="rId86" xr:uid="{00000000-0004-0000-0000-00005D000000}"/>
    <hyperlink ref="J66" r:id="rId87" xr:uid="{00000000-0004-0000-0000-00005E000000}"/>
    <hyperlink ref="H67" r:id="rId88" xr:uid="{00000000-0004-0000-0000-00005F000000}"/>
    <hyperlink ref="H68" r:id="rId89" display="rberger@mfcgc.org " xr:uid="{00000000-0004-0000-0000-000060000000}"/>
    <hyperlink ref="J68" r:id="rId90" display="jgleckler@mfcgc.org " xr:uid="{00000000-0004-0000-0000-000061000000}"/>
    <hyperlink ref="H69" r:id="rId91" xr:uid="{00000000-0004-0000-0000-000062000000}"/>
    <hyperlink ref="H70" r:id="rId92" xr:uid="{00000000-0004-0000-0000-000064000000}"/>
    <hyperlink ref="J70" r:id="rId93" xr:uid="{00000000-0004-0000-0000-000065000000}"/>
    <hyperlink ref="H71" r:id="rId94" xr:uid="{00000000-0004-0000-0000-000066000000}"/>
    <hyperlink ref="J71" r:id="rId95" display="mgurecka@newoppinc.org" xr:uid="{00000000-0004-0000-0000-000067000000}"/>
    <hyperlink ref="H72" r:id="rId96" xr:uid="{00000000-0004-0000-0000-000068000000}"/>
    <hyperlink ref="J72" r:id="rId97" xr:uid="{00000000-0004-0000-0000-000069000000}"/>
    <hyperlink ref="H74" r:id="rId98" xr:uid="{00000000-0004-0000-0000-00006A000000}"/>
    <hyperlink ref="J74" r:id="rId99" xr:uid="{00000000-0004-0000-0000-00006B000000}"/>
    <hyperlink ref="H75" r:id="rId100" xr:uid="{00000000-0004-0000-0000-00006C000000}"/>
    <hyperlink ref="J75" r:id="rId101" display="AMILCAR.HERNANDEZ@OPP.ORG " xr:uid="{00000000-0004-0000-0000-00006D000000}"/>
    <hyperlink ref="H76" r:id="rId102" xr:uid="{00000000-0004-0000-0000-00006E000000}"/>
    <hyperlink ref="J76" r:id="rId103" xr:uid="{00000000-0004-0000-0000-00006F000000}"/>
    <hyperlink ref="H77" r:id="rId104" xr:uid="{00000000-0004-0000-0000-000070000000}"/>
    <hyperlink ref="J77" r:id="rId105" xr:uid="{00000000-0004-0000-0000-000071000000}"/>
    <hyperlink ref="H79" r:id="rId106" xr:uid="{00000000-0004-0000-0000-000072000000}"/>
    <hyperlink ref="J79" r:id="rId107" xr:uid="{00000000-0004-0000-0000-000073000000}"/>
    <hyperlink ref="H80" r:id="rId108" xr:uid="{00000000-0004-0000-0000-000074000000}"/>
    <hyperlink ref="J80" r:id="rId109" xr:uid="{00000000-0004-0000-0000-000075000000}"/>
    <hyperlink ref="J81" r:id="rId110" display="dgilbert@stfranciscare.org " xr:uid="{00000000-0004-0000-0000-000077000000}"/>
    <hyperlink ref="H17" r:id="rId111" xr:uid="{00000000-0004-0000-0000-000078000000}"/>
    <hyperlink ref="J17" r:id="rId112" xr:uid="{00000000-0004-0000-0000-000079000000}"/>
    <hyperlink ref="H82" r:id="rId113" xr:uid="{00000000-0004-0000-0000-00007A000000}"/>
    <hyperlink ref="J82" r:id="rId114" xr:uid="{00000000-0004-0000-0000-00007B000000}"/>
    <hyperlink ref="H10" r:id="rId115" display="cjones@bloomfieldct.org " xr:uid="{00000000-0004-0000-0000-00007C000000}"/>
    <hyperlink ref="J10" r:id="rId116" display="pmaneggia@bloomfieldct.org " xr:uid="{00000000-0004-0000-0000-00007D000000}"/>
    <hyperlink ref="H85" r:id="rId117" xr:uid="{00000000-0004-0000-0000-000080000000}"/>
    <hyperlink ref="J85" r:id="rId118" xr:uid="{00000000-0004-0000-0000-000081000000}"/>
    <hyperlink ref="J86" r:id="rId119" xr:uid="{00000000-0004-0000-0000-000083000000}"/>
    <hyperlink ref="H88" r:id="rId120" xr:uid="{00000000-0004-0000-0000-000084000000}"/>
    <hyperlink ref="J88" r:id="rId121" xr:uid="{00000000-0004-0000-0000-000085000000}"/>
    <hyperlink ref="H89" r:id="rId122" xr:uid="{00000000-0004-0000-0000-000086000000}"/>
    <hyperlink ref="J89" r:id="rId123" display="dmahario@hotmail.org " xr:uid="{00000000-0004-0000-0000-000087000000}"/>
    <hyperlink ref="H92" r:id="rId124" display="swalkama@wheelerclinic.org " xr:uid="{00000000-0004-0000-0000-000088000000}"/>
    <hyperlink ref="J93" r:id="rId125" display="patrick.mccabe@ynhh.org" xr:uid="{00000000-0004-0000-0000-00008A000000}"/>
    <hyperlink ref="H94" r:id="rId126" display="cynthia.walker@yale.edu " xr:uid="{00000000-0004-0000-0000-00008B000000}"/>
    <hyperlink ref="J94" r:id="rId127" xr:uid="{00000000-0004-0000-0000-00008C000000}"/>
    <hyperlink ref="H54" r:id="rId128" display="smustafa@darefamily.org" xr:uid="{00000000-0004-0000-0000-00008D000000}"/>
    <hyperlink ref="J54" r:id="rId129" display="hbedig@darefamily.org" xr:uid="{00000000-0004-0000-0000-00008E000000}"/>
    <hyperlink ref="J31" r:id="rId130" display="mailto:SFagan@criinc.org" xr:uid="{00000000-0004-0000-0000-00008F000000}"/>
    <hyperlink ref="H78" r:id="rId131" display="mailto:mdonald@ryasap.org" xr:uid="{00000000-0004-0000-0000-000090000000}"/>
    <hyperlink ref="H4" r:id="rId132" display="mailto:gmullaney@adelbrook.org" xr:uid="{00000000-0004-0000-0000-000091000000}"/>
    <hyperlink ref="J4" r:id="rId133" display="mailto:dmaibaum@adelbrook.org" xr:uid="{00000000-0004-0000-0000-000092000000}"/>
    <hyperlink ref="J19" r:id="rId134" xr:uid="{00000000-0004-0000-0000-000093000000}"/>
    <hyperlink ref="H19" r:id="rId135" xr:uid="{00000000-0004-0000-0000-000094000000}"/>
    <hyperlink ref="H21" r:id="rId136" xr:uid="{00000000-0004-0000-0000-000095000000}"/>
    <hyperlink ref="J21" r:id="rId137" xr:uid="{00000000-0004-0000-0000-000096000000}"/>
    <hyperlink ref="H39" r:id="rId138" display="mailto:JShmerling@connecticutchildrens.org" xr:uid="{00000000-0004-0000-0000-000097000000}"/>
    <hyperlink ref="H62" r:id="rId139" xr:uid="{00000000-0004-0000-0000-00009B000000}"/>
    <hyperlink ref="J62" r:id="rId140" xr:uid="{00000000-0004-0000-0000-00009C000000}"/>
    <hyperlink ref="L44" r:id="rId141" display="RJRossetti@fcagency.org " xr:uid="{00000000-0004-0000-0000-00009D000000}"/>
    <hyperlink ref="J44" r:id="rId142" xr:uid="{00000000-0004-0000-0000-00009E000000}"/>
    <hyperlink ref="H44" r:id="rId143" xr:uid="{00000000-0004-0000-0000-00009F000000}"/>
    <hyperlink ref="H90" r:id="rId144" xr:uid="{00000000-0004-0000-0000-0000A0000000}"/>
    <hyperlink ref="J90" r:id="rId145" xr:uid="{00000000-0004-0000-0000-0000A1000000}"/>
    <hyperlink ref="H84" r:id="rId146" xr:uid="{00000000-0004-0000-0000-0000A2000000}"/>
    <hyperlink ref="J84" r:id="rId147" xr:uid="{00000000-0004-0000-0000-0000A3000000}"/>
    <hyperlink ref="H73" r:id="rId148" xr:uid="{00000000-0004-0000-0000-0000A4000000}"/>
    <hyperlink ref="H34" r:id="rId149" xr:uid="{00000000-0004-0000-0000-0000A6000000}"/>
    <hyperlink ref="H65" r:id="rId150" xr:uid="{00000000-0004-0000-0000-0000A7000000}"/>
    <hyperlink ref="J29" r:id="rId151" display="ddorman@chrhealth.org " xr:uid="{00000000-0004-0000-0000-0000A8000000}"/>
    <hyperlink ref="J92" r:id="rId152" display="ggioia@wheelerclinic.org " xr:uid="{00000000-0004-0000-0000-0000A9000000}"/>
    <hyperlink ref="H3" r:id="rId153" xr:uid="{13B1548F-6A25-43EE-8282-12BBCCA7743C}"/>
    <hyperlink ref="J3" r:id="rId154" xr:uid="{C92CA37B-531F-4621-A379-9CA0B475A0BE}"/>
    <hyperlink ref="J28" r:id="rId155" xr:uid="{7924A637-F967-4086-8C85-F0A0E5D10487}"/>
    <hyperlink ref="J33" r:id="rId156" xr:uid="{192F2198-1A10-4F18-881C-C465E3D089A9}"/>
    <hyperlink ref="H87" r:id="rId157" xr:uid="{163EB907-43FD-43AA-B17B-8294E7BD4D2B}"/>
    <hyperlink ref="J87" r:id="rId158" xr:uid="{6C61B1E1-5F55-4543-84B9-B97207F99A71}"/>
    <hyperlink ref="H60" r:id="rId159" xr:uid="{00000000-0004-0000-0000-000055000000}"/>
    <hyperlink ref="J15" r:id="rId160" xr:uid="{00B9574D-EB22-4F1C-9FA6-4785DD7EC980}"/>
    <hyperlink ref="J67" r:id="rId161" xr:uid="{35E958F7-5D52-4E48-8FD3-368186BC8C00}"/>
    <hyperlink ref="J32" r:id="rId162" xr:uid="{41481704-9886-4A3D-A244-EBBA44D7B0B7}"/>
    <hyperlink ref="J57" r:id="rId163" xr:uid="{91162A18-4DE8-42B0-A229-31D345CC4AFA}"/>
    <hyperlink ref="J49" r:id="rId164" xr:uid="{8F35DC88-CAA2-4E05-9C3E-9B41DE448ABD}"/>
    <hyperlink ref="J58" r:id="rId165" xr:uid="{24EEF11C-CF5D-4913-ACBA-138DBE9356EC}"/>
    <hyperlink ref="J69" r:id="rId166" xr:uid="{28049E63-D88D-4195-9942-B67E3F2B441C}"/>
    <hyperlink ref="H81" r:id="rId167" xr:uid="{81E1A7D5-FF9C-46EE-B1F8-41F0F9CF4F6B}"/>
    <hyperlink ref="J23" r:id="rId168" xr:uid="{0D3D64F0-864A-41C4-A033-7D8444046DA3}"/>
    <hyperlink ref="H6" r:id="rId169" xr:uid="{9247C3C2-A66C-47E0-B00D-B4F6F4728D67}"/>
    <hyperlink ref="H96" r:id="rId170" xr:uid="{04B5AD32-F3AE-498F-B343-0A0BC945750E}"/>
    <hyperlink ref="J96" r:id="rId171" xr:uid="{66DBE694-02C5-4F98-ADAB-1F9E18CD606E}"/>
    <hyperlink ref="H31" r:id="rId172" xr:uid="{60AA45AF-3236-4317-9B1E-6192D30C8E05}"/>
  </hyperlinks>
  <pageMargins left="0.7" right="0.7" top="0.75" bottom="0.75" header="0.3" footer="0.3"/>
  <pageSetup orientation="portrait" r:id="rId173"/>
  <legacyDrawing r:id="rId17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pageSetUpPr fitToPage="1"/>
  </sheetPr>
  <dimension ref="A1:WWI1857"/>
  <sheetViews>
    <sheetView topLeftCell="B191" zoomScale="98" zoomScaleNormal="98" workbookViewId="0">
      <selection activeCell="C323" sqref="C323"/>
    </sheetView>
  </sheetViews>
  <sheetFormatPr defaultRowHeight="16.5" x14ac:dyDescent="0.3"/>
  <cols>
    <col min="1" max="1" width="11" style="171" customWidth="1"/>
    <col min="2" max="2" width="39.28515625" style="248" bestFit="1" customWidth="1"/>
    <col min="3" max="3" width="11.5703125" style="171" customWidth="1"/>
    <col min="4" max="4" width="34.140625" style="171" customWidth="1"/>
    <col min="5" max="5" width="8.7109375" style="37" customWidth="1"/>
    <col min="6" max="7" width="11.7109375" style="37" customWidth="1"/>
    <col min="8" max="8" width="17.5703125" style="37" customWidth="1"/>
    <col min="9" max="9" width="32.42578125" style="37" bestFit="1" customWidth="1"/>
    <col min="10" max="10" width="16.28515625" style="35" bestFit="1" customWidth="1"/>
    <col min="11" max="11" width="9.28515625" style="35" customWidth="1"/>
    <col min="12" max="12" width="2.5703125" style="171" customWidth="1"/>
    <col min="13" max="13" width="5" style="37" customWidth="1"/>
    <col min="14" max="14" width="7.28515625" style="171" customWidth="1"/>
    <col min="15" max="15" width="6.28515625" style="171" customWidth="1"/>
    <col min="16" max="16" width="7.28515625" style="171" customWidth="1"/>
    <col min="17" max="17" width="6.42578125" style="37" customWidth="1"/>
    <col min="18" max="18" width="6.28515625" style="171" customWidth="1"/>
    <col min="19" max="19" width="5.42578125" style="171" customWidth="1"/>
    <col min="20" max="20" width="5.5703125" style="37" customWidth="1"/>
    <col min="21" max="22" width="5.7109375" style="37" customWidth="1"/>
    <col min="23" max="23" width="5.5703125" style="171" customWidth="1"/>
    <col min="24" max="24" width="5.28515625" style="171" customWidth="1"/>
    <col min="25" max="25" width="5.28515625" style="37" customWidth="1"/>
    <col min="26" max="26" width="6.7109375" style="171" customWidth="1"/>
    <col min="27" max="27" width="4" style="171" bestFit="1" customWidth="1"/>
    <col min="28" max="28" width="9.28515625" style="246"/>
    <col min="29" max="257" width="9.28515625" style="171"/>
    <col min="258" max="258" width="39.28515625" style="171" bestFit="1" customWidth="1"/>
    <col min="259" max="259" width="25" style="171" customWidth="1"/>
    <col min="260" max="260" width="62.42578125" style="171" customWidth="1"/>
    <col min="261" max="261" width="8.7109375" style="171" customWidth="1"/>
    <col min="262" max="263" width="11.7109375" style="171" customWidth="1"/>
    <col min="264" max="264" width="16.7109375" style="171" customWidth="1"/>
    <col min="265" max="265" width="32.42578125" style="171" bestFit="1" customWidth="1"/>
    <col min="266" max="266" width="16.28515625" style="171" bestFit="1" customWidth="1"/>
    <col min="267" max="267" width="9.28515625" style="171" customWidth="1"/>
    <col min="268" max="268" width="2.5703125" style="171" customWidth="1"/>
    <col min="269" max="269" width="5" style="171" customWidth="1"/>
    <col min="270" max="270" width="7.28515625" style="171" customWidth="1"/>
    <col min="271" max="271" width="6.28515625" style="171" customWidth="1"/>
    <col min="272" max="272" width="7.28515625" style="171" customWidth="1"/>
    <col min="273" max="273" width="6.42578125" style="171" customWidth="1"/>
    <col min="274" max="274" width="6.28515625" style="171" customWidth="1"/>
    <col min="275" max="275" width="5.42578125" style="171" customWidth="1"/>
    <col min="276" max="276" width="5.5703125" style="171" customWidth="1"/>
    <col min="277" max="278" width="5.7109375" style="171" customWidth="1"/>
    <col min="279" max="279" width="5.5703125" style="171" customWidth="1"/>
    <col min="280" max="281" width="5.28515625" style="171" customWidth="1"/>
    <col min="282" max="282" width="6.7109375" style="171" customWidth="1"/>
    <col min="283" max="283" width="4" style="171" bestFit="1" customWidth="1"/>
    <col min="284" max="513" width="9.28515625" style="171"/>
    <col min="514" max="514" width="39.28515625" style="171" bestFit="1" customWidth="1"/>
    <col min="515" max="515" width="25" style="171" customWidth="1"/>
    <col min="516" max="516" width="62.42578125" style="171" customWidth="1"/>
    <col min="517" max="517" width="8.7109375" style="171" customWidth="1"/>
    <col min="518" max="519" width="11.7109375" style="171" customWidth="1"/>
    <col min="520" max="520" width="16.7109375" style="171" customWidth="1"/>
    <col min="521" max="521" width="32.42578125" style="171" bestFit="1" customWidth="1"/>
    <col min="522" max="522" width="16.28515625" style="171" bestFit="1" customWidth="1"/>
    <col min="523" max="523" width="9.28515625" style="171" customWidth="1"/>
    <col min="524" max="524" width="2.5703125" style="171" customWidth="1"/>
    <col min="525" max="525" width="5" style="171" customWidth="1"/>
    <col min="526" max="526" width="7.28515625" style="171" customWidth="1"/>
    <col min="527" max="527" width="6.28515625" style="171" customWidth="1"/>
    <col min="528" max="528" width="7.28515625" style="171" customWidth="1"/>
    <col min="529" max="529" width="6.42578125" style="171" customWidth="1"/>
    <col min="530" max="530" width="6.28515625" style="171" customWidth="1"/>
    <col min="531" max="531" width="5.42578125" style="171" customWidth="1"/>
    <col min="532" max="532" width="5.5703125" style="171" customWidth="1"/>
    <col min="533" max="534" width="5.7109375" style="171" customWidth="1"/>
    <col min="535" max="535" width="5.5703125" style="171" customWidth="1"/>
    <col min="536" max="537" width="5.28515625" style="171" customWidth="1"/>
    <col min="538" max="538" width="6.7109375" style="171" customWidth="1"/>
    <col min="539" max="539" width="4" style="171" bestFit="1" customWidth="1"/>
    <col min="540" max="769" width="9.28515625" style="171"/>
    <col min="770" max="770" width="39.28515625" style="171" bestFit="1" customWidth="1"/>
    <col min="771" max="771" width="25" style="171" customWidth="1"/>
    <col min="772" max="772" width="62.42578125" style="171" customWidth="1"/>
    <col min="773" max="773" width="8.7109375" style="171" customWidth="1"/>
    <col min="774" max="775" width="11.7109375" style="171" customWidth="1"/>
    <col min="776" max="776" width="16.7109375" style="171" customWidth="1"/>
    <col min="777" max="777" width="32.42578125" style="171" bestFit="1" customWidth="1"/>
    <col min="778" max="778" width="16.28515625" style="171" bestFit="1" customWidth="1"/>
    <col min="779" max="779" width="9.28515625" style="171" customWidth="1"/>
    <col min="780" max="780" width="2.5703125" style="171" customWidth="1"/>
    <col min="781" max="781" width="5" style="171" customWidth="1"/>
    <col min="782" max="782" width="7.28515625" style="171" customWidth="1"/>
    <col min="783" max="783" width="6.28515625" style="171" customWidth="1"/>
    <col min="784" max="784" width="7.28515625" style="171" customWidth="1"/>
    <col min="785" max="785" width="6.42578125" style="171" customWidth="1"/>
    <col min="786" max="786" width="6.28515625" style="171" customWidth="1"/>
    <col min="787" max="787" width="5.42578125" style="171" customWidth="1"/>
    <col min="788" max="788" width="5.5703125" style="171" customWidth="1"/>
    <col min="789" max="790" width="5.7109375" style="171" customWidth="1"/>
    <col min="791" max="791" width="5.5703125" style="171" customWidth="1"/>
    <col min="792" max="793" width="5.28515625" style="171" customWidth="1"/>
    <col min="794" max="794" width="6.7109375" style="171" customWidth="1"/>
    <col min="795" max="795" width="4" style="171" bestFit="1" customWidth="1"/>
    <col min="796" max="1025" width="9.28515625" style="171"/>
    <col min="1026" max="1026" width="39.28515625" style="171" bestFit="1" customWidth="1"/>
    <col min="1027" max="1027" width="25" style="171" customWidth="1"/>
    <col min="1028" max="1028" width="62.42578125" style="171" customWidth="1"/>
    <col min="1029" max="1029" width="8.7109375" style="171" customWidth="1"/>
    <col min="1030" max="1031" width="11.7109375" style="171" customWidth="1"/>
    <col min="1032" max="1032" width="16.7109375" style="171" customWidth="1"/>
    <col min="1033" max="1033" width="32.42578125" style="171" bestFit="1" customWidth="1"/>
    <col min="1034" max="1034" width="16.28515625" style="171" bestFit="1" customWidth="1"/>
    <col min="1035" max="1035" width="9.28515625" style="171" customWidth="1"/>
    <col min="1036" max="1036" width="2.5703125" style="171" customWidth="1"/>
    <col min="1037" max="1037" width="5" style="171" customWidth="1"/>
    <col min="1038" max="1038" width="7.28515625" style="171" customWidth="1"/>
    <col min="1039" max="1039" width="6.28515625" style="171" customWidth="1"/>
    <col min="1040" max="1040" width="7.28515625" style="171" customWidth="1"/>
    <col min="1041" max="1041" width="6.42578125" style="171" customWidth="1"/>
    <col min="1042" max="1042" width="6.28515625" style="171" customWidth="1"/>
    <col min="1043" max="1043" width="5.42578125" style="171" customWidth="1"/>
    <col min="1044" max="1044" width="5.5703125" style="171" customWidth="1"/>
    <col min="1045" max="1046" width="5.7109375" style="171" customWidth="1"/>
    <col min="1047" max="1047" width="5.5703125" style="171" customWidth="1"/>
    <col min="1048" max="1049" width="5.28515625" style="171" customWidth="1"/>
    <col min="1050" max="1050" width="6.7109375" style="171" customWidth="1"/>
    <col min="1051" max="1051" width="4" style="171" bestFit="1" customWidth="1"/>
    <col min="1052" max="1281" width="9.28515625" style="171"/>
    <col min="1282" max="1282" width="39.28515625" style="171" bestFit="1" customWidth="1"/>
    <col min="1283" max="1283" width="25" style="171" customWidth="1"/>
    <col min="1284" max="1284" width="62.42578125" style="171" customWidth="1"/>
    <col min="1285" max="1285" width="8.7109375" style="171" customWidth="1"/>
    <col min="1286" max="1287" width="11.7109375" style="171" customWidth="1"/>
    <col min="1288" max="1288" width="16.7109375" style="171" customWidth="1"/>
    <col min="1289" max="1289" width="32.42578125" style="171" bestFit="1" customWidth="1"/>
    <col min="1290" max="1290" width="16.28515625" style="171" bestFit="1" customWidth="1"/>
    <col min="1291" max="1291" width="9.28515625" style="171" customWidth="1"/>
    <col min="1292" max="1292" width="2.5703125" style="171" customWidth="1"/>
    <col min="1293" max="1293" width="5" style="171" customWidth="1"/>
    <col min="1294" max="1294" width="7.28515625" style="171" customWidth="1"/>
    <col min="1295" max="1295" width="6.28515625" style="171" customWidth="1"/>
    <col min="1296" max="1296" width="7.28515625" style="171" customWidth="1"/>
    <col min="1297" max="1297" width="6.42578125" style="171" customWidth="1"/>
    <col min="1298" max="1298" width="6.28515625" style="171" customWidth="1"/>
    <col min="1299" max="1299" width="5.42578125" style="171" customWidth="1"/>
    <col min="1300" max="1300" width="5.5703125" style="171" customWidth="1"/>
    <col min="1301" max="1302" width="5.7109375" style="171" customWidth="1"/>
    <col min="1303" max="1303" width="5.5703125" style="171" customWidth="1"/>
    <col min="1304" max="1305" width="5.28515625" style="171" customWidth="1"/>
    <col min="1306" max="1306" width="6.7109375" style="171" customWidth="1"/>
    <col min="1307" max="1307" width="4" style="171" bestFit="1" customWidth="1"/>
    <col min="1308" max="1537" width="9.28515625" style="171"/>
    <col min="1538" max="1538" width="39.28515625" style="171" bestFit="1" customWidth="1"/>
    <col min="1539" max="1539" width="25" style="171" customWidth="1"/>
    <col min="1540" max="1540" width="62.42578125" style="171" customWidth="1"/>
    <col min="1541" max="1541" width="8.7109375" style="171" customWidth="1"/>
    <col min="1542" max="1543" width="11.7109375" style="171" customWidth="1"/>
    <col min="1544" max="1544" width="16.7109375" style="171" customWidth="1"/>
    <col min="1545" max="1545" width="32.42578125" style="171" bestFit="1" customWidth="1"/>
    <col min="1546" max="1546" width="16.28515625" style="171" bestFit="1" customWidth="1"/>
    <col min="1547" max="1547" width="9.28515625" style="171" customWidth="1"/>
    <col min="1548" max="1548" width="2.5703125" style="171" customWidth="1"/>
    <col min="1549" max="1549" width="5" style="171" customWidth="1"/>
    <col min="1550" max="1550" width="7.28515625" style="171" customWidth="1"/>
    <col min="1551" max="1551" width="6.28515625" style="171" customWidth="1"/>
    <col min="1552" max="1552" width="7.28515625" style="171" customWidth="1"/>
    <col min="1553" max="1553" width="6.42578125" style="171" customWidth="1"/>
    <col min="1554" max="1554" width="6.28515625" style="171" customWidth="1"/>
    <col min="1555" max="1555" width="5.42578125" style="171" customWidth="1"/>
    <col min="1556" max="1556" width="5.5703125" style="171" customWidth="1"/>
    <col min="1557" max="1558" width="5.7109375" style="171" customWidth="1"/>
    <col min="1559" max="1559" width="5.5703125" style="171" customWidth="1"/>
    <col min="1560" max="1561" width="5.28515625" style="171" customWidth="1"/>
    <col min="1562" max="1562" width="6.7109375" style="171" customWidth="1"/>
    <col min="1563" max="1563" width="4" style="171" bestFit="1" customWidth="1"/>
    <col min="1564" max="1793" width="9.28515625" style="171"/>
    <col min="1794" max="1794" width="39.28515625" style="171" bestFit="1" customWidth="1"/>
    <col min="1795" max="1795" width="25" style="171" customWidth="1"/>
    <col min="1796" max="1796" width="62.42578125" style="171" customWidth="1"/>
    <col min="1797" max="1797" width="8.7109375" style="171" customWidth="1"/>
    <col min="1798" max="1799" width="11.7109375" style="171" customWidth="1"/>
    <col min="1800" max="1800" width="16.7109375" style="171" customWidth="1"/>
    <col min="1801" max="1801" width="32.42578125" style="171" bestFit="1" customWidth="1"/>
    <col min="1802" max="1802" width="16.28515625" style="171" bestFit="1" customWidth="1"/>
    <col min="1803" max="1803" width="9.28515625" style="171" customWidth="1"/>
    <col min="1804" max="1804" width="2.5703125" style="171" customWidth="1"/>
    <col min="1805" max="1805" width="5" style="171" customWidth="1"/>
    <col min="1806" max="1806" width="7.28515625" style="171" customWidth="1"/>
    <col min="1807" max="1807" width="6.28515625" style="171" customWidth="1"/>
    <col min="1808" max="1808" width="7.28515625" style="171" customWidth="1"/>
    <col min="1809" max="1809" width="6.42578125" style="171" customWidth="1"/>
    <col min="1810" max="1810" width="6.28515625" style="171" customWidth="1"/>
    <col min="1811" max="1811" width="5.42578125" style="171" customWidth="1"/>
    <col min="1812" max="1812" width="5.5703125" style="171" customWidth="1"/>
    <col min="1813" max="1814" width="5.7109375" style="171" customWidth="1"/>
    <col min="1815" max="1815" width="5.5703125" style="171" customWidth="1"/>
    <col min="1816" max="1817" width="5.28515625" style="171" customWidth="1"/>
    <col min="1818" max="1818" width="6.7109375" style="171" customWidth="1"/>
    <col min="1819" max="1819" width="4" style="171" bestFit="1" customWidth="1"/>
    <col min="1820" max="2049" width="9.28515625" style="171"/>
    <col min="2050" max="2050" width="39.28515625" style="171" bestFit="1" customWidth="1"/>
    <col min="2051" max="2051" width="25" style="171" customWidth="1"/>
    <col min="2052" max="2052" width="62.42578125" style="171" customWidth="1"/>
    <col min="2053" max="2053" width="8.7109375" style="171" customWidth="1"/>
    <col min="2054" max="2055" width="11.7109375" style="171" customWidth="1"/>
    <col min="2056" max="2056" width="16.7109375" style="171" customWidth="1"/>
    <col min="2057" max="2057" width="32.42578125" style="171" bestFit="1" customWidth="1"/>
    <col min="2058" max="2058" width="16.28515625" style="171" bestFit="1" customWidth="1"/>
    <col min="2059" max="2059" width="9.28515625" style="171" customWidth="1"/>
    <col min="2060" max="2060" width="2.5703125" style="171" customWidth="1"/>
    <col min="2061" max="2061" width="5" style="171" customWidth="1"/>
    <col min="2062" max="2062" width="7.28515625" style="171" customWidth="1"/>
    <col min="2063" max="2063" width="6.28515625" style="171" customWidth="1"/>
    <col min="2064" max="2064" width="7.28515625" style="171" customWidth="1"/>
    <col min="2065" max="2065" width="6.42578125" style="171" customWidth="1"/>
    <col min="2066" max="2066" width="6.28515625" style="171" customWidth="1"/>
    <col min="2067" max="2067" width="5.42578125" style="171" customWidth="1"/>
    <col min="2068" max="2068" width="5.5703125" style="171" customWidth="1"/>
    <col min="2069" max="2070" width="5.7109375" style="171" customWidth="1"/>
    <col min="2071" max="2071" width="5.5703125" style="171" customWidth="1"/>
    <col min="2072" max="2073" width="5.28515625" style="171" customWidth="1"/>
    <col min="2074" max="2074" width="6.7109375" style="171" customWidth="1"/>
    <col min="2075" max="2075" width="4" style="171" bestFit="1" customWidth="1"/>
    <col min="2076" max="2305" width="9.28515625" style="171"/>
    <col min="2306" max="2306" width="39.28515625" style="171" bestFit="1" customWidth="1"/>
    <col min="2307" max="2307" width="25" style="171" customWidth="1"/>
    <col min="2308" max="2308" width="62.42578125" style="171" customWidth="1"/>
    <col min="2309" max="2309" width="8.7109375" style="171" customWidth="1"/>
    <col min="2310" max="2311" width="11.7109375" style="171" customWidth="1"/>
    <col min="2312" max="2312" width="16.7109375" style="171" customWidth="1"/>
    <col min="2313" max="2313" width="32.42578125" style="171" bestFit="1" customWidth="1"/>
    <col min="2314" max="2314" width="16.28515625" style="171" bestFit="1" customWidth="1"/>
    <col min="2315" max="2315" width="9.28515625" style="171" customWidth="1"/>
    <col min="2316" max="2316" width="2.5703125" style="171" customWidth="1"/>
    <col min="2317" max="2317" width="5" style="171" customWidth="1"/>
    <col min="2318" max="2318" width="7.28515625" style="171" customWidth="1"/>
    <col min="2319" max="2319" width="6.28515625" style="171" customWidth="1"/>
    <col min="2320" max="2320" width="7.28515625" style="171" customWidth="1"/>
    <col min="2321" max="2321" width="6.42578125" style="171" customWidth="1"/>
    <col min="2322" max="2322" width="6.28515625" style="171" customWidth="1"/>
    <col min="2323" max="2323" width="5.42578125" style="171" customWidth="1"/>
    <col min="2324" max="2324" width="5.5703125" style="171" customWidth="1"/>
    <col min="2325" max="2326" width="5.7109375" style="171" customWidth="1"/>
    <col min="2327" max="2327" width="5.5703125" style="171" customWidth="1"/>
    <col min="2328" max="2329" width="5.28515625" style="171" customWidth="1"/>
    <col min="2330" max="2330" width="6.7109375" style="171" customWidth="1"/>
    <col min="2331" max="2331" width="4" style="171" bestFit="1" customWidth="1"/>
    <col min="2332" max="2561" width="9.28515625" style="171"/>
    <col min="2562" max="2562" width="39.28515625" style="171" bestFit="1" customWidth="1"/>
    <col min="2563" max="2563" width="25" style="171" customWidth="1"/>
    <col min="2564" max="2564" width="62.42578125" style="171" customWidth="1"/>
    <col min="2565" max="2565" width="8.7109375" style="171" customWidth="1"/>
    <col min="2566" max="2567" width="11.7109375" style="171" customWidth="1"/>
    <col min="2568" max="2568" width="16.7109375" style="171" customWidth="1"/>
    <col min="2569" max="2569" width="32.42578125" style="171" bestFit="1" customWidth="1"/>
    <col min="2570" max="2570" width="16.28515625" style="171" bestFit="1" customWidth="1"/>
    <col min="2571" max="2571" width="9.28515625" style="171" customWidth="1"/>
    <col min="2572" max="2572" width="2.5703125" style="171" customWidth="1"/>
    <col min="2573" max="2573" width="5" style="171" customWidth="1"/>
    <col min="2574" max="2574" width="7.28515625" style="171" customWidth="1"/>
    <col min="2575" max="2575" width="6.28515625" style="171" customWidth="1"/>
    <col min="2576" max="2576" width="7.28515625" style="171" customWidth="1"/>
    <col min="2577" max="2577" width="6.42578125" style="171" customWidth="1"/>
    <col min="2578" max="2578" width="6.28515625" style="171" customWidth="1"/>
    <col min="2579" max="2579" width="5.42578125" style="171" customWidth="1"/>
    <col min="2580" max="2580" width="5.5703125" style="171" customWidth="1"/>
    <col min="2581" max="2582" width="5.7109375" style="171" customWidth="1"/>
    <col min="2583" max="2583" width="5.5703125" style="171" customWidth="1"/>
    <col min="2584" max="2585" width="5.28515625" style="171" customWidth="1"/>
    <col min="2586" max="2586" width="6.7109375" style="171" customWidth="1"/>
    <col min="2587" max="2587" width="4" style="171" bestFit="1" customWidth="1"/>
    <col min="2588" max="2817" width="9.28515625" style="171"/>
    <col min="2818" max="2818" width="39.28515625" style="171" bestFit="1" customWidth="1"/>
    <col min="2819" max="2819" width="25" style="171" customWidth="1"/>
    <col min="2820" max="2820" width="62.42578125" style="171" customWidth="1"/>
    <col min="2821" max="2821" width="8.7109375" style="171" customWidth="1"/>
    <col min="2822" max="2823" width="11.7109375" style="171" customWidth="1"/>
    <col min="2824" max="2824" width="16.7109375" style="171" customWidth="1"/>
    <col min="2825" max="2825" width="32.42578125" style="171" bestFit="1" customWidth="1"/>
    <col min="2826" max="2826" width="16.28515625" style="171" bestFit="1" customWidth="1"/>
    <col min="2827" max="2827" width="9.28515625" style="171" customWidth="1"/>
    <col min="2828" max="2828" width="2.5703125" style="171" customWidth="1"/>
    <col min="2829" max="2829" width="5" style="171" customWidth="1"/>
    <col min="2830" max="2830" width="7.28515625" style="171" customWidth="1"/>
    <col min="2831" max="2831" width="6.28515625" style="171" customWidth="1"/>
    <col min="2832" max="2832" width="7.28515625" style="171" customWidth="1"/>
    <col min="2833" max="2833" width="6.42578125" style="171" customWidth="1"/>
    <col min="2834" max="2834" width="6.28515625" style="171" customWidth="1"/>
    <col min="2835" max="2835" width="5.42578125" style="171" customWidth="1"/>
    <col min="2836" max="2836" width="5.5703125" style="171" customWidth="1"/>
    <col min="2837" max="2838" width="5.7109375" style="171" customWidth="1"/>
    <col min="2839" max="2839" width="5.5703125" style="171" customWidth="1"/>
    <col min="2840" max="2841" width="5.28515625" style="171" customWidth="1"/>
    <col min="2842" max="2842" width="6.7109375" style="171" customWidth="1"/>
    <col min="2843" max="2843" width="4" style="171" bestFit="1" customWidth="1"/>
    <col min="2844" max="3073" width="9.28515625" style="171"/>
    <col min="3074" max="3074" width="39.28515625" style="171" bestFit="1" customWidth="1"/>
    <col min="3075" max="3075" width="25" style="171" customWidth="1"/>
    <col min="3076" max="3076" width="62.42578125" style="171" customWidth="1"/>
    <col min="3077" max="3077" width="8.7109375" style="171" customWidth="1"/>
    <col min="3078" max="3079" width="11.7109375" style="171" customWidth="1"/>
    <col min="3080" max="3080" width="16.7109375" style="171" customWidth="1"/>
    <col min="3081" max="3081" width="32.42578125" style="171" bestFit="1" customWidth="1"/>
    <col min="3082" max="3082" width="16.28515625" style="171" bestFit="1" customWidth="1"/>
    <col min="3083" max="3083" width="9.28515625" style="171" customWidth="1"/>
    <col min="3084" max="3084" width="2.5703125" style="171" customWidth="1"/>
    <col min="3085" max="3085" width="5" style="171" customWidth="1"/>
    <col min="3086" max="3086" width="7.28515625" style="171" customWidth="1"/>
    <col min="3087" max="3087" width="6.28515625" style="171" customWidth="1"/>
    <col min="3088" max="3088" width="7.28515625" style="171" customWidth="1"/>
    <col min="3089" max="3089" width="6.42578125" style="171" customWidth="1"/>
    <col min="3090" max="3090" width="6.28515625" style="171" customWidth="1"/>
    <col min="3091" max="3091" width="5.42578125" style="171" customWidth="1"/>
    <col min="3092" max="3092" width="5.5703125" style="171" customWidth="1"/>
    <col min="3093" max="3094" width="5.7109375" style="171" customWidth="1"/>
    <col min="3095" max="3095" width="5.5703125" style="171" customWidth="1"/>
    <col min="3096" max="3097" width="5.28515625" style="171" customWidth="1"/>
    <col min="3098" max="3098" width="6.7109375" style="171" customWidth="1"/>
    <col min="3099" max="3099" width="4" style="171" bestFit="1" customWidth="1"/>
    <col min="3100" max="3329" width="9.28515625" style="171"/>
    <col min="3330" max="3330" width="39.28515625" style="171" bestFit="1" customWidth="1"/>
    <col min="3331" max="3331" width="25" style="171" customWidth="1"/>
    <col min="3332" max="3332" width="62.42578125" style="171" customWidth="1"/>
    <col min="3333" max="3333" width="8.7109375" style="171" customWidth="1"/>
    <col min="3334" max="3335" width="11.7109375" style="171" customWidth="1"/>
    <col min="3336" max="3336" width="16.7109375" style="171" customWidth="1"/>
    <col min="3337" max="3337" width="32.42578125" style="171" bestFit="1" customWidth="1"/>
    <col min="3338" max="3338" width="16.28515625" style="171" bestFit="1" customWidth="1"/>
    <col min="3339" max="3339" width="9.28515625" style="171" customWidth="1"/>
    <col min="3340" max="3340" width="2.5703125" style="171" customWidth="1"/>
    <col min="3341" max="3341" width="5" style="171" customWidth="1"/>
    <col min="3342" max="3342" width="7.28515625" style="171" customWidth="1"/>
    <col min="3343" max="3343" width="6.28515625" style="171" customWidth="1"/>
    <col min="3344" max="3344" width="7.28515625" style="171" customWidth="1"/>
    <col min="3345" max="3345" width="6.42578125" style="171" customWidth="1"/>
    <col min="3346" max="3346" width="6.28515625" style="171" customWidth="1"/>
    <col min="3347" max="3347" width="5.42578125" style="171" customWidth="1"/>
    <col min="3348" max="3348" width="5.5703125" style="171" customWidth="1"/>
    <col min="3349" max="3350" width="5.7109375" style="171" customWidth="1"/>
    <col min="3351" max="3351" width="5.5703125" style="171" customWidth="1"/>
    <col min="3352" max="3353" width="5.28515625" style="171" customWidth="1"/>
    <col min="3354" max="3354" width="6.7109375" style="171" customWidth="1"/>
    <col min="3355" max="3355" width="4" style="171" bestFit="1" customWidth="1"/>
    <col min="3356" max="3585" width="9.28515625" style="171"/>
    <col min="3586" max="3586" width="39.28515625" style="171" bestFit="1" customWidth="1"/>
    <col min="3587" max="3587" width="25" style="171" customWidth="1"/>
    <col min="3588" max="3588" width="62.42578125" style="171" customWidth="1"/>
    <col min="3589" max="3589" width="8.7109375" style="171" customWidth="1"/>
    <col min="3590" max="3591" width="11.7109375" style="171" customWidth="1"/>
    <col min="3592" max="3592" width="16.7109375" style="171" customWidth="1"/>
    <col min="3593" max="3593" width="32.42578125" style="171" bestFit="1" customWidth="1"/>
    <col min="3594" max="3594" width="16.28515625" style="171" bestFit="1" customWidth="1"/>
    <col min="3595" max="3595" width="9.28515625" style="171" customWidth="1"/>
    <col min="3596" max="3596" width="2.5703125" style="171" customWidth="1"/>
    <col min="3597" max="3597" width="5" style="171" customWidth="1"/>
    <col min="3598" max="3598" width="7.28515625" style="171" customWidth="1"/>
    <col min="3599" max="3599" width="6.28515625" style="171" customWidth="1"/>
    <col min="3600" max="3600" width="7.28515625" style="171" customWidth="1"/>
    <col min="3601" max="3601" width="6.42578125" style="171" customWidth="1"/>
    <col min="3602" max="3602" width="6.28515625" style="171" customWidth="1"/>
    <col min="3603" max="3603" width="5.42578125" style="171" customWidth="1"/>
    <col min="3604" max="3604" width="5.5703125" style="171" customWidth="1"/>
    <col min="3605" max="3606" width="5.7109375" style="171" customWidth="1"/>
    <col min="3607" max="3607" width="5.5703125" style="171" customWidth="1"/>
    <col min="3608" max="3609" width="5.28515625" style="171" customWidth="1"/>
    <col min="3610" max="3610" width="6.7109375" style="171" customWidth="1"/>
    <col min="3611" max="3611" width="4" style="171" bestFit="1" customWidth="1"/>
    <col min="3612" max="3841" width="9.28515625" style="171"/>
    <col min="3842" max="3842" width="39.28515625" style="171" bestFit="1" customWidth="1"/>
    <col min="3843" max="3843" width="25" style="171" customWidth="1"/>
    <col min="3844" max="3844" width="62.42578125" style="171" customWidth="1"/>
    <col min="3845" max="3845" width="8.7109375" style="171" customWidth="1"/>
    <col min="3846" max="3847" width="11.7109375" style="171" customWidth="1"/>
    <col min="3848" max="3848" width="16.7109375" style="171" customWidth="1"/>
    <col min="3849" max="3849" width="32.42578125" style="171" bestFit="1" customWidth="1"/>
    <col min="3850" max="3850" width="16.28515625" style="171" bestFit="1" customWidth="1"/>
    <col min="3851" max="3851" width="9.28515625" style="171" customWidth="1"/>
    <col min="3852" max="3852" width="2.5703125" style="171" customWidth="1"/>
    <col min="3853" max="3853" width="5" style="171" customWidth="1"/>
    <col min="3854" max="3854" width="7.28515625" style="171" customWidth="1"/>
    <col min="3855" max="3855" width="6.28515625" style="171" customWidth="1"/>
    <col min="3856" max="3856" width="7.28515625" style="171" customWidth="1"/>
    <col min="3857" max="3857" width="6.42578125" style="171" customWidth="1"/>
    <col min="3858" max="3858" width="6.28515625" style="171" customWidth="1"/>
    <col min="3859" max="3859" width="5.42578125" style="171" customWidth="1"/>
    <col min="3860" max="3860" width="5.5703125" style="171" customWidth="1"/>
    <col min="3861" max="3862" width="5.7109375" style="171" customWidth="1"/>
    <col min="3863" max="3863" width="5.5703125" style="171" customWidth="1"/>
    <col min="3864" max="3865" width="5.28515625" style="171" customWidth="1"/>
    <col min="3866" max="3866" width="6.7109375" style="171" customWidth="1"/>
    <col min="3867" max="3867" width="4" style="171" bestFit="1" customWidth="1"/>
    <col min="3868" max="4097" width="9.28515625" style="171"/>
    <col min="4098" max="4098" width="39.28515625" style="171" bestFit="1" customWidth="1"/>
    <col min="4099" max="4099" width="25" style="171" customWidth="1"/>
    <col min="4100" max="4100" width="62.42578125" style="171" customWidth="1"/>
    <col min="4101" max="4101" width="8.7109375" style="171" customWidth="1"/>
    <col min="4102" max="4103" width="11.7109375" style="171" customWidth="1"/>
    <col min="4104" max="4104" width="16.7109375" style="171" customWidth="1"/>
    <col min="4105" max="4105" width="32.42578125" style="171" bestFit="1" customWidth="1"/>
    <col min="4106" max="4106" width="16.28515625" style="171" bestFit="1" customWidth="1"/>
    <col min="4107" max="4107" width="9.28515625" style="171" customWidth="1"/>
    <col min="4108" max="4108" width="2.5703125" style="171" customWidth="1"/>
    <col min="4109" max="4109" width="5" style="171" customWidth="1"/>
    <col min="4110" max="4110" width="7.28515625" style="171" customWidth="1"/>
    <col min="4111" max="4111" width="6.28515625" style="171" customWidth="1"/>
    <col min="4112" max="4112" width="7.28515625" style="171" customWidth="1"/>
    <col min="4113" max="4113" width="6.42578125" style="171" customWidth="1"/>
    <col min="4114" max="4114" width="6.28515625" style="171" customWidth="1"/>
    <col min="4115" max="4115" width="5.42578125" style="171" customWidth="1"/>
    <col min="4116" max="4116" width="5.5703125" style="171" customWidth="1"/>
    <col min="4117" max="4118" width="5.7109375" style="171" customWidth="1"/>
    <col min="4119" max="4119" width="5.5703125" style="171" customWidth="1"/>
    <col min="4120" max="4121" width="5.28515625" style="171" customWidth="1"/>
    <col min="4122" max="4122" width="6.7109375" style="171" customWidth="1"/>
    <col min="4123" max="4123" width="4" style="171" bestFit="1" customWidth="1"/>
    <col min="4124" max="4353" width="9.28515625" style="171"/>
    <col min="4354" max="4354" width="39.28515625" style="171" bestFit="1" customWidth="1"/>
    <col min="4355" max="4355" width="25" style="171" customWidth="1"/>
    <col min="4356" max="4356" width="62.42578125" style="171" customWidth="1"/>
    <col min="4357" max="4357" width="8.7109375" style="171" customWidth="1"/>
    <col min="4358" max="4359" width="11.7109375" style="171" customWidth="1"/>
    <col min="4360" max="4360" width="16.7109375" style="171" customWidth="1"/>
    <col min="4361" max="4361" width="32.42578125" style="171" bestFit="1" customWidth="1"/>
    <col min="4362" max="4362" width="16.28515625" style="171" bestFit="1" customWidth="1"/>
    <col min="4363" max="4363" width="9.28515625" style="171" customWidth="1"/>
    <col min="4364" max="4364" width="2.5703125" style="171" customWidth="1"/>
    <col min="4365" max="4365" width="5" style="171" customWidth="1"/>
    <col min="4366" max="4366" width="7.28515625" style="171" customWidth="1"/>
    <col min="4367" max="4367" width="6.28515625" style="171" customWidth="1"/>
    <col min="4368" max="4368" width="7.28515625" style="171" customWidth="1"/>
    <col min="4369" max="4369" width="6.42578125" style="171" customWidth="1"/>
    <col min="4370" max="4370" width="6.28515625" style="171" customWidth="1"/>
    <col min="4371" max="4371" width="5.42578125" style="171" customWidth="1"/>
    <col min="4372" max="4372" width="5.5703125" style="171" customWidth="1"/>
    <col min="4373" max="4374" width="5.7109375" style="171" customWidth="1"/>
    <col min="4375" max="4375" width="5.5703125" style="171" customWidth="1"/>
    <col min="4376" max="4377" width="5.28515625" style="171" customWidth="1"/>
    <col min="4378" max="4378" width="6.7109375" style="171" customWidth="1"/>
    <col min="4379" max="4379" width="4" style="171" bestFit="1" customWidth="1"/>
    <col min="4380" max="4609" width="9.28515625" style="171"/>
    <col min="4610" max="4610" width="39.28515625" style="171" bestFit="1" customWidth="1"/>
    <col min="4611" max="4611" width="25" style="171" customWidth="1"/>
    <col min="4612" max="4612" width="62.42578125" style="171" customWidth="1"/>
    <col min="4613" max="4613" width="8.7109375" style="171" customWidth="1"/>
    <col min="4614" max="4615" width="11.7109375" style="171" customWidth="1"/>
    <col min="4616" max="4616" width="16.7109375" style="171" customWidth="1"/>
    <col min="4617" max="4617" width="32.42578125" style="171" bestFit="1" customWidth="1"/>
    <col min="4618" max="4618" width="16.28515625" style="171" bestFit="1" customWidth="1"/>
    <col min="4619" max="4619" width="9.28515625" style="171" customWidth="1"/>
    <col min="4620" max="4620" width="2.5703125" style="171" customWidth="1"/>
    <col min="4621" max="4621" width="5" style="171" customWidth="1"/>
    <col min="4622" max="4622" width="7.28515625" style="171" customWidth="1"/>
    <col min="4623" max="4623" width="6.28515625" style="171" customWidth="1"/>
    <col min="4624" max="4624" width="7.28515625" style="171" customWidth="1"/>
    <col min="4625" max="4625" width="6.42578125" style="171" customWidth="1"/>
    <col min="4626" max="4626" width="6.28515625" style="171" customWidth="1"/>
    <col min="4627" max="4627" width="5.42578125" style="171" customWidth="1"/>
    <col min="4628" max="4628" width="5.5703125" style="171" customWidth="1"/>
    <col min="4629" max="4630" width="5.7109375" style="171" customWidth="1"/>
    <col min="4631" max="4631" width="5.5703125" style="171" customWidth="1"/>
    <col min="4632" max="4633" width="5.28515625" style="171" customWidth="1"/>
    <col min="4634" max="4634" width="6.7109375" style="171" customWidth="1"/>
    <col min="4635" max="4635" width="4" style="171" bestFit="1" customWidth="1"/>
    <col min="4636" max="4865" width="9.28515625" style="171"/>
    <col min="4866" max="4866" width="39.28515625" style="171" bestFit="1" customWidth="1"/>
    <col min="4867" max="4867" width="25" style="171" customWidth="1"/>
    <col min="4868" max="4868" width="62.42578125" style="171" customWidth="1"/>
    <col min="4869" max="4869" width="8.7109375" style="171" customWidth="1"/>
    <col min="4870" max="4871" width="11.7109375" style="171" customWidth="1"/>
    <col min="4872" max="4872" width="16.7109375" style="171" customWidth="1"/>
    <col min="4873" max="4873" width="32.42578125" style="171" bestFit="1" customWidth="1"/>
    <col min="4874" max="4874" width="16.28515625" style="171" bestFit="1" customWidth="1"/>
    <col min="4875" max="4875" width="9.28515625" style="171" customWidth="1"/>
    <col min="4876" max="4876" width="2.5703125" style="171" customWidth="1"/>
    <col min="4877" max="4877" width="5" style="171" customWidth="1"/>
    <col min="4878" max="4878" width="7.28515625" style="171" customWidth="1"/>
    <col min="4879" max="4879" width="6.28515625" style="171" customWidth="1"/>
    <col min="4880" max="4880" width="7.28515625" style="171" customWidth="1"/>
    <col min="4881" max="4881" width="6.42578125" style="171" customWidth="1"/>
    <col min="4882" max="4882" width="6.28515625" style="171" customWidth="1"/>
    <col min="4883" max="4883" width="5.42578125" style="171" customWidth="1"/>
    <col min="4884" max="4884" width="5.5703125" style="171" customWidth="1"/>
    <col min="4885" max="4886" width="5.7109375" style="171" customWidth="1"/>
    <col min="4887" max="4887" width="5.5703125" style="171" customWidth="1"/>
    <col min="4888" max="4889" width="5.28515625" style="171" customWidth="1"/>
    <col min="4890" max="4890" width="6.7109375" style="171" customWidth="1"/>
    <col min="4891" max="4891" width="4" style="171" bestFit="1" customWidth="1"/>
    <col min="4892" max="5121" width="9.28515625" style="171"/>
    <col min="5122" max="5122" width="39.28515625" style="171" bestFit="1" customWidth="1"/>
    <col min="5123" max="5123" width="25" style="171" customWidth="1"/>
    <col min="5124" max="5124" width="62.42578125" style="171" customWidth="1"/>
    <col min="5125" max="5125" width="8.7109375" style="171" customWidth="1"/>
    <col min="5126" max="5127" width="11.7109375" style="171" customWidth="1"/>
    <col min="5128" max="5128" width="16.7109375" style="171" customWidth="1"/>
    <col min="5129" max="5129" width="32.42578125" style="171" bestFit="1" customWidth="1"/>
    <col min="5130" max="5130" width="16.28515625" style="171" bestFit="1" customWidth="1"/>
    <col min="5131" max="5131" width="9.28515625" style="171" customWidth="1"/>
    <col min="5132" max="5132" width="2.5703125" style="171" customWidth="1"/>
    <col min="5133" max="5133" width="5" style="171" customWidth="1"/>
    <col min="5134" max="5134" width="7.28515625" style="171" customWidth="1"/>
    <col min="5135" max="5135" width="6.28515625" style="171" customWidth="1"/>
    <col min="5136" max="5136" width="7.28515625" style="171" customWidth="1"/>
    <col min="5137" max="5137" width="6.42578125" style="171" customWidth="1"/>
    <col min="5138" max="5138" width="6.28515625" style="171" customWidth="1"/>
    <col min="5139" max="5139" width="5.42578125" style="171" customWidth="1"/>
    <col min="5140" max="5140" width="5.5703125" style="171" customWidth="1"/>
    <col min="5141" max="5142" width="5.7109375" style="171" customWidth="1"/>
    <col min="5143" max="5143" width="5.5703125" style="171" customWidth="1"/>
    <col min="5144" max="5145" width="5.28515625" style="171" customWidth="1"/>
    <col min="5146" max="5146" width="6.7109375" style="171" customWidth="1"/>
    <col min="5147" max="5147" width="4" style="171" bestFit="1" customWidth="1"/>
    <col min="5148" max="5377" width="9.28515625" style="171"/>
    <col min="5378" max="5378" width="39.28515625" style="171" bestFit="1" customWidth="1"/>
    <col min="5379" max="5379" width="25" style="171" customWidth="1"/>
    <col min="5380" max="5380" width="62.42578125" style="171" customWidth="1"/>
    <col min="5381" max="5381" width="8.7109375" style="171" customWidth="1"/>
    <col min="5382" max="5383" width="11.7109375" style="171" customWidth="1"/>
    <col min="5384" max="5384" width="16.7109375" style="171" customWidth="1"/>
    <col min="5385" max="5385" width="32.42578125" style="171" bestFit="1" customWidth="1"/>
    <col min="5386" max="5386" width="16.28515625" style="171" bestFit="1" customWidth="1"/>
    <col min="5387" max="5387" width="9.28515625" style="171" customWidth="1"/>
    <col min="5388" max="5388" width="2.5703125" style="171" customWidth="1"/>
    <col min="5389" max="5389" width="5" style="171" customWidth="1"/>
    <col min="5390" max="5390" width="7.28515625" style="171" customWidth="1"/>
    <col min="5391" max="5391" width="6.28515625" style="171" customWidth="1"/>
    <col min="5392" max="5392" width="7.28515625" style="171" customWidth="1"/>
    <col min="5393" max="5393" width="6.42578125" style="171" customWidth="1"/>
    <col min="5394" max="5394" width="6.28515625" style="171" customWidth="1"/>
    <col min="5395" max="5395" width="5.42578125" style="171" customWidth="1"/>
    <col min="5396" max="5396" width="5.5703125" style="171" customWidth="1"/>
    <col min="5397" max="5398" width="5.7109375" style="171" customWidth="1"/>
    <col min="5399" max="5399" width="5.5703125" style="171" customWidth="1"/>
    <col min="5400" max="5401" width="5.28515625" style="171" customWidth="1"/>
    <col min="5402" max="5402" width="6.7109375" style="171" customWidth="1"/>
    <col min="5403" max="5403" width="4" style="171" bestFit="1" customWidth="1"/>
    <col min="5404" max="5633" width="9.28515625" style="171"/>
    <col min="5634" max="5634" width="39.28515625" style="171" bestFit="1" customWidth="1"/>
    <col min="5635" max="5635" width="25" style="171" customWidth="1"/>
    <col min="5636" max="5636" width="62.42578125" style="171" customWidth="1"/>
    <col min="5637" max="5637" width="8.7109375" style="171" customWidth="1"/>
    <col min="5638" max="5639" width="11.7109375" style="171" customWidth="1"/>
    <col min="5640" max="5640" width="16.7109375" style="171" customWidth="1"/>
    <col min="5641" max="5641" width="32.42578125" style="171" bestFit="1" customWidth="1"/>
    <col min="5642" max="5642" width="16.28515625" style="171" bestFit="1" customWidth="1"/>
    <col min="5643" max="5643" width="9.28515625" style="171" customWidth="1"/>
    <col min="5644" max="5644" width="2.5703125" style="171" customWidth="1"/>
    <col min="5645" max="5645" width="5" style="171" customWidth="1"/>
    <col min="5646" max="5646" width="7.28515625" style="171" customWidth="1"/>
    <col min="5647" max="5647" width="6.28515625" style="171" customWidth="1"/>
    <col min="5648" max="5648" width="7.28515625" style="171" customWidth="1"/>
    <col min="5649" max="5649" width="6.42578125" style="171" customWidth="1"/>
    <col min="5650" max="5650" width="6.28515625" style="171" customWidth="1"/>
    <col min="5651" max="5651" width="5.42578125" style="171" customWidth="1"/>
    <col min="5652" max="5652" width="5.5703125" style="171" customWidth="1"/>
    <col min="5653" max="5654" width="5.7109375" style="171" customWidth="1"/>
    <col min="5655" max="5655" width="5.5703125" style="171" customWidth="1"/>
    <col min="5656" max="5657" width="5.28515625" style="171" customWidth="1"/>
    <col min="5658" max="5658" width="6.7109375" style="171" customWidth="1"/>
    <col min="5659" max="5659" width="4" style="171" bestFit="1" customWidth="1"/>
    <col min="5660" max="5889" width="9.28515625" style="171"/>
    <col min="5890" max="5890" width="39.28515625" style="171" bestFit="1" customWidth="1"/>
    <col min="5891" max="5891" width="25" style="171" customWidth="1"/>
    <col min="5892" max="5892" width="62.42578125" style="171" customWidth="1"/>
    <col min="5893" max="5893" width="8.7109375" style="171" customWidth="1"/>
    <col min="5894" max="5895" width="11.7109375" style="171" customWidth="1"/>
    <col min="5896" max="5896" width="16.7109375" style="171" customWidth="1"/>
    <col min="5897" max="5897" width="32.42578125" style="171" bestFit="1" customWidth="1"/>
    <col min="5898" max="5898" width="16.28515625" style="171" bestFit="1" customWidth="1"/>
    <col min="5899" max="5899" width="9.28515625" style="171" customWidth="1"/>
    <col min="5900" max="5900" width="2.5703125" style="171" customWidth="1"/>
    <col min="5901" max="5901" width="5" style="171" customWidth="1"/>
    <col min="5902" max="5902" width="7.28515625" style="171" customWidth="1"/>
    <col min="5903" max="5903" width="6.28515625" style="171" customWidth="1"/>
    <col min="5904" max="5904" width="7.28515625" style="171" customWidth="1"/>
    <col min="5905" max="5905" width="6.42578125" style="171" customWidth="1"/>
    <col min="5906" max="5906" width="6.28515625" style="171" customWidth="1"/>
    <col min="5907" max="5907" width="5.42578125" style="171" customWidth="1"/>
    <col min="5908" max="5908" width="5.5703125" style="171" customWidth="1"/>
    <col min="5909" max="5910" width="5.7109375" style="171" customWidth="1"/>
    <col min="5911" max="5911" width="5.5703125" style="171" customWidth="1"/>
    <col min="5912" max="5913" width="5.28515625" style="171" customWidth="1"/>
    <col min="5914" max="5914" width="6.7109375" style="171" customWidth="1"/>
    <col min="5915" max="5915" width="4" style="171" bestFit="1" customWidth="1"/>
    <col min="5916" max="6145" width="9.28515625" style="171"/>
    <col min="6146" max="6146" width="39.28515625" style="171" bestFit="1" customWidth="1"/>
    <col min="6147" max="6147" width="25" style="171" customWidth="1"/>
    <col min="6148" max="6148" width="62.42578125" style="171" customWidth="1"/>
    <col min="6149" max="6149" width="8.7109375" style="171" customWidth="1"/>
    <col min="6150" max="6151" width="11.7109375" style="171" customWidth="1"/>
    <col min="6152" max="6152" width="16.7109375" style="171" customWidth="1"/>
    <col min="6153" max="6153" width="32.42578125" style="171" bestFit="1" customWidth="1"/>
    <col min="6154" max="6154" width="16.28515625" style="171" bestFit="1" customWidth="1"/>
    <col min="6155" max="6155" width="9.28515625" style="171" customWidth="1"/>
    <col min="6156" max="6156" width="2.5703125" style="171" customWidth="1"/>
    <col min="6157" max="6157" width="5" style="171" customWidth="1"/>
    <col min="6158" max="6158" width="7.28515625" style="171" customWidth="1"/>
    <col min="6159" max="6159" width="6.28515625" style="171" customWidth="1"/>
    <col min="6160" max="6160" width="7.28515625" style="171" customWidth="1"/>
    <col min="6161" max="6161" width="6.42578125" style="171" customWidth="1"/>
    <col min="6162" max="6162" width="6.28515625" style="171" customWidth="1"/>
    <col min="6163" max="6163" width="5.42578125" style="171" customWidth="1"/>
    <col min="6164" max="6164" width="5.5703125" style="171" customWidth="1"/>
    <col min="6165" max="6166" width="5.7109375" style="171" customWidth="1"/>
    <col min="6167" max="6167" width="5.5703125" style="171" customWidth="1"/>
    <col min="6168" max="6169" width="5.28515625" style="171" customWidth="1"/>
    <col min="6170" max="6170" width="6.7109375" style="171" customWidth="1"/>
    <col min="6171" max="6171" width="4" style="171" bestFit="1" customWidth="1"/>
    <col min="6172" max="6401" width="9.28515625" style="171"/>
    <col min="6402" max="6402" width="39.28515625" style="171" bestFit="1" customWidth="1"/>
    <col min="6403" max="6403" width="25" style="171" customWidth="1"/>
    <col min="6404" max="6404" width="62.42578125" style="171" customWidth="1"/>
    <col min="6405" max="6405" width="8.7109375" style="171" customWidth="1"/>
    <col min="6406" max="6407" width="11.7109375" style="171" customWidth="1"/>
    <col min="6408" max="6408" width="16.7109375" style="171" customWidth="1"/>
    <col min="6409" max="6409" width="32.42578125" style="171" bestFit="1" customWidth="1"/>
    <col min="6410" max="6410" width="16.28515625" style="171" bestFit="1" customWidth="1"/>
    <col min="6411" max="6411" width="9.28515625" style="171" customWidth="1"/>
    <col min="6412" max="6412" width="2.5703125" style="171" customWidth="1"/>
    <col min="6413" max="6413" width="5" style="171" customWidth="1"/>
    <col min="6414" max="6414" width="7.28515625" style="171" customWidth="1"/>
    <col min="6415" max="6415" width="6.28515625" style="171" customWidth="1"/>
    <col min="6416" max="6416" width="7.28515625" style="171" customWidth="1"/>
    <col min="6417" max="6417" width="6.42578125" style="171" customWidth="1"/>
    <col min="6418" max="6418" width="6.28515625" style="171" customWidth="1"/>
    <col min="6419" max="6419" width="5.42578125" style="171" customWidth="1"/>
    <col min="6420" max="6420" width="5.5703125" style="171" customWidth="1"/>
    <col min="6421" max="6422" width="5.7109375" style="171" customWidth="1"/>
    <col min="6423" max="6423" width="5.5703125" style="171" customWidth="1"/>
    <col min="6424" max="6425" width="5.28515625" style="171" customWidth="1"/>
    <col min="6426" max="6426" width="6.7109375" style="171" customWidth="1"/>
    <col min="6427" max="6427" width="4" style="171" bestFit="1" customWidth="1"/>
    <col min="6428" max="6657" width="9.28515625" style="171"/>
    <col min="6658" max="6658" width="39.28515625" style="171" bestFit="1" customWidth="1"/>
    <col min="6659" max="6659" width="25" style="171" customWidth="1"/>
    <col min="6660" max="6660" width="62.42578125" style="171" customWidth="1"/>
    <col min="6661" max="6661" width="8.7109375" style="171" customWidth="1"/>
    <col min="6662" max="6663" width="11.7109375" style="171" customWidth="1"/>
    <col min="6664" max="6664" width="16.7109375" style="171" customWidth="1"/>
    <col min="6665" max="6665" width="32.42578125" style="171" bestFit="1" customWidth="1"/>
    <col min="6666" max="6666" width="16.28515625" style="171" bestFit="1" customWidth="1"/>
    <col min="6667" max="6667" width="9.28515625" style="171" customWidth="1"/>
    <col min="6668" max="6668" width="2.5703125" style="171" customWidth="1"/>
    <col min="6669" max="6669" width="5" style="171" customWidth="1"/>
    <col min="6670" max="6670" width="7.28515625" style="171" customWidth="1"/>
    <col min="6671" max="6671" width="6.28515625" style="171" customWidth="1"/>
    <col min="6672" max="6672" width="7.28515625" style="171" customWidth="1"/>
    <col min="6673" max="6673" width="6.42578125" style="171" customWidth="1"/>
    <col min="6674" max="6674" width="6.28515625" style="171" customWidth="1"/>
    <col min="6675" max="6675" width="5.42578125" style="171" customWidth="1"/>
    <col min="6676" max="6676" width="5.5703125" style="171" customWidth="1"/>
    <col min="6677" max="6678" width="5.7109375" style="171" customWidth="1"/>
    <col min="6679" max="6679" width="5.5703125" style="171" customWidth="1"/>
    <col min="6680" max="6681" width="5.28515625" style="171" customWidth="1"/>
    <col min="6682" max="6682" width="6.7109375" style="171" customWidth="1"/>
    <col min="6683" max="6683" width="4" style="171" bestFit="1" customWidth="1"/>
    <col min="6684" max="6913" width="9.28515625" style="171"/>
    <col min="6914" max="6914" width="39.28515625" style="171" bestFit="1" customWidth="1"/>
    <col min="6915" max="6915" width="25" style="171" customWidth="1"/>
    <col min="6916" max="6916" width="62.42578125" style="171" customWidth="1"/>
    <col min="6917" max="6917" width="8.7109375" style="171" customWidth="1"/>
    <col min="6918" max="6919" width="11.7109375" style="171" customWidth="1"/>
    <col min="6920" max="6920" width="16.7109375" style="171" customWidth="1"/>
    <col min="6921" max="6921" width="32.42578125" style="171" bestFit="1" customWidth="1"/>
    <col min="6922" max="6922" width="16.28515625" style="171" bestFit="1" customWidth="1"/>
    <col min="6923" max="6923" width="9.28515625" style="171" customWidth="1"/>
    <col min="6924" max="6924" width="2.5703125" style="171" customWidth="1"/>
    <col min="6925" max="6925" width="5" style="171" customWidth="1"/>
    <col min="6926" max="6926" width="7.28515625" style="171" customWidth="1"/>
    <col min="6927" max="6927" width="6.28515625" style="171" customWidth="1"/>
    <col min="6928" max="6928" width="7.28515625" style="171" customWidth="1"/>
    <col min="6929" max="6929" width="6.42578125" style="171" customWidth="1"/>
    <col min="6930" max="6930" width="6.28515625" style="171" customWidth="1"/>
    <col min="6931" max="6931" width="5.42578125" style="171" customWidth="1"/>
    <col min="6932" max="6932" width="5.5703125" style="171" customWidth="1"/>
    <col min="6933" max="6934" width="5.7109375" style="171" customWidth="1"/>
    <col min="6935" max="6935" width="5.5703125" style="171" customWidth="1"/>
    <col min="6936" max="6937" width="5.28515625" style="171" customWidth="1"/>
    <col min="6938" max="6938" width="6.7109375" style="171" customWidth="1"/>
    <col min="6939" max="6939" width="4" style="171" bestFit="1" customWidth="1"/>
    <col min="6940" max="7169" width="9.28515625" style="171"/>
    <col min="7170" max="7170" width="39.28515625" style="171" bestFit="1" customWidth="1"/>
    <col min="7171" max="7171" width="25" style="171" customWidth="1"/>
    <col min="7172" max="7172" width="62.42578125" style="171" customWidth="1"/>
    <col min="7173" max="7173" width="8.7109375" style="171" customWidth="1"/>
    <col min="7174" max="7175" width="11.7109375" style="171" customWidth="1"/>
    <col min="7176" max="7176" width="16.7109375" style="171" customWidth="1"/>
    <col min="7177" max="7177" width="32.42578125" style="171" bestFit="1" customWidth="1"/>
    <col min="7178" max="7178" width="16.28515625" style="171" bestFit="1" customWidth="1"/>
    <col min="7179" max="7179" width="9.28515625" style="171" customWidth="1"/>
    <col min="7180" max="7180" width="2.5703125" style="171" customWidth="1"/>
    <col min="7181" max="7181" width="5" style="171" customWidth="1"/>
    <col min="7182" max="7182" width="7.28515625" style="171" customWidth="1"/>
    <col min="7183" max="7183" width="6.28515625" style="171" customWidth="1"/>
    <col min="7184" max="7184" width="7.28515625" style="171" customWidth="1"/>
    <col min="7185" max="7185" width="6.42578125" style="171" customWidth="1"/>
    <col min="7186" max="7186" width="6.28515625" style="171" customWidth="1"/>
    <col min="7187" max="7187" width="5.42578125" style="171" customWidth="1"/>
    <col min="7188" max="7188" width="5.5703125" style="171" customWidth="1"/>
    <col min="7189" max="7190" width="5.7109375" style="171" customWidth="1"/>
    <col min="7191" max="7191" width="5.5703125" style="171" customWidth="1"/>
    <col min="7192" max="7193" width="5.28515625" style="171" customWidth="1"/>
    <col min="7194" max="7194" width="6.7109375" style="171" customWidth="1"/>
    <col min="7195" max="7195" width="4" style="171" bestFit="1" customWidth="1"/>
    <col min="7196" max="7425" width="9.28515625" style="171"/>
    <col min="7426" max="7426" width="39.28515625" style="171" bestFit="1" customWidth="1"/>
    <col min="7427" max="7427" width="25" style="171" customWidth="1"/>
    <col min="7428" max="7428" width="62.42578125" style="171" customWidth="1"/>
    <col min="7429" max="7429" width="8.7109375" style="171" customWidth="1"/>
    <col min="7430" max="7431" width="11.7109375" style="171" customWidth="1"/>
    <col min="7432" max="7432" width="16.7109375" style="171" customWidth="1"/>
    <col min="7433" max="7433" width="32.42578125" style="171" bestFit="1" customWidth="1"/>
    <col min="7434" max="7434" width="16.28515625" style="171" bestFit="1" customWidth="1"/>
    <col min="7435" max="7435" width="9.28515625" style="171" customWidth="1"/>
    <col min="7436" max="7436" width="2.5703125" style="171" customWidth="1"/>
    <col min="7437" max="7437" width="5" style="171" customWidth="1"/>
    <col min="7438" max="7438" width="7.28515625" style="171" customWidth="1"/>
    <col min="7439" max="7439" width="6.28515625" style="171" customWidth="1"/>
    <col min="7440" max="7440" width="7.28515625" style="171" customWidth="1"/>
    <col min="7441" max="7441" width="6.42578125" style="171" customWidth="1"/>
    <col min="7442" max="7442" width="6.28515625" style="171" customWidth="1"/>
    <col min="7443" max="7443" width="5.42578125" style="171" customWidth="1"/>
    <col min="7444" max="7444" width="5.5703125" style="171" customWidth="1"/>
    <col min="7445" max="7446" width="5.7109375" style="171" customWidth="1"/>
    <col min="7447" max="7447" width="5.5703125" style="171" customWidth="1"/>
    <col min="7448" max="7449" width="5.28515625" style="171" customWidth="1"/>
    <col min="7450" max="7450" width="6.7109375" style="171" customWidth="1"/>
    <col min="7451" max="7451" width="4" style="171" bestFit="1" customWidth="1"/>
    <col min="7452" max="7681" width="9.28515625" style="171"/>
    <col min="7682" max="7682" width="39.28515625" style="171" bestFit="1" customWidth="1"/>
    <col min="7683" max="7683" width="25" style="171" customWidth="1"/>
    <col min="7684" max="7684" width="62.42578125" style="171" customWidth="1"/>
    <col min="7685" max="7685" width="8.7109375" style="171" customWidth="1"/>
    <col min="7686" max="7687" width="11.7109375" style="171" customWidth="1"/>
    <col min="7688" max="7688" width="16.7109375" style="171" customWidth="1"/>
    <col min="7689" max="7689" width="32.42578125" style="171" bestFit="1" customWidth="1"/>
    <col min="7690" max="7690" width="16.28515625" style="171" bestFit="1" customWidth="1"/>
    <col min="7691" max="7691" width="9.28515625" style="171" customWidth="1"/>
    <col min="7692" max="7692" width="2.5703125" style="171" customWidth="1"/>
    <col min="7693" max="7693" width="5" style="171" customWidth="1"/>
    <col min="7694" max="7694" width="7.28515625" style="171" customWidth="1"/>
    <col min="7695" max="7695" width="6.28515625" style="171" customWidth="1"/>
    <col min="7696" max="7696" width="7.28515625" style="171" customWidth="1"/>
    <col min="7697" max="7697" width="6.42578125" style="171" customWidth="1"/>
    <col min="7698" max="7698" width="6.28515625" style="171" customWidth="1"/>
    <col min="7699" max="7699" width="5.42578125" style="171" customWidth="1"/>
    <col min="7700" max="7700" width="5.5703125" style="171" customWidth="1"/>
    <col min="7701" max="7702" width="5.7109375" style="171" customWidth="1"/>
    <col min="7703" max="7703" width="5.5703125" style="171" customWidth="1"/>
    <col min="7704" max="7705" width="5.28515625" style="171" customWidth="1"/>
    <col min="7706" max="7706" width="6.7109375" style="171" customWidth="1"/>
    <col min="7707" max="7707" width="4" style="171" bestFit="1" customWidth="1"/>
    <col min="7708" max="7937" width="9.28515625" style="171"/>
    <col min="7938" max="7938" width="39.28515625" style="171" bestFit="1" customWidth="1"/>
    <col min="7939" max="7939" width="25" style="171" customWidth="1"/>
    <col min="7940" max="7940" width="62.42578125" style="171" customWidth="1"/>
    <col min="7941" max="7941" width="8.7109375" style="171" customWidth="1"/>
    <col min="7942" max="7943" width="11.7109375" style="171" customWidth="1"/>
    <col min="7944" max="7944" width="16.7109375" style="171" customWidth="1"/>
    <col min="7945" max="7945" width="32.42578125" style="171" bestFit="1" customWidth="1"/>
    <col min="7946" max="7946" width="16.28515625" style="171" bestFit="1" customWidth="1"/>
    <col min="7947" max="7947" width="9.28515625" style="171" customWidth="1"/>
    <col min="7948" max="7948" width="2.5703125" style="171" customWidth="1"/>
    <col min="7949" max="7949" width="5" style="171" customWidth="1"/>
    <col min="7950" max="7950" width="7.28515625" style="171" customWidth="1"/>
    <col min="7951" max="7951" width="6.28515625" style="171" customWidth="1"/>
    <col min="7952" max="7952" width="7.28515625" style="171" customWidth="1"/>
    <col min="7953" max="7953" width="6.42578125" style="171" customWidth="1"/>
    <col min="7954" max="7954" width="6.28515625" style="171" customWidth="1"/>
    <col min="7955" max="7955" width="5.42578125" style="171" customWidth="1"/>
    <col min="7956" max="7956" width="5.5703125" style="171" customWidth="1"/>
    <col min="7957" max="7958" width="5.7109375" style="171" customWidth="1"/>
    <col min="7959" max="7959" width="5.5703125" style="171" customWidth="1"/>
    <col min="7960" max="7961" width="5.28515625" style="171" customWidth="1"/>
    <col min="7962" max="7962" width="6.7109375" style="171" customWidth="1"/>
    <col min="7963" max="7963" width="4" style="171" bestFit="1" customWidth="1"/>
    <col min="7964" max="8193" width="9.28515625" style="171"/>
    <col min="8194" max="8194" width="39.28515625" style="171" bestFit="1" customWidth="1"/>
    <col min="8195" max="8195" width="25" style="171" customWidth="1"/>
    <col min="8196" max="8196" width="62.42578125" style="171" customWidth="1"/>
    <col min="8197" max="8197" width="8.7109375" style="171" customWidth="1"/>
    <col min="8198" max="8199" width="11.7109375" style="171" customWidth="1"/>
    <col min="8200" max="8200" width="16.7109375" style="171" customWidth="1"/>
    <col min="8201" max="8201" width="32.42578125" style="171" bestFit="1" customWidth="1"/>
    <col min="8202" max="8202" width="16.28515625" style="171" bestFit="1" customWidth="1"/>
    <col min="8203" max="8203" width="9.28515625" style="171" customWidth="1"/>
    <col min="8204" max="8204" width="2.5703125" style="171" customWidth="1"/>
    <col min="8205" max="8205" width="5" style="171" customWidth="1"/>
    <col min="8206" max="8206" width="7.28515625" style="171" customWidth="1"/>
    <col min="8207" max="8207" width="6.28515625" style="171" customWidth="1"/>
    <col min="8208" max="8208" width="7.28515625" style="171" customWidth="1"/>
    <col min="8209" max="8209" width="6.42578125" style="171" customWidth="1"/>
    <col min="8210" max="8210" width="6.28515625" style="171" customWidth="1"/>
    <col min="8211" max="8211" width="5.42578125" style="171" customWidth="1"/>
    <col min="8212" max="8212" width="5.5703125" style="171" customWidth="1"/>
    <col min="8213" max="8214" width="5.7109375" style="171" customWidth="1"/>
    <col min="8215" max="8215" width="5.5703125" style="171" customWidth="1"/>
    <col min="8216" max="8217" width="5.28515625" style="171" customWidth="1"/>
    <col min="8218" max="8218" width="6.7109375" style="171" customWidth="1"/>
    <col min="8219" max="8219" width="4" style="171" bestFit="1" customWidth="1"/>
    <col min="8220" max="8449" width="9.28515625" style="171"/>
    <col min="8450" max="8450" width="39.28515625" style="171" bestFit="1" customWidth="1"/>
    <col min="8451" max="8451" width="25" style="171" customWidth="1"/>
    <col min="8452" max="8452" width="62.42578125" style="171" customWidth="1"/>
    <col min="8453" max="8453" width="8.7109375" style="171" customWidth="1"/>
    <col min="8454" max="8455" width="11.7109375" style="171" customWidth="1"/>
    <col min="8456" max="8456" width="16.7109375" style="171" customWidth="1"/>
    <col min="8457" max="8457" width="32.42578125" style="171" bestFit="1" customWidth="1"/>
    <col min="8458" max="8458" width="16.28515625" style="171" bestFit="1" customWidth="1"/>
    <col min="8459" max="8459" width="9.28515625" style="171" customWidth="1"/>
    <col min="8460" max="8460" width="2.5703125" style="171" customWidth="1"/>
    <col min="8461" max="8461" width="5" style="171" customWidth="1"/>
    <col min="8462" max="8462" width="7.28515625" style="171" customWidth="1"/>
    <col min="8463" max="8463" width="6.28515625" style="171" customWidth="1"/>
    <col min="8464" max="8464" width="7.28515625" style="171" customWidth="1"/>
    <col min="8465" max="8465" width="6.42578125" style="171" customWidth="1"/>
    <col min="8466" max="8466" width="6.28515625" style="171" customWidth="1"/>
    <col min="8467" max="8467" width="5.42578125" style="171" customWidth="1"/>
    <col min="8468" max="8468" width="5.5703125" style="171" customWidth="1"/>
    <col min="8469" max="8470" width="5.7109375" style="171" customWidth="1"/>
    <col min="8471" max="8471" width="5.5703125" style="171" customWidth="1"/>
    <col min="8472" max="8473" width="5.28515625" style="171" customWidth="1"/>
    <col min="8474" max="8474" width="6.7109375" style="171" customWidth="1"/>
    <col min="8475" max="8475" width="4" style="171" bestFit="1" customWidth="1"/>
    <col min="8476" max="8705" width="9.28515625" style="171"/>
    <col min="8706" max="8706" width="39.28515625" style="171" bestFit="1" customWidth="1"/>
    <col min="8707" max="8707" width="25" style="171" customWidth="1"/>
    <col min="8708" max="8708" width="62.42578125" style="171" customWidth="1"/>
    <col min="8709" max="8709" width="8.7109375" style="171" customWidth="1"/>
    <col min="8710" max="8711" width="11.7109375" style="171" customWidth="1"/>
    <col min="8712" max="8712" width="16.7109375" style="171" customWidth="1"/>
    <col min="8713" max="8713" width="32.42578125" style="171" bestFit="1" customWidth="1"/>
    <col min="8714" max="8714" width="16.28515625" style="171" bestFit="1" customWidth="1"/>
    <col min="8715" max="8715" width="9.28515625" style="171" customWidth="1"/>
    <col min="8716" max="8716" width="2.5703125" style="171" customWidth="1"/>
    <col min="8717" max="8717" width="5" style="171" customWidth="1"/>
    <col min="8718" max="8718" width="7.28515625" style="171" customWidth="1"/>
    <col min="8719" max="8719" width="6.28515625" style="171" customWidth="1"/>
    <col min="8720" max="8720" width="7.28515625" style="171" customWidth="1"/>
    <col min="8721" max="8721" width="6.42578125" style="171" customWidth="1"/>
    <col min="8722" max="8722" width="6.28515625" style="171" customWidth="1"/>
    <col min="8723" max="8723" width="5.42578125" style="171" customWidth="1"/>
    <col min="8724" max="8724" width="5.5703125" style="171" customWidth="1"/>
    <col min="8725" max="8726" width="5.7109375" style="171" customWidth="1"/>
    <col min="8727" max="8727" width="5.5703125" style="171" customWidth="1"/>
    <col min="8728" max="8729" width="5.28515625" style="171" customWidth="1"/>
    <col min="8730" max="8730" width="6.7109375" style="171" customWidth="1"/>
    <col min="8731" max="8731" width="4" style="171" bestFit="1" customWidth="1"/>
    <col min="8732" max="8961" width="9.28515625" style="171"/>
    <col min="8962" max="8962" width="39.28515625" style="171" bestFit="1" customWidth="1"/>
    <col min="8963" max="8963" width="25" style="171" customWidth="1"/>
    <col min="8964" max="8964" width="62.42578125" style="171" customWidth="1"/>
    <col min="8965" max="8965" width="8.7109375" style="171" customWidth="1"/>
    <col min="8966" max="8967" width="11.7109375" style="171" customWidth="1"/>
    <col min="8968" max="8968" width="16.7109375" style="171" customWidth="1"/>
    <col min="8969" max="8969" width="32.42578125" style="171" bestFit="1" customWidth="1"/>
    <col min="8970" max="8970" width="16.28515625" style="171" bestFit="1" customWidth="1"/>
    <col min="8971" max="8971" width="9.28515625" style="171" customWidth="1"/>
    <col min="8972" max="8972" width="2.5703125" style="171" customWidth="1"/>
    <col min="8973" max="8973" width="5" style="171" customWidth="1"/>
    <col min="8974" max="8974" width="7.28515625" style="171" customWidth="1"/>
    <col min="8975" max="8975" width="6.28515625" style="171" customWidth="1"/>
    <col min="8976" max="8976" width="7.28515625" style="171" customWidth="1"/>
    <col min="8977" max="8977" width="6.42578125" style="171" customWidth="1"/>
    <col min="8978" max="8978" width="6.28515625" style="171" customWidth="1"/>
    <col min="8979" max="8979" width="5.42578125" style="171" customWidth="1"/>
    <col min="8980" max="8980" width="5.5703125" style="171" customWidth="1"/>
    <col min="8981" max="8982" width="5.7109375" style="171" customWidth="1"/>
    <col min="8983" max="8983" width="5.5703125" style="171" customWidth="1"/>
    <col min="8984" max="8985" width="5.28515625" style="171" customWidth="1"/>
    <col min="8986" max="8986" width="6.7109375" style="171" customWidth="1"/>
    <col min="8987" max="8987" width="4" style="171" bestFit="1" customWidth="1"/>
    <col min="8988" max="9217" width="9.28515625" style="171"/>
    <col min="9218" max="9218" width="39.28515625" style="171" bestFit="1" customWidth="1"/>
    <col min="9219" max="9219" width="25" style="171" customWidth="1"/>
    <col min="9220" max="9220" width="62.42578125" style="171" customWidth="1"/>
    <col min="9221" max="9221" width="8.7109375" style="171" customWidth="1"/>
    <col min="9222" max="9223" width="11.7109375" style="171" customWidth="1"/>
    <col min="9224" max="9224" width="16.7109375" style="171" customWidth="1"/>
    <col min="9225" max="9225" width="32.42578125" style="171" bestFit="1" customWidth="1"/>
    <col min="9226" max="9226" width="16.28515625" style="171" bestFit="1" customWidth="1"/>
    <col min="9227" max="9227" width="9.28515625" style="171" customWidth="1"/>
    <col min="9228" max="9228" width="2.5703125" style="171" customWidth="1"/>
    <col min="9229" max="9229" width="5" style="171" customWidth="1"/>
    <col min="9230" max="9230" width="7.28515625" style="171" customWidth="1"/>
    <col min="9231" max="9231" width="6.28515625" style="171" customWidth="1"/>
    <col min="9232" max="9232" width="7.28515625" style="171" customWidth="1"/>
    <col min="9233" max="9233" width="6.42578125" style="171" customWidth="1"/>
    <col min="9234" max="9234" width="6.28515625" style="171" customWidth="1"/>
    <col min="9235" max="9235" width="5.42578125" style="171" customWidth="1"/>
    <col min="9236" max="9236" width="5.5703125" style="171" customWidth="1"/>
    <col min="9237" max="9238" width="5.7109375" style="171" customWidth="1"/>
    <col min="9239" max="9239" width="5.5703125" style="171" customWidth="1"/>
    <col min="9240" max="9241" width="5.28515625" style="171" customWidth="1"/>
    <col min="9242" max="9242" width="6.7109375" style="171" customWidth="1"/>
    <col min="9243" max="9243" width="4" style="171" bestFit="1" customWidth="1"/>
    <col min="9244" max="9473" width="9.28515625" style="171"/>
    <col min="9474" max="9474" width="39.28515625" style="171" bestFit="1" customWidth="1"/>
    <col min="9475" max="9475" width="25" style="171" customWidth="1"/>
    <col min="9476" max="9476" width="62.42578125" style="171" customWidth="1"/>
    <col min="9477" max="9477" width="8.7109375" style="171" customWidth="1"/>
    <col min="9478" max="9479" width="11.7109375" style="171" customWidth="1"/>
    <col min="9480" max="9480" width="16.7109375" style="171" customWidth="1"/>
    <col min="9481" max="9481" width="32.42578125" style="171" bestFit="1" customWidth="1"/>
    <col min="9482" max="9482" width="16.28515625" style="171" bestFit="1" customWidth="1"/>
    <col min="9483" max="9483" width="9.28515625" style="171" customWidth="1"/>
    <col min="9484" max="9484" width="2.5703125" style="171" customWidth="1"/>
    <col min="9485" max="9485" width="5" style="171" customWidth="1"/>
    <col min="9486" max="9486" width="7.28515625" style="171" customWidth="1"/>
    <col min="9487" max="9487" width="6.28515625" style="171" customWidth="1"/>
    <col min="9488" max="9488" width="7.28515625" style="171" customWidth="1"/>
    <col min="9489" max="9489" width="6.42578125" style="171" customWidth="1"/>
    <col min="9490" max="9490" width="6.28515625" style="171" customWidth="1"/>
    <col min="9491" max="9491" width="5.42578125" style="171" customWidth="1"/>
    <col min="9492" max="9492" width="5.5703125" style="171" customWidth="1"/>
    <col min="9493" max="9494" width="5.7109375" style="171" customWidth="1"/>
    <col min="9495" max="9495" width="5.5703125" style="171" customWidth="1"/>
    <col min="9496" max="9497" width="5.28515625" style="171" customWidth="1"/>
    <col min="9498" max="9498" width="6.7109375" style="171" customWidth="1"/>
    <col min="9499" max="9499" width="4" style="171" bestFit="1" customWidth="1"/>
    <col min="9500" max="9729" width="9.28515625" style="171"/>
    <col min="9730" max="9730" width="39.28515625" style="171" bestFit="1" customWidth="1"/>
    <col min="9731" max="9731" width="25" style="171" customWidth="1"/>
    <col min="9732" max="9732" width="62.42578125" style="171" customWidth="1"/>
    <col min="9733" max="9733" width="8.7109375" style="171" customWidth="1"/>
    <col min="9734" max="9735" width="11.7109375" style="171" customWidth="1"/>
    <col min="9736" max="9736" width="16.7109375" style="171" customWidth="1"/>
    <col min="9737" max="9737" width="32.42578125" style="171" bestFit="1" customWidth="1"/>
    <col min="9738" max="9738" width="16.28515625" style="171" bestFit="1" customWidth="1"/>
    <col min="9739" max="9739" width="9.28515625" style="171" customWidth="1"/>
    <col min="9740" max="9740" width="2.5703125" style="171" customWidth="1"/>
    <col min="9741" max="9741" width="5" style="171" customWidth="1"/>
    <col min="9742" max="9742" width="7.28515625" style="171" customWidth="1"/>
    <col min="9743" max="9743" width="6.28515625" style="171" customWidth="1"/>
    <col min="9744" max="9744" width="7.28515625" style="171" customWidth="1"/>
    <col min="9745" max="9745" width="6.42578125" style="171" customWidth="1"/>
    <col min="9746" max="9746" width="6.28515625" style="171" customWidth="1"/>
    <col min="9747" max="9747" width="5.42578125" style="171" customWidth="1"/>
    <col min="9748" max="9748" width="5.5703125" style="171" customWidth="1"/>
    <col min="9749" max="9750" width="5.7109375" style="171" customWidth="1"/>
    <col min="9751" max="9751" width="5.5703125" style="171" customWidth="1"/>
    <col min="9752" max="9753" width="5.28515625" style="171" customWidth="1"/>
    <col min="9754" max="9754" width="6.7109375" style="171" customWidth="1"/>
    <col min="9755" max="9755" width="4" style="171" bestFit="1" customWidth="1"/>
    <col min="9756" max="9985" width="9.28515625" style="171"/>
    <col min="9986" max="9986" width="39.28515625" style="171" bestFit="1" customWidth="1"/>
    <col min="9987" max="9987" width="25" style="171" customWidth="1"/>
    <col min="9988" max="9988" width="62.42578125" style="171" customWidth="1"/>
    <col min="9989" max="9989" width="8.7109375" style="171" customWidth="1"/>
    <col min="9990" max="9991" width="11.7109375" style="171" customWidth="1"/>
    <col min="9992" max="9992" width="16.7109375" style="171" customWidth="1"/>
    <col min="9993" max="9993" width="32.42578125" style="171" bestFit="1" customWidth="1"/>
    <col min="9994" max="9994" width="16.28515625" style="171" bestFit="1" customWidth="1"/>
    <col min="9995" max="9995" width="9.28515625" style="171" customWidth="1"/>
    <col min="9996" max="9996" width="2.5703125" style="171" customWidth="1"/>
    <col min="9997" max="9997" width="5" style="171" customWidth="1"/>
    <col min="9998" max="9998" width="7.28515625" style="171" customWidth="1"/>
    <col min="9999" max="9999" width="6.28515625" style="171" customWidth="1"/>
    <col min="10000" max="10000" width="7.28515625" style="171" customWidth="1"/>
    <col min="10001" max="10001" width="6.42578125" style="171" customWidth="1"/>
    <col min="10002" max="10002" width="6.28515625" style="171" customWidth="1"/>
    <col min="10003" max="10003" width="5.42578125" style="171" customWidth="1"/>
    <col min="10004" max="10004" width="5.5703125" style="171" customWidth="1"/>
    <col min="10005" max="10006" width="5.7109375" style="171" customWidth="1"/>
    <col min="10007" max="10007" width="5.5703125" style="171" customWidth="1"/>
    <col min="10008" max="10009" width="5.28515625" style="171" customWidth="1"/>
    <col min="10010" max="10010" width="6.7109375" style="171" customWidth="1"/>
    <col min="10011" max="10011" width="4" style="171" bestFit="1" customWidth="1"/>
    <col min="10012" max="10241" width="9.28515625" style="171"/>
    <col min="10242" max="10242" width="39.28515625" style="171" bestFit="1" customWidth="1"/>
    <col min="10243" max="10243" width="25" style="171" customWidth="1"/>
    <col min="10244" max="10244" width="62.42578125" style="171" customWidth="1"/>
    <col min="10245" max="10245" width="8.7109375" style="171" customWidth="1"/>
    <col min="10246" max="10247" width="11.7109375" style="171" customWidth="1"/>
    <col min="10248" max="10248" width="16.7109375" style="171" customWidth="1"/>
    <col min="10249" max="10249" width="32.42578125" style="171" bestFit="1" customWidth="1"/>
    <col min="10250" max="10250" width="16.28515625" style="171" bestFit="1" customWidth="1"/>
    <col min="10251" max="10251" width="9.28515625" style="171" customWidth="1"/>
    <col min="10252" max="10252" width="2.5703125" style="171" customWidth="1"/>
    <col min="10253" max="10253" width="5" style="171" customWidth="1"/>
    <col min="10254" max="10254" width="7.28515625" style="171" customWidth="1"/>
    <col min="10255" max="10255" width="6.28515625" style="171" customWidth="1"/>
    <col min="10256" max="10256" width="7.28515625" style="171" customWidth="1"/>
    <col min="10257" max="10257" width="6.42578125" style="171" customWidth="1"/>
    <col min="10258" max="10258" width="6.28515625" style="171" customWidth="1"/>
    <col min="10259" max="10259" width="5.42578125" style="171" customWidth="1"/>
    <col min="10260" max="10260" width="5.5703125" style="171" customWidth="1"/>
    <col min="10261" max="10262" width="5.7109375" style="171" customWidth="1"/>
    <col min="10263" max="10263" width="5.5703125" style="171" customWidth="1"/>
    <col min="10264" max="10265" width="5.28515625" style="171" customWidth="1"/>
    <col min="10266" max="10266" width="6.7109375" style="171" customWidth="1"/>
    <col min="10267" max="10267" width="4" style="171" bestFit="1" customWidth="1"/>
    <col min="10268" max="10497" width="9.28515625" style="171"/>
    <col min="10498" max="10498" width="39.28515625" style="171" bestFit="1" customWidth="1"/>
    <col min="10499" max="10499" width="25" style="171" customWidth="1"/>
    <col min="10500" max="10500" width="62.42578125" style="171" customWidth="1"/>
    <col min="10501" max="10501" width="8.7109375" style="171" customWidth="1"/>
    <col min="10502" max="10503" width="11.7109375" style="171" customWidth="1"/>
    <col min="10504" max="10504" width="16.7109375" style="171" customWidth="1"/>
    <col min="10505" max="10505" width="32.42578125" style="171" bestFit="1" customWidth="1"/>
    <col min="10506" max="10506" width="16.28515625" style="171" bestFit="1" customWidth="1"/>
    <col min="10507" max="10507" width="9.28515625" style="171" customWidth="1"/>
    <col min="10508" max="10508" width="2.5703125" style="171" customWidth="1"/>
    <col min="10509" max="10509" width="5" style="171" customWidth="1"/>
    <col min="10510" max="10510" width="7.28515625" style="171" customWidth="1"/>
    <col min="10511" max="10511" width="6.28515625" style="171" customWidth="1"/>
    <col min="10512" max="10512" width="7.28515625" style="171" customWidth="1"/>
    <col min="10513" max="10513" width="6.42578125" style="171" customWidth="1"/>
    <col min="10514" max="10514" width="6.28515625" style="171" customWidth="1"/>
    <col min="10515" max="10515" width="5.42578125" style="171" customWidth="1"/>
    <col min="10516" max="10516" width="5.5703125" style="171" customWidth="1"/>
    <col min="10517" max="10518" width="5.7109375" style="171" customWidth="1"/>
    <col min="10519" max="10519" width="5.5703125" style="171" customWidth="1"/>
    <col min="10520" max="10521" width="5.28515625" style="171" customWidth="1"/>
    <col min="10522" max="10522" width="6.7109375" style="171" customWidth="1"/>
    <col min="10523" max="10523" width="4" style="171" bestFit="1" customWidth="1"/>
    <col min="10524" max="10753" width="9.28515625" style="171"/>
    <col min="10754" max="10754" width="39.28515625" style="171" bestFit="1" customWidth="1"/>
    <col min="10755" max="10755" width="25" style="171" customWidth="1"/>
    <col min="10756" max="10756" width="62.42578125" style="171" customWidth="1"/>
    <col min="10757" max="10757" width="8.7109375" style="171" customWidth="1"/>
    <col min="10758" max="10759" width="11.7109375" style="171" customWidth="1"/>
    <col min="10760" max="10760" width="16.7109375" style="171" customWidth="1"/>
    <col min="10761" max="10761" width="32.42578125" style="171" bestFit="1" customWidth="1"/>
    <col min="10762" max="10762" width="16.28515625" style="171" bestFit="1" customWidth="1"/>
    <col min="10763" max="10763" width="9.28515625" style="171" customWidth="1"/>
    <col min="10764" max="10764" width="2.5703125" style="171" customWidth="1"/>
    <col min="10765" max="10765" width="5" style="171" customWidth="1"/>
    <col min="10766" max="10766" width="7.28515625" style="171" customWidth="1"/>
    <col min="10767" max="10767" width="6.28515625" style="171" customWidth="1"/>
    <col min="10768" max="10768" width="7.28515625" style="171" customWidth="1"/>
    <col min="10769" max="10769" width="6.42578125" style="171" customWidth="1"/>
    <col min="10770" max="10770" width="6.28515625" style="171" customWidth="1"/>
    <col min="10771" max="10771" width="5.42578125" style="171" customWidth="1"/>
    <col min="10772" max="10772" width="5.5703125" style="171" customWidth="1"/>
    <col min="10773" max="10774" width="5.7109375" style="171" customWidth="1"/>
    <col min="10775" max="10775" width="5.5703125" style="171" customWidth="1"/>
    <col min="10776" max="10777" width="5.28515625" style="171" customWidth="1"/>
    <col min="10778" max="10778" width="6.7109375" style="171" customWidth="1"/>
    <col min="10779" max="10779" width="4" style="171" bestFit="1" customWidth="1"/>
    <col min="10780" max="11009" width="9.28515625" style="171"/>
    <col min="11010" max="11010" width="39.28515625" style="171" bestFit="1" customWidth="1"/>
    <col min="11011" max="11011" width="25" style="171" customWidth="1"/>
    <col min="11012" max="11012" width="62.42578125" style="171" customWidth="1"/>
    <col min="11013" max="11013" width="8.7109375" style="171" customWidth="1"/>
    <col min="11014" max="11015" width="11.7109375" style="171" customWidth="1"/>
    <col min="11016" max="11016" width="16.7109375" style="171" customWidth="1"/>
    <col min="11017" max="11017" width="32.42578125" style="171" bestFit="1" customWidth="1"/>
    <col min="11018" max="11018" width="16.28515625" style="171" bestFit="1" customWidth="1"/>
    <col min="11019" max="11019" width="9.28515625" style="171" customWidth="1"/>
    <col min="11020" max="11020" width="2.5703125" style="171" customWidth="1"/>
    <col min="11021" max="11021" width="5" style="171" customWidth="1"/>
    <col min="11022" max="11022" width="7.28515625" style="171" customWidth="1"/>
    <col min="11023" max="11023" width="6.28515625" style="171" customWidth="1"/>
    <col min="11024" max="11024" width="7.28515625" style="171" customWidth="1"/>
    <col min="11025" max="11025" width="6.42578125" style="171" customWidth="1"/>
    <col min="11026" max="11026" width="6.28515625" style="171" customWidth="1"/>
    <col min="11027" max="11027" width="5.42578125" style="171" customWidth="1"/>
    <col min="11028" max="11028" width="5.5703125" style="171" customWidth="1"/>
    <col min="11029" max="11030" width="5.7109375" style="171" customWidth="1"/>
    <col min="11031" max="11031" width="5.5703125" style="171" customWidth="1"/>
    <col min="11032" max="11033" width="5.28515625" style="171" customWidth="1"/>
    <col min="11034" max="11034" width="6.7109375" style="171" customWidth="1"/>
    <col min="11035" max="11035" width="4" style="171" bestFit="1" customWidth="1"/>
    <col min="11036" max="11265" width="9.28515625" style="171"/>
    <col min="11266" max="11266" width="39.28515625" style="171" bestFit="1" customWidth="1"/>
    <col min="11267" max="11267" width="25" style="171" customWidth="1"/>
    <col min="11268" max="11268" width="62.42578125" style="171" customWidth="1"/>
    <col min="11269" max="11269" width="8.7109375" style="171" customWidth="1"/>
    <col min="11270" max="11271" width="11.7109375" style="171" customWidth="1"/>
    <col min="11272" max="11272" width="16.7109375" style="171" customWidth="1"/>
    <col min="11273" max="11273" width="32.42578125" style="171" bestFit="1" customWidth="1"/>
    <col min="11274" max="11274" width="16.28515625" style="171" bestFit="1" customWidth="1"/>
    <col min="11275" max="11275" width="9.28515625" style="171" customWidth="1"/>
    <col min="11276" max="11276" width="2.5703125" style="171" customWidth="1"/>
    <col min="11277" max="11277" width="5" style="171" customWidth="1"/>
    <col min="11278" max="11278" width="7.28515625" style="171" customWidth="1"/>
    <col min="11279" max="11279" width="6.28515625" style="171" customWidth="1"/>
    <col min="11280" max="11280" width="7.28515625" style="171" customWidth="1"/>
    <col min="11281" max="11281" width="6.42578125" style="171" customWidth="1"/>
    <col min="11282" max="11282" width="6.28515625" style="171" customWidth="1"/>
    <col min="11283" max="11283" width="5.42578125" style="171" customWidth="1"/>
    <col min="11284" max="11284" width="5.5703125" style="171" customWidth="1"/>
    <col min="11285" max="11286" width="5.7109375" style="171" customWidth="1"/>
    <col min="11287" max="11287" width="5.5703125" style="171" customWidth="1"/>
    <col min="11288" max="11289" width="5.28515625" style="171" customWidth="1"/>
    <col min="11290" max="11290" width="6.7109375" style="171" customWidth="1"/>
    <col min="11291" max="11291" width="4" style="171" bestFit="1" customWidth="1"/>
    <col min="11292" max="11521" width="9.28515625" style="171"/>
    <col min="11522" max="11522" width="39.28515625" style="171" bestFit="1" customWidth="1"/>
    <col min="11523" max="11523" width="25" style="171" customWidth="1"/>
    <col min="11524" max="11524" width="62.42578125" style="171" customWidth="1"/>
    <col min="11525" max="11525" width="8.7109375" style="171" customWidth="1"/>
    <col min="11526" max="11527" width="11.7109375" style="171" customWidth="1"/>
    <col min="11528" max="11528" width="16.7109375" style="171" customWidth="1"/>
    <col min="11529" max="11529" width="32.42578125" style="171" bestFit="1" customWidth="1"/>
    <col min="11530" max="11530" width="16.28515625" style="171" bestFit="1" customWidth="1"/>
    <col min="11531" max="11531" width="9.28515625" style="171" customWidth="1"/>
    <col min="11532" max="11532" width="2.5703125" style="171" customWidth="1"/>
    <col min="11533" max="11533" width="5" style="171" customWidth="1"/>
    <col min="11534" max="11534" width="7.28515625" style="171" customWidth="1"/>
    <col min="11535" max="11535" width="6.28515625" style="171" customWidth="1"/>
    <col min="11536" max="11536" width="7.28515625" style="171" customWidth="1"/>
    <col min="11537" max="11537" width="6.42578125" style="171" customWidth="1"/>
    <col min="11538" max="11538" width="6.28515625" style="171" customWidth="1"/>
    <col min="11539" max="11539" width="5.42578125" style="171" customWidth="1"/>
    <col min="11540" max="11540" width="5.5703125" style="171" customWidth="1"/>
    <col min="11541" max="11542" width="5.7109375" style="171" customWidth="1"/>
    <col min="11543" max="11543" width="5.5703125" style="171" customWidth="1"/>
    <col min="11544" max="11545" width="5.28515625" style="171" customWidth="1"/>
    <col min="11546" max="11546" width="6.7109375" style="171" customWidth="1"/>
    <col min="11547" max="11547" width="4" style="171" bestFit="1" customWidth="1"/>
    <col min="11548" max="11777" width="9.28515625" style="171"/>
    <col min="11778" max="11778" width="39.28515625" style="171" bestFit="1" customWidth="1"/>
    <col min="11779" max="11779" width="25" style="171" customWidth="1"/>
    <col min="11780" max="11780" width="62.42578125" style="171" customWidth="1"/>
    <col min="11781" max="11781" width="8.7109375" style="171" customWidth="1"/>
    <col min="11782" max="11783" width="11.7109375" style="171" customWidth="1"/>
    <col min="11784" max="11784" width="16.7109375" style="171" customWidth="1"/>
    <col min="11785" max="11785" width="32.42578125" style="171" bestFit="1" customWidth="1"/>
    <col min="11786" max="11786" width="16.28515625" style="171" bestFit="1" customWidth="1"/>
    <col min="11787" max="11787" width="9.28515625" style="171" customWidth="1"/>
    <col min="11788" max="11788" width="2.5703125" style="171" customWidth="1"/>
    <col min="11789" max="11789" width="5" style="171" customWidth="1"/>
    <col min="11790" max="11790" width="7.28515625" style="171" customWidth="1"/>
    <col min="11791" max="11791" width="6.28515625" style="171" customWidth="1"/>
    <col min="11792" max="11792" width="7.28515625" style="171" customWidth="1"/>
    <col min="11793" max="11793" width="6.42578125" style="171" customWidth="1"/>
    <col min="11794" max="11794" width="6.28515625" style="171" customWidth="1"/>
    <col min="11795" max="11795" width="5.42578125" style="171" customWidth="1"/>
    <col min="11796" max="11796" width="5.5703125" style="171" customWidth="1"/>
    <col min="11797" max="11798" width="5.7109375" style="171" customWidth="1"/>
    <col min="11799" max="11799" width="5.5703125" style="171" customWidth="1"/>
    <col min="11800" max="11801" width="5.28515625" style="171" customWidth="1"/>
    <col min="11802" max="11802" width="6.7109375" style="171" customWidth="1"/>
    <col min="11803" max="11803" width="4" style="171" bestFit="1" customWidth="1"/>
    <col min="11804" max="12033" width="9.28515625" style="171"/>
    <col min="12034" max="12034" width="39.28515625" style="171" bestFit="1" customWidth="1"/>
    <col min="12035" max="12035" width="25" style="171" customWidth="1"/>
    <col min="12036" max="12036" width="62.42578125" style="171" customWidth="1"/>
    <col min="12037" max="12037" width="8.7109375" style="171" customWidth="1"/>
    <col min="12038" max="12039" width="11.7109375" style="171" customWidth="1"/>
    <col min="12040" max="12040" width="16.7109375" style="171" customWidth="1"/>
    <col min="12041" max="12041" width="32.42578125" style="171" bestFit="1" customWidth="1"/>
    <col min="12042" max="12042" width="16.28515625" style="171" bestFit="1" customWidth="1"/>
    <col min="12043" max="12043" width="9.28515625" style="171" customWidth="1"/>
    <col min="12044" max="12044" width="2.5703125" style="171" customWidth="1"/>
    <col min="12045" max="12045" width="5" style="171" customWidth="1"/>
    <col min="12046" max="12046" width="7.28515625" style="171" customWidth="1"/>
    <col min="12047" max="12047" width="6.28515625" style="171" customWidth="1"/>
    <col min="12048" max="12048" width="7.28515625" style="171" customWidth="1"/>
    <col min="12049" max="12049" width="6.42578125" style="171" customWidth="1"/>
    <col min="12050" max="12050" width="6.28515625" style="171" customWidth="1"/>
    <col min="12051" max="12051" width="5.42578125" style="171" customWidth="1"/>
    <col min="12052" max="12052" width="5.5703125" style="171" customWidth="1"/>
    <col min="12053" max="12054" width="5.7109375" style="171" customWidth="1"/>
    <col min="12055" max="12055" width="5.5703125" style="171" customWidth="1"/>
    <col min="12056" max="12057" width="5.28515625" style="171" customWidth="1"/>
    <col min="12058" max="12058" width="6.7109375" style="171" customWidth="1"/>
    <col min="12059" max="12059" width="4" style="171" bestFit="1" customWidth="1"/>
    <col min="12060" max="12289" width="9.28515625" style="171"/>
    <col min="12290" max="12290" width="39.28515625" style="171" bestFit="1" customWidth="1"/>
    <col min="12291" max="12291" width="25" style="171" customWidth="1"/>
    <col min="12292" max="12292" width="62.42578125" style="171" customWidth="1"/>
    <col min="12293" max="12293" width="8.7109375" style="171" customWidth="1"/>
    <col min="12294" max="12295" width="11.7109375" style="171" customWidth="1"/>
    <col min="12296" max="12296" width="16.7109375" style="171" customWidth="1"/>
    <col min="12297" max="12297" width="32.42578125" style="171" bestFit="1" customWidth="1"/>
    <col min="12298" max="12298" width="16.28515625" style="171" bestFit="1" customWidth="1"/>
    <col min="12299" max="12299" width="9.28515625" style="171" customWidth="1"/>
    <col min="12300" max="12300" width="2.5703125" style="171" customWidth="1"/>
    <col min="12301" max="12301" width="5" style="171" customWidth="1"/>
    <col min="12302" max="12302" width="7.28515625" style="171" customWidth="1"/>
    <col min="12303" max="12303" width="6.28515625" style="171" customWidth="1"/>
    <col min="12304" max="12304" width="7.28515625" style="171" customWidth="1"/>
    <col min="12305" max="12305" width="6.42578125" style="171" customWidth="1"/>
    <col min="12306" max="12306" width="6.28515625" style="171" customWidth="1"/>
    <col min="12307" max="12307" width="5.42578125" style="171" customWidth="1"/>
    <col min="12308" max="12308" width="5.5703125" style="171" customWidth="1"/>
    <col min="12309" max="12310" width="5.7109375" style="171" customWidth="1"/>
    <col min="12311" max="12311" width="5.5703125" style="171" customWidth="1"/>
    <col min="12312" max="12313" width="5.28515625" style="171" customWidth="1"/>
    <col min="12314" max="12314" width="6.7109375" style="171" customWidth="1"/>
    <col min="12315" max="12315" width="4" style="171" bestFit="1" customWidth="1"/>
    <col min="12316" max="12545" width="9.28515625" style="171"/>
    <col min="12546" max="12546" width="39.28515625" style="171" bestFit="1" customWidth="1"/>
    <col min="12547" max="12547" width="25" style="171" customWidth="1"/>
    <col min="12548" max="12548" width="62.42578125" style="171" customWidth="1"/>
    <col min="12549" max="12549" width="8.7109375" style="171" customWidth="1"/>
    <col min="12550" max="12551" width="11.7109375" style="171" customWidth="1"/>
    <col min="12552" max="12552" width="16.7109375" style="171" customWidth="1"/>
    <col min="12553" max="12553" width="32.42578125" style="171" bestFit="1" customWidth="1"/>
    <col min="12554" max="12554" width="16.28515625" style="171" bestFit="1" customWidth="1"/>
    <col min="12555" max="12555" width="9.28515625" style="171" customWidth="1"/>
    <col min="12556" max="12556" width="2.5703125" style="171" customWidth="1"/>
    <col min="12557" max="12557" width="5" style="171" customWidth="1"/>
    <col min="12558" max="12558" width="7.28515625" style="171" customWidth="1"/>
    <col min="12559" max="12559" width="6.28515625" style="171" customWidth="1"/>
    <col min="12560" max="12560" width="7.28515625" style="171" customWidth="1"/>
    <col min="12561" max="12561" width="6.42578125" style="171" customWidth="1"/>
    <col min="12562" max="12562" width="6.28515625" style="171" customWidth="1"/>
    <col min="12563" max="12563" width="5.42578125" style="171" customWidth="1"/>
    <col min="12564" max="12564" width="5.5703125" style="171" customWidth="1"/>
    <col min="12565" max="12566" width="5.7109375" style="171" customWidth="1"/>
    <col min="12567" max="12567" width="5.5703125" style="171" customWidth="1"/>
    <col min="12568" max="12569" width="5.28515625" style="171" customWidth="1"/>
    <col min="12570" max="12570" width="6.7109375" style="171" customWidth="1"/>
    <col min="12571" max="12571" width="4" style="171" bestFit="1" customWidth="1"/>
    <col min="12572" max="12801" width="9.28515625" style="171"/>
    <col min="12802" max="12802" width="39.28515625" style="171" bestFit="1" customWidth="1"/>
    <col min="12803" max="12803" width="25" style="171" customWidth="1"/>
    <col min="12804" max="12804" width="62.42578125" style="171" customWidth="1"/>
    <col min="12805" max="12805" width="8.7109375" style="171" customWidth="1"/>
    <col min="12806" max="12807" width="11.7109375" style="171" customWidth="1"/>
    <col min="12808" max="12808" width="16.7109375" style="171" customWidth="1"/>
    <col min="12809" max="12809" width="32.42578125" style="171" bestFit="1" customWidth="1"/>
    <col min="12810" max="12810" width="16.28515625" style="171" bestFit="1" customWidth="1"/>
    <col min="12811" max="12811" width="9.28515625" style="171" customWidth="1"/>
    <col min="12812" max="12812" width="2.5703125" style="171" customWidth="1"/>
    <col min="12813" max="12813" width="5" style="171" customWidth="1"/>
    <col min="12814" max="12814" width="7.28515625" style="171" customWidth="1"/>
    <col min="12815" max="12815" width="6.28515625" style="171" customWidth="1"/>
    <col min="12816" max="12816" width="7.28515625" style="171" customWidth="1"/>
    <col min="12817" max="12817" width="6.42578125" style="171" customWidth="1"/>
    <col min="12818" max="12818" width="6.28515625" style="171" customWidth="1"/>
    <col min="12819" max="12819" width="5.42578125" style="171" customWidth="1"/>
    <col min="12820" max="12820" width="5.5703125" style="171" customWidth="1"/>
    <col min="12821" max="12822" width="5.7109375" style="171" customWidth="1"/>
    <col min="12823" max="12823" width="5.5703125" style="171" customWidth="1"/>
    <col min="12824" max="12825" width="5.28515625" style="171" customWidth="1"/>
    <col min="12826" max="12826" width="6.7109375" style="171" customWidth="1"/>
    <col min="12827" max="12827" width="4" style="171" bestFit="1" customWidth="1"/>
    <col min="12828" max="13057" width="9.28515625" style="171"/>
    <col min="13058" max="13058" width="39.28515625" style="171" bestFit="1" customWidth="1"/>
    <col min="13059" max="13059" width="25" style="171" customWidth="1"/>
    <col min="13060" max="13060" width="62.42578125" style="171" customWidth="1"/>
    <col min="13061" max="13061" width="8.7109375" style="171" customWidth="1"/>
    <col min="13062" max="13063" width="11.7109375" style="171" customWidth="1"/>
    <col min="13064" max="13064" width="16.7109375" style="171" customWidth="1"/>
    <col min="13065" max="13065" width="32.42578125" style="171" bestFit="1" customWidth="1"/>
    <col min="13066" max="13066" width="16.28515625" style="171" bestFit="1" customWidth="1"/>
    <col min="13067" max="13067" width="9.28515625" style="171" customWidth="1"/>
    <col min="13068" max="13068" width="2.5703125" style="171" customWidth="1"/>
    <col min="13069" max="13069" width="5" style="171" customWidth="1"/>
    <col min="13070" max="13070" width="7.28515625" style="171" customWidth="1"/>
    <col min="13071" max="13071" width="6.28515625" style="171" customWidth="1"/>
    <col min="13072" max="13072" width="7.28515625" style="171" customWidth="1"/>
    <col min="13073" max="13073" width="6.42578125" style="171" customWidth="1"/>
    <col min="13074" max="13074" width="6.28515625" style="171" customWidth="1"/>
    <col min="13075" max="13075" width="5.42578125" style="171" customWidth="1"/>
    <col min="13076" max="13076" width="5.5703125" style="171" customWidth="1"/>
    <col min="13077" max="13078" width="5.7109375" style="171" customWidth="1"/>
    <col min="13079" max="13079" width="5.5703125" style="171" customWidth="1"/>
    <col min="13080" max="13081" width="5.28515625" style="171" customWidth="1"/>
    <col min="13082" max="13082" width="6.7109375" style="171" customWidth="1"/>
    <col min="13083" max="13083" width="4" style="171" bestFit="1" customWidth="1"/>
    <col min="13084" max="13313" width="9.28515625" style="171"/>
    <col min="13314" max="13314" width="39.28515625" style="171" bestFit="1" customWidth="1"/>
    <col min="13315" max="13315" width="25" style="171" customWidth="1"/>
    <col min="13316" max="13316" width="62.42578125" style="171" customWidth="1"/>
    <col min="13317" max="13317" width="8.7109375" style="171" customWidth="1"/>
    <col min="13318" max="13319" width="11.7109375" style="171" customWidth="1"/>
    <col min="13320" max="13320" width="16.7109375" style="171" customWidth="1"/>
    <col min="13321" max="13321" width="32.42578125" style="171" bestFit="1" customWidth="1"/>
    <col min="13322" max="13322" width="16.28515625" style="171" bestFit="1" customWidth="1"/>
    <col min="13323" max="13323" width="9.28515625" style="171" customWidth="1"/>
    <col min="13324" max="13324" width="2.5703125" style="171" customWidth="1"/>
    <col min="13325" max="13325" width="5" style="171" customWidth="1"/>
    <col min="13326" max="13326" width="7.28515625" style="171" customWidth="1"/>
    <col min="13327" max="13327" width="6.28515625" style="171" customWidth="1"/>
    <col min="13328" max="13328" width="7.28515625" style="171" customWidth="1"/>
    <col min="13329" max="13329" width="6.42578125" style="171" customWidth="1"/>
    <col min="13330" max="13330" width="6.28515625" style="171" customWidth="1"/>
    <col min="13331" max="13331" width="5.42578125" style="171" customWidth="1"/>
    <col min="13332" max="13332" width="5.5703125" style="171" customWidth="1"/>
    <col min="13333" max="13334" width="5.7109375" style="171" customWidth="1"/>
    <col min="13335" max="13335" width="5.5703125" style="171" customWidth="1"/>
    <col min="13336" max="13337" width="5.28515625" style="171" customWidth="1"/>
    <col min="13338" max="13338" width="6.7109375" style="171" customWidth="1"/>
    <col min="13339" max="13339" width="4" style="171" bestFit="1" customWidth="1"/>
    <col min="13340" max="13569" width="9.28515625" style="171"/>
    <col min="13570" max="13570" width="39.28515625" style="171" bestFit="1" customWidth="1"/>
    <col min="13571" max="13571" width="25" style="171" customWidth="1"/>
    <col min="13572" max="13572" width="62.42578125" style="171" customWidth="1"/>
    <col min="13573" max="13573" width="8.7109375" style="171" customWidth="1"/>
    <col min="13574" max="13575" width="11.7109375" style="171" customWidth="1"/>
    <col min="13576" max="13576" width="16.7109375" style="171" customWidth="1"/>
    <col min="13577" max="13577" width="32.42578125" style="171" bestFit="1" customWidth="1"/>
    <col min="13578" max="13578" width="16.28515625" style="171" bestFit="1" customWidth="1"/>
    <col min="13579" max="13579" width="9.28515625" style="171" customWidth="1"/>
    <col min="13580" max="13580" width="2.5703125" style="171" customWidth="1"/>
    <col min="13581" max="13581" width="5" style="171" customWidth="1"/>
    <col min="13582" max="13582" width="7.28515625" style="171" customWidth="1"/>
    <col min="13583" max="13583" width="6.28515625" style="171" customWidth="1"/>
    <col min="13584" max="13584" width="7.28515625" style="171" customWidth="1"/>
    <col min="13585" max="13585" width="6.42578125" style="171" customWidth="1"/>
    <col min="13586" max="13586" width="6.28515625" style="171" customWidth="1"/>
    <col min="13587" max="13587" width="5.42578125" style="171" customWidth="1"/>
    <col min="13588" max="13588" width="5.5703125" style="171" customWidth="1"/>
    <col min="13589" max="13590" width="5.7109375" style="171" customWidth="1"/>
    <col min="13591" max="13591" width="5.5703125" style="171" customWidth="1"/>
    <col min="13592" max="13593" width="5.28515625" style="171" customWidth="1"/>
    <col min="13594" max="13594" width="6.7109375" style="171" customWidth="1"/>
    <col min="13595" max="13595" width="4" style="171" bestFit="1" customWidth="1"/>
    <col min="13596" max="13825" width="9.28515625" style="171"/>
    <col min="13826" max="13826" width="39.28515625" style="171" bestFit="1" customWidth="1"/>
    <col min="13827" max="13827" width="25" style="171" customWidth="1"/>
    <col min="13828" max="13828" width="62.42578125" style="171" customWidth="1"/>
    <col min="13829" max="13829" width="8.7109375" style="171" customWidth="1"/>
    <col min="13830" max="13831" width="11.7109375" style="171" customWidth="1"/>
    <col min="13832" max="13832" width="16.7109375" style="171" customWidth="1"/>
    <col min="13833" max="13833" width="32.42578125" style="171" bestFit="1" customWidth="1"/>
    <col min="13834" max="13834" width="16.28515625" style="171" bestFit="1" customWidth="1"/>
    <col min="13835" max="13835" width="9.28515625" style="171" customWidth="1"/>
    <col min="13836" max="13836" width="2.5703125" style="171" customWidth="1"/>
    <col min="13837" max="13837" width="5" style="171" customWidth="1"/>
    <col min="13838" max="13838" width="7.28515625" style="171" customWidth="1"/>
    <col min="13839" max="13839" width="6.28515625" style="171" customWidth="1"/>
    <col min="13840" max="13840" width="7.28515625" style="171" customWidth="1"/>
    <col min="13841" max="13841" width="6.42578125" style="171" customWidth="1"/>
    <col min="13842" max="13842" width="6.28515625" style="171" customWidth="1"/>
    <col min="13843" max="13843" width="5.42578125" style="171" customWidth="1"/>
    <col min="13844" max="13844" width="5.5703125" style="171" customWidth="1"/>
    <col min="13845" max="13846" width="5.7109375" style="171" customWidth="1"/>
    <col min="13847" max="13847" width="5.5703125" style="171" customWidth="1"/>
    <col min="13848" max="13849" width="5.28515625" style="171" customWidth="1"/>
    <col min="13850" max="13850" width="6.7109375" style="171" customWidth="1"/>
    <col min="13851" max="13851" width="4" style="171" bestFit="1" customWidth="1"/>
    <col min="13852" max="14081" width="9.28515625" style="171"/>
    <col min="14082" max="14082" width="39.28515625" style="171" bestFit="1" customWidth="1"/>
    <col min="14083" max="14083" width="25" style="171" customWidth="1"/>
    <col min="14084" max="14084" width="62.42578125" style="171" customWidth="1"/>
    <col min="14085" max="14085" width="8.7109375" style="171" customWidth="1"/>
    <col min="14086" max="14087" width="11.7109375" style="171" customWidth="1"/>
    <col min="14088" max="14088" width="16.7109375" style="171" customWidth="1"/>
    <col min="14089" max="14089" width="32.42578125" style="171" bestFit="1" customWidth="1"/>
    <col min="14090" max="14090" width="16.28515625" style="171" bestFit="1" customWidth="1"/>
    <col min="14091" max="14091" width="9.28515625" style="171" customWidth="1"/>
    <col min="14092" max="14092" width="2.5703125" style="171" customWidth="1"/>
    <col min="14093" max="14093" width="5" style="171" customWidth="1"/>
    <col min="14094" max="14094" width="7.28515625" style="171" customWidth="1"/>
    <col min="14095" max="14095" width="6.28515625" style="171" customWidth="1"/>
    <col min="14096" max="14096" width="7.28515625" style="171" customWidth="1"/>
    <col min="14097" max="14097" width="6.42578125" style="171" customWidth="1"/>
    <col min="14098" max="14098" width="6.28515625" style="171" customWidth="1"/>
    <col min="14099" max="14099" width="5.42578125" style="171" customWidth="1"/>
    <col min="14100" max="14100" width="5.5703125" style="171" customWidth="1"/>
    <col min="14101" max="14102" width="5.7109375" style="171" customWidth="1"/>
    <col min="14103" max="14103" width="5.5703125" style="171" customWidth="1"/>
    <col min="14104" max="14105" width="5.28515625" style="171" customWidth="1"/>
    <col min="14106" max="14106" width="6.7109375" style="171" customWidth="1"/>
    <col min="14107" max="14107" width="4" style="171" bestFit="1" customWidth="1"/>
    <col min="14108" max="14337" width="9.28515625" style="171"/>
    <col min="14338" max="14338" width="39.28515625" style="171" bestFit="1" customWidth="1"/>
    <col min="14339" max="14339" width="25" style="171" customWidth="1"/>
    <col min="14340" max="14340" width="62.42578125" style="171" customWidth="1"/>
    <col min="14341" max="14341" width="8.7109375" style="171" customWidth="1"/>
    <col min="14342" max="14343" width="11.7109375" style="171" customWidth="1"/>
    <col min="14344" max="14344" width="16.7109375" style="171" customWidth="1"/>
    <col min="14345" max="14345" width="32.42578125" style="171" bestFit="1" customWidth="1"/>
    <col min="14346" max="14346" width="16.28515625" style="171" bestFit="1" customWidth="1"/>
    <col min="14347" max="14347" width="9.28515625" style="171" customWidth="1"/>
    <col min="14348" max="14348" width="2.5703125" style="171" customWidth="1"/>
    <col min="14349" max="14349" width="5" style="171" customWidth="1"/>
    <col min="14350" max="14350" width="7.28515625" style="171" customWidth="1"/>
    <col min="14351" max="14351" width="6.28515625" style="171" customWidth="1"/>
    <col min="14352" max="14352" width="7.28515625" style="171" customWidth="1"/>
    <col min="14353" max="14353" width="6.42578125" style="171" customWidth="1"/>
    <col min="14354" max="14354" width="6.28515625" style="171" customWidth="1"/>
    <col min="14355" max="14355" width="5.42578125" style="171" customWidth="1"/>
    <col min="14356" max="14356" width="5.5703125" style="171" customWidth="1"/>
    <col min="14357" max="14358" width="5.7109375" style="171" customWidth="1"/>
    <col min="14359" max="14359" width="5.5703125" style="171" customWidth="1"/>
    <col min="14360" max="14361" width="5.28515625" style="171" customWidth="1"/>
    <col min="14362" max="14362" width="6.7109375" style="171" customWidth="1"/>
    <col min="14363" max="14363" width="4" style="171" bestFit="1" customWidth="1"/>
    <col min="14364" max="14593" width="9.28515625" style="171"/>
    <col min="14594" max="14594" width="39.28515625" style="171" bestFit="1" customWidth="1"/>
    <col min="14595" max="14595" width="25" style="171" customWidth="1"/>
    <col min="14596" max="14596" width="62.42578125" style="171" customWidth="1"/>
    <col min="14597" max="14597" width="8.7109375" style="171" customWidth="1"/>
    <col min="14598" max="14599" width="11.7109375" style="171" customWidth="1"/>
    <col min="14600" max="14600" width="16.7109375" style="171" customWidth="1"/>
    <col min="14601" max="14601" width="32.42578125" style="171" bestFit="1" customWidth="1"/>
    <col min="14602" max="14602" width="16.28515625" style="171" bestFit="1" customWidth="1"/>
    <col min="14603" max="14603" width="9.28515625" style="171" customWidth="1"/>
    <col min="14604" max="14604" width="2.5703125" style="171" customWidth="1"/>
    <col min="14605" max="14605" width="5" style="171" customWidth="1"/>
    <col min="14606" max="14606" width="7.28515625" style="171" customWidth="1"/>
    <col min="14607" max="14607" width="6.28515625" style="171" customWidth="1"/>
    <col min="14608" max="14608" width="7.28515625" style="171" customWidth="1"/>
    <col min="14609" max="14609" width="6.42578125" style="171" customWidth="1"/>
    <col min="14610" max="14610" width="6.28515625" style="171" customWidth="1"/>
    <col min="14611" max="14611" width="5.42578125" style="171" customWidth="1"/>
    <col min="14612" max="14612" width="5.5703125" style="171" customWidth="1"/>
    <col min="14613" max="14614" width="5.7109375" style="171" customWidth="1"/>
    <col min="14615" max="14615" width="5.5703125" style="171" customWidth="1"/>
    <col min="14616" max="14617" width="5.28515625" style="171" customWidth="1"/>
    <col min="14618" max="14618" width="6.7109375" style="171" customWidth="1"/>
    <col min="14619" max="14619" width="4" style="171" bestFit="1" customWidth="1"/>
    <col min="14620" max="14849" width="9.28515625" style="171"/>
    <col min="14850" max="14850" width="39.28515625" style="171" bestFit="1" customWidth="1"/>
    <col min="14851" max="14851" width="25" style="171" customWidth="1"/>
    <col min="14852" max="14852" width="62.42578125" style="171" customWidth="1"/>
    <col min="14853" max="14853" width="8.7109375" style="171" customWidth="1"/>
    <col min="14854" max="14855" width="11.7109375" style="171" customWidth="1"/>
    <col min="14856" max="14856" width="16.7109375" style="171" customWidth="1"/>
    <col min="14857" max="14857" width="32.42578125" style="171" bestFit="1" customWidth="1"/>
    <col min="14858" max="14858" width="16.28515625" style="171" bestFit="1" customWidth="1"/>
    <col min="14859" max="14859" width="9.28515625" style="171" customWidth="1"/>
    <col min="14860" max="14860" width="2.5703125" style="171" customWidth="1"/>
    <col min="14861" max="14861" width="5" style="171" customWidth="1"/>
    <col min="14862" max="14862" width="7.28515625" style="171" customWidth="1"/>
    <col min="14863" max="14863" width="6.28515625" style="171" customWidth="1"/>
    <col min="14864" max="14864" width="7.28515625" style="171" customWidth="1"/>
    <col min="14865" max="14865" width="6.42578125" style="171" customWidth="1"/>
    <col min="14866" max="14866" width="6.28515625" style="171" customWidth="1"/>
    <col min="14867" max="14867" width="5.42578125" style="171" customWidth="1"/>
    <col min="14868" max="14868" width="5.5703125" style="171" customWidth="1"/>
    <col min="14869" max="14870" width="5.7109375" style="171" customWidth="1"/>
    <col min="14871" max="14871" width="5.5703125" style="171" customWidth="1"/>
    <col min="14872" max="14873" width="5.28515625" style="171" customWidth="1"/>
    <col min="14874" max="14874" width="6.7109375" style="171" customWidth="1"/>
    <col min="14875" max="14875" width="4" style="171" bestFit="1" customWidth="1"/>
    <col min="14876" max="15105" width="9.28515625" style="171"/>
    <col min="15106" max="15106" width="39.28515625" style="171" bestFit="1" customWidth="1"/>
    <col min="15107" max="15107" width="25" style="171" customWidth="1"/>
    <col min="15108" max="15108" width="62.42578125" style="171" customWidth="1"/>
    <col min="15109" max="15109" width="8.7109375" style="171" customWidth="1"/>
    <col min="15110" max="15111" width="11.7109375" style="171" customWidth="1"/>
    <col min="15112" max="15112" width="16.7109375" style="171" customWidth="1"/>
    <col min="15113" max="15113" width="32.42578125" style="171" bestFit="1" customWidth="1"/>
    <col min="15114" max="15114" width="16.28515625" style="171" bestFit="1" customWidth="1"/>
    <col min="15115" max="15115" width="9.28515625" style="171" customWidth="1"/>
    <col min="15116" max="15116" width="2.5703125" style="171" customWidth="1"/>
    <col min="15117" max="15117" width="5" style="171" customWidth="1"/>
    <col min="15118" max="15118" width="7.28515625" style="171" customWidth="1"/>
    <col min="15119" max="15119" width="6.28515625" style="171" customWidth="1"/>
    <col min="15120" max="15120" width="7.28515625" style="171" customWidth="1"/>
    <col min="15121" max="15121" width="6.42578125" style="171" customWidth="1"/>
    <col min="15122" max="15122" width="6.28515625" style="171" customWidth="1"/>
    <col min="15123" max="15123" width="5.42578125" style="171" customWidth="1"/>
    <col min="15124" max="15124" width="5.5703125" style="171" customWidth="1"/>
    <col min="15125" max="15126" width="5.7109375" style="171" customWidth="1"/>
    <col min="15127" max="15127" width="5.5703125" style="171" customWidth="1"/>
    <col min="15128" max="15129" width="5.28515625" style="171" customWidth="1"/>
    <col min="15130" max="15130" width="6.7109375" style="171" customWidth="1"/>
    <col min="15131" max="15131" width="4" style="171" bestFit="1" customWidth="1"/>
    <col min="15132" max="15361" width="9.28515625" style="171"/>
    <col min="15362" max="15362" width="39.28515625" style="171" bestFit="1" customWidth="1"/>
    <col min="15363" max="15363" width="25" style="171" customWidth="1"/>
    <col min="15364" max="15364" width="62.42578125" style="171" customWidth="1"/>
    <col min="15365" max="15365" width="8.7109375" style="171" customWidth="1"/>
    <col min="15366" max="15367" width="11.7109375" style="171" customWidth="1"/>
    <col min="15368" max="15368" width="16.7109375" style="171" customWidth="1"/>
    <col min="15369" max="15369" width="32.42578125" style="171" bestFit="1" customWidth="1"/>
    <col min="15370" max="15370" width="16.28515625" style="171" bestFit="1" customWidth="1"/>
    <col min="15371" max="15371" width="9.28515625" style="171" customWidth="1"/>
    <col min="15372" max="15372" width="2.5703125" style="171" customWidth="1"/>
    <col min="15373" max="15373" width="5" style="171" customWidth="1"/>
    <col min="15374" max="15374" width="7.28515625" style="171" customWidth="1"/>
    <col min="15375" max="15375" width="6.28515625" style="171" customWidth="1"/>
    <col min="15376" max="15376" width="7.28515625" style="171" customWidth="1"/>
    <col min="15377" max="15377" width="6.42578125" style="171" customWidth="1"/>
    <col min="15378" max="15378" width="6.28515625" style="171" customWidth="1"/>
    <col min="15379" max="15379" width="5.42578125" style="171" customWidth="1"/>
    <col min="15380" max="15380" width="5.5703125" style="171" customWidth="1"/>
    <col min="15381" max="15382" width="5.7109375" style="171" customWidth="1"/>
    <col min="15383" max="15383" width="5.5703125" style="171" customWidth="1"/>
    <col min="15384" max="15385" width="5.28515625" style="171" customWidth="1"/>
    <col min="15386" max="15386" width="6.7109375" style="171" customWidth="1"/>
    <col min="15387" max="15387" width="4" style="171" bestFit="1" customWidth="1"/>
    <col min="15388" max="15617" width="9.28515625" style="171"/>
    <col min="15618" max="15618" width="39.28515625" style="171" bestFit="1" customWidth="1"/>
    <col min="15619" max="15619" width="25" style="171" customWidth="1"/>
    <col min="15620" max="15620" width="62.42578125" style="171" customWidth="1"/>
    <col min="15621" max="15621" width="8.7109375" style="171" customWidth="1"/>
    <col min="15622" max="15623" width="11.7109375" style="171" customWidth="1"/>
    <col min="15624" max="15624" width="16.7109375" style="171" customWidth="1"/>
    <col min="15625" max="15625" width="32.42578125" style="171" bestFit="1" customWidth="1"/>
    <col min="15626" max="15626" width="16.28515625" style="171" bestFit="1" customWidth="1"/>
    <col min="15627" max="15627" width="9.28515625" style="171" customWidth="1"/>
    <col min="15628" max="15628" width="2.5703125" style="171" customWidth="1"/>
    <col min="15629" max="15629" width="5" style="171" customWidth="1"/>
    <col min="15630" max="15630" width="7.28515625" style="171" customWidth="1"/>
    <col min="15631" max="15631" width="6.28515625" style="171" customWidth="1"/>
    <col min="15632" max="15632" width="7.28515625" style="171" customWidth="1"/>
    <col min="15633" max="15633" width="6.42578125" style="171" customWidth="1"/>
    <col min="15634" max="15634" width="6.28515625" style="171" customWidth="1"/>
    <col min="15635" max="15635" width="5.42578125" style="171" customWidth="1"/>
    <col min="15636" max="15636" width="5.5703125" style="171" customWidth="1"/>
    <col min="15637" max="15638" width="5.7109375" style="171" customWidth="1"/>
    <col min="15639" max="15639" width="5.5703125" style="171" customWidth="1"/>
    <col min="15640" max="15641" width="5.28515625" style="171" customWidth="1"/>
    <col min="15642" max="15642" width="6.7109375" style="171" customWidth="1"/>
    <col min="15643" max="15643" width="4" style="171" bestFit="1" customWidth="1"/>
    <col min="15644" max="15873" width="9.28515625" style="171"/>
    <col min="15874" max="15874" width="39.28515625" style="171" bestFit="1" customWidth="1"/>
    <col min="15875" max="15875" width="25" style="171" customWidth="1"/>
    <col min="15876" max="15876" width="62.42578125" style="171" customWidth="1"/>
    <col min="15877" max="15877" width="8.7109375" style="171" customWidth="1"/>
    <col min="15878" max="15879" width="11.7109375" style="171" customWidth="1"/>
    <col min="15880" max="15880" width="16.7109375" style="171" customWidth="1"/>
    <col min="15881" max="15881" width="32.42578125" style="171" bestFit="1" customWidth="1"/>
    <col min="15882" max="15882" width="16.28515625" style="171" bestFit="1" customWidth="1"/>
    <col min="15883" max="15883" width="9.28515625" style="171" customWidth="1"/>
    <col min="15884" max="15884" width="2.5703125" style="171" customWidth="1"/>
    <col min="15885" max="15885" width="5" style="171" customWidth="1"/>
    <col min="15886" max="15886" width="7.28515625" style="171" customWidth="1"/>
    <col min="15887" max="15887" width="6.28515625" style="171" customWidth="1"/>
    <col min="15888" max="15888" width="7.28515625" style="171" customWidth="1"/>
    <col min="15889" max="15889" width="6.42578125" style="171" customWidth="1"/>
    <col min="15890" max="15890" width="6.28515625" style="171" customWidth="1"/>
    <col min="15891" max="15891" width="5.42578125" style="171" customWidth="1"/>
    <col min="15892" max="15892" width="5.5703125" style="171" customWidth="1"/>
    <col min="15893" max="15894" width="5.7109375" style="171" customWidth="1"/>
    <col min="15895" max="15895" width="5.5703125" style="171" customWidth="1"/>
    <col min="15896" max="15897" width="5.28515625" style="171" customWidth="1"/>
    <col min="15898" max="15898" width="6.7109375" style="171" customWidth="1"/>
    <col min="15899" max="15899" width="4" style="171" bestFit="1" customWidth="1"/>
    <col min="15900" max="16129" width="9.28515625" style="171"/>
    <col min="16130" max="16130" width="39.28515625" style="171" bestFit="1" customWidth="1"/>
    <col min="16131" max="16131" width="25" style="171" customWidth="1"/>
    <col min="16132" max="16132" width="62.42578125" style="171" customWidth="1"/>
    <col min="16133" max="16133" width="8.7109375" style="171" customWidth="1"/>
    <col min="16134" max="16135" width="11.7109375" style="171" customWidth="1"/>
    <col min="16136" max="16136" width="16.7109375" style="171" customWidth="1"/>
    <col min="16137" max="16137" width="32.42578125" style="171" bestFit="1" customWidth="1"/>
    <col min="16138" max="16138" width="16.28515625" style="171" bestFit="1" customWidth="1"/>
    <col min="16139" max="16139" width="9.28515625" style="171" customWidth="1"/>
    <col min="16140" max="16140" width="2.5703125" style="171" customWidth="1"/>
    <col min="16141" max="16141" width="5" style="171" customWidth="1"/>
    <col min="16142" max="16142" width="7.28515625" style="171" customWidth="1"/>
    <col min="16143" max="16143" width="6.28515625" style="171" customWidth="1"/>
    <col min="16144" max="16144" width="7.28515625" style="171" customWidth="1"/>
    <col min="16145" max="16145" width="6.42578125" style="171" customWidth="1"/>
    <col min="16146" max="16146" width="6.28515625" style="171" customWidth="1"/>
    <col min="16147" max="16147" width="5.42578125" style="171" customWidth="1"/>
    <col min="16148" max="16148" width="5.5703125" style="171" customWidth="1"/>
    <col min="16149" max="16150" width="5.7109375" style="171" customWidth="1"/>
    <col min="16151" max="16151" width="5.5703125" style="171" customWidth="1"/>
    <col min="16152" max="16153" width="5.28515625" style="171" customWidth="1"/>
    <col min="16154" max="16154" width="6.7109375" style="171" customWidth="1"/>
    <col min="16155" max="16155" width="4" style="171" bestFit="1" customWidth="1"/>
    <col min="16156" max="16384" width="9.28515625" style="171"/>
  </cols>
  <sheetData>
    <row r="1" spans="1:28" s="242" customFormat="1" ht="64.5" x14ac:dyDescent="0.25">
      <c r="A1" s="241" t="s">
        <v>1087</v>
      </c>
      <c r="B1" s="241" t="s">
        <v>0</v>
      </c>
      <c r="C1" s="3" t="s">
        <v>1</v>
      </c>
      <c r="D1" s="3" t="s">
        <v>2</v>
      </c>
      <c r="E1" s="3" t="s">
        <v>3</v>
      </c>
      <c r="F1" s="3" t="s">
        <v>4</v>
      </c>
      <c r="G1" s="3" t="s">
        <v>5</v>
      </c>
      <c r="H1" s="3" t="s">
        <v>6</v>
      </c>
      <c r="I1" s="3" t="s">
        <v>7</v>
      </c>
      <c r="J1" s="3" t="s">
        <v>8</v>
      </c>
      <c r="K1" s="3" t="s">
        <v>9</v>
      </c>
      <c r="M1" s="243" t="s">
        <v>10</v>
      </c>
      <c r="N1" s="243" t="s">
        <v>11</v>
      </c>
      <c r="O1" s="243" t="s">
        <v>12</v>
      </c>
      <c r="P1" s="243" t="s">
        <v>13</v>
      </c>
      <c r="Q1" s="243" t="s">
        <v>14</v>
      </c>
      <c r="R1" s="243" t="s">
        <v>15</v>
      </c>
      <c r="S1" s="243" t="s">
        <v>16</v>
      </c>
      <c r="T1" s="243" t="s">
        <v>17</v>
      </c>
      <c r="U1" s="243" t="s">
        <v>18</v>
      </c>
      <c r="V1" s="243" t="s">
        <v>19</v>
      </c>
      <c r="W1" s="243" t="s">
        <v>20</v>
      </c>
      <c r="X1" s="243" t="s">
        <v>21</v>
      </c>
      <c r="Y1" s="243" t="s">
        <v>22</v>
      </c>
      <c r="Z1" s="243" t="s">
        <v>23</v>
      </c>
      <c r="AA1" s="243" t="s">
        <v>24</v>
      </c>
      <c r="AB1" s="244"/>
    </row>
    <row r="2" spans="1:28" ht="33" hidden="1" x14ac:dyDescent="0.3">
      <c r="A2" s="234" t="s">
        <v>1108</v>
      </c>
      <c r="B2" s="234" t="s">
        <v>465</v>
      </c>
      <c r="C2" s="34" t="s">
        <v>466</v>
      </c>
      <c r="D2" s="237" t="s">
        <v>467</v>
      </c>
      <c r="E2" s="15">
        <v>8</v>
      </c>
      <c r="F2" s="15"/>
      <c r="G2" s="15"/>
      <c r="H2" s="15" t="s">
        <v>135</v>
      </c>
      <c r="I2" s="15" t="s">
        <v>468</v>
      </c>
      <c r="J2" s="15" t="s">
        <v>60</v>
      </c>
      <c r="K2" s="21">
        <v>6360</v>
      </c>
      <c r="M2" s="9"/>
      <c r="N2" s="9"/>
      <c r="O2" s="9"/>
      <c r="P2" s="9"/>
      <c r="Q2" s="9"/>
      <c r="R2" s="9"/>
      <c r="S2" s="9"/>
      <c r="T2" s="9"/>
      <c r="U2" s="9"/>
      <c r="V2" s="9"/>
      <c r="W2" s="9"/>
      <c r="X2" s="9"/>
      <c r="Y2" s="9"/>
      <c r="Z2" s="9"/>
      <c r="AA2" s="9" t="s">
        <v>29</v>
      </c>
      <c r="AB2" s="245"/>
    </row>
    <row r="3" spans="1:28" hidden="1" x14ac:dyDescent="0.3">
      <c r="A3" s="234" t="s">
        <v>1091</v>
      </c>
      <c r="B3" s="12" t="s">
        <v>486</v>
      </c>
      <c r="C3" s="13" t="s">
        <v>492</v>
      </c>
      <c r="D3" s="14" t="s">
        <v>488</v>
      </c>
      <c r="E3" s="9">
        <v>5</v>
      </c>
      <c r="F3" s="9"/>
      <c r="G3" s="9"/>
      <c r="H3" s="9" t="s">
        <v>135</v>
      </c>
      <c r="I3" s="9" t="s">
        <v>490</v>
      </c>
      <c r="J3" s="9" t="s">
        <v>491</v>
      </c>
      <c r="K3" s="10">
        <v>6473</v>
      </c>
      <c r="M3" s="9"/>
      <c r="N3" s="9"/>
      <c r="O3" s="9"/>
      <c r="P3" s="9"/>
      <c r="Q3" s="9"/>
      <c r="R3" s="9"/>
      <c r="S3" s="9"/>
      <c r="T3" s="9"/>
      <c r="U3" s="9"/>
      <c r="V3" s="9"/>
      <c r="W3" s="9"/>
      <c r="X3" s="9"/>
      <c r="Y3" s="9"/>
      <c r="Z3" s="9"/>
      <c r="AA3" s="9" t="s">
        <v>29</v>
      </c>
    </row>
    <row r="4" spans="1:28" hidden="1" x14ac:dyDescent="0.3">
      <c r="A4" s="234" t="s">
        <v>1091</v>
      </c>
      <c r="B4" s="12" t="s">
        <v>486</v>
      </c>
      <c r="C4" s="13" t="s">
        <v>489</v>
      </c>
      <c r="D4" s="14" t="s">
        <v>488</v>
      </c>
      <c r="E4" s="9">
        <v>5</v>
      </c>
      <c r="F4" s="9"/>
      <c r="G4" s="9"/>
      <c r="H4" s="9" t="s">
        <v>135</v>
      </c>
      <c r="I4" s="9" t="s">
        <v>1331</v>
      </c>
      <c r="J4" s="9" t="s">
        <v>148</v>
      </c>
      <c r="K4" s="10">
        <v>6457</v>
      </c>
      <c r="M4" s="9"/>
      <c r="N4" s="9"/>
      <c r="O4" s="9"/>
      <c r="P4" s="9"/>
      <c r="Q4" s="9"/>
      <c r="R4" s="9"/>
      <c r="S4" s="9"/>
      <c r="T4" s="9"/>
      <c r="U4" s="9"/>
      <c r="V4" s="9"/>
      <c r="W4" s="9"/>
      <c r="X4" s="9"/>
      <c r="Y4" s="9"/>
      <c r="Z4" s="9"/>
      <c r="AA4" s="9" t="s">
        <v>29</v>
      </c>
    </row>
    <row r="5" spans="1:28" hidden="1" x14ac:dyDescent="0.3">
      <c r="A5" s="234" t="s">
        <v>1091</v>
      </c>
      <c r="B5" s="12" t="s">
        <v>486</v>
      </c>
      <c r="C5" s="13" t="s">
        <v>487</v>
      </c>
      <c r="D5" s="14" t="s">
        <v>488</v>
      </c>
      <c r="E5" s="9">
        <v>5</v>
      </c>
      <c r="F5" s="9"/>
      <c r="G5" s="9"/>
      <c r="H5" s="9" t="s">
        <v>135</v>
      </c>
      <c r="I5" s="9" t="s">
        <v>493</v>
      </c>
      <c r="J5" s="9" t="s">
        <v>494</v>
      </c>
      <c r="K5" s="10">
        <v>6416</v>
      </c>
      <c r="M5" s="9"/>
      <c r="N5" s="9"/>
      <c r="O5" s="9"/>
      <c r="P5" s="9"/>
      <c r="Q5" s="9"/>
      <c r="R5" s="9"/>
      <c r="S5" s="9"/>
      <c r="T5" s="9"/>
      <c r="U5" s="9"/>
      <c r="V5" s="9"/>
      <c r="W5" s="9"/>
      <c r="X5" s="9"/>
      <c r="Y5" s="9"/>
      <c r="Z5" s="9"/>
      <c r="AA5" s="9" t="s">
        <v>29</v>
      </c>
    </row>
    <row r="6" spans="1:28" hidden="1" x14ac:dyDescent="0.3">
      <c r="A6" s="234" t="s">
        <v>1089</v>
      </c>
      <c r="B6" s="12" t="s">
        <v>275</v>
      </c>
      <c r="C6" s="13"/>
      <c r="D6" s="14" t="s">
        <v>276</v>
      </c>
      <c r="E6" s="9" t="s">
        <v>57</v>
      </c>
      <c r="F6" s="9" t="s">
        <v>57</v>
      </c>
      <c r="G6" s="9" t="s">
        <v>57</v>
      </c>
      <c r="H6" s="9" t="s">
        <v>277</v>
      </c>
      <c r="I6" s="9" t="s">
        <v>278</v>
      </c>
      <c r="J6" s="9" t="s">
        <v>148</v>
      </c>
      <c r="K6" s="10">
        <v>6457</v>
      </c>
      <c r="M6" s="9"/>
      <c r="N6" s="9"/>
      <c r="O6" s="9"/>
      <c r="P6" s="9"/>
      <c r="Q6" s="9"/>
      <c r="R6" s="9"/>
      <c r="S6" s="9"/>
      <c r="T6" s="9"/>
      <c r="U6" s="9"/>
      <c r="V6" s="9"/>
      <c r="W6" s="9"/>
      <c r="X6" s="9"/>
      <c r="Y6" s="9"/>
      <c r="Z6" s="9"/>
      <c r="AA6" s="9" t="s">
        <v>29</v>
      </c>
    </row>
    <row r="7" spans="1:28" ht="33" hidden="1" x14ac:dyDescent="0.3">
      <c r="A7" s="234" t="s">
        <v>1088</v>
      </c>
      <c r="B7" s="12" t="s">
        <v>275</v>
      </c>
      <c r="C7" s="238" t="s">
        <v>291</v>
      </c>
      <c r="D7" s="9" t="s">
        <v>286</v>
      </c>
      <c r="E7" s="9"/>
      <c r="F7" s="9"/>
      <c r="G7" s="9">
        <v>147</v>
      </c>
      <c r="H7" s="9" t="s">
        <v>90</v>
      </c>
      <c r="I7" s="9" t="s">
        <v>278</v>
      </c>
      <c r="J7" s="9" t="s">
        <v>148</v>
      </c>
      <c r="K7" s="10">
        <v>6457</v>
      </c>
      <c r="M7" s="9"/>
      <c r="N7" s="9"/>
      <c r="O7" s="9"/>
      <c r="P7" s="9"/>
      <c r="Q7" s="9"/>
      <c r="R7" s="9"/>
      <c r="S7" s="9"/>
      <c r="T7" s="9"/>
      <c r="U7" s="9"/>
      <c r="V7" s="9"/>
      <c r="W7" s="9"/>
      <c r="X7" s="9"/>
      <c r="Y7" s="9"/>
      <c r="Z7" s="9"/>
      <c r="AA7" s="9" t="s">
        <v>29</v>
      </c>
    </row>
    <row r="8" spans="1:28" ht="33" hidden="1" x14ac:dyDescent="0.3">
      <c r="A8" s="234" t="s">
        <v>1088</v>
      </c>
      <c r="B8" s="12" t="s">
        <v>275</v>
      </c>
      <c r="C8" s="13" t="s">
        <v>289</v>
      </c>
      <c r="D8" s="235" t="s">
        <v>286</v>
      </c>
      <c r="E8" s="9"/>
      <c r="F8" s="9"/>
      <c r="G8" s="9">
        <v>66</v>
      </c>
      <c r="H8" s="9" t="s">
        <v>90</v>
      </c>
      <c r="I8" s="9" t="s">
        <v>278</v>
      </c>
      <c r="J8" s="9" t="s">
        <v>148</v>
      </c>
      <c r="K8" s="10">
        <v>6457</v>
      </c>
      <c r="M8" s="9"/>
      <c r="N8" s="9"/>
      <c r="O8" s="9"/>
      <c r="P8" s="9"/>
      <c r="Q8" s="9"/>
      <c r="R8" s="9"/>
      <c r="S8" s="9"/>
      <c r="T8" s="9"/>
      <c r="U8" s="9"/>
      <c r="V8" s="9"/>
      <c r="W8" s="9"/>
      <c r="X8" s="9"/>
      <c r="Y8" s="9"/>
      <c r="Z8" s="9"/>
      <c r="AA8" s="9" t="s">
        <v>29</v>
      </c>
    </row>
    <row r="9" spans="1:28" ht="33" hidden="1" x14ac:dyDescent="0.3">
      <c r="A9" s="234" t="s">
        <v>1088</v>
      </c>
      <c r="B9" s="234" t="s">
        <v>275</v>
      </c>
      <c r="C9" s="238" t="s">
        <v>285</v>
      </c>
      <c r="D9" s="235" t="s">
        <v>286</v>
      </c>
      <c r="E9" s="9"/>
      <c r="F9" s="9"/>
      <c r="G9" s="9">
        <v>21</v>
      </c>
      <c r="H9" s="9" t="s">
        <v>90</v>
      </c>
      <c r="I9" s="9" t="s">
        <v>278</v>
      </c>
      <c r="J9" s="9" t="s">
        <v>148</v>
      </c>
      <c r="K9" s="10">
        <v>6457</v>
      </c>
      <c r="M9" s="9"/>
      <c r="N9" s="9"/>
      <c r="O9" s="9"/>
      <c r="P9" s="9"/>
      <c r="Q9" s="9"/>
      <c r="R9" s="9"/>
      <c r="S9" s="9"/>
      <c r="T9" s="9"/>
      <c r="U9" s="9"/>
      <c r="V9" s="9"/>
      <c r="W9" s="9"/>
      <c r="X9" s="9"/>
      <c r="Y9" s="9"/>
      <c r="Z9" s="9"/>
      <c r="AA9" s="9" t="s">
        <v>29</v>
      </c>
    </row>
    <row r="10" spans="1:28" ht="33" hidden="1" x14ac:dyDescent="0.3">
      <c r="A10" s="234" t="s">
        <v>1088</v>
      </c>
      <c r="B10" s="12" t="s">
        <v>275</v>
      </c>
      <c r="C10" s="13" t="s">
        <v>290</v>
      </c>
      <c r="D10" s="9" t="s">
        <v>286</v>
      </c>
      <c r="E10" s="9"/>
      <c r="F10" s="9"/>
      <c r="G10" s="9">
        <v>96</v>
      </c>
      <c r="H10" s="9" t="s">
        <v>90</v>
      </c>
      <c r="I10" s="9" t="s">
        <v>278</v>
      </c>
      <c r="J10" s="9" t="s">
        <v>148</v>
      </c>
      <c r="K10" s="10">
        <v>6457</v>
      </c>
      <c r="M10" s="9"/>
      <c r="N10" s="9"/>
      <c r="O10" s="9"/>
      <c r="P10" s="9"/>
      <c r="Q10" s="9"/>
      <c r="R10" s="9"/>
      <c r="S10" s="9"/>
      <c r="T10" s="9"/>
      <c r="U10" s="9"/>
      <c r="V10" s="9"/>
      <c r="W10" s="9"/>
      <c r="X10" s="9"/>
      <c r="Y10" s="9"/>
      <c r="Z10" s="9"/>
      <c r="AA10" s="9" t="s">
        <v>29</v>
      </c>
    </row>
    <row r="11" spans="1:28" ht="33" hidden="1" x14ac:dyDescent="0.3">
      <c r="A11" s="234" t="s">
        <v>1088</v>
      </c>
      <c r="B11" s="12" t="s">
        <v>275</v>
      </c>
      <c r="C11" s="19" t="s">
        <v>288</v>
      </c>
      <c r="D11" s="236" t="s">
        <v>286</v>
      </c>
      <c r="E11" s="15"/>
      <c r="F11" s="15">
        <v>167</v>
      </c>
      <c r="G11" s="15">
        <v>401</v>
      </c>
      <c r="H11" s="9" t="s">
        <v>90</v>
      </c>
      <c r="I11" s="15" t="s">
        <v>278</v>
      </c>
      <c r="J11" s="15" t="s">
        <v>148</v>
      </c>
      <c r="K11" s="21">
        <v>6457</v>
      </c>
      <c r="M11" s="9"/>
      <c r="N11" s="9"/>
      <c r="O11" s="9"/>
      <c r="P11" s="9"/>
      <c r="Q11" s="9"/>
      <c r="R11" s="9"/>
      <c r="S11" s="9"/>
      <c r="T11" s="9"/>
      <c r="U11" s="9"/>
      <c r="V11" s="9"/>
      <c r="W11" s="9"/>
      <c r="X11" s="9"/>
      <c r="Y11" s="9"/>
      <c r="Z11" s="9"/>
      <c r="AA11" s="9" t="s">
        <v>29</v>
      </c>
    </row>
    <row r="12" spans="1:28" ht="33" hidden="1" x14ac:dyDescent="0.3">
      <c r="A12" s="234" t="s">
        <v>1088</v>
      </c>
      <c r="B12" s="234" t="s">
        <v>275</v>
      </c>
      <c r="C12" s="19" t="s">
        <v>287</v>
      </c>
      <c r="D12" s="236" t="s">
        <v>286</v>
      </c>
      <c r="E12" s="15"/>
      <c r="F12" s="15">
        <v>84</v>
      </c>
      <c r="G12" s="15">
        <v>201</v>
      </c>
      <c r="H12" s="9" t="s">
        <v>90</v>
      </c>
      <c r="I12" s="15" t="s">
        <v>278</v>
      </c>
      <c r="J12" s="15" t="s">
        <v>148</v>
      </c>
      <c r="K12" s="21">
        <v>6457</v>
      </c>
      <c r="M12" s="9"/>
      <c r="N12" s="9"/>
      <c r="O12" s="9"/>
      <c r="P12" s="9"/>
      <c r="Q12" s="9"/>
      <c r="R12" s="9"/>
      <c r="S12" s="9"/>
      <c r="T12" s="9"/>
      <c r="U12" s="9"/>
      <c r="V12" s="9"/>
      <c r="W12" s="9"/>
      <c r="X12" s="9"/>
      <c r="Y12" s="9"/>
      <c r="Z12" s="9"/>
      <c r="AA12" s="9" t="s">
        <v>29</v>
      </c>
    </row>
    <row r="13" spans="1:28" ht="49.5" hidden="1" x14ac:dyDescent="0.3">
      <c r="A13" s="234" t="s">
        <v>1088</v>
      </c>
      <c r="B13" s="12" t="s">
        <v>275</v>
      </c>
      <c r="C13" s="26"/>
      <c r="D13" s="16" t="s">
        <v>427</v>
      </c>
      <c r="E13" s="9"/>
      <c r="F13" s="15" t="s">
        <v>428</v>
      </c>
      <c r="G13" s="15" t="s">
        <v>429</v>
      </c>
      <c r="H13" s="15" t="s">
        <v>50</v>
      </c>
      <c r="I13" s="9" t="s">
        <v>1308</v>
      </c>
      <c r="J13" s="9" t="s">
        <v>1309</v>
      </c>
      <c r="K13" s="17" t="s">
        <v>1310</v>
      </c>
      <c r="L13" s="247"/>
      <c r="M13" s="9"/>
      <c r="N13" s="9"/>
      <c r="O13" s="9"/>
      <c r="P13" s="9"/>
      <c r="Q13" s="9"/>
      <c r="R13" s="9"/>
      <c r="S13" s="9"/>
      <c r="T13" s="9"/>
      <c r="U13" s="9"/>
      <c r="V13" s="9" t="s">
        <v>29</v>
      </c>
      <c r="W13" s="9" t="s">
        <v>29</v>
      </c>
      <c r="X13" s="9" t="s">
        <v>29</v>
      </c>
      <c r="Y13" s="9"/>
      <c r="Z13" s="9"/>
      <c r="AA13" s="9"/>
    </row>
    <row r="14" spans="1:28" ht="33" hidden="1" x14ac:dyDescent="0.3">
      <c r="A14" s="234" t="s">
        <v>1109</v>
      </c>
      <c r="B14" s="12" t="s">
        <v>1478</v>
      </c>
      <c r="C14" s="13"/>
      <c r="D14" s="14" t="s">
        <v>475</v>
      </c>
      <c r="E14" s="9"/>
      <c r="F14" s="9"/>
      <c r="G14" s="9">
        <v>30</v>
      </c>
      <c r="H14" s="9" t="s">
        <v>476</v>
      </c>
      <c r="I14" s="9" t="s">
        <v>477</v>
      </c>
      <c r="J14" s="9" t="s">
        <v>28</v>
      </c>
      <c r="K14" s="10">
        <v>6604</v>
      </c>
      <c r="M14" s="9" t="s">
        <v>29</v>
      </c>
      <c r="N14" s="9"/>
      <c r="O14" s="9"/>
      <c r="P14" s="9"/>
      <c r="Q14" s="9"/>
      <c r="R14" s="9"/>
      <c r="S14" s="9"/>
      <c r="T14" s="9"/>
      <c r="U14" s="9"/>
      <c r="V14" s="9"/>
      <c r="W14" s="9"/>
      <c r="X14" s="9"/>
      <c r="Y14" s="9"/>
      <c r="Z14" s="9"/>
      <c r="AA14" s="9"/>
    </row>
    <row r="15" spans="1:28" hidden="1" x14ac:dyDescent="0.3">
      <c r="A15" s="234" t="s">
        <v>1107</v>
      </c>
      <c r="B15" s="12" t="s">
        <v>452</v>
      </c>
      <c r="C15" s="13"/>
      <c r="D15" s="14" t="s">
        <v>453</v>
      </c>
      <c r="E15" s="9"/>
      <c r="F15" s="9"/>
      <c r="G15" s="9">
        <v>80</v>
      </c>
      <c r="H15" s="9" t="s">
        <v>135</v>
      </c>
      <c r="I15" s="9" t="s">
        <v>454</v>
      </c>
      <c r="J15" s="9" t="s">
        <v>455</v>
      </c>
      <c r="K15" s="10">
        <v>6232</v>
      </c>
      <c r="L15" s="247"/>
      <c r="M15" s="9"/>
      <c r="N15" s="9"/>
      <c r="O15" s="9"/>
      <c r="P15" s="9"/>
      <c r="Q15" s="9"/>
      <c r="R15" s="9"/>
      <c r="S15" s="9"/>
      <c r="T15" s="9"/>
      <c r="U15" s="9"/>
      <c r="V15" s="9"/>
      <c r="W15" s="9"/>
      <c r="X15" s="9"/>
      <c r="Y15" s="9"/>
      <c r="Z15" s="9"/>
      <c r="AA15" s="9" t="s">
        <v>29</v>
      </c>
    </row>
    <row r="16" spans="1:28" ht="33" hidden="1" x14ac:dyDescent="0.3">
      <c r="A16" s="234" t="s">
        <v>1103</v>
      </c>
      <c r="B16" s="12" t="s">
        <v>322</v>
      </c>
      <c r="C16" s="13"/>
      <c r="D16" s="14" t="s">
        <v>323</v>
      </c>
      <c r="E16" s="9"/>
      <c r="F16" s="9" t="s">
        <v>324</v>
      </c>
      <c r="G16" s="9"/>
      <c r="H16" s="9" t="s">
        <v>325</v>
      </c>
      <c r="I16" s="9" t="s">
        <v>326</v>
      </c>
      <c r="J16" s="9" t="s">
        <v>327</v>
      </c>
      <c r="K16" s="10">
        <v>6066</v>
      </c>
      <c r="L16" s="247"/>
      <c r="M16" s="9"/>
      <c r="N16" s="9"/>
      <c r="O16" s="9"/>
      <c r="P16" s="9"/>
      <c r="Q16" s="9"/>
      <c r="R16" s="9"/>
      <c r="S16" s="9" t="s">
        <v>29</v>
      </c>
      <c r="T16" s="9"/>
      <c r="U16" s="9" t="s">
        <v>29</v>
      </c>
      <c r="V16" s="9"/>
      <c r="W16" s="9"/>
      <c r="X16" s="9"/>
      <c r="Y16" s="9"/>
      <c r="Z16" s="9"/>
      <c r="AA16" s="9"/>
    </row>
    <row r="17" spans="1:16155" x14ac:dyDescent="0.3">
      <c r="A17" s="234" t="s">
        <v>1092</v>
      </c>
      <c r="B17" s="12" t="s">
        <v>1515</v>
      </c>
      <c r="C17" s="13"/>
      <c r="D17" s="14" t="s">
        <v>187</v>
      </c>
      <c r="E17" s="9"/>
      <c r="F17" s="9"/>
      <c r="G17" s="9">
        <v>10</v>
      </c>
      <c r="H17" s="9" t="s">
        <v>57</v>
      </c>
      <c r="I17" s="9" t="s">
        <v>192</v>
      </c>
      <c r="J17" s="9" t="s">
        <v>81</v>
      </c>
      <c r="K17" s="10">
        <v>6450</v>
      </c>
      <c r="M17" s="9"/>
      <c r="N17" s="9"/>
      <c r="O17" s="9" t="s">
        <v>29</v>
      </c>
      <c r="P17" s="9" t="s">
        <v>29</v>
      </c>
      <c r="Q17" s="9"/>
      <c r="R17" s="9"/>
      <c r="S17" s="9"/>
      <c r="T17" s="9"/>
      <c r="U17" s="9"/>
      <c r="V17" s="9"/>
      <c r="W17" s="9"/>
      <c r="X17" s="9"/>
      <c r="Y17" s="9"/>
      <c r="Z17" s="9"/>
      <c r="AA17" s="9"/>
      <c r="AB17" s="245"/>
      <c r="AD17" s="247"/>
      <c r="AE17" s="247"/>
      <c r="AF17" s="247"/>
      <c r="AG17" s="247"/>
      <c r="AH17" s="247"/>
      <c r="AI17" s="247"/>
      <c r="AJ17" s="247"/>
      <c r="AK17" s="247"/>
    </row>
    <row r="18" spans="1:16155" ht="33" hidden="1" x14ac:dyDescent="0.3">
      <c r="A18" s="234" t="s">
        <v>1106</v>
      </c>
      <c r="B18" s="12" t="s">
        <v>1515</v>
      </c>
      <c r="C18" s="9"/>
      <c r="D18" s="14" t="s">
        <v>402</v>
      </c>
      <c r="E18" s="9" t="s">
        <v>57</v>
      </c>
      <c r="F18" s="9" t="s">
        <v>57</v>
      </c>
      <c r="G18" s="9" t="s">
        <v>57</v>
      </c>
      <c r="H18" s="9" t="s">
        <v>57</v>
      </c>
      <c r="I18" s="9" t="s">
        <v>409</v>
      </c>
      <c r="J18" s="9" t="s">
        <v>410</v>
      </c>
      <c r="K18" s="17" t="s">
        <v>411</v>
      </c>
      <c r="M18" s="9"/>
      <c r="N18" s="9"/>
      <c r="O18" s="9" t="s">
        <v>29</v>
      </c>
      <c r="P18" s="9" t="s">
        <v>29</v>
      </c>
      <c r="Q18" s="9"/>
      <c r="R18" s="9"/>
      <c r="S18" s="9"/>
      <c r="T18" s="9"/>
      <c r="U18" s="9"/>
      <c r="V18" s="9"/>
      <c r="W18" s="9"/>
      <c r="X18" s="9"/>
      <c r="Y18" s="9" t="s">
        <v>29</v>
      </c>
      <c r="Z18" s="9" t="s">
        <v>29</v>
      </c>
      <c r="AA18" s="9"/>
      <c r="AB18" s="245"/>
    </row>
    <row r="19" spans="1:16155" x14ac:dyDescent="0.3">
      <c r="A19" s="234" t="s">
        <v>1092</v>
      </c>
      <c r="B19" s="12" t="s">
        <v>1515</v>
      </c>
      <c r="C19" s="13"/>
      <c r="D19" s="14" t="s">
        <v>480</v>
      </c>
      <c r="E19" s="9" t="s">
        <v>57</v>
      </c>
      <c r="F19" s="9" t="s">
        <v>57</v>
      </c>
      <c r="G19" s="9" t="s">
        <v>57</v>
      </c>
      <c r="H19" s="9" t="s">
        <v>57</v>
      </c>
      <c r="I19" s="9" t="s">
        <v>192</v>
      </c>
      <c r="J19" s="9" t="s">
        <v>81</v>
      </c>
      <c r="K19" s="10">
        <v>6450</v>
      </c>
      <c r="M19" s="9"/>
      <c r="N19" s="9"/>
      <c r="O19" s="9"/>
      <c r="P19" s="9"/>
      <c r="Q19" s="9"/>
      <c r="R19" s="9"/>
      <c r="S19" s="9"/>
      <c r="T19" s="9"/>
      <c r="U19" s="9"/>
      <c r="V19" s="9"/>
      <c r="W19" s="9"/>
      <c r="X19" s="9"/>
      <c r="Y19" s="9"/>
      <c r="Z19" s="9"/>
      <c r="AA19" s="9" t="s">
        <v>29</v>
      </c>
    </row>
    <row r="20" spans="1:16155" ht="33" hidden="1" x14ac:dyDescent="0.3">
      <c r="A20" s="234" t="s">
        <v>1091</v>
      </c>
      <c r="B20" s="12" t="s">
        <v>87</v>
      </c>
      <c r="C20" s="13"/>
      <c r="D20" s="14" t="s">
        <v>88</v>
      </c>
      <c r="E20" s="9"/>
      <c r="F20" s="15" t="s">
        <v>1481</v>
      </c>
      <c r="G20" s="15" t="s">
        <v>89</v>
      </c>
      <c r="H20" s="15" t="s">
        <v>90</v>
      </c>
      <c r="I20" s="9" t="s">
        <v>91</v>
      </c>
      <c r="J20" s="9" t="s">
        <v>92</v>
      </c>
      <c r="K20" s="10">
        <v>6067</v>
      </c>
      <c r="L20" s="247"/>
      <c r="M20" s="9"/>
      <c r="N20" s="9"/>
      <c r="O20" s="9"/>
      <c r="P20" s="9"/>
      <c r="Q20" s="9"/>
      <c r="R20" s="9"/>
      <c r="S20" s="9"/>
      <c r="T20" s="9"/>
      <c r="U20" s="9"/>
      <c r="V20" s="9"/>
      <c r="W20" s="9"/>
      <c r="X20" s="9"/>
      <c r="Y20" s="9"/>
      <c r="Z20" s="9"/>
      <c r="AA20" s="9" t="s">
        <v>29</v>
      </c>
    </row>
    <row r="21" spans="1:16155" ht="33" hidden="1" x14ac:dyDescent="0.3">
      <c r="A21" s="234" t="s">
        <v>1097</v>
      </c>
      <c r="B21" s="12" t="s">
        <v>87</v>
      </c>
      <c r="C21" s="13"/>
      <c r="D21" s="14" t="s">
        <v>131</v>
      </c>
      <c r="E21" s="9" t="s">
        <v>57</v>
      </c>
      <c r="F21" s="9" t="s">
        <v>57</v>
      </c>
      <c r="G21" s="9" t="s">
        <v>57</v>
      </c>
      <c r="H21" s="15" t="s">
        <v>132</v>
      </c>
      <c r="I21" s="9" t="s">
        <v>91</v>
      </c>
      <c r="J21" s="9" t="s">
        <v>92</v>
      </c>
      <c r="K21" s="10">
        <v>6067</v>
      </c>
      <c r="L21" s="247"/>
      <c r="M21" s="9"/>
      <c r="N21" s="9"/>
      <c r="O21" s="9"/>
      <c r="P21" s="9"/>
      <c r="Q21" s="9"/>
      <c r="R21" s="9"/>
      <c r="S21" s="9"/>
      <c r="T21" s="9"/>
      <c r="U21" s="9"/>
      <c r="V21" s="9"/>
      <c r="W21" s="9"/>
      <c r="X21" s="9"/>
      <c r="Y21" s="9"/>
      <c r="Z21" s="9"/>
      <c r="AA21" s="9" t="s">
        <v>29</v>
      </c>
    </row>
    <row r="22" spans="1:16155" ht="33" hidden="1" x14ac:dyDescent="0.3">
      <c r="A22" s="234" t="s">
        <v>1099</v>
      </c>
      <c r="B22" s="12" t="s">
        <v>87</v>
      </c>
      <c r="C22" s="13"/>
      <c r="D22" s="14" t="s">
        <v>211</v>
      </c>
      <c r="E22" s="9" t="s">
        <v>57</v>
      </c>
      <c r="F22" s="9" t="s">
        <v>57</v>
      </c>
      <c r="G22" s="9" t="s">
        <v>57</v>
      </c>
      <c r="H22" s="15" t="s">
        <v>212</v>
      </c>
      <c r="I22" s="9" t="s">
        <v>91</v>
      </c>
      <c r="J22" s="9" t="s">
        <v>92</v>
      </c>
      <c r="K22" s="10">
        <v>6067</v>
      </c>
      <c r="L22" s="247"/>
      <c r="M22" s="9"/>
      <c r="N22" s="9"/>
      <c r="O22" s="9"/>
      <c r="P22" s="9"/>
      <c r="Q22" s="9"/>
      <c r="R22" s="9"/>
      <c r="S22" s="9"/>
      <c r="T22" s="9"/>
      <c r="U22" s="9"/>
      <c r="V22" s="9"/>
      <c r="W22" s="9"/>
      <c r="X22" s="9"/>
      <c r="Y22" s="9"/>
      <c r="Z22" s="9"/>
      <c r="AA22" s="9" t="s">
        <v>29</v>
      </c>
    </row>
    <row r="23" spans="1:16155" ht="33" hidden="1" x14ac:dyDescent="0.3">
      <c r="A23" s="234" t="s">
        <v>1095</v>
      </c>
      <c r="B23" s="24" t="s">
        <v>87</v>
      </c>
      <c r="C23" s="16"/>
      <c r="D23" s="14" t="s">
        <v>1350</v>
      </c>
      <c r="E23" s="141">
        <v>1</v>
      </c>
      <c r="F23" s="14"/>
      <c r="G23" s="9">
        <v>1575</v>
      </c>
      <c r="H23" s="9" t="s">
        <v>31</v>
      </c>
      <c r="I23" s="49" t="s">
        <v>91</v>
      </c>
      <c r="J23" s="49" t="s">
        <v>92</v>
      </c>
      <c r="K23" s="10">
        <v>6067</v>
      </c>
      <c r="M23" s="9"/>
      <c r="N23" s="9"/>
      <c r="O23" s="9"/>
      <c r="P23" s="9"/>
      <c r="Q23" s="9"/>
      <c r="R23" s="9"/>
      <c r="S23" s="9"/>
      <c r="T23" s="9"/>
      <c r="U23" s="9"/>
      <c r="V23" s="9"/>
      <c r="W23" s="9"/>
      <c r="X23" s="9"/>
      <c r="Y23" s="9"/>
      <c r="Z23" s="9"/>
      <c r="AA23" s="9" t="s">
        <v>29</v>
      </c>
      <c r="AB23" s="171"/>
    </row>
    <row r="24" spans="1:16155" ht="33" hidden="1" x14ac:dyDescent="0.3">
      <c r="A24" s="234" t="s">
        <v>1090</v>
      </c>
      <c r="B24" s="24" t="s">
        <v>87</v>
      </c>
      <c r="C24" s="16"/>
      <c r="D24" s="14" t="s">
        <v>1081</v>
      </c>
      <c r="E24" s="141">
        <v>1</v>
      </c>
      <c r="F24" s="14">
        <v>90</v>
      </c>
      <c r="G24" s="9">
        <f>260*3</f>
        <v>780</v>
      </c>
      <c r="H24" s="9" t="s">
        <v>31</v>
      </c>
      <c r="I24" s="49" t="s">
        <v>91</v>
      </c>
      <c r="J24" s="49" t="s">
        <v>92</v>
      </c>
      <c r="K24" s="10">
        <v>6067</v>
      </c>
      <c r="M24" s="9"/>
      <c r="N24" s="9"/>
      <c r="O24" s="9"/>
      <c r="P24" s="9"/>
      <c r="Q24" s="9"/>
      <c r="R24" s="9"/>
      <c r="S24" s="9"/>
      <c r="T24" s="9"/>
      <c r="U24" s="9"/>
      <c r="V24" s="9"/>
      <c r="W24" s="9"/>
      <c r="X24" s="9"/>
      <c r="Y24" s="9"/>
      <c r="Z24" s="9"/>
      <c r="AA24" s="9" t="s">
        <v>29</v>
      </c>
      <c r="AB24" s="171"/>
    </row>
    <row r="25" spans="1:16155" ht="99" hidden="1" x14ac:dyDescent="0.3">
      <c r="A25" s="234" t="s">
        <v>1094</v>
      </c>
      <c r="B25" s="234" t="s">
        <v>1332</v>
      </c>
      <c r="C25" s="238"/>
      <c r="D25" s="8" t="s">
        <v>356</v>
      </c>
      <c r="E25" s="9"/>
      <c r="F25" s="9"/>
      <c r="G25" s="9">
        <f>128+192</f>
        <v>320</v>
      </c>
      <c r="H25" s="9" t="s">
        <v>1476</v>
      </c>
      <c r="I25" s="9" t="s">
        <v>378</v>
      </c>
      <c r="J25" s="9" t="s">
        <v>379</v>
      </c>
      <c r="K25" s="10">
        <v>6418</v>
      </c>
      <c r="M25" s="9"/>
      <c r="N25" s="9"/>
      <c r="O25" s="9" t="s">
        <v>29</v>
      </c>
      <c r="P25" s="9"/>
      <c r="Q25" s="9"/>
      <c r="R25" s="9"/>
      <c r="S25" s="9"/>
      <c r="T25" s="9"/>
      <c r="U25" s="9"/>
      <c r="V25" s="9"/>
      <c r="W25" s="9"/>
      <c r="X25" s="9"/>
      <c r="Y25" s="9"/>
      <c r="Z25" s="9"/>
      <c r="AA25" s="9"/>
    </row>
    <row r="26" spans="1:16155" ht="33" hidden="1" x14ac:dyDescent="0.3">
      <c r="A26" s="234" t="s">
        <v>1100</v>
      </c>
      <c r="B26" s="12" t="s">
        <v>217</v>
      </c>
      <c r="C26" s="19"/>
      <c r="D26" s="16" t="s">
        <v>218</v>
      </c>
      <c r="E26" s="15"/>
      <c r="F26" s="15"/>
      <c r="G26" s="15">
        <v>25</v>
      </c>
      <c r="H26" s="15" t="s">
        <v>132</v>
      </c>
      <c r="I26" s="15" t="s">
        <v>219</v>
      </c>
      <c r="J26" s="15" t="s">
        <v>220</v>
      </c>
      <c r="K26" s="21">
        <v>6002</v>
      </c>
      <c r="L26" s="247"/>
      <c r="M26" s="9"/>
      <c r="N26" s="9"/>
      <c r="O26" s="9"/>
      <c r="P26" s="9"/>
      <c r="Q26" s="9"/>
      <c r="R26" s="9"/>
      <c r="S26" s="9"/>
      <c r="T26" s="9" t="s">
        <v>29</v>
      </c>
      <c r="U26" s="9"/>
      <c r="V26" s="9"/>
      <c r="W26" s="9"/>
      <c r="X26" s="9"/>
      <c r="Y26" s="9"/>
      <c r="Z26" s="9"/>
      <c r="AA26" s="9"/>
    </row>
    <row r="27" spans="1:16155" hidden="1" x14ac:dyDescent="0.3">
      <c r="A27" s="234" t="s">
        <v>1094</v>
      </c>
      <c r="B27" s="234" t="s">
        <v>163</v>
      </c>
      <c r="C27" s="238"/>
      <c r="D27" s="14" t="s">
        <v>164</v>
      </c>
      <c r="E27" s="9"/>
      <c r="F27" s="9">
        <v>23</v>
      </c>
      <c r="G27" s="9">
        <v>46</v>
      </c>
      <c r="H27" s="9" t="s">
        <v>50</v>
      </c>
      <c r="I27" s="9" t="s">
        <v>165</v>
      </c>
      <c r="J27" s="9" t="s">
        <v>28</v>
      </c>
      <c r="K27" s="10">
        <v>6605</v>
      </c>
      <c r="L27" s="247"/>
      <c r="M27" s="9" t="s">
        <v>29</v>
      </c>
      <c r="N27" s="9"/>
      <c r="O27" s="9"/>
      <c r="P27" s="9"/>
      <c r="Q27" s="9"/>
      <c r="R27" s="9"/>
      <c r="S27" s="9"/>
      <c r="T27" s="9"/>
      <c r="U27" s="9"/>
      <c r="V27" s="9"/>
      <c r="W27" s="9"/>
      <c r="X27" s="9"/>
      <c r="Y27" s="9"/>
      <c r="Z27" s="9"/>
      <c r="AA27" s="9"/>
      <c r="AQ27" s="247"/>
      <c r="AR27" s="247"/>
      <c r="AS27" s="247"/>
      <c r="AT27" s="247"/>
      <c r="AU27" s="247"/>
      <c r="AV27" s="247"/>
      <c r="AW27" s="247"/>
      <c r="AX27" s="247"/>
      <c r="AY27" s="247"/>
      <c r="AZ27" s="247"/>
      <c r="BA27" s="247"/>
      <c r="BB27" s="247"/>
      <c r="BC27" s="247"/>
      <c r="BD27" s="247"/>
      <c r="BE27" s="247"/>
      <c r="BF27" s="247"/>
      <c r="BG27" s="247"/>
      <c r="BH27" s="247"/>
      <c r="BI27" s="247"/>
      <c r="BJ27" s="247"/>
      <c r="BK27" s="247"/>
      <c r="BL27" s="247"/>
      <c r="BM27" s="247"/>
      <c r="BN27" s="247"/>
      <c r="BO27" s="247"/>
      <c r="BP27" s="247"/>
      <c r="BQ27" s="247"/>
      <c r="BR27" s="247"/>
      <c r="BS27" s="247"/>
      <c r="BT27" s="247"/>
      <c r="BU27" s="247"/>
      <c r="BV27" s="247"/>
      <c r="BW27" s="247"/>
      <c r="BX27" s="247"/>
      <c r="BY27" s="247"/>
      <c r="BZ27" s="247"/>
      <c r="CA27" s="247"/>
      <c r="CB27" s="247"/>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c r="DM27" s="247"/>
      <c r="DN27" s="247"/>
      <c r="DO27" s="247"/>
      <c r="DP27" s="247"/>
      <c r="DQ27" s="247"/>
      <c r="DR27" s="247"/>
      <c r="DS27" s="247"/>
      <c r="DT27" s="247"/>
      <c r="DU27" s="247"/>
      <c r="DV27" s="247"/>
      <c r="DW27" s="247"/>
      <c r="DX27" s="247"/>
      <c r="DY27" s="247"/>
      <c r="DZ27" s="247"/>
      <c r="EA27" s="247"/>
      <c r="EB27" s="247"/>
      <c r="EC27" s="247"/>
      <c r="ED27" s="247"/>
      <c r="EE27" s="247"/>
      <c r="EF27" s="247"/>
      <c r="EG27" s="247"/>
      <c r="EH27" s="247"/>
      <c r="EI27" s="247"/>
      <c r="EJ27" s="247"/>
      <c r="EK27" s="247"/>
      <c r="EL27" s="247"/>
      <c r="EM27" s="247"/>
      <c r="EN27" s="247"/>
      <c r="EO27" s="247"/>
      <c r="EP27" s="247"/>
      <c r="EQ27" s="247"/>
      <c r="ER27" s="247"/>
      <c r="ES27" s="247"/>
      <c r="ET27" s="247"/>
      <c r="EU27" s="247"/>
      <c r="EV27" s="247"/>
      <c r="EW27" s="247"/>
      <c r="EX27" s="247"/>
      <c r="EY27" s="247"/>
      <c r="EZ27" s="247"/>
      <c r="FA27" s="247"/>
      <c r="FB27" s="247"/>
      <c r="FC27" s="247"/>
      <c r="FD27" s="247"/>
      <c r="FE27" s="247"/>
      <c r="FF27" s="247"/>
      <c r="FG27" s="247"/>
      <c r="FH27" s="247"/>
      <c r="FI27" s="247"/>
      <c r="FJ27" s="247"/>
      <c r="FK27" s="247"/>
      <c r="FL27" s="247"/>
      <c r="FM27" s="247"/>
      <c r="FN27" s="247"/>
      <c r="FO27" s="247"/>
      <c r="FP27" s="247"/>
      <c r="FQ27" s="247"/>
      <c r="FR27" s="247"/>
      <c r="FS27" s="247"/>
      <c r="FT27" s="247"/>
      <c r="FU27" s="247"/>
      <c r="FV27" s="247"/>
      <c r="FW27" s="247"/>
      <c r="FX27" s="247"/>
      <c r="FY27" s="247"/>
      <c r="FZ27" s="247"/>
      <c r="GA27" s="247"/>
      <c r="GB27" s="247"/>
      <c r="GC27" s="247"/>
      <c r="GD27" s="247"/>
      <c r="GE27" s="247"/>
      <c r="GF27" s="247"/>
      <c r="GG27" s="247"/>
      <c r="GH27" s="247"/>
      <c r="GI27" s="247"/>
      <c r="GJ27" s="247"/>
      <c r="GK27" s="247"/>
      <c r="GL27" s="247"/>
      <c r="GM27" s="247"/>
      <c r="GN27" s="247"/>
      <c r="GO27" s="247"/>
      <c r="GP27" s="247"/>
      <c r="GQ27" s="247"/>
      <c r="GR27" s="247"/>
      <c r="GS27" s="247"/>
      <c r="GT27" s="247"/>
      <c r="GU27" s="247"/>
      <c r="GV27" s="247"/>
      <c r="GW27" s="247"/>
      <c r="GX27" s="247"/>
      <c r="GY27" s="247"/>
      <c r="GZ27" s="247"/>
      <c r="HA27" s="247"/>
      <c r="HB27" s="247"/>
      <c r="HC27" s="247"/>
      <c r="HD27" s="247"/>
      <c r="HE27" s="247"/>
      <c r="HF27" s="247"/>
      <c r="HG27" s="247"/>
      <c r="HH27" s="247"/>
      <c r="HI27" s="247"/>
      <c r="HJ27" s="247"/>
      <c r="HK27" s="247"/>
      <c r="HL27" s="247"/>
      <c r="HM27" s="247"/>
      <c r="HN27" s="247"/>
      <c r="HO27" s="247"/>
      <c r="HP27" s="247"/>
      <c r="HQ27" s="247"/>
      <c r="HR27" s="247"/>
      <c r="HS27" s="247"/>
      <c r="HT27" s="247"/>
      <c r="HU27" s="247"/>
      <c r="HV27" s="247"/>
      <c r="HW27" s="247"/>
      <c r="HX27" s="247"/>
      <c r="HY27" s="247"/>
      <c r="HZ27" s="247"/>
      <c r="IA27" s="247"/>
      <c r="IB27" s="247"/>
      <c r="IC27" s="247"/>
      <c r="ID27" s="247"/>
      <c r="IE27" s="247"/>
      <c r="IF27" s="247"/>
      <c r="IG27" s="247"/>
      <c r="IH27" s="247"/>
      <c r="II27" s="247"/>
      <c r="IJ27" s="247"/>
      <c r="IK27" s="247"/>
      <c r="IL27" s="247"/>
      <c r="IM27" s="247"/>
      <c r="IN27" s="247"/>
      <c r="IO27" s="247"/>
      <c r="IP27" s="247"/>
      <c r="IQ27" s="247"/>
      <c r="IR27" s="247"/>
      <c r="IS27" s="247"/>
      <c r="IT27" s="247"/>
      <c r="IU27" s="247"/>
      <c r="IV27" s="247"/>
      <c r="IW27" s="247"/>
      <c r="IX27" s="247"/>
      <c r="IY27" s="247"/>
      <c r="IZ27" s="247"/>
      <c r="JA27" s="247"/>
      <c r="JB27" s="247"/>
      <c r="JC27" s="247"/>
      <c r="JD27" s="247"/>
      <c r="JE27" s="247"/>
      <c r="JF27" s="247"/>
      <c r="JG27" s="247"/>
      <c r="JH27" s="247"/>
      <c r="JI27" s="247"/>
      <c r="JJ27" s="247"/>
      <c r="JK27" s="247"/>
      <c r="JL27" s="247"/>
      <c r="JM27" s="247"/>
      <c r="JN27" s="247"/>
      <c r="JO27" s="247"/>
      <c r="JP27" s="247"/>
      <c r="JQ27" s="247"/>
      <c r="JR27" s="247"/>
      <c r="JS27" s="247"/>
      <c r="JT27" s="247"/>
      <c r="JU27" s="247"/>
      <c r="JV27" s="247"/>
      <c r="JW27" s="247"/>
      <c r="JX27" s="247"/>
      <c r="JY27" s="247"/>
      <c r="JZ27" s="247"/>
      <c r="KA27" s="247"/>
      <c r="KB27" s="247"/>
      <c r="KC27" s="247"/>
      <c r="KD27" s="247"/>
      <c r="KE27" s="247"/>
      <c r="KF27" s="247"/>
      <c r="KG27" s="247"/>
      <c r="KH27" s="247"/>
      <c r="KI27" s="247"/>
      <c r="KJ27" s="247"/>
      <c r="KK27" s="247"/>
      <c r="KL27" s="247"/>
      <c r="KM27" s="247"/>
      <c r="KN27" s="247"/>
      <c r="KO27" s="247"/>
      <c r="KP27" s="247"/>
      <c r="KQ27" s="247"/>
      <c r="KR27" s="247"/>
      <c r="KS27" s="247"/>
      <c r="KT27" s="247"/>
      <c r="KU27" s="247"/>
      <c r="KV27" s="247"/>
      <c r="KW27" s="247"/>
      <c r="KX27" s="247"/>
      <c r="KY27" s="247"/>
      <c r="KZ27" s="247"/>
      <c r="LA27" s="247"/>
      <c r="LB27" s="247"/>
      <c r="LC27" s="247"/>
      <c r="LD27" s="247"/>
      <c r="LE27" s="247"/>
      <c r="LF27" s="247"/>
      <c r="LG27" s="247"/>
      <c r="LH27" s="247"/>
      <c r="LI27" s="247"/>
      <c r="LJ27" s="247"/>
      <c r="LK27" s="247"/>
      <c r="LL27" s="247"/>
      <c r="LM27" s="247"/>
      <c r="LN27" s="247"/>
      <c r="LO27" s="247"/>
      <c r="LP27" s="247"/>
      <c r="LQ27" s="247"/>
      <c r="LR27" s="247"/>
      <c r="LS27" s="247"/>
      <c r="LT27" s="247"/>
      <c r="LU27" s="247"/>
      <c r="LV27" s="247"/>
      <c r="LW27" s="247"/>
      <c r="LX27" s="247"/>
      <c r="LY27" s="247"/>
      <c r="LZ27" s="247"/>
      <c r="MA27" s="247"/>
      <c r="MB27" s="247"/>
      <c r="MC27" s="247"/>
      <c r="MD27" s="247"/>
      <c r="ME27" s="247"/>
      <c r="MF27" s="247"/>
      <c r="MG27" s="247"/>
      <c r="MH27" s="247"/>
      <c r="MI27" s="247"/>
      <c r="MJ27" s="247"/>
      <c r="MK27" s="247"/>
      <c r="ML27" s="247"/>
      <c r="MM27" s="247"/>
      <c r="MN27" s="247"/>
      <c r="MO27" s="247"/>
      <c r="MP27" s="247"/>
      <c r="MQ27" s="247"/>
      <c r="MR27" s="247"/>
      <c r="MS27" s="247"/>
      <c r="MT27" s="247"/>
      <c r="MU27" s="247"/>
      <c r="MV27" s="247"/>
      <c r="MW27" s="247"/>
      <c r="MX27" s="247"/>
      <c r="MY27" s="247"/>
      <c r="MZ27" s="247"/>
      <c r="NA27" s="247"/>
      <c r="NB27" s="247"/>
      <c r="NC27" s="247"/>
      <c r="ND27" s="247"/>
      <c r="NE27" s="247"/>
      <c r="NF27" s="247"/>
      <c r="NG27" s="247"/>
      <c r="NH27" s="247"/>
      <c r="NI27" s="247"/>
      <c r="NJ27" s="247"/>
      <c r="NK27" s="247"/>
      <c r="NL27" s="247"/>
      <c r="NM27" s="247"/>
      <c r="NN27" s="247"/>
      <c r="NO27" s="247"/>
      <c r="NP27" s="247"/>
      <c r="NQ27" s="247"/>
      <c r="NR27" s="247"/>
      <c r="NS27" s="247"/>
      <c r="NT27" s="247"/>
      <c r="NU27" s="247"/>
      <c r="NV27" s="247"/>
      <c r="NW27" s="247"/>
      <c r="NX27" s="247"/>
      <c r="NY27" s="247"/>
      <c r="NZ27" s="247"/>
      <c r="OA27" s="247"/>
      <c r="OB27" s="247"/>
      <c r="OC27" s="247"/>
      <c r="OD27" s="247"/>
      <c r="OE27" s="247"/>
      <c r="OF27" s="247"/>
      <c r="OG27" s="247"/>
      <c r="OH27" s="247"/>
      <c r="OI27" s="247"/>
      <c r="OJ27" s="247"/>
      <c r="OK27" s="247"/>
      <c r="OL27" s="247"/>
      <c r="OM27" s="247"/>
      <c r="ON27" s="247"/>
      <c r="OO27" s="247"/>
      <c r="OP27" s="247"/>
      <c r="OQ27" s="247"/>
      <c r="OR27" s="247"/>
      <c r="OS27" s="247"/>
      <c r="OT27" s="247"/>
      <c r="OU27" s="247"/>
      <c r="OV27" s="247"/>
      <c r="OW27" s="247"/>
      <c r="OX27" s="247"/>
      <c r="OY27" s="247"/>
      <c r="OZ27" s="247"/>
      <c r="PA27" s="247"/>
      <c r="PB27" s="247"/>
      <c r="PC27" s="247"/>
      <c r="PD27" s="247"/>
      <c r="PE27" s="247"/>
      <c r="PF27" s="247"/>
      <c r="PG27" s="247"/>
      <c r="PH27" s="247"/>
      <c r="PI27" s="247"/>
      <c r="PJ27" s="247"/>
      <c r="PK27" s="247"/>
      <c r="PL27" s="247"/>
      <c r="PM27" s="247"/>
      <c r="PN27" s="247"/>
      <c r="PO27" s="247"/>
      <c r="PP27" s="247"/>
      <c r="PQ27" s="247"/>
      <c r="PR27" s="247"/>
      <c r="PS27" s="247"/>
      <c r="PT27" s="247"/>
      <c r="PU27" s="247"/>
      <c r="PV27" s="247"/>
      <c r="PW27" s="247"/>
      <c r="PX27" s="247"/>
      <c r="PY27" s="247"/>
      <c r="PZ27" s="247"/>
      <c r="QA27" s="247"/>
      <c r="QB27" s="247"/>
      <c r="QC27" s="247"/>
      <c r="QD27" s="247"/>
      <c r="QE27" s="247"/>
      <c r="QF27" s="247"/>
      <c r="QG27" s="247"/>
      <c r="QH27" s="247"/>
      <c r="QI27" s="247"/>
      <c r="QJ27" s="247"/>
      <c r="QK27" s="247"/>
      <c r="QL27" s="247"/>
      <c r="QM27" s="247"/>
      <c r="QN27" s="247"/>
      <c r="QO27" s="247"/>
      <c r="QP27" s="247"/>
      <c r="QQ27" s="247"/>
      <c r="QR27" s="247"/>
      <c r="QS27" s="247"/>
      <c r="QT27" s="247"/>
      <c r="QU27" s="247"/>
      <c r="QV27" s="247"/>
      <c r="QW27" s="247"/>
      <c r="QX27" s="247"/>
      <c r="QY27" s="247"/>
      <c r="QZ27" s="247"/>
      <c r="RA27" s="247"/>
      <c r="RB27" s="247"/>
      <c r="RC27" s="247"/>
      <c r="RD27" s="247"/>
      <c r="RE27" s="247"/>
      <c r="RF27" s="247"/>
      <c r="RG27" s="247"/>
      <c r="RH27" s="247"/>
      <c r="RI27" s="247"/>
      <c r="RJ27" s="247"/>
      <c r="RK27" s="247"/>
      <c r="RL27" s="247"/>
      <c r="RM27" s="247"/>
      <c r="RN27" s="247"/>
      <c r="RO27" s="247"/>
      <c r="RP27" s="247"/>
      <c r="RQ27" s="247"/>
      <c r="RR27" s="247"/>
      <c r="RS27" s="247"/>
      <c r="RT27" s="247"/>
      <c r="RU27" s="247"/>
      <c r="RV27" s="247"/>
      <c r="RW27" s="247"/>
      <c r="RX27" s="247"/>
      <c r="RY27" s="247"/>
      <c r="RZ27" s="247"/>
      <c r="SA27" s="247"/>
      <c r="SB27" s="247"/>
      <c r="SC27" s="247"/>
      <c r="SD27" s="247"/>
      <c r="SE27" s="247"/>
      <c r="SF27" s="247"/>
      <c r="SG27" s="247"/>
      <c r="SH27" s="247"/>
      <c r="SI27" s="247"/>
      <c r="SJ27" s="247"/>
      <c r="SK27" s="247"/>
      <c r="SL27" s="247"/>
      <c r="SM27" s="247"/>
      <c r="SN27" s="247"/>
      <c r="SO27" s="247"/>
      <c r="SP27" s="247"/>
      <c r="SQ27" s="247"/>
      <c r="SR27" s="247"/>
      <c r="SS27" s="247"/>
      <c r="ST27" s="247"/>
      <c r="SU27" s="247"/>
      <c r="SV27" s="247"/>
      <c r="SW27" s="247"/>
      <c r="SX27" s="247"/>
      <c r="SY27" s="247"/>
      <c r="SZ27" s="247"/>
      <c r="TA27" s="247"/>
      <c r="TB27" s="247"/>
      <c r="TC27" s="247"/>
      <c r="TD27" s="247"/>
      <c r="TE27" s="247"/>
      <c r="TF27" s="247"/>
      <c r="TG27" s="247"/>
      <c r="TH27" s="247"/>
      <c r="TI27" s="247"/>
      <c r="TJ27" s="247"/>
      <c r="TK27" s="247"/>
      <c r="TL27" s="247"/>
      <c r="TM27" s="247"/>
      <c r="TN27" s="247"/>
      <c r="TO27" s="247"/>
      <c r="TP27" s="247"/>
      <c r="TQ27" s="247"/>
      <c r="TR27" s="247"/>
      <c r="TS27" s="247"/>
      <c r="TT27" s="247"/>
      <c r="TU27" s="247"/>
      <c r="TV27" s="247"/>
      <c r="TW27" s="247"/>
      <c r="TX27" s="247"/>
      <c r="TY27" s="247"/>
      <c r="TZ27" s="247"/>
      <c r="UA27" s="247"/>
      <c r="UB27" s="247"/>
      <c r="UC27" s="247"/>
      <c r="UD27" s="247"/>
      <c r="UE27" s="247"/>
      <c r="UF27" s="247"/>
      <c r="UG27" s="247"/>
      <c r="UH27" s="247"/>
      <c r="UI27" s="247"/>
      <c r="UJ27" s="247"/>
      <c r="UK27" s="247"/>
      <c r="UL27" s="247"/>
      <c r="UM27" s="247"/>
      <c r="UN27" s="247"/>
      <c r="UO27" s="247"/>
      <c r="UP27" s="247"/>
      <c r="UQ27" s="247"/>
      <c r="UR27" s="247"/>
      <c r="US27" s="247"/>
      <c r="UT27" s="247"/>
      <c r="UU27" s="247"/>
      <c r="UV27" s="247"/>
      <c r="UW27" s="247"/>
      <c r="UX27" s="247"/>
      <c r="UY27" s="247"/>
      <c r="UZ27" s="247"/>
      <c r="VA27" s="247"/>
      <c r="VB27" s="247"/>
      <c r="VC27" s="247"/>
      <c r="VD27" s="247"/>
      <c r="VE27" s="247"/>
      <c r="VF27" s="247"/>
      <c r="VG27" s="247"/>
      <c r="VH27" s="247"/>
      <c r="VI27" s="247"/>
      <c r="VJ27" s="247"/>
      <c r="VK27" s="247"/>
      <c r="VL27" s="247"/>
      <c r="VM27" s="247"/>
      <c r="VN27" s="247"/>
      <c r="VO27" s="247"/>
      <c r="VP27" s="247"/>
      <c r="VQ27" s="247"/>
      <c r="VR27" s="247"/>
      <c r="VS27" s="247"/>
      <c r="VT27" s="247"/>
      <c r="VU27" s="247"/>
      <c r="VV27" s="247"/>
      <c r="VW27" s="247"/>
      <c r="VX27" s="247"/>
      <c r="VY27" s="247"/>
      <c r="VZ27" s="247"/>
      <c r="WA27" s="247"/>
      <c r="WB27" s="247"/>
      <c r="WC27" s="247"/>
      <c r="WD27" s="247"/>
      <c r="WE27" s="247"/>
      <c r="WF27" s="247"/>
      <c r="WG27" s="247"/>
      <c r="WH27" s="247"/>
      <c r="WI27" s="247"/>
      <c r="WJ27" s="247"/>
      <c r="WK27" s="247"/>
      <c r="WL27" s="247"/>
      <c r="WM27" s="247"/>
      <c r="WN27" s="247"/>
      <c r="WO27" s="247"/>
      <c r="WP27" s="247"/>
      <c r="WQ27" s="247"/>
      <c r="WR27" s="247"/>
      <c r="WS27" s="247"/>
      <c r="WT27" s="247"/>
      <c r="WU27" s="247"/>
      <c r="WV27" s="247"/>
      <c r="WW27" s="247"/>
      <c r="WX27" s="247"/>
      <c r="WY27" s="247"/>
      <c r="WZ27" s="247"/>
      <c r="XA27" s="247"/>
      <c r="XB27" s="247"/>
      <c r="XC27" s="247"/>
      <c r="XD27" s="247"/>
      <c r="XE27" s="247"/>
      <c r="XF27" s="247"/>
      <c r="XG27" s="247"/>
      <c r="XH27" s="247"/>
      <c r="XI27" s="247"/>
      <c r="XJ27" s="247"/>
      <c r="XK27" s="247"/>
      <c r="XL27" s="247"/>
      <c r="XM27" s="247"/>
      <c r="XN27" s="247"/>
      <c r="XO27" s="247"/>
      <c r="XP27" s="247"/>
      <c r="XQ27" s="247"/>
      <c r="XR27" s="247"/>
      <c r="XS27" s="247"/>
      <c r="XT27" s="247"/>
      <c r="XU27" s="247"/>
      <c r="XV27" s="247"/>
      <c r="XW27" s="247"/>
      <c r="XX27" s="247"/>
      <c r="XY27" s="247"/>
      <c r="XZ27" s="247"/>
      <c r="YA27" s="247"/>
      <c r="YB27" s="247"/>
      <c r="YC27" s="247"/>
      <c r="YD27" s="247"/>
      <c r="YE27" s="247"/>
      <c r="YF27" s="247"/>
      <c r="YG27" s="247"/>
      <c r="YH27" s="247"/>
      <c r="YI27" s="247"/>
      <c r="YJ27" s="247"/>
      <c r="YK27" s="247"/>
      <c r="YL27" s="247"/>
      <c r="YM27" s="247"/>
      <c r="YN27" s="247"/>
      <c r="YO27" s="247"/>
      <c r="YP27" s="247"/>
      <c r="YQ27" s="247"/>
      <c r="YR27" s="247"/>
      <c r="YS27" s="247"/>
      <c r="YT27" s="247"/>
      <c r="YU27" s="247"/>
      <c r="YV27" s="247"/>
      <c r="YW27" s="247"/>
      <c r="YX27" s="247"/>
      <c r="YY27" s="247"/>
      <c r="YZ27" s="247"/>
      <c r="ZA27" s="247"/>
      <c r="ZB27" s="247"/>
      <c r="ZC27" s="247"/>
      <c r="ZD27" s="247"/>
      <c r="ZE27" s="247"/>
      <c r="ZF27" s="247"/>
      <c r="ZG27" s="247"/>
      <c r="ZH27" s="247"/>
      <c r="ZI27" s="247"/>
      <c r="ZJ27" s="247"/>
      <c r="ZK27" s="247"/>
      <c r="ZL27" s="247"/>
      <c r="ZM27" s="247"/>
      <c r="ZN27" s="247"/>
      <c r="ZO27" s="247"/>
      <c r="ZP27" s="247"/>
      <c r="ZQ27" s="247"/>
      <c r="ZR27" s="247"/>
      <c r="ZS27" s="247"/>
      <c r="ZT27" s="247"/>
      <c r="ZU27" s="247"/>
      <c r="ZV27" s="247"/>
      <c r="ZW27" s="247"/>
      <c r="ZX27" s="247"/>
      <c r="ZY27" s="247"/>
      <c r="ZZ27" s="247"/>
      <c r="AAA27" s="247"/>
      <c r="AAB27" s="247"/>
      <c r="AAC27" s="247"/>
      <c r="AAD27" s="247"/>
      <c r="AAE27" s="247"/>
      <c r="AAF27" s="247"/>
      <c r="AAG27" s="247"/>
      <c r="AAH27" s="247"/>
      <c r="AAI27" s="247"/>
      <c r="AAJ27" s="247"/>
      <c r="AAK27" s="247"/>
      <c r="AAL27" s="247"/>
      <c r="AAM27" s="247"/>
      <c r="AAN27" s="247"/>
      <c r="AAO27" s="247"/>
      <c r="AAP27" s="247"/>
      <c r="AAQ27" s="247"/>
      <c r="AAR27" s="247"/>
      <c r="AAS27" s="247"/>
      <c r="AAT27" s="247"/>
      <c r="AAU27" s="247"/>
      <c r="AAV27" s="247"/>
      <c r="AAW27" s="247"/>
      <c r="AAX27" s="247"/>
      <c r="AAY27" s="247"/>
      <c r="AAZ27" s="247"/>
      <c r="ABA27" s="247"/>
      <c r="ABB27" s="247"/>
      <c r="ABC27" s="247"/>
      <c r="ABD27" s="247"/>
      <c r="ABE27" s="247"/>
      <c r="ABF27" s="247"/>
      <c r="ABG27" s="247"/>
      <c r="ABH27" s="247"/>
      <c r="ABI27" s="247"/>
      <c r="ABJ27" s="247"/>
      <c r="ABK27" s="247"/>
      <c r="ABL27" s="247"/>
      <c r="ABM27" s="247"/>
      <c r="ABN27" s="247"/>
      <c r="ABO27" s="247"/>
      <c r="ABP27" s="247"/>
      <c r="ABQ27" s="247"/>
      <c r="ABR27" s="247"/>
      <c r="ABS27" s="247"/>
      <c r="ABT27" s="247"/>
      <c r="ABU27" s="247"/>
      <c r="ABV27" s="247"/>
      <c r="ABW27" s="247"/>
      <c r="ABX27" s="247"/>
      <c r="ABY27" s="247"/>
      <c r="ABZ27" s="247"/>
      <c r="ACA27" s="247"/>
      <c r="ACB27" s="247"/>
      <c r="ACC27" s="247"/>
      <c r="ACD27" s="247"/>
      <c r="ACE27" s="247"/>
      <c r="ACF27" s="247"/>
      <c r="ACG27" s="247"/>
      <c r="ACH27" s="247"/>
      <c r="ACI27" s="247"/>
      <c r="ACJ27" s="247"/>
      <c r="ACK27" s="247"/>
      <c r="ACL27" s="247"/>
      <c r="ACM27" s="247"/>
      <c r="ACN27" s="247"/>
      <c r="ACO27" s="247"/>
      <c r="ACP27" s="247"/>
      <c r="ACQ27" s="247"/>
      <c r="ACR27" s="247"/>
      <c r="ACS27" s="247"/>
      <c r="ACT27" s="247"/>
      <c r="ACU27" s="247"/>
      <c r="ACV27" s="247"/>
      <c r="ACW27" s="247"/>
      <c r="ACX27" s="247"/>
      <c r="ACY27" s="247"/>
      <c r="ACZ27" s="247"/>
      <c r="ADA27" s="247"/>
      <c r="ADB27" s="247"/>
      <c r="ADC27" s="247"/>
      <c r="ADD27" s="247"/>
      <c r="ADE27" s="247"/>
      <c r="ADF27" s="247"/>
      <c r="ADG27" s="247"/>
      <c r="ADH27" s="247"/>
      <c r="ADI27" s="247"/>
      <c r="ADJ27" s="247"/>
      <c r="ADK27" s="247"/>
      <c r="ADL27" s="247"/>
      <c r="ADM27" s="247"/>
      <c r="ADN27" s="247"/>
      <c r="ADO27" s="247"/>
      <c r="ADP27" s="247"/>
      <c r="ADQ27" s="247"/>
      <c r="ADR27" s="247"/>
      <c r="ADS27" s="247"/>
      <c r="ADT27" s="247"/>
      <c r="ADU27" s="247"/>
      <c r="ADV27" s="247"/>
      <c r="ADW27" s="247"/>
      <c r="ADX27" s="247"/>
      <c r="ADY27" s="247"/>
      <c r="ADZ27" s="247"/>
      <c r="AEA27" s="247"/>
      <c r="AEB27" s="247"/>
      <c r="AEC27" s="247"/>
      <c r="AED27" s="247"/>
      <c r="AEE27" s="247"/>
      <c r="AEF27" s="247"/>
      <c r="AEG27" s="247"/>
      <c r="AEH27" s="247"/>
      <c r="AEI27" s="247"/>
      <c r="AEJ27" s="247"/>
      <c r="AEK27" s="247"/>
      <c r="AEL27" s="247"/>
      <c r="AEM27" s="247"/>
      <c r="AEN27" s="247"/>
      <c r="AEO27" s="247"/>
      <c r="AEP27" s="247"/>
      <c r="AEQ27" s="247"/>
      <c r="AER27" s="247"/>
      <c r="AES27" s="247"/>
      <c r="AET27" s="247"/>
      <c r="AEU27" s="247"/>
      <c r="AEV27" s="247"/>
      <c r="AEW27" s="247"/>
      <c r="AEX27" s="247"/>
      <c r="AEY27" s="247"/>
      <c r="AEZ27" s="247"/>
      <c r="AFA27" s="247"/>
      <c r="AFB27" s="247"/>
      <c r="AFC27" s="247"/>
      <c r="AFD27" s="247"/>
      <c r="AFE27" s="247"/>
      <c r="AFF27" s="247"/>
      <c r="AFG27" s="247"/>
      <c r="AFH27" s="247"/>
      <c r="AFI27" s="247"/>
      <c r="AFJ27" s="247"/>
      <c r="AFK27" s="247"/>
      <c r="AFL27" s="247"/>
      <c r="AFM27" s="247"/>
      <c r="AFN27" s="247"/>
      <c r="AFO27" s="247"/>
      <c r="AFP27" s="247"/>
      <c r="AFQ27" s="247"/>
      <c r="AFR27" s="247"/>
      <c r="AFS27" s="247"/>
      <c r="AFT27" s="247"/>
      <c r="AFU27" s="247"/>
      <c r="AFV27" s="247"/>
      <c r="AFW27" s="247"/>
      <c r="AFX27" s="247"/>
      <c r="AFY27" s="247"/>
      <c r="AFZ27" s="247"/>
      <c r="AGA27" s="247"/>
      <c r="AGB27" s="247"/>
      <c r="AGC27" s="247"/>
      <c r="AGD27" s="247"/>
      <c r="AGE27" s="247"/>
      <c r="AGF27" s="247"/>
      <c r="AGG27" s="247"/>
      <c r="AGH27" s="247"/>
      <c r="AGI27" s="247"/>
      <c r="AGJ27" s="247"/>
      <c r="AGK27" s="247"/>
      <c r="AGL27" s="247"/>
      <c r="AGM27" s="247"/>
      <c r="AGN27" s="247"/>
      <c r="AGO27" s="247"/>
      <c r="AGP27" s="247"/>
      <c r="AGQ27" s="247"/>
      <c r="AGR27" s="247"/>
      <c r="AGS27" s="247"/>
      <c r="AGT27" s="247"/>
      <c r="AGU27" s="247"/>
      <c r="AGV27" s="247"/>
      <c r="AGW27" s="247"/>
      <c r="AGX27" s="247"/>
      <c r="AGY27" s="247"/>
      <c r="AGZ27" s="247"/>
      <c r="AHA27" s="247"/>
      <c r="AHB27" s="247"/>
      <c r="AHC27" s="247"/>
      <c r="AHD27" s="247"/>
      <c r="AHE27" s="247"/>
      <c r="AHF27" s="247"/>
      <c r="AHG27" s="247"/>
      <c r="AHH27" s="247"/>
      <c r="AHI27" s="247"/>
      <c r="AHJ27" s="247"/>
      <c r="AHK27" s="247"/>
      <c r="AHL27" s="247"/>
      <c r="AHM27" s="247"/>
      <c r="AHN27" s="247"/>
      <c r="AHO27" s="247"/>
      <c r="AHP27" s="247"/>
      <c r="AHQ27" s="247"/>
      <c r="AHR27" s="247"/>
      <c r="AHS27" s="247"/>
      <c r="AHT27" s="247"/>
      <c r="AHU27" s="247"/>
      <c r="AHV27" s="247"/>
      <c r="AHW27" s="247"/>
      <c r="AHX27" s="247"/>
      <c r="AHY27" s="247"/>
      <c r="AHZ27" s="247"/>
      <c r="AIA27" s="247"/>
      <c r="AIB27" s="247"/>
      <c r="AIC27" s="247"/>
      <c r="AID27" s="247"/>
      <c r="AIE27" s="247"/>
      <c r="AIF27" s="247"/>
      <c r="AIG27" s="247"/>
      <c r="AIH27" s="247"/>
      <c r="AII27" s="247"/>
      <c r="AIJ27" s="247"/>
      <c r="AIK27" s="247"/>
      <c r="AIL27" s="247"/>
      <c r="AIM27" s="247"/>
      <c r="AIN27" s="247"/>
      <c r="AIO27" s="247"/>
      <c r="AIP27" s="247"/>
      <c r="AIQ27" s="247"/>
      <c r="AIR27" s="247"/>
      <c r="AIS27" s="247"/>
      <c r="AIT27" s="247"/>
      <c r="AIU27" s="247"/>
      <c r="AIV27" s="247"/>
      <c r="AIW27" s="247"/>
      <c r="AIX27" s="247"/>
      <c r="AIY27" s="247"/>
      <c r="AIZ27" s="247"/>
      <c r="AJA27" s="247"/>
      <c r="AJB27" s="247"/>
      <c r="AJC27" s="247"/>
      <c r="AJD27" s="247"/>
      <c r="AJE27" s="247"/>
      <c r="AJF27" s="247"/>
      <c r="AJG27" s="247"/>
      <c r="AJH27" s="247"/>
      <c r="AJI27" s="247"/>
      <c r="AJJ27" s="247"/>
      <c r="AJK27" s="247"/>
      <c r="AJL27" s="247"/>
      <c r="AJM27" s="247"/>
      <c r="AJN27" s="247"/>
      <c r="AJO27" s="247"/>
      <c r="AJP27" s="247"/>
      <c r="AJQ27" s="247"/>
      <c r="AJR27" s="247"/>
      <c r="AJS27" s="247"/>
      <c r="AJT27" s="247"/>
      <c r="AJU27" s="247"/>
      <c r="AJV27" s="247"/>
      <c r="AJW27" s="247"/>
      <c r="AJX27" s="247"/>
      <c r="AJY27" s="247"/>
      <c r="AJZ27" s="247"/>
      <c r="AKA27" s="247"/>
      <c r="AKB27" s="247"/>
      <c r="AKC27" s="247"/>
      <c r="AKD27" s="247"/>
      <c r="AKE27" s="247"/>
      <c r="AKF27" s="247"/>
      <c r="AKG27" s="247"/>
      <c r="AKH27" s="247"/>
      <c r="AKI27" s="247"/>
      <c r="AKJ27" s="247"/>
      <c r="AKK27" s="247"/>
      <c r="AKL27" s="247"/>
      <c r="AKM27" s="247"/>
      <c r="AKN27" s="247"/>
      <c r="AKO27" s="247"/>
      <c r="AKP27" s="247"/>
      <c r="AKQ27" s="247"/>
      <c r="AKR27" s="247"/>
      <c r="AKS27" s="247"/>
      <c r="AKT27" s="247"/>
      <c r="AKU27" s="247"/>
      <c r="AKV27" s="247"/>
      <c r="AKW27" s="247"/>
      <c r="AKX27" s="247"/>
      <c r="AKY27" s="247"/>
      <c r="AKZ27" s="247"/>
      <c r="ALA27" s="247"/>
      <c r="ALB27" s="247"/>
      <c r="ALC27" s="247"/>
      <c r="ALD27" s="247"/>
      <c r="ALE27" s="247"/>
      <c r="ALF27" s="247"/>
      <c r="ALG27" s="247"/>
      <c r="ALH27" s="247"/>
      <c r="ALI27" s="247"/>
      <c r="ALJ27" s="247"/>
      <c r="ALK27" s="247"/>
      <c r="ALL27" s="247"/>
      <c r="ALM27" s="247"/>
      <c r="ALN27" s="247"/>
      <c r="ALO27" s="247"/>
      <c r="ALP27" s="247"/>
      <c r="ALQ27" s="247"/>
      <c r="ALR27" s="247"/>
      <c r="ALS27" s="247"/>
      <c r="ALT27" s="247"/>
      <c r="ALU27" s="247"/>
      <c r="ALV27" s="247"/>
      <c r="ALW27" s="247"/>
      <c r="ALX27" s="247"/>
      <c r="ALY27" s="247"/>
      <c r="ALZ27" s="247"/>
      <c r="AMA27" s="247"/>
      <c r="AMB27" s="247"/>
      <c r="AMC27" s="247"/>
      <c r="AMD27" s="247"/>
      <c r="AME27" s="247"/>
      <c r="AMF27" s="247"/>
      <c r="AMG27" s="247"/>
      <c r="AMH27" s="247"/>
      <c r="AMI27" s="247"/>
      <c r="AMJ27" s="247"/>
      <c r="AMK27" s="247"/>
      <c r="AML27" s="247"/>
      <c r="AMM27" s="247"/>
      <c r="AMN27" s="247"/>
      <c r="AMO27" s="247"/>
      <c r="AMP27" s="247"/>
      <c r="AMQ27" s="247"/>
      <c r="AMR27" s="247"/>
      <c r="AMS27" s="247"/>
      <c r="AMT27" s="247"/>
      <c r="AMU27" s="247"/>
      <c r="AMV27" s="247"/>
      <c r="AMW27" s="247"/>
      <c r="AMX27" s="247"/>
      <c r="AMY27" s="247"/>
      <c r="AMZ27" s="247"/>
      <c r="ANA27" s="247"/>
      <c r="ANB27" s="247"/>
      <c r="ANC27" s="247"/>
      <c r="AND27" s="247"/>
      <c r="ANE27" s="247"/>
      <c r="ANF27" s="247"/>
      <c r="ANG27" s="247"/>
      <c r="ANH27" s="247"/>
      <c r="ANI27" s="247"/>
      <c r="ANJ27" s="247"/>
      <c r="ANK27" s="247"/>
      <c r="ANL27" s="247"/>
      <c r="ANM27" s="247"/>
      <c r="ANN27" s="247"/>
      <c r="ANO27" s="247"/>
      <c r="ANP27" s="247"/>
      <c r="ANQ27" s="247"/>
      <c r="ANR27" s="247"/>
      <c r="ANS27" s="247"/>
      <c r="ANT27" s="247"/>
      <c r="ANU27" s="247"/>
      <c r="ANV27" s="247"/>
      <c r="ANW27" s="247"/>
      <c r="ANX27" s="247"/>
      <c r="ANY27" s="247"/>
      <c r="ANZ27" s="247"/>
      <c r="AOA27" s="247"/>
      <c r="AOB27" s="247"/>
      <c r="AOC27" s="247"/>
      <c r="AOD27" s="247"/>
      <c r="AOE27" s="247"/>
      <c r="AOF27" s="247"/>
      <c r="AOG27" s="247"/>
      <c r="AOH27" s="247"/>
      <c r="AOI27" s="247"/>
      <c r="AOJ27" s="247"/>
      <c r="AOK27" s="247"/>
      <c r="AOL27" s="247"/>
      <c r="AOM27" s="247"/>
      <c r="AON27" s="247"/>
      <c r="AOO27" s="247"/>
      <c r="AOP27" s="247"/>
      <c r="AOQ27" s="247"/>
      <c r="AOR27" s="247"/>
      <c r="AOS27" s="247"/>
      <c r="AOT27" s="247"/>
      <c r="AOU27" s="247"/>
      <c r="AOV27" s="247"/>
      <c r="AOW27" s="247"/>
      <c r="AOX27" s="247"/>
      <c r="AOY27" s="247"/>
      <c r="AOZ27" s="247"/>
      <c r="APA27" s="247"/>
      <c r="APB27" s="247"/>
      <c r="APC27" s="247"/>
      <c r="APD27" s="247"/>
      <c r="APE27" s="247"/>
      <c r="APF27" s="247"/>
      <c r="APG27" s="247"/>
      <c r="APH27" s="247"/>
      <c r="API27" s="247"/>
      <c r="APJ27" s="247"/>
      <c r="APK27" s="247"/>
      <c r="APL27" s="247"/>
      <c r="APM27" s="247"/>
      <c r="APN27" s="247"/>
      <c r="APO27" s="247"/>
      <c r="APP27" s="247"/>
      <c r="APQ27" s="247"/>
      <c r="APR27" s="247"/>
      <c r="APS27" s="247"/>
      <c r="APT27" s="247"/>
      <c r="APU27" s="247"/>
      <c r="APV27" s="247"/>
      <c r="APW27" s="247"/>
      <c r="APX27" s="247"/>
      <c r="APY27" s="247"/>
      <c r="APZ27" s="247"/>
      <c r="AQA27" s="247"/>
      <c r="AQB27" s="247"/>
      <c r="AQC27" s="247"/>
      <c r="AQD27" s="247"/>
      <c r="AQE27" s="247"/>
      <c r="AQF27" s="247"/>
      <c r="AQG27" s="247"/>
      <c r="AQH27" s="247"/>
      <c r="AQI27" s="247"/>
      <c r="AQJ27" s="247"/>
      <c r="AQK27" s="247"/>
      <c r="AQL27" s="247"/>
      <c r="AQM27" s="247"/>
      <c r="AQN27" s="247"/>
      <c r="AQO27" s="247"/>
      <c r="AQP27" s="247"/>
      <c r="AQQ27" s="247"/>
      <c r="AQR27" s="247"/>
      <c r="AQS27" s="247"/>
      <c r="AQT27" s="247"/>
      <c r="AQU27" s="247"/>
      <c r="AQV27" s="247"/>
      <c r="AQW27" s="247"/>
      <c r="AQX27" s="247"/>
      <c r="AQY27" s="247"/>
      <c r="AQZ27" s="247"/>
      <c r="ARA27" s="247"/>
      <c r="ARB27" s="247"/>
      <c r="ARC27" s="247"/>
      <c r="ARD27" s="247"/>
      <c r="ARE27" s="247"/>
      <c r="ARF27" s="247"/>
      <c r="ARG27" s="247"/>
      <c r="ARH27" s="247"/>
      <c r="ARI27" s="247"/>
      <c r="ARJ27" s="247"/>
      <c r="ARK27" s="247"/>
      <c r="ARL27" s="247"/>
      <c r="ARM27" s="247"/>
      <c r="ARN27" s="247"/>
      <c r="ARO27" s="247"/>
      <c r="ARP27" s="247"/>
      <c r="ARQ27" s="247"/>
      <c r="ARR27" s="247"/>
      <c r="ARS27" s="247"/>
      <c r="ART27" s="247"/>
      <c r="ARU27" s="247"/>
      <c r="ARV27" s="247"/>
      <c r="ARW27" s="247"/>
      <c r="ARX27" s="247"/>
      <c r="ARY27" s="247"/>
      <c r="ARZ27" s="247"/>
      <c r="ASA27" s="247"/>
      <c r="ASB27" s="247"/>
      <c r="ASC27" s="247"/>
      <c r="ASD27" s="247"/>
      <c r="ASE27" s="247"/>
      <c r="ASF27" s="247"/>
      <c r="ASG27" s="247"/>
      <c r="ASH27" s="247"/>
      <c r="ASI27" s="247"/>
      <c r="ASJ27" s="247"/>
      <c r="ASK27" s="247"/>
      <c r="ASL27" s="247"/>
      <c r="ASM27" s="247"/>
      <c r="ASN27" s="247"/>
      <c r="ASO27" s="247"/>
      <c r="ASP27" s="247"/>
      <c r="ASQ27" s="247"/>
      <c r="ASR27" s="247"/>
      <c r="ASS27" s="247"/>
      <c r="AST27" s="247"/>
      <c r="ASU27" s="247"/>
      <c r="ASV27" s="247"/>
      <c r="ASW27" s="247"/>
      <c r="ASX27" s="247"/>
      <c r="ASY27" s="247"/>
      <c r="ASZ27" s="247"/>
      <c r="ATA27" s="247"/>
      <c r="ATB27" s="247"/>
      <c r="ATC27" s="247"/>
      <c r="ATD27" s="247"/>
      <c r="ATE27" s="247"/>
      <c r="ATF27" s="247"/>
      <c r="ATG27" s="247"/>
      <c r="ATH27" s="247"/>
      <c r="ATI27" s="247"/>
      <c r="ATJ27" s="247"/>
      <c r="ATK27" s="247"/>
      <c r="ATL27" s="247"/>
      <c r="ATM27" s="247"/>
      <c r="ATN27" s="247"/>
      <c r="ATO27" s="247"/>
      <c r="ATP27" s="247"/>
      <c r="ATQ27" s="247"/>
      <c r="ATR27" s="247"/>
      <c r="ATS27" s="247"/>
      <c r="ATT27" s="247"/>
      <c r="ATU27" s="247"/>
      <c r="ATV27" s="247"/>
      <c r="ATW27" s="247"/>
      <c r="ATX27" s="247"/>
      <c r="ATY27" s="247"/>
      <c r="ATZ27" s="247"/>
      <c r="AUA27" s="247"/>
      <c r="AUB27" s="247"/>
      <c r="AUC27" s="247"/>
      <c r="AUD27" s="247"/>
      <c r="AUE27" s="247"/>
      <c r="AUF27" s="247"/>
      <c r="AUG27" s="247"/>
      <c r="AUH27" s="247"/>
      <c r="AUI27" s="247"/>
      <c r="AUJ27" s="247"/>
      <c r="AUK27" s="247"/>
      <c r="AUL27" s="247"/>
      <c r="AUM27" s="247"/>
      <c r="AUN27" s="247"/>
      <c r="AUO27" s="247"/>
      <c r="AUP27" s="247"/>
      <c r="AUQ27" s="247"/>
      <c r="AUR27" s="247"/>
      <c r="AUS27" s="247"/>
      <c r="AUT27" s="247"/>
      <c r="AUU27" s="247"/>
      <c r="AUV27" s="247"/>
      <c r="AUW27" s="247"/>
      <c r="AUX27" s="247"/>
      <c r="AUY27" s="247"/>
      <c r="AUZ27" s="247"/>
      <c r="AVA27" s="247"/>
      <c r="AVB27" s="247"/>
      <c r="AVC27" s="247"/>
      <c r="AVD27" s="247"/>
      <c r="AVE27" s="247"/>
      <c r="AVF27" s="247"/>
      <c r="AVG27" s="247"/>
      <c r="AVH27" s="247"/>
      <c r="AVI27" s="247"/>
      <c r="AVJ27" s="247"/>
      <c r="AVK27" s="247"/>
      <c r="AVL27" s="247"/>
      <c r="AVM27" s="247"/>
      <c r="AVN27" s="247"/>
      <c r="AVO27" s="247"/>
      <c r="AVP27" s="247"/>
      <c r="AVQ27" s="247"/>
      <c r="AVR27" s="247"/>
      <c r="AVS27" s="247"/>
      <c r="AVT27" s="247"/>
      <c r="AVU27" s="247"/>
      <c r="AVV27" s="247"/>
      <c r="AVW27" s="247"/>
      <c r="AVX27" s="247"/>
      <c r="AVY27" s="247"/>
      <c r="AVZ27" s="247"/>
      <c r="AWA27" s="247"/>
      <c r="AWB27" s="247"/>
      <c r="AWC27" s="247"/>
      <c r="AWD27" s="247"/>
      <c r="AWE27" s="247"/>
      <c r="AWF27" s="247"/>
      <c r="AWG27" s="247"/>
      <c r="AWH27" s="247"/>
      <c r="AWI27" s="247"/>
      <c r="AWJ27" s="247"/>
      <c r="AWK27" s="247"/>
      <c r="AWL27" s="247"/>
      <c r="AWM27" s="247"/>
      <c r="AWN27" s="247"/>
      <c r="AWO27" s="247"/>
      <c r="AWP27" s="247"/>
      <c r="AWQ27" s="247"/>
      <c r="AWR27" s="247"/>
      <c r="AWS27" s="247"/>
      <c r="AWT27" s="247"/>
      <c r="AWU27" s="247"/>
      <c r="AWV27" s="247"/>
      <c r="AWW27" s="247"/>
      <c r="AWX27" s="247"/>
      <c r="AWY27" s="247"/>
      <c r="AWZ27" s="247"/>
      <c r="AXA27" s="247"/>
      <c r="AXB27" s="247"/>
      <c r="AXC27" s="247"/>
      <c r="AXD27" s="247"/>
      <c r="AXE27" s="247"/>
      <c r="AXF27" s="247"/>
      <c r="AXG27" s="247"/>
      <c r="AXH27" s="247"/>
      <c r="AXI27" s="247"/>
      <c r="AXJ27" s="247"/>
      <c r="AXK27" s="247"/>
      <c r="AXL27" s="247"/>
      <c r="AXM27" s="247"/>
      <c r="AXN27" s="247"/>
      <c r="AXO27" s="247"/>
      <c r="AXP27" s="247"/>
      <c r="AXQ27" s="247"/>
      <c r="AXR27" s="247"/>
      <c r="AXS27" s="247"/>
      <c r="AXT27" s="247"/>
      <c r="AXU27" s="247"/>
      <c r="AXV27" s="247"/>
      <c r="AXW27" s="247"/>
      <c r="AXX27" s="247"/>
      <c r="AXY27" s="247"/>
      <c r="AXZ27" s="247"/>
      <c r="AYA27" s="247"/>
      <c r="AYB27" s="247"/>
      <c r="AYC27" s="247"/>
      <c r="AYD27" s="247"/>
      <c r="AYE27" s="247"/>
      <c r="AYF27" s="247"/>
      <c r="AYG27" s="247"/>
      <c r="AYH27" s="247"/>
      <c r="AYI27" s="247"/>
      <c r="AYJ27" s="247"/>
      <c r="AYK27" s="247"/>
      <c r="AYL27" s="247"/>
      <c r="AYM27" s="247"/>
      <c r="AYN27" s="247"/>
      <c r="AYO27" s="247"/>
      <c r="AYP27" s="247"/>
      <c r="AYQ27" s="247"/>
      <c r="AYR27" s="247"/>
      <c r="AYS27" s="247"/>
      <c r="AYT27" s="247"/>
      <c r="AYU27" s="247"/>
      <c r="AYV27" s="247"/>
      <c r="AYW27" s="247"/>
      <c r="AYX27" s="247"/>
      <c r="AYY27" s="247"/>
      <c r="AYZ27" s="247"/>
      <c r="AZA27" s="247"/>
      <c r="AZB27" s="247"/>
      <c r="AZC27" s="247"/>
      <c r="AZD27" s="247"/>
      <c r="AZE27" s="247"/>
      <c r="AZF27" s="247"/>
      <c r="AZG27" s="247"/>
      <c r="AZH27" s="247"/>
      <c r="AZI27" s="247"/>
      <c r="AZJ27" s="247"/>
      <c r="AZK27" s="247"/>
      <c r="AZL27" s="247"/>
      <c r="AZM27" s="247"/>
      <c r="AZN27" s="247"/>
      <c r="AZO27" s="247"/>
      <c r="AZP27" s="247"/>
      <c r="AZQ27" s="247"/>
      <c r="AZR27" s="247"/>
      <c r="AZS27" s="247"/>
      <c r="AZT27" s="247"/>
      <c r="AZU27" s="247"/>
      <c r="AZV27" s="247"/>
      <c r="AZW27" s="247"/>
      <c r="AZX27" s="247"/>
      <c r="AZY27" s="247"/>
      <c r="AZZ27" s="247"/>
      <c r="BAA27" s="247"/>
      <c r="BAB27" s="247"/>
      <c r="BAC27" s="247"/>
      <c r="BAD27" s="247"/>
      <c r="BAE27" s="247"/>
      <c r="BAF27" s="247"/>
      <c r="BAG27" s="247"/>
      <c r="BAH27" s="247"/>
      <c r="BAI27" s="247"/>
      <c r="BAJ27" s="247"/>
      <c r="BAK27" s="247"/>
      <c r="BAL27" s="247"/>
      <c r="BAM27" s="247"/>
      <c r="BAN27" s="247"/>
      <c r="BAO27" s="247"/>
      <c r="BAP27" s="247"/>
      <c r="BAQ27" s="247"/>
      <c r="BAR27" s="247"/>
      <c r="BAS27" s="247"/>
      <c r="BAT27" s="247"/>
      <c r="BAU27" s="247"/>
      <c r="BAV27" s="247"/>
      <c r="BAW27" s="247"/>
      <c r="BAX27" s="247"/>
      <c r="BAY27" s="247"/>
      <c r="BAZ27" s="247"/>
      <c r="BBA27" s="247"/>
      <c r="BBB27" s="247"/>
      <c r="BBC27" s="247"/>
      <c r="BBD27" s="247"/>
      <c r="BBE27" s="247"/>
      <c r="BBF27" s="247"/>
      <c r="BBG27" s="247"/>
      <c r="BBH27" s="247"/>
      <c r="BBI27" s="247"/>
      <c r="BBJ27" s="247"/>
      <c r="BBK27" s="247"/>
      <c r="BBL27" s="247"/>
      <c r="BBM27" s="247"/>
      <c r="BBN27" s="247"/>
      <c r="BBO27" s="247"/>
      <c r="BBP27" s="247"/>
      <c r="BBQ27" s="247"/>
      <c r="BBR27" s="247"/>
      <c r="BBS27" s="247"/>
      <c r="BBT27" s="247"/>
      <c r="BBU27" s="247"/>
      <c r="BBV27" s="247"/>
      <c r="BBW27" s="247"/>
      <c r="BBX27" s="247"/>
      <c r="BBY27" s="247"/>
      <c r="BBZ27" s="247"/>
      <c r="BCA27" s="247"/>
      <c r="BCB27" s="247"/>
      <c r="BCC27" s="247"/>
      <c r="BCD27" s="247"/>
      <c r="BCE27" s="247"/>
      <c r="BCF27" s="247"/>
      <c r="BCG27" s="247"/>
      <c r="BCH27" s="247"/>
      <c r="BCI27" s="247"/>
      <c r="BCJ27" s="247"/>
      <c r="BCK27" s="247"/>
      <c r="BCL27" s="247"/>
      <c r="BCM27" s="247"/>
      <c r="BCN27" s="247"/>
      <c r="BCO27" s="247"/>
      <c r="BCP27" s="247"/>
      <c r="BCQ27" s="247"/>
      <c r="BCR27" s="247"/>
      <c r="BCS27" s="247"/>
      <c r="BCT27" s="247"/>
      <c r="BCU27" s="247"/>
      <c r="BCV27" s="247"/>
      <c r="BCW27" s="247"/>
      <c r="BCX27" s="247"/>
      <c r="BCY27" s="247"/>
      <c r="BCZ27" s="247"/>
      <c r="BDA27" s="247"/>
      <c r="BDB27" s="247"/>
      <c r="BDC27" s="247"/>
      <c r="BDD27" s="247"/>
      <c r="BDE27" s="247"/>
      <c r="BDF27" s="247"/>
      <c r="BDG27" s="247"/>
      <c r="BDH27" s="247"/>
      <c r="BDI27" s="247"/>
      <c r="BDJ27" s="247"/>
      <c r="BDK27" s="247"/>
      <c r="BDL27" s="247"/>
      <c r="BDM27" s="247"/>
      <c r="BDN27" s="247"/>
      <c r="BDO27" s="247"/>
      <c r="BDP27" s="247"/>
      <c r="BDQ27" s="247"/>
      <c r="BDR27" s="247"/>
      <c r="BDS27" s="247"/>
      <c r="BDT27" s="247"/>
      <c r="BDU27" s="247"/>
      <c r="BDV27" s="247"/>
      <c r="BDW27" s="247"/>
      <c r="BDX27" s="247"/>
      <c r="BDY27" s="247"/>
      <c r="BDZ27" s="247"/>
      <c r="BEA27" s="247"/>
      <c r="BEB27" s="247"/>
      <c r="BEC27" s="247"/>
      <c r="BED27" s="247"/>
      <c r="BEE27" s="247"/>
      <c r="BEF27" s="247"/>
      <c r="BEG27" s="247"/>
      <c r="BEH27" s="247"/>
      <c r="BEI27" s="247"/>
      <c r="BEJ27" s="247"/>
      <c r="BEK27" s="247"/>
      <c r="BEL27" s="247"/>
      <c r="BEM27" s="247"/>
      <c r="BEN27" s="247"/>
      <c r="BEO27" s="247"/>
      <c r="BEP27" s="247"/>
      <c r="BEQ27" s="247"/>
      <c r="BER27" s="247"/>
      <c r="BES27" s="247"/>
      <c r="BET27" s="247"/>
      <c r="BEU27" s="247"/>
      <c r="BEV27" s="247"/>
      <c r="BEW27" s="247"/>
      <c r="BEX27" s="247"/>
      <c r="BEY27" s="247"/>
      <c r="BEZ27" s="247"/>
      <c r="BFA27" s="247"/>
      <c r="BFB27" s="247"/>
      <c r="BFC27" s="247"/>
      <c r="BFD27" s="247"/>
      <c r="BFE27" s="247"/>
      <c r="BFF27" s="247"/>
      <c r="BFG27" s="247"/>
      <c r="BFH27" s="247"/>
      <c r="BFI27" s="247"/>
      <c r="BFJ27" s="247"/>
      <c r="BFK27" s="247"/>
      <c r="BFL27" s="247"/>
      <c r="BFM27" s="247"/>
      <c r="BFN27" s="247"/>
      <c r="BFO27" s="247"/>
      <c r="BFP27" s="247"/>
      <c r="BFQ27" s="247"/>
      <c r="BFR27" s="247"/>
      <c r="BFS27" s="247"/>
      <c r="BFT27" s="247"/>
      <c r="BFU27" s="247"/>
      <c r="BFV27" s="247"/>
      <c r="BFW27" s="247"/>
      <c r="BFX27" s="247"/>
      <c r="BFY27" s="247"/>
      <c r="BFZ27" s="247"/>
      <c r="BGA27" s="247"/>
      <c r="BGB27" s="247"/>
      <c r="BGC27" s="247"/>
      <c r="BGD27" s="247"/>
      <c r="BGE27" s="247"/>
      <c r="BGF27" s="247"/>
      <c r="BGG27" s="247"/>
      <c r="BGH27" s="247"/>
      <c r="BGI27" s="247"/>
      <c r="BGJ27" s="247"/>
      <c r="BGK27" s="247"/>
      <c r="BGL27" s="247"/>
      <c r="BGM27" s="247"/>
      <c r="BGN27" s="247"/>
      <c r="BGO27" s="247"/>
      <c r="BGP27" s="247"/>
      <c r="BGQ27" s="247"/>
      <c r="BGR27" s="247"/>
      <c r="BGS27" s="247"/>
      <c r="BGT27" s="247"/>
      <c r="BGU27" s="247"/>
      <c r="BGV27" s="247"/>
      <c r="BGW27" s="247"/>
      <c r="BGX27" s="247"/>
      <c r="BGY27" s="247"/>
      <c r="BGZ27" s="247"/>
      <c r="BHA27" s="247"/>
      <c r="BHB27" s="247"/>
      <c r="BHC27" s="247"/>
      <c r="BHD27" s="247"/>
      <c r="BHE27" s="247"/>
      <c r="BHF27" s="247"/>
      <c r="BHG27" s="247"/>
      <c r="BHH27" s="247"/>
      <c r="BHI27" s="247"/>
      <c r="BHJ27" s="247"/>
      <c r="BHK27" s="247"/>
      <c r="BHL27" s="247"/>
      <c r="BHM27" s="247"/>
      <c r="BHN27" s="247"/>
      <c r="BHO27" s="247"/>
      <c r="BHP27" s="247"/>
      <c r="BHQ27" s="247"/>
      <c r="BHR27" s="247"/>
      <c r="BHS27" s="247"/>
      <c r="BHT27" s="247"/>
      <c r="BHU27" s="247"/>
      <c r="BHV27" s="247"/>
      <c r="BHW27" s="247"/>
      <c r="BHX27" s="247"/>
      <c r="BHY27" s="247"/>
      <c r="BHZ27" s="247"/>
      <c r="BIA27" s="247"/>
      <c r="BIB27" s="247"/>
      <c r="BIC27" s="247"/>
      <c r="BID27" s="247"/>
      <c r="BIE27" s="247"/>
      <c r="BIF27" s="247"/>
      <c r="BIG27" s="247"/>
      <c r="BIH27" s="247"/>
      <c r="BII27" s="247"/>
      <c r="BIJ27" s="247"/>
      <c r="BIK27" s="247"/>
      <c r="BIL27" s="247"/>
      <c r="BIM27" s="247"/>
      <c r="BIN27" s="247"/>
      <c r="BIO27" s="247"/>
      <c r="BIP27" s="247"/>
      <c r="BIQ27" s="247"/>
      <c r="BIR27" s="247"/>
      <c r="BIS27" s="247"/>
      <c r="BIT27" s="247"/>
      <c r="BIU27" s="247"/>
      <c r="BIV27" s="247"/>
      <c r="BIW27" s="247"/>
      <c r="BIX27" s="247"/>
      <c r="BIY27" s="247"/>
      <c r="BIZ27" s="247"/>
      <c r="BJA27" s="247"/>
      <c r="BJB27" s="247"/>
      <c r="BJC27" s="247"/>
      <c r="BJD27" s="247"/>
      <c r="BJE27" s="247"/>
      <c r="BJF27" s="247"/>
      <c r="BJG27" s="247"/>
      <c r="BJH27" s="247"/>
      <c r="BJI27" s="247"/>
      <c r="BJJ27" s="247"/>
      <c r="BJK27" s="247"/>
      <c r="BJL27" s="247"/>
      <c r="BJM27" s="247"/>
      <c r="BJN27" s="247"/>
      <c r="BJO27" s="247"/>
      <c r="BJP27" s="247"/>
      <c r="BJQ27" s="247"/>
      <c r="BJR27" s="247"/>
      <c r="BJS27" s="247"/>
      <c r="BJT27" s="247"/>
      <c r="BJU27" s="247"/>
      <c r="BJV27" s="247"/>
      <c r="BJW27" s="247"/>
      <c r="BJX27" s="247"/>
      <c r="BJY27" s="247"/>
      <c r="BJZ27" s="247"/>
      <c r="BKA27" s="247"/>
      <c r="BKB27" s="247"/>
      <c r="BKC27" s="247"/>
      <c r="BKD27" s="247"/>
      <c r="BKE27" s="247"/>
      <c r="BKF27" s="247"/>
      <c r="BKG27" s="247"/>
      <c r="BKH27" s="247"/>
      <c r="BKI27" s="247"/>
      <c r="BKJ27" s="247"/>
      <c r="BKK27" s="247"/>
      <c r="BKL27" s="247"/>
      <c r="BKM27" s="247"/>
      <c r="BKN27" s="247"/>
      <c r="BKO27" s="247"/>
      <c r="BKP27" s="247"/>
      <c r="BKQ27" s="247"/>
      <c r="BKR27" s="247"/>
      <c r="BKS27" s="247"/>
      <c r="BKT27" s="247"/>
      <c r="BKU27" s="247"/>
      <c r="BKV27" s="247"/>
      <c r="BKW27" s="247"/>
      <c r="BKX27" s="247"/>
      <c r="BKY27" s="247"/>
      <c r="BKZ27" s="247"/>
      <c r="BLA27" s="247"/>
      <c r="BLB27" s="247"/>
      <c r="BLC27" s="247"/>
      <c r="BLD27" s="247"/>
      <c r="BLE27" s="247"/>
      <c r="BLF27" s="247"/>
      <c r="BLG27" s="247"/>
      <c r="BLH27" s="247"/>
      <c r="BLI27" s="247"/>
      <c r="BLJ27" s="247"/>
      <c r="BLK27" s="247"/>
      <c r="BLL27" s="247"/>
      <c r="BLM27" s="247"/>
      <c r="BLN27" s="247"/>
      <c r="BLO27" s="247"/>
      <c r="BLP27" s="247"/>
      <c r="BLQ27" s="247"/>
      <c r="BLR27" s="247"/>
      <c r="BLS27" s="247"/>
      <c r="BLT27" s="247"/>
      <c r="BLU27" s="247"/>
      <c r="BLV27" s="247"/>
      <c r="BLW27" s="247"/>
      <c r="BLX27" s="247"/>
      <c r="BLY27" s="247"/>
      <c r="BLZ27" s="247"/>
      <c r="BMA27" s="247"/>
      <c r="BMB27" s="247"/>
      <c r="BMC27" s="247"/>
      <c r="BMD27" s="247"/>
      <c r="BME27" s="247"/>
      <c r="BMF27" s="247"/>
      <c r="BMG27" s="247"/>
      <c r="BMH27" s="247"/>
      <c r="BMI27" s="247"/>
      <c r="BMJ27" s="247"/>
      <c r="BMK27" s="247"/>
      <c r="BML27" s="247"/>
      <c r="BMM27" s="247"/>
      <c r="BMN27" s="247"/>
      <c r="BMO27" s="247"/>
      <c r="BMP27" s="247"/>
      <c r="BMQ27" s="247"/>
      <c r="BMR27" s="247"/>
      <c r="BMS27" s="247"/>
      <c r="BMT27" s="247"/>
      <c r="BMU27" s="247"/>
      <c r="BMV27" s="247"/>
      <c r="BMW27" s="247"/>
      <c r="BMX27" s="247"/>
      <c r="BMY27" s="247"/>
      <c r="BMZ27" s="247"/>
      <c r="BNA27" s="247"/>
      <c r="BNB27" s="247"/>
      <c r="BNC27" s="247"/>
      <c r="BND27" s="247"/>
      <c r="BNE27" s="247"/>
      <c r="BNF27" s="247"/>
      <c r="BNG27" s="247"/>
      <c r="BNH27" s="247"/>
      <c r="BNI27" s="247"/>
      <c r="BNJ27" s="247"/>
      <c r="BNK27" s="247"/>
      <c r="BNL27" s="247"/>
      <c r="BNM27" s="247"/>
      <c r="BNN27" s="247"/>
      <c r="BNO27" s="247"/>
      <c r="BNP27" s="247"/>
      <c r="BNQ27" s="247"/>
      <c r="BNR27" s="247"/>
      <c r="BNS27" s="247"/>
      <c r="BNT27" s="247"/>
      <c r="BNU27" s="247"/>
      <c r="BNV27" s="247"/>
      <c r="BNW27" s="247"/>
      <c r="BNX27" s="247"/>
      <c r="BNY27" s="247"/>
      <c r="BNZ27" s="247"/>
      <c r="BOA27" s="247"/>
      <c r="BOB27" s="247"/>
      <c r="BOC27" s="247"/>
      <c r="BOD27" s="247"/>
      <c r="BOE27" s="247"/>
      <c r="BOF27" s="247"/>
      <c r="BOG27" s="247"/>
      <c r="BOH27" s="247"/>
      <c r="BOI27" s="247"/>
      <c r="BOJ27" s="247"/>
      <c r="BOK27" s="247"/>
      <c r="BOL27" s="247"/>
      <c r="BOM27" s="247"/>
      <c r="BON27" s="247"/>
      <c r="BOO27" s="247"/>
      <c r="BOP27" s="247"/>
      <c r="BOQ27" s="247"/>
      <c r="BOR27" s="247"/>
      <c r="BOS27" s="247"/>
      <c r="BOT27" s="247"/>
      <c r="BOU27" s="247"/>
      <c r="BOV27" s="247"/>
      <c r="BOW27" s="247"/>
      <c r="BOX27" s="247"/>
      <c r="BOY27" s="247"/>
      <c r="BOZ27" s="247"/>
      <c r="BPA27" s="247"/>
      <c r="BPB27" s="247"/>
      <c r="BPC27" s="247"/>
      <c r="BPD27" s="247"/>
      <c r="BPE27" s="247"/>
      <c r="BPF27" s="247"/>
      <c r="BPG27" s="247"/>
      <c r="BPH27" s="247"/>
      <c r="BPI27" s="247"/>
      <c r="BPJ27" s="247"/>
      <c r="BPK27" s="247"/>
      <c r="BPL27" s="247"/>
      <c r="BPM27" s="247"/>
      <c r="BPN27" s="247"/>
      <c r="BPO27" s="247"/>
      <c r="BPP27" s="247"/>
      <c r="BPQ27" s="247"/>
      <c r="BPR27" s="247"/>
      <c r="BPS27" s="247"/>
      <c r="BPT27" s="247"/>
      <c r="BPU27" s="247"/>
      <c r="BPV27" s="247"/>
      <c r="BPW27" s="247"/>
      <c r="BPX27" s="247"/>
      <c r="BPY27" s="247"/>
      <c r="BPZ27" s="247"/>
      <c r="BQA27" s="247"/>
      <c r="BQB27" s="247"/>
      <c r="BQC27" s="247"/>
      <c r="BQD27" s="247"/>
      <c r="BQE27" s="247"/>
      <c r="BQF27" s="247"/>
      <c r="BQG27" s="247"/>
      <c r="BQH27" s="247"/>
      <c r="BQI27" s="247"/>
      <c r="BQJ27" s="247"/>
      <c r="BQK27" s="247"/>
      <c r="BQL27" s="247"/>
      <c r="BQM27" s="247"/>
      <c r="BQN27" s="247"/>
      <c r="BQO27" s="247"/>
      <c r="BQP27" s="247"/>
      <c r="BQQ27" s="247"/>
      <c r="BQR27" s="247"/>
      <c r="BQS27" s="247"/>
      <c r="BQT27" s="247"/>
      <c r="BQU27" s="247"/>
      <c r="BQV27" s="247"/>
      <c r="BQW27" s="247"/>
      <c r="BQX27" s="247"/>
      <c r="BQY27" s="247"/>
      <c r="BQZ27" s="247"/>
      <c r="BRA27" s="247"/>
      <c r="BRB27" s="247"/>
      <c r="BRC27" s="247"/>
      <c r="BRD27" s="247"/>
      <c r="BRE27" s="247"/>
      <c r="BRF27" s="247"/>
      <c r="BRG27" s="247"/>
      <c r="BRH27" s="247"/>
      <c r="BRI27" s="247"/>
      <c r="BRJ27" s="247"/>
      <c r="BRK27" s="247"/>
      <c r="BRL27" s="247"/>
      <c r="BRM27" s="247"/>
      <c r="BRN27" s="247"/>
      <c r="BRO27" s="247"/>
      <c r="BRP27" s="247"/>
      <c r="BRQ27" s="247"/>
      <c r="BRR27" s="247"/>
      <c r="BRS27" s="247"/>
      <c r="BRT27" s="247"/>
      <c r="BRU27" s="247"/>
      <c r="BRV27" s="247"/>
      <c r="BRW27" s="247"/>
      <c r="BRX27" s="247"/>
      <c r="BRY27" s="247"/>
      <c r="BRZ27" s="247"/>
      <c r="BSA27" s="247"/>
      <c r="BSB27" s="247"/>
      <c r="BSC27" s="247"/>
      <c r="BSD27" s="247"/>
      <c r="BSE27" s="247"/>
      <c r="BSF27" s="247"/>
      <c r="BSG27" s="247"/>
      <c r="BSH27" s="247"/>
      <c r="BSI27" s="247"/>
      <c r="BSJ27" s="247"/>
      <c r="BSK27" s="247"/>
      <c r="BSL27" s="247"/>
      <c r="BSM27" s="247"/>
      <c r="BSN27" s="247"/>
      <c r="BSO27" s="247"/>
      <c r="BSP27" s="247"/>
      <c r="BSQ27" s="247"/>
      <c r="BSR27" s="247"/>
      <c r="BSS27" s="247"/>
      <c r="BST27" s="247"/>
      <c r="BSU27" s="247"/>
      <c r="BSV27" s="247"/>
      <c r="BSW27" s="247"/>
      <c r="BSX27" s="247"/>
      <c r="BSY27" s="247"/>
      <c r="BSZ27" s="247"/>
      <c r="BTA27" s="247"/>
      <c r="BTB27" s="247"/>
      <c r="BTC27" s="247"/>
      <c r="BTD27" s="247"/>
      <c r="BTE27" s="247"/>
      <c r="BTF27" s="247"/>
      <c r="BTG27" s="247"/>
      <c r="BTH27" s="247"/>
      <c r="BTI27" s="247"/>
      <c r="BTJ27" s="247"/>
      <c r="BTK27" s="247"/>
      <c r="BTL27" s="247"/>
      <c r="BTM27" s="247"/>
      <c r="BTN27" s="247"/>
      <c r="BTO27" s="247"/>
      <c r="BTP27" s="247"/>
      <c r="BTQ27" s="247"/>
      <c r="BTR27" s="247"/>
      <c r="BTS27" s="247"/>
      <c r="BTT27" s="247"/>
      <c r="BTU27" s="247"/>
      <c r="BTV27" s="247"/>
      <c r="BTW27" s="247"/>
      <c r="BTX27" s="247"/>
      <c r="BTY27" s="247"/>
      <c r="BTZ27" s="247"/>
      <c r="BUA27" s="247"/>
      <c r="BUB27" s="247"/>
      <c r="BUC27" s="247"/>
      <c r="BUD27" s="247"/>
      <c r="BUE27" s="247"/>
      <c r="BUF27" s="247"/>
      <c r="BUG27" s="247"/>
      <c r="BUH27" s="247"/>
      <c r="BUI27" s="247"/>
      <c r="BUJ27" s="247"/>
      <c r="BUK27" s="247"/>
      <c r="BUL27" s="247"/>
      <c r="BUM27" s="247"/>
      <c r="BUN27" s="247"/>
      <c r="BUO27" s="247"/>
      <c r="BUP27" s="247"/>
      <c r="BUQ27" s="247"/>
      <c r="BUR27" s="247"/>
      <c r="BUS27" s="247"/>
      <c r="BUT27" s="247"/>
      <c r="BUU27" s="247"/>
      <c r="BUV27" s="247"/>
      <c r="BUW27" s="247"/>
      <c r="BUX27" s="247"/>
      <c r="BUY27" s="247"/>
      <c r="BUZ27" s="247"/>
      <c r="BVA27" s="247"/>
      <c r="BVB27" s="247"/>
      <c r="BVC27" s="247"/>
      <c r="BVD27" s="247"/>
      <c r="BVE27" s="247"/>
      <c r="BVF27" s="247"/>
      <c r="BVG27" s="247"/>
      <c r="BVH27" s="247"/>
      <c r="BVI27" s="247"/>
      <c r="BVJ27" s="247"/>
      <c r="BVK27" s="247"/>
      <c r="BVL27" s="247"/>
      <c r="BVM27" s="247"/>
      <c r="BVN27" s="247"/>
      <c r="BVO27" s="247"/>
      <c r="BVP27" s="247"/>
      <c r="BVQ27" s="247"/>
      <c r="BVR27" s="247"/>
      <c r="BVS27" s="247"/>
      <c r="BVT27" s="247"/>
      <c r="BVU27" s="247"/>
      <c r="BVV27" s="247"/>
      <c r="BVW27" s="247"/>
      <c r="BVX27" s="247"/>
      <c r="BVY27" s="247"/>
      <c r="BVZ27" s="247"/>
      <c r="BWA27" s="247"/>
      <c r="BWB27" s="247"/>
      <c r="BWC27" s="247"/>
      <c r="BWD27" s="247"/>
      <c r="BWE27" s="247"/>
      <c r="BWF27" s="247"/>
      <c r="BWG27" s="247"/>
      <c r="BWH27" s="247"/>
      <c r="BWI27" s="247"/>
      <c r="BWJ27" s="247"/>
      <c r="BWK27" s="247"/>
      <c r="BWL27" s="247"/>
      <c r="BWM27" s="247"/>
      <c r="BWN27" s="247"/>
      <c r="BWO27" s="247"/>
      <c r="BWP27" s="247"/>
      <c r="BWQ27" s="247"/>
      <c r="BWR27" s="247"/>
      <c r="BWS27" s="247"/>
      <c r="BWT27" s="247"/>
      <c r="BWU27" s="247"/>
      <c r="BWV27" s="247"/>
      <c r="BWW27" s="247"/>
      <c r="BWX27" s="247"/>
      <c r="BWY27" s="247"/>
      <c r="BWZ27" s="247"/>
      <c r="BXA27" s="247"/>
      <c r="BXB27" s="247"/>
      <c r="BXC27" s="247"/>
      <c r="BXD27" s="247"/>
      <c r="BXE27" s="247"/>
      <c r="BXF27" s="247"/>
      <c r="BXG27" s="247"/>
      <c r="BXH27" s="247"/>
      <c r="BXI27" s="247"/>
      <c r="BXJ27" s="247"/>
      <c r="BXK27" s="247"/>
      <c r="BXL27" s="247"/>
      <c r="BXM27" s="247"/>
      <c r="BXN27" s="247"/>
      <c r="BXO27" s="247"/>
      <c r="BXP27" s="247"/>
      <c r="BXQ27" s="247"/>
      <c r="BXR27" s="247"/>
      <c r="BXS27" s="247"/>
      <c r="BXT27" s="247"/>
      <c r="BXU27" s="247"/>
      <c r="BXV27" s="247"/>
      <c r="BXW27" s="247"/>
      <c r="BXX27" s="247"/>
      <c r="BXY27" s="247"/>
      <c r="BXZ27" s="247"/>
      <c r="BYA27" s="247"/>
      <c r="BYB27" s="247"/>
      <c r="BYC27" s="247"/>
      <c r="BYD27" s="247"/>
      <c r="BYE27" s="247"/>
      <c r="BYF27" s="247"/>
      <c r="BYG27" s="247"/>
      <c r="BYH27" s="247"/>
      <c r="BYI27" s="247"/>
      <c r="BYJ27" s="247"/>
      <c r="BYK27" s="247"/>
      <c r="BYL27" s="247"/>
      <c r="BYM27" s="247"/>
      <c r="BYN27" s="247"/>
      <c r="BYO27" s="247"/>
      <c r="BYP27" s="247"/>
      <c r="BYQ27" s="247"/>
      <c r="BYR27" s="247"/>
      <c r="BYS27" s="247"/>
      <c r="BYT27" s="247"/>
      <c r="BYU27" s="247"/>
      <c r="BYV27" s="247"/>
      <c r="BYW27" s="247"/>
      <c r="BYX27" s="247"/>
      <c r="BYY27" s="247"/>
      <c r="BYZ27" s="247"/>
      <c r="BZA27" s="247"/>
      <c r="BZB27" s="247"/>
      <c r="BZC27" s="247"/>
      <c r="BZD27" s="247"/>
      <c r="BZE27" s="247"/>
      <c r="BZF27" s="247"/>
      <c r="BZG27" s="247"/>
      <c r="BZH27" s="247"/>
      <c r="BZI27" s="247"/>
      <c r="BZJ27" s="247"/>
      <c r="BZK27" s="247"/>
      <c r="BZL27" s="247"/>
      <c r="BZM27" s="247"/>
      <c r="BZN27" s="247"/>
      <c r="BZO27" s="247"/>
      <c r="BZP27" s="247"/>
      <c r="BZQ27" s="247"/>
      <c r="BZR27" s="247"/>
      <c r="BZS27" s="247"/>
      <c r="BZT27" s="247"/>
      <c r="BZU27" s="247"/>
      <c r="BZV27" s="247"/>
      <c r="BZW27" s="247"/>
      <c r="BZX27" s="247"/>
      <c r="BZY27" s="247"/>
      <c r="BZZ27" s="247"/>
      <c r="CAA27" s="247"/>
      <c r="CAB27" s="247"/>
      <c r="CAC27" s="247"/>
      <c r="CAD27" s="247"/>
      <c r="CAE27" s="247"/>
      <c r="CAF27" s="247"/>
      <c r="CAG27" s="247"/>
      <c r="CAH27" s="247"/>
      <c r="CAI27" s="247"/>
      <c r="CAJ27" s="247"/>
      <c r="CAK27" s="247"/>
      <c r="CAL27" s="247"/>
      <c r="CAM27" s="247"/>
      <c r="CAN27" s="247"/>
      <c r="CAO27" s="247"/>
      <c r="CAP27" s="247"/>
      <c r="CAQ27" s="247"/>
      <c r="CAR27" s="247"/>
      <c r="CAS27" s="247"/>
      <c r="CAT27" s="247"/>
      <c r="CAU27" s="247"/>
      <c r="CAV27" s="247"/>
      <c r="CAW27" s="247"/>
      <c r="CAX27" s="247"/>
      <c r="CAY27" s="247"/>
      <c r="CAZ27" s="247"/>
      <c r="CBA27" s="247"/>
      <c r="CBB27" s="247"/>
      <c r="CBC27" s="247"/>
      <c r="CBD27" s="247"/>
      <c r="CBE27" s="247"/>
      <c r="CBF27" s="247"/>
      <c r="CBG27" s="247"/>
      <c r="CBH27" s="247"/>
      <c r="CBI27" s="247"/>
      <c r="CBJ27" s="247"/>
      <c r="CBK27" s="247"/>
      <c r="CBL27" s="247"/>
      <c r="CBM27" s="247"/>
      <c r="CBN27" s="247"/>
      <c r="CBO27" s="247"/>
      <c r="CBP27" s="247"/>
      <c r="CBQ27" s="247"/>
      <c r="CBR27" s="247"/>
      <c r="CBS27" s="247"/>
      <c r="CBT27" s="247"/>
      <c r="CBU27" s="247"/>
      <c r="CBV27" s="247"/>
      <c r="CBW27" s="247"/>
      <c r="CBX27" s="247"/>
      <c r="CBY27" s="247"/>
      <c r="CBZ27" s="247"/>
      <c r="CCA27" s="247"/>
      <c r="CCB27" s="247"/>
      <c r="CCC27" s="247"/>
      <c r="CCD27" s="247"/>
      <c r="CCE27" s="247"/>
      <c r="CCF27" s="247"/>
      <c r="CCG27" s="247"/>
      <c r="CCH27" s="247"/>
      <c r="CCI27" s="247"/>
      <c r="CCJ27" s="247"/>
      <c r="CCK27" s="247"/>
      <c r="CCL27" s="247"/>
      <c r="CCM27" s="247"/>
      <c r="CCN27" s="247"/>
      <c r="CCO27" s="247"/>
      <c r="CCP27" s="247"/>
      <c r="CCQ27" s="247"/>
      <c r="CCR27" s="247"/>
      <c r="CCS27" s="247"/>
      <c r="CCT27" s="247"/>
      <c r="CCU27" s="247"/>
      <c r="CCV27" s="247"/>
      <c r="CCW27" s="247"/>
      <c r="CCX27" s="247"/>
      <c r="CCY27" s="247"/>
      <c r="CCZ27" s="247"/>
      <c r="CDA27" s="247"/>
      <c r="CDB27" s="247"/>
      <c r="CDC27" s="247"/>
      <c r="CDD27" s="247"/>
      <c r="CDE27" s="247"/>
      <c r="CDF27" s="247"/>
      <c r="CDG27" s="247"/>
      <c r="CDH27" s="247"/>
      <c r="CDI27" s="247"/>
      <c r="CDJ27" s="247"/>
      <c r="CDK27" s="247"/>
      <c r="CDL27" s="247"/>
      <c r="CDM27" s="247"/>
      <c r="CDN27" s="247"/>
      <c r="CDO27" s="247"/>
      <c r="CDP27" s="247"/>
      <c r="CDQ27" s="247"/>
      <c r="CDR27" s="247"/>
      <c r="CDS27" s="247"/>
      <c r="CDT27" s="247"/>
      <c r="CDU27" s="247"/>
      <c r="CDV27" s="247"/>
      <c r="CDW27" s="247"/>
      <c r="CDX27" s="247"/>
      <c r="CDY27" s="247"/>
      <c r="CDZ27" s="247"/>
      <c r="CEA27" s="247"/>
      <c r="CEB27" s="247"/>
      <c r="CEC27" s="247"/>
      <c r="CED27" s="247"/>
      <c r="CEE27" s="247"/>
      <c r="CEF27" s="247"/>
      <c r="CEG27" s="247"/>
      <c r="CEH27" s="247"/>
      <c r="CEI27" s="247"/>
      <c r="CEJ27" s="247"/>
      <c r="CEK27" s="247"/>
      <c r="CEL27" s="247"/>
      <c r="CEM27" s="247"/>
      <c r="CEN27" s="247"/>
      <c r="CEO27" s="247"/>
      <c r="CEP27" s="247"/>
      <c r="CEQ27" s="247"/>
      <c r="CER27" s="247"/>
      <c r="CES27" s="247"/>
      <c r="CET27" s="247"/>
      <c r="CEU27" s="247"/>
      <c r="CEV27" s="247"/>
      <c r="CEW27" s="247"/>
      <c r="CEX27" s="247"/>
      <c r="CEY27" s="247"/>
      <c r="CEZ27" s="247"/>
      <c r="CFA27" s="247"/>
      <c r="CFB27" s="247"/>
      <c r="CFC27" s="247"/>
      <c r="CFD27" s="247"/>
      <c r="CFE27" s="247"/>
      <c r="CFF27" s="247"/>
      <c r="CFG27" s="247"/>
      <c r="CFH27" s="247"/>
      <c r="CFI27" s="247"/>
      <c r="CFJ27" s="247"/>
      <c r="CFK27" s="247"/>
      <c r="CFL27" s="247"/>
      <c r="CFM27" s="247"/>
      <c r="CFN27" s="247"/>
      <c r="CFO27" s="247"/>
      <c r="CFP27" s="247"/>
      <c r="CFQ27" s="247"/>
      <c r="CFR27" s="247"/>
      <c r="CFS27" s="247"/>
      <c r="CFT27" s="247"/>
      <c r="CFU27" s="247"/>
      <c r="CFV27" s="247"/>
      <c r="CFW27" s="247"/>
      <c r="CFX27" s="247"/>
      <c r="CFY27" s="247"/>
      <c r="CFZ27" s="247"/>
      <c r="CGA27" s="247"/>
      <c r="CGB27" s="247"/>
      <c r="CGC27" s="247"/>
      <c r="CGD27" s="247"/>
      <c r="CGE27" s="247"/>
      <c r="CGF27" s="247"/>
      <c r="CGG27" s="247"/>
      <c r="CGH27" s="247"/>
      <c r="CGI27" s="247"/>
      <c r="CGJ27" s="247"/>
      <c r="CGK27" s="247"/>
      <c r="CGL27" s="247"/>
      <c r="CGM27" s="247"/>
      <c r="CGN27" s="247"/>
      <c r="CGO27" s="247"/>
      <c r="CGP27" s="247"/>
      <c r="CGQ27" s="247"/>
      <c r="CGR27" s="247"/>
      <c r="CGS27" s="247"/>
      <c r="CGT27" s="247"/>
      <c r="CGU27" s="247"/>
      <c r="CGV27" s="247"/>
      <c r="CGW27" s="247"/>
      <c r="CGX27" s="247"/>
      <c r="CGY27" s="247"/>
      <c r="CGZ27" s="247"/>
      <c r="CHA27" s="247"/>
      <c r="CHB27" s="247"/>
      <c r="CHC27" s="247"/>
      <c r="CHD27" s="247"/>
      <c r="CHE27" s="247"/>
      <c r="CHF27" s="247"/>
      <c r="CHG27" s="247"/>
      <c r="CHH27" s="247"/>
      <c r="CHI27" s="247"/>
      <c r="CHJ27" s="247"/>
      <c r="CHK27" s="247"/>
      <c r="CHL27" s="247"/>
      <c r="CHM27" s="247"/>
      <c r="CHN27" s="247"/>
      <c r="CHO27" s="247"/>
      <c r="CHP27" s="247"/>
      <c r="CHQ27" s="247"/>
      <c r="CHR27" s="247"/>
      <c r="CHS27" s="247"/>
      <c r="CHT27" s="247"/>
      <c r="CHU27" s="247"/>
      <c r="CHV27" s="247"/>
      <c r="CHW27" s="247"/>
      <c r="CHX27" s="247"/>
      <c r="CHY27" s="247"/>
      <c r="CHZ27" s="247"/>
      <c r="CIA27" s="247"/>
      <c r="CIB27" s="247"/>
      <c r="CIC27" s="247"/>
      <c r="CID27" s="247"/>
      <c r="CIE27" s="247"/>
      <c r="CIF27" s="247"/>
      <c r="CIG27" s="247"/>
      <c r="CIH27" s="247"/>
      <c r="CII27" s="247"/>
      <c r="CIJ27" s="247"/>
      <c r="CIK27" s="247"/>
      <c r="CIL27" s="247"/>
      <c r="CIM27" s="247"/>
      <c r="CIN27" s="247"/>
      <c r="CIO27" s="247"/>
      <c r="CIP27" s="247"/>
      <c r="CIQ27" s="247"/>
      <c r="CIR27" s="247"/>
      <c r="CIS27" s="247"/>
      <c r="CIT27" s="247"/>
      <c r="CIU27" s="247"/>
      <c r="CIV27" s="247"/>
      <c r="CIW27" s="247"/>
      <c r="CIX27" s="247"/>
      <c r="CIY27" s="247"/>
      <c r="CIZ27" s="247"/>
      <c r="CJA27" s="247"/>
      <c r="CJB27" s="247"/>
      <c r="CJC27" s="247"/>
      <c r="CJD27" s="247"/>
      <c r="CJE27" s="247"/>
      <c r="CJF27" s="247"/>
      <c r="CJG27" s="247"/>
      <c r="CJH27" s="247"/>
      <c r="CJI27" s="247"/>
      <c r="CJJ27" s="247"/>
      <c r="CJK27" s="247"/>
      <c r="CJL27" s="247"/>
      <c r="CJM27" s="247"/>
      <c r="CJN27" s="247"/>
      <c r="CJO27" s="247"/>
      <c r="CJP27" s="247"/>
      <c r="CJQ27" s="247"/>
      <c r="CJR27" s="247"/>
      <c r="CJS27" s="247"/>
      <c r="CJT27" s="247"/>
      <c r="CJU27" s="247"/>
      <c r="CJV27" s="247"/>
      <c r="CJW27" s="247"/>
      <c r="CJX27" s="247"/>
      <c r="CJY27" s="247"/>
      <c r="CJZ27" s="247"/>
      <c r="CKA27" s="247"/>
      <c r="CKB27" s="247"/>
      <c r="CKC27" s="247"/>
      <c r="CKD27" s="247"/>
      <c r="CKE27" s="247"/>
      <c r="CKF27" s="247"/>
      <c r="CKG27" s="247"/>
      <c r="CKH27" s="247"/>
      <c r="CKI27" s="247"/>
      <c r="CKJ27" s="247"/>
      <c r="CKK27" s="247"/>
      <c r="CKL27" s="247"/>
      <c r="CKM27" s="247"/>
      <c r="CKN27" s="247"/>
      <c r="CKO27" s="247"/>
      <c r="CKP27" s="247"/>
      <c r="CKQ27" s="247"/>
      <c r="CKR27" s="247"/>
      <c r="CKS27" s="247"/>
      <c r="CKT27" s="247"/>
      <c r="CKU27" s="247"/>
      <c r="CKV27" s="247"/>
      <c r="CKW27" s="247"/>
      <c r="CKX27" s="247"/>
      <c r="CKY27" s="247"/>
      <c r="CKZ27" s="247"/>
      <c r="CLA27" s="247"/>
      <c r="CLB27" s="247"/>
      <c r="CLC27" s="247"/>
      <c r="CLD27" s="247"/>
      <c r="CLE27" s="247"/>
      <c r="CLF27" s="247"/>
      <c r="CLG27" s="247"/>
      <c r="CLH27" s="247"/>
      <c r="CLI27" s="247"/>
      <c r="CLJ27" s="247"/>
      <c r="CLK27" s="247"/>
      <c r="CLL27" s="247"/>
      <c r="CLM27" s="247"/>
      <c r="CLN27" s="247"/>
      <c r="CLO27" s="247"/>
      <c r="CLP27" s="247"/>
      <c r="CLQ27" s="247"/>
      <c r="CLR27" s="247"/>
      <c r="CLS27" s="247"/>
      <c r="CLT27" s="247"/>
      <c r="CLU27" s="247"/>
      <c r="CLV27" s="247"/>
      <c r="CLW27" s="247"/>
      <c r="CLX27" s="247"/>
      <c r="CLY27" s="247"/>
      <c r="CLZ27" s="247"/>
      <c r="CMA27" s="247"/>
      <c r="CMB27" s="247"/>
      <c r="CMC27" s="247"/>
      <c r="CMD27" s="247"/>
      <c r="CME27" s="247"/>
      <c r="CMF27" s="247"/>
      <c r="CMG27" s="247"/>
      <c r="CMH27" s="247"/>
      <c r="CMI27" s="247"/>
      <c r="CMJ27" s="247"/>
      <c r="CMK27" s="247"/>
      <c r="CML27" s="247"/>
      <c r="CMM27" s="247"/>
      <c r="CMN27" s="247"/>
      <c r="CMO27" s="247"/>
      <c r="CMP27" s="247"/>
      <c r="CMQ27" s="247"/>
      <c r="CMR27" s="247"/>
      <c r="CMS27" s="247"/>
      <c r="CMT27" s="247"/>
      <c r="CMU27" s="247"/>
      <c r="CMV27" s="247"/>
      <c r="CMW27" s="247"/>
      <c r="CMX27" s="247"/>
      <c r="CMY27" s="247"/>
      <c r="CMZ27" s="247"/>
      <c r="CNA27" s="247"/>
      <c r="CNB27" s="247"/>
      <c r="CNC27" s="247"/>
      <c r="CND27" s="247"/>
      <c r="CNE27" s="247"/>
      <c r="CNF27" s="247"/>
      <c r="CNG27" s="247"/>
      <c r="CNH27" s="247"/>
      <c r="CNI27" s="247"/>
      <c r="CNJ27" s="247"/>
      <c r="CNK27" s="247"/>
      <c r="CNL27" s="247"/>
      <c r="CNM27" s="247"/>
      <c r="CNN27" s="247"/>
      <c r="CNO27" s="247"/>
      <c r="CNP27" s="247"/>
      <c r="CNQ27" s="247"/>
      <c r="CNR27" s="247"/>
      <c r="CNS27" s="247"/>
      <c r="CNT27" s="247"/>
      <c r="CNU27" s="247"/>
      <c r="CNV27" s="247"/>
      <c r="CNW27" s="247"/>
      <c r="CNX27" s="247"/>
      <c r="CNY27" s="247"/>
      <c r="CNZ27" s="247"/>
      <c r="COA27" s="247"/>
      <c r="COB27" s="247"/>
      <c r="COC27" s="247"/>
      <c r="COD27" s="247"/>
      <c r="COE27" s="247"/>
      <c r="COF27" s="247"/>
      <c r="COG27" s="247"/>
      <c r="COH27" s="247"/>
      <c r="COI27" s="247"/>
      <c r="COJ27" s="247"/>
      <c r="COK27" s="247"/>
      <c r="COL27" s="247"/>
      <c r="COM27" s="247"/>
      <c r="CON27" s="247"/>
      <c r="COO27" s="247"/>
      <c r="COP27" s="247"/>
      <c r="COQ27" s="247"/>
      <c r="COR27" s="247"/>
      <c r="COS27" s="247"/>
      <c r="COT27" s="247"/>
      <c r="COU27" s="247"/>
      <c r="COV27" s="247"/>
      <c r="COW27" s="247"/>
      <c r="COX27" s="247"/>
      <c r="COY27" s="247"/>
      <c r="COZ27" s="247"/>
      <c r="CPA27" s="247"/>
      <c r="CPB27" s="247"/>
      <c r="CPC27" s="247"/>
      <c r="CPD27" s="247"/>
      <c r="CPE27" s="247"/>
      <c r="CPF27" s="247"/>
      <c r="CPG27" s="247"/>
      <c r="CPH27" s="247"/>
      <c r="CPI27" s="247"/>
      <c r="CPJ27" s="247"/>
      <c r="CPK27" s="247"/>
      <c r="CPL27" s="247"/>
      <c r="CPM27" s="247"/>
      <c r="CPN27" s="247"/>
      <c r="CPO27" s="247"/>
      <c r="CPP27" s="247"/>
      <c r="CPQ27" s="247"/>
      <c r="CPR27" s="247"/>
      <c r="CPS27" s="247"/>
      <c r="CPT27" s="247"/>
      <c r="CPU27" s="247"/>
      <c r="CPV27" s="247"/>
      <c r="CPW27" s="247"/>
      <c r="CPX27" s="247"/>
      <c r="CPY27" s="247"/>
      <c r="CPZ27" s="247"/>
      <c r="CQA27" s="247"/>
      <c r="CQB27" s="247"/>
      <c r="CQC27" s="247"/>
      <c r="CQD27" s="247"/>
      <c r="CQE27" s="247"/>
      <c r="CQF27" s="247"/>
      <c r="CQG27" s="247"/>
      <c r="CQH27" s="247"/>
      <c r="CQI27" s="247"/>
      <c r="CQJ27" s="247"/>
      <c r="CQK27" s="247"/>
      <c r="CQL27" s="247"/>
      <c r="CQM27" s="247"/>
      <c r="CQN27" s="247"/>
      <c r="CQO27" s="247"/>
      <c r="CQP27" s="247"/>
      <c r="CQQ27" s="247"/>
      <c r="CQR27" s="247"/>
      <c r="CQS27" s="247"/>
      <c r="CQT27" s="247"/>
      <c r="CQU27" s="247"/>
      <c r="CQV27" s="247"/>
      <c r="CQW27" s="247"/>
      <c r="CQX27" s="247"/>
      <c r="CQY27" s="247"/>
      <c r="CQZ27" s="247"/>
      <c r="CRA27" s="247"/>
      <c r="CRB27" s="247"/>
      <c r="CRC27" s="247"/>
      <c r="CRD27" s="247"/>
      <c r="CRE27" s="247"/>
      <c r="CRF27" s="247"/>
      <c r="CRG27" s="247"/>
      <c r="CRH27" s="247"/>
      <c r="CRI27" s="247"/>
      <c r="CRJ27" s="247"/>
      <c r="CRK27" s="247"/>
      <c r="CRL27" s="247"/>
      <c r="CRM27" s="247"/>
      <c r="CRN27" s="247"/>
      <c r="CRO27" s="247"/>
      <c r="CRP27" s="247"/>
      <c r="CRQ27" s="247"/>
      <c r="CRR27" s="247"/>
      <c r="CRS27" s="247"/>
      <c r="CRT27" s="247"/>
      <c r="CRU27" s="247"/>
      <c r="CRV27" s="247"/>
      <c r="CRW27" s="247"/>
      <c r="CRX27" s="247"/>
      <c r="CRY27" s="247"/>
      <c r="CRZ27" s="247"/>
      <c r="CSA27" s="247"/>
      <c r="CSB27" s="247"/>
      <c r="CSC27" s="247"/>
      <c r="CSD27" s="247"/>
      <c r="CSE27" s="247"/>
      <c r="CSF27" s="247"/>
      <c r="CSG27" s="247"/>
      <c r="CSH27" s="247"/>
      <c r="CSI27" s="247"/>
      <c r="CSJ27" s="247"/>
      <c r="CSK27" s="247"/>
      <c r="CSL27" s="247"/>
      <c r="CSM27" s="247"/>
      <c r="CSN27" s="247"/>
      <c r="CSO27" s="247"/>
      <c r="CSP27" s="247"/>
      <c r="CSQ27" s="247"/>
      <c r="CSR27" s="247"/>
      <c r="CSS27" s="247"/>
      <c r="CST27" s="247"/>
      <c r="CSU27" s="247"/>
      <c r="CSV27" s="247"/>
      <c r="CSW27" s="247"/>
      <c r="CSX27" s="247"/>
      <c r="CSY27" s="247"/>
      <c r="CSZ27" s="247"/>
      <c r="CTA27" s="247"/>
      <c r="CTB27" s="247"/>
      <c r="CTC27" s="247"/>
      <c r="CTD27" s="247"/>
      <c r="CTE27" s="247"/>
      <c r="CTF27" s="247"/>
      <c r="CTG27" s="247"/>
      <c r="CTH27" s="247"/>
      <c r="CTI27" s="247"/>
      <c r="CTJ27" s="247"/>
      <c r="CTK27" s="247"/>
      <c r="CTL27" s="247"/>
      <c r="CTM27" s="247"/>
      <c r="CTN27" s="247"/>
      <c r="CTO27" s="247"/>
      <c r="CTP27" s="247"/>
      <c r="CTQ27" s="247"/>
      <c r="CTR27" s="247"/>
      <c r="CTS27" s="247"/>
      <c r="CTT27" s="247"/>
      <c r="CTU27" s="247"/>
      <c r="CTV27" s="247"/>
      <c r="CTW27" s="247"/>
      <c r="CTX27" s="247"/>
      <c r="CTY27" s="247"/>
      <c r="CTZ27" s="247"/>
      <c r="CUA27" s="247"/>
      <c r="CUB27" s="247"/>
      <c r="CUC27" s="247"/>
      <c r="CUD27" s="247"/>
      <c r="CUE27" s="247"/>
      <c r="CUF27" s="247"/>
      <c r="CUG27" s="247"/>
      <c r="CUH27" s="247"/>
      <c r="CUI27" s="247"/>
      <c r="CUJ27" s="247"/>
      <c r="CUK27" s="247"/>
      <c r="CUL27" s="247"/>
      <c r="CUM27" s="247"/>
      <c r="CUN27" s="247"/>
      <c r="CUO27" s="247"/>
      <c r="CUP27" s="247"/>
      <c r="CUQ27" s="247"/>
      <c r="CUR27" s="247"/>
      <c r="CUS27" s="247"/>
      <c r="CUT27" s="247"/>
      <c r="CUU27" s="247"/>
      <c r="CUV27" s="247"/>
      <c r="CUW27" s="247"/>
      <c r="CUX27" s="247"/>
      <c r="CUY27" s="247"/>
      <c r="CUZ27" s="247"/>
      <c r="CVA27" s="247"/>
      <c r="CVB27" s="247"/>
      <c r="CVC27" s="247"/>
      <c r="CVD27" s="247"/>
      <c r="CVE27" s="247"/>
      <c r="CVF27" s="247"/>
      <c r="CVG27" s="247"/>
      <c r="CVH27" s="247"/>
      <c r="CVI27" s="247"/>
      <c r="CVJ27" s="247"/>
      <c r="CVK27" s="247"/>
      <c r="CVL27" s="247"/>
      <c r="CVM27" s="247"/>
      <c r="CVN27" s="247"/>
      <c r="CVO27" s="247"/>
      <c r="CVP27" s="247"/>
      <c r="CVQ27" s="247"/>
      <c r="CVR27" s="247"/>
      <c r="CVS27" s="247"/>
      <c r="CVT27" s="247"/>
      <c r="CVU27" s="247"/>
      <c r="CVV27" s="247"/>
      <c r="CVW27" s="247"/>
      <c r="CVX27" s="247"/>
      <c r="CVY27" s="247"/>
      <c r="CVZ27" s="247"/>
      <c r="CWA27" s="247"/>
      <c r="CWB27" s="247"/>
      <c r="CWC27" s="247"/>
      <c r="CWD27" s="247"/>
      <c r="CWE27" s="247"/>
      <c r="CWF27" s="247"/>
      <c r="CWG27" s="247"/>
      <c r="CWH27" s="247"/>
      <c r="CWI27" s="247"/>
      <c r="CWJ27" s="247"/>
      <c r="CWK27" s="247"/>
      <c r="CWL27" s="247"/>
      <c r="CWM27" s="247"/>
      <c r="CWN27" s="247"/>
      <c r="CWO27" s="247"/>
      <c r="CWP27" s="247"/>
      <c r="CWQ27" s="247"/>
      <c r="CWR27" s="247"/>
      <c r="CWS27" s="247"/>
      <c r="CWT27" s="247"/>
      <c r="CWU27" s="247"/>
      <c r="CWV27" s="247"/>
      <c r="CWW27" s="247"/>
      <c r="CWX27" s="247"/>
      <c r="CWY27" s="247"/>
      <c r="CWZ27" s="247"/>
      <c r="CXA27" s="247"/>
      <c r="CXB27" s="247"/>
      <c r="CXC27" s="247"/>
      <c r="CXD27" s="247"/>
      <c r="CXE27" s="247"/>
      <c r="CXF27" s="247"/>
      <c r="CXG27" s="247"/>
      <c r="CXH27" s="247"/>
      <c r="CXI27" s="247"/>
      <c r="CXJ27" s="247"/>
      <c r="CXK27" s="247"/>
      <c r="CXL27" s="247"/>
      <c r="CXM27" s="247"/>
      <c r="CXN27" s="247"/>
      <c r="CXO27" s="247"/>
      <c r="CXP27" s="247"/>
      <c r="CXQ27" s="247"/>
      <c r="CXR27" s="247"/>
      <c r="CXS27" s="247"/>
      <c r="CXT27" s="247"/>
      <c r="CXU27" s="247"/>
      <c r="CXV27" s="247"/>
      <c r="CXW27" s="247"/>
      <c r="CXX27" s="247"/>
      <c r="CXY27" s="247"/>
      <c r="CXZ27" s="247"/>
      <c r="CYA27" s="247"/>
      <c r="CYB27" s="247"/>
      <c r="CYC27" s="247"/>
      <c r="CYD27" s="247"/>
      <c r="CYE27" s="247"/>
      <c r="CYF27" s="247"/>
      <c r="CYG27" s="247"/>
      <c r="CYH27" s="247"/>
      <c r="CYI27" s="247"/>
      <c r="CYJ27" s="247"/>
      <c r="CYK27" s="247"/>
      <c r="CYL27" s="247"/>
      <c r="CYM27" s="247"/>
      <c r="CYN27" s="247"/>
      <c r="CYO27" s="247"/>
      <c r="CYP27" s="247"/>
      <c r="CYQ27" s="247"/>
      <c r="CYR27" s="247"/>
      <c r="CYS27" s="247"/>
      <c r="CYT27" s="247"/>
      <c r="CYU27" s="247"/>
      <c r="CYV27" s="247"/>
      <c r="CYW27" s="247"/>
      <c r="CYX27" s="247"/>
      <c r="CYY27" s="247"/>
      <c r="CYZ27" s="247"/>
      <c r="CZA27" s="247"/>
      <c r="CZB27" s="247"/>
      <c r="CZC27" s="247"/>
      <c r="CZD27" s="247"/>
      <c r="CZE27" s="247"/>
      <c r="CZF27" s="247"/>
      <c r="CZG27" s="247"/>
      <c r="CZH27" s="247"/>
      <c r="CZI27" s="247"/>
      <c r="CZJ27" s="247"/>
      <c r="CZK27" s="247"/>
      <c r="CZL27" s="247"/>
      <c r="CZM27" s="247"/>
      <c r="CZN27" s="247"/>
      <c r="CZO27" s="247"/>
      <c r="CZP27" s="247"/>
      <c r="CZQ27" s="247"/>
      <c r="CZR27" s="247"/>
      <c r="CZS27" s="247"/>
      <c r="CZT27" s="247"/>
      <c r="CZU27" s="247"/>
      <c r="CZV27" s="247"/>
      <c r="CZW27" s="247"/>
      <c r="CZX27" s="247"/>
      <c r="CZY27" s="247"/>
      <c r="CZZ27" s="247"/>
      <c r="DAA27" s="247"/>
      <c r="DAB27" s="247"/>
      <c r="DAC27" s="247"/>
      <c r="DAD27" s="247"/>
      <c r="DAE27" s="247"/>
      <c r="DAF27" s="247"/>
      <c r="DAG27" s="247"/>
      <c r="DAH27" s="247"/>
      <c r="DAI27" s="247"/>
      <c r="DAJ27" s="247"/>
      <c r="DAK27" s="247"/>
      <c r="DAL27" s="247"/>
      <c r="DAM27" s="247"/>
      <c r="DAN27" s="247"/>
      <c r="DAO27" s="247"/>
      <c r="DAP27" s="247"/>
      <c r="DAQ27" s="247"/>
      <c r="DAR27" s="247"/>
      <c r="DAS27" s="247"/>
      <c r="DAT27" s="247"/>
      <c r="DAU27" s="247"/>
      <c r="DAV27" s="247"/>
      <c r="DAW27" s="247"/>
      <c r="DAX27" s="247"/>
      <c r="DAY27" s="247"/>
      <c r="DAZ27" s="247"/>
      <c r="DBA27" s="247"/>
      <c r="DBB27" s="247"/>
      <c r="DBC27" s="247"/>
      <c r="DBD27" s="247"/>
      <c r="DBE27" s="247"/>
      <c r="DBF27" s="247"/>
      <c r="DBG27" s="247"/>
      <c r="DBH27" s="247"/>
      <c r="DBI27" s="247"/>
      <c r="DBJ27" s="247"/>
      <c r="DBK27" s="247"/>
      <c r="DBL27" s="247"/>
      <c r="DBM27" s="247"/>
      <c r="DBN27" s="247"/>
      <c r="DBO27" s="247"/>
      <c r="DBP27" s="247"/>
      <c r="DBQ27" s="247"/>
      <c r="DBR27" s="247"/>
      <c r="DBS27" s="247"/>
      <c r="DBT27" s="247"/>
      <c r="DBU27" s="247"/>
      <c r="DBV27" s="247"/>
      <c r="DBW27" s="247"/>
      <c r="DBX27" s="247"/>
      <c r="DBY27" s="247"/>
      <c r="DBZ27" s="247"/>
      <c r="DCA27" s="247"/>
      <c r="DCB27" s="247"/>
      <c r="DCC27" s="247"/>
      <c r="DCD27" s="247"/>
      <c r="DCE27" s="247"/>
      <c r="DCF27" s="247"/>
      <c r="DCG27" s="247"/>
      <c r="DCH27" s="247"/>
      <c r="DCI27" s="247"/>
      <c r="DCJ27" s="247"/>
      <c r="DCK27" s="247"/>
      <c r="DCL27" s="247"/>
      <c r="DCM27" s="247"/>
      <c r="DCN27" s="247"/>
      <c r="DCO27" s="247"/>
      <c r="DCP27" s="247"/>
      <c r="DCQ27" s="247"/>
      <c r="DCR27" s="247"/>
      <c r="DCS27" s="247"/>
      <c r="DCT27" s="247"/>
      <c r="DCU27" s="247"/>
      <c r="DCV27" s="247"/>
      <c r="DCW27" s="247"/>
      <c r="DCX27" s="247"/>
      <c r="DCY27" s="247"/>
      <c r="DCZ27" s="247"/>
      <c r="DDA27" s="247"/>
      <c r="DDB27" s="247"/>
      <c r="DDC27" s="247"/>
      <c r="DDD27" s="247"/>
      <c r="DDE27" s="247"/>
      <c r="DDF27" s="247"/>
      <c r="DDG27" s="247"/>
      <c r="DDH27" s="247"/>
      <c r="DDI27" s="247"/>
      <c r="DDJ27" s="247"/>
      <c r="DDK27" s="247"/>
      <c r="DDL27" s="247"/>
      <c r="DDM27" s="247"/>
      <c r="DDN27" s="247"/>
      <c r="DDO27" s="247"/>
      <c r="DDP27" s="247"/>
      <c r="DDQ27" s="247"/>
      <c r="DDR27" s="247"/>
      <c r="DDS27" s="247"/>
      <c r="DDT27" s="247"/>
      <c r="DDU27" s="247"/>
      <c r="DDV27" s="247"/>
      <c r="DDW27" s="247"/>
      <c r="DDX27" s="247"/>
      <c r="DDY27" s="247"/>
      <c r="DDZ27" s="247"/>
      <c r="DEA27" s="247"/>
      <c r="DEB27" s="247"/>
      <c r="DEC27" s="247"/>
      <c r="DED27" s="247"/>
      <c r="DEE27" s="247"/>
      <c r="DEF27" s="247"/>
      <c r="DEG27" s="247"/>
      <c r="DEH27" s="247"/>
      <c r="DEI27" s="247"/>
      <c r="DEJ27" s="247"/>
      <c r="DEK27" s="247"/>
      <c r="DEL27" s="247"/>
      <c r="DEM27" s="247"/>
      <c r="DEN27" s="247"/>
      <c r="DEO27" s="247"/>
      <c r="DEP27" s="247"/>
      <c r="DEQ27" s="247"/>
      <c r="DER27" s="247"/>
      <c r="DES27" s="247"/>
      <c r="DET27" s="247"/>
      <c r="DEU27" s="247"/>
      <c r="DEV27" s="247"/>
      <c r="DEW27" s="247"/>
      <c r="DEX27" s="247"/>
      <c r="DEY27" s="247"/>
      <c r="DEZ27" s="247"/>
      <c r="DFA27" s="247"/>
      <c r="DFB27" s="247"/>
      <c r="DFC27" s="247"/>
      <c r="DFD27" s="247"/>
      <c r="DFE27" s="247"/>
      <c r="DFF27" s="247"/>
      <c r="DFG27" s="247"/>
      <c r="DFH27" s="247"/>
      <c r="DFI27" s="247"/>
      <c r="DFJ27" s="247"/>
      <c r="DFK27" s="247"/>
      <c r="DFL27" s="247"/>
      <c r="DFM27" s="247"/>
      <c r="DFN27" s="247"/>
      <c r="DFO27" s="247"/>
      <c r="DFP27" s="247"/>
      <c r="DFQ27" s="247"/>
      <c r="DFR27" s="247"/>
      <c r="DFS27" s="247"/>
      <c r="DFT27" s="247"/>
      <c r="DFU27" s="247"/>
      <c r="DFV27" s="247"/>
      <c r="DFW27" s="247"/>
      <c r="DFX27" s="247"/>
      <c r="DFY27" s="247"/>
      <c r="DFZ27" s="247"/>
      <c r="DGA27" s="247"/>
      <c r="DGB27" s="247"/>
      <c r="DGC27" s="247"/>
      <c r="DGD27" s="247"/>
      <c r="DGE27" s="247"/>
      <c r="DGF27" s="247"/>
      <c r="DGG27" s="247"/>
      <c r="DGH27" s="247"/>
      <c r="DGI27" s="247"/>
      <c r="DGJ27" s="247"/>
      <c r="DGK27" s="247"/>
      <c r="DGL27" s="247"/>
      <c r="DGM27" s="247"/>
      <c r="DGN27" s="247"/>
      <c r="DGO27" s="247"/>
      <c r="DGP27" s="247"/>
      <c r="DGQ27" s="247"/>
      <c r="DGR27" s="247"/>
      <c r="DGS27" s="247"/>
      <c r="DGT27" s="247"/>
      <c r="DGU27" s="247"/>
      <c r="DGV27" s="247"/>
      <c r="DGW27" s="247"/>
      <c r="DGX27" s="247"/>
      <c r="DGY27" s="247"/>
      <c r="DGZ27" s="247"/>
      <c r="DHA27" s="247"/>
      <c r="DHB27" s="247"/>
      <c r="DHC27" s="247"/>
      <c r="DHD27" s="247"/>
      <c r="DHE27" s="247"/>
      <c r="DHF27" s="247"/>
      <c r="DHG27" s="247"/>
      <c r="DHH27" s="247"/>
      <c r="DHI27" s="247"/>
      <c r="DHJ27" s="247"/>
      <c r="DHK27" s="247"/>
      <c r="DHL27" s="247"/>
      <c r="DHM27" s="247"/>
      <c r="DHN27" s="247"/>
      <c r="DHO27" s="247"/>
      <c r="DHP27" s="247"/>
      <c r="DHQ27" s="247"/>
      <c r="DHR27" s="247"/>
      <c r="DHS27" s="247"/>
      <c r="DHT27" s="247"/>
      <c r="DHU27" s="247"/>
      <c r="DHV27" s="247"/>
      <c r="DHW27" s="247"/>
      <c r="DHX27" s="247"/>
      <c r="DHY27" s="247"/>
      <c r="DHZ27" s="247"/>
      <c r="DIA27" s="247"/>
      <c r="DIB27" s="247"/>
      <c r="DIC27" s="247"/>
      <c r="DID27" s="247"/>
      <c r="DIE27" s="247"/>
      <c r="DIF27" s="247"/>
      <c r="DIG27" s="247"/>
      <c r="DIH27" s="247"/>
      <c r="DII27" s="247"/>
      <c r="DIJ27" s="247"/>
      <c r="DIK27" s="247"/>
      <c r="DIL27" s="247"/>
      <c r="DIM27" s="247"/>
      <c r="DIN27" s="247"/>
      <c r="DIO27" s="247"/>
      <c r="DIP27" s="247"/>
      <c r="DIQ27" s="247"/>
      <c r="DIR27" s="247"/>
      <c r="DIS27" s="247"/>
      <c r="DIT27" s="247"/>
      <c r="DIU27" s="247"/>
      <c r="DIV27" s="247"/>
      <c r="DIW27" s="247"/>
      <c r="DIX27" s="247"/>
      <c r="DIY27" s="247"/>
      <c r="DIZ27" s="247"/>
      <c r="DJA27" s="247"/>
      <c r="DJB27" s="247"/>
      <c r="DJC27" s="247"/>
      <c r="DJD27" s="247"/>
      <c r="DJE27" s="247"/>
      <c r="DJF27" s="247"/>
      <c r="DJG27" s="247"/>
      <c r="DJH27" s="247"/>
      <c r="DJI27" s="247"/>
      <c r="DJJ27" s="247"/>
      <c r="DJK27" s="247"/>
      <c r="DJL27" s="247"/>
      <c r="DJM27" s="247"/>
      <c r="DJN27" s="247"/>
      <c r="DJO27" s="247"/>
      <c r="DJP27" s="247"/>
      <c r="DJQ27" s="247"/>
      <c r="DJR27" s="247"/>
      <c r="DJS27" s="247"/>
      <c r="DJT27" s="247"/>
      <c r="DJU27" s="247"/>
      <c r="DJV27" s="247"/>
      <c r="DJW27" s="247"/>
      <c r="DJX27" s="247"/>
      <c r="DJY27" s="247"/>
      <c r="DJZ27" s="247"/>
      <c r="DKA27" s="247"/>
      <c r="DKB27" s="247"/>
      <c r="DKC27" s="247"/>
      <c r="DKD27" s="247"/>
      <c r="DKE27" s="247"/>
      <c r="DKF27" s="247"/>
      <c r="DKG27" s="247"/>
      <c r="DKH27" s="247"/>
      <c r="DKI27" s="247"/>
      <c r="DKJ27" s="247"/>
      <c r="DKK27" s="247"/>
      <c r="DKL27" s="247"/>
      <c r="DKM27" s="247"/>
      <c r="DKN27" s="247"/>
      <c r="DKO27" s="247"/>
      <c r="DKP27" s="247"/>
      <c r="DKQ27" s="247"/>
      <c r="DKR27" s="247"/>
      <c r="DKS27" s="247"/>
      <c r="DKT27" s="247"/>
      <c r="DKU27" s="247"/>
      <c r="DKV27" s="247"/>
      <c r="DKW27" s="247"/>
      <c r="DKX27" s="247"/>
      <c r="DKY27" s="247"/>
      <c r="DKZ27" s="247"/>
      <c r="DLA27" s="247"/>
      <c r="DLB27" s="247"/>
      <c r="DLC27" s="247"/>
      <c r="DLD27" s="247"/>
      <c r="DLE27" s="247"/>
      <c r="DLF27" s="247"/>
      <c r="DLG27" s="247"/>
      <c r="DLH27" s="247"/>
      <c r="DLI27" s="247"/>
      <c r="DLJ27" s="247"/>
      <c r="DLK27" s="247"/>
      <c r="DLL27" s="247"/>
      <c r="DLM27" s="247"/>
      <c r="DLN27" s="247"/>
      <c r="DLO27" s="247"/>
      <c r="DLP27" s="247"/>
      <c r="DLQ27" s="247"/>
      <c r="DLR27" s="247"/>
      <c r="DLS27" s="247"/>
      <c r="DLT27" s="247"/>
      <c r="DLU27" s="247"/>
      <c r="DLV27" s="247"/>
      <c r="DLW27" s="247"/>
      <c r="DLX27" s="247"/>
      <c r="DLY27" s="247"/>
      <c r="DLZ27" s="247"/>
      <c r="DMA27" s="247"/>
      <c r="DMB27" s="247"/>
      <c r="DMC27" s="247"/>
      <c r="DMD27" s="247"/>
      <c r="DME27" s="247"/>
      <c r="DMF27" s="247"/>
      <c r="DMG27" s="247"/>
      <c r="DMH27" s="247"/>
      <c r="DMI27" s="247"/>
      <c r="DMJ27" s="247"/>
      <c r="DMK27" s="247"/>
      <c r="DML27" s="247"/>
      <c r="DMM27" s="247"/>
      <c r="DMN27" s="247"/>
      <c r="DMO27" s="247"/>
      <c r="DMP27" s="247"/>
      <c r="DMQ27" s="247"/>
      <c r="DMR27" s="247"/>
      <c r="DMS27" s="247"/>
      <c r="DMT27" s="247"/>
      <c r="DMU27" s="247"/>
      <c r="DMV27" s="247"/>
      <c r="DMW27" s="247"/>
      <c r="DMX27" s="247"/>
      <c r="DMY27" s="247"/>
      <c r="DMZ27" s="247"/>
      <c r="DNA27" s="247"/>
      <c r="DNB27" s="247"/>
      <c r="DNC27" s="247"/>
      <c r="DND27" s="247"/>
      <c r="DNE27" s="247"/>
      <c r="DNF27" s="247"/>
      <c r="DNG27" s="247"/>
      <c r="DNH27" s="247"/>
      <c r="DNI27" s="247"/>
      <c r="DNJ27" s="247"/>
      <c r="DNK27" s="247"/>
      <c r="DNL27" s="247"/>
      <c r="DNM27" s="247"/>
      <c r="DNN27" s="247"/>
      <c r="DNO27" s="247"/>
      <c r="DNP27" s="247"/>
      <c r="DNQ27" s="247"/>
      <c r="DNR27" s="247"/>
      <c r="DNS27" s="247"/>
      <c r="DNT27" s="247"/>
      <c r="DNU27" s="247"/>
      <c r="DNV27" s="247"/>
      <c r="DNW27" s="247"/>
      <c r="DNX27" s="247"/>
      <c r="DNY27" s="247"/>
      <c r="DNZ27" s="247"/>
      <c r="DOA27" s="247"/>
      <c r="DOB27" s="247"/>
      <c r="DOC27" s="247"/>
      <c r="DOD27" s="247"/>
      <c r="DOE27" s="247"/>
      <c r="DOF27" s="247"/>
      <c r="DOG27" s="247"/>
      <c r="DOH27" s="247"/>
      <c r="DOI27" s="247"/>
      <c r="DOJ27" s="247"/>
      <c r="DOK27" s="247"/>
      <c r="DOL27" s="247"/>
      <c r="DOM27" s="247"/>
      <c r="DON27" s="247"/>
      <c r="DOO27" s="247"/>
      <c r="DOP27" s="247"/>
      <c r="DOQ27" s="247"/>
      <c r="DOR27" s="247"/>
      <c r="DOS27" s="247"/>
      <c r="DOT27" s="247"/>
      <c r="DOU27" s="247"/>
      <c r="DOV27" s="247"/>
      <c r="DOW27" s="247"/>
      <c r="DOX27" s="247"/>
      <c r="DOY27" s="247"/>
      <c r="DOZ27" s="247"/>
      <c r="DPA27" s="247"/>
      <c r="DPB27" s="247"/>
      <c r="DPC27" s="247"/>
      <c r="DPD27" s="247"/>
      <c r="DPE27" s="247"/>
      <c r="DPF27" s="247"/>
      <c r="DPG27" s="247"/>
      <c r="DPH27" s="247"/>
      <c r="DPI27" s="247"/>
      <c r="DPJ27" s="247"/>
      <c r="DPK27" s="247"/>
      <c r="DPL27" s="247"/>
      <c r="DPM27" s="247"/>
      <c r="DPN27" s="247"/>
      <c r="DPO27" s="247"/>
      <c r="DPP27" s="247"/>
      <c r="DPQ27" s="247"/>
      <c r="DPR27" s="247"/>
      <c r="DPS27" s="247"/>
      <c r="DPT27" s="247"/>
      <c r="DPU27" s="247"/>
      <c r="DPV27" s="247"/>
      <c r="DPW27" s="247"/>
      <c r="DPX27" s="247"/>
      <c r="DPY27" s="247"/>
      <c r="DPZ27" s="247"/>
      <c r="DQA27" s="247"/>
      <c r="DQB27" s="247"/>
      <c r="DQC27" s="247"/>
      <c r="DQD27" s="247"/>
      <c r="DQE27" s="247"/>
      <c r="DQF27" s="247"/>
      <c r="DQG27" s="247"/>
      <c r="DQH27" s="247"/>
      <c r="DQI27" s="247"/>
      <c r="DQJ27" s="247"/>
      <c r="DQK27" s="247"/>
      <c r="DQL27" s="247"/>
      <c r="DQM27" s="247"/>
      <c r="DQN27" s="247"/>
      <c r="DQO27" s="247"/>
      <c r="DQP27" s="247"/>
      <c r="DQQ27" s="247"/>
      <c r="DQR27" s="247"/>
      <c r="DQS27" s="247"/>
      <c r="DQT27" s="247"/>
      <c r="DQU27" s="247"/>
      <c r="DQV27" s="247"/>
      <c r="DQW27" s="247"/>
      <c r="DQX27" s="247"/>
      <c r="DQY27" s="247"/>
      <c r="DQZ27" s="247"/>
      <c r="DRA27" s="247"/>
      <c r="DRB27" s="247"/>
      <c r="DRC27" s="247"/>
      <c r="DRD27" s="247"/>
      <c r="DRE27" s="247"/>
      <c r="DRF27" s="247"/>
      <c r="DRG27" s="247"/>
      <c r="DRH27" s="247"/>
      <c r="DRI27" s="247"/>
      <c r="DRJ27" s="247"/>
      <c r="DRK27" s="247"/>
      <c r="DRL27" s="247"/>
      <c r="DRM27" s="247"/>
      <c r="DRN27" s="247"/>
      <c r="DRO27" s="247"/>
      <c r="DRP27" s="247"/>
      <c r="DRQ27" s="247"/>
      <c r="DRR27" s="247"/>
      <c r="DRS27" s="247"/>
      <c r="DRT27" s="247"/>
      <c r="DRU27" s="247"/>
      <c r="DRV27" s="247"/>
      <c r="DRW27" s="247"/>
      <c r="DRX27" s="247"/>
      <c r="DRY27" s="247"/>
      <c r="DRZ27" s="247"/>
      <c r="DSA27" s="247"/>
      <c r="DSB27" s="247"/>
      <c r="DSC27" s="247"/>
      <c r="DSD27" s="247"/>
      <c r="DSE27" s="247"/>
      <c r="DSF27" s="247"/>
      <c r="DSG27" s="247"/>
      <c r="DSH27" s="247"/>
      <c r="DSI27" s="247"/>
      <c r="DSJ27" s="247"/>
      <c r="DSK27" s="247"/>
      <c r="DSL27" s="247"/>
      <c r="DSM27" s="247"/>
      <c r="DSN27" s="247"/>
      <c r="DSO27" s="247"/>
      <c r="DSP27" s="247"/>
      <c r="DSQ27" s="247"/>
      <c r="DSR27" s="247"/>
      <c r="DSS27" s="247"/>
      <c r="DST27" s="247"/>
      <c r="DSU27" s="247"/>
      <c r="DSV27" s="247"/>
      <c r="DSW27" s="247"/>
      <c r="DSX27" s="247"/>
      <c r="DSY27" s="247"/>
      <c r="DSZ27" s="247"/>
      <c r="DTA27" s="247"/>
      <c r="DTB27" s="247"/>
      <c r="DTC27" s="247"/>
      <c r="DTD27" s="247"/>
      <c r="DTE27" s="247"/>
      <c r="DTF27" s="247"/>
      <c r="DTG27" s="247"/>
      <c r="DTH27" s="247"/>
      <c r="DTI27" s="247"/>
      <c r="DTJ27" s="247"/>
      <c r="DTK27" s="247"/>
      <c r="DTL27" s="247"/>
      <c r="DTM27" s="247"/>
      <c r="DTN27" s="247"/>
      <c r="DTO27" s="247"/>
      <c r="DTP27" s="247"/>
      <c r="DTQ27" s="247"/>
      <c r="DTR27" s="247"/>
      <c r="DTS27" s="247"/>
      <c r="DTT27" s="247"/>
      <c r="DTU27" s="247"/>
      <c r="DTV27" s="247"/>
      <c r="DTW27" s="247"/>
      <c r="DTX27" s="247"/>
      <c r="DTY27" s="247"/>
      <c r="DTZ27" s="247"/>
      <c r="DUA27" s="247"/>
      <c r="DUB27" s="247"/>
      <c r="DUC27" s="247"/>
      <c r="DUD27" s="247"/>
      <c r="DUE27" s="247"/>
      <c r="DUF27" s="247"/>
      <c r="DUG27" s="247"/>
      <c r="DUH27" s="247"/>
      <c r="DUI27" s="247"/>
      <c r="DUJ27" s="247"/>
      <c r="DUK27" s="247"/>
      <c r="DUL27" s="247"/>
      <c r="DUM27" s="247"/>
      <c r="DUN27" s="247"/>
      <c r="DUO27" s="247"/>
      <c r="DUP27" s="247"/>
      <c r="DUQ27" s="247"/>
      <c r="DUR27" s="247"/>
      <c r="DUS27" s="247"/>
      <c r="DUT27" s="247"/>
      <c r="DUU27" s="247"/>
      <c r="DUV27" s="247"/>
      <c r="DUW27" s="247"/>
      <c r="DUX27" s="247"/>
      <c r="DUY27" s="247"/>
      <c r="DUZ27" s="247"/>
      <c r="DVA27" s="247"/>
      <c r="DVB27" s="247"/>
      <c r="DVC27" s="247"/>
      <c r="DVD27" s="247"/>
      <c r="DVE27" s="247"/>
      <c r="DVF27" s="247"/>
      <c r="DVG27" s="247"/>
      <c r="DVH27" s="247"/>
      <c r="DVI27" s="247"/>
      <c r="DVJ27" s="247"/>
      <c r="DVK27" s="247"/>
      <c r="DVL27" s="247"/>
      <c r="DVM27" s="247"/>
      <c r="DVN27" s="247"/>
      <c r="DVO27" s="247"/>
      <c r="DVP27" s="247"/>
      <c r="DVQ27" s="247"/>
      <c r="DVR27" s="247"/>
      <c r="DVS27" s="247"/>
      <c r="DVT27" s="247"/>
      <c r="DVU27" s="247"/>
      <c r="DVV27" s="247"/>
      <c r="DVW27" s="247"/>
      <c r="DVX27" s="247"/>
      <c r="DVY27" s="247"/>
      <c r="DVZ27" s="247"/>
      <c r="DWA27" s="247"/>
      <c r="DWB27" s="247"/>
      <c r="DWC27" s="247"/>
      <c r="DWD27" s="247"/>
      <c r="DWE27" s="247"/>
      <c r="DWF27" s="247"/>
      <c r="DWG27" s="247"/>
      <c r="DWH27" s="247"/>
      <c r="DWI27" s="247"/>
      <c r="DWJ27" s="247"/>
      <c r="DWK27" s="247"/>
      <c r="DWL27" s="247"/>
      <c r="DWM27" s="247"/>
      <c r="DWN27" s="247"/>
      <c r="DWO27" s="247"/>
      <c r="DWP27" s="247"/>
      <c r="DWQ27" s="247"/>
      <c r="DWR27" s="247"/>
      <c r="DWS27" s="247"/>
      <c r="DWT27" s="247"/>
      <c r="DWU27" s="247"/>
      <c r="DWV27" s="247"/>
      <c r="DWW27" s="247"/>
      <c r="DWX27" s="247"/>
      <c r="DWY27" s="247"/>
      <c r="DWZ27" s="247"/>
      <c r="DXA27" s="247"/>
      <c r="DXB27" s="247"/>
      <c r="DXC27" s="247"/>
      <c r="DXD27" s="247"/>
      <c r="DXE27" s="247"/>
      <c r="DXF27" s="247"/>
      <c r="DXG27" s="247"/>
      <c r="DXH27" s="247"/>
      <c r="DXI27" s="247"/>
      <c r="DXJ27" s="247"/>
      <c r="DXK27" s="247"/>
      <c r="DXL27" s="247"/>
      <c r="DXM27" s="247"/>
      <c r="DXN27" s="247"/>
      <c r="DXO27" s="247"/>
      <c r="DXP27" s="247"/>
      <c r="DXQ27" s="247"/>
      <c r="DXR27" s="247"/>
      <c r="DXS27" s="247"/>
      <c r="DXT27" s="247"/>
      <c r="DXU27" s="247"/>
      <c r="DXV27" s="247"/>
      <c r="DXW27" s="247"/>
      <c r="DXX27" s="247"/>
      <c r="DXY27" s="247"/>
      <c r="DXZ27" s="247"/>
      <c r="DYA27" s="247"/>
      <c r="DYB27" s="247"/>
      <c r="DYC27" s="247"/>
      <c r="DYD27" s="247"/>
      <c r="DYE27" s="247"/>
      <c r="DYF27" s="247"/>
      <c r="DYG27" s="247"/>
      <c r="DYH27" s="247"/>
      <c r="DYI27" s="247"/>
      <c r="DYJ27" s="247"/>
      <c r="DYK27" s="247"/>
      <c r="DYL27" s="247"/>
      <c r="DYM27" s="247"/>
      <c r="DYN27" s="247"/>
      <c r="DYO27" s="247"/>
      <c r="DYP27" s="247"/>
      <c r="DYQ27" s="247"/>
      <c r="DYR27" s="247"/>
      <c r="DYS27" s="247"/>
      <c r="DYT27" s="247"/>
      <c r="DYU27" s="247"/>
      <c r="DYV27" s="247"/>
      <c r="DYW27" s="247"/>
      <c r="DYX27" s="247"/>
      <c r="DYY27" s="247"/>
      <c r="DYZ27" s="247"/>
      <c r="DZA27" s="247"/>
      <c r="DZB27" s="247"/>
      <c r="DZC27" s="247"/>
      <c r="DZD27" s="247"/>
      <c r="DZE27" s="247"/>
      <c r="DZF27" s="247"/>
      <c r="DZG27" s="247"/>
      <c r="DZH27" s="247"/>
      <c r="DZI27" s="247"/>
      <c r="DZJ27" s="247"/>
      <c r="DZK27" s="247"/>
      <c r="DZL27" s="247"/>
      <c r="DZM27" s="247"/>
      <c r="DZN27" s="247"/>
      <c r="DZO27" s="247"/>
      <c r="DZP27" s="247"/>
      <c r="DZQ27" s="247"/>
      <c r="DZR27" s="247"/>
      <c r="DZS27" s="247"/>
      <c r="DZT27" s="247"/>
      <c r="DZU27" s="247"/>
      <c r="DZV27" s="247"/>
      <c r="DZW27" s="247"/>
      <c r="DZX27" s="247"/>
      <c r="DZY27" s="247"/>
      <c r="DZZ27" s="247"/>
      <c r="EAA27" s="247"/>
      <c r="EAB27" s="247"/>
      <c r="EAC27" s="247"/>
      <c r="EAD27" s="247"/>
      <c r="EAE27" s="247"/>
      <c r="EAF27" s="247"/>
      <c r="EAG27" s="247"/>
      <c r="EAH27" s="247"/>
      <c r="EAI27" s="247"/>
      <c r="EAJ27" s="247"/>
      <c r="EAK27" s="247"/>
      <c r="EAL27" s="247"/>
      <c r="EAM27" s="247"/>
      <c r="EAN27" s="247"/>
      <c r="EAO27" s="247"/>
      <c r="EAP27" s="247"/>
      <c r="EAQ27" s="247"/>
      <c r="EAR27" s="247"/>
      <c r="EAS27" s="247"/>
      <c r="EAT27" s="247"/>
      <c r="EAU27" s="247"/>
      <c r="EAV27" s="247"/>
      <c r="EAW27" s="247"/>
      <c r="EAX27" s="247"/>
      <c r="EAY27" s="247"/>
      <c r="EAZ27" s="247"/>
      <c r="EBA27" s="247"/>
      <c r="EBB27" s="247"/>
      <c r="EBC27" s="247"/>
      <c r="EBD27" s="247"/>
      <c r="EBE27" s="247"/>
      <c r="EBF27" s="247"/>
      <c r="EBG27" s="247"/>
      <c r="EBH27" s="247"/>
      <c r="EBI27" s="247"/>
      <c r="EBJ27" s="247"/>
      <c r="EBK27" s="247"/>
      <c r="EBL27" s="247"/>
      <c r="EBM27" s="247"/>
      <c r="EBN27" s="247"/>
      <c r="EBO27" s="247"/>
      <c r="EBP27" s="247"/>
      <c r="EBQ27" s="247"/>
      <c r="EBR27" s="247"/>
      <c r="EBS27" s="247"/>
      <c r="EBT27" s="247"/>
      <c r="EBU27" s="247"/>
      <c r="EBV27" s="247"/>
      <c r="EBW27" s="247"/>
      <c r="EBX27" s="247"/>
      <c r="EBY27" s="247"/>
      <c r="EBZ27" s="247"/>
      <c r="ECA27" s="247"/>
      <c r="ECB27" s="247"/>
      <c r="ECC27" s="247"/>
      <c r="ECD27" s="247"/>
      <c r="ECE27" s="247"/>
      <c r="ECF27" s="247"/>
      <c r="ECG27" s="247"/>
      <c r="ECH27" s="247"/>
      <c r="ECI27" s="247"/>
      <c r="ECJ27" s="247"/>
      <c r="ECK27" s="247"/>
      <c r="ECL27" s="247"/>
      <c r="ECM27" s="247"/>
      <c r="ECN27" s="247"/>
      <c r="ECO27" s="247"/>
      <c r="ECP27" s="247"/>
      <c r="ECQ27" s="247"/>
      <c r="ECR27" s="247"/>
      <c r="ECS27" s="247"/>
      <c r="ECT27" s="247"/>
      <c r="ECU27" s="247"/>
      <c r="ECV27" s="247"/>
      <c r="ECW27" s="247"/>
      <c r="ECX27" s="247"/>
      <c r="ECY27" s="247"/>
      <c r="ECZ27" s="247"/>
      <c r="EDA27" s="247"/>
      <c r="EDB27" s="247"/>
      <c r="EDC27" s="247"/>
      <c r="EDD27" s="247"/>
      <c r="EDE27" s="247"/>
      <c r="EDF27" s="247"/>
      <c r="EDG27" s="247"/>
      <c r="EDH27" s="247"/>
      <c r="EDI27" s="247"/>
      <c r="EDJ27" s="247"/>
      <c r="EDK27" s="247"/>
      <c r="EDL27" s="247"/>
      <c r="EDM27" s="247"/>
      <c r="EDN27" s="247"/>
      <c r="EDO27" s="247"/>
      <c r="EDP27" s="247"/>
      <c r="EDQ27" s="247"/>
      <c r="EDR27" s="247"/>
      <c r="EDS27" s="247"/>
      <c r="EDT27" s="247"/>
      <c r="EDU27" s="247"/>
      <c r="EDV27" s="247"/>
      <c r="EDW27" s="247"/>
      <c r="EDX27" s="247"/>
      <c r="EDY27" s="247"/>
      <c r="EDZ27" s="247"/>
      <c r="EEA27" s="247"/>
      <c r="EEB27" s="247"/>
      <c r="EEC27" s="247"/>
      <c r="EED27" s="247"/>
      <c r="EEE27" s="247"/>
      <c r="EEF27" s="247"/>
      <c r="EEG27" s="247"/>
      <c r="EEH27" s="247"/>
      <c r="EEI27" s="247"/>
      <c r="EEJ27" s="247"/>
      <c r="EEK27" s="247"/>
      <c r="EEL27" s="247"/>
      <c r="EEM27" s="247"/>
      <c r="EEN27" s="247"/>
      <c r="EEO27" s="247"/>
      <c r="EEP27" s="247"/>
      <c r="EEQ27" s="247"/>
      <c r="EER27" s="247"/>
      <c r="EES27" s="247"/>
      <c r="EET27" s="247"/>
      <c r="EEU27" s="247"/>
      <c r="EEV27" s="247"/>
      <c r="EEW27" s="247"/>
      <c r="EEX27" s="247"/>
      <c r="EEY27" s="247"/>
      <c r="EEZ27" s="247"/>
      <c r="EFA27" s="247"/>
      <c r="EFB27" s="247"/>
      <c r="EFC27" s="247"/>
      <c r="EFD27" s="247"/>
      <c r="EFE27" s="247"/>
      <c r="EFF27" s="247"/>
      <c r="EFG27" s="247"/>
      <c r="EFH27" s="247"/>
      <c r="EFI27" s="247"/>
      <c r="EFJ27" s="247"/>
      <c r="EFK27" s="247"/>
      <c r="EFL27" s="247"/>
      <c r="EFM27" s="247"/>
      <c r="EFN27" s="247"/>
      <c r="EFO27" s="247"/>
      <c r="EFP27" s="247"/>
      <c r="EFQ27" s="247"/>
      <c r="EFR27" s="247"/>
      <c r="EFS27" s="247"/>
      <c r="EFT27" s="247"/>
      <c r="EFU27" s="247"/>
      <c r="EFV27" s="247"/>
      <c r="EFW27" s="247"/>
      <c r="EFX27" s="247"/>
      <c r="EFY27" s="247"/>
      <c r="EFZ27" s="247"/>
      <c r="EGA27" s="247"/>
      <c r="EGB27" s="247"/>
      <c r="EGC27" s="247"/>
      <c r="EGD27" s="247"/>
      <c r="EGE27" s="247"/>
      <c r="EGF27" s="247"/>
      <c r="EGG27" s="247"/>
      <c r="EGH27" s="247"/>
      <c r="EGI27" s="247"/>
      <c r="EGJ27" s="247"/>
      <c r="EGK27" s="247"/>
      <c r="EGL27" s="247"/>
      <c r="EGM27" s="247"/>
      <c r="EGN27" s="247"/>
      <c r="EGO27" s="247"/>
      <c r="EGP27" s="247"/>
      <c r="EGQ27" s="247"/>
      <c r="EGR27" s="247"/>
      <c r="EGS27" s="247"/>
      <c r="EGT27" s="247"/>
      <c r="EGU27" s="247"/>
      <c r="EGV27" s="247"/>
      <c r="EGW27" s="247"/>
      <c r="EGX27" s="247"/>
      <c r="EGY27" s="247"/>
      <c r="EGZ27" s="247"/>
      <c r="EHA27" s="247"/>
      <c r="EHB27" s="247"/>
      <c r="EHC27" s="247"/>
      <c r="EHD27" s="247"/>
      <c r="EHE27" s="247"/>
      <c r="EHF27" s="247"/>
      <c r="EHG27" s="247"/>
      <c r="EHH27" s="247"/>
      <c r="EHI27" s="247"/>
      <c r="EHJ27" s="247"/>
      <c r="EHK27" s="247"/>
      <c r="EHL27" s="247"/>
      <c r="EHM27" s="247"/>
      <c r="EHN27" s="247"/>
      <c r="EHO27" s="247"/>
      <c r="EHP27" s="247"/>
      <c r="EHQ27" s="247"/>
      <c r="EHR27" s="247"/>
      <c r="EHS27" s="247"/>
      <c r="EHT27" s="247"/>
      <c r="EHU27" s="247"/>
      <c r="EHV27" s="247"/>
      <c r="EHW27" s="247"/>
      <c r="EHX27" s="247"/>
      <c r="EHY27" s="247"/>
      <c r="EHZ27" s="247"/>
      <c r="EIA27" s="247"/>
      <c r="EIB27" s="247"/>
      <c r="EIC27" s="247"/>
      <c r="EID27" s="247"/>
      <c r="EIE27" s="247"/>
      <c r="EIF27" s="247"/>
      <c r="EIG27" s="247"/>
      <c r="EIH27" s="247"/>
      <c r="EII27" s="247"/>
      <c r="EIJ27" s="247"/>
      <c r="EIK27" s="247"/>
      <c r="EIL27" s="247"/>
      <c r="EIM27" s="247"/>
      <c r="EIN27" s="247"/>
      <c r="EIO27" s="247"/>
      <c r="EIP27" s="247"/>
      <c r="EIQ27" s="247"/>
      <c r="EIR27" s="247"/>
      <c r="EIS27" s="247"/>
      <c r="EIT27" s="247"/>
      <c r="EIU27" s="247"/>
      <c r="EIV27" s="247"/>
      <c r="EIW27" s="247"/>
      <c r="EIX27" s="247"/>
      <c r="EIY27" s="247"/>
      <c r="EIZ27" s="247"/>
      <c r="EJA27" s="247"/>
      <c r="EJB27" s="247"/>
      <c r="EJC27" s="247"/>
      <c r="EJD27" s="247"/>
      <c r="EJE27" s="247"/>
      <c r="EJF27" s="247"/>
      <c r="EJG27" s="247"/>
      <c r="EJH27" s="247"/>
      <c r="EJI27" s="247"/>
      <c r="EJJ27" s="247"/>
      <c r="EJK27" s="247"/>
      <c r="EJL27" s="247"/>
      <c r="EJM27" s="247"/>
      <c r="EJN27" s="247"/>
      <c r="EJO27" s="247"/>
      <c r="EJP27" s="247"/>
      <c r="EJQ27" s="247"/>
      <c r="EJR27" s="247"/>
      <c r="EJS27" s="247"/>
      <c r="EJT27" s="247"/>
      <c r="EJU27" s="247"/>
      <c r="EJV27" s="247"/>
      <c r="EJW27" s="247"/>
      <c r="EJX27" s="247"/>
      <c r="EJY27" s="247"/>
      <c r="EJZ27" s="247"/>
      <c r="EKA27" s="247"/>
      <c r="EKB27" s="247"/>
      <c r="EKC27" s="247"/>
      <c r="EKD27" s="247"/>
      <c r="EKE27" s="247"/>
      <c r="EKF27" s="247"/>
      <c r="EKG27" s="247"/>
      <c r="EKH27" s="247"/>
      <c r="EKI27" s="247"/>
      <c r="EKJ27" s="247"/>
      <c r="EKK27" s="247"/>
      <c r="EKL27" s="247"/>
      <c r="EKM27" s="247"/>
      <c r="EKN27" s="247"/>
      <c r="EKO27" s="247"/>
      <c r="EKP27" s="247"/>
      <c r="EKQ27" s="247"/>
      <c r="EKR27" s="247"/>
      <c r="EKS27" s="247"/>
      <c r="EKT27" s="247"/>
      <c r="EKU27" s="247"/>
      <c r="EKV27" s="247"/>
      <c r="EKW27" s="247"/>
      <c r="EKX27" s="247"/>
      <c r="EKY27" s="247"/>
      <c r="EKZ27" s="247"/>
      <c r="ELA27" s="247"/>
      <c r="ELB27" s="247"/>
      <c r="ELC27" s="247"/>
      <c r="ELD27" s="247"/>
      <c r="ELE27" s="247"/>
      <c r="ELF27" s="247"/>
      <c r="ELG27" s="247"/>
      <c r="ELH27" s="247"/>
      <c r="ELI27" s="247"/>
      <c r="ELJ27" s="247"/>
      <c r="ELK27" s="247"/>
      <c r="ELL27" s="247"/>
      <c r="ELM27" s="247"/>
      <c r="ELN27" s="247"/>
      <c r="ELO27" s="247"/>
      <c r="ELP27" s="247"/>
      <c r="ELQ27" s="247"/>
      <c r="ELR27" s="247"/>
      <c r="ELS27" s="247"/>
      <c r="ELT27" s="247"/>
      <c r="ELU27" s="247"/>
      <c r="ELV27" s="247"/>
      <c r="ELW27" s="247"/>
      <c r="ELX27" s="247"/>
      <c r="ELY27" s="247"/>
      <c r="ELZ27" s="247"/>
      <c r="EMA27" s="247"/>
      <c r="EMB27" s="247"/>
      <c r="EMC27" s="247"/>
      <c r="EMD27" s="247"/>
      <c r="EME27" s="247"/>
      <c r="EMF27" s="247"/>
      <c r="EMG27" s="247"/>
      <c r="EMH27" s="247"/>
      <c r="EMI27" s="247"/>
      <c r="EMJ27" s="247"/>
      <c r="EMK27" s="247"/>
      <c r="EML27" s="247"/>
      <c r="EMM27" s="247"/>
      <c r="EMN27" s="247"/>
      <c r="EMO27" s="247"/>
      <c r="EMP27" s="247"/>
      <c r="EMQ27" s="247"/>
      <c r="EMR27" s="247"/>
      <c r="EMS27" s="247"/>
      <c r="EMT27" s="247"/>
      <c r="EMU27" s="247"/>
      <c r="EMV27" s="247"/>
      <c r="EMW27" s="247"/>
      <c r="EMX27" s="247"/>
      <c r="EMY27" s="247"/>
      <c r="EMZ27" s="247"/>
      <c r="ENA27" s="247"/>
      <c r="ENB27" s="247"/>
      <c r="ENC27" s="247"/>
      <c r="END27" s="247"/>
      <c r="ENE27" s="247"/>
      <c r="ENF27" s="247"/>
      <c r="ENG27" s="247"/>
      <c r="ENH27" s="247"/>
      <c r="ENI27" s="247"/>
      <c r="ENJ27" s="247"/>
      <c r="ENK27" s="247"/>
      <c r="ENL27" s="247"/>
      <c r="ENM27" s="247"/>
      <c r="ENN27" s="247"/>
      <c r="ENO27" s="247"/>
      <c r="ENP27" s="247"/>
      <c r="ENQ27" s="247"/>
      <c r="ENR27" s="247"/>
      <c r="ENS27" s="247"/>
      <c r="ENT27" s="247"/>
      <c r="ENU27" s="247"/>
      <c r="ENV27" s="247"/>
      <c r="ENW27" s="247"/>
      <c r="ENX27" s="247"/>
      <c r="ENY27" s="247"/>
      <c r="ENZ27" s="247"/>
      <c r="EOA27" s="247"/>
      <c r="EOB27" s="247"/>
      <c r="EOC27" s="247"/>
      <c r="EOD27" s="247"/>
      <c r="EOE27" s="247"/>
      <c r="EOF27" s="247"/>
      <c r="EOG27" s="247"/>
      <c r="EOH27" s="247"/>
      <c r="EOI27" s="247"/>
      <c r="EOJ27" s="247"/>
      <c r="EOK27" s="247"/>
      <c r="EOL27" s="247"/>
      <c r="EOM27" s="247"/>
      <c r="EON27" s="247"/>
      <c r="EOO27" s="247"/>
      <c r="EOP27" s="247"/>
      <c r="EOQ27" s="247"/>
      <c r="EOR27" s="247"/>
      <c r="EOS27" s="247"/>
      <c r="EOT27" s="247"/>
      <c r="EOU27" s="247"/>
      <c r="EOV27" s="247"/>
      <c r="EOW27" s="247"/>
      <c r="EOX27" s="247"/>
      <c r="EOY27" s="247"/>
      <c r="EOZ27" s="247"/>
      <c r="EPA27" s="247"/>
      <c r="EPB27" s="247"/>
      <c r="EPC27" s="247"/>
      <c r="EPD27" s="247"/>
      <c r="EPE27" s="247"/>
      <c r="EPF27" s="247"/>
      <c r="EPG27" s="247"/>
      <c r="EPH27" s="247"/>
      <c r="EPI27" s="247"/>
      <c r="EPJ27" s="247"/>
      <c r="EPK27" s="247"/>
      <c r="EPL27" s="247"/>
      <c r="EPM27" s="247"/>
      <c r="EPN27" s="247"/>
      <c r="EPO27" s="247"/>
      <c r="EPP27" s="247"/>
      <c r="EPQ27" s="247"/>
      <c r="EPR27" s="247"/>
      <c r="EPS27" s="247"/>
      <c r="EPT27" s="247"/>
      <c r="EPU27" s="247"/>
      <c r="EPV27" s="247"/>
      <c r="EPW27" s="247"/>
      <c r="EPX27" s="247"/>
      <c r="EPY27" s="247"/>
      <c r="EPZ27" s="247"/>
      <c r="EQA27" s="247"/>
      <c r="EQB27" s="247"/>
      <c r="EQC27" s="247"/>
      <c r="EQD27" s="247"/>
      <c r="EQE27" s="247"/>
      <c r="EQF27" s="247"/>
      <c r="EQG27" s="247"/>
      <c r="EQH27" s="247"/>
      <c r="EQI27" s="247"/>
      <c r="EQJ27" s="247"/>
      <c r="EQK27" s="247"/>
      <c r="EQL27" s="247"/>
      <c r="EQM27" s="247"/>
      <c r="EQN27" s="247"/>
      <c r="EQO27" s="247"/>
      <c r="EQP27" s="247"/>
      <c r="EQQ27" s="247"/>
      <c r="EQR27" s="247"/>
      <c r="EQS27" s="247"/>
      <c r="EQT27" s="247"/>
      <c r="EQU27" s="247"/>
      <c r="EQV27" s="247"/>
      <c r="EQW27" s="247"/>
      <c r="EQX27" s="247"/>
      <c r="EQY27" s="247"/>
      <c r="EQZ27" s="247"/>
      <c r="ERA27" s="247"/>
      <c r="ERB27" s="247"/>
      <c r="ERC27" s="247"/>
      <c r="ERD27" s="247"/>
      <c r="ERE27" s="247"/>
      <c r="ERF27" s="247"/>
      <c r="ERG27" s="247"/>
      <c r="ERH27" s="247"/>
      <c r="ERI27" s="247"/>
      <c r="ERJ27" s="247"/>
      <c r="ERK27" s="247"/>
      <c r="ERL27" s="247"/>
      <c r="ERM27" s="247"/>
      <c r="ERN27" s="247"/>
      <c r="ERO27" s="247"/>
      <c r="ERP27" s="247"/>
      <c r="ERQ27" s="247"/>
      <c r="ERR27" s="247"/>
      <c r="ERS27" s="247"/>
      <c r="ERT27" s="247"/>
      <c r="ERU27" s="247"/>
      <c r="ERV27" s="247"/>
      <c r="ERW27" s="247"/>
      <c r="ERX27" s="247"/>
      <c r="ERY27" s="247"/>
      <c r="ERZ27" s="247"/>
      <c r="ESA27" s="247"/>
      <c r="ESB27" s="247"/>
      <c r="ESC27" s="247"/>
      <c r="ESD27" s="247"/>
      <c r="ESE27" s="247"/>
      <c r="ESF27" s="247"/>
      <c r="ESG27" s="247"/>
      <c r="ESH27" s="247"/>
      <c r="ESI27" s="247"/>
      <c r="ESJ27" s="247"/>
      <c r="ESK27" s="247"/>
      <c r="ESL27" s="247"/>
      <c r="ESM27" s="247"/>
      <c r="ESN27" s="247"/>
      <c r="ESO27" s="247"/>
      <c r="ESP27" s="247"/>
      <c r="ESQ27" s="247"/>
      <c r="ESR27" s="247"/>
      <c r="ESS27" s="247"/>
      <c r="EST27" s="247"/>
      <c r="ESU27" s="247"/>
      <c r="ESV27" s="247"/>
      <c r="ESW27" s="247"/>
      <c r="ESX27" s="247"/>
      <c r="ESY27" s="247"/>
      <c r="ESZ27" s="247"/>
      <c r="ETA27" s="247"/>
      <c r="ETB27" s="247"/>
      <c r="ETC27" s="247"/>
      <c r="ETD27" s="247"/>
      <c r="ETE27" s="247"/>
      <c r="ETF27" s="247"/>
      <c r="ETG27" s="247"/>
      <c r="ETH27" s="247"/>
      <c r="ETI27" s="247"/>
      <c r="ETJ27" s="247"/>
      <c r="ETK27" s="247"/>
      <c r="ETL27" s="247"/>
      <c r="ETM27" s="247"/>
      <c r="ETN27" s="247"/>
      <c r="ETO27" s="247"/>
      <c r="ETP27" s="247"/>
      <c r="ETQ27" s="247"/>
      <c r="ETR27" s="247"/>
      <c r="ETS27" s="247"/>
      <c r="ETT27" s="247"/>
      <c r="ETU27" s="247"/>
      <c r="ETV27" s="247"/>
      <c r="ETW27" s="247"/>
      <c r="ETX27" s="247"/>
      <c r="ETY27" s="247"/>
      <c r="ETZ27" s="247"/>
      <c r="EUA27" s="247"/>
      <c r="EUB27" s="247"/>
      <c r="EUC27" s="247"/>
      <c r="EUD27" s="247"/>
      <c r="EUE27" s="247"/>
      <c r="EUF27" s="247"/>
      <c r="EUG27" s="247"/>
      <c r="EUH27" s="247"/>
      <c r="EUI27" s="247"/>
      <c r="EUJ27" s="247"/>
      <c r="EUK27" s="247"/>
      <c r="EUL27" s="247"/>
      <c r="EUM27" s="247"/>
      <c r="EUN27" s="247"/>
      <c r="EUO27" s="247"/>
      <c r="EUP27" s="247"/>
      <c r="EUQ27" s="247"/>
      <c r="EUR27" s="247"/>
      <c r="EUS27" s="247"/>
      <c r="EUT27" s="247"/>
      <c r="EUU27" s="247"/>
      <c r="EUV27" s="247"/>
      <c r="EUW27" s="247"/>
      <c r="EUX27" s="247"/>
      <c r="EUY27" s="247"/>
      <c r="EUZ27" s="247"/>
      <c r="EVA27" s="247"/>
      <c r="EVB27" s="247"/>
      <c r="EVC27" s="247"/>
      <c r="EVD27" s="247"/>
      <c r="EVE27" s="247"/>
      <c r="EVF27" s="247"/>
      <c r="EVG27" s="247"/>
      <c r="EVH27" s="247"/>
      <c r="EVI27" s="247"/>
      <c r="EVJ27" s="247"/>
      <c r="EVK27" s="247"/>
      <c r="EVL27" s="247"/>
      <c r="EVM27" s="247"/>
      <c r="EVN27" s="247"/>
      <c r="EVO27" s="247"/>
      <c r="EVP27" s="247"/>
      <c r="EVQ27" s="247"/>
      <c r="EVR27" s="247"/>
      <c r="EVS27" s="247"/>
      <c r="EVT27" s="247"/>
      <c r="EVU27" s="247"/>
      <c r="EVV27" s="247"/>
      <c r="EVW27" s="247"/>
      <c r="EVX27" s="247"/>
      <c r="EVY27" s="247"/>
      <c r="EVZ27" s="247"/>
      <c r="EWA27" s="247"/>
      <c r="EWB27" s="247"/>
      <c r="EWC27" s="247"/>
      <c r="EWD27" s="247"/>
      <c r="EWE27" s="247"/>
      <c r="EWF27" s="247"/>
      <c r="EWG27" s="247"/>
      <c r="EWH27" s="247"/>
      <c r="EWI27" s="247"/>
      <c r="EWJ27" s="247"/>
      <c r="EWK27" s="247"/>
      <c r="EWL27" s="247"/>
      <c r="EWM27" s="247"/>
      <c r="EWN27" s="247"/>
      <c r="EWO27" s="247"/>
      <c r="EWP27" s="247"/>
      <c r="EWQ27" s="247"/>
      <c r="EWR27" s="247"/>
      <c r="EWS27" s="247"/>
      <c r="EWT27" s="247"/>
      <c r="EWU27" s="247"/>
      <c r="EWV27" s="247"/>
      <c r="EWW27" s="247"/>
      <c r="EWX27" s="247"/>
      <c r="EWY27" s="247"/>
      <c r="EWZ27" s="247"/>
      <c r="EXA27" s="247"/>
      <c r="EXB27" s="247"/>
      <c r="EXC27" s="247"/>
      <c r="EXD27" s="247"/>
      <c r="EXE27" s="247"/>
      <c r="EXF27" s="247"/>
      <c r="EXG27" s="247"/>
      <c r="EXH27" s="247"/>
      <c r="EXI27" s="247"/>
      <c r="EXJ27" s="247"/>
      <c r="EXK27" s="247"/>
      <c r="EXL27" s="247"/>
      <c r="EXM27" s="247"/>
      <c r="EXN27" s="247"/>
      <c r="EXO27" s="247"/>
      <c r="EXP27" s="247"/>
      <c r="EXQ27" s="247"/>
      <c r="EXR27" s="247"/>
      <c r="EXS27" s="247"/>
      <c r="EXT27" s="247"/>
      <c r="EXU27" s="247"/>
      <c r="EXV27" s="247"/>
      <c r="EXW27" s="247"/>
      <c r="EXX27" s="247"/>
      <c r="EXY27" s="247"/>
      <c r="EXZ27" s="247"/>
      <c r="EYA27" s="247"/>
      <c r="EYB27" s="247"/>
      <c r="EYC27" s="247"/>
      <c r="EYD27" s="247"/>
      <c r="EYE27" s="247"/>
      <c r="EYF27" s="247"/>
      <c r="EYG27" s="247"/>
      <c r="EYH27" s="247"/>
      <c r="EYI27" s="247"/>
      <c r="EYJ27" s="247"/>
      <c r="EYK27" s="247"/>
      <c r="EYL27" s="247"/>
      <c r="EYM27" s="247"/>
      <c r="EYN27" s="247"/>
      <c r="EYO27" s="247"/>
      <c r="EYP27" s="247"/>
      <c r="EYQ27" s="247"/>
      <c r="EYR27" s="247"/>
      <c r="EYS27" s="247"/>
      <c r="EYT27" s="247"/>
      <c r="EYU27" s="247"/>
      <c r="EYV27" s="247"/>
      <c r="EYW27" s="247"/>
      <c r="EYX27" s="247"/>
      <c r="EYY27" s="247"/>
      <c r="EYZ27" s="247"/>
      <c r="EZA27" s="247"/>
      <c r="EZB27" s="247"/>
      <c r="EZC27" s="247"/>
      <c r="EZD27" s="247"/>
      <c r="EZE27" s="247"/>
      <c r="EZF27" s="247"/>
      <c r="EZG27" s="247"/>
      <c r="EZH27" s="247"/>
      <c r="EZI27" s="247"/>
      <c r="EZJ27" s="247"/>
      <c r="EZK27" s="247"/>
      <c r="EZL27" s="247"/>
      <c r="EZM27" s="247"/>
      <c r="EZN27" s="247"/>
      <c r="EZO27" s="247"/>
      <c r="EZP27" s="247"/>
      <c r="EZQ27" s="247"/>
      <c r="EZR27" s="247"/>
      <c r="EZS27" s="247"/>
      <c r="EZT27" s="247"/>
      <c r="EZU27" s="247"/>
      <c r="EZV27" s="247"/>
      <c r="EZW27" s="247"/>
      <c r="EZX27" s="247"/>
      <c r="EZY27" s="247"/>
      <c r="EZZ27" s="247"/>
      <c r="FAA27" s="247"/>
      <c r="FAB27" s="247"/>
      <c r="FAC27" s="247"/>
      <c r="FAD27" s="247"/>
      <c r="FAE27" s="247"/>
      <c r="FAF27" s="247"/>
      <c r="FAG27" s="247"/>
      <c r="FAH27" s="247"/>
      <c r="FAI27" s="247"/>
      <c r="FAJ27" s="247"/>
      <c r="FAK27" s="247"/>
      <c r="FAL27" s="247"/>
      <c r="FAM27" s="247"/>
      <c r="FAN27" s="247"/>
      <c r="FAO27" s="247"/>
      <c r="FAP27" s="247"/>
      <c r="FAQ27" s="247"/>
      <c r="FAR27" s="247"/>
      <c r="FAS27" s="247"/>
      <c r="FAT27" s="247"/>
      <c r="FAU27" s="247"/>
      <c r="FAV27" s="247"/>
      <c r="FAW27" s="247"/>
      <c r="FAX27" s="247"/>
      <c r="FAY27" s="247"/>
      <c r="FAZ27" s="247"/>
      <c r="FBA27" s="247"/>
      <c r="FBB27" s="247"/>
      <c r="FBC27" s="247"/>
      <c r="FBD27" s="247"/>
      <c r="FBE27" s="247"/>
      <c r="FBF27" s="247"/>
      <c r="FBG27" s="247"/>
      <c r="FBH27" s="247"/>
      <c r="FBI27" s="247"/>
      <c r="FBJ27" s="247"/>
      <c r="FBK27" s="247"/>
      <c r="FBL27" s="247"/>
      <c r="FBM27" s="247"/>
      <c r="FBN27" s="247"/>
      <c r="FBO27" s="247"/>
      <c r="FBP27" s="247"/>
      <c r="FBQ27" s="247"/>
      <c r="FBR27" s="247"/>
      <c r="FBS27" s="247"/>
      <c r="FBT27" s="247"/>
      <c r="FBU27" s="247"/>
      <c r="FBV27" s="247"/>
      <c r="FBW27" s="247"/>
      <c r="FBX27" s="247"/>
      <c r="FBY27" s="247"/>
      <c r="FBZ27" s="247"/>
      <c r="FCA27" s="247"/>
      <c r="FCB27" s="247"/>
      <c r="FCC27" s="247"/>
      <c r="FCD27" s="247"/>
      <c r="FCE27" s="247"/>
      <c r="FCF27" s="247"/>
      <c r="FCG27" s="247"/>
      <c r="FCH27" s="247"/>
      <c r="FCI27" s="247"/>
      <c r="FCJ27" s="247"/>
      <c r="FCK27" s="247"/>
      <c r="FCL27" s="247"/>
      <c r="FCM27" s="247"/>
      <c r="FCN27" s="247"/>
      <c r="FCO27" s="247"/>
      <c r="FCP27" s="247"/>
      <c r="FCQ27" s="247"/>
      <c r="FCR27" s="247"/>
      <c r="FCS27" s="247"/>
      <c r="FCT27" s="247"/>
      <c r="FCU27" s="247"/>
      <c r="FCV27" s="247"/>
      <c r="FCW27" s="247"/>
      <c r="FCX27" s="247"/>
      <c r="FCY27" s="247"/>
      <c r="FCZ27" s="247"/>
      <c r="FDA27" s="247"/>
      <c r="FDB27" s="247"/>
      <c r="FDC27" s="247"/>
      <c r="FDD27" s="247"/>
      <c r="FDE27" s="247"/>
      <c r="FDF27" s="247"/>
      <c r="FDG27" s="247"/>
      <c r="FDH27" s="247"/>
      <c r="FDI27" s="247"/>
      <c r="FDJ27" s="247"/>
      <c r="FDK27" s="247"/>
      <c r="FDL27" s="247"/>
      <c r="FDM27" s="247"/>
      <c r="FDN27" s="247"/>
      <c r="FDO27" s="247"/>
      <c r="FDP27" s="247"/>
      <c r="FDQ27" s="247"/>
      <c r="FDR27" s="247"/>
      <c r="FDS27" s="247"/>
      <c r="FDT27" s="247"/>
      <c r="FDU27" s="247"/>
      <c r="FDV27" s="247"/>
      <c r="FDW27" s="247"/>
      <c r="FDX27" s="247"/>
      <c r="FDY27" s="247"/>
      <c r="FDZ27" s="247"/>
      <c r="FEA27" s="247"/>
      <c r="FEB27" s="247"/>
      <c r="FEC27" s="247"/>
      <c r="FED27" s="247"/>
      <c r="FEE27" s="247"/>
      <c r="FEF27" s="247"/>
      <c r="FEG27" s="247"/>
      <c r="FEH27" s="247"/>
      <c r="FEI27" s="247"/>
      <c r="FEJ27" s="247"/>
      <c r="FEK27" s="247"/>
      <c r="FEL27" s="247"/>
      <c r="FEM27" s="247"/>
      <c r="FEN27" s="247"/>
      <c r="FEO27" s="247"/>
      <c r="FEP27" s="247"/>
      <c r="FEQ27" s="247"/>
      <c r="FER27" s="247"/>
      <c r="FES27" s="247"/>
      <c r="FET27" s="247"/>
      <c r="FEU27" s="247"/>
      <c r="FEV27" s="247"/>
      <c r="FEW27" s="247"/>
      <c r="FEX27" s="247"/>
      <c r="FEY27" s="247"/>
      <c r="FEZ27" s="247"/>
      <c r="FFA27" s="247"/>
      <c r="FFB27" s="247"/>
      <c r="FFC27" s="247"/>
      <c r="FFD27" s="247"/>
      <c r="FFE27" s="247"/>
      <c r="FFF27" s="247"/>
      <c r="FFG27" s="247"/>
      <c r="FFH27" s="247"/>
      <c r="FFI27" s="247"/>
      <c r="FFJ27" s="247"/>
      <c r="FFK27" s="247"/>
      <c r="FFL27" s="247"/>
      <c r="FFM27" s="247"/>
      <c r="FFN27" s="247"/>
      <c r="FFO27" s="247"/>
      <c r="FFP27" s="247"/>
      <c r="FFQ27" s="247"/>
      <c r="FFR27" s="247"/>
      <c r="FFS27" s="247"/>
      <c r="FFT27" s="247"/>
      <c r="FFU27" s="247"/>
      <c r="FFV27" s="247"/>
      <c r="FFW27" s="247"/>
      <c r="FFX27" s="247"/>
      <c r="FFY27" s="247"/>
      <c r="FFZ27" s="247"/>
      <c r="FGA27" s="247"/>
      <c r="FGB27" s="247"/>
      <c r="FGC27" s="247"/>
      <c r="FGD27" s="247"/>
      <c r="FGE27" s="247"/>
      <c r="FGF27" s="247"/>
      <c r="FGG27" s="247"/>
      <c r="FGH27" s="247"/>
      <c r="FGI27" s="247"/>
      <c r="FGJ27" s="247"/>
      <c r="FGK27" s="247"/>
      <c r="FGL27" s="247"/>
      <c r="FGM27" s="247"/>
      <c r="FGN27" s="247"/>
      <c r="FGO27" s="247"/>
      <c r="FGP27" s="247"/>
      <c r="FGQ27" s="247"/>
      <c r="FGR27" s="247"/>
      <c r="FGS27" s="247"/>
      <c r="FGT27" s="247"/>
      <c r="FGU27" s="247"/>
      <c r="FGV27" s="247"/>
      <c r="FGW27" s="247"/>
      <c r="FGX27" s="247"/>
      <c r="FGY27" s="247"/>
      <c r="FGZ27" s="247"/>
      <c r="FHA27" s="247"/>
      <c r="FHB27" s="247"/>
      <c r="FHC27" s="247"/>
      <c r="FHD27" s="247"/>
      <c r="FHE27" s="247"/>
      <c r="FHF27" s="247"/>
      <c r="FHG27" s="247"/>
      <c r="FHH27" s="247"/>
      <c r="FHI27" s="247"/>
      <c r="FHJ27" s="247"/>
      <c r="FHK27" s="247"/>
      <c r="FHL27" s="247"/>
      <c r="FHM27" s="247"/>
      <c r="FHN27" s="247"/>
      <c r="FHO27" s="247"/>
      <c r="FHP27" s="247"/>
      <c r="FHQ27" s="247"/>
      <c r="FHR27" s="247"/>
      <c r="FHS27" s="247"/>
      <c r="FHT27" s="247"/>
      <c r="FHU27" s="247"/>
      <c r="FHV27" s="247"/>
      <c r="FHW27" s="247"/>
      <c r="FHX27" s="247"/>
      <c r="FHY27" s="247"/>
      <c r="FHZ27" s="247"/>
      <c r="FIA27" s="247"/>
      <c r="FIB27" s="247"/>
      <c r="FIC27" s="247"/>
      <c r="FID27" s="247"/>
      <c r="FIE27" s="247"/>
      <c r="FIF27" s="247"/>
      <c r="FIG27" s="247"/>
      <c r="FIH27" s="247"/>
      <c r="FII27" s="247"/>
      <c r="FIJ27" s="247"/>
      <c r="FIK27" s="247"/>
      <c r="FIL27" s="247"/>
      <c r="FIM27" s="247"/>
      <c r="FIN27" s="247"/>
      <c r="FIO27" s="247"/>
      <c r="FIP27" s="247"/>
      <c r="FIQ27" s="247"/>
      <c r="FIR27" s="247"/>
      <c r="FIS27" s="247"/>
      <c r="FIT27" s="247"/>
      <c r="FIU27" s="247"/>
      <c r="FIV27" s="247"/>
      <c r="FIW27" s="247"/>
      <c r="FIX27" s="247"/>
      <c r="FIY27" s="247"/>
      <c r="FIZ27" s="247"/>
      <c r="FJA27" s="247"/>
      <c r="FJB27" s="247"/>
      <c r="FJC27" s="247"/>
      <c r="FJD27" s="247"/>
      <c r="FJE27" s="247"/>
      <c r="FJF27" s="247"/>
      <c r="FJG27" s="247"/>
      <c r="FJH27" s="247"/>
      <c r="FJI27" s="247"/>
      <c r="FJJ27" s="247"/>
      <c r="FJK27" s="247"/>
      <c r="FJL27" s="247"/>
      <c r="FJM27" s="247"/>
      <c r="FJN27" s="247"/>
      <c r="FJO27" s="247"/>
      <c r="FJP27" s="247"/>
      <c r="FJQ27" s="247"/>
      <c r="FJR27" s="247"/>
      <c r="FJS27" s="247"/>
      <c r="FJT27" s="247"/>
      <c r="FJU27" s="247"/>
      <c r="FJV27" s="247"/>
      <c r="FJW27" s="247"/>
      <c r="FJX27" s="247"/>
      <c r="FJY27" s="247"/>
      <c r="FJZ27" s="247"/>
      <c r="FKA27" s="247"/>
      <c r="FKB27" s="247"/>
      <c r="FKC27" s="247"/>
      <c r="FKD27" s="247"/>
      <c r="FKE27" s="247"/>
      <c r="FKF27" s="247"/>
      <c r="FKG27" s="247"/>
      <c r="FKH27" s="247"/>
      <c r="FKI27" s="247"/>
      <c r="FKJ27" s="247"/>
      <c r="FKK27" s="247"/>
      <c r="FKL27" s="247"/>
      <c r="FKM27" s="247"/>
      <c r="FKN27" s="247"/>
      <c r="FKO27" s="247"/>
      <c r="FKP27" s="247"/>
      <c r="FKQ27" s="247"/>
      <c r="FKR27" s="247"/>
      <c r="FKS27" s="247"/>
      <c r="FKT27" s="247"/>
      <c r="FKU27" s="247"/>
      <c r="FKV27" s="247"/>
      <c r="FKW27" s="247"/>
      <c r="FKX27" s="247"/>
      <c r="FKY27" s="247"/>
      <c r="FKZ27" s="247"/>
      <c r="FLA27" s="247"/>
      <c r="FLB27" s="247"/>
      <c r="FLC27" s="247"/>
      <c r="FLD27" s="247"/>
      <c r="FLE27" s="247"/>
      <c r="FLF27" s="247"/>
      <c r="FLG27" s="247"/>
      <c r="FLH27" s="247"/>
      <c r="FLI27" s="247"/>
      <c r="FLJ27" s="247"/>
      <c r="FLK27" s="247"/>
      <c r="FLL27" s="247"/>
      <c r="FLM27" s="247"/>
      <c r="FLN27" s="247"/>
      <c r="FLO27" s="247"/>
      <c r="FLP27" s="247"/>
      <c r="FLQ27" s="247"/>
      <c r="FLR27" s="247"/>
      <c r="FLS27" s="247"/>
      <c r="FLT27" s="247"/>
      <c r="FLU27" s="247"/>
      <c r="FLV27" s="247"/>
      <c r="FLW27" s="247"/>
      <c r="FLX27" s="247"/>
      <c r="FLY27" s="247"/>
      <c r="FLZ27" s="247"/>
      <c r="FMA27" s="247"/>
      <c r="FMB27" s="247"/>
      <c r="FMC27" s="247"/>
      <c r="FMD27" s="247"/>
      <c r="FME27" s="247"/>
      <c r="FMF27" s="247"/>
      <c r="FMG27" s="247"/>
      <c r="FMH27" s="247"/>
      <c r="FMI27" s="247"/>
      <c r="FMJ27" s="247"/>
      <c r="FMK27" s="247"/>
      <c r="FML27" s="247"/>
      <c r="FMM27" s="247"/>
      <c r="FMN27" s="247"/>
      <c r="FMO27" s="247"/>
      <c r="FMP27" s="247"/>
      <c r="FMQ27" s="247"/>
      <c r="FMR27" s="247"/>
      <c r="FMS27" s="247"/>
      <c r="FMT27" s="247"/>
      <c r="FMU27" s="247"/>
      <c r="FMV27" s="247"/>
      <c r="FMW27" s="247"/>
      <c r="FMX27" s="247"/>
      <c r="FMY27" s="247"/>
      <c r="FMZ27" s="247"/>
      <c r="FNA27" s="247"/>
      <c r="FNB27" s="247"/>
      <c r="FNC27" s="247"/>
      <c r="FND27" s="247"/>
      <c r="FNE27" s="247"/>
      <c r="FNF27" s="247"/>
      <c r="FNG27" s="247"/>
      <c r="FNH27" s="247"/>
      <c r="FNI27" s="247"/>
      <c r="FNJ27" s="247"/>
      <c r="FNK27" s="247"/>
      <c r="FNL27" s="247"/>
      <c r="FNM27" s="247"/>
      <c r="FNN27" s="247"/>
      <c r="FNO27" s="247"/>
      <c r="FNP27" s="247"/>
      <c r="FNQ27" s="247"/>
      <c r="FNR27" s="247"/>
      <c r="FNS27" s="247"/>
      <c r="FNT27" s="247"/>
      <c r="FNU27" s="247"/>
      <c r="FNV27" s="247"/>
      <c r="FNW27" s="247"/>
      <c r="FNX27" s="247"/>
      <c r="FNY27" s="247"/>
      <c r="FNZ27" s="247"/>
      <c r="FOA27" s="247"/>
      <c r="FOB27" s="247"/>
      <c r="FOC27" s="247"/>
      <c r="FOD27" s="247"/>
      <c r="FOE27" s="247"/>
      <c r="FOF27" s="247"/>
      <c r="FOG27" s="247"/>
      <c r="FOH27" s="247"/>
      <c r="FOI27" s="247"/>
      <c r="FOJ27" s="247"/>
      <c r="FOK27" s="247"/>
      <c r="FOL27" s="247"/>
      <c r="FOM27" s="247"/>
      <c r="FON27" s="247"/>
      <c r="FOO27" s="247"/>
      <c r="FOP27" s="247"/>
      <c r="FOQ27" s="247"/>
      <c r="FOR27" s="247"/>
      <c r="FOS27" s="247"/>
      <c r="FOT27" s="247"/>
      <c r="FOU27" s="247"/>
      <c r="FOV27" s="247"/>
      <c r="FOW27" s="247"/>
      <c r="FOX27" s="247"/>
      <c r="FOY27" s="247"/>
      <c r="FOZ27" s="247"/>
      <c r="FPA27" s="247"/>
      <c r="FPB27" s="247"/>
      <c r="FPC27" s="247"/>
      <c r="FPD27" s="247"/>
      <c r="FPE27" s="247"/>
      <c r="FPF27" s="247"/>
      <c r="FPG27" s="247"/>
      <c r="FPH27" s="247"/>
      <c r="FPI27" s="247"/>
      <c r="FPJ27" s="247"/>
      <c r="FPK27" s="247"/>
      <c r="FPL27" s="247"/>
      <c r="FPM27" s="247"/>
      <c r="FPN27" s="247"/>
      <c r="FPO27" s="247"/>
      <c r="FPP27" s="247"/>
      <c r="FPQ27" s="247"/>
      <c r="FPR27" s="247"/>
      <c r="FPS27" s="247"/>
      <c r="FPT27" s="247"/>
      <c r="FPU27" s="247"/>
      <c r="FPV27" s="247"/>
      <c r="FPW27" s="247"/>
      <c r="FPX27" s="247"/>
      <c r="FPY27" s="247"/>
      <c r="FPZ27" s="247"/>
      <c r="FQA27" s="247"/>
      <c r="FQB27" s="247"/>
      <c r="FQC27" s="247"/>
      <c r="FQD27" s="247"/>
      <c r="FQE27" s="247"/>
      <c r="FQF27" s="247"/>
      <c r="FQG27" s="247"/>
      <c r="FQH27" s="247"/>
      <c r="FQI27" s="247"/>
      <c r="FQJ27" s="247"/>
      <c r="FQK27" s="247"/>
      <c r="FQL27" s="247"/>
      <c r="FQM27" s="247"/>
      <c r="FQN27" s="247"/>
      <c r="FQO27" s="247"/>
      <c r="FQP27" s="247"/>
      <c r="FQQ27" s="247"/>
      <c r="FQR27" s="247"/>
      <c r="FQS27" s="247"/>
      <c r="FQT27" s="247"/>
      <c r="FQU27" s="247"/>
      <c r="FQV27" s="247"/>
      <c r="FQW27" s="247"/>
      <c r="FQX27" s="247"/>
      <c r="FQY27" s="247"/>
      <c r="FQZ27" s="247"/>
      <c r="FRA27" s="247"/>
      <c r="FRB27" s="247"/>
      <c r="FRC27" s="247"/>
      <c r="FRD27" s="247"/>
      <c r="FRE27" s="247"/>
      <c r="FRF27" s="247"/>
      <c r="FRG27" s="247"/>
      <c r="FRH27" s="247"/>
      <c r="FRI27" s="247"/>
      <c r="FRJ27" s="247"/>
      <c r="FRK27" s="247"/>
      <c r="FRL27" s="247"/>
      <c r="FRM27" s="247"/>
      <c r="FRN27" s="247"/>
      <c r="FRO27" s="247"/>
      <c r="FRP27" s="247"/>
      <c r="FRQ27" s="247"/>
      <c r="FRR27" s="247"/>
      <c r="FRS27" s="247"/>
      <c r="FRT27" s="247"/>
      <c r="FRU27" s="247"/>
      <c r="FRV27" s="247"/>
      <c r="FRW27" s="247"/>
      <c r="FRX27" s="247"/>
      <c r="FRY27" s="247"/>
      <c r="FRZ27" s="247"/>
      <c r="FSA27" s="247"/>
      <c r="FSB27" s="247"/>
      <c r="FSC27" s="247"/>
      <c r="FSD27" s="247"/>
      <c r="FSE27" s="247"/>
      <c r="FSF27" s="247"/>
      <c r="FSG27" s="247"/>
      <c r="FSH27" s="247"/>
      <c r="FSI27" s="247"/>
      <c r="FSJ27" s="247"/>
      <c r="FSK27" s="247"/>
      <c r="FSL27" s="247"/>
      <c r="FSM27" s="247"/>
      <c r="FSN27" s="247"/>
      <c r="FSO27" s="247"/>
      <c r="FSP27" s="247"/>
      <c r="FSQ27" s="247"/>
      <c r="FSR27" s="247"/>
      <c r="FSS27" s="247"/>
      <c r="FST27" s="247"/>
      <c r="FSU27" s="247"/>
      <c r="FSV27" s="247"/>
      <c r="FSW27" s="247"/>
      <c r="FSX27" s="247"/>
      <c r="FSY27" s="247"/>
      <c r="FSZ27" s="247"/>
      <c r="FTA27" s="247"/>
      <c r="FTB27" s="247"/>
      <c r="FTC27" s="247"/>
      <c r="FTD27" s="247"/>
      <c r="FTE27" s="247"/>
      <c r="FTF27" s="247"/>
      <c r="FTG27" s="247"/>
      <c r="FTH27" s="247"/>
      <c r="FTI27" s="247"/>
      <c r="FTJ27" s="247"/>
      <c r="FTK27" s="247"/>
      <c r="FTL27" s="247"/>
      <c r="FTM27" s="247"/>
      <c r="FTN27" s="247"/>
      <c r="FTO27" s="247"/>
      <c r="FTP27" s="247"/>
      <c r="FTQ27" s="247"/>
      <c r="FTR27" s="247"/>
      <c r="FTS27" s="247"/>
      <c r="FTT27" s="247"/>
      <c r="FTU27" s="247"/>
      <c r="FTV27" s="247"/>
      <c r="FTW27" s="247"/>
      <c r="FTX27" s="247"/>
      <c r="FTY27" s="247"/>
      <c r="FTZ27" s="247"/>
      <c r="FUA27" s="247"/>
      <c r="FUB27" s="247"/>
      <c r="FUC27" s="247"/>
      <c r="FUD27" s="247"/>
      <c r="FUE27" s="247"/>
      <c r="FUF27" s="247"/>
      <c r="FUG27" s="247"/>
      <c r="FUH27" s="247"/>
      <c r="FUI27" s="247"/>
      <c r="FUJ27" s="247"/>
      <c r="FUK27" s="247"/>
      <c r="FUL27" s="247"/>
      <c r="FUM27" s="247"/>
      <c r="FUN27" s="247"/>
      <c r="FUO27" s="247"/>
      <c r="FUP27" s="247"/>
      <c r="FUQ27" s="247"/>
      <c r="FUR27" s="247"/>
      <c r="FUS27" s="247"/>
      <c r="FUT27" s="247"/>
      <c r="FUU27" s="247"/>
      <c r="FUV27" s="247"/>
      <c r="FUW27" s="247"/>
      <c r="FUX27" s="247"/>
      <c r="FUY27" s="247"/>
      <c r="FUZ27" s="247"/>
      <c r="FVA27" s="247"/>
      <c r="FVB27" s="247"/>
      <c r="FVC27" s="247"/>
      <c r="FVD27" s="247"/>
      <c r="FVE27" s="247"/>
      <c r="FVF27" s="247"/>
      <c r="FVG27" s="247"/>
      <c r="FVH27" s="247"/>
      <c r="FVI27" s="247"/>
      <c r="FVJ27" s="247"/>
      <c r="FVK27" s="247"/>
      <c r="FVL27" s="247"/>
      <c r="FVM27" s="247"/>
      <c r="FVN27" s="247"/>
      <c r="FVO27" s="247"/>
      <c r="FVP27" s="247"/>
      <c r="FVQ27" s="247"/>
      <c r="FVR27" s="247"/>
      <c r="FVS27" s="247"/>
      <c r="FVT27" s="247"/>
      <c r="FVU27" s="247"/>
      <c r="FVV27" s="247"/>
      <c r="FVW27" s="247"/>
      <c r="FVX27" s="247"/>
      <c r="FVY27" s="247"/>
      <c r="FVZ27" s="247"/>
      <c r="FWA27" s="247"/>
      <c r="FWB27" s="247"/>
      <c r="FWC27" s="247"/>
      <c r="FWD27" s="247"/>
      <c r="FWE27" s="247"/>
      <c r="FWF27" s="247"/>
      <c r="FWG27" s="247"/>
      <c r="FWH27" s="247"/>
      <c r="FWI27" s="247"/>
      <c r="FWJ27" s="247"/>
      <c r="FWK27" s="247"/>
      <c r="FWL27" s="247"/>
      <c r="FWM27" s="247"/>
      <c r="FWN27" s="247"/>
      <c r="FWO27" s="247"/>
      <c r="FWP27" s="247"/>
      <c r="FWQ27" s="247"/>
      <c r="FWR27" s="247"/>
      <c r="FWS27" s="247"/>
      <c r="FWT27" s="247"/>
      <c r="FWU27" s="247"/>
      <c r="FWV27" s="247"/>
      <c r="FWW27" s="247"/>
      <c r="FWX27" s="247"/>
      <c r="FWY27" s="247"/>
      <c r="FWZ27" s="247"/>
      <c r="FXA27" s="247"/>
      <c r="FXB27" s="247"/>
      <c r="FXC27" s="247"/>
      <c r="FXD27" s="247"/>
      <c r="FXE27" s="247"/>
      <c r="FXF27" s="247"/>
      <c r="FXG27" s="247"/>
      <c r="FXH27" s="247"/>
      <c r="FXI27" s="247"/>
      <c r="FXJ27" s="247"/>
      <c r="FXK27" s="247"/>
      <c r="FXL27" s="247"/>
      <c r="FXM27" s="247"/>
      <c r="FXN27" s="247"/>
      <c r="FXO27" s="247"/>
      <c r="FXP27" s="247"/>
      <c r="FXQ27" s="247"/>
      <c r="FXR27" s="247"/>
      <c r="FXS27" s="247"/>
      <c r="FXT27" s="247"/>
      <c r="FXU27" s="247"/>
      <c r="FXV27" s="247"/>
      <c r="FXW27" s="247"/>
      <c r="FXX27" s="247"/>
      <c r="FXY27" s="247"/>
      <c r="FXZ27" s="247"/>
      <c r="FYA27" s="247"/>
      <c r="FYB27" s="247"/>
      <c r="FYC27" s="247"/>
      <c r="FYD27" s="247"/>
      <c r="FYE27" s="247"/>
      <c r="FYF27" s="247"/>
      <c r="FYG27" s="247"/>
      <c r="FYH27" s="247"/>
      <c r="FYI27" s="247"/>
      <c r="FYJ27" s="247"/>
      <c r="FYK27" s="247"/>
      <c r="FYL27" s="247"/>
      <c r="FYM27" s="247"/>
      <c r="FYN27" s="247"/>
      <c r="FYO27" s="247"/>
      <c r="FYP27" s="247"/>
      <c r="FYQ27" s="247"/>
      <c r="FYR27" s="247"/>
      <c r="FYS27" s="247"/>
      <c r="FYT27" s="247"/>
      <c r="FYU27" s="247"/>
      <c r="FYV27" s="247"/>
      <c r="FYW27" s="247"/>
      <c r="FYX27" s="247"/>
      <c r="FYY27" s="247"/>
      <c r="FYZ27" s="247"/>
      <c r="FZA27" s="247"/>
      <c r="FZB27" s="247"/>
      <c r="FZC27" s="247"/>
      <c r="FZD27" s="247"/>
      <c r="FZE27" s="247"/>
      <c r="FZF27" s="247"/>
      <c r="FZG27" s="247"/>
      <c r="FZH27" s="247"/>
      <c r="FZI27" s="247"/>
      <c r="FZJ27" s="247"/>
      <c r="FZK27" s="247"/>
      <c r="FZL27" s="247"/>
      <c r="FZM27" s="247"/>
      <c r="FZN27" s="247"/>
      <c r="FZO27" s="247"/>
      <c r="FZP27" s="247"/>
      <c r="FZQ27" s="247"/>
      <c r="FZR27" s="247"/>
      <c r="FZS27" s="247"/>
      <c r="FZT27" s="247"/>
      <c r="FZU27" s="247"/>
      <c r="FZV27" s="247"/>
      <c r="FZW27" s="247"/>
      <c r="FZX27" s="247"/>
      <c r="FZY27" s="247"/>
      <c r="FZZ27" s="247"/>
      <c r="GAA27" s="247"/>
      <c r="GAB27" s="247"/>
      <c r="GAC27" s="247"/>
      <c r="GAD27" s="247"/>
      <c r="GAE27" s="247"/>
      <c r="GAF27" s="247"/>
      <c r="GAG27" s="247"/>
      <c r="GAH27" s="247"/>
      <c r="GAI27" s="247"/>
      <c r="GAJ27" s="247"/>
      <c r="GAK27" s="247"/>
      <c r="GAL27" s="247"/>
      <c r="GAM27" s="247"/>
      <c r="GAN27" s="247"/>
      <c r="GAO27" s="247"/>
      <c r="GAP27" s="247"/>
      <c r="GAQ27" s="247"/>
      <c r="GAR27" s="247"/>
      <c r="GAS27" s="247"/>
      <c r="GAT27" s="247"/>
      <c r="GAU27" s="247"/>
      <c r="GAV27" s="247"/>
      <c r="GAW27" s="247"/>
      <c r="GAX27" s="247"/>
      <c r="GAY27" s="247"/>
      <c r="GAZ27" s="247"/>
      <c r="GBA27" s="247"/>
      <c r="GBB27" s="247"/>
      <c r="GBC27" s="247"/>
      <c r="GBD27" s="247"/>
      <c r="GBE27" s="247"/>
      <c r="GBF27" s="247"/>
      <c r="GBG27" s="247"/>
      <c r="GBH27" s="247"/>
      <c r="GBI27" s="247"/>
      <c r="GBJ27" s="247"/>
      <c r="GBK27" s="247"/>
      <c r="GBL27" s="247"/>
      <c r="GBM27" s="247"/>
      <c r="GBN27" s="247"/>
      <c r="GBO27" s="247"/>
      <c r="GBP27" s="247"/>
      <c r="GBQ27" s="247"/>
      <c r="GBR27" s="247"/>
      <c r="GBS27" s="247"/>
      <c r="GBT27" s="247"/>
      <c r="GBU27" s="247"/>
      <c r="GBV27" s="247"/>
      <c r="GBW27" s="247"/>
      <c r="GBX27" s="247"/>
      <c r="GBY27" s="247"/>
      <c r="GBZ27" s="247"/>
      <c r="GCA27" s="247"/>
      <c r="GCB27" s="247"/>
      <c r="GCC27" s="247"/>
      <c r="GCD27" s="247"/>
      <c r="GCE27" s="247"/>
      <c r="GCF27" s="247"/>
      <c r="GCG27" s="247"/>
      <c r="GCH27" s="247"/>
      <c r="GCI27" s="247"/>
      <c r="GCJ27" s="247"/>
      <c r="GCK27" s="247"/>
      <c r="GCL27" s="247"/>
      <c r="GCM27" s="247"/>
      <c r="GCN27" s="247"/>
      <c r="GCO27" s="247"/>
      <c r="GCP27" s="247"/>
      <c r="GCQ27" s="247"/>
      <c r="GCR27" s="247"/>
      <c r="GCS27" s="247"/>
      <c r="GCT27" s="247"/>
      <c r="GCU27" s="247"/>
      <c r="GCV27" s="247"/>
      <c r="GCW27" s="247"/>
      <c r="GCX27" s="247"/>
      <c r="GCY27" s="247"/>
      <c r="GCZ27" s="247"/>
      <c r="GDA27" s="247"/>
      <c r="GDB27" s="247"/>
      <c r="GDC27" s="247"/>
      <c r="GDD27" s="247"/>
      <c r="GDE27" s="247"/>
      <c r="GDF27" s="247"/>
      <c r="GDG27" s="247"/>
      <c r="GDH27" s="247"/>
      <c r="GDI27" s="247"/>
      <c r="GDJ27" s="247"/>
      <c r="GDK27" s="247"/>
      <c r="GDL27" s="247"/>
      <c r="GDM27" s="247"/>
      <c r="GDN27" s="247"/>
      <c r="GDO27" s="247"/>
      <c r="GDP27" s="247"/>
      <c r="GDQ27" s="247"/>
      <c r="GDR27" s="247"/>
      <c r="GDS27" s="247"/>
      <c r="GDT27" s="247"/>
      <c r="GDU27" s="247"/>
      <c r="GDV27" s="247"/>
      <c r="GDW27" s="247"/>
      <c r="GDX27" s="247"/>
      <c r="GDY27" s="247"/>
      <c r="GDZ27" s="247"/>
      <c r="GEA27" s="247"/>
      <c r="GEB27" s="247"/>
      <c r="GEC27" s="247"/>
      <c r="GED27" s="247"/>
      <c r="GEE27" s="247"/>
      <c r="GEF27" s="247"/>
      <c r="GEG27" s="247"/>
      <c r="GEH27" s="247"/>
      <c r="GEI27" s="247"/>
      <c r="GEJ27" s="247"/>
      <c r="GEK27" s="247"/>
      <c r="GEL27" s="247"/>
      <c r="GEM27" s="247"/>
      <c r="GEN27" s="247"/>
      <c r="GEO27" s="247"/>
      <c r="GEP27" s="247"/>
      <c r="GEQ27" s="247"/>
      <c r="GER27" s="247"/>
      <c r="GES27" s="247"/>
      <c r="GET27" s="247"/>
      <c r="GEU27" s="247"/>
      <c r="GEV27" s="247"/>
      <c r="GEW27" s="247"/>
      <c r="GEX27" s="247"/>
      <c r="GEY27" s="247"/>
      <c r="GEZ27" s="247"/>
      <c r="GFA27" s="247"/>
      <c r="GFB27" s="247"/>
      <c r="GFC27" s="247"/>
      <c r="GFD27" s="247"/>
      <c r="GFE27" s="247"/>
      <c r="GFF27" s="247"/>
      <c r="GFG27" s="247"/>
      <c r="GFH27" s="247"/>
      <c r="GFI27" s="247"/>
      <c r="GFJ27" s="247"/>
      <c r="GFK27" s="247"/>
      <c r="GFL27" s="247"/>
      <c r="GFM27" s="247"/>
      <c r="GFN27" s="247"/>
      <c r="GFO27" s="247"/>
      <c r="GFP27" s="247"/>
      <c r="GFQ27" s="247"/>
      <c r="GFR27" s="247"/>
      <c r="GFS27" s="247"/>
      <c r="GFT27" s="247"/>
      <c r="GFU27" s="247"/>
      <c r="GFV27" s="247"/>
      <c r="GFW27" s="247"/>
      <c r="GFX27" s="247"/>
      <c r="GFY27" s="247"/>
      <c r="GFZ27" s="247"/>
      <c r="GGA27" s="247"/>
      <c r="GGB27" s="247"/>
      <c r="GGC27" s="247"/>
      <c r="GGD27" s="247"/>
      <c r="GGE27" s="247"/>
      <c r="GGF27" s="247"/>
      <c r="GGG27" s="247"/>
      <c r="GGH27" s="247"/>
      <c r="GGI27" s="247"/>
      <c r="GGJ27" s="247"/>
      <c r="GGK27" s="247"/>
      <c r="GGL27" s="247"/>
      <c r="GGM27" s="247"/>
      <c r="GGN27" s="247"/>
      <c r="GGO27" s="247"/>
      <c r="GGP27" s="247"/>
      <c r="GGQ27" s="247"/>
      <c r="GGR27" s="247"/>
      <c r="GGS27" s="247"/>
      <c r="GGT27" s="247"/>
      <c r="GGU27" s="247"/>
      <c r="GGV27" s="247"/>
      <c r="GGW27" s="247"/>
      <c r="GGX27" s="247"/>
      <c r="GGY27" s="247"/>
      <c r="GGZ27" s="247"/>
      <c r="GHA27" s="247"/>
      <c r="GHB27" s="247"/>
      <c r="GHC27" s="247"/>
      <c r="GHD27" s="247"/>
      <c r="GHE27" s="247"/>
      <c r="GHF27" s="247"/>
      <c r="GHG27" s="247"/>
      <c r="GHH27" s="247"/>
      <c r="GHI27" s="247"/>
      <c r="GHJ27" s="247"/>
      <c r="GHK27" s="247"/>
      <c r="GHL27" s="247"/>
      <c r="GHM27" s="247"/>
      <c r="GHN27" s="247"/>
      <c r="GHO27" s="247"/>
      <c r="GHP27" s="247"/>
      <c r="GHQ27" s="247"/>
      <c r="GHR27" s="247"/>
      <c r="GHS27" s="247"/>
      <c r="GHT27" s="247"/>
      <c r="GHU27" s="247"/>
      <c r="GHV27" s="247"/>
      <c r="GHW27" s="247"/>
      <c r="GHX27" s="247"/>
      <c r="GHY27" s="247"/>
      <c r="GHZ27" s="247"/>
      <c r="GIA27" s="247"/>
      <c r="GIB27" s="247"/>
      <c r="GIC27" s="247"/>
      <c r="GID27" s="247"/>
      <c r="GIE27" s="247"/>
      <c r="GIF27" s="247"/>
      <c r="GIG27" s="247"/>
      <c r="GIH27" s="247"/>
      <c r="GII27" s="247"/>
      <c r="GIJ27" s="247"/>
      <c r="GIK27" s="247"/>
      <c r="GIL27" s="247"/>
      <c r="GIM27" s="247"/>
      <c r="GIN27" s="247"/>
      <c r="GIO27" s="247"/>
      <c r="GIP27" s="247"/>
      <c r="GIQ27" s="247"/>
      <c r="GIR27" s="247"/>
      <c r="GIS27" s="247"/>
      <c r="GIT27" s="247"/>
      <c r="GIU27" s="247"/>
      <c r="GIV27" s="247"/>
      <c r="GIW27" s="247"/>
      <c r="GIX27" s="247"/>
      <c r="GIY27" s="247"/>
      <c r="GIZ27" s="247"/>
      <c r="GJA27" s="247"/>
      <c r="GJB27" s="247"/>
      <c r="GJC27" s="247"/>
      <c r="GJD27" s="247"/>
      <c r="GJE27" s="247"/>
      <c r="GJF27" s="247"/>
      <c r="GJG27" s="247"/>
      <c r="GJH27" s="247"/>
      <c r="GJI27" s="247"/>
      <c r="GJJ27" s="247"/>
      <c r="GJK27" s="247"/>
      <c r="GJL27" s="247"/>
      <c r="GJM27" s="247"/>
      <c r="GJN27" s="247"/>
      <c r="GJO27" s="247"/>
      <c r="GJP27" s="247"/>
      <c r="GJQ27" s="247"/>
      <c r="GJR27" s="247"/>
      <c r="GJS27" s="247"/>
      <c r="GJT27" s="247"/>
      <c r="GJU27" s="247"/>
      <c r="GJV27" s="247"/>
      <c r="GJW27" s="247"/>
      <c r="GJX27" s="247"/>
      <c r="GJY27" s="247"/>
      <c r="GJZ27" s="247"/>
      <c r="GKA27" s="247"/>
      <c r="GKB27" s="247"/>
      <c r="GKC27" s="247"/>
      <c r="GKD27" s="247"/>
      <c r="GKE27" s="247"/>
      <c r="GKF27" s="247"/>
      <c r="GKG27" s="247"/>
      <c r="GKH27" s="247"/>
      <c r="GKI27" s="247"/>
      <c r="GKJ27" s="247"/>
      <c r="GKK27" s="247"/>
      <c r="GKL27" s="247"/>
      <c r="GKM27" s="247"/>
      <c r="GKN27" s="247"/>
      <c r="GKO27" s="247"/>
      <c r="GKP27" s="247"/>
      <c r="GKQ27" s="247"/>
      <c r="GKR27" s="247"/>
      <c r="GKS27" s="247"/>
      <c r="GKT27" s="247"/>
      <c r="GKU27" s="247"/>
      <c r="GKV27" s="247"/>
      <c r="GKW27" s="247"/>
      <c r="GKX27" s="247"/>
      <c r="GKY27" s="247"/>
      <c r="GKZ27" s="247"/>
      <c r="GLA27" s="247"/>
      <c r="GLB27" s="247"/>
      <c r="GLC27" s="247"/>
      <c r="GLD27" s="247"/>
      <c r="GLE27" s="247"/>
      <c r="GLF27" s="247"/>
      <c r="GLG27" s="247"/>
      <c r="GLH27" s="247"/>
      <c r="GLI27" s="247"/>
      <c r="GLJ27" s="247"/>
      <c r="GLK27" s="247"/>
      <c r="GLL27" s="247"/>
      <c r="GLM27" s="247"/>
      <c r="GLN27" s="247"/>
      <c r="GLO27" s="247"/>
      <c r="GLP27" s="247"/>
      <c r="GLQ27" s="247"/>
      <c r="GLR27" s="247"/>
      <c r="GLS27" s="247"/>
      <c r="GLT27" s="247"/>
      <c r="GLU27" s="247"/>
      <c r="GLV27" s="247"/>
      <c r="GLW27" s="247"/>
      <c r="GLX27" s="247"/>
      <c r="GLY27" s="247"/>
      <c r="GLZ27" s="247"/>
      <c r="GMA27" s="247"/>
      <c r="GMB27" s="247"/>
      <c r="GMC27" s="247"/>
      <c r="GMD27" s="247"/>
      <c r="GME27" s="247"/>
      <c r="GMF27" s="247"/>
      <c r="GMG27" s="247"/>
      <c r="GMH27" s="247"/>
      <c r="GMI27" s="247"/>
      <c r="GMJ27" s="247"/>
      <c r="GMK27" s="247"/>
      <c r="GML27" s="247"/>
      <c r="GMM27" s="247"/>
      <c r="GMN27" s="247"/>
      <c r="GMO27" s="247"/>
      <c r="GMP27" s="247"/>
      <c r="GMQ27" s="247"/>
      <c r="GMR27" s="247"/>
      <c r="GMS27" s="247"/>
      <c r="GMT27" s="247"/>
      <c r="GMU27" s="247"/>
      <c r="GMV27" s="247"/>
      <c r="GMW27" s="247"/>
      <c r="GMX27" s="247"/>
      <c r="GMY27" s="247"/>
      <c r="GMZ27" s="247"/>
      <c r="GNA27" s="247"/>
      <c r="GNB27" s="247"/>
      <c r="GNC27" s="247"/>
      <c r="GND27" s="247"/>
      <c r="GNE27" s="247"/>
      <c r="GNF27" s="247"/>
      <c r="GNG27" s="247"/>
      <c r="GNH27" s="247"/>
      <c r="GNI27" s="247"/>
      <c r="GNJ27" s="247"/>
      <c r="GNK27" s="247"/>
      <c r="GNL27" s="247"/>
      <c r="GNM27" s="247"/>
      <c r="GNN27" s="247"/>
      <c r="GNO27" s="247"/>
      <c r="GNP27" s="247"/>
      <c r="GNQ27" s="247"/>
      <c r="GNR27" s="247"/>
      <c r="GNS27" s="247"/>
      <c r="GNT27" s="247"/>
      <c r="GNU27" s="247"/>
      <c r="GNV27" s="247"/>
      <c r="GNW27" s="247"/>
      <c r="GNX27" s="247"/>
      <c r="GNY27" s="247"/>
      <c r="GNZ27" s="247"/>
      <c r="GOA27" s="247"/>
      <c r="GOB27" s="247"/>
      <c r="GOC27" s="247"/>
      <c r="GOD27" s="247"/>
      <c r="GOE27" s="247"/>
      <c r="GOF27" s="247"/>
      <c r="GOG27" s="247"/>
      <c r="GOH27" s="247"/>
      <c r="GOI27" s="247"/>
      <c r="GOJ27" s="247"/>
      <c r="GOK27" s="247"/>
      <c r="GOL27" s="247"/>
      <c r="GOM27" s="247"/>
      <c r="GON27" s="247"/>
      <c r="GOO27" s="247"/>
      <c r="GOP27" s="247"/>
      <c r="GOQ27" s="247"/>
      <c r="GOR27" s="247"/>
      <c r="GOS27" s="247"/>
      <c r="GOT27" s="247"/>
      <c r="GOU27" s="247"/>
      <c r="GOV27" s="247"/>
      <c r="GOW27" s="247"/>
      <c r="GOX27" s="247"/>
      <c r="GOY27" s="247"/>
      <c r="GOZ27" s="247"/>
      <c r="GPA27" s="247"/>
      <c r="GPB27" s="247"/>
      <c r="GPC27" s="247"/>
      <c r="GPD27" s="247"/>
      <c r="GPE27" s="247"/>
      <c r="GPF27" s="247"/>
      <c r="GPG27" s="247"/>
      <c r="GPH27" s="247"/>
      <c r="GPI27" s="247"/>
      <c r="GPJ27" s="247"/>
      <c r="GPK27" s="247"/>
      <c r="GPL27" s="247"/>
      <c r="GPM27" s="247"/>
      <c r="GPN27" s="247"/>
      <c r="GPO27" s="247"/>
      <c r="GPP27" s="247"/>
      <c r="GPQ27" s="247"/>
      <c r="GPR27" s="247"/>
      <c r="GPS27" s="247"/>
      <c r="GPT27" s="247"/>
      <c r="GPU27" s="247"/>
      <c r="GPV27" s="247"/>
      <c r="GPW27" s="247"/>
      <c r="GPX27" s="247"/>
      <c r="GPY27" s="247"/>
      <c r="GPZ27" s="247"/>
      <c r="GQA27" s="247"/>
      <c r="GQB27" s="247"/>
      <c r="GQC27" s="247"/>
      <c r="GQD27" s="247"/>
      <c r="GQE27" s="247"/>
      <c r="GQF27" s="247"/>
      <c r="GQG27" s="247"/>
      <c r="GQH27" s="247"/>
      <c r="GQI27" s="247"/>
      <c r="GQJ27" s="247"/>
      <c r="GQK27" s="247"/>
      <c r="GQL27" s="247"/>
      <c r="GQM27" s="247"/>
      <c r="GQN27" s="247"/>
      <c r="GQO27" s="247"/>
      <c r="GQP27" s="247"/>
      <c r="GQQ27" s="247"/>
      <c r="GQR27" s="247"/>
      <c r="GQS27" s="247"/>
      <c r="GQT27" s="247"/>
      <c r="GQU27" s="247"/>
      <c r="GQV27" s="247"/>
      <c r="GQW27" s="247"/>
      <c r="GQX27" s="247"/>
      <c r="GQY27" s="247"/>
      <c r="GQZ27" s="247"/>
      <c r="GRA27" s="247"/>
      <c r="GRB27" s="247"/>
      <c r="GRC27" s="247"/>
      <c r="GRD27" s="247"/>
      <c r="GRE27" s="247"/>
      <c r="GRF27" s="247"/>
      <c r="GRG27" s="247"/>
      <c r="GRH27" s="247"/>
      <c r="GRI27" s="247"/>
      <c r="GRJ27" s="247"/>
      <c r="GRK27" s="247"/>
      <c r="GRL27" s="247"/>
      <c r="GRM27" s="247"/>
      <c r="GRN27" s="247"/>
      <c r="GRO27" s="247"/>
      <c r="GRP27" s="247"/>
      <c r="GRQ27" s="247"/>
      <c r="GRR27" s="247"/>
      <c r="GRS27" s="247"/>
      <c r="GRT27" s="247"/>
      <c r="GRU27" s="247"/>
      <c r="GRV27" s="247"/>
      <c r="GRW27" s="247"/>
      <c r="GRX27" s="247"/>
      <c r="GRY27" s="247"/>
      <c r="GRZ27" s="247"/>
      <c r="GSA27" s="247"/>
      <c r="GSB27" s="247"/>
      <c r="GSC27" s="247"/>
      <c r="GSD27" s="247"/>
      <c r="GSE27" s="247"/>
      <c r="GSF27" s="247"/>
      <c r="GSG27" s="247"/>
      <c r="GSH27" s="247"/>
      <c r="GSI27" s="247"/>
      <c r="GSJ27" s="247"/>
      <c r="GSK27" s="247"/>
      <c r="GSL27" s="247"/>
      <c r="GSM27" s="247"/>
      <c r="GSN27" s="247"/>
      <c r="GSO27" s="247"/>
      <c r="GSP27" s="247"/>
      <c r="GSQ27" s="247"/>
      <c r="GSR27" s="247"/>
      <c r="GSS27" s="247"/>
      <c r="GST27" s="247"/>
      <c r="GSU27" s="247"/>
      <c r="GSV27" s="247"/>
      <c r="GSW27" s="247"/>
      <c r="GSX27" s="247"/>
      <c r="GSY27" s="247"/>
      <c r="GSZ27" s="247"/>
      <c r="GTA27" s="247"/>
      <c r="GTB27" s="247"/>
      <c r="GTC27" s="247"/>
      <c r="GTD27" s="247"/>
      <c r="GTE27" s="247"/>
      <c r="GTF27" s="247"/>
      <c r="GTG27" s="247"/>
      <c r="GTH27" s="247"/>
      <c r="GTI27" s="247"/>
      <c r="GTJ27" s="247"/>
      <c r="GTK27" s="247"/>
      <c r="GTL27" s="247"/>
      <c r="GTM27" s="247"/>
      <c r="GTN27" s="247"/>
      <c r="GTO27" s="247"/>
      <c r="GTP27" s="247"/>
      <c r="GTQ27" s="247"/>
      <c r="GTR27" s="247"/>
      <c r="GTS27" s="247"/>
      <c r="GTT27" s="247"/>
      <c r="GTU27" s="247"/>
      <c r="GTV27" s="247"/>
      <c r="GTW27" s="247"/>
      <c r="GTX27" s="247"/>
      <c r="GTY27" s="247"/>
      <c r="GTZ27" s="247"/>
      <c r="GUA27" s="247"/>
      <c r="GUB27" s="247"/>
      <c r="GUC27" s="247"/>
      <c r="GUD27" s="247"/>
      <c r="GUE27" s="247"/>
      <c r="GUF27" s="247"/>
      <c r="GUG27" s="247"/>
      <c r="GUH27" s="247"/>
      <c r="GUI27" s="247"/>
      <c r="GUJ27" s="247"/>
      <c r="GUK27" s="247"/>
      <c r="GUL27" s="247"/>
      <c r="GUM27" s="247"/>
      <c r="GUN27" s="247"/>
      <c r="GUO27" s="247"/>
      <c r="GUP27" s="247"/>
      <c r="GUQ27" s="247"/>
      <c r="GUR27" s="247"/>
      <c r="GUS27" s="247"/>
      <c r="GUT27" s="247"/>
      <c r="GUU27" s="247"/>
      <c r="GUV27" s="247"/>
      <c r="GUW27" s="247"/>
      <c r="GUX27" s="247"/>
      <c r="GUY27" s="247"/>
      <c r="GUZ27" s="247"/>
      <c r="GVA27" s="247"/>
      <c r="GVB27" s="247"/>
      <c r="GVC27" s="247"/>
      <c r="GVD27" s="247"/>
      <c r="GVE27" s="247"/>
      <c r="GVF27" s="247"/>
      <c r="GVG27" s="247"/>
      <c r="GVH27" s="247"/>
      <c r="GVI27" s="247"/>
      <c r="GVJ27" s="247"/>
      <c r="GVK27" s="247"/>
      <c r="GVL27" s="247"/>
      <c r="GVM27" s="247"/>
      <c r="GVN27" s="247"/>
      <c r="GVO27" s="247"/>
      <c r="GVP27" s="247"/>
      <c r="GVQ27" s="247"/>
      <c r="GVR27" s="247"/>
      <c r="GVS27" s="247"/>
      <c r="GVT27" s="247"/>
      <c r="GVU27" s="247"/>
      <c r="GVV27" s="247"/>
      <c r="GVW27" s="247"/>
      <c r="GVX27" s="247"/>
      <c r="GVY27" s="247"/>
      <c r="GVZ27" s="247"/>
      <c r="GWA27" s="247"/>
      <c r="GWB27" s="247"/>
      <c r="GWC27" s="247"/>
      <c r="GWD27" s="247"/>
      <c r="GWE27" s="247"/>
      <c r="GWF27" s="247"/>
      <c r="GWG27" s="247"/>
      <c r="GWH27" s="247"/>
      <c r="GWI27" s="247"/>
      <c r="GWJ27" s="247"/>
      <c r="GWK27" s="247"/>
      <c r="GWL27" s="247"/>
      <c r="GWM27" s="247"/>
      <c r="GWN27" s="247"/>
      <c r="GWO27" s="247"/>
      <c r="GWP27" s="247"/>
      <c r="GWQ27" s="247"/>
      <c r="GWR27" s="247"/>
      <c r="GWS27" s="247"/>
      <c r="GWT27" s="247"/>
      <c r="GWU27" s="247"/>
      <c r="GWV27" s="247"/>
      <c r="GWW27" s="247"/>
      <c r="GWX27" s="247"/>
      <c r="GWY27" s="247"/>
      <c r="GWZ27" s="247"/>
      <c r="GXA27" s="247"/>
      <c r="GXB27" s="247"/>
      <c r="GXC27" s="247"/>
      <c r="GXD27" s="247"/>
      <c r="GXE27" s="247"/>
      <c r="GXF27" s="247"/>
      <c r="GXG27" s="247"/>
      <c r="GXH27" s="247"/>
      <c r="GXI27" s="247"/>
      <c r="GXJ27" s="247"/>
      <c r="GXK27" s="247"/>
      <c r="GXL27" s="247"/>
      <c r="GXM27" s="247"/>
      <c r="GXN27" s="247"/>
      <c r="GXO27" s="247"/>
      <c r="GXP27" s="247"/>
      <c r="GXQ27" s="247"/>
      <c r="GXR27" s="247"/>
      <c r="GXS27" s="247"/>
      <c r="GXT27" s="247"/>
      <c r="GXU27" s="247"/>
      <c r="GXV27" s="247"/>
      <c r="GXW27" s="247"/>
      <c r="GXX27" s="247"/>
      <c r="GXY27" s="247"/>
      <c r="GXZ27" s="247"/>
      <c r="GYA27" s="247"/>
      <c r="GYB27" s="247"/>
      <c r="GYC27" s="247"/>
      <c r="GYD27" s="247"/>
      <c r="GYE27" s="247"/>
      <c r="GYF27" s="247"/>
      <c r="GYG27" s="247"/>
      <c r="GYH27" s="247"/>
      <c r="GYI27" s="247"/>
      <c r="GYJ27" s="247"/>
      <c r="GYK27" s="247"/>
      <c r="GYL27" s="247"/>
      <c r="GYM27" s="247"/>
      <c r="GYN27" s="247"/>
      <c r="GYO27" s="247"/>
      <c r="GYP27" s="247"/>
      <c r="GYQ27" s="247"/>
      <c r="GYR27" s="247"/>
      <c r="GYS27" s="247"/>
      <c r="GYT27" s="247"/>
      <c r="GYU27" s="247"/>
      <c r="GYV27" s="247"/>
      <c r="GYW27" s="247"/>
      <c r="GYX27" s="247"/>
      <c r="GYY27" s="247"/>
      <c r="GYZ27" s="247"/>
      <c r="GZA27" s="247"/>
      <c r="GZB27" s="247"/>
      <c r="GZC27" s="247"/>
      <c r="GZD27" s="247"/>
      <c r="GZE27" s="247"/>
      <c r="GZF27" s="247"/>
      <c r="GZG27" s="247"/>
      <c r="GZH27" s="247"/>
      <c r="GZI27" s="247"/>
      <c r="GZJ27" s="247"/>
      <c r="GZK27" s="247"/>
      <c r="GZL27" s="247"/>
      <c r="GZM27" s="247"/>
      <c r="GZN27" s="247"/>
      <c r="GZO27" s="247"/>
      <c r="GZP27" s="247"/>
      <c r="GZQ27" s="247"/>
      <c r="GZR27" s="247"/>
      <c r="GZS27" s="247"/>
      <c r="GZT27" s="247"/>
      <c r="GZU27" s="247"/>
      <c r="GZV27" s="247"/>
      <c r="GZW27" s="247"/>
      <c r="GZX27" s="247"/>
      <c r="GZY27" s="247"/>
      <c r="GZZ27" s="247"/>
      <c r="HAA27" s="247"/>
      <c r="HAB27" s="247"/>
      <c r="HAC27" s="247"/>
      <c r="HAD27" s="247"/>
      <c r="HAE27" s="247"/>
      <c r="HAF27" s="247"/>
      <c r="HAG27" s="247"/>
      <c r="HAH27" s="247"/>
      <c r="HAI27" s="247"/>
      <c r="HAJ27" s="247"/>
      <c r="HAK27" s="247"/>
      <c r="HAL27" s="247"/>
      <c r="HAM27" s="247"/>
      <c r="HAN27" s="247"/>
      <c r="HAO27" s="247"/>
      <c r="HAP27" s="247"/>
      <c r="HAQ27" s="247"/>
      <c r="HAR27" s="247"/>
      <c r="HAS27" s="247"/>
      <c r="HAT27" s="247"/>
      <c r="HAU27" s="247"/>
      <c r="HAV27" s="247"/>
      <c r="HAW27" s="247"/>
      <c r="HAX27" s="247"/>
      <c r="HAY27" s="247"/>
      <c r="HAZ27" s="247"/>
      <c r="HBA27" s="247"/>
      <c r="HBB27" s="247"/>
      <c r="HBC27" s="247"/>
      <c r="HBD27" s="247"/>
      <c r="HBE27" s="247"/>
      <c r="HBF27" s="247"/>
      <c r="HBG27" s="247"/>
      <c r="HBH27" s="247"/>
      <c r="HBI27" s="247"/>
      <c r="HBJ27" s="247"/>
      <c r="HBK27" s="247"/>
      <c r="HBL27" s="247"/>
      <c r="HBM27" s="247"/>
      <c r="HBN27" s="247"/>
      <c r="HBO27" s="247"/>
      <c r="HBP27" s="247"/>
      <c r="HBQ27" s="247"/>
      <c r="HBR27" s="247"/>
      <c r="HBS27" s="247"/>
      <c r="HBT27" s="247"/>
      <c r="HBU27" s="247"/>
      <c r="HBV27" s="247"/>
      <c r="HBW27" s="247"/>
      <c r="HBX27" s="247"/>
      <c r="HBY27" s="247"/>
      <c r="HBZ27" s="247"/>
      <c r="HCA27" s="247"/>
      <c r="HCB27" s="247"/>
      <c r="HCC27" s="247"/>
      <c r="HCD27" s="247"/>
      <c r="HCE27" s="247"/>
      <c r="HCF27" s="247"/>
      <c r="HCG27" s="247"/>
      <c r="HCH27" s="247"/>
      <c r="HCI27" s="247"/>
      <c r="HCJ27" s="247"/>
      <c r="HCK27" s="247"/>
      <c r="HCL27" s="247"/>
      <c r="HCM27" s="247"/>
      <c r="HCN27" s="247"/>
      <c r="HCO27" s="247"/>
      <c r="HCP27" s="247"/>
      <c r="HCQ27" s="247"/>
      <c r="HCR27" s="247"/>
      <c r="HCS27" s="247"/>
      <c r="HCT27" s="247"/>
      <c r="HCU27" s="247"/>
      <c r="HCV27" s="247"/>
      <c r="HCW27" s="247"/>
      <c r="HCX27" s="247"/>
      <c r="HCY27" s="247"/>
      <c r="HCZ27" s="247"/>
      <c r="HDA27" s="247"/>
      <c r="HDB27" s="247"/>
      <c r="HDC27" s="247"/>
      <c r="HDD27" s="247"/>
      <c r="HDE27" s="247"/>
      <c r="HDF27" s="247"/>
      <c r="HDG27" s="247"/>
      <c r="HDH27" s="247"/>
      <c r="HDI27" s="247"/>
      <c r="HDJ27" s="247"/>
      <c r="HDK27" s="247"/>
      <c r="HDL27" s="247"/>
      <c r="HDM27" s="247"/>
      <c r="HDN27" s="247"/>
      <c r="HDO27" s="247"/>
      <c r="HDP27" s="247"/>
      <c r="HDQ27" s="247"/>
      <c r="HDR27" s="247"/>
      <c r="HDS27" s="247"/>
      <c r="HDT27" s="247"/>
      <c r="HDU27" s="247"/>
      <c r="HDV27" s="247"/>
      <c r="HDW27" s="247"/>
      <c r="HDX27" s="247"/>
      <c r="HDY27" s="247"/>
      <c r="HDZ27" s="247"/>
      <c r="HEA27" s="247"/>
      <c r="HEB27" s="247"/>
      <c r="HEC27" s="247"/>
      <c r="HED27" s="247"/>
      <c r="HEE27" s="247"/>
      <c r="HEF27" s="247"/>
      <c r="HEG27" s="247"/>
      <c r="HEH27" s="247"/>
      <c r="HEI27" s="247"/>
      <c r="HEJ27" s="247"/>
      <c r="HEK27" s="247"/>
      <c r="HEL27" s="247"/>
      <c r="HEM27" s="247"/>
      <c r="HEN27" s="247"/>
      <c r="HEO27" s="247"/>
      <c r="HEP27" s="247"/>
      <c r="HEQ27" s="247"/>
      <c r="HER27" s="247"/>
      <c r="HES27" s="247"/>
      <c r="HET27" s="247"/>
      <c r="HEU27" s="247"/>
      <c r="HEV27" s="247"/>
      <c r="HEW27" s="247"/>
      <c r="HEX27" s="247"/>
      <c r="HEY27" s="247"/>
      <c r="HEZ27" s="247"/>
      <c r="HFA27" s="247"/>
      <c r="HFB27" s="247"/>
      <c r="HFC27" s="247"/>
      <c r="HFD27" s="247"/>
      <c r="HFE27" s="247"/>
      <c r="HFF27" s="247"/>
      <c r="HFG27" s="247"/>
      <c r="HFH27" s="247"/>
      <c r="HFI27" s="247"/>
      <c r="HFJ27" s="247"/>
      <c r="HFK27" s="247"/>
      <c r="HFL27" s="247"/>
      <c r="HFM27" s="247"/>
      <c r="HFN27" s="247"/>
      <c r="HFO27" s="247"/>
      <c r="HFP27" s="247"/>
      <c r="HFQ27" s="247"/>
      <c r="HFR27" s="247"/>
      <c r="HFS27" s="247"/>
      <c r="HFT27" s="247"/>
      <c r="HFU27" s="247"/>
      <c r="HFV27" s="247"/>
      <c r="HFW27" s="247"/>
      <c r="HFX27" s="247"/>
      <c r="HFY27" s="247"/>
      <c r="HFZ27" s="247"/>
      <c r="HGA27" s="247"/>
      <c r="HGB27" s="247"/>
      <c r="HGC27" s="247"/>
      <c r="HGD27" s="247"/>
      <c r="HGE27" s="247"/>
      <c r="HGF27" s="247"/>
      <c r="HGG27" s="247"/>
      <c r="HGH27" s="247"/>
      <c r="HGI27" s="247"/>
      <c r="HGJ27" s="247"/>
      <c r="HGK27" s="247"/>
      <c r="HGL27" s="247"/>
      <c r="HGM27" s="247"/>
      <c r="HGN27" s="247"/>
      <c r="HGO27" s="247"/>
      <c r="HGP27" s="247"/>
      <c r="HGQ27" s="247"/>
      <c r="HGR27" s="247"/>
      <c r="HGS27" s="247"/>
      <c r="HGT27" s="247"/>
      <c r="HGU27" s="247"/>
      <c r="HGV27" s="247"/>
      <c r="HGW27" s="247"/>
      <c r="HGX27" s="247"/>
      <c r="HGY27" s="247"/>
      <c r="HGZ27" s="247"/>
      <c r="HHA27" s="247"/>
      <c r="HHB27" s="247"/>
      <c r="HHC27" s="247"/>
      <c r="HHD27" s="247"/>
      <c r="HHE27" s="247"/>
      <c r="HHF27" s="247"/>
      <c r="HHG27" s="247"/>
      <c r="HHH27" s="247"/>
      <c r="HHI27" s="247"/>
      <c r="HHJ27" s="247"/>
      <c r="HHK27" s="247"/>
      <c r="HHL27" s="247"/>
      <c r="HHM27" s="247"/>
      <c r="HHN27" s="247"/>
      <c r="HHO27" s="247"/>
      <c r="HHP27" s="247"/>
      <c r="HHQ27" s="247"/>
      <c r="HHR27" s="247"/>
      <c r="HHS27" s="247"/>
      <c r="HHT27" s="247"/>
      <c r="HHU27" s="247"/>
      <c r="HHV27" s="247"/>
      <c r="HHW27" s="247"/>
      <c r="HHX27" s="247"/>
      <c r="HHY27" s="247"/>
      <c r="HHZ27" s="247"/>
      <c r="HIA27" s="247"/>
      <c r="HIB27" s="247"/>
      <c r="HIC27" s="247"/>
      <c r="HID27" s="247"/>
      <c r="HIE27" s="247"/>
      <c r="HIF27" s="247"/>
      <c r="HIG27" s="247"/>
      <c r="HIH27" s="247"/>
      <c r="HII27" s="247"/>
      <c r="HIJ27" s="247"/>
      <c r="HIK27" s="247"/>
      <c r="HIL27" s="247"/>
      <c r="HIM27" s="247"/>
      <c r="HIN27" s="247"/>
      <c r="HIO27" s="247"/>
      <c r="HIP27" s="247"/>
      <c r="HIQ27" s="247"/>
      <c r="HIR27" s="247"/>
      <c r="HIS27" s="247"/>
      <c r="HIT27" s="247"/>
      <c r="HIU27" s="247"/>
      <c r="HIV27" s="247"/>
      <c r="HIW27" s="247"/>
      <c r="HIX27" s="247"/>
      <c r="HIY27" s="247"/>
      <c r="HIZ27" s="247"/>
      <c r="HJA27" s="247"/>
      <c r="HJB27" s="247"/>
      <c r="HJC27" s="247"/>
      <c r="HJD27" s="247"/>
      <c r="HJE27" s="247"/>
      <c r="HJF27" s="247"/>
      <c r="HJG27" s="247"/>
      <c r="HJH27" s="247"/>
      <c r="HJI27" s="247"/>
      <c r="HJJ27" s="247"/>
      <c r="HJK27" s="247"/>
      <c r="HJL27" s="247"/>
      <c r="HJM27" s="247"/>
      <c r="HJN27" s="247"/>
      <c r="HJO27" s="247"/>
      <c r="HJP27" s="247"/>
      <c r="HJQ27" s="247"/>
      <c r="HJR27" s="247"/>
      <c r="HJS27" s="247"/>
      <c r="HJT27" s="247"/>
      <c r="HJU27" s="247"/>
      <c r="HJV27" s="247"/>
      <c r="HJW27" s="247"/>
      <c r="HJX27" s="247"/>
      <c r="HJY27" s="247"/>
      <c r="HJZ27" s="247"/>
      <c r="HKA27" s="247"/>
      <c r="HKB27" s="247"/>
      <c r="HKC27" s="247"/>
      <c r="HKD27" s="247"/>
      <c r="HKE27" s="247"/>
      <c r="HKF27" s="247"/>
      <c r="HKG27" s="247"/>
      <c r="HKH27" s="247"/>
      <c r="HKI27" s="247"/>
      <c r="HKJ27" s="247"/>
      <c r="HKK27" s="247"/>
      <c r="HKL27" s="247"/>
      <c r="HKM27" s="247"/>
      <c r="HKN27" s="247"/>
      <c r="HKO27" s="247"/>
      <c r="HKP27" s="247"/>
      <c r="HKQ27" s="247"/>
      <c r="HKR27" s="247"/>
      <c r="HKS27" s="247"/>
      <c r="HKT27" s="247"/>
      <c r="HKU27" s="247"/>
      <c r="HKV27" s="247"/>
      <c r="HKW27" s="247"/>
      <c r="HKX27" s="247"/>
      <c r="HKY27" s="247"/>
      <c r="HKZ27" s="247"/>
      <c r="HLA27" s="247"/>
      <c r="HLB27" s="247"/>
      <c r="HLC27" s="247"/>
      <c r="HLD27" s="247"/>
      <c r="HLE27" s="247"/>
      <c r="HLF27" s="247"/>
      <c r="HLG27" s="247"/>
      <c r="HLH27" s="247"/>
      <c r="HLI27" s="247"/>
      <c r="HLJ27" s="247"/>
      <c r="HLK27" s="247"/>
      <c r="HLL27" s="247"/>
      <c r="HLM27" s="247"/>
      <c r="HLN27" s="247"/>
      <c r="HLO27" s="247"/>
      <c r="HLP27" s="247"/>
      <c r="HLQ27" s="247"/>
      <c r="HLR27" s="247"/>
      <c r="HLS27" s="247"/>
      <c r="HLT27" s="247"/>
      <c r="HLU27" s="247"/>
      <c r="HLV27" s="247"/>
      <c r="HLW27" s="247"/>
      <c r="HLX27" s="247"/>
      <c r="HLY27" s="247"/>
      <c r="HLZ27" s="247"/>
      <c r="HMA27" s="247"/>
      <c r="HMB27" s="247"/>
      <c r="HMC27" s="247"/>
      <c r="HMD27" s="247"/>
      <c r="HME27" s="247"/>
      <c r="HMF27" s="247"/>
      <c r="HMG27" s="247"/>
      <c r="HMH27" s="247"/>
      <c r="HMI27" s="247"/>
      <c r="HMJ27" s="247"/>
      <c r="HMK27" s="247"/>
      <c r="HML27" s="247"/>
      <c r="HMM27" s="247"/>
      <c r="HMN27" s="247"/>
      <c r="HMO27" s="247"/>
      <c r="HMP27" s="247"/>
      <c r="HMQ27" s="247"/>
      <c r="HMR27" s="247"/>
      <c r="HMS27" s="247"/>
      <c r="HMT27" s="247"/>
      <c r="HMU27" s="247"/>
      <c r="HMV27" s="247"/>
      <c r="HMW27" s="247"/>
      <c r="HMX27" s="247"/>
      <c r="HMY27" s="247"/>
      <c r="HMZ27" s="247"/>
      <c r="HNA27" s="247"/>
      <c r="HNB27" s="247"/>
      <c r="HNC27" s="247"/>
      <c r="HND27" s="247"/>
      <c r="HNE27" s="247"/>
      <c r="HNF27" s="247"/>
      <c r="HNG27" s="247"/>
      <c r="HNH27" s="247"/>
      <c r="HNI27" s="247"/>
      <c r="HNJ27" s="247"/>
      <c r="HNK27" s="247"/>
      <c r="HNL27" s="247"/>
      <c r="HNM27" s="247"/>
      <c r="HNN27" s="247"/>
      <c r="HNO27" s="247"/>
      <c r="HNP27" s="247"/>
      <c r="HNQ27" s="247"/>
      <c r="HNR27" s="247"/>
      <c r="HNS27" s="247"/>
      <c r="HNT27" s="247"/>
      <c r="HNU27" s="247"/>
      <c r="HNV27" s="247"/>
      <c r="HNW27" s="247"/>
      <c r="HNX27" s="247"/>
      <c r="HNY27" s="247"/>
      <c r="HNZ27" s="247"/>
      <c r="HOA27" s="247"/>
      <c r="HOB27" s="247"/>
      <c r="HOC27" s="247"/>
      <c r="HOD27" s="247"/>
      <c r="HOE27" s="247"/>
      <c r="HOF27" s="247"/>
      <c r="HOG27" s="247"/>
      <c r="HOH27" s="247"/>
      <c r="HOI27" s="247"/>
      <c r="HOJ27" s="247"/>
      <c r="HOK27" s="247"/>
      <c r="HOL27" s="247"/>
      <c r="HOM27" s="247"/>
      <c r="HON27" s="247"/>
      <c r="HOO27" s="247"/>
      <c r="HOP27" s="247"/>
      <c r="HOQ27" s="247"/>
      <c r="HOR27" s="247"/>
      <c r="HOS27" s="247"/>
      <c r="HOT27" s="247"/>
      <c r="HOU27" s="247"/>
      <c r="HOV27" s="247"/>
      <c r="HOW27" s="247"/>
      <c r="HOX27" s="247"/>
      <c r="HOY27" s="247"/>
      <c r="HOZ27" s="247"/>
      <c r="HPA27" s="247"/>
      <c r="HPB27" s="247"/>
      <c r="HPC27" s="247"/>
      <c r="HPD27" s="247"/>
      <c r="HPE27" s="247"/>
      <c r="HPF27" s="247"/>
      <c r="HPG27" s="247"/>
      <c r="HPH27" s="247"/>
      <c r="HPI27" s="247"/>
      <c r="HPJ27" s="247"/>
      <c r="HPK27" s="247"/>
      <c r="HPL27" s="247"/>
      <c r="HPM27" s="247"/>
      <c r="HPN27" s="247"/>
      <c r="HPO27" s="247"/>
      <c r="HPP27" s="247"/>
      <c r="HPQ27" s="247"/>
      <c r="HPR27" s="247"/>
      <c r="HPS27" s="247"/>
      <c r="HPT27" s="247"/>
      <c r="HPU27" s="247"/>
      <c r="HPV27" s="247"/>
      <c r="HPW27" s="247"/>
      <c r="HPX27" s="247"/>
      <c r="HPY27" s="247"/>
      <c r="HPZ27" s="247"/>
      <c r="HQA27" s="247"/>
      <c r="HQB27" s="247"/>
      <c r="HQC27" s="247"/>
      <c r="HQD27" s="247"/>
      <c r="HQE27" s="247"/>
      <c r="HQF27" s="247"/>
      <c r="HQG27" s="247"/>
      <c r="HQH27" s="247"/>
      <c r="HQI27" s="247"/>
      <c r="HQJ27" s="247"/>
      <c r="HQK27" s="247"/>
      <c r="HQL27" s="247"/>
      <c r="HQM27" s="247"/>
      <c r="HQN27" s="247"/>
      <c r="HQO27" s="247"/>
      <c r="HQP27" s="247"/>
      <c r="HQQ27" s="247"/>
      <c r="HQR27" s="247"/>
      <c r="HQS27" s="247"/>
      <c r="HQT27" s="247"/>
      <c r="HQU27" s="247"/>
      <c r="HQV27" s="247"/>
      <c r="HQW27" s="247"/>
      <c r="HQX27" s="247"/>
      <c r="HQY27" s="247"/>
      <c r="HQZ27" s="247"/>
      <c r="HRA27" s="247"/>
      <c r="HRB27" s="247"/>
      <c r="HRC27" s="247"/>
      <c r="HRD27" s="247"/>
      <c r="HRE27" s="247"/>
      <c r="HRF27" s="247"/>
      <c r="HRG27" s="247"/>
      <c r="HRH27" s="247"/>
      <c r="HRI27" s="247"/>
      <c r="HRJ27" s="247"/>
      <c r="HRK27" s="247"/>
      <c r="HRL27" s="247"/>
      <c r="HRM27" s="247"/>
      <c r="HRN27" s="247"/>
      <c r="HRO27" s="247"/>
      <c r="HRP27" s="247"/>
      <c r="HRQ27" s="247"/>
      <c r="HRR27" s="247"/>
      <c r="HRS27" s="247"/>
      <c r="HRT27" s="247"/>
      <c r="HRU27" s="247"/>
      <c r="HRV27" s="247"/>
      <c r="HRW27" s="247"/>
      <c r="HRX27" s="247"/>
      <c r="HRY27" s="247"/>
      <c r="HRZ27" s="247"/>
      <c r="HSA27" s="247"/>
      <c r="HSB27" s="247"/>
      <c r="HSC27" s="247"/>
      <c r="HSD27" s="247"/>
      <c r="HSE27" s="247"/>
      <c r="HSF27" s="247"/>
      <c r="HSG27" s="247"/>
      <c r="HSH27" s="247"/>
      <c r="HSI27" s="247"/>
      <c r="HSJ27" s="247"/>
      <c r="HSK27" s="247"/>
      <c r="HSL27" s="247"/>
      <c r="HSM27" s="247"/>
      <c r="HSN27" s="247"/>
      <c r="HSO27" s="247"/>
      <c r="HSP27" s="247"/>
      <c r="HSQ27" s="247"/>
      <c r="HSR27" s="247"/>
      <c r="HSS27" s="247"/>
      <c r="HST27" s="247"/>
      <c r="HSU27" s="247"/>
      <c r="HSV27" s="247"/>
      <c r="HSW27" s="247"/>
      <c r="HSX27" s="247"/>
      <c r="HSY27" s="247"/>
      <c r="HSZ27" s="247"/>
      <c r="HTA27" s="247"/>
      <c r="HTB27" s="247"/>
      <c r="HTC27" s="247"/>
      <c r="HTD27" s="247"/>
      <c r="HTE27" s="247"/>
      <c r="HTF27" s="247"/>
      <c r="HTG27" s="247"/>
      <c r="HTH27" s="247"/>
      <c r="HTI27" s="247"/>
      <c r="HTJ27" s="247"/>
      <c r="HTK27" s="247"/>
      <c r="HTL27" s="247"/>
      <c r="HTM27" s="247"/>
      <c r="HTN27" s="247"/>
      <c r="HTO27" s="247"/>
      <c r="HTP27" s="247"/>
      <c r="HTQ27" s="247"/>
      <c r="HTR27" s="247"/>
      <c r="HTS27" s="247"/>
      <c r="HTT27" s="247"/>
      <c r="HTU27" s="247"/>
      <c r="HTV27" s="247"/>
      <c r="HTW27" s="247"/>
      <c r="HTX27" s="247"/>
      <c r="HTY27" s="247"/>
      <c r="HTZ27" s="247"/>
      <c r="HUA27" s="247"/>
      <c r="HUB27" s="247"/>
      <c r="HUC27" s="247"/>
      <c r="HUD27" s="247"/>
      <c r="HUE27" s="247"/>
      <c r="HUF27" s="247"/>
      <c r="HUG27" s="247"/>
      <c r="HUH27" s="247"/>
      <c r="HUI27" s="247"/>
      <c r="HUJ27" s="247"/>
      <c r="HUK27" s="247"/>
      <c r="HUL27" s="247"/>
      <c r="HUM27" s="247"/>
      <c r="HUN27" s="247"/>
      <c r="HUO27" s="247"/>
      <c r="HUP27" s="247"/>
      <c r="HUQ27" s="247"/>
      <c r="HUR27" s="247"/>
      <c r="HUS27" s="247"/>
      <c r="HUT27" s="247"/>
      <c r="HUU27" s="247"/>
      <c r="HUV27" s="247"/>
      <c r="HUW27" s="247"/>
      <c r="HUX27" s="247"/>
      <c r="HUY27" s="247"/>
      <c r="HUZ27" s="247"/>
      <c r="HVA27" s="247"/>
      <c r="HVB27" s="247"/>
      <c r="HVC27" s="247"/>
      <c r="HVD27" s="247"/>
      <c r="HVE27" s="247"/>
      <c r="HVF27" s="247"/>
      <c r="HVG27" s="247"/>
      <c r="HVH27" s="247"/>
      <c r="HVI27" s="247"/>
      <c r="HVJ27" s="247"/>
      <c r="HVK27" s="247"/>
      <c r="HVL27" s="247"/>
      <c r="HVM27" s="247"/>
      <c r="HVN27" s="247"/>
      <c r="HVO27" s="247"/>
      <c r="HVP27" s="247"/>
      <c r="HVQ27" s="247"/>
      <c r="HVR27" s="247"/>
      <c r="HVS27" s="247"/>
      <c r="HVT27" s="247"/>
      <c r="HVU27" s="247"/>
      <c r="HVV27" s="247"/>
      <c r="HVW27" s="247"/>
      <c r="HVX27" s="247"/>
      <c r="HVY27" s="247"/>
      <c r="HVZ27" s="247"/>
      <c r="HWA27" s="247"/>
      <c r="HWB27" s="247"/>
      <c r="HWC27" s="247"/>
      <c r="HWD27" s="247"/>
      <c r="HWE27" s="247"/>
      <c r="HWF27" s="247"/>
      <c r="HWG27" s="247"/>
      <c r="HWH27" s="247"/>
      <c r="HWI27" s="247"/>
      <c r="HWJ27" s="247"/>
      <c r="HWK27" s="247"/>
      <c r="HWL27" s="247"/>
      <c r="HWM27" s="247"/>
      <c r="HWN27" s="247"/>
      <c r="HWO27" s="247"/>
      <c r="HWP27" s="247"/>
      <c r="HWQ27" s="247"/>
      <c r="HWR27" s="247"/>
      <c r="HWS27" s="247"/>
      <c r="HWT27" s="247"/>
      <c r="HWU27" s="247"/>
      <c r="HWV27" s="247"/>
      <c r="HWW27" s="247"/>
      <c r="HWX27" s="247"/>
      <c r="HWY27" s="247"/>
      <c r="HWZ27" s="247"/>
      <c r="HXA27" s="247"/>
      <c r="HXB27" s="247"/>
      <c r="HXC27" s="247"/>
      <c r="HXD27" s="247"/>
      <c r="HXE27" s="247"/>
      <c r="HXF27" s="247"/>
      <c r="HXG27" s="247"/>
      <c r="HXH27" s="247"/>
      <c r="HXI27" s="247"/>
      <c r="HXJ27" s="247"/>
      <c r="HXK27" s="247"/>
      <c r="HXL27" s="247"/>
      <c r="HXM27" s="247"/>
      <c r="HXN27" s="247"/>
      <c r="HXO27" s="247"/>
      <c r="HXP27" s="247"/>
      <c r="HXQ27" s="247"/>
      <c r="HXR27" s="247"/>
      <c r="HXS27" s="247"/>
      <c r="HXT27" s="247"/>
      <c r="HXU27" s="247"/>
      <c r="HXV27" s="247"/>
      <c r="HXW27" s="247"/>
      <c r="HXX27" s="247"/>
      <c r="HXY27" s="247"/>
      <c r="HXZ27" s="247"/>
      <c r="HYA27" s="247"/>
      <c r="HYB27" s="247"/>
      <c r="HYC27" s="247"/>
      <c r="HYD27" s="247"/>
      <c r="HYE27" s="247"/>
      <c r="HYF27" s="247"/>
      <c r="HYG27" s="247"/>
      <c r="HYH27" s="247"/>
      <c r="HYI27" s="247"/>
      <c r="HYJ27" s="247"/>
      <c r="HYK27" s="247"/>
      <c r="HYL27" s="247"/>
      <c r="HYM27" s="247"/>
      <c r="HYN27" s="247"/>
      <c r="HYO27" s="247"/>
      <c r="HYP27" s="247"/>
      <c r="HYQ27" s="247"/>
      <c r="HYR27" s="247"/>
      <c r="HYS27" s="247"/>
      <c r="HYT27" s="247"/>
      <c r="HYU27" s="247"/>
      <c r="HYV27" s="247"/>
      <c r="HYW27" s="247"/>
      <c r="HYX27" s="247"/>
      <c r="HYY27" s="247"/>
      <c r="HYZ27" s="247"/>
      <c r="HZA27" s="247"/>
      <c r="HZB27" s="247"/>
      <c r="HZC27" s="247"/>
      <c r="HZD27" s="247"/>
      <c r="HZE27" s="247"/>
      <c r="HZF27" s="247"/>
      <c r="HZG27" s="247"/>
      <c r="HZH27" s="247"/>
      <c r="HZI27" s="247"/>
      <c r="HZJ27" s="247"/>
      <c r="HZK27" s="247"/>
      <c r="HZL27" s="247"/>
      <c r="HZM27" s="247"/>
      <c r="HZN27" s="247"/>
      <c r="HZO27" s="247"/>
      <c r="HZP27" s="247"/>
      <c r="HZQ27" s="247"/>
      <c r="HZR27" s="247"/>
      <c r="HZS27" s="247"/>
      <c r="HZT27" s="247"/>
      <c r="HZU27" s="247"/>
      <c r="HZV27" s="247"/>
      <c r="HZW27" s="247"/>
      <c r="HZX27" s="247"/>
      <c r="HZY27" s="247"/>
      <c r="HZZ27" s="247"/>
      <c r="IAA27" s="247"/>
      <c r="IAB27" s="247"/>
      <c r="IAC27" s="247"/>
      <c r="IAD27" s="247"/>
      <c r="IAE27" s="247"/>
      <c r="IAF27" s="247"/>
      <c r="IAG27" s="247"/>
      <c r="IAH27" s="247"/>
      <c r="IAI27" s="247"/>
      <c r="IAJ27" s="247"/>
      <c r="IAK27" s="247"/>
      <c r="IAL27" s="247"/>
      <c r="IAM27" s="247"/>
      <c r="IAN27" s="247"/>
      <c r="IAO27" s="247"/>
      <c r="IAP27" s="247"/>
      <c r="IAQ27" s="247"/>
      <c r="IAR27" s="247"/>
      <c r="IAS27" s="247"/>
      <c r="IAT27" s="247"/>
      <c r="IAU27" s="247"/>
      <c r="IAV27" s="247"/>
      <c r="IAW27" s="247"/>
      <c r="IAX27" s="247"/>
      <c r="IAY27" s="247"/>
      <c r="IAZ27" s="247"/>
      <c r="IBA27" s="247"/>
      <c r="IBB27" s="247"/>
      <c r="IBC27" s="247"/>
      <c r="IBD27" s="247"/>
      <c r="IBE27" s="247"/>
      <c r="IBF27" s="247"/>
      <c r="IBG27" s="247"/>
      <c r="IBH27" s="247"/>
      <c r="IBI27" s="247"/>
      <c r="IBJ27" s="247"/>
      <c r="IBK27" s="247"/>
      <c r="IBL27" s="247"/>
      <c r="IBM27" s="247"/>
      <c r="IBN27" s="247"/>
      <c r="IBO27" s="247"/>
      <c r="IBP27" s="247"/>
      <c r="IBQ27" s="247"/>
      <c r="IBR27" s="247"/>
      <c r="IBS27" s="247"/>
      <c r="IBT27" s="247"/>
      <c r="IBU27" s="247"/>
      <c r="IBV27" s="247"/>
      <c r="IBW27" s="247"/>
      <c r="IBX27" s="247"/>
      <c r="IBY27" s="247"/>
      <c r="IBZ27" s="247"/>
      <c r="ICA27" s="247"/>
      <c r="ICB27" s="247"/>
      <c r="ICC27" s="247"/>
      <c r="ICD27" s="247"/>
      <c r="ICE27" s="247"/>
      <c r="ICF27" s="247"/>
      <c r="ICG27" s="247"/>
      <c r="ICH27" s="247"/>
      <c r="ICI27" s="247"/>
      <c r="ICJ27" s="247"/>
      <c r="ICK27" s="247"/>
      <c r="ICL27" s="247"/>
      <c r="ICM27" s="247"/>
      <c r="ICN27" s="247"/>
      <c r="ICO27" s="247"/>
      <c r="ICP27" s="247"/>
      <c r="ICQ27" s="247"/>
      <c r="ICR27" s="247"/>
      <c r="ICS27" s="247"/>
      <c r="ICT27" s="247"/>
      <c r="ICU27" s="247"/>
      <c r="ICV27" s="247"/>
      <c r="ICW27" s="247"/>
      <c r="ICX27" s="247"/>
      <c r="ICY27" s="247"/>
      <c r="ICZ27" s="247"/>
      <c r="IDA27" s="247"/>
      <c r="IDB27" s="247"/>
      <c r="IDC27" s="247"/>
      <c r="IDD27" s="247"/>
      <c r="IDE27" s="247"/>
      <c r="IDF27" s="247"/>
      <c r="IDG27" s="247"/>
      <c r="IDH27" s="247"/>
      <c r="IDI27" s="247"/>
      <c r="IDJ27" s="247"/>
      <c r="IDK27" s="247"/>
      <c r="IDL27" s="247"/>
      <c r="IDM27" s="247"/>
      <c r="IDN27" s="247"/>
      <c r="IDO27" s="247"/>
      <c r="IDP27" s="247"/>
      <c r="IDQ27" s="247"/>
      <c r="IDR27" s="247"/>
      <c r="IDS27" s="247"/>
      <c r="IDT27" s="247"/>
      <c r="IDU27" s="247"/>
      <c r="IDV27" s="247"/>
      <c r="IDW27" s="247"/>
      <c r="IDX27" s="247"/>
      <c r="IDY27" s="247"/>
      <c r="IDZ27" s="247"/>
      <c r="IEA27" s="247"/>
      <c r="IEB27" s="247"/>
      <c r="IEC27" s="247"/>
      <c r="IED27" s="247"/>
      <c r="IEE27" s="247"/>
      <c r="IEF27" s="247"/>
      <c r="IEG27" s="247"/>
      <c r="IEH27" s="247"/>
      <c r="IEI27" s="247"/>
      <c r="IEJ27" s="247"/>
      <c r="IEK27" s="247"/>
      <c r="IEL27" s="247"/>
      <c r="IEM27" s="247"/>
      <c r="IEN27" s="247"/>
      <c r="IEO27" s="247"/>
      <c r="IEP27" s="247"/>
      <c r="IEQ27" s="247"/>
      <c r="IER27" s="247"/>
      <c r="IES27" s="247"/>
      <c r="IET27" s="247"/>
      <c r="IEU27" s="247"/>
      <c r="IEV27" s="247"/>
      <c r="IEW27" s="247"/>
      <c r="IEX27" s="247"/>
      <c r="IEY27" s="247"/>
      <c r="IEZ27" s="247"/>
      <c r="IFA27" s="247"/>
      <c r="IFB27" s="247"/>
      <c r="IFC27" s="247"/>
      <c r="IFD27" s="247"/>
      <c r="IFE27" s="247"/>
      <c r="IFF27" s="247"/>
      <c r="IFG27" s="247"/>
      <c r="IFH27" s="247"/>
      <c r="IFI27" s="247"/>
      <c r="IFJ27" s="247"/>
      <c r="IFK27" s="247"/>
      <c r="IFL27" s="247"/>
      <c r="IFM27" s="247"/>
      <c r="IFN27" s="247"/>
      <c r="IFO27" s="247"/>
      <c r="IFP27" s="247"/>
      <c r="IFQ27" s="247"/>
      <c r="IFR27" s="247"/>
      <c r="IFS27" s="247"/>
      <c r="IFT27" s="247"/>
      <c r="IFU27" s="247"/>
      <c r="IFV27" s="247"/>
      <c r="IFW27" s="247"/>
      <c r="IFX27" s="247"/>
      <c r="IFY27" s="247"/>
      <c r="IFZ27" s="247"/>
      <c r="IGA27" s="247"/>
      <c r="IGB27" s="247"/>
      <c r="IGC27" s="247"/>
      <c r="IGD27" s="247"/>
      <c r="IGE27" s="247"/>
      <c r="IGF27" s="247"/>
      <c r="IGG27" s="247"/>
      <c r="IGH27" s="247"/>
      <c r="IGI27" s="247"/>
      <c r="IGJ27" s="247"/>
      <c r="IGK27" s="247"/>
      <c r="IGL27" s="247"/>
      <c r="IGM27" s="247"/>
      <c r="IGN27" s="247"/>
      <c r="IGO27" s="247"/>
      <c r="IGP27" s="247"/>
      <c r="IGQ27" s="247"/>
      <c r="IGR27" s="247"/>
      <c r="IGS27" s="247"/>
      <c r="IGT27" s="247"/>
      <c r="IGU27" s="247"/>
      <c r="IGV27" s="247"/>
      <c r="IGW27" s="247"/>
      <c r="IGX27" s="247"/>
      <c r="IGY27" s="247"/>
      <c r="IGZ27" s="247"/>
      <c r="IHA27" s="247"/>
      <c r="IHB27" s="247"/>
      <c r="IHC27" s="247"/>
      <c r="IHD27" s="247"/>
      <c r="IHE27" s="247"/>
      <c r="IHF27" s="247"/>
      <c r="IHG27" s="247"/>
      <c r="IHH27" s="247"/>
      <c r="IHI27" s="247"/>
      <c r="IHJ27" s="247"/>
      <c r="IHK27" s="247"/>
      <c r="IHL27" s="247"/>
      <c r="IHM27" s="247"/>
      <c r="IHN27" s="247"/>
      <c r="IHO27" s="247"/>
      <c r="IHP27" s="247"/>
      <c r="IHQ27" s="247"/>
      <c r="IHR27" s="247"/>
      <c r="IHS27" s="247"/>
      <c r="IHT27" s="247"/>
      <c r="IHU27" s="247"/>
      <c r="IHV27" s="247"/>
      <c r="IHW27" s="247"/>
      <c r="IHX27" s="247"/>
      <c r="IHY27" s="247"/>
      <c r="IHZ27" s="247"/>
      <c r="IIA27" s="247"/>
      <c r="IIB27" s="247"/>
      <c r="IIC27" s="247"/>
      <c r="IID27" s="247"/>
      <c r="IIE27" s="247"/>
      <c r="IIF27" s="247"/>
      <c r="IIG27" s="247"/>
      <c r="IIH27" s="247"/>
      <c r="III27" s="247"/>
      <c r="IIJ27" s="247"/>
      <c r="IIK27" s="247"/>
      <c r="IIL27" s="247"/>
      <c r="IIM27" s="247"/>
      <c r="IIN27" s="247"/>
      <c r="IIO27" s="247"/>
      <c r="IIP27" s="247"/>
      <c r="IIQ27" s="247"/>
      <c r="IIR27" s="247"/>
      <c r="IIS27" s="247"/>
      <c r="IIT27" s="247"/>
      <c r="IIU27" s="247"/>
      <c r="IIV27" s="247"/>
      <c r="IIW27" s="247"/>
      <c r="IIX27" s="247"/>
      <c r="IIY27" s="247"/>
      <c r="IIZ27" s="247"/>
      <c r="IJA27" s="247"/>
      <c r="IJB27" s="247"/>
      <c r="IJC27" s="247"/>
      <c r="IJD27" s="247"/>
      <c r="IJE27" s="247"/>
      <c r="IJF27" s="247"/>
      <c r="IJG27" s="247"/>
      <c r="IJH27" s="247"/>
      <c r="IJI27" s="247"/>
      <c r="IJJ27" s="247"/>
      <c r="IJK27" s="247"/>
      <c r="IJL27" s="247"/>
      <c r="IJM27" s="247"/>
      <c r="IJN27" s="247"/>
      <c r="IJO27" s="247"/>
      <c r="IJP27" s="247"/>
      <c r="IJQ27" s="247"/>
      <c r="IJR27" s="247"/>
      <c r="IJS27" s="247"/>
      <c r="IJT27" s="247"/>
      <c r="IJU27" s="247"/>
      <c r="IJV27" s="247"/>
      <c r="IJW27" s="247"/>
      <c r="IJX27" s="247"/>
      <c r="IJY27" s="247"/>
      <c r="IJZ27" s="247"/>
      <c r="IKA27" s="247"/>
      <c r="IKB27" s="247"/>
      <c r="IKC27" s="247"/>
      <c r="IKD27" s="247"/>
      <c r="IKE27" s="247"/>
      <c r="IKF27" s="247"/>
      <c r="IKG27" s="247"/>
      <c r="IKH27" s="247"/>
      <c r="IKI27" s="247"/>
      <c r="IKJ27" s="247"/>
      <c r="IKK27" s="247"/>
      <c r="IKL27" s="247"/>
      <c r="IKM27" s="247"/>
      <c r="IKN27" s="247"/>
      <c r="IKO27" s="247"/>
      <c r="IKP27" s="247"/>
      <c r="IKQ27" s="247"/>
      <c r="IKR27" s="247"/>
      <c r="IKS27" s="247"/>
      <c r="IKT27" s="247"/>
      <c r="IKU27" s="247"/>
      <c r="IKV27" s="247"/>
      <c r="IKW27" s="247"/>
      <c r="IKX27" s="247"/>
      <c r="IKY27" s="247"/>
      <c r="IKZ27" s="247"/>
      <c r="ILA27" s="247"/>
      <c r="ILB27" s="247"/>
      <c r="ILC27" s="247"/>
      <c r="ILD27" s="247"/>
      <c r="ILE27" s="247"/>
      <c r="ILF27" s="247"/>
      <c r="ILG27" s="247"/>
      <c r="ILH27" s="247"/>
      <c r="ILI27" s="247"/>
      <c r="ILJ27" s="247"/>
      <c r="ILK27" s="247"/>
      <c r="ILL27" s="247"/>
      <c r="ILM27" s="247"/>
      <c r="ILN27" s="247"/>
      <c r="ILO27" s="247"/>
      <c r="ILP27" s="247"/>
      <c r="ILQ27" s="247"/>
      <c r="ILR27" s="247"/>
      <c r="ILS27" s="247"/>
      <c r="ILT27" s="247"/>
      <c r="ILU27" s="247"/>
      <c r="ILV27" s="247"/>
      <c r="ILW27" s="247"/>
      <c r="ILX27" s="247"/>
      <c r="ILY27" s="247"/>
      <c r="ILZ27" s="247"/>
      <c r="IMA27" s="247"/>
      <c r="IMB27" s="247"/>
      <c r="IMC27" s="247"/>
      <c r="IMD27" s="247"/>
      <c r="IME27" s="247"/>
      <c r="IMF27" s="247"/>
      <c r="IMG27" s="247"/>
      <c r="IMH27" s="247"/>
      <c r="IMI27" s="247"/>
      <c r="IMJ27" s="247"/>
      <c r="IMK27" s="247"/>
      <c r="IML27" s="247"/>
      <c r="IMM27" s="247"/>
      <c r="IMN27" s="247"/>
      <c r="IMO27" s="247"/>
      <c r="IMP27" s="247"/>
      <c r="IMQ27" s="247"/>
      <c r="IMR27" s="247"/>
      <c r="IMS27" s="247"/>
      <c r="IMT27" s="247"/>
      <c r="IMU27" s="247"/>
      <c r="IMV27" s="247"/>
      <c r="IMW27" s="247"/>
      <c r="IMX27" s="247"/>
      <c r="IMY27" s="247"/>
      <c r="IMZ27" s="247"/>
      <c r="INA27" s="247"/>
      <c r="INB27" s="247"/>
      <c r="INC27" s="247"/>
      <c r="IND27" s="247"/>
      <c r="INE27" s="247"/>
      <c r="INF27" s="247"/>
      <c r="ING27" s="247"/>
      <c r="INH27" s="247"/>
      <c r="INI27" s="247"/>
      <c r="INJ27" s="247"/>
      <c r="INK27" s="247"/>
      <c r="INL27" s="247"/>
      <c r="INM27" s="247"/>
      <c r="INN27" s="247"/>
      <c r="INO27" s="247"/>
      <c r="INP27" s="247"/>
      <c r="INQ27" s="247"/>
      <c r="INR27" s="247"/>
      <c r="INS27" s="247"/>
      <c r="INT27" s="247"/>
      <c r="INU27" s="247"/>
      <c r="INV27" s="247"/>
      <c r="INW27" s="247"/>
      <c r="INX27" s="247"/>
      <c r="INY27" s="247"/>
      <c r="INZ27" s="247"/>
      <c r="IOA27" s="247"/>
      <c r="IOB27" s="247"/>
      <c r="IOC27" s="247"/>
      <c r="IOD27" s="247"/>
      <c r="IOE27" s="247"/>
      <c r="IOF27" s="247"/>
      <c r="IOG27" s="247"/>
      <c r="IOH27" s="247"/>
      <c r="IOI27" s="247"/>
      <c r="IOJ27" s="247"/>
      <c r="IOK27" s="247"/>
      <c r="IOL27" s="247"/>
      <c r="IOM27" s="247"/>
      <c r="ION27" s="247"/>
      <c r="IOO27" s="247"/>
      <c r="IOP27" s="247"/>
      <c r="IOQ27" s="247"/>
      <c r="IOR27" s="247"/>
      <c r="IOS27" s="247"/>
      <c r="IOT27" s="247"/>
      <c r="IOU27" s="247"/>
      <c r="IOV27" s="247"/>
      <c r="IOW27" s="247"/>
      <c r="IOX27" s="247"/>
      <c r="IOY27" s="247"/>
      <c r="IOZ27" s="247"/>
      <c r="IPA27" s="247"/>
      <c r="IPB27" s="247"/>
      <c r="IPC27" s="247"/>
      <c r="IPD27" s="247"/>
      <c r="IPE27" s="247"/>
      <c r="IPF27" s="247"/>
      <c r="IPG27" s="247"/>
      <c r="IPH27" s="247"/>
      <c r="IPI27" s="247"/>
      <c r="IPJ27" s="247"/>
      <c r="IPK27" s="247"/>
      <c r="IPL27" s="247"/>
      <c r="IPM27" s="247"/>
      <c r="IPN27" s="247"/>
      <c r="IPO27" s="247"/>
      <c r="IPP27" s="247"/>
      <c r="IPQ27" s="247"/>
      <c r="IPR27" s="247"/>
      <c r="IPS27" s="247"/>
      <c r="IPT27" s="247"/>
      <c r="IPU27" s="247"/>
      <c r="IPV27" s="247"/>
      <c r="IPW27" s="247"/>
      <c r="IPX27" s="247"/>
      <c r="IPY27" s="247"/>
      <c r="IPZ27" s="247"/>
      <c r="IQA27" s="247"/>
      <c r="IQB27" s="247"/>
      <c r="IQC27" s="247"/>
      <c r="IQD27" s="247"/>
      <c r="IQE27" s="247"/>
      <c r="IQF27" s="247"/>
      <c r="IQG27" s="247"/>
      <c r="IQH27" s="247"/>
      <c r="IQI27" s="247"/>
      <c r="IQJ27" s="247"/>
      <c r="IQK27" s="247"/>
      <c r="IQL27" s="247"/>
      <c r="IQM27" s="247"/>
      <c r="IQN27" s="247"/>
      <c r="IQO27" s="247"/>
      <c r="IQP27" s="247"/>
      <c r="IQQ27" s="247"/>
      <c r="IQR27" s="247"/>
      <c r="IQS27" s="247"/>
      <c r="IQT27" s="247"/>
      <c r="IQU27" s="247"/>
      <c r="IQV27" s="247"/>
      <c r="IQW27" s="247"/>
      <c r="IQX27" s="247"/>
      <c r="IQY27" s="247"/>
      <c r="IQZ27" s="247"/>
      <c r="IRA27" s="247"/>
      <c r="IRB27" s="247"/>
      <c r="IRC27" s="247"/>
      <c r="IRD27" s="247"/>
      <c r="IRE27" s="247"/>
      <c r="IRF27" s="247"/>
      <c r="IRG27" s="247"/>
      <c r="IRH27" s="247"/>
      <c r="IRI27" s="247"/>
      <c r="IRJ27" s="247"/>
      <c r="IRK27" s="247"/>
      <c r="IRL27" s="247"/>
      <c r="IRM27" s="247"/>
      <c r="IRN27" s="247"/>
      <c r="IRO27" s="247"/>
      <c r="IRP27" s="247"/>
      <c r="IRQ27" s="247"/>
      <c r="IRR27" s="247"/>
      <c r="IRS27" s="247"/>
      <c r="IRT27" s="247"/>
      <c r="IRU27" s="247"/>
      <c r="IRV27" s="247"/>
      <c r="IRW27" s="247"/>
      <c r="IRX27" s="247"/>
      <c r="IRY27" s="247"/>
      <c r="IRZ27" s="247"/>
      <c r="ISA27" s="247"/>
      <c r="ISB27" s="247"/>
      <c r="ISC27" s="247"/>
      <c r="ISD27" s="247"/>
      <c r="ISE27" s="247"/>
      <c r="ISF27" s="247"/>
      <c r="ISG27" s="247"/>
      <c r="ISH27" s="247"/>
      <c r="ISI27" s="247"/>
      <c r="ISJ27" s="247"/>
      <c r="ISK27" s="247"/>
      <c r="ISL27" s="247"/>
      <c r="ISM27" s="247"/>
      <c r="ISN27" s="247"/>
      <c r="ISO27" s="247"/>
      <c r="ISP27" s="247"/>
      <c r="ISQ27" s="247"/>
      <c r="ISR27" s="247"/>
      <c r="ISS27" s="247"/>
      <c r="IST27" s="247"/>
      <c r="ISU27" s="247"/>
      <c r="ISV27" s="247"/>
      <c r="ISW27" s="247"/>
      <c r="ISX27" s="247"/>
      <c r="ISY27" s="247"/>
      <c r="ISZ27" s="247"/>
      <c r="ITA27" s="247"/>
      <c r="ITB27" s="247"/>
      <c r="ITC27" s="247"/>
      <c r="ITD27" s="247"/>
      <c r="ITE27" s="247"/>
      <c r="ITF27" s="247"/>
      <c r="ITG27" s="247"/>
      <c r="ITH27" s="247"/>
      <c r="ITI27" s="247"/>
      <c r="ITJ27" s="247"/>
      <c r="ITK27" s="247"/>
      <c r="ITL27" s="247"/>
      <c r="ITM27" s="247"/>
      <c r="ITN27" s="247"/>
      <c r="ITO27" s="247"/>
      <c r="ITP27" s="247"/>
      <c r="ITQ27" s="247"/>
      <c r="ITR27" s="247"/>
      <c r="ITS27" s="247"/>
      <c r="ITT27" s="247"/>
      <c r="ITU27" s="247"/>
      <c r="ITV27" s="247"/>
      <c r="ITW27" s="247"/>
      <c r="ITX27" s="247"/>
      <c r="ITY27" s="247"/>
      <c r="ITZ27" s="247"/>
      <c r="IUA27" s="247"/>
      <c r="IUB27" s="247"/>
      <c r="IUC27" s="247"/>
      <c r="IUD27" s="247"/>
      <c r="IUE27" s="247"/>
      <c r="IUF27" s="247"/>
      <c r="IUG27" s="247"/>
      <c r="IUH27" s="247"/>
      <c r="IUI27" s="247"/>
      <c r="IUJ27" s="247"/>
      <c r="IUK27" s="247"/>
      <c r="IUL27" s="247"/>
      <c r="IUM27" s="247"/>
      <c r="IUN27" s="247"/>
      <c r="IUO27" s="247"/>
      <c r="IUP27" s="247"/>
      <c r="IUQ27" s="247"/>
      <c r="IUR27" s="247"/>
      <c r="IUS27" s="247"/>
      <c r="IUT27" s="247"/>
      <c r="IUU27" s="247"/>
      <c r="IUV27" s="247"/>
      <c r="IUW27" s="247"/>
      <c r="IUX27" s="247"/>
      <c r="IUY27" s="247"/>
      <c r="IUZ27" s="247"/>
      <c r="IVA27" s="247"/>
      <c r="IVB27" s="247"/>
      <c r="IVC27" s="247"/>
      <c r="IVD27" s="247"/>
      <c r="IVE27" s="247"/>
      <c r="IVF27" s="247"/>
      <c r="IVG27" s="247"/>
      <c r="IVH27" s="247"/>
      <c r="IVI27" s="247"/>
      <c r="IVJ27" s="247"/>
      <c r="IVK27" s="247"/>
      <c r="IVL27" s="247"/>
      <c r="IVM27" s="247"/>
      <c r="IVN27" s="247"/>
      <c r="IVO27" s="247"/>
      <c r="IVP27" s="247"/>
      <c r="IVQ27" s="247"/>
      <c r="IVR27" s="247"/>
      <c r="IVS27" s="247"/>
      <c r="IVT27" s="247"/>
      <c r="IVU27" s="247"/>
      <c r="IVV27" s="247"/>
      <c r="IVW27" s="247"/>
      <c r="IVX27" s="247"/>
      <c r="IVY27" s="247"/>
      <c r="IVZ27" s="247"/>
      <c r="IWA27" s="247"/>
      <c r="IWB27" s="247"/>
      <c r="IWC27" s="247"/>
      <c r="IWD27" s="247"/>
      <c r="IWE27" s="247"/>
      <c r="IWF27" s="247"/>
      <c r="IWG27" s="247"/>
      <c r="IWH27" s="247"/>
      <c r="IWI27" s="247"/>
      <c r="IWJ27" s="247"/>
      <c r="IWK27" s="247"/>
      <c r="IWL27" s="247"/>
      <c r="IWM27" s="247"/>
      <c r="IWN27" s="247"/>
      <c r="IWO27" s="247"/>
      <c r="IWP27" s="247"/>
      <c r="IWQ27" s="247"/>
      <c r="IWR27" s="247"/>
      <c r="IWS27" s="247"/>
      <c r="IWT27" s="247"/>
      <c r="IWU27" s="247"/>
      <c r="IWV27" s="247"/>
      <c r="IWW27" s="247"/>
      <c r="IWX27" s="247"/>
      <c r="IWY27" s="247"/>
      <c r="IWZ27" s="247"/>
      <c r="IXA27" s="247"/>
      <c r="IXB27" s="247"/>
      <c r="IXC27" s="247"/>
      <c r="IXD27" s="247"/>
      <c r="IXE27" s="247"/>
      <c r="IXF27" s="247"/>
      <c r="IXG27" s="247"/>
      <c r="IXH27" s="247"/>
      <c r="IXI27" s="247"/>
      <c r="IXJ27" s="247"/>
      <c r="IXK27" s="247"/>
      <c r="IXL27" s="247"/>
      <c r="IXM27" s="247"/>
      <c r="IXN27" s="247"/>
      <c r="IXO27" s="247"/>
      <c r="IXP27" s="247"/>
      <c r="IXQ27" s="247"/>
      <c r="IXR27" s="247"/>
      <c r="IXS27" s="247"/>
      <c r="IXT27" s="247"/>
      <c r="IXU27" s="247"/>
      <c r="IXV27" s="247"/>
      <c r="IXW27" s="247"/>
      <c r="IXX27" s="247"/>
      <c r="IXY27" s="247"/>
      <c r="IXZ27" s="247"/>
      <c r="IYA27" s="247"/>
      <c r="IYB27" s="247"/>
      <c r="IYC27" s="247"/>
      <c r="IYD27" s="247"/>
      <c r="IYE27" s="247"/>
      <c r="IYF27" s="247"/>
      <c r="IYG27" s="247"/>
      <c r="IYH27" s="247"/>
      <c r="IYI27" s="247"/>
      <c r="IYJ27" s="247"/>
      <c r="IYK27" s="247"/>
      <c r="IYL27" s="247"/>
      <c r="IYM27" s="247"/>
      <c r="IYN27" s="247"/>
      <c r="IYO27" s="247"/>
      <c r="IYP27" s="247"/>
      <c r="IYQ27" s="247"/>
      <c r="IYR27" s="247"/>
      <c r="IYS27" s="247"/>
      <c r="IYT27" s="247"/>
      <c r="IYU27" s="247"/>
      <c r="IYV27" s="247"/>
      <c r="IYW27" s="247"/>
      <c r="IYX27" s="247"/>
      <c r="IYY27" s="247"/>
      <c r="IYZ27" s="247"/>
      <c r="IZA27" s="247"/>
      <c r="IZB27" s="247"/>
      <c r="IZC27" s="247"/>
      <c r="IZD27" s="247"/>
      <c r="IZE27" s="247"/>
      <c r="IZF27" s="247"/>
      <c r="IZG27" s="247"/>
      <c r="IZH27" s="247"/>
      <c r="IZI27" s="247"/>
      <c r="IZJ27" s="247"/>
      <c r="IZK27" s="247"/>
      <c r="IZL27" s="247"/>
      <c r="IZM27" s="247"/>
      <c r="IZN27" s="247"/>
      <c r="IZO27" s="247"/>
      <c r="IZP27" s="247"/>
      <c r="IZQ27" s="247"/>
      <c r="IZR27" s="247"/>
      <c r="IZS27" s="247"/>
      <c r="IZT27" s="247"/>
      <c r="IZU27" s="247"/>
      <c r="IZV27" s="247"/>
      <c r="IZW27" s="247"/>
      <c r="IZX27" s="247"/>
      <c r="IZY27" s="247"/>
      <c r="IZZ27" s="247"/>
      <c r="JAA27" s="247"/>
      <c r="JAB27" s="247"/>
      <c r="JAC27" s="247"/>
      <c r="JAD27" s="247"/>
      <c r="JAE27" s="247"/>
      <c r="JAF27" s="247"/>
      <c r="JAG27" s="247"/>
      <c r="JAH27" s="247"/>
      <c r="JAI27" s="247"/>
      <c r="JAJ27" s="247"/>
      <c r="JAK27" s="247"/>
      <c r="JAL27" s="247"/>
      <c r="JAM27" s="247"/>
      <c r="JAN27" s="247"/>
      <c r="JAO27" s="247"/>
      <c r="JAP27" s="247"/>
      <c r="JAQ27" s="247"/>
      <c r="JAR27" s="247"/>
      <c r="JAS27" s="247"/>
      <c r="JAT27" s="247"/>
      <c r="JAU27" s="247"/>
      <c r="JAV27" s="247"/>
      <c r="JAW27" s="247"/>
      <c r="JAX27" s="247"/>
      <c r="JAY27" s="247"/>
      <c r="JAZ27" s="247"/>
      <c r="JBA27" s="247"/>
      <c r="JBB27" s="247"/>
      <c r="JBC27" s="247"/>
      <c r="JBD27" s="247"/>
      <c r="JBE27" s="247"/>
      <c r="JBF27" s="247"/>
      <c r="JBG27" s="247"/>
      <c r="JBH27" s="247"/>
      <c r="JBI27" s="247"/>
      <c r="JBJ27" s="247"/>
      <c r="JBK27" s="247"/>
      <c r="JBL27" s="247"/>
      <c r="JBM27" s="247"/>
      <c r="JBN27" s="247"/>
      <c r="JBO27" s="247"/>
      <c r="JBP27" s="247"/>
      <c r="JBQ27" s="247"/>
      <c r="JBR27" s="247"/>
      <c r="JBS27" s="247"/>
      <c r="JBT27" s="247"/>
      <c r="JBU27" s="247"/>
      <c r="JBV27" s="247"/>
      <c r="JBW27" s="247"/>
      <c r="JBX27" s="247"/>
      <c r="JBY27" s="247"/>
      <c r="JBZ27" s="247"/>
      <c r="JCA27" s="247"/>
      <c r="JCB27" s="247"/>
      <c r="JCC27" s="247"/>
      <c r="JCD27" s="247"/>
      <c r="JCE27" s="247"/>
      <c r="JCF27" s="247"/>
      <c r="JCG27" s="247"/>
      <c r="JCH27" s="247"/>
      <c r="JCI27" s="247"/>
      <c r="JCJ27" s="247"/>
      <c r="JCK27" s="247"/>
      <c r="JCL27" s="247"/>
      <c r="JCM27" s="247"/>
      <c r="JCN27" s="247"/>
      <c r="JCO27" s="247"/>
      <c r="JCP27" s="247"/>
      <c r="JCQ27" s="247"/>
      <c r="JCR27" s="247"/>
      <c r="JCS27" s="247"/>
      <c r="JCT27" s="247"/>
      <c r="JCU27" s="247"/>
      <c r="JCV27" s="247"/>
      <c r="JCW27" s="247"/>
      <c r="JCX27" s="247"/>
      <c r="JCY27" s="247"/>
      <c r="JCZ27" s="247"/>
      <c r="JDA27" s="247"/>
      <c r="JDB27" s="247"/>
      <c r="JDC27" s="247"/>
      <c r="JDD27" s="247"/>
      <c r="JDE27" s="247"/>
      <c r="JDF27" s="247"/>
      <c r="JDG27" s="247"/>
      <c r="JDH27" s="247"/>
      <c r="JDI27" s="247"/>
      <c r="JDJ27" s="247"/>
      <c r="JDK27" s="247"/>
      <c r="JDL27" s="247"/>
      <c r="JDM27" s="247"/>
      <c r="JDN27" s="247"/>
      <c r="JDO27" s="247"/>
      <c r="JDP27" s="247"/>
      <c r="JDQ27" s="247"/>
      <c r="JDR27" s="247"/>
      <c r="JDS27" s="247"/>
      <c r="JDT27" s="247"/>
      <c r="JDU27" s="247"/>
      <c r="JDV27" s="247"/>
      <c r="JDW27" s="247"/>
      <c r="JDX27" s="247"/>
      <c r="JDY27" s="247"/>
      <c r="JDZ27" s="247"/>
      <c r="JEA27" s="247"/>
      <c r="JEB27" s="247"/>
      <c r="JEC27" s="247"/>
      <c r="JED27" s="247"/>
      <c r="JEE27" s="247"/>
      <c r="JEF27" s="247"/>
      <c r="JEG27" s="247"/>
      <c r="JEH27" s="247"/>
      <c r="JEI27" s="247"/>
      <c r="JEJ27" s="247"/>
      <c r="JEK27" s="247"/>
      <c r="JEL27" s="247"/>
      <c r="JEM27" s="247"/>
      <c r="JEN27" s="247"/>
      <c r="JEO27" s="247"/>
      <c r="JEP27" s="247"/>
      <c r="JEQ27" s="247"/>
      <c r="JER27" s="247"/>
      <c r="JES27" s="247"/>
      <c r="JET27" s="247"/>
      <c r="JEU27" s="247"/>
      <c r="JEV27" s="247"/>
      <c r="JEW27" s="247"/>
      <c r="JEX27" s="247"/>
      <c r="JEY27" s="247"/>
      <c r="JEZ27" s="247"/>
      <c r="JFA27" s="247"/>
      <c r="JFB27" s="247"/>
      <c r="JFC27" s="247"/>
      <c r="JFD27" s="247"/>
      <c r="JFE27" s="247"/>
      <c r="JFF27" s="247"/>
      <c r="JFG27" s="247"/>
      <c r="JFH27" s="247"/>
      <c r="JFI27" s="247"/>
      <c r="JFJ27" s="247"/>
      <c r="JFK27" s="247"/>
      <c r="JFL27" s="247"/>
      <c r="JFM27" s="247"/>
      <c r="JFN27" s="247"/>
      <c r="JFO27" s="247"/>
      <c r="JFP27" s="247"/>
      <c r="JFQ27" s="247"/>
      <c r="JFR27" s="247"/>
      <c r="JFS27" s="247"/>
      <c r="JFT27" s="247"/>
      <c r="JFU27" s="247"/>
      <c r="JFV27" s="247"/>
      <c r="JFW27" s="247"/>
      <c r="JFX27" s="247"/>
      <c r="JFY27" s="247"/>
      <c r="JFZ27" s="247"/>
      <c r="JGA27" s="247"/>
      <c r="JGB27" s="247"/>
      <c r="JGC27" s="247"/>
      <c r="JGD27" s="247"/>
      <c r="JGE27" s="247"/>
      <c r="JGF27" s="247"/>
      <c r="JGG27" s="247"/>
      <c r="JGH27" s="247"/>
      <c r="JGI27" s="247"/>
      <c r="JGJ27" s="247"/>
      <c r="JGK27" s="247"/>
      <c r="JGL27" s="247"/>
      <c r="JGM27" s="247"/>
      <c r="JGN27" s="247"/>
      <c r="JGO27" s="247"/>
      <c r="JGP27" s="247"/>
      <c r="JGQ27" s="247"/>
      <c r="JGR27" s="247"/>
      <c r="JGS27" s="247"/>
      <c r="JGT27" s="247"/>
      <c r="JGU27" s="247"/>
      <c r="JGV27" s="247"/>
      <c r="JGW27" s="247"/>
      <c r="JGX27" s="247"/>
      <c r="JGY27" s="247"/>
      <c r="JGZ27" s="247"/>
      <c r="JHA27" s="247"/>
      <c r="JHB27" s="247"/>
      <c r="JHC27" s="247"/>
      <c r="JHD27" s="247"/>
      <c r="JHE27" s="247"/>
      <c r="JHF27" s="247"/>
      <c r="JHG27" s="247"/>
      <c r="JHH27" s="247"/>
      <c r="JHI27" s="247"/>
      <c r="JHJ27" s="247"/>
      <c r="JHK27" s="247"/>
      <c r="JHL27" s="247"/>
      <c r="JHM27" s="247"/>
      <c r="JHN27" s="247"/>
      <c r="JHO27" s="247"/>
      <c r="JHP27" s="247"/>
      <c r="JHQ27" s="247"/>
      <c r="JHR27" s="247"/>
      <c r="JHS27" s="247"/>
      <c r="JHT27" s="247"/>
      <c r="JHU27" s="247"/>
      <c r="JHV27" s="247"/>
      <c r="JHW27" s="247"/>
      <c r="JHX27" s="247"/>
      <c r="JHY27" s="247"/>
      <c r="JHZ27" s="247"/>
      <c r="JIA27" s="247"/>
      <c r="JIB27" s="247"/>
      <c r="JIC27" s="247"/>
      <c r="JID27" s="247"/>
      <c r="JIE27" s="247"/>
      <c r="JIF27" s="247"/>
      <c r="JIG27" s="247"/>
      <c r="JIH27" s="247"/>
      <c r="JII27" s="247"/>
      <c r="JIJ27" s="247"/>
      <c r="JIK27" s="247"/>
      <c r="JIL27" s="247"/>
      <c r="JIM27" s="247"/>
      <c r="JIN27" s="247"/>
      <c r="JIO27" s="247"/>
      <c r="JIP27" s="247"/>
      <c r="JIQ27" s="247"/>
      <c r="JIR27" s="247"/>
      <c r="JIS27" s="247"/>
      <c r="JIT27" s="247"/>
      <c r="JIU27" s="247"/>
      <c r="JIV27" s="247"/>
      <c r="JIW27" s="247"/>
      <c r="JIX27" s="247"/>
      <c r="JIY27" s="247"/>
      <c r="JIZ27" s="247"/>
      <c r="JJA27" s="247"/>
      <c r="JJB27" s="247"/>
      <c r="JJC27" s="247"/>
      <c r="JJD27" s="247"/>
      <c r="JJE27" s="247"/>
      <c r="JJF27" s="247"/>
      <c r="JJG27" s="247"/>
      <c r="JJH27" s="247"/>
      <c r="JJI27" s="247"/>
      <c r="JJJ27" s="247"/>
      <c r="JJK27" s="247"/>
      <c r="JJL27" s="247"/>
      <c r="JJM27" s="247"/>
      <c r="JJN27" s="247"/>
      <c r="JJO27" s="247"/>
      <c r="JJP27" s="247"/>
      <c r="JJQ27" s="247"/>
      <c r="JJR27" s="247"/>
      <c r="JJS27" s="247"/>
      <c r="JJT27" s="247"/>
      <c r="JJU27" s="247"/>
      <c r="JJV27" s="247"/>
      <c r="JJW27" s="247"/>
      <c r="JJX27" s="247"/>
      <c r="JJY27" s="247"/>
      <c r="JJZ27" s="247"/>
      <c r="JKA27" s="247"/>
      <c r="JKB27" s="247"/>
      <c r="JKC27" s="247"/>
      <c r="JKD27" s="247"/>
      <c r="JKE27" s="247"/>
      <c r="JKF27" s="247"/>
      <c r="JKG27" s="247"/>
      <c r="JKH27" s="247"/>
      <c r="JKI27" s="247"/>
      <c r="JKJ27" s="247"/>
      <c r="JKK27" s="247"/>
      <c r="JKL27" s="247"/>
      <c r="JKM27" s="247"/>
      <c r="JKN27" s="247"/>
      <c r="JKO27" s="247"/>
      <c r="JKP27" s="247"/>
      <c r="JKQ27" s="247"/>
      <c r="JKR27" s="247"/>
      <c r="JKS27" s="247"/>
      <c r="JKT27" s="247"/>
      <c r="JKU27" s="247"/>
      <c r="JKV27" s="247"/>
      <c r="JKW27" s="247"/>
      <c r="JKX27" s="247"/>
      <c r="JKY27" s="247"/>
      <c r="JKZ27" s="247"/>
      <c r="JLA27" s="247"/>
      <c r="JLB27" s="247"/>
      <c r="JLC27" s="247"/>
      <c r="JLD27" s="247"/>
      <c r="JLE27" s="247"/>
      <c r="JLF27" s="247"/>
      <c r="JLG27" s="247"/>
      <c r="JLH27" s="247"/>
      <c r="JLI27" s="247"/>
      <c r="JLJ27" s="247"/>
      <c r="JLK27" s="247"/>
      <c r="JLL27" s="247"/>
      <c r="JLM27" s="247"/>
      <c r="JLN27" s="247"/>
      <c r="JLO27" s="247"/>
      <c r="JLP27" s="247"/>
      <c r="JLQ27" s="247"/>
      <c r="JLR27" s="247"/>
      <c r="JLS27" s="247"/>
      <c r="JLT27" s="247"/>
      <c r="JLU27" s="247"/>
      <c r="JLV27" s="247"/>
      <c r="JLW27" s="247"/>
      <c r="JLX27" s="247"/>
      <c r="JLY27" s="247"/>
      <c r="JLZ27" s="247"/>
      <c r="JMA27" s="247"/>
      <c r="JMB27" s="247"/>
      <c r="JMC27" s="247"/>
      <c r="JMD27" s="247"/>
      <c r="JME27" s="247"/>
      <c r="JMF27" s="247"/>
      <c r="JMG27" s="247"/>
      <c r="JMH27" s="247"/>
      <c r="JMI27" s="247"/>
      <c r="JMJ27" s="247"/>
      <c r="JMK27" s="247"/>
      <c r="JML27" s="247"/>
      <c r="JMM27" s="247"/>
      <c r="JMN27" s="247"/>
      <c r="JMO27" s="247"/>
      <c r="JMP27" s="247"/>
      <c r="JMQ27" s="247"/>
      <c r="JMR27" s="247"/>
      <c r="JMS27" s="247"/>
      <c r="JMT27" s="247"/>
      <c r="JMU27" s="247"/>
      <c r="JMV27" s="247"/>
      <c r="JMW27" s="247"/>
      <c r="JMX27" s="247"/>
      <c r="JMY27" s="247"/>
      <c r="JMZ27" s="247"/>
      <c r="JNA27" s="247"/>
      <c r="JNB27" s="247"/>
      <c r="JNC27" s="247"/>
      <c r="JND27" s="247"/>
      <c r="JNE27" s="247"/>
      <c r="JNF27" s="247"/>
      <c r="JNG27" s="247"/>
      <c r="JNH27" s="247"/>
      <c r="JNI27" s="247"/>
      <c r="JNJ27" s="247"/>
      <c r="JNK27" s="247"/>
      <c r="JNL27" s="247"/>
      <c r="JNM27" s="247"/>
      <c r="JNN27" s="247"/>
      <c r="JNO27" s="247"/>
      <c r="JNP27" s="247"/>
      <c r="JNQ27" s="247"/>
      <c r="JNR27" s="247"/>
      <c r="JNS27" s="247"/>
      <c r="JNT27" s="247"/>
      <c r="JNU27" s="247"/>
      <c r="JNV27" s="247"/>
      <c r="JNW27" s="247"/>
      <c r="JNX27" s="247"/>
      <c r="JNY27" s="247"/>
      <c r="JNZ27" s="247"/>
      <c r="JOA27" s="247"/>
      <c r="JOB27" s="247"/>
      <c r="JOC27" s="247"/>
      <c r="JOD27" s="247"/>
      <c r="JOE27" s="247"/>
      <c r="JOF27" s="247"/>
      <c r="JOG27" s="247"/>
      <c r="JOH27" s="247"/>
      <c r="JOI27" s="247"/>
      <c r="JOJ27" s="247"/>
      <c r="JOK27" s="247"/>
      <c r="JOL27" s="247"/>
      <c r="JOM27" s="247"/>
      <c r="JON27" s="247"/>
      <c r="JOO27" s="247"/>
      <c r="JOP27" s="247"/>
      <c r="JOQ27" s="247"/>
      <c r="JOR27" s="247"/>
      <c r="JOS27" s="247"/>
      <c r="JOT27" s="247"/>
      <c r="JOU27" s="247"/>
      <c r="JOV27" s="247"/>
      <c r="JOW27" s="247"/>
      <c r="JOX27" s="247"/>
      <c r="JOY27" s="247"/>
      <c r="JOZ27" s="247"/>
      <c r="JPA27" s="247"/>
      <c r="JPB27" s="247"/>
      <c r="JPC27" s="247"/>
      <c r="JPD27" s="247"/>
      <c r="JPE27" s="247"/>
      <c r="JPF27" s="247"/>
      <c r="JPG27" s="247"/>
      <c r="JPH27" s="247"/>
      <c r="JPI27" s="247"/>
      <c r="JPJ27" s="247"/>
      <c r="JPK27" s="247"/>
      <c r="JPL27" s="247"/>
      <c r="JPM27" s="247"/>
      <c r="JPN27" s="247"/>
      <c r="JPO27" s="247"/>
      <c r="JPP27" s="247"/>
      <c r="JPQ27" s="247"/>
      <c r="JPR27" s="247"/>
      <c r="JPS27" s="247"/>
      <c r="JPT27" s="247"/>
      <c r="JPU27" s="247"/>
      <c r="JPV27" s="247"/>
      <c r="JPW27" s="247"/>
      <c r="JPX27" s="247"/>
      <c r="JPY27" s="247"/>
      <c r="JPZ27" s="247"/>
      <c r="JQA27" s="247"/>
      <c r="JQB27" s="247"/>
      <c r="JQC27" s="247"/>
      <c r="JQD27" s="247"/>
      <c r="JQE27" s="247"/>
      <c r="JQF27" s="247"/>
      <c r="JQG27" s="247"/>
      <c r="JQH27" s="247"/>
      <c r="JQI27" s="247"/>
      <c r="JQJ27" s="247"/>
      <c r="JQK27" s="247"/>
      <c r="JQL27" s="247"/>
      <c r="JQM27" s="247"/>
      <c r="JQN27" s="247"/>
      <c r="JQO27" s="247"/>
      <c r="JQP27" s="247"/>
      <c r="JQQ27" s="247"/>
      <c r="JQR27" s="247"/>
      <c r="JQS27" s="247"/>
      <c r="JQT27" s="247"/>
      <c r="JQU27" s="247"/>
      <c r="JQV27" s="247"/>
      <c r="JQW27" s="247"/>
      <c r="JQX27" s="247"/>
      <c r="JQY27" s="247"/>
      <c r="JQZ27" s="247"/>
      <c r="JRA27" s="247"/>
      <c r="JRB27" s="247"/>
      <c r="JRC27" s="247"/>
      <c r="JRD27" s="247"/>
      <c r="JRE27" s="247"/>
      <c r="JRF27" s="247"/>
      <c r="JRG27" s="247"/>
      <c r="JRH27" s="247"/>
      <c r="JRI27" s="247"/>
      <c r="JRJ27" s="247"/>
      <c r="JRK27" s="247"/>
      <c r="JRL27" s="247"/>
      <c r="JRM27" s="247"/>
      <c r="JRN27" s="247"/>
      <c r="JRO27" s="247"/>
      <c r="JRP27" s="247"/>
      <c r="JRQ27" s="247"/>
      <c r="JRR27" s="247"/>
      <c r="JRS27" s="247"/>
      <c r="JRT27" s="247"/>
      <c r="JRU27" s="247"/>
      <c r="JRV27" s="247"/>
      <c r="JRW27" s="247"/>
      <c r="JRX27" s="247"/>
      <c r="JRY27" s="247"/>
      <c r="JRZ27" s="247"/>
      <c r="JSA27" s="247"/>
      <c r="JSB27" s="247"/>
      <c r="JSC27" s="247"/>
      <c r="JSD27" s="247"/>
      <c r="JSE27" s="247"/>
      <c r="JSF27" s="247"/>
      <c r="JSG27" s="247"/>
      <c r="JSH27" s="247"/>
      <c r="JSI27" s="247"/>
      <c r="JSJ27" s="247"/>
      <c r="JSK27" s="247"/>
      <c r="JSL27" s="247"/>
      <c r="JSM27" s="247"/>
      <c r="JSN27" s="247"/>
      <c r="JSO27" s="247"/>
      <c r="JSP27" s="247"/>
      <c r="JSQ27" s="247"/>
      <c r="JSR27" s="247"/>
      <c r="JSS27" s="247"/>
      <c r="JST27" s="247"/>
      <c r="JSU27" s="247"/>
      <c r="JSV27" s="247"/>
      <c r="JSW27" s="247"/>
      <c r="JSX27" s="247"/>
      <c r="JSY27" s="247"/>
      <c r="JSZ27" s="247"/>
      <c r="JTA27" s="247"/>
      <c r="JTB27" s="247"/>
      <c r="JTC27" s="247"/>
      <c r="JTD27" s="247"/>
      <c r="JTE27" s="247"/>
      <c r="JTF27" s="247"/>
      <c r="JTG27" s="247"/>
      <c r="JTH27" s="247"/>
      <c r="JTI27" s="247"/>
      <c r="JTJ27" s="247"/>
      <c r="JTK27" s="247"/>
      <c r="JTL27" s="247"/>
      <c r="JTM27" s="247"/>
      <c r="JTN27" s="247"/>
      <c r="JTO27" s="247"/>
      <c r="JTP27" s="247"/>
      <c r="JTQ27" s="247"/>
      <c r="JTR27" s="247"/>
      <c r="JTS27" s="247"/>
      <c r="JTT27" s="247"/>
      <c r="JTU27" s="247"/>
      <c r="JTV27" s="247"/>
      <c r="JTW27" s="247"/>
      <c r="JTX27" s="247"/>
      <c r="JTY27" s="247"/>
      <c r="JTZ27" s="247"/>
      <c r="JUA27" s="247"/>
      <c r="JUB27" s="247"/>
      <c r="JUC27" s="247"/>
      <c r="JUD27" s="247"/>
      <c r="JUE27" s="247"/>
      <c r="JUF27" s="247"/>
      <c r="JUG27" s="247"/>
      <c r="JUH27" s="247"/>
      <c r="JUI27" s="247"/>
      <c r="JUJ27" s="247"/>
      <c r="JUK27" s="247"/>
      <c r="JUL27" s="247"/>
      <c r="JUM27" s="247"/>
      <c r="JUN27" s="247"/>
      <c r="JUO27" s="247"/>
      <c r="JUP27" s="247"/>
      <c r="JUQ27" s="247"/>
      <c r="JUR27" s="247"/>
      <c r="JUS27" s="247"/>
      <c r="JUT27" s="247"/>
      <c r="JUU27" s="247"/>
      <c r="JUV27" s="247"/>
      <c r="JUW27" s="247"/>
      <c r="JUX27" s="247"/>
      <c r="JUY27" s="247"/>
      <c r="JUZ27" s="247"/>
      <c r="JVA27" s="247"/>
      <c r="JVB27" s="247"/>
      <c r="JVC27" s="247"/>
      <c r="JVD27" s="247"/>
      <c r="JVE27" s="247"/>
      <c r="JVF27" s="247"/>
      <c r="JVG27" s="247"/>
      <c r="JVH27" s="247"/>
      <c r="JVI27" s="247"/>
      <c r="JVJ27" s="247"/>
      <c r="JVK27" s="247"/>
      <c r="JVL27" s="247"/>
      <c r="JVM27" s="247"/>
      <c r="JVN27" s="247"/>
      <c r="JVO27" s="247"/>
      <c r="JVP27" s="247"/>
      <c r="JVQ27" s="247"/>
      <c r="JVR27" s="247"/>
      <c r="JVS27" s="247"/>
      <c r="JVT27" s="247"/>
      <c r="JVU27" s="247"/>
      <c r="JVV27" s="247"/>
      <c r="JVW27" s="247"/>
      <c r="JVX27" s="247"/>
      <c r="JVY27" s="247"/>
      <c r="JVZ27" s="247"/>
      <c r="JWA27" s="247"/>
      <c r="JWB27" s="247"/>
      <c r="JWC27" s="247"/>
      <c r="JWD27" s="247"/>
      <c r="JWE27" s="247"/>
      <c r="JWF27" s="247"/>
      <c r="JWG27" s="247"/>
      <c r="JWH27" s="247"/>
      <c r="JWI27" s="247"/>
      <c r="JWJ27" s="247"/>
      <c r="JWK27" s="247"/>
      <c r="JWL27" s="247"/>
      <c r="JWM27" s="247"/>
      <c r="JWN27" s="247"/>
      <c r="JWO27" s="247"/>
      <c r="JWP27" s="247"/>
      <c r="JWQ27" s="247"/>
      <c r="JWR27" s="247"/>
      <c r="JWS27" s="247"/>
      <c r="JWT27" s="247"/>
      <c r="JWU27" s="247"/>
      <c r="JWV27" s="247"/>
      <c r="JWW27" s="247"/>
      <c r="JWX27" s="247"/>
      <c r="JWY27" s="247"/>
      <c r="JWZ27" s="247"/>
      <c r="JXA27" s="247"/>
      <c r="JXB27" s="247"/>
      <c r="JXC27" s="247"/>
      <c r="JXD27" s="247"/>
      <c r="JXE27" s="247"/>
      <c r="JXF27" s="247"/>
      <c r="JXG27" s="247"/>
      <c r="JXH27" s="247"/>
      <c r="JXI27" s="247"/>
      <c r="JXJ27" s="247"/>
      <c r="JXK27" s="247"/>
      <c r="JXL27" s="247"/>
      <c r="JXM27" s="247"/>
      <c r="JXN27" s="247"/>
      <c r="JXO27" s="247"/>
      <c r="JXP27" s="247"/>
      <c r="JXQ27" s="247"/>
      <c r="JXR27" s="247"/>
      <c r="JXS27" s="247"/>
      <c r="JXT27" s="247"/>
      <c r="JXU27" s="247"/>
      <c r="JXV27" s="247"/>
      <c r="JXW27" s="247"/>
      <c r="JXX27" s="247"/>
      <c r="JXY27" s="247"/>
      <c r="JXZ27" s="247"/>
      <c r="JYA27" s="247"/>
      <c r="JYB27" s="247"/>
      <c r="JYC27" s="247"/>
      <c r="JYD27" s="247"/>
      <c r="JYE27" s="247"/>
      <c r="JYF27" s="247"/>
      <c r="JYG27" s="247"/>
      <c r="JYH27" s="247"/>
      <c r="JYI27" s="247"/>
      <c r="JYJ27" s="247"/>
      <c r="JYK27" s="247"/>
      <c r="JYL27" s="247"/>
      <c r="JYM27" s="247"/>
      <c r="JYN27" s="247"/>
      <c r="JYO27" s="247"/>
      <c r="JYP27" s="247"/>
      <c r="JYQ27" s="247"/>
      <c r="JYR27" s="247"/>
      <c r="JYS27" s="247"/>
      <c r="JYT27" s="247"/>
      <c r="JYU27" s="247"/>
      <c r="JYV27" s="247"/>
      <c r="JYW27" s="247"/>
      <c r="JYX27" s="247"/>
      <c r="JYY27" s="247"/>
      <c r="JYZ27" s="247"/>
      <c r="JZA27" s="247"/>
      <c r="JZB27" s="247"/>
      <c r="JZC27" s="247"/>
      <c r="JZD27" s="247"/>
      <c r="JZE27" s="247"/>
      <c r="JZF27" s="247"/>
      <c r="JZG27" s="247"/>
      <c r="JZH27" s="247"/>
      <c r="JZI27" s="247"/>
      <c r="JZJ27" s="247"/>
      <c r="JZK27" s="247"/>
      <c r="JZL27" s="247"/>
      <c r="JZM27" s="247"/>
      <c r="JZN27" s="247"/>
      <c r="JZO27" s="247"/>
      <c r="JZP27" s="247"/>
      <c r="JZQ27" s="247"/>
      <c r="JZR27" s="247"/>
      <c r="JZS27" s="247"/>
      <c r="JZT27" s="247"/>
      <c r="JZU27" s="247"/>
      <c r="JZV27" s="247"/>
      <c r="JZW27" s="247"/>
      <c r="JZX27" s="247"/>
      <c r="JZY27" s="247"/>
      <c r="JZZ27" s="247"/>
      <c r="KAA27" s="247"/>
      <c r="KAB27" s="247"/>
      <c r="KAC27" s="247"/>
      <c r="KAD27" s="247"/>
      <c r="KAE27" s="247"/>
      <c r="KAF27" s="247"/>
      <c r="KAG27" s="247"/>
      <c r="KAH27" s="247"/>
      <c r="KAI27" s="247"/>
      <c r="KAJ27" s="247"/>
      <c r="KAK27" s="247"/>
      <c r="KAL27" s="247"/>
      <c r="KAM27" s="247"/>
      <c r="KAN27" s="247"/>
      <c r="KAO27" s="247"/>
      <c r="KAP27" s="247"/>
      <c r="KAQ27" s="247"/>
      <c r="KAR27" s="247"/>
      <c r="KAS27" s="247"/>
      <c r="KAT27" s="247"/>
      <c r="KAU27" s="247"/>
      <c r="KAV27" s="247"/>
      <c r="KAW27" s="247"/>
      <c r="KAX27" s="247"/>
      <c r="KAY27" s="247"/>
      <c r="KAZ27" s="247"/>
      <c r="KBA27" s="247"/>
      <c r="KBB27" s="247"/>
      <c r="KBC27" s="247"/>
      <c r="KBD27" s="247"/>
      <c r="KBE27" s="247"/>
      <c r="KBF27" s="247"/>
      <c r="KBG27" s="247"/>
      <c r="KBH27" s="247"/>
      <c r="KBI27" s="247"/>
      <c r="KBJ27" s="247"/>
      <c r="KBK27" s="247"/>
      <c r="KBL27" s="247"/>
      <c r="KBM27" s="247"/>
      <c r="KBN27" s="247"/>
      <c r="KBO27" s="247"/>
      <c r="KBP27" s="247"/>
      <c r="KBQ27" s="247"/>
      <c r="KBR27" s="247"/>
      <c r="KBS27" s="247"/>
      <c r="KBT27" s="247"/>
      <c r="KBU27" s="247"/>
      <c r="KBV27" s="247"/>
      <c r="KBW27" s="247"/>
      <c r="KBX27" s="247"/>
      <c r="KBY27" s="247"/>
      <c r="KBZ27" s="247"/>
      <c r="KCA27" s="247"/>
      <c r="KCB27" s="247"/>
      <c r="KCC27" s="247"/>
      <c r="KCD27" s="247"/>
      <c r="KCE27" s="247"/>
      <c r="KCF27" s="247"/>
      <c r="KCG27" s="247"/>
      <c r="KCH27" s="247"/>
      <c r="KCI27" s="247"/>
      <c r="KCJ27" s="247"/>
      <c r="KCK27" s="247"/>
      <c r="KCL27" s="247"/>
      <c r="KCM27" s="247"/>
      <c r="KCN27" s="247"/>
      <c r="KCO27" s="247"/>
      <c r="KCP27" s="247"/>
      <c r="KCQ27" s="247"/>
      <c r="KCR27" s="247"/>
      <c r="KCS27" s="247"/>
      <c r="KCT27" s="247"/>
      <c r="KCU27" s="247"/>
      <c r="KCV27" s="247"/>
      <c r="KCW27" s="247"/>
      <c r="KCX27" s="247"/>
      <c r="KCY27" s="247"/>
      <c r="KCZ27" s="247"/>
      <c r="KDA27" s="247"/>
      <c r="KDB27" s="247"/>
      <c r="KDC27" s="247"/>
      <c r="KDD27" s="247"/>
      <c r="KDE27" s="247"/>
      <c r="KDF27" s="247"/>
      <c r="KDG27" s="247"/>
      <c r="KDH27" s="247"/>
      <c r="KDI27" s="247"/>
      <c r="KDJ27" s="247"/>
      <c r="KDK27" s="247"/>
      <c r="KDL27" s="247"/>
      <c r="KDM27" s="247"/>
      <c r="KDN27" s="247"/>
      <c r="KDO27" s="247"/>
      <c r="KDP27" s="247"/>
      <c r="KDQ27" s="247"/>
      <c r="KDR27" s="247"/>
      <c r="KDS27" s="247"/>
      <c r="KDT27" s="247"/>
      <c r="KDU27" s="247"/>
      <c r="KDV27" s="247"/>
      <c r="KDW27" s="247"/>
      <c r="KDX27" s="247"/>
      <c r="KDY27" s="247"/>
      <c r="KDZ27" s="247"/>
      <c r="KEA27" s="247"/>
      <c r="KEB27" s="247"/>
      <c r="KEC27" s="247"/>
      <c r="KED27" s="247"/>
      <c r="KEE27" s="247"/>
      <c r="KEF27" s="247"/>
      <c r="KEG27" s="247"/>
      <c r="KEH27" s="247"/>
      <c r="KEI27" s="247"/>
      <c r="KEJ27" s="247"/>
      <c r="KEK27" s="247"/>
      <c r="KEL27" s="247"/>
      <c r="KEM27" s="247"/>
      <c r="KEN27" s="247"/>
      <c r="KEO27" s="247"/>
      <c r="KEP27" s="247"/>
      <c r="KEQ27" s="247"/>
      <c r="KER27" s="247"/>
      <c r="KES27" s="247"/>
      <c r="KET27" s="247"/>
      <c r="KEU27" s="247"/>
      <c r="KEV27" s="247"/>
      <c r="KEW27" s="247"/>
      <c r="KEX27" s="247"/>
      <c r="KEY27" s="247"/>
      <c r="KEZ27" s="247"/>
      <c r="KFA27" s="247"/>
      <c r="KFB27" s="247"/>
      <c r="KFC27" s="247"/>
      <c r="KFD27" s="247"/>
      <c r="KFE27" s="247"/>
      <c r="KFF27" s="247"/>
      <c r="KFG27" s="247"/>
      <c r="KFH27" s="247"/>
      <c r="KFI27" s="247"/>
      <c r="KFJ27" s="247"/>
      <c r="KFK27" s="247"/>
      <c r="KFL27" s="247"/>
      <c r="KFM27" s="247"/>
      <c r="KFN27" s="247"/>
      <c r="KFO27" s="247"/>
      <c r="KFP27" s="247"/>
      <c r="KFQ27" s="247"/>
      <c r="KFR27" s="247"/>
      <c r="KFS27" s="247"/>
      <c r="KFT27" s="247"/>
      <c r="KFU27" s="247"/>
      <c r="KFV27" s="247"/>
      <c r="KFW27" s="247"/>
      <c r="KFX27" s="247"/>
      <c r="KFY27" s="247"/>
      <c r="KFZ27" s="247"/>
      <c r="KGA27" s="247"/>
      <c r="KGB27" s="247"/>
      <c r="KGC27" s="247"/>
      <c r="KGD27" s="247"/>
      <c r="KGE27" s="247"/>
      <c r="KGF27" s="247"/>
      <c r="KGG27" s="247"/>
      <c r="KGH27" s="247"/>
      <c r="KGI27" s="247"/>
      <c r="KGJ27" s="247"/>
      <c r="KGK27" s="247"/>
      <c r="KGL27" s="247"/>
      <c r="KGM27" s="247"/>
      <c r="KGN27" s="247"/>
      <c r="KGO27" s="247"/>
      <c r="KGP27" s="247"/>
      <c r="KGQ27" s="247"/>
      <c r="KGR27" s="247"/>
      <c r="KGS27" s="247"/>
      <c r="KGT27" s="247"/>
      <c r="KGU27" s="247"/>
      <c r="KGV27" s="247"/>
      <c r="KGW27" s="247"/>
      <c r="KGX27" s="247"/>
      <c r="KGY27" s="247"/>
      <c r="KGZ27" s="247"/>
      <c r="KHA27" s="247"/>
      <c r="KHB27" s="247"/>
      <c r="KHC27" s="247"/>
      <c r="KHD27" s="247"/>
      <c r="KHE27" s="247"/>
      <c r="KHF27" s="247"/>
      <c r="KHG27" s="247"/>
      <c r="KHH27" s="247"/>
      <c r="KHI27" s="247"/>
      <c r="KHJ27" s="247"/>
      <c r="KHK27" s="247"/>
      <c r="KHL27" s="247"/>
      <c r="KHM27" s="247"/>
      <c r="KHN27" s="247"/>
      <c r="KHO27" s="247"/>
      <c r="KHP27" s="247"/>
      <c r="KHQ27" s="247"/>
      <c r="KHR27" s="247"/>
      <c r="KHS27" s="247"/>
      <c r="KHT27" s="247"/>
      <c r="KHU27" s="247"/>
      <c r="KHV27" s="247"/>
      <c r="KHW27" s="247"/>
      <c r="KHX27" s="247"/>
      <c r="KHY27" s="247"/>
      <c r="KHZ27" s="247"/>
      <c r="KIA27" s="247"/>
      <c r="KIB27" s="247"/>
      <c r="KIC27" s="247"/>
      <c r="KID27" s="247"/>
      <c r="KIE27" s="247"/>
      <c r="KIF27" s="247"/>
      <c r="KIG27" s="247"/>
      <c r="KIH27" s="247"/>
      <c r="KII27" s="247"/>
      <c r="KIJ27" s="247"/>
      <c r="KIK27" s="247"/>
      <c r="KIL27" s="247"/>
      <c r="KIM27" s="247"/>
      <c r="KIN27" s="247"/>
      <c r="KIO27" s="247"/>
      <c r="KIP27" s="247"/>
      <c r="KIQ27" s="247"/>
      <c r="KIR27" s="247"/>
      <c r="KIS27" s="247"/>
      <c r="KIT27" s="247"/>
      <c r="KIU27" s="247"/>
      <c r="KIV27" s="247"/>
      <c r="KIW27" s="247"/>
      <c r="KIX27" s="247"/>
      <c r="KIY27" s="247"/>
      <c r="KIZ27" s="247"/>
      <c r="KJA27" s="247"/>
      <c r="KJB27" s="247"/>
      <c r="KJC27" s="247"/>
      <c r="KJD27" s="247"/>
      <c r="KJE27" s="247"/>
      <c r="KJF27" s="247"/>
      <c r="KJG27" s="247"/>
      <c r="KJH27" s="247"/>
      <c r="KJI27" s="247"/>
      <c r="KJJ27" s="247"/>
      <c r="KJK27" s="247"/>
      <c r="KJL27" s="247"/>
      <c r="KJM27" s="247"/>
      <c r="KJN27" s="247"/>
      <c r="KJO27" s="247"/>
      <c r="KJP27" s="247"/>
      <c r="KJQ27" s="247"/>
      <c r="KJR27" s="247"/>
      <c r="KJS27" s="247"/>
      <c r="KJT27" s="247"/>
      <c r="KJU27" s="247"/>
      <c r="KJV27" s="247"/>
      <c r="KJW27" s="247"/>
      <c r="KJX27" s="247"/>
      <c r="KJY27" s="247"/>
      <c r="KJZ27" s="247"/>
      <c r="KKA27" s="247"/>
      <c r="KKB27" s="247"/>
      <c r="KKC27" s="247"/>
      <c r="KKD27" s="247"/>
      <c r="KKE27" s="247"/>
      <c r="KKF27" s="247"/>
      <c r="KKG27" s="247"/>
      <c r="KKH27" s="247"/>
      <c r="KKI27" s="247"/>
      <c r="KKJ27" s="247"/>
      <c r="KKK27" s="247"/>
      <c r="KKL27" s="247"/>
      <c r="KKM27" s="247"/>
      <c r="KKN27" s="247"/>
      <c r="KKO27" s="247"/>
      <c r="KKP27" s="247"/>
      <c r="KKQ27" s="247"/>
      <c r="KKR27" s="247"/>
      <c r="KKS27" s="247"/>
      <c r="KKT27" s="247"/>
      <c r="KKU27" s="247"/>
      <c r="KKV27" s="247"/>
      <c r="KKW27" s="247"/>
      <c r="KKX27" s="247"/>
      <c r="KKY27" s="247"/>
      <c r="KKZ27" s="247"/>
      <c r="KLA27" s="247"/>
      <c r="KLB27" s="247"/>
      <c r="KLC27" s="247"/>
      <c r="KLD27" s="247"/>
      <c r="KLE27" s="247"/>
      <c r="KLF27" s="247"/>
      <c r="KLG27" s="247"/>
      <c r="KLH27" s="247"/>
      <c r="KLI27" s="247"/>
      <c r="KLJ27" s="247"/>
      <c r="KLK27" s="247"/>
      <c r="KLL27" s="247"/>
      <c r="KLM27" s="247"/>
      <c r="KLN27" s="247"/>
      <c r="KLO27" s="247"/>
      <c r="KLP27" s="247"/>
      <c r="KLQ27" s="247"/>
      <c r="KLR27" s="247"/>
      <c r="KLS27" s="247"/>
      <c r="KLT27" s="247"/>
      <c r="KLU27" s="247"/>
      <c r="KLV27" s="247"/>
      <c r="KLW27" s="247"/>
      <c r="KLX27" s="247"/>
      <c r="KLY27" s="247"/>
      <c r="KLZ27" s="247"/>
      <c r="KMA27" s="247"/>
      <c r="KMB27" s="247"/>
      <c r="KMC27" s="247"/>
      <c r="KMD27" s="247"/>
      <c r="KME27" s="247"/>
      <c r="KMF27" s="247"/>
      <c r="KMG27" s="247"/>
      <c r="KMH27" s="247"/>
      <c r="KMI27" s="247"/>
      <c r="KMJ27" s="247"/>
      <c r="KMK27" s="247"/>
      <c r="KML27" s="247"/>
      <c r="KMM27" s="247"/>
      <c r="KMN27" s="247"/>
      <c r="KMO27" s="247"/>
      <c r="KMP27" s="247"/>
      <c r="KMQ27" s="247"/>
      <c r="KMR27" s="247"/>
      <c r="KMS27" s="247"/>
      <c r="KMT27" s="247"/>
      <c r="KMU27" s="247"/>
      <c r="KMV27" s="247"/>
      <c r="KMW27" s="247"/>
      <c r="KMX27" s="247"/>
      <c r="KMY27" s="247"/>
      <c r="KMZ27" s="247"/>
      <c r="KNA27" s="247"/>
      <c r="KNB27" s="247"/>
      <c r="KNC27" s="247"/>
      <c r="KND27" s="247"/>
      <c r="KNE27" s="247"/>
      <c r="KNF27" s="247"/>
      <c r="KNG27" s="247"/>
      <c r="KNH27" s="247"/>
      <c r="KNI27" s="247"/>
      <c r="KNJ27" s="247"/>
      <c r="KNK27" s="247"/>
      <c r="KNL27" s="247"/>
      <c r="KNM27" s="247"/>
      <c r="KNN27" s="247"/>
      <c r="KNO27" s="247"/>
      <c r="KNP27" s="247"/>
      <c r="KNQ27" s="247"/>
      <c r="KNR27" s="247"/>
      <c r="KNS27" s="247"/>
      <c r="KNT27" s="247"/>
      <c r="KNU27" s="247"/>
      <c r="KNV27" s="247"/>
      <c r="KNW27" s="247"/>
      <c r="KNX27" s="247"/>
      <c r="KNY27" s="247"/>
      <c r="KNZ27" s="247"/>
      <c r="KOA27" s="247"/>
      <c r="KOB27" s="247"/>
      <c r="KOC27" s="247"/>
      <c r="KOD27" s="247"/>
      <c r="KOE27" s="247"/>
      <c r="KOF27" s="247"/>
      <c r="KOG27" s="247"/>
      <c r="KOH27" s="247"/>
      <c r="KOI27" s="247"/>
      <c r="KOJ27" s="247"/>
      <c r="KOK27" s="247"/>
      <c r="KOL27" s="247"/>
      <c r="KOM27" s="247"/>
      <c r="KON27" s="247"/>
      <c r="KOO27" s="247"/>
      <c r="KOP27" s="247"/>
      <c r="KOQ27" s="247"/>
      <c r="KOR27" s="247"/>
      <c r="KOS27" s="247"/>
      <c r="KOT27" s="247"/>
      <c r="KOU27" s="247"/>
      <c r="KOV27" s="247"/>
      <c r="KOW27" s="247"/>
      <c r="KOX27" s="247"/>
      <c r="KOY27" s="247"/>
      <c r="KOZ27" s="247"/>
      <c r="KPA27" s="247"/>
      <c r="KPB27" s="247"/>
      <c r="KPC27" s="247"/>
      <c r="KPD27" s="247"/>
      <c r="KPE27" s="247"/>
      <c r="KPF27" s="247"/>
      <c r="KPG27" s="247"/>
      <c r="KPH27" s="247"/>
      <c r="KPI27" s="247"/>
      <c r="KPJ27" s="247"/>
      <c r="KPK27" s="247"/>
      <c r="KPL27" s="247"/>
      <c r="KPM27" s="247"/>
      <c r="KPN27" s="247"/>
      <c r="KPO27" s="247"/>
      <c r="KPP27" s="247"/>
      <c r="KPQ27" s="247"/>
      <c r="KPR27" s="247"/>
      <c r="KPS27" s="247"/>
      <c r="KPT27" s="247"/>
      <c r="KPU27" s="247"/>
      <c r="KPV27" s="247"/>
      <c r="KPW27" s="247"/>
      <c r="KPX27" s="247"/>
      <c r="KPY27" s="247"/>
      <c r="KPZ27" s="247"/>
      <c r="KQA27" s="247"/>
      <c r="KQB27" s="247"/>
      <c r="KQC27" s="247"/>
      <c r="KQD27" s="247"/>
      <c r="KQE27" s="247"/>
      <c r="KQF27" s="247"/>
      <c r="KQG27" s="247"/>
      <c r="KQH27" s="247"/>
      <c r="KQI27" s="247"/>
      <c r="KQJ27" s="247"/>
      <c r="KQK27" s="247"/>
      <c r="KQL27" s="247"/>
      <c r="KQM27" s="247"/>
      <c r="KQN27" s="247"/>
      <c r="KQO27" s="247"/>
      <c r="KQP27" s="247"/>
      <c r="KQQ27" s="247"/>
      <c r="KQR27" s="247"/>
      <c r="KQS27" s="247"/>
      <c r="KQT27" s="247"/>
      <c r="KQU27" s="247"/>
      <c r="KQV27" s="247"/>
      <c r="KQW27" s="247"/>
      <c r="KQX27" s="247"/>
      <c r="KQY27" s="247"/>
      <c r="KQZ27" s="247"/>
      <c r="KRA27" s="247"/>
      <c r="KRB27" s="247"/>
      <c r="KRC27" s="247"/>
      <c r="KRD27" s="247"/>
      <c r="KRE27" s="247"/>
      <c r="KRF27" s="247"/>
      <c r="KRG27" s="247"/>
      <c r="KRH27" s="247"/>
      <c r="KRI27" s="247"/>
      <c r="KRJ27" s="247"/>
      <c r="KRK27" s="247"/>
      <c r="KRL27" s="247"/>
      <c r="KRM27" s="247"/>
      <c r="KRN27" s="247"/>
      <c r="KRO27" s="247"/>
      <c r="KRP27" s="247"/>
      <c r="KRQ27" s="247"/>
      <c r="KRR27" s="247"/>
      <c r="KRS27" s="247"/>
      <c r="KRT27" s="247"/>
      <c r="KRU27" s="247"/>
      <c r="KRV27" s="247"/>
      <c r="KRW27" s="247"/>
      <c r="KRX27" s="247"/>
      <c r="KRY27" s="247"/>
      <c r="KRZ27" s="247"/>
      <c r="KSA27" s="247"/>
      <c r="KSB27" s="247"/>
      <c r="KSC27" s="247"/>
      <c r="KSD27" s="247"/>
      <c r="KSE27" s="247"/>
      <c r="KSF27" s="247"/>
      <c r="KSG27" s="247"/>
      <c r="KSH27" s="247"/>
      <c r="KSI27" s="247"/>
      <c r="KSJ27" s="247"/>
      <c r="KSK27" s="247"/>
      <c r="KSL27" s="247"/>
      <c r="KSM27" s="247"/>
      <c r="KSN27" s="247"/>
      <c r="KSO27" s="247"/>
      <c r="KSP27" s="247"/>
      <c r="KSQ27" s="247"/>
      <c r="KSR27" s="247"/>
      <c r="KSS27" s="247"/>
      <c r="KST27" s="247"/>
      <c r="KSU27" s="247"/>
      <c r="KSV27" s="247"/>
      <c r="KSW27" s="247"/>
      <c r="KSX27" s="247"/>
      <c r="KSY27" s="247"/>
      <c r="KSZ27" s="247"/>
      <c r="KTA27" s="247"/>
      <c r="KTB27" s="247"/>
      <c r="KTC27" s="247"/>
      <c r="KTD27" s="247"/>
      <c r="KTE27" s="247"/>
      <c r="KTF27" s="247"/>
      <c r="KTG27" s="247"/>
      <c r="KTH27" s="247"/>
      <c r="KTI27" s="247"/>
      <c r="KTJ27" s="247"/>
      <c r="KTK27" s="247"/>
      <c r="KTL27" s="247"/>
      <c r="KTM27" s="247"/>
      <c r="KTN27" s="247"/>
      <c r="KTO27" s="247"/>
      <c r="KTP27" s="247"/>
      <c r="KTQ27" s="247"/>
      <c r="KTR27" s="247"/>
      <c r="KTS27" s="247"/>
      <c r="KTT27" s="247"/>
      <c r="KTU27" s="247"/>
      <c r="KTV27" s="247"/>
      <c r="KTW27" s="247"/>
      <c r="KTX27" s="247"/>
      <c r="KTY27" s="247"/>
      <c r="KTZ27" s="247"/>
      <c r="KUA27" s="247"/>
      <c r="KUB27" s="247"/>
      <c r="KUC27" s="247"/>
      <c r="KUD27" s="247"/>
      <c r="KUE27" s="247"/>
      <c r="KUF27" s="247"/>
      <c r="KUG27" s="247"/>
      <c r="KUH27" s="247"/>
      <c r="KUI27" s="247"/>
      <c r="KUJ27" s="247"/>
      <c r="KUK27" s="247"/>
      <c r="KUL27" s="247"/>
      <c r="KUM27" s="247"/>
      <c r="KUN27" s="247"/>
      <c r="KUO27" s="247"/>
      <c r="KUP27" s="247"/>
      <c r="KUQ27" s="247"/>
      <c r="KUR27" s="247"/>
      <c r="KUS27" s="247"/>
      <c r="KUT27" s="247"/>
      <c r="KUU27" s="247"/>
      <c r="KUV27" s="247"/>
      <c r="KUW27" s="247"/>
      <c r="KUX27" s="247"/>
      <c r="KUY27" s="247"/>
      <c r="KUZ27" s="247"/>
      <c r="KVA27" s="247"/>
      <c r="KVB27" s="247"/>
      <c r="KVC27" s="247"/>
      <c r="KVD27" s="247"/>
      <c r="KVE27" s="247"/>
      <c r="KVF27" s="247"/>
      <c r="KVG27" s="247"/>
      <c r="KVH27" s="247"/>
      <c r="KVI27" s="247"/>
      <c r="KVJ27" s="247"/>
      <c r="KVK27" s="247"/>
      <c r="KVL27" s="247"/>
      <c r="KVM27" s="247"/>
      <c r="KVN27" s="247"/>
      <c r="KVO27" s="247"/>
      <c r="KVP27" s="247"/>
      <c r="KVQ27" s="247"/>
      <c r="KVR27" s="247"/>
      <c r="KVS27" s="247"/>
      <c r="KVT27" s="247"/>
      <c r="KVU27" s="247"/>
      <c r="KVV27" s="247"/>
      <c r="KVW27" s="247"/>
      <c r="KVX27" s="247"/>
      <c r="KVY27" s="247"/>
      <c r="KVZ27" s="247"/>
      <c r="KWA27" s="247"/>
      <c r="KWB27" s="247"/>
      <c r="KWC27" s="247"/>
      <c r="KWD27" s="247"/>
      <c r="KWE27" s="247"/>
      <c r="KWF27" s="247"/>
      <c r="KWG27" s="247"/>
      <c r="KWH27" s="247"/>
      <c r="KWI27" s="247"/>
      <c r="KWJ27" s="247"/>
      <c r="KWK27" s="247"/>
      <c r="KWL27" s="247"/>
      <c r="KWM27" s="247"/>
      <c r="KWN27" s="247"/>
      <c r="KWO27" s="247"/>
      <c r="KWP27" s="247"/>
      <c r="KWQ27" s="247"/>
      <c r="KWR27" s="247"/>
      <c r="KWS27" s="247"/>
      <c r="KWT27" s="247"/>
      <c r="KWU27" s="247"/>
      <c r="KWV27" s="247"/>
      <c r="KWW27" s="247"/>
      <c r="KWX27" s="247"/>
      <c r="KWY27" s="247"/>
      <c r="KWZ27" s="247"/>
      <c r="KXA27" s="247"/>
      <c r="KXB27" s="247"/>
      <c r="KXC27" s="247"/>
      <c r="KXD27" s="247"/>
      <c r="KXE27" s="247"/>
      <c r="KXF27" s="247"/>
      <c r="KXG27" s="247"/>
      <c r="KXH27" s="247"/>
      <c r="KXI27" s="247"/>
      <c r="KXJ27" s="247"/>
      <c r="KXK27" s="247"/>
      <c r="KXL27" s="247"/>
      <c r="KXM27" s="247"/>
      <c r="KXN27" s="247"/>
      <c r="KXO27" s="247"/>
      <c r="KXP27" s="247"/>
      <c r="KXQ27" s="247"/>
      <c r="KXR27" s="247"/>
      <c r="KXS27" s="247"/>
      <c r="KXT27" s="247"/>
      <c r="KXU27" s="247"/>
      <c r="KXV27" s="247"/>
      <c r="KXW27" s="247"/>
      <c r="KXX27" s="247"/>
      <c r="KXY27" s="247"/>
      <c r="KXZ27" s="247"/>
      <c r="KYA27" s="247"/>
      <c r="KYB27" s="247"/>
      <c r="KYC27" s="247"/>
      <c r="KYD27" s="247"/>
      <c r="KYE27" s="247"/>
      <c r="KYF27" s="247"/>
      <c r="KYG27" s="247"/>
      <c r="KYH27" s="247"/>
      <c r="KYI27" s="247"/>
      <c r="KYJ27" s="247"/>
      <c r="KYK27" s="247"/>
      <c r="KYL27" s="247"/>
      <c r="KYM27" s="247"/>
      <c r="KYN27" s="247"/>
      <c r="KYO27" s="247"/>
      <c r="KYP27" s="247"/>
      <c r="KYQ27" s="247"/>
      <c r="KYR27" s="247"/>
      <c r="KYS27" s="247"/>
      <c r="KYT27" s="247"/>
      <c r="KYU27" s="247"/>
      <c r="KYV27" s="247"/>
      <c r="KYW27" s="247"/>
      <c r="KYX27" s="247"/>
      <c r="KYY27" s="247"/>
      <c r="KYZ27" s="247"/>
      <c r="KZA27" s="247"/>
      <c r="KZB27" s="247"/>
      <c r="KZC27" s="247"/>
      <c r="KZD27" s="247"/>
      <c r="KZE27" s="247"/>
      <c r="KZF27" s="247"/>
      <c r="KZG27" s="247"/>
      <c r="KZH27" s="247"/>
      <c r="KZI27" s="247"/>
      <c r="KZJ27" s="247"/>
      <c r="KZK27" s="247"/>
      <c r="KZL27" s="247"/>
      <c r="KZM27" s="247"/>
      <c r="KZN27" s="247"/>
      <c r="KZO27" s="247"/>
      <c r="KZP27" s="247"/>
      <c r="KZQ27" s="247"/>
      <c r="KZR27" s="247"/>
      <c r="KZS27" s="247"/>
      <c r="KZT27" s="247"/>
      <c r="KZU27" s="247"/>
      <c r="KZV27" s="247"/>
      <c r="KZW27" s="247"/>
      <c r="KZX27" s="247"/>
      <c r="KZY27" s="247"/>
      <c r="KZZ27" s="247"/>
      <c r="LAA27" s="247"/>
      <c r="LAB27" s="247"/>
      <c r="LAC27" s="247"/>
      <c r="LAD27" s="247"/>
      <c r="LAE27" s="247"/>
      <c r="LAF27" s="247"/>
      <c r="LAG27" s="247"/>
      <c r="LAH27" s="247"/>
      <c r="LAI27" s="247"/>
      <c r="LAJ27" s="247"/>
      <c r="LAK27" s="247"/>
      <c r="LAL27" s="247"/>
      <c r="LAM27" s="247"/>
      <c r="LAN27" s="247"/>
      <c r="LAO27" s="247"/>
      <c r="LAP27" s="247"/>
      <c r="LAQ27" s="247"/>
      <c r="LAR27" s="247"/>
      <c r="LAS27" s="247"/>
      <c r="LAT27" s="247"/>
      <c r="LAU27" s="247"/>
      <c r="LAV27" s="247"/>
      <c r="LAW27" s="247"/>
      <c r="LAX27" s="247"/>
      <c r="LAY27" s="247"/>
      <c r="LAZ27" s="247"/>
      <c r="LBA27" s="247"/>
      <c r="LBB27" s="247"/>
      <c r="LBC27" s="247"/>
      <c r="LBD27" s="247"/>
      <c r="LBE27" s="247"/>
      <c r="LBF27" s="247"/>
      <c r="LBG27" s="247"/>
      <c r="LBH27" s="247"/>
      <c r="LBI27" s="247"/>
      <c r="LBJ27" s="247"/>
      <c r="LBK27" s="247"/>
      <c r="LBL27" s="247"/>
      <c r="LBM27" s="247"/>
      <c r="LBN27" s="247"/>
      <c r="LBO27" s="247"/>
      <c r="LBP27" s="247"/>
      <c r="LBQ27" s="247"/>
      <c r="LBR27" s="247"/>
      <c r="LBS27" s="247"/>
      <c r="LBT27" s="247"/>
      <c r="LBU27" s="247"/>
      <c r="LBV27" s="247"/>
      <c r="LBW27" s="247"/>
      <c r="LBX27" s="247"/>
      <c r="LBY27" s="247"/>
      <c r="LBZ27" s="247"/>
      <c r="LCA27" s="247"/>
      <c r="LCB27" s="247"/>
      <c r="LCC27" s="247"/>
      <c r="LCD27" s="247"/>
      <c r="LCE27" s="247"/>
      <c r="LCF27" s="247"/>
      <c r="LCG27" s="247"/>
      <c r="LCH27" s="247"/>
      <c r="LCI27" s="247"/>
      <c r="LCJ27" s="247"/>
      <c r="LCK27" s="247"/>
      <c r="LCL27" s="247"/>
      <c r="LCM27" s="247"/>
      <c r="LCN27" s="247"/>
      <c r="LCO27" s="247"/>
      <c r="LCP27" s="247"/>
      <c r="LCQ27" s="247"/>
      <c r="LCR27" s="247"/>
      <c r="LCS27" s="247"/>
      <c r="LCT27" s="247"/>
      <c r="LCU27" s="247"/>
      <c r="LCV27" s="247"/>
      <c r="LCW27" s="247"/>
      <c r="LCX27" s="247"/>
      <c r="LCY27" s="247"/>
      <c r="LCZ27" s="247"/>
      <c r="LDA27" s="247"/>
      <c r="LDB27" s="247"/>
      <c r="LDC27" s="247"/>
      <c r="LDD27" s="247"/>
      <c r="LDE27" s="247"/>
      <c r="LDF27" s="247"/>
      <c r="LDG27" s="247"/>
      <c r="LDH27" s="247"/>
      <c r="LDI27" s="247"/>
      <c r="LDJ27" s="247"/>
      <c r="LDK27" s="247"/>
      <c r="LDL27" s="247"/>
      <c r="LDM27" s="247"/>
      <c r="LDN27" s="247"/>
      <c r="LDO27" s="247"/>
      <c r="LDP27" s="247"/>
      <c r="LDQ27" s="247"/>
      <c r="LDR27" s="247"/>
      <c r="LDS27" s="247"/>
      <c r="LDT27" s="247"/>
      <c r="LDU27" s="247"/>
      <c r="LDV27" s="247"/>
      <c r="LDW27" s="247"/>
      <c r="LDX27" s="247"/>
      <c r="LDY27" s="247"/>
      <c r="LDZ27" s="247"/>
      <c r="LEA27" s="247"/>
      <c r="LEB27" s="247"/>
      <c r="LEC27" s="247"/>
      <c r="LED27" s="247"/>
      <c r="LEE27" s="247"/>
      <c r="LEF27" s="247"/>
      <c r="LEG27" s="247"/>
      <c r="LEH27" s="247"/>
      <c r="LEI27" s="247"/>
      <c r="LEJ27" s="247"/>
      <c r="LEK27" s="247"/>
      <c r="LEL27" s="247"/>
      <c r="LEM27" s="247"/>
      <c r="LEN27" s="247"/>
      <c r="LEO27" s="247"/>
      <c r="LEP27" s="247"/>
      <c r="LEQ27" s="247"/>
      <c r="LER27" s="247"/>
      <c r="LES27" s="247"/>
      <c r="LET27" s="247"/>
      <c r="LEU27" s="247"/>
      <c r="LEV27" s="247"/>
      <c r="LEW27" s="247"/>
      <c r="LEX27" s="247"/>
      <c r="LEY27" s="247"/>
      <c r="LEZ27" s="247"/>
      <c r="LFA27" s="247"/>
      <c r="LFB27" s="247"/>
      <c r="LFC27" s="247"/>
      <c r="LFD27" s="247"/>
      <c r="LFE27" s="247"/>
      <c r="LFF27" s="247"/>
      <c r="LFG27" s="247"/>
      <c r="LFH27" s="247"/>
      <c r="LFI27" s="247"/>
      <c r="LFJ27" s="247"/>
      <c r="LFK27" s="247"/>
      <c r="LFL27" s="247"/>
      <c r="LFM27" s="247"/>
      <c r="LFN27" s="247"/>
      <c r="LFO27" s="247"/>
      <c r="LFP27" s="247"/>
      <c r="LFQ27" s="247"/>
      <c r="LFR27" s="247"/>
      <c r="LFS27" s="247"/>
      <c r="LFT27" s="247"/>
      <c r="LFU27" s="247"/>
      <c r="LFV27" s="247"/>
      <c r="LFW27" s="247"/>
      <c r="LFX27" s="247"/>
      <c r="LFY27" s="247"/>
      <c r="LFZ27" s="247"/>
      <c r="LGA27" s="247"/>
      <c r="LGB27" s="247"/>
      <c r="LGC27" s="247"/>
      <c r="LGD27" s="247"/>
      <c r="LGE27" s="247"/>
      <c r="LGF27" s="247"/>
      <c r="LGG27" s="247"/>
      <c r="LGH27" s="247"/>
      <c r="LGI27" s="247"/>
      <c r="LGJ27" s="247"/>
      <c r="LGK27" s="247"/>
      <c r="LGL27" s="247"/>
      <c r="LGM27" s="247"/>
      <c r="LGN27" s="247"/>
      <c r="LGO27" s="247"/>
      <c r="LGP27" s="247"/>
      <c r="LGQ27" s="247"/>
      <c r="LGR27" s="247"/>
      <c r="LGS27" s="247"/>
      <c r="LGT27" s="247"/>
      <c r="LGU27" s="247"/>
      <c r="LGV27" s="247"/>
      <c r="LGW27" s="247"/>
      <c r="LGX27" s="247"/>
      <c r="LGY27" s="247"/>
      <c r="LGZ27" s="247"/>
      <c r="LHA27" s="247"/>
      <c r="LHB27" s="247"/>
      <c r="LHC27" s="247"/>
      <c r="LHD27" s="247"/>
      <c r="LHE27" s="247"/>
      <c r="LHF27" s="247"/>
      <c r="LHG27" s="247"/>
      <c r="LHH27" s="247"/>
      <c r="LHI27" s="247"/>
      <c r="LHJ27" s="247"/>
      <c r="LHK27" s="247"/>
      <c r="LHL27" s="247"/>
      <c r="LHM27" s="247"/>
      <c r="LHN27" s="247"/>
      <c r="LHO27" s="247"/>
      <c r="LHP27" s="247"/>
      <c r="LHQ27" s="247"/>
      <c r="LHR27" s="247"/>
      <c r="LHS27" s="247"/>
      <c r="LHT27" s="247"/>
      <c r="LHU27" s="247"/>
      <c r="LHV27" s="247"/>
      <c r="LHW27" s="247"/>
      <c r="LHX27" s="247"/>
      <c r="LHY27" s="247"/>
      <c r="LHZ27" s="247"/>
      <c r="LIA27" s="247"/>
      <c r="LIB27" s="247"/>
      <c r="LIC27" s="247"/>
      <c r="LID27" s="247"/>
      <c r="LIE27" s="247"/>
      <c r="LIF27" s="247"/>
      <c r="LIG27" s="247"/>
      <c r="LIH27" s="247"/>
      <c r="LII27" s="247"/>
      <c r="LIJ27" s="247"/>
      <c r="LIK27" s="247"/>
      <c r="LIL27" s="247"/>
      <c r="LIM27" s="247"/>
      <c r="LIN27" s="247"/>
      <c r="LIO27" s="247"/>
      <c r="LIP27" s="247"/>
      <c r="LIQ27" s="247"/>
      <c r="LIR27" s="247"/>
      <c r="LIS27" s="247"/>
      <c r="LIT27" s="247"/>
      <c r="LIU27" s="247"/>
      <c r="LIV27" s="247"/>
      <c r="LIW27" s="247"/>
      <c r="LIX27" s="247"/>
      <c r="LIY27" s="247"/>
      <c r="LIZ27" s="247"/>
      <c r="LJA27" s="247"/>
      <c r="LJB27" s="247"/>
      <c r="LJC27" s="247"/>
      <c r="LJD27" s="247"/>
      <c r="LJE27" s="247"/>
      <c r="LJF27" s="247"/>
      <c r="LJG27" s="247"/>
      <c r="LJH27" s="247"/>
      <c r="LJI27" s="247"/>
      <c r="LJJ27" s="247"/>
      <c r="LJK27" s="247"/>
      <c r="LJL27" s="247"/>
      <c r="LJM27" s="247"/>
      <c r="LJN27" s="247"/>
      <c r="LJO27" s="247"/>
      <c r="LJP27" s="247"/>
      <c r="LJQ27" s="247"/>
      <c r="LJR27" s="247"/>
      <c r="LJS27" s="247"/>
      <c r="LJT27" s="247"/>
      <c r="LJU27" s="247"/>
      <c r="LJV27" s="247"/>
      <c r="LJW27" s="247"/>
      <c r="LJX27" s="247"/>
      <c r="LJY27" s="247"/>
      <c r="LJZ27" s="247"/>
      <c r="LKA27" s="247"/>
      <c r="LKB27" s="247"/>
      <c r="LKC27" s="247"/>
      <c r="LKD27" s="247"/>
      <c r="LKE27" s="247"/>
      <c r="LKF27" s="247"/>
      <c r="LKG27" s="247"/>
      <c r="LKH27" s="247"/>
      <c r="LKI27" s="247"/>
      <c r="LKJ27" s="247"/>
      <c r="LKK27" s="247"/>
      <c r="LKL27" s="247"/>
      <c r="LKM27" s="247"/>
      <c r="LKN27" s="247"/>
      <c r="LKO27" s="247"/>
      <c r="LKP27" s="247"/>
      <c r="LKQ27" s="247"/>
      <c r="LKR27" s="247"/>
      <c r="LKS27" s="247"/>
      <c r="LKT27" s="247"/>
      <c r="LKU27" s="247"/>
      <c r="LKV27" s="247"/>
      <c r="LKW27" s="247"/>
      <c r="LKX27" s="247"/>
      <c r="LKY27" s="247"/>
      <c r="LKZ27" s="247"/>
      <c r="LLA27" s="247"/>
      <c r="LLB27" s="247"/>
      <c r="LLC27" s="247"/>
      <c r="LLD27" s="247"/>
      <c r="LLE27" s="247"/>
      <c r="LLF27" s="247"/>
      <c r="LLG27" s="247"/>
      <c r="LLH27" s="247"/>
      <c r="LLI27" s="247"/>
      <c r="LLJ27" s="247"/>
      <c r="LLK27" s="247"/>
      <c r="LLL27" s="247"/>
      <c r="LLM27" s="247"/>
      <c r="LLN27" s="247"/>
      <c r="LLO27" s="247"/>
      <c r="LLP27" s="247"/>
      <c r="LLQ27" s="247"/>
      <c r="LLR27" s="247"/>
      <c r="LLS27" s="247"/>
      <c r="LLT27" s="247"/>
      <c r="LLU27" s="247"/>
      <c r="LLV27" s="247"/>
      <c r="LLW27" s="247"/>
      <c r="LLX27" s="247"/>
      <c r="LLY27" s="247"/>
      <c r="LLZ27" s="247"/>
      <c r="LMA27" s="247"/>
      <c r="LMB27" s="247"/>
      <c r="LMC27" s="247"/>
      <c r="LMD27" s="247"/>
      <c r="LME27" s="247"/>
      <c r="LMF27" s="247"/>
      <c r="LMG27" s="247"/>
      <c r="LMH27" s="247"/>
      <c r="LMI27" s="247"/>
      <c r="LMJ27" s="247"/>
      <c r="LMK27" s="247"/>
      <c r="LML27" s="247"/>
      <c r="LMM27" s="247"/>
      <c r="LMN27" s="247"/>
      <c r="LMO27" s="247"/>
      <c r="LMP27" s="247"/>
      <c r="LMQ27" s="247"/>
      <c r="LMR27" s="247"/>
      <c r="LMS27" s="247"/>
      <c r="LMT27" s="247"/>
      <c r="LMU27" s="247"/>
      <c r="LMV27" s="247"/>
      <c r="LMW27" s="247"/>
      <c r="LMX27" s="247"/>
      <c r="LMY27" s="247"/>
      <c r="LMZ27" s="247"/>
      <c r="LNA27" s="247"/>
      <c r="LNB27" s="247"/>
      <c r="LNC27" s="247"/>
      <c r="LND27" s="247"/>
      <c r="LNE27" s="247"/>
      <c r="LNF27" s="247"/>
      <c r="LNG27" s="247"/>
      <c r="LNH27" s="247"/>
      <c r="LNI27" s="247"/>
      <c r="LNJ27" s="247"/>
      <c r="LNK27" s="247"/>
      <c r="LNL27" s="247"/>
      <c r="LNM27" s="247"/>
      <c r="LNN27" s="247"/>
      <c r="LNO27" s="247"/>
      <c r="LNP27" s="247"/>
      <c r="LNQ27" s="247"/>
      <c r="LNR27" s="247"/>
      <c r="LNS27" s="247"/>
      <c r="LNT27" s="247"/>
      <c r="LNU27" s="247"/>
      <c r="LNV27" s="247"/>
      <c r="LNW27" s="247"/>
      <c r="LNX27" s="247"/>
      <c r="LNY27" s="247"/>
      <c r="LNZ27" s="247"/>
      <c r="LOA27" s="247"/>
      <c r="LOB27" s="247"/>
      <c r="LOC27" s="247"/>
      <c r="LOD27" s="247"/>
      <c r="LOE27" s="247"/>
      <c r="LOF27" s="247"/>
      <c r="LOG27" s="247"/>
      <c r="LOH27" s="247"/>
      <c r="LOI27" s="247"/>
      <c r="LOJ27" s="247"/>
      <c r="LOK27" s="247"/>
      <c r="LOL27" s="247"/>
      <c r="LOM27" s="247"/>
      <c r="LON27" s="247"/>
      <c r="LOO27" s="247"/>
      <c r="LOP27" s="247"/>
      <c r="LOQ27" s="247"/>
      <c r="LOR27" s="247"/>
      <c r="LOS27" s="247"/>
      <c r="LOT27" s="247"/>
      <c r="LOU27" s="247"/>
      <c r="LOV27" s="247"/>
      <c r="LOW27" s="247"/>
      <c r="LOX27" s="247"/>
      <c r="LOY27" s="247"/>
      <c r="LOZ27" s="247"/>
      <c r="LPA27" s="247"/>
      <c r="LPB27" s="247"/>
      <c r="LPC27" s="247"/>
      <c r="LPD27" s="247"/>
      <c r="LPE27" s="247"/>
      <c r="LPF27" s="247"/>
      <c r="LPG27" s="247"/>
      <c r="LPH27" s="247"/>
      <c r="LPI27" s="247"/>
      <c r="LPJ27" s="247"/>
      <c r="LPK27" s="247"/>
      <c r="LPL27" s="247"/>
      <c r="LPM27" s="247"/>
      <c r="LPN27" s="247"/>
      <c r="LPO27" s="247"/>
      <c r="LPP27" s="247"/>
      <c r="LPQ27" s="247"/>
      <c r="LPR27" s="247"/>
      <c r="LPS27" s="247"/>
      <c r="LPT27" s="247"/>
      <c r="LPU27" s="247"/>
      <c r="LPV27" s="247"/>
      <c r="LPW27" s="247"/>
      <c r="LPX27" s="247"/>
      <c r="LPY27" s="247"/>
      <c r="LPZ27" s="247"/>
      <c r="LQA27" s="247"/>
      <c r="LQB27" s="247"/>
      <c r="LQC27" s="247"/>
      <c r="LQD27" s="247"/>
      <c r="LQE27" s="247"/>
      <c r="LQF27" s="247"/>
      <c r="LQG27" s="247"/>
      <c r="LQH27" s="247"/>
      <c r="LQI27" s="247"/>
      <c r="LQJ27" s="247"/>
      <c r="LQK27" s="247"/>
      <c r="LQL27" s="247"/>
      <c r="LQM27" s="247"/>
      <c r="LQN27" s="247"/>
      <c r="LQO27" s="247"/>
      <c r="LQP27" s="247"/>
      <c r="LQQ27" s="247"/>
      <c r="LQR27" s="247"/>
      <c r="LQS27" s="247"/>
      <c r="LQT27" s="247"/>
      <c r="LQU27" s="247"/>
      <c r="LQV27" s="247"/>
      <c r="LQW27" s="247"/>
      <c r="LQX27" s="247"/>
      <c r="LQY27" s="247"/>
      <c r="LQZ27" s="247"/>
      <c r="LRA27" s="247"/>
      <c r="LRB27" s="247"/>
      <c r="LRC27" s="247"/>
      <c r="LRD27" s="247"/>
      <c r="LRE27" s="247"/>
      <c r="LRF27" s="247"/>
      <c r="LRG27" s="247"/>
      <c r="LRH27" s="247"/>
      <c r="LRI27" s="247"/>
      <c r="LRJ27" s="247"/>
      <c r="LRK27" s="247"/>
      <c r="LRL27" s="247"/>
      <c r="LRM27" s="247"/>
      <c r="LRN27" s="247"/>
      <c r="LRO27" s="247"/>
      <c r="LRP27" s="247"/>
      <c r="LRQ27" s="247"/>
      <c r="LRR27" s="247"/>
      <c r="LRS27" s="247"/>
      <c r="LRT27" s="247"/>
      <c r="LRU27" s="247"/>
      <c r="LRV27" s="247"/>
      <c r="LRW27" s="247"/>
      <c r="LRX27" s="247"/>
      <c r="LRY27" s="247"/>
      <c r="LRZ27" s="247"/>
      <c r="LSA27" s="247"/>
      <c r="LSB27" s="247"/>
      <c r="LSC27" s="247"/>
      <c r="LSD27" s="247"/>
      <c r="LSE27" s="247"/>
      <c r="LSF27" s="247"/>
      <c r="LSG27" s="247"/>
      <c r="LSH27" s="247"/>
      <c r="LSI27" s="247"/>
      <c r="LSJ27" s="247"/>
      <c r="LSK27" s="247"/>
      <c r="LSL27" s="247"/>
      <c r="LSM27" s="247"/>
      <c r="LSN27" s="247"/>
      <c r="LSO27" s="247"/>
      <c r="LSP27" s="247"/>
      <c r="LSQ27" s="247"/>
      <c r="LSR27" s="247"/>
      <c r="LSS27" s="247"/>
      <c r="LST27" s="247"/>
      <c r="LSU27" s="247"/>
      <c r="LSV27" s="247"/>
      <c r="LSW27" s="247"/>
      <c r="LSX27" s="247"/>
      <c r="LSY27" s="247"/>
      <c r="LSZ27" s="247"/>
      <c r="LTA27" s="247"/>
      <c r="LTB27" s="247"/>
      <c r="LTC27" s="247"/>
      <c r="LTD27" s="247"/>
      <c r="LTE27" s="247"/>
      <c r="LTF27" s="247"/>
      <c r="LTG27" s="247"/>
      <c r="LTH27" s="247"/>
      <c r="LTI27" s="247"/>
      <c r="LTJ27" s="247"/>
      <c r="LTK27" s="247"/>
      <c r="LTL27" s="247"/>
      <c r="LTM27" s="247"/>
      <c r="LTN27" s="247"/>
      <c r="LTO27" s="247"/>
      <c r="LTP27" s="247"/>
      <c r="LTQ27" s="247"/>
      <c r="LTR27" s="247"/>
      <c r="LTS27" s="247"/>
      <c r="LTT27" s="247"/>
      <c r="LTU27" s="247"/>
      <c r="LTV27" s="247"/>
      <c r="LTW27" s="247"/>
      <c r="LTX27" s="247"/>
      <c r="LTY27" s="247"/>
      <c r="LTZ27" s="247"/>
      <c r="LUA27" s="247"/>
      <c r="LUB27" s="247"/>
      <c r="LUC27" s="247"/>
      <c r="LUD27" s="247"/>
      <c r="LUE27" s="247"/>
      <c r="LUF27" s="247"/>
      <c r="LUG27" s="247"/>
      <c r="LUH27" s="247"/>
      <c r="LUI27" s="247"/>
      <c r="LUJ27" s="247"/>
      <c r="LUK27" s="247"/>
      <c r="LUL27" s="247"/>
      <c r="LUM27" s="247"/>
      <c r="LUN27" s="247"/>
      <c r="LUO27" s="247"/>
      <c r="LUP27" s="247"/>
      <c r="LUQ27" s="247"/>
      <c r="LUR27" s="247"/>
      <c r="LUS27" s="247"/>
      <c r="LUT27" s="247"/>
      <c r="LUU27" s="247"/>
      <c r="LUV27" s="247"/>
      <c r="LUW27" s="247"/>
      <c r="LUX27" s="247"/>
      <c r="LUY27" s="247"/>
      <c r="LUZ27" s="247"/>
      <c r="LVA27" s="247"/>
      <c r="LVB27" s="247"/>
      <c r="LVC27" s="247"/>
      <c r="LVD27" s="247"/>
      <c r="LVE27" s="247"/>
      <c r="LVF27" s="247"/>
      <c r="LVG27" s="247"/>
      <c r="LVH27" s="247"/>
      <c r="LVI27" s="247"/>
      <c r="LVJ27" s="247"/>
      <c r="LVK27" s="247"/>
      <c r="LVL27" s="247"/>
      <c r="LVM27" s="247"/>
      <c r="LVN27" s="247"/>
      <c r="LVO27" s="247"/>
      <c r="LVP27" s="247"/>
      <c r="LVQ27" s="247"/>
      <c r="LVR27" s="247"/>
      <c r="LVS27" s="247"/>
      <c r="LVT27" s="247"/>
      <c r="LVU27" s="247"/>
      <c r="LVV27" s="247"/>
      <c r="LVW27" s="247"/>
      <c r="LVX27" s="247"/>
      <c r="LVY27" s="247"/>
      <c r="LVZ27" s="247"/>
      <c r="LWA27" s="247"/>
      <c r="LWB27" s="247"/>
      <c r="LWC27" s="247"/>
      <c r="LWD27" s="247"/>
      <c r="LWE27" s="247"/>
      <c r="LWF27" s="247"/>
      <c r="LWG27" s="247"/>
      <c r="LWH27" s="247"/>
      <c r="LWI27" s="247"/>
      <c r="LWJ27" s="247"/>
      <c r="LWK27" s="247"/>
      <c r="LWL27" s="247"/>
      <c r="LWM27" s="247"/>
      <c r="LWN27" s="247"/>
      <c r="LWO27" s="247"/>
      <c r="LWP27" s="247"/>
      <c r="LWQ27" s="247"/>
      <c r="LWR27" s="247"/>
      <c r="LWS27" s="247"/>
      <c r="LWT27" s="247"/>
      <c r="LWU27" s="247"/>
      <c r="LWV27" s="247"/>
      <c r="LWW27" s="247"/>
      <c r="LWX27" s="247"/>
      <c r="LWY27" s="247"/>
      <c r="LWZ27" s="247"/>
      <c r="LXA27" s="247"/>
      <c r="LXB27" s="247"/>
      <c r="LXC27" s="247"/>
      <c r="LXD27" s="247"/>
      <c r="LXE27" s="247"/>
      <c r="LXF27" s="247"/>
      <c r="LXG27" s="247"/>
      <c r="LXH27" s="247"/>
      <c r="LXI27" s="247"/>
      <c r="LXJ27" s="247"/>
      <c r="LXK27" s="247"/>
      <c r="LXL27" s="247"/>
      <c r="LXM27" s="247"/>
      <c r="LXN27" s="247"/>
      <c r="LXO27" s="247"/>
      <c r="LXP27" s="247"/>
      <c r="LXQ27" s="247"/>
      <c r="LXR27" s="247"/>
      <c r="LXS27" s="247"/>
      <c r="LXT27" s="247"/>
      <c r="LXU27" s="247"/>
      <c r="LXV27" s="247"/>
      <c r="LXW27" s="247"/>
      <c r="LXX27" s="247"/>
      <c r="LXY27" s="247"/>
      <c r="LXZ27" s="247"/>
      <c r="LYA27" s="247"/>
      <c r="LYB27" s="247"/>
      <c r="LYC27" s="247"/>
      <c r="LYD27" s="247"/>
      <c r="LYE27" s="247"/>
      <c r="LYF27" s="247"/>
      <c r="LYG27" s="247"/>
      <c r="LYH27" s="247"/>
      <c r="LYI27" s="247"/>
      <c r="LYJ27" s="247"/>
      <c r="LYK27" s="247"/>
      <c r="LYL27" s="247"/>
      <c r="LYM27" s="247"/>
      <c r="LYN27" s="247"/>
      <c r="LYO27" s="247"/>
      <c r="LYP27" s="247"/>
      <c r="LYQ27" s="247"/>
      <c r="LYR27" s="247"/>
      <c r="LYS27" s="247"/>
      <c r="LYT27" s="247"/>
      <c r="LYU27" s="247"/>
      <c r="LYV27" s="247"/>
      <c r="LYW27" s="247"/>
      <c r="LYX27" s="247"/>
      <c r="LYY27" s="247"/>
      <c r="LYZ27" s="247"/>
      <c r="LZA27" s="247"/>
      <c r="LZB27" s="247"/>
      <c r="LZC27" s="247"/>
      <c r="LZD27" s="247"/>
      <c r="LZE27" s="247"/>
      <c r="LZF27" s="247"/>
      <c r="LZG27" s="247"/>
      <c r="LZH27" s="247"/>
      <c r="LZI27" s="247"/>
      <c r="LZJ27" s="247"/>
      <c r="LZK27" s="247"/>
      <c r="LZL27" s="247"/>
      <c r="LZM27" s="247"/>
      <c r="LZN27" s="247"/>
      <c r="LZO27" s="247"/>
      <c r="LZP27" s="247"/>
      <c r="LZQ27" s="247"/>
      <c r="LZR27" s="247"/>
      <c r="LZS27" s="247"/>
      <c r="LZT27" s="247"/>
      <c r="LZU27" s="247"/>
      <c r="LZV27" s="247"/>
      <c r="LZW27" s="247"/>
      <c r="LZX27" s="247"/>
      <c r="LZY27" s="247"/>
      <c r="LZZ27" s="247"/>
      <c r="MAA27" s="247"/>
      <c r="MAB27" s="247"/>
      <c r="MAC27" s="247"/>
      <c r="MAD27" s="247"/>
      <c r="MAE27" s="247"/>
      <c r="MAF27" s="247"/>
      <c r="MAG27" s="247"/>
      <c r="MAH27" s="247"/>
      <c r="MAI27" s="247"/>
      <c r="MAJ27" s="247"/>
      <c r="MAK27" s="247"/>
      <c r="MAL27" s="247"/>
      <c r="MAM27" s="247"/>
      <c r="MAN27" s="247"/>
      <c r="MAO27" s="247"/>
      <c r="MAP27" s="247"/>
      <c r="MAQ27" s="247"/>
      <c r="MAR27" s="247"/>
      <c r="MAS27" s="247"/>
      <c r="MAT27" s="247"/>
      <c r="MAU27" s="247"/>
      <c r="MAV27" s="247"/>
      <c r="MAW27" s="247"/>
      <c r="MAX27" s="247"/>
      <c r="MAY27" s="247"/>
      <c r="MAZ27" s="247"/>
      <c r="MBA27" s="247"/>
      <c r="MBB27" s="247"/>
      <c r="MBC27" s="247"/>
      <c r="MBD27" s="247"/>
      <c r="MBE27" s="247"/>
      <c r="MBF27" s="247"/>
      <c r="MBG27" s="247"/>
      <c r="MBH27" s="247"/>
      <c r="MBI27" s="247"/>
      <c r="MBJ27" s="247"/>
      <c r="MBK27" s="247"/>
      <c r="MBL27" s="247"/>
      <c r="MBM27" s="247"/>
      <c r="MBN27" s="247"/>
      <c r="MBO27" s="247"/>
      <c r="MBP27" s="247"/>
      <c r="MBQ27" s="247"/>
      <c r="MBR27" s="247"/>
      <c r="MBS27" s="247"/>
      <c r="MBT27" s="247"/>
      <c r="MBU27" s="247"/>
      <c r="MBV27" s="247"/>
      <c r="MBW27" s="247"/>
      <c r="MBX27" s="247"/>
      <c r="MBY27" s="247"/>
      <c r="MBZ27" s="247"/>
      <c r="MCA27" s="247"/>
      <c r="MCB27" s="247"/>
      <c r="MCC27" s="247"/>
      <c r="MCD27" s="247"/>
      <c r="MCE27" s="247"/>
      <c r="MCF27" s="247"/>
      <c r="MCG27" s="247"/>
      <c r="MCH27" s="247"/>
      <c r="MCI27" s="247"/>
      <c r="MCJ27" s="247"/>
      <c r="MCK27" s="247"/>
      <c r="MCL27" s="247"/>
      <c r="MCM27" s="247"/>
      <c r="MCN27" s="247"/>
      <c r="MCO27" s="247"/>
      <c r="MCP27" s="247"/>
      <c r="MCQ27" s="247"/>
      <c r="MCR27" s="247"/>
      <c r="MCS27" s="247"/>
      <c r="MCT27" s="247"/>
      <c r="MCU27" s="247"/>
      <c r="MCV27" s="247"/>
      <c r="MCW27" s="247"/>
      <c r="MCX27" s="247"/>
      <c r="MCY27" s="247"/>
      <c r="MCZ27" s="247"/>
      <c r="MDA27" s="247"/>
      <c r="MDB27" s="247"/>
      <c r="MDC27" s="247"/>
      <c r="MDD27" s="247"/>
      <c r="MDE27" s="247"/>
      <c r="MDF27" s="247"/>
      <c r="MDG27" s="247"/>
      <c r="MDH27" s="247"/>
      <c r="MDI27" s="247"/>
      <c r="MDJ27" s="247"/>
      <c r="MDK27" s="247"/>
      <c r="MDL27" s="247"/>
      <c r="MDM27" s="247"/>
      <c r="MDN27" s="247"/>
      <c r="MDO27" s="247"/>
      <c r="MDP27" s="247"/>
      <c r="MDQ27" s="247"/>
      <c r="MDR27" s="247"/>
      <c r="MDS27" s="247"/>
      <c r="MDT27" s="247"/>
      <c r="MDU27" s="247"/>
      <c r="MDV27" s="247"/>
      <c r="MDW27" s="247"/>
      <c r="MDX27" s="247"/>
      <c r="MDY27" s="247"/>
      <c r="MDZ27" s="247"/>
      <c r="MEA27" s="247"/>
      <c r="MEB27" s="247"/>
      <c r="MEC27" s="247"/>
      <c r="MED27" s="247"/>
      <c r="MEE27" s="247"/>
      <c r="MEF27" s="247"/>
      <c r="MEG27" s="247"/>
      <c r="MEH27" s="247"/>
      <c r="MEI27" s="247"/>
      <c r="MEJ27" s="247"/>
      <c r="MEK27" s="247"/>
      <c r="MEL27" s="247"/>
      <c r="MEM27" s="247"/>
      <c r="MEN27" s="247"/>
      <c r="MEO27" s="247"/>
      <c r="MEP27" s="247"/>
      <c r="MEQ27" s="247"/>
      <c r="MER27" s="247"/>
      <c r="MES27" s="247"/>
      <c r="MET27" s="247"/>
      <c r="MEU27" s="247"/>
      <c r="MEV27" s="247"/>
      <c r="MEW27" s="247"/>
      <c r="MEX27" s="247"/>
      <c r="MEY27" s="247"/>
      <c r="MEZ27" s="247"/>
      <c r="MFA27" s="247"/>
      <c r="MFB27" s="247"/>
      <c r="MFC27" s="247"/>
      <c r="MFD27" s="247"/>
      <c r="MFE27" s="247"/>
      <c r="MFF27" s="247"/>
      <c r="MFG27" s="247"/>
      <c r="MFH27" s="247"/>
      <c r="MFI27" s="247"/>
      <c r="MFJ27" s="247"/>
      <c r="MFK27" s="247"/>
      <c r="MFL27" s="247"/>
      <c r="MFM27" s="247"/>
      <c r="MFN27" s="247"/>
      <c r="MFO27" s="247"/>
      <c r="MFP27" s="247"/>
      <c r="MFQ27" s="247"/>
      <c r="MFR27" s="247"/>
      <c r="MFS27" s="247"/>
      <c r="MFT27" s="247"/>
      <c r="MFU27" s="247"/>
      <c r="MFV27" s="247"/>
      <c r="MFW27" s="247"/>
      <c r="MFX27" s="247"/>
      <c r="MFY27" s="247"/>
      <c r="MFZ27" s="247"/>
      <c r="MGA27" s="247"/>
      <c r="MGB27" s="247"/>
      <c r="MGC27" s="247"/>
      <c r="MGD27" s="247"/>
      <c r="MGE27" s="247"/>
      <c r="MGF27" s="247"/>
      <c r="MGG27" s="247"/>
      <c r="MGH27" s="247"/>
      <c r="MGI27" s="247"/>
      <c r="MGJ27" s="247"/>
      <c r="MGK27" s="247"/>
      <c r="MGL27" s="247"/>
      <c r="MGM27" s="247"/>
      <c r="MGN27" s="247"/>
      <c r="MGO27" s="247"/>
      <c r="MGP27" s="247"/>
      <c r="MGQ27" s="247"/>
      <c r="MGR27" s="247"/>
      <c r="MGS27" s="247"/>
      <c r="MGT27" s="247"/>
      <c r="MGU27" s="247"/>
      <c r="MGV27" s="247"/>
      <c r="MGW27" s="247"/>
      <c r="MGX27" s="247"/>
      <c r="MGY27" s="247"/>
      <c r="MGZ27" s="247"/>
      <c r="MHA27" s="247"/>
      <c r="MHB27" s="247"/>
      <c r="MHC27" s="247"/>
      <c r="MHD27" s="247"/>
      <c r="MHE27" s="247"/>
      <c r="MHF27" s="247"/>
      <c r="MHG27" s="247"/>
      <c r="MHH27" s="247"/>
      <c r="MHI27" s="247"/>
      <c r="MHJ27" s="247"/>
      <c r="MHK27" s="247"/>
      <c r="MHL27" s="247"/>
      <c r="MHM27" s="247"/>
      <c r="MHN27" s="247"/>
      <c r="MHO27" s="247"/>
      <c r="MHP27" s="247"/>
      <c r="MHQ27" s="247"/>
      <c r="MHR27" s="247"/>
      <c r="MHS27" s="247"/>
      <c r="MHT27" s="247"/>
      <c r="MHU27" s="247"/>
      <c r="MHV27" s="247"/>
      <c r="MHW27" s="247"/>
      <c r="MHX27" s="247"/>
      <c r="MHY27" s="247"/>
      <c r="MHZ27" s="247"/>
      <c r="MIA27" s="247"/>
      <c r="MIB27" s="247"/>
      <c r="MIC27" s="247"/>
      <c r="MID27" s="247"/>
      <c r="MIE27" s="247"/>
      <c r="MIF27" s="247"/>
      <c r="MIG27" s="247"/>
      <c r="MIH27" s="247"/>
      <c r="MII27" s="247"/>
      <c r="MIJ27" s="247"/>
      <c r="MIK27" s="247"/>
      <c r="MIL27" s="247"/>
      <c r="MIM27" s="247"/>
      <c r="MIN27" s="247"/>
      <c r="MIO27" s="247"/>
      <c r="MIP27" s="247"/>
      <c r="MIQ27" s="247"/>
      <c r="MIR27" s="247"/>
      <c r="MIS27" s="247"/>
      <c r="MIT27" s="247"/>
      <c r="MIU27" s="247"/>
      <c r="MIV27" s="247"/>
      <c r="MIW27" s="247"/>
      <c r="MIX27" s="247"/>
      <c r="MIY27" s="247"/>
      <c r="MIZ27" s="247"/>
      <c r="MJA27" s="247"/>
      <c r="MJB27" s="247"/>
      <c r="MJC27" s="247"/>
      <c r="MJD27" s="247"/>
      <c r="MJE27" s="247"/>
      <c r="MJF27" s="247"/>
      <c r="MJG27" s="247"/>
      <c r="MJH27" s="247"/>
      <c r="MJI27" s="247"/>
      <c r="MJJ27" s="247"/>
      <c r="MJK27" s="247"/>
      <c r="MJL27" s="247"/>
      <c r="MJM27" s="247"/>
      <c r="MJN27" s="247"/>
      <c r="MJO27" s="247"/>
      <c r="MJP27" s="247"/>
      <c r="MJQ27" s="247"/>
      <c r="MJR27" s="247"/>
      <c r="MJS27" s="247"/>
      <c r="MJT27" s="247"/>
      <c r="MJU27" s="247"/>
      <c r="MJV27" s="247"/>
      <c r="MJW27" s="247"/>
      <c r="MJX27" s="247"/>
      <c r="MJY27" s="247"/>
      <c r="MJZ27" s="247"/>
      <c r="MKA27" s="247"/>
      <c r="MKB27" s="247"/>
      <c r="MKC27" s="247"/>
      <c r="MKD27" s="247"/>
      <c r="MKE27" s="247"/>
      <c r="MKF27" s="247"/>
      <c r="MKG27" s="247"/>
      <c r="MKH27" s="247"/>
      <c r="MKI27" s="247"/>
      <c r="MKJ27" s="247"/>
      <c r="MKK27" s="247"/>
      <c r="MKL27" s="247"/>
      <c r="MKM27" s="247"/>
      <c r="MKN27" s="247"/>
      <c r="MKO27" s="247"/>
      <c r="MKP27" s="247"/>
      <c r="MKQ27" s="247"/>
      <c r="MKR27" s="247"/>
      <c r="MKS27" s="247"/>
      <c r="MKT27" s="247"/>
      <c r="MKU27" s="247"/>
      <c r="MKV27" s="247"/>
      <c r="MKW27" s="247"/>
      <c r="MKX27" s="247"/>
      <c r="MKY27" s="247"/>
      <c r="MKZ27" s="247"/>
      <c r="MLA27" s="247"/>
      <c r="MLB27" s="247"/>
      <c r="MLC27" s="247"/>
      <c r="MLD27" s="247"/>
      <c r="MLE27" s="247"/>
      <c r="MLF27" s="247"/>
      <c r="MLG27" s="247"/>
      <c r="MLH27" s="247"/>
      <c r="MLI27" s="247"/>
      <c r="MLJ27" s="247"/>
      <c r="MLK27" s="247"/>
      <c r="MLL27" s="247"/>
      <c r="MLM27" s="247"/>
      <c r="MLN27" s="247"/>
      <c r="MLO27" s="247"/>
      <c r="MLP27" s="247"/>
      <c r="MLQ27" s="247"/>
      <c r="MLR27" s="247"/>
      <c r="MLS27" s="247"/>
      <c r="MLT27" s="247"/>
      <c r="MLU27" s="247"/>
      <c r="MLV27" s="247"/>
      <c r="MLW27" s="247"/>
      <c r="MLX27" s="247"/>
      <c r="MLY27" s="247"/>
      <c r="MLZ27" s="247"/>
      <c r="MMA27" s="247"/>
      <c r="MMB27" s="247"/>
      <c r="MMC27" s="247"/>
      <c r="MMD27" s="247"/>
      <c r="MME27" s="247"/>
      <c r="MMF27" s="247"/>
      <c r="MMG27" s="247"/>
      <c r="MMH27" s="247"/>
      <c r="MMI27" s="247"/>
      <c r="MMJ27" s="247"/>
      <c r="MMK27" s="247"/>
      <c r="MML27" s="247"/>
      <c r="MMM27" s="247"/>
      <c r="MMN27" s="247"/>
      <c r="MMO27" s="247"/>
      <c r="MMP27" s="247"/>
      <c r="MMQ27" s="247"/>
      <c r="MMR27" s="247"/>
      <c r="MMS27" s="247"/>
      <c r="MMT27" s="247"/>
      <c r="MMU27" s="247"/>
      <c r="MMV27" s="247"/>
      <c r="MMW27" s="247"/>
      <c r="MMX27" s="247"/>
      <c r="MMY27" s="247"/>
      <c r="MMZ27" s="247"/>
      <c r="MNA27" s="247"/>
      <c r="MNB27" s="247"/>
      <c r="MNC27" s="247"/>
      <c r="MND27" s="247"/>
      <c r="MNE27" s="247"/>
      <c r="MNF27" s="247"/>
      <c r="MNG27" s="247"/>
      <c r="MNH27" s="247"/>
      <c r="MNI27" s="247"/>
      <c r="MNJ27" s="247"/>
      <c r="MNK27" s="247"/>
      <c r="MNL27" s="247"/>
      <c r="MNM27" s="247"/>
      <c r="MNN27" s="247"/>
      <c r="MNO27" s="247"/>
      <c r="MNP27" s="247"/>
      <c r="MNQ27" s="247"/>
      <c r="MNR27" s="247"/>
      <c r="MNS27" s="247"/>
      <c r="MNT27" s="247"/>
      <c r="MNU27" s="247"/>
      <c r="MNV27" s="247"/>
      <c r="MNW27" s="247"/>
      <c r="MNX27" s="247"/>
      <c r="MNY27" s="247"/>
      <c r="MNZ27" s="247"/>
      <c r="MOA27" s="247"/>
      <c r="MOB27" s="247"/>
      <c r="MOC27" s="247"/>
      <c r="MOD27" s="247"/>
      <c r="MOE27" s="247"/>
      <c r="MOF27" s="247"/>
      <c r="MOG27" s="247"/>
      <c r="MOH27" s="247"/>
      <c r="MOI27" s="247"/>
      <c r="MOJ27" s="247"/>
      <c r="MOK27" s="247"/>
      <c r="MOL27" s="247"/>
      <c r="MOM27" s="247"/>
      <c r="MON27" s="247"/>
      <c r="MOO27" s="247"/>
      <c r="MOP27" s="247"/>
      <c r="MOQ27" s="247"/>
      <c r="MOR27" s="247"/>
      <c r="MOS27" s="247"/>
      <c r="MOT27" s="247"/>
      <c r="MOU27" s="247"/>
      <c r="MOV27" s="247"/>
      <c r="MOW27" s="247"/>
      <c r="MOX27" s="247"/>
      <c r="MOY27" s="247"/>
      <c r="MOZ27" s="247"/>
      <c r="MPA27" s="247"/>
      <c r="MPB27" s="247"/>
      <c r="MPC27" s="247"/>
      <c r="MPD27" s="247"/>
      <c r="MPE27" s="247"/>
      <c r="MPF27" s="247"/>
      <c r="MPG27" s="247"/>
      <c r="MPH27" s="247"/>
      <c r="MPI27" s="247"/>
      <c r="MPJ27" s="247"/>
      <c r="MPK27" s="247"/>
      <c r="MPL27" s="247"/>
      <c r="MPM27" s="247"/>
      <c r="MPN27" s="247"/>
      <c r="MPO27" s="247"/>
      <c r="MPP27" s="247"/>
      <c r="MPQ27" s="247"/>
      <c r="MPR27" s="247"/>
      <c r="MPS27" s="247"/>
      <c r="MPT27" s="247"/>
      <c r="MPU27" s="247"/>
      <c r="MPV27" s="247"/>
      <c r="MPW27" s="247"/>
      <c r="MPX27" s="247"/>
      <c r="MPY27" s="247"/>
      <c r="MPZ27" s="247"/>
      <c r="MQA27" s="247"/>
      <c r="MQB27" s="247"/>
      <c r="MQC27" s="247"/>
      <c r="MQD27" s="247"/>
      <c r="MQE27" s="247"/>
      <c r="MQF27" s="247"/>
      <c r="MQG27" s="247"/>
      <c r="MQH27" s="247"/>
      <c r="MQI27" s="247"/>
      <c r="MQJ27" s="247"/>
      <c r="MQK27" s="247"/>
      <c r="MQL27" s="247"/>
      <c r="MQM27" s="247"/>
      <c r="MQN27" s="247"/>
      <c r="MQO27" s="247"/>
      <c r="MQP27" s="247"/>
      <c r="MQQ27" s="247"/>
      <c r="MQR27" s="247"/>
      <c r="MQS27" s="247"/>
      <c r="MQT27" s="247"/>
      <c r="MQU27" s="247"/>
      <c r="MQV27" s="247"/>
      <c r="MQW27" s="247"/>
      <c r="MQX27" s="247"/>
      <c r="MQY27" s="247"/>
      <c r="MQZ27" s="247"/>
      <c r="MRA27" s="247"/>
      <c r="MRB27" s="247"/>
      <c r="MRC27" s="247"/>
      <c r="MRD27" s="247"/>
      <c r="MRE27" s="247"/>
      <c r="MRF27" s="247"/>
      <c r="MRG27" s="247"/>
      <c r="MRH27" s="247"/>
      <c r="MRI27" s="247"/>
      <c r="MRJ27" s="247"/>
      <c r="MRK27" s="247"/>
      <c r="MRL27" s="247"/>
      <c r="MRM27" s="247"/>
      <c r="MRN27" s="247"/>
      <c r="MRO27" s="247"/>
      <c r="MRP27" s="247"/>
      <c r="MRQ27" s="247"/>
      <c r="MRR27" s="247"/>
      <c r="MRS27" s="247"/>
      <c r="MRT27" s="247"/>
      <c r="MRU27" s="247"/>
      <c r="MRV27" s="247"/>
      <c r="MRW27" s="247"/>
      <c r="MRX27" s="247"/>
      <c r="MRY27" s="247"/>
      <c r="MRZ27" s="247"/>
      <c r="MSA27" s="247"/>
      <c r="MSB27" s="247"/>
      <c r="MSC27" s="247"/>
      <c r="MSD27" s="247"/>
      <c r="MSE27" s="247"/>
      <c r="MSF27" s="247"/>
      <c r="MSG27" s="247"/>
      <c r="MSH27" s="247"/>
      <c r="MSI27" s="247"/>
      <c r="MSJ27" s="247"/>
      <c r="MSK27" s="247"/>
      <c r="MSL27" s="247"/>
      <c r="MSM27" s="247"/>
      <c r="MSN27" s="247"/>
      <c r="MSO27" s="247"/>
      <c r="MSP27" s="247"/>
      <c r="MSQ27" s="247"/>
      <c r="MSR27" s="247"/>
      <c r="MSS27" s="247"/>
      <c r="MST27" s="247"/>
      <c r="MSU27" s="247"/>
      <c r="MSV27" s="247"/>
      <c r="MSW27" s="247"/>
      <c r="MSX27" s="247"/>
      <c r="MSY27" s="247"/>
      <c r="MSZ27" s="247"/>
      <c r="MTA27" s="247"/>
      <c r="MTB27" s="247"/>
      <c r="MTC27" s="247"/>
      <c r="MTD27" s="247"/>
      <c r="MTE27" s="247"/>
      <c r="MTF27" s="247"/>
      <c r="MTG27" s="247"/>
      <c r="MTH27" s="247"/>
      <c r="MTI27" s="247"/>
      <c r="MTJ27" s="247"/>
      <c r="MTK27" s="247"/>
      <c r="MTL27" s="247"/>
      <c r="MTM27" s="247"/>
      <c r="MTN27" s="247"/>
      <c r="MTO27" s="247"/>
      <c r="MTP27" s="247"/>
      <c r="MTQ27" s="247"/>
      <c r="MTR27" s="247"/>
      <c r="MTS27" s="247"/>
      <c r="MTT27" s="247"/>
      <c r="MTU27" s="247"/>
      <c r="MTV27" s="247"/>
      <c r="MTW27" s="247"/>
      <c r="MTX27" s="247"/>
      <c r="MTY27" s="247"/>
      <c r="MTZ27" s="247"/>
      <c r="MUA27" s="247"/>
      <c r="MUB27" s="247"/>
      <c r="MUC27" s="247"/>
      <c r="MUD27" s="247"/>
      <c r="MUE27" s="247"/>
      <c r="MUF27" s="247"/>
      <c r="MUG27" s="247"/>
      <c r="MUH27" s="247"/>
      <c r="MUI27" s="247"/>
      <c r="MUJ27" s="247"/>
      <c r="MUK27" s="247"/>
      <c r="MUL27" s="247"/>
      <c r="MUM27" s="247"/>
      <c r="MUN27" s="247"/>
      <c r="MUO27" s="247"/>
      <c r="MUP27" s="247"/>
      <c r="MUQ27" s="247"/>
      <c r="MUR27" s="247"/>
      <c r="MUS27" s="247"/>
      <c r="MUT27" s="247"/>
      <c r="MUU27" s="247"/>
      <c r="MUV27" s="247"/>
      <c r="MUW27" s="247"/>
      <c r="MUX27" s="247"/>
      <c r="MUY27" s="247"/>
      <c r="MUZ27" s="247"/>
      <c r="MVA27" s="247"/>
      <c r="MVB27" s="247"/>
      <c r="MVC27" s="247"/>
      <c r="MVD27" s="247"/>
      <c r="MVE27" s="247"/>
      <c r="MVF27" s="247"/>
      <c r="MVG27" s="247"/>
      <c r="MVH27" s="247"/>
      <c r="MVI27" s="247"/>
      <c r="MVJ27" s="247"/>
      <c r="MVK27" s="247"/>
      <c r="MVL27" s="247"/>
      <c r="MVM27" s="247"/>
      <c r="MVN27" s="247"/>
      <c r="MVO27" s="247"/>
      <c r="MVP27" s="247"/>
      <c r="MVQ27" s="247"/>
      <c r="MVR27" s="247"/>
      <c r="MVS27" s="247"/>
      <c r="MVT27" s="247"/>
      <c r="MVU27" s="247"/>
      <c r="MVV27" s="247"/>
      <c r="MVW27" s="247"/>
      <c r="MVX27" s="247"/>
      <c r="MVY27" s="247"/>
      <c r="MVZ27" s="247"/>
      <c r="MWA27" s="247"/>
      <c r="MWB27" s="247"/>
      <c r="MWC27" s="247"/>
      <c r="MWD27" s="247"/>
      <c r="MWE27" s="247"/>
      <c r="MWF27" s="247"/>
      <c r="MWG27" s="247"/>
      <c r="MWH27" s="247"/>
      <c r="MWI27" s="247"/>
      <c r="MWJ27" s="247"/>
      <c r="MWK27" s="247"/>
      <c r="MWL27" s="247"/>
      <c r="MWM27" s="247"/>
      <c r="MWN27" s="247"/>
      <c r="MWO27" s="247"/>
      <c r="MWP27" s="247"/>
      <c r="MWQ27" s="247"/>
      <c r="MWR27" s="247"/>
      <c r="MWS27" s="247"/>
      <c r="MWT27" s="247"/>
      <c r="MWU27" s="247"/>
      <c r="MWV27" s="247"/>
      <c r="MWW27" s="247"/>
      <c r="MWX27" s="247"/>
      <c r="MWY27" s="247"/>
      <c r="MWZ27" s="247"/>
      <c r="MXA27" s="247"/>
      <c r="MXB27" s="247"/>
      <c r="MXC27" s="247"/>
      <c r="MXD27" s="247"/>
      <c r="MXE27" s="247"/>
      <c r="MXF27" s="247"/>
      <c r="MXG27" s="247"/>
      <c r="MXH27" s="247"/>
      <c r="MXI27" s="247"/>
      <c r="MXJ27" s="247"/>
      <c r="MXK27" s="247"/>
      <c r="MXL27" s="247"/>
      <c r="MXM27" s="247"/>
      <c r="MXN27" s="247"/>
      <c r="MXO27" s="247"/>
      <c r="MXP27" s="247"/>
      <c r="MXQ27" s="247"/>
      <c r="MXR27" s="247"/>
      <c r="MXS27" s="247"/>
      <c r="MXT27" s="247"/>
      <c r="MXU27" s="247"/>
      <c r="MXV27" s="247"/>
      <c r="MXW27" s="247"/>
      <c r="MXX27" s="247"/>
      <c r="MXY27" s="247"/>
      <c r="MXZ27" s="247"/>
      <c r="MYA27" s="247"/>
      <c r="MYB27" s="247"/>
      <c r="MYC27" s="247"/>
      <c r="MYD27" s="247"/>
      <c r="MYE27" s="247"/>
      <c r="MYF27" s="247"/>
      <c r="MYG27" s="247"/>
      <c r="MYH27" s="247"/>
      <c r="MYI27" s="247"/>
      <c r="MYJ27" s="247"/>
      <c r="MYK27" s="247"/>
      <c r="MYL27" s="247"/>
      <c r="MYM27" s="247"/>
      <c r="MYN27" s="247"/>
      <c r="MYO27" s="247"/>
      <c r="MYP27" s="247"/>
      <c r="MYQ27" s="247"/>
      <c r="MYR27" s="247"/>
      <c r="MYS27" s="247"/>
      <c r="MYT27" s="247"/>
      <c r="MYU27" s="247"/>
      <c r="MYV27" s="247"/>
      <c r="MYW27" s="247"/>
      <c r="MYX27" s="247"/>
      <c r="MYY27" s="247"/>
      <c r="MYZ27" s="247"/>
      <c r="MZA27" s="247"/>
      <c r="MZB27" s="247"/>
      <c r="MZC27" s="247"/>
      <c r="MZD27" s="247"/>
      <c r="MZE27" s="247"/>
      <c r="MZF27" s="247"/>
      <c r="MZG27" s="247"/>
      <c r="MZH27" s="247"/>
      <c r="MZI27" s="247"/>
      <c r="MZJ27" s="247"/>
      <c r="MZK27" s="247"/>
      <c r="MZL27" s="247"/>
      <c r="MZM27" s="247"/>
      <c r="MZN27" s="247"/>
      <c r="MZO27" s="247"/>
      <c r="MZP27" s="247"/>
      <c r="MZQ27" s="247"/>
      <c r="MZR27" s="247"/>
      <c r="MZS27" s="247"/>
      <c r="MZT27" s="247"/>
      <c r="MZU27" s="247"/>
      <c r="MZV27" s="247"/>
      <c r="MZW27" s="247"/>
      <c r="MZX27" s="247"/>
      <c r="MZY27" s="247"/>
      <c r="MZZ27" s="247"/>
      <c r="NAA27" s="247"/>
      <c r="NAB27" s="247"/>
      <c r="NAC27" s="247"/>
      <c r="NAD27" s="247"/>
      <c r="NAE27" s="247"/>
      <c r="NAF27" s="247"/>
      <c r="NAG27" s="247"/>
      <c r="NAH27" s="247"/>
      <c r="NAI27" s="247"/>
      <c r="NAJ27" s="247"/>
      <c r="NAK27" s="247"/>
      <c r="NAL27" s="247"/>
      <c r="NAM27" s="247"/>
      <c r="NAN27" s="247"/>
      <c r="NAO27" s="247"/>
      <c r="NAP27" s="247"/>
      <c r="NAQ27" s="247"/>
      <c r="NAR27" s="247"/>
      <c r="NAS27" s="247"/>
      <c r="NAT27" s="247"/>
      <c r="NAU27" s="247"/>
      <c r="NAV27" s="247"/>
      <c r="NAW27" s="247"/>
      <c r="NAX27" s="247"/>
      <c r="NAY27" s="247"/>
      <c r="NAZ27" s="247"/>
      <c r="NBA27" s="247"/>
      <c r="NBB27" s="247"/>
      <c r="NBC27" s="247"/>
      <c r="NBD27" s="247"/>
      <c r="NBE27" s="247"/>
      <c r="NBF27" s="247"/>
      <c r="NBG27" s="247"/>
      <c r="NBH27" s="247"/>
      <c r="NBI27" s="247"/>
      <c r="NBJ27" s="247"/>
      <c r="NBK27" s="247"/>
      <c r="NBL27" s="247"/>
      <c r="NBM27" s="247"/>
      <c r="NBN27" s="247"/>
      <c r="NBO27" s="247"/>
      <c r="NBP27" s="247"/>
      <c r="NBQ27" s="247"/>
      <c r="NBR27" s="247"/>
      <c r="NBS27" s="247"/>
      <c r="NBT27" s="247"/>
      <c r="NBU27" s="247"/>
      <c r="NBV27" s="247"/>
      <c r="NBW27" s="247"/>
      <c r="NBX27" s="247"/>
      <c r="NBY27" s="247"/>
      <c r="NBZ27" s="247"/>
      <c r="NCA27" s="247"/>
      <c r="NCB27" s="247"/>
      <c r="NCC27" s="247"/>
      <c r="NCD27" s="247"/>
      <c r="NCE27" s="247"/>
      <c r="NCF27" s="247"/>
      <c r="NCG27" s="247"/>
      <c r="NCH27" s="247"/>
      <c r="NCI27" s="247"/>
      <c r="NCJ27" s="247"/>
      <c r="NCK27" s="247"/>
      <c r="NCL27" s="247"/>
      <c r="NCM27" s="247"/>
      <c r="NCN27" s="247"/>
      <c r="NCO27" s="247"/>
      <c r="NCP27" s="247"/>
      <c r="NCQ27" s="247"/>
      <c r="NCR27" s="247"/>
      <c r="NCS27" s="247"/>
      <c r="NCT27" s="247"/>
      <c r="NCU27" s="247"/>
      <c r="NCV27" s="247"/>
      <c r="NCW27" s="247"/>
      <c r="NCX27" s="247"/>
      <c r="NCY27" s="247"/>
      <c r="NCZ27" s="247"/>
      <c r="NDA27" s="247"/>
      <c r="NDB27" s="247"/>
      <c r="NDC27" s="247"/>
      <c r="NDD27" s="247"/>
      <c r="NDE27" s="247"/>
      <c r="NDF27" s="247"/>
      <c r="NDG27" s="247"/>
      <c r="NDH27" s="247"/>
      <c r="NDI27" s="247"/>
      <c r="NDJ27" s="247"/>
      <c r="NDK27" s="247"/>
      <c r="NDL27" s="247"/>
      <c r="NDM27" s="247"/>
      <c r="NDN27" s="247"/>
      <c r="NDO27" s="247"/>
      <c r="NDP27" s="247"/>
      <c r="NDQ27" s="247"/>
      <c r="NDR27" s="247"/>
      <c r="NDS27" s="247"/>
      <c r="NDT27" s="247"/>
      <c r="NDU27" s="247"/>
      <c r="NDV27" s="247"/>
      <c r="NDW27" s="247"/>
      <c r="NDX27" s="247"/>
      <c r="NDY27" s="247"/>
      <c r="NDZ27" s="247"/>
      <c r="NEA27" s="247"/>
      <c r="NEB27" s="247"/>
      <c r="NEC27" s="247"/>
      <c r="NED27" s="247"/>
      <c r="NEE27" s="247"/>
      <c r="NEF27" s="247"/>
      <c r="NEG27" s="247"/>
      <c r="NEH27" s="247"/>
      <c r="NEI27" s="247"/>
      <c r="NEJ27" s="247"/>
      <c r="NEK27" s="247"/>
      <c r="NEL27" s="247"/>
      <c r="NEM27" s="247"/>
      <c r="NEN27" s="247"/>
      <c r="NEO27" s="247"/>
      <c r="NEP27" s="247"/>
      <c r="NEQ27" s="247"/>
      <c r="NER27" s="247"/>
      <c r="NES27" s="247"/>
      <c r="NET27" s="247"/>
      <c r="NEU27" s="247"/>
      <c r="NEV27" s="247"/>
      <c r="NEW27" s="247"/>
      <c r="NEX27" s="247"/>
      <c r="NEY27" s="247"/>
      <c r="NEZ27" s="247"/>
      <c r="NFA27" s="247"/>
      <c r="NFB27" s="247"/>
      <c r="NFC27" s="247"/>
      <c r="NFD27" s="247"/>
      <c r="NFE27" s="247"/>
      <c r="NFF27" s="247"/>
      <c r="NFG27" s="247"/>
      <c r="NFH27" s="247"/>
      <c r="NFI27" s="247"/>
      <c r="NFJ27" s="247"/>
      <c r="NFK27" s="247"/>
      <c r="NFL27" s="247"/>
      <c r="NFM27" s="247"/>
      <c r="NFN27" s="247"/>
      <c r="NFO27" s="247"/>
      <c r="NFP27" s="247"/>
      <c r="NFQ27" s="247"/>
      <c r="NFR27" s="247"/>
      <c r="NFS27" s="247"/>
      <c r="NFT27" s="247"/>
      <c r="NFU27" s="247"/>
      <c r="NFV27" s="247"/>
      <c r="NFW27" s="247"/>
      <c r="NFX27" s="247"/>
      <c r="NFY27" s="247"/>
      <c r="NFZ27" s="247"/>
      <c r="NGA27" s="247"/>
      <c r="NGB27" s="247"/>
      <c r="NGC27" s="247"/>
      <c r="NGD27" s="247"/>
      <c r="NGE27" s="247"/>
      <c r="NGF27" s="247"/>
      <c r="NGG27" s="247"/>
      <c r="NGH27" s="247"/>
      <c r="NGI27" s="247"/>
      <c r="NGJ27" s="247"/>
      <c r="NGK27" s="247"/>
      <c r="NGL27" s="247"/>
      <c r="NGM27" s="247"/>
      <c r="NGN27" s="247"/>
      <c r="NGO27" s="247"/>
      <c r="NGP27" s="247"/>
      <c r="NGQ27" s="247"/>
      <c r="NGR27" s="247"/>
      <c r="NGS27" s="247"/>
      <c r="NGT27" s="247"/>
      <c r="NGU27" s="247"/>
      <c r="NGV27" s="247"/>
      <c r="NGW27" s="247"/>
      <c r="NGX27" s="247"/>
      <c r="NGY27" s="247"/>
      <c r="NGZ27" s="247"/>
      <c r="NHA27" s="247"/>
      <c r="NHB27" s="247"/>
      <c r="NHC27" s="247"/>
      <c r="NHD27" s="247"/>
      <c r="NHE27" s="247"/>
      <c r="NHF27" s="247"/>
      <c r="NHG27" s="247"/>
      <c r="NHH27" s="247"/>
      <c r="NHI27" s="247"/>
      <c r="NHJ27" s="247"/>
      <c r="NHK27" s="247"/>
      <c r="NHL27" s="247"/>
      <c r="NHM27" s="247"/>
      <c r="NHN27" s="247"/>
      <c r="NHO27" s="247"/>
      <c r="NHP27" s="247"/>
      <c r="NHQ27" s="247"/>
      <c r="NHR27" s="247"/>
      <c r="NHS27" s="247"/>
      <c r="NHT27" s="247"/>
      <c r="NHU27" s="247"/>
      <c r="NHV27" s="247"/>
      <c r="NHW27" s="247"/>
      <c r="NHX27" s="247"/>
      <c r="NHY27" s="247"/>
      <c r="NHZ27" s="247"/>
      <c r="NIA27" s="247"/>
      <c r="NIB27" s="247"/>
      <c r="NIC27" s="247"/>
      <c r="NID27" s="247"/>
      <c r="NIE27" s="247"/>
      <c r="NIF27" s="247"/>
      <c r="NIG27" s="247"/>
      <c r="NIH27" s="247"/>
      <c r="NII27" s="247"/>
      <c r="NIJ27" s="247"/>
      <c r="NIK27" s="247"/>
      <c r="NIL27" s="247"/>
      <c r="NIM27" s="247"/>
      <c r="NIN27" s="247"/>
      <c r="NIO27" s="247"/>
      <c r="NIP27" s="247"/>
      <c r="NIQ27" s="247"/>
      <c r="NIR27" s="247"/>
      <c r="NIS27" s="247"/>
      <c r="NIT27" s="247"/>
      <c r="NIU27" s="247"/>
      <c r="NIV27" s="247"/>
      <c r="NIW27" s="247"/>
      <c r="NIX27" s="247"/>
      <c r="NIY27" s="247"/>
      <c r="NIZ27" s="247"/>
      <c r="NJA27" s="247"/>
      <c r="NJB27" s="247"/>
      <c r="NJC27" s="247"/>
      <c r="NJD27" s="247"/>
      <c r="NJE27" s="247"/>
      <c r="NJF27" s="247"/>
      <c r="NJG27" s="247"/>
      <c r="NJH27" s="247"/>
      <c r="NJI27" s="247"/>
      <c r="NJJ27" s="247"/>
      <c r="NJK27" s="247"/>
      <c r="NJL27" s="247"/>
      <c r="NJM27" s="247"/>
      <c r="NJN27" s="247"/>
      <c r="NJO27" s="247"/>
      <c r="NJP27" s="247"/>
      <c r="NJQ27" s="247"/>
      <c r="NJR27" s="247"/>
      <c r="NJS27" s="247"/>
      <c r="NJT27" s="247"/>
      <c r="NJU27" s="247"/>
      <c r="NJV27" s="247"/>
      <c r="NJW27" s="247"/>
      <c r="NJX27" s="247"/>
      <c r="NJY27" s="247"/>
      <c r="NJZ27" s="247"/>
      <c r="NKA27" s="247"/>
      <c r="NKB27" s="247"/>
      <c r="NKC27" s="247"/>
      <c r="NKD27" s="247"/>
      <c r="NKE27" s="247"/>
      <c r="NKF27" s="247"/>
      <c r="NKG27" s="247"/>
      <c r="NKH27" s="247"/>
      <c r="NKI27" s="247"/>
      <c r="NKJ27" s="247"/>
      <c r="NKK27" s="247"/>
      <c r="NKL27" s="247"/>
      <c r="NKM27" s="247"/>
      <c r="NKN27" s="247"/>
      <c r="NKO27" s="247"/>
      <c r="NKP27" s="247"/>
      <c r="NKQ27" s="247"/>
      <c r="NKR27" s="247"/>
      <c r="NKS27" s="247"/>
      <c r="NKT27" s="247"/>
      <c r="NKU27" s="247"/>
      <c r="NKV27" s="247"/>
      <c r="NKW27" s="247"/>
      <c r="NKX27" s="247"/>
      <c r="NKY27" s="247"/>
      <c r="NKZ27" s="247"/>
      <c r="NLA27" s="247"/>
      <c r="NLB27" s="247"/>
      <c r="NLC27" s="247"/>
      <c r="NLD27" s="247"/>
      <c r="NLE27" s="247"/>
      <c r="NLF27" s="247"/>
      <c r="NLG27" s="247"/>
      <c r="NLH27" s="247"/>
      <c r="NLI27" s="247"/>
      <c r="NLJ27" s="247"/>
      <c r="NLK27" s="247"/>
      <c r="NLL27" s="247"/>
      <c r="NLM27" s="247"/>
      <c r="NLN27" s="247"/>
      <c r="NLO27" s="247"/>
      <c r="NLP27" s="247"/>
      <c r="NLQ27" s="247"/>
      <c r="NLR27" s="247"/>
      <c r="NLS27" s="247"/>
      <c r="NLT27" s="247"/>
      <c r="NLU27" s="247"/>
      <c r="NLV27" s="247"/>
      <c r="NLW27" s="247"/>
      <c r="NLX27" s="247"/>
      <c r="NLY27" s="247"/>
      <c r="NLZ27" s="247"/>
      <c r="NMA27" s="247"/>
      <c r="NMB27" s="247"/>
      <c r="NMC27" s="247"/>
      <c r="NMD27" s="247"/>
      <c r="NME27" s="247"/>
      <c r="NMF27" s="247"/>
      <c r="NMG27" s="247"/>
      <c r="NMH27" s="247"/>
      <c r="NMI27" s="247"/>
      <c r="NMJ27" s="247"/>
      <c r="NMK27" s="247"/>
      <c r="NML27" s="247"/>
      <c r="NMM27" s="247"/>
      <c r="NMN27" s="247"/>
      <c r="NMO27" s="247"/>
      <c r="NMP27" s="247"/>
      <c r="NMQ27" s="247"/>
      <c r="NMR27" s="247"/>
      <c r="NMS27" s="247"/>
      <c r="NMT27" s="247"/>
      <c r="NMU27" s="247"/>
      <c r="NMV27" s="247"/>
      <c r="NMW27" s="247"/>
      <c r="NMX27" s="247"/>
      <c r="NMY27" s="247"/>
      <c r="NMZ27" s="247"/>
      <c r="NNA27" s="247"/>
      <c r="NNB27" s="247"/>
      <c r="NNC27" s="247"/>
      <c r="NND27" s="247"/>
      <c r="NNE27" s="247"/>
      <c r="NNF27" s="247"/>
      <c r="NNG27" s="247"/>
      <c r="NNH27" s="247"/>
      <c r="NNI27" s="247"/>
      <c r="NNJ27" s="247"/>
      <c r="NNK27" s="247"/>
      <c r="NNL27" s="247"/>
      <c r="NNM27" s="247"/>
      <c r="NNN27" s="247"/>
      <c r="NNO27" s="247"/>
      <c r="NNP27" s="247"/>
      <c r="NNQ27" s="247"/>
      <c r="NNR27" s="247"/>
      <c r="NNS27" s="247"/>
      <c r="NNT27" s="247"/>
      <c r="NNU27" s="247"/>
      <c r="NNV27" s="247"/>
      <c r="NNW27" s="247"/>
      <c r="NNX27" s="247"/>
      <c r="NNY27" s="247"/>
      <c r="NNZ27" s="247"/>
      <c r="NOA27" s="247"/>
      <c r="NOB27" s="247"/>
      <c r="NOC27" s="247"/>
      <c r="NOD27" s="247"/>
      <c r="NOE27" s="247"/>
      <c r="NOF27" s="247"/>
      <c r="NOG27" s="247"/>
      <c r="NOH27" s="247"/>
      <c r="NOI27" s="247"/>
      <c r="NOJ27" s="247"/>
      <c r="NOK27" s="247"/>
      <c r="NOL27" s="247"/>
      <c r="NOM27" s="247"/>
      <c r="NON27" s="247"/>
      <c r="NOO27" s="247"/>
      <c r="NOP27" s="247"/>
      <c r="NOQ27" s="247"/>
      <c r="NOR27" s="247"/>
      <c r="NOS27" s="247"/>
      <c r="NOT27" s="247"/>
      <c r="NOU27" s="247"/>
      <c r="NOV27" s="247"/>
      <c r="NOW27" s="247"/>
      <c r="NOX27" s="247"/>
      <c r="NOY27" s="247"/>
      <c r="NOZ27" s="247"/>
      <c r="NPA27" s="247"/>
      <c r="NPB27" s="247"/>
      <c r="NPC27" s="247"/>
      <c r="NPD27" s="247"/>
      <c r="NPE27" s="247"/>
      <c r="NPF27" s="247"/>
      <c r="NPG27" s="247"/>
      <c r="NPH27" s="247"/>
      <c r="NPI27" s="247"/>
      <c r="NPJ27" s="247"/>
      <c r="NPK27" s="247"/>
      <c r="NPL27" s="247"/>
      <c r="NPM27" s="247"/>
      <c r="NPN27" s="247"/>
      <c r="NPO27" s="247"/>
      <c r="NPP27" s="247"/>
      <c r="NPQ27" s="247"/>
      <c r="NPR27" s="247"/>
      <c r="NPS27" s="247"/>
      <c r="NPT27" s="247"/>
      <c r="NPU27" s="247"/>
      <c r="NPV27" s="247"/>
      <c r="NPW27" s="247"/>
      <c r="NPX27" s="247"/>
      <c r="NPY27" s="247"/>
      <c r="NPZ27" s="247"/>
      <c r="NQA27" s="247"/>
      <c r="NQB27" s="247"/>
      <c r="NQC27" s="247"/>
      <c r="NQD27" s="247"/>
      <c r="NQE27" s="247"/>
      <c r="NQF27" s="247"/>
      <c r="NQG27" s="247"/>
      <c r="NQH27" s="247"/>
      <c r="NQI27" s="247"/>
      <c r="NQJ27" s="247"/>
      <c r="NQK27" s="247"/>
      <c r="NQL27" s="247"/>
      <c r="NQM27" s="247"/>
      <c r="NQN27" s="247"/>
      <c r="NQO27" s="247"/>
      <c r="NQP27" s="247"/>
      <c r="NQQ27" s="247"/>
      <c r="NQR27" s="247"/>
      <c r="NQS27" s="247"/>
      <c r="NQT27" s="247"/>
      <c r="NQU27" s="247"/>
      <c r="NQV27" s="247"/>
      <c r="NQW27" s="247"/>
      <c r="NQX27" s="247"/>
      <c r="NQY27" s="247"/>
      <c r="NQZ27" s="247"/>
      <c r="NRA27" s="247"/>
      <c r="NRB27" s="247"/>
      <c r="NRC27" s="247"/>
      <c r="NRD27" s="247"/>
      <c r="NRE27" s="247"/>
      <c r="NRF27" s="247"/>
      <c r="NRG27" s="247"/>
      <c r="NRH27" s="247"/>
      <c r="NRI27" s="247"/>
      <c r="NRJ27" s="247"/>
      <c r="NRK27" s="247"/>
      <c r="NRL27" s="247"/>
      <c r="NRM27" s="247"/>
      <c r="NRN27" s="247"/>
      <c r="NRO27" s="247"/>
      <c r="NRP27" s="247"/>
      <c r="NRQ27" s="247"/>
      <c r="NRR27" s="247"/>
      <c r="NRS27" s="247"/>
      <c r="NRT27" s="247"/>
      <c r="NRU27" s="247"/>
      <c r="NRV27" s="247"/>
      <c r="NRW27" s="247"/>
      <c r="NRX27" s="247"/>
      <c r="NRY27" s="247"/>
      <c r="NRZ27" s="247"/>
      <c r="NSA27" s="247"/>
      <c r="NSB27" s="247"/>
      <c r="NSC27" s="247"/>
      <c r="NSD27" s="247"/>
      <c r="NSE27" s="247"/>
      <c r="NSF27" s="247"/>
      <c r="NSG27" s="247"/>
      <c r="NSH27" s="247"/>
      <c r="NSI27" s="247"/>
      <c r="NSJ27" s="247"/>
      <c r="NSK27" s="247"/>
      <c r="NSL27" s="247"/>
      <c r="NSM27" s="247"/>
      <c r="NSN27" s="247"/>
      <c r="NSO27" s="247"/>
      <c r="NSP27" s="247"/>
      <c r="NSQ27" s="247"/>
      <c r="NSR27" s="247"/>
      <c r="NSS27" s="247"/>
      <c r="NST27" s="247"/>
      <c r="NSU27" s="247"/>
      <c r="NSV27" s="247"/>
      <c r="NSW27" s="247"/>
      <c r="NSX27" s="247"/>
      <c r="NSY27" s="247"/>
      <c r="NSZ27" s="247"/>
      <c r="NTA27" s="247"/>
      <c r="NTB27" s="247"/>
      <c r="NTC27" s="247"/>
      <c r="NTD27" s="247"/>
      <c r="NTE27" s="247"/>
      <c r="NTF27" s="247"/>
      <c r="NTG27" s="247"/>
      <c r="NTH27" s="247"/>
      <c r="NTI27" s="247"/>
      <c r="NTJ27" s="247"/>
      <c r="NTK27" s="247"/>
      <c r="NTL27" s="247"/>
      <c r="NTM27" s="247"/>
      <c r="NTN27" s="247"/>
      <c r="NTO27" s="247"/>
      <c r="NTP27" s="247"/>
      <c r="NTQ27" s="247"/>
      <c r="NTR27" s="247"/>
      <c r="NTS27" s="247"/>
      <c r="NTT27" s="247"/>
      <c r="NTU27" s="247"/>
      <c r="NTV27" s="247"/>
      <c r="NTW27" s="247"/>
      <c r="NTX27" s="247"/>
      <c r="NTY27" s="247"/>
      <c r="NTZ27" s="247"/>
      <c r="NUA27" s="247"/>
      <c r="NUB27" s="247"/>
      <c r="NUC27" s="247"/>
      <c r="NUD27" s="247"/>
      <c r="NUE27" s="247"/>
      <c r="NUF27" s="247"/>
      <c r="NUG27" s="247"/>
      <c r="NUH27" s="247"/>
      <c r="NUI27" s="247"/>
      <c r="NUJ27" s="247"/>
      <c r="NUK27" s="247"/>
      <c r="NUL27" s="247"/>
      <c r="NUM27" s="247"/>
      <c r="NUN27" s="247"/>
      <c r="NUO27" s="247"/>
      <c r="NUP27" s="247"/>
      <c r="NUQ27" s="247"/>
      <c r="NUR27" s="247"/>
      <c r="NUS27" s="247"/>
      <c r="NUT27" s="247"/>
      <c r="NUU27" s="247"/>
      <c r="NUV27" s="247"/>
      <c r="NUW27" s="247"/>
      <c r="NUX27" s="247"/>
      <c r="NUY27" s="247"/>
      <c r="NUZ27" s="247"/>
      <c r="NVA27" s="247"/>
      <c r="NVB27" s="247"/>
      <c r="NVC27" s="247"/>
      <c r="NVD27" s="247"/>
      <c r="NVE27" s="247"/>
      <c r="NVF27" s="247"/>
      <c r="NVG27" s="247"/>
      <c r="NVH27" s="247"/>
      <c r="NVI27" s="247"/>
      <c r="NVJ27" s="247"/>
      <c r="NVK27" s="247"/>
      <c r="NVL27" s="247"/>
      <c r="NVM27" s="247"/>
      <c r="NVN27" s="247"/>
      <c r="NVO27" s="247"/>
      <c r="NVP27" s="247"/>
      <c r="NVQ27" s="247"/>
      <c r="NVR27" s="247"/>
      <c r="NVS27" s="247"/>
      <c r="NVT27" s="247"/>
      <c r="NVU27" s="247"/>
      <c r="NVV27" s="247"/>
      <c r="NVW27" s="247"/>
      <c r="NVX27" s="247"/>
      <c r="NVY27" s="247"/>
      <c r="NVZ27" s="247"/>
      <c r="NWA27" s="247"/>
      <c r="NWB27" s="247"/>
      <c r="NWC27" s="247"/>
      <c r="NWD27" s="247"/>
      <c r="NWE27" s="247"/>
      <c r="NWF27" s="247"/>
      <c r="NWG27" s="247"/>
      <c r="NWH27" s="247"/>
      <c r="NWI27" s="247"/>
      <c r="NWJ27" s="247"/>
      <c r="NWK27" s="247"/>
      <c r="NWL27" s="247"/>
      <c r="NWM27" s="247"/>
      <c r="NWN27" s="247"/>
      <c r="NWO27" s="247"/>
      <c r="NWP27" s="247"/>
      <c r="NWQ27" s="247"/>
      <c r="NWR27" s="247"/>
      <c r="NWS27" s="247"/>
      <c r="NWT27" s="247"/>
      <c r="NWU27" s="247"/>
      <c r="NWV27" s="247"/>
      <c r="NWW27" s="247"/>
      <c r="NWX27" s="247"/>
      <c r="NWY27" s="247"/>
      <c r="NWZ27" s="247"/>
      <c r="NXA27" s="247"/>
      <c r="NXB27" s="247"/>
      <c r="NXC27" s="247"/>
      <c r="NXD27" s="247"/>
      <c r="NXE27" s="247"/>
      <c r="NXF27" s="247"/>
      <c r="NXG27" s="247"/>
      <c r="NXH27" s="247"/>
      <c r="NXI27" s="247"/>
      <c r="NXJ27" s="247"/>
      <c r="NXK27" s="247"/>
      <c r="NXL27" s="247"/>
      <c r="NXM27" s="247"/>
      <c r="NXN27" s="247"/>
      <c r="NXO27" s="247"/>
      <c r="NXP27" s="247"/>
      <c r="NXQ27" s="247"/>
      <c r="NXR27" s="247"/>
      <c r="NXS27" s="247"/>
      <c r="NXT27" s="247"/>
      <c r="NXU27" s="247"/>
      <c r="NXV27" s="247"/>
      <c r="NXW27" s="247"/>
      <c r="NXX27" s="247"/>
      <c r="NXY27" s="247"/>
      <c r="NXZ27" s="247"/>
      <c r="NYA27" s="247"/>
      <c r="NYB27" s="247"/>
      <c r="NYC27" s="247"/>
      <c r="NYD27" s="247"/>
      <c r="NYE27" s="247"/>
      <c r="NYF27" s="247"/>
      <c r="NYG27" s="247"/>
      <c r="NYH27" s="247"/>
      <c r="NYI27" s="247"/>
      <c r="NYJ27" s="247"/>
      <c r="NYK27" s="247"/>
      <c r="NYL27" s="247"/>
      <c r="NYM27" s="247"/>
      <c r="NYN27" s="247"/>
      <c r="NYO27" s="247"/>
      <c r="NYP27" s="247"/>
      <c r="NYQ27" s="247"/>
      <c r="NYR27" s="247"/>
      <c r="NYS27" s="247"/>
      <c r="NYT27" s="247"/>
      <c r="NYU27" s="247"/>
      <c r="NYV27" s="247"/>
      <c r="NYW27" s="247"/>
      <c r="NYX27" s="247"/>
      <c r="NYY27" s="247"/>
      <c r="NYZ27" s="247"/>
      <c r="NZA27" s="247"/>
      <c r="NZB27" s="247"/>
      <c r="NZC27" s="247"/>
      <c r="NZD27" s="247"/>
      <c r="NZE27" s="247"/>
      <c r="NZF27" s="247"/>
      <c r="NZG27" s="247"/>
      <c r="NZH27" s="247"/>
      <c r="NZI27" s="247"/>
      <c r="NZJ27" s="247"/>
      <c r="NZK27" s="247"/>
      <c r="NZL27" s="247"/>
      <c r="NZM27" s="247"/>
      <c r="NZN27" s="247"/>
      <c r="NZO27" s="247"/>
      <c r="NZP27" s="247"/>
      <c r="NZQ27" s="247"/>
      <c r="NZR27" s="247"/>
      <c r="NZS27" s="247"/>
      <c r="NZT27" s="247"/>
      <c r="NZU27" s="247"/>
      <c r="NZV27" s="247"/>
      <c r="NZW27" s="247"/>
      <c r="NZX27" s="247"/>
      <c r="NZY27" s="247"/>
      <c r="NZZ27" s="247"/>
      <c r="OAA27" s="247"/>
      <c r="OAB27" s="247"/>
      <c r="OAC27" s="247"/>
      <c r="OAD27" s="247"/>
      <c r="OAE27" s="247"/>
      <c r="OAF27" s="247"/>
      <c r="OAG27" s="247"/>
      <c r="OAH27" s="247"/>
      <c r="OAI27" s="247"/>
      <c r="OAJ27" s="247"/>
      <c r="OAK27" s="247"/>
      <c r="OAL27" s="247"/>
      <c r="OAM27" s="247"/>
      <c r="OAN27" s="247"/>
      <c r="OAO27" s="247"/>
      <c r="OAP27" s="247"/>
      <c r="OAQ27" s="247"/>
      <c r="OAR27" s="247"/>
      <c r="OAS27" s="247"/>
      <c r="OAT27" s="247"/>
      <c r="OAU27" s="247"/>
      <c r="OAV27" s="247"/>
      <c r="OAW27" s="247"/>
      <c r="OAX27" s="247"/>
      <c r="OAY27" s="247"/>
      <c r="OAZ27" s="247"/>
      <c r="OBA27" s="247"/>
      <c r="OBB27" s="247"/>
      <c r="OBC27" s="247"/>
      <c r="OBD27" s="247"/>
      <c r="OBE27" s="247"/>
      <c r="OBF27" s="247"/>
      <c r="OBG27" s="247"/>
      <c r="OBH27" s="247"/>
      <c r="OBI27" s="247"/>
      <c r="OBJ27" s="247"/>
      <c r="OBK27" s="247"/>
      <c r="OBL27" s="247"/>
      <c r="OBM27" s="247"/>
      <c r="OBN27" s="247"/>
      <c r="OBO27" s="247"/>
      <c r="OBP27" s="247"/>
      <c r="OBQ27" s="247"/>
      <c r="OBR27" s="247"/>
      <c r="OBS27" s="247"/>
      <c r="OBT27" s="247"/>
      <c r="OBU27" s="247"/>
      <c r="OBV27" s="247"/>
      <c r="OBW27" s="247"/>
      <c r="OBX27" s="247"/>
      <c r="OBY27" s="247"/>
      <c r="OBZ27" s="247"/>
      <c r="OCA27" s="247"/>
      <c r="OCB27" s="247"/>
      <c r="OCC27" s="247"/>
      <c r="OCD27" s="247"/>
      <c r="OCE27" s="247"/>
      <c r="OCF27" s="247"/>
      <c r="OCG27" s="247"/>
      <c r="OCH27" s="247"/>
      <c r="OCI27" s="247"/>
      <c r="OCJ27" s="247"/>
      <c r="OCK27" s="247"/>
      <c r="OCL27" s="247"/>
      <c r="OCM27" s="247"/>
      <c r="OCN27" s="247"/>
      <c r="OCO27" s="247"/>
      <c r="OCP27" s="247"/>
      <c r="OCQ27" s="247"/>
      <c r="OCR27" s="247"/>
      <c r="OCS27" s="247"/>
      <c r="OCT27" s="247"/>
      <c r="OCU27" s="247"/>
      <c r="OCV27" s="247"/>
      <c r="OCW27" s="247"/>
      <c r="OCX27" s="247"/>
      <c r="OCY27" s="247"/>
      <c r="OCZ27" s="247"/>
      <c r="ODA27" s="247"/>
      <c r="ODB27" s="247"/>
      <c r="ODC27" s="247"/>
      <c r="ODD27" s="247"/>
      <c r="ODE27" s="247"/>
      <c r="ODF27" s="247"/>
      <c r="ODG27" s="247"/>
      <c r="ODH27" s="247"/>
      <c r="ODI27" s="247"/>
      <c r="ODJ27" s="247"/>
      <c r="ODK27" s="247"/>
      <c r="ODL27" s="247"/>
      <c r="ODM27" s="247"/>
      <c r="ODN27" s="247"/>
      <c r="ODO27" s="247"/>
      <c r="ODP27" s="247"/>
      <c r="ODQ27" s="247"/>
      <c r="ODR27" s="247"/>
      <c r="ODS27" s="247"/>
      <c r="ODT27" s="247"/>
      <c r="ODU27" s="247"/>
      <c r="ODV27" s="247"/>
      <c r="ODW27" s="247"/>
      <c r="ODX27" s="247"/>
      <c r="ODY27" s="247"/>
      <c r="ODZ27" s="247"/>
      <c r="OEA27" s="247"/>
      <c r="OEB27" s="247"/>
      <c r="OEC27" s="247"/>
      <c r="OED27" s="247"/>
      <c r="OEE27" s="247"/>
      <c r="OEF27" s="247"/>
      <c r="OEG27" s="247"/>
      <c r="OEH27" s="247"/>
      <c r="OEI27" s="247"/>
      <c r="OEJ27" s="247"/>
      <c r="OEK27" s="247"/>
      <c r="OEL27" s="247"/>
      <c r="OEM27" s="247"/>
      <c r="OEN27" s="247"/>
      <c r="OEO27" s="247"/>
      <c r="OEP27" s="247"/>
      <c r="OEQ27" s="247"/>
      <c r="OER27" s="247"/>
      <c r="OES27" s="247"/>
      <c r="OET27" s="247"/>
      <c r="OEU27" s="247"/>
      <c r="OEV27" s="247"/>
      <c r="OEW27" s="247"/>
      <c r="OEX27" s="247"/>
      <c r="OEY27" s="247"/>
      <c r="OEZ27" s="247"/>
      <c r="OFA27" s="247"/>
      <c r="OFB27" s="247"/>
      <c r="OFC27" s="247"/>
      <c r="OFD27" s="247"/>
      <c r="OFE27" s="247"/>
      <c r="OFF27" s="247"/>
      <c r="OFG27" s="247"/>
      <c r="OFH27" s="247"/>
      <c r="OFI27" s="247"/>
      <c r="OFJ27" s="247"/>
      <c r="OFK27" s="247"/>
      <c r="OFL27" s="247"/>
      <c r="OFM27" s="247"/>
      <c r="OFN27" s="247"/>
      <c r="OFO27" s="247"/>
      <c r="OFP27" s="247"/>
      <c r="OFQ27" s="247"/>
      <c r="OFR27" s="247"/>
      <c r="OFS27" s="247"/>
      <c r="OFT27" s="247"/>
      <c r="OFU27" s="247"/>
      <c r="OFV27" s="247"/>
      <c r="OFW27" s="247"/>
      <c r="OFX27" s="247"/>
      <c r="OFY27" s="247"/>
      <c r="OFZ27" s="247"/>
      <c r="OGA27" s="247"/>
      <c r="OGB27" s="247"/>
      <c r="OGC27" s="247"/>
      <c r="OGD27" s="247"/>
      <c r="OGE27" s="247"/>
      <c r="OGF27" s="247"/>
      <c r="OGG27" s="247"/>
      <c r="OGH27" s="247"/>
      <c r="OGI27" s="247"/>
      <c r="OGJ27" s="247"/>
      <c r="OGK27" s="247"/>
      <c r="OGL27" s="247"/>
      <c r="OGM27" s="247"/>
      <c r="OGN27" s="247"/>
      <c r="OGO27" s="247"/>
      <c r="OGP27" s="247"/>
      <c r="OGQ27" s="247"/>
      <c r="OGR27" s="247"/>
      <c r="OGS27" s="247"/>
      <c r="OGT27" s="247"/>
      <c r="OGU27" s="247"/>
      <c r="OGV27" s="247"/>
      <c r="OGW27" s="247"/>
      <c r="OGX27" s="247"/>
      <c r="OGY27" s="247"/>
      <c r="OGZ27" s="247"/>
      <c r="OHA27" s="247"/>
      <c r="OHB27" s="247"/>
      <c r="OHC27" s="247"/>
      <c r="OHD27" s="247"/>
      <c r="OHE27" s="247"/>
      <c r="OHF27" s="247"/>
      <c r="OHG27" s="247"/>
      <c r="OHH27" s="247"/>
      <c r="OHI27" s="247"/>
      <c r="OHJ27" s="247"/>
      <c r="OHK27" s="247"/>
      <c r="OHL27" s="247"/>
      <c r="OHM27" s="247"/>
      <c r="OHN27" s="247"/>
      <c r="OHO27" s="247"/>
      <c r="OHP27" s="247"/>
      <c r="OHQ27" s="247"/>
      <c r="OHR27" s="247"/>
      <c r="OHS27" s="247"/>
      <c r="OHT27" s="247"/>
      <c r="OHU27" s="247"/>
      <c r="OHV27" s="247"/>
      <c r="OHW27" s="247"/>
      <c r="OHX27" s="247"/>
      <c r="OHY27" s="247"/>
      <c r="OHZ27" s="247"/>
      <c r="OIA27" s="247"/>
      <c r="OIB27" s="247"/>
      <c r="OIC27" s="247"/>
      <c r="OID27" s="247"/>
      <c r="OIE27" s="247"/>
      <c r="OIF27" s="247"/>
      <c r="OIG27" s="247"/>
      <c r="OIH27" s="247"/>
      <c r="OII27" s="247"/>
      <c r="OIJ27" s="247"/>
      <c r="OIK27" s="247"/>
      <c r="OIL27" s="247"/>
      <c r="OIM27" s="247"/>
      <c r="OIN27" s="247"/>
      <c r="OIO27" s="247"/>
      <c r="OIP27" s="247"/>
      <c r="OIQ27" s="247"/>
      <c r="OIR27" s="247"/>
      <c r="OIS27" s="247"/>
      <c r="OIT27" s="247"/>
      <c r="OIU27" s="247"/>
      <c r="OIV27" s="247"/>
      <c r="OIW27" s="247"/>
      <c r="OIX27" s="247"/>
      <c r="OIY27" s="247"/>
      <c r="OIZ27" s="247"/>
      <c r="OJA27" s="247"/>
      <c r="OJB27" s="247"/>
      <c r="OJC27" s="247"/>
      <c r="OJD27" s="247"/>
      <c r="OJE27" s="247"/>
      <c r="OJF27" s="247"/>
      <c r="OJG27" s="247"/>
      <c r="OJH27" s="247"/>
      <c r="OJI27" s="247"/>
      <c r="OJJ27" s="247"/>
      <c r="OJK27" s="247"/>
      <c r="OJL27" s="247"/>
      <c r="OJM27" s="247"/>
      <c r="OJN27" s="247"/>
      <c r="OJO27" s="247"/>
      <c r="OJP27" s="247"/>
      <c r="OJQ27" s="247"/>
      <c r="OJR27" s="247"/>
      <c r="OJS27" s="247"/>
      <c r="OJT27" s="247"/>
      <c r="OJU27" s="247"/>
      <c r="OJV27" s="247"/>
      <c r="OJW27" s="247"/>
      <c r="OJX27" s="247"/>
      <c r="OJY27" s="247"/>
      <c r="OJZ27" s="247"/>
      <c r="OKA27" s="247"/>
      <c r="OKB27" s="247"/>
      <c r="OKC27" s="247"/>
      <c r="OKD27" s="247"/>
      <c r="OKE27" s="247"/>
      <c r="OKF27" s="247"/>
      <c r="OKG27" s="247"/>
      <c r="OKH27" s="247"/>
      <c r="OKI27" s="247"/>
      <c r="OKJ27" s="247"/>
      <c r="OKK27" s="247"/>
      <c r="OKL27" s="247"/>
      <c r="OKM27" s="247"/>
      <c r="OKN27" s="247"/>
      <c r="OKO27" s="247"/>
      <c r="OKP27" s="247"/>
      <c r="OKQ27" s="247"/>
      <c r="OKR27" s="247"/>
      <c r="OKS27" s="247"/>
      <c r="OKT27" s="247"/>
      <c r="OKU27" s="247"/>
      <c r="OKV27" s="247"/>
      <c r="OKW27" s="247"/>
      <c r="OKX27" s="247"/>
      <c r="OKY27" s="247"/>
      <c r="OKZ27" s="247"/>
      <c r="OLA27" s="247"/>
      <c r="OLB27" s="247"/>
      <c r="OLC27" s="247"/>
      <c r="OLD27" s="247"/>
      <c r="OLE27" s="247"/>
      <c r="OLF27" s="247"/>
      <c r="OLG27" s="247"/>
      <c r="OLH27" s="247"/>
      <c r="OLI27" s="247"/>
      <c r="OLJ27" s="247"/>
      <c r="OLK27" s="247"/>
      <c r="OLL27" s="247"/>
      <c r="OLM27" s="247"/>
      <c r="OLN27" s="247"/>
      <c r="OLO27" s="247"/>
      <c r="OLP27" s="247"/>
      <c r="OLQ27" s="247"/>
      <c r="OLR27" s="247"/>
      <c r="OLS27" s="247"/>
      <c r="OLT27" s="247"/>
      <c r="OLU27" s="247"/>
      <c r="OLV27" s="247"/>
      <c r="OLW27" s="247"/>
      <c r="OLX27" s="247"/>
      <c r="OLY27" s="247"/>
      <c r="OLZ27" s="247"/>
      <c r="OMA27" s="247"/>
      <c r="OMB27" s="247"/>
      <c r="OMC27" s="247"/>
      <c r="OMD27" s="247"/>
      <c r="OME27" s="247"/>
      <c r="OMF27" s="247"/>
      <c r="OMG27" s="247"/>
      <c r="OMH27" s="247"/>
      <c r="OMI27" s="247"/>
      <c r="OMJ27" s="247"/>
      <c r="OMK27" s="247"/>
      <c r="OML27" s="247"/>
      <c r="OMM27" s="247"/>
      <c r="OMN27" s="247"/>
      <c r="OMO27" s="247"/>
      <c r="OMP27" s="247"/>
      <c r="OMQ27" s="247"/>
      <c r="OMR27" s="247"/>
      <c r="OMS27" s="247"/>
      <c r="OMT27" s="247"/>
      <c r="OMU27" s="247"/>
      <c r="OMV27" s="247"/>
      <c r="OMW27" s="247"/>
      <c r="OMX27" s="247"/>
      <c r="OMY27" s="247"/>
      <c r="OMZ27" s="247"/>
      <c r="ONA27" s="247"/>
      <c r="ONB27" s="247"/>
      <c r="ONC27" s="247"/>
      <c r="OND27" s="247"/>
      <c r="ONE27" s="247"/>
      <c r="ONF27" s="247"/>
      <c r="ONG27" s="247"/>
      <c r="ONH27" s="247"/>
      <c r="ONI27" s="247"/>
      <c r="ONJ27" s="247"/>
      <c r="ONK27" s="247"/>
      <c r="ONL27" s="247"/>
      <c r="ONM27" s="247"/>
      <c r="ONN27" s="247"/>
      <c r="ONO27" s="247"/>
      <c r="ONP27" s="247"/>
      <c r="ONQ27" s="247"/>
      <c r="ONR27" s="247"/>
      <c r="ONS27" s="247"/>
      <c r="ONT27" s="247"/>
      <c r="ONU27" s="247"/>
      <c r="ONV27" s="247"/>
      <c r="ONW27" s="247"/>
      <c r="ONX27" s="247"/>
      <c r="ONY27" s="247"/>
      <c r="ONZ27" s="247"/>
      <c r="OOA27" s="247"/>
      <c r="OOB27" s="247"/>
      <c r="OOC27" s="247"/>
      <c r="OOD27" s="247"/>
      <c r="OOE27" s="247"/>
      <c r="OOF27" s="247"/>
      <c r="OOG27" s="247"/>
      <c r="OOH27" s="247"/>
      <c r="OOI27" s="247"/>
      <c r="OOJ27" s="247"/>
      <c r="OOK27" s="247"/>
      <c r="OOL27" s="247"/>
      <c r="OOM27" s="247"/>
      <c r="OON27" s="247"/>
      <c r="OOO27" s="247"/>
      <c r="OOP27" s="247"/>
      <c r="OOQ27" s="247"/>
      <c r="OOR27" s="247"/>
      <c r="OOS27" s="247"/>
      <c r="OOT27" s="247"/>
      <c r="OOU27" s="247"/>
      <c r="OOV27" s="247"/>
      <c r="OOW27" s="247"/>
      <c r="OOX27" s="247"/>
      <c r="OOY27" s="247"/>
      <c r="OOZ27" s="247"/>
      <c r="OPA27" s="247"/>
      <c r="OPB27" s="247"/>
      <c r="OPC27" s="247"/>
      <c r="OPD27" s="247"/>
      <c r="OPE27" s="247"/>
      <c r="OPF27" s="247"/>
      <c r="OPG27" s="247"/>
      <c r="OPH27" s="247"/>
      <c r="OPI27" s="247"/>
      <c r="OPJ27" s="247"/>
      <c r="OPK27" s="247"/>
      <c r="OPL27" s="247"/>
      <c r="OPM27" s="247"/>
      <c r="OPN27" s="247"/>
      <c r="OPO27" s="247"/>
      <c r="OPP27" s="247"/>
      <c r="OPQ27" s="247"/>
      <c r="OPR27" s="247"/>
      <c r="OPS27" s="247"/>
      <c r="OPT27" s="247"/>
      <c r="OPU27" s="247"/>
      <c r="OPV27" s="247"/>
      <c r="OPW27" s="247"/>
      <c r="OPX27" s="247"/>
      <c r="OPY27" s="247"/>
      <c r="OPZ27" s="247"/>
      <c r="OQA27" s="247"/>
      <c r="OQB27" s="247"/>
      <c r="OQC27" s="247"/>
      <c r="OQD27" s="247"/>
      <c r="OQE27" s="247"/>
      <c r="OQF27" s="247"/>
      <c r="OQG27" s="247"/>
      <c r="OQH27" s="247"/>
      <c r="OQI27" s="247"/>
      <c r="OQJ27" s="247"/>
      <c r="OQK27" s="247"/>
      <c r="OQL27" s="247"/>
      <c r="OQM27" s="247"/>
      <c r="OQN27" s="247"/>
      <c r="OQO27" s="247"/>
      <c r="OQP27" s="247"/>
      <c r="OQQ27" s="247"/>
      <c r="OQR27" s="247"/>
      <c r="OQS27" s="247"/>
      <c r="OQT27" s="247"/>
      <c r="OQU27" s="247"/>
      <c r="OQV27" s="247"/>
      <c r="OQW27" s="247"/>
      <c r="OQX27" s="247"/>
      <c r="OQY27" s="247"/>
      <c r="OQZ27" s="247"/>
      <c r="ORA27" s="247"/>
      <c r="ORB27" s="247"/>
      <c r="ORC27" s="247"/>
      <c r="ORD27" s="247"/>
      <c r="ORE27" s="247"/>
      <c r="ORF27" s="247"/>
      <c r="ORG27" s="247"/>
      <c r="ORH27" s="247"/>
      <c r="ORI27" s="247"/>
      <c r="ORJ27" s="247"/>
      <c r="ORK27" s="247"/>
      <c r="ORL27" s="247"/>
      <c r="ORM27" s="247"/>
      <c r="ORN27" s="247"/>
      <c r="ORO27" s="247"/>
      <c r="ORP27" s="247"/>
      <c r="ORQ27" s="247"/>
      <c r="ORR27" s="247"/>
      <c r="ORS27" s="247"/>
      <c r="ORT27" s="247"/>
      <c r="ORU27" s="247"/>
      <c r="ORV27" s="247"/>
      <c r="ORW27" s="247"/>
      <c r="ORX27" s="247"/>
      <c r="ORY27" s="247"/>
      <c r="ORZ27" s="247"/>
      <c r="OSA27" s="247"/>
      <c r="OSB27" s="247"/>
      <c r="OSC27" s="247"/>
      <c r="OSD27" s="247"/>
      <c r="OSE27" s="247"/>
      <c r="OSF27" s="247"/>
      <c r="OSG27" s="247"/>
      <c r="OSH27" s="247"/>
      <c r="OSI27" s="247"/>
      <c r="OSJ27" s="247"/>
      <c r="OSK27" s="247"/>
      <c r="OSL27" s="247"/>
      <c r="OSM27" s="247"/>
      <c r="OSN27" s="247"/>
      <c r="OSO27" s="247"/>
      <c r="OSP27" s="247"/>
      <c r="OSQ27" s="247"/>
      <c r="OSR27" s="247"/>
      <c r="OSS27" s="247"/>
      <c r="OST27" s="247"/>
      <c r="OSU27" s="247"/>
      <c r="OSV27" s="247"/>
      <c r="OSW27" s="247"/>
      <c r="OSX27" s="247"/>
      <c r="OSY27" s="247"/>
      <c r="OSZ27" s="247"/>
      <c r="OTA27" s="247"/>
      <c r="OTB27" s="247"/>
      <c r="OTC27" s="247"/>
      <c r="OTD27" s="247"/>
      <c r="OTE27" s="247"/>
      <c r="OTF27" s="247"/>
      <c r="OTG27" s="247"/>
      <c r="OTH27" s="247"/>
      <c r="OTI27" s="247"/>
      <c r="OTJ27" s="247"/>
      <c r="OTK27" s="247"/>
      <c r="OTL27" s="247"/>
      <c r="OTM27" s="247"/>
      <c r="OTN27" s="247"/>
      <c r="OTO27" s="247"/>
      <c r="OTP27" s="247"/>
      <c r="OTQ27" s="247"/>
      <c r="OTR27" s="247"/>
      <c r="OTS27" s="247"/>
      <c r="OTT27" s="247"/>
      <c r="OTU27" s="247"/>
      <c r="OTV27" s="247"/>
      <c r="OTW27" s="247"/>
      <c r="OTX27" s="247"/>
      <c r="OTY27" s="247"/>
      <c r="OTZ27" s="247"/>
      <c r="OUA27" s="247"/>
      <c r="OUB27" s="247"/>
      <c r="OUC27" s="247"/>
      <c r="OUD27" s="247"/>
      <c r="OUE27" s="247"/>
      <c r="OUF27" s="247"/>
      <c r="OUG27" s="247"/>
      <c r="OUH27" s="247"/>
      <c r="OUI27" s="247"/>
      <c r="OUJ27" s="247"/>
      <c r="OUK27" s="247"/>
      <c r="OUL27" s="247"/>
      <c r="OUM27" s="247"/>
      <c r="OUN27" s="247"/>
      <c r="OUO27" s="247"/>
      <c r="OUP27" s="247"/>
      <c r="OUQ27" s="247"/>
      <c r="OUR27" s="247"/>
      <c r="OUS27" s="247"/>
      <c r="OUT27" s="247"/>
      <c r="OUU27" s="247"/>
      <c r="OUV27" s="247"/>
      <c r="OUW27" s="247"/>
      <c r="OUX27" s="247"/>
      <c r="OUY27" s="247"/>
      <c r="OUZ27" s="247"/>
      <c r="OVA27" s="247"/>
      <c r="OVB27" s="247"/>
      <c r="OVC27" s="247"/>
      <c r="OVD27" s="247"/>
      <c r="OVE27" s="247"/>
      <c r="OVF27" s="247"/>
      <c r="OVG27" s="247"/>
      <c r="OVH27" s="247"/>
      <c r="OVI27" s="247"/>
      <c r="OVJ27" s="247"/>
      <c r="OVK27" s="247"/>
      <c r="OVL27" s="247"/>
      <c r="OVM27" s="247"/>
      <c r="OVN27" s="247"/>
      <c r="OVO27" s="247"/>
      <c r="OVP27" s="247"/>
      <c r="OVQ27" s="247"/>
      <c r="OVR27" s="247"/>
      <c r="OVS27" s="247"/>
      <c r="OVT27" s="247"/>
      <c r="OVU27" s="247"/>
      <c r="OVV27" s="247"/>
      <c r="OVW27" s="247"/>
      <c r="OVX27" s="247"/>
      <c r="OVY27" s="247"/>
      <c r="OVZ27" s="247"/>
      <c r="OWA27" s="247"/>
      <c r="OWB27" s="247"/>
      <c r="OWC27" s="247"/>
      <c r="OWD27" s="247"/>
      <c r="OWE27" s="247"/>
      <c r="OWF27" s="247"/>
      <c r="OWG27" s="247"/>
      <c r="OWH27" s="247"/>
      <c r="OWI27" s="247"/>
      <c r="OWJ27" s="247"/>
      <c r="OWK27" s="247"/>
      <c r="OWL27" s="247"/>
      <c r="OWM27" s="247"/>
      <c r="OWN27" s="247"/>
      <c r="OWO27" s="247"/>
      <c r="OWP27" s="247"/>
      <c r="OWQ27" s="247"/>
      <c r="OWR27" s="247"/>
      <c r="OWS27" s="247"/>
      <c r="OWT27" s="247"/>
      <c r="OWU27" s="247"/>
      <c r="OWV27" s="247"/>
      <c r="OWW27" s="247"/>
      <c r="OWX27" s="247"/>
      <c r="OWY27" s="247"/>
      <c r="OWZ27" s="247"/>
      <c r="OXA27" s="247"/>
      <c r="OXB27" s="247"/>
      <c r="OXC27" s="247"/>
      <c r="OXD27" s="247"/>
      <c r="OXE27" s="247"/>
      <c r="OXF27" s="247"/>
      <c r="OXG27" s="247"/>
      <c r="OXH27" s="247"/>
      <c r="OXI27" s="247"/>
      <c r="OXJ27" s="247"/>
      <c r="OXK27" s="247"/>
      <c r="OXL27" s="247"/>
      <c r="OXM27" s="247"/>
      <c r="OXN27" s="247"/>
      <c r="OXO27" s="247"/>
      <c r="OXP27" s="247"/>
      <c r="OXQ27" s="247"/>
      <c r="OXR27" s="247"/>
      <c r="OXS27" s="247"/>
      <c r="OXT27" s="247"/>
      <c r="OXU27" s="247"/>
      <c r="OXV27" s="247"/>
      <c r="OXW27" s="247"/>
      <c r="OXX27" s="247"/>
      <c r="OXY27" s="247"/>
      <c r="OXZ27" s="247"/>
      <c r="OYA27" s="247"/>
      <c r="OYB27" s="247"/>
      <c r="OYC27" s="247"/>
      <c r="OYD27" s="247"/>
      <c r="OYE27" s="247"/>
      <c r="OYF27" s="247"/>
      <c r="OYG27" s="247"/>
      <c r="OYH27" s="247"/>
      <c r="OYI27" s="247"/>
      <c r="OYJ27" s="247"/>
      <c r="OYK27" s="247"/>
      <c r="OYL27" s="247"/>
      <c r="OYM27" s="247"/>
      <c r="OYN27" s="247"/>
      <c r="OYO27" s="247"/>
      <c r="OYP27" s="247"/>
      <c r="OYQ27" s="247"/>
      <c r="OYR27" s="247"/>
      <c r="OYS27" s="247"/>
      <c r="OYT27" s="247"/>
      <c r="OYU27" s="247"/>
      <c r="OYV27" s="247"/>
      <c r="OYW27" s="247"/>
      <c r="OYX27" s="247"/>
      <c r="OYY27" s="247"/>
      <c r="OYZ27" s="247"/>
      <c r="OZA27" s="247"/>
      <c r="OZB27" s="247"/>
      <c r="OZC27" s="247"/>
      <c r="OZD27" s="247"/>
      <c r="OZE27" s="247"/>
      <c r="OZF27" s="247"/>
      <c r="OZG27" s="247"/>
      <c r="OZH27" s="247"/>
      <c r="OZI27" s="247"/>
      <c r="OZJ27" s="247"/>
      <c r="OZK27" s="247"/>
      <c r="OZL27" s="247"/>
      <c r="OZM27" s="247"/>
      <c r="OZN27" s="247"/>
      <c r="OZO27" s="247"/>
      <c r="OZP27" s="247"/>
      <c r="OZQ27" s="247"/>
      <c r="OZR27" s="247"/>
      <c r="OZS27" s="247"/>
      <c r="OZT27" s="247"/>
      <c r="OZU27" s="247"/>
      <c r="OZV27" s="247"/>
      <c r="OZW27" s="247"/>
      <c r="OZX27" s="247"/>
      <c r="OZY27" s="247"/>
      <c r="OZZ27" s="247"/>
      <c r="PAA27" s="247"/>
      <c r="PAB27" s="247"/>
      <c r="PAC27" s="247"/>
      <c r="PAD27" s="247"/>
      <c r="PAE27" s="247"/>
      <c r="PAF27" s="247"/>
      <c r="PAG27" s="247"/>
      <c r="PAH27" s="247"/>
      <c r="PAI27" s="247"/>
      <c r="PAJ27" s="247"/>
      <c r="PAK27" s="247"/>
      <c r="PAL27" s="247"/>
      <c r="PAM27" s="247"/>
      <c r="PAN27" s="247"/>
      <c r="PAO27" s="247"/>
      <c r="PAP27" s="247"/>
      <c r="PAQ27" s="247"/>
      <c r="PAR27" s="247"/>
      <c r="PAS27" s="247"/>
      <c r="PAT27" s="247"/>
      <c r="PAU27" s="247"/>
      <c r="PAV27" s="247"/>
      <c r="PAW27" s="247"/>
      <c r="PAX27" s="247"/>
      <c r="PAY27" s="247"/>
      <c r="PAZ27" s="247"/>
      <c r="PBA27" s="247"/>
      <c r="PBB27" s="247"/>
      <c r="PBC27" s="247"/>
      <c r="PBD27" s="247"/>
      <c r="PBE27" s="247"/>
      <c r="PBF27" s="247"/>
      <c r="PBG27" s="247"/>
      <c r="PBH27" s="247"/>
      <c r="PBI27" s="247"/>
      <c r="PBJ27" s="247"/>
      <c r="PBK27" s="247"/>
      <c r="PBL27" s="247"/>
      <c r="PBM27" s="247"/>
      <c r="PBN27" s="247"/>
      <c r="PBO27" s="247"/>
      <c r="PBP27" s="247"/>
      <c r="PBQ27" s="247"/>
      <c r="PBR27" s="247"/>
      <c r="PBS27" s="247"/>
      <c r="PBT27" s="247"/>
      <c r="PBU27" s="247"/>
      <c r="PBV27" s="247"/>
      <c r="PBW27" s="247"/>
      <c r="PBX27" s="247"/>
      <c r="PBY27" s="247"/>
      <c r="PBZ27" s="247"/>
      <c r="PCA27" s="247"/>
      <c r="PCB27" s="247"/>
      <c r="PCC27" s="247"/>
      <c r="PCD27" s="247"/>
      <c r="PCE27" s="247"/>
      <c r="PCF27" s="247"/>
      <c r="PCG27" s="247"/>
      <c r="PCH27" s="247"/>
      <c r="PCI27" s="247"/>
      <c r="PCJ27" s="247"/>
      <c r="PCK27" s="247"/>
      <c r="PCL27" s="247"/>
      <c r="PCM27" s="247"/>
      <c r="PCN27" s="247"/>
      <c r="PCO27" s="247"/>
      <c r="PCP27" s="247"/>
      <c r="PCQ27" s="247"/>
      <c r="PCR27" s="247"/>
      <c r="PCS27" s="247"/>
      <c r="PCT27" s="247"/>
      <c r="PCU27" s="247"/>
      <c r="PCV27" s="247"/>
      <c r="PCW27" s="247"/>
      <c r="PCX27" s="247"/>
      <c r="PCY27" s="247"/>
      <c r="PCZ27" s="247"/>
      <c r="PDA27" s="247"/>
      <c r="PDB27" s="247"/>
      <c r="PDC27" s="247"/>
      <c r="PDD27" s="247"/>
      <c r="PDE27" s="247"/>
      <c r="PDF27" s="247"/>
      <c r="PDG27" s="247"/>
      <c r="PDH27" s="247"/>
      <c r="PDI27" s="247"/>
      <c r="PDJ27" s="247"/>
      <c r="PDK27" s="247"/>
      <c r="PDL27" s="247"/>
      <c r="PDM27" s="247"/>
      <c r="PDN27" s="247"/>
      <c r="PDO27" s="247"/>
      <c r="PDP27" s="247"/>
      <c r="PDQ27" s="247"/>
      <c r="PDR27" s="247"/>
      <c r="PDS27" s="247"/>
      <c r="PDT27" s="247"/>
      <c r="PDU27" s="247"/>
      <c r="PDV27" s="247"/>
      <c r="PDW27" s="247"/>
      <c r="PDX27" s="247"/>
      <c r="PDY27" s="247"/>
      <c r="PDZ27" s="247"/>
      <c r="PEA27" s="247"/>
      <c r="PEB27" s="247"/>
      <c r="PEC27" s="247"/>
      <c r="PED27" s="247"/>
      <c r="PEE27" s="247"/>
      <c r="PEF27" s="247"/>
      <c r="PEG27" s="247"/>
      <c r="PEH27" s="247"/>
      <c r="PEI27" s="247"/>
      <c r="PEJ27" s="247"/>
      <c r="PEK27" s="247"/>
      <c r="PEL27" s="247"/>
      <c r="PEM27" s="247"/>
      <c r="PEN27" s="247"/>
      <c r="PEO27" s="247"/>
      <c r="PEP27" s="247"/>
      <c r="PEQ27" s="247"/>
      <c r="PER27" s="247"/>
      <c r="PES27" s="247"/>
      <c r="PET27" s="247"/>
      <c r="PEU27" s="247"/>
      <c r="PEV27" s="247"/>
      <c r="PEW27" s="247"/>
      <c r="PEX27" s="247"/>
      <c r="PEY27" s="247"/>
      <c r="PEZ27" s="247"/>
      <c r="PFA27" s="247"/>
      <c r="PFB27" s="247"/>
      <c r="PFC27" s="247"/>
      <c r="PFD27" s="247"/>
      <c r="PFE27" s="247"/>
      <c r="PFF27" s="247"/>
      <c r="PFG27" s="247"/>
      <c r="PFH27" s="247"/>
      <c r="PFI27" s="247"/>
      <c r="PFJ27" s="247"/>
      <c r="PFK27" s="247"/>
      <c r="PFL27" s="247"/>
      <c r="PFM27" s="247"/>
      <c r="PFN27" s="247"/>
      <c r="PFO27" s="247"/>
      <c r="PFP27" s="247"/>
      <c r="PFQ27" s="247"/>
      <c r="PFR27" s="247"/>
      <c r="PFS27" s="247"/>
      <c r="PFT27" s="247"/>
      <c r="PFU27" s="247"/>
      <c r="PFV27" s="247"/>
      <c r="PFW27" s="247"/>
      <c r="PFX27" s="247"/>
      <c r="PFY27" s="247"/>
      <c r="PFZ27" s="247"/>
      <c r="PGA27" s="247"/>
      <c r="PGB27" s="247"/>
      <c r="PGC27" s="247"/>
      <c r="PGD27" s="247"/>
      <c r="PGE27" s="247"/>
      <c r="PGF27" s="247"/>
      <c r="PGG27" s="247"/>
      <c r="PGH27" s="247"/>
      <c r="PGI27" s="247"/>
      <c r="PGJ27" s="247"/>
      <c r="PGK27" s="247"/>
      <c r="PGL27" s="247"/>
      <c r="PGM27" s="247"/>
      <c r="PGN27" s="247"/>
      <c r="PGO27" s="247"/>
      <c r="PGP27" s="247"/>
      <c r="PGQ27" s="247"/>
      <c r="PGR27" s="247"/>
      <c r="PGS27" s="247"/>
      <c r="PGT27" s="247"/>
      <c r="PGU27" s="247"/>
      <c r="PGV27" s="247"/>
      <c r="PGW27" s="247"/>
      <c r="PGX27" s="247"/>
      <c r="PGY27" s="247"/>
      <c r="PGZ27" s="247"/>
      <c r="PHA27" s="247"/>
      <c r="PHB27" s="247"/>
      <c r="PHC27" s="247"/>
      <c r="PHD27" s="247"/>
      <c r="PHE27" s="247"/>
      <c r="PHF27" s="247"/>
      <c r="PHG27" s="247"/>
      <c r="PHH27" s="247"/>
      <c r="PHI27" s="247"/>
      <c r="PHJ27" s="247"/>
      <c r="PHK27" s="247"/>
      <c r="PHL27" s="247"/>
      <c r="PHM27" s="247"/>
      <c r="PHN27" s="247"/>
      <c r="PHO27" s="247"/>
      <c r="PHP27" s="247"/>
      <c r="PHQ27" s="247"/>
      <c r="PHR27" s="247"/>
      <c r="PHS27" s="247"/>
      <c r="PHT27" s="247"/>
      <c r="PHU27" s="247"/>
      <c r="PHV27" s="247"/>
      <c r="PHW27" s="247"/>
      <c r="PHX27" s="247"/>
      <c r="PHY27" s="247"/>
      <c r="PHZ27" s="247"/>
      <c r="PIA27" s="247"/>
      <c r="PIB27" s="247"/>
      <c r="PIC27" s="247"/>
      <c r="PID27" s="247"/>
      <c r="PIE27" s="247"/>
      <c r="PIF27" s="247"/>
      <c r="PIG27" s="247"/>
      <c r="PIH27" s="247"/>
      <c r="PII27" s="247"/>
      <c r="PIJ27" s="247"/>
      <c r="PIK27" s="247"/>
      <c r="PIL27" s="247"/>
      <c r="PIM27" s="247"/>
      <c r="PIN27" s="247"/>
      <c r="PIO27" s="247"/>
      <c r="PIP27" s="247"/>
      <c r="PIQ27" s="247"/>
      <c r="PIR27" s="247"/>
      <c r="PIS27" s="247"/>
      <c r="PIT27" s="247"/>
      <c r="PIU27" s="247"/>
      <c r="PIV27" s="247"/>
      <c r="PIW27" s="247"/>
      <c r="PIX27" s="247"/>
      <c r="PIY27" s="247"/>
      <c r="PIZ27" s="247"/>
      <c r="PJA27" s="247"/>
      <c r="PJB27" s="247"/>
      <c r="PJC27" s="247"/>
      <c r="PJD27" s="247"/>
      <c r="PJE27" s="247"/>
      <c r="PJF27" s="247"/>
      <c r="PJG27" s="247"/>
      <c r="PJH27" s="247"/>
      <c r="PJI27" s="247"/>
      <c r="PJJ27" s="247"/>
      <c r="PJK27" s="247"/>
      <c r="PJL27" s="247"/>
      <c r="PJM27" s="247"/>
      <c r="PJN27" s="247"/>
      <c r="PJO27" s="247"/>
      <c r="PJP27" s="247"/>
      <c r="PJQ27" s="247"/>
      <c r="PJR27" s="247"/>
      <c r="PJS27" s="247"/>
      <c r="PJT27" s="247"/>
      <c r="PJU27" s="247"/>
      <c r="PJV27" s="247"/>
      <c r="PJW27" s="247"/>
      <c r="PJX27" s="247"/>
      <c r="PJY27" s="247"/>
      <c r="PJZ27" s="247"/>
      <c r="PKA27" s="247"/>
      <c r="PKB27" s="247"/>
      <c r="PKC27" s="247"/>
      <c r="PKD27" s="247"/>
      <c r="PKE27" s="247"/>
      <c r="PKF27" s="247"/>
      <c r="PKG27" s="247"/>
      <c r="PKH27" s="247"/>
      <c r="PKI27" s="247"/>
      <c r="PKJ27" s="247"/>
      <c r="PKK27" s="247"/>
      <c r="PKL27" s="247"/>
      <c r="PKM27" s="247"/>
      <c r="PKN27" s="247"/>
      <c r="PKO27" s="247"/>
      <c r="PKP27" s="247"/>
      <c r="PKQ27" s="247"/>
      <c r="PKR27" s="247"/>
      <c r="PKS27" s="247"/>
      <c r="PKT27" s="247"/>
      <c r="PKU27" s="247"/>
      <c r="PKV27" s="247"/>
      <c r="PKW27" s="247"/>
      <c r="PKX27" s="247"/>
      <c r="PKY27" s="247"/>
      <c r="PKZ27" s="247"/>
      <c r="PLA27" s="247"/>
      <c r="PLB27" s="247"/>
      <c r="PLC27" s="247"/>
      <c r="PLD27" s="247"/>
      <c r="PLE27" s="247"/>
      <c r="PLF27" s="247"/>
      <c r="PLG27" s="247"/>
      <c r="PLH27" s="247"/>
      <c r="PLI27" s="247"/>
      <c r="PLJ27" s="247"/>
      <c r="PLK27" s="247"/>
      <c r="PLL27" s="247"/>
      <c r="PLM27" s="247"/>
      <c r="PLN27" s="247"/>
      <c r="PLO27" s="247"/>
      <c r="PLP27" s="247"/>
      <c r="PLQ27" s="247"/>
      <c r="PLR27" s="247"/>
      <c r="PLS27" s="247"/>
      <c r="PLT27" s="247"/>
      <c r="PLU27" s="247"/>
      <c r="PLV27" s="247"/>
      <c r="PLW27" s="247"/>
      <c r="PLX27" s="247"/>
      <c r="PLY27" s="247"/>
      <c r="PLZ27" s="247"/>
      <c r="PMA27" s="247"/>
      <c r="PMB27" s="247"/>
      <c r="PMC27" s="247"/>
      <c r="PMD27" s="247"/>
      <c r="PME27" s="247"/>
      <c r="PMF27" s="247"/>
      <c r="PMG27" s="247"/>
      <c r="PMH27" s="247"/>
      <c r="PMI27" s="247"/>
      <c r="PMJ27" s="247"/>
      <c r="PMK27" s="247"/>
      <c r="PML27" s="247"/>
      <c r="PMM27" s="247"/>
      <c r="PMN27" s="247"/>
      <c r="PMO27" s="247"/>
      <c r="PMP27" s="247"/>
      <c r="PMQ27" s="247"/>
      <c r="PMR27" s="247"/>
      <c r="PMS27" s="247"/>
      <c r="PMT27" s="247"/>
      <c r="PMU27" s="247"/>
      <c r="PMV27" s="247"/>
      <c r="PMW27" s="247"/>
      <c r="PMX27" s="247"/>
      <c r="PMY27" s="247"/>
      <c r="PMZ27" s="247"/>
      <c r="PNA27" s="247"/>
      <c r="PNB27" s="247"/>
      <c r="PNC27" s="247"/>
      <c r="PND27" s="247"/>
      <c r="PNE27" s="247"/>
      <c r="PNF27" s="247"/>
      <c r="PNG27" s="247"/>
      <c r="PNH27" s="247"/>
      <c r="PNI27" s="247"/>
      <c r="PNJ27" s="247"/>
      <c r="PNK27" s="247"/>
      <c r="PNL27" s="247"/>
      <c r="PNM27" s="247"/>
      <c r="PNN27" s="247"/>
      <c r="PNO27" s="247"/>
      <c r="PNP27" s="247"/>
      <c r="PNQ27" s="247"/>
      <c r="PNR27" s="247"/>
      <c r="PNS27" s="247"/>
      <c r="PNT27" s="247"/>
      <c r="PNU27" s="247"/>
      <c r="PNV27" s="247"/>
      <c r="PNW27" s="247"/>
      <c r="PNX27" s="247"/>
      <c r="PNY27" s="247"/>
      <c r="PNZ27" s="247"/>
      <c r="POA27" s="247"/>
      <c r="POB27" s="247"/>
      <c r="POC27" s="247"/>
      <c r="POD27" s="247"/>
      <c r="POE27" s="247"/>
      <c r="POF27" s="247"/>
      <c r="POG27" s="247"/>
      <c r="POH27" s="247"/>
      <c r="POI27" s="247"/>
      <c r="POJ27" s="247"/>
      <c r="POK27" s="247"/>
      <c r="POL27" s="247"/>
      <c r="POM27" s="247"/>
      <c r="PON27" s="247"/>
      <c r="POO27" s="247"/>
      <c r="POP27" s="247"/>
      <c r="POQ27" s="247"/>
      <c r="POR27" s="247"/>
      <c r="POS27" s="247"/>
      <c r="POT27" s="247"/>
      <c r="POU27" s="247"/>
      <c r="POV27" s="247"/>
      <c r="POW27" s="247"/>
      <c r="POX27" s="247"/>
      <c r="POY27" s="247"/>
      <c r="POZ27" s="247"/>
      <c r="PPA27" s="247"/>
      <c r="PPB27" s="247"/>
      <c r="PPC27" s="247"/>
      <c r="PPD27" s="247"/>
      <c r="PPE27" s="247"/>
      <c r="PPF27" s="247"/>
      <c r="PPG27" s="247"/>
      <c r="PPH27" s="247"/>
      <c r="PPI27" s="247"/>
      <c r="PPJ27" s="247"/>
      <c r="PPK27" s="247"/>
      <c r="PPL27" s="247"/>
      <c r="PPM27" s="247"/>
      <c r="PPN27" s="247"/>
      <c r="PPO27" s="247"/>
      <c r="PPP27" s="247"/>
      <c r="PPQ27" s="247"/>
      <c r="PPR27" s="247"/>
      <c r="PPS27" s="247"/>
      <c r="PPT27" s="247"/>
      <c r="PPU27" s="247"/>
      <c r="PPV27" s="247"/>
      <c r="PPW27" s="247"/>
      <c r="PPX27" s="247"/>
      <c r="PPY27" s="247"/>
      <c r="PPZ27" s="247"/>
      <c r="PQA27" s="247"/>
      <c r="PQB27" s="247"/>
      <c r="PQC27" s="247"/>
      <c r="PQD27" s="247"/>
      <c r="PQE27" s="247"/>
      <c r="PQF27" s="247"/>
      <c r="PQG27" s="247"/>
      <c r="PQH27" s="247"/>
      <c r="PQI27" s="247"/>
      <c r="PQJ27" s="247"/>
      <c r="PQK27" s="247"/>
      <c r="PQL27" s="247"/>
      <c r="PQM27" s="247"/>
      <c r="PQN27" s="247"/>
      <c r="PQO27" s="247"/>
      <c r="PQP27" s="247"/>
      <c r="PQQ27" s="247"/>
      <c r="PQR27" s="247"/>
      <c r="PQS27" s="247"/>
      <c r="PQT27" s="247"/>
      <c r="PQU27" s="247"/>
      <c r="PQV27" s="247"/>
      <c r="PQW27" s="247"/>
      <c r="PQX27" s="247"/>
      <c r="PQY27" s="247"/>
      <c r="PQZ27" s="247"/>
      <c r="PRA27" s="247"/>
      <c r="PRB27" s="247"/>
      <c r="PRC27" s="247"/>
      <c r="PRD27" s="247"/>
      <c r="PRE27" s="247"/>
      <c r="PRF27" s="247"/>
      <c r="PRG27" s="247"/>
      <c r="PRH27" s="247"/>
      <c r="PRI27" s="247"/>
      <c r="PRJ27" s="247"/>
      <c r="PRK27" s="247"/>
      <c r="PRL27" s="247"/>
      <c r="PRM27" s="247"/>
      <c r="PRN27" s="247"/>
      <c r="PRO27" s="247"/>
      <c r="PRP27" s="247"/>
      <c r="PRQ27" s="247"/>
      <c r="PRR27" s="247"/>
      <c r="PRS27" s="247"/>
      <c r="PRT27" s="247"/>
      <c r="PRU27" s="247"/>
      <c r="PRV27" s="247"/>
      <c r="PRW27" s="247"/>
      <c r="PRX27" s="247"/>
      <c r="PRY27" s="247"/>
      <c r="PRZ27" s="247"/>
      <c r="PSA27" s="247"/>
      <c r="PSB27" s="247"/>
      <c r="PSC27" s="247"/>
      <c r="PSD27" s="247"/>
      <c r="PSE27" s="247"/>
      <c r="PSF27" s="247"/>
      <c r="PSG27" s="247"/>
      <c r="PSH27" s="247"/>
      <c r="PSI27" s="247"/>
      <c r="PSJ27" s="247"/>
      <c r="PSK27" s="247"/>
      <c r="PSL27" s="247"/>
      <c r="PSM27" s="247"/>
      <c r="PSN27" s="247"/>
      <c r="PSO27" s="247"/>
      <c r="PSP27" s="247"/>
      <c r="PSQ27" s="247"/>
      <c r="PSR27" s="247"/>
      <c r="PSS27" s="247"/>
      <c r="PST27" s="247"/>
      <c r="PSU27" s="247"/>
      <c r="PSV27" s="247"/>
      <c r="PSW27" s="247"/>
      <c r="PSX27" s="247"/>
      <c r="PSY27" s="247"/>
      <c r="PSZ27" s="247"/>
      <c r="PTA27" s="247"/>
      <c r="PTB27" s="247"/>
      <c r="PTC27" s="247"/>
      <c r="PTD27" s="247"/>
      <c r="PTE27" s="247"/>
      <c r="PTF27" s="247"/>
      <c r="PTG27" s="247"/>
      <c r="PTH27" s="247"/>
      <c r="PTI27" s="247"/>
      <c r="PTJ27" s="247"/>
      <c r="PTK27" s="247"/>
      <c r="PTL27" s="247"/>
      <c r="PTM27" s="247"/>
      <c r="PTN27" s="247"/>
      <c r="PTO27" s="247"/>
      <c r="PTP27" s="247"/>
      <c r="PTQ27" s="247"/>
      <c r="PTR27" s="247"/>
      <c r="PTS27" s="247"/>
      <c r="PTT27" s="247"/>
      <c r="PTU27" s="247"/>
      <c r="PTV27" s="247"/>
      <c r="PTW27" s="247"/>
      <c r="PTX27" s="247"/>
      <c r="PTY27" s="247"/>
      <c r="PTZ27" s="247"/>
      <c r="PUA27" s="247"/>
      <c r="PUB27" s="247"/>
      <c r="PUC27" s="247"/>
      <c r="PUD27" s="247"/>
      <c r="PUE27" s="247"/>
      <c r="PUF27" s="247"/>
      <c r="PUG27" s="247"/>
      <c r="PUH27" s="247"/>
      <c r="PUI27" s="247"/>
      <c r="PUJ27" s="247"/>
      <c r="PUK27" s="247"/>
      <c r="PUL27" s="247"/>
      <c r="PUM27" s="247"/>
      <c r="PUN27" s="247"/>
      <c r="PUO27" s="247"/>
      <c r="PUP27" s="247"/>
      <c r="PUQ27" s="247"/>
      <c r="PUR27" s="247"/>
      <c r="PUS27" s="247"/>
      <c r="PUT27" s="247"/>
      <c r="PUU27" s="247"/>
      <c r="PUV27" s="247"/>
      <c r="PUW27" s="247"/>
      <c r="PUX27" s="247"/>
      <c r="PUY27" s="247"/>
      <c r="PUZ27" s="247"/>
      <c r="PVA27" s="247"/>
      <c r="PVB27" s="247"/>
      <c r="PVC27" s="247"/>
      <c r="PVD27" s="247"/>
      <c r="PVE27" s="247"/>
      <c r="PVF27" s="247"/>
      <c r="PVG27" s="247"/>
      <c r="PVH27" s="247"/>
      <c r="PVI27" s="247"/>
      <c r="PVJ27" s="247"/>
      <c r="PVK27" s="247"/>
      <c r="PVL27" s="247"/>
      <c r="PVM27" s="247"/>
      <c r="PVN27" s="247"/>
      <c r="PVO27" s="247"/>
      <c r="PVP27" s="247"/>
      <c r="PVQ27" s="247"/>
      <c r="PVR27" s="247"/>
      <c r="PVS27" s="247"/>
      <c r="PVT27" s="247"/>
      <c r="PVU27" s="247"/>
      <c r="PVV27" s="247"/>
      <c r="PVW27" s="247"/>
      <c r="PVX27" s="247"/>
      <c r="PVY27" s="247"/>
      <c r="PVZ27" s="247"/>
      <c r="PWA27" s="247"/>
      <c r="PWB27" s="247"/>
      <c r="PWC27" s="247"/>
      <c r="PWD27" s="247"/>
      <c r="PWE27" s="247"/>
      <c r="PWF27" s="247"/>
      <c r="PWG27" s="247"/>
      <c r="PWH27" s="247"/>
      <c r="PWI27" s="247"/>
      <c r="PWJ27" s="247"/>
      <c r="PWK27" s="247"/>
      <c r="PWL27" s="247"/>
      <c r="PWM27" s="247"/>
      <c r="PWN27" s="247"/>
      <c r="PWO27" s="247"/>
      <c r="PWP27" s="247"/>
      <c r="PWQ27" s="247"/>
      <c r="PWR27" s="247"/>
      <c r="PWS27" s="247"/>
      <c r="PWT27" s="247"/>
      <c r="PWU27" s="247"/>
      <c r="PWV27" s="247"/>
      <c r="PWW27" s="247"/>
      <c r="PWX27" s="247"/>
      <c r="PWY27" s="247"/>
      <c r="PWZ27" s="247"/>
      <c r="PXA27" s="247"/>
      <c r="PXB27" s="247"/>
      <c r="PXC27" s="247"/>
      <c r="PXD27" s="247"/>
      <c r="PXE27" s="247"/>
      <c r="PXF27" s="247"/>
      <c r="PXG27" s="247"/>
      <c r="PXH27" s="247"/>
      <c r="PXI27" s="247"/>
      <c r="PXJ27" s="247"/>
      <c r="PXK27" s="247"/>
      <c r="PXL27" s="247"/>
      <c r="PXM27" s="247"/>
      <c r="PXN27" s="247"/>
      <c r="PXO27" s="247"/>
      <c r="PXP27" s="247"/>
      <c r="PXQ27" s="247"/>
      <c r="PXR27" s="247"/>
      <c r="PXS27" s="247"/>
      <c r="PXT27" s="247"/>
      <c r="PXU27" s="247"/>
      <c r="PXV27" s="247"/>
      <c r="PXW27" s="247"/>
      <c r="PXX27" s="247"/>
      <c r="PXY27" s="247"/>
      <c r="PXZ27" s="247"/>
      <c r="PYA27" s="247"/>
      <c r="PYB27" s="247"/>
      <c r="PYC27" s="247"/>
      <c r="PYD27" s="247"/>
      <c r="PYE27" s="247"/>
      <c r="PYF27" s="247"/>
      <c r="PYG27" s="247"/>
      <c r="PYH27" s="247"/>
      <c r="PYI27" s="247"/>
      <c r="PYJ27" s="247"/>
      <c r="PYK27" s="247"/>
      <c r="PYL27" s="247"/>
      <c r="PYM27" s="247"/>
      <c r="PYN27" s="247"/>
      <c r="PYO27" s="247"/>
      <c r="PYP27" s="247"/>
      <c r="PYQ27" s="247"/>
      <c r="PYR27" s="247"/>
      <c r="PYS27" s="247"/>
      <c r="PYT27" s="247"/>
      <c r="PYU27" s="247"/>
      <c r="PYV27" s="247"/>
      <c r="PYW27" s="247"/>
      <c r="PYX27" s="247"/>
      <c r="PYY27" s="247"/>
      <c r="PYZ27" s="247"/>
      <c r="PZA27" s="247"/>
      <c r="PZB27" s="247"/>
      <c r="PZC27" s="247"/>
      <c r="PZD27" s="247"/>
      <c r="PZE27" s="247"/>
      <c r="PZF27" s="247"/>
      <c r="PZG27" s="247"/>
      <c r="PZH27" s="247"/>
      <c r="PZI27" s="247"/>
      <c r="PZJ27" s="247"/>
      <c r="PZK27" s="247"/>
      <c r="PZL27" s="247"/>
      <c r="PZM27" s="247"/>
      <c r="PZN27" s="247"/>
      <c r="PZO27" s="247"/>
      <c r="PZP27" s="247"/>
      <c r="PZQ27" s="247"/>
      <c r="PZR27" s="247"/>
      <c r="PZS27" s="247"/>
      <c r="PZT27" s="247"/>
      <c r="PZU27" s="247"/>
      <c r="PZV27" s="247"/>
      <c r="PZW27" s="247"/>
      <c r="PZX27" s="247"/>
      <c r="PZY27" s="247"/>
      <c r="PZZ27" s="247"/>
      <c r="QAA27" s="247"/>
      <c r="QAB27" s="247"/>
      <c r="QAC27" s="247"/>
      <c r="QAD27" s="247"/>
      <c r="QAE27" s="247"/>
      <c r="QAF27" s="247"/>
      <c r="QAG27" s="247"/>
      <c r="QAH27" s="247"/>
      <c r="QAI27" s="247"/>
      <c r="QAJ27" s="247"/>
      <c r="QAK27" s="247"/>
      <c r="QAL27" s="247"/>
      <c r="QAM27" s="247"/>
      <c r="QAN27" s="247"/>
      <c r="QAO27" s="247"/>
      <c r="QAP27" s="247"/>
      <c r="QAQ27" s="247"/>
      <c r="QAR27" s="247"/>
      <c r="QAS27" s="247"/>
      <c r="QAT27" s="247"/>
      <c r="QAU27" s="247"/>
      <c r="QAV27" s="247"/>
      <c r="QAW27" s="247"/>
      <c r="QAX27" s="247"/>
      <c r="QAY27" s="247"/>
      <c r="QAZ27" s="247"/>
      <c r="QBA27" s="247"/>
      <c r="QBB27" s="247"/>
      <c r="QBC27" s="247"/>
      <c r="QBD27" s="247"/>
      <c r="QBE27" s="247"/>
      <c r="QBF27" s="247"/>
      <c r="QBG27" s="247"/>
      <c r="QBH27" s="247"/>
      <c r="QBI27" s="247"/>
      <c r="QBJ27" s="247"/>
      <c r="QBK27" s="247"/>
      <c r="QBL27" s="247"/>
      <c r="QBM27" s="247"/>
      <c r="QBN27" s="247"/>
      <c r="QBO27" s="247"/>
      <c r="QBP27" s="247"/>
      <c r="QBQ27" s="247"/>
      <c r="QBR27" s="247"/>
      <c r="QBS27" s="247"/>
      <c r="QBT27" s="247"/>
      <c r="QBU27" s="247"/>
      <c r="QBV27" s="247"/>
      <c r="QBW27" s="247"/>
      <c r="QBX27" s="247"/>
      <c r="QBY27" s="247"/>
      <c r="QBZ27" s="247"/>
      <c r="QCA27" s="247"/>
      <c r="QCB27" s="247"/>
      <c r="QCC27" s="247"/>
      <c r="QCD27" s="247"/>
      <c r="QCE27" s="247"/>
      <c r="QCF27" s="247"/>
      <c r="QCG27" s="247"/>
      <c r="QCH27" s="247"/>
      <c r="QCI27" s="247"/>
      <c r="QCJ27" s="247"/>
      <c r="QCK27" s="247"/>
      <c r="QCL27" s="247"/>
      <c r="QCM27" s="247"/>
      <c r="QCN27" s="247"/>
      <c r="QCO27" s="247"/>
      <c r="QCP27" s="247"/>
      <c r="QCQ27" s="247"/>
      <c r="QCR27" s="247"/>
      <c r="QCS27" s="247"/>
      <c r="QCT27" s="247"/>
      <c r="QCU27" s="247"/>
      <c r="QCV27" s="247"/>
      <c r="QCW27" s="247"/>
      <c r="QCX27" s="247"/>
      <c r="QCY27" s="247"/>
      <c r="QCZ27" s="247"/>
      <c r="QDA27" s="247"/>
      <c r="QDB27" s="247"/>
      <c r="QDC27" s="247"/>
      <c r="QDD27" s="247"/>
      <c r="QDE27" s="247"/>
      <c r="QDF27" s="247"/>
      <c r="QDG27" s="247"/>
      <c r="QDH27" s="247"/>
      <c r="QDI27" s="247"/>
      <c r="QDJ27" s="247"/>
      <c r="QDK27" s="247"/>
      <c r="QDL27" s="247"/>
      <c r="QDM27" s="247"/>
      <c r="QDN27" s="247"/>
      <c r="QDO27" s="247"/>
      <c r="QDP27" s="247"/>
      <c r="QDQ27" s="247"/>
      <c r="QDR27" s="247"/>
      <c r="QDS27" s="247"/>
      <c r="QDT27" s="247"/>
      <c r="QDU27" s="247"/>
      <c r="QDV27" s="247"/>
      <c r="QDW27" s="247"/>
      <c r="QDX27" s="247"/>
      <c r="QDY27" s="247"/>
      <c r="QDZ27" s="247"/>
      <c r="QEA27" s="247"/>
      <c r="QEB27" s="247"/>
      <c r="QEC27" s="247"/>
      <c r="QED27" s="247"/>
      <c r="QEE27" s="247"/>
      <c r="QEF27" s="247"/>
      <c r="QEG27" s="247"/>
      <c r="QEH27" s="247"/>
      <c r="QEI27" s="247"/>
      <c r="QEJ27" s="247"/>
      <c r="QEK27" s="247"/>
      <c r="QEL27" s="247"/>
      <c r="QEM27" s="247"/>
      <c r="QEN27" s="247"/>
      <c r="QEO27" s="247"/>
      <c r="QEP27" s="247"/>
      <c r="QEQ27" s="247"/>
      <c r="QER27" s="247"/>
      <c r="QES27" s="247"/>
      <c r="QET27" s="247"/>
      <c r="QEU27" s="247"/>
      <c r="QEV27" s="247"/>
      <c r="QEW27" s="247"/>
      <c r="QEX27" s="247"/>
      <c r="QEY27" s="247"/>
      <c r="QEZ27" s="247"/>
      <c r="QFA27" s="247"/>
      <c r="QFB27" s="247"/>
      <c r="QFC27" s="247"/>
      <c r="QFD27" s="247"/>
      <c r="QFE27" s="247"/>
      <c r="QFF27" s="247"/>
      <c r="QFG27" s="247"/>
      <c r="QFH27" s="247"/>
      <c r="QFI27" s="247"/>
      <c r="QFJ27" s="247"/>
      <c r="QFK27" s="247"/>
      <c r="QFL27" s="247"/>
      <c r="QFM27" s="247"/>
      <c r="QFN27" s="247"/>
      <c r="QFO27" s="247"/>
      <c r="QFP27" s="247"/>
      <c r="QFQ27" s="247"/>
      <c r="QFR27" s="247"/>
      <c r="QFS27" s="247"/>
      <c r="QFT27" s="247"/>
      <c r="QFU27" s="247"/>
      <c r="QFV27" s="247"/>
      <c r="QFW27" s="247"/>
      <c r="QFX27" s="247"/>
      <c r="QFY27" s="247"/>
      <c r="QFZ27" s="247"/>
      <c r="QGA27" s="247"/>
      <c r="QGB27" s="247"/>
      <c r="QGC27" s="247"/>
      <c r="QGD27" s="247"/>
      <c r="QGE27" s="247"/>
      <c r="QGF27" s="247"/>
      <c r="QGG27" s="247"/>
      <c r="QGH27" s="247"/>
      <c r="QGI27" s="247"/>
      <c r="QGJ27" s="247"/>
      <c r="QGK27" s="247"/>
      <c r="QGL27" s="247"/>
      <c r="QGM27" s="247"/>
      <c r="QGN27" s="247"/>
      <c r="QGO27" s="247"/>
      <c r="QGP27" s="247"/>
      <c r="QGQ27" s="247"/>
      <c r="QGR27" s="247"/>
      <c r="QGS27" s="247"/>
      <c r="QGT27" s="247"/>
      <c r="QGU27" s="247"/>
      <c r="QGV27" s="247"/>
      <c r="QGW27" s="247"/>
      <c r="QGX27" s="247"/>
      <c r="QGY27" s="247"/>
      <c r="QGZ27" s="247"/>
      <c r="QHA27" s="247"/>
      <c r="QHB27" s="247"/>
      <c r="QHC27" s="247"/>
      <c r="QHD27" s="247"/>
      <c r="QHE27" s="247"/>
      <c r="QHF27" s="247"/>
      <c r="QHG27" s="247"/>
      <c r="QHH27" s="247"/>
      <c r="QHI27" s="247"/>
      <c r="QHJ27" s="247"/>
      <c r="QHK27" s="247"/>
      <c r="QHL27" s="247"/>
      <c r="QHM27" s="247"/>
      <c r="QHN27" s="247"/>
      <c r="QHO27" s="247"/>
      <c r="QHP27" s="247"/>
      <c r="QHQ27" s="247"/>
      <c r="QHR27" s="247"/>
      <c r="QHS27" s="247"/>
      <c r="QHT27" s="247"/>
      <c r="QHU27" s="247"/>
      <c r="QHV27" s="247"/>
      <c r="QHW27" s="247"/>
      <c r="QHX27" s="247"/>
      <c r="QHY27" s="247"/>
      <c r="QHZ27" s="247"/>
      <c r="QIA27" s="247"/>
      <c r="QIB27" s="247"/>
      <c r="QIC27" s="247"/>
      <c r="QID27" s="247"/>
      <c r="QIE27" s="247"/>
      <c r="QIF27" s="247"/>
      <c r="QIG27" s="247"/>
      <c r="QIH27" s="247"/>
      <c r="QII27" s="247"/>
      <c r="QIJ27" s="247"/>
      <c r="QIK27" s="247"/>
      <c r="QIL27" s="247"/>
      <c r="QIM27" s="247"/>
      <c r="QIN27" s="247"/>
      <c r="QIO27" s="247"/>
      <c r="QIP27" s="247"/>
      <c r="QIQ27" s="247"/>
      <c r="QIR27" s="247"/>
      <c r="QIS27" s="247"/>
      <c r="QIT27" s="247"/>
      <c r="QIU27" s="247"/>
      <c r="QIV27" s="247"/>
      <c r="QIW27" s="247"/>
      <c r="QIX27" s="247"/>
      <c r="QIY27" s="247"/>
      <c r="QIZ27" s="247"/>
      <c r="QJA27" s="247"/>
      <c r="QJB27" s="247"/>
      <c r="QJC27" s="247"/>
      <c r="QJD27" s="247"/>
      <c r="QJE27" s="247"/>
      <c r="QJF27" s="247"/>
      <c r="QJG27" s="247"/>
      <c r="QJH27" s="247"/>
      <c r="QJI27" s="247"/>
      <c r="QJJ27" s="247"/>
      <c r="QJK27" s="247"/>
      <c r="QJL27" s="247"/>
      <c r="QJM27" s="247"/>
      <c r="QJN27" s="247"/>
      <c r="QJO27" s="247"/>
      <c r="QJP27" s="247"/>
      <c r="QJQ27" s="247"/>
      <c r="QJR27" s="247"/>
      <c r="QJS27" s="247"/>
      <c r="QJT27" s="247"/>
      <c r="QJU27" s="247"/>
      <c r="QJV27" s="247"/>
      <c r="QJW27" s="247"/>
      <c r="QJX27" s="247"/>
      <c r="QJY27" s="247"/>
      <c r="QJZ27" s="247"/>
      <c r="QKA27" s="247"/>
      <c r="QKB27" s="247"/>
      <c r="QKC27" s="247"/>
      <c r="QKD27" s="247"/>
      <c r="QKE27" s="247"/>
      <c r="QKF27" s="247"/>
      <c r="QKG27" s="247"/>
      <c r="QKH27" s="247"/>
      <c r="QKI27" s="247"/>
      <c r="QKJ27" s="247"/>
      <c r="QKK27" s="247"/>
      <c r="QKL27" s="247"/>
      <c r="QKM27" s="247"/>
      <c r="QKN27" s="247"/>
      <c r="QKO27" s="247"/>
      <c r="QKP27" s="247"/>
      <c r="QKQ27" s="247"/>
      <c r="QKR27" s="247"/>
      <c r="QKS27" s="247"/>
      <c r="QKT27" s="247"/>
      <c r="QKU27" s="247"/>
      <c r="QKV27" s="247"/>
      <c r="QKW27" s="247"/>
      <c r="QKX27" s="247"/>
      <c r="QKY27" s="247"/>
      <c r="QKZ27" s="247"/>
      <c r="QLA27" s="247"/>
      <c r="QLB27" s="247"/>
      <c r="QLC27" s="247"/>
      <c r="QLD27" s="247"/>
      <c r="QLE27" s="247"/>
      <c r="QLF27" s="247"/>
      <c r="QLG27" s="247"/>
      <c r="QLH27" s="247"/>
      <c r="QLI27" s="247"/>
      <c r="QLJ27" s="247"/>
      <c r="QLK27" s="247"/>
      <c r="QLL27" s="247"/>
      <c r="QLM27" s="247"/>
      <c r="QLN27" s="247"/>
      <c r="QLO27" s="247"/>
      <c r="QLP27" s="247"/>
      <c r="QLQ27" s="247"/>
      <c r="QLR27" s="247"/>
      <c r="QLS27" s="247"/>
      <c r="QLT27" s="247"/>
      <c r="QLU27" s="247"/>
      <c r="QLV27" s="247"/>
      <c r="QLW27" s="247"/>
      <c r="QLX27" s="247"/>
      <c r="QLY27" s="247"/>
      <c r="QLZ27" s="247"/>
      <c r="QMA27" s="247"/>
      <c r="QMB27" s="247"/>
      <c r="QMC27" s="247"/>
      <c r="QMD27" s="247"/>
      <c r="QME27" s="247"/>
      <c r="QMF27" s="247"/>
      <c r="QMG27" s="247"/>
      <c r="QMH27" s="247"/>
      <c r="QMI27" s="247"/>
      <c r="QMJ27" s="247"/>
      <c r="QMK27" s="247"/>
      <c r="QML27" s="247"/>
      <c r="QMM27" s="247"/>
      <c r="QMN27" s="247"/>
      <c r="QMO27" s="247"/>
      <c r="QMP27" s="247"/>
      <c r="QMQ27" s="247"/>
      <c r="QMR27" s="247"/>
      <c r="QMS27" s="247"/>
      <c r="QMT27" s="247"/>
      <c r="QMU27" s="247"/>
      <c r="QMV27" s="247"/>
      <c r="QMW27" s="247"/>
      <c r="QMX27" s="247"/>
      <c r="QMY27" s="247"/>
      <c r="QMZ27" s="247"/>
      <c r="QNA27" s="247"/>
      <c r="QNB27" s="247"/>
      <c r="QNC27" s="247"/>
      <c r="QND27" s="247"/>
      <c r="QNE27" s="247"/>
      <c r="QNF27" s="247"/>
      <c r="QNG27" s="247"/>
      <c r="QNH27" s="247"/>
      <c r="QNI27" s="247"/>
      <c r="QNJ27" s="247"/>
      <c r="QNK27" s="247"/>
      <c r="QNL27" s="247"/>
      <c r="QNM27" s="247"/>
      <c r="QNN27" s="247"/>
      <c r="QNO27" s="247"/>
      <c r="QNP27" s="247"/>
      <c r="QNQ27" s="247"/>
      <c r="QNR27" s="247"/>
      <c r="QNS27" s="247"/>
      <c r="QNT27" s="247"/>
      <c r="QNU27" s="247"/>
      <c r="QNV27" s="247"/>
      <c r="QNW27" s="247"/>
      <c r="QNX27" s="247"/>
      <c r="QNY27" s="247"/>
      <c r="QNZ27" s="247"/>
      <c r="QOA27" s="247"/>
      <c r="QOB27" s="247"/>
      <c r="QOC27" s="247"/>
      <c r="QOD27" s="247"/>
      <c r="QOE27" s="247"/>
      <c r="QOF27" s="247"/>
      <c r="QOG27" s="247"/>
      <c r="QOH27" s="247"/>
      <c r="QOI27" s="247"/>
      <c r="QOJ27" s="247"/>
      <c r="QOK27" s="247"/>
      <c r="QOL27" s="247"/>
      <c r="QOM27" s="247"/>
      <c r="QON27" s="247"/>
      <c r="QOO27" s="247"/>
      <c r="QOP27" s="247"/>
      <c r="QOQ27" s="247"/>
      <c r="QOR27" s="247"/>
      <c r="QOS27" s="247"/>
      <c r="QOT27" s="247"/>
      <c r="QOU27" s="247"/>
      <c r="QOV27" s="247"/>
      <c r="QOW27" s="247"/>
      <c r="QOX27" s="247"/>
      <c r="QOY27" s="247"/>
      <c r="QOZ27" s="247"/>
      <c r="QPA27" s="247"/>
      <c r="QPB27" s="247"/>
      <c r="QPC27" s="247"/>
      <c r="QPD27" s="247"/>
      <c r="QPE27" s="247"/>
      <c r="QPF27" s="247"/>
      <c r="QPG27" s="247"/>
      <c r="QPH27" s="247"/>
      <c r="QPI27" s="247"/>
      <c r="QPJ27" s="247"/>
      <c r="QPK27" s="247"/>
      <c r="QPL27" s="247"/>
      <c r="QPM27" s="247"/>
      <c r="QPN27" s="247"/>
      <c r="QPO27" s="247"/>
      <c r="QPP27" s="247"/>
      <c r="QPQ27" s="247"/>
      <c r="QPR27" s="247"/>
      <c r="QPS27" s="247"/>
      <c r="QPT27" s="247"/>
      <c r="QPU27" s="247"/>
      <c r="QPV27" s="247"/>
      <c r="QPW27" s="247"/>
      <c r="QPX27" s="247"/>
      <c r="QPY27" s="247"/>
      <c r="QPZ27" s="247"/>
      <c r="QQA27" s="247"/>
      <c r="QQB27" s="247"/>
      <c r="QQC27" s="247"/>
      <c r="QQD27" s="247"/>
      <c r="QQE27" s="247"/>
      <c r="QQF27" s="247"/>
      <c r="QQG27" s="247"/>
      <c r="QQH27" s="247"/>
      <c r="QQI27" s="247"/>
      <c r="QQJ27" s="247"/>
      <c r="QQK27" s="247"/>
      <c r="QQL27" s="247"/>
      <c r="QQM27" s="247"/>
      <c r="QQN27" s="247"/>
      <c r="QQO27" s="247"/>
      <c r="QQP27" s="247"/>
      <c r="QQQ27" s="247"/>
      <c r="QQR27" s="247"/>
      <c r="QQS27" s="247"/>
      <c r="QQT27" s="247"/>
      <c r="QQU27" s="247"/>
      <c r="QQV27" s="247"/>
      <c r="QQW27" s="247"/>
      <c r="QQX27" s="247"/>
      <c r="QQY27" s="247"/>
      <c r="QQZ27" s="247"/>
      <c r="QRA27" s="247"/>
      <c r="QRB27" s="247"/>
      <c r="QRC27" s="247"/>
      <c r="QRD27" s="247"/>
      <c r="QRE27" s="247"/>
      <c r="QRF27" s="247"/>
      <c r="QRG27" s="247"/>
      <c r="QRH27" s="247"/>
      <c r="QRI27" s="247"/>
      <c r="QRJ27" s="247"/>
      <c r="QRK27" s="247"/>
      <c r="QRL27" s="247"/>
      <c r="QRM27" s="247"/>
      <c r="QRN27" s="247"/>
      <c r="QRO27" s="247"/>
      <c r="QRP27" s="247"/>
      <c r="QRQ27" s="247"/>
      <c r="QRR27" s="247"/>
      <c r="QRS27" s="247"/>
      <c r="QRT27" s="247"/>
      <c r="QRU27" s="247"/>
      <c r="QRV27" s="247"/>
      <c r="QRW27" s="247"/>
      <c r="QRX27" s="247"/>
      <c r="QRY27" s="247"/>
      <c r="QRZ27" s="247"/>
      <c r="QSA27" s="247"/>
      <c r="QSB27" s="247"/>
      <c r="QSC27" s="247"/>
      <c r="QSD27" s="247"/>
      <c r="QSE27" s="247"/>
      <c r="QSF27" s="247"/>
      <c r="QSG27" s="247"/>
      <c r="QSH27" s="247"/>
      <c r="QSI27" s="247"/>
      <c r="QSJ27" s="247"/>
      <c r="QSK27" s="247"/>
      <c r="QSL27" s="247"/>
      <c r="QSM27" s="247"/>
      <c r="QSN27" s="247"/>
      <c r="QSO27" s="247"/>
      <c r="QSP27" s="247"/>
      <c r="QSQ27" s="247"/>
      <c r="QSR27" s="247"/>
      <c r="QSS27" s="247"/>
      <c r="QST27" s="247"/>
      <c r="QSU27" s="247"/>
      <c r="QSV27" s="247"/>
      <c r="QSW27" s="247"/>
      <c r="QSX27" s="247"/>
      <c r="QSY27" s="247"/>
      <c r="QSZ27" s="247"/>
      <c r="QTA27" s="247"/>
      <c r="QTB27" s="247"/>
      <c r="QTC27" s="247"/>
      <c r="QTD27" s="247"/>
      <c r="QTE27" s="247"/>
      <c r="QTF27" s="247"/>
      <c r="QTG27" s="247"/>
      <c r="QTH27" s="247"/>
      <c r="QTI27" s="247"/>
      <c r="QTJ27" s="247"/>
      <c r="QTK27" s="247"/>
      <c r="QTL27" s="247"/>
      <c r="QTM27" s="247"/>
      <c r="QTN27" s="247"/>
      <c r="QTO27" s="247"/>
      <c r="QTP27" s="247"/>
      <c r="QTQ27" s="247"/>
      <c r="QTR27" s="247"/>
      <c r="QTS27" s="247"/>
      <c r="QTT27" s="247"/>
      <c r="QTU27" s="247"/>
      <c r="QTV27" s="247"/>
      <c r="QTW27" s="247"/>
      <c r="QTX27" s="247"/>
      <c r="QTY27" s="247"/>
      <c r="QTZ27" s="247"/>
      <c r="QUA27" s="247"/>
      <c r="QUB27" s="247"/>
      <c r="QUC27" s="247"/>
      <c r="QUD27" s="247"/>
      <c r="QUE27" s="247"/>
      <c r="QUF27" s="247"/>
      <c r="QUG27" s="247"/>
      <c r="QUH27" s="247"/>
      <c r="QUI27" s="247"/>
      <c r="QUJ27" s="247"/>
      <c r="QUK27" s="247"/>
      <c r="QUL27" s="247"/>
      <c r="QUM27" s="247"/>
      <c r="QUN27" s="247"/>
      <c r="QUO27" s="247"/>
      <c r="QUP27" s="247"/>
      <c r="QUQ27" s="247"/>
      <c r="QUR27" s="247"/>
      <c r="QUS27" s="247"/>
      <c r="QUT27" s="247"/>
      <c r="QUU27" s="247"/>
      <c r="QUV27" s="247"/>
      <c r="QUW27" s="247"/>
      <c r="QUX27" s="247"/>
      <c r="QUY27" s="247"/>
      <c r="QUZ27" s="247"/>
      <c r="QVA27" s="247"/>
      <c r="QVB27" s="247"/>
      <c r="QVC27" s="247"/>
      <c r="QVD27" s="247"/>
      <c r="QVE27" s="247"/>
      <c r="QVF27" s="247"/>
      <c r="QVG27" s="247"/>
      <c r="QVH27" s="247"/>
      <c r="QVI27" s="247"/>
      <c r="QVJ27" s="247"/>
      <c r="QVK27" s="247"/>
      <c r="QVL27" s="247"/>
      <c r="QVM27" s="247"/>
      <c r="QVN27" s="247"/>
      <c r="QVO27" s="247"/>
      <c r="QVP27" s="247"/>
      <c r="QVQ27" s="247"/>
      <c r="QVR27" s="247"/>
      <c r="QVS27" s="247"/>
      <c r="QVT27" s="247"/>
      <c r="QVU27" s="247"/>
      <c r="QVV27" s="247"/>
      <c r="QVW27" s="247"/>
      <c r="QVX27" s="247"/>
      <c r="QVY27" s="247"/>
      <c r="QVZ27" s="247"/>
      <c r="QWA27" s="247"/>
      <c r="QWB27" s="247"/>
      <c r="QWC27" s="247"/>
      <c r="QWD27" s="247"/>
      <c r="QWE27" s="247"/>
      <c r="QWF27" s="247"/>
      <c r="QWG27" s="247"/>
      <c r="QWH27" s="247"/>
      <c r="QWI27" s="247"/>
      <c r="QWJ27" s="247"/>
      <c r="QWK27" s="247"/>
      <c r="QWL27" s="247"/>
      <c r="QWM27" s="247"/>
      <c r="QWN27" s="247"/>
      <c r="QWO27" s="247"/>
      <c r="QWP27" s="247"/>
      <c r="QWQ27" s="247"/>
      <c r="QWR27" s="247"/>
      <c r="QWS27" s="247"/>
      <c r="QWT27" s="247"/>
      <c r="QWU27" s="247"/>
      <c r="QWV27" s="247"/>
      <c r="QWW27" s="247"/>
      <c r="QWX27" s="247"/>
      <c r="QWY27" s="247"/>
      <c r="QWZ27" s="247"/>
      <c r="QXA27" s="247"/>
      <c r="QXB27" s="247"/>
      <c r="QXC27" s="247"/>
      <c r="QXD27" s="247"/>
      <c r="QXE27" s="247"/>
      <c r="QXF27" s="247"/>
      <c r="QXG27" s="247"/>
      <c r="QXH27" s="247"/>
      <c r="QXI27" s="247"/>
      <c r="QXJ27" s="247"/>
      <c r="QXK27" s="247"/>
      <c r="QXL27" s="247"/>
      <c r="QXM27" s="247"/>
      <c r="QXN27" s="247"/>
      <c r="QXO27" s="247"/>
      <c r="QXP27" s="247"/>
      <c r="QXQ27" s="247"/>
      <c r="QXR27" s="247"/>
      <c r="QXS27" s="247"/>
      <c r="QXT27" s="247"/>
      <c r="QXU27" s="247"/>
      <c r="QXV27" s="247"/>
      <c r="QXW27" s="247"/>
      <c r="QXX27" s="247"/>
      <c r="QXY27" s="247"/>
      <c r="QXZ27" s="247"/>
      <c r="QYA27" s="247"/>
      <c r="QYB27" s="247"/>
      <c r="QYC27" s="247"/>
      <c r="QYD27" s="247"/>
      <c r="QYE27" s="247"/>
      <c r="QYF27" s="247"/>
      <c r="QYG27" s="247"/>
      <c r="QYH27" s="247"/>
      <c r="QYI27" s="247"/>
      <c r="QYJ27" s="247"/>
      <c r="QYK27" s="247"/>
      <c r="QYL27" s="247"/>
      <c r="QYM27" s="247"/>
      <c r="QYN27" s="247"/>
      <c r="QYO27" s="247"/>
      <c r="QYP27" s="247"/>
      <c r="QYQ27" s="247"/>
      <c r="QYR27" s="247"/>
      <c r="QYS27" s="247"/>
      <c r="QYT27" s="247"/>
      <c r="QYU27" s="247"/>
      <c r="QYV27" s="247"/>
      <c r="QYW27" s="247"/>
      <c r="QYX27" s="247"/>
      <c r="QYY27" s="247"/>
      <c r="QYZ27" s="247"/>
      <c r="QZA27" s="247"/>
      <c r="QZB27" s="247"/>
      <c r="QZC27" s="247"/>
      <c r="QZD27" s="247"/>
      <c r="QZE27" s="247"/>
      <c r="QZF27" s="247"/>
      <c r="QZG27" s="247"/>
      <c r="QZH27" s="247"/>
      <c r="QZI27" s="247"/>
      <c r="QZJ27" s="247"/>
      <c r="QZK27" s="247"/>
      <c r="QZL27" s="247"/>
      <c r="QZM27" s="247"/>
      <c r="QZN27" s="247"/>
      <c r="QZO27" s="247"/>
      <c r="QZP27" s="247"/>
      <c r="QZQ27" s="247"/>
      <c r="QZR27" s="247"/>
      <c r="QZS27" s="247"/>
      <c r="QZT27" s="247"/>
      <c r="QZU27" s="247"/>
      <c r="QZV27" s="247"/>
      <c r="QZW27" s="247"/>
      <c r="QZX27" s="247"/>
      <c r="QZY27" s="247"/>
      <c r="QZZ27" s="247"/>
      <c r="RAA27" s="247"/>
      <c r="RAB27" s="247"/>
      <c r="RAC27" s="247"/>
      <c r="RAD27" s="247"/>
      <c r="RAE27" s="247"/>
      <c r="RAF27" s="247"/>
      <c r="RAG27" s="247"/>
      <c r="RAH27" s="247"/>
      <c r="RAI27" s="247"/>
      <c r="RAJ27" s="247"/>
      <c r="RAK27" s="247"/>
      <c r="RAL27" s="247"/>
      <c r="RAM27" s="247"/>
      <c r="RAN27" s="247"/>
      <c r="RAO27" s="247"/>
      <c r="RAP27" s="247"/>
      <c r="RAQ27" s="247"/>
      <c r="RAR27" s="247"/>
      <c r="RAS27" s="247"/>
      <c r="RAT27" s="247"/>
      <c r="RAU27" s="247"/>
      <c r="RAV27" s="247"/>
      <c r="RAW27" s="247"/>
      <c r="RAX27" s="247"/>
      <c r="RAY27" s="247"/>
      <c r="RAZ27" s="247"/>
      <c r="RBA27" s="247"/>
      <c r="RBB27" s="247"/>
      <c r="RBC27" s="247"/>
      <c r="RBD27" s="247"/>
      <c r="RBE27" s="247"/>
      <c r="RBF27" s="247"/>
      <c r="RBG27" s="247"/>
      <c r="RBH27" s="247"/>
      <c r="RBI27" s="247"/>
      <c r="RBJ27" s="247"/>
      <c r="RBK27" s="247"/>
      <c r="RBL27" s="247"/>
      <c r="RBM27" s="247"/>
      <c r="RBN27" s="247"/>
      <c r="RBO27" s="247"/>
      <c r="RBP27" s="247"/>
      <c r="RBQ27" s="247"/>
      <c r="RBR27" s="247"/>
      <c r="RBS27" s="247"/>
      <c r="RBT27" s="247"/>
      <c r="RBU27" s="247"/>
      <c r="RBV27" s="247"/>
      <c r="RBW27" s="247"/>
      <c r="RBX27" s="247"/>
      <c r="RBY27" s="247"/>
      <c r="RBZ27" s="247"/>
      <c r="RCA27" s="247"/>
      <c r="RCB27" s="247"/>
      <c r="RCC27" s="247"/>
      <c r="RCD27" s="247"/>
      <c r="RCE27" s="247"/>
      <c r="RCF27" s="247"/>
      <c r="RCG27" s="247"/>
      <c r="RCH27" s="247"/>
      <c r="RCI27" s="247"/>
      <c r="RCJ27" s="247"/>
      <c r="RCK27" s="247"/>
      <c r="RCL27" s="247"/>
      <c r="RCM27" s="247"/>
      <c r="RCN27" s="247"/>
      <c r="RCO27" s="247"/>
      <c r="RCP27" s="247"/>
      <c r="RCQ27" s="247"/>
      <c r="RCR27" s="247"/>
      <c r="RCS27" s="247"/>
      <c r="RCT27" s="247"/>
      <c r="RCU27" s="247"/>
      <c r="RCV27" s="247"/>
      <c r="RCW27" s="247"/>
      <c r="RCX27" s="247"/>
      <c r="RCY27" s="247"/>
      <c r="RCZ27" s="247"/>
      <c r="RDA27" s="247"/>
      <c r="RDB27" s="247"/>
      <c r="RDC27" s="247"/>
      <c r="RDD27" s="247"/>
      <c r="RDE27" s="247"/>
      <c r="RDF27" s="247"/>
      <c r="RDG27" s="247"/>
      <c r="RDH27" s="247"/>
      <c r="RDI27" s="247"/>
      <c r="RDJ27" s="247"/>
      <c r="RDK27" s="247"/>
      <c r="RDL27" s="247"/>
      <c r="RDM27" s="247"/>
      <c r="RDN27" s="247"/>
      <c r="RDO27" s="247"/>
      <c r="RDP27" s="247"/>
      <c r="RDQ27" s="247"/>
      <c r="RDR27" s="247"/>
      <c r="RDS27" s="247"/>
      <c r="RDT27" s="247"/>
      <c r="RDU27" s="247"/>
      <c r="RDV27" s="247"/>
      <c r="RDW27" s="247"/>
      <c r="RDX27" s="247"/>
      <c r="RDY27" s="247"/>
      <c r="RDZ27" s="247"/>
      <c r="REA27" s="247"/>
      <c r="REB27" s="247"/>
      <c r="REC27" s="247"/>
      <c r="RED27" s="247"/>
      <c r="REE27" s="247"/>
      <c r="REF27" s="247"/>
      <c r="REG27" s="247"/>
      <c r="REH27" s="247"/>
      <c r="REI27" s="247"/>
      <c r="REJ27" s="247"/>
      <c r="REK27" s="247"/>
      <c r="REL27" s="247"/>
      <c r="REM27" s="247"/>
      <c r="REN27" s="247"/>
      <c r="REO27" s="247"/>
      <c r="REP27" s="247"/>
      <c r="REQ27" s="247"/>
      <c r="RER27" s="247"/>
      <c r="RES27" s="247"/>
      <c r="RET27" s="247"/>
      <c r="REU27" s="247"/>
      <c r="REV27" s="247"/>
      <c r="REW27" s="247"/>
      <c r="REX27" s="247"/>
      <c r="REY27" s="247"/>
      <c r="REZ27" s="247"/>
      <c r="RFA27" s="247"/>
      <c r="RFB27" s="247"/>
      <c r="RFC27" s="247"/>
      <c r="RFD27" s="247"/>
      <c r="RFE27" s="247"/>
      <c r="RFF27" s="247"/>
      <c r="RFG27" s="247"/>
      <c r="RFH27" s="247"/>
      <c r="RFI27" s="247"/>
      <c r="RFJ27" s="247"/>
      <c r="RFK27" s="247"/>
      <c r="RFL27" s="247"/>
      <c r="RFM27" s="247"/>
      <c r="RFN27" s="247"/>
      <c r="RFO27" s="247"/>
      <c r="RFP27" s="247"/>
      <c r="RFQ27" s="247"/>
      <c r="RFR27" s="247"/>
      <c r="RFS27" s="247"/>
      <c r="RFT27" s="247"/>
      <c r="RFU27" s="247"/>
      <c r="RFV27" s="247"/>
      <c r="RFW27" s="247"/>
      <c r="RFX27" s="247"/>
      <c r="RFY27" s="247"/>
      <c r="RFZ27" s="247"/>
      <c r="RGA27" s="247"/>
      <c r="RGB27" s="247"/>
      <c r="RGC27" s="247"/>
      <c r="RGD27" s="247"/>
      <c r="RGE27" s="247"/>
      <c r="RGF27" s="247"/>
      <c r="RGG27" s="247"/>
      <c r="RGH27" s="247"/>
      <c r="RGI27" s="247"/>
      <c r="RGJ27" s="247"/>
      <c r="RGK27" s="247"/>
      <c r="RGL27" s="247"/>
      <c r="RGM27" s="247"/>
      <c r="RGN27" s="247"/>
      <c r="RGO27" s="247"/>
      <c r="RGP27" s="247"/>
      <c r="RGQ27" s="247"/>
      <c r="RGR27" s="247"/>
      <c r="RGS27" s="247"/>
      <c r="RGT27" s="247"/>
      <c r="RGU27" s="247"/>
      <c r="RGV27" s="247"/>
      <c r="RGW27" s="247"/>
      <c r="RGX27" s="247"/>
      <c r="RGY27" s="247"/>
      <c r="RGZ27" s="247"/>
      <c r="RHA27" s="247"/>
      <c r="RHB27" s="247"/>
      <c r="RHC27" s="247"/>
      <c r="RHD27" s="247"/>
      <c r="RHE27" s="247"/>
      <c r="RHF27" s="247"/>
      <c r="RHG27" s="247"/>
      <c r="RHH27" s="247"/>
      <c r="RHI27" s="247"/>
      <c r="RHJ27" s="247"/>
      <c r="RHK27" s="247"/>
      <c r="RHL27" s="247"/>
      <c r="RHM27" s="247"/>
      <c r="RHN27" s="247"/>
      <c r="RHO27" s="247"/>
      <c r="RHP27" s="247"/>
      <c r="RHQ27" s="247"/>
      <c r="RHR27" s="247"/>
      <c r="RHS27" s="247"/>
      <c r="RHT27" s="247"/>
      <c r="RHU27" s="247"/>
      <c r="RHV27" s="247"/>
      <c r="RHW27" s="247"/>
      <c r="RHX27" s="247"/>
      <c r="RHY27" s="247"/>
      <c r="RHZ27" s="247"/>
      <c r="RIA27" s="247"/>
      <c r="RIB27" s="247"/>
      <c r="RIC27" s="247"/>
      <c r="RID27" s="247"/>
      <c r="RIE27" s="247"/>
      <c r="RIF27" s="247"/>
      <c r="RIG27" s="247"/>
      <c r="RIH27" s="247"/>
      <c r="RII27" s="247"/>
      <c r="RIJ27" s="247"/>
      <c r="RIK27" s="247"/>
      <c r="RIL27" s="247"/>
      <c r="RIM27" s="247"/>
      <c r="RIN27" s="247"/>
      <c r="RIO27" s="247"/>
      <c r="RIP27" s="247"/>
      <c r="RIQ27" s="247"/>
      <c r="RIR27" s="247"/>
      <c r="RIS27" s="247"/>
      <c r="RIT27" s="247"/>
      <c r="RIU27" s="247"/>
      <c r="RIV27" s="247"/>
      <c r="RIW27" s="247"/>
      <c r="RIX27" s="247"/>
      <c r="RIY27" s="247"/>
      <c r="RIZ27" s="247"/>
      <c r="RJA27" s="247"/>
      <c r="RJB27" s="247"/>
      <c r="RJC27" s="247"/>
      <c r="RJD27" s="247"/>
      <c r="RJE27" s="247"/>
      <c r="RJF27" s="247"/>
      <c r="RJG27" s="247"/>
      <c r="RJH27" s="247"/>
      <c r="RJI27" s="247"/>
      <c r="RJJ27" s="247"/>
      <c r="RJK27" s="247"/>
      <c r="RJL27" s="247"/>
      <c r="RJM27" s="247"/>
      <c r="RJN27" s="247"/>
      <c r="RJO27" s="247"/>
      <c r="RJP27" s="247"/>
      <c r="RJQ27" s="247"/>
      <c r="RJR27" s="247"/>
      <c r="RJS27" s="247"/>
      <c r="RJT27" s="247"/>
      <c r="RJU27" s="247"/>
      <c r="RJV27" s="247"/>
      <c r="RJW27" s="247"/>
      <c r="RJX27" s="247"/>
      <c r="RJY27" s="247"/>
      <c r="RJZ27" s="247"/>
      <c r="RKA27" s="247"/>
      <c r="RKB27" s="247"/>
      <c r="RKC27" s="247"/>
      <c r="RKD27" s="247"/>
      <c r="RKE27" s="247"/>
      <c r="RKF27" s="247"/>
      <c r="RKG27" s="247"/>
      <c r="RKH27" s="247"/>
      <c r="RKI27" s="247"/>
      <c r="RKJ27" s="247"/>
      <c r="RKK27" s="247"/>
      <c r="RKL27" s="247"/>
      <c r="RKM27" s="247"/>
      <c r="RKN27" s="247"/>
      <c r="RKO27" s="247"/>
      <c r="RKP27" s="247"/>
      <c r="RKQ27" s="247"/>
      <c r="RKR27" s="247"/>
      <c r="RKS27" s="247"/>
      <c r="RKT27" s="247"/>
      <c r="RKU27" s="247"/>
      <c r="RKV27" s="247"/>
      <c r="RKW27" s="247"/>
      <c r="RKX27" s="247"/>
      <c r="RKY27" s="247"/>
      <c r="RKZ27" s="247"/>
      <c r="RLA27" s="247"/>
      <c r="RLB27" s="247"/>
      <c r="RLC27" s="247"/>
      <c r="RLD27" s="247"/>
      <c r="RLE27" s="247"/>
      <c r="RLF27" s="247"/>
      <c r="RLG27" s="247"/>
      <c r="RLH27" s="247"/>
      <c r="RLI27" s="247"/>
      <c r="RLJ27" s="247"/>
      <c r="RLK27" s="247"/>
      <c r="RLL27" s="247"/>
      <c r="RLM27" s="247"/>
      <c r="RLN27" s="247"/>
      <c r="RLO27" s="247"/>
      <c r="RLP27" s="247"/>
      <c r="RLQ27" s="247"/>
      <c r="RLR27" s="247"/>
      <c r="RLS27" s="247"/>
      <c r="RLT27" s="247"/>
      <c r="RLU27" s="247"/>
      <c r="RLV27" s="247"/>
      <c r="RLW27" s="247"/>
      <c r="RLX27" s="247"/>
      <c r="RLY27" s="247"/>
      <c r="RLZ27" s="247"/>
      <c r="RMA27" s="247"/>
      <c r="RMB27" s="247"/>
      <c r="RMC27" s="247"/>
      <c r="RMD27" s="247"/>
      <c r="RME27" s="247"/>
      <c r="RMF27" s="247"/>
      <c r="RMG27" s="247"/>
      <c r="RMH27" s="247"/>
      <c r="RMI27" s="247"/>
      <c r="RMJ27" s="247"/>
      <c r="RMK27" s="247"/>
      <c r="RML27" s="247"/>
      <c r="RMM27" s="247"/>
      <c r="RMN27" s="247"/>
      <c r="RMO27" s="247"/>
      <c r="RMP27" s="247"/>
      <c r="RMQ27" s="247"/>
      <c r="RMR27" s="247"/>
      <c r="RMS27" s="247"/>
      <c r="RMT27" s="247"/>
      <c r="RMU27" s="247"/>
      <c r="RMV27" s="247"/>
      <c r="RMW27" s="247"/>
      <c r="RMX27" s="247"/>
      <c r="RMY27" s="247"/>
      <c r="RMZ27" s="247"/>
      <c r="RNA27" s="247"/>
      <c r="RNB27" s="247"/>
      <c r="RNC27" s="247"/>
      <c r="RND27" s="247"/>
      <c r="RNE27" s="247"/>
      <c r="RNF27" s="247"/>
      <c r="RNG27" s="247"/>
      <c r="RNH27" s="247"/>
      <c r="RNI27" s="247"/>
      <c r="RNJ27" s="247"/>
      <c r="RNK27" s="247"/>
      <c r="RNL27" s="247"/>
      <c r="RNM27" s="247"/>
      <c r="RNN27" s="247"/>
      <c r="RNO27" s="247"/>
      <c r="RNP27" s="247"/>
      <c r="RNQ27" s="247"/>
      <c r="RNR27" s="247"/>
      <c r="RNS27" s="247"/>
      <c r="RNT27" s="247"/>
      <c r="RNU27" s="247"/>
      <c r="RNV27" s="247"/>
      <c r="RNW27" s="247"/>
      <c r="RNX27" s="247"/>
      <c r="RNY27" s="247"/>
      <c r="RNZ27" s="247"/>
      <c r="ROA27" s="247"/>
      <c r="ROB27" s="247"/>
      <c r="ROC27" s="247"/>
      <c r="ROD27" s="247"/>
      <c r="ROE27" s="247"/>
      <c r="ROF27" s="247"/>
      <c r="ROG27" s="247"/>
      <c r="ROH27" s="247"/>
      <c r="ROI27" s="247"/>
      <c r="ROJ27" s="247"/>
      <c r="ROK27" s="247"/>
      <c r="ROL27" s="247"/>
      <c r="ROM27" s="247"/>
      <c r="RON27" s="247"/>
      <c r="ROO27" s="247"/>
      <c r="ROP27" s="247"/>
      <c r="ROQ27" s="247"/>
      <c r="ROR27" s="247"/>
      <c r="ROS27" s="247"/>
      <c r="ROT27" s="247"/>
      <c r="ROU27" s="247"/>
      <c r="ROV27" s="247"/>
      <c r="ROW27" s="247"/>
      <c r="ROX27" s="247"/>
      <c r="ROY27" s="247"/>
      <c r="ROZ27" s="247"/>
      <c r="RPA27" s="247"/>
      <c r="RPB27" s="247"/>
      <c r="RPC27" s="247"/>
      <c r="RPD27" s="247"/>
      <c r="RPE27" s="247"/>
      <c r="RPF27" s="247"/>
      <c r="RPG27" s="247"/>
      <c r="RPH27" s="247"/>
      <c r="RPI27" s="247"/>
      <c r="RPJ27" s="247"/>
      <c r="RPK27" s="247"/>
      <c r="RPL27" s="247"/>
      <c r="RPM27" s="247"/>
      <c r="RPN27" s="247"/>
      <c r="RPO27" s="247"/>
      <c r="RPP27" s="247"/>
      <c r="RPQ27" s="247"/>
      <c r="RPR27" s="247"/>
      <c r="RPS27" s="247"/>
      <c r="RPT27" s="247"/>
      <c r="RPU27" s="247"/>
      <c r="RPV27" s="247"/>
      <c r="RPW27" s="247"/>
      <c r="RPX27" s="247"/>
      <c r="RPY27" s="247"/>
      <c r="RPZ27" s="247"/>
      <c r="RQA27" s="247"/>
      <c r="RQB27" s="247"/>
      <c r="RQC27" s="247"/>
      <c r="RQD27" s="247"/>
      <c r="RQE27" s="247"/>
      <c r="RQF27" s="247"/>
      <c r="RQG27" s="247"/>
      <c r="RQH27" s="247"/>
      <c r="RQI27" s="247"/>
      <c r="RQJ27" s="247"/>
      <c r="RQK27" s="247"/>
      <c r="RQL27" s="247"/>
      <c r="RQM27" s="247"/>
      <c r="RQN27" s="247"/>
      <c r="RQO27" s="247"/>
      <c r="RQP27" s="247"/>
      <c r="RQQ27" s="247"/>
      <c r="RQR27" s="247"/>
      <c r="RQS27" s="247"/>
      <c r="RQT27" s="247"/>
      <c r="RQU27" s="247"/>
      <c r="RQV27" s="247"/>
      <c r="RQW27" s="247"/>
      <c r="RQX27" s="247"/>
      <c r="RQY27" s="247"/>
      <c r="RQZ27" s="247"/>
      <c r="RRA27" s="247"/>
      <c r="RRB27" s="247"/>
      <c r="RRC27" s="247"/>
      <c r="RRD27" s="247"/>
      <c r="RRE27" s="247"/>
      <c r="RRF27" s="247"/>
      <c r="RRG27" s="247"/>
      <c r="RRH27" s="247"/>
      <c r="RRI27" s="247"/>
      <c r="RRJ27" s="247"/>
      <c r="RRK27" s="247"/>
      <c r="RRL27" s="247"/>
      <c r="RRM27" s="247"/>
      <c r="RRN27" s="247"/>
      <c r="RRO27" s="247"/>
      <c r="RRP27" s="247"/>
      <c r="RRQ27" s="247"/>
      <c r="RRR27" s="247"/>
      <c r="RRS27" s="247"/>
      <c r="RRT27" s="247"/>
      <c r="RRU27" s="247"/>
      <c r="RRV27" s="247"/>
      <c r="RRW27" s="247"/>
      <c r="RRX27" s="247"/>
      <c r="RRY27" s="247"/>
      <c r="RRZ27" s="247"/>
      <c r="RSA27" s="247"/>
      <c r="RSB27" s="247"/>
      <c r="RSC27" s="247"/>
      <c r="RSD27" s="247"/>
      <c r="RSE27" s="247"/>
      <c r="RSF27" s="247"/>
      <c r="RSG27" s="247"/>
      <c r="RSH27" s="247"/>
      <c r="RSI27" s="247"/>
      <c r="RSJ27" s="247"/>
      <c r="RSK27" s="247"/>
      <c r="RSL27" s="247"/>
      <c r="RSM27" s="247"/>
      <c r="RSN27" s="247"/>
      <c r="RSO27" s="247"/>
      <c r="RSP27" s="247"/>
      <c r="RSQ27" s="247"/>
      <c r="RSR27" s="247"/>
      <c r="RSS27" s="247"/>
      <c r="RST27" s="247"/>
      <c r="RSU27" s="247"/>
      <c r="RSV27" s="247"/>
      <c r="RSW27" s="247"/>
      <c r="RSX27" s="247"/>
      <c r="RSY27" s="247"/>
      <c r="RSZ27" s="247"/>
      <c r="RTA27" s="247"/>
      <c r="RTB27" s="247"/>
      <c r="RTC27" s="247"/>
      <c r="RTD27" s="247"/>
      <c r="RTE27" s="247"/>
      <c r="RTF27" s="247"/>
      <c r="RTG27" s="247"/>
      <c r="RTH27" s="247"/>
      <c r="RTI27" s="247"/>
      <c r="RTJ27" s="247"/>
      <c r="RTK27" s="247"/>
      <c r="RTL27" s="247"/>
      <c r="RTM27" s="247"/>
      <c r="RTN27" s="247"/>
      <c r="RTO27" s="247"/>
      <c r="RTP27" s="247"/>
      <c r="RTQ27" s="247"/>
      <c r="RTR27" s="247"/>
      <c r="RTS27" s="247"/>
      <c r="RTT27" s="247"/>
      <c r="RTU27" s="247"/>
      <c r="RTV27" s="247"/>
      <c r="RTW27" s="247"/>
      <c r="RTX27" s="247"/>
      <c r="RTY27" s="247"/>
      <c r="RTZ27" s="247"/>
      <c r="RUA27" s="247"/>
      <c r="RUB27" s="247"/>
      <c r="RUC27" s="247"/>
      <c r="RUD27" s="247"/>
      <c r="RUE27" s="247"/>
      <c r="RUF27" s="247"/>
      <c r="RUG27" s="247"/>
      <c r="RUH27" s="247"/>
      <c r="RUI27" s="247"/>
      <c r="RUJ27" s="247"/>
      <c r="RUK27" s="247"/>
      <c r="RUL27" s="247"/>
      <c r="RUM27" s="247"/>
      <c r="RUN27" s="247"/>
      <c r="RUO27" s="247"/>
      <c r="RUP27" s="247"/>
      <c r="RUQ27" s="247"/>
      <c r="RUR27" s="247"/>
      <c r="RUS27" s="247"/>
      <c r="RUT27" s="247"/>
      <c r="RUU27" s="247"/>
      <c r="RUV27" s="247"/>
      <c r="RUW27" s="247"/>
      <c r="RUX27" s="247"/>
      <c r="RUY27" s="247"/>
      <c r="RUZ27" s="247"/>
      <c r="RVA27" s="247"/>
      <c r="RVB27" s="247"/>
      <c r="RVC27" s="247"/>
      <c r="RVD27" s="247"/>
      <c r="RVE27" s="247"/>
      <c r="RVF27" s="247"/>
      <c r="RVG27" s="247"/>
      <c r="RVH27" s="247"/>
      <c r="RVI27" s="247"/>
      <c r="RVJ27" s="247"/>
      <c r="RVK27" s="247"/>
      <c r="RVL27" s="247"/>
      <c r="RVM27" s="247"/>
      <c r="RVN27" s="247"/>
      <c r="RVO27" s="247"/>
      <c r="RVP27" s="247"/>
      <c r="RVQ27" s="247"/>
      <c r="RVR27" s="247"/>
      <c r="RVS27" s="247"/>
      <c r="RVT27" s="247"/>
      <c r="RVU27" s="247"/>
      <c r="RVV27" s="247"/>
      <c r="RVW27" s="247"/>
      <c r="RVX27" s="247"/>
      <c r="RVY27" s="247"/>
      <c r="RVZ27" s="247"/>
      <c r="RWA27" s="247"/>
      <c r="RWB27" s="247"/>
      <c r="RWC27" s="247"/>
      <c r="RWD27" s="247"/>
      <c r="RWE27" s="247"/>
      <c r="RWF27" s="247"/>
      <c r="RWG27" s="247"/>
      <c r="RWH27" s="247"/>
      <c r="RWI27" s="247"/>
      <c r="RWJ27" s="247"/>
      <c r="RWK27" s="247"/>
      <c r="RWL27" s="247"/>
      <c r="RWM27" s="247"/>
      <c r="RWN27" s="247"/>
      <c r="RWO27" s="247"/>
      <c r="RWP27" s="247"/>
      <c r="RWQ27" s="247"/>
      <c r="RWR27" s="247"/>
      <c r="RWS27" s="247"/>
      <c r="RWT27" s="247"/>
      <c r="RWU27" s="247"/>
      <c r="RWV27" s="247"/>
      <c r="RWW27" s="247"/>
      <c r="RWX27" s="247"/>
      <c r="RWY27" s="247"/>
      <c r="RWZ27" s="247"/>
      <c r="RXA27" s="247"/>
      <c r="RXB27" s="247"/>
      <c r="RXC27" s="247"/>
      <c r="RXD27" s="247"/>
      <c r="RXE27" s="247"/>
      <c r="RXF27" s="247"/>
      <c r="RXG27" s="247"/>
      <c r="RXH27" s="247"/>
      <c r="RXI27" s="247"/>
      <c r="RXJ27" s="247"/>
      <c r="RXK27" s="247"/>
      <c r="RXL27" s="247"/>
      <c r="RXM27" s="247"/>
      <c r="RXN27" s="247"/>
      <c r="RXO27" s="247"/>
      <c r="RXP27" s="247"/>
      <c r="RXQ27" s="247"/>
      <c r="RXR27" s="247"/>
      <c r="RXS27" s="247"/>
      <c r="RXT27" s="247"/>
      <c r="RXU27" s="247"/>
      <c r="RXV27" s="247"/>
      <c r="RXW27" s="247"/>
      <c r="RXX27" s="247"/>
      <c r="RXY27" s="247"/>
      <c r="RXZ27" s="247"/>
      <c r="RYA27" s="247"/>
      <c r="RYB27" s="247"/>
      <c r="RYC27" s="247"/>
      <c r="RYD27" s="247"/>
      <c r="RYE27" s="247"/>
      <c r="RYF27" s="247"/>
      <c r="RYG27" s="247"/>
      <c r="RYH27" s="247"/>
      <c r="RYI27" s="247"/>
      <c r="RYJ27" s="247"/>
      <c r="RYK27" s="247"/>
      <c r="RYL27" s="247"/>
      <c r="RYM27" s="247"/>
      <c r="RYN27" s="247"/>
      <c r="RYO27" s="247"/>
      <c r="RYP27" s="247"/>
      <c r="RYQ27" s="247"/>
      <c r="RYR27" s="247"/>
      <c r="RYS27" s="247"/>
      <c r="RYT27" s="247"/>
      <c r="RYU27" s="247"/>
      <c r="RYV27" s="247"/>
      <c r="RYW27" s="247"/>
      <c r="RYX27" s="247"/>
      <c r="RYY27" s="247"/>
      <c r="RYZ27" s="247"/>
      <c r="RZA27" s="247"/>
      <c r="RZB27" s="247"/>
      <c r="RZC27" s="247"/>
      <c r="RZD27" s="247"/>
      <c r="RZE27" s="247"/>
      <c r="RZF27" s="247"/>
      <c r="RZG27" s="247"/>
      <c r="RZH27" s="247"/>
      <c r="RZI27" s="247"/>
      <c r="RZJ27" s="247"/>
      <c r="RZK27" s="247"/>
      <c r="RZL27" s="247"/>
      <c r="RZM27" s="247"/>
      <c r="RZN27" s="247"/>
      <c r="RZO27" s="247"/>
      <c r="RZP27" s="247"/>
      <c r="RZQ27" s="247"/>
      <c r="RZR27" s="247"/>
      <c r="RZS27" s="247"/>
      <c r="RZT27" s="247"/>
      <c r="RZU27" s="247"/>
      <c r="RZV27" s="247"/>
      <c r="RZW27" s="247"/>
      <c r="RZX27" s="247"/>
      <c r="RZY27" s="247"/>
      <c r="RZZ27" s="247"/>
      <c r="SAA27" s="247"/>
      <c r="SAB27" s="247"/>
      <c r="SAC27" s="247"/>
      <c r="SAD27" s="247"/>
      <c r="SAE27" s="247"/>
      <c r="SAF27" s="247"/>
      <c r="SAG27" s="247"/>
      <c r="SAH27" s="247"/>
      <c r="SAI27" s="247"/>
      <c r="SAJ27" s="247"/>
      <c r="SAK27" s="247"/>
      <c r="SAL27" s="247"/>
      <c r="SAM27" s="247"/>
      <c r="SAN27" s="247"/>
      <c r="SAO27" s="247"/>
      <c r="SAP27" s="247"/>
      <c r="SAQ27" s="247"/>
      <c r="SAR27" s="247"/>
      <c r="SAS27" s="247"/>
      <c r="SAT27" s="247"/>
      <c r="SAU27" s="247"/>
      <c r="SAV27" s="247"/>
      <c r="SAW27" s="247"/>
      <c r="SAX27" s="247"/>
      <c r="SAY27" s="247"/>
      <c r="SAZ27" s="247"/>
      <c r="SBA27" s="247"/>
      <c r="SBB27" s="247"/>
      <c r="SBC27" s="247"/>
      <c r="SBD27" s="247"/>
      <c r="SBE27" s="247"/>
      <c r="SBF27" s="247"/>
      <c r="SBG27" s="247"/>
      <c r="SBH27" s="247"/>
      <c r="SBI27" s="247"/>
      <c r="SBJ27" s="247"/>
      <c r="SBK27" s="247"/>
      <c r="SBL27" s="247"/>
      <c r="SBM27" s="247"/>
      <c r="SBN27" s="247"/>
      <c r="SBO27" s="247"/>
      <c r="SBP27" s="247"/>
      <c r="SBQ27" s="247"/>
      <c r="SBR27" s="247"/>
      <c r="SBS27" s="247"/>
      <c r="SBT27" s="247"/>
      <c r="SBU27" s="247"/>
      <c r="SBV27" s="247"/>
      <c r="SBW27" s="247"/>
      <c r="SBX27" s="247"/>
      <c r="SBY27" s="247"/>
      <c r="SBZ27" s="247"/>
      <c r="SCA27" s="247"/>
      <c r="SCB27" s="247"/>
      <c r="SCC27" s="247"/>
      <c r="SCD27" s="247"/>
      <c r="SCE27" s="247"/>
      <c r="SCF27" s="247"/>
      <c r="SCG27" s="247"/>
      <c r="SCH27" s="247"/>
      <c r="SCI27" s="247"/>
      <c r="SCJ27" s="247"/>
      <c r="SCK27" s="247"/>
      <c r="SCL27" s="247"/>
      <c r="SCM27" s="247"/>
      <c r="SCN27" s="247"/>
      <c r="SCO27" s="247"/>
      <c r="SCP27" s="247"/>
      <c r="SCQ27" s="247"/>
      <c r="SCR27" s="247"/>
      <c r="SCS27" s="247"/>
      <c r="SCT27" s="247"/>
      <c r="SCU27" s="247"/>
      <c r="SCV27" s="247"/>
      <c r="SCW27" s="247"/>
      <c r="SCX27" s="247"/>
      <c r="SCY27" s="247"/>
      <c r="SCZ27" s="247"/>
      <c r="SDA27" s="247"/>
      <c r="SDB27" s="247"/>
      <c r="SDC27" s="247"/>
      <c r="SDD27" s="247"/>
      <c r="SDE27" s="247"/>
      <c r="SDF27" s="247"/>
      <c r="SDG27" s="247"/>
      <c r="SDH27" s="247"/>
      <c r="SDI27" s="247"/>
      <c r="SDJ27" s="247"/>
      <c r="SDK27" s="247"/>
      <c r="SDL27" s="247"/>
      <c r="SDM27" s="247"/>
      <c r="SDN27" s="247"/>
      <c r="SDO27" s="247"/>
      <c r="SDP27" s="247"/>
      <c r="SDQ27" s="247"/>
      <c r="SDR27" s="247"/>
      <c r="SDS27" s="247"/>
      <c r="SDT27" s="247"/>
      <c r="SDU27" s="247"/>
      <c r="SDV27" s="247"/>
      <c r="SDW27" s="247"/>
      <c r="SDX27" s="247"/>
      <c r="SDY27" s="247"/>
      <c r="SDZ27" s="247"/>
      <c r="SEA27" s="247"/>
      <c r="SEB27" s="247"/>
      <c r="SEC27" s="247"/>
      <c r="SED27" s="247"/>
      <c r="SEE27" s="247"/>
      <c r="SEF27" s="247"/>
      <c r="SEG27" s="247"/>
      <c r="SEH27" s="247"/>
      <c r="SEI27" s="247"/>
      <c r="SEJ27" s="247"/>
      <c r="SEK27" s="247"/>
      <c r="SEL27" s="247"/>
      <c r="SEM27" s="247"/>
      <c r="SEN27" s="247"/>
      <c r="SEO27" s="247"/>
      <c r="SEP27" s="247"/>
      <c r="SEQ27" s="247"/>
      <c r="SER27" s="247"/>
      <c r="SES27" s="247"/>
      <c r="SET27" s="247"/>
      <c r="SEU27" s="247"/>
      <c r="SEV27" s="247"/>
      <c r="SEW27" s="247"/>
      <c r="SEX27" s="247"/>
      <c r="SEY27" s="247"/>
      <c r="SEZ27" s="247"/>
      <c r="SFA27" s="247"/>
      <c r="SFB27" s="247"/>
      <c r="SFC27" s="247"/>
      <c r="SFD27" s="247"/>
      <c r="SFE27" s="247"/>
      <c r="SFF27" s="247"/>
      <c r="SFG27" s="247"/>
      <c r="SFH27" s="247"/>
      <c r="SFI27" s="247"/>
      <c r="SFJ27" s="247"/>
      <c r="SFK27" s="247"/>
      <c r="SFL27" s="247"/>
      <c r="SFM27" s="247"/>
      <c r="SFN27" s="247"/>
      <c r="SFO27" s="247"/>
      <c r="SFP27" s="247"/>
      <c r="SFQ27" s="247"/>
      <c r="SFR27" s="247"/>
      <c r="SFS27" s="247"/>
      <c r="SFT27" s="247"/>
      <c r="SFU27" s="247"/>
      <c r="SFV27" s="247"/>
      <c r="SFW27" s="247"/>
      <c r="SFX27" s="247"/>
      <c r="SFY27" s="247"/>
      <c r="SFZ27" s="247"/>
      <c r="SGA27" s="247"/>
      <c r="SGB27" s="247"/>
      <c r="SGC27" s="247"/>
      <c r="SGD27" s="247"/>
      <c r="SGE27" s="247"/>
      <c r="SGF27" s="247"/>
      <c r="SGG27" s="247"/>
      <c r="SGH27" s="247"/>
      <c r="SGI27" s="247"/>
      <c r="SGJ27" s="247"/>
      <c r="SGK27" s="247"/>
      <c r="SGL27" s="247"/>
      <c r="SGM27" s="247"/>
      <c r="SGN27" s="247"/>
      <c r="SGO27" s="247"/>
      <c r="SGP27" s="247"/>
      <c r="SGQ27" s="247"/>
      <c r="SGR27" s="247"/>
      <c r="SGS27" s="247"/>
      <c r="SGT27" s="247"/>
      <c r="SGU27" s="247"/>
      <c r="SGV27" s="247"/>
      <c r="SGW27" s="247"/>
      <c r="SGX27" s="247"/>
      <c r="SGY27" s="247"/>
      <c r="SGZ27" s="247"/>
      <c r="SHA27" s="247"/>
      <c r="SHB27" s="247"/>
      <c r="SHC27" s="247"/>
      <c r="SHD27" s="247"/>
      <c r="SHE27" s="247"/>
      <c r="SHF27" s="247"/>
      <c r="SHG27" s="247"/>
      <c r="SHH27" s="247"/>
      <c r="SHI27" s="247"/>
      <c r="SHJ27" s="247"/>
      <c r="SHK27" s="247"/>
      <c r="SHL27" s="247"/>
      <c r="SHM27" s="247"/>
      <c r="SHN27" s="247"/>
      <c r="SHO27" s="247"/>
      <c r="SHP27" s="247"/>
      <c r="SHQ27" s="247"/>
      <c r="SHR27" s="247"/>
      <c r="SHS27" s="247"/>
      <c r="SHT27" s="247"/>
      <c r="SHU27" s="247"/>
      <c r="SHV27" s="247"/>
      <c r="SHW27" s="247"/>
      <c r="SHX27" s="247"/>
      <c r="SHY27" s="247"/>
      <c r="SHZ27" s="247"/>
      <c r="SIA27" s="247"/>
      <c r="SIB27" s="247"/>
      <c r="SIC27" s="247"/>
      <c r="SID27" s="247"/>
      <c r="SIE27" s="247"/>
      <c r="SIF27" s="247"/>
      <c r="SIG27" s="247"/>
      <c r="SIH27" s="247"/>
      <c r="SII27" s="247"/>
      <c r="SIJ27" s="247"/>
      <c r="SIK27" s="247"/>
      <c r="SIL27" s="247"/>
      <c r="SIM27" s="247"/>
      <c r="SIN27" s="247"/>
      <c r="SIO27" s="247"/>
      <c r="SIP27" s="247"/>
      <c r="SIQ27" s="247"/>
      <c r="SIR27" s="247"/>
      <c r="SIS27" s="247"/>
      <c r="SIT27" s="247"/>
      <c r="SIU27" s="247"/>
      <c r="SIV27" s="247"/>
      <c r="SIW27" s="247"/>
      <c r="SIX27" s="247"/>
      <c r="SIY27" s="247"/>
      <c r="SIZ27" s="247"/>
      <c r="SJA27" s="247"/>
      <c r="SJB27" s="247"/>
      <c r="SJC27" s="247"/>
      <c r="SJD27" s="247"/>
      <c r="SJE27" s="247"/>
      <c r="SJF27" s="247"/>
      <c r="SJG27" s="247"/>
      <c r="SJH27" s="247"/>
      <c r="SJI27" s="247"/>
      <c r="SJJ27" s="247"/>
      <c r="SJK27" s="247"/>
      <c r="SJL27" s="247"/>
      <c r="SJM27" s="247"/>
      <c r="SJN27" s="247"/>
      <c r="SJO27" s="247"/>
      <c r="SJP27" s="247"/>
      <c r="SJQ27" s="247"/>
      <c r="SJR27" s="247"/>
      <c r="SJS27" s="247"/>
      <c r="SJT27" s="247"/>
      <c r="SJU27" s="247"/>
      <c r="SJV27" s="247"/>
      <c r="SJW27" s="247"/>
      <c r="SJX27" s="247"/>
      <c r="SJY27" s="247"/>
      <c r="SJZ27" s="247"/>
      <c r="SKA27" s="247"/>
      <c r="SKB27" s="247"/>
      <c r="SKC27" s="247"/>
      <c r="SKD27" s="247"/>
      <c r="SKE27" s="247"/>
      <c r="SKF27" s="247"/>
      <c r="SKG27" s="247"/>
      <c r="SKH27" s="247"/>
      <c r="SKI27" s="247"/>
      <c r="SKJ27" s="247"/>
      <c r="SKK27" s="247"/>
      <c r="SKL27" s="247"/>
      <c r="SKM27" s="247"/>
      <c r="SKN27" s="247"/>
      <c r="SKO27" s="247"/>
      <c r="SKP27" s="247"/>
      <c r="SKQ27" s="247"/>
      <c r="SKR27" s="247"/>
      <c r="SKS27" s="247"/>
      <c r="SKT27" s="247"/>
      <c r="SKU27" s="247"/>
      <c r="SKV27" s="247"/>
      <c r="SKW27" s="247"/>
      <c r="SKX27" s="247"/>
      <c r="SKY27" s="247"/>
      <c r="SKZ27" s="247"/>
      <c r="SLA27" s="247"/>
      <c r="SLB27" s="247"/>
      <c r="SLC27" s="247"/>
      <c r="SLD27" s="247"/>
      <c r="SLE27" s="247"/>
      <c r="SLF27" s="247"/>
      <c r="SLG27" s="247"/>
      <c r="SLH27" s="247"/>
      <c r="SLI27" s="247"/>
      <c r="SLJ27" s="247"/>
      <c r="SLK27" s="247"/>
      <c r="SLL27" s="247"/>
      <c r="SLM27" s="247"/>
      <c r="SLN27" s="247"/>
      <c r="SLO27" s="247"/>
      <c r="SLP27" s="247"/>
      <c r="SLQ27" s="247"/>
      <c r="SLR27" s="247"/>
      <c r="SLS27" s="247"/>
      <c r="SLT27" s="247"/>
      <c r="SLU27" s="247"/>
      <c r="SLV27" s="247"/>
      <c r="SLW27" s="247"/>
      <c r="SLX27" s="247"/>
      <c r="SLY27" s="247"/>
      <c r="SLZ27" s="247"/>
      <c r="SMA27" s="247"/>
      <c r="SMB27" s="247"/>
      <c r="SMC27" s="247"/>
      <c r="SMD27" s="247"/>
      <c r="SME27" s="247"/>
      <c r="SMF27" s="247"/>
      <c r="SMG27" s="247"/>
      <c r="SMH27" s="247"/>
      <c r="SMI27" s="247"/>
      <c r="SMJ27" s="247"/>
      <c r="SMK27" s="247"/>
      <c r="SML27" s="247"/>
      <c r="SMM27" s="247"/>
      <c r="SMN27" s="247"/>
      <c r="SMO27" s="247"/>
      <c r="SMP27" s="247"/>
      <c r="SMQ27" s="247"/>
      <c r="SMR27" s="247"/>
      <c r="SMS27" s="247"/>
      <c r="SMT27" s="247"/>
      <c r="SMU27" s="247"/>
      <c r="SMV27" s="247"/>
      <c r="SMW27" s="247"/>
      <c r="SMX27" s="247"/>
      <c r="SMY27" s="247"/>
      <c r="SMZ27" s="247"/>
      <c r="SNA27" s="247"/>
      <c r="SNB27" s="247"/>
      <c r="SNC27" s="247"/>
      <c r="SND27" s="247"/>
      <c r="SNE27" s="247"/>
      <c r="SNF27" s="247"/>
      <c r="SNG27" s="247"/>
      <c r="SNH27" s="247"/>
      <c r="SNI27" s="247"/>
      <c r="SNJ27" s="247"/>
      <c r="SNK27" s="247"/>
      <c r="SNL27" s="247"/>
      <c r="SNM27" s="247"/>
      <c r="SNN27" s="247"/>
      <c r="SNO27" s="247"/>
      <c r="SNP27" s="247"/>
      <c r="SNQ27" s="247"/>
      <c r="SNR27" s="247"/>
      <c r="SNS27" s="247"/>
      <c r="SNT27" s="247"/>
      <c r="SNU27" s="247"/>
      <c r="SNV27" s="247"/>
      <c r="SNW27" s="247"/>
      <c r="SNX27" s="247"/>
      <c r="SNY27" s="247"/>
      <c r="SNZ27" s="247"/>
      <c r="SOA27" s="247"/>
      <c r="SOB27" s="247"/>
      <c r="SOC27" s="247"/>
      <c r="SOD27" s="247"/>
      <c r="SOE27" s="247"/>
      <c r="SOF27" s="247"/>
      <c r="SOG27" s="247"/>
      <c r="SOH27" s="247"/>
      <c r="SOI27" s="247"/>
      <c r="SOJ27" s="247"/>
      <c r="SOK27" s="247"/>
      <c r="SOL27" s="247"/>
      <c r="SOM27" s="247"/>
      <c r="SON27" s="247"/>
      <c r="SOO27" s="247"/>
      <c r="SOP27" s="247"/>
      <c r="SOQ27" s="247"/>
      <c r="SOR27" s="247"/>
      <c r="SOS27" s="247"/>
      <c r="SOT27" s="247"/>
      <c r="SOU27" s="247"/>
      <c r="SOV27" s="247"/>
      <c r="SOW27" s="247"/>
      <c r="SOX27" s="247"/>
      <c r="SOY27" s="247"/>
      <c r="SOZ27" s="247"/>
      <c r="SPA27" s="247"/>
      <c r="SPB27" s="247"/>
      <c r="SPC27" s="247"/>
      <c r="SPD27" s="247"/>
      <c r="SPE27" s="247"/>
      <c r="SPF27" s="247"/>
      <c r="SPG27" s="247"/>
      <c r="SPH27" s="247"/>
      <c r="SPI27" s="247"/>
      <c r="SPJ27" s="247"/>
      <c r="SPK27" s="247"/>
      <c r="SPL27" s="247"/>
      <c r="SPM27" s="247"/>
      <c r="SPN27" s="247"/>
      <c r="SPO27" s="247"/>
      <c r="SPP27" s="247"/>
      <c r="SPQ27" s="247"/>
      <c r="SPR27" s="247"/>
      <c r="SPS27" s="247"/>
      <c r="SPT27" s="247"/>
      <c r="SPU27" s="247"/>
      <c r="SPV27" s="247"/>
      <c r="SPW27" s="247"/>
      <c r="SPX27" s="247"/>
      <c r="SPY27" s="247"/>
      <c r="SPZ27" s="247"/>
      <c r="SQA27" s="247"/>
      <c r="SQB27" s="247"/>
      <c r="SQC27" s="247"/>
      <c r="SQD27" s="247"/>
      <c r="SQE27" s="247"/>
      <c r="SQF27" s="247"/>
      <c r="SQG27" s="247"/>
      <c r="SQH27" s="247"/>
      <c r="SQI27" s="247"/>
      <c r="SQJ27" s="247"/>
      <c r="SQK27" s="247"/>
      <c r="SQL27" s="247"/>
      <c r="SQM27" s="247"/>
      <c r="SQN27" s="247"/>
      <c r="SQO27" s="247"/>
      <c r="SQP27" s="247"/>
      <c r="SQQ27" s="247"/>
      <c r="SQR27" s="247"/>
      <c r="SQS27" s="247"/>
      <c r="SQT27" s="247"/>
      <c r="SQU27" s="247"/>
      <c r="SQV27" s="247"/>
      <c r="SQW27" s="247"/>
      <c r="SQX27" s="247"/>
      <c r="SQY27" s="247"/>
      <c r="SQZ27" s="247"/>
      <c r="SRA27" s="247"/>
      <c r="SRB27" s="247"/>
      <c r="SRC27" s="247"/>
      <c r="SRD27" s="247"/>
      <c r="SRE27" s="247"/>
      <c r="SRF27" s="247"/>
      <c r="SRG27" s="247"/>
      <c r="SRH27" s="247"/>
      <c r="SRI27" s="247"/>
      <c r="SRJ27" s="247"/>
      <c r="SRK27" s="247"/>
      <c r="SRL27" s="247"/>
      <c r="SRM27" s="247"/>
      <c r="SRN27" s="247"/>
      <c r="SRO27" s="247"/>
      <c r="SRP27" s="247"/>
      <c r="SRQ27" s="247"/>
      <c r="SRR27" s="247"/>
      <c r="SRS27" s="247"/>
      <c r="SRT27" s="247"/>
      <c r="SRU27" s="247"/>
      <c r="SRV27" s="247"/>
      <c r="SRW27" s="247"/>
      <c r="SRX27" s="247"/>
      <c r="SRY27" s="247"/>
      <c r="SRZ27" s="247"/>
      <c r="SSA27" s="247"/>
      <c r="SSB27" s="247"/>
      <c r="SSC27" s="247"/>
      <c r="SSD27" s="247"/>
      <c r="SSE27" s="247"/>
      <c r="SSF27" s="247"/>
      <c r="SSG27" s="247"/>
      <c r="SSH27" s="247"/>
      <c r="SSI27" s="247"/>
      <c r="SSJ27" s="247"/>
      <c r="SSK27" s="247"/>
      <c r="SSL27" s="247"/>
      <c r="SSM27" s="247"/>
      <c r="SSN27" s="247"/>
      <c r="SSO27" s="247"/>
      <c r="SSP27" s="247"/>
      <c r="SSQ27" s="247"/>
      <c r="SSR27" s="247"/>
      <c r="SSS27" s="247"/>
      <c r="SST27" s="247"/>
      <c r="SSU27" s="247"/>
      <c r="SSV27" s="247"/>
      <c r="SSW27" s="247"/>
      <c r="SSX27" s="247"/>
      <c r="SSY27" s="247"/>
      <c r="SSZ27" s="247"/>
      <c r="STA27" s="247"/>
      <c r="STB27" s="247"/>
      <c r="STC27" s="247"/>
      <c r="STD27" s="247"/>
      <c r="STE27" s="247"/>
      <c r="STF27" s="247"/>
      <c r="STG27" s="247"/>
      <c r="STH27" s="247"/>
      <c r="STI27" s="247"/>
      <c r="STJ27" s="247"/>
      <c r="STK27" s="247"/>
      <c r="STL27" s="247"/>
      <c r="STM27" s="247"/>
      <c r="STN27" s="247"/>
      <c r="STO27" s="247"/>
      <c r="STP27" s="247"/>
      <c r="STQ27" s="247"/>
      <c r="STR27" s="247"/>
      <c r="STS27" s="247"/>
      <c r="STT27" s="247"/>
      <c r="STU27" s="247"/>
      <c r="STV27" s="247"/>
      <c r="STW27" s="247"/>
      <c r="STX27" s="247"/>
      <c r="STY27" s="247"/>
      <c r="STZ27" s="247"/>
      <c r="SUA27" s="247"/>
      <c r="SUB27" s="247"/>
      <c r="SUC27" s="247"/>
      <c r="SUD27" s="247"/>
      <c r="SUE27" s="247"/>
      <c r="SUF27" s="247"/>
      <c r="SUG27" s="247"/>
      <c r="SUH27" s="247"/>
      <c r="SUI27" s="247"/>
      <c r="SUJ27" s="247"/>
      <c r="SUK27" s="247"/>
      <c r="SUL27" s="247"/>
      <c r="SUM27" s="247"/>
      <c r="SUN27" s="247"/>
      <c r="SUO27" s="247"/>
      <c r="SUP27" s="247"/>
      <c r="SUQ27" s="247"/>
      <c r="SUR27" s="247"/>
      <c r="SUS27" s="247"/>
      <c r="SUT27" s="247"/>
      <c r="SUU27" s="247"/>
      <c r="SUV27" s="247"/>
      <c r="SUW27" s="247"/>
      <c r="SUX27" s="247"/>
      <c r="SUY27" s="247"/>
      <c r="SUZ27" s="247"/>
      <c r="SVA27" s="247"/>
      <c r="SVB27" s="247"/>
      <c r="SVC27" s="247"/>
      <c r="SVD27" s="247"/>
      <c r="SVE27" s="247"/>
      <c r="SVF27" s="247"/>
      <c r="SVG27" s="247"/>
      <c r="SVH27" s="247"/>
      <c r="SVI27" s="247"/>
      <c r="SVJ27" s="247"/>
      <c r="SVK27" s="247"/>
      <c r="SVL27" s="247"/>
      <c r="SVM27" s="247"/>
      <c r="SVN27" s="247"/>
      <c r="SVO27" s="247"/>
      <c r="SVP27" s="247"/>
      <c r="SVQ27" s="247"/>
      <c r="SVR27" s="247"/>
      <c r="SVS27" s="247"/>
      <c r="SVT27" s="247"/>
      <c r="SVU27" s="247"/>
      <c r="SVV27" s="247"/>
      <c r="SVW27" s="247"/>
      <c r="SVX27" s="247"/>
      <c r="SVY27" s="247"/>
      <c r="SVZ27" s="247"/>
      <c r="SWA27" s="247"/>
      <c r="SWB27" s="247"/>
      <c r="SWC27" s="247"/>
      <c r="SWD27" s="247"/>
      <c r="SWE27" s="247"/>
      <c r="SWF27" s="247"/>
      <c r="SWG27" s="247"/>
      <c r="SWH27" s="247"/>
      <c r="SWI27" s="247"/>
      <c r="SWJ27" s="247"/>
      <c r="SWK27" s="247"/>
      <c r="SWL27" s="247"/>
      <c r="SWM27" s="247"/>
      <c r="SWN27" s="247"/>
      <c r="SWO27" s="247"/>
      <c r="SWP27" s="247"/>
      <c r="SWQ27" s="247"/>
      <c r="SWR27" s="247"/>
      <c r="SWS27" s="247"/>
      <c r="SWT27" s="247"/>
      <c r="SWU27" s="247"/>
      <c r="SWV27" s="247"/>
      <c r="SWW27" s="247"/>
      <c r="SWX27" s="247"/>
      <c r="SWY27" s="247"/>
      <c r="SWZ27" s="247"/>
      <c r="SXA27" s="247"/>
      <c r="SXB27" s="247"/>
      <c r="SXC27" s="247"/>
      <c r="SXD27" s="247"/>
      <c r="SXE27" s="247"/>
      <c r="SXF27" s="247"/>
      <c r="SXG27" s="247"/>
      <c r="SXH27" s="247"/>
      <c r="SXI27" s="247"/>
      <c r="SXJ27" s="247"/>
      <c r="SXK27" s="247"/>
      <c r="SXL27" s="247"/>
      <c r="SXM27" s="247"/>
      <c r="SXN27" s="247"/>
      <c r="SXO27" s="247"/>
      <c r="SXP27" s="247"/>
      <c r="SXQ27" s="247"/>
      <c r="SXR27" s="247"/>
      <c r="SXS27" s="247"/>
      <c r="SXT27" s="247"/>
      <c r="SXU27" s="247"/>
      <c r="SXV27" s="247"/>
      <c r="SXW27" s="247"/>
      <c r="SXX27" s="247"/>
      <c r="SXY27" s="247"/>
      <c r="SXZ27" s="247"/>
      <c r="SYA27" s="247"/>
      <c r="SYB27" s="247"/>
      <c r="SYC27" s="247"/>
      <c r="SYD27" s="247"/>
      <c r="SYE27" s="247"/>
      <c r="SYF27" s="247"/>
      <c r="SYG27" s="247"/>
      <c r="SYH27" s="247"/>
      <c r="SYI27" s="247"/>
      <c r="SYJ27" s="247"/>
      <c r="SYK27" s="247"/>
      <c r="SYL27" s="247"/>
      <c r="SYM27" s="247"/>
      <c r="SYN27" s="247"/>
      <c r="SYO27" s="247"/>
      <c r="SYP27" s="247"/>
      <c r="SYQ27" s="247"/>
      <c r="SYR27" s="247"/>
      <c r="SYS27" s="247"/>
      <c r="SYT27" s="247"/>
      <c r="SYU27" s="247"/>
      <c r="SYV27" s="247"/>
      <c r="SYW27" s="247"/>
      <c r="SYX27" s="247"/>
      <c r="SYY27" s="247"/>
      <c r="SYZ27" s="247"/>
      <c r="SZA27" s="247"/>
      <c r="SZB27" s="247"/>
      <c r="SZC27" s="247"/>
      <c r="SZD27" s="247"/>
      <c r="SZE27" s="247"/>
      <c r="SZF27" s="247"/>
      <c r="SZG27" s="247"/>
      <c r="SZH27" s="247"/>
      <c r="SZI27" s="247"/>
      <c r="SZJ27" s="247"/>
      <c r="SZK27" s="247"/>
      <c r="SZL27" s="247"/>
      <c r="SZM27" s="247"/>
      <c r="SZN27" s="247"/>
      <c r="SZO27" s="247"/>
      <c r="SZP27" s="247"/>
      <c r="SZQ27" s="247"/>
      <c r="SZR27" s="247"/>
      <c r="SZS27" s="247"/>
      <c r="SZT27" s="247"/>
      <c r="SZU27" s="247"/>
      <c r="SZV27" s="247"/>
      <c r="SZW27" s="247"/>
      <c r="SZX27" s="247"/>
      <c r="SZY27" s="247"/>
      <c r="SZZ27" s="247"/>
      <c r="TAA27" s="247"/>
      <c r="TAB27" s="247"/>
      <c r="TAC27" s="247"/>
      <c r="TAD27" s="247"/>
      <c r="TAE27" s="247"/>
      <c r="TAF27" s="247"/>
      <c r="TAG27" s="247"/>
      <c r="TAH27" s="247"/>
      <c r="TAI27" s="247"/>
      <c r="TAJ27" s="247"/>
      <c r="TAK27" s="247"/>
      <c r="TAL27" s="247"/>
      <c r="TAM27" s="247"/>
      <c r="TAN27" s="247"/>
      <c r="TAO27" s="247"/>
      <c r="TAP27" s="247"/>
      <c r="TAQ27" s="247"/>
      <c r="TAR27" s="247"/>
      <c r="TAS27" s="247"/>
      <c r="TAT27" s="247"/>
      <c r="TAU27" s="247"/>
      <c r="TAV27" s="247"/>
      <c r="TAW27" s="247"/>
      <c r="TAX27" s="247"/>
      <c r="TAY27" s="247"/>
      <c r="TAZ27" s="247"/>
      <c r="TBA27" s="247"/>
      <c r="TBB27" s="247"/>
      <c r="TBC27" s="247"/>
      <c r="TBD27" s="247"/>
      <c r="TBE27" s="247"/>
      <c r="TBF27" s="247"/>
      <c r="TBG27" s="247"/>
      <c r="TBH27" s="247"/>
      <c r="TBI27" s="247"/>
      <c r="TBJ27" s="247"/>
      <c r="TBK27" s="247"/>
      <c r="TBL27" s="247"/>
      <c r="TBM27" s="247"/>
      <c r="TBN27" s="247"/>
      <c r="TBO27" s="247"/>
      <c r="TBP27" s="247"/>
      <c r="TBQ27" s="247"/>
      <c r="TBR27" s="247"/>
      <c r="TBS27" s="247"/>
      <c r="TBT27" s="247"/>
      <c r="TBU27" s="247"/>
      <c r="TBV27" s="247"/>
      <c r="TBW27" s="247"/>
      <c r="TBX27" s="247"/>
      <c r="TBY27" s="247"/>
      <c r="TBZ27" s="247"/>
      <c r="TCA27" s="247"/>
      <c r="TCB27" s="247"/>
      <c r="TCC27" s="247"/>
      <c r="TCD27" s="247"/>
      <c r="TCE27" s="247"/>
      <c r="TCF27" s="247"/>
      <c r="TCG27" s="247"/>
      <c r="TCH27" s="247"/>
      <c r="TCI27" s="247"/>
      <c r="TCJ27" s="247"/>
      <c r="TCK27" s="247"/>
      <c r="TCL27" s="247"/>
      <c r="TCM27" s="247"/>
      <c r="TCN27" s="247"/>
      <c r="TCO27" s="247"/>
      <c r="TCP27" s="247"/>
      <c r="TCQ27" s="247"/>
      <c r="TCR27" s="247"/>
      <c r="TCS27" s="247"/>
      <c r="TCT27" s="247"/>
      <c r="TCU27" s="247"/>
      <c r="TCV27" s="247"/>
      <c r="TCW27" s="247"/>
      <c r="TCX27" s="247"/>
      <c r="TCY27" s="247"/>
      <c r="TCZ27" s="247"/>
      <c r="TDA27" s="247"/>
      <c r="TDB27" s="247"/>
      <c r="TDC27" s="247"/>
      <c r="TDD27" s="247"/>
      <c r="TDE27" s="247"/>
      <c r="TDF27" s="247"/>
      <c r="TDG27" s="247"/>
      <c r="TDH27" s="247"/>
      <c r="TDI27" s="247"/>
      <c r="TDJ27" s="247"/>
      <c r="TDK27" s="247"/>
      <c r="TDL27" s="247"/>
      <c r="TDM27" s="247"/>
      <c r="TDN27" s="247"/>
      <c r="TDO27" s="247"/>
      <c r="TDP27" s="247"/>
      <c r="TDQ27" s="247"/>
      <c r="TDR27" s="247"/>
      <c r="TDS27" s="247"/>
      <c r="TDT27" s="247"/>
      <c r="TDU27" s="247"/>
      <c r="TDV27" s="247"/>
      <c r="TDW27" s="247"/>
      <c r="TDX27" s="247"/>
      <c r="TDY27" s="247"/>
      <c r="TDZ27" s="247"/>
      <c r="TEA27" s="247"/>
      <c r="TEB27" s="247"/>
      <c r="TEC27" s="247"/>
      <c r="TED27" s="247"/>
      <c r="TEE27" s="247"/>
      <c r="TEF27" s="247"/>
      <c r="TEG27" s="247"/>
      <c r="TEH27" s="247"/>
      <c r="TEI27" s="247"/>
      <c r="TEJ27" s="247"/>
      <c r="TEK27" s="247"/>
      <c r="TEL27" s="247"/>
      <c r="TEM27" s="247"/>
      <c r="TEN27" s="247"/>
      <c r="TEO27" s="247"/>
      <c r="TEP27" s="247"/>
      <c r="TEQ27" s="247"/>
      <c r="TER27" s="247"/>
      <c r="TES27" s="247"/>
      <c r="TET27" s="247"/>
      <c r="TEU27" s="247"/>
      <c r="TEV27" s="247"/>
      <c r="TEW27" s="247"/>
      <c r="TEX27" s="247"/>
      <c r="TEY27" s="247"/>
      <c r="TEZ27" s="247"/>
      <c r="TFA27" s="247"/>
      <c r="TFB27" s="247"/>
      <c r="TFC27" s="247"/>
      <c r="TFD27" s="247"/>
      <c r="TFE27" s="247"/>
      <c r="TFF27" s="247"/>
      <c r="TFG27" s="247"/>
      <c r="TFH27" s="247"/>
      <c r="TFI27" s="247"/>
      <c r="TFJ27" s="247"/>
      <c r="TFK27" s="247"/>
      <c r="TFL27" s="247"/>
      <c r="TFM27" s="247"/>
      <c r="TFN27" s="247"/>
      <c r="TFO27" s="247"/>
      <c r="TFP27" s="247"/>
      <c r="TFQ27" s="247"/>
      <c r="TFR27" s="247"/>
      <c r="TFS27" s="247"/>
      <c r="TFT27" s="247"/>
      <c r="TFU27" s="247"/>
      <c r="TFV27" s="247"/>
      <c r="TFW27" s="247"/>
      <c r="TFX27" s="247"/>
      <c r="TFY27" s="247"/>
      <c r="TFZ27" s="247"/>
      <c r="TGA27" s="247"/>
      <c r="TGB27" s="247"/>
      <c r="TGC27" s="247"/>
      <c r="TGD27" s="247"/>
      <c r="TGE27" s="247"/>
      <c r="TGF27" s="247"/>
      <c r="TGG27" s="247"/>
      <c r="TGH27" s="247"/>
      <c r="TGI27" s="247"/>
      <c r="TGJ27" s="247"/>
      <c r="TGK27" s="247"/>
      <c r="TGL27" s="247"/>
      <c r="TGM27" s="247"/>
      <c r="TGN27" s="247"/>
      <c r="TGO27" s="247"/>
      <c r="TGP27" s="247"/>
      <c r="TGQ27" s="247"/>
      <c r="TGR27" s="247"/>
      <c r="TGS27" s="247"/>
      <c r="TGT27" s="247"/>
      <c r="TGU27" s="247"/>
      <c r="TGV27" s="247"/>
      <c r="TGW27" s="247"/>
      <c r="TGX27" s="247"/>
      <c r="TGY27" s="247"/>
      <c r="TGZ27" s="247"/>
      <c r="THA27" s="247"/>
      <c r="THB27" s="247"/>
      <c r="THC27" s="247"/>
      <c r="THD27" s="247"/>
      <c r="THE27" s="247"/>
      <c r="THF27" s="247"/>
      <c r="THG27" s="247"/>
      <c r="THH27" s="247"/>
      <c r="THI27" s="247"/>
      <c r="THJ27" s="247"/>
      <c r="THK27" s="247"/>
      <c r="THL27" s="247"/>
      <c r="THM27" s="247"/>
      <c r="THN27" s="247"/>
      <c r="THO27" s="247"/>
      <c r="THP27" s="247"/>
      <c r="THQ27" s="247"/>
      <c r="THR27" s="247"/>
      <c r="THS27" s="247"/>
      <c r="THT27" s="247"/>
      <c r="THU27" s="247"/>
      <c r="THV27" s="247"/>
      <c r="THW27" s="247"/>
      <c r="THX27" s="247"/>
      <c r="THY27" s="247"/>
      <c r="THZ27" s="247"/>
      <c r="TIA27" s="247"/>
      <c r="TIB27" s="247"/>
      <c r="TIC27" s="247"/>
      <c r="TID27" s="247"/>
      <c r="TIE27" s="247"/>
      <c r="TIF27" s="247"/>
      <c r="TIG27" s="247"/>
      <c r="TIH27" s="247"/>
      <c r="TII27" s="247"/>
      <c r="TIJ27" s="247"/>
      <c r="TIK27" s="247"/>
      <c r="TIL27" s="247"/>
      <c r="TIM27" s="247"/>
      <c r="TIN27" s="247"/>
      <c r="TIO27" s="247"/>
      <c r="TIP27" s="247"/>
      <c r="TIQ27" s="247"/>
      <c r="TIR27" s="247"/>
      <c r="TIS27" s="247"/>
      <c r="TIT27" s="247"/>
      <c r="TIU27" s="247"/>
      <c r="TIV27" s="247"/>
      <c r="TIW27" s="247"/>
      <c r="TIX27" s="247"/>
      <c r="TIY27" s="247"/>
      <c r="TIZ27" s="247"/>
      <c r="TJA27" s="247"/>
      <c r="TJB27" s="247"/>
      <c r="TJC27" s="247"/>
      <c r="TJD27" s="247"/>
      <c r="TJE27" s="247"/>
      <c r="TJF27" s="247"/>
      <c r="TJG27" s="247"/>
      <c r="TJH27" s="247"/>
      <c r="TJI27" s="247"/>
      <c r="TJJ27" s="247"/>
      <c r="TJK27" s="247"/>
      <c r="TJL27" s="247"/>
      <c r="TJM27" s="247"/>
      <c r="TJN27" s="247"/>
      <c r="TJO27" s="247"/>
      <c r="TJP27" s="247"/>
      <c r="TJQ27" s="247"/>
      <c r="TJR27" s="247"/>
      <c r="TJS27" s="247"/>
      <c r="TJT27" s="247"/>
      <c r="TJU27" s="247"/>
      <c r="TJV27" s="247"/>
      <c r="TJW27" s="247"/>
      <c r="TJX27" s="247"/>
      <c r="TJY27" s="247"/>
      <c r="TJZ27" s="247"/>
      <c r="TKA27" s="247"/>
      <c r="TKB27" s="247"/>
      <c r="TKC27" s="247"/>
      <c r="TKD27" s="247"/>
      <c r="TKE27" s="247"/>
      <c r="TKF27" s="247"/>
      <c r="TKG27" s="247"/>
      <c r="TKH27" s="247"/>
      <c r="TKI27" s="247"/>
      <c r="TKJ27" s="247"/>
      <c r="TKK27" s="247"/>
      <c r="TKL27" s="247"/>
      <c r="TKM27" s="247"/>
      <c r="TKN27" s="247"/>
      <c r="TKO27" s="247"/>
      <c r="TKP27" s="247"/>
      <c r="TKQ27" s="247"/>
      <c r="TKR27" s="247"/>
      <c r="TKS27" s="247"/>
      <c r="TKT27" s="247"/>
      <c r="TKU27" s="247"/>
      <c r="TKV27" s="247"/>
      <c r="TKW27" s="247"/>
      <c r="TKX27" s="247"/>
      <c r="TKY27" s="247"/>
      <c r="TKZ27" s="247"/>
      <c r="TLA27" s="247"/>
      <c r="TLB27" s="247"/>
      <c r="TLC27" s="247"/>
      <c r="TLD27" s="247"/>
      <c r="TLE27" s="247"/>
      <c r="TLF27" s="247"/>
      <c r="TLG27" s="247"/>
      <c r="TLH27" s="247"/>
      <c r="TLI27" s="247"/>
      <c r="TLJ27" s="247"/>
      <c r="TLK27" s="247"/>
      <c r="TLL27" s="247"/>
      <c r="TLM27" s="247"/>
      <c r="TLN27" s="247"/>
      <c r="TLO27" s="247"/>
      <c r="TLP27" s="247"/>
      <c r="TLQ27" s="247"/>
      <c r="TLR27" s="247"/>
      <c r="TLS27" s="247"/>
      <c r="TLT27" s="247"/>
      <c r="TLU27" s="247"/>
      <c r="TLV27" s="247"/>
      <c r="TLW27" s="247"/>
      <c r="TLX27" s="247"/>
      <c r="TLY27" s="247"/>
      <c r="TLZ27" s="247"/>
      <c r="TMA27" s="247"/>
      <c r="TMB27" s="247"/>
      <c r="TMC27" s="247"/>
      <c r="TMD27" s="247"/>
      <c r="TME27" s="247"/>
      <c r="TMF27" s="247"/>
      <c r="TMG27" s="247"/>
      <c r="TMH27" s="247"/>
      <c r="TMI27" s="247"/>
      <c r="TMJ27" s="247"/>
      <c r="TMK27" s="247"/>
      <c r="TML27" s="247"/>
      <c r="TMM27" s="247"/>
      <c r="TMN27" s="247"/>
      <c r="TMO27" s="247"/>
      <c r="TMP27" s="247"/>
      <c r="TMQ27" s="247"/>
      <c r="TMR27" s="247"/>
      <c r="TMS27" s="247"/>
      <c r="TMT27" s="247"/>
      <c r="TMU27" s="247"/>
      <c r="TMV27" s="247"/>
      <c r="TMW27" s="247"/>
      <c r="TMX27" s="247"/>
      <c r="TMY27" s="247"/>
      <c r="TMZ27" s="247"/>
      <c r="TNA27" s="247"/>
      <c r="TNB27" s="247"/>
      <c r="TNC27" s="247"/>
      <c r="TND27" s="247"/>
      <c r="TNE27" s="247"/>
      <c r="TNF27" s="247"/>
      <c r="TNG27" s="247"/>
      <c r="TNH27" s="247"/>
      <c r="TNI27" s="247"/>
      <c r="TNJ27" s="247"/>
      <c r="TNK27" s="247"/>
      <c r="TNL27" s="247"/>
      <c r="TNM27" s="247"/>
      <c r="TNN27" s="247"/>
      <c r="TNO27" s="247"/>
      <c r="TNP27" s="247"/>
      <c r="TNQ27" s="247"/>
      <c r="TNR27" s="247"/>
      <c r="TNS27" s="247"/>
      <c r="TNT27" s="247"/>
      <c r="TNU27" s="247"/>
      <c r="TNV27" s="247"/>
      <c r="TNW27" s="247"/>
      <c r="TNX27" s="247"/>
      <c r="TNY27" s="247"/>
      <c r="TNZ27" s="247"/>
      <c r="TOA27" s="247"/>
      <c r="TOB27" s="247"/>
      <c r="TOC27" s="247"/>
      <c r="TOD27" s="247"/>
      <c r="TOE27" s="247"/>
      <c r="TOF27" s="247"/>
      <c r="TOG27" s="247"/>
      <c r="TOH27" s="247"/>
      <c r="TOI27" s="247"/>
      <c r="TOJ27" s="247"/>
      <c r="TOK27" s="247"/>
      <c r="TOL27" s="247"/>
      <c r="TOM27" s="247"/>
      <c r="TON27" s="247"/>
      <c r="TOO27" s="247"/>
      <c r="TOP27" s="247"/>
      <c r="TOQ27" s="247"/>
      <c r="TOR27" s="247"/>
      <c r="TOS27" s="247"/>
      <c r="TOT27" s="247"/>
      <c r="TOU27" s="247"/>
      <c r="TOV27" s="247"/>
      <c r="TOW27" s="247"/>
      <c r="TOX27" s="247"/>
      <c r="TOY27" s="247"/>
      <c r="TOZ27" s="247"/>
      <c r="TPA27" s="247"/>
      <c r="TPB27" s="247"/>
      <c r="TPC27" s="247"/>
      <c r="TPD27" s="247"/>
      <c r="TPE27" s="247"/>
      <c r="TPF27" s="247"/>
      <c r="TPG27" s="247"/>
      <c r="TPH27" s="247"/>
      <c r="TPI27" s="247"/>
      <c r="TPJ27" s="247"/>
      <c r="TPK27" s="247"/>
      <c r="TPL27" s="247"/>
      <c r="TPM27" s="247"/>
      <c r="TPN27" s="247"/>
      <c r="TPO27" s="247"/>
      <c r="TPP27" s="247"/>
      <c r="TPQ27" s="247"/>
      <c r="TPR27" s="247"/>
      <c r="TPS27" s="247"/>
      <c r="TPT27" s="247"/>
      <c r="TPU27" s="247"/>
      <c r="TPV27" s="247"/>
      <c r="TPW27" s="247"/>
      <c r="TPX27" s="247"/>
      <c r="TPY27" s="247"/>
      <c r="TPZ27" s="247"/>
      <c r="TQA27" s="247"/>
      <c r="TQB27" s="247"/>
      <c r="TQC27" s="247"/>
      <c r="TQD27" s="247"/>
      <c r="TQE27" s="247"/>
      <c r="TQF27" s="247"/>
      <c r="TQG27" s="247"/>
      <c r="TQH27" s="247"/>
      <c r="TQI27" s="247"/>
      <c r="TQJ27" s="247"/>
      <c r="TQK27" s="247"/>
      <c r="TQL27" s="247"/>
      <c r="TQM27" s="247"/>
      <c r="TQN27" s="247"/>
      <c r="TQO27" s="247"/>
      <c r="TQP27" s="247"/>
      <c r="TQQ27" s="247"/>
      <c r="TQR27" s="247"/>
      <c r="TQS27" s="247"/>
      <c r="TQT27" s="247"/>
      <c r="TQU27" s="247"/>
      <c r="TQV27" s="247"/>
      <c r="TQW27" s="247"/>
      <c r="TQX27" s="247"/>
      <c r="TQY27" s="247"/>
      <c r="TQZ27" s="247"/>
      <c r="TRA27" s="247"/>
      <c r="TRB27" s="247"/>
      <c r="TRC27" s="247"/>
      <c r="TRD27" s="247"/>
      <c r="TRE27" s="247"/>
      <c r="TRF27" s="247"/>
      <c r="TRG27" s="247"/>
      <c r="TRH27" s="247"/>
      <c r="TRI27" s="247"/>
      <c r="TRJ27" s="247"/>
      <c r="TRK27" s="247"/>
      <c r="TRL27" s="247"/>
      <c r="TRM27" s="247"/>
      <c r="TRN27" s="247"/>
      <c r="TRO27" s="247"/>
      <c r="TRP27" s="247"/>
      <c r="TRQ27" s="247"/>
      <c r="TRR27" s="247"/>
      <c r="TRS27" s="247"/>
      <c r="TRT27" s="247"/>
      <c r="TRU27" s="247"/>
      <c r="TRV27" s="247"/>
      <c r="TRW27" s="247"/>
      <c r="TRX27" s="247"/>
      <c r="TRY27" s="247"/>
      <c r="TRZ27" s="247"/>
      <c r="TSA27" s="247"/>
      <c r="TSB27" s="247"/>
      <c r="TSC27" s="247"/>
      <c r="TSD27" s="247"/>
      <c r="TSE27" s="247"/>
      <c r="TSF27" s="247"/>
      <c r="TSG27" s="247"/>
      <c r="TSH27" s="247"/>
      <c r="TSI27" s="247"/>
      <c r="TSJ27" s="247"/>
      <c r="TSK27" s="247"/>
      <c r="TSL27" s="247"/>
      <c r="TSM27" s="247"/>
      <c r="TSN27" s="247"/>
      <c r="TSO27" s="247"/>
      <c r="TSP27" s="247"/>
      <c r="TSQ27" s="247"/>
      <c r="TSR27" s="247"/>
      <c r="TSS27" s="247"/>
      <c r="TST27" s="247"/>
      <c r="TSU27" s="247"/>
      <c r="TSV27" s="247"/>
      <c r="TSW27" s="247"/>
      <c r="TSX27" s="247"/>
      <c r="TSY27" s="247"/>
      <c r="TSZ27" s="247"/>
      <c r="TTA27" s="247"/>
      <c r="TTB27" s="247"/>
      <c r="TTC27" s="247"/>
      <c r="TTD27" s="247"/>
      <c r="TTE27" s="247"/>
      <c r="TTF27" s="247"/>
      <c r="TTG27" s="247"/>
      <c r="TTH27" s="247"/>
      <c r="TTI27" s="247"/>
      <c r="TTJ27" s="247"/>
      <c r="TTK27" s="247"/>
      <c r="TTL27" s="247"/>
      <c r="TTM27" s="247"/>
      <c r="TTN27" s="247"/>
      <c r="TTO27" s="247"/>
      <c r="TTP27" s="247"/>
      <c r="TTQ27" s="247"/>
      <c r="TTR27" s="247"/>
      <c r="TTS27" s="247"/>
      <c r="TTT27" s="247"/>
      <c r="TTU27" s="247"/>
      <c r="TTV27" s="247"/>
      <c r="TTW27" s="247"/>
      <c r="TTX27" s="247"/>
      <c r="TTY27" s="247"/>
      <c r="TTZ27" s="247"/>
      <c r="TUA27" s="247"/>
      <c r="TUB27" s="247"/>
      <c r="TUC27" s="247"/>
      <c r="TUD27" s="247"/>
      <c r="TUE27" s="247"/>
      <c r="TUF27" s="247"/>
      <c r="TUG27" s="247"/>
      <c r="TUH27" s="247"/>
      <c r="TUI27" s="247"/>
      <c r="TUJ27" s="247"/>
      <c r="TUK27" s="247"/>
      <c r="TUL27" s="247"/>
      <c r="TUM27" s="247"/>
      <c r="TUN27" s="247"/>
      <c r="TUO27" s="247"/>
      <c r="TUP27" s="247"/>
      <c r="TUQ27" s="247"/>
      <c r="TUR27" s="247"/>
      <c r="TUS27" s="247"/>
      <c r="TUT27" s="247"/>
      <c r="TUU27" s="247"/>
      <c r="TUV27" s="247"/>
      <c r="TUW27" s="247"/>
      <c r="TUX27" s="247"/>
      <c r="TUY27" s="247"/>
      <c r="TUZ27" s="247"/>
      <c r="TVA27" s="247"/>
      <c r="TVB27" s="247"/>
      <c r="TVC27" s="247"/>
      <c r="TVD27" s="247"/>
      <c r="TVE27" s="247"/>
      <c r="TVF27" s="247"/>
      <c r="TVG27" s="247"/>
      <c r="TVH27" s="247"/>
      <c r="TVI27" s="247"/>
      <c r="TVJ27" s="247"/>
      <c r="TVK27" s="247"/>
      <c r="TVL27" s="247"/>
      <c r="TVM27" s="247"/>
      <c r="TVN27" s="247"/>
      <c r="TVO27" s="247"/>
      <c r="TVP27" s="247"/>
      <c r="TVQ27" s="247"/>
      <c r="TVR27" s="247"/>
      <c r="TVS27" s="247"/>
      <c r="TVT27" s="247"/>
      <c r="TVU27" s="247"/>
      <c r="TVV27" s="247"/>
      <c r="TVW27" s="247"/>
      <c r="TVX27" s="247"/>
      <c r="TVY27" s="247"/>
      <c r="TVZ27" s="247"/>
      <c r="TWA27" s="247"/>
      <c r="TWB27" s="247"/>
      <c r="TWC27" s="247"/>
      <c r="TWD27" s="247"/>
      <c r="TWE27" s="247"/>
      <c r="TWF27" s="247"/>
      <c r="TWG27" s="247"/>
      <c r="TWH27" s="247"/>
      <c r="TWI27" s="247"/>
      <c r="TWJ27" s="247"/>
      <c r="TWK27" s="247"/>
      <c r="TWL27" s="247"/>
      <c r="TWM27" s="247"/>
      <c r="TWN27" s="247"/>
      <c r="TWO27" s="247"/>
      <c r="TWP27" s="247"/>
      <c r="TWQ27" s="247"/>
      <c r="TWR27" s="247"/>
      <c r="TWS27" s="247"/>
      <c r="TWT27" s="247"/>
      <c r="TWU27" s="247"/>
      <c r="TWV27" s="247"/>
      <c r="TWW27" s="247"/>
      <c r="TWX27" s="247"/>
      <c r="TWY27" s="247"/>
      <c r="TWZ27" s="247"/>
      <c r="TXA27" s="247"/>
      <c r="TXB27" s="247"/>
      <c r="TXC27" s="247"/>
      <c r="TXD27" s="247"/>
      <c r="TXE27" s="247"/>
      <c r="TXF27" s="247"/>
      <c r="TXG27" s="247"/>
      <c r="TXH27" s="247"/>
      <c r="TXI27" s="247"/>
      <c r="TXJ27" s="247"/>
      <c r="TXK27" s="247"/>
      <c r="TXL27" s="247"/>
      <c r="TXM27" s="247"/>
      <c r="TXN27" s="247"/>
      <c r="TXO27" s="247"/>
      <c r="TXP27" s="247"/>
      <c r="TXQ27" s="247"/>
      <c r="TXR27" s="247"/>
      <c r="TXS27" s="247"/>
      <c r="TXT27" s="247"/>
      <c r="TXU27" s="247"/>
      <c r="TXV27" s="247"/>
      <c r="TXW27" s="247"/>
      <c r="TXX27" s="247"/>
      <c r="TXY27" s="247"/>
      <c r="TXZ27" s="247"/>
      <c r="TYA27" s="247"/>
      <c r="TYB27" s="247"/>
      <c r="TYC27" s="247"/>
      <c r="TYD27" s="247"/>
      <c r="TYE27" s="247"/>
      <c r="TYF27" s="247"/>
      <c r="TYG27" s="247"/>
      <c r="TYH27" s="247"/>
      <c r="TYI27" s="247"/>
      <c r="TYJ27" s="247"/>
      <c r="TYK27" s="247"/>
      <c r="TYL27" s="247"/>
      <c r="TYM27" s="247"/>
      <c r="TYN27" s="247"/>
      <c r="TYO27" s="247"/>
      <c r="TYP27" s="247"/>
      <c r="TYQ27" s="247"/>
      <c r="TYR27" s="247"/>
      <c r="TYS27" s="247"/>
      <c r="TYT27" s="247"/>
      <c r="TYU27" s="247"/>
      <c r="TYV27" s="247"/>
      <c r="TYW27" s="247"/>
      <c r="TYX27" s="247"/>
      <c r="TYY27" s="247"/>
      <c r="TYZ27" s="247"/>
      <c r="TZA27" s="247"/>
      <c r="TZB27" s="247"/>
      <c r="TZC27" s="247"/>
      <c r="TZD27" s="247"/>
      <c r="TZE27" s="247"/>
      <c r="TZF27" s="247"/>
      <c r="TZG27" s="247"/>
      <c r="TZH27" s="247"/>
      <c r="TZI27" s="247"/>
      <c r="TZJ27" s="247"/>
      <c r="TZK27" s="247"/>
      <c r="TZL27" s="247"/>
      <c r="TZM27" s="247"/>
      <c r="TZN27" s="247"/>
      <c r="TZO27" s="247"/>
      <c r="TZP27" s="247"/>
      <c r="TZQ27" s="247"/>
      <c r="TZR27" s="247"/>
      <c r="TZS27" s="247"/>
      <c r="TZT27" s="247"/>
      <c r="TZU27" s="247"/>
      <c r="TZV27" s="247"/>
      <c r="TZW27" s="247"/>
      <c r="TZX27" s="247"/>
      <c r="TZY27" s="247"/>
      <c r="TZZ27" s="247"/>
      <c r="UAA27" s="247"/>
      <c r="UAB27" s="247"/>
      <c r="UAC27" s="247"/>
      <c r="UAD27" s="247"/>
      <c r="UAE27" s="247"/>
      <c r="UAF27" s="247"/>
      <c r="UAG27" s="247"/>
      <c r="UAH27" s="247"/>
      <c r="UAI27" s="247"/>
      <c r="UAJ27" s="247"/>
      <c r="UAK27" s="247"/>
      <c r="UAL27" s="247"/>
      <c r="UAM27" s="247"/>
      <c r="UAN27" s="247"/>
      <c r="UAO27" s="247"/>
      <c r="UAP27" s="247"/>
      <c r="UAQ27" s="247"/>
      <c r="UAR27" s="247"/>
      <c r="UAS27" s="247"/>
      <c r="UAT27" s="247"/>
      <c r="UAU27" s="247"/>
      <c r="UAV27" s="247"/>
      <c r="UAW27" s="247"/>
      <c r="UAX27" s="247"/>
      <c r="UAY27" s="247"/>
      <c r="UAZ27" s="247"/>
      <c r="UBA27" s="247"/>
      <c r="UBB27" s="247"/>
      <c r="UBC27" s="247"/>
      <c r="UBD27" s="247"/>
      <c r="UBE27" s="247"/>
      <c r="UBF27" s="247"/>
      <c r="UBG27" s="247"/>
      <c r="UBH27" s="247"/>
      <c r="UBI27" s="247"/>
      <c r="UBJ27" s="247"/>
      <c r="UBK27" s="247"/>
      <c r="UBL27" s="247"/>
      <c r="UBM27" s="247"/>
      <c r="UBN27" s="247"/>
      <c r="UBO27" s="247"/>
      <c r="UBP27" s="247"/>
      <c r="UBQ27" s="247"/>
      <c r="UBR27" s="247"/>
      <c r="UBS27" s="247"/>
      <c r="UBT27" s="247"/>
      <c r="UBU27" s="247"/>
      <c r="UBV27" s="247"/>
      <c r="UBW27" s="247"/>
      <c r="UBX27" s="247"/>
      <c r="UBY27" s="247"/>
      <c r="UBZ27" s="247"/>
      <c r="UCA27" s="247"/>
      <c r="UCB27" s="247"/>
      <c r="UCC27" s="247"/>
      <c r="UCD27" s="247"/>
      <c r="UCE27" s="247"/>
      <c r="UCF27" s="247"/>
      <c r="UCG27" s="247"/>
      <c r="UCH27" s="247"/>
      <c r="UCI27" s="247"/>
      <c r="UCJ27" s="247"/>
      <c r="UCK27" s="247"/>
      <c r="UCL27" s="247"/>
      <c r="UCM27" s="247"/>
      <c r="UCN27" s="247"/>
      <c r="UCO27" s="247"/>
      <c r="UCP27" s="247"/>
      <c r="UCQ27" s="247"/>
      <c r="UCR27" s="247"/>
      <c r="UCS27" s="247"/>
      <c r="UCT27" s="247"/>
      <c r="UCU27" s="247"/>
      <c r="UCV27" s="247"/>
      <c r="UCW27" s="247"/>
      <c r="UCX27" s="247"/>
      <c r="UCY27" s="247"/>
      <c r="UCZ27" s="247"/>
      <c r="UDA27" s="247"/>
      <c r="UDB27" s="247"/>
      <c r="UDC27" s="247"/>
      <c r="UDD27" s="247"/>
      <c r="UDE27" s="247"/>
      <c r="UDF27" s="247"/>
      <c r="UDG27" s="247"/>
      <c r="UDH27" s="247"/>
      <c r="UDI27" s="247"/>
      <c r="UDJ27" s="247"/>
      <c r="UDK27" s="247"/>
      <c r="UDL27" s="247"/>
      <c r="UDM27" s="247"/>
      <c r="UDN27" s="247"/>
      <c r="UDO27" s="247"/>
      <c r="UDP27" s="247"/>
      <c r="UDQ27" s="247"/>
      <c r="UDR27" s="247"/>
      <c r="UDS27" s="247"/>
      <c r="UDT27" s="247"/>
      <c r="UDU27" s="247"/>
      <c r="UDV27" s="247"/>
      <c r="UDW27" s="247"/>
      <c r="UDX27" s="247"/>
      <c r="UDY27" s="247"/>
      <c r="UDZ27" s="247"/>
      <c r="UEA27" s="247"/>
      <c r="UEB27" s="247"/>
      <c r="UEC27" s="247"/>
      <c r="UED27" s="247"/>
      <c r="UEE27" s="247"/>
      <c r="UEF27" s="247"/>
      <c r="UEG27" s="247"/>
      <c r="UEH27" s="247"/>
      <c r="UEI27" s="247"/>
      <c r="UEJ27" s="247"/>
      <c r="UEK27" s="247"/>
      <c r="UEL27" s="247"/>
      <c r="UEM27" s="247"/>
      <c r="UEN27" s="247"/>
      <c r="UEO27" s="247"/>
      <c r="UEP27" s="247"/>
      <c r="UEQ27" s="247"/>
      <c r="UER27" s="247"/>
      <c r="UES27" s="247"/>
      <c r="UET27" s="247"/>
      <c r="UEU27" s="247"/>
      <c r="UEV27" s="247"/>
      <c r="UEW27" s="247"/>
      <c r="UEX27" s="247"/>
      <c r="UEY27" s="247"/>
      <c r="UEZ27" s="247"/>
      <c r="UFA27" s="247"/>
      <c r="UFB27" s="247"/>
      <c r="UFC27" s="247"/>
      <c r="UFD27" s="247"/>
      <c r="UFE27" s="247"/>
      <c r="UFF27" s="247"/>
      <c r="UFG27" s="247"/>
      <c r="UFH27" s="247"/>
      <c r="UFI27" s="247"/>
      <c r="UFJ27" s="247"/>
      <c r="UFK27" s="247"/>
      <c r="UFL27" s="247"/>
      <c r="UFM27" s="247"/>
      <c r="UFN27" s="247"/>
      <c r="UFO27" s="247"/>
      <c r="UFP27" s="247"/>
      <c r="UFQ27" s="247"/>
      <c r="UFR27" s="247"/>
      <c r="UFS27" s="247"/>
      <c r="UFT27" s="247"/>
      <c r="UFU27" s="247"/>
      <c r="UFV27" s="247"/>
      <c r="UFW27" s="247"/>
      <c r="UFX27" s="247"/>
      <c r="UFY27" s="247"/>
      <c r="UFZ27" s="247"/>
      <c r="UGA27" s="247"/>
      <c r="UGB27" s="247"/>
      <c r="UGC27" s="247"/>
      <c r="UGD27" s="247"/>
      <c r="UGE27" s="247"/>
      <c r="UGF27" s="247"/>
      <c r="UGG27" s="247"/>
      <c r="UGH27" s="247"/>
      <c r="UGI27" s="247"/>
      <c r="UGJ27" s="247"/>
      <c r="UGK27" s="247"/>
      <c r="UGL27" s="247"/>
      <c r="UGM27" s="247"/>
      <c r="UGN27" s="247"/>
      <c r="UGO27" s="247"/>
      <c r="UGP27" s="247"/>
      <c r="UGQ27" s="247"/>
      <c r="UGR27" s="247"/>
      <c r="UGS27" s="247"/>
      <c r="UGT27" s="247"/>
      <c r="UGU27" s="247"/>
      <c r="UGV27" s="247"/>
      <c r="UGW27" s="247"/>
      <c r="UGX27" s="247"/>
      <c r="UGY27" s="247"/>
      <c r="UGZ27" s="247"/>
      <c r="UHA27" s="247"/>
      <c r="UHB27" s="247"/>
      <c r="UHC27" s="247"/>
      <c r="UHD27" s="247"/>
      <c r="UHE27" s="247"/>
      <c r="UHF27" s="247"/>
      <c r="UHG27" s="247"/>
      <c r="UHH27" s="247"/>
      <c r="UHI27" s="247"/>
      <c r="UHJ27" s="247"/>
      <c r="UHK27" s="247"/>
      <c r="UHL27" s="247"/>
      <c r="UHM27" s="247"/>
      <c r="UHN27" s="247"/>
      <c r="UHO27" s="247"/>
      <c r="UHP27" s="247"/>
      <c r="UHQ27" s="247"/>
      <c r="UHR27" s="247"/>
      <c r="UHS27" s="247"/>
      <c r="UHT27" s="247"/>
      <c r="UHU27" s="247"/>
      <c r="UHV27" s="247"/>
      <c r="UHW27" s="247"/>
      <c r="UHX27" s="247"/>
      <c r="UHY27" s="247"/>
      <c r="UHZ27" s="247"/>
      <c r="UIA27" s="247"/>
      <c r="UIB27" s="247"/>
      <c r="UIC27" s="247"/>
      <c r="UID27" s="247"/>
      <c r="UIE27" s="247"/>
      <c r="UIF27" s="247"/>
      <c r="UIG27" s="247"/>
      <c r="UIH27" s="247"/>
      <c r="UII27" s="247"/>
      <c r="UIJ27" s="247"/>
      <c r="UIK27" s="247"/>
      <c r="UIL27" s="247"/>
      <c r="UIM27" s="247"/>
      <c r="UIN27" s="247"/>
      <c r="UIO27" s="247"/>
      <c r="UIP27" s="247"/>
      <c r="UIQ27" s="247"/>
      <c r="UIR27" s="247"/>
      <c r="UIS27" s="247"/>
      <c r="UIT27" s="247"/>
      <c r="UIU27" s="247"/>
      <c r="UIV27" s="247"/>
      <c r="UIW27" s="247"/>
      <c r="UIX27" s="247"/>
      <c r="UIY27" s="247"/>
      <c r="UIZ27" s="247"/>
      <c r="UJA27" s="247"/>
      <c r="UJB27" s="247"/>
      <c r="UJC27" s="247"/>
      <c r="UJD27" s="247"/>
      <c r="UJE27" s="247"/>
      <c r="UJF27" s="247"/>
      <c r="UJG27" s="247"/>
      <c r="UJH27" s="247"/>
      <c r="UJI27" s="247"/>
      <c r="UJJ27" s="247"/>
      <c r="UJK27" s="247"/>
      <c r="UJL27" s="247"/>
      <c r="UJM27" s="247"/>
      <c r="UJN27" s="247"/>
      <c r="UJO27" s="247"/>
      <c r="UJP27" s="247"/>
      <c r="UJQ27" s="247"/>
      <c r="UJR27" s="247"/>
      <c r="UJS27" s="247"/>
      <c r="UJT27" s="247"/>
      <c r="UJU27" s="247"/>
      <c r="UJV27" s="247"/>
      <c r="UJW27" s="247"/>
      <c r="UJX27" s="247"/>
      <c r="UJY27" s="247"/>
      <c r="UJZ27" s="247"/>
      <c r="UKA27" s="247"/>
      <c r="UKB27" s="247"/>
      <c r="UKC27" s="247"/>
      <c r="UKD27" s="247"/>
      <c r="UKE27" s="247"/>
      <c r="UKF27" s="247"/>
      <c r="UKG27" s="247"/>
      <c r="UKH27" s="247"/>
      <c r="UKI27" s="247"/>
      <c r="UKJ27" s="247"/>
      <c r="UKK27" s="247"/>
      <c r="UKL27" s="247"/>
      <c r="UKM27" s="247"/>
      <c r="UKN27" s="247"/>
      <c r="UKO27" s="247"/>
      <c r="UKP27" s="247"/>
      <c r="UKQ27" s="247"/>
      <c r="UKR27" s="247"/>
      <c r="UKS27" s="247"/>
      <c r="UKT27" s="247"/>
      <c r="UKU27" s="247"/>
      <c r="UKV27" s="247"/>
      <c r="UKW27" s="247"/>
      <c r="UKX27" s="247"/>
      <c r="UKY27" s="247"/>
      <c r="UKZ27" s="247"/>
      <c r="ULA27" s="247"/>
      <c r="ULB27" s="247"/>
      <c r="ULC27" s="247"/>
      <c r="ULD27" s="247"/>
      <c r="ULE27" s="247"/>
      <c r="ULF27" s="247"/>
      <c r="ULG27" s="247"/>
      <c r="ULH27" s="247"/>
      <c r="ULI27" s="247"/>
      <c r="ULJ27" s="247"/>
      <c r="ULK27" s="247"/>
      <c r="ULL27" s="247"/>
      <c r="ULM27" s="247"/>
      <c r="ULN27" s="247"/>
      <c r="ULO27" s="247"/>
      <c r="ULP27" s="247"/>
      <c r="ULQ27" s="247"/>
      <c r="ULR27" s="247"/>
      <c r="ULS27" s="247"/>
      <c r="ULT27" s="247"/>
      <c r="ULU27" s="247"/>
      <c r="ULV27" s="247"/>
      <c r="ULW27" s="247"/>
      <c r="ULX27" s="247"/>
      <c r="ULY27" s="247"/>
      <c r="ULZ27" s="247"/>
      <c r="UMA27" s="247"/>
      <c r="UMB27" s="247"/>
      <c r="UMC27" s="247"/>
      <c r="UMD27" s="247"/>
      <c r="UME27" s="247"/>
      <c r="UMF27" s="247"/>
      <c r="UMG27" s="247"/>
      <c r="UMH27" s="247"/>
      <c r="UMI27" s="247"/>
      <c r="UMJ27" s="247"/>
      <c r="UMK27" s="247"/>
      <c r="UML27" s="247"/>
      <c r="UMM27" s="247"/>
      <c r="UMN27" s="247"/>
      <c r="UMO27" s="247"/>
      <c r="UMP27" s="247"/>
      <c r="UMQ27" s="247"/>
      <c r="UMR27" s="247"/>
      <c r="UMS27" s="247"/>
      <c r="UMT27" s="247"/>
      <c r="UMU27" s="247"/>
      <c r="UMV27" s="247"/>
      <c r="UMW27" s="247"/>
      <c r="UMX27" s="247"/>
      <c r="UMY27" s="247"/>
      <c r="UMZ27" s="247"/>
      <c r="UNA27" s="247"/>
      <c r="UNB27" s="247"/>
      <c r="UNC27" s="247"/>
      <c r="UND27" s="247"/>
      <c r="UNE27" s="247"/>
      <c r="UNF27" s="247"/>
      <c r="UNG27" s="247"/>
      <c r="UNH27" s="247"/>
      <c r="UNI27" s="247"/>
      <c r="UNJ27" s="247"/>
      <c r="UNK27" s="247"/>
      <c r="UNL27" s="247"/>
      <c r="UNM27" s="247"/>
      <c r="UNN27" s="247"/>
      <c r="UNO27" s="247"/>
      <c r="UNP27" s="247"/>
      <c r="UNQ27" s="247"/>
      <c r="UNR27" s="247"/>
      <c r="UNS27" s="247"/>
      <c r="UNT27" s="247"/>
      <c r="UNU27" s="247"/>
      <c r="UNV27" s="247"/>
      <c r="UNW27" s="247"/>
      <c r="UNX27" s="247"/>
      <c r="UNY27" s="247"/>
      <c r="UNZ27" s="247"/>
      <c r="UOA27" s="247"/>
      <c r="UOB27" s="247"/>
      <c r="UOC27" s="247"/>
      <c r="UOD27" s="247"/>
      <c r="UOE27" s="247"/>
      <c r="UOF27" s="247"/>
      <c r="UOG27" s="247"/>
      <c r="UOH27" s="247"/>
      <c r="UOI27" s="247"/>
      <c r="UOJ27" s="247"/>
      <c r="UOK27" s="247"/>
      <c r="UOL27" s="247"/>
      <c r="UOM27" s="247"/>
      <c r="UON27" s="247"/>
      <c r="UOO27" s="247"/>
      <c r="UOP27" s="247"/>
      <c r="UOQ27" s="247"/>
      <c r="UOR27" s="247"/>
      <c r="UOS27" s="247"/>
      <c r="UOT27" s="247"/>
      <c r="UOU27" s="247"/>
      <c r="UOV27" s="247"/>
      <c r="UOW27" s="247"/>
      <c r="UOX27" s="247"/>
      <c r="UOY27" s="247"/>
      <c r="UOZ27" s="247"/>
      <c r="UPA27" s="247"/>
      <c r="UPB27" s="247"/>
      <c r="UPC27" s="247"/>
      <c r="UPD27" s="247"/>
      <c r="UPE27" s="247"/>
      <c r="UPF27" s="247"/>
      <c r="UPG27" s="247"/>
      <c r="UPH27" s="247"/>
      <c r="UPI27" s="247"/>
      <c r="UPJ27" s="247"/>
      <c r="UPK27" s="247"/>
      <c r="UPL27" s="247"/>
      <c r="UPM27" s="247"/>
      <c r="UPN27" s="247"/>
      <c r="UPO27" s="247"/>
      <c r="UPP27" s="247"/>
      <c r="UPQ27" s="247"/>
      <c r="UPR27" s="247"/>
      <c r="UPS27" s="247"/>
      <c r="UPT27" s="247"/>
      <c r="UPU27" s="247"/>
      <c r="UPV27" s="247"/>
      <c r="UPW27" s="247"/>
      <c r="UPX27" s="247"/>
      <c r="UPY27" s="247"/>
      <c r="UPZ27" s="247"/>
      <c r="UQA27" s="247"/>
      <c r="UQB27" s="247"/>
      <c r="UQC27" s="247"/>
      <c r="UQD27" s="247"/>
      <c r="UQE27" s="247"/>
      <c r="UQF27" s="247"/>
      <c r="UQG27" s="247"/>
      <c r="UQH27" s="247"/>
      <c r="UQI27" s="247"/>
      <c r="UQJ27" s="247"/>
      <c r="UQK27" s="247"/>
      <c r="UQL27" s="247"/>
      <c r="UQM27" s="247"/>
      <c r="UQN27" s="247"/>
      <c r="UQO27" s="247"/>
      <c r="UQP27" s="247"/>
      <c r="UQQ27" s="247"/>
      <c r="UQR27" s="247"/>
      <c r="UQS27" s="247"/>
      <c r="UQT27" s="247"/>
      <c r="UQU27" s="247"/>
      <c r="UQV27" s="247"/>
      <c r="UQW27" s="247"/>
      <c r="UQX27" s="247"/>
      <c r="UQY27" s="247"/>
      <c r="UQZ27" s="247"/>
      <c r="URA27" s="247"/>
      <c r="URB27" s="247"/>
      <c r="URC27" s="247"/>
      <c r="URD27" s="247"/>
      <c r="URE27" s="247"/>
      <c r="URF27" s="247"/>
      <c r="URG27" s="247"/>
      <c r="URH27" s="247"/>
      <c r="URI27" s="247"/>
      <c r="URJ27" s="247"/>
      <c r="URK27" s="247"/>
      <c r="URL27" s="247"/>
      <c r="URM27" s="247"/>
      <c r="URN27" s="247"/>
      <c r="URO27" s="247"/>
      <c r="URP27" s="247"/>
      <c r="URQ27" s="247"/>
      <c r="URR27" s="247"/>
      <c r="URS27" s="247"/>
      <c r="URT27" s="247"/>
      <c r="URU27" s="247"/>
      <c r="URV27" s="247"/>
      <c r="URW27" s="247"/>
      <c r="URX27" s="247"/>
      <c r="URY27" s="247"/>
      <c r="URZ27" s="247"/>
      <c r="USA27" s="247"/>
      <c r="USB27" s="247"/>
      <c r="USC27" s="247"/>
      <c r="USD27" s="247"/>
      <c r="USE27" s="247"/>
      <c r="USF27" s="247"/>
      <c r="USG27" s="247"/>
      <c r="USH27" s="247"/>
      <c r="USI27" s="247"/>
      <c r="USJ27" s="247"/>
      <c r="USK27" s="247"/>
      <c r="USL27" s="247"/>
      <c r="USM27" s="247"/>
      <c r="USN27" s="247"/>
      <c r="USO27" s="247"/>
      <c r="USP27" s="247"/>
      <c r="USQ27" s="247"/>
      <c r="USR27" s="247"/>
      <c r="USS27" s="247"/>
      <c r="UST27" s="247"/>
      <c r="USU27" s="247"/>
      <c r="USV27" s="247"/>
      <c r="USW27" s="247"/>
      <c r="USX27" s="247"/>
      <c r="USY27" s="247"/>
      <c r="USZ27" s="247"/>
      <c r="UTA27" s="247"/>
      <c r="UTB27" s="247"/>
      <c r="UTC27" s="247"/>
      <c r="UTD27" s="247"/>
      <c r="UTE27" s="247"/>
      <c r="UTF27" s="247"/>
      <c r="UTG27" s="247"/>
      <c r="UTH27" s="247"/>
      <c r="UTI27" s="247"/>
      <c r="UTJ27" s="247"/>
      <c r="UTK27" s="247"/>
      <c r="UTL27" s="247"/>
      <c r="UTM27" s="247"/>
      <c r="UTN27" s="247"/>
      <c r="UTO27" s="247"/>
      <c r="UTP27" s="247"/>
      <c r="UTQ27" s="247"/>
      <c r="UTR27" s="247"/>
      <c r="UTS27" s="247"/>
      <c r="UTT27" s="247"/>
      <c r="UTU27" s="247"/>
      <c r="UTV27" s="247"/>
      <c r="UTW27" s="247"/>
      <c r="UTX27" s="247"/>
      <c r="UTY27" s="247"/>
      <c r="UTZ27" s="247"/>
      <c r="UUA27" s="247"/>
      <c r="UUB27" s="247"/>
      <c r="UUC27" s="247"/>
      <c r="UUD27" s="247"/>
      <c r="UUE27" s="247"/>
      <c r="UUF27" s="247"/>
      <c r="UUG27" s="247"/>
      <c r="UUH27" s="247"/>
      <c r="UUI27" s="247"/>
      <c r="UUJ27" s="247"/>
      <c r="UUK27" s="247"/>
      <c r="UUL27" s="247"/>
      <c r="UUM27" s="247"/>
      <c r="UUN27" s="247"/>
      <c r="UUO27" s="247"/>
      <c r="UUP27" s="247"/>
      <c r="UUQ27" s="247"/>
      <c r="UUR27" s="247"/>
      <c r="UUS27" s="247"/>
      <c r="UUT27" s="247"/>
      <c r="UUU27" s="247"/>
      <c r="UUV27" s="247"/>
      <c r="UUW27" s="247"/>
      <c r="UUX27" s="247"/>
      <c r="UUY27" s="247"/>
      <c r="UUZ27" s="247"/>
      <c r="UVA27" s="247"/>
      <c r="UVB27" s="247"/>
      <c r="UVC27" s="247"/>
      <c r="UVD27" s="247"/>
      <c r="UVE27" s="247"/>
      <c r="UVF27" s="247"/>
      <c r="UVG27" s="247"/>
      <c r="UVH27" s="247"/>
      <c r="UVI27" s="247"/>
      <c r="UVJ27" s="247"/>
      <c r="UVK27" s="247"/>
      <c r="UVL27" s="247"/>
      <c r="UVM27" s="247"/>
      <c r="UVN27" s="247"/>
      <c r="UVO27" s="247"/>
      <c r="UVP27" s="247"/>
      <c r="UVQ27" s="247"/>
      <c r="UVR27" s="247"/>
      <c r="UVS27" s="247"/>
      <c r="UVT27" s="247"/>
      <c r="UVU27" s="247"/>
      <c r="UVV27" s="247"/>
      <c r="UVW27" s="247"/>
      <c r="UVX27" s="247"/>
      <c r="UVY27" s="247"/>
      <c r="UVZ27" s="247"/>
      <c r="UWA27" s="247"/>
      <c r="UWB27" s="247"/>
      <c r="UWC27" s="247"/>
      <c r="UWD27" s="247"/>
      <c r="UWE27" s="247"/>
      <c r="UWF27" s="247"/>
      <c r="UWG27" s="247"/>
      <c r="UWH27" s="247"/>
      <c r="UWI27" s="247"/>
      <c r="UWJ27" s="247"/>
      <c r="UWK27" s="247"/>
      <c r="UWL27" s="247"/>
      <c r="UWM27" s="247"/>
      <c r="UWN27" s="247"/>
      <c r="UWO27" s="247"/>
      <c r="UWP27" s="247"/>
      <c r="UWQ27" s="247"/>
      <c r="UWR27" s="247"/>
      <c r="UWS27" s="247"/>
      <c r="UWT27" s="247"/>
      <c r="UWU27" s="247"/>
      <c r="UWV27" s="247"/>
      <c r="UWW27" s="247"/>
      <c r="UWX27" s="247"/>
      <c r="UWY27" s="247"/>
      <c r="UWZ27" s="247"/>
      <c r="UXA27" s="247"/>
      <c r="UXB27" s="247"/>
      <c r="UXC27" s="247"/>
      <c r="UXD27" s="247"/>
      <c r="UXE27" s="247"/>
      <c r="UXF27" s="247"/>
      <c r="UXG27" s="247"/>
      <c r="UXH27" s="247"/>
      <c r="UXI27" s="247"/>
      <c r="UXJ27" s="247"/>
      <c r="UXK27" s="247"/>
      <c r="UXL27" s="247"/>
      <c r="UXM27" s="247"/>
      <c r="UXN27" s="247"/>
      <c r="UXO27" s="247"/>
      <c r="UXP27" s="247"/>
      <c r="UXQ27" s="247"/>
      <c r="UXR27" s="247"/>
      <c r="UXS27" s="247"/>
      <c r="UXT27" s="247"/>
      <c r="UXU27" s="247"/>
      <c r="UXV27" s="247"/>
      <c r="UXW27" s="247"/>
      <c r="UXX27" s="247"/>
      <c r="UXY27" s="247"/>
      <c r="UXZ27" s="247"/>
      <c r="UYA27" s="247"/>
      <c r="UYB27" s="247"/>
      <c r="UYC27" s="247"/>
      <c r="UYD27" s="247"/>
      <c r="UYE27" s="247"/>
      <c r="UYF27" s="247"/>
      <c r="UYG27" s="247"/>
      <c r="UYH27" s="247"/>
      <c r="UYI27" s="247"/>
      <c r="UYJ27" s="247"/>
      <c r="UYK27" s="247"/>
      <c r="UYL27" s="247"/>
      <c r="UYM27" s="247"/>
      <c r="UYN27" s="247"/>
      <c r="UYO27" s="247"/>
      <c r="UYP27" s="247"/>
      <c r="UYQ27" s="247"/>
      <c r="UYR27" s="247"/>
      <c r="UYS27" s="247"/>
      <c r="UYT27" s="247"/>
      <c r="UYU27" s="247"/>
      <c r="UYV27" s="247"/>
      <c r="UYW27" s="247"/>
      <c r="UYX27" s="247"/>
      <c r="UYY27" s="247"/>
      <c r="UYZ27" s="247"/>
      <c r="UZA27" s="247"/>
      <c r="UZB27" s="247"/>
      <c r="UZC27" s="247"/>
      <c r="UZD27" s="247"/>
      <c r="UZE27" s="247"/>
      <c r="UZF27" s="247"/>
      <c r="UZG27" s="247"/>
      <c r="UZH27" s="247"/>
      <c r="UZI27" s="247"/>
      <c r="UZJ27" s="247"/>
      <c r="UZK27" s="247"/>
      <c r="UZL27" s="247"/>
      <c r="UZM27" s="247"/>
      <c r="UZN27" s="247"/>
      <c r="UZO27" s="247"/>
      <c r="UZP27" s="247"/>
      <c r="UZQ27" s="247"/>
      <c r="UZR27" s="247"/>
      <c r="UZS27" s="247"/>
      <c r="UZT27" s="247"/>
      <c r="UZU27" s="247"/>
      <c r="UZV27" s="247"/>
      <c r="UZW27" s="247"/>
      <c r="UZX27" s="247"/>
      <c r="UZY27" s="247"/>
      <c r="UZZ27" s="247"/>
      <c r="VAA27" s="247"/>
      <c r="VAB27" s="247"/>
      <c r="VAC27" s="247"/>
      <c r="VAD27" s="247"/>
      <c r="VAE27" s="247"/>
      <c r="VAF27" s="247"/>
      <c r="VAG27" s="247"/>
      <c r="VAH27" s="247"/>
      <c r="VAI27" s="247"/>
      <c r="VAJ27" s="247"/>
      <c r="VAK27" s="247"/>
      <c r="VAL27" s="247"/>
      <c r="VAM27" s="247"/>
      <c r="VAN27" s="247"/>
      <c r="VAO27" s="247"/>
      <c r="VAP27" s="247"/>
      <c r="VAQ27" s="247"/>
      <c r="VAR27" s="247"/>
      <c r="VAS27" s="247"/>
      <c r="VAT27" s="247"/>
      <c r="VAU27" s="247"/>
      <c r="VAV27" s="247"/>
      <c r="VAW27" s="247"/>
      <c r="VAX27" s="247"/>
      <c r="VAY27" s="247"/>
      <c r="VAZ27" s="247"/>
      <c r="VBA27" s="247"/>
      <c r="VBB27" s="247"/>
      <c r="VBC27" s="247"/>
      <c r="VBD27" s="247"/>
      <c r="VBE27" s="247"/>
      <c r="VBF27" s="247"/>
      <c r="VBG27" s="247"/>
      <c r="VBH27" s="247"/>
      <c r="VBI27" s="247"/>
      <c r="VBJ27" s="247"/>
      <c r="VBK27" s="247"/>
      <c r="VBL27" s="247"/>
      <c r="VBM27" s="247"/>
      <c r="VBN27" s="247"/>
      <c r="VBO27" s="247"/>
      <c r="VBP27" s="247"/>
      <c r="VBQ27" s="247"/>
      <c r="VBR27" s="247"/>
      <c r="VBS27" s="247"/>
      <c r="VBT27" s="247"/>
      <c r="VBU27" s="247"/>
      <c r="VBV27" s="247"/>
      <c r="VBW27" s="247"/>
      <c r="VBX27" s="247"/>
      <c r="VBY27" s="247"/>
      <c r="VBZ27" s="247"/>
      <c r="VCA27" s="247"/>
      <c r="VCB27" s="247"/>
      <c r="VCC27" s="247"/>
      <c r="VCD27" s="247"/>
      <c r="VCE27" s="247"/>
      <c r="VCF27" s="247"/>
      <c r="VCG27" s="247"/>
      <c r="VCH27" s="247"/>
      <c r="VCI27" s="247"/>
      <c r="VCJ27" s="247"/>
      <c r="VCK27" s="247"/>
      <c r="VCL27" s="247"/>
      <c r="VCM27" s="247"/>
      <c r="VCN27" s="247"/>
      <c r="VCO27" s="247"/>
      <c r="VCP27" s="247"/>
      <c r="VCQ27" s="247"/>
      <c r="VCR27" s="247"/>
      <c r="VCS27" s="247"/>
      <c r="VCT27" s="247"/>
      <c r="VCU27" s="247"/>
      <c r="VCV27" s="247"/>
      <c r="VCW27" s="247"/>
      <c r="VCX27" s="247"/>
      <c r="VCY27" s="247"/>
      <c r="VCZ27" s="247"/>
      <c r="VDA27" s="247"/>
      <c r="VDB27" s="247"/>
      <c r="VDC27" s="247"/>
      <c r="VDD27" s="247"/>
      <c r="VDE27" s="247"/>
      <c r="VDF27" s="247"/>
      <c r="VDG27" s="247"/>
      <c r="VDH27" s="247"/>
      <c r="VDI27" s="247"/>
      <c r="VDJ27" s="247"/>
      <c r="VDK27" s="247"/>
      <c r="VDL27" s="247"/>
      <c r="VDM27" s="247"/>
      <c r="VDN27" s="247"/>
      <c r="VDO27" s="247"/>
      <c r="VDP27" s="247"/>
      <c r="VDQ27" s="247"/>
      <c r="VDR27" s="247"/>
      <c r="VDS27" s="247"/>
      <c r="VDT27" s="247"/>
      <c r="VDU27" s="247"/>
      <c r="VDV27" s="247"/>
      <c r="VDW27" s="247"/>
      <c r="VDX27" s="247"/>
      <c r="VDY27" s="247"/>
      <c r="VDZ27" s="247"/>
      <c r="VEA27" s="247"/>
      <c r="VEB27" s="247"/>
      <c r="VEC27" s="247"/>
      <c r="VED27" s="247"/>
      <c r="VEE27" s="247"/>
      <c r="VEF27" s="247"/>
      <c r="VEG27" s="247"/>
      <c r="VEH27" s="247"/>
      <c r="VEI27" s="247"/>
      <c r="VEJ27" s="247"/>
      <c r="VEK27" s="247"/>
      <c r="VEL27" s="247"/>
      <c r="VEM27" s="247"/>
      <c r="VEN27" s="247"/>
      <c r="VEO27" s="247"/>
      <c r="VEP27" s="247"/>
      <c r="VEQ27" s="247"/>
      <c r="VER27" s="247"/>
      <c r="VES27" s="247"/>
      <c r="VET27" s="247"/>
      <c r="VEU27" s="247"/>
      <c r="VEV27" s="247"/>
      <c r="VEW27" s="247"/>
      <c r="VEX27" s="247"/>
      <c r="VEY27" s="247"/>
      <c r="VEZ27" s="247"/>
      <c r="VFA27" s="247"/>
      <c r="VFB27" s="247"/>
      <c r="VFC27" s="247"/>
      <c r="VFD27" s="247"/>
      <c r="VFE27" s="247"/>
      <c r="VFF27" s="247"/>
      <c r="VFG27" s="247"/>
      <c r="VFH27" s="247"/>
      <c r="VFI27" s="247"/>
      <c r="VFJ27" s="247"/>
      <c r="VFK27" s="247"/>
      <c r="VFL27" s="247"/>
      <c r="VFM27" s="247"/>
      <c r="VFN27" s="247"/>
      <c r="VFO27" s="247"/>
      <c r="VFP27" s="247"/>
      <c r="VFQ27" s="247"/>
      <c r="VFR27" s="247"/>
      <c r="VFS27" s="247"/>
      <c r="VFT27" s="247"/>
      <c r="VFU27" s="247"/>
      <c r="VFV27" s="247"/>
      <c r="VFW27" s="247"/>
      <c r="VFX27" s="247"/>
      <c r="VFY27" s="247"/>
      <c r="VFZ27" s="247"/>
      <c r="VGA27" s="247"/>
      <c r="VGB27" s="247"/>
      <c r="VGC27" s="247"/>
      <c r="VGD27" s="247"/>
      <c r="VGE27" s="247"/>
      <c r="VGF27" s="247"/>
      <c r="VGG27" s="247"/>
      <c r="VGH27" s="247"/>
      <c r="VGI27" s="247"/>
      <c r="VGJ27" s="247"/>
      <c r="VGK27" s="247"/>
      <c r="VGL27" s="247"/>
      <c r="VGM27" s="247"/>
      <c r="VGN27" s="247"/>
      <c r="VGO27" s="247"/>
      <c r="VGP27" s="247"/>
      <c r="VGQ27" s="247"/>
      <c r="VGR27" s="247"/>
      <c r="VGS27" s="247"/>
      <c r="VGT27" s="247"/>
      <c r="VGU27" s="247"/>
      <c r="VGV27" s="247"/>
      <c r="VGW27" s="247"/>
      <c r="VGX27" s="247"/>
      <c r="VGY27" s="247"/>
      <c r="VGZ27" s="247"/>
      <c r="VHA27" s="247"/>
      <c r="VHB27" s="247"/>
      <c r="VHC27" s="247"/>
      <c r="VHD27" s="247"/>
      <c r="VHE27" s="247"/>
      <c r="VHF27" s="247"/>
      <c r="VHG27" s="247"/>
      <c r="VHH27" s="247"/>
      <c r="VHI27" s="247"/>
      <c r="VHJ27" s="247"/>
      <c r="VHK27" s="247"/>
      <c r="VHL27" s="247"/>
      <c r="VHM27" s="247"/>
      <c r="VHN27" s="247"/>
      <c r="VHO27" s="247"/>
      <c r="VHP27" s="247"/>
      <c r="VHQ27" s="247"/>
      <c r="VHR27" s="247"/>
      <c r="VHS27" s="247"/>
      <c r="VHT27" s="247"/>
      <c r="VHU27" s="247"/>
      <c r="VHV27" s="247"/>
      <c r="VHW27" s="247"/>
      <c r="VHX27" s="247"/>
      <c r="VHY27" s="247"/>
      <c r="VHZ27" s="247"/>
      <c r="VIA27" s="247"/>
      <c r="VIB27" s="247"/>
      <c r="VIC27" s="247"/>
      <c r="VID27" s="247"/>
      <c r="VIE27" s="247"/>
      <c r="VIF27" s="247"/>
      <c r="VIG27" s="247"/>
      <c r="VIH27" s="247"/>
      <c r="VII27" s="247"/>
      <c r="VIJ27" s="247"/>
      <c r="VIK27" s="247"/>
      <c r="VIL27" s="247"/>
      <c r="VIM27" s="247"/>
      <c r="VIN27" s="247"/>
      <c r="VIO27" s="247"/>
      <c r="VIP27" s="247"/>
      <c r="VIQ27" s="247"/>
      <c r="VIR27" s="247"/>
      <c r="VIS27" s="247"/>
      <c r="VIT27" s="247"/>
      <c r="VIU27" s="247"/>
      <c r="VIV27" s="247"/>
      <c r="VIW27" s="247"/>
      <c r="VIX27" s="247"/>
      <c r="VIY27" s="247"/>
      <c r="VIZ27" s="247"/>
      <c r="VJA27" s="247"/>
      <c r="VJB27" s="247"/>
      <c r="VJC27" s="247"/>
      <c r="VJD27" s="247"/>
      <c r="VJE27" s="247"/>
      <c r="VJF27" s="247"/>
      <c r="VJG27" s="247"/>
      <c r="VJH27" s="247"/>
      <c r="VJI27" s="247"/>
      <c r="VJJ27" s="247"/>
      <c r="VJK27" s="247"/>
      <c r="VJL27" s="247"/>
      <c r="VJM27" s="247"/>
      <c r="VJN27" s="247"/>
      <c r="VJO27" s="247"/>
      <c r="VJP27" s="247"/>
      <c r="VJQ27" s="247"/>
      <c r="VJR27" s="247"/>
      <c r="VJS27" s="247"/>
      <c r="VJT27" s="247"/>
      <c r="VJU27" s="247"/>
      <c r="VJV27" s="247"/>
      <c r="VJW27" s="247"/>
      <c r="VJX27" s="247"/>
      <c r="VJY27" s="247"/>
      <c r="VJZ27" s="247"/>
      <c r="VKA27" s="247"/>
      <c r="VKB27" s="247"/>
      <c r="VKC27" s="247"/>
      <c r="VKD27" s="247"/>
      <c r="VKE27" s="247"/>
      <c r="VKF27" s="247"/>
      <c r="VKG27" s="247"/>
      <c r="VKH27" s="247"/>
      <c r="VKI27" s="247"/>
      <c r="VKJ27" s="247"/>
      <c r="VKK27" s="247"/>
      <c r="VKL27" s="247"/>
      <c r="VKM27" s="247"/>
      <c r="VKN27" s="247"/>
      <c r="VKO27" s="247"/>
      <c r="VKP27" s="247"/>
      <c r="VKQ27" s="247"/>
      <c r="VKR27" s="247"/>
      <c r="VKS27" s="247"/>
      <c r="VKT27" s="247"/>
      <c r="VKU27" s="247"/>
      <c r="VKV27" s="247"/>
      <c r="VKW27" s="247"/>
      <c r="VKX27" s="247"/>
      <c r="VKY27" s="247"/>
      <c r="VKZ27" s="247"/>
      <c r="VLA27" s="247"/>
      <c r="VLB27" s="247"/>
      <c r="VLC27" s="247"/>
      <c r="VLD27" s="247"/>
      <c r="VLE27" s="247"/>
      <c r="VLF27" s="247"/>
      <c r="VLG27" s="247"/>
      <c r="VLH27" s="247"/>
      <c r="VLI27" s="247"/>
      <c r="VLJ27" s="247"/>
      <c r="VLK27" s="247"/>
      <c r="VLL27" s="247"/>
      <c r="VLM27" s="247"/>
      <c r="VLN27" s="247"/>
      <c r="VLO27" s="247"/>
      <c r="VLP27" s="247"/>
      <c r="VLQ27" s="247"/>
      <c r="VLR27" s="247"/>
      <c r="VLS27" s="247"/>
      <c r="VLT27" s="247"/>
      <c r="VLU27" s="247"/>
      <c r="VLV27" s="247"/>
      <c r="VLW27" s="247"/>
      <c r="VLX27" s="247"/>
      <c r="VLY27" s="247"/>
      <c r="VLZ27" s="247"/>
      <c r="VMA27" s="247"/>
      <c r="VMB27" s="247"/>
      <c r="VMC27" s="247"/>
      <c r="VMD27" s="247"/>
      <c r="VME27" s="247"/>
      <c r="VMF27" s="247"/>
      <c r="VMG27" s="247"/>
      <c r="VMH27" s="247"/>
      <c r="VMI27" s="247"/>
      <c r="VMJ27" s="247"/>
      <c r="VMK27" s="247"/>
      <c r="VML27" s="247"/>
      <c r="VMM27" s="247"/>
      <c r="VMN27" s="247"/>
      <c r="VMO27" s="247"/>
      <c r="VMP27" s="247"/>
      <c r="VMQ27" s="247"/>
      <c r="VMR27" s="247"/>
      <c r="VMS27" s="247"/>
      <c r="VMT27" s="247"/>
      <c r="VMU27" s="247"/>
      <c r="VMV27" s="247"/>
      <c r="VMW27" s="247"/>
      <c r="VMX27" s="247"/>
      <c r="VMY27" s="247"/>
      <c r="VMZ27" s="247"/>
      <c r="VNA27" s="247"/>
      <c r="VNB27" s="247"/>
      <c r="VNC27" s="247"/>
      <c r="VND27" s="247"/>
      <c r="VNE27" s="247"/>
      <c r="VNF27" s="247"/>
      <c r="VNG27" s="247"/>
      <c r="VNH27" s="247"/>
      <c r="VNI27" s="247"/>
      <c r="VNJ27" s="247"/>
      <c r="VNK27" s="247"/>
      <c r="VNL27" s="247"/>
      <c r="VNM27" s="247"/>
      <c r="VNN27" s="247"/>
      <c r="VNO27" s="247"/>
      <c r="VNP27" s="247"/>
      <c r="VNQ27" s="247"/>
      <c r="VNR27" s="247"/>
      <c r="VNS27" s="247"/>
      <c r="VNT27" s="247"/>
      <c r="VNU27" s="247"/>
      <c r="VNV27" s="247"/>
      <c r="VNW27" s="247"/>
      <c r="VNX27" s="247"/>
      <c r="VNY27" s="247"/>
      <c r="VNZ27" s="247"/>
      <c r="VOA27" s="247"/>
      <c r="VOB27" s="247"/>
      <c r="VOC27" s="247"/>
      <c r="VOD27" s="247"/>
      <c r="VOE27" s="247"/>
      <c r="VOF27" s="247"/>
      <c r="VOG27" s="247"/>
      <c r="VOH27" s="247"/>
      <c r="VOI27" s="247"/>
      <c r="VOJ27" s="247"/>
      <c r="VOK27" s="247"/>
      <c r="VOL27" s="247"/>
      <c r="VOM27" s="247"/>
      <c r="VON27" s="247"/>
      <c r="VOO27" s="247"/>
      <c r="VOP27" s="247"/>
      <c r="VOQ27" s="247"/>
      <c r="VOR27" s="247"/>
      <c r="VOS27" s="247"/>
      <c r="VOT27" s="247"/>
      <c r="VOU27" s="247"/>
      <c r="VOV27" s="247"/>
      <c r="VOW27" s="247"/>
      <c r="VOX27" s="247"/>
      <c r="VOY27" s="247"/>
      <c r="VOZ27" s="247"/>
      <c r="VPA27" s="247"/>
      <c r="VPB27" s="247"/>
      <c r="VPC27" s="247"/>
      <c r="VPD27" s="247"/>
      <c r="VPE27" s="247"/>
      <c r="VPF27" s="247"/>
      <c r="VPG27" s="247"/>
      <c r="VPH27" s="247"/>
      <c r="VPI27" s="247"/>
      <c r="VPJ27" s="247"/>
      <c r="VPK27" s="247"/>
      <c r="VPL27" s="247"/>
      <c r="VPM27" s="247"/>
      <c r="VPN27" s="247"/>
      <c r="VPO27" s="247"/>
      <c r="VPP27" s="247"/>
      <c r="VPQ27" s="247"/>
      <c r="VPR27" s="247"/>
      <c r="VPS27" s="247"/>
      <c r="VPT27" s="247"/>
      <c r="VPU27" s="247"/>
      <c r="VPV27" s="247"/>
      <c r="VPW27" s="247"/>
      <c r="VPX27" s="247"/>
      <c r="VPY27" s="247"/>
      <c r="VPZ27" s="247"/>
      <c r="VQA27" s="247"/>
      <c r="VQB27" s="247"/>
      <c r="VQC27" s="247"/>
      <c r="VQD27" s="247"/>
      <c r="VQE27" s="247"/>
      <c r="VQF27" s="247"/>
      <c r="VQG27" s="247"/>
      <c r="VQH27" s="247"/>
      <c r="VQI27" s="247"/>
      <c r="VQJ27" s="247"/>
      <c r="VQK27" s="247"/>
      <c r="VQL27" s="247"/>
      <c r="VQM27" s="247"/>
      <c r="VQN27" s="247"/>
      <c r="VQO27" s="247"/>
      <c r="VQP27" s="247"/>
      <c r="VQQ27" s="247"/>
      <c r="VQR27" s="247"/>
      <c r="VQS27" s="247"/>
      <c r="VQT27" s="247"/>
      <c r="VQU27" s="247"/>
      <c r="VQV27" s="247"/>
      <c r="VQW27" s="247"/>
      <c r="VQX27" s="247"/>
      <c r="VQY27" s="247"/>
      <c r="VQZ27" s="247"/>
      <c r="VRA27" s="247"/>
      <c r="VRB27" s="247"/>
      <c r="VRC27" s="247"/>
      <c r="VRD27" s="247"/>
      <c r="VRE27" s="247"/>
      <c r="VRF27" s="247"/>
      <c r="VRG27" s="247"/>
      <c r="VRH27" s="247"/>
      <c r="VRI27" s="247"/>
      <c r="VRJ27" s="247"/>
      <c r="VRK27" s="247"/>
      <c r="VRL27" s="247"/>
      <c r="VRM27" s="247"/>
      <c r="VRN27" s="247"/>
      <c r="VRO27" s="247"/>
      <c r="VRP27" s="247"/>
      <c r="VRQ27" s="247"/>
      <c r="VRR27" s="247"/>
      <c r="VRS27" s="247"/>
      <c r="VRT27" s="247"/>
      <c r="VRU27" s="247"/>
      <c r="VRV27" s="247"/>
      <c r="VRW27" s="247"/>
      <c r="VRX27" s="247"/>
      <c r="VRY27" s="247"/>
      <c r="VRZ27" s="247"/>
      <c r="VSA27" s="247"/>
      <c r="VSB27" s="247"/>
      <c r="VSC27" s="247"/>
      <c r="VSD27" s="247"/>
      <c r="VSE27" s="247"/>
      <c r="VSF27" s="247"/>
      <c r="VSG27" s="247"/>
      <c r="VSH27" s="247"/>
      <c r="VSI27" s="247"/>
      <c r="VSJ27" s="247"/>
      <c r="VSK27" s="247"/>
      <c r="VSL27" s="247"/>
      <c r="VSM27" s="247"/>
      <c r="VSN27" s="247"/>
      <c r="VSO27" s="247"/>
      <c r="VSP27" s="247"/>
      <c r="VSQ27" s="247"/>
      <c r="VSR27" s="247"/>
      <c r="VSS27" s="247"/>
      <c r="VST27" s="247"/>
      <c r="VSU27" s="247"/>
      <c r="VSV27" s="247"/>
      <c r="VSW27" s="247"/>
      <c r="VSX27" s="247"/>
      <c r="VSY27" s="247"/>
      <c r="VSZ27" s="247"/>
      <c r="VTA27" s="247"/>
      <c r="VTB27" s="247"/>
      <c r="VTC27" s="247"/>
      <c r="VTD27" s="247"/>
      <c r="VTE27" s="247"/>
      <c r="VTF27" s="247"/>
      <c r="VTG27" s="247"/>
      <c r="VTH27" s="247"/>
      <c r="VTI27" s="247"/>
      <c r="VTJ27" s="247"/>
      <c r="VTK27" s="247"/>
      <c r="VTL27" s="247"/>
      <c r="VTM27" s="247"/>
      <c r="VTN27" s="247"/>
      <c r="VTO27" s="247"/>
      <c r="VTP27" s="247"/>
      <c r="VTQ27" s="247"/>
      <c r="VTR27" s="247"/>
      <c r="VTS27" s="247"/>
      <c r="VTT27" s="247"/>
      <c r="VTU27" s="247"/>
      <c r="VTV27" s="247"/>
      <c r="VTW27" s="247"/>
      <c r="VTX27" s="247"/>
      <c r="VTY27" s="247"/>
      <c r="VTZ27" s="247"/>
      <c r="VUA27" s="247"/>
      <c r="VUB27" s="247"/>
      <c r="VUC27" s="247"/>
      <c r="VUD27" s="247"/>
      <c r="VUE27" s="247"/>
      <c r="VUF27" s="247"/>
      <c r="VUG27" s="247"/>
      <c r="VUH27" s="247"/>
      <c r="VUI27" s="247"/>
      <c r="VUJ27" s="247"/>
      <c r="VUK27" s="247"/>
      <c r="VUL27" s="247"/>
      <c r="VUM27" s="247"/>
      <c r="VUN27" s="247"/>
      <c r="VUO27" s="247"/>
      <c r="VUP27" s="247"/>
      <c r="VUQ27" s="247"/>
      <c r="VUR27" s="247"/>
      <c r="VUS27" s="247"/>
      <c r="VUT27" s="247"/>
      <c r="VUU27" s="247"/>
      <c r="VUV27" s="247"/>
      <c r="VUW27" s="247"/>
      <c r="VUX27" s="247"/>
      <c r="VUY27" s="247"/>
      <c r="VUZ27" s="247"/>
      <c r="VVA27" s="247"/>
      <c r="VVB27" s="247"/>
      <c r="VVC27" s="247"/>
      <c r="VVD27" s="247"/>
      <c r="VVE27" s="247"/>
      <c r="VVF27" s="247"/>
      <c r="VVG27" s="247"/>
      <c r="VVH27" s="247"/>
      <c r="VVI27" s="247"/>
      <c r="VVJ27" s="247"/>
      <c r="VVK27" s="247"/>
      <c r="VVL27" s="247"/>
      <c r="VVM27" s="247"/>
      <c r="VVN27" s="247"/>
      <c r="VVO27" s="247"/>
      <c r="VVP27" s="247"/>
      <c r="VVQ27" s="247"/>
      <c r="VVR27" s="247"/>
      <c r="VVS27" s="247"/>
      <c r="VVT27" s="247"/>
      <c r="VVU27" s="247"/>
      <c r="VVV27" s="247"/>
      <c r="VVW27" s="247"/>
      <c r="VVX27" s="247"/>
      <c r="VVY27" s="247"/>
      <c r="VVZ27" s="247"/>
      <c r="VWA27" s="247"/>
      <c r="VWB27" s="247"/>
      <c r="VWC27" s="247"/>
      <c r="VWD27" s="247"/>
      <c r="VWE27" s="247"/>
      <c r="VWF27" s="247"/>
      <c r="VWG27" s="247"/>
      <c r="VWH27" s="247"/>
      <c r="VWI27" s="247"/>
      <c r="VWJ27" s="247"/>
      <c r="VWK27" s="247"/>
      <c r="VWL27" s="247"/>
      <c r="VWM27" s="247"/>
      <c r="VWN27" s="247"/>
      <c r="VWO27" s="247"/>
      <c r="VWP27" s="247"/>
      <c r="VWQ27" s="247"/>
      <c r="VWR27" s="247"/>
      <c r="VWS27" s="247"/>
      <c r="VWT27" s="247"/>
      <c r="VWU27" s="247"/>
      <c r="VWV27" s="247"/>
      <c r="VWW27" s="247"/>
      <c r="VWX27" s="247"/>
      <c r="VWY27" s="247"/>
      <c r="VWZ27" s="247"/>
      <c r="VXA27" s="247"/>
      <c r="VXB27" s="247"/>
      <c r="VXC27" s="247"/>
      <c r="VXD27" s="247"/>
      <c r="VXE27" s="247"/>
      <c r="VXF27" s="247"/>
      <c r="VXG27" s="247"/>
      <c r="VXH27" s="247"/>
      <c r="VXI27" s="247"/>
      <c r="VXJ27" s="247"/>
      <c r="VXK27" s="247"/>
      <c r="VXL27" s="247"/>
      <c r="VXM27" s="247"/>
      <c r="VXN27" s="247"/>
      <c r="VXO27" s="247"/>
      <c r="VXP27" s="247"/>
      <c r="VXQ27" s="247"/>
      <c r="VXR27" s="247"/>
      <c r="VXS27" s="247"/>
      <c r="VXT27" s="247"/>
      <c r="VXU27" s="247"/>
      <c r="VXV27" s="247"/>
      <c r="VXW27" s="247"/>
      <c r="VXX27" s="247"/>
      <c r="VXY27" s="247"/>
      <c r="VXZ27" s="247"/>
      <c r="VYA27" s="247"/>
      <c r="VYB27" s="247"/>
      <c r="VYC27" s="247"/>
      <c r="VYD27" s="247"/>
      <c r="VYE27" s="247"/>
      <c r="VYF27" s="247"/>
      <c r="VYG27" s="247"/>
      <c r="VYH27" s="247"/>
      <c r="VYI27" s="247"/>
      <c r="VYJ27" s="247"/>
      <c r="VYK27" s="247"/>
      <c r="VYL27" s="247"/>
      <c r="VYM27" s="247"/>
      <c r="VYN27" s="247"/>
      <c r="VYO27" s="247"/>
      <c r="VYP27" s="247"/>
      <c r="VYQ27" s="247"/>
      <c r="VYR27" s="247"/>
      <c r="VYS27" s="247"/>
      <c r="VYT27" s="247"/>
      <c r="VYU27" s="247"/>
      <c r="VYV27" s="247"/>
      <c r="VYW27" s="247"/>
      <c r="VYX27" s="247"/>
      <c r="VYY27" s="247"/>
      <c r="VYZ27" s="247"/>
      <c r="VZA27" s="247"/>
      <c r="VZB27" s="247"/>
      <c r="VZC27" s="247"/>
      <c r="VZD27" s="247"/>
      <c r="VZE27" s="247"/>
      <c r="VZF27" s="247"/>
      <c r="VZG27" s="247"/>
      <c r="VZH27" s="247"/>
      <c r="VZI27" s="247"/>
      <c r="VZJ27" s="247"/>
      <c r="VZK27" s="247"/>
      <c r="VZL27" s="247"/>
      <c r="VZM27" s="247"/>
      <c r="VZN27" s="247"/>
      <c r="VZO27" s="247"/>
      <c r="VZP27" s="247"/>
      <c r="VZQ27" s="247"/>
      <c r="VZR27" s="247"/>
      <c r="VZS27" s="247"/>
      <c r="VZT27" s="247"/>
      <c r="VZU27" s="247"/>
      <c r="VZV27" s="247"/>
      <c r="VZW27" s="247"/>
      <c r="VZX27" s="247"/>
      <c r="VZY27" s="247"/>
      <c r="VZZ27" s="247"/>
      <c r="WAA27" s="247"/>
      <c r="WAB27" s="247"/>
      <c r="WAC27" s="247"/>
      <c r="WAD27" s="247"/>
      <c r="WAE27" s="247"/>
      <c r="WAF27" s="247"/>
      <c r="WAG27" s="247"/>
      <c r="WAH27" s="247"/>
      <c r="WAI27" s="247"/>
      <c r="WAJ27" s="247"/>
      <c r="WAK27" s="247"/>
      <c r="WAL27" s="247"/>
      <c r="WAM27" s="247"/>
      <c r="WAN27" s="247"/>
      <c r="WAO27" s="247"/>
      <c r="WAP27" s="247"/>
      <c r="WAQ27" s="247"/>
      <c r="WAR27" s="247"/>
      <c r="WAS27" s="247"/>
      <c r="WAT27" s="247"/>
      <c r="WAU27" s="247"/>
      <c r="WAV27" s="247"/>
      <c r="WAW27" s="247"/>
      <c r="WAX27" s="247"/>
      <c r="WAY27" s="247"/>
      <c r="WAZ27" s="247"/>
      <c r="WBA27" s="247"/>
      <c r="WBB27" s="247"/>
      <c r="WBC27" s="247"/>
      <c r="WBD27" s="247"/>
      <c r="WBE27" s="247"/>
      <c r="WBF27" s="247"/>
      <c r="WBG27" s="247"/>
      <c r="WBH27" s="247"/>
      <c r="WBI27" s="247"/>
      <c r="WBJ27" s="247"/>
      <c r="WBK27" s="247"/>
      <c r="WBL27" s="247"/>
      <c r="WBM27" s="247"/>
      <c r="WBN27" s="247"/>
      <c r="WBO27" s="247"/>
      <c r="WBP27" s="247"/>
      <c r="WBQ27" s="247"/>
      <c r="WBR27" s="247"/>
      <c r="WBS27" s="247"/>
      <c r="WBT27" s="247"/>
      <c r="WBU27" s="247"/>
      <c r="WBV27" s="247"/>
      <c r="WBW27" s="247"/>
      <c r="WBX27" s="247"/>
      <c r="WBY27" s="247"/>
      <c r="WBZ27" s="247"/>
      <c r="WCA27" s="247"/>
      <c r="WCB27" s="247"/>
      <c r="WCC27" s="247"/>
      <c r="WCD27" s="247"/>
      <c r="WCE27" s="247"/>
      <c r="WCF27" s="247"/>
      <c r="WCG27" s="247"/>
      <c r="WCH27" s="247"/>
      <c r="WCI27" s="247"/>
      <c r="WCJ27" s="247"/>
      <c r="WCK27" s="247"/>
      <c r="WCL27" s="247"/>
      <c r="WCM27" s="247"/>
      <c r="WCN27" s="247"/>
      <c r="WCO27" s="247"/>
      <c r="WCP27" s="247"/>
      <c r="WCQ27" s="247"/>
      <c r="WCR27" s="247"/>
      <c r="WCS27" s="247"/>
      <c r="WCT27" s="247"/>
      <c r="WCU27" s="247"/>
      <c r="WCV27" s="247"/>
      <c r="WCW27" s="247"/>
      <c r="WCX27" s="247"/>
      <c r="WCY27" s="247"/>
      <c r="WCZ27" s="247"/>
      <c r="WDA27" s="247"/>
      <c r="WDB27" s="247"/>
      <c r="WDC27" s="247"/>
      <c r="WDD27" s="247"/>
      <c r="WDE27" s="247"/>
      <c r="WDF27" s="247"/>
      <c r="WDG27" s="247"/>
      <c r="WDH27" s="247"/>
      <c r="WDI27" s="247"/>
      <c r="WDJ27" s="247"/>
      <c r="WDK27" s="247"/>
      <c r="WDL27" s="247"/>
      <c r="WDM27" s="247"/>
      <c r="WDN27" s="247"/>
      <c r="WDO27" s="247"/>
      <c r="WDP27" s="247"/>
      <c r="WDQ27" s="247"/>
      <c r="WDR27" s="247"/>
      <c r="WDS27" s="247"/>
      <c r="WDT27" s="247"/>
      <c r="WDU27" s="247"/>
      <c r="WDV27" s="247"/>
      <c r="WDW27" s="247"/>
      <c r="WDX27" s="247"/>
      <c r="WDY27" s="247"/>
      <c r="WDZ27" s="247"/>
      <c r="WEA27" s="247"/>
      <c r="WEB27" s="247"/>
      <c r="WEC27" s="247"/>
      <c r="WED27" s="247"/>
      <c r="WEE27" s="247"/>
      <c r="WEF27" s="247"/>
      <c r="WEG27" s="247"/>
      <c r="WEH27" s="247"/>
      <c r="WEI27" s="247"/>
      <c r="WEJ27" s="247"/>
      <c r="WEK27" s="247"/>
      <c r="WEL27" s="247"/>
      <c r="WEM27" s="247"/>
      <c r="WEN27" s="247"/>
      <c r="WEO27" s="247"/>
      <c r="WEP27" s="247"/>
      <c r="WEQ27" s="247"/>
      <c r="WER27" s="247"/>
      <c r="WES27" s="247"/>
      <c r="WET27" s="247"/>
      <c r="WEU27" s="247"/>
      <c r="WEV27" s="247"/>
      <c r="WEW27" s="247"/>
      <c r="WEX27" s="247"/>
      <c r="WEY27" s="247"/>
      <c r="WEZ27" s="247"/>
      <c r="WFA27" s="247"/>
      <c r="WFB27" s="247"/>
      <c r="WFC27" s="247"/>
      <c r="WFD27" s="247"/>
      <c r="WFE27" s="247"/>
      <c r="WFF27" s="247"/>
      <c r="WFG27" s="247"/>
      <c r="WFH27" s="247"/>
      <c r="WFI27" s="247"/>
      <c r="WFJ27" s="247"/>
      <c r="WFK27" s="247"/>
      <c r="WFL27" s="247"/>
      <c r="WFM27" s="247"/>
      <c r="WFN27" s="247"/>
      <c r="WFO27" s="247"/>
      <c r="WFP27" s="247"/>
      <c r="WFQ27" s="247"/>
      <c r="WFR27" s="247"/>
      <c r="WFS27" s="247"/>
      <c r="WFT27" s="247"/>
      <c r="WFU27" s="247"/>
      <c r="WFV27" s="247"/>
      <c r="WFW27" s="247"/>
      <c r="WFX27" s="247"/>
      <c r="WFY27" s="247"/>
      <c r="WFZ27" s="247"/>
      <c r="WGA27" s="247"/>
      <c r="WGB27" s="247"/>
      <c r="WGC27" s="247"/>
      <c r="WGD27" s="247"/>
      <c r="WGE27" s="247"/>
      <c r="WGF27" s="247"/>
      <c r="WGG27" s="247"/>
      <c r="WGH27" s="247"/>
      <c r="WGI27" s="247"/>
      <c r="WGJ27" s="247"/>
      <c r="WGK27" s="247"/>
      <c r="WGL27" s="247"/>
      <c r="WGM27" s="247"/>
      <c r="WGN27" s="247"/>
      <c r="WGO27" s="247"/>
      <c r="WGP27" s="247"/>
      <c r="WGQ27" s="247"/>
      <c r="WGR27" s="247"/>
      <c r="WGS27" s="247"/>
      <c r="WGT27" s="247"/>
      <c r="WGU27" s="247"/>
      <c r="WGV27" s="247"/>
      <c r="WGW27" s="247"/>
      <c r="WGX27" s="247"/>
      <c r="WGY27" s="247"/>
      <c r="WGZ27" s="247"/>
      <c r="WHA27" s="247"/>
      <c r="WHB27" s="247"/>
      <c r="WHC27" s="247"/>
      <c r="WHD27" s="247"/>
      <c r="WHE27" s="247"/>
      <c r="WHF27" s="247"/>
      <c r="WHG27" s="247"/>
      <c r="WHH27" s="247"/>
      <c r="WHI27" s="247"/>
      <c r="WHJ27" s="247"/>
      <c r="WHK27" s="247"/>
      <c r="WHL27" s="247"/>
      <c r="WHM27" s="247"/>
      <c r="WHN27" s="247"/>
      <c r="WHO27" s="247"/>
      <c r="WHP27" s="247"/>
      <c r="WHQ27" s="247"/>
      <c r="WHR27" s="247"/>
      <c r="WHS27" s="247"/>
      <c r="WHT27" s="247"/>
      <c r="WHU27" s="247"/>
      <c r="WHV27" s="247"/>
      <c r="WHW27" s="247"/>
      <c r="WHX27" s="247"/>
      <c r="WHY27" s="247"/>
      <c r="WHZ27" s="247"/>
      <c r="WIA27" s="247"/>
      <c r="WIB27" s="247"/>
      <c r="WIC27" s="247"/>
      <c r="WID27" s="247"/>
      <c r="WIE27" s="247"/>
      <c r="WIF27" s="247"/>
      <c r="WIG27" s="247"/>
      <c r="WIH27" s="247"/>
      <c r="WII27" s="247"/>
      <c r="WIJ27" s="247"/>
      <c r="WIK27" s="247"/>
      <c r="WIL27" s="247"/>
      <c r="WIM27" s="247"/>
      <c r="WIN27" s="247"/>
      <c r="WIO27" s="247"/>
      <c r="WIP27" s="247"/>
      <c r="WIQ27" s="247"/>
      <c r="WIR27" s="247"/>
      <c r="WIS27" s="247"/>
      <c r="WIT27" s="247"/>
      <c r="WIU27" s="247"/>
      <c r="WIV27" s="247"/>
      <c r="WIW27" s="247"/>
      <c r="WIX27" s="247"/>
      <c r="WIY27" s="247"/>
      <c r="WIZ27" s="247"/>
      <c r="WJA27" s="247"/>
      <c r="WJB27" s="247"/>
      <c r="WJC27" s="247"/>
      <c r="WJD27" s="247"/>
      <c r="WJE27" s="247"/>
      <c r="WJF27" s="247"/>
      <c r="WJG27" s="247"/>
      <c r="WJH27" s="247"/>
      <c r="WJI27" s="247"/>
      <c r="WJJ27" s="247"/>
      <c r="WJK27" s="247"/>
      <c r="WJL27" s="247"/>
      <c r="WJM27" s="247"/>
      <c r="WJN27" s="247"/>
      <c r="WJO27" s="247"/>
      <c r="WJP27" s="247"/>
      <c r="WJQ27" s="247"/>
      <c r="WJR27" s="247"/>
      <c r="WJS27" s="247"/>
      <c r="WJT27" s="247"/>
      <c r="WJU27" s="247"/>
      <c r="WJV27" s="247"/>
      <c r="WJW27" s="247"/>
      <c r="WJX27" s="247"/>
      <c r="WJY27" s="247"/>
      <c r="WJZ27" s="247"/>
      <c r="WKA27" s="247"/>
      <c r="WKB27" s="247"/>
      <c r="WKC27" s="247"/>
      <c r="WKD27" s="247"/>
      <c r="WKE27" s="247"/>
      <c r="WKF27" s="247"/>
      <c r="WKG27" s="247"/>
      <c r="WKH27" s="247"/>
      <c r="WKI27" s="247"/>
      <c r="WKJ27" s="247"/>
      <c r="WKK27" s="247"/>
      <c r="WKL27" s="247"/>
      <c r="WKM27" s="247"/>
      <c r="WKN27" s="247"/>
      <c r="WKO27" s="247"/>
      <c r="WKP27" s="247"/>
      <c r="WKQ27" s="247"/>
      <c r="WKR27" s="247"/>
      <c r="WKS27" s="247"/>
      <c r="WKT27" s="247"/>
      <c r="WKU27" s="247"/>
      <c r="WKV27" s="247"/>
      <c r="WKW27" s="247"/>
      <c r="WKX27" s="247"/>
      <c r="WKY27" s="247"/>
      <c r="WKZ27" s="247"/>
      <c r="WLA27" s="247"/>
      <c r="WLB27" s="247"/>
      <c r="WLC27" s="247"/>
      <c r="WLD27" s="247"/>
      <c r="WLE27" s="247"/>
      <c r="WLF27" s="247"/>
      <c r="WLG27" s="247"/>
      <c r="WLH27" s="247"/>
      <c r="WLI27" s="247"/>
      <c r="WLJ27" s="247"/>
      <c r="WLK27" s="247"/>
      <c r="WLL27" s="247"/>
      <c r="WLM27" s="247"/>
      <c r="WLN27" s="247"/>
      <c r="WLO27" s="247"/>
      <c r="WLP27" s="247"/>
      <c r="WLQ27" s="247"/>
      <c r="WLR27" s="247"/>
      <c r="WLS27" s="247"/>
      <c r="WLT27" s="247"/>
      <c r="WLU27" s="247"/>
      <c r="WLV27" s="247"/>
      <c r="WLW27" s="247"/>
      <c r="WLX27" s="247"/>
      <c r="WLY27" s="247"/>
      <c r="WLZ27" s="247"/>
      <c r="WMA27" s="247"/>
      <c r="WMB27" s="247"/>
      <c r="WMC27" s="247"/>
      <c r="WMD27" s="247"/>
      <c r="WME27" s="247"/>
      <c r="WMF27" s="247"/>
      <c r="WMG27" s="247"/>
      <c r="WMH27" s="247"/>
      <c r="WMI27" s="247"/>
      <c r="WMJ27" s="247"/>
      <c r="WMK27" s="247"/>
      <c r="WML27" s="247"/>
      <c r="WMM27" s="247"/>
      <c r="WMN27" s="247"/>
      <c r="WMO27" s="247"/>
      <c r="WMP27" s="247"/>
      <c r="WMQ27" s="247"/>
      <c r="WMR27" s="247"/>
      <c r="WMS27" s="247"/>
      <c r="WMT27" s="247"/>
      <c r="WMU27" s="247"/>
      <c r="WMV27" s="247"/>
      <c r="WMW27" s="247"/>
      <c r="WMX27" s="247"/>
      <c r="WMY27" s="247"/>
      <c r="WMZ27" s="247"/>
      <c r="WNA27" s="247"/>
      <c r="WNB27" s="247"/>
      <c r="WNC27" s="247"/>
      <c r="WND27" s="247"/>
      <c r="WNE27" s="247"/>
      <c r="WNF27" s="247"/>
      <c r="WNG27" s="247"/>
      <c r="WNH27" s="247"/>
      <c r="WNI27" s="247"/>
      <c r="WNJ27" s="247"/>
      <c r="WNK27" s="247"/>
      <c r="WNL27" s="247"/>
      <c r="WNM27" s="247"/>
      <c r="WNN27" s="247"/>
      <c r="WNO27" s="247"/>
      <c r="WNP27" s="247"/>
      <c r="WNQ27" s="247"/>
      <c r="WNR27" s="247"/>
      <c r="WNS27" s="247"/>
      <c r="WNT27" s="247"/>
      <c r="WNU27" s="247"/>
      <c r="WNV27" s="247"/>
      <c r="WNW27" s="247"/>
      <c r="WNX27" s="247"/>
      <c r="WNY27" s="247"/>
      <c r="WNZ27" s="247"/>
      <c r="WOA27" s="247"/>
      <c r="WOB27" s="247"/>
      <c r="WOC27" s="247"/>
      <c r="WOD27" s="247"/>
      <c r="WOE27" s="247"/>
      <c r="WOF27" s="247"/>
      <c r="WOG27" s="247"/>
      <c r="WOH27" s="247"/>
      <c r="WOI27" s="247"/>
      <c r="WOJ27" s="247"/>
      <c r="WOK27" s="247"/>
      <c r="WOL27" s="247"/>
      <c r="WOM27" s="247"/>
      <c r="WON27" s="247"/>
      <c r="WOO27" s="247"/>
      <c r="WOP27" s="247"/>
      <c r="WOQ27" s="247"/>
      <c r="WOR27" s="247"/>
      <c r="WOS27" s="247"/>
      <c r="WOT27" s="247"/>
      <c r="WOU27" s="247"/>
      <c r="WOV27" s="247"/>
      <c r="WOW27" s="247"/>
      <c r="WOX27" s="247"/>
      <c r="WOY27" s="247"/>
      <c r="WOZ27" s="247"/>
      <c r="WPA27" s="247"/>
      <c r="WPB27" s="247"/>
      <c r="WPC27" s="247"/>
      <c r="WPD27" s="247"/>
      <c r="WPE27" s="247"/>
      <c r="WPF27" s="247"/>
      <c r="WPG27" s="247"/>
      <c r="WPH27" s="247"/>
      <c r="WPI27" s="247"/>
      <c r="WPJ27" s="247"/>
      <c r="WPK27" s="247"/>
      <c r="WPL27" s="247"/>
      <c r="WPM27" s="247"/>
      <c r="WPN27" s="247"/>
      <c r="WPO27" s="247"/>
      <c r="WPP27" s="247"/>
      <c r="WPQ27" s="247"/>
      <c r="WPR27" s="247"/>
      <c r="WPS27" s="247"/>
      <c r="WPT27" s="247"/>
      <c r="WPU27" s="247"/>
      <c r="WPV27" s="247"/>
      <c r="WPW27" s="247"/>
      <c r="WPX27" s="247"/>
      <c r="WPY27" s="247"/>
      <c r="WPZ27" s="247"/>
      <c r="WQA27" s="247"/>
      <c r="WQB27" s="247"/>
      <c r="WQC27" s="247"/>
      <c r="WQD27" s="247"/>
      <c r="WQE27" s="247"/>
      <c r="WQF27" s="247"/>
      <c r="WQG27" s="247"/>
      <c r="WQH27" s="247"/>
      <c r="WQI27" s="247"/>
      <c r="WQJ27" s="247"/>
      <c r="WQK27" s="247"/>
      <c r="WQL27" s="247"/>
      <c r="WQM27" s="247"/>
      <c r="WQN27" s="247"/>
      <c r="WQO27" s="247"/>
      <c r="WQP27" s="247"/>
      <c r="WQQ27" s="247"/>
      <c r="WQR27" s="247"/>
      <c r="WQS27" s="247"/>
      <c r="WQT27" s="247"/>
      <c r="WQU27" s="247"/>
      <c r="WQV27" s="247"/>
      <c r="WQW27" s="247"/>
      <c r="WQX27" s="247"/>
      <c r="WQY27" s="247"/>
      <c r="WQZ27" s="247"/>
      <c r="WRA27" s="247"/>
      <c r="WRB27" s="247"/>
      <c r="WRC27" s="247"/>
      <c r="WRD27" s="247"/>
      <c r="WRE27" s="247"/>
      <c r="WRF27" s="247"/>
      <c r="WRG27" s="247"/>
      <c r="WRH27" s="247"/>
      <c r="WRI27" s="247"/>
      <c r="WRJ27" s="247"/>
      <c r="WRK27" s="247"/>
      <c r="WRL27" s="247"/>
      <c r="WRM27" s="247"/>
      <c r="WRN27" s="247"/>
      <c r="WRO27" s="247"/>
      <c r="WRP27" s="247"/>
      <c r="WRQ27" s="247"/>
      <c r="WRR27" s="247"/>
      <c r="WRS27" s="247"/>
      <c r="WRT27" s="247"/>
      <c r="WRU27" s="247"/>
      <c r="WRV27" s="247"/>
      <c r="WRW27" s="247"/>
      <c r="WRX27" s="247"/>
      <c r="WRY27" s="247"/>
      <c r="WRZ27" s="247"/>
      <c r="WSA27" s="247"/>
      <c r="WSB27" s="247"/>
      <c r="WSC27" s="247"/>
      <c r="WSD27" s="247"/>
      <c r="WSE27" s="247"/>
      <c r="WSF27" s="247"/>
      <c r="WSG27" s="247"/>
      <c r="WSH27" s="247"/>
      <c r="WSI27" s="247"/>
      <c r="WSJ27" s="247"/>
      <c r="WSK27" s="247"/>
      <c r="WSL27" s="247"/>
      <c r="WSM27" s="247"/>
      <c r="WSN27" s="247"/>
      <c r="WSO27" s="247"/>
      <c r="WSP27" s="247"/>
      <c r="WSQ27" s="247"/>
      <c r="WSR27" s="247"/>
      <c r="WSS27" s="247"/>
      <c r="WST27" s="247"/>
      <c r="WSU27" s="247"/>
      <c r="WSV27" s="247"/>
      <c r="WSW27" s="247"/>
      <c r="WSX27" s="247"/>
      <c r="WSY27" s="247"/>
      <c r="WSZ27" s="247"/>
      <c r="WTA27" s="247"/>
      <c r="WTB27" s="247"/>
      <c r="WTC27" s="247"/>
      <c r="WTD27" s="247"/>
      <c r="WTE27" s="247"/>
      <c r="WTF27" s="247"/>
      <c r="WTG27" s="247"/>
      <c r="WTH27" s="247"/>
      <c r="WTI27" s="247"/>
      <c r="WTJ27" s="247"/>
      <c r="WTK27" s="247"/>
      <c r="WTL27" s="247"/>
      <c r="WTM27" s="247"/>
      <c r="WTN27" s="247"/>
      <c r="WTO27" s="247"/>
      <c r="WTP27" s="247"/>
      <c r="WTQ27" s="247"/>
      <c r="WTR27" s="247"/>
      <c r="WTS27" s="247"/>
      <c r="WTT27" s="247"/>
      <c r="WTU27" s="247"/>
      <c r="WTV27" s="247"/>
      <c r="WTW27" s="247"/>
      <c r="WTX27" s="247"/>
      <c r="WTY27" s="247"/>
      <c r="WTZ27" s="247"/>
      <c r="WUA27" s="247"/>
      <c r="WUB27" s="247"/>
      <c r="WUC27" s="247"/>
      <c r="WUD27" s="247"/>
      <c r="WUE27" s="247"/>
      <c r="WUF27" s="247"/>
      <c r="WUG27" s="247"/>
      <c r="WUH27" s="247"/>
      <c r="WUI27" s="247"/>
      <c r="WUJ27" s="247"/>
      <c r="WUK27" s="247"/>
      <c r="WUL27" s="247"/>
      <c r="WUM27" s="247"/>
      <c r="WUN27" s="247"/>
      <c r="WUO27" s="247"/>
      <c r="WUP27" s="247"/>
      <c r="WUQ27" s="247"/>
      <c r="WUR27" s="247"/>
      <c r="WUS27" s="247"/>
      <c r="WUT27" s="247"/>
      <c r="WUU27" s="247"/>
      <c r="WUV27" s="247"/>
      <c r="WUW27" s="247"/>
      <c r="WUX27" s="247"/>
      <c r="WUY27" s="247"/>
      <c r="WUZ27" s="247"/>
      <c r="WVA27" s="247"/>
      <c r="WVB27" s="247"/>
      <c r="WVC27" s="247"/>
      <c r="WVD27" s="247"/>
      <c r="WVE27" s="247"/>
      <c r="WVF27" s="247"/>
      <c r="WVG27" s="247"/>
      <c r="WVH27" s="247"/>
      <c r="WVI27" s="247"/>
      <c r="WVJ27" s="247"/>
      <c r="WVK27" s="247"/>
      <c r="WVL27" s="247"/>
      <c r="WVM27" s="247"/>
      <c r="WVN27" s="247"/>
      <c r="WVO27" s="247"/>
      <c r="WVP27" s="247"/>
      <c r="WVQ27" s="247"/>
      <c r="WVR27" s="247"/>
      <c r="WVS27" s="247"/>
      <c r="WVT27" s="247"/>
      <c r="WVU27" s="247"/>
      <c r="WVV27" s="247"/>
      <c r="WVW27" s="247"/>
      <c r="WVX27" s="247"/>
      <c r="WVY27" s="247"/>
      <c r="WVZ27" s="247"/>
      <c r="WWA27" s="247"/>
      <c r="WWB27" s="247"/>
      <c r="WWC27" s="247"/>
      <c r="WWD27" s="247"/>
      <c r="WWE27" s="247"/>
      <c r="WWF27" s="247"/>
      <c r="WWG27" s="247"/>
      <c r="WWH27" s="247"/>
      <c r="WWI27" s="247"/>
    </row>
    <row r="28" spans="1:16155" s="247" customFormat="1" ht="33" hidden="1" x14ac:dyDescent="0.3">
      <c r="A28" s="234" t="s">
        <v>1088</v>
      </c>
      <c r="B28" s="24" t="s">
        <v>163</v>
      </c>
      <c r="C28" s="232"/>
      <c r="D28" s="14" t="s">
        <v>281</v>
      </c>
      <c r="E28" s="9"/>
      <c r="F28" s="9">
        <v>12</v>
      </c>
      <c r="G28" s="9">
        <v>21</v>
      </c>
      <c r="H28" s="9" t="s">
        <v>1312</v>
      </c>
      <c r="I28" s="9" t="s">
        <v>1311</v>
      </c>
      <c r="J28" s="9" t="s">
        <v>255</v>
      </c>
      <c r="K28" s="17" t="s">
        <v>256</v>
      </c>
      <c r="L28" s="171"/>
      <c r="M28" s="9" t="s">
        <v>29</v>
      </c>
      <c r="N28" s="9" t="s">
        <v>29</v>
      </c>
      <c r="O28" s="9"/>
      <c r="P28" s="9"/>
      <c r="Q28" s="9"/>
      <c r="R28" s="9"/>
      <c r="S28" s="9"/>
      <c r="T28" s="9"/>
      <c r="U28" s="9"/>
      <c r="V28" s="9"/>
      <c r="W28" s="9"/>
      <c r="X28" s="9"/>
      <c r="Y28" s="9"/>
      <c r="Z28" s="9"/>
      <c r="AA28" s="9"/>
      <c r="AB28" s="246"/>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c r="CD28" s="171"/>
      <c r="CE28" s="171"/>
      <c r="CF28" s="171"/>
      <c r="CG28" s="171"/>
      <c r="CH28" s="171"/>
      <c r="CI28" s="171"/>
      <c r="CJ28" s="171"/>
      <c r="CK28" s="171"/>
      <c r="CL28" s="171"/>
      <c r="CM28" s="171"/>
      <c r="CN28" s="171"/>
      <c r="CO28" s="171"/>
      <c r="CP28" s="171"/>
      <c r="CQ28" s="171"/>
      <c r="CR28" s="171"/>
      <c r="CS28" s="171"/>
      <c r="CT28" s="171"/>
      <c r="CU28" s="171"/>
      <c r="CV28" s="171"/>
      <c r="CW28" s="171"/>
      <c r="CX28" s="171"/>
      <c r="CY28" s="171"/>
      <c r="CZ28" s="171"/>
      <c r="DA28" s="171"/>
      <c r="DB28" s="171"/>
      <c r="DC28" s="171"/>
      <c r="DD28" s="171"/>
      <c r="DE28" s="171"/>
      <c r="DF28" s="171"/>
      <c r="DG28" s="171"/>
      <c r="DH28" s="171"/>
      <c r="DI28" s="171"/>
      <c r="DJ28" s="171"/>
      <c r="DK28" s="171"/>
      <c r="DL28" s="171"/>
      <c r="DM28" s="171"/>
      <c r="DN28" s="171"/>
      <c r="DO28" s="171"/>
      <c r="DP28" s="171"/>
      <c r="DQ28" s="171"/>
      <c r="DR28" s="171"/>
      <c r="DS28" s="171"/>
      <c r="DT28" s="171"/>
      <c r="DU28" s="171"/>
      <c r="DV28" s="171"/>
      <c r="DW28" s="171"/>
      <c r="DX28" s="171"/>
      <c r="DY28" s="171"/>
      <c r="DZ28" s="171"/>
      <c r="EA28" s="171"/>
      <c r="EB28" s="171"/>
      <c r="EC28" s="171"/>
      <c r="ED28" s="171"/>
      <c r="EE28" s="171"/>
      <c r="EF28" s="171"/>
      <c r="EG28" s="171"/>
      <c r="EH28" s="171"/>
      <c r="EI28" s="171"/>
      <c r="EJ28" s="171"/>
      <c r="EK28" s="171"/>
      <c r="EL28" s="171"/>
      <c r="EM28" s="171"/>
      <c r="EN28" s="171"/>
      <c r="EO28" s="171"/>
      <c r="EP28" s="171"/>
      <c r="EQ28" s="171"/>
      <c r="ER28" s="171"/>
      <c r="ES28" s="171"/>
      <c r="ET28" s="171"/>
      <c r="EU28" s="171"/>
      <c r="EV28" s="171"/>
      <c r="EW28" s="171"/>
      <c r="EX28" s="171"/>
      <c r="EY28" s="171"/>
      <c r="EZ28" s="171"/>
      <c r="FA28" s="171"/>
      <c r="FB28" s="171"/>
      <c r="FC28" s="171"/>
      <c r="FD28" s="171"/>
      <c r="FE28" s="171"/>
      <c r="FF28" s="171"/>
      <c r="FG28" s="171"/>
      <c r="FH28" s="171"/>
      <c r="FI28" s="171"/>
      <c r="FJ28" s="171"/>
      <c r="FK28" s="171"/>
      <c r="FL28" s="171"/>
      <c r="FM28" s="171"/>
      <c r="FN28" s="171"/>
      <c r="FO28" s="171"/>
      <c r="FP28" s="171"/>
      <c r="FQ28" s="171"/>
      <c r="FR28" s="171"/>
      <c r="FS28" s="171"/>
      <c r="FT28" s="171"/>
      <c r="FU28" s="171"/>
      <c r="FV28" s="171"/>
      <c r="FW28" s="171"/>
      <c r="FX28" s="171"/>
      <c r="FY28" s="171"/>
      <c r="FZ28" s="171"/>
      <c r="GA28" s="171"/>
      <c r="GB28" s="171"/>
      <c r="GC28" s="171"/>
      <c r="GD28" s="171"/>
      <c r="GE28" s="171"/>
      <c r="GF28" s="171"/>
      <c r="GG28" s="171"/>
      <c r="GH28" s="171"/>
      <c r="GI28" s="171"/>
      <c r="GJ28" s="171"/>
      <c r="GK28" s="171"/>
      <c r="GL28" s="171"/>
      <c r="GM28" s="171"/>
      <c r="GN28" s="171"/>
      <c r="GO28" s="171"/>
      <c r="GP28" s="171"/>
      <c r="GQ28" s="171"/>
      <c r="GR28" s="171"/>
      <c r="GS28" s="171"/>
      <c r="GT28" s="171"/>
      <c r="GU28" s="171"/>
      <c r="GV28" s="171"/>
      <c r="GW28" s="171"/>
      <c r="GX28" s="171"/>
      <c r="GY28" s="171"/>
      <c r="GZ28" s="171"/>
      <c r="HA28" s="171"/>
      <c r="HB28" s="171"/>
      <c r="HC28" s="171"/>
      <c r="HD28" s="171"/>
      <c r="HE28" s="171"/>
      <c r="HF28" s="171"/>
      <c r="HG28" s="171"/>
      <c r="HH28" s="171"/>
      <c r="HI28" s="171"/>
      <c r="HJ28" s="171"/>
      <c r="HK28" s="171"/>
      <c r="HL28" s="171"/>
      <c r="HM28" s="171"/>
      <c r="HN28" s="171"/>
      <c r="HO28" s="171"/>
      <c r="HP28" s="171"/>
      <c r="HQ28" s="171"/>
      <c r="HR28" s="171"/>
      <c r="HS28" s="171"/>
      <c r="HT28" s="171"/>
      <c r="HU28" s="171"/>
      <c r="HV28" s="171"/>
      <c r="HW28" s="171"/>
      <c r="HX28" s="171"/>
      <c r="HY28" s="171"/>
      <c r="HZ28" s="171"/>
      <c r="IA28" s="171"/>
      <c r="IB28" s="171"/>
      <c r="IC28" s="171"/>
      <c r="ID28" s="171"/>
      <c r="IE28" s="171"/>
      <c r="IF28" s="171"/>
      <c r="IG28" s="171"/>
      <c r="IH28" s="171"/>
      <c r="II28" s="171"/>
      <c r="IJ28" s="171"/>
      <c r="IK28" s="171"/>
      <c r="IL28" s="171"/>
      <c r="IM28" s="171"/>
      <c r="IN28" s="171"/>
      <c r="IO28" s="171"/>
      <c r="IP28" s="171"/>
      <c r="IQ28" s="171"/>
      <c r="IR28" s="171"/>
      <c r="IS28" s="171"/>
      <c r="IT28" s="171"/>
      <c r="IU28" s="171"/>
      <c r="IV28" s="171"/>
      <c r="IW28" s="171"/>
      <c r="IX28" s="171"/>
      <c r="IY28" s="171"/>
      <c r="IZ28" s="171"/>
      <c r="JA28" s="171"/>
      <c r="JB28" s="171"/>
      <c r="JC28" s="171"/>
      <c r="JD28" s="171"/>
      <c r="JE28" s="171"/>
      <c r="JF28" s="171"/>
      <c r="JG28" s="171"/>
      <c r="JH28" s="171"/>
      <c r="JI28" s="171"/>
      <c r="JJ28" s="171"/>
      <c r="JK28" s="171"/>
      <c r="JL28" s="171"/>
      <c r="JM28" s="171"/>
      <c r="JN28" s="171"/>
      <c r="JO28" s="171"/>
      <c r="JP28" s="171"/>
      <c r="JQ28" s="171"/>
      <c r="JR28" s="171"/>
      <c r="JS28" s="171"/>
      <c r="JT28" s="171"/>
      <c r="JU28" s="171"/>
      <c r="JV28" s="171"/>
      <c r="JW28" s="171"/>
      <c r="JX28" s="171"/>
      <c r="JY28" s="171"/>
      <c r="JZ28" s="171"/>
      <c r="KA28" s="171"/>
      <c r="KB28" s="171"/>
      <c r="KC28" s="171"/>
      <c r="KD28" s="171"/>
      <c r="KE28" s="171"/>
      <c r="KF28" s="171"/>
      <c r="KG28" s="171"/>
      <c r="KH28" s="171"/>
      <c r="KI28" s="171"/>
      <c r="KJ28" s="171"/>
      <c r="KK28" s="171"/>
      <c r="KL28" s="171"/>
      <c r="KM28" s="171"/>
      <c r="KN28" s="171"/>
      <c r="KO28" s="171"/>
      <c r="KP28" s="171"/>
      <c r="KQ28" s="171"/>
      <c r="KR28" s="171"/>
      <c r="KS28" s="171"/>
      <c r="KT28" s="171"/>
      <c r="KU28" s="171"/>
      <c r="KV28" s="171"/>
      <c r="KW28" s="171"/>
      <c r="KX28" s="171"/>
      <c r="KY28" s="171"/>
      <c r="KZ28" s="171"/>
      <c r="LA28" s="171"/>
      <c r="LB28" s="171"/>
      <c r="LC28" s="171"/>
      <c r="LD28" s="171"/>
      <c r="LE28" s="171"/>
      <c r="LF28" s="171"/>
      <c r="LG28" s="171"/>
      <c r="LH28" s="171"/>
      <c r="LI28" s="171"/>
      <c r="LJ28" s="171"/>
      <c r="LK28" s="171"/>
      <c r="LL28" s="171"/>
      <c r="LM28" s="171"/>
      <c r="LN28" s="171"/>
      <c r="LO28" s="171"/>
      <c r="LP28" s="171"/>
      <c r="LQ28" s="171"/>
      <c r="LR28" s="171"/>
      <c r="LS28" s="171"/>
      <c r="LT28" s="171"/>
      <c r="LU28" s="171"/>
      <c r="LV28" s="171"/>
      <c r="LW28" s="171"/>
      <c r="LX28" s="171"/>
      <c r="LY28" s="171"/>
      <c r="LZ28" s="171"/>
      <c r="MA28" s="171"/>
      <c r="MB28" s="171"/>
      <c r="MC28" s="171"/>
      <c r="MD28" s="171"/>
      <c r="ME28" s="171"/>
      <c r="MF28" s="171"/>
      <c r="MG28" s="171"/>
      <c r="MH28" s="171"/>
      <c r="MI28" s="171"/>
      <c r="MJ28" s="171"/>
      <c r="MK28" s="171"/>
      <c r="ML28" s="171"/>
      <c r="MM28" s="171"/>
      <c r="MN28" s="171"/>
      <c r="MO28" s="171"/>
      <c r="MP28" s="171"/>
      <c r="MQ28" s="171"/>
      <c r="MR28" s="171"/>
      <c r="MS28" s="171"/>
      <c r="MT28" s="171"/>
      <c r="MU28" s="171"/>
      <c r="MV28" s="171"/>
      <c r="MW28" s="171"/>
      <c r="MX28" s="171"/>
      <c r="MY28" s="171"/>
      <c r="MZ28" s="171"/>
      <c r="NA28" s="171"/>
      <c r="NB28" s="171"/>
      <c r="NC28" s="171"/>
      <c r="ND28" s="171"/>
      <c r="NE28" s="171"/>
      <c r="NF28" s="171"/>
      <c r="NG28" s="171"/>
      <c r="NH28" s="171"/>
      <c r="NI28" s="171"/>
      <c r="NJ28" s="171"/>
      <c r="NK28" s="171"/>
      <c r="NL28" s="171"/>
      <c r="NM28" s="171"/>
      <c r="NN28" s="171"/>
      <c r="NO28" s="171"/>
      <c r="NP28" s="171"/>
      <c r="NQ28" s="171"/>
      <c r="NR28" s="171"/>
      <c r="NS28" s="171"/>
      <c r="NT28" s="171"/>
      <c r="NU28" s="171"/>
      <c r="NV28" s="171"/>
      <c r="NW28" s="171"/>
      <c r="NX28" s="171"/>
      <c r="NY28" s="171"/>
      <c r="NZ28" s="171"/>
      <c r="OA28" s="171"/>
      <c r="OB28" s="171"/>
      <c r="OC28" s="171"/>
      <c r="OD28" s="171"/>
      <c r="OE28" s="171"/>
      <c r="OF28" s="171"/>
      <c r="OG28" s="171"/>
      <c r="OH28" s="171"/>
      <c r="OI28" s="171"/>
      <c r="OJ28" s="171"/>
      <c r="OK28" s="171"/>
      <c r="OL28" s="171"/>
      <c r="OM28" s="171"/>
      <c r="ON28" s="171"/>
      <c r="OO28" s="171"/>
      <c r="OP28" s="171"/>
      <c r="OQ28" s="171"/>
      <c r="OR28" s="171"/>
      <c r="OS28" s="171"/>
      <c r="OT28" s="171"/>
      <c r="OU28" s="171"/>
      <c r="OV28" s="171"/>
      <c r="OW28" s="171"/>
      <c r="OX28" s="171"/>
      <c r="OY28" s="171"/>
      <c r="OZ28" s="171"/>
      <c r="PA28" s="171"/>
      <c r="PB28" s="171"/>
      <c r="PC28" s="171"/>
      <c r="PD28" s="171"/>
      <c r="PE28" s="171"/>
      <c r="PF28" s="171"/>
      <c r="PG28" s="171"/>
      <c r="PH28" s="171"/>
      <c r="PI28" s="171"/>
      <c r="PJ28" s="171"/>
      <c r="PK28" s="171"/>
      <c r="PL28" s="171"/>
      <c r="PM28" s="171"/>
      <c r="PN28" s="171"/>
      <c r="PO28" s="171"/>
      <c r="PP28" s="171"/>
      <c r="PQ28" s="171"/>
      <c r="PR28" s="171"/>
      <c r="PS28" s="171"/>
      <c r="PT28" s="171"/>
      <c r="PU28" s="171"/>
      <c r="PV28" s="171"/>
      <c r="PW28" s="171"/>
      <c r="PX28" s="171"/>
      <c r="PY28" s="171"/>
      <c r="PZ28" s="171"/>
      <c r="QA28" s="171"/>
      <c r="QB28" s="171"/>
      <c r="QC28" s="171"/>
      <c r="QD28" s="171"/>
      <c r="QE28" s="171"/>
      <c r="QF28" s="171"/>
      <c r="QG28" s="171"/>
      <c r="QH28" s="171"/>
      <c r="QI28" s="171"/>
      <c r="QJ28" s="171"/>
      <c r="QK28" s="171"/>
      <c r="QL28" s="171"/>
      <c r="QM28" s="171"/>
      <c r="QN28" s="171"/>
      <c r="QO28" s="171"/>
      <c r="QP28" s="171"/>
      <c r="QQ28" s="171"/>
      <c r="QR28" s="171"/>
      <c r="QS28" s="171"/>
      <c r="QT28" s="171"/>
      <c r="QU28" s="171"/>
      <c r="QV28" s="171"/>
      <c r="QW28" s="171"/>
      <c r="QX28" s="171"/>
      <c r="QY28" s="171"/>
      <c r="QZ28" s="171"/>
      <c r="RA28" s="171"/>
      <c r="RB28" s="171"/>
      <c r="RC28" s="171"/>
      <c r="RD28" s="171"/>
      <c r="RE28" s="171"/>
      <c r="RF28" s="171"/>
      <c r="RG28" s="171"/>
      <c r="RH28" s="171"/>
      <c r="RI28" s="171"/>
      <c r="RJ28" s="171"/>
      <c r="RK28" s="171"/>
      <c r="RL28" s="171"/>
      <c r="RM28" s="171"/>
      <c r="RN28" s="171"/>
      <c r="RO28" s="171"/>
      <c r="RP28" s="171"/>
      <c r="RQ28" s="171"/>
      <c r="RR28" s="171"/>
      <c r="RS28" s="171"/>
      <c r="RT28" s="171"/>
      <c r="RU28" s="171"/>
      <c r="RV28" s="171"/>
      <c r="RW28" s="171"/>
      <c r="RX28" s="171"/>
      <c r="RY28" s="171"/>
      <c r="RZ28" s="171"/>
      <c r="SA28" s="171"/>
      <c r="SB28" s="171"/>
      <c r="SC28" s="171"/>
      <c r="SD28" s="171"/>
      <c r="SE28" s="171"/>
      <c r="SF28" s="171"/>
      <c r="SG28" s="171"/>
      <c r="SH28" s="171"/>
      <c r="SI28" s="171"/>
      <c r="SJ28" s="171"/>
      <c r="SK28" s="171"/>
      <c r="SL28" s="171"/>
      <c r="SM28" s="171"/>
      <c r="SN28" s="171"/>
      <c r="SO28" s="171"/>
      <c r="SP28" s="171"/>
      <c r="SQ28" s="171"/>
      <c r="SR28" s="171"/>
      <c r="SS28" s="171"/>
      <c r="ST28" s="171"/>
      <c r="SU28" s="171"/>
      <c r="SV28" s="171"/>
      <c r="SW28" s="171"/>
      <c r="SX28" s="171"/>
      <c r="SY28" s="171"/>
      <c r="SZ28" s="171"/>
      <c r="TA28" s="171"/>
      <c r="TB28" s="171"/>
      <c r="TC28" s="171"/>
      <c r="TD28" s="171"/>
      <c r="TE28" s="171"/>
      <c r="TF28" s="171"/>
      <c r="TG28" s="171"/>
      <c r="TH28" s="171"/>
      <c r="TI28" s="171"/>
      <c r="TJ28" s="171"/>
      <c r="TK28" s="171"/>
      <c r="TL28" s="171"/>
      <c r="TM28" s="171"/>
      <c r="TN28" s="171"/>
      <c r="TO28" s="171"/>
      <c r="TP28" s="171"/>
      <c r="TQ28" s="171"/>
      <c r="TR28" s="171"/>
      <c r="TS28" s="171"/>
      <c r="TT28" s="171"/>
      <c r="TU28" s="171"/>
      <c r="TV28" s="171"/>
      <c r="TW28" s="171"/>
      <c r="TX28" s="171"/>
      <c r="TY28" s="171"/>
      <c r="TZ28" s="171"/>
      <c r="UA28" s="171"/>
      <c r="UB28" s="171"/>
      <c r="UC28" s="171"/>
      <c r="UD28" s="171"/>
      <c r="UE28" s="171"/>
      <c r="UF28" s="171"/>
      <c r="UG28" s="171"/>
      <c r="UH28" s="171"/>
      <c r="UI28" s="171"/>
      <c r="UJ28" s="171"/>
      <c r="UK28" s="171"/>
      <c r="UL28" s="171"/>
      <c r="UM28" s="171"/>
      <c r="UN28" s="171"/>
      <c r="UO28" s="171"/>
      <c r="UP28" s="171"/>
      <c r="UQ28" s="171"/>
      <c r="UR28" s="171"/>
      <c r="US28" s="171"/>
      <c r="UT28" s="171"/>
      <c r="UU28" s="171"/>
      <c r="UV28" s="171"/>
      <c r="UW28" s="171"/>
      <c r="UX28" s="171"/>
      <c r="UY28" s="171"/>
      <c r="UZ28" s="171"/>
      <c r="VA28" s="171"/>
      <c r="VB28" s="171"/>
      <c r="VC28" s="171"/>
      <c r="VD28" s="171"/>
      <c r="VE28" s="171"/>
      <c r="VF28" s="171"/>
      <c r="VG28" s="171"/>
      <c r="VH28" s="171"/>
      <c r="VI28" s="171"/>
      <c r="VJ28" s="171"/>
      <c r="VK28" s="171"/>
      <c r="VL28" s="171"/>
      <c r="VM28" s="171"/>
      <c r="VN28" s="171"/>
      <c r="VO28" s="171"/>
      <c r="VP28" s="171"/>
      <c r="VQ28" s="171"/>
      <c r="VR28" s="171"/>
      <c r="VS28" s="171"/>
      <c r="VT28" s="171"/>
      <c r="VU28" s="171"/>
      <c r="VV28" s="171"/>
      <c r="VW28" s="171"/>
      <c r="VX28" s="171"/>
      <c r="VY28" s="171"/>
      <c r="VZ28" s="171"/>
      <c r="WA28" s="171"/>
      <c r="WB28" s="171"/>
      <c r="WC28" s="171"/>
      <c r="WD28" s="171"/>
      <c r="WE28" s="171"/>
      <c r="WF28" s="171"/>
      <c r="WG28" s="171"/>
      <c r="WH28" s="171"/>
      <c r="WI28" s="171"/>
      <c r="WJ28" s="171"/>
      <c r="WK28" s="171"/>
      <c r="WL28" s="171"/>
      <c r="WM28" s="171"/>
      <c r="WN28" s="171"/>
      <c r="WO28" s="171"/>
      <c r="WP28" s="171"/>
      <c r="WQ28" s="171"/>
      <c r="WR28" s="171"/>
      <c r="WS28" s="171"/>
      <c r="WT28" s="171"/>
      <c r="WU28" s="171"/>
      <c r="WV28" s="171"/>
      <c r="WW28" s="171"/>
      <c r="WX28" s="171"/>
      <c r="WY28" s="171"/>
      <c r="WZ28" s="171"/>
      <c r="XA28" s="171"/>
      <c r="XB28" s="171"/>
      <c r="XC28" s="171"/>
      <c r="XD28" s="171"/>
      <c r="XE28" s="171"/>
      <c r="XF28" s="171"/>
      <c r="XG28" s="171"/>
      <c r="XH28" s="171"/>
      <c r="XI28" s="171"/>
      <c r="XJ28" s="171"/>
      <c r="XK28" s="171"/>
      <c r="XL28" s="171"/>
      <c r="XM28" s="171"/>
      <c r="XN28" s="171"/>
      <c r="XO28" s="171"/>
      <c r="XP28" s="171"/>
      <c r="XQ28" s="171"/>
      <c r="XR28" s="171"/>
      <c r="XS28" s="171"/>
      <c r="XT28" s="171"/>
      <c r="XU28" s="171"/>
      <c r="XV28" s="171"/>
      <c r="XW28" s="171"/>
      <c r="XX28" s="171"/>
      <c r="XY28" s="171"/>
      <c r="XZ28" s="171"/>
      <c r="YA28" s="171"/>
      <c r="YB28" s="171"/>
      <c r="YC28" s="171"/>
      <c r="YD28" s="171"/>
      <c r="YE28" s="171"/>
      <c r="YF28" s="171"/>
      <c r="YG28" s="171"/>
      <c r="YH28" s="171"/>
      <c r="YI28" s="171"/>
      <c r="YJ28" s="171"/>
      <c r="YK28" s="171"/>
      <c r="YL28" s="171"/>
      <c r="YM28" s="171"/>
      <c r="YN28" s="171"/>
      <c r="YO28" s="171"/>
      <c r="YP28" s="171"/>
      <c r="YQ28" s="171"/>
      <c r="YR28" s="171"/>
      <c r="YS28" s="171"/>
      <c r="YT28" s="171"/>
      <c r="YU28" s="171"/>
      <c r="YV28" s="171"/>
      <c r="YW28" s="171"/>
      <c r="YX28" s="171"/>
      <c r="YY28" s="171"/>
      <c r="YZ28" s="171"/>
      <c r="ZA28" s="171"/>
      <c r="ZB28" s="171"/>
      <c r="ZC28" s="171"/>
      <c r="ZD28" s="171"/>
      <c r="ZE28" s="171"/>
      <c r="ZF28" s="171"/>
      <c r="ZG28" s="171"/>
      <c r="ZH28" s="171"/>
      <c r="ZI28" s="171"/>
      <c r="ZJ28" s="171"/>
      <c r="ZK28" s="171"/>
      <c r="ZL28" s="171"/>
      <c r="ZM28" s="171"/>
      <c r="ZN28" s="171"/>
      <c r="ZO28" s="171"/>
      <c r="ZP28" s="171"/>
      <c r="ZQ28" s="171"/>
      <c r="ZR28" s="171"/>
      <c r="ZS28" s="171"/>
      <c r="ZT28" s="171"/>
      <c r="ZU28" s="171"/>
      <c r="ZV28" s="171"/>
      <c r="ZW28" s="171"/>
      <c r="ZX28" s="171"/>
      <c r="ZY28" s="171"/>
      <c r="ZZ28" s="171"/>
      <c r="AAA28" s="171"/>
      <c r="AAB28" s="171"/>
      <c r="AAC28" s="171"/>
      <c r="AAD28" s="171"/>
      <c r="AAE28" s="171"/>
      <c r="AAF28" s="171"/>
      <c r="AAG28" s="171"/>
      <c r="AAH28" s="171"/>
      <c r="AAI28" s="171"/>
      <c r="AAJ28" s="171"/>
      <c r="AAK28" s="171"/>
      <c r="AAL28" s="171"/>
      <c r="AAM28" s="171"/>
      <c r="AAN28" s="171"/>
      <c r="AAO28" s="171"/>
      <c r="AAP28" s="171"/>
      <c r="AAQ28" s="171"/>
      <c r="AAR28" s="171"/>
      <c r="AAS28" s="171"/>
      <c r="AAT28" s="171"/>
      <c r="AAU28" s="171"/>
      <c r="AAV28" s="171"/>
      <c r="AAW28" s="171"/>
      <c r="AAX28" s="171"/>
      <c r="AAY28" s="171"/>
      <c r="AAZ28" s="171"/>
      <c r="ABA28" s="171"/>
      <c r="ABB28" s="171"/>
      <c r="ABC28" s="171"/>
      <c r="ABD28" s="171"/>
      <c r="ABE28" s="171"/>
      <c r="ABF28" s="171"/>
      <c r="ABG28" s="171"/>
      <c r="ABH28" s="171"/>
      <c r="ABI28" s="171"/>
      <c r="ABJ28" s="171"/>
      <c r="ABK28" s="171"/>
      <c r="ABL28" s="171"/>
      <c r="ABM28" s="171"/>
      <c r="ABN28" s="171"/>
      <c r="ABO28" s="171"/>
      <c r="ABP28" s="171"/>
      <c r="ABQ28" s="171"/>
      <c r="ABR28" s="171"/>
      <c r="ABS28" s="171"/>
      <c r="ABT28" s="171"/>
      <c r="ABU28" s="171"/>
      <c r="ABV28" s="171"/>
      <c r="ABW28" s="171"/>
      <c r="ABX28" s="171"/>
      <c r="ABY28" s="171"/>
      <c r="ABZ28" s="171"/>
      <c r="ACA28" s="171"/>
      <c r="ACB28" s="171"/>
      <c r="ACC28" s="171"/>
      <c r="ACD28" s="171"/>
      <c r="ACE28" s="171"/>
      <c r="ACF28" s="171"/>
      <c r="ACG28" s="171"/>
      <c r="ACH28" s="171"/>
      <c r="ACI28" s="171"/>
      <c r="ACJ28" s="171"/>
      <c r="ACK28" s="171"/>
      <c r="ACL28" s="171"/>
      <c r="ACM28" s="171"/>
      <c r="ACN28" s="171"/>
      <c r="ACO28" s="171"/>
      <c r="ACP28" s="171"/>
      <c r="ACQ28" s="171"/>
      <c r="ACR28" s="171"/>
      <c r="ACS28" s="171"/>
      <c r="ACT28" s="171"/>
      <c r="ACU28" s="171"/>
      <c r="ACV28" s="171"/>
      <c r="ACW28" s="171"/>
      <c r="ACX28" s="171"/>
      <c r="ACY28" s="171"/>
      <c r="ACZ28" s="171"/>
      <c r="ADA28" s="171"/>
      <c r="ADB28" s="171"/>
      <c r="ADC28" s="171"/>
      <c r="ADD28" s="171"/>
      <c r="ADE28" s="171"/>
      <c r="ADF28" s="171"/>
      <c r="ADG28" s="171"/>
      <c r="ADH28" s="171"/>
      <c r="ADI28" s="171"/>
      <c r="ADJ28" s="171"/>
      <c r="ADK28" s="171"/>
      <c r="ADL28" s="171"/>
      <c r="ADM28" s="171"/>
      <c r="ADN28" s="171"/>
      <c r="ADO28" s="171"/>
      <c r="ADP28" s="171"/>
      <c r="ADQ28" s="171"/>
      <c r="ADR28" s="171"/>
      <c r="ADS28" s="171"/>
      <c r="ADT28" s="171"/>
      <c r="ADU28" s="171"/>
      <c r="ADV28" s="171"/>
      <c r="ADW28" s="171"/>
      <c r="ADX28" s="171"/>
      <c r="ADY28" s="171"/>
      <c r="ADZ28" s="171"/>
      <c r="AEA28" s="171"/>
      <c r="AEB28" s="171"/>
      <c r="AEC28" s="171"/>
      <c r="AED28" s="171"/>
      <c r="AEE28" s="171"/>
      <c r="AEF28" s="171"/>
      <c r="AEG28" s="171"/>
      <c r="AEH28" s="171"/>
      <c r="AEI28" s="171"/>
      <c r="AEJ28" s="171"/>
      <c r="AEK28" s="171"/>
      <c r="AEL28" s="171"/>
      <c r="AEM28" s="171"/>
      <c r="AEN28" s="171"/>
      <c r="AEO28" s="171"/>
      <c r="AEP28" s="171"/>
      <c r="AEQ28" s="171"/>
      <c r="AER28" s="171"/>
      <c r="AES28" s="171"/>
      <c r="AET28" s="171"/>
      <c r="AEU28" s="171"/>
      <c r="AEV28" s="171"/>
      <c r="AEW28" s="171"/>
      <c r="AEX28" s="171"/>
      <c r="AEY28" s="171"/>
      <c r="AEZ28" s="171"/>
      <c r="AFA28" s="171"/>
      <c r="AFB28" s="171"/>
      <c r="AFC28" s="171"/>
      <c r="AFD28" s="171"/>
      <c r="AFE28" s="171"/>
      <c r="AFF28" s="171"/>
      <c r="AFG28" s="171"/>
      <c r="AFH28" s="171"/>
      <c r="AFI28" s="171"/>
      <c r="AFJ28" s="171"/>
      <c r="AFK28" s="171"/>
      <c r="AFL28" s="171"/>
      <c r="AFM28" s="171"/>
      <c r="AFN28" s="171"/>
      <c r="AFO28" s="171"/>
      <c r="AFP28" s="171"/>
      <c r="AFQ28" s="171"/>
      <c r="AFR28" s="171"/>
      <c r="AFS28" s="171"/>
      <c r="AFT28" s="171"/>
      <c r="AFU28" s="171"/>
      <c r="AFV28" s="171"/>
      <c r="AFW28" s="171"/>
      <c r="AFX28" s="171"/>
      <c r="AFY28" s="171"/>
      <c r="AFZ28" s="171"/>
      <c r="AGA28" s="171"/>
      <c r="AGB28" s="171"/>
      <c r="AGC28" s="171"/>
      <c r="AGD28" s="171"/>
      <c r="AGE28" s="171"/>
      <c r="AGF28" s="171"/>
      <c r="AGG28" s="171"/>
      <c r="AGH28" s="171"/>
      <c r="AGI28" s="171"/>
      <c r="AGJ28" s="171"/>
      <c r="AGK28" s="171"/>
      <c r="AGL28" s="171"/>
      <c r="AGM28" s="171"/>
      <c r="AGN28" s="171"/>
      <c r="AGO28" s="171"/>
      <c r="AGP28" s="171"/>
      <c r="AGQ28" s="171"/>
      <c r="AGR28" s="171"/>
      <c r="AGS28" s="171"/>
      <c r="AGT28" s="171"/>
      <c r="AGU28" s="171"/>
      <c r="AGV28" s="171"/>
      <c r="AGW28" s="171"/>
      <c r="AGX28" s="171"/>
      <c r="AGY28" s="171"/>
      <c r="AGZ28" s="171"/>
      <c r="AHA28" s="171"/>
      <c r="AHB28" s="171"/>
      <c r="AHC28" s="171"/>
      <c r="AHD28" s="171"/>
      <c r="AHE28" s="171"/>
      <c r="AHF28" s="171"/>
      <c r="AHG28" s="171"/>
      <c r="AHH28" s="171"/>
      <c r="AHI28" s="171"/>
      <c r="AHJ28" s="171"/>
      <c r="AHK28" s="171"/>
      <c r="AHL28" s="171"/>
      <c r="AHM28" s="171"/>
      <c r="AHN28" s="171"/>
      <c r="AHO28" s="171"/>
      <c r="AHP28" s="171"/>
      <c r="AHQ28" s="171"/>
      <c r="AHR28" s="171"/>
      <c r="AHS28" s="171"/>
      <c r="AHT28" s="171"/>
      <c r="AHU28" s="171"/>
      <c r="AHV28" s="171"/>
      <c r="AHW28" s="171"/>
      <c r="AHX28" s="171"/>
      <c r="AHY28" s="171"/>
      <c r="AHZ28" s="171"/>
      <c r="AIA28" s="171"/>
      <c r="AIB28" s="171"/>
      <c r="AIC28" s="171"/>
      <c r="AID28" s="171"/>
      <c r="AIE28" s="171"/>
      <c r="AIF28" s="171"/>
      <c r="AIG28" s="171"/>
      <c r="AIH28" s="171"/>
      <c r="AII28" s="171"/>
      <c r="AIJ28" s="171"/>
      <c r="AIK28" s="171"/>
      <c r="AIL28" s="171"/>
      <c r="AIM28" s="171"/>
      <c r="AIN28" s="171"/>
      <c r="AIO28" s="171"/>
      <c r="AIP28" s="171"/>
      <c r="AIQ28" s="171"/>
      <c r="AIR28" s="171"/>
      <c r="AIS28" s="171"/>
      <c r="AIT28" s="171"/>
      <c r="AIU28" s="171"/>
      <c r="AIV28" s="171"/>
      <c r="AIW28" s="171"/>
      <c r="AIX28" s="171"/>
      <c r="AIY28" s="171"/>
      <c r="AIZ28" s="171"/>
      <c r="AJA28" s="171"/>
      <c r="AJB28" s="171"/>
      <c r="AJC28" s="171"/>
      <c r="AJD28" s="171"/>
      <c r="AJE28" s="171"/>
      <c r="AJF28" s="171"/>
      <c r="AJG28" s="171"/>
      <c r="AJH28" s="171"/>
      <c r="AJI28" s="171"/>
      <c r="AJJ28" s="171"/>
      <c r="AJK28" s="171"/>
      <c r="AJL28" s="171"/>
      <c r="AJM28" s="171"/>
      <c r="AJN28" s="171"/>
      <c r="AJO28" s="171"/>
      <c r="AJP28" s="171"/>
      <c r="AJQ28" s="171"/>
      <c r="AJR28" s="171"/>
      <c r="AJS28" s="171"/>
      <c r="AJT28" s="171"/>
      <c r="AJU28" s="171"/>
      <c r="AJV28" s="171"/>
      <c r="AJW28" s="171"/>
      <c r="AJX28" s="171"/>
      <c r="AJY28" s="171"/>
      <c r="AJZ28" s="171"/>
      <c r="AKA28" s="171"/>
      <c r="AKB28" s="171"/>
      <c r="AKC28" s="171"/>
      <c r="AKD28" s="171"/>
      <c r="AKE28" s="171"/>
      <c r="AKF28" s="171"/>
      <c r="AKG28" s="171"/>
      <c r="AKH28" s="171"/>
      <c r="AKI28" s="171"/>
      <c r="AKJ28" s="171"/>
      <c r="AKK28" s="171"/>
      <c r="AKL28" s="171"/>
      <c r="AKM28" s="171"/>
      <c r="AKN28" s="171"/>
      <c r="AKO28" s="171"/>
      <c r="AKP28" s="171"/>
      <c r="AKQ28" s="171"/>
      <c r="AKR28" s="171"/>
      <c r="AKS28" s="171"/>
      <c r="AKT28" s="171"/>
      <c r="AKU28" s="171"/>
      <c r="AKV28" s="171"/>
      <c r="AKW28" s="171"/>
      <c r="AKX28" s="171"/>
      <c r="AKY28" s="171"/>
      <c r="AKZ28" s="171"/>
      <c r="ALA28" s="171"/>
      <c r="ALB28" s="171"/>
      <c r="ALC28" s="171"/>
      <c r="ALD28" s="171"/>
      <c r="ALE28" s="171"/>
      <c r="ALF28" s="171"/>
      <c r="ALG28" s="171"/>
      <c r="ALH28" s="171"/>
      <c r="ALI28" s="171"/>
      <c r="ALJ28" s="171"/>
      <c r="ALK28" s="171"/>
      <c r="ALL28" s="171"/>
      <c r="ALM28" s="171"/>
      <c r="ALN28" s="171"/>
      <c r="ALO28" s="171"/>
      <c r="ALP28" s="171"/>
      <c r="ALQ28" s="171"/>
      <c r="ALR28" s="171"/>
      <c r="ALS28" s="171"/>
      <c r="ALT28" s="171"/>
      <c r="ALU28" s="171"/>
      <c r="ALV28" s="171"/>
      <c r="ALW28" s="171"/>
      <c r="ALX28" s="171"/>
      <c r="ALY28" s="171"/>
      <c r="ALZ28" s="171"/>
      <c r="AMA28" s="171"/>
      <c r="AMB28" s="171"/>
      <c r="AMC28" s="171"/>
      <c r="AMD28" s="171"/>
      <c r="AME28" s="171"/>
      <c r="AMF28" s="171"/>
      <c r="AMG28" s="171"/>
      <c r="AMH28" s="171"/>
      <c r="AMI28" s="171"/>
      <c r="AMJ28" s="171"/>
      <c r="AMK28" s="171"/>
      <c r="AML28" s="171"/>
      <c r="AMM28" s="171"/>
      <c r="AMN28" s="171"/>
      <c r="AMO28" s="171"/>
      <c r="AMP28" s="171"/>
      <c r="AMQ28" s="171"/>
      <c r="AMR28" s="171"/>
      <c r="AMS28" s="171"/>
      <c r="AMT28" s="171"/>
      <c r="AMU28" s="171"/>
      <c r="AMV28" s="171"/>
      <c r="AMW28" s="171"/>
      <c r="AMX28" s="171"/>
      <c r="AMY28" s="171"/>
      <c r="AMZ28" s="171"/>
      <c r="ANA28" s="171"/>
      <c r="ANB28" s="171"/>
      <c r="ANC28" s="171"/>
      <c r="AND28" s="171"/>
      <c r="ANE28" s="171"/>
      <c r="ANF28" s="171"/>
      <c r="ANG28" s="171"/>
      <c r="ANH28" s="171"/>
      <c r="ANI28" s="171"/>
      <c r="ANJ28" s="171"/>
      <c r="ANK28" s="171"/>
      <c r="ANL28" s="171"/>
      <c r="ANM28" s="171"/>
      <c r="ANN28" s="171"/>
      <c r="ANO28" s="171"/>
      <c r="ANP28" s="171"/>
      <c r="ANQ28" s="171"/>
      <c r="ANR28" s="171"/>
      <c r="ANS28" s="171"/>
      <c r="ANT28" s="171"/>
      <c r="ANU28" s="171"/>
      <c r="ANV28" s="171"/>
      <c r="ANW28" s="171"/>
      <c r="ANX28" s="171"/>
      <c r="ANY28" s="171"/>
      <c r="ANZ28" s="171"/>
      <c r="AOA28" s="171"/>
      <c r="AOB28" s="171"/>
      <c r="AOC28" s="171"/>
      <c r="AOD28" s="171"/>
      <c r="AOE28" s="171"/>
      <c r="AOF28" s="171"/>
      <c r="AOG28" s="171"/>
      <c r="AOH28" s="171"/>
      <c r="AOI28" s="171"/>
      <c r="AOJ28" s="171"/>
      <c r="AOK28" s="171"/>
      <c r="AOL28" s="171"/>
      <c r="AOM28" s="171"/>
      <c r="AON28" s="171"/>
      <c r="AOO28" s="171"/>
      <c r="AOP28" s="171"/>
      <c r="AOQ28" s="171"/>
      <c r="AOR28" s="171"/>
      <c r="AOS28" s="171"/>
      <c r="AOT28" s="171"/>
      <c r="AOU28" s="171"/>
      <c r="AOV28" s="171"/>
      <c r="AOW28" s="171"/>
      <c r="AOX28" s="171"/>
      <c r="AOY28" s="171"/>
      <c r="AOZ28" s="171"/>
      <c r="APA28" s="171"/>
      <c r="APB28" s="171"/>
      <c r="APC28" s="171"/>
      <c r="APD28" s="171"/>
      <c r="APE28" s="171"/>
      <c r="APF28" s="171"/>
      <c r="APG28" s="171"/>
      <c r="APH28" s="171"/>
      <c r="API28" s="171"/>
      <c r="APJ28" s="171"/>
      <c r="APK28" s="171"/>
      <c r="APL28" s="171"/>
      <c r="APM28" s="171"/>
      <c r="APN28" s="171"/>
      <c r="APO28" s="171"/>
      <c r="APP28" s="171"/>
      <c r="APQ28" s="171"/>
      <c r="APR28" s="171"/>
      <c r="APS28" s="171"/>
      <c r="APT28" s="171"/>
      <c r="APU28" s="171"/>
      <c r="APV28" s="171"/>
      <c r="APW28" s="171"/>
      <c r="APX28" s="171"/>
      <c r="APY28" s="171"/>
      <c r="APZ28" s="171"/>
      <c r="AQA28" s="171"/>
      <c r="AQB28" s="171"/>
      <c r="AQC28" s="171"/>
      <c r="AQD28" s="171"/>
      <c r="AQE28" s="171"/>
      <c r="AQF28" s="171"/>
      <c r="AQG28" s="171"/>
      <c r="AQH28" s="171"/>
      <c r="AQI28" s="171"/>
      <c r="AQJ28" s="171"/>
      <c r="AQK28" s="171"/>
      <c r="AQL28" s="171"/>
      <c r="AQM28" s="171"/>
      <c r="AQN28" s="171"/>
      <c r="AQO28" s="171"/>
      <c r="AQP28" s="171"/>
      <c r="AQQ28" s="171"/>
      <c r="AQR28" s="171"/>
      <c r="AQS28" s="171"/>
      <c r="AQT28" s="171"/>
      <c r="AQU28" s="171"/>
      <c r="AQV28" s="171"/>
      <c r="AQW28" s="171"/>
      <c r="AQX28" s="171"/>
      <c r="AQY28" s="171"/>
      <c r="AQZ28" s="171"/>
      <c r="ARA28" s="171"/>
      <c r="ARB28" s="171"/>
      <c r="ARC28" s="171"/>
      <c r="ARD28" s="171"/>
      <c r="ARE28" s="171"/>
      <c r="ARF28" s="171"/>
      <c r="ARG28" s="171"/>
      <c r="ARH28" s="171"/>
      <c r="ARI28" s="171"/>
      <c r="ARJ28" s="171"/>
      <c r="ARK28" s="171"/>
      <c r="ARL28" s="171"/>
      <c r="ARM28" s="171"/>
      <c r="ARN28" s="171"/>
      <c r="ARO28" s="171"/>
      <c r="ARP28" s="171"/>
      <c r="ARQ28" s="171"/>
      <c r="ARR28" s="171"/>
      <c r="ARS28" s="171"/>
      <c r="ART28" s="171"/>
      <c r="ARU28" s="171"/>
      <c r="ARV28" s="171"/>
      <c r="ARW28" s="171"/>
      <c r="ARX28" s="171"/>
      <c r="ARY28" s="171"/>
      <c r="ARZ28" s="171"/>
      <c r="ASA28" s="171"/>
      <c r="ASB28" s="171"/>
      <c r="ASC28" s="171"/>
      <c r="ASD28" s="171"/>
      <c r="ASE28" s="171"/>
      <c r="ASF28" s="171"/>
      <c r="ASG28" s="171"/>
      <c r="ASH28" s="171"/>
      <c r="ASI28" s="171"/>
      <c r="ASJ28" s="171"/>
      <c r="ASK28" s="171"/>
      <c r="ASL28" s="171"/>
      <c r="ASM28" s="171"/>
      <c r="ASN28" s="171"/>
      <c r="ASO28" s="171"/>
      <c r="ASP28" s="171"/>
      <c r="ASQ28" s="171"/>
      <c r="ASR28" s="171"/>
      <c r="ASS28" s="171"/>
      <c r="AST28" s="171"/>
      <c r="ASU28" s="171"/>
      <c r="ASV28" s="171"/>
      <c r="ASW28" s="171"/>
      <c r="ASX28" s="171"/>
      <c r="ASY28" s="171"/>
      <c r="ASZ28" s="171"/>
      <c r="ATA28" s="171"/>
      <c r="ATB28" s="171"/>
      <c r="ATC28" s="171"/>
      <c r="ATD28" s="171"/>
      <c r="ATE28" s="171"/>
      <c r="ATF28" s="171"/>
      <c r="ATG28" s="171"/>
      <c r="ATH28" s="171"/>
      <c r="ATI28" s="171"/>
      <c r="ATJ28" s="171"/>
      <c r="ATK28" s="171"/>
      <c r="ATL28" s="171"/>
      <c r="ATM28" s="171"/>
      <c r="ATN28" s="171"/>
      <c r="ATO28" s="171"/>
      <c r="ATP28" s="171"/>
      <c r="ATQ28" s="171"/>
      <c r="ATR28" s="171"/>
      <c r="ATS28" s="171"/>
      <c r="ATT28" s="171"/>
      <c r="ATU28" s="171"/>
      <c r="ATV28" s="171"/>
      <c r="ATW28" s="171"/>
      <c r="ATX28" s="171"/>
      <c r="ATY28" s="171"/>
      <c r="ATZ28" s="171"/>
      <c r="AUA28" s="171"/>
      <c r="AUB28" s="171"/>
      <c r="AUC28" s="171"/>
      <c r="AUD28" s="171"/>
      <c r="AUE28" s="171"/>
      <c r="AUF28" s="171"/>
      <c r="AUG28" s="171"/>
      <c r="AUH28" s="171"/>
      <c r="AUI28" s="171"/>
      <c r="AUJ28" s="171"/>
      <c r="AUK28" s="171"/>
      <c r="AUL28" s="171"/>
      <c r="AUM28" s="171"/>
      <c r="AUN28" s="171"/>
      <c r="AUO28" s="171"/>
      <c r="AUP28" s="171"/>
      <c r="AUQ28" s="171"/>
      <c r="AUR28" s="171"/>
      <c r="AUS28" s="171"/>
      <c r="AUT28" s="171"/>
      <c r="AUU28" s="171"/>
      <c r="AUV28" s="171"/>
      <c r="AUW28" s="171"/>
      <c r="AUX28" s="171"/>
      <c r="AUY28" s="171"/>
      <c r="AUZ28" s="171"/>
      <c r="AVA28" s="171"/>
      <c r="AVB28" s="171"/>
      <c r="AVC28" s="171"/>
      <c r="AVD28" s="171"/>
      <c r="AVE28" s="171"/>
      <c r="AVF28" s="171"/>
      <c r="AVG28" s="171"/>
      <c r="AVH28" s="171"/>
      <c r="AVI28" s="171"/>
      <c r="AVJ28" s="171"/>
      <c r="AVK28" s="171"/>
      <c r="AVL28" s="171"/>
      <c r="AVM28" s="171"/>
      <c r="AVN28" s="171"/>
      <c r="AVO28" s="171"/>
      <c r="AVP28" s="171"/>
      <c r="AVQ28" s="171"/>
      <c r="AVR28" s="171"/>
      <c r="AVS28" s="171"/>
      <c r="AVT28" s="171"/>
      <c r="AVU28" s="171"/>
      <c r="AVV28" s="171"/>
      <c r="AVW28" s="171"/>
      <c r="AVX28" s="171"/>
      <c r="AVY28" s="171"/>
      <c r="AVZ28" s="171"/>
      <c r="AWA28" s="171"/>
      <c r="AWB28" s="171"/>
      <c r="AWC28" s="171"/>
      <c r="AWD28" s="171"/>
      <c r="AWE28" s="171"/>
      <c r="AWF28" s="171"/>
      <c r="AWG28" s="171"/>
      <c r="AWH28" s="171"/>
      <c r="AWI28" s="171"/>
      <c r="AWJ28" s="171"/>
      <c r="AWK28" s="171"/>
      <c r="AWL28" s="171"/>
      <c r="AWM28" s="171"/>
      <c r="AWN28" s="171"/>
      <c r="AWO28" s="171"/>
      <c r="AWP28" s="171"/>
      <c r="AWQ28" s="171"/>
      <c r="AWR28" s="171"/>
      <c r="AWS28" s="171"/>
      <c r="AWT28" s="171"/>
      <c r="AWU28" s="171"/>
      <c r="AWV28" s="171"/>
      <c r="AWW28" s="171"/>
      <c r="AWX28" s="171"/>
      <c r="AWY28" s="171"/>
      <c r="AWZ28" s="171"/>
      <c r="AXA28" s="171"/>
      <c r="AXB28" s="171"/>
      <c r="AXC28" s="171"/>
      <c r="AXD28" s="171"/>
      <c r="AXE28" s="171"/>
      <c r="AXF28" s="171"/>
      <c r="AXG28" s="171"/>
      <c r="AXH28" s="171"/>
      <c r="AXI28" s="171"/>
      <c r="AXJ28" s="171"/>
      <c r="AXK28" s="171"/>
      <c r="AXL28" s="171"/>
      <c r="AXM28" s="171"/>
      <c r="AXN28" s="171"/>
      <c r="AXO28" s="171"/>
      <c r="AXP28" s="171"/>
      <c r="AXQ28" s="171"/>
      <c r="AXR28" s="171"/>
      <c r="AXS28" s="171"/>
      <c r="AXT28" s="171"/>
      <c r="AXU28" s="171"/>
      <c r="AXV28" s="171"/>
      <c r="AXW28" s="171"/>
      <c r="AXX28" s="171"/>
      <c r="AXY28" s="171"/>
      <c r="AXZ28" s="171"/>
      <c r="AYA28" s="171"/>
      <c r="AYB28" s="171"/>
      <c r="AYC28" s="171"/>
      <c r="AYD28" s="171"/>
      <c r="AYE28" s="171"/>
      <c r="AYF28" s="171"/>
      <c r="AYG28" s="171"/>
      <c r="AYH28" s="171"/>
      <c r="AYI28" s="171"/>
      <c r="AYJ28" s="171"/>
      <c r="AYK28" s="171"/>
      <c r="AYL28" s="171"/>
      <c r="AYM28" s="171"/>
      <c r="AYN28" s="171"/>
      <c r="AYO28" s="171"/>
      <c r="AYP28" s="171"/>
      <c r="AYQ28" s="171"/>
      <c r="AYR28" s="171"/>
      <c r="AYS28" s="171"/>
      <c r="AYT28" s="171"/>
      <c r="AYU28" s="171"/>
      <c r="AYV28" s="171"/>
      <c r="AYW28" s="171"/>
      <c r="AYX28" s="171"/>
      <c r="AYY28" s="171"/>
      <c r="AYZ28" s="171"/>
      <c r="AZA28" s="171"/>
      <c r="AZB28" s="171"/>
      <c r="AZC28" s="171"/>
      <c r="AZD28" s="171"/>
      <c r="AZE28" s="171"/>
      <c r="AZF28" s="171"/>
      <c r="AZG28" s="171"/>
      <c r="AZH28" s="171"/>
      <c r="AZI28" s="171"/>
      <c r="AZJ28" s="171"/>
      <c r="AZK28" s="171"/>
      <c r="AZL28" s="171"/>
      <c r="AZM28" s="171"/>
      <c r="AZN28" s="171"/>
      <c r="AZO28" s="171"/>
      <c r="AZP28" s="171"/>
      <c r="AZQ28" s="171"/>
      <c r="AZR28" s="171"/>
      <c r="AZS28" s="171"/>
      <c r="AZT28" s="171"/>
      <c r="AZU28" s="171"/>
      <c r="AZV28" s="171"/>
      <c r="AZW28" s="171"/>
      <c r="AZX28" s="171"/>
      <c r="AZY28" s="171"/>
      <c r="AZZ28" s="171"/>
      <c r="BAA28" s="171"/>
      <c r="BAB28" s="171"/>
      <c r="BAC28" s="171"/>
      <c r="BAD28" s="171"/>
      <c r="BAE28" s="171"/>
      <c r="BAF28" s="171"/>
      <c r="BAG28" s="171"/>
      <c r="BAH28" s="171"/>
      <c r="BAI28" s="171"/>
      <c r="BAJ28" s="171"/>
      <c r="BAK28" s="171"/>
      <c r="BAL28" s="171"/>
      <c r="BAM28" s="171"/>
      <c r="BAN28" s="171"/>
      <c r="BAO28" s="171"/>
      <c r="BAP28" s="171"/>
      <c r="BAQ28" s="171"/>
      <c r="BAR28" s="171"/>
      <c r="BAS28" s="171"/>
      <c r="BAT28" s="171"/>
      <c r="BAU28" s="171"/>
      <c r="BAV28" s="171"/>
      <c r="BAW28" s="171"/>
      <c r="BAX28" s="171"/>
      <c r="BAY28" s="171"/>
      <c r="BAZ28" s="171"/>
      <c r="BBA28" s="171"/>
      <c r="BBB28" s="171"/>
      <c r="BBC28" s="171"/>
      <c r="BBD28" s="171"/>
      <c r="BBE28" s="171"/>
      <c r="BBF28" s="171"/>
      <c r="BBG28" s="171"/>
      <c r="BBH28" s="171"/>
      <c r="BBI28" s="171"/>
      <c r="BBJ28" s="171"/>
      <c r="BBK28" s="171"/>
      <c r="BBL28" s="171"/>
      <c r="BBM28" s="171"/>
      <c r="BBN28" s="171"/>
      <c r="BBO28" s="171"/>
      <c r="BBP28" s="171"/>
      <c r="BBQ28" s="171"/>
      <c r="BBR28" s="171"/>
      <c r="BBS28" s="171"/>
      <c r="BBT28" s="171"/>
      <c r="BBU28" s="171"/>
      <c r="BBV28" s="171"/>
      <c r="BBW28" s="171"/>
      <c r="BBX28" s="171"/>
      <c r="BBY28" s="171"/>
      <c r="BBZ28" s="171"/>
      <c r="BCA28" s="171"/>
      <c r="BCB28" s="171"/>
      <c r="BCC28" s="171"/>
      <c r="BCD28" s="171"/>
      <c r="BCE28" s="171"/>
      <c r="BCF28" s="171"/>
      <c r="BCG28" s="171"/>
      <c r="BCH28" s="171"/>
      <c r="BCI28" s="171"/>
      <c r="BCJ28" s="171"/>
      <c r="BCK28" s="171"/>
      <c r="BCL28" s="171"/>
      <c r="BCM28" s="171"/>
      <c r="BCN28" s="171"/>
      <c r="BCO28" s="171"/>
      <c r="BCP28" s="171"/>
      <c r="BCQ28" s="171"/>
      <c r="BCR28" s="171"/>
      <c r="BCS28" s="171"/>
      <c r="BCT28" s="171"/>
      <c r="BCU28" s="171"/>
      <c r="BCV28" s="171"/>
      <c r="BCW28" s="171"/>
      <c r="BCX28" s="171"/>
      <c r="BCY28" s="171"/>
      <c r="BCZ28" s="171"/>
      <c r="BDA28" s="171"/>
      <c r="BDB28" s="171"/>
      <c r="BDC28" s="171"/>
      <c r="BDD28" s="171"/>
      <c r="BDE28" s="171"/>
      <c r="BDF28" s="171"/>
      <c r="BDG28" s="171"/>
      <c r="BDH28" s="171"/>
      <c r="BDI28" s="171"/>
      <c r="BDJ28" s="171"/>
      <c r="BDK28" s="171"/>
      <c r="BDL28" s="171"/>
      <c r="BDM28" s="171"/>
      <c r="BDN28" s="171"/>
      <c r="BDO28" s="171"/>
      <c r="BDP28" s="171"/>
      <c r="BDQ28" s="171"/>
      <c r="BDR28" s="171"/>
      <c r="BDS28" s="171"/>
      <c r="BDT28" s="171"/>
      <c r="BDU28" s="171"/>
      <c r="BDV28" s="171"/>
      <c r="BDW28" s="171"/>
      <c r="BDX28" s="171"/>
      <c r="BDY28" s="171"/>
      <c r="BDZ28" s="171"/>
      <c r="BEA28" s="171"/>
      <c r="BEB28" s="171"/>
      <c r="BEC28" s="171"/>
      <c r="BED28" s="171"/>
      <c r="BEE28" s="171"/>
      <c r="BEF28" s="171"/>
      <c r="BEG28" s="171"/>
      <c r="BEH28" s="171"/>
      <c r="BEI28" s="171"/>
      <c r="BEJ28" s="171"/>
      <c r="BEK28" s="171"/>
      <c r="BEL28" s="171"/>
      <c r="BEM28" s="171"/>
      <c r="BEN28" s="171"/>
      <c r="BEO28" s="171"/>
      <c r="BEP28" s="171"/>
      <c r="BEQ28" s="171"/>
      <c r="BER28" s="171"/>
      <c r="BES28" s="171"/>
      <c r="BET28" s="171"/>
      <c r="BEU28" s="171"/>
      <c r="BEV28" s="171"/>
      <c r="BEW28" s="171"/>
      <c r="BEX28" s="171"/>
      <c r="BEY28" s="171"/>
      <c r="BEZ28" s="171"/>
      <c r="BFA28" s="171"/>
      <c r="BFB28" s="171"/>
      <c r="BFC28" s="171"/>
      <c r="BFD28" s="171"/>
      <c r="BFE28" s="171"/>
      <c r="BFF28" s="171"/>
      <c r="BFG28" s="171"/>
      <c r="BFH28" s="171"/>
      <c r="BFI28" s="171"/>
      <c r="BFJ28" s="171"/>
      <c r="BFK28" s="171"/>
      <c r="BFL28" s="171"/>
      <c r="BFM28" s="171"/>
      <c r="BFN28" s="171"/>
      <c r="BFO28" s="171"/>
      <c r="BFP28" s="171"/>
      <c r="BFQ28" s="171"/>
      <c r="BFR28" s="171"/>
      <c r="BFS28" s="171"/>
      <c r="BFT28" s="171"/>
      <c r="BFU28" s="171"/>
      <c r="BFV28" s="171"/>
      <c r="BFW28" s="171"/>
      <c r="BFX28" s="171"/>
      <c r="BFY28" s="171"/>
      <c r="BFZ28" s="171"/>
      <c r="BGA28" s="171"/>
      <c r="BGB28" s="171"/>
      <c r="BGC28" s="171"/>
      <c r="BGD28" s="171"/>
      <c r="BGE28" s="171"/>
      <c r="BGF28" s="171"/>
      <c r="BGG28" s="171"/>
      <c r="BGH28" s="171"/>
      <c r="BGI28" s="171"/>
      <c r="BGJ28" s="171"/>
      <c r="BGK28" s="171"/>
      <c r="BGL28" s="171"/>
      <c r="BGM28" s="171"/>
      <c r="BGN28" s="171"/>
      <c r="BGO28" s="171"/>
      <c r="BGP28" s="171"/>
      <c r="BGQ28" s="171"/>
      <c r="BGR28" s="171"/>
      <c r="BGS28" s="171"/>
      <c r="BGT28" s="171"/>
      <c r="BGU28" s="171"/>
      <c r="BGV28" s="171"/>
      <c r="BGW28" s="171"/>
      <c r="BGX28" s="171"/>
      <c r="BGY28" s="171"/>
      <c r="BGZ28" s="171"/>
      <c r="BHA28" s="171"/>
      <c r="BHB28" s="171"/>
      <c r="BHC28" s="171"/>
      <c r="BHD28" s="171"/>
      <c r="BHE28" s="171"/>
      <c r="BHF28" s="171"/>
      <c r="BHG28" s="171"/>
      <c r="BHH28" s="171"/>
      <c r="BHI28" s="171"/>
      <c r="BHJ28" s="171"/>
      <c r="BHK28" s="171"/>
      <c r="BHL28" s="171"/>
      <c r="BHM28" s="171"/>
      <c r="BHN28" s="171"/>
      <c r="BHO28" s="171"/>
      <c r="BHP28" s="171"/>
      <c r="BHQ28" s="171"/>
      <c r="BHR28" s="171"/>
      <c r="BHS28" s="171"/>
      <c r="BHT28" s="171"/>
      <c r="BHU28" s="171"/>
      <c r="BHV28" s="171"/>
      <c r="BHW28" s="171"/>
      <c r="BHX28" s="171"/>
      <c r="BHY28" s="171"/>
      <c r="BHZ28" s="171"/>
      <c r="BIA28" s="171"/>
      <c r="BIB28" s="171"/>
      <c r="BIC28" s="171"/>
      <c r="BID28" s="171"/>
      <c r="BIE28" s="171"/>
      <c r="BIF28" s="171"/>
      <c r="BIG28" s="171"/>
      <c r="BIH28" s="171"/>
      <c r="BII28" s="171"/>
      <c r="BIJ28" s="171"/>
      <c r="BIK28" s="171"/>
      <c r="BIL28" s="171"/>
      <c r="BIM28" s="171"/>
      <c r="BIN28" s="171"/>
      <c r="BIO28" s="171"/>
      <c r="BIP28" s="171"/>
      <c r="BIQ28" s="171"/>
      <c r="BIR28" s="171"/>
      <c r="BIS28" s="171"/>
      <c r="BIT28" s="171"/>
      <c r="BIU28" s="171"/>
      <c r="BIV28" s="171"/>
      <c r="BIW28" s="171"/>
      <c r="BIX28" s="171"/>
      <c r="BIY28" s="171"/>
      <c r="BIZ28" s="171"/>
      <c r="BJA28" s="171"/>
      <c r="BJB28" s="171"/>
      <c r="BJC28" s="171"/>
      <c r="BJD28" s="171"/>
      <c r="BJE28" s="171"/>
      <c r="BJF28" s="171"/>
      <c r="BJG28" s="171"/>
      <c r="BJH28" s="171"/>
      <c r="BJI28" s="171"/>
      <c r="BJJ28" s="171"/>
      <c r="BJK28" s="171"/>
      <c r="BJL28" s="171"/>
      <c r="BJM28" s="171"/>
      <c r="BJN28" s="171"/>
      <c r="BJO28" s="171"/>
      <c r="BJP28" s="171"/>
      <c r="BJQ28" s="171"/>
      <c r="BJR28" s="171"/>
      <c r="BJS28" s="171"/>
      <c r="BJT28" s="171"/>
      <c r="BJU28" s="171"/>
      <c r="BJV28" s="171"/>
      <c r="BJW28" s="171"/>
      <c r="BJX28" s="171"/>
      <c r="BJY28" s="171"/>
      <c r="BJZ28" s="171"/>
      <c r="BKA28" s="171"/>
      <c r="BKB28" s="171"/>
      <c r="BKC28" s="171"/>
      <c r="BKD28" s="171"/>
      <c r="BKE28" s="171"/>
      <c r="BKF28" s="171"/>
      <c r="BKG28" s="171"/>
      <c r="BKH28" s="171"/>
      <c r="BKI28" s="171"/>
      <c r="BKJ28" s="171"/>
      <c r="BKK28" s="171"/>
      <c r="BKL28" s="171"/>
      <c r="BKM28" s="171"/>
      <c r="BKN28" s="171"/>
      <c r="BKO28" s="171"/>
      <c r="BKP28" s="171"/>
      <c r="BKQ28" s="171"/>
      <c r="BKR28" s="171"/>
      <c r="BKS28" s="171"/>
      <c r="BKT28" s="171"/>
      <c r="BKU28" s="171"/>
      <c r="BKV28" s="171"/>
      <c r="BKW28" s="171"/>
      <c r="BKX28" s="171"/>
      <c r="BKY28" s="171"/>
      <c r="BKZ28" s="171"/>
      <c r="BLA28" s="171"/>
      <c r="BLB28" s="171"/>
      <c r="BLC28" s="171"/>
      <c r="BLD28" s="171"/>
      <c r="BLE28" s="171"/>
      <c r="BLF28" s="171"/>
      <c r="BLG28" s="171"/>
      <c r="BLH28" s="171"/>
      <c r="BLI28" s="171"/>
      <c r="BLJ28" s="171"/>
      <c r="BLK28" s="171"/>
      <c r="BLL28" s="171"/>
      <c r="BLM28" s="171"/>
      <c r="BLN28" s="171"/>
      <c r="BLO28" s="171"/>
      <c r="BLP28" s="171"/>
      <c r="BLQ28" s="171"/>
      <c r="BLR28" s="171"/>
      <c r="BLS28" s="171"/>
      <c r="BLT28" s="171"/>
      <c r="BLU28" s="171"/>
      <c r="BLV28" s="171"/>
      <c r="BLW28" s="171"/>
      <c r="BLX28" s="171"/>
      <c r="BLY28" s="171"/>
      <c r="BLZ28" s="171"/>
      <c r="BMA28" s="171"/>
      <c r="BMB28" s="171"/>
      <c r="BMC28" s="171"/>
      <c r="BMD28" s="171"/>
      <c r="BME28" s="171"/>
      <c r="BMF28" s="171"/>
      <c r="BMG28" s="171"/>
      <c r="BMH28" s="171"/>
      <c r="BMI28" s="171"/>
      <c r="BMJ28" s="171"/>
      <c r="BMK28" s="171"/>
      <c r="BML28" s="171"/>
      <c r="BMM28" s="171"/>
      <c r="BMN28" s="171"/>
      <c r="BMO28" s="171"/>
      <c r="BMP28" s="171"/>
      <c r="BMQ28" s="171"/>
      <c r="BMR28" s="171"/>
      <c r="BMS28" s="171"/>
      <c r="BMT28" s="171"/>
      <c r="BMU28" s="171"/>
      <c r="BMV28" s="171"/>
      <c r="BMW28" s="171"/>
      <c r="BMX28" s="171"/>
      <c r="BMY28" s="171"/>
      <c r="BMZ28" s="171"/>
      <c r="BNA28" s="171"/>
      <c r="BNB28" s="171"/>
      <c r="BNC28" s="171"/>
      <c r="BND28" s="171"/>
      <c r="BNE28" s="171"/>
      <c r="BNF28" s="171"/>
      <c r="BNG28" s="171"/>
      <c r="BNH28" s="171"/>
      <c r="BNI28" s="171"/>
      <c r="BNJ28" s="171"/>
      <c r="BNK28" s="171"/>
      <c r="BNL28" s="171"/>
      <c r="BNM28" s="171"/>
      <c r="BNN28" s="171"/>
      <c r="BNO28" s="171"/>
      <c r="BNP28" s="171"/>
      <c r="BNQ28" s="171"/>
      <c r="BNR28" s="171"/>
      <c r="BNS28" s="171"/>
      <c r="BNT28" s="171"/>
      <c r="BNU28" s="171"/>
      <c r="BNV28" s="171"/>
      <c r="BNW28" s="171"/>
      <c r="BNX28" s="171"/>
      <c r="BNY28" s="171"/>
      <c r="BNZ28" s="171"/>
      <c r="BOA28" s="171"/>
      <c r="BOB28" s="171"/>
      <c r="BOC28" s="171"/>
      <c r="BOD28" s="171"/>
      <c r="BOE28" s="171"/>
      <c r="BOF28" s="171"/>
      <c r="BOG28" s="171"/>
      <c r="BOH28" s="171"/>
      <c r="BOI28" s="171"/>
      <c r="BOJ28" s="171"/>
      <c r="BOK28" s="171"/>
      <c r="BOL28" s="171"/>
      <c r="BOM28" s="171"/>
      <c r="BON28" s="171"/>
      <c r="BOO28" s="171"/>
      <c r="BOP28" s="171"/>
      <c r="BOQ28" s="171"/>
      <c r="BOR28" s="171"/>
      <c r="BOS28" s="171"/>
      <c r="BOT28" s="171"/>
      <c r="BOU28" s="171"/>
      <c r="BOV28" s="171"/>
      <c r="BOW28" s="171"/>
      <c r="BOX28" s="171"/>
      <c r="BOY28" s="171"/>
      <c r="BOZ28" s="171"/>
      <c r="BPA28" s="171"/>
      <c r="BPB28" s="171"/>
      <c r="BPC28" s="171"/>
      <c r="BPD28" s="171"/>
      <c r="BPE28" s="171"/>
      <c r="BPF28" s="171"/>
      <c r="BPG28" s="171"/>
      <c r="BPH28" s="171"/>
      <c r="BPI28" s="171"/>
      <c r="BPJ28" s="171"/>
      <c r="BPK28" s="171"/>
      <c r="BPL28" s="171"/>
      <c r="BPM28" s="171"/>
      <c r="BPN28" s="171"/>
      <c r="BPO28" s="171"/>
      <c r="BPP28" s="171"/>
      <c r="BPQ28" s="171"/>
      <c r="BPR28" s="171"/>
      <c r="BPS28" s="171"/>
      <c r="BPT28" s="171"/>
      <c r="BPU28" s="171"/>
      <c r="BPV28" s="171"/>
      <c r="BPW28" s="171"/>
      <c r="BPX28" s="171"/>
      <c r="BPY28" s="171"/>
      <c r="BPZ28" s="171"/>
      <c r="BQA28" s="171"/>
      <c r="BQB28" s="171"/>
      <c r="BQC28" s="171"/>
      <c r="BQD28" s="171"/>
      <c r="BQE28" s="171"/>
      <c r="BQF28" s="171"/>
      <c r="BQG28" s="171"/>
      <c r="BQH28" s="171"/>
      <c r="BQI28" s="171"/>
      <c r="BQJ28" s="171"/>
      <c r="BQK28" s="171"/>
      <c r="BQL28" s="171"/>
      <c r="BQM28" s="171"/>
      <c r="BQN28" s="171"/>
      <c r="BQO28" s="171"/>
      <c r="BQP28" s="171"/>
      <c r="BQQ28" s="171"/>
      <c r="BQR28" s="171"/>
      <c r="BQS28" s="171"/>
      <c r="BQT28" s="171"/>
      <c r="BQU28" s="171"/>
      <c r="BQV28" s="171"/>
      <c r="BQW28" s="171"/>
      <c r="BQX28" s="171"/>
      <c r="BQY28" s="171"/>
      <c r="BQZ28" s="171"/>
      <c r="BRA28" s="171"/>
      <c r="BRB28" s="171"/>
      <c r="BRC28" s="171"/>
      <c r="BRD28" s="171"/>
      <c r="BRE28" s="171"/>
      <c r="BRF28" s="171"/>
      <c r="BRG28" s="171"/>
      <c r="BRH28" s="171"/>
      <c r="BRI28" s="171"/>
      <c r="BRJ28" s="171"/>
      <c r="BRK28" s="171"/>
      <c r="BRL28" s="171"/>
      <c r="BRM28" s="171"/>
      <c r="BRN28" s="171"/>
      <c r="BRO28" s="171"/>
      <c r="BRP28" s="171"/>
      <c r="BRQ28" s="171"/>
      <c r="BRR28" s="171"/>
      <c r="BRS28" s="171"/>
      <c r="BRT28" s="171"/>
      <c r="BRU28" s="171"/>
      <c r="BRV28" s="171"/>
      <c r="BRW28" s="171"/>
      <c r="BRX28" s="171"/>
      <c r="BRY28" s="171"/>
      <c r="BRZ28" s="171"/>
      <c r="BSA28" s="171"/>
      <c r="BSB28" s="171"/>
      <c r="BSC28" s="171"/>
      <c r="BSD28" s="171"/>
      <c r="BSE28" s="171"/>
      <c r="BSF28" s="171"/>
      <c r="BSG28" s="171"/>
      <c r="BSH28" s="171"/>
      <c r="BSI28" s="171"/>
      <c r="BSJ28" s="171"/>
      <c r="BSK28" s="171"/>
      <c r="BSL28" s="171"/>
      <c r="BSM28" s="171"/>
      <c r="BSN28" s="171"/>
      <c r="BSO28" s="171"/>
      <c r="BSP28" s="171"/>
      <c r="BSQ28" s="171"/>
      <c r="BSR28" s="171"/>
      <c r="BSS28" s="171"/>
      <c r="BST28" s="171"/>
      <c r="BSU28" s="171"/>
      <c r="BSV28" s="171"/>
      <c r="BSW28" s="171"/>
      <c r="BSX28" s="171"/>
      <c r="BSY28" s="171"/>
      <c r="BSZ28" s="171"/>
      <c r="BTA28" s="171"/>
      <c r="BTB28" s="171"/>
      <c r="BTC28" s="171"/>
      <c r="BTD28" s="171"/>
      <c r="BTE28" s="171"/>
      <c r="BTF28" s="171"/>
      <c r="BTG28" s="171"/>
      <c r="BTH28" s="171"/>
      <c r="BTI28" s="171"/>
      <c r="BTJ28" s="171"/>
      <c r="BTK28" s="171"/>
      <c r="BTL28" s="171"/>
      <c r="BTM28" s="171"/>
      <c r="BTN28" s="171"/>
      <c r="BTO28" s="171"/>
      <c r="BTP28" s="171"/>
      <c r="BTQ28" s="171"/>
      <c r="BTR28" s="171"/>
      <c r="BTS28" s="171"/>
      <c r="BTT28" s="171"/>
      <c r="BTU28" s="171"/>
      <c r="BTV28" s="171"/>
      <c r="BTW28" s="171"/>
      <c r="BTX28" s="171"/>
      <c r="BTY28" s="171"/>
      <c r="BTZ28" s="171"/>
      <c r="BUA28" s="171"/>
      <c r="BUB28" s="171"/>
      <c r="BUC28" s="171"/>
      <c r="BUD28" s="171"/>
      <c r="BUE28" s="171"/>
      <c r="BUF28" s="171"/>
      <c r="BUG28" s="171"/>
      <c r="BUH28" s="171"/>
      <c r="BUI28" s="171"/>
      <c r="BUJ28" s="171"/>
      <c r="BUK28" s="171"/>
      <c r="BUL28" s="171"/>
      <c r="BUM28" s="171"/>
      <c r="BUN28" s="171"/>
      <c r="BUO28" s="171"/>
      <c r="BUP28" s="171"/>
      <c r="BUQ28" s="171"/>
      <c r="BUR28" s="171"/>
      <c r="BUS28" s="171"/>
      <c r="BUT28" s="171"/>
      <c r="BUU28" s="171"/>
      <c r="BUV28" s="171"/>
      <c r="BUW28" s="171"/>
      <c r="BUX28" s="171"/>
      <c r="BUY28" s="171"/>
      <c r="BUZ28" s="171"/>
      <c r="BVA28" s="171"/>
      <c r="BVB28" s="171"/>
      <c r="BVC28" s="171"/>
      <c r="BVD28" s="171"/>
      <c r="BVE28" s="171"/>
      <c r="BVF28" s="171"/>
      <c r="BVG28" s="171"/>
      <c r="BVH28" s="171"/>
      <c r="BVI28" s="171"/>
      <c r="BVJ28" s="171"/>
      <c r="BVK28" s="171"/>
      <c r="BVL28" s="171"/>
      <c r="BVM28" s="171"/>
      <c r="BVN28" s="171"/>
      <c r="BVO28" s="171"/>
      <c r="BVP28" s="171"/>
      <c r="BVQ28" s="171"/>
      <c r="BVR28" s="171"/>
      <c r="BVS28" s="171"/>
      <c r="BVT28" s="171"/>
      <c r="BVU28" s="171"/>
      <c r="BVV28" s="171"/>
      <c r="BVW28" s="171"/>
      <c r="BVX28" s="171"/>
      <c r="BVY28" s="171"/>
      <c r="BVZ28" s="171"/>
      <c r="BWA28" s="171"/>
      <c r="BWB28" s="171"/>
      <c r="BWC28" s="171"/>
      <c r="BWD28" s="171"/>
      <c r="BWE28" s="171"/>
      <c r="BWF28" s="171"/>
      <c r="BWG28" s="171"/>
      <c r="BWH28" s="171"/>
      <c r="BWI28" s="171"/>
      <c r="BWJ28" s="171"/>
      <c r="BWK28" s="171"/>
      <c r="BWL28" s="171"/>
      <c r="BWM28" s="171"/>
      <c r="BWN28" s="171"/>
      <c r="BWO28" s="171"/>
      <c r="BWP28" s="171"/>
      <c r="BWQ28" s="171"/>
      <c r="BWR28" s="171"/>
      <c r="BWS28" s="171"/>
      <c r="BWT28" s="171"/>
      <c r="BWU28" s="171"/>
      <c r="BWV28" s="171"/>
      <c r="BWW28" s="171"/>
      <c r="BWX28" s="171"/>
      <c r="BWY28" s="171"/>
      <c r="BWZ28" s="171"/>
      <c r="BXA28" s="171"/>
      <c r="BXB28" s="171"/>
      <c r="BXC28" s="171"/>
      <c r="BXD28" s="171"/>
      <c r="BXE28" s="171"/>
      <c r="BXF28" s="171"/>
      <c r="BXG28" s="171"/>
      <c r="BXH28" s="171"/>
      <c r="BXI28" s="171"/>
      <c r="BXJ28" s="171"/>
      <c r="BXK28" s="171"/>
      <c r="BXL28" s="171"/>
      <c r="BXM28" s="171"/>
      <c r="BXN28" s="171"/>
      <c r="BXO28" s="171"/>
      <c r="BXP28" s="171"/>
      <c r="BXQ28" s="171"/>
      <c r="BXR28" s="171"/>
      <c r="BXS28" s="171"/>
      <c r="BXT28" s="171"/>
      <c r="BXU28" s="171"/>
      <c r="BXV28" s="171"/>
      <c r="BXW28" s="171"/>
      <c r="BXX28" s="171"/>
      <c r="BXY28" s="171"/>
      <c r="BXZ28" s="171"/>
      <c r="BYA28" s="171"/>
      <c r="BYB28" s="171"/>
      <c r="BYC28" s="171"/>
      <c r="BYD28" s="171"/>
      <c r="BYE28" s="171"/>
      <c r="BYF28" s="171"/>
      <c r="BYG28" s="171"/>
      <c r="BYH28" s="171"/>
      <c r="BYI28" s="171"/>
      <c r="BYJ28" s="171"/>
      <c r="BYK28" s="171"/>
      <c r="BYL28" s="171"/>
      <c r="BYM28" s="171"/>
      <c r="BYN28" s="171"/>
      <c r="BYO28" s="171"/>
      <c r="BYP28" s="171"/>
      <c r="BYQ28" s="171"/>
      <c r="BYR28" s="171"/>
      <c r="BYS28" s="171"/>
      <c r="BYT28" s="171"/>
      <c r="BYU28" s="171"/>
      <c r="BYV28" s="171"/>
      <c r="BYW28" s="171"/>
      <c r="BYX28" s="171"/>
      <c r="BYY28" s="171"/>
      <c r="BYZ28" s="171"/>
      <c r="BZA28" s="171"/>
      <c r="BZB28" s="171"/>
      <c r="BZC28" s="171"/>
      <c r="BZD28" s="171"/>
      <c r="BZE28" s="171"/>
      <c r="BZF28" s="171"/>
      <c r="BZG28" s="171"/>
      <c r="BZH28" s="171"/>
      <c r="BZI28" s="171"/>
      <c r="BZJ28" s="171"/>
      <c r="BZK28" s="171"/>
      <c r="BZL28" s="171"/>
      <c r="BZM28" s="171"/>
      <c r="BZN28" s="171"/>
      <c r="BZO28" s="171"/>
      <c r="BZP28" s="171"/>
      <c r="BZQ28" s="171"/>
      <c r="BZR28" s="171"/>
      <c r="BZS28" s="171"/>
      <c r="BZT28" s="171"/>
      <c r="BZU28" s="171"/>
      <c r="BZV28" s="171"/>
      <c r="BZW28" s="171"/>
      <c r="BZX28" s="171"/>
      <c r="BZY28" s="171"/>
      <c r="BZZ28" s="171"/>
      <c r="CAA28" s="171"/>
      <c r="CAB28" s="171"/>
      <c r="CAC28" s="171"/>
      <c r="CAD28" s="171"/>
      <c r="CAE28" s="171"/>
      <c r="CAF28" s="171"/>
      <c r="CAG28" s="171"/>
      <c r="CAH28" s="171"/>
      <c r="CAI28" s="171"/>
      <c r="CAJ28" s="171"/>
      <c r="CAK28" s="171"/>
      <c r="CAL28" s="171"/>
      <c r="CAM28" s="171"/>
      <c r="CAN28" s="171"/>
      <c r="CAO28" s="171"/>
      <c r="CAP28" s="171"/>
      <c r="CAQ28" s="171"/>
      <c r="CAR28" s="171"/>
      <c r="CAS28" s="171"/>
      <c r="CAT28" s="171"/>
      <c r="CAU28" s="171"/>
      <c r="CAV28" s="171"/>
      <c r="CAW28" s="171"/>
      <c r="CAX28" s="171"/>
      <c r="CAY28" s="171"/>
      <c r="CAZ28" s="171"/>
      <c r="CBA28" s="171"/>
      <c r="CBB28" s="171"/>
      <c r="CBC28" s="171"/>
      <c r="CBD28" s="171"/>
      <c r="CBE28" s="171"/>
      <c r="CBF28" s="171"/>
      <c r="CBG28" s="171"/>
      <c r="CBH28" s="171"/>
      <c r="CBI28" s="171"/>
      <c r="CBJ28" s="171"/>
      <c r="CBK28" s="171"/>
      <c r="CBL28" s="171"/>
      <c r="CBM28" s="171"/>
      <c r="CBN28" s="171"/>
      <c r="CBO28" s="171"/>
      <c r="CBP28" s="171"/>
      <c r="CBQ28" s="171"/>
      <c r="CBR28" s="171"/>
      <c r="CBS28" s="171"/>
      <c r="CBT28" s="171"/>
      <c r="CBU28" s="171"/>
      <c r="CBV28" s="171"/>
      <c r="CBW28" s="171"/>
      <c r="CBX28" s="171"/>
      <c r="CBY28" s="171"/>
      <c r="CBZ28" s="171"/>
      <c r="CCA28" s="171"/>
      <c r="CCB28" s="171"/>
      <c r="CCC28" s="171"/>
      <c r="CCD28" s="171"/>
      <c r="CCE28" s="171"/>
      <c r="CCF28" s="171"/>
      <c r="CCG28" s="171"/>
      <c r="CCH28" s="171"/>
      <c r="CCI28" s="171"/>
      <c r="CCJ28" s="171"/>
      <c r="CCK28" s="171"/>
      <c r="CCL28" s="171"/>
      <c r="CCM28" s="171"/>
      <c r="CCN28" s="171"/>
      <c r="CCO28" s="171"/>
      <c r="CCP28" s="171"/>
      <c r="CCQ28" s="171"/>
      <c r="CCR28" s="171"/>
      <c r="CCS28" s="171"/>
      <c r="CCT28" s="171"/>
      <c r="CCU28" s="171"/>
      <c r="CCV28" s="171"/>
      <c r="CCW28" s="171"/>
      <c r="CCX28" s="171"/>
      <c r="CCY28" s="171"/>
      <c r="CCZ28" s="171"/>
      <c r="CDA28" s="171"/>
      <c r="CDB28" s="171"/>
      <c r="CDC28" s="171"/>
      <c r="CDD28" s="171"/>
      <c r="CDE28" s="171"/>
      <c r="CDF28" s="171"/>
      <c r="CDG28" s="171"/>
      <c r="CDH28" s="171"/>
      <c r="CDI28" s="171"/>
      <c r="CDJ28" s="171"/>
      <c r="CDK28" s="171"/>
      <c r="CDL28" s="171"/>
      <c r="CDM28" s="171"/>
      <c r="CDN28" s="171"/>
      <c r="CDO28" s="171"/>
      <c r="CDP28" s="171"/>
      <c r="CDQ28" s="171"/>
      <c r="CDR28" s="171"/>
      <c r="CDS28" s="171"/>
      <c r="CDT28" s="171"/>
      <c r="CDU28" s="171"/>
      <c r="CDV28" s="171"/>
      <c r="CDW28" s="171"/>
      <c r="CDX28" s="171"/>
      <c r="CDY28" s="171"/>
      <c r="CDZ28" s="171"/>
      <c r="CEA28" s="171"/>
      <c r="CEB28" s="171"/>
      <c r="CEC28" s="171"/>
      <c r="CED28" s="171"/>
      <c r="CEE28" s="171"/>
      <c r="CEF28" s="171"/>
      <c r="CEG28" s="171"/>
      <c r="CEH28" s="171"/>
      <c r="CEI28" s="171"/>
      <c r="CEJ28" s="171"/>
      <c r="CEK28" s="171"/>
      <c r="CEL28" s="171"/>
      <c r="CEM28" s="171"/>
      <c r="CEN28" s="171"/>
      <c r="CEO28" s="171"/>
      <c r="CEP28" s="171"/>
      <c r="CEQ28" s="171"/>
      <c r="CER28" s="171"/>
      <c r="CES28" s="171"/>
      <c r="CET28" s="171"/>
      <c r="CEU28" s="171"/>
      <c r="CEV28" s="171"/>
      <c r="CEW28" s="171"/>
      <c r="CEX28" s="171"/>
      <c r="CEY28" s="171"/>
      <c r="CEZ28" s="171"/>
      <c r="CFA28" s="171"/>
      <c r="CFB28" s="171"/>
      <c r="CFC28" s="171"/>
      <c r="CFD28" s="171"/>
      <c r="CFE28" s="171"/>
      <c r="CFF28" s="171"/>
      <c r="CFG28" s="171"/>
      <c r="CFH28" s="171"/>
      <c r="CFI28" s="171"/>
      <c r="CFJ28" s="171"/>
      <c r="CFK28" s="171"/>
      <c r="CFL28" s="171"/>
      <c r="CFM28" s="171"/>
      <c r="CFN28" s="171"/>
      <c r="CFO28" s="171"/>
      <c r="CFP28" s="171"/>
      <c r="CFQ28" s="171"/>
      <c r="CFR28" s="171"/>
      <c r="CFS28" s="171"/>
      <c r="CFT28" s="171"/>
      <c r="CFU28" s="171"/>
      <c r="CFV28" s="171"/>
      <c r="CFW28" s="171"/>
      <c r="CFX28" s="171"/>
      <c r="CFY28" s="171"/>
      <c r="CFZ28" s="171"/>
      <c r="CGA28" s="171"/>
      <c r="CGB28" s="171"/>
      <c r="CGC28" s="171"/>
      <c r="CGD28" s="171"/>
      <c r="CGE28" s="171"/>
      <c r="CGF28" s="171"/>
      <c r="CGG28" s="171"/>
      <c r="CGH28" s="171"/>
      <c r="CGI28" s="171"/>
      <c r="CGJ28" s="171"/>
      <c r="CGK28" s="171"/>
      <c r="CGL28" s="171"/>
      <c r="CGM28" s="171"/>
      <c r="CGN28" s="171"/>
      <c r="CGO28" s="171"/>
      <c r="CGP28" s="171"/>
      <c r="CGQ28" s="171"/>
      <c r="CGR28" s="171"/>
      <c r="CGS28" s="171"/>
      <c r="CGT28" s="171"/>
      <c r="CGU28" s="171"/>
      <c r="CGV28" s="171"/>
      <c r="CGW28" s="171"/>
      <c r="CGX28" s="171"/>
      <c r="CGY28" s="171"/>
      <c r="CGZ28" s="171"/>
      <c r="CHA28" s="171"/>
      <c r="CHB28" s="171"/>
      <c r="CHC28" s="171"/>
      <c r="CHD28" s="171"/>
      <c r="CHE28" s="171"/>
      <c r="CHF28" s="171"/>
      <c r="CHG28" s="171"/>
      <c r="CHH28" s="171"/>
      <c r="CHI28" s="171"/>
      <c r="CHJ28" s="171"/>
      <c r="CHK28" s="171"/>
      <c r="CHL28" s="171"/>
      <c r="CHM28" s="171"/>
      <c r="CHN28" s="171"/>
      <c r="CHO28" s="171"/>
      <c r="CHP28" s="171"/>
      <c r="CHQ28" s="171"/>
      <c r="CHR28" s="171"/>
      <c r="CHS28" s="171"/>
      <c r="CHT28" s="171"/>
      <c r="CHU28" s="171"/>
      <c r="CHV28" s="171"/>
      <c r="CHW28" s="171"/>
      <c r="CHX28" s="171"/>
      <c r="CHY28" s="171"/>
      <c r="CHZ28" s="171"/>
      <c r="CIA28" s="171"/>
      <c r="CIB28" s="171"/>
      <c r="CIC28" s="171"/>
      <c r="CID28" s="171"/>
      <c r="CIE28" s="171"/>
      <c r="CIF28" s="171"/>
      <c r="CIG28" s="171"/>
      <c r="CIH28" s="171"/>
      <c r="CII28" s="171"/>
      <c r="CIJ28" s="171"/>
      <c r="CIK28" s="171"/>
      <c r="CIL28" s="171"/>
      <c r="CIM28" s="171"/>
      <c r="CIN28" s="171"/>
      <c r="CIO28" s="171"/>
      <c r="CIP28" s="171"/>
      <c r="CIQ28" s="171"/>
      <c r="CIR28" s="171"/>
      <c r="CIS28" s="171"/>
      <c r="CIT28" s="171"/>
      <c r="CIU28" s="171"/>
      <c r="CIV28" s="171"/>
      <c r="CIW28" s="171"/>
      <c r="CIX28" s="171"/>
      <c r="CIY28" s="171"/>
      <c r="CIZ28" s="171"/>
      <c r="CJA28" s="171"/>
      <c r="CJB28" s="171"/>
      <c r="CJC28" s="171"/>
      <c r="CJD28" s="171"/>
      <c r="CJE28" s="171"/>
      <c r="CJF28" s="171"/>
      <c r="CJG28" s="171"/>
      <c r="CJH28" s="171"/>
      <c r="CJI28" s="171"/>
      <c r="CJJ28" s="171"/>
      <c r="CJK28" s="171"/>
      <c r="CJL28" s="171"/>
      <c r="CJM28" s="171"/>
      <c r="CJN28" s="171"/>
      <c r="CJO28" s="171"/>
      <c r="CJP28" s="171"/>
      <c r="CJQ28" s="171"/>
      <c r="CJR28" s="171"/>
      <c r="CJS28" s="171"/>
      <c r="CJT28" s="171"/>
      <c r="CJU28" s="171"/>
      <c r="CJV28" s="171"/>
      <c r="CJW28" s="171"/>
      <c r="CJX28" s="171"/>
      <c r="CJY28" s="171"/>
      <c r="CJZ28" s="171"/>
      <c r="CKA28" s="171"/>
      <c r="CKB28" s="171"/>
      <c r="CKC28" s="171"/>
      <c r="CKD28" s="171"/>
      <c r="CKE28" s="171"/>
      <c r="CKF28" s="171"/>
      <c r="CKG28" s="171"/>
      <c r="CKH28" s="171"/>
      <c r="CKI28" s="171"/>
      <c r="CKJ28" s="171"/>
      <c r="CKK28" s="171"/>
      <c r="CKL28" s="171"/>
      <c r="CKM28" s="171"/>
      <c r="CKN28" s="171"/>
      <c r="CKO28" s="171"/>
      <c r="CKP28" s="171"/>
      <c r="CKQ28" s="171"/>
      <c r="CKR28" s="171"/>
      <c r="CKS28" s="171"/>
      <c r="CKT28" s="171"/>
      <c r="CKU28" s="171"/>
      <c r="CKV28" s="171"/>
      <c r="CKW28" s="171"/>
      <c r="CKX28" s="171"/>
      <c r="CKY28" s="171"/>
      <c r="CKZ28" s="171"/>
      <c r="CLA28" s="171"/>
      <c r="CLB28" s="171"/>
      <c r="CLC28" s="171"/>
      <c r="CLD28" s="171"/>
      <c r="CLE28" s="171"/>
      <c r="CLF28" s="171"/>
      <c r="CLG28" s="171"/>
      <c r="CLH28" s="171"/>
      <c r="CLI28" s="171"/>
      <c r="CLJ28" s="171"/>
      <c r="CLK28" s="171"/>
      <c r="CLL28" s="171"/>
      <c r="CLM28" s="171"/>
      <c r="CLN28" s="171"/>
      <c r="CLO28" s="171"/>
      <c r="CLP28" s="171"/>
      <c r="CLQ28" s="171"/>
      <c r="CLR28" s="171"/>
      <c r="CLS28" s="171"/>
      <c r="CLT28" s="171"/>
      <c r="CLU28" s="171"/>
      <c r="CLV28" s="171"/>
      <c r="CLW28" s="171"/>
      <c r="CLX28" s="171"/>
      <c r="CLY28" s="171"/>
      <c r="CLZ28" s="171"/>
      <c r="CMA28" s="171"/>
      <c r="CMB28" s="171"/>
      <c r="CMC28" s="171"/>
      <c r="CMD28" s="171"/>
      <c r="CME28" s="171"/>
      <c r="CMF28" s="171"/>
      <c r="CMG28" s="171"/>
      <c r="CMH28" s="171"/>
      <c r="CMI28" s="171"/>
      <c r="CMJ28" s="171"/>
      <c r="CMK28" s="171"/>
      <c r="CML28" s="171"/>
      <c r="CMM28" s="171"/>
      <c r="CMN28" s="171"/>
      <c r="CMO28" s="171"/>
      <c r="CMP28" s="171"/>
      <c r="CMQ28" s="171"/>
      <c r="CMR28" s="171"/>
      <c r="CMS28" s="171"/>
      <c r="CMT28" s="171"/>
      <c r="CMU28" s="171"/>
      <c r="CMV28" s="171"/>
      <c r="CMW28" s="171"/>
      <c r="CMX28" s="171"/>
      <c r="CMY28" s="171"/>
      <c r="CMZ28" s="171"/>
      <c r="CNA28" s="171"/>
      <c r="CNB28" s="171"/>
      <c r="CNC28" s="171"/>
      <c r="CND28" s="171"/>
      <c r="CNE28" s="171"/>
      <c r="CNF28" s="171"/>
      <c r="CNG28" s="171"/>
      <c r="CNH28" s="171"/>
      <c r="CNI28" s="171"/>
      <c r="CNJ28" s="171"/>
      <c r="CNK28" s="171"/>
      <c r="CNL28" s="171"/>
      <c r="CNM28" s="171"/>
      <c r="CNN28" s="171"/>
      <c r="CNO28" s="171"/>
      <c r="CNP28" s="171"/>
      <c r="CNQ28" s="171"/>
      <c r="CNR28" s="171"/>
      <c r="CNS28" s="171"/>
      <c r="CNT28" s="171"/>
      <c r="CNU28" s="171"/>
      <c r="CNV28" s="171"/>
      <c r="CNW28" s="171"/>
      <c r="CNX28" s="171"/>
      <c r="CNY28" s="171"/>
      <c r="CNZ28" s="171"/>
      <c r="COA28" s="171"/>
      <c r="COB28" s="171"/>
      <c r="COC28" s="171"/>
      <c r="COD28" s="171"/>
      <c r="COE28" s="171"/>
      <c r="COF28" s="171"/>
      <c r="COG28" s="171"/>
      <c r="COH28" s="171"/>
      <c r="COI28" s="171"/>
      <c r="COJ28" s="171"/>
      <c r="COK28" s="171"/>
      <c r="COL28" s="171"/>
      <c r="COM28" s="171"/>
      <c r="CON28" s="171"/>
      <c r="COO28" s="171"/>
      <c r="COP28" s="171"/>
      <c r="COQ28" s="171"/>
      <c r="COR28" s="171"/>
      <c r="COS28" s="171"/>
      <c r="COT28" s="171"/>
      <c r="COU28" s="171"/>
      <c r="COV28" s="171"/>
      <c r="COW28" s="171"/>
      <c r="COX28" s="171"/>
      <c r="COY28" s="171"/>
      <c r="COZ28" s="171"/>
      <c r="CPA28" s="171"/>
      <c r="CPB28" s="171"/>
      <c r="CPC28" s="171"/>
      <c r="CPD28" s="171"/>
      <c r="CPE28" s="171"/>
      <c r="CPF28" s="171"/>
      <c r="CPG28" s="171"/>
      <c r="CPH28" s="171"/>
      <c r="CPI28" s="171"/>
      <c r="CPJ28" s="171"/>
      <c r="CPK28" s="171"/>
      <c r="CPL28" s="171"/>
      <c r="CPM28" s="171"/>
      <c r="CPN28" s="171"/>
      <c r="CPO28" s="171"/>
      <c r="CPP28" s="171"/>
      <c r="CPQ28" s="171"/>
      <c r="CPR28" s="171"/>
      <c r="CPS28" s="171"/>
      <c r="CPT28" s="171"/>
      <c r="CPU28" s="171"/>
      <c r="CPV28" s="171"/>
      <c r="CPW28" s="171"/>
      <c r="CPX28" s="171"/>
      <c r="CPY28" s="171"/>
      <c r="CPZ28" s="171"/>
      <c r="CQA28" s="171"/>
      <c r="CQB28" s="171"/>
      <c r="CQC28" s="171"/>
      <c r="CQD28" s="171"/>
      <c r="CQE28" s="171"/>
      <c r="CQF28" s="171"/>
      <c r="CQG28" s="171"/>
      <c r="CQH28" s="171"/>
      <c r="CQI28" s="171"/>
      <c r="CQJ28" s="171"/>
      <c r="CQK28" s="171"/>
      <c r="CQL28" s="171"/>
      <c r="CQM28" s="171"/>
      <c r="CQN28" s="171"/>
      <c r="CQO28" s="171"/>
      <c r="CQP28" s="171"/>
      <c r="CQQ28" s="171"/>
      <c r="CQR28" s="171"/>
      <c r="CQS28" s="171"/>
      <c r="CQT28" s="171"/>
      <c r="CQU28" s="171"/>
      <c r="CQV28" s="171"/>
      <c r="CQW28" s="171"/>
      <c r="CQX28" s="171"/>
      <c r="CQY28" s="171"/>
      <c r="CQZ28" s="171"/>
      <c r="CRA28" s="171"/>
      <c r="CRB28" s="171"/>
      <c r="CRC28" s="171"/>
      <c r="CRD28" s="171"/>
      <c r="CRE28" s="171"/>
      <c r="CRF28" s="171"/>
      <c r="CRG28" s="171"/>
      <c r="CRH28" s="171"/>
      <c r="CRI28" s="171"/>
      <c r="CRJ28" s="171"/>
      <c r="CRK28" s="171"/>
      <c r="CRL28" s="171"/>
      <c r="CRM28" s="171"/>
      <c r="CRN28" s="171"/>
      <c r="CRO28" s="171"/>
      <c r="CRP28" s="171"/>
      <c r="CRQ28" s="171"/>
      <c r="CRR28" s="171"/>
      <c r="CRS28" s="171"/>
      <c r="CRT28" s="171"/>
      <c r="CRU28" s="171"/>
      <c r="CRV28" s="171"/>
      <c r="CRW28" s="171"/>
      <c r="CRX28" s="171"/>
      <c r="CRY28" s="171"/>
      <c r="CRZ28" s="171"/>
      <c r="CSA28" s="171"/>
      <c r="CSB28" s="171"/>
      <c r="CSC28" s="171"/>
      <c r="CSD28" s="171"/>
      <c r="CSE28" s="171"/>
      <c r="CSF28" s="171"/>
      <c r="CSG28" s="171"/>
      <c r="CSH28" s="171"/>
      <c r="CSI28" s="171"/>
      <c r="CSJ28" s="171"/>
      <c r="CSK28" s="171"/>
      <c r="CSL28" s="171"/>
      <c r="CSM28" s="171"/>
      <c r="CSN28" s="171"/>
      <c r="CSO28" s="171"/>
      <c r="CSP28" s="171"/>
      <c r="CSQ28" s="171"/>
      <c r="CSR28" s="171"/>
      <c r="CSS28" s="171"/>
      <c r="CST28" s="171"/>
      <c r="CSU28" s="171"/>
      <c r="CSV28" s="171"/>
      <c r="CSW28" s="171"/>
      <c r="CSX28" s="171"/>
      <c r="CSY28" s="171"/>
      <c r="CSZ28" s="171"/>
      <c r="CTA28" s="171"/>
      <c r="CTB28" s="171"/>
      <c r="CTC28" s="171"/>
      <c r="CTD28" s="171"/>
      <c r="CTE28" s="171"/>
      <c r="CTF28" s="171"/>
      <c r="CTG28" s="171"/>
      <c r="CTH28" s="171"/>
      <c r="CTI28" s="171"/>
      <c r="CTJ28" s="171"/>
      <c r="CTK28" s="171"/>
      <c r="CTL28" s="171"/>
      <c r="CTM28" s="171"/>
      <c r="CTN28" s="171"/>
      <c r="CTO28" s="171"/>
      <c r="CTP28" s="171"/>
      <c r="CTQ28" s="171"/>
      <c r="CTR28" s="171"/>
      <c r="CTS28" s="171"/>
      <c r="CTT28" s="171"/>
      <c r="CTU28" s="171"/>
      <c r="CTV28" s="171"/>
      <c r="CTW28" s="171"/>
      <c r="CTX28" s="171"/>
      <c r="CTY28" s="171"/>
      <c r="CTZ28" s="171"/>
      <c r="CUA28" s="171"/>
      <c r="CUB28" s="171"/>
      <c r="CUC28" s="171"/>
      <c r="CUD28" s="171"/>
      <c r="CUE28" s="171"/>
      <c r="CUF28" s="171"/>
      <c r="CUG28" s="171"/>
      <c r="CUH28" s="171"/>
      <c r="CUI28" s="171"/>
      <c r="CUJ28" s="171"/>
      <c r="CUK28" s="171"/>
      <c r="CUL28" s="171"/>
      <c r="CUM28" s="171"/>
      <c r="CUN28" s="171"/>
      <c r="CUO28" s="171"/>
      <c r="CUP28" s="171"/>
      <c r="CUQ28" s="171"/>
      <c r="CUR28" s="171"/>
      <c r="CUS28" s="171"/>
      <c r="CUT28" s="171"/>
      <c r="CUU28" s="171"/>
      <c r="CUV28" s="171"/>
      <c r="CUW28" s="171"/>
      <c r="CUX28" s="171"/>
      <c r="CUY28" s="171"/>
      <c r="CUZ28" s="171"/>
      <c r="CVA28" s="171"/>
      <c r="CVB28" s="171"/>
      <c r="CVC28" s="171"/>
      <c r="CVD28" s="171"/>
      <c r="CVE28" s="171"/>
      <c r="CVF28" s="171"/>
      <c r="CVG28" s="171"/>
      <c r="CVH28" s="171"/>
      <c r="CVI28" s="171"/>
      <c r="CVJ28" s="171"/>
      <c r="CVK28" s="171"/>
      <c r="CVL28" s="171"/>
      <c r="CVM28" s="171"/>
      <c r="CVN28" s="171"/>
      <c r="CVO28" s="171"/>
      <c r="CVP28" s="171"/>
      <c r="CVQ28" s="171"/>
      <c r="CVR28" s="171"/>
      <c r="CVS28" s="171"/>
      <c r="CVT28" s="171"/>
      <c r="CVU28" s="171"/>
      <c r="CVV28" s="171"/>
      <c r="CVW28" s="171"/>
      <c r="CVX28" s="171"/>
      <c r="CVY28" s="171"/>
      <c r="CVZ28" s="171"/>
      <c r="CWA28" s="171"/>
      <c r="CWB28" s="171"/>
      <c r="CWC28" s="171"/>
      <c r="CWD28" s="171"/>
      <c r="CWE28" s="171"/>
      <c r="CWF28" s="171"/>
      <c r="CWG28" s="171"/>
      <c r="CWH28" s="171"/>
      <c r="CWI28" s="171"/>
      <c r="CWJ28" s="171"/>
      <c r="CWK28" s="171"/>
      <c r="CWL28" s="171"/>
      <c r="CWM28" s="171"/>
      <c r="CWN28" s="171"/>
      <c r="CWO28" s="171"/>
      <c r="CWP28" s="171"/>
      <c r="CWQ28" s="171"/>
      <c r="CWR28" s="171"/>
      <c r="CWS28" s="171"/>
      <c r="CWT28" s="171"/>
      <c r="CWU28" s="171"/>
      <c r="CWV28" s="171"/>
      <c r="CWW28" s="171"/>
      <c r="CWX28" s="171"/>
      <c r="CWY28" s="171"/>
      <c r="CWZ28" s="171"/>
      <c r="CXA28" s="171"/>
      <c r="CXB28" s="171"/>
      <c r="CXC28" s="171"/>
      <c r="CXD28" s="171"/>
      <c r="CXE28" s="171"/>
      <c r="CXF28" s="171"/>
      <c r="CXG28" s="171"/>
      <c r="CXH28" s="171"/>
      <c r="CXI28" s="171"/>
      <c r="CXJ28" s="171"/>
      <c r="CXK28" s="171"/>
      <c r="CXL28" s="171"/>
      <c r="CXM28" s="171"/>
      <c r="CXN28" s="171"/>
      <c r="CXO28" s="171"/>
      <c r="CXP28" s="171"/>
      <c r="CXQ28" s="171"/>
      <c r="CXR28" s="171"/>
      <c r="CXS28" s="171"/>
      <c r="CXT28" s="171"/>
      <c r="CXU28" s="171"/>
      <c r="CXV28" s="171"/>
      <c r="CXW28" s="171"/>
      <c r="CXX28" s="171"/>
      <c r="CXY28" s="171"/>
      <c r="CXZ28" s="171"/>
      <c r="CYA28" s="171"/>
      <c r="CYB28" s="171"/>
      <c r="CYC28" s="171"/>
      <c r="CYD28" s="171"/>
      <c r="CYE28" s="171"/>
      <c r="CYF28" s="171"/>
      <c r="CYG28" s="171"/>
      <c r="CYH28" s="171"/>
      <c r="CYI28" s="171"/>
      <c r="CYJ28" s="171"/>
      <c r="CYK28" s="171"/>
      <c r="CYL28" s="171"/>
      <c r="CYM28" s="171"/>
      <c r="CYN28" s="171"/>
      <c r="CYO28" s="171"/>
      <c r="CYP28" s="171"/>
      <c r="CYQ28" s="171"/>
      <c r="CYR28" s="171"/>
      <c r="CYS28" s="171"/>
      <c r="CYT28" s="171"/>
      <c r="CYU28" s="171"/>
      <c r="CYV28" s="171"/>
      <c r="CYW28" s="171"/>
      <c r="CYX28" s="171"/>
      <c r="CYY28" s="171"/>
      <c r="CYZ28" s="171"/>
      <c r="CZA28" s="171"/>
      <c r="CZB28" s="171"/>
      <c r="CZC28" s="171"/>
      <c r="CZD28" s="171"/>
      <c r="CZE28" s="171"/>
      <c r="CZF28" s="171"/>
      <c r="CZG28" s="171"/>
      <c r="CZH28" s="171"/>
      <c r="CZI28" s="171"/>
      <c r="CZJ28" s="171"/>
      <c r="CZK28" s="171"/>
      <c r="CZL28" s="171"/>
      <c r="CZM28" s="171"/>
      <c r="CZN28" s="171"/>
      <c r="CZO28" s="171"/>
      <c r="CZP28" s="171"/>
      <c r="CZQ28" s="171"/>
      <c r="CZR28" s="171"/>
      <c r="CZS28" s="171"/>
      <c r="CZT28" s="171"/>
      <c r="CZU28" s="171"/>
      <c r="CZV28" s="171"/>
      <c r="CZW28" s="171"/>
      <c r="CZX28" s="171"/>
      <c r="CZY28" s="171"/>
      <c r="CZZ28" s="171"/>
      <c r="DAA28" s="171"/>
      <c r="DAB28" s="171"/>
      <c r="DAC28" s="171"/>
      <c r="DAD28" s="171"/>
      <c r="DAE28" s="171"/>
      <c r="DAF28" s="171"/>
      <c r="DAG28" s="171"/>
      <c r="DAH28" s="171"/>
      <c r="DAI28" s="171"/>
      <c r="DAJ28" s="171"/>
      <c r="DAK28" s="171"/>
      <c r="DAL28" s="171"/>
      <c r="DAM28" s="171"/>
      <c r="DAN28" s="171"/>
      <c r="DAO28" s="171"/>
      <c r="DAP28" s="171"/>
      <c r="DAQ28" s="171"/>
      <c r="DAR28" s="171"/>
      <c r="DAS28" s="171"/>
      <c r="DAT28" s="171"/>
      <c r="DAU28" s="171"/>
      <c r="DAV28" s="171"/>
      <c r="DAW28" s="171"/>
      <c r="DAX28" s="171"/>
      <c r="DAY28" s="171"/>
      <c r="DAZ28" s="171"/>
      <c r="DBA28" s="171"/>
      <c r="DBB28" s="171"/>
      <c r="DBC28" s="171"/>
      <c r="DBD28" s="171"/>
      <c r="DBE28" s="171"/>
      <c r="DBF28" s="171"/>
      <c r="DBG28" s="171"/>
      <c r="DBH28" s="171"/>
      <c r="DBI28" s="171"/>
      <c r="DBJ28" s="171"/>
      <c r="DBK28" s="171"/>
      <c r="DBL28" s="171"/>
      <c r="DBM28" s="171"/>
      <c r="DBN28" s="171"/>
      <c r="DBO28" s="171"/>
      <c r="DBP28" s="171"/>
      <c r="DBQ28" s="171"/>
      <c r="DBR28" s="171"/>
      <c r="DBS28" s="171"/>
      <c r="DBT28" s="171"/>
      <c r="DBU28" s="171"/>
      <c r="DBV28" s="171"/>
      <c r="DBW28" s="171"/>
      <c r="DBX28" s="171"/>
      <c r="DBY28" s="171"/>
      <c r="DBZ28" s="171"/>
      <c r="DCA28" s="171"/>
      <c r="DCB28" s="171"/>
      <c r="DCC28" s="171"/>
      <c r="DCD28" s="171"/>
      <c r="DCE28" s="171"/>
      <c r="DCF28" s="171"/>
      <c r="DCG28" s="171"/>
      <c r="DCH28" s="171"/>
      <c r="DCI28" s="171"/>
      <c r="DCJ28" s="171"/>
      <c r="DCK28" s="171"/>
      <c r="DCL28" s="171"/>
      <c r="DCM28" s="171"/>
      <c r="DCN28" s="171"/>
      <c r="DCO28" s="171"/>
      <c r="DCP28" s="171"/>
      <c r="DCQ28" s="171"/>
      <c r="DCR28" s="171"/>
      <c r="DCS28" s="171"/>
      <c r="DCT28" s="171"/>
      <c r="DCU28" s="171"/>
      <c r="DCV28" s="171"/>
      <c r="DCW28" s="171"/>
      <c r="DCX28" s="171"/>
      <c r="DCY28" s="171"/>
      <c r="DCZ28" s="171"/>
      <c r="DDA28" s="171"/>
      <c r="DDB28" s="171"/>
      <c r="DDC28" s="171"/>
      <c r="DDD28" s="171"/>
      <c r="DDE28" s="171"/>
      <c r="DDF28" s="171"/>
      <c r="DDG28" s="171"/>
      <c r="DDH28" s="171"/>
      <c r="DDI28" s="171"/>
      <c r="DDJ28" s="171"/>
      <c r="DDK28" s="171"/>
      <c r="DDL28" s="171"/>
      <c r="DDM28" s="171"/>
      <c r="DDN28" s="171"/>
      <c r="DDO28" s="171"/>
      <c r="DDP28" s="171"/>
      <c r="DDQ28" s="171"/>
      <c r="DDR28" s="171"/>
      <c r="DDS28" s="171"/>
      <c r="DDT28" s="171"/>
      <c r="DDU28" s="171"/>
      <c r="DDV28" s="171"/>
      <c r="DDW28" s="171"/>
      <c r="DDX28" s="171"/>
      <c r="DDY28" s="171"/>
      <c r="DDZ28" s="171"/>
      <c r="DEA28" s="171"/>
      <c r="DEB28" s="171"/>
      <c r="DEC28" s="171"/>
      <c r="DED28" s="171"/>
      <c r="DEE28" s="171"/>
      <c r="DEF28" s="171"/>
      <c r="DEG28" s="171"/>
      <c r="DEH28" s="171"/>
      <c r="DEI28" s="171"/>
      <c r="DEJ28" s="171"/>
      <c r="DEK28" s="171"/>
      <c r="DEL28" s="171"/>
      <c r="DEM28" s="171"/>
      <c r="DEN28" s="171"/>
      <c r="DEO28" s="171"/>
      <c r="DEP28" s="171"/>
      <c r="DEQ28" s="171"/>
      <c r="DER28" s="171"/>
      <c r="DES28" s="171"/>
      <c r="DET28" s="171"/>
      <c r="DEU28" s="171"/>
      <c r="DEV28" s="171"/>
      <c r="DEW28" s="171"/>
      <c r="DEX28" s="171"/>
      <c r="DEY28" s="171"/>
      <c r="DEZ28" s="171"/>
      <c r="DFA28" s="171"/>
      <c r="DFB28" s="171"/>
      <c r="DFC28" s="171"/>
      <c r="DFD28" s="171"/>
      <c r="DFE28" s="171"/>
      <c r="DFF28" s="171"/>
      <c r="DFG28" s="171"/>
      <c r="DFH28" s="171"/>
      <c r="DFI28" s="171"/>
      <c r="DFJ28" s="171"/>
      <c r="DFK28" s="171"/>
      <c r="DFL28" s="171"/>
      <c r="DFM28" s="171"/>
      <c r="DFN28" s="171"/>
      <c r="DFO28" s="171"/>
      <c r="DFP28" s="171"/>
      <c r="DFQ28" s="171"/>
      <c r="DFR28" s="171"/>
      <c r="DFS28" s="171"/>
      <c r="DFT28" s="171"/>
      <c r="DFU28" s="171"/>
      <c r="DFV28" s="171"/>
      <c r="DFW28" s="171"/>
      <c r="DFX28" s="171"/>
      <c r="DFY28" s="171"/>
      <c r="DFZ28" s="171"/>
      <c r="DGA28" s="171"/>
      <c r="DGB28" s="171"/>
      <c r="DGC28" s="171"/>
      <c r="DGD28" s="171"/>
      <c r="DGE28" s="171"/>
      <c r="DGF28" s="171"/>
      <c r="DGG28" s="171"/>
      <c r="DGH28" s="171"/>
      <c r="DGI28" s="171"/>
      <c r="DGJ28" s="171"/>
      <c r="DGK28" s="171"/>
      <c r="DGL28" s="171"/>
      <c r="DGM28" s="171"/>
      <c r="DGN28" s="171"/>
      <c r="DGO28" s="171"/>
      <c r="DGP28" s="171"/>
      <c r="DGQ28" s="171"/>
      <c r="DGR28" s="171"/>
      <c r="DGS28" s="171"/>
      <c r="DGT28" s="171"/>
      <c r="DGU28" s="171"/>
      <c r="DGV28" s="171"/>
      <c r="DGW28" s="171"/>
      <c r="DGX28" s="171"/>
      <c r="DGY28" s="171"/>
      <c r="DGZ28" s="171"/>
      <c r="DHA28" s="171"/>
      <c r="DHB28" s="171"/>
      <c r="DHC28" s="171"/>
      <c r="DHD28" s="171"/>
      <c r="DHE28" s="171"/>
      <c r="DHF28" s="171"/>
      <c r="DHG28" s="171"/>
      <c r="DHH28" s="171"/>
      <c r="DHI28" s="171"/>
      <c r="DHJ28" s="171"/>
      <c r="DHK28" s="171"/>
      <c r="DHL28" s="171"/>
      <c r="DHM28" s="171"/>
      <c r="DHN28" s="171"/>
      <c r="DHO28" s="171"/>
      <c r="DHP28" s="171"/>
      <c r="DHQ28" s="171"/>
      <c r="DHR28" s="171"/>
      <c r="DHS28" s="171"/>
      <c r="DHT28" s="171"/>
      <c r="DHU28" s="171"/>
      <c r="DHV28" s="171"/>
      <c r="DHW28" s="171"/>
      <c r="DHX28" s="171"/>
      <c r="DHY28" s="171"/>
      <c r="DHZ28" s="171"/>
      <c r="DIA28" s="171"/>
      <c r="DIB28" s="171"/>
      <c r="DIC28" s="171"/>
      <c r="DID28" s="171"/>
      <c r="DIE28" s="171"/>
      <c r="DIF28" s="171"/>
      <c r="DIG28" s="171"/>
      <c r="DIH28" s="171"/>
      <c r="DII28" s="171"/>
      <c r="DIJ28" s="171"/>
      <c r="DIK28" s="171"/>
      <c r="DIL28" s="171"/>
      <c r="DIM28" s="171"/>
      <c r="DIN28" s="171"/>
      <c r="DIO28" s="171"/>
      <c r="DIP28" s="171"/>
      <c r="DIQ28" s="171"/>
      <c r="DIR28" s="171"/>
      <c r="DIS28" s="171"/>
      <c r="DIT28" s="171"/>
      <c r="DIU28" s="171"/>
      <c r="DIV28" s="171"/>
      <c r="DIW28" s="171"/>
      <c r="DIX28" s="171"/>
      <c r="DIY28" s="171"/>
      <c r="DIZ28" s="171"/>
      <c r="DJA28" s="171"/>
      <c r="DJB28" s="171"/>
      <c r="DJC28" s="171"/>
      <c r="DJD28" s="171"/>
      <c r="DJE28" s="171"/>
      <c r="DJF28" s="171"/>
      <c r="DJG28" s="171"/>
      <c r="DJH28" s="171"/>
      <c r="DJI28" s="171"/>
      <c r="DJJ28" s="171"/>
      <c r="DJK28" s="171"/>
      <c r="DJL28" s="171"/>
      <c r="DJM28" s="171"/>
      <c r="DJN28" s="171"/>
      <c r="DJO28" s="171"/>
      <c r="DJP28" s="171"/>
      <c r="DJQ28" s="171"/>
      <c r="DJR28" s="171"/>
      <c r="DJS28" s="171"/>
      <c r="DJT28" s="171"/>
      <c r="DJU28" s="171"/>
      <c r="DJV28" s="171"/>
      <c r="DJW28" s="171"/>
      <c r="DJX28" s="171"/>
      <c r="DJY28" s="171"/>
      <c r="DJZ28" s="171"/>
      <c r="DKA28" s="171"/>
      <c r="DKB28" s="171"/>
      <c r="DKC28" s="171"/>
      <c r="DKD28" s="171"/>
      <c r="DKE28" s="171"/>
      <c r="DKF28" s="171"/>
      <c r="DKG28" s="171"/>
      <c r="DKH28" s="171"/>
      <c r="DKI28" s="171"/>
      <c r="DKJ28" s="171"/>
      <c r="DKK28" s="171"/>
      <c r="DKL28" s="171"/>
      <c r="DKM28" s="171"/>
      <c r="DKN28" s="171"/>
      <c r="DKO28" s="171"/>
      <c r="DKP28" s="171"/>
      <c r="DKQ28" s="171"/>
      <c r="DKR28" s="171"/>
      <c r="DKS28" s="171"/>
      <c r="DKT28" s="171"/>
      <c r="DKU28" s="171"/>
      <c r="DKV28" s="171"/>
      <c r="DKW28" s="171"/>
      <c r="DKX28" s="171"/>
      <c r="DKY28" s="171"/>
      <c r="DKZ28" s="171"/>
      <c r="DLA28" s="171"/>
      <c r="DLB28" s="171"/>
      <c r="DLC28" s="171"/>
      <c r="DLD28" s="171"/>
      <c r="DLE28" s="171"/>
      <c r="DLF28" s="171"/>
      <c r="DLG28" s="171"/>
      <c r="DLH28" s="171"/>
      <c r="DLI28" s="171"/>
      <c r="DLJ28" s="171"/>
      <c r="DLK28" s="171"/>
      <c r="DLL28" s="171"/>
      <c r="DLM28" s="171"/>
      <c r="DLN28" s="171"/>
      <c r="DLO28" s="171"/>
      <c r="DLP28" s="171"/>
      <c r="DLQ28" s="171"/>
      <c r="DLR28" s="171"/>
      <c r="DLS28" s="171"/>
      <c r="DLT28" s="171"/>
      <c r="DLU28" s="171"/>
      <c r="DLV28" s="171"/>
      <c r="DLW28" s="171"/>
      <c r="DLX28" s="171"/>
      <c r="DLY28" s="171"/>
      <c r="DLZ28" s="171"/>
      <c r="DMA28" s="171"/>
      <c r="DMB28" s="171"/>
      <c r="DMC28" s="171"/>
      <c r="DMD28" s="171"/>
      <c r="DME28" s="171"/>
      <c r="DMF28" s="171"/>
      <c r="DMG28" s="171"/>
      <c r="DMH28" s="171"/>
      <c r="DMI28" s="171"/>
      <c r="DMJ28" s="171"/>
      <c r="DMK28" s="171"/>
      <c r="DML28" s="171"/>
      <c r="DMM28" s="171"/>
      <c r="DMN28" s="171"/>
      <c r="DMO28" s="171"/>
      <c r="DMP28" s="171"/>
      <c r="DMQ28" s="171"/>
      <c r="DMR28" s="171"/>
      <c r="DMS28" s="171"/>
      <c r="DMT28" s="171"/>
      <c r="DMU28" s="171"/>
      <c r="DMV28" s="171"/>
      <c r="DMW28" s="171"/>
      <c r="DMX28" s="171"/>
      <c r="DMY28" s="171"/>
      <c r="DMZ28" s="171"/>
      <c r="DNA28" s="171"/>
      <c r="DNB28" s="171"/>
      <c r="DNC28" s="171"/>
      <c r="DND28" s="171"/>
      <c r="DNE28" s="171"/>
      <c r="DNF28" s="171"/>
      <c r="DNG28" s="171"/>
      <c r="DNH28" s="171"/>
      <c r="DNI28" s="171"/>
      <c r="DNJ28" s="171"/>
      <c r="DNK28" s="171"/>
      <c r="DNL28" s="171"/>
      <c r="DNM28" s="171"/>
      <c r="DNN28" s="171"/>
      <c r="DNO28" s="171"/>
      <c r="DNP28" s="171"/>
      <c r="DNQ28" s="171"/>
      <c r="DNR28" s="171"/>
      <c r="DNS28" s="171"/>
      <c r="DNT28" s="171"/>
      <c r="DNU28" s="171"/>
      <c r="DNV28" s="171"/>
      <c r="DNW28" s="171"/>
      <c r="DNX28" s="171"/>
      <c r="DNY28" s="171"/>
      <c r="DNZ28" s="171"/>
      <c r="DOA28" s="171"/>
      <c r="DOB28" s="171"/>
      <c r="DOC28" s="171"/>
      <c r="DOD28" s="171"/>
      <c r="DOE28" s="171"/>
      <c r="DOF28" s="171"/>
      <c r="DOG28" s="171"/>
      <c r="DOH28" s="171"/>
      <c r="DOI28" s="171"/>
      <c r="DOJ28" s="171"/>
      <c r="DOK28" s="171"/>
      <c r="DOL28" s="171"/>
      <c r="DOM28" s="171"/>
      <c r="DON28" s="171"/>
      <c r="DOO28" s="171"/>
      <c r="DOP28" s="171"/>
      <c r="DOQ28" s="171"/>
      <c r="DOR28" s="171"/>
      <c r="DOS28" s="171"/>
      <c r="DOT28" s="171"/>
      <c r="DOU28" s="171"/>
      <c r="DOV28" s="171"/>
      <c r="DOW28" s="171"/>
      <c r="DOX28" s="171"/>
      <c r="DOY28" s="171"/>
      <c r="DOZ28" s="171"/>
      <c r="DPA28" s="171"/>
      <c r="DPB28" s="171"/>
      <c r="DPC28" s="171"/>
      <c r="DPD28" s="171"/>
      <c r="DPE28" s="171"/>
      <c r="DPF28" s="171"/>
      <c r="DPG28" s="171"/>
      <c r="DPH28" s="171"/>
      <c r="DPI28" s="171"/>
      <c r="DPJ28" s="171"/>
      <c r="DPK28" s="171"/>
      <c r="DPL28" s="171"/>
      <c r="DPM28" s="171"/>
      <c r="DPN28" s="171"/>
      <c r="DPO28" s="171"/>
      <c r="DPP28" s="171"/>
      <c r="DPQ28" s="171"/>
      <c r="DPR28" s="171"/>
      <c r="DPS28" s="171"/>
      <c r="DPT28" s="171"/>
      <c r="DPU28" s="171"/>
      <c r="DPV28" s="171"/>
      <c r="DPW28" s="171"/>
      <c r="DPX28" s="171"/>
      <c r="DPY28" s="171"/>
      <c r="DPZ28" s="171"/>
      <c r="DQA28" s="171"/>
      <c r="DQB28" s="171"/>
      <c r="DQC28" s="171"/>
      <c r="DQD28" s="171"/>
      <c r="DQE28" s="171"/>
      <c r="DQF28" s="171"/>
      <c r="DQG28" s="171"/>
      <c r="DQH28" s="171"/>
      <c r="DQI28" s="171"/>
      <c r="DQJ28" s="171"/>
      <c r="DQK28" s="171"/>
      <c r="DQL28" s="171"/>
      <c r="DQM28" s="171"/>
      <c r="DQN28" s="171"/>
      <c r="DQO28" s="171"/>
      <c r="DQP28" s="171"/>
      <c r="DQQ28" s="171"/>
      <c r="DQR28" s="171"/>
      <c r="DQS28" s="171"/>
      <c r="DQT28" s="171"/>
      <c r="DQU28" s="171"/>
      <c r="DQV28" s="171"/>
      <c r="DQW28" s="171"/>
      <c r="DQX28" s="171"/>
      <c r="DQY28" s="171"/>
      <c r="DQZ28" s="171"/>
      <c r="DRA28" s="171"/>
      <c r="DRB28" s="171"/>
      <c r="DRC28" s="171"/>
      <c r="DRD28" s="171"/>
      <c r="DRE28" s="171"/>
      <c r="DRF28" s="171"/>
      <c r="DRG28" s="171"/>
      <c r="DRH28" s="171"/>
      <c r="DRI28" s="171"/>
      <c r="DRJ28" s="171"/>
      <c r="DRK28" s="171"/>
      <c r="DRL28" s="171"/>
      <c r="DRM28" s="171"/>
      <c r="DRN28" s="171"/>
      <c r="DRO28" s="171"/>
      <c r="DRP28" s="171"/>
      <c r="DRQ28" s="171"/>
      <c r="DRR28" s="171"/>
      <c r="DRS28" s="171"/>
      <c r="DRT28" s="171"/>
      <c r="DRU28" s="171"/>
      <c r="DRV28" s="171"/>
      <c r="DRW28" s="171"/>
      <c r="DRX28" s="171"/>
      <c r="DRY28" s="171"/>
      <c r="DRZ28" s="171"/>
      <c r="DSA28" s="171"/>
      <c r="DSB28" s="171"/>
      <c r="DSC28" s="171"/>
      <c r="DSD28" s="171"/>
      <c r="DSE28" s="171"/>
      <c r="DSF28" s="171"/>
      <c r="DSG28" s="171"/>
      <c r="DSH28" s="171"/>
      <c r="DSI28" s="171"/>
      <c r="DSJ28" s="171"/>
      <c r="DSK28" s="171"/>
      <c r="DSL28" s="171"/>
      <c r="DSM28" s="171"/>
      <c r="DSN28" s="171"/>
      <c r="DSO28" s="171"/>
      <c r="DSP28" s="171"/>
      <c r="DSQ28" s="171"/>
      <c r="DSR28" s="171"/>
      <c r="DSS28" s="171"/>
      <c r="DST28" s="171"/>
      <c r="DSU28" s="171"/>
      <c r="DSV28" s="171"/>
      <c r="DSW28" s="171"/>
      <c r="DSX28" s="171"/>
      <c r="DSY28" s="171"/>
      <c r="DSZ28" s="171"/>
      <c r="DTA28" s="171"/>
      <c r="DTB28" s="171"/>
      <c r="DTC28" s="171"/>
      <c r="DTD28" s="171"/>
      <c r="DTE28" s="171"/>
      <c r="DTF28" s="171"/>
      <c r="DTG28" s="171"/>
      <c r="DTH28" s="171"/>
      <c r="DTI28" s="171"/>
      <c r="DTJ28" s="171"/>
      <c r="DTK28" s="171"/>
      <c r="DTL28" s="171"/>
      <c r="DTM28" s="171"/>
      <c r="DTN28" s="171"/>
      <c r="DTO28" s="171"/>
      <c r="DTP28" s="171"/>
      <c r="DTQ28" s="171"/>
      <c r="DTR28" s="171"/>
      <c r="DTS28" s="171"/>
      <c r="DTT28" s="171"/>
      <c r="DTU28" s="171"/>
      <c r="DTV28" s="171"/>
      <c r="DTW28" s="171"/>
      <c r="DTX28" s="171"/>
      <c r="DTY28" s="171"/>
      <c r="DTZ28" s="171"/>
      <c r="DUA28" s="171"/>
      <c r="DUB28" s="171"/>
      <c r="DUC28" s="171"/>
      <c r="DUD28" s="171"/>
      <c r="DUE28" s="171"/>
      <c r="DUF28" s="171"/>
      <c r="DUG28" s="171"/>
      <c r="DUH28" s="171"/>
      <c r="DUI28" s="171"/>
      <c r="DUJ28" s="171"/>
      <c r="DUK28" s="171"/>
      <c r="DUL28" s="171"/>
      <c r="DUM28" s="171"/>
      <c r="DUN28" s="171"/>
      <c r="DUO28" s="171"/>
      <c r="DUP28" s="171"/>
      <c r="DUQ28" s="171"/>
      <c r="DUR28" s="171"/>
      <c r="DUS28" s="171"/>
      <c r="DUT28" s="171"/>
      <c r="DUU28" s="171"/>
      <c r="DUV28" s="171"/>
      <c r="DUW28" s="171"/>
      <c r="DUX28" s="171"/>
      <c r="DUY28" s="171"/>
      <c r="DUZ28" s="171"/>
      <c r="DVA28" s="171"/>
      <c r="DVB28" s="171"/>
      <c r="DVC28" s="171"/>
      <c r="DVD28" s="171"/>
      <c r="DVE28" s="171"/>
      <c r="DVF28" s="171"/>
      <c r="DVG28" s="171"/>
      <c r="DVH28" s="171"/>
      <c r="DVI28" s="171"/>
      <c r="DVJ28" s="171"/>
      <c r="DVK28" s="171"/>
      <c r="DVL28" s="171"/>
      <c r="DVM28" s="171"/>
      <c r="DVN28" s="171"/>
      <c r="DVO28" s="171"/>
      <c r="DVP28" s="171"/>
      <c r="DVQ28" s="171"/>
      <c r="DVR28" s="171"/>
      <c r="DVS28" s="171"/>
      <c r="DVT28" s="171"/>
      <c r="DVU28" s="171"/>
      <c r="DVV28" s="171"/>
      <c r="DVW28" s="171"/>
      <c r="DVX28" s="171"/>
      <c r="DVY28" s="171"/>
      <c r="DVZ28" s="171"/>
      <c r="DWA28" s="171"/>
      <c r="DWB28" s="171"/>
      <c r="DWC28" s="171"/>
      <c r="DWD28" s="171"/>
      <c r="DWE28" s="171"/>
      <c r="DWF28" s="171"/>
      <c r="DWG28" s="171"/>
      <c r="DWH28" s="171"/>
      <c r="DWI28" s="171"/>
      <c r="DWJ28" s="171"/>
      <c r="DWK28" s="171"/>
      <c r="DWL28" s="171"/>
      <c r="DWM28" s="171"/>
      <c r="DWN28" s="171"/>
      <c r="DWO28" s="171"/>
      <c r="DWP28" s="171"/>
      <c r="DWQ28" s="171"/>
      <c r="DWR28" s="171"/>
      <c r="DWS28" s="171"/>
      <c r="DWT28" s="171"/>
      <c r="DWU28" s="171"/>
      <c r="DWV28" s="171"/>
      <c r="DWW28" s="171"/>
      <c r="DWX28" s="171"/>
      <c r="DWY28" s="171"/>
      <c r="DWZ28" s="171"/>
      <c r="DXA28" s="171"/>
      <c r="DXB28" s="171"/>
      <c r="DXC28" s="171"/>
      <c r="DXD28" s="171"/>
      <c r="DXE28" s="171"/>
      <c r="DXF28" s="171"/>
      <c r="DXG28" s="171"/>
      <c r="DXH28" s="171"/>
      <c r="DXI28" s="171"/>
      <c r="DXJ28" s="171"/>
      <c r="DXK28" s="171"/>
      <c r="DXL28" s="171"/>
      <c r="DXM28" s="171"/>
      <c r="DXN28" s="171"/>
      <c r="DXO28" s="171"/>
      <c r="DXP28" s="171"/>
      <c r="DXQ28" s="171"/>
      <c r="DXR28" s="171"/>
      <c r="DXS28" s="171"/>
      <c r="DXT28" s="171"/>
      <c r="DXU28" s="171"/>
      <c r="DXV28" s="171"/>
      <c r="DXW28" s="171"/>
      <c r="DXX28" s="171"/>
      <c r="DXY28" s="171"/>
      <c r="DXZ28" s="171"/>
      <c r="DYA28" s="171"/>
      <c r="DYB28" s="171"/>
      <c r="DYC28" s="171"/>
      <c r="DYD28" s="171"/>
      <c r="DYE28" s="171"/>
      <c r="DYF28" s="171"/>
      <c r="DYG28" s="171"/>
      <c r="DYH28" s="171"/>
      <c r="DYI28" s="171"/>
      <c r="DYJ28" s="171"/>
      <c r="DYK28" s="171"/>
      <c r="DYL28" s="171"/>
      <c r="DYM28" s="171"/>
      <c r="DYN28" s="171"/>
      <c r="DYO28" s="171"/>
      <c r="DYP28" s="171"/>
      <c r="DYQ28" s="171"/>
      <c r="DYR28" s="171"/>
      <c r="DYS28" s="171"/>
      <c r="DYT28" s="171"/>
      <c r="DYU28" s="171"/>
      <c r="DYV28" s="171"/>
      <c r="DYW28" s="171"/>
      <c r="DYX28" s="171"/>
      <c r="DYY28" s="171"/>
      <c r="DYZ28" s="171"/>
      <c r="DZA28" s="171"/>
      <c r="DZB28" s="171"/>
      <c r="DZC28" s="171"/>
      <c r="DZD28" s="171"/>
      <c r="DZE28" s="171"/>
      <c r="DZF28" s="171"/>
      <c r="DZG28" s="171"/>
      <c r="DZH28" s="171"/>
      <c r="DZI28" s="171"/>
      <c r="DZJ28" s="171"/>
      <c r="DZK28" s="171"/>
      <c r="DZL28" s="171"/>
      <c r="DZM28" s="171"/>
      <c r="DZN28" s="171"/>
      <c r="DZO28" s="171"/>
      <c r="DZP28" s="171"/>
      <c r="DZQ28" s="171"/>
      <c r="DZR28" s="171"/>
      <c r="DZS28" s="171"/>
      <c r="DZT28" s="171"/>
      <c r="DZU28" s="171"/>
      <c r="DZV28" s="171"/>
      <c r="DZW28" s="171"/>
      <c r="DZX28" s="171"/>
      <c r="DZY28" s="171"/>
      <c r="DZZ28" s="171"/>
      <c r="EAA28" s="171"/>
      <c r="EAB28" s="171"/>
      <c r="EAC28" s="171"/>
      <c r="EAD28" s="171"/>
      <c r="EAE28" s="171"/>
      <c r="EAF28" s="171"/>
      <c r="EAG28" s="171"/>
      <c r="EAH28" s="171"/>
      <c r="EAI28" s="171"/>
      <c r="EAJ28" s="171"/>
      <c r="EAK28" s="171"/>
      <c r="EAL28" s="171"/>
      <c r="EAM28" s="171"/>
      <c r="EAN28" s="171"/>
      <c r="EAO28" s="171"/>
      <c r="EAP28" s="171"/>
      <c r="EAQ28" s="171"/>
      <c r="EAR28" s="171"/>
      <c r="EAS28" s="171"/>
      <c r="EAT28" s="171"/>
      <c r="EAU28" s="171"/>
      <c r="EAV28" s="171"/>
      <c r="EAW28" s="171"/>
      <c r="EAX28" s="171"/>
      <c r="EAY28" s="171"/>
      <c r="EAZ28" s="171"/>
      <c r="EBA28" s="171"/>
      <c r="EBB28" s="171"/>
      <c r="EBC28" s="171"/>
      <c r="EBD28" s="171"/>
      <c r="EBE28" s="171"/>
      <c r="EBF28" s="171"/>
      <c r="EBG28" s="171"/>
      <c r="EBH28" s="171"/>
      <c r="EBI28" s="171"/>
      <c r="EBJ28" s="171"/>
      <c r="EBK28" s="171"/>
      <c r="EBL28" s="171"/>
      <c r="EBM28" s="171"/>
      <c r="EBN28" s="171"/>
      <c r="EBO28" s="171"/>
      <c r="EBP28" s="171"/>
      <c r="EBQ28" s="171"/>
      <c r="EBR28" s="171"/>
      <c r="EBS28" s="171"/>
      <c r="EBT28" s="171"/>
      <c r="EBU28" s="171"/>
      <c r="EBV28" s="171"/>
      <c r="EBW28" s="171"/>
      <c r="EBX28" s="171"/>
      <c r="EBY28" s="171"/>
      <c r="EBZ28" s="171"/>
      <c r="ECA28" s="171"/>
      <c r="ECB28" s="171"/>
      <c r="ECC28" s="171"/>
      <c r="ECD28" s="171"/>
      <c r="ECE28" s="171"/>
      <c r="ECF28" s="171"/>
      <c r="ECG28" s="171"/>
      <c r="ECH28" s="171"/>
      <c r="ECI28" s="171"/>
      <c r="ECJ28" s="171"/>
      <c r="ECK28" s="171"/>
      <c r="ECL28" s="171"/>
      <c r="ECM28" s="171"/>
      <c r="ECN28" s="171"/>
      <c r="ECO28" s="171"/>
      <c r="ECP28" s="171"/>
      <c r="ECQ28" s="171"/>
      <c r="ECR28" s="171"/>
      <c r="ECS28" s="171"/>
      <c r="ECT28" s="171"/>
      <c r="ECU28" s="171"/>
      <c r="ECV28" s="171"/>
      <c r="ECW28" s="171"/>
      <c r="ECX28" s="171"/>
      <c r="ECY28" s="171"/>
      <c r="ECZ28" s="171"/>
      <c r="EDA28" s="171"/>
      <c r="EDB28" s="171"/>
      <c r="EDC28" s="171"/>
      <c r="EDD28" s="171"/>
      <c r="EDE28" s="171"/>
      <c r="EDF28" s="171"/>
      <c r="EDG28" s="171"/>
      <c r="EDH28" s="171"/>
      <c r="EDI28" s="171"/>
      <c r="EDJ28" s="171"/>
      <c r="EDK28" s="171"/>
      <c r="EDL28" s="171"/>
      <c r="EDM28" s="171"/>
      <c r="EDN28" s="171"/>
      <c r="EDO28" s="171"/>
      <c r="EDP28" s="171"/>
      <c r="EDQ28" s="171"/>
      <c r="EDR28" s="171"/>
      <c r="EDS28" s="171"/>
      <c r="EDT28" s="171"/>
      <c r="EDU28" s="171"/>
      <c r="EDV28" s="171"/>
      <c r="EDW28" s="171"/>
      <c r="EDX28" s="171"/>
      <c r="EDY28" s="171"/>
      <c r="EDZ28" s="171"/>
      <c r="EEA28" s="171"/>
      <c r="EEB28" s="171"/>
      <c r="EEC28" s="171"/>
      <c r="EED28" s="171"/>
      <c r="EEE28" s="171"/>
      <c r="EEF28" s="171"/>
      <c r="EEG28" s="171"/>
      <c r="EEH28" s="171"/>
      <c r="EEI28" s="171"/>
      <c r="EEJ28" s="171"/>
      <c r="EEK28" s="171"/>
      <c r="EEL28" s="171"/>
      <c r="EEM28" s="171"/>
      <c r="EEN28" s="171"/>
      <c r="EEO28" s="171"/>
      <c r="EEP28" s="171"/>
      <c r="EEQ28" s="171"/>
      <c r="EER28" s="171"/>
      <c r="EES28" s="171"/>
      <c r="EET28" s="171"/>
      <c r="EEU28" s="171"/>
      <c r="EEV28" s="171"/>
      <c r="EEW28" s="171"/>
      <c r="EEX28" s="171"/>
      <c r="EEY28" s="171"/>
      <c r="EEZ28" s="171"/>
      <c r="EFA28" s="171"/>
      <c r="EFB28" s="171"/>
      <c r="EFC28" s="171"/>
      <c r="EFD28" s="171"/>
      <c r="EFE28" s="171"/>
      <c r="EFF28" s="171"/>
      <c r="EFG28" s="171"/>
      <c r="EFH28" s="171"/>
      <c r="EFI28" s="171"/>
      <c r="EFJ28" s="171"/>
      <c r="EFK28" s="171"/>
      <c r="EFL28" s="171"/>
      <c r="EFM28" s="171"/>
      <c r="EFN28" s="171"/>
      <c r="EFO28" s="171"/>
      <c r="EFP28" s="171"/>
      <c r="EFQ28" s="171"/>
      <c r="EFR28" s="171"/>
      <c r="EFS28" s="171"/>
      <c r="EFT28" s="171"/>
      <c r="EFU28" s="171"/>
      <c r="EFV28" s="171"/>
      <c r="EFW28" s="171"/>
      <c r="EFX28" s="171"/>
      <c r="EFY28" s="171"/>
      <c r="EFZ28" s="171"/>
      <c r="EGA28" s="171"/>
      <c r="EGB28" s="171"/>
      <c r="EGC28" s="171"/>
      <c r="EGD28" s="171"/>
      <c r="EGE28" s="171"/>
      <c r="EGF28" s="171"/>
      <c r="EGG28" s="171"/>
      <c r="EGH28" s="171"/>
      <c r="EGI28" s="171"/>
      <c r="EGJ28" s="171"/>
      <c r="EGK28" s="171"/>
      <c r="EGL28" s="171"/>
      <c r="EGM28" s="171"/>
      <c r="EGN28" s="171"/>
      <c r="EGO28" s="171"/>
      <c r="EGP28" s="171"/>
      <c r="EGQ28" s="171"/>
      <c r="EGR28" s="171"/>
      <c r="EGS28" s="171"/>
      <c r="EGT28" s="171"/>
      <c r="EGU28" s="171"/>
      <c r="EGV28" s="171"/>
      <c r="EGW28" s="171"/>
      <c r="EGX28" s="171"/>
      <c r="EGY28" s="171"/>
      <c r="EGZ28" s="171"/>
      <c r="EHA28" s="171"/>
      <c r="EHB28" s="171"/>
      <c r="EHC28" s="171"/>
      <c r="EHD28" s="171"/>
      <c r="EHE28" s="171"/>
      <c r="EHF28" s="171"/>
      <c r="EHG28" s="171"/>
      <c r="EHH28" s="171"/>
      <c r="EHI28" s="171"/>
      <c r="EHJ28" s="171"/>
      <c r="EHK28" s="171"/>
      <c r="EHL28" s="171"/>
      <c r="EHM28" s="171"/>
      <c r="EHN28" s="171"/>
      <c r="EHO28" s="171"/>
      <c r="EHP28" s="171"/>
      <c r="EHQ28" s="171"/>
      <c r="EHR28" s="171"/>
      <c r="EHS28" s="171"/>
      <c r="EHT28" s="171"/>
      <c r="EHU28" s="171"/>
      <c r="EHV28" s="171"/>
      <c r="EHW28" s="171"/>
      <c r="EHX28" s="171"/>
      <c r="EHY28" s="171"/>
      <c r="EHZ28" s="171"/>
      <c r="EIA28" s="171"/>
      <c r="EIB28" s="171"/>
      <c r="EIC28" s="171"/>
      <c r="EID28" s="171"/>
      <c r="EIE28" s="171"/>
      <c r="EIF28" s="171"/>
      <c r="EIG28" s="171"/>
      <c r="EIH28" s="171"/>
      <c r="EII28" s="171"/>
      <c r="EIJ28" s="171"/>
      <c r="EIK28" s="171"/>
      <c r="EIL28" s="171"/>
      <c r="EIM28" s="171"/>
      <c r="EIN28" s="171"/>
      <c r="EIO28" s="171"/>
      <c r="EIP28" s="171"/>
      <c r="EIQ28" s="171"/>
      <c r="EIR28" s="171"/>
      <c r="EIS28" s="171"/>
      <c r="EIT28" s="171"/>
      <c r="EIU28" s="171"/>
      <c r="EIV28" s="171"/>
      <c r="EIW28" s="171"/>
      <c r="EIX28" s="171"/>
      <c r="EIY28" s="171"/>
      <c r="EIZ28" s="171"/>
      <c r="EJA28" s="171"/>
      <c r="EJB28" s="171"/>
      <c r="EJC28" s="171"/>
      <c r="EJD28" s="171"/>
      <c r="EJE28" s="171"/>
      <c r="EJF28" s="171"/>
      <c r="EJG28" s="171"/>
      <c r="EJH28" s="171"/>
      <c r="EJI28" s="171"/>
      <c r="EJJ28" s="171"/>
      <c r="EJK28" s="171"/>
      <c r="EJL28" s="171"/>
      <c r="EJM28" s="171"/>
      <c r="EJN28" s="171"/>
      <c r="EJO28" s="171"/>
      <c r="EJP28" s="171"/>
      <c r="EJQ28" s="171"/>
      <c r="EJR28" s="171"/>
      <c r="EJS28" s="171"/>
      <c r="EJT28" s="171"/>
      <c r="EJU28" s="171"/>
      <c r="EJV28" s="171"/>
      <c r="EJW28" s="171"/>
      <c r="EJX28" s="171"/>
      <c r="EJY28" s="171"/>
      <c r="EJZ28" s="171"/>
      <c r="EKA28" s="171"/>
      <c r="EKB28" s="171"/>
      <c r="EKC28" s="171"/>
      <c r="EKD28" s="171"/>
      <c r="EKE28" s="171"/>
      <c r="EKF28" s="171"/>
      <c r="EKG28" s="171"/>
      <c r="EKH28" s="171"/>
      <c r="EKI28" s="171"/>
      <c r="EKJ28" s="171"/>
      <c r="EKK28" s="171"/>
      <c r="EKL28" s="171"/>
      <c r="EKM28" s="171"/>
      <c r="EKN28" s="171"/>
      <c r="EKO28" s="171"/>
      <c r="EKP28" s="171"/>
      <c r="EKQ28" s="171"/>
      <c r="EKR28" s="171"/>
      <c r="EKS28" s="171"/>
      <c r="EKT28" s="171"/>
      <c r="EKU28" s="171"/>
      <c r="EKV28" s="171"/>
      <c r="EKW28" s="171"/>
      <c r="EKX28" s="171"/>
      <c r="EKY28" s="171"/>
      <c r="EKZ28" s="171"/>
      <c r="ELA28" s="171"/>
      <c r="ELB28" s="171"/>
      <c r="ELC28" s="171"/>
      <c r="ELD28" s="171"/>
      <c r="ELE28" s="171"/>
      <c r="ELF28" s="171"/>
      <c r="ELG28" s="171"/>
      <c r="ELH28" s="171"/>
      <c r="ELI28" s="171"/>
      <c r="ELJ28" s="171"/>
      <c r="ELK28" s="171"/>
      <c r="ELL28" s="171"/>
      <c r="ELM28" s="171"/>
      <c r="ELN28" s="171"/>
      <c r="ELO28" s="171"/>
      <c r="ELP28" s="171"/>
      <c r="ELQ28" s="171"/>
      <c r="ELR28" s="171"/>
      <c r="ELS28" s="171"/>
      <c r="ELT28" s="171"/>
      <c r="ELU28" s="171"/>
      <c r="ELV28" s="171"/>
      <c r="ELW28" s="171"/>
      <c r="ELX28" s="171"/>
      <c r="ELY28" s="171"/>
      <c r="ELZ28" s="171"/>
      <c r="EMA28" s="171"/>
      <c r="EMB28" s="171"/>
      <c r="EMC28" s="171"/>
      <c r="EMD28" s="171"/>
      <c r="EME28" s="171"/>
      <c r="EMF28" s="171"/>
      <c r="EMG28" s="171"/>
      <c r="EMH28" s="171"/>
      <c r="EMI28" s="171"/>
      <c r="EMJ28" s="171"/>
      <c r="EMK28" s="171"/>
      <c r="EML28" s="171"/>
      <c r="EMM28" s="171"/>
      <c r="EMN28" s="171"/>
      <c r="EMO28" s="171"/>
      <c r="EMP28" s="171"/>
      <c r="EMQ28" s="171"/>
      <c r="EMR28" s="171"/>
      <c r="EMS28" s="171"/>
      <c r="EMT28" s="171"/>
      <c r="EMU28" s="171"/>
      <c r="EMV28" s="171"/>
      <c r="EMW28" s="171"/>
      <c r="EMX28" s="171"/>
      <c r="EMY28" s="171"/>
      <c r="EMZ28" s="171"/>
      <c r="ENA28" s="171"/>
      <c r="ENB28" s="171"/>
      <c r="ENC28" s="171"/>
      <c r="END28" s="171"/>
      <c r="ENE28" s="171"/>
      <c r="ENF28" s="171"/>
      <c r="ENG28" s="171"/>
      <c r="ENH28" s="171"/>
      <c r="ENI28" s="171"/>
      <c r="ENJ28" s="171"/>
      <c r="ENK28" s="171"/>
      <c r="ENL28" s="171"/>
      <c r="ENM28" s="171"/>
      <c r="ENN28" s="171"/>
      <c r="ENO28" s="171"/>
      <c r="ENP28" s="171"/>
      <c r="ENQ28" s="171"/>
      <c r="ENR28" s="171"/>
      <c r="ENS28" s="171"/>
      <c r="ENT28" s="171"/>
      <c r="ENU28" s="171"/>
      <c r="ENV28" s="171"/>
      <c r="ENW28" s="171"/>
      <c r="ENX28" s="171"/>
      <c r="ENY28" s="171"/>
      <c r="ENZ28" s="171"/>
      <c r="EOA28" s="171"/>
      <c r="EOB28" s="171"/>
      <c r="EOC28" s="171"/>
      <c r="EOD28" s="171"/>
      <c r="EOE28" s="171"/>
      <c r="EOF28" s="171"/>
      <c r="EOG28" s="171"/>
      <c r="EOH28" s="171"/>
      <c r="EOI28" s="171"/>
      <c r="EOJ28" s="171"/>
      <c r="EOK28" s="171"/>
      <c r="EOL28" s="171"/>
      <c r="EOM28" s="171"/>
      <c r="EON28" s="171"/>
      <c r="EOO28" s="171"/>
      <c r="EOP28" s="171"/>
      <c r="EOQ28" s="171"/>
      <c r="EOR28" s="171"/>
      <c r="EOS28" s="171"/>
      <c r="EOT28" s="171"/>
      <c r="EOU28" s="171"/>
      <c r="EOV28" s="171"/>
      <c r="EOW28" s="171"/>
      <c r="EOX28" s="171"/>
      <c r="EOY28" s="171"/>
      <c r="EOZ28" s="171"/>
      <c r="EPA28" s="171"/>
      <c r="EPB28" s="171"/>
      <c r="EPC28" s="171"/>
      <c r="EPD28" s="171"/>
      <c r="EPE28" s="171"/>
      <c r="EPF28" s="171"/>
      <c r="EPG28" s="171"/>
      <c r="EPH28" s="171"/>
      <c r="EPI28" s="171"/>
      <c r="EPJ28" s="171"/>
      <c r="EPK28" s="171"/>
      <c r="EPL28" s="171"/>
      <c r="EPM28" s="171"/>
      <c r="EPN28" s="171"/>
      <c r="EPO28" s="171"/>
      <c r="EPP28" s="171"/>
      <c r="EPQ28" s="171"/>
      <c r="EPR28" s="171"/>
      <c r="EPS28" s="171"/>
      <c r="EPT28" s="171"/>
      <c r="EPU28" s="171"/>
      <c r="EPV28" s="171"/>
      <c r="EPW28" s="171"/>
      <c r="EPX28" s="171"/>
      <c r="EPY28" s="171"/>
      <c r="EPZ28" s="171"/>
      <c r="EQA28" s="171"/>
      <c r="EQB28" s="171"/>
      <c r="EQC28" s="171"/>
      <c r="EQD28" s="171"/>
      <c r="EQE28" s="171"/>
      <c r="EQF28" s="171"/>
      <c r="EQG28" s="171"/>
      <c r="EQH28" s="171"/>
      <c r="EQI28" s="171"/>
      <c r="EQJ28" s="171"/>
      <c r="EQK28" s="171"/>
      <c r="EQL28" s="171"/>
      <c r="EQM28" s="171"/>
      <c r="EQN28" s="171"/>
      <c r="EQO28" s="171"/>
      <c r="EQP28" s="171"/>
      <c r="EQQ28" s="171"/>
      <c r="EQR28" s="171"/>
      <c r="EQS28" s="171"/>
      <c r="EQT28" s="171"/>
      <c r="EQU28" s="171"/>
      <c r="EQV28" s="171"/>
      <c r="EQW28" s="171"/>
      <c r="EQX28" s="171"/>
      <c r="EQY28" s="171"/>
      <c r="EQZ28" s="171"/>
      <c r="ERA28" s="171"/>
      <c r="ERB28" s="171"/>
      <c r="ERC28" s="171"/>
      <c r="ERD28" s="171"/>
      <c r="ERE28" s="171"/>
      <c r="ERF28" s="171"/>
      <c r="ERG28" s="171"/>
      <c r="ERH28" s="171"/>
      <c r="ERI28" s="171"/>
      <c r="ERJ28" s="171"/>
      <c r="ERK28" s="171"/>
      <c r="ERL28" s="171"/>
      <c r="ERM28" s="171"/>
      <c r="ERN28" s="171"/>
      <c r="ERO28" s="171"/>
      <c r="ERP28" s="171"/>
      <c r="ERQ28" s="171"/>
      <c r="ERR28" s="171"/>
      <c r="ERS28" s="171"/>
      <c r="ERT28" s="171"/>
      <c r="ERU28" s="171"/>
      <c r="ERV28" s="171"/>
      <c r="ERW28" s="171"/>
      <c r="ERX28" s="171"/>
      <c r="ERY28" s="171"/>
      <c r="ERZ28" s="171"/>
      <c r="ESA28" s="171"/>
      <c r="ESB28" s="171"/>
      <c r="ESC28" s="171"/>
      <c r="ESD28" s="171"/>
      <c r="ESE28" s="171"/>
      <c r="ESF28" s="171"/>
      <c r="ESG28" s="171"/>
      <c r="ESH28" s="171"/>
      <c r="ESI28" s="171"/>
      <c r="ESJ28" s="171"/>
      <c r="ESK28" s="171"/>
      <c r="ESL28" s="171"/>
      <c r="ESM28" s="171"/>
      <c r="ESN28" s="171"/>
      <c r="ESO28" s="171"/>
      <c r="ESP28" s="171"/>
      <c r="ESQ28" s="171"/>
      <c r="ESR28" s="171"/>
      <c r="ESS28" s="171"/>
      <c r="EST28" s="171"/>
      <c r="ESU28" s="171"/>
      <c r="ESV28" s="171"/>
      <c r="ESW28" s="171"/>
      <c r="ESX28" s="171"/>
      <c r="ESY28" s="171"/>
      <c r="ESZ28" s="171"/>
      <c r="ETA28" s="171"/>
      <c r="ETB28" s="171"/>
      <c r="ETC28" s="171"/>
      <c r="ETD28" s="171"/>
      <c r="ETE28" s="171"/>
      <c r="ETF28" s="171"/>
      <c r="ETG28" s="171"/>
      <c r="ETH28" s="171"/>
      <c r="ETI28" s="171"/>
      <c r="ETJ28" s="171"/>
      <c r="ETK28" s="171"/>
      <c r="ETL28" s="171"/>
      <c r="ETM28" s="171"/>
      <c r="ETN28" s="171"/>
      <c r="ETO28" s="171"/>
      <c r="ETP28" s="171"/>
      <c r="ETQ28" s="171"/>
      <c r="ETR28" s="171"/>
      <c r="ETS28" s="171"/>
      <c r="ETT28" s="171"/>
      <c r="ETU28" s="171"/>
      <c r="ETV28" s="171"/>
      <c r="ETW28" s="171"/>
      <c r="ETX28" s="171"/>
      <c r="ETY28" s="171"/>
      <c r="ETZ28" s="171"/>
      <c r="EUA28" s="171"/>
      <c r="EUB28" s="171"/>
      <c r="EUC28" s="171"/>
      <c r="EUD28" s="171"/>
      <c r="EUE28" s="171"/>
      <c r="EUF28" s="171"/>
      <c r="EUG28" s="171"/>
      <c r="EUH28" s="171"/>
      <c r="EUI28" s="171"/>
      <c r="EUJ28" s="171"/>
      <c r="EUK28" s="171"/>
      <c r="EUL28" s="171"/>
      <c r="EUM28" s="171"/>
      <c r="EUN28" s="171"/>
      <c r="EUO28" s="171"/>
      <c r="EUP28" s="171"/>
      <c r="EUQ28" s="171"/>
      <c r="EUR28" s="171"/>
      <c r="EUS28" s="171"/>
      <c r="EUT28" s="171"/>
      <c r="EUU28" s="171"/>
      <c r="EUV28" s="171"/>
      <c r="EUW28" s="171"/>
      <c r="EUX28" s="171"/>
      <c r="EUY28" s="171"/>
      <c r="EUZ28" s="171"/>
      <c r="EVA28" s="171"/>
      <c r="EVB28" s="171"/>
      <c r="EVC28" s="171"/>
      <c r="EVD28" s="171"/>
      <c r="EVE28" s="171"/>
      <c r="EVF28" s="171"/>
      <c r="EVG28" s="171"/>
      <c r="EVH28" s="171"/>
      <c r="EVI28" s="171"/>
      <c r="EVJ28" s="171"/>
      <c r="EVK28" s="171"/>
      <c r="EVL28" s="171"/>
      <c r="EVM28" s="171"/>
      <c r="EVN28" s="171"/>
      <c r="EVO28" s="171"/>
      <c r="EVP28" s="171"/>
      <c r="EVQ28" s="171"/>
      <c r="EVR28" s="171"/>
      <c r="EVS28" s="171"/>
      <c r="EVT28" s="171"/>
      <c r="EVU28" s="171"/>
      <c r="EVV28" s="171"/>
      <c r="EVW28" s="171"/>
      <c r="EVX28" s="171"/>
      <c r="EVY28" s="171"/>
      <c r="EVZ28" s="171"/>
      <c r="EWA28" s="171"/>
      <c r="EWB28" s="171"/>
      <c r="EWC28" s="171"/>
      <c r="EWD28" s="171"/>
      <c r="EWE28" s="171"/>
      <c r="EWF28" s="171"/>
      <c r="EWG28" s="171"/>
      <c r="EWH28" s="171"/>
      <c r="EWI28" s="171"/>
      <c r="EWJ28" s="171"/>
      <c r="EWK28" s="171"/>
      <c r="EWL28" s="171"/>
      <c r="EWM28" s="171"/>
      <c r="EWN28" s="171"/>
      <c r="EWO28" s="171"/>
      <c r="EWP28" s="171"/>
      <c r="EWQ28" s="171"/>
      <c r="EWR28" s="171"/>
      <c r="EWS28" s="171"/>
      <c r="EWT28" s="171"/>
      <c r="EWU28" s="171"/>
      <c r="EWV28" s="171"/>
      <c r="EWW28" s="171"/>
      <c r="EWX28" s="171"/>
      <c r="EWY28" s="171"/>
      <c r="EWZ28" s="171"/>
      <c r="EXA28" s="171"/>
      <c r="EXB28" s="171"/>
      <c r="EXC28" s="171"/>
      <c r="EXD28" s="171"/>
      <c r="EXE28" s="171"/>
      <c r="EXF28" s="171"/>
      <c r="EXG28" s="171"/>
      <c r="EXH28" s="171"/>
      <c r="EXI28" s="171"/>
      <c r="EXJ28" s="171"/>
      <c r="EXK28" s="171"/>
      <c r="EXL28" s="171"/>
      <c r="EXM28" s="171"/>
      <c r="EXN28" s="171"/>
      <c r="EXO28" s="171"/>
      <c r="EXP28" s="171"/>
      <c r="EXQ28" s="171"/>
      <c r="EXR28" s="171"/>
      <c r="EXS28" s="171"/>
      <c r="EXT28" s="171"/>
      <c r="EXU28" s="171"/>
      <c r="EXV28" s="171"/>
      <c r="EXW28" s="171"/>
      <c r="EXX28" s="171"/>
      <c r="EXY28" s="171"/>
      <c r="EXZ28" s="171"/>
      <c r="EYA28" s="171"/>
      <c r="EYB28" s="171"/>
      <c r="EYC28" s="171"/>
      <c r="EYD28" s="171"/>
      <c r="EYE28" s="171"/>
      <c r="EYF28" s="171"/>
      <c r="EYG28" s="171"/>
      <c r="EYH28" s="171"/>
      <c r="EYI28" s="171"/>
      <c r="EYJ28" s="171"/>
      <c r="EYK28" s="171"/>
      <c r="EYL28" s="171"/>
      <c r="EYM28" s="171"/>
      <c r="EYN28" s="171"/>
      <c r="EYO28" s="171"/>
      <c r="EYP28" s="171"/>
      <c r="EYQ28" s="171"/>
      <c r="EYR28" s="171"/>
      <c r="EYS28" s="171"/>
      <c r="EYT28" s="171"/>
      <c r="EYU28" s="171"/>
      <c r="EYV28" s="171"/>
      <c r="EYW28" s="171"/>
      <c r="EYX28" s="171"/>
      <c r="EYY28" s="171"/>
      <c r="EYZ28" s="171"/>
      <c r="EZA28" s="171"/>
      <c r="EZB28" s="171"/>
      <c r="EZC28" s="171"/>
      <c r="EZD28" s="171"/>
      <c r="EZE28" s="171"/>
      <c r="EZF28" s="171"/>
      <c r="EZG28" s="171"/>
      <c r="EZH28" s="171"/>
      <c r="EZI28" s="171"/>
      <c r="EZJ28" s="171"/>
      <c r="EZK28" s="171"/>
      <c r="EZL28" s="171"/>
      <c r="EZM28" s="171"/>
      <c r="EZN28" s="171"/>
      <c r="EZO28" s="171"/>
      <c r="EZP28" s="171"/>
      <c r="EZQ28" s="171"/>
      <c r="EZR28" s="171"/>
      <c r="EZS28" s="171"/>
      <c r="EZT28" s="171"/>
      <c r="EZU28" s="171"/>
      <c r="EZV28" s="171"/>
      <c r="EZW28" s="171"/>
      <c r="EZX28" s="171"/>
      <c r="EZY28" s="171"/>
      <c r="EZZ28" s="171"/>
      <c r="FAA28" s="171"/>
      <c r="FAB28" s="171"/>
      <c r="FAC28" s="171"/>
      <c r="FAD28" s="171"/>
      <c r="FAE28" s="171"/>
      <c r="FAF28" s="171"/>
      <c r="FAG28" s="171"/>
      <c r="FAH28" s="171"/>
      <c r="FAI28" s="171"/>
      <c r="FAJ28" s="171"/>
      <c r="FAK28" s="171"/>
      <c r="FAL28" s="171"/>
      <c r="FAM28" s="171"/>
      <c r="FAN28" s="171"/>
      <c r="FAO28" s="171"/>
      <c r="FAP28" s="171"/>
      <c r="FAQ28" s="171"/>
      <c r="FAR28" s="171"/>
      <c r="FAS28" s="171"/>
      <c r="FAT28" s="171"/>
      <c r="FAU28" s="171"/>
      <c r="FAV28" s="171"/>
      <c r="FAW28" s="171"/>
      <c r="FAX28" s="171"/>
      <c r="FAY28" s="171"/>
      <c r="FAZ28" s="171"/>
      <c r="FBA28" s="171"/>
      <c r="FBB28" s="171"/>
      <c r="FBC28" s="171"/>
      <c r="FBD28" s="171"/>
      <c r="FBE28" s="171"/>
      <c r="FBF28" s="171"/>
      <c r="FBG28" s="171"/>
      <c r="FBH28" s="171"/>
      <c r="FBI28" s="171"/>
      <c r="FBJ28" s="171"/>
      <c r="FBK28" s="171"/>
      <c r="FBL28" s="171"/>
      <c r="FBM28" s="171"/>
      <c r="FBN28" s="171"/>
      <c r="FBO28" s="171"/>
      <c r="FBP28" s="171"/>
      <c r="FBQ28" s="171"/>
      <c r="FBR28" s="171"/>
      <c r="FBS28" s="171"/>
      <c r="FBT28" s="171"/>
      <c r="FBU28" s="171"/>
      <c r="FBV28" s="171"/>
      <c r="FBW28" s="171"/>
      <c r="FBX28" s="171"/>
      <c r="FBY28" s="171"/>
      <c r="FBZ28" s="171"/>
      <c r="FCA28" s="171"/>
      <c r="FCB28" s="171"/>
      <c r="FCC28" s="171"/>
      <c r="FCD28" s="171"/>
      <c r="FCE28" s="171"/>
      <c r="FCF28" s="171"/>
      <c r="FCG28" s="171"/>
      <c r="FCH28" s="171"/>
      <c r="FCI28" s="171"/>
      <c r="FCJ28" s="171"/>
      <c r="FCK28" s="171"/>
      <c r="FCL28" s="171"/>
      <c r="FCM28" s="171"/>
      <c r="FCN28" s="171"/>
      <c r="FCO28" s="171"/>
      <c r="FCP28" s="171"/>
      <c r="FCQ28" s="171"/>
      <c r="FCR28" s="171"/>
      <c r="FCS28" s="171"/>
      <c r="FCT28" s="171"/>
      <c r="FCU28" s="171"/>
      <c r="FCV28" s="171"/>
      <c r="FCW28" s="171"/>
      <c r="FCX28" s="171"/>
      <c r="FCY28" s="171"/>
      <c r="FCZ28" s="171"/>
      <c r="FDA28" s="171"/>
      <c r="FDB28" s="171"/>
      <c r="FDC28" s="171"/>
      <c r="FDD28" s="171"/>
      <c r="FDE28" s="171"/>
      <c r="FDF28" s="171"/>
      <c r="FDG28" s="171"/>
      <c r="FDH28" s="171"/>
      <c r="FDI28" s="171"/>
      <c r="FDJ28" s="171"/>
      <c r="FDK28" s="171"/>
      <c r="FDL28" s="171"/>
      <c r="FDM28" s="171"/>
      <c r="FDN28" s="171"/>
      <c r="FDO28" s="171"/>
      <c r="FDP28" s="171"/>
      <c r="FDQ28" s="171"/>
      <c r="FDR28" s="171"/>
      <c r="FDS28" s="171"/>
      <c r="FDT28" s="171"/>
      <c r="FDU28" s="171"/>
      <c r="FDV28" s="171"/>
      <c r="FDW28" s="171"/>
      <c r="FDX28" s="171"/>
      <c r="FDY28" s="171"/>
      <c r="FDZ28" s="171"/>
      <c r="FEA28" s="171"/>
      <c r="FEB28" s="171"/>
      <c r="FEC28" s="171"/>
      <c r="FED28" s="171"/>
      <c r="FEE28" s="171"/>
      <c r="FEF28" s="171"/>
      <c r="FEG28" s="171"/>
      <c r="FEH28" s="171"/>
      <c r="FEI28" s="171"/>
      <c r="FEJ28" s="171"/>
      <c r="FEK28" s="171"/>
      <c r="FEL28" s="171"/>
      <c r="FEM28" s="171"/>
      <c r="FEN28" s="171"/>
      <c r="FEO28" s="171"/>
      <c r="FEP28" s="171"/>
      <c r="FEQ28" s="171"/>
      <c r="FER28" s="171"/>
      <c r="FES28" s="171"/>
      <c r="FET28" s="171"/>
      <c r="FEU28" s="171"/>
      <c r="FEV28" s="171"/>
      <c r="FEW28" s="171"/>
      <c r="FEX28" s="171"/>
      <c r="FEY28" s="171"/>
      <c r="FEZ28" s="171"/>
      <c r="FFA28" s="171"/>
      <c r="FFB28" s="171"/>
      <c r="FFC28" s="171"/>
      <c r="FFD28" s="171"/>
      <c r="FFE28" s="171"/>
      <c r="FFF28" s="171"/>
      <c r="FFG28" s="171"/>
      <c r="FFH28" s="171"/>
      <c r="FFI28" s="171"/>
      <c r="FFJ28" s="171"/>
      <c r="FFK28" s="171"/>
      <c r="FFL28" s="171"/>
      <c r="FFM28" s="171"/>
      <c r="FFN28" s="171"/>
      <c r="FFO28" s="171"/>
      <c r="FFP28" s="171"/>
      <c r="FFQ28" s="171"/>
      <c r="FFR28" s="171"/>
      <c r="FFS28" s="171"/>
      <c r="FFT28" s="171"/>
      <c r="FFU28" s="171"/>
      <c r="FFV28" s="171"/>
      <c r="FFW28" s="171"/>
      <c r="FFX28" s="171"/>
      <c r="FFY28" s="171"/>
      <c r="FFZ28" s="171"/>
      <c r="FGA28" s="171"/>
      <c r="FGB28" s="171"/>
      <c r="FGC28" s="171"/>
      <c r="FGD28" s="171"/>
      <c r="FGE28" s="171"/>
      <c r="FGF28" s="171"/>
      <c r="FGG28" s="171"/>
      <c r="FGH28" s="171"/>
      <c r="FGI28" s="171"/>
      <c r="FGJ28" s="171"/>
      <c r="FGK28" s="171"/>
      <c r="FGL28" s="171"/>
      <c r="FGM28" s="171"/>
      <c r="FGN28" s="171"/>
      <c r="FGO28" s="171"/>
      <c r="FGP28" s="171"/>
      <c r="FGQ28" s="171"/>
      <c r="FGR28" s="171"/>
      <c r="FGS28" s="171"/>
      <c r="FGT28" s="171"/>
      <c r="FGU28" s="171"/>
      <c r="FGV28" s="171"/>
      <c r="FGW28" s="171"/>
      <c r="FGX28" s="171"/>
      <c r="FGY28" s="171"/>
      <c r="FGZ28" s="171"/>
      <c r="FHA28" s="171"/>
      <c r="FHB28" s="171"/>
      <c r="FHC28" s="171"/>
      <c r="FHD28" s="171"/>
      <c r="FHE28" s="171"/>
      <c r="FHF28" s="171"/>
      <c r="FHG28" s="171"/>
      <c r="FHH28" s="171"/>
      <c r="FHI28" s="171"/>
      <c r="FHJ28" s="171"/>
      <c r="FHK28" s="171"/>
      <c r="FHL28" s="171"/>
      <c r="FHM28" s="171"/>
      <c r="FHN28" s="171"/>
      <c r="FHO28" s="171"/>
      <c r="FHP28" s="171"/>
      <c r="FHQ28" s="171"/>
      <c r="FHR28" s="171"/>
      <c r="FHS28" s="171"/>
      <c r="FHT28" s="171"/>
      <c r="FHU28" s="171"/>
      <c r="FHV28" s="171"/>
      <c r="FHW28" s="171"/>
      <c r="FHX28" s="171"/>
      <c r="FHY28" s="171"/>
      <c r="FHZ28" s="171"/>
      <c r="FIA28" s="171"/>
      <c r="FIB28" s="171"/>
      <c r="FIC28" s="171"/>
      <c r="FID28" s="171"/>
      <c r="FIE28" s="171"/>
      <c r="FIF28" s="171"/>
      <c r="FIG28" s="171"/>
      <c r="FIH28" s="171"/>
      <c r="FII28" s="171"/>
      <c r="FIJ28" s="171"/>
      <c r="FIK28" s="171"/>
      <c r="FIL28" s="171"/>
      <c r="FIM28" s="171"/>
      <c r="FIN28" s="171"/>
      <c r="FIO28" s="171"/>
      <c r="FIP28" s="171"/>
      <c r="FIQ28" s="171"/>
      <c r="FIR28" s="171"/>
      <c r="FIS28" s="171"/>
      <c r="FIT28" s="171"/>
      <c r="FIU28" s="171"/>
      <c r="FIV28" s="171"/>
      <c r="FIW28" s="171"/>
      <c r="FIX28" s="171"/>
      <c r="FIY28" s="171"/>
      <c r="FIZ28" s="171"/>
      <c r="FJA28" s="171"/>
      <c r="FJB28" s="171"/>
      <c r="FJC28" s="171"/>
      <c r="FJD28" s="171"/>
      <c r="FJE28" s="171"/>
      <c r="FJF28" s="171"/>
      <c r="FJG28" s="171"/>
      <c r="FJH28" s="171"/>
      <c r="FJI28" s="171"/>
      <c r="FJJ28" s="171"/>
      <c r="FJK28" s="171"/>
      <c r="FJL28" s="171"/>
      <c r="FJM28" s="171"/>
      <c r="FJN28" s="171"/>
      <c r="FJO28" s="171"/>
      <c r="FJP28" s="171"/>
      <c r="FJQ28" s="171"/>
      <c r="FJR28" s="171"/>
      <c r="FJS28" s="171"/>
      <c r="FJT28" s="171"/>
      <c r="FJU28" s="171"/>
      <c r="FJV28" s="171"/>
      <c r="FJW28" s="171"/>
      <c r="FJX28" s="171"/>
      <c r="FJY28" s="171"/>
      <c r="FJZ28" s="171"/>
      <c r="FKA28" s="171"/>
      <c r="FKB28" s="171"/>
      <c r="FKC28" s="171"/>
      <c r="FKD28" s="171"/>
      <c r="FKE28" s="171"/>
      <c r="FKF28" s="171"/>
      <c r="FKG28" s="171"/>
      <c r="FKH28" s="171"/>
      <c r="FKI28" s="171"/>
      <c r="FKJ28" s="171"/>
      <c r="FKK28" s="171"/>
      <c r="FKL28" s="171"/>
      <c r="FKM28" s="171"/>
      <c r="FKN28" s="171"/>
      <c r="FKO28" s="171"/>
      <c r="FKP28" s="171"/>
      <c r="FKQ28" s="171"/>
      <c r="FKR28" s="171"/>
      <c r="FKS28" s="171"/>
      <c r="FKT28" s="171"/>
      <c r="FKU28" s="171"/>
      <c r="FKV28" s="171"/>
      <c r="FKW28" s="171"/>
      <c r="FKX28" s="171"/>
      <c r="FKY28" s="171"/>
      <c r="FKZ28" s="171"/>
      <c r="FLA28" s="171"/>
      <c r="FLB28" s="171"/>
      <c r="FLC28" s="171"/>
      <c r="FLD28" s="171"/>
      <c r="FLE28" s="171"/>
      <c r="FLF28" s="171"/>
      <c r="FLG28" s="171"/>
      <c r="FLH28" s="171"/>
      <c r="FLI28" s="171"/>
      <c r="FLJ28" s="171"/>
      <c r="FLK28" s="171"/>
      <c r="FLL28" s="171"/>
      <c r="FLM28" s="171"/>
      <c r="FLN28" s="171"/>
      <c r="FLO28" s="171"/>
      <c r="FLP28" s="171"/>
      <c r="FLQ28" s="171"/>
      <c r="FLR28" s="171"/>
      <c r="FLS28" s="171"/>
      <c r="FLT28" s="171"/>
      <c r="FLU28" s="171"/>
      <c r="FLV28" s="171"/>
      <c r="FLW28" s="171"/>
      <c r="FLX28" s="171"/>
      <c r="FLY28" s="171"/>
      <c r="FLZ28" s="171"/>
      <c r="FMA28" s="171"/>
      <c r="FMB28" s="171"/>
      <c r="FMC28" s="171"/>
      <c r="FMD28" s="171"/>
      <c r="FME28" s="171"/>
      <c r="FMF28" s="171"/>
      <c r="FMG28" s="171"/>
      <c r="FMH28" s="171"/>
      <c r="FMI28" s="171"/>
      <c r="FMJ28" s="171"/>
      <c r="FMK28" s="171"/>
      <c r="FML28" s="171"/>
      <c r="FMM28" s="171"/>
      <c r="FMN28" s="171"/>
      <c r="FMO28" s="171"/>
      <c r="FMP28" s="171"/>
      <c r="FMQ28" s="171"/>
      <c r="FMR28" s="171"/>
      <c r="FMS28" s="171"/>
      <c r="FMT28" s="171"/>
      <c r="FMU28" s="171"/>
      <c r="FMV28" s="171"/>
      <c r="FMW28" s="171"/>
      <c r="FMX28" s="171"/>
      <c r="FMY28" s="171"/>
      <c r="FMZ28" s="171"/>
      <c r="FNA28" s="171"/>
      <c r="FNB28" s="171"/>
      <c r="FNC28" s="171"/>
      <c r="FND28" s="171"/>
      <c r="FNE28" s="171"/>
      <c r="FNF28" s="171"/>
      <c r="FNG28" s="171"/>
      <c r="FNH28" s="171"/>
      <c r="FNI28" s="171"/>
      <c r="FNJ28" s="171"/>
      <c r="FNK28" s="171"/>
      <c r="FNL28" s="171"/>
      <c r="FNM28" s="171"/>
      <c r="FNN28" s="171"/>
      <c r="FNO28" s="171"/>
      <c r="FNP28" s="171"/>
      <c r="FNQ28" s="171"/>
      <c r="FNR28" s="171"/>
      <c r="FNS28" s="171"/>
      <c r="FNT28" s="171"/>
      <c r="FNU28" s="171"/>
      <c r="FNV28" s="171"/>
      <c r="FNW28" s="171"/>
      <c r="FNX28" s="171"/>
      <c r="FNY28" s="171"/>
      <c r="FNZ28" s="171"/>
      <c r="FOA28" s="171"/>
      <c r="FOB28" s="171"/>
      <c r="FOC28" s="171"/>
      <c r="FOD28" s="171"/>
      <c r="FOE28" s="171"/>
      <c r="FOF28" s="171"/>
      <c r="FOG28" s="171"/>
      <c r="FOH28" s="171"/>
      <c r="FOI28" s="171"/>
      <c r="FOJ28" s="171"/>
      <c r="FOK28" s="171"/>
      <c r="FOL28" s="171"/>
      <c r="FOM28" s="171"/>
      <c r="FON28" s="171"/>
      <c r="FOO28" s="171"/>
      <c r="FOP28" s="171"/>
      <c r="FOQ28" s="171"/>
      <c r="FOR28" s="171"/>
      <c r="FOS28" s="171"/>
      <c r="FOT28" s="171"/>
      <c r="FOU28" s="171"/>
      <c r="FOV28" s="171"/>
      <c r="FOW28" s="171"/>
      <c r="FOX28" s="171"/>
      <c r="FOY28" s="171"/>
      <c r="FOZ28" s="171"/>
      <c r="FPA28" s="171"/>
      <c r="FPB28" s="171"/>
      <c r="FPC28" s="171"/>
      <c r="FPD28" s="171"/>
      <c r="FPE28" s="171"/>
      <c r="FPF28" s="171"/>
      <c r="FPG28" s="171"/>
      <c r="FPH28" s="171"/>
      <c r="FPI28" s="171"/>
      <c r="FPJ28" s="171"/>
      <c r="FPK28" s="171"/>
      <c r="FPL28" s="171"/>
      <c r="FPM28" s="171"/>
      <c r="FPN28" s="171"/>
      <c r="FPO28" s="171"/>
      <c r="FPP28" s="171"/>
      <c r="FPQ28" s="171"/>
      <c r="FPR28" s="171"/>
      <c r="FPS28" s="171"/>
      <c r="FPT28" s="171"/>
      <c r="FPU28" s="171"/>
      <c r="FPV28" s="171"/>
      <c r="FPW28" s="171"/>
      <c r="FPX28" s="171"/>
      <c r="FPY28" s="171"/>
      <c r="FPZ28" s="171"/>
      <c r="FQA28" s="171"/>
      <c r="FQB28" s="171"/>
      <c r="FQC28" s="171"/>
      <c r="FQD28" s="171"/>
      <c r="FQE28" s="171"/>
      <c r="FQF28" s="171"/>
      <c r="FQG28" s="171"/>
      <c r="FQH28" s="171"/>
      <c r="FQI28" s="171"/>
      <c r="FQJ28" s="171"/>
      <c r="FQK28" s="171"/>
      <c r="FQL28" s="171"/>
      <c r="FQM28" s="171"/>
      <c r="FQN28" s="171"/>
      <c r="FQO28" s="171"/>
      <c r="FQP28" s="171"/>
      <c r="FQQ28" s="171"/>
      <c r="FQR28" s="171"/>
      <c r="FQS28" s="171"/>
      <c r="FQT28" s="171"/>
      <c r="FQU28" s="171"/>
      <c r="FQV28" s="171"/>
      <c r="FQW28" s="171"/>
      <c r="FQX28" s="171"/>
      <c r="FQY28" s="171"/>
      <c r="FQZ28" s="171"/>
      <c r="FRA28" s="171"/>
      <c r="FRB28" s="171"/>
      <c r="FRC28" s="171"/>
      <c r="FRD28" s="171"/>
      <c r="FRE28" s="171"/>
      <c r="FRF28" s="171"/>
      <c r="FRG28" s="171"/>
      <c r="FRH28" s="171"/>
      <c r="FRI28" s="171"/>
      <c r="FRJ28" s="171"/>
      <c r="FRK28" s="171"/>
      <c r="FRL28" s="171"/>
      <c r="FRM28" s="171"/>
      <c r="FRN28" s="171"/>
      <c r="FRO28" s="171"/>
      <c r="FRP28" s="171"/>
      <c r="FRQ28" s="171"/>
      <c r="FRR28" s="171"/>
      <c r="FRS28" s="171"/>
      <c r="FRT28" s="171"/>
      <c r="FRU28" s="171"/>
      <c r="FRV28" s="171"/>
      <c r="FRW28" s="171"/>
      <c r="FRX28" s="171"/>
      <c r="FRY28" s="171"/>
      <c r="FRZ28" s="171"/>
      <c r="FSA28" s="171"/>
      <c r="FSB28" s="171"/>
      <c r="FSC28" s="171"/>
      <c r="FSD28" s="171"/>
      <c r="FSE28" s="171"/>
      <c r="FSF28" s="171"/>
      <c r="FSG28" s="171"/>
      <c r="FSH28" s="171"/>
      <c r="FSI28" s="171"/>
      <c r="FSJ28" s="171"/>
      <c r="FSK28" s="171"/>
      <c r="FSL28" s="171"/>
      <c r="FSM28" s="171"/>
      <c r="FSN28" s="171"/>
      <c r="FSO28" s="171"/>
      <c r="FSP28" s="171"/>
      <c r="FSQ28" s="171"/>
      <c r="FSR28" s="171"/>
      <c r="FSS28" s="171"/>
      <c r="FST28" s="171"/>
      <c r="FSU28" s="171"/>
      <c r="FSV28" s="171"/>
      <c r="FSW28" s="171"/>
      <c r="FSX28" s="171"/>
      <c r="FSY28" s="171"/>
      <c r="FSZ28" s="171"/>
      <c r="FTA28" s="171"/>
      <c r="FTB28" s="171"/>
      <c r="FTC28" s="171"/>
      <c r="FTD28" s="171"/>
      <c r="FTE28" s="171"/>
      <c r="FTF28" s="171"/>
      <c r="FTG28" s="171"/>
      <c r="FTH28" s="171"/>
      <c r="FTI28" s="171"/>
      <c r="FTJ28" s="171"/>
      <c r="FTK28" s="171"/>
      <c r="FTL28" s="171"/>
      <c r="FTM28" s="171"/>
      <c r="FTN28" s="171"/>
      <c r="FTO28" s="171"/>
      <c r="FTP28" s="171"/>
      <c r="FTQ28" s="171"/>
      <c r="FTR28" s="171"/>
      <c r="FTS28" s="171"/>
      <c r="FTT28" s="171"/>
      <c r="FTU28" s="171"/>
      <c r="FTV28" s="171"/>
      <c r="FTW28" s="171"/>
      <c r="FTX28" s="171"/>
      <c r="FTY28" s="171"/>
      <c r="FTZ28" s="171"/>
      <c r="FUA28" s="171"/>
      <c r="FUB28" s="171"/>
      <c r="FUC28" s="171"/>
      <c r="FUD28" s="171"/>
      <c r="FUE28" s="171"/>
      <c r="FUF28" s="171"/>
      <c r="FUG28" s="171"/>
      <c r="FUH28" s="171"/>
      <c r="FUI28" s="171"/>
      <c r="FUJ28" s="171"/>
      <c r="FUK28" s="171"/>
      <c r="FUL28" s="171"/>
      <c r="FUM28" s="171"/>
      <c r="FUN28" s="171"/>
      <c r="FUO28" s="171"/>
      <c r="FUP28" s="171"/>
      <c r="FUQ28" s="171"/>
      <c r="FUR28" s="171"/>
      <c r="FUS28" s="171"/>
      <c r="FUT28" s="171"/>
      <c r="FUU28" s="171"/>
      <c r="FUV28" s="171"/>
      <c r="FUW28" s="171"/>
      <c r="FUX28" s="171"/>
      <c r="FUY28" s="171"/>
      <c r="FUZ28" s="171"/>
      <c r="FVA28" s="171"/>
      <c r="FVB28" s="171"/>
      <c r="FVC28" s="171"/>
      <c r="FVD28" s="171"/>
      <c r="FVE28" s="171"/>
      <c r="FVF28" s="171"/>
      <c r="FVG28" s="171"/>
      <c r="FVH28" s="171"/>
      <c r="FVI28" s="171"/>
      <c r="FVJ28" s="171"/>
      <c r="FVK28" s="171"/>
      <c r="FVL28" s="171"/>
      <c r="FVM28" s="171"/>
      <c r="FVN28" s="171"/>
      <c r="FVO28" s="171"/>
      <c r="FVP28" s="171"/>
      <c r="FVQ28" s="171"/>
      <c r="FVR28" s="171"/>
      <c r="FVS28" s="171"/>
      <c r="FVT28" s="171"/>
      <c r="FVU28" s="171"/>
      <c r="FVV28" s="171"/>
      <c r="FVW28" s="171"/>
      <c r="FVX28" s="171"/>
      <c r="FVY28" s="171"/>
      <c r="FVZ28" s="171"/>
      <c r="FWA28" s="171"/>
      <c r="FWB28" s="171"/>
      <c r="FWC28" s="171"/>
      <c r="FWD28" s="171"/>
      <c r="FWE28" s="171"/>
      <c r="FWF28" s="171"/>
      <c r="FWG28" s="171"/>
      <c r="FWH28" s="171"/>
      <c r="FWI28" s="171"/>
      <c r="FWJ28" s="171"/>
      <c r="FWK28" s="171"/>
      <c r="FWL28" s="171"/>
      <c r="FWM28" s="171"/>
      <c r="FWN28" s="171"/>
      <c r="FWO28" s="171"/>
      <c r="FWP28" s="171"/>
      <c r="FWQ28" s="171"/>
      <c r="FWR28" s="171"/>
      <c r="FWS28" s="171"/>
      <c r="FWT28" s="171"/>
      <c r="FWU28" s="171"/>
      <c r="FWV28" s="171"/>
      <c r="FWW28" s="171"/>
      <c r="FWX28" s="171"/>
      <c r="FWY28" s="171"/>
      <c r="FWZ28" s="171"/>
      <c r="FXA28" s="171"/>
      <c r="FXB28" s="171"/>
      <c r="FXC28" s="171"/>
      <c r="FXD28" s="171"/>
      <c r="FXE28" s="171"/>
      <c r="FXF28" s="171"/>
      <c r="FXG28" s="171"/>
      <c r="FXH28" s="171"/>
      <c r="FXI28" s="171"/>
      <c r="FXJ28" s="171"/>
      <c r="FXK28" s="171"/>
      <c r="FXL28" s="171"/>
      <c r="FXM28" s="171"/>
      <c r="FXN28" s="171"/>
      <c r="FXO28" s="171"/>
      <c r="FXP28" s="171"/>
      <c r="FXQ28" s="171"/>
      <c r="FXR28" s="171"/>
      <c r="FXS28" s="171"/>
      <c r="FXT28" s="171"/>
      <c r="FXU28" s="171"/>
      <c r="FXV28" s="171"/>
      <c r="FXW28" s="171"/>
      <c r="FXX28" s="171"/>
      <c r="FXY28" s="171"/>
      <c r="FXZ28" s="171"/>
      <c r="FYA28" s="171"/>
      <c r="FYB28" s="171"/>
      <c r="FYC28" s="171"/>
      <c r="FYD28" s="171"/>
      <c r="FYE28" s="171"/>
      <c r="FYF28" s="171"/>
      <c r="FYG28" s="171"/>
      <c r="FYH28" s="171"/>
      <c r="FYI28" s="171"/>
      <c r="FYJ28" s="171"/>
      <c r="FYK28" s="171"/>
      <c r="FYL28" s="171"/>
      <c r="FYM28" s="171"/>
      <c r="FYN28" s="171"/>
      <c r="FYO28" s="171"/>
      <c r="FYP28" s="171"/>
      <c r="FYQ28" s="171"/>
      <c r="FYR28" s="171"/>
      <c r="FYS28" s="171"/>
      <c r="FYT28" s="171"/>
      <c r="FYU28" s="171"/>
      <c r="FYV28" s="171"/>
      <c r="FYW28" s="171"/>
      <c r="FYX28" s="171"/>
      <c r="FYY28" s="171"/>
      <c r="FYZ28" s="171"/>
      <c r="FZA28" s="171"/>
      <c r="FZB28" s="171"/>
      <c r="FZC28" s="171"/>
      <c r="FZD28" s="171"/>
      <c r="FZE28" s="171"/>
      <c r="FZF28" s="171"/>
      <c r="FZG28" s="171"/>
      <c r="FZH28" s="171"/>
      <c r="FZI28" s="171"/>
      <c r="FZJ28" s="171"/>
      <c r="FZK28" s="171"/>
      <c r="FZL28" s="171"/>
      <c r="FZM28" s="171"/>
      <c r="FZN28" s="171"/>
      <c r="FZO28" s="171"/>
      <c r="FZP28" s="171"/>
      <c r="FZQ28" s="171"/>
      <c r="FZR28" s="171"/>
      <c r="FZS28" s="171"/>
      <c r="FZT28" s="171"/>
      <c r="FZU28" s="171"/>
      <c r="FZV28" s="171"/>
      <c r="FZW28" s="171"/>
      <c r="FZX28" s="171"/>
      <c r="FZY28" s="171"/>
      <c r="FZZ28" s="171"/>
      <c r="GAA28" s="171"/>
      <c r="GAB28" s="171"/>
      <c r="GAC28" s="171"/>
      <c r="GAD28" s="171"/>
      <c r="GAE28" s="171"/>
      <c r="GAF28" s="171"/>
      <c r="GAG28" s="171"/>
      <c r="GAH28" s="171"/>
      <c r="GAI28" s="171"/>
      <c r="GAJ28" s="171"/>
      <c r="GAK28" s="171"/>
      <c r="GAL28" s="171"/>
      <c r="GAM28" s="171"/>
      <c r="GAN28" s="171"/>
      <c r="GAO28" s="171"/>
      <c r="GAP28" s="171"/>
      <c r="GAQ28" s="171"/>
      <c r="GAR28" s="171"/>
      <c r="GAS28" s="171"/>
      <c r="GAT28" s="171"/>
      <c r="GAU28" s="171"/>
      <c r="GAV28" s="171"/>
      <c r="GAW28" s="171"/>
      <c r="GAX28" s="171"/>
      <c r="GAY28" s="171"/>
      <c r="GAZ28" s="171"/>
      <c r="GBA28" s="171"/>
      <c r="GBB28" s="171"/>
      <c r="GBC28" s="171"/>
      <c r="GBD28" s="171"/>
      <c r="GBE28" s="171"/>
      <c r="GBF28" s="171"/>
      <c r="GBG28" s="171"/>
      <c r="GBH28" s="171"/>
      <c r="GBI28" s="171"/>
      <c r="GBJ28" s="171"/>
      <c r="GBK28" s="171"/>
      <c r="GBL28" s="171"/>
      <c r="GBM28" s="171"/>
      <c r="GBN28" s="171"/>
      <c r="GBO28" s="171"/>
      <c r="GBP28" s="171"/>
      <c r="GBQ28" s="171"/>
      <c r="GBR28" s="171"/>
      <c r="GBS28" s="171"/>
      <c r="GBT28" s="171"/>
      <c r="GBU28" s="171"/>
      <c r="GBV28" s="171"/>
      <c r="GBW28" s="171"/>
      <c r="GBX28" s="171"/>
      <c r="GBY28" s="171"/>
      <c r="GBZ28" s="171"/>
      <c r="GCA28" s="171"/>
      <c r="GCB28" s="171"/>
      <c r="GCC28" s="171"/>
      <c r="GCD28" s="171"/>
      <c r="GCE28" s="171"/>
      <c r="GCF28" s="171"/>
      <c r="GCG28" s="171"/>
      <c r="GCH28" s="171"/>
      <c r="GCI28" s="171"/>
      <c r="GCJ28" s="171"/>
      <c r="GCK28" s="171"/>
      <c r="GCL28" s="171"/>
      <c r="GCM28" s="171"/>
      <c r="GCN28" s="171"/>
      <c r="GCO28" s="171"/>
      <c r="GCP28" s="171"/>
      <c r="GCQ28" s="171"/>
      <c r="GCR28" s="171"/>
      <c r="GCS28" s="171"/>
      <c r="GCT28" s="171"/>
      <c r="GCU28" s="171"/>
      <c r="GCV28" s="171"/>
      <c r="GCW28" s="171"/>
      <c r="GCX28" s="171"/>
      <c r="GCY28" s="171"/>
      <c r="GCZ28" s="171"/>
      <c r="GDA28" s="171"/>
      <c r="GDB28" s="171"/>
      <c r="GDC28" s="171"/>
      <c r="GDD28" s="171"/>
      <c r="GDE28" s="171"/>
      <c r="GDF28" s="171"/>
      <c r="GDG28" s="171"/>
      <c r="GDH28" s="171"/>
      <c r="GDI28" s="171"/>
      <c r="GDJ28" s="171"/>
      <c r="GDK28" s="171"/>
      <c r="GDL28" s="171"/>
      <c r="GDM28" s="171"/>
      <c r="GDN28" s="171"/>
      <c r="GDO28" s="171"/>
      <c r="GDP28" s="171"/>
      <c r="GDQ28" s="171"/>
      <c r="GDR28" s="171"/>
      <c r="GDS28" s="171"/>
      <c r="GDT28" s="171"/>
      <c r="GDU28" s="171"/>
      <c r="GDV28" s="171"/>
      <c r="GDW28" s="171"/>
      <c r="GDX28" s="171"/>
      <c r="GDY28" s="171"/>
      <c r="GDZ28" s="171"/>
      <c r="GEA28" s="171"/>
      <c r="GEB28" s="171"/>
      <c r="GEC28" s="171"/>
      <c r="GED28" s="171"/>
      <c r="GEE28" s="171"/>
      <c r="GEF28" s="171"/>
      <c r="GEG28" s="171"/>
      <c r="GEH28" s="171"/>
      <c r="GEI28" s="171"/>
      <c r="GEJ28" s="171"/>
      <c r="GEK28" s="171"/>
      <c r="GEL28" s="171"/>
      <c r="GEM28" s="171"/>
      <c r="GEN28" s="171"/>
      <c r="GEO28" s="171"/>
      <c r="GEP28" s="171"/>
      <c r="GEQ28" s="171"/>
      <c r="GER28" s="171"/>
      <c r="GES28" s="171"/>
      <c r="GET28" s="171"/>
      <c r="GEU28" s="171"/>
      <c r="GEV28" s="171"/>
      <c r="GEW28" s="171"/>
      <c r="GEX28" s="171"/>
      <c r="GEY28" s="171"/>
      <c r="GEZ28" s="171"/>
      <c r="GFA28" s="171"/>
      <c r="GFB28" s="171"/>
      <c r="GFC28" s="171"/>
      <c r="GFD28" s="171"/>
      <c r="GFE28" s="171"/>
      <c r="GFF28" s="171"/>
      <c r="GFG28" s="171"/>
      <c r="GFH28" s="171"/>
      <c r="GFI28" s="171"/>
      <c r="GFJ28" s="171"/>
      <c r="GFK28" s="171"/>
      <c r="GFL28" s="171"/>
      <c r="GFM28" s="171"/>
      <c r="GFN28" s="171"/>
      <c r="GFO28" s="171"/>
      <c r="GFP28" s="171"/>
      <c r="GFQ28" s="171"/>
      <c r="GFR28" s="171"/>
      <c r="GFS28" s="171"/>
      <c r="GFT28" s="171"/>
      <c r="GFU28" s="171"/>
      <c r="GFV28" s="171"/>
      <c r="GFW28" s="171"/>
      <c r="GFX28" s="171"/>
      <c r="GFY28" s="171"/>
      <c r="GFZ28" s="171"/>
      <c r="GGA28" s="171"/>
      <c r="GGB28" s="171"/>
      <c r="GGC28" s="171"/>
      <c r="GGD28" s="171"/>
      <c r="GGE28" s="171"/>
      <c r="GGF28" s="171"/>
      <c r="GGG28" s="171"/>
      <c r="GGH28" s="171"/>
      <c r="GGI28" s="171"/>
      <c r="GGJ28" s="171"/>
      <c r="GGK28" s="171"/>
      <c r="GGL28" s="171"/>
      <c r="GGM28" s="171"/>
      <c r="GGN28" s="171"/>
      <c r="GGO28" s="171"/>
      <c r="GGP28" s="171"/>
      <c r="GGQ28" s="171"/>
      <c r="GGR28" s="171"/>
      <c r="GGS28" s="171"/>
      <c r="GGT28" s="171"/>
      <c r="GGU28" s="171"/>
      <c r="GGV28" s="171"/>
      <c r="GGW28" s="171"/>
      <c r="GGX28" s="171"/>
      <c r="GGY28" s="171"/>
      <c r="GGZ28" s="171"/>
      <c r="GHA28" s="171"/>
      <c r="GHB28" s="171"/>
      <c r="GHC28" s="171"/>
      <c r="GHD28" s="171"/>
      <c r="GHE28" s="171"/>
      <c r="GHF28" s="171"/>
      <c r="GHG28" s="171"/>
      <c r="GHH28" s="171"/>
      <c r="GHI28" s="171"/>
      <c r="GHJ28" s="171"/>
      <c r="GHK28" s="171"/>
      <c r="GHL28" s="171"/>
      <c r="GHM28" s="171"/>
      <c r="GHN28" s="171"/>
      <c r="GHO28" s="171"/>
      <c r="GHP28" s="171"/>
      <c r="GHQ28" s="171"/>
      <c r="GHR28" s="171"/>
      <c r="GHS28" s="171"/>
      <c r="GHT28" s="171"/>
      <c r="GHU28" s="171"/>
      <c r="GHV28" s="171"/>
      <c r="GHW28" s="171"/>
      <c r="GHX28" s="171"/>
      <c r="GHY28" s="171"/>
      <c r="GHZ28" s="171"/>
      <c r="GIA28" s="171"/>
      <c r="GIB28" s="171"/>
      <c r="GIC28" s="171"/>
      <c r="GID28" s="171"/>
      <c r="GIE28" s="171"/>
      <c r="GIF28" s="171"/>
      <c r="GIG28" s="171"/>
      <c r="GIH28" s="171"/>
      <c r="GII28" s="171"/>
      <c r="GIJ28" s="171"/>
      <c r="GIK28" s="171"/>
      <c r="GIL28" s="171"/>
      <c r="GIM28" s="171"/>
      <c r="GIN28" s="171"/>
      <c r="GIO28" s="171"/>
      <c r="GIP28" s="171"/>
      <c r="GIQ28" s="171"/>
      <c r="GIR28" s="171"/>
      <c r="GIS28" s="171"/>
      <c r="GIT28" s="171"/>
      <c r="GIU28" s="171"/>
      <c r="GIV28" s="171"/>
      <c r="GIW28" s="171"/>
      <c r="GIX28" s="171"/>
      <c r="GIY28" s="171"/>
      <c r="GIZ28" s="171"/>
      <c r="GJA28" s="171"/>
      <c r="GJB28" s="171"/>
      <c r="GJC28" s="171"/>
      <c r="GJD28" s="171"/>
      <c r="GJE28" s="171"/>
      <c r="GJF28" s="171"/>
      <c r="GJG28" s="171"/>
      <c r="GJH28" s="171"/>
      <c r="GJI28" s="171"/>
      <c r="GJJ28" s="171"/>
      <c r="GJK28" s="171"/>
      <c r="GJL28" s="171"/>
      <c r="GJM28" s="171"/>
      <c r="GJN28" s="171"/>
      <c r="GJO28" s="171"/>
      <c r="GJP28" s="171"/>
      <c r="GJQ28" s="171"/>
      <c r="GJR28" s="171"/>
      <c r="GJS28" s="171"/>
      <c r="GJT28" s="171"/>
      <c r="GJU28" s="171"/>
      <c r="GJV28" s="171"/>
      <c r="GJW28" s="171"/>
      <c r="GJX28" s="171"/>
      <c r="GJY28" s="171"/>
      <c r="GJZ28" s="171"/>
      <c r="GKA28" s="171"/>
      <c r="GKB28" s="171"/>
      <c r="GKC28" s="171"/>
      <c r="GKD28" s="171"/>
      <c r="GKE28" s="171"/>
      <c r="GKF28" s="171"/>
      <c r="GKG28" s="171"/>
      <c r="GKH28" s="171"/>
      <c r="GKI28" s="171"/>
      <c r="GKJ28" s="171"/>
      <c r="GKK28" s="171"/>
      <c r="GKL28" s="171"/>
      <c r="GKM28" s="171"/>
      <c r="GKN28" s="171"/>
      <c r="GKO28" s="171"/>
      <c r="GKP28" s="171"/>
      <c r="GKQ28" s="171"/>
      <c r="GKR28" s="171"/>
      <c r="GKS28" s="171"/>
      <c r="GKT28" s="171"/>
      <c r="GKU28" s="171"/>
      <c r="GKV28" s="171"/>
      <c r="GKW28" s="171"/>
      <c r="GKX28" s="171"/>
      <c r="GKY28" s="171"/>
      <c r="GKZ28" s="171"/>
      <c r="GLA28" s="171"/>
      <c r="GLB28" s="171"/>
      <c r="GLC28" s="171"/>
      <c r="GLD28" s="171"/>
      <c r="GLE28" s="171"/>
      <c r="GLF28" s="171"/>
      <c r="GLG28" s="171"/>
      <c r="GLH28" s="171"/>
      <c r="GLI28" s="171"/>
      <c r="GLJ28" s="171"/>
      <c r="GLK28" s="171"/>
      <c r="GLL28" s="171"/>
      <c r="GLM28" s="171"/>
      <c r="GLN28" s="171"/>
      <c r="GLO28" s="171"/>
      <c r="GLP28" s="171"/>
      <c r="GLQ28" s="171"/>
      <c r="GLR28" s="171"/>
      <c r="GLS28" s="171"/>
      <c r="GLT28" s="171"/>
      <c r="GLU28" s="171"/>
      <c r="GLV28" s="171"/>
      <c r="GLW28" s="171"/>
      <c r="GLX28" s="171"/>
      <c r="GLY28" s="171"/>
      <c r="GLZ28" s="171"/>
      <c r="GMA28" s="171"/>
      <c r="GMB28" s="171"/>
      <c r="GMC28" s="171"/>
      <c r="GMD28" s="171"/>
      <c r="GME28" s="171"/>
      <c r="GMF28" s="171"/>
      <c r="GMG28" s="171"/>
      <c r="GMH28" s="171"/>
      <c r="GMI28" s="171"/>
      <c r="GMJ28" s="171"/>
      <c r="GMK28" s="171"/>
      <c r="GML28" s="171"/>
      <c r="GMM28" s="171"/>
      <c r="GMN28" s="171"/>
      <c r="GMO28" s="171"/>
      <c r="GMP28" s="171"/>
      <c r="GMQ28" s="171"/>
      <c r="GMR28" s="171"/>
      <c r="GMS28" s="171"/>
      <c r="GMT28" s="171"/>
      <c r="GMU28" s="171"/>
      <c r="GMV28" s="171"/>
      <c r="GMW28" s="171"/>
      <c r="GMX28" s="171"/>
      <c r="GMY28" s="171"/>
      <c r="GMZ28" s="171"/>
      <c r="GNA28" s="171"/>
      <c r="GNB28" s="171"/>
      <c r="GNC28" s="171"/>
      <c r="GND28" s="171"/>
      <c r="GNE28" s="171"/>
      <c r="GNF28" s="171"/>
      <c r="GNG28" s="171"/>
      <c r="GNH28" s="171"/>
      <c r="GNI28" s="171"/>
      <c r="GNJ28" s="171"/>
      <c r="GNK28" s="171"/>
      <c r="GNL28" s="171"/>
      <c r="GNM28" s="171"/>
      <c r="GNN28" s="171"/>
      <c r="GNO28" s="171"/>
      <c r="GNP28" s="171"/>
      <c r="GNQ28" s="171"/>
      <c r="GNR28" s="171"/>
      <c r="GNS28" s="171"/>
      <c r="GNT28" s="171"/>
      <c r="GNU28" s="171"/>
      <c r="GNV28" s="171"/>
      <c r="GNW28" s="171"/>
      <c r="GNX28" s="171"/>
      <c r="GNY28" s="171"/>
      <c r="GNZ28" s="171"/>
      <c r="GOA28" s="171"/>
      <c r="GOB28" s="171"/>
      <c r="GOC28" s="171"/>
      <c r="GOD28" s="171"/>
      <c r="GOE28" s="171"/>
      <c r="GOF28" s="171"/>
      <c r="GOG28" s="171"/>
      <c r="GOH28" s="171"/>
      <c r="GOI28" s="171"/>
      <c r="GOJ28" s="171"/>
      <c r="GOK28" s="171"/>
      <c r="GOL28" s="171"/>
      <c r="GOM28" s="171"/>
      <c r="GON28" s="171"/>
      <c r="GOO28" s="171"/>
      <c r="GOP28" s="171"/>
      <c r="GOQ28" s="171"/>
      <c r="GOR28" s="171"/>
      <c r="GOS28" s="171"/>
      <c r="GOT28" s="171"/>
      <c r="GOU28" s="171"/>
      <c r="GOV28" s="171"/>
      <c r="GOW28" s="171"/>
      <c r="GOX28" s="171"/>
      <c r="GOY28" s="171"/>
      <c r="GOZ28" s="171"/>
      <c r="GPA28" s="171"/>
      <c r="GPB28" s="171"/>
      <c r="GPC28" s="171"/>
      <c r="GPD28" s="171"/>
      <c r="GPE28" s="171"/>
      <c r="GPF28" s="171"/>
      <c r="GPG28" s="171"/>
      <c r="GPH28" s="171"/>
      <c r="GPI28" s="171"/>
      <c r="GPJ28" s="171"/>
      <c r="GPK28" s="171"/>
      <c r="GPL28" s="171"/>
      <c r="GPM28" s="171"/>
      <c r="GPN28" s="171"/>
      <c r="GPO28" s="171"/>
      <c r="GPP28" s="171"/>
      <c r="GPQ28" s="171"/>
      <c r="GPR28" s="171"/>
      <c r="GPS28" s="171"/>
      <c r="GPT28" s="171"/>
      <c r="GPU28" s="171"/>
      <c r="GPV28" s="171"/>
      <c r="GPW28" s="171"/>
      <c r="GPX28" s="171"/>
      <c r="GPY28" s="171"/>
      <c r="GPZ28" s="171"/>
      <c r="GQA28" s="171"/>
      <c r="GQB28" s="171"/>
      <c r="GQC28" s="171"/>
      <c r="GQD28" s="171"/>
      <c r="GQE28" s="171"/>
      <c r="GQF28" s="171"/>
      <c r="GQG28" s="171"/>
      <c r="GQH28" s="171"/>
      <c r="GQI28" s="171"/>
      <c r="GQJ28" s="171"/>
      <c r="GQK28" s="171"/>
      <c r="GQL28" s="171"/>
      <c r="GQM28" s="171"/>
      <c r="GQN28" s="171"/>
      <c r="GQO28" s="171"/>
      <c r="GQP28" s="171"/>
      <c r="GQQ28" s="171"/>
      <c r="GQR28" s="171"/>
      <c r="GQS28" s="171"/>
      <c r="GQT28" s="171"/>
      <c r="GQU28" s="171"/>
      <c r="GQV28" s="171"/>
      <c r="GQW28" s="171"/>
      <c r="GQX28" s="171"/>
      <c r="GQY28" s="171"/>
      <c r="GQZ28" s="171"/>
      <c r="GRA28" s="171"/>
      <c r="GRB28" s="171"/>
      <c r="GRC28" s="171"/>
      <c r="GRD28" s="171"/>
      <c r="GRE28" s="171"/>
      <c r="GRF28" s="171"/>
      <c r="GRG28" s="171"/>
      <c r="GRH28" s="171"/>
      <c r="GRI28" s="171"/>
      <c r="GRJ28" s="171"/>
      <c r="GRK28" s="171"/>
      <c r="GRL28" s="171"/>
      <c r="GRM28" s="171"/>
      <c r="GRN28" s="171"/>
      <c r="GRO28" s="171"/>
      <c r="GRP28" s="171"/>
      <c r="GRQ28" s="171"/>
      <c r="GRR28" s="171"/>
      <c r="GRS28" s="171"/>
      <c r="GRT28" s="171"/>
      <c r="GRU28" s="171"/>
      <c r="GRV28" s="171"/>
      <c r="GRW28" s="171"/>
      <c r="GRX28" s="171"/>
      <c r="GRY28" s="171"/>
      <c r="GRZ28" s="171"/>
      <c r="GSA28" s="171"/>
      <c r="GSB28" s="171"/>
      <c r="GSC28" s="171"/>
      <c r="GSD28" s="171"/>
      <c r="GSE28" s="171"/>
      <c r="GSF28" s="171"/>
      <c r="GSG28" s="171"/>
      <c r="GSH28" s="171"/>
      <c r="GSI28" s="171"/>
      <c r="GSJ28" s="171"/>
      <c r="GSK28" s="171"/>
      <c r="GSL28" s="171"/>
      <c r="GSM28" s="171"/>
      <c r="GSN28" s="171"/>
      <c r="GSO28" s="171"/>
      <c r="GSP28" s="171"/>
      <c r="GSQ28" s="171"/>
      <c r="GSR28" s="171"/>
      <c r="GSS28" s="171"/>
      <c r="GST28" s="171"/>
      <c r="GSU28" s="171"/>
      <c r="GSV28" s="171"/>
      <c r="GSW28" s="171"/>
      <c r="GSX28" s="171"/>
      <c r="GSY28" s="171"/>
      <c r="GSZ28" s="171"/>
      <c r="GTA28" s="171"/>
      <c r="GTB28" s="171"/>
      <c r="GTC28" s="171"/>
      <c r="GTD28" s="171"/>
      <c r="GTE28" s="171"/>
      <c r="GTF28" s="171"/>
      <c r="GTG28" s="171"/>
      <c r="GTH28" s="171"/>
      <c r="GTI28" s="171"/>
      <c r="GTJ28" s="171"/>
      <c r="GTK28" s="171"/>
      <c r="GTL28" s="171"/>
      <c r="GTM28" s="171"/>
      <c r="GTN28" s="171"/>
      <c r="GTO28" s="171"/>
      <c r="GTP28" s="171"/>
      <c r="GTQ28" s="171"/>
      <c r="GTR28" s="171"/>
      <c r="GTS28" s="171"/>
      <c r="GTT28" s="171"/>
      <c r="GTU28" s="171"/>
      <c r="GTV28" s="171"/>
      <c r="GTW28" s="171"/>
      <c r="GTX28" s="171"/>
      <c r="GTY28" s="171"/>
      <c r="GTZ28" s="171"/>
      <c r="GUA28" s="171"/>
      <c r="GUB28" s="171"/>
      <c r="GUC28" s="171"/>
      <c r="GUD28" s="171"/>
      <c r="GUE28" s="171"/>
      <c r="GUF28" s="171"/>
      <c r="GUG28" s="171"/>
      <c r="GUH28" s="171"/>
      <c r="GUI28" s="171"/>
      <c r="GUJ28" s="171"/>
      <c r="GUK28" s="171"/>
      <c r="GUL28" s="171"/>
      <c r="GUM28" s="171"/>
      <c r="GUN28" s="171"/>
      <c r="GUO28" s="171"/>
      <c r="GUP28" s="171"/>
      <c r="GUQ28" s="171"/>
      <c r="GUR28" s="171"/>
      <c r="GUS28" s="171"/>
      <c r="GUT28" s="171"/>
      <c r="GUU28" s="171"/>
      <c r="GUV28" s="171"/>
      <c r="GUW28" s="171"/>
      <c r="GUX28" s="171"/>
      <c r="GUY28" s="171"/>
      <c r="GUZ28" s="171"/>
      <c r="GVA28" s="171"/>
      <c r="GVB28" s="171"/>
      <c r="GVC28" s="171"/>
      <c r="GVD28" s="171"/>
      <c r="GVE28" s="171"/>
      <c r="GVF28" s="171"/>
      <c r="GVG28" s="171"/>
      <c r="GVH28" s="171"/>
      <c r="GVI28" s="171"/>
      <c r="GVJ28" s="171"/>
      <c r="GVK28" s="171"/>
      <c r="GVL28" s="171"/>
      <c r="GVM28" s="171"/>
      <c r="GVN28" s="171"/>
      <c r="GVO28" s="171"/>
      <c r="GVP28" s="171"/>
      <c r="GVQ28" s="171"/>
      <c r="GVR28" s="171"/>
      <c r="GVS28" s="171"/>
      <c r="GVT28" s="171"/>
      <c r="GVU28" s="171"/>
      <c r="GVV28" s="171"/>
      <c r="GVW28" s="171"/>
      <c r="GVX28" s="171"/>
      <c r="GVY28" s="171"/>
      <c r="GVZ28" s="171"/>
      <c r="GWA28" s="171"/>
      <c r="GWB28" s="171"/>
      <c r="GWC28" s="171"/>
      <c r="GWD28" s="171"/>
      <c r="GWE28" s="171"/>
      <c r="GWF28" s="171"/>
      <c r="GWG28" s="171"/>
      <c r="GWH28" s="171"/>
      <c r="GWI28" s="171"/>
      <c r="GWJ28" s="171"/>
      <c r="GWK28" s="171"/>
      <c r="GWL28" s="171"/>
      <c r="GWM28" s="171"/>
      <c r="GWN28" s="171"/>
      <c r="GWO28" s="171"/>
      <c r="GWP28" s="171"/>
      <c r="GWQ28" s="171"/>
      <c r="GWR28" s="171"/>
      <c r="GWS28" s="171"/>
      <c r="GWT28" s="171"/>
      <c r="GWU28" s="171"/>
      <c r="GWV28" s="171"/>
      <c r="GWW28" s="171"/>
      <c r="GWX28" s="171"/>
      <c r="GWY28" s="171"/>
      <c r="GWZ28" s="171"/>
      <c r="GXA28" s="171"/>
      <c r="GXB28" s="171"/>
      <c r="GXC28" s="171"/>
      <c r="GXD28" s="171"/>
      <c r="GXE28" s="171"/>
      <c r="GXF28" s="171"/>
      <c r="GXG28" s="171"/>
      <c r="GXH28" s="171"/>
      <c r="GXI28" s="171"/>
      <c r="GXJ28" s="171"/>
      <c r="GXK28" s="171"/>
      <c r="GXL28" s="171"/>
      <c r="GXM28" s="171"/>
      <c r="GXN28" s="171"/>
      <c r="GXO28" s="171"/>
      <c r="GXP28" s="171"/>
      <c r="GXQ28" s="171"/>
      <c r="GXR28" s="171"/>
      <c r="GXS28" s="171"/>
      <c r="GXT28" s="171"/>
      <c r="GXU28" s="171"/>
      <c r="GXV28" s="171"/>
      <c r="GXW28" s="171"/>
      <c r="GXX28" s="171"/>
      <c r="GXY28" s="171"/>
      <c r="GXZ28" s="171"/>
      <c r="GYA28" s="171"/>
      <c r="GYB28" s="171"/>
      <c r="GYC28" s="171"/>
      <c r="GYD28" s="171"/>
      <c r="GYE28" s="171"/>
      <c r="GYF28" s="171"/>
      <c r="GYG28" s="171"/>
      <c r="GYH28" s="171"/>
      <c r="GYI28" s="171"/>
      <c r="GYJ28" s="171"/>
      <c r="GYK28" s="171"/>
      <c r="GYL28" s="171"/>
      <c r="GYM28" s="171"/>
      <c r="GYN28" s="171"/>
      <c r="GYO28" s="171"/>
      <c r="GYP28" s="171"/>
      <c r="GYQ28" s="171"/>
      <c r="GYR28" s="171"/>
      <c r="GYS28" s="171"/>
      <c r="GYT28" s="171"/>
      <c r="GYU28" s="171"/>
      <c r="GYV28" s="171"/>
      <c r="GYW28" s="171"/>
      <c r="GYX28" s="171"/>
      <c r="GYY28" s="171"/>
      <c r="GYZ28" s="171"/>
      <c r="GZA28" s="171"/>
      <c r="GZB28" s="171"/>
      <c r="GZC28" s="171"/>
      <c r="GZD28" s="171"/>
      <c r="GZE28" s="171"/>
      <c r="GZF28" s="171"/>
      <c r="GZG28" s="171"/>
      <c r="GZH28" s="171"/>
      <c r="GZI28" s="171"/>
      <c r="GZJ28" s="171"/>
      <c r="GZK28" s="171"/>
      <c r="GZL28" s="171"/>
      <c r="GZM28" s="171"/>
      <c r="GZN28" s="171"/>
      <c r="GZO28" s="171"/>
      <c r="GZP28" s="171"/>
      <c r="GZQ28" s="171"/>
      <c r="GZR28" s="171"/>
      <c r="GZS28" s="171"/>
      <c r="GZT28" s="171"/>
      <c r="GZU28" s="171"/>
      <c r="GZV28" s="171"/>
      <c r="GZW28" s="171"/>
      <c r="GZX28" s="171"/>
      <c r="GZY28" s="171"/>
      <c r="GZZ28" s="171"/>
      <c r="HAA28" s="171"/>
      <c r="HAB28" s="171"/>
      <c r="HAC28" s="171"/>
      <c r="HAD28" s="171"/>
      <c r="HAE28" s="171"/>
      <c r="HAF28" s="171"/>
      <c r="HAG28" s="171"/>
      <c r="HAH28" s="171"/>
      <c r="HAI28" s="171"/>
      <c r="HAJ28" s="171"/>
      <c r="HAK28" s="171"/>
      <c r="HAL28" s="171"/>
      <c r="HAM28" s="171"/>
      <c r="HAN28" s="171"/>
      <c r="HAO28" s="171"/>
      <c r="HAP28" s="171"/>
      <c r="HAQ28" s="171"/>
      <c r="HAR28" s="171"/>
      <c r="HAS28" s="171"/>
      <c r="HAT28" s="171"/>
      <c r="HAU28" s="171"/>
      <c r="HAV28" s="171"/>
      <c r="HAW28" s="171"/>
      <c r="HAX28" s="171"/>
      <c r="HAY28" s="171"/>
      <c r="HAZ28" s="171"/>
      <c r="HBA28" s="171"/>
      <c r="HBB28" s="171"/>
      <c r="HBC28" s="171"/>
      <c r="HBD28" s="171"/>
      <c r="HBE28" s="171"/>
      <c r="HBF28" s="171"/>
      <c r="HBG28" s="171"/>
      <c r="HBH28" s="171"/>
      <c r="HBI28" s="171"/>
      <c r="HBJ28" s="171"/>
      <c r="HBK28" s="171"/>
      <c r="HBL28" s="171"/>
      <c r="HBM28" s="171"/>
      <c r="HBN28" s="171"/>
      <c r="HBO28" s="171"/>
      <c r="HBP28" s="171"/>
      <c r="HBQ28" s="171"/>
      <c r="HBR28" s="171"/>
      <c r="HBS28" s="171"/>
      <c r="HBT28" s="171"/>
      <c r="HBU28" s="171"/>
      <c r="HBV28" s="171"/>
      <c r="HBW28" s="171"/>
      <c r="HBX28" s="171"/>
      <c r="HBY28" s="171"/>
      <c r="HBZ28" s="171"/>
      <c r="HCA28" s="171"/>
      <c r="HCB28" s="171"/>
      <c r="HCC28" s="171"/>
      <c r="HCD28" s="171"/>
      <c r="HCE28" s="171"/>
      <c r="HCF28" s="171"/>
      <c r="HCG28" s="171"/>
      <c r="HCH28" s="171"/>
      <c r="HCI28" s="171"/>
      <c r="HCJ28" s="171"/>
      <c r="HCK28" s="171"/>
      <c r="HCL28" s="171"/>
      <c r="HCM28" s="171"/>
      <c r="HCN28" s="171"/>
      <c r="HCO28" s="171"/>
      <c r="HCP28" s="171"/>
      <c r="HCQ28" s="171"/>
      <c r="HCR28" s="171"/>
      <c r="HCS28" s="171"/>
      <c r="HCT28" s="171"/>
      <c r="HCU28" s="171"/>
      <c r="HCV28" s="171"/>
      <c r="HCW28" s="171"/>
      <c r="HCX28" s="171"/>
      <c r="HCY28" s="171"/>
      <c r="HCZ28" s="171"/>
      <c r="HDA28" s="171"/>
      <c r="HDB28" s="171"/>
      <c r="HDC28" s="171"/>
      <c r="HDD28" s="171"/>
      <c r="HDE28" s="171"/>
      <c r="HDF28" s="171"/>
      <c r="HDG28" s="171"/>
      <c r="HDH28" s="171"/>
      <c r="HDI28" s="171"/>
      <c r="HDJ28" s="171"/>
      <c r="HDK28" s="171"/>
      <c r="HDL28" s="171"/>
      <c r="HDM28" s="171"/>
      <c r="HDN28" s="171"/>
      <c r="HDO28" s="171"/>
      <c r="HDP28" s="171"/>
      <c r="HDQ28" s="171"/>
      <c r="HDR28" s="171"/>
      <c r="HDS28" s="171"/>
      <c r="HDT28" s="171"/>
      <c r="HDU28" s="171"/>
      <c r="HDV28" s="171"/>
      <c r="HDW28" s="171"/>
      <c r="HDX28" s="171"/>
      <c r="HDY28" s="171"/>
      <c r="HDZ28" s="171"/>
      <c r="HEA28" s="171"/>
      <c r="HEB28" s="171"/>
      <c r="HEC28" s="171"/>
      <c r="HED28" s="171"/>
      <c r="HEE28" s="171"/>
      <c r="HEF28" s="171"/>
      <c r="HEG28" s="171"/>
      <c r="HEH28" s="171"/>
      <c r="HEI28" s="171"/>
      <c r="HEJ28" s="171"/>
      <c r="HEK28" s="171"/>
      <c r="HEL28" s="171"/>
      <c r="HEM28" s="171"/>
      <c r="HEN28" s="171"/>
      <c r="HEO28" s="171"/>
      <c r="HEP28" s="171"/>
      <c r="HEQ28" s="171"/>
      <c r="HER28" s="171"/>
      <c r="HES28" s="171"/>
      <c r="HET28" s="171"/>
      <c r="HEU28" s="171"/>
      <c r="HEV28" s="171"/>
      <c r="HEW28" s="171"/>
      <c r="HEX28" s="171"/>
      <c r="HEY28" s="171"/>
      <c r="HEZ28" s="171"/>
      <c r="HFA28" s="171"/>
      <c r="HFB28" s="171"/>
      <c r="HFC28" s="171"/>
      <c r="HFD28" s="171"/>
      <c r="HFE28" s="171"/>
      <c r="HFF28" s="171"/>
      <c r="HFG28" s="171"/>
      <c r="HFH28" s="171"/>
      <c r="HFI28" s="171"/>
      <c r="HFJ28" s="171"/>
      <c r="HFK28" s="171"/>
      <c r="HFL28" s="171"/>
      <c r="HFM28" s="171"/>
      <c r="HFN28" s="171"/>
      <c r="HFO28" s="171"/>
      <c r="HFP28" s="171"/>
      <c r="HFQ28" s="171"/>
      <c r="HFR28" s="171"/>
      <c r="HFS28" s="171"/>
      <c r="HFT28" s="171"/>
      <c r="HFU28" s="171"/>
      <c r="HFV28" s="171"/>
      <c r="HFW28" s="171"/>
      <c r="HFX28" s="171"/>
      <c r="HFY28" s="171"/>
      <c r="HFZ28" s="171"/>
      <c r="HGA28" s="171"/>
      <c r="HGB28" s="171"/>
      <c r="HGC28" s="171"/>
      <c r="HGD28" s="171"/>
      <c r="HGE28" s="171"/>
      <c r="HGF28" s="171"/>
      <c r="HGG28" s="171"/>
      <c r="HGH28" s="171"/>
      <c r="HGI28" s="171"/>
      <c r="HGJ28" s="171"/>
      <c r="HGK28" s="171"/>
      <c r="HGL28" s="171"/>
      <c r="HGM28" s="171"/>
      <c r="HGN28" s="171"/>
      <c r="HGO28" s="171"/>
      <c r="HGP28" s="171"/>
      <c r="HGQ28" s="171"/>
      <c r="HGR28" s="171"/>
      <c r="HGS28" s="171"/>
      <c r="HGT28" s="171"/>
      <c r="HGU28" s="171"/>
      <c r="HGV28" s="171"/>
      <c r="HGW28" s="171"/>
      <c r="HGX28" s="171"/>
      <c r="HGY28" s="171"/>
      <c r="HGZ28" s="171"/>
      <c r="HHA28" s="171"/>
      <c r="HHB28" s="171"/>
      <c r="HHC28" s="171"/>
      <c r="HHD28" s="171"/>
      <c r="HHE28" s="171"/>
      <c r="HHF28" s="171"/>
      <c r="HHG28" s="171"/>
      <c r="HHH28" s="171"/>
      <c r="HHI28" s="171"/>
      <c r="HHJ28" s="171"/>
      <c r="HHK28" s="171"/>
      <c r="HHL28" s="171"/>
      <c r="HHM28" s="171"/>
      <c r="HHN28" s="171"/>
      <c r="HHO28" s="171"/>
      <c r="HHP28" s="171"/>
      <c r="HHQ28" s="171"/>
      <c r="HHR28" s="171"/>
      <c r="HHS28" s="171"/>
      <c r="HHT28" s="171"/>
      <c r="HHU28" s="171"/>
      <c r="HHV28" s="171"/>
      <c r="HHW28" s="171"/>
      <c r="HHX28" s="171"/>
      <c r="HHY28" s="171"/>
      <c r="HHZ28" s="171"/>
      <c r="HIA28" s="171"/>
      <c r="HIB28" s="171"/>
      <c r="HIC28" s="171"/>
      <c r="HID28" s="171"/>
      <c r="HIE28" s="171"/>
      <c r="HIF28" s="171"/>
      <c r="HIG28" s="171"/>
      <c r="HIH28" s="171"/>
      <c r="HII28" s="171"/>
      <c r="HIJ28" s="171"/>
      <c r="HIK28" s="171"/>
      <c r="HIL28" s="171"/>
      <c r="HIM28" s="171"/>
      <c r="HIN28" s="171"/>
      <c r="HIO28" s="171"/>
      <c r="HIP28" s="171"/>
      <c r="HIQ28" s="171"/>
      <c r="HIR28" s="171"/>
      <c r="HIS28" s="171"/>
      <c r="HIT28" s="171"/>
      <c r="HIU28" s="171"/>
      <c r="HIV28" s="171"/>
      <c r="HIW28" s="171"/>
      <c r="HIX28" s="171"/>
      <c r="HIY28" s="171"/>
      <c r="HIZ28" s="171"/>
      <c r="HJA28" s="171"/>
      <c r="HJB28" s="171"/>
      <c r="HJC28" s="171"/>
      <c r="HJD28" s="171"/>
      <c r="HJE28" s="171"/>
      <c r="HJF28" s="171"/>
      <c r="HJG28" s="171"/>
      <c r="HJH28" s="171"/>
      <c r="HJI28" s="171"/>
      <c r="HJJ28" s="171"/>
      <c r="HJK28" s="171"/>
      <c r="HJL28" s="171"/>
      <c r="HJM28" s="171"/>
      <c r="HJN28" s="171"/>
      <c r="HJO28" s="171"/>
      <c r="HJP28" s="171"/>
      <c r="HJQ28" s="171"/>
      <c r="HJR28" s="171"/>
      <c r="HJS28" s="171"/>
      <c r="HJT28" s="171"/>
      <c r="HJU28" s="171"/>
      <c r="HJV28" s="171"/>
      <c r="HJW28" s="171"/>
      <c r="HJX28" s="171"/>
      <c r="HJY28" s="171"/>
      <c r="HJZ28" s="171"/>
      <c r="HKA28" s="171"/>
      <c r="HKB28" s="171"/>
      <c r="HKC28" s="171"/>
      <c r="HKD28" s="171"/>
      <c r="HKE28" s="171"/>
      <c r="HKF28" s="171"/>
      <c r="HKG28" s="171"/>
      <c r="HKH28" s="171"/>
      <c r="HKI28" s="171"/>
      <c r="HKJ28" s="171"/>
      <c r="HKK28" s="171"/>
      <c r="HKL28" s="171"/>
      <c r="HKM28" s="171"/>
      <c r="HKN28" s="171"/>
      <c r="HKO28" s="171"/>
      <c r="HKP28" s="171"/>
      <c r="HKQ28" s="171"/>
      <c r="HKR28" s="171"/>
      <c r="HKS28" s="171"/>
      <c r="HKT28" s="171"/>
      <c r="HKU28" s="171"/>
      <c r="HKV28" s="171"/>
      <c r="HKW28" s="171"/>
      <c r="HKX28" s="171"/>
      <c r="HKY28" s="171"/>
      <c r="HKZ28" s="171"/>
      <c r="HLA28" s="171"/>
      <c r="HLB28" s="171"/>
      <c r="HLC28" s="171"/>
      <c r="HLD28" s="171"/>
      <c r="HLE28" s="171"/>
      <c r="HLF28" s="171"/>
      <c r="HLG28" s="171"/>
      <c r="HLH28" s="171"/>
      <c r="HLI28" s="171"/>
      <c r="HLJ28" s="171"/>
      <c r="HLK28" s="171"/>
      <c r="HLL28" s="171"/>
      <c r="HLM28" s="171"/>
      <c r="HLN28" s="171"/>
      <c r="HLO28" s="171"/>
      <c r="HLP28" s="171"/>
      <c r="HLQ28" s="171"/>
      <c r="HLR28" s="171"/>
      <c r="HLS28" s="171"/>
      <c r="HLT28" s="171"/>
      <c r="HLU28" s="171"/>
      <c r="HLV28" s="171"/>
      <c r="HLW28" s="171"/>
      <c r="HLX28" s="171"/>
      <c r="HLY28" s="171"/>
      <c r="HLZ28" s="171"/>
      <c r="HMA28" s="171"/>
      <c r="HMB28" s="171"/>
      <c r="HMC28" s="171"/>
      <c r="HMD28" s="171"/>
      <c r="HME28" s="171"/>
      <c r="HMF28" s="171"/>
      <c r="HMG28" s="171"/>
      <c r="HMH28" s="171"/>
      <c r="HMI28" s="171"/>
      <c r="HMJ28" s="171"/>
      <c r="HMK28" s="171"/>
      <c r="HML28" s="171"/>
      <c r="HMM28" s="171"/>
      <c r="HMN28" s="171"/>
      <c r="HMO28" s="171"/>
      <c r="HMP28" s="171"/>
      <c r="HMQ28" s="171"/>
      <c r="HMR28" s="171"/>
      <c r="HMS28" s="171"/>
      <c r="HMT28" s="171"/>
      <c r="HMU28" s="171"/>
      <c r="HMV28" s="171"/>
      <c r="HMW28" s="171"/>
      <c r="HMX28" s="171"/>
      <c r="HMY28" s="171"/>
      <c r="HMZ28" s="171"/>
      <c r="HNA28" s="171"/>
      <c r="HNB28" s="171"/>
      <c r="HNC28" s="171"/>
      <c r="HND28" s="171"/>
      <c r="HNE28" s="171"/>
      <c r="HNF28" s="171"/>
      <c r="HNG28" s="171"/>
      <c r="HNH28" s="171"/>
      <c r="HNI28" s="171"/>
      <c r="HNJ28" s="171"/>
      <c r="HNK28" s="171"/>
      <c r="HNL28" s="171"/>
      <c r="HNM28" s="171"/>
      <c r="HNN28" s="171"/>
      <c r="HNO28" s="171"/>
      <c r="HNP28" s="171"/>
      <c r="HNQ28" s="171"/>
      <c r="HNR28" s="171"/>
      <c r="HNS28" s="171"/>
      <c r="HNT28" s="171"/>
      <c r="HNU28" s="171"/>
      <c r="HNV28" s="171"/>
      <c r="HNW28" s="171"/>
      <c r="HNX28" s="171"/>
      <c r="HNY28" s="171"/>
      <c r="HNZ28" s="171"/>
      <c r="HOA28" s="171"/>
      <c r="HOB28" s="171"/>
      <c r="HOC28" s="171"/>
      <c r="HOD28" s="171"/>
      <c r="HOE28" s="171"/>
      <c r="HOF28" s="171"/>
      <c r="HOG28" s="171"/>
      <c r="HOH28" s="171"/>
      <c r="HOI28" s="171"/>
      <c r="HOJ28" s="171"/>
      <c r="HOK28" s="171"/>
      <c r="HOL28" s="171"/>
      <c r="HOM28" s="171"/>
      <c r="HON28" s="171"/>
      <c r="HOO28" s="171"/>
      <c r="HOP28" s="171"/>
      <c r="HOQ28" s="171"/>
      <c r="HOR28" s="171"/>
      <c r="HOS28" s="171"/>
      <c r="HOT28" s="171"/>
      <c r="HOU28" s="171"/>
      <c r="HOV28" s="171"/>
      <c r="HOW28" s="171"/>
      <c r="HOX28" s="171"/>
      <c r="HOY28" s="171"/>
      <c r="HOZ28" s="171"/>
      <c r="HPA28" s="171"/>
      <c r="HPB28" s="171"/>
      <c r="HPC28" s="171"/>
      <c r="HPD28" s="171"/>
      <c r="HPE28" s="171"/>
      <c r="HPF28" s="171"/>
      <c r="HPG28" s="171"/>
      <c r="HPH28" s="171"/>
      <c r="HPI28" s="171"/>
      <c r="HPJ28" s="171"/>
      <c r="HPK28" s="171"/>
      <c r="HPL28" s="171"/>
      <c r="HPM28" s="171"/>
      <c r="HPN28" s="171"/>
      <c r="HPO28" s="171"/>
      <c r="HPP28" s="171"/>
      <c r="HPQ28" s="171"/>
      <c r="HPR28" s="171"/>
      <c r="HPS28" s="171"/>
      <c r="HPT28" s="171"/>
      <c r="HPU28" s="171"/>
      <c r="HPV28" s="171"/>
      <c r="HPW28" s="171"/>
      <c r="HPX28" s="171"/>
      <c r="HPY28" s="171"/>
      <c r="HPZ28" s="171"/>
      <c r="HQA28" s="171"/>
      <c r="HQB28" s="171"/>
      <c r="HQC28" s="171"/>
      <c r="HQD28" s="171"/>
      <c r="HQE28" s="171"/>
      <c r="HQF28" s="171"/>
      <c r="HQG28" s="171"/>
      <c r="HQH28" s="171"/>
      <c r="HQI28" s="171"/>
      <c r="HQJ28" s="171"/>
      <c r="HQK28" s="171"/>
      <c r="HQL28" s="171"/>
      <c r="HQM28" s="171"/>
      <c r="HQN28" s="171"/>
      <c r="HQO28" s="171"/>
      <c r="HQP28" s="171"/>
      <c r="HQQ28" s="171"/>
      <c r="HQR28" s="171"/>
      <c r="HQS28" s="171"/>
      <c r="HQT28" s="171"/>
      <c r="HQU28" s="171"/>
      <c r="HQV28" s="171"/>
      <c r="HQW28" s="171"/>
      <c r="HQX28" s="171"/>
      <c r="HQY28" s="171"/>
      <c r="HQZ28" s="171"/>
      <c r="HRA28" s="171"/>
      <c r="HRB28" s="171"/>
      <c r="HRC28" s="171"/>
      <c r="HRD28" s="171"/>
      <c r="HRE28" s="171"/>
      <c r="HRF28" s="171"/>
      <c r="HRG28" s="171"/>
      <c r="HRH28" s="171"/>
      <c r="HRI28" s="171"/>
      <c r="HRJ28" s="171"/>
      <c r="HRK28" s="171"/>
      <c r="HRL28" s="171"/>
      <c r="HRM28" s="171"/>
      <c r="HRN28" s="171"/>
      <c r="HRO28" s="171"/>
      <c r="HRP28" s="171"/>
      <c r="HRQ28" s="171"/>
      <c r="HRR28" s="171"/>
      <c r="HRS28" s="171"/>
      <c r="HRT28" s="171"/>
      <c r="HRU28" s="171"/>
      <c r="HRV28" s="171"/>
      <c r="HRW28" s="171"/>
      <c r="HRX28" s="171"/>
      <c r="HRY28" s="171"/>
      <c r="HRZ28" s="171"/>
      <c r="HSA28" s="171"/>
      <c r="HSB28" s="171"/>
      <c r="HSC28" s="171"/>
      <c r="HSD28" s="171"/>
      <c r="HSE28" s="171"/>
      <c r="HSF28" s="171"/>
      <c r="HSG28" s="171"/>
      <c r="HSH28" s="171"/>
      <c r="HSI28" s="171"/>
      <c r="HSJ28" s="171"/>
      <c r="HSK28" s="171"/>
      <c r="HSL28" s="171"/>
      <c r="HSM28" s="171"/>
      <c r="HSN28" s="171"/>
      <c r="HSO28" s="171"/>
      <c r="HSP28" s="171"/>
      <c r="HSQ28" s="171"/>
      <c r="HSR28" s="171"/>
      <c r="HSS28" s="171"/>
      <c r="HST28" s="171"/>
      <c r="HSU28" s="171"/>
      <c r="HSV28" s="171"/>
      <c r="HSW28" s="171"/>
      <c r="HSX28" s="171"/>
      <c r="HSY28" s="171"/>
      <c r="HSZ28" s="171"/>
      <c r="HTA28" s="171"/>
      <c r="HTB28" s="171"/>
      <c r="HTC28" s="171"/>
      <c r="HTD28" s="171"/>
      <c r="HTE28" s="171"/>
      <c r="HTF28" s="171"/>
      <c r="HTG28" s="171"/>
      <c r="HTH28" s="171"/>
      <c r="HTI28" s="171"/>
      <c r="HTJ28" s="171"/>
      <c r="HTK28" s="171"/>
      <c r="HTL28" s="171"/>
      <c r="HTM28" s="171"/>
      <c r="HTN28" s="171"/>
      <c r="HTO28" s="171"/>
      <c r="HTP28" s="171"/>
      <c r="HTQ28" s="171"/>
      <c r="HTR28" s="171"/>
      <c r="HTS28" s="171"/>
      <c r="HTT28" s="171"/>
      <c r="HTU28" s="171"/>
      <c r="HTV28" s="171"/>
      <c r="HTW28" s="171"/>
      <c r="HTX28" s="171"/>
      <c r="HTY28" s="171"/>
      <c r="HTZ28" s="171"/>
      <c r="HUA28" s="171"/>
      <c r="HUB28" s="171"/>
      <c r="HUC28" s="171"/>
      <c r="HUD28" s="171"/>
      <c r="HUE28" s="171"/>
      <c r="HUF28" s="171"/>
      <c r="HUG28" s="171"/>
      <c r="HUH28" s="171"/>
      <c r="HUI28" s="171"/>
      <c r="HUJ28" s="171"/>
      <c r="HUK28" s="171"/>
      <c r="HUL28" s="171"/>
      <c r="HUM28" s="171"/>
      <c r="HUN28" s="171"/>
      <c r="HUO28" s="171"/>
      <c r="HUP28" s="171"/>
      <c r="HUQ28" s="171"/>
      <c r="HUR28" s="171"/>
      <c r="HUS28" s="171"/>
      <c r="HUT28" s="171"/>
      <c r="HUU28" s="171"/>
      <c r="HUV28" s="171"/>
      <c r="HUW28" s="171"/>
      <c r="HUX28" s="171"/>
      <c r="HUY28" s="171"/>
      <c r="HUZ28" s="171"/>
      <c r="HVA28" s="171"/>
      <c r="HVB28" s="171"/>
      <c r="HVC28" s="171"/>
      <c r="HVD28" s="171"/>
      <c r="HVE28" s="171"/>
      <c r="HVF28" s="171"/>
      <c r="HVG28" s="171"/>
      <c r="HVH28" s="171"/>
      <c r="HVI28" s="171"/>
      <c r="HVJ28" s="171"/>
      <c r="HVK28" s="171"/>
      <c r="HVL28" s="171"/>
      <c r="HVM28" s="171"/>
      <c r="HVN28" s="171"/>
      <c r="HVO28" s="171"/>
      <c r="HVP28" s="171"/>
      <c r="HVQ28" s="171"/>
      <c r="HVR28" s="171"/>
      <c r="HVS28" s="171"/>
      <c r="HVT28" s="171"/>
      <c r="HVU28" s="171"/>
      <c r="HVV28" s="171"/>
      <c r="HVW28" s="171"/>
      <c r="HVX28" s="171"/>
      <c r="HVY28" s="171"/>
      <c r="HVZ28" s="171"/>
      <c r="HWA28" s="171"/>
      <c r="HWB28" s="171"/>
      <c r="HWC28" s="171"/>
      <c r="HWD28" s="171"/>
      <c r="HWE28" s="171"/>
      <c r="HWF28" s="171"/>
      <c r="HWG28" s="171"/>
      <c r="HWH28" s="171"/>
      <c r="HWI28" s="171"/>
      <c r="HWJ28" s="171"/>
      <c r="HWK28" s="171"/>
      <c r="HWL28" s="171"/>
      <c r="HWM28" s="171"/>
      <c r="HWN28" s="171"/>
      <c r="HWO28" s="171"/>
      <c r="HWP28" s="171"/>
      <c r="HWQ28" s="171"/>
      <c r="HWR28" s="171"/>
      <c r="HWS28" s="171"/>
      <c r="HWT28" s="171"/>
      <c r="HWU28" s="171"/>
      <c r="HWV28" s="171"/>
      <c r="HWW28" s="171"/>
      <c r="HWX28" s="171"/>
      <c r="HWY28" s="171"/>
      <c r="HWZ28" s="171"/>
      <c r="HXA28" s="171"/>
      <c r="HXB28" s="171"/>
      <c r="HXC28" s="171"/>
      <c r="HXD28" s="171"/>
      <c r="HXE28" s="171"/>
      <c r="HXF28" s="171"/>
      <c r="HXG28" s="171"/>
      <c r="HXH28" s="171"/>
      <c r="HXI28" s="171"/>
      <c r="HXJ28" s="171"/>
      <c r="HXK28" s="171"/>
      <c r="HXL28" s="171"/>
      <c r="HXM28" s="171"/>
      <c r="HXN28" s="171"/>
      <c r="HXO28" s="171"/>
      <c r="HXP28" s="171"/>
      <c r="HXQ28" s="171"/>
      <c r="HXR28" s="171"/>
      <c r="HXS28" s="171"/>
      <c r="HXT28" s="171"/>
      <c r="HXU28" s="171"/>
      <c r="HXV28" s="171"/>
      <c r="HXW28" s="171"/>
      <c r="HXX28" s="171"/>
      <c r="HXY28" s="171"/>
      <c r="HXZ28" s="171"/>
      <c r="HYA28" s="171"/>
      <c r="HYB28" s="171"/>
      <c r="HYC28" s="171"/>
      <c r="HYD28" s="171"/>
      <c r="HYE28" s="171"/>
      <c r="HYF28" s="171"/>
      <c r="HYG28" s="171"/>
      <c r="HYH28" s="171"/>
      <c r="HYI28" s="171"/>
      <c r="HYJ28" s="171"/>
      <c r="HYK28" s="171"/>
      <c r="HYL28" s="171"/>
      <c r="HYM28" s="171"/>
      <c r="HYN28" s="171"/>
      <c r="HYO28" s="171"/>
      <c r="HYP28" s="171"/>
      <c r="HYQ28" s="171"/>
      <c r="HYR28" s="171"/>
      <c r="HYS28" s="171"/>
      <c r="HYT28" s="171"/>
      <c r="HYU28" s="171"/>
      <c r="HYV28" s="171"/>
      <c r="HYW28" s="171"/>
      <c r="HYX28" s="171"/>
      <c r="HYY28" s="171"/>
      <c r="HYZ28" s="171"/>
      <c r="HZA28" s="171"/>
      <c r="HZB28" s="171"/>
      <c r="HZC28" s="171"/>
      <c r="HZD28" s="171"/>
      <c r="HZE28" s="171"/>
      <c r="HZF28" s="171"/>
      <c r="HZG28" s="171"/>
      <c r="HZH28" s="171"/>
      <c r="HZI28" s="171"/>
      <c r="HZJ28" s="171"/>
      <c r="HZK28" s="171"/>
      <c r="HZL28" s="171"/>
      <c r="HZM28" s="171"/>
      <c r="HZN28" s="171"/>
      <c r="HZO28" s="171"/>
      <c r="HZP28" s="171"/>
      <c r="HZQ28" s="171"/>
      <c r="HZR28" s="171"/>
      <c r="HZS28" s="171"/>
      <c r="HZT28" s="171"/>
      <c r="HZU28" s="171"/>
      <c r="HZV28" s="171"/>
      <c r="HZW28" s="171"/>
      <c r="HZX28" s="171"/>
      <c r="HZY28" s="171"/>
      <c r="HZZ28" s="171"/>
      <c r="IAA28" s="171"/>
      <c r="IAB28" s="171"/>
      <c r="IAC28" s="171"/>
      <c r="IAD28" s="171"/>
      <c r="IAE28" s="171"/>
      <c r="IAF28" s="171"/>
      <c r="IAG28" s="171"/>
      <c r="IAH28" s="171"/>
      <c r="IAI28" s="171"/>
      <c r="IAJ28" s="171"/>
      <c r="IAK28" s="171"/>
      <c r="IAL28" s="171"/>
      <c r="IAM28" s="171"/>
      <c r="IAN28" s="171"/>
      <c r="IAO28" s="171"/>
      <c r="IAP28" s="171"/>
      <c r="IAQ28" s="171"/>
      <c r="IAR28" s="171"/>
      <c r="IAS28" s="171"/>
      <c r="IAT28" s="171"/>
      <c r="IAU28" s="171"/>
      <c r="IAV28" s="171"/>
      <c r="IAW28" s="171"/>
      <c r="IAX28" s="171"/>
      <c r="IAY28" s="171"/>
      <c r="IAZ28" s="171"/>
      <c r="IBA28" s="171"/>
      <c r="IBB28" s="171"/>
      <c r="IBC28" s="171"/>
      <c r="IBD28" s="171"/>
      <c r="IBE28" s="171"/>
      <c r="IBF28" s="171"/>
      <c r="IBG28" s="171"/>
      <c r="IBH28" s="171"/>
      <c r="IBI28" s="171"/>
      <c r="IBJ28" s="171"/>
      <c r="IBK28" s="171"/>
      <c r="IBL28" s="171"/>
      <c r="IBM28" s="171"/>
      <c r="IBN28" s="171"/>
      <c r="IBO28" s="171"/>
      <c r="IBP28" s="171"/>
      <c r="IBQ28" s="171"/>
      <c r="IBR28" s="171"/>
      <c r="IBS28" s="171"/>
      <c r="IBT28" s="171"/>
      <c r="IBU28" s="171"/>
      <c r="IBV28" s="171"/>
      <c r="IBW28" s="171"/>
      <c r="IBX28" s="171"/>
      <c r="IBY28" s="171"/>
      <c r="IBZ28" s="171"/>
      <c r="ICA28" s="171"/>
      <c r="ICB28" s="171"/>
      <c r="ICC28" s="171"/>
      <c r="ICD28" s="171"/>
      <c r="ICE28" s="171"/>
      <c r="ICF28" s="171"/>
      <c r="ICG28" s="171"/>
      <c r="ICH28" s="171"/>
      <c r="ICI28" s="171"/>
      <c r="ICJ28" s="171"/>
      <c r="ICK28" s="171"/>
      <c r="ICL28" s="171"/>
      <c r="ICM28" s="171"/>
      <c r="ICN28" s="171"/>
      <c r="ICO28" s="171"/>
      <c r="ICP28" s="171"/>
      <c r="ICQ28" s="171"/>
      <c r="ICR28" s="171"/>
      <c r="ICS28" s="171"/>
      <c r="ICT28" s="171"/>
      <c r="ICU28" s="171"/>
      <c r="ICV28" s="171"/>
      <c r="ICW28" s="171"/>
      <c r="ICX28" s="171"/>
      <c r="ICY28" s="171"/>
      <c r="ICZ28" s="171"/>
      <c r="IDA28" s="171"/>
      <c r="IDB28" s="171"/>
      <c r="IDC28" s="171"/>
      <c r="IDD28" s="171"/>
      <c r="IDE28" s="171"/>
      <c r="IDF28" s="171"/>
      <c r="IDG28" s="171"/>
      <c r="IDH28" s="171"/>
      <c r="IDI28" s="171"/>
      <c r="IDJ28" s="171"/>
      <c r="IDK28" s="171"/>
      <c r="IDL28" s="171"/>
      <c r="IDM28" s="171"/>
      <c r="IDN28" s="171"/>
      <c r="IDO28" s="171"/>
      <c r="IDP28" s="171"/>
      <c r="IDQ28" s="171"/>
      <c r="IDR28" s="171"/>
      <c r="IDS28" s="171"/>
      <c r="IDT28" s="171"/>
      <c r="IDU28" s="171"/>
      <c r="IDV28" s="171"/>
      <c r="IDW28" s="171"/>
      <c r="IDX28" s="171"/>
      <c r="IDY28" s="171"/>
      <c r="IDZ28" s="171"/>
      <c r="IEA28" s="171"/>
      <c r="IEB28" s="171"/>
      <c r="IEC28" s="171"/>
      <c r="IED28" s="171"/>
      <c r="IEE28" s="171"/>
      <c r="IEF28" s="171"/>
      <c r="IEG28" s="171"/>
      <c r="IEH28" s="171"/>
      <c r="IEI28" s="171"/>
      <c r="IEJ28" s="171"/>
      <c r="IEK28" s="171"/>
      <c r="IEL28" s="171"/>
      <c r="IEM28" s="171"/>
      <c r="IEN28" s="171"/>
      <c r="IEO28" s="171"/>
      <c r="IEP28" s="171"/>
      <c r="IEQ28" s="171"/>
      <c r="IER28" s="171"/>
      <c r="IES28" s="171"/>
      <c r="IET28" s="171"/>
      <c r="IEU28" s="171"/>
      <c r="IEV28" s="171"/>
      <c r="IEW28" s="171"/>
      <c r="IEX28" s="171"/>
      <c r="IEY28" s="171"/>
      <c r="IEZ28" s="171"/>
      <c r="IFA28" s="171"/>
      <c r="IFB28" s="171"/>
      <c r="IFC28" s="171"/>
      <c r="IFD28" s="171"/>
      <c r="IFE28" s="171"/>
      <c r="IFF28" s="171"/>
      <c r="IFG28" s="171"/>
      <c r="IFH28" s="171"/>
      <c r="IFI28" s="171"/>
      <c r="IFJ28" s="171"/>
      <c r="IFK28" s="171"/>
      <c r="IFL28" s="171"/>
      <c r="IFM28" s="171"/>
      <c r="IFN28" s="171"/>
      <c r="IFO28" s="171"/>
      <c r="IFP28" s="171"/>
      <c r="IFQ28" s="171"/>
      <c r="IFR28" s="171"/>
      <c r="IFS28" s="171"/>
      <c r="IFT28" s="171"/>
      <c r="IFU28" s="171"/>
      <c r="IFV28" s="171"/>
      <c r="IFW28" s="171"/>
      <c r="IFX28" s="171"/>
      <c r="IFY28" s="171"/>
      <c r="IFZ28" s="171"/>
      <c r="IGA28" s="171"/>
      <c r="IGB28" s="171"/>
      <c r="IGC28" s="171"/>
      <c r="IGD28" s="171"/>
      <c r="IGE28" s="171"/>
      <c r="IGF28" s="171"/>
      <c r="IGG28" s="171"/>
      <c r="IGH28" s="171"/>
      <c r="IGI28" s="171"/>
      <c r="IGJ28" s="171"/>
      <c r="IGK28" s="171"/>
      <c r="IGL28" s="171"/>
      <c r="IGM28" s="171"/>
      <c r="IGN28" s="171"/>
      <c r="IGO28" s="171"/>
      <c r="IGP28" s="171"/>
      <c r="IGQ28" s="171"/>
      <c r="IGR28" s="171"/>
      <c r="IGS28" s="171"/>
      <c r="IGT28" s="171"/>
      <c r="IGU28" s="171"/>
      <c r="IGV28" s="171"/>
      <c r="IGW28" s="171"/>
      <c r="IGX28" s="171"/>
      <c r="IGY28" s="171"/>
      <c r="IGZ28" s="171"/>
      <c r="IHA28" s="171"/>
      <c r="IHB28" s="171"/>
      <c r="IHC28" s="171"/>
      <c r="IHD28" s="171"/>
      <c r="IHE28" s="171"/>
      <c r="IHF28" s="171"/>
      <c r="IHG28" s="171"/>
      <c r="IHH28" s="171"/>
      <c r="IHI28" s="171"/>
      <c r="IHJ28" s="171"/>
      <c r="IHK28" s="171"/>
      <c r="IHL28" s="171"/>
      <c r="IHM28" s="171"/>
      <c r="IHN28" s="171"/>
      <c r="IHO28" s="171"/>
      <c r="IHP28" s="171"/>
      <c r="IHQ28" s="171"/>
      <c r="IHR28" s="171"/>
      <c r="IHS28" s="171"/>
      <c r="IHT28" s="171"/>
      <c r="IHU28" s="171"/>
      <c r="IHV28" s="171"/>
      <c r="IHW28" s="171"/>
      <c r="IHX28" s="171"/>
      <c r="IHY28" s="171"/>
      <c r="IHZ28" s="171"/>
      <c r="IIA28" s="171"/>
      <c r="IIB28" s="171"/>
      <c r="IIC28" s="171"/>
      <c r="IID28" s="171"/>
      <c r="IIE28" s="171"/>
      <c r="IIF28" s="171"/>
      <c r="IIG28" s="171"/>
      <c r="IIH28" s="171"/>
      <c r="III28" s="171"/>
      <c r="IIJ28" s="171"/>
      <c r="IIK28" s="171"/>
      <c r="IIL28" s="171"/>
      <c r="IIM28" s="171"/>
      <c r="IIN28" s="171"/>
      <c r="IIO28" s="171"/>
      <c r="IIP28" s="171"/>
      <c r="IIQ28" s="171"/>
      <c r="IIR28" s="171"/>
      <c r="IIS28" s="171"/>
      <c r="IIT28" s="171"/>
      <c r="IIU28" s="171"/>
      <c r="IIV28" s="171"/>
      <c r="IIW28" s="171"/>
      <c r="IIX28" s="171"/>
      <c r="IIY28" s="171"/>
      <c r="IIZ28" s="171"/>
      <c r="IJA28" s="171"/>
      <c r="IJB28" s="171"/>
      <c r="IJC28" s="171"/>
      <c r="IJD28" s="171"/>
      <c r="IJE28" s="171"/>
      <c r="IJF28" s="171"/>
      <c r="IJG28" s="171"/>
      <c r="IJH28" s="171"/>
      <c r="IJI28" s="171"/>
      <c r="IJJ28" s="171"/>
      <c r="IJK28" s="171"/>
      <c r="IJL28" s="171"/>
      <c r="IJM28" s="171"/>
      <c r="IJN28" s="171"/>
      <c r="IJO28" s="171"/>
      <c r="IJP28" s="171"/>
      <c r="IJQ28" s="171"/>
      <c r="IJR28" s="171"/>
      <c r="IJS28" s="171"/>
      <c r="IJT28" s="171"/>
      <c r="IJU28" s="171"/>
      <c r="IJV28" s="171"/>
      <c r="IJW28" s="171"/>
      <c r="IJX28" s="171"/>
      <c r="IJY28" s="171"/>
      <c r="IJZ28" s="171"/>
      <c r="IKA28" s="171"/>
      <c r="IKB28" s="171"/>
      <c r="IKC28" s="171"/>
      <c r="IKD28" s="171"/>
      <c r="IKE28" s="171"/>
      <c r="IKF28" s="171"/>
      <c r="IKG28" s="171"/>
      <c r="IKH28" s="171"/>
      <c r="IKI28" s="171"/>
      <c r="IKJ28" s="171"/>
      <c r="IKK28" s="171"/>
      <c r="IKL28" s="171"/>
      <c r="IKM28" s="171"/>
      <c r="IKN28" s="171"/>
      <c r="IKO28" s="171"/>
      <c r="IKP28" s="171"/>
      <c r="IKQ28" s="171"/>
      <c r="IKR28" s="171"/>
      <c r="IKS28" s="171"/>
      <c r="IKT28" s="171"/>
      <c r="IKU28" s="171"/>
      <c r="IKV28" s="171"/>
      <c r="IKW28" s="171"/>
      <c r="IKX28" s="171"/>
      <c r="IKY28" s="171"/>
      <c r="IKZ28" s="171"/>
      <c r="ILA28" s="171"/>
      <c r="ILB28" s="171"/>
      <c r="ILC28" s="171"/>
      <c r="ILD28" s="171"/>
      <c r="ILE28" s="171"/>
      <c r="ILF28" s="171"/>
      <c r="ILG28" s="171"/>
      <c r="ILH28" s="171"/>
      <c r="ILI28" s="171"/>
      <c r="ILJ28" s="171"/>
      <c r="ILK28" s="171"/>
      <c r="ILL28" s="171"/>
      <c r="ILM28" s="171"/>
      <c r="ILN28" s="171"/>
      <c r="ILO28" s="171"/>
      <c r="ILP28" s="171"/>
      <c r="ILQ28" s="171"/>
      <c r="ILR28" s="171"/>
      <c r="ILS28" s="171"/>
      <c r="ILT28" s="171"/>
      <c r="ILU28" s="171"/>
      <c r="ILV28" s="171"/>
      <c r="ILW28" s="171"/>
      <c r="ILX28" s="171"/>
      <c r="ILY28" s="171"/>
      <c r="ILZ28" s="171"/>
      <c r="IMA28" s="171"/>
      <c r="IMB28" s="171"/>
      <c r="IMC28" s="171"/>
      <c r="IMD28" s="171"/>
      <c r="IME28" s="171"/>
      <c r="IMF28" s="171"/>
      <c r="IMG28" s="171"/>
      <c r="IMH28" s="171"/>
      <c r="IMI28" s="171"/>
      <c r="IMJ28" s="171"/>
      <c r="IMK28" s="171"/>
      <c r="IML28" s="171"/>
      <c r="IMM28" s="171"/>
      <c r="IMN28" s="171"/>
      <c r="IMO28" s="171"/>
      <c r="IMP28" s="171"/>
      <c r="IMQ28" s="171"/>
      <c r="IMR28" s="171"/>
      <c r="IMS28" s="171"/>
      <c r="IMT28" s="171"/>
      <c r="IMU28" s="171"/>
      <c r="IMV28" s="171"/>
      <c r="IMW28" s="171"/>
      <c r="IMX28" s="171"/>
      <c r="IMY28" s="171"/>
      <c r="IMZ28" s="171"/>
      <c r="INA28" s="171"/>
      <c r="INB28" s="171"/>
      <c r="INC28" s="171"/>
      <c r="IND28" s="171"/>
      <c r="INE28" s="171"/>
      <c r="INF28" s="171"/>
      <c r="ING28" s="171"/>
      <c r="INH28" s="171"/>
      <c r="INI28" s="171"/>
      <c r="INJ28" s="171"/>
      <c r="INK28" s="171"/>
      <c r="INL28" s="171"/>
      <c r="INM28" s="171"/>
      <c r="INN28" s="171"/>
      <c r="INO28" s="171"/>
      <c r="INP28" s="171"/>
      <c r="INQ28" s="171"/>
      <c r="INR28" s="171"/>
      <c r="INS28" s="171"/>
      <c r="INT28" s="171"/>
      <c r="INU28" s="171"/>
      <c r="INV28" s="171"/>
      <c r="INW28" s="171"/>
      <c r="INX28" s="171"/>
      <c r="INY28" s="171"/>
      <c r="INZ28" s="171"/>
      <c r="IOA28" s="171"/>
      <c r="IOB28" s="171"/>
      <c r="IOC28" s="171"/>
      <c r="IOD28" s="171"/>
      <c r="IOE28" s="171"/>
      <c r="IOF28" s="171"/>
      <c r="IOG28" s="171"/>
      <c r="IOH28" s="171"/>
      <c r="IOI28" s="171"/>
      <c r="IOJ28" s="171"/>
      <c r="IOK28" s="171"/>
      <c r="IOL28" s="171"/>
      <c r="IOM28" s="171"/>
      <c r="ION28" s="171"/>
      <c r="IOO28" s="171"/>
      <c r="IOP28" s="171"/>
      <c r="IOQ28" s="171"/>
      <c r="IOR28" s="171"/>
      <c r="IOS28" s="171"/>
      <c r="IOT28" s="171"/>
      <c r="IOU28" s="171"/>
      <c r="IOV28" s="171"/>
      <c r="IOW28" s="171"/>
      <c r="IOX28" s="171"/>
      <c r="IOY28" s="171"/>
      <c r="IOZ28" s="171"/>
      <c r="IPA28" s="171"/>
      <c r="IPB28" s="171"/>
      <c r="IPC28" s="171"/>
      <c r="IPD28" s="171"/>
      <c r="IPE28" s="171"/>
      <c r="IPF28" s="171"/>
      <c r="IPG28" s="171"/>
      <c r="IPH28" s="171"/>
      <c r="IPI28" s="171"/>
      <c r="IPJ28" s="171"/>
      <c r="IPK28" s="171"/>
      <c r="IPL28" s="171"/>
      <c r="IPM28" s="171"/>
      <c r="IPN28" s="171"/>
      <c r="IPO28" s="171"/>
      <c r="IPP28" s="171"/>
      <c r="IPQ28" s="171"/>
      <c r="IPR28" s="171"/>
      <c r="IPS28" s="171"/>
      <c r="IPT28" s="171"/>
      <c r="IPU28" s="171"/>
      <c r="IPV28" s="171"/>
      <c r="IPW28" s="171"/>
      <c r="IPX28" s="171"/>
      <c r="IPY28" s="171"/>
      <c r="IPZ28" s="171"/>
      <c r="IQA28" s="171"/>
      <c r="IQB28" s="171"/>
      <c r="IQC28" s="171"/>
      <c r="IQD28" s="171"/>
      <c r="IQE28" s="171"/>
      <c r="IQF28" s="171"/>
      <c r="IQG28" s="171"/>
      <c r="IQH28" s="171"/>
      <c r="IQI28" s="171"/>
      <c r="IQJ28" s="171"/>
      <c r="IQK28" s="171"/>
      <c r="IQL28" s="171"/>
      <c r="IQM28" s="171"/>
      <c r="IQN28" s="171"/>
      <c r="IQO28" s="171"/>
      <c r="IQP28" s="171"/>
      <c r="IQQ28" s="171"/>
      <c r="IQR28" s="171"/>
      <c r="IQS28" s="171"/>
      <c r="IQT28" s="171"/>
      <c r="IQU28" s="171"/>
      <c r="IQV28" s="171"/>
      <c r="IQW28" s="171"/>
      <c r="IQX28" s="171"/>
      <c r="IQY28" s="171"/>
      <c r="IQZ28" s="171"/>
      <c r="IRA28" s="171"/>
      <c r="IRB28" s="171"/>
      <c r="IRC28" s="171"/>
      <c r="IRD28" s="171"/>
      <c r="IRE28" s="171"/>
      <c r="IRF28" s="171"/>
      <c r="IRG28" s="171"/>
      <c r="IRH28" s="171"/>
      <c r="IRI28" s="171"/>
      <c r="IRJ28" s="171"/>
      <c r="IRK28" s="171"/>
      <c r="IRL28" s="171"/>
      <c r="IRM28" s="171"/>
      <c r="IRN28" s="171"/>
      <c r="IRO28" s="171"/>
      <c r="IRP28" s="171"/>
      <c r="IRQ28" s="171"/>
      <c r="IRR28" s="171"/>
      <c r="IRS28" s="171"/>
      <c r="IRT28" s="171"/>
      <c r="IRU28" s="171"/>
      <c r="IRV28" s="171"/>
      <c r="IRW28" s="171"/>
      <c r="IRX28" s="171"/>
      <c r="IRY28" s="171"/>
      <c r="IRZ28" s="171"/>
      <c r="ISA28" s="171"/>
      <c r="ISB28" s="171"/>
      <c r="ISC28" s="171"/>
      <c r="ISD28" s="171"/>
      <c r="ISE28" s="171"/>
      <c r="ISF28" s="171"/>
      <c r="ISG28" s="171"/>
      <c r="ISH28" s="171"/>
      <c r="ISI28" s="171"/>
      <c r="ISJ28" s="171"/>
      <c r="ISK28" s="171"/>
      <c r="ISL28" s="171"/>
      <c r="ISM28" s="171"/>
      <c r="ISN28" s="171"/>
      <c r="ISO28" s="171"/>
      <c r="ISP28" s="171"/>
      <c r="ISQ28" s="171"/>
      <c r="ISR28" s="171"/>
      <c r="ISS28" s="171"/>
      <c r="IST28" s="171"/>
      <c r="ISU28" s="171"/>
      <c r="ISV28" s="171"/>
      <c r="ISW28" s="171"/>
      <c r="ISX28" s="171"/>
      <c r="ISY28" s="171"/>
      <c r="ISZ28" s="171"/>
      <c r="ITA28" s="171"/>
      <c r="ITB28" s="171"/>
      <c r="ITC28" s="171"/>
      <c r="ITD28" s="171"/>
      <c r="ITE28" s="171"/>
      <c r="ITF28" s="171"/>
      <c r="ITG28" s="171"/>
      <c r="ITH28" s="171"/>
      <c r="ITI28" s="171"/>
      <c r="ITJ28" s="171"/>
      <c r="ITK28" s="171"/>
      <c r="ITL28" s="171"/>
      <c r="ITM28" s="171"/>
      <c r="ITN28" s="171"/>
      <c r="ITO28" s="171"/>
      <c r="ITP28" s="171"/>
      <c r="ITQ28" s="171"/>
      <c r="ITR28" s="171"/>
      <c r="ITS28" s="171"/>
      <c r="ITT28" s="171"/>
      <c r="ITU28" s="171"/>
      <c r="ITV28" s="171"/>
      <c r="ITW28" s="171"/>
      <c r="ITX28" s="171"/>
      <c r="ITY28" s="171"/>
      <c r="ITZ28" s="171"/>
      <c r="IUA28" s="171"/>
      <c r="IUB28" s="171"/>
      <c r="IUC28" s="171"/>
      <c r="IUD28" s="171"/>
      <c r="IUE28" s="171"/>
      <c r="IUF28" s="171"/>
      <c r="IUG28" s="171"/>
      <c r="IUH28" s="171"/>
      <c r="IUI28" s="171"/>
      <c r="IUJ28" s="171"/>
      <c r="IUK28" s="171"/>
      <c r="IUL28" s="171"/>
      <c r="IUM28" s="171"/>
      <c r="IUN28" s="171"/>
      <c r="IUO28" s="171"/>
      <c r="IUP28" s="171"/>
      <c r="IUQ28" s="171"/>
      <c r="IUR28" s="171"/>
      <c r="IUS28" s="171"/>
      <c r="IUT28" s="171"/>
      <c r="IUU28" s="171"/>
      <c r="IUV28" s="171"/>
      <c r="IUW28" s="171"/>
      <c r="IUX28" s="171"/>
      <c r="IUY28" s="171"/>
      <c r="IUZ28" s="171"/>
      <c r="IVA28" s="171"/>
      <c r="IVB28" s="171"/>
      <c r="IVC28" s="171"/>
      <c r="IVD28" s="171"/>
      <c r="IVE28" s="171"/>
      <c r="IVF28" s="171"/>
      <c r="IVG28" s="171"/>
      <c r="IVH28" s="171"/>
      <c r="IVI28" s="171"/>
      <c r="IVJ28" s="171"/>
      <c r="IVK28" s="171"/>
      <c r="IVL28" s="171"/>
      <c r="IVM28" s="171"/>
      <c r="IVN28" s="171"/>
      <c r="IVO28" s="171"/>
      <c r="IVP28" s="171"/>
      <c r="IVQ28" s="171"/>
      <c r="IVR28" s="171"/>
      <c r="IVS28" s="171"/>
      <c r="IVT28" s="171"/>
      <c r="IVU28" s="171"/>
      <c r="IVV28" s="171"/>
      <c r="IVW28" s="171"/>
      <c r="IVX28" s="171"/>
      <c r="IVY28" s="171"/>
      <c r="IVZ28" s="171"/>
      <c r="IWA28" s="171"/>
      <c r="IWB28" s="171"/>
      <c r="IWC28" s="171"/>
      <c r="IWD28" s="171"/>
      <c r="IWE28" s="171"/>
      <c r="IWF28" s="171"/>
      <c r="IWG28" s="171"/>
      <c r="IWH28" s="171"/>
      <c r="IWI28" s="171"/>
      <c r="IWJ28" s="171"/>
      <c r="IWK28" s="171"/>
      <c r="IWL28" s="171"/>
      <c r="IWM28" s="171"/>
      <c r="IWN28" s="171"/>
      <c r="IWO28" s="171"/>
      <c r="IWP28" s="171"/>
      <c r="IWQ28" s="171"/>
      <c r="IWR28" s="171"/>
      <c r="IWS28" s="171"/>
      <c r="IWT28" s="171"/>
      <c r="IWU28" s="171"/>
      <c r="IWV28" s="171"/>
      <c r="IWW28" s="171"/>
      <c r="IWX28" s="171"/>
      <c r="IWY28" s="171"/>
      <c r="IWZ28" s="171"/>
      <c r="IXA28" s="171"/>
      <c r="IXB28" s="171"/>
      <c r="IXC28" s="171"/>
      <c r="IXD28" s="171"/>
      <c r="IXE28" s="171"/>
      <c r="IXF28" s="171"/>
      <c r="IXG28" s="171"/>
      <c r="IXH28" s="171"/>
      <c r="IXI28" s="171"/>
      <c r="IXJ28" s="171"/>
      <c r="IXK28" s="171"/>
      <c r="IXL28" s="171"/>
      <c r="IXM28" s="171"/>
      <c r="IXN28" s="171"/>
      <c r="IXO28" s="171"/>
      <c r="IXP28" s="171"/>
      <c r="IXQ28" s="171"/>
      <c r="IXR28" s="171"/>
      <c r="IXS28" s="171"/>
      <c r="IXT28" s="171"/>
      <c r="IXU28" s="171"/>
      <c r="IXV28" s="171"/>
      <c r="IXW28" s="171"/>
      <c r="IXX28" s="171"/>
      <c r="IXY28" s="171"/>
      <c r="IXZ28" s="171"/>
      <c r="IYA28" s="171"/>
      <c r="IYB28" s="171"/>
      <c r="IYC28" s="171"/>
      <c r="IYD28" s="171"/>
      <c r="IYE28" s="171"/>
      <c r="IYF28" s="171"/>
      <c r="IYG28" s="171"/>
      <c r="IYH28" s="171"/>
      <c r="IYI28" s="171"/>
      <c r="IYJ28" s="171"/>
      <c r="IYK28" s="171"/>
      <c r="IYL28" s="171"/>
      <c r="IYM28" s="171"/>
      <c r="IYN28" s="171"/>
      <c r="IYO28" s="171"/>
      <c r="IYP28" s="171"/>
      <c r="IYQ28" s="171"/>
      <c r="IYR28" s="171"/>
      <c r="IYS28" s="171"/>
      <c r="IYT28" s="171"/>
      <c r="IYU28" s="171"/>
      <c r="IYV28" s="171"/>
      <c r="IYW28" s="171"/>
      <c r="IYX28" s="171"/>
      <c r="IYY28" s="171"/>
      <c r="IYZ28" s="171"/>
      <c r="IZA28" s="171"/>
      <c r="IZB28" s="171"/>
      <c r="IZC28" s="171"/>
      <c r="IZD28" s="171"/>
      <c r="IZE28" s="171"/>
      <c r="IZF28" s="171"/>
      <c r="IZG28" s="171"/>
      <c r="IZH28" s="171"/>
      <c r="IZI28" s="171"/>
      <c r="IZJ28" s="171"/>
      <c r="IZK28" s="171"/>
      <c r="IZL28" s="171"/>
      <c r="IZM28" s="171"/>
      <c r="IZN28" s="171"/>
      <c r="IZO28" s="171"/>
      <c r="IZP28" s="171"/>
      <c r="IZQ28" s="171"/>
      <c r="IZR28" s="171"/>
      <c r="IZS28" s="171"/>
      <c r="IZT28" s="171"/>
      <c r="IZU28" s="171"/>
      <c r="IZV28" s="171"/>
      <c r="IZW28" s="171"/>
      <c r="IZX28" s="171"/>
      <c r="IZY28" s="171"/>
      <c r="IZZ28" s="171"/>
      <c r="JAA28" s="171"/>
      <c r="JAB28" s="171"/>
      <c r="JAC28" s="171"/>
      <c r="JAD28" s="171"/>
      <c r="JAE28" s="171"/>
      <c r="JAF28" s="171"/>
      <c r="JAG28" s="171"/>
      <c r="JAH28" s="171"/>
      <c r="JAI28" s="171"/>
      <c r="JAJ28" s="171"/>
      <c r="JAK28" s="171"/>
      <c r="JAL28" s="171"/>
      <c r="JAM28" s="171"/>
      <c r="JAN28" s="171"/>
      <c r="JAO28" s="171"/>
      <c r="JAP28" s="171"/>
      <c r="JAQ28" s="171"/>
      <c r="JAR28" s="171"/>
      <c r="JAS28" s="171"/>
      <c r="JAT28" s="171"/>
      <c r="JAU28" s="171"/>
      <c r="JAV28" s="171"/>
      <c r="JAW28" s="171"/>
      <c r="JAX28" s="171"/>
      <c r="JAY28" s="171"/>
      <c r="JAZ28" s="171"/>
      <c r="JBA28" s="171"/>
      <c r="JBB28" s="171"/>
      <c r="JBC28" s="171"/>
      <c r="JBD28" s="171"/>
      <c r="JBE28" s="171"/>
      <c r="JBF28" s="171"/>
      <c r="JBG28" s="171"/>
      <c r="JBH28" s="171"/>
      <c r="JBI28" s="171"/>
      <c r="JBJ28" s="171"/>
      <c r="JBK28" s="171"/>
      <c r="JBL28" s="171"/>
      <c r="JBM28" s="171"/>
      <c r="JBN28" s="171"/>
      <c r="JBO28" s="171"/>
      <c r="JBP28" s="171"/>
      <c r="JBQ28" s="171"/>
      <c r="JBR28" s="171"/>
      <c r="JBS28" s="171"/>
      <c r="JBT28" s="171"/>
      <c r="JBU28" s="171"/>
      <c r="JBV28" s="171"/>
      <c r="JBW28" s="171"/>
      <c r="JBX28" s="171"/>
      <c r="JBY28" s="171"/>
      <c r="JBZ28" s="171"/>
      <c r="JCA28" s="171"/>
      <c r="JCB28" s="171"/>
      <c r="JCC28" s="171"/>
      <c r="JCD28" s="171"/>
      <c r="JCE28" s="171"/>
      <c r="JCF28" s="171"/>
      <c r="JCG28" s="171"/>
      <c r="JCH28" s="171"/>
      <c r="JCI28" s="171"/>
      <c r="JCJ28" s="171"/>
      <c r="JCK28" s="171"/>
      <c r="JCL28" s="171"/>
      <c r="JCM28" s="171"/>
      <c r="JCN28" s="171"/>
      <c r="JCO28" s="171"/>
      <c r="JCP28" s="171"/>
      <c r="JCQ28" s="171"/>
      <c r="JCR28" s="171"/>
      <c r="JCS28" s="171"/>
      <c r="JCT28" s="171"/>
      <c r="JCU28" s="171"/>
      <c r="JCV28" s="171"/>
      <c r="JCW28" s="171"/>
      <c r="JCX28" s="171"/>
      <c r="JCY28" s="171"/>
      <c r="JCZ28" s="171"/>
      <c r="JDA28" s="171"/>
      <c r="JDB28" s="171"/>
      <c r="JDC28" s="171"/>
      <c r="JDD28" s="171"/>
      <c r="JDE28" s="171"/>
      <c r="JDF28" s="171"/>
      <c r="JDG28" s="171"/>
      <c r="JDH28" s="171"/>
      <c r="JDI28" s="171"/>
      <c r="JDJ28" s="171"/>
      <c r="JDK28" s="171"/>
      <c r="JDL28" s="171"/>
      <c r="JDM28" s="171"/>
      <c r="JDN28" s="171"/>
      <c r="JDO28" s="171"/>
      <c r="JDP28" s="171"/>
      <c r="JDQ28" s="171"/>
      <c r="JDR28" s="171"/>
      <c r="JDS28" s="171"/>
      <c r="JDT28" s="171"/>
      <c r="JDU28" s="171"/>
      <c r="JDV28" s="171"/>
      <c r="JDW28" s="171"/>
      <c r="JDX28" s="171"/>
      <c r="JDY28" s="171"/>
      <c r="JDZ28" s="171"/>
      <c r="JEA28" s="171"/>
      <c r="JEB28" s="171"/>
      <c r="JEC28" s="171"/>
      <c r="JED28" s="171"/>
      <c r="JEE28" s="171"/>
      <c r="JEF28" s="171"/>
      <c r="JEG28" s="171"/>
      <c r="JEH28" s="171"/>
      <c r="JEI28" s="171"/>
      <c r="JEJ28" s="171"/>
      <c r="JEK28" s="171"/>
      <c r="JEL28" s="171"/>
      <c r="JEM28" s="171"/>
      <c r="JEN28" s="171"/>
      <c r="JEO28" s="171"/>
      <c r="JEP28" s="171"/>
      <c r="JEQ28" s="171"/>
      <c r="JER28" s="171"/>
      <c r="JES28" s="171"/>
      <c r="JET28" s="171"/>
      <c r="JEU28" s="171"/>
      <c r="JEV28" s="171"/>
      <c r="JEW28" s="171"/>
      <c r="JEX28" s="171"/>
      <c r="JEY28" s="171"/>
      <c r="JEZ28" s="171"/>
      <c r="JFA28" s="171"/>
      <c r="JFB28" s="171"/>
      <c r="JFC28" s="171"/>
      <c r="JFD28" s="171"/>
      <c r="JFE28" s="171"/>
      <c r="JFF28" s="171"/>
      <c r="JFG28" s="171"/>
      <c r="JFH28" s="171"/>
      <c r="JFI28" s="171"/>
      <c r="JFJ28" s="171"/>
      <c r="JFK28" s="171"/>
      <c r="JFL28" s="171"/>
      <c r="JFM28" s="171"/>
      <c r="JFN28" s="171"/>
      <c r="JFO28" s="171"/>
      <c r="JFP28" s="171"/>
      <c r="JFQ28" s="171"/>
      <c r="JFR28" s="171"/>
      <c r="JFS28" s="171"/>
      <c r="JFT28" s="171"/>
      <c r="JFU28" s="171"/>
      <c r="JFV28" s="171"/>
      <c r="JFW28" s="171"/>
      <c r="JFX28" s="171"/>
      <c r="JFY28" s="171"/>
      <c r="JFZ28" s="171"/>
      <c r="JGA28" s="171"/>
      <c r="JGB28" s="171"/>
      <c r="JGC28" s="171"/>
      <c r="JGD28" s="171"/>
      <c r="JGE28" s="171"/>
      <c r="JGF28" s="171"/>
      <c r="JGG28" s="171"/>
      <c r="JGH28" s="171"/>
      <c r="JGI28" s="171"/>
      <c r="JGJ28" s="171"/>
      <c r="JGK28" s="171"/>
      <c r="JGL28" s="171"/>
      <c r="JGM28" s="171"/>
      <c r="JGN28" s="171"/>
      <c r="JGO28" s="171"/>
      <c r="JGP28" s="171"/>
      <c r="JGQ28" s="171"/>
      <c r="JGR28" s="171"/>
      <c r="JGS28" s="171"/>
      <c r="JGT28" s="171"/>
      <c r="JGU28" s="171"/>
      <c r="JGV28" s="171"/>
      <c r="JGW28" s="171"/>
      <c r="JGX28" s="171"/>
      <c r="JGY28" s="171"/>
      <c r="JGZ28" s="171"/>
      <c r="JHA28" s="171"/>
      <c r="JHB28" s="171"/>
      <c r="JHC28" s="171"/>
      <c r="JHD28" s="171"/>
      <c r="JHE28" s="171"/>
      <c r="JHF28" s="171"/>
      <c r="JHG28" s="171"/>
      <c r="JHH28" s="171"/>
      <c r="JHI28" s="171"/>
      <c r="JHJ28" s="171"/>
      <c r="JHK28" s="171"/>
      <c r="JHL28" s="171"/>
      <c r="JHM28" s="171"/>
      <c r="JHN28" s="171"/>
      <c r="JHO28" s="171"/>
      <c r="JHP28" s="171"/>
      <c r="JHQ28" s="171"/>
      <c r="JHR28" s="171"/>
      <c r="JHS28" s="171"/>
      <c r="JHT28" s="171"/>
      <c r="JHU28" s="171"/>
      <c r="JHV28" s="171"/>
      <c r="JHW28" s="171"/>
      <c r="JHX28" s="171"/>
      <c r="JHY28" s="171"/>
      <c r="JHZ28" s="171"/>
      <c r="JIA28" s="171"/>
      <c r="JIB28" s="171"/>
      <c r="JIC28" s="171"/>
      <c r="JID28" s="171"/>
      <c r="JIE28" s="171"/>
      <c r="JIF28" s="171"/>
      <c r="JIG28" s="171"/>
      <c r="JIH28" s="171"/>
      <c r="JII28" s="171"/>
      <c r="JIJ28" s="171"/>
      <c r="JIK28" s="171"/>
      <c r="JIL28" s="171"/>
      <c r="JIM28" s="171"/>
      <c r="JIN28" s="171"/>
      <c r="JIO28" s="171"/>
      <c r="JIP28" s="171"/>
      <c r="JIQ28" s="171"/>
      <c r="JIR28" s="171"/>
      <c r="JIS28" s="171"/>
      <c r="JIT28" s="171"/>
      <c r="JIU28" s="171"/>
      <c r="JIV28" s="171"/>
      <c r="JIW28" s="171"/>
      <c r="JIX28" s="171"/>
      <c r="JIY28" s="171"/>
      <c r="JIZ28" s="171"/>
      <c r="JJA28" s="171"/>
      <c r="JJB28" s="171"/>
      <c r="JJC28" s="171"/>
      <c r="JJD28" s="171"/>
      <c r="JJE28" s="171"/>
      <c r="JJF28" s="171"/>
      <c r="JJG28" s="171"/>
      <c r="JJH28" s="171"/>
      <c r="JJI28" s="171"/>
      <c r="JJJ28" s="171"/>
      <c r="JJK28" s="171"/>
      <c r="JJL28" s="171"/>
      <c r="JJM28" s="171"/>
      <c r="JJN28" s="171"/>
      <c r="JJO28" s="171"/>
      <c r="JJP28" s="171"/>
      <c r="JJQ28" s="171"/>
      <c r="JJR28" s="171"/>
      <c r="JJS28" s="171"/>
      <c r="JJT28" s="171"/>
      <c r="JJU28" s="171"/>
      <c r="JJV28" s="171"/>
      <c r="JJW28" s="171"/>
      <c r="JJX28" s="171"/>
      <c r="JJY28" s="171"/>
      <c r="JJZ28" s="171"/>
      <c r="JKA28" s="171"/>
      <c r="JKB28" s="171"/>
      <c r="JKC28" s="171"/>
      <c r="JKD28" s="171"/>
      <c r="JKE28" s="171"/>
      <c r="JKF28" s="171"/>
      <c r="JKG28" s="171"/>
      <c r="JKH28" s="171"/>
      <c r="JKI28" s="171"/>
      <c r="JKJ28" s="171"/>
      <c r="JKK28" s="171"/>
      <c r="JKL28" s="171"/>
      <c r="JKM28" s="171"/>
      <c r="JKN28" s="171"/>
      <c r="JKO28" s="171"/>
      <c r="JKP28" s="171"/>
      <c r="JKQ28" s="171"/>
      <c r="JKR28" s="171"/>
      <c r="JKS28" s="171"/>
      <c r="JKT28" s="171"/>
      <c r="JKU28" s="171"/>
      <c r="JKV28" s="171"/>
      <c r="JKW28" s="171"/>
      <c r="JKX28" s="171"/>
      <c r="JKY28" s="171"/>
      <c r="JKZ28" s="171"/>
      <c r="JLA28" s="171"/>
      <c r="JLB28" s="171"/>
      <c r="JLC28" s="171"/>
      <c r="JLD28" s="171"/>
      <c r="JLE28" s="171"/>
      <c r="JLF28" s="171"/>
      <c r="JLG28" s="171"/>
      <c r="JLH28" s="171"/>
      <c r="JLI28" s="171"/>
      <c r="JLJ28" s="171"/>
      <c r="JLK28" s="171"/>
      <c r="JLL28" s="171"/>
      <c r="JLM28" s="171"/>
      <c r="JLN28" s="171"/>
      <c r="JLO28" s="171"/>
      <c r="JLP28" s="171"/>
      <c r="JLQ28" s="171"/>
      <c r="JLR28" s="171"/>
      <c r="JLS28" s="171"/>
      <c r="JLT28" s="171"/>
      <c r="JLU28" s="171"/>
      <c r="JLV28" s="171"/>
      <c r="JLW28" s="171"/>
      <c r="JLX28" s="171"/>
      <c r="JLY28" s="171"/>
      <c r="JLZ28" s="171"/>
      <c r="JMA28" s="171"/>
      <c r="JMB28" s="171"/>
      <c r="JMC28" s="171"/>
      <c r="JMD28" s="171"/>
      <c r="JME28" s="171"/>
      <c r="JMF28" s="171"/>
      <c r="JMG28" s="171"/>
      <c r="JMH28" s="171"/>
      <c r="JMI28" s="171"/>
      <c r="JMJ28" s="171"/>
      <c r="JMK28" s="171"/>
      <c r="JML28" s="171"/>
      <c r="JMM28" s="171"/>
      <c r="JMN28" s="171"/>
      <c r="JMO28" s="171"/>
      <c r="JMP28" s="171"/>
      <c r="JMQ28" s="171"/>
      <c r="JMR28" s="171"/>
      <c r="JMS28" s="171"/>
      <c r="JMT28" s="171"/>
      <c r="JMU28" s="171"/>
      <c r="JMV28" s="171"/>
      <c r="JMW28" s="171"/>
      <c r="JMX28" s="171"/>
      <c r="JMY28" s="171"/>
      <c r="JMZ28" s="171"/>
      <c r="JNA28" s="171"/>
      <c r="JNB28" s="171"/>
      <c r="JNC28" s="171"/>
      <c r="JND28" s="171"/>
      <c r="JNE28" s="171"/>
      <c r="JNF28" s="171"/>
      <c r="JNG28" s="171"/>
      <c r="JNH28" s="171"/>
      <c r="JNI28" s="171"/>
      <c r="JNJ28" s="171"/>
      <c r="JNK28" s="171"/>
      <c r="JNL28" s="171"/>
      <c r="JNM28" s="171"/>
      <c r="JNN28" s="171"/>
      <c r="JNO28" s="171"/>
      <c r="JNP28" s="171"/>
      <c r="JNQ28" s="171"/>
      <c r="JNR28" s="171"/>
      <c r="JNS28" s="171"/>
      <c r="JNT28" s="171"/>
      <c r="JNU28" s="171"/>
      <c r="JNV28" s="171"/>
      <c r="JNW28" s="171"/>
      <c r="JNX28" s="171"/>
      <c r="JNY28" s="171"/>
      <c r="JNZ28" s="171"/>
      <c r="JOA28" s="171"/>
      <c r="JOB28" s="171"/>
      <c r="JOC28" s="171"/>
      <c r="JOD28" s="171"/>
      <c r="JOE28" s="171"/>
      <c r="JOF28" s="171"/>
      <c r="JOG28" s="171"/>
      <c r="JOH28" s="171"/>
      <c r="JOI28" s="171"/>
      <c r="JOJ28" s="171"/>
      <c r="JOK28" s="171"/>
      <c r="JOL28" s="171"/>
      <c r="JOM28" s="171"/>
      <c r="JON28" s="171"/>
      <c r="JOO28" s="171"/>
      <c r="JOP28" s="171"/>
      <c r="JOQ28" s="171"/>
      <c r="JOR28" s="171"/>
      <c r="JOS28" s="171"/>
      <c r="JOT28" s="171"/>
      <c r="JOU28" s="171"/>
      <c r="JOV28" s="171"/>
      <c r="JOW28" s="171"/>
      <c r="JOX28" s="171"/>
      <c r="JOY28" s="171"/>
      <c r="JOZ28" s="171"/>
      <c r="JPA28" s="171"/>
      <c r="JPB28" s="171"/>
      <c r="JPC28" s="171"/>
      <c r="JPD28" s="171"/>
      <c r="JPE28" s="171"/>
      <c r="JPF28" s="171"/>
      <c r="JPG28" s="171"/>
      <c r="JPH28" s="171"/>
      <c r="JPI28" s="171"/>
      <c r="JPJ28" s="171"/>
      <c r="JPK28" s="171"/>
      <c r="JPL28" s="171"/>
      <c r="JPM28" s="171"/>
      <c r="JPN28" s="171"/>
      <c r="JPO28" s="171"/>
      <c r="JPP28" s="171"/>
      <c r="JPQ28" s="171"/>
      <c r="JPR28" s="171"/>
      <c r="JPS28" s="171"/>
      <c r="JPT28" s="171"/>
      <c r="JPU28" s="171"/>
      <c r="JPV28" s="171"/>
      <c r="JPW28" s="171"/>
      <c r="JPX28" s="171"/>
      <c r="JPY28" s="171"/>
      <c r="JPZ28" s="171"/>
      <c r="JQA28" s="171"/>
      <c r="JQB28" s="171"/>
      <c r="JQC28" s="171"/>
      <c r="JQD28" s="171"/>
      <c r="JQE28" s="171"/>
      <c r="JQF28" s="171"/>
      <c r="JQG28" s="171"/>
      <c r="JQH28" s="171"/>
      <c r="JQI28" s="171"/>
      <c r="JQJ28" s="171"/>
      <c r="JQK28" s="171"/>
      <c r="JQL28" s="171"/>
      <c r="JQM28" s="171"/>
      <c r="JQN28" s="171"/>
      <c r="JQO28" s="171"/>
      <c r="JQP28" s="171"/>
      <c r="JQQ28" s="171"/>
      <c r="JQR28" s="171"/>
      <c r="JQS28" s="171"/>
      <c r="JQT28" s="171"/>
      <c r="JQU28" s="171"/>
      <c r="JQV28" s="171"/>
      <c r="JQW28" s="171"/>
      <c r="JQX28" s="171"/>
      <c r="JQY28" s="171"/>
      <c r="JQZ28" s="171"/>
      <c r="JRA28" s="171"/>
      <c r="JRB28" s="171"/>
      <c r="JRC28" s="171"/>
      <c r="JRD28" s="171"/>
      <c r="JRE28" s="171"/>
      <c r="JRF28" s="171"/>
      <c r="JRG28" s="171"/>
      <c r="JRH28" s="171"/>
      <c r="JRI28" s="171"/>
      <c r="JRJ28" s="171"/>
      <c r="JRK28" s="171"/>
      <c r="JRL28" s="171"/>
      <c r="JRM28" s="171"/>
      <c r="JRN28" s="171"/>
      <c r="JRO28" s="171"/>
      <c r="JRP28" s="171"/>
      <c r="JRQ28" s="171"/>
      <c r="JRR28" s="171"/>
      <c r="JRS28" s="171"/>
      <c r="JRT28" s="171"/>
      <c r="JRU28" s="171"/>
      <c r="JRV28" s="171"/>
      <c r="JRW28" s="171"/>
      <c r="JRX28" s="171"/>
      <c r="JRY28" s="171"/>
      <c r="JRZ28" s="171"/>
      <c r="JSA28" s="171"/>
      <c r="JSB28" s="171"/>
      <c r="JSC28" s="171"/>
      <c r="JSD28" s="171"/>
      <c r="JSE28" s="171"/>
      <c r="JSF28" s="171"/>
      <c r="JSG28" s="171"/>
      <c r="JSH28" s="171"/>
      <c r="JSI28" s="171"/>
      <c r="JSJ28" s="171"/>
      <c r="JSK28" s="171"/>
      <c r="JSL28" s="171"/>
      <c r="JSM28" s="171"/>
      <c r="JSN28" s="171"/>
      <c r="JSO28" s="171"/>
      <c r="JSP28" s="171"/>
      <c r="JSQ28" s="171"/>
      <c r="JSR28" s="171"/>
      <c r="JSS28" s="171"/>
      <c r="JST28" s="171"/>
      <c r="JSU28" s="171"/>
      <c r="JSV28" s="171"/>
      <c r="JSW28" s="171"/>
      <c r="JSX28" s="171"/>
      <c r="JSY28" s="171"/>
      <c r="JSZ28" s="171"/>
      <c r="JTA28" s="171"/>
      <c r="JTB28" s="171"/>
      <c r="JTC28" s="171"/>
      <c r="JTD28" s="171"/>
      <c r="JTE28" s="171"/>
      <c r="JTF28" s="171"/>
      <c r="JTG28" s="171"/>
      <c r="JTH28" s="171"/>
      <c r="JTI28" s="171"/>
      <c r="JTJ28" s="171"/>
      <c r="JTK28" s="171"/>
      <c r="JTL28" s="171"/>
      <c r="JTM28" s="171"/>
      <c r="JTN28" s="171"/>
      <c r="JTO28" s="171"/>
      <c r="JTP28" s="171"/>
      <c r="JTQ28" s="171"/>
      <c r="JTR28" s="171"/>
      <c r="JTS28" s="171"/>
      <c r="JTT28" s="171"/>
      <c r="JTU28" s="171"/>
      <c r="JTV28" s="171"/>
      <c r="JTW28" s="171"/>
      <c r="JTX28" s="171"/>
      <c r="JTY28" s="171"/>
      <c r="JTZ28" s="171"/>
      <c r="JUA28" s="171"/>
      <c r="JUB28" s="171"/>
      <c r="JUC28" s="171"/>
      <c r="JUD28" s="171"/>
      <c r="JUE28" s="171"/>
      <c r="JUF28" s="171"/>
      <c r="JUG28" s="171"/>
      <c r="JUH28" s="171"/>
      <c r="JUI28" s="171"/>
      <c r="JUJ28" s="171"/>
      <c r="JUK28" s="171"/>
      <c r="JUL28" s="171"/>
      <c r="JUM28" s="171"/>
      <c r="JUN28" s="171"/>
      <c r="JUO28" s="171"/>
      <c r="JUP28" s="171"/>
      <c r="JUQ28" s="171"/>
      <c r="JUR28" s="171"/>
      <c r="JUS28" s="171"/>
      <c r="JUT28" s="171"/>
      <c r="JUU28" s="171"/>
      <c r="JUV28" s="171"/>
      <c r="JUW28" s="171"/>
      <c r="JUX28" s="171"/>
      <c r="JUY28" s="171"/>
      <c r="JUZ28" s="171"/>
      <c r="JVA28" s="171"/>
      <c r="JVB28" s="171"/>
      <c r="JVC28" s="171"/>
      <c r="JVD28" s="171"/>
      <c r="JVE28" s="171"/>
      <c r="JVF28" s="171"/>
      <c r="JVG28" s="171"/>
      <c r="JVH28" s="171"/>
      <c r="JVI28" s="171"/>
      <c r="JVJ28" s="171"/>
      <c r="JVK28" s="171"/>
      <c r="JVL28" s="171"/>
      <c r="JVM28" s="171"/>
      <c r="JVN28" s="171"/>
      <c r="JVO28" s="171"/>
      <c r="JVP28" s="171"/>
      <c r="JVQ28" s="171"/>
      <c r="JVR28" s="171"/>
      <c r="JVS28" s="171"/>
      <c r="JVT28" s="171"/>
      <c r="JVU28" s="171"/>
      <c r="JVV28" s="171"/>
      <c r="JVW28" s="171"/>
      <c r="JVX28" s="171"/>
      <c r="JVY28" s="171"/>
      <c r="JVZ28" s="171"/>
      <c r="JWA28" s="171"/>
      <c r="JWB28" s="171"/>
      <c r="JWC28" s="171"/>
      <c r="JWD28" s="171"/>
      <c r="JWE28" s="171"/>
      <c r="JWF28" s="171"/>
      <c r="JWG28" s="171"/>
      <c r="JWH28" s="171"/>
      <c r="JWI28" s="171"/>
      <c r="JWJ28" s="171"/>
      <c r="JWK28" s="171"/>
      <c r="JWL28" s="171"/>
      <c r="JWM28" s="171"/>
      <c r="JWN28" s="171"/>
      <c r="JWO28" s="171"/>
      <c r="JWP28" s="171"/>
      <c r="JWQ28" s="171"/>
      <c r="JWR28" s="171"/>
      <c r="JWS28" s="171"/>
      <c r="JWT28" s="171"/>
      <c r="JWU28" s="171"/>
      <c r="JWV28" s="171"/>
      <c r="JWW28" s="171"/>
      <c r="JWX28" s="171"/>
      <c r="JWY28" s="171"/>
      <c r="JWZ28" s="171"/>
      <c r="JXA28" s="171"/>
      <c r="JXB28" s="171"/>
      <c r="JXC28" s="171"/>
      <c r="JXD28" s="171"/>
      <c r="JXE28" s="171"/>
      <c r="JXF28" s="171"/>
      <c r="JXG28" s="171"/>
      <c r="JXH28" s="171"/>
      <c r="JXI28" s="171"/>
      <c r="JXJ28" s="171"/>
      <c r="JXK28" s="171"/>
      <c r="JXL28" s="171"/>
      <c r="JXM28" s="171"/>
      <c r="JXN28" s="171"/>
      <c r="JXO28" s="171"/>
      <c r="JXP28" s="171"/>
      <c r="JXQ28" s="171"/>
      <c r="JXR28" s="171"/>
      <c r="JXS28" s="171"/>
      <c r="JXT28" s="171"/>
      <c r="JXU28" s="171"/>
      <c r="JXV28" s="171"/>
      <c r="JXW28" s="171"/>
      <c r="JXX28" s="171"/>
      <c r="JXY28" s="171"/>
      <c r="JXZ28" s="171"/>
      <c r="JYA28" s="171"/>
      <c r="JYB28" s="171"/>
      <c r="JYC28" s="171"/>
      <c r="JYD28" s="171"/>
      <c r="JYE28" s="171"/>
      <c r="JYF28" s="171"/>
      <c r="JYG28" s="171"/>
      <c r="JYH28" s="171"/>
      <c r="JYI28" s="171"/>
      <c r="JYJ28" s="171"/>
      <c r="JYK28" s="171"/>
      <c r="JYL28" s="171"/>
      <c r="JYM28" s="171"/>
      <c r="JYN28" s="171"/>
      <c r="JYO28" s="171"/>
      <c r="JYP28" s="171"/>
      <c r="JYQ28" s="171"/>
      <c r="JYR28" s="171"/>
      <c r="JYS28" s="171"/>
      <c r="JYT28" s="171"/>
      <c r="JYU28" s="171"/>
      <c r="JYV28" s="171"/>
      <c r="JYW28" s="171"/>
      <c r="JYX28" s="171"/>
      <c r="JYY28" s="171"/>
      <c r="JYZ28" s="171"/>
      <c r="JZA28" s="171"/>
      <c r="JZB28" s="171"/>
      <c r="JZC28" s="171"/>
      <c r="JZD28" s="171"/>
      <c r="JZE28" s="171"/>
      <c r="JZF28" s="171"/>
      <c r="JZG28" s="171"/>
      <c r="JZH28" s="171"/>
      <c r="JZI28" s="171"/>
      <c r="JZJ28" s="171"/>
      <c r="JZK28" s="171"/>
      <c r="JZL28" s="171"/>
      <c r="JZM28" s="171"/>
      <c r="JZN28" s="171"/>
      <c r="JZO28" s="171"/>
      <c r="JZP28" s="171"/>
      <c r="JZQ28" s="171"/>
      <c r="JZR28" s="171"/>
      <c r="JZS28" s="171"/>
      <c r="JZT28" s="171"/>
      <c r="JZU28" s="171"/>
      <c r="JZV28" s="171"/>
      <c r="JZW28" s="171"/>
      <c r="JZX28" s="171"/>
      <c r="JZY28" s="171"/>
      <c r="JZZ28" s="171"/>
      <c r="KAA28" s="171"/>
      <c r="KAB28" s="171"/>
      <c r="KAC28" s="171"/>
      <c r="KAD28" s="171"/>
      <c r="KAE28" s="171"/>
      <c r="KAF28" s="171"/>
      <c r="KAG28" s="171"/>
      <c r="KAH28" s="171"/>
      <c r="KAI28" s="171"/>
      <c r="KAJ28" s="171"/>
      <c r="KAK28" s="171"/>
      <c r="KAL28" s="171"/>
      <c r="KAM28" s="171"/>
      <c r="KAN28" s="171"/>
      <c r="KAO28" s="171"/>
      <c r="KAP28" s="171"/>
      <c r="KAQ28" s="171"/>
      <c r="KAR28" s="171"/>
      <c r="KAS28" s="171"/>
      <c r="KAT28" s="171"/>
      <c r="KAU28" s="171"/>
      <c r="KAV28" s="171"/>
      <c r="KAW28" s="171"/>
      <c r="KAX28" s="171"/>
      <c r="KAY28" s="171"/>
      <c r="KAZ28" s="171"/>
      <c r="KBA28" s="171"/>
      <c r="KBB28" s="171"/>
      <c r="KBC28" s="171"/>
      <c r="KBD28" s="171"/>
      <c r="KBE28" s="171"/>
      <c r="KBF28" s="171"/>
      <c r="KBG28" s="171"/>
      <c r="KBH28" s="171"/>
      <c r="KBI28" s="171"/>
      <c r="KBJ28" s="171"/>
      <c r="KBK28" s="171"/>
      <c r="KBL28" s="171"/>
      <c r="KBM28" s="171"/>
      <c r="KBN28" s="171"/>
      <c r="KBO28" s="171"/>
      <c r="KBP28" s="171"/>
      <c r="KBQ28" s="171"/>
      <c r="KBR28" s="171"/>
      <c r="KBS28" s="171"/>
      <c r="KBT28" s="171"/>
      <c r="KBU28" s="171"/>
      <c r="KBV28" s="171"/>
      <c r="KBW28" s="171"/>
      <c r="KBX28" s="171"/>
      <c r="KBY28" s="171"/>
      <c r="KBZ28" s="171"/>
      <c r="KCA28" s="171"/>
      <c r="KCB28" s="171"/>
      <c r="KCC28" s="171"/>
      <c r="KCD28" s="171"/>
      <c r="KCE28" s="171"/>
      <c r="KCF28" s="171"/>
      <c r="KCG28" s="171"/>
      <c r="KCH28" s="171"/>
      <c r="KCI28" s="171"/>
      <c r="KCJ28" s="171"/>
      <c r="KCK28" s="171"/>
      <c r="KCL28" s="171"/>
      <c r="KCM28" s="171"/>
      <c r="KCN28" s="171"/>
      <c r="KCO28" s="171"/>
      <c r="KCP28" s="171"/>
      <c r="KCQ28" s="171"/>
      <c r="KCR28" s="171"/>
      <c r="KCS28" s="171"/>
      <c r="KCT28" s="171"/>
      <c r="KCU28" s="171"/>
      <c r="KCV28" s="171"/>
      <c r="KCW28" s="171"/>
      <c r="KCX28" s="171"/>
      <c r="KCY28" s="171"/>
      <c r="KCZ28" s="171"/>
      <c r="KDA28" s="171"/>
      <c r="KDB28" s="171"/>
      <c r="KDC28" s="171"/>
      <c r="KDD28" s="171"/>
      <c r="KDE28" s="171"/>
      <c r="KDF28" s="171"/>
      <c r="KDG28" s="171"/>
      <c r="KDH28" s="171"/>
      <c r="KDI28" s="171"/>
      <c r="KDJ28" s="171"/>
      <c r="KDK28" s="171"/>
      <c r="KDL28" s="171"/>
      <c r="KDM28" s="171"/>
      <c r="KDN28" s="171"/>
      <c r="KDO28" s="171"/>
      <c r="KDP28" s="171"/>
      <c r="KDQ28" s="171"/>
      <c r="KDR28" s="171"/>
      <c r="KDS28" s="171"/>
      <c r="KDT28" s="171"/>
      <c r="KDU28" s="171"/>
      <c r="KDV28" s="171"/>
      <c r="KDW28" s="171"/>
      <c r="KDX28" s="171"/>
      <c r="KDY28" s="171"/>
      <c r="KDZ28" s="171"/>
      <c r="KEA28" s="171"/>
      <c r="KEB28" s="171"/>
      <c r="KEC28" s="171"/>
      <c r="KED28" s="171"/>
      <c r="KEE28" s="171"/>
      <c r="KEF28" s="171"/>
      <c r="KEG28" s="171"/>
      <c r="KEH28" s="171"/>
      <c r="KEI28" s="171"/>
      <c r="KEJ28" s="171"/>
      <c r="KEK28" s="171"/>
      <c r="KEL28" s="171"/>
      <c r="KEM28" s="171"/>
      <c r="KEN28" s="171"/>
      <c r="KEO28" s="171"/>
      <c r="KEP28" s="171"/>
      <c r="KEQ28" s="171"/>
      <c r="KER28" s="171"/>
      <c r="KES28" s="171"/>
      <c r="KET28" s="171"/>
      <c r="KEU28" s="171"/>
      <c r="KEV28" s="171"/>
      <c r="KEW28" s="171"/>
      <c r="KEX28" s="171"/>
      <c r="KEY28" s="171"/>
      <c r="KEZ28" s="171"/>
      <c r="KFA28" s="171"/>
      <c r="KFB28" s="171"/>
      <c r="KFC28" s="171"/>
      <c r="KFD28" s="171"/>
      <c r="KFE28" s="171"/>
      <c r="KFF28" s="171"/>
      <c r="KFG28" s="171"/>
      <c r="KFH28" s="171"/>
      <c r="KFI28" s="171"/>
      <c r="KFJ28" s="171"/>
      <c r="KFK28" s="171"/>
      <c r="KFL28" s="171"/>
      <c r="KFM28" s="171"/>
      <c r="KFN28" s="171"/>
      <c r="KFO28" s="171"/>
      <c r="KFP28" s="171"/>
      <c r="KFQ28" s="171"/>
      <c r="KFR28" s="171"/>
      <c r="KFS28" s="171"/>
      <c r="KFT28" s="171"/>
      <c r="KFU28" s="171"/>
      <c r="KFV28" s="171"/>
      <c r="KFW28" s="171"/>
      <c r="KFX28" s="171"/>
      <c r="KFY28" s="171"/>
      <c r="KFZ28" s="171"/>
      <c r="KGA28" s="171"/>
      <c r="KGB28" s="171"/>
      <c r="KGC28" s="171"/>
      <c r="KGD28" s="171"/>
      <c r="KGE28" s="171"/>
      <c r="KGF28" s="171"/>
      <c r="KGG28" s="171"/>
      <c r="KGH28" s="171"/>
      <c r="KGI28" s="171"/>
      <c r="KGJ28" s="171"/>
      <c r="KGK28" s="171"/>
      <c r="KGL28" s="171"/>
      <c r="KGM28" s="171"/>
      <c r="KGN28" s="171"/>
      <c r="KGO28" s="171"/>
      <c r="KGP28" s="171"/>
      <c r="KGQ28" s="171"/>
      <c r="KGR28" s="171"/>
      <c r="KGS28" s="171"/>
      <c r="KGT28" s="171"/>
      <c r="KGU28" s="171"/>
      <c r="KGV28" s="171"/>
      <c r="KGW28" s="171"/>
      <c r="KGX28" s="171"/>
      <c r="KGY28" s="171"/>
      <c r="KGZ28" s="171"/>
      <c r="KHA28" s="171"/>
      <c r="KHB28" s="171"/>
      <c r="KHC28" s="171"/>
      <c r="KHD28" s="171"/>
      <c r="KHE28" s="171"/>
      <c r="KHF28" s="171"/>
      <c r="KHG28" s="171"/>
      <c r="KHH28" s="171"/>
      <c r="KHI28" s="171"/>
      <c r="KHJ28" s="171"/>
      <c r="KHK28" s="171"/>
      <c r="KHL28" s="171"/>
      <c r="KHM28" s="171"/>
      <c r="KHN28" s="171"/>
      <c r="KHO28" s="171"/>
      <c r="KHP28" s="171"/>
      <c r="KHQ28" s="171"/>
      <c r="KHR28" s="171"/>
      <c r="KHS28" s="171"/>
      <c r="KHT28" s="171"/>
      <c r="KHU28" s="171"/>
      <c r="KHV28" s="171"/>
      <c r="KHW28" s="171"/>
      <c r="KHX28" s="171"/>
      <c r="KHY28" s="171"/>
      <c r="KHZ28" s="171"/>
      <c r="KIA28" s="171"/>
      <c r="KIB28" s="171"/>
      <c r="KIC28" s="171"/>
      <c r="KID28" s="171"/>
      <c r="KIE28" s="171"/>
      <c r="KIF28" s="171"/>
      <c r="KIG28" s="171"/>
      <c r="KIH28" s="171"/>
      <c r="KII28" s="171"/>
      <c r="KIJ28" s="171"/>
      <c r="KIK28" s="171"/>
      <c r="KIL28" s="171"/>
      <c r="KIM28" s="171"/>
      <c r="KIN28" s="171"/>
      <c r="KIO28" s="171"/>
      <c r="KIP28" s="171"/>
      <c r="KIQ28" s="171"/>
      <c r="KIR28" s="171"/>
      <c r="KIS28" s="171"/>
      <c r="KIT28" s="171"/>
      <c r="KIU28" s="171"/>
      <c r="KIV28" s="171"/>
      <c r="KIW28" s="171"/>
      <c r="KIX28" s="171"/>
      <c r="KIY28" s="171"/>
      <c r="KIZ28" s="171"/>
      <c r="KJA28" s="171"/>
      <c r="KJB28" s="171"/>
      <c r="KJC28" s="171"/>
      <c r="KJD28" s="171"/>
      <c r="KJE28" s="171"/>
      <c r="KJF28" s="171"/>
      <c r="KJG28" s="171"/>
      <c r="KJH28" s="171"/>
      <c r="KJI28" s="171"/>
      <c r="KJJ28" s="171"/>
      <c r="KJK28" s="171"/>
      <c r="KJL28" s="171"/>
      <c r="KJM28" s="171"/>
      <c r="KJN28" s="171"/>
      <c r="KJO28" s="171"/>
      <c r="KJP28" s="171"/>
      <c r="KJQ28" s="171"/>
      <c r="KJR28" s="171"/>
      <c r="KJS28" s="171"/>
      <c r="KJT28" s="171"/>
      <c r="KJU28" s="171"/>
      <c r="KJV28" s="171"/>
      <c r="KJW28" s="171"/>
      <c r="KJX28" s="171"/>
      <c r="KJY28" s="171"/>
      <c r="KJZ28" s="171"/>
      <c r="KKA28" s="171"/>
      <c r="KKB28" s="171"/>
      <c r="KKC28" s="171"/>
      <c r="KKD28" s="171"/>
      <c r="KKE28" s="171"/>
      <c r="KKF28" s="171"/>
      <c r="KKG28" s="171"/>
      <c r="KKH28" s="171"/>
      <c r="KKI28" s="171"/>
      <c r="KKJ28" s="171"/>
      <c r="KKK28" s="171"/>
      <c r="KKL28" s="171"/>
      <c r="KKM28" s="171"/>
      <c r="KKN28" s="171"/>
      <c r="KKO28" s="171"/>
      <c r="KKP28" s="171"/>
      <c r="KKQ28" s="171"/>
      <c r="KKR28" s="171"/>
      <c r="KKS28" s="171"/>
      <c r="KKT28" s="171"/>
      <c r="KKU28" s="171"/>
      <c r="KKV28" s="171"/>
      <c r="KKW28" s="171"/>
      <c r="KKX28" s="171"/>
      <c r="KKY28" s="171"/>
      <c r="KKZ28" s="171"/>
      <c r="KLA28" s="171"/>
      <c r="KLB28" s="171"/>
      <c r="KLC28" s="171"/>
      <c r="KLD28" s="171"/>
      <c r="KLE28" s="171"/>
      <c r="KLF28" s="171"/>
      <c r="KLG28" s="171"/>
      <c r="KLH28" s="171"/>
      <c r="KLI28" s="171"/>
      <c r="KLJ28" s="171"/>
      <c r="KLK28" s="171"/>
      <c r="KLL28" s="171"/>
      <c r="KLM28" s="171"/>
      <c r="KLN28" s="171"/>
      <c r="KLO28" s="171"/>
      <c r="KLP28" s="171"/>
      <c r="KLQ28" s="171"/>
      <c r="KLR28" s="171"/>
      <c r="KLS28" s="171"/>
      <c r="KLT28" s="171"/>
      <c r="KLU28" s="171"/>
      <c r="KLV28" s="171"/>
      <c r="KLW28" s="171"/>
      <c r="KLX28" s="171"/>
      <c r="KLY28" s="171"/>
      <c r="KLZ28" s="171"/>
      <c r="KMA28" s="171"/>
      <c r="KMB28" s="171"/>
      <c r="KMC28" s="171"/>
      <c r="KMD28" s="171"/>
      <c r="KME28" s="171"/>
      <c r="KMF28" s="171"/>
      <c r="KMG28" s="171"/>
      <c r="KMH28" s="171"/>
      <c r="KMI28" s="171"/>
      <c r="KMJ28" s="171"/>
      <c r="KMK28" s="171"/>
      <c r="KML28" s="171"/>
      <c r="KMM28" s="171"/>
      <c r="KMN28" s="171"/>
      <c r="KMO28" s="171"/>
      <c r="KMP28" s="171"/>
      <c r="KMQ28" s="171"/>
      <c r="KMR28" s="171"/>
      <c r="KMS28" s="171"/>
      <c r="KMT28" s="171"/>
      <c r="KMU28" s="171"/>
      <c r="KMV28" s="171"/>
      <c r="KMW28" s="171"/>
      <c r="KMX28" s="171"/>
      <c r="KMY28" s="171"/>
      <c r="KMZ28" s="171"/>
      <c r="KNA28" s="171"/>
      <c r="KNB28" s="171"/>
      <c r="KNC28" s="171"/>
      <c r="KND28" s="171"/>
      <c r="KNE28" s="171"/>
      <c r="KNF28" s="171"/>
      <c r="KNG28" s="171"/>
      <c r="KNH28" s="171"/>
      <c r="KNI28" s="171"/>
      <c r="KNJ28" s="171"/>
      <c r="KNK28" s="171"/>
      <c r="KNL28" s="171"/>
      <c r="KNM28" s="171"/>
      <c r="KNN28" s="171"/>
      <c r="KNO28" s="171"/>
      <c r="KNP28" s="171"/>
      <c r="KNQ28" s="171"/>
      <c r="KNR28" s="171"/>
      <c r="KNS28" s="171"/>
      <c r="KNT28" s="171"/>
      <c r="KNU28" s="171"/>
      <c r="KNV28" s="171"/>
      <c r="KNW28" s="171"/>
      <c r="KNX28" s="171"/>
      <c r="KNY28" s="171"/>
      <c r="KNZ28" s="171"/>
      <c r="KOA28" s="171"/>
      <c r="KOB28" s="171"/>
      <c r="KOC28" s="171"/>
      <c r="KOD28" s="171"/>
      <c r="KOE28" s="171"/>
      <c r="KOF28" s="171"/>
      <c r="KOG28" s="171"/>
      <c r="KOH28" s="171"/>
      <c r="KOI28" s="171"/>
      <c r="KOJ28" s="171"/>
      <c r="KOK28" s="171"/>
      <c r="KOL28" s="171"/>
      <c r="KOM28" s="171"/>
      <c r="KON28" s="171"/>
      <c r="KOO28" s="171"/>
      <c r="KOP28" s="171"/>
      <c r="KOQ28" s="171"/>
      <c r="KOR28" s="171"/>
      <c r="KOS28" s="171"/>
      <c r="KOT28" s="171"/>
      <c r="KOU28" s="171"/>
      <c r="KOV28" s="171"/>
      <c r="KOW28" s="171"/>
      <c r="KOX28" s="171"/>
      <c r="KOY28" s="171"/>
      <c r="KOZ28" s="171"/>
      <c r="KPA28" s="171"/>
      <c r="KPB28" s="171"/>
      <c r="KPC28" s="171"/>
      <c r="KPD28" s="171"/>
      <c r="KPE28" s="171"/>
      <c r="KPF28" s="171"/>
      <c r="KPG28" s="171"/>
      <c r="KPH28" s="171"/>
      <c r="KPI28" s="171"/>
      <c r="KPJ28" s="171"/>
      <c r="KPK28" s="171"/>
      <c r="KPL28" s="171"/>
      <c r="KPM28" s="171"/>
      <c r="KPN28" s="171"/>
      <c r="KPO28" s="171"/>
      <c r="KPP28" s="171"/>
      <c r="KPQ28" s="171"/>
      <c r="KPR28" s="171"/>
      <c r="KPS28" s="171"/>
      <c r="KPT28" s="171"/>
      <c r="KPU28" s="171"/>
      <c r="KPV28" s="171"/>
      <c r="KPW28" s="171"/>
      <c r="KPX28" s="171"/>
      <c r="KPY28" s="171"/>
      <c r="KPZ28" s="171"/>
      <c r="KQA28" s="171"/>
      <c r="KQB28" s="171"/>
      <c r="KQC28" s="171"/>
      <c r="KQD28" s="171"/>
      <c r="KQE28" s="171"/>
      <c r="KQF28" s="171"/>
      <c r="KQG28" s="171"/>
      <c r="KQH28" s="171"/>
      <c r="KQI28" s="171"/>
      <c r="KQJ28" s="171"/>
      <c r="KQK28" s="171"/>
      <c r="KQL28" s="171"/>
      <c r="KQM28" s="171"/>
      <c r="KQN28" s="171"/>
      <c r="KQO28" s="171"/>
      <c r="KQP28" s="171"/>
      <c r="KQQ28" s="171"/>
      <c r="KQR28" s="171"/>
      <c r="KQS28" s="171"/>
      <c r="KQT28" s="171"/>
      <c r="KQU28" s="171"/>
      <c r="KQV28" s="171"/>
      <c r="KQW28" s="171"/>
      <c r="KQX28" s="171"/>
      <c r="KQY28" s="171"/>
      <c r="KQZ28" s="171"/>
      <c r="KRA28" s="171"/>
      <c r="KRB28" s="171"/>
      <c r="KRC28" s="171"/>
      <c r="KRD28" s="171"/>
      <c r="KRE28" s="171"/>
      <c r="KRF28" s="171"/>
      <c r="KRG28" s="171"/>
      <c r="KRH28" s="171"/>
      <c r="KRI28" s="171"/>
      <c r="KRJ28" s="171"/>
      <c r="KRK28" s="171"/>
      <c r="KRL28" s="171"/>
      <c r="KRM28" s="171"/>
      <c r="KRN28" s="171"/>
      <c r="KRO28" s="171"/>
      <c r="KRP28" s="171"/>
      <c r="KRQ28" s="171"/>
      <c r="KRR28" s="171"/>
      <c r="KRS28" s="171"/>
      <c r="KRT28" s="171"/>
      <c r="KRU28" s="171"/>
      <c r="KRV28" s="171"/>
      <c r="KRW28" s="171"/>
      <c r="KRX28" s="171"/>
      <c r="KRY28" s="171"/>
      <c r="KRZ28" s="171"/>
      <c r="KSA28" s="171"/>
      <c r="KSB28" s="171"/>
      <c r="KSC28" s="171"/>
      <c r="KSD28" s="171"/>
      <c r="KSE28" s="171"/>
      <c r="KSF28" s="171"/>
      <c r="KSG28" s="171"/>
      <c r="KSH28" s="171"/>
      <c r="KSI28" s="171"/>
      <c r="KSJ28" s="171"/>
      <c r="KSK28" s="171"/>
      <c r="KSL28" s="171"/>
      <c r="KSM28" s="171"/>
      <c r="KSN28" s="171"/>
      <c r="KSO28" s="171"/>
      <c r="KSP28" s="171"/>
      <c r="KSQ28" s="171"/>
      <c r="KSR28" s="171"/>
      <c r="KSS28" s="171"/>
      <c r="KST28" s="171"/>
      <c r="KSU28" s="171"/>
      <c r="KSV28" s="171"/>
      <c r="KSW28" s="171"/>
      <c r="KSX28" s="171"/>
      <c r="KSY28" s="171"/>
      <c r="KSZ28" s="171"/>
      <c r="KTA28" s="171"/>
      <c r="KTB28" s="171"/>
      <c r="KTC28" s="171"/>
      <c r="KTD28" s="171"/>
      <c r="KTE28" s="171"/>
      <c r="KTF28" s="171"/>
      <c r="KTG28" s="171"/>
      <c r="KTH28" s="171"/>
      <c r="KTI28" s="171"/>
      <c r="KTJ28" s="171"/>
      <c r="KTK28" s="171"/>
      <c r="KTL28" s="171"/>
      <c r="KTM28" s="171"/>
      <c r="KTN28" s="171"/>
      <c r="KTO28" s="171"/>
      <c r="KTP28" s="171"/>
      <c r="KTQ28" s="171"/>
      <c r="KTR28" s="171"/>
      <c r="KTS28" s="171"/>
      <c r="KTT28" s="171"/>
      <c r="KTU28" s="171"/>
      <c r="KTV28" s="171"/>
      <c r="KTW28" s="171"/>
      <c r="KTX28" s="171"/>
      <c r="KTY28" s="171"/>
      <c r="KTZ28" s="171"/>
      <c r="KUA28" s="171"/>
      <c r="KUB28" s="171"/>
      <c r="KUC28" s="171"/>
      <c r="KUD28" s="171"/>
      <c r="KUE28" s="171"/>
      <c r="KUF28" s="171"/>
      <c r="KUG28" s="171"/>
      <c r="KUH28" s="171"/>
      <c r="KUI28" s="171"/>
      <c r="KUJ28" s="171"/>
      <c r="KUK28" s="171"/>
      <c r="KUL28" s="171"/>
      <c r="KUM28" s="171"/>
      <c r="KUN28" s="171"/>
      <c r="KUO28" s="171"/>
      <c r="KUP28" s="171"/>
      <c r="KUQ28" s="171"/>
      <c r="KUR28" s="171"/>
      <c r="KUS28" s="171"/>
      <c r="KUT28" s="171"/>
      <c r="KUU28" s="171"/>
      <c r="KUV28" s="171"/>
      <c r="KUW28" s="171"/>
      <c r="KUX28" s="171"/>
      <c r="KUY28" s="171"/>
      <c r="KUZ28" s="171"/>
      <c r="KVA28" s="171"/>
      <c r="KVB28" s="171"/>
      <c r="KVC28" s="171"/>
      <c r="KVD28" s="171"/>
      <c r="KVE28" s="171"/>
      <c r="KVF28" s="171"/>
      <c r="KVG28" s="171"/>
      <c r="KVH28" s="171"/>
      <c r="KVI28" s="171"/>
      <c r="KVJ28" s="171"/>
      <c r="KVK28" s="171"/>
      <c r="KVL28" s="171"/>
      <c r="KVM28" s="171"/>
      <c r="KVN28" s="171"/>
      <c r="KVO28" s="171"/>
      <c r="KVP28" s="171"/>
      <c r="KVQ28" s="171"/>
      <c r="KVR28" s="171"/>
      <c r="KVS28" s="171"/>
      <c r="KVT28" s="171"/>
      <c r="KVU28" s="171"/>
      <c r="KVV28" s="171"/>
      <c r="KVW28" s="171"/>
      <c r="KVX28" s="171"/>
      <c r="KVY28" s="171"/>
      <c r="KVZ28" s="171"/>
      <c r="KWA28" s="171"/>
      <c r="KWB28" s="171"/>
      <c r="KWC28" s="171"/>
      <c r="KWD28" s="171"/>
      <c r="KWE28" s="171"/>
      <c r="KWF28" s="171"/>
      <c r="KWG28" s="171"/>
      <c r="KWH28" s="171"/>
      <c r="KWI28" s="171"/>
      <c r="KWJ28" s="171"/>
      <c r="KWK28" s="171"/>
      <c r="KWL28" s="171"/>
      <c r="KWM28" s="171"/>
      <c r="KWN28" s="171"/>
      <c r="KWO28" s="171"/>
      <c r="KWP28" s="171"/>
      <c r="KWQ28" s="171"/>
      <c r="KWR28" s="171"/>
      <c r="KWS28" s="171"/>
      <c r="KWT28" s="171"/>
      <c r="KWU28" s="171"/>
      <c r="KWV28" s="171"/>
      <c r="KWW28" s="171"/>
      <c r="KWX28" s="171"/>
      <c r="KWY28" s="171"/>
      <c r="KWZ28" s="171"/>
      <c r="KXA28" s="171"/>
      <c r="KXB28" s="171"/>
      <c r="KXC28" s="171"/>
      <c r="KXD28" s="171"/>
      <c r="KXE28" s="171"/>
      <c r="KXF28" s="171"/>
      <c r="KXG28" s="171"/>
      <c r="KXH28" s="171"/>
      <c r="KXI28" s="171"/>
      <c r="KXJ28" s="171"/>
      <c r="KXK28" s="171"/>
      <c r="KXL28" s="171"/>
      <c r="KXM28" s="171"/>
      <c r="KXN28" s="171"/>
      <c r="KXO28" s="171"/>
      <c r="KXP28" s="171"/>
      <c r="KXQ28" s="171"/>
      <c r="KXR28" s="171"/>
      <c r="KXS28" s="171"/>
      <c r="KXT28" s="171"/>
      <c r="KXU28" s="171"/>
      <c r="KXV28" s="171"/>
      <c r="KXW28" s="171"/>
      <c r="KXX28" s="171"/>
      <c r="KXY28" s="171"/>
      <c r="KXZ28" s="171"/>
      <c r="KYA28" s="171"/>
      <c r="KYB28" s="171"/>
      <c r="KYC28" s="171"/>
      <c r="KYD28" s="171"/>
      <c r="KYE28" s="171"/>
      <c r="KYF28" s="171"/>
      <c r="KYG28" s="171"/>
      <c r="KYH28" s="171"/>
      <c r="KYI28" s="171"/>
      <c r="KYJ28" s="171"/>
      <c r="KYK28" s="171"/>
      <c r="KYL28" s="171"/>
      <c r="KYM28" s="171"/>
      <c r="KYN28" s="171"/>
      <c r="KYO28" s="171"/>
      <c r="KYP28" s="171"/>
      <c r="KYQ28" s="171"/>
      <c r="KYR28" s="171"/>
      <c r="KYS28" s="171"/>
      <c r="KYT28" s="171"/>
      <c r="KYU28" s="171"/>
      <c r="KYV28" s="171"/>
      <c r="KYW28" s="171"/>
      <c r="KYX28" s="171"/>
      <c r="KYY28" s="171"/>
      <c r="KYZ28" s="171"/>
      <c r="KZA28" s="171"/>
      <c r="KZB28" s="171"/>
      <c r="KZC28" s="171"/>
      <c r="KZD28" s="171"/>
      <c r="KZE28" s="171"/>
      <c r="KZF28" s="171"/>
      <c r="KZG28" s="171"/>
      <c r="KZH28" s="171"/>
      <c r="KZI28" s="171"/>
      <c r="KZJ28" s="171"/>
      <c r="KZK28" s="171"/>
      <c r="KZL28" s="171"/>
      <c r="KZM28" s="171"/>
      <c r="KZN28" s="171"/>
      <c r="KZO28" s="171"/>
      <c r="KZP28" s="171"/>
      <c r="KZQ28" s="171"/>
      <c r="KZR28" s="171"/>
      <c r="KZS28" s="171"/>
      <c r="KZT28" s="171"/>
      <c r="KZU28" s="171"/>
      <c r="KZV28" s="171"/>
      <c r="KZW28" s="171"/>
      <c r="KZX28" s="171"/>
      <c r="KZY28" s="171"/>
      <c r="KZZ28" s="171"/>
      <c r="LAA28" s="171"/>
      <c r="LAB28" s="171"/>
      <c r="LAC28" s="171"/>
      <c r="LAD28" s="171"/>
      <c r="LAE28" s="171"/>
      <c r="LAF28" s="171"/>
      <c r="LAG28" s="171"/>
      <c r="LAH28" s="171"/>
      <c r="LAI28" s="171"/>
      <c r="LAJ28" s="171"/>
      <c r="LAK28" s="171"/>
      <c r="LAL28" s="171"/>
      <c r="LAM28" s="171"/>
      <c r="LAN28" s="171"/>
      <c r="LAO28" s="171"/>
      <c r="LAP28" s="171"/>
      <c r="LAQ28" s="171"/>
      <c r="LAR28" s="171"/>
      <c r="LAS28" s="171"/>
      <c r="LAT28" s="171"/>
      <c r="LAU28" s="171"/>
      <c r="LAV28" s="171"/>
      <c r="LAW28" s="171"/>
      <c r="LAX28" s="171"/>
      <c r="LAY28" s="171"/>
      <c r="LAZ28" s="171"/>
      <c r="LBA28" s="171"/>
      <c r="LBB28" s="171"/>
      <c r="LBC28" s="171"/>
      <c r="LBD28" s="171"/>
      <c r="LBE28" s="171"/>
      <c r="LBF28" s="171"/>
      <c r="LBG28" s="171"/>
      <c r="LBH28" s="171"/>
      <c r="LBI28" s="171"/>
      <c r="LBJ28" s="171"/>
      <c r="LBK28" s="171"/>
      <c r="LBL28" s="171"/>
      <c r="LBM28" s="171"/>
      <c r="LBN28" s="171"/>
      <c r="LBO28" s="171"/>
      <c r="LBP28" s="171"/>
      <c r="LBQ28" s="171"/>
      <c r="LBR28" s="171"/>
      <c r="LBS28" s="171"/>
      <c r="LBT28" s="171"/>
      <c r="LBU28" s="171"/>
      <c r="LBV28" s="171"/>
      <c r="LBW28" s="171"/>
      <c r="LBX28" s="171"/>
      <c r="LBY28" s="171"/>
      <c r="LBZ28" s="171"/>
      <c r="LCA28" s="171"/>
      <c r="LCB28" s="171"/>
      <c r="LCC28" s="171"/>
      <c r="LCD28" s="171"/>
      <c r="LCE28" s="171"/>
      <c r="LCF28" s="171"/>
      <c r="LCG28" s="171"/>
      <c r="LCH28" s="171"/>
      <c r="LCI28" s="171"/>
      <c r="LCJ28" s="171"/>
      <c r="LCK28" s="171"/>
      <c r="LCL28" s="171"/>
      <c r="LCM28" s="171"/>
      <c r="LCN28" s="171"/>
      <c r="LCO28" s="171"/>
      <c r="LCP28" s="171"/>
      <c r="LCQ28" s="171"/>
      <c r="LCR28" s="171"/>
      <c r="LCS28" s="171"/>
      <c r="LCT28" s="171"/>
      <c r="LCU28" s="171"/>
      <c r="LCV28" s="171"/>
      <c r="LCW28" s="171"/>
      <c r="LCX28" s="171"/>
      <c r="LCY28" s="171"/>
      <c r="LCZ28" s="171"/>
      <c r="LDA28" s="171"/>
      <c r="LDB28" s="171"/>
      <c r="LDC28" s="171"/>
      <c r="LDD28" s="171"/>
      <c r="LDE28" s="171"/>
      <c r="LDF28" s="171"/>
      <c r="LDG28" s="171"/>
      <c r="LDH28" s="171"/>
      <c r="LDI28" s="171"/>
      <c r="LDJ28" s="171"/>
      <c r="LDK28" s="171"/>
      <c r="LDL28" s="171"/>
      <c r="LDM28" s="171"/>
      <c r="LDN28" s="171"/>
      <c r="LDO28" s="171"/>
      <c r="LDP28" s="171"/>
      <c r="LDQ28" s="171"/>
      <c r="LDR28" s="171"/>
      <c r="LDS28" s="171"/>
      <c r="LDT28" s="171"/>
      <c r="LDU28" s="171"/>
      <c r="LDV28" s="171"/>
      <c r="LDW28" s="171"/>
      <c r="LDX28" s="171"/>
      <c r="LDY28" s="171"/>
      <c r="LDZ28" s="171"/>
      <c r="LEA28" s="171"/>
      <c r="LEB28" s="171"/>
      <c r="LEC28" s="171"/>
      <c r="LED28" s="171"/>
      <c r="LEE28" s="171"/>
      <c r="LEF28" s="171"/>
      <c r="LEG28" s="171"/>
      <c r="LEH28" s="171"/>
      <c r="LEI28" s="171"/>
      <c r="LEJ28" s="171"/>
      <c r="LEK28" s="171"/>
      <c r="LEL28" s="171"/>
      <c r="LEM28" s="171"/>
      <c r="LEN28" s="171"/>
      <c r="LEO28" s="171"/>
      <c r="LEP28" s="171"/>
      <c r="LEQ28" s="171"/>
      <c r="LER28" s="171"/>
      <c r="LES28" s="171"/>
      <c r="LET28" s="171"/>
      <c r="LEU28" s="171"/>
      <c r="LEV28" s="171"/>
      <c r="LEW28" s="171"/>
      <c r="LEX28" s="171"/>
      <c r="LEY28" s="171"/>
      <c r="LEZ28" s="171"/>
      <c r="LFA28" s="171"/>
      <c r="LFB28" s="171"/>
      <c r="LFC28" s="171"/>
      <c r="LFD28" s="171"/>
      <c r="LFE28" s="171"/>
      <c r="LFF28" s="171"/>
      <c r="LFG28" s="171"/>
      <c r="LFH28" s="171"/>
      <c r="LFI28" s="171"/>
      <c r="LFJ28" s="171"/>
      <c r="LFK28" s="171"/>
      <c r="LFL28" s="171"/>
      <c r="LFM28" s="171"/>
      <c r="LFN28" s="171"/>
      <c r="LFO28" s="171"/>
      <c r="LFP28" s="171"/>
      <c r="LFQ28" s="171"/>
      <c r="LFR28" s="171"/>
      <c r="LFS28" s="171"/>
      <c r="LFT28" s="171"/>
      <c r="LFU28" s="171"/>
      <c r="LFV28" s="171"/>
      <c r="LFW28" s="171"/>
      <c r="LFX28" s="171"/>
      <c r="LFY28" s="171"/>
      <c r="LFZ28" s="171"/>
      <c r="LGA28" s="171"/>
      <c r="LGB28" s="171"/>
      <c r="LGC28" s="171"/>
      <c r="LGD28" s="171"/>
      <c r="LGE28" s="171"/>
      <c r="LGF28" s="171"/>
      <c r="LGG28" s="171"/>
      <c r="LGH28" s="171"/>
      <c r="LGI28" s="171"/>
      <c r="LGJ28" s="171"/>
      <c r="LGK28" s="171"/>
      <c r="LGL28" s="171"/>
      <c r="LGM28" s="171"/>
      <c r="LGN28" s="171"/>
      <c r="LGO28" s="171"/>
      <c r="LGP28" s="171"/>
      <c r="LGQ28" s="171"/>
      <c r="LGR28" s="171"/>
      <c r="LGS28" s="171"/>
      <c r="LGT28" s="171"/>
      <c r="LGU28" s="171"/>
      <c r="LGV28" s="171"/>
      <c r="LGW28" s="171"/>
      <c r="LGX28" s="171"/>
      <c r="LGY28" s="171"/>
      <c r="LGZ28" s="171"/>
      <c r="LHA28" s="171"/>
      <c r="LHB28" s="171"/>
      <c r="LHC28" s="171"/>
      <c r="LHD28" s="171"/>
      <c r="LHE28" s="171"/>
      <c r="LHF28" s="171"/>
      <c r="LHG28" s="171"/>
      <c r="LHH28" s="171"/>
      <c r="LHI28" s="171"/>
      <c r="LHJ28" s="171"/>
      <c r="LHK28" s="171"/>
      <c r="LHL28" s="171"/>
      <c r="LHM28" s="171"/>
      <c r="LHN28" s="171"/>
      <c r="LHO28" s="171"/>
      <c r="LHP28" s="171"/>
      <c r="LHQ28" s="171"/>
      <c r="LHR28" s="171"/>
      <c r="LHS28" s="171"/>
      <c r="LHT28" s="171"/>
      <c r="LHU28" s="171"/>
      <c r="LHV28" s="171"/>
      <c r="LHW28" s="171"/>
      <c r="LHX28" s="171"/>
      <c r="LHY28" s="171"/>
      <c r="LHZ28" s="171"/>
      <c r="LIA28" s="171"/>
      <c r="LIB28" s="171"/>
      <c r="LIC28" s="171"/>
      <c r="LID28" s="171"/>
      <c r="LIE28" s="171"/>
      <c r="LIF28" s="171"/>
      <c r="LIG28" s="171"/>
      <c r="LIH28" s="171"/>
      <c r="LII28" s="171"/>
      <c r="LIJ28" s="171"/>
      <c r="LIK28" s="171"/>
      <c r="LIL28" s="171"/>
      <c r="LIM28" s="171"/>
      <c r="LIN28" s="171"/>
      <c r="LIO28" s="171"/>
      <c r="LIP28" s="171"/>
      <c r="LIQ28" s="171"/>
      <c r="LIR28" s="171"/>
      <c r="LIS28" s="171"/>
      <c r="LIT28" s="171"/>
      <c r="LIU28" s="171"/>
      <c r="LIV28" s="171"/>
      <c r="LIW28" s="171"/>
      <c r="LIX28" s="171"/>
      <c r="LIY28" s="171"/>
      <c r="LIZ28" s="171"/>
      <c r="LJA28" s="171"/>
      <c r="LJB28" s="171"/>
      <c r="LJC28" s="171"/>
      <c r="LJD28" s="171"/>
      <c r="LJE28" s="171"/>
      <c r="LJF28" s="171"/>
      <c r="LJG28" s="171"/>
      <c r="LJH28" s="171"/>
      <c r="LJI28" s="171"/>
      <c r="LJJ28" s="171"/>
      <c r="LJK28" s="171"/>
      <c r="LJL28" s="171"/>
      <c r="LJM28" s="171"/>
      <c r="LJN28" s="171"/>
      <c r="LJO28" s="171"/>
      <c r="LJP28" s="171"/>
      <c r="LJQ28" s="171"/>
      <c r="LJR28" s="171"/>
      <c r="LJS28" s="171"/>
      <c r="LJT28" s="171"/>
      <c r="LJU28" s="171"/>
      <c r="LJV28" s="171"/>
      <c r="LJW28" s="171"/>
      <c r="LJX28" s="171"/>
      <c r="LJY28" s="171"/>
      <c r="LJZ28" s="171"/>
      <c r="LKA28" s="171"/>
      <c r="LKB28" s="171"/>
      <c r="LKC28" s="171"/>
      <c r="LKD28" s="171"/>
      <c r="LKE28" s="171"/>
      <c r="LKF28" s="171"/>
      <c r="LKG28" s="171"/>
      <c r="LKH28" s="171"/>
      <c r="LKI28" s="171"/>
      <c r="LKJ28" s="171"/>
      <c r="LKK28" s="171"/>
      <c r="LKL28" s="171"/>
      <c r="LKM28" s="171"/>
      <c r="LKN28" s="171"/>
      <c r="LKO28" s="171"/>
      <c r="LKP28" s="171"/>
      <c r="LKQ28" s="171"/>
      <c r="LKR28" s="171"/>
      <c r="LKS28" s="171"/>
      <c r="LKT28" s="171"/>
      <c r="LKU28" s="171"/>
      <c r="LKV28" s="171"/>
      <c r="LKW28" s="171"/>
      <c r="LKX28" s="171"/>
      <c r="LKY28" s="171"/>
      <c r="LKZ28" s="171"/>
      <c r="LLA28" s="171"/>
      <c r="LLB28" s="171"/>
      <c r="LLC28" s="171"/>
      <c r="LLD28" s="171"/>
      <c r="LLE28" s="171"/>
      <c r="LLF28" s="171"/>
      <c r="LLG28" s="171"/>
      <c r="LLH28" s="171"/>
      <c r="LLI28" s="171"/>
      <c r="LLJ28" s="171"/>
      <c r="LLK28" s="171"/>
      <c r="LLL28" s="171"/>
      <c r="LLM28" s="171"/>
      <c r="LLN28" s="171"/>
      <c r="LLO28" s="171"/>
      <c r="LLP28" s="171"/>
      <c r="LLQ28" s="171"/>
      <c r="LLR28" s="171"/>
      <c r="LLS28" s="171"/>
      <c r="LLT28" s="171"/>
      <c r="LLU28" s="171"/>
      <c r="LLV28" s="171"/>
      <c r="LLW28" s="171"/>
      <c r="LLX28" s="171"/>
      <c r="LLY28" s="171"/>
      <c r="LLZ28" s="171"/>
      <c r="LMA28" s="171"/>
      <c r="LMB28" s="171"/>
      <c r="LMC28" s="171"/>
      <c r="LMD28" s="171"/>
      <c r="LME28" s="171"/>
      <c r="LMF28" s="171"/>
      <c r="LMG28" s="171"/>
      <c r="LMH28" s="171"/>
      <c r="LMI28" s="171"/>
      <c r="LMJ28" s="171"/>
      <c r="LMK28" s="171"/>
      <c r="LML28" s="171"/>
      <c r="LMM28" s="171"/>
      <c r="LMN28" s="171"/>
      <c r="LMO28" s="171"/>
      <c r="LMP28" s="171"/>
      <c r="LMQ28" s="171"/>
      <c r="LMR28" s="171"/>
      <c r="LMS28" s="171"/>
      <c r="LMT28" s="171"/>
      <c r="LMU28" s="171"/>
      <c r="LMV28" s="171"/>
      <c r="LMW28" s="171"/>
      <c r="LMX28" s="171"/>
      <c r="LMY28" s="171"/>
      <c r="LMZ28" s="171"/>
      <c r="LNA28" s="171"/>
      <c r="LNB28" s="171"/>
      <c r="LNC28" s="171"/>
      <c r="LND28" s="171"/>
      <c r="LNE28" s="171"/>
      <c r="LNF28" s="171"/>
      <c r="LNG28" s="171"/>
      <c r="LNH28" s="171"/>
      <c r="LNI28" s="171"/>
      <c r="LNJ28" s="171"/>
      <c r="LNK28" s="171"/>
      <c r="LNL28" s="171"/>
      <c r="LNM28" s="171"/>
      <c r="LNN28" s="171"/>
      <c r="LNO28" s="171"/>
      <c r="LNP28" s="171"/>
      <c r="LNQ28" s="171"/>
      <c r="LNR28" s="171"/>
      <c r="LNS28" s="171"/>
      <c r="LNT28" s="171"/>
      <c r="LNU28" s="171"/>
      <c r="LNV28" s="171"/>
      <c r="LNW28" s="171"/>
      <c r="LNX28" s="171"/>
      <c r="LNY28" s="171"/>
      <c r="LNZ28" s="171"/>
      <c r="LOA28" s="171"/>
      <c r="LOB28" s="171"/>
      <c r="LOC28" s="171"/>
      <c r="LOD28" s="171"/>
      <c r="LOE28" s="171"/>
      <c r="LOF28" s="171"/>
      <c r="LOG28" s="171"/>
      <c r="LOH28" s="171"/>
      <c r="LOI28" s="171"/>
      <c r="LOJ28" s="171"/>
      <c r="LOK28" s="171"/>
      <c r="LOL28" s="171"/>
      <c r="LOM28" s="171"/>
      <c r="LON28" s="171"/>
      <c r="LOO28" s="171"/>
      <c r="LOP28" s="171"/>
      <c r="LOQ28" s="171"/>
      <c r="LOR28" s="171"/>
      <c r="LOS28" s="171"/>
      <c r="LOT28" s="171"/>
      <c r="LOU28" s="171"/>
      <c r="LOV28" s="171"/>
      <c r="LOW28" s="171"/>
      <c r="LOX28" s="171"/>
      <c r="LOY28" s="171"/>
      <c r="LOZ28" s="171"/>
      <c r="LPA28" s="171"/>
      <c r="LPB28" s="171"/>
      <c r="LPC28" s="171"/>
      <c r="LPD28" s="171"/>
      <c r="LPE28" s="171"/>
      <c r="LPF28" s="171"/>
      <c r="LPG28" s="171"/>
      <c r="LPH28" s="171"/>
      <c r="LPI28" s="171"/>
      <c r="LPJ28" s="171"/>
      <c r="LPK28" s="171"/>
      <c r="LPL28" s="171"/>
      <c r="LPM28" s="171"/>
      <c r="LPN28" s="171"/>
      <c r="LPO28" s="171"/>
      <c r="LPP28" s="171"/>
      <c r="LPQ28" s="171"/>
      <c r="LPR28" s="171"/>
      <c r="LPS28" s="171"/>
      <c r="LPT28" s="171"/>
      <c r="LPU28" s="171"/>
      <c r="LPV28" s="171"/>
      <c r="LPW28" s="171"/>
      <c r="LPX28" s="171"/>
      <c r="LPY28" s="171"/>
      <c r="LPZ28" s="171"/>
      <c r="LQA28" s="171"/>
      <c r="LQB28" s="171"/>
      <c r="LQC28" s="171"/>
      <c r="LQD28" s="171"/>
      <c r="LQE28" s="171"/>
      <c r="LQF28" s="171"/>
      <c r="LQG28" s="171"/>
      <c r="LQH28" s="171"/>
      <c r="LQI28" s="171"/>
      <c r="LQJ28" s="171"/>
      <c r="LQK28" s="171"/>
      <c r="LQL28" s="171"/>
      <c r="LQM28" s="171"/>
      <c r="LQN28" s="171"/>
      <c r="LQO28" s="171"/>
      <c r="LQP28" s="171"/>
      <c r="LQQ28" s="171"/>
      <c r="LQR28" s="171"/>
      <c r="LQS28" s="171"/>
      <c r="LQT28" s="171"/>
      <c r="LQU28" s="171"/>
      <c r="LQV28" s="171"/>
      <c r="LQW28" s="171"/>
      <c r="LQX28" s="171"/>
      <c r="LQY28" s="171"/>
      <c r="LQZ28" s="171"/>
      <c r="LRA28" s="171"/>
      <c r="LRB28" s="171"/>
      <c r="LRC28" s="171"/>
      <c r="LRD28" s="171"/>
      <c r="LRE28" s="171"/>
      <c r="LRF28" s="171"/>
      <c r="LRG28" s="171"/>
      <c r="LRH28" s="171"/>
      <c r="LRI28" s="171"/>
      <c r="LRJ28" s="171"/>
      <c r="LRK28" s="171"/>
      <c r="LRL28" s="171"/>
      <c r="LRM28" s="171"/>
      <c r="LRN28" s="171"/>
      <c r="LRO28" s="171"/>
      <c r="LRP28" s="171"/>
      <c r="LRQ28" s="171"/>
      <c r="LRR28" s="171"/>
      <c r="LRS28" s="171"/>
      <c r="LRT28" s="171"/>
      <c r="LRU28" s="171"/>
      <c r="LRV28" s="171"/>
      <c r="LRW28" s="171"/>
      <c r="LRX28" s="171"/>
      <c r="LRY28" s="171"/>
      <c r="LRZ28" s="171"/>
      <c r="LSA28" s="171"/>
      <c r="LSB28" s="171"/>
      <c r="LSC28" s="171"/>
      <c r="LSD28" s="171"/>
      <c r="LSE28" s="171"/>
      <c r="LSF28" s="171"/>
      <c r="LSG28" s="171"/>
      <c r="LSH28" s="171"/>
      <c r="LSI28" s="171"/>
      <c r="LSJ28" s="171"/>
      <c r="LSK28" s="171"/>
      <c r="LSL28" s="171"/>
      <c r="LSM28" s="171"/>
      <c r="LSN28" s="171"/>
      <c r="LSO28" s="171"/>
      <c r="LSP28" s="171"/>
      <c r="LSQ28" s="171"/>
      <c r="LSR28" s="171"/>
      <c r="LSS28" s="171"/>
      <c r="LST28" s="171"/>
      <c r="LSU28" s="171"/>
      <c r="LSV28" s="171"/>
      <c r="LSW28" s="171"/>
      <c r="LSX28" s="171"/>
      <c r="LSY28" s="171"/>
      <c r="LSZ28" s="171"/>
      <c r="LTA28" s="171"/>
      <c r="LTB28" s="171"/>
      <c r="LTC28" s="171"/>
      <c r="LTD28" s="171"/>
      <c r="LTE28" s="171"/>
      <c r="LTF28" s="171"/>
      <c r="LTG28" s="171"/>
      <c r="LTH28" s="171"/>
      <c r="LTI28" s="171"/>
      <c r="LTJ28" s="171"/>
      <c r="LTK28" s="171"/>
      <c r="LTL28" s="171"/>
      <c r="LTM28" s="171"/>
      <c r="LTN28" s="171"/>
      <c r="LTO28" s="171"/>
      <c r="LTP28" s="171"/>
      <c r="LTQ28" s="171"/>
      <c r="LTR28" s="171"/>
      <c r="LTS28" s="171"/>
      <c r="LTT28" s="171"/>
      <c r="LTU28" s="171"/>
      <c r="LTV28" s="171"/>
      <c r="LTW28" s="171"/>
      <c r="LTX28" s="171"/>
      <c r="LTY28" s="171"/>
      <c r="LTZ28" s="171"/>
      <c r="LUA28" s="171"/>
      <c r="LUB28" s="171"/>
      <c r="LUC28" s="171"/>
      <c r="LUD28" s="171"/>
      <c r="LUE28" s="171"/>
      <c r="LUF28" s="171"/>
      <c r="LUG28" s="171"/>
      <c r="LUH28" s="171"/>
      <c r="LUI28" s="171"/>
      <c r="LUJ28" s="171"/>
      <c r="LUK28" s="171"/>
      <c r="LUL28" s="171"/>
      <c r="LUM28" s="171"/>
      <c r="LUN28" s="171"/>
      <c r="LUO28" s="171"/>
      <c r="LUP28" s="171"/>
      <c r="LUQ28" s="171"/>
      <c r="LUR28" s="171"/>
      <c r="LUS28" s="171"/>
      <c r="LUT28" s="171"/>
      <c r="LUU28" s="171"/>
      <c r="LUV28" s="171"/>
      <c r="LUW28" s="171"/>
      <c r="LUX28" s="171"/>
      <c r="LUY28" s="171"/>
      <c r="LUZ28" s="171"/>
      <c r="LVA28" s="171"/>
      <c r="LVB28" s="171"/>
      <c r="LVC28" s="171"/>
      <c r="LVD28" s="171"/>
      <c r="LVE28" s="171"/>
      <c r="LVF28" s="171"/>
      <c r="LVG28" s="171"/>
      <c r="LVH28" s="171"/>
      <c r="LVI28" s="171"/>
      <c r="LVJ28" s="171"/>
      <c r="LVK28" s="171"/>
      <c r="LVL28" s="171"/>
      <c r="LVM28" s="171"/>
      <c r="LVN28" s="171"/>
      <c r="LVO28" s="171"/>
      <c r="LVP28" s="171"/>
      <c r="LVQ28" s="171"/>
      <c r="LVR28" s="171"/>
      <c r="LVS28" s="171"/>
      <c r="LVT28" s="171"/>
      <c r="LVU28" s="171"/>
      <c r="LVV28" s="171"/>
      <c r="LVW28" s="171"/>
      <c r="LVX28" s="171"/>
      <c r="LVY28" s="171"/>
      <c r="LVZ28" s="171"/>
      <c r="LWA28" s="171"/>
      <c r="LWB28" s="171"/>
      <c r="LWC28" s="171"/>
      <c r="LWD28" s="171"/>
      <c r="LWE28" s="171"/>
      <c r="LWF28" s="171"/>
      <c r="LWG28" s="171"/>
      <c r="LWH28" s="171"/>
      <c r="LWI28" s="171"/>
      <c r="LWJ28" s="171"/>
      <c r="LWK28" s="171"/>
      <c r="LWL28" s="171"/>
      <c r="LWM28" s="171"/>
      <c r="LWN28" s="171"/>
      <c r="LWO28" s="171"/>
      <c r="LWP28" s="171"/>
      <c r="LWQ28" s="171"/>
      <c r="LWR28" s="171"/>
      <c r="LWS28" s="171"/>
      <c r="LWT28" s="171"/>
      <c r="LWU28" s="171"/>
      <c r="LWV28" s="171"/>
      <c r="LWW28" s="171"/>
      <c r="LWX28" s="171"/>
      <c r="LWY28" s="171"/>
      <c r="LWZ28" s="171"/>
      <c r="LXA28" s="171"/>
      <c r="LXB28" s="171"/>
      <c r="LXC28" s="171"/>
      <c r="LXD28" s="171"/>
      <c r="LXE28" s="171"/>
      <c r="LXF28" s="171"/>
      <c r="LXG28" s="171"/>
      <c r="LXH28" s="171"/>
      <c r="LXI28" s="171"/>
      <c r="LXJ28" s="171"/>
      <c r="LXK28" s="171"/>
      <c r="LXL28" s="171"/>
      <c r="LXM28" s="171"/>
      <c r="LXN28" s="171"/>
      <c r="LXO28" s="171"/>
      <c r="LXP28" s="171"/>
      <c r="LXQ28" s="171"/>
      <c r="LXR28" s="171"/>
      <c r="LXS28" s="171"/>
      <c r="LXT28" s="171"/>
      <c r="LXU28" s="171"/>
      <c r="LXV28" s="171"/>
      <c r="LXW28" s="171"/>
      <c r="LXX28" s="171"/>
      <c r="LXY28" s="171"/>
      <c r="LXZ28" s="171"/>
      <c r="LYA28" s="171"/>
      <c r="LYB28" s="171"/>
      <c r="LYC28" s="171"/>
      <c r="LYD28" s="171"/>
      <c r="LYE28" s="171"/>
      <c r="LYF28" s="171"/>
      <c r="LYG28" s="171"/>
      <c r="LYH28" s="171"/>
      <c r="LYI28" s="171"/>
      <c r="LYJ28" s="171"/>
      <c r="LYK28" s="171"/>
      <c r="LYL28" s="171"/>
      <c r="LYM28" s="171"/>
      <c r="LYN28" s="171"/>
      <c r="LYO28" s="171"/>
      <c r="LYP28" s="171"/>
      <c r="LYQ28" s="171"/>
      <c r="LYR28" s="171"/>
      <c r="LYS28" s="171"/>
      <c r="LYT28" s="171"/>
      <c r="LYU28" s="171"/>
      <c r="LYV28" s="171"/>
      <c r="LYW28" s="171"/>
      <c r="LYX28" s="171"/>
      <c r="LYY28" s="171"/>
      <c r="LYZ28" s="171"/>
      <c r="LZA28" s="171"/>
      <c r="LZB28" s="171"/>
      <c r="LZC28" s="171"/>
      <c r="LZD28" s="171"/>
      <c r="LZE28" s="171"/>
      <c r="LZF28" s="171"/>
      <c r="LZG28" s="171"/>
      <c r="LZH28" s="171"/>
      <c r="LZI28" s="171"/>
      <c r="LZJ28" s="171"/>
      <c r="LZK28" s="171"/>
      <c r="LZL28" s="171"/>
      <c r="LZM28" s="171"/>
      <c r="LZN28" s="171"/>
      <c r="LZO28" s="171"/>
      <c r="LZP28" s="171"/>
      <c r="LZQ28" s="171"/>
      <c r="LZR28" s="171"/>
      <c r="LZS28" s="171"/>
      <c r="LZT28" s="171"/>
      <c r="LZU28" s="171"/>
      <c r="LZV28" s="171"/>
      <c r="LZW28" s="171"/>
      <c r="LZX28" s="171"/>
      <c r="LZY28" s="171"/>
      <c r="LZZ28" s="171"/>
      <c r="MAA28" s="171"/>
      <c r="MAB28" s="171"/>
      <c r="MAC28" s="171"/>
      <c r="MAD28" s="171"/>
      <c r="MAE28" s="171"/>
      <c r="MAF28" s="171"/>
      <c r="MAG28" s="171"/>
      <c r="MAH28" s="171"/>
      <c r="MAI28" s="171"/>
      <c r="MAJ28" s="171"/>
      <c r="MAK28" s="171"/>
      <c r="MAL28" s="171"/>
      <c r="MAM28" s="171"/>
      <c r="MAN28" s="171"/>
      <c r="MAO28" s="171"/>
      <c r="MAP28" s="171"/>
      <c r="MAQ28" s="171"/>
      <c r="MAR28" s="171"/>
      <c r="MAS28" s="171"/>
      <c r="MAT28" s="171"/>
      <c r="MAU28" s="171"/>
      <c r="MAV28" s="171"/>
      <c r="MAW28" s="171"/>
      <c r="MAX28" s="171"/>
      <c r="MAY28" s="171"/>
      <c r="MAZ28" s="171"/>
      <c r="MBA28" s="171"/>
      <c r="MBB28" s="171"/>
      <c r="MBC28" s="171"/>
      <c r="MBD28" s="171"/>
      <c r="MBE28" s="171"/>
      <c r="MBF28" s="171"/>
      <c r="MBG28" s="171"/>
      <c r="MBH28" s="171"/>
      <c r="MBI28" s="171"/>
      <c r="MBJ28" s="171"/>
      <c r="MBK28" s="171"/>
      <c r="MBL28" s="171"/>
      <c r="MBM28" s="171"/>
      <c r="MBN28" s="171"/>
      <c r="MBO28" s="171"/>
      <c r="MBP28" s="171"/>
      <c r="MBQ28" s="171"/>
      <c r="MBR28" s="171"/>
      <c r="MBS28" s="171"/>
      <c r="MBT28" s="171"/>
      <c r="MBU28" s="171"/>
      <c r="MBV28" s="171"/>
      <c r="MBW28" s="171"/>
      <c r="MBX28" s="171"/>
      <c r="MBY28" s="171"/>
      <c r="MBZ28" s="171"/>
      <c r="MCA28" s="171"/>
      <c r="MCB28" s="171"/>
      <c r="MCC28" s="171"/>
      <c r="MCD28" s="171"/>
      <c r="MCE28" s="171"/>
      <c r="MCF28" s="171"/>
      <c r="MCG28" s="171"/>
      <c r="MCH28" s="171"/>
      <c r="MCI28" s="171"/>
      <c r="MCJ28" s="171"/>
      <c r="MCK28" s="171"/>
      <c r="MCL28" s="171"/>
      <c r="MCM28" s="171"/>
      <c r="MCN28" s="171"/>
      <c r="MCO28" s="171"/>
      <c r="MCP28" s="171"/>
      <c r="MCQ28" s="171"/>
      <c r="MCR28" s="171"/>
      <c r="MCS28" s="171"/>
      <c r="MCT28" s="171"/>
      <c r="MCU28" s="171"/>
      <c r="MCV28" s="171"/>
      <c r="MCW28" s="171"/>
      <c r="MCX28" s="171"/>
      <c r="MCY28" s="171"/>
      <c r="MCZ28" s="171"/>
      <c r="MDA28" s="171"/>
      <c r="MDB28" s="171"/>
      <c r="MDC28" s="171"/>
      <c r="MDD28" s="171"/>
      <c r="MDE28" s="171"/>
      <c r="MDF28" s="171"/>
      <c r="MDG28" s="171"/>
      <c r="MDH28" s="171"/>
      <c r="MDI28" s="171"/>
      <c r="MDJ28" s="171"/>
      <c r="MDK28" s="171"/>
      <c r="MDL28" s="171"/>
      <c r="MDM28" s="171"/>
      <c r="MDN28" s="171"/>
      <c r="MDO28" s="171"/>
      <c r="MDP28" s="171"/>
      <c r="MDQ28" s="171"/>
      <c r="MDR28" s="171"/>
      <c r="MDS28" s="171"/>
      <c r="MDT28" s="171"/>
      <c r="MDU28" s="171"/>
      <c r="MDV28" s="171"/>
      <c r="MDW28" s="171"/>
      <c r="MDX28" s="171"/>
      <c r="MDY28" s="171"/>
      <c r="MDZ28" s="171"/>
      <c r="MEA28" s="171"/>
      <c r="MEB28" s="171"/>
      <c r="MEC28" s="171"/>
      <c r="MED28" s="171"/>
      <c r="MEE28" s="171"/>
      <c r="MEF28" s="171"/>
      <c r="MEG28" s="171"/>
      <c r="MEH28" s="171"/>
      <c r="MEI28" s="171"/>
      <c r="MEJ28" s="171"/>
      <c r="MEK28" s="171"/>
      <c r="MEL28" s="171"/>
      <c r="MEM28" s="171"/>
      <c r="MEN28" s="171"/>
      <c r="MEO28" s="171"/>
      <c r="MEP28" s="171"/>
      <c r="MEQ28" s="171"/>
      <c r="MER28" s="171"/>
      <c r="MES28" s="171"/>
      <c r="MET28" s="171"/>
      <c r="MEU28" s="171"/>
      <c r="MEV28" s="171"/>
      <c r="MEW28" s="171"/>
      <c r="MEX28" s="171"/>
      <c r="MEY28" s="171"/>
      <c r="MEZ28" s="171"/>
      <c r="MFA28" s="171"/>
      <c r="MFB28" s="171"/>
      <c r="MFC28" s="171"/>
      <c r="MFD28" s="171"/>
      <c r="MFE28" s="171"/>
      <c r="MFF28" s="171"/>
      <c r="MFG28" s="171"/>
      <c r="MFH28" s="171"/>
      <c r="MFI28" s="171"/>
      <c r="MFJ28" s="171"/>
      <c r="MFK28" s="171"/>
      <c r="MFL28" s="171"/>
      <c r="MFM28" s="171"/>
      <c r="MFN28" s="171"/>
      <c r="MFO28" s="171"/>
      <c r="MFP28" s="171"/>
      <c r="MFQ28" s="171"/>
      <c r="MFR28" s="171"/>
      <c r="MFS28" s="171"/>
      <c r="MFT28" s="171"/>
      <c r="MFU28" s="171"/>
      <c r="MFV28" s="171"/>
      <c r="MFW28" s="171"/>
      <c r="MFX28" s="171"/>
      <c r="MFY28" s="171"/>
      <c r="MFZ28" s="171"/>
      <c r="MGA28" s="171"/>
      <c r="MGB28" s="171"/>
      <c r="MGC28" s="171"/>
      <c r="MGD28" s="171"/>
      <c r="MGE28" s="171"/>
      <c r="MGF28" s="171"/>
      <c r="MGG28" s="171"/>
      <c r="MGH28" s="171"/>
      <c r="MGI28" s="171"/>
      <c r="MGJ28" s="171"/>
      <c r="MGK28" s="171"/>
      <c r="MGL28" s="171"/>
      <c r="MGM28" s="171"/>
      <c r="MGN28" s="171"/>
      <c r="MGO28" s="171"/>
      <c r="MGP28" s="171"/>
      <c r="MGQ28" s="171"/>
      <c r="MGR28" s="171"/>
      <c r="MGS28" s="171"/>
      <c r="MGT28" s="171"/>
      <c r="MGU28" s="171"/>
      <c r="MGV28" s="171"/>
      <c r="MGW28" s="171"/>
      <c r="MGX28" s="171"/>
      <c r="MGY28" s="171"/>
      <c r="MGZ28" s="171"/>
      <c r="MHA28" s="171"/>
      <c r="MHB28" s="171"/>
      <c r="MHC28" s="171"/>
      <c r="MHD28" s="171"/>
      <c r="MHE28" s="171"/>
      <c r="MHF28" s="171"/>
      <c r="MHG28" s="171"/>
      <c r="MHH28" s="171"/>
      <c r="MHI28" s="171"/>
      <c r="MHJ28" s="171"/>
      <c r="MHK28" s="171"/>
      <c r="MHL28" s="171"/>
      <c r="MHM28" s="171"/>
      <c r="MHN28" s="171"/>
      <c r="MHO28" s="171"/>
      <c r="MHP28" s="171"/>
      <c r="MHQ28" s="171"/>
      <c r="MHR28" s="171"/>
      <c r="MHS28" s="171"/>
      <c r="MHT28" s="171"/>
      <c r="MHU28" s="171"/>
      <c r="MHV28" s="171"/>
      <c r="MHW28" s="171"/>
      <c r="MHX28" s="171"/>
      <c r="MHY28" s="171"/>
      <c r="MHZ28" s="171"/>
      <c r="MIA28" s="171"/>
      <c r="MIB28" s="171"/>
      <c r="MIC28" s="171"/>
      <c r="MID28" s="171"/>
      <c r="MIE28" s="171"/>
      <c r="MIF28" s="171"/>
      <c r="MIG28" s="171"/>
      <c r="MIH28" s="171"/>
      <c r="MII28" s="171"/>
      <c r="MIJ28" s="171"/>
      <c r="MIK28" s="171"/>
      <c r="MIL28" s="171"/>
      <c r="MIM28" s="171"/>
      <c r="MIN28" s="171"/>
      <c r="MIO28" s="171"/>
      <c r="MIP28" s="171"/>
      <c r="MIQ28" s="171"/>
      <c r="MIR28" s="171"/>
      <c r="MIS28" s="171"/>
      <c r="MIT28" s="171"/>
      <c r="MIU28" s="171"/>
      <c r="MIV28" s="171"/>
      <c r="MIW28" s="171"/>
      <c r="MIX28" s="171"/>
      <c r="MIY28" s="171"/>
      <c r="MIZ28" s="171"/>
      <c r="MJA28" s="171"/>
      <c r="MJB28" s="171"/>
      <c r="MJC28" s="171"/>
      <c r="MJD28" s="171"/>
      <c r="MJE28" s="171"/>
      <c r="MJF28" s="171"/>
      <c r="MJG28" s="171"/>
      <c r="MJH28" s="171"/>
      <c r="MJI28" s="171"/>
      <c r="MJJ28" s="171"/>
      <c r="MJK28" s="171"/>
      <c r="MJL28" s="171"/>
      <c r="MJM28" s="171"/>
      <c r="MJN28" s="171"/>
      <c r="MJO28" s="171"/>
      <c r="MJP28" s="171"/>
      <c r="MJQ28" s="171"/>
      <c r="MJR28" s="171"/>
      <c r="MJS28" s="171"/>
      <c r="MJT28" s="171"/>
      <c r="MJU28" s="171"/>
      <c r="MJV28" s="171"/>
      <c r="MJW28" s="171"/>
      <c r="MJX28" s="171"/>
      <c r="MJY28" s="171"/>
      <c r="MJZ28" s="171"/>
      <c r="MKA28" s="171"/>
      <c r="MKB28" s="171"/>
      <c r="MKC28" s="171"/>
      <c r="MKD28" s="171"/>
      <c r="MKE28" s="171"/>
      <c r="MKF28" s="171"/>
      <c r="MKG28" s="171"/>
      <c r="MKH28" s="171"/>
      <c r="MKI28" s="171"/>
      <c r="MKJ28" s="171"/>
      <c r="MKK28" s="171"/>
      <c r="MKL28" s="171"/>
      <c r="MKM28" s="171"/>
      <c r="MKN28" s="171"/>
      <c r="MKO28" s="171"/>
      <c r="MKP28" s="171"/>
      <c r="MKQ28" s="171"/>
      <c r="MKR28" s="171"/>
      <c r="MKS28" s="171"/>
      <c r="MKT28" s="171"/>
      <c r="MKU28" s="171"/>
      <c r="MKV28" s="171"/>
      <c r="MKW28" s="171"/>
      <c r="MKX28" s="171"/>
      <c r="MKY28" s="171"/>
      <c r="MKZ28" s="171"/>
      <c r="MLA28" s="171"/>
      <c r="MLB28" s="171"/>
      <c r="MLC28" s="171"/>
      <c r="MLD28" s="171"/>
      <c r="MLE28" s="171"/>
      <c r="MLF28" s="171"/>
      <c r="MLG28" s="171"/>
      <c r="MLH28" s="171"/>
      <c r="MLI28" s="171"/>
      <c r="MLJ28" s="171"/>
      <c r="MLK28" s="171"/>
      <c r="MLL28" s="171"/>
      <c r="MLM28" s="171"/>
      <c r="MLN28" s="171"/>
      <c r="MLO28" s="171"/>
      <c r="MLP28" s="171"/>
      <c r="MLQ28" s="171"/>
      <c r="MLR28" s="171"/>
      <c r="MLS28" s="171"/>
      <c r="MLT28" s="171"/>
      <c r="MLU28" s="171"/>
      <c r="MLV28" s="171"/>
      <c r="MLW28" s="171"/>
      <c r="MLX28" s="171"/>
      <c r="MLY28" s="171"/>
      <c r="MLZ28" s="171"/>
      <c r="MMA28" s="171"/>
      <c r="MMB28" s="171"/>
      <c r="MMC28" s="171"/>
      <c r="MMD28" s="171"/>
      <c r="MME28" s="171"/>
      <c r="MMF28" s="171"/>
      <c r="MMG28" s="171"/>
      <c r="MMH28" s="171"/>
      <c r="MMI28" s="171"/>
      <c r="MMJ28" s="171"/>
      <c r="MMK28" s="171"/>
      <c r="MML28" s="171"/>
      <c r="MMM28" s="171"/>
      <c r="MMN28" s="171"/>
      <c r="MMO28" s="171"/>
      <c r="MMP28" s="171"/>
      <c r="MMQ28" s="171"/>
      <c r="MMR28" s="171"/>
      <c r="MMS28" s="171"/>
      <c r="MMT28" s="171"/>
      <c r="MMU28" s="171"/>
      <c r="MMV28" s="171"/>
      <c r="MMW28" s="171"/>
      <c r="MMX28" s="171"/>
      <c r="MMY28" s="171"/>
      <c r="MMZ28" s="171"/>
      <c r="MNA28" s="171"/>
      <c r="MNB28" s="171"/>
      <c r="MNC28" s="171"/>
      <c r="MND28" s="171"/>
      <c r="MNE28" s="171"/>
      <c r="MNF28" s="171"/>
      <c r="MNG28" s="171"/>
      <c r="MNH28" s="171"/>
      <c r="MNI28" s="171"/>
      <c r="MNJ28" s="171"/>
      <c r="MNK28" s="171"/>
      <c r="MNL28" s="171"/>
      <c r="MNM28" s="171"/>
      <c r="MNN28" s="171"/>
      <c r="MNO28" s="171"/>
      <c r="MNP28" s="171"/>
      <c r="MNQ28" s="171"/>
      <c r="MNR28" s="171"/>
      <c r="MNS28" s="171"/>
      <c r="MNT28" s="171"/>
      <c r="MNU28" s="171"/>
      <c r="MNV28" s="171"/>
      <c r="MNW28" s="171"/>
      <c r="MNX28" s="171"/>
      <c r="MNY28" s="171"/>
      <c r="MNZ28" s="171"/>
      <c r="MOA28" s="171"/>
      <c r="MOB28" s="171"/>
      <c r="MOC28" s="171"/>
      <c r="MOD28" s="171"/>
      <c r="MOE28" s="171"/>
      <c r="MOF28" s="171"/>
      <c r="MOG28" s="171"/>
      <c r="MOH28" s="171"/>
      <c r="MOI28" s="171"/>
      <c r="MOJ28" s="171"/>
      <c r="MOK28" s="171"/>
      <c r="MOL28" s="171"/>
      <c r="MOM28" s="171"/>
      <c r="MON28" s="171"/>
      <c r="MOO28" s="171"/>
      <c r="MOP28" s="171"/>
      <c r="MOQ28" s="171"/>
      <c r="MOR28" s="171"/>
      <c r="MOS28" s="171"/>
      <c r="MOT28" s="171"/>
      <c r="MOU28" s="171"/>
      <c r="MOV28" s="171"/>
      <c r="MOW28" s="171"/>
      <c r="MOX28" s="171"/>
      <c r="MOY28" s="171"/>
      <c r="MOZ28" s="171"/>
      <c r="MPA28" s="171"/>
      <c r="MPB28" s="171"/>
      <c r="MPC28" s="171"/>
      <c r="MPD28" s="171"/>
      <c r="MPE28" s="171"/>
      <c r="MPF28" s="171"/>
      <c r="MPG28" s="171"/>
      <c r="MPH28" s="171"/>
      <c r="MPI28" s="171"/>
      <c r="MPJ28" s="171"/>
      <c r="MPK28" s="171"/>
      <c r="MPL28" s="171"/>
      <c r="MPM28" s="171"/>
      <c r="MPN28" s="171"/>
      <c r="MPO28" s="171"/>
      <c r="MPP28" s="171"/>
      <c r="MPQ28" s="171"/>
      <c r="MPR28" s="171"/>
      <c r="MPS28" s="171"/>
      <c r="MPT28" s="171"/>
      <c r="MPU28" s="171"/>
      <c r="MPV28" s="171"/>
      <c r="MPW28" s="171"/>
      <c r="MPX28" s="171"/>
      <c r="MPY28" s="171"/>
      <c r="MPZ28" s="171"/>
      <c r="MQA28" s="171"/>
      <c r="MQB28" s="171"/>
      <c r="MQC28" s="171"/>
      <c r="MQD28" s="171"/>
      <c r="MQE28" s="171"/>
      <c r="MQF28" s="171"/>
      <c r="MQG28" s="171"/>
      <c r="MQH28" s="171"/>
      <c r="MQI28" s="171"/>
      <c r="MQJ28" s="171"/>
      <c r="MQK28" s="171"/>
      <c r="MQL28" s="171"/>
      <c r="MQM28" s="171"/>
      <c r="MQN28" s="171"/>
      <c r="MQO28" s="171"/>
      <c r="MQP28" s="171"/>
      <c r="MQQ28" s="171"/>
      <c r="MQR28" s="171"/>
      <c r="MQS28" s="171"/>
      <c r="MQT28" s="171"/>
      <c r="MQU28" s="171"/>
      <c r="MQV28" s="171"/>
      <c r="MQW28" s="171"/>
      <c r="MQX28" s="171"/>
      <c r="MQY28" s="171"/>
      <c r="MQZ28" s="171"/>
      <c r="MRA28" s="171"/>
      <c r="MRB28" s="171"/>
      <c r="MRC28" s="171"/>
      <c r="MRD28" s="171"/>
      <c r="MRE28" s="171"/>
      <c r="MRF28" s="171"/>
      <c r="MRG28" s="171"/>
      <c r="MRH28" s="171"/>
      <c r="MRI28" s="171"/>
      <c r="MRJ28" s="171"/>
      <c r="MRK28" s="171"/>
      <c r="MRL28" s="171"/>
      <c r="MRM28" s="171"/>
      <c r="MRN28" s="171"/>
      <c r="MRO28" s="171"/>
      <c r="MRP28" s="171"/>
      <c r="MRQ28" s="171"/>
      <c r="MRR28" s="171"/>
      <c r="MRS28" s="171"/>
      <c r="MRT28" s="171"/>
      <c r="MRU28" s="171"/>
      <c r="MRV28" s="171"/>
      <c r="MRW28" s="171"/>
      <c r="MRX28" s="171"/>
      <c r="MRY28" s="171"/>
      <c r="MRZ28" s="171"/>
      <c r="MSA28" s="171"/>
      <c r="MSB28" s="171"/>
      <c r="MSC28" s="171"/>
      <c r="MSD28" s="171"/>
      <c r="MSE28" s="171"/>
      <c r="MSF28" s="171"/>
      <c r="MSG28" s="171"/>
      <c r="MSH28" s="171"/>
      <c r="MSI28" s="171"/>
      <c r="MSJ28" s="171"/>
      <c r="MSK28" s="171"/>
      <c r="MSL28" s="171"/>
      <c r="MSM28" s="171"/>
      <c r="MSN28" s="171"/>
      <c r="MSO28" s="171"/>
      <c r="MSP28" s="171"/>
      <c r="MSQ28" s="171"/>
      <c r="MSR28" s="171"/>
      <c r="MSS28" s="171"/>
      <c r="MST28" s="171"/>
      <c r="MSU28" s="171"/>
      <c r="MSV28" s="171"/>
      <c r="MSW28" s="171"/>
      <c r="MSX28" s="171"/>
      <c r="MSY28" s="171"/>
      <c r="MSZ28" s="171"/>
      <c r="MTA28" s="171"/>
      <c r="MTB28" s="171"/>
      <c r="MTC28" s="171"/>
      <c r="MTD28" s="171"/>
      <c r="MTE28" s="171"/>
      <c r="MTF28" s="171"/>
      <c r="MTG28" s="171"/>
      <c r="MTH28" s="171"/>
      <c r="MTI28" s="171"/>
      <c r="MTJ28" s="171"/>
      <c r="MTK28" s="171"/>
      <c r="MTL28" s="171"/>
      <c r="MTM28" s="171"/>
      <c r="MTN28" s="171"/>
      <c r="MTO28" s="171"/>
      <c r="MTP28" s="171"/>
      <c r="MTQ28" s="171"/>
      <c r="MTR28" s="171"/>
      <c r="MTS28" s="171"/>
      <c r="MTT28" s="171"/>
      <c r="MTU28" s="171"/>
      <c r="MTV28" s="171"/>
      <c r="MTW28" s="171"/>
      <c r="MTX28" s="171"/>
      <c r="MTY28" s="171"/>
      <c r="MTZ28" s="171"/>
      <c r="MUA28" s="171"/>
      <c r="MUB28" s="171"/>
      <c r="MUC28" s="171"/>
      <c r="MUD28" s="171"/>
      <c r="MUE28" s="171"/>
      <c r="MUF28" s="171"/>
      <c r="MUG28" s="171"/>
      <c r="MUH28" s="171"/>
      <c r="MUI28" s="171"/>
      <c r="MUJ28" s="171"/>
      <c r="MUK28" s="171"/>
      <c r="MUL28" s="171"/>
      <c r="MUM28" s="171"/>
      <c r="MUN28" s="171"/>
      <c r="MUO28" s="171"/>
      <c r="MUP28" s="171"/>
      <c r="MUQ28" s="171"/>
      <c r="MUR28" s="171"/>
      <c r="MUS28" s="171"/>
      <c r="MUT28" s="171"/>
      <c r="MUU28" s="171"/>
      <c r="MUV28" s="171"/>
      <c r="MUW28" s="171"/>
      <c r="MUX28" s="171"/>
      <c r="MUY28" s="171"/>
      <c r="MUZ28" s="171"/>
      <c r="MVA28" s="171"/>
      <c r="MVB28" s="171"/>
      <c r="MVC28" s="171"/>
      <c r="MVD28" s="171"/>
      <c r="MVE28" s="171"/>
      <c r="MVF28" s="171"/>
      <c r="MVG28" s="171"/>
      <c r="MVH28" s="171"/>
      <c r="MVI28" s="171"/>
      <c r="MVJ28" s="171"/>
      <c r="MVK28" s="171"/>
      <c r="MVL28" s="171"/>
      <c r="MVM28" s="171"/>
      <c r="MVN28" s="171"/>
      <c r="MVO28" s="171"/>
      <c r="MVP28" s="171"/>
      <c r="MVQ28" s="171"/>
      <c r="MVR28" s="171"/>
      <c r="MVS28" s="171"/>
      <c r="MVT28" s="171"/>
      <c r="MVU28" s="171"/>
      <c r="MVV28" s="171"/>
      <c r="MVW28" s="171"/>
      <c r="MVX28" s="171"/>
      <c r="MVY28" s="171"/>
      <c r="MVZ28" s="171"/>
      <c r="MWA28" s="171"/>
      <c r="MWB28" s="171"/>
      <c r="MWC28" s="171"/>
      <c r="MWD28" s="171"/>
      <c r="MWE28" s="171"/>
      <c r="MWF28" s="171"/>
      <c r="MWG28" s="171"/>
      <c r="MWH28" s="171"/>
      <c r="MWI28" s="171"/>
      <c r="MWJ28" s="171"/>
      <c r="MWK28" s="171"/>
      <c r="MWL28" s="171"/>
      <c r="MWM28" s="171"/>
      <c r="MWN28" s="171"/>
      <c r="MWO28" s="171"/>
      <c r="MWP28" s="171"/>
      <c r="MWQ28" s="171"/>
      <c r="MWR28" s="171"/>
      <c r="MWS28" s="171"/>
      <c r="MWT28" s="171"/>
      <c r="MWU28" s="171"/>
      <c r="MWV28" s="171"/>
      <c r="MWW28" s="171"/>
      <c r="MWX28" s="171"/>
      <c r="MWY28" s="171"/>
      <c r="MWZ28" s="171"/>
      <c r="MXA28" s="171"/>
      <c r="MXB28" s="171"/>
      <c r="MXC28" s="171"/>
      <c r="MXD28" s="171"/>
      <c r="MXE28" s="171"/>
      <c r="MXF28" s="171"/>
      <c r="MXG28" s="171"/>
      <c r="MXH28" s="171"/>
      <c r="MXI28" s="171"/>
      <c r="MXJ28" s="171"/>
      <c r="MXK28" s="171"/>
      <c r="MXL28" s="171"/>
      <c r="MXM28" s="171"/>
      <c r="MXN28" s="171"/>
      <c r="MXO28" s="171"/>
      <c r="MXP28" s="171"/>
      <c r="MXQ28" s="171"/>
      <c r="MXR28" s="171"/>
      <c r="MXS28" s="171"/>
      <c r="MXT28" s="171"/>
      <c r="MXU28" s="171"/>
      <c r="MXV28" s="171"/>
      <c r="MXW28" s="171"/>
      <c r="MXX28" s="171"/>
      <c r="MXY28" s="171"/>
      <c r="MXZ28" s="171"/>
      <c r="MYA28" s="171"/>
      <c r="MYB28" s="171"/>
      <c r="MYC28" s="171"/>
      <c r="MYD28" s="171"/>
      <c r="MYE28" s="171"/>
      <c r="MYF28" s="171"/>
      <c r="MYG28" s="171"/>
      <c r="MYH28" s="171"/>
      <c r="MYI28" s="171"/>
      <c r="MYJ28" s="171"/>
      <c r="MYK28" s="171"/>
      <c r="MYL28" s="171"/>
      <c r="MYM28" s="171"/>
      <c r="MYN28" s="171"/>
      <c r="MYO28" s="171"/>
      <c r="MYP28" s="171"/>
      <c r="MYQ28" s="171"/>
      <c r="MYR28" s="171"/>
      <c r="MYS28" s="171"/>
      <c r="MYT28" s="171"/>
      <c r="MYU28" s="171"/>
      <c r="MYV28" s="171"/>
      <c r="MYW28" s="171"/>
      <c r="MYX28" s="171"/>
      <c r="MYY28" s="171"/>
      <c r="MYZ28" s="171"/>
      <c r="MZA28" s="171"/>
      <c r="MZB28" s="171"/>
      <c r="MZC28" s="171"/>
      <c r="MZD28" s="171"/>
      <c r="MZE28" s="171"/>
      <c r="MZF28" s="171"/>
      <c r="MZG28" s="171"/>
      <c r="MZH28" s="171"/>
      <c r="MZI28" s="171"/>
      <c r="MZJ28" s="171"/>
      <c r="MZK28" s="171"/>
      <c r="MZL28" s="171"/>
      <c r="MZM28" s="171"/>
      <c r="MZN28" s="171"/>
      <c r="MZO28" s="171"/>
      <c r="MZP28" s="171"/>
      <c r="MZQ28" s="171"/>
      <c r="MZR28" s="171"/>
      <c r="MZS28" s="171"/>
      <c r="MZT28" s="171"/>
      <c r="MZU28" s="171"/>
      <c r="MZV28" s="171"/>
      <c r="MZW28" s="171"/>
      <c r="MZX28" s="171"/>
      <c r="MZY28" s="171"/>
      <c r="MZZ28" s="171"/>
      <c r="NAA28" s="171"/>
      <c r="NAB28" s="171"/>
      <c r="NAC28" s="171"/>
      <c r="NAD28" s="171"/>
      <c r="NAE28" s="171"/>
      <c r="NAF28" s="171"/>
      <c r="NAG28" s="171"/>
      <c r="NAH28" s="171"/>
      <c r="NAI28" s="171"/>
      <c r="NAJ28" s="171"/>
      <c r="NAK28" s="171"/>
      <c r="NAL28" s="171"/>
      <c r="NAM28" s="171"/>
      <c r="NAN28" s="171"/>
      <c r="NAO28" s="171"/>
      <c r="NAP28" s="171"/>
      <c r="NAQ28" s="171"/>
      <c r="NAR28" s="171"/>
      <c r="NAS28" s="171"/>
      <c r="NAT28" s="171"/>
      <c r="NAU28" s="171"/>
      <c r="NAV28" s="171"/>
      <c r="NAW28" s="171"/>
      <c r="NAX28" s="171"/>
      <c r="NAY28" s="171"/>
      <c r="NAZ28" s="171"/>
      <c r="NBA28" s="171"/>
      <c r="NBB28" s="171"/>
      <c r="NBC28" s="171"/>
      <c r="NBD28" s="171"/>
      <c r="NBE28" s="171"/>
      <c r="NBF28" s="171"/>
      <c r="NBG28" s="171"/>
      <c r="NBH28" s="171"/>
      <c r="NBI28" s="171"/>
      <c r="NBJ28" s="171"/>
      <c r="NBK28" s="171"/>
      <c r="NBL28" s="171"/>
      <c r="NBM28" s="171"/>
      <c r="NBN28" s="171"/>
      <c r="NBO28" s="171"/>
      <c r="NBP28" s="171"/>
      <c r="NBQ28" s="171"/>
      <c r="NBR28" s="171"/>
      <c r="NBS28" s="171"/>
      <c r="NBT28" s="171"/>
      <c r="NBU28" s="171"/>
      <c r="NBV28" s="171"/>
      <c r="NBW28" s="171"/>
      <c r="NBX28" s="171"/>
      <c r="NBY28" s="171"/>
      <c r="NBZ28" s="171"/>
      <c r="NCA28" s="171"/>
      <c r="NCB28" s="171"/>
      <c r="NCC28" s="171"/>
      <c r="NCD28" s="171"/>
      <c r="NCE28" s="171"/>
      <c r="NCF28" s="171"/>
      <c r="NCG28" s="171"/>
      <c r="NCH28" s="171"/>
      <c r="NCI28" s="171"/>
      <c r="NCJ28" s="171"/>
      <c r="NCK28" s="171"/>
      <c r="NCL28" s="171"/>
      <c r="NCM28" s="171"/>
      <c r="NCN28" s="171"/>
      <c r="NCO28" s="171"/>
      <c r="NCP28" s="171"/>
      <c r="NCQ28" s="171"/>
      <c r="NCR28" s="171"/>
      <c r="NCS28" s="171"/>
      <c r="NCT28" s="171"/>
      <c r="NCU28" s="171"/>
      <c r="NCV28" s="171"/>
      <c r="NCW28" s="171"/>
      <c r="NCX28" s="171"/>
      <c r="NCY28" s="171"/>
      <c r="NCZ28" s="171"/>
      <c r="NDA28" s="171"/>
      <c r="NDB28" s="171"/>
      <c r="NDC28" s="171"/>
      <c r="NDD28" s="171"/>
      <c r="NDE28" s="171"/>
      <c r="NDF28" s="171"/>
      <c r="NDG28" s="171"/>
      <c r="NDH28" s="171"/>
      <c r="NDI28" s="171"/>
      <c r="NDJ28" s="171"/>
      <c r="NDK28" s="171"/>
      <c r="NDL28" s="171"/>
      <c r="NDM28" s="171"/>
      <c r="NDN28" s="171"/>
      <c r="NDO28" s="171"/>
      <c r="NDP28" s="171"/>
      <c r="NDQ28" s="171"/>
      <c r="NDR28" s="171"/>
      <c r="NDS28" s="171"/>
      <c r="NDT28" s="171"/>
      <c r="NDU28" s="171"/>
      <c r="NDV28" s="171"/>
      <c r="NDW28" s="171"/>
      <c r="NDX28" s="171"/>
      <c r="NDY28" s="171"/>
      <c r="NDZ28" s="171"/>
      <c r="NEA28" s="171"/>
      <c r="NEB28" s="171"/>
      <c r="NEC28" s="171"/>
      <c r="NED28" s="171"/>
      <c r="NEE28" s="171"/>
      <c r="NEF28" s="171"/>
      <c r="NEG28" s="171"/>
      <c r="NEH28" s="171"/>
      <c r="NEI28" s="171"/>
      <c r="NEJ28" s="171"/>
      <c r="NEK28" s="171"/>
      <c r="NEL28" s="171"/>
      <c r="NEM28" s="171"/>
      <c r="NEN28" s="171"/>
      <c r="NEO28" s="171"/>
      <c r="NEP28" s="171"/>
      <c r="NEQ28" s="171"/>
      <c r="NER28" s="171"/>
      <c r="NES28" s="171"/>
      <c r="NET28" s="171"/>
      <c r="NEU28" s="171"/>
      <c r="NEV28" s="171"/>
      <c r="NEW28" s="171"/>
      <c r="NEX28" s="171"/>
      <c r="NEY28" s="171"/>
      <c r="NEZ28" s="171"/>
      <c r="NFA28" s="171"/>
      <c r="NFB28" s="171"/>
      <c r="NFC28" s="171"/>
      <c r="NFD28" s="171"/>
      <c r="NFE28" s="171"/>
      <c r="NFF28" s="171"/>
      <c r="NFG28" s="171"/>
      <c r="NFH28" s="171"/>
      <c r="NFI28" s="171"/>
      <c r="NFJ28" s="171"/>
      <c r="NFK28" s="171"/>
      <c r="NFL28" s="171"/>
      <c r="NFM28" s="171"/>
      <c r="NFN28" s="171"/>
      <c r="NFO28" s="171"/>
      <c r="NFP28" s="171"/>
      <c r="NFQ28" s="171"/>
      <c r="NFR28" s="171"/>
      <c r="NFS28" s="171"/>
      <c r="NFT28" s="171"/>
      <c r="NFU28" s="171"/>
      <c r="NFV28" s="171"/>
      <c r="NFW28" s="171"/>
      <c r="NFX28" s="171"/>
      <c r="NFY28" s="171"/>
      <c r="NFZ28" s="171"/>
      <c r="NGA28" s="171"/>
      <c r="NGB28" s="171"/>
      <c r="NGC28" s="171"/>
      <c r="NGD28" s="171"/>
      <c r="NGE28" s="171"/>
      <c r="NGF28" s="171"/>
      <c r="NGG28" s="171"/>
      <c r="NGH28" s="171"/>
      <c r="NGI28" s="171"/>
      <c r="NGJ28" s="171"/>
      <c r="NGK28" s="171"/>
      <c r="NGL28" s="171"/>
      <c r="NGM28" s="171"/>
      <c r="NGN28" s="171"/>
      <c r="NGO28" s="171"/>
      <c r="NGP28" s="171"/>
      <c r="NGQ28" s="171"/>
      <c r="NGR28" s="171"/>
      <c r="NGS28" s="171"/>
      <c r="NGT28" s="171"/>
      <c r="NGU28" s="171"/>
      <c r="NGV28" s="171"/>
      <c r="NGW28" s="171"/>
      <c r="NGX28" s="171"/>
      <c r="NGY28" s="171"/>
      <c r="NGZ28" s="171"/>
      <c r="NHA28" s="171"/>
      <c r="NHB28" s="171"/>
      <c r="NHC28" s="171"/>
      <c r="NHD28" s="171"/>
      <c r="NHE28" s="171"/>
      <c r="NHF28" s="171"/>
      <c r="NHG28" s="171"/>
      <c r="NHH28" s="171"/>
      <c r="NHI28" s="171"/>
      <c r="NHJ28" s="171"/>
      <c r="NHK28" s="171"/>
      <c r="NHL28" s="171"/>
      <c r="NHM28" s="171"/>
      <c r="NHN28" s="171"/>
      <c r="NHO28" s="171"/>
      <c r="NHP28" s="171"/>
      <c r="NHQ28" s="171"/>
      <c r="NHR28" s="171"/>
      <c r="NHS28" s="171"/>
      <c r="NHT28" s="171"/>
      <c r="NHU28" s="171"/>
      <c r="NHV28" s="171"/>
      <c r="NHW28" s="171"/>
      <c r="NHX28" s="171"/>
      <c r="NHY28" s="171"/>
      <c r="NHZ28" s="171"/>
      <c r="NIA28" s="171"/>
      <c r="NIB28" s="171"/>
      <c r="NIC28" s="171"/>
      <c r="NID28" s="171"/>
      <c r="NIE28" s="171"/>
      <c r="NIF28" s="171"/>
      <c r="NIG28" s="171"/>
      <c r="NIH28" s="171"/>
      <c r="NII28" s="171"/>
      <c r="NIJ28" s="171"/>
      <c r="NIK28" s="171"/>
      <c r="NIL28" s="171"/>
      <c r="NIM28" s="171"/>
      <c r="NIN28" s="171"/>
      <c r="NIO28" s="171"/>
      <c r="NIP28" s="171"/>
      <c r="NIQ28" s="171"/>
      <c r="NIR28" s="171"/>
      <c r="NIS28" s="171"/>
      <c r="NIT28" s="171"/>
      <c r="NIU28" s="171"/>
      <c r="NIV28" s="171"/>
      <c r="NIW28" s="171"/>
      <c r="NIX28" s="171"/>
      <c r="NIY28" s="171"/>
      <c r="NIZ28" s="171"/>
      <c r="NJA28" s="171"/>
      <c r="NJB28" s="171"/>
      <c r="NJC28" s="171"/>
      <c r="NJD28" s="171"/>
      <c r="NJE28" s="171"/>
      <c r="NJF28" s="171"/>
      <c r="NJG28" s="171"/>
      <c r="NJH28" s="171"/>
      <c r="NJI28" s="171"/>
      <c r="NJJ28" s="171"/>
      <c r="NJK28" s="171"/>
      <c r="NJL28" s="171"/>
      <c r="NJM28" s="171"/>
      <c r="NJN28" s="171"/>
      <c r="NJO28" s="171"/>
      <c r="NJP28" s="171"/>
      <c r="NJQ28" s="171"/>
      <c r="NJR28" s="171"/>
      <c r="NJS28" s="171"/>
      <c r="NJT28" s="171"/>
      <c r="NJU28" s="171"/>
      <c r="NJV28" s="171"/>
      <c r="NJW28" s="171"/>
      <c r="NJX28" s="171"/>
      <c r="NJY28" s="171"/>
      <c r="NJZ28" s="171"/>
      <c r="NKA28" s="171"/>
      <c r="NKB28" s="171"/>
      <c r="NKC28" s="171"/>
      <c r="NKD28" s="171"/>
      <c r="NKE28" s="171"/>
      <c r="NKF28" s="171"/>
      <c r="NKG28" s="171"/>
      <c r="NKH28" s="171"/>
      <c r="NKI28" s="171"/>
      <c r="NKJ28" s="171"/>
      <c r="NKK28" s="171"/>
      <c r="NKL28" s="171"/>
      <c r="NKM28" s="171"/>
      <c r="NKN28" s="171"/>
      <c r="NKO28" s="171"/>
      <c r="NKP28" s="171"/>
      <c r="NKQ28" s="171"/>
      <c r="NKR28" s="171"/>
      <c r="NKS28" s="171"/>
      <c r="NKT28" s="171"/>
      <c r="NKU28" s="171"/>
      <c r="NKV28" s="171"/>
      <c r="NKW28" s="171"/>
      <c r="NKX28" s="171"/>
      <c r="NKY28" s="171"/>
      <c r="NKZ28" s="171"/>
      <c r="NLA28" s="171"/>
      <c r="NLB28" s="171"/>
      <c r="NLC28" s="171"/>
      <c r="NLD28" s="171"/>
      <c r="NLE28" s="171"/>
      <c r="NLF28" s="171"/>
      <c r="NLG28" s="171"/>
      <c r="NLH28" s="171"/>
      <c r="NLI28" s="171"/>
      <c r="NLJ28" s="171"/>
      <c r="NLK28" s="171"/>
      <c r="NLL28" s="171"/>
      <c r="NLM28" s="171"/>
      <c r="NLN28" s="171"/>
      <c r="NLO28" s="171"/>
      <c r="NLP28" s="171"/>
      <c r="NLQ28" s="171"/>
      <c r="NLR28" s="171"/>
      <c r="NLS28" s="171"/>
      <c r="NLT28" s="171"/>
      <c r="NLU28" s="171"/>
      <c r="NLV28" s="171"/>
      <c r="NLW28" s="171"/>
      <c r="NLX28" s="171"/>
      <c r="NLY28" s="171"/>
      <c r="NLZ28" s="171"/>
      <c r="NMA28" s="171"/>
      <c r="NMB28" s="171"/>
      <c r="NMC28" s="171"/>
      <c r="NMD28" s="171"/>
      <c r="NME28" s="171"/>
      <c r="NMF28" s="171"/>
      <c r="NMG28" s="171"/>
      <c r="NMH28" s="171"/>
      <c r="NMI28" s="171"/>
      <c r="NMJ28" s="171"/>
      <c r="NMK28" s="171"/>
      <c r="NML28" s="171"/>
      <c r="NMM28" s="171"/>
      <c r="NMN28" s="171"/>
      <c r="NMO28" s="171"/>
      <c r="NMP28" s="171"/>
      <c r="NMQ28" s="171"/>
      <c r="NMR28" s="171"/>
      <c r="NMS28" s="171"/>
      <c r="NMT28" s="171"/>
      <c r="NMU28" s="171"/>
      <c r="NMV28" s="171"/>
      <c r="NMW28" s="171"/>
      <c r="NMX28" s="171"/>
      <c r="NMY28" s="171"/>
      <c r="NMZ28" s="171"/>
      <c r="NNA28" s="171"/>
      <c r="NNB28" s="171"/>
      <c r="NNC28" s="171"/>
      <c r="NND28" s="171"/>
      <c r="NNE28" s="171"/>
      <c r="NNF28" s="171"/>
      <c r="NNG28" s="171"/>
      <c r="NNH28" s="171"/>
      <c r="NNI28" s="171"/>
      <c r="NNJ28" s="171"/>
      <c r="NNK28" s="171"/>
      <c r="NNL28" s="171"/>
      <c r="NNM28" s="171"/>
      <c r="NNN28" s="171"/>
      <c r="NNO28" s="171"/>
      <c r="NNP28" s="171"/>
      <c r="NNQ28" s="171"/>
      <c r="NNR28" s="171"/>
      <c r="NNS28" s="171"/>
      <c r="NNT28" s="171"/>
      <c r="NNU28" s="171"/>
      <c r="NNV28" s="171"/>
      <c r="NNW28" s="171"/>
      <c r="NNX28" s="171"/>
      <c r="NNY28" s="171"/>
      <c r="NNZ28" s="171"/>
      <c r="NOA28" s="171"/>
      <c r="NOB28" s="171"/>
      <c r="NOC28" s="171"/>
      <c r="NOD28" s="171"/>
      <c r="NOE28" s="171"/>
      <c r="NOF28" s="171"/>
      <c r="NOG28" s="171"/>
      <c r="NOH28" s="171"/>
      <c r="NOI28" s="171"/>
      <c r="NOJ28" s="171"/>
      <c r="NOK28" s="171"/>
      <c r="NOL28" s="171"/>
      <c r="NOM28" s="171"/>
      <c r="NON28" s="171"/>
      <c r="NOO28" s="171"/>
      <c r="NOP28" s="171"/>
      <c r="NOQ28" s="171"/>
      <c r="NOR28" s="171"/>
      <c r="NOS28" s="171"/>
      <c r="NOT28" s="171"/>
      <c r="NOU28" s="171"/>
      <c r="NOV28" s="171"/>
      <c r="NOW28" s="171"/>
      <c r="NOX28" s="171"/>
      <c r="NOY28" s="171"/>
      <c r="NOZ28" s="171"/>
      <c r="NPA28" s="171"/>
      <c r="NPB28" s="171"/>
      <c r="NPC28" s="171"/>
      <c r="NPD28" s="171"/>
      <c r="NPE28" s="171"/>
      <c r="NPF28" s="171"/>
      <c r="NPG28" s="171"/>
      <c r="NPH28" s="171"/>
      <c r="NPI28" s="171"/>
      <c r="NPJ28" s="171"/>
      <c r="NPK28" s="171"/>
      <c r="NPL28" s="171"/>
      <c r="NPM28" s="171"/>
      <c r="NPN28" s="171"/>
      <c r="NPO28" s="171"/>
      <c r="NPP28" s="171"/>
      <c r="NPQ28" s="171"/>
      <c r="NPR28" s="171"/>
      <c r="NPS28" s="171"/>
      <c r="NPT28" s="171"/>
      <c r="NPU28" s="171"/>
      <c r="NPV28" s="171"/>
      <c r="NPW28" s="171"/>
      <c r="NPX28" s="171"/>
      <c r="NPY28" s="171"/>
      <c r="NPZ28" s="171"/>
      <c r="NQA28" s="171"/>
      <c r="NQB28" s="171"/>
      <c r="NQC28" s="171"/>
      <c r="NQD28" s="171"/>
      <c r="NQE28" s="171"/>
      <c r="NQF28" s="171"/>
      <c r="NQG28" s="171"/>
      <c r="NQH28" s="171"/>
      <c r="NQI28" s="171"/>
      <c r="NQJ28" s="171"/>
      <c r="NQK28" s="171"/>
      <c r="NQL28" s="171"/>
      <c r="NQM28" s="171"/>
      <c r="NQN28" s="171"/>
      <c r="NQO28" s="171"/>
      <c r="NQP28" s="171"/>
      <c r="NQQ28" s="171"/>
      <c r="NQR28" s="171"/>
      <c r="NQS28" s="171"/>
      <c r="NQT28" s="171"/>
      <c r="NQU28" s="171"/>
      <c r="NQV28" s="171"/>
      <c r="NQW28" s="171"/>
      <c r="NQX28" s="171"/>
      <c r="NQY28" s="171"/>
      <c r="NQZ28" s="171"/>
      <c r="NRA28" s="171"/>
      <c r="NRB28" s="171"/>
      <c r="NRC28" s="171"/>
      <c r="NRD28" s="171"/>
      <c r="NRE28" s="171"/>
      <c r="NRF28" s="171"/>
      <c r="NRG28" s="171"/>
      <c r="NRH28" s="171"/>
      <c r="NRI28" s="171"/>
      <c r="NRJ28" s="171"/>
      <c r="NRK28" s="171"/>
      <c r="NRL28" s="171"/>
      <c r="NRM28" s="171"/>
      <c r="NRN28" s="171"/>
      <c r="NRO28" s="171"/>
      <c r="NRP28" s="171"/>
      <c r="NRQ28" s="171"/>
      <c r="NRR28" s="171"/>
      <c r="NRS28" s="171"/>
      <c r="NRT28" s="171"/>
      <c r="NRU28" s="171"/>
      <c r="NRV28" s="171"/>
      <c r="NRW28" s="171"/>
      <c r="NRX28" s="171"/>
      <c r="NRY28" s="171"/>
      <c r="NRZ28" s="171"/>
      <c r="NSA28" s="171"/>
      <c r="NSB28" s="171"/>
      <c r="NSC28" s="171"/>
      <c r="NSD28" s="171"/>
      <c r="NSE28" s="171"/>
      <c r="NSF28" s="171"/>
      <c r="NSG28" s="171"/>
      <c r="NSH28" s="171"/>
      <c r="NSI28" s="171"/>
      <c r="NSJ28" s="171"/>
      <c r="NSK28" s="171"/>
      <c r="NSL28" s="171"/>
      <c r="NSM28" s="171"/>
      <c r="NSN28" s="171"/>
      <c r="NSO28" s="171"/>
      <c r="NSP28" s="171"/>
      <c r="NSQ28" s="171"/>
      <c r="NSR28" s="171"/>
      <c r="NSS28" s="171"/>
      <c r="NST28" s="171"/>
      <c r="NSU28" s="171"/>
      <c r="NSV28" s="171"/>
      <c r="NSW28" s="171"/>
      <c r="NSX28" s="171"/>
      <c r="NSY28" s="171"/>
      <c r="NSZ28" s="171"/>
      <c r="NTA28" s="171"/>
      <c r="NTB28" s="171"/>
      <c r="NTC28" s="171"/>
      <c r="NTD28" s="171"/>
      <c r="NTE28" s="171"/>
      <c r="NTF28" s="171"/>
      <c r="NTG28" s="171"/>
      <c r="NTH28" s="171"/>
      <c r="NTI28" s="171"/>
      <c r="NTJ28" s="171"/>
      <c r="NTK28" s="171"/>
      <c r="NTL28" s="171"/>
      <c r="NTM28" s="171"/>
      <c r="NTN28" s="171"/>
      <c r="NTO28" s="171"/>
      <c r="NTP28" s="171"/>
      <c r="NTQ28" s="171"/>
      <c r="NTR28" s="171"/>
      <c r="NTS28" s="171"/>
      <c r="NTT28" s="171"/>
      <c r="NTU28" s="171"/>
      <c r="NTV28" s="171"/>
      <c r="NTW28" s="171"/>
      <c r="NTX28" s="171"/>
      <c r="NTY28" s="171"/>
      <c r="NTZ28" s="171"/>
      <c r="NUA28" s="171"/>
      <c r="NUB28" s="171"/>
      <c r="NUC28" s="171"/>
      <c r="NUD28" s="171"/>
      <c r="NUE28" s="171"/>
      <c r="NUF28" s="171"/>
      <c r="NUG28" s="171"/>
      <c r="NUH28" s="171"/>
      <c r="NUI28" s="171"/>
      <c r="NUJ28" s="171"/>
      <c r="NUK28" s="171"/>
      <c r="NUL28" s="171"/>
      <c r="NUM28" s="171"/>
      <c r="NUN28" s="171"/>
      <c r="NUO28" s="171"/>
      <c r="NUP28" s="171"/>
      <c r="NUQ28" s="171"/>
      <c r="NUR28" s="171"/>
      <c r="NUS28" s="171"/>
      <c r="NUT28" s="171"/>
      <c r="NUU28" s="171"/>
      <c r="NUV28" s="171"/>
      <c r="NUW28" s="171"/>
      <c r="NUX28" s="171"/>
      <c r="NUY28" s="171"/>
      <c r="NUZ28" s="171"/>
      <c r="NVA28" s="171"/>
      <c r="NVB28" s="171"/>
      <c r="NVC28" s="171"/>
      <c r="NVD28" s="171"/>
      <c r="NVE28" s="171"/>
      <c r="NVF28" s="171"/>
      <c r="NVG28" s="171"/>
      <c r="NVH28" s="171"/>
      <c r="NVI28" s="171"/>
      <c r="NVJ28" s="171"/>
      <c r="NVK28" s="171"/>
      <c r="NVL28" s="171"/>
      <c r="NVM28" s="171"/>
      <c r="NVN28" s="171"/>
      <c r="NVO28" s="171"/>
      <c r="NVP28" s="171"/>
      <c r="NVQ28" s="171"/>
      <c r="NVR28" s="171"/>
      <c r="NVS28" s="171"/>
      <c r="NVT28" s="171"/>
      <c r="NVU28" s="171"/>
      <c r="NVV28" s="171"/>
      <c r="NVW28" s="171"/>
      <c r="NVX28" s="171"/>
      <c r="NVY28" s="171"/>
      <c r="NVZ28" s="171"/>
      <c r="NWA28" s="171"/>
      <c r="NWB28" s="171"/>
      <c r="NWC28" s="171"/>
      <c r="NWD28" s="171"/>
      <c r="NWE28" s="171"/>
      <c r="NWF28" s="171"/>
      <c r="NWG28" s="171"/>
      <c r="NWH28" s="171"/>
      <c r="NWI28" s="171"/>
      <c r="NWJ28" s="171"/>
      <c r="NWK28" s="171"/>
      <c r="NWL28" s="171"/>
      <c r="NWM28" s="171"/>
      <c r="NWN28" s="171"/>
      <c r="NWO28" s="171"/>
      <c r="NWP28" s="171"/>
      <c r="NWQ28" s="171"/>
      <c r="NWR28" s="171"/>
      <c r="NWS28" s="171"/>
      <c r="NWT28" s="171"/>
      <c r="NWU28" s="171"/>
      <c r="NWV28" s="171"/>
      <c r="NWW28" s="171"/>
      <c r="NWX28" s="171"/>
      <c r="NWY28" s="171"/>
      <c r="NWZ28" s="171"/>
      <c r="NXA28" s="171"/>
      <c r="NXB28" s="171"/>
      <c r="NXC28" s="171"/>
      <c r="NXD28" s="171"/>
      <c r="NXE28" s="171"/>
      <c r="NXF28" s="171"/>
      <c r="NXG28" s="171"/>
      <c r="NXH28" s="171"/>
      <c r="NXI28" s="171"/>
      <c r="NXJ28" s="171"/>
      <c r="NXK28" s="171"/>
      <c r="NXL28" s="171"/>
      <c r="NXM28" s="171"/>
      <c r="NXN28" s="171"/>
      <c r="NXO28" s="171"/>
      <c r="NXP28" s="171"/>
      <c r="NXQ28" s="171"/>
      <c r="NXR28" s="171"/>
      <c r="NXS28" s="171"/>
      <c r="NXT28" s="171"/>
      <c r="NXU28" s="171"/>
      <c r="NXV28" s="171"/>
      <c r="NXW28" s="171"/>
      <c r="NXX28" s="171"/>
      <c r="NXY28" s="171"/>
      <c r="NXZ28" s="171"/>
      <c r="NYA28" s="171"/>
      <c r="NYB28" s="171"/>
      <c r="NYC28" s="171"/>
      <c r="NYD28" s="171"/>
      <c r="NYE28" s="171"/>
      <c r="NYF28" s="171"/>
      <c r="NYG28" s="171"/>
      <c r="NYH28" s="171"/>
      <c r="NYI28" s="171"/>
      <c r="NYJ28" s="171"/>
      <c r="NYK28" s="171"/>
      <c r="NYL28" s="171"/>
      <c r="NYM28" s="171"/>
      <c r="NYN28" s="171"/>
      <c r="NYO28" s="171"/>
      <c r="NYP28" s="171"/>
      <c r="NYQ28" s="171"/>
      <c r="NYR28" s="171"/>
      <c r="NYS28" s="171"/>
      <c r="NYT28" s="171"/>
      <c r="NYU28" s="171"/>
      <c r="NYV28" s="171"/>
      <c r="NYW28" s="171"/>
      <c r="NYX28" s="171"/>
      <c r="NYY28" s="171"/>
      <c r="NYZ28" s="171"/>
      <c r="NZA28" s="171"/>
      <c r="NZB28" s="171"/>
      <c r="NZC28" s="171"/>
      <c r="NZD28" s="171"/>
      <c r="NZE28" s="171"/>
      <c r="NZF28" s="171"/>
      <c r="NZG28" s="171"/>
      <c r="NZH28" s="171"/>
      <c r="NZI28" s="171"/>
      <c r="NZJ28" s="171"/>
      <c r="NZK28" s="171"/>
      <c r="NZL28" s="171"/>
      <c r="NZM28" s="171"/>
      <c r="NZN28" s="171"/>
      <c r="NZO28" s="171"/>
      <c r="NZP28" s="171"/>
      <c r="NZQ28" s="171"/>
      <c r="NZR28" s="171"/>
      <c r="NZS28" s="171"/>
      <c r="NZT28" s="171"/>
      <c r="NZU28" s="171"/>
      <c r="NZV28" s="171"/>
      <c r="NZW28" s="171"/>
      <c r="NZX28" s="171"/>
      <c r="NZY28" s="171"/>
      <c r="NZZ28" s="171"/>
      <c r="OAA28" s="171"/>
      <c r="OAB28" s="171"/>
      <c r="OAC28" s="171"/>
      <c r="OAD28" s="171"/>
      <c r="OAE28" s="171"/>
      <c r="OAF28" s="171"/>
      <c r="OAG28" s="171"/>
      <c r="OAH28" s="171"/>
      <c r="OAI28" s="171"/>
      <c r="OAJ28" s="171"/>
      <c r="OAK28" s="171"/>
      <c r="OAL28" s="171"/>
      <c r="OAM28" s="171"/>
      <c r="OAN28" s="171"/>
      <c r="OAO28" s="171"/>
      <c r="OAP28" s="171"/>
      <c r="OAQ28" s="171"/>
      <c r="OAR28" s="171"/>
      <c r="OAS28" s="171"/>
      <c r="OAT28" s="171"/>
      <c r="OAU28" s="171"/>
      <c r="OAV28" s="171"/>
      <c r="OAW28" s="171"/>
      <c r="OAX28" s="171"/>
      <c r="OAY28" s="171"/>
      <c r="OAZ28" s="171"/>
      <c r="OBA28" s="171"/>
      <c r="OBB28" s="171"/>
      <c r="OBC28" s="171"/>
      <c r="OBD28" s="171"/>
      <c r="OBE28" s="171"/>
      <c r="OBF28" s="171"/>
      <c r="OBG28" s="171"/>
      <c r="OBH28" s="171"/>
      <c r="OBI28" s="171"/>
      <c r="OBJ28" s="171"/>
      <c r="OBK28" s="171"/>
      <c r="OBL28" s="171"/>
      <c r="OBM28" s="171"/>
      <c r="OBN28" s="171"/>
      <c r="OBO28" s="171"/>
      <c r="OBP28" s="171"/>
      <c r="OBQ28" s="171"/>
      <c r="OBR28" s="171"/>
      <c r="OBS28" s="171"/>
      <c r="OBT28" s="171"/>
      <c r="OBU28" s="171"/>
      <c r="OBV28" s="171"/>
      <c r="OBW28" s="171"/>
      <c r="OBX28" s="171"/>
      <c r="OBY28" s="171"/>
      <c r="OBZ28" s="171"/>
      <c r="OCA28" s="171"/>
      <c r="OCB28" s="171"/>
      <c r="OCC28" s="171"/>
      <c r="OCD28" s="171"/>
      <c r="OCE28" s="171"/>
      <c r="OCF28" s="171"/>
      <c r="OCG28" s="171"/>
      <c r="OCH28" s="171"/>
      <c r="OCI28" s="171"/>
      <c r="OCJ28" s="171"/>
      <c r="OCK28" s="171"/>
      <c r="OCL28" s="171"/>
      <c r="OCM28" s="171"/>
      <c r="OCN28" s="171"/>
      <c r="OCO28" s="171"/>
      <c r="OCP28" s="171"/>
      <c r="OCQ28" s="171"/>
      <c r="OCR28" s="171"/>
      <c r="OCS28" s="171"/>
      <c r="OCT28" s="171"/>
      <c r="OCU28" s="171"/>
      <c r="OCV28" s="171"/>
      <c r="OCW28" s="171"/>
      <c r="OCX28" s="171"/>
      <c r="OCY28" s="171"/>
      <c r="OCZ28" s="171"/>
      <c r="ODA28" s="171"/>
      <c r="ODB28" s="171"/>
      <c r="ODC28" s="171"/>
      <c r="ODD28" s="171"/>
      <c r="ODE28" s="171"/>
      <c r="ODF28" s="171"/>
      <c r="ODG28" s="171"/>
      <c r="ODH28" s="171"/>
      <c r="ODI28" s="171"/>
      <c r="ODJ28" s="171"/>
      <c r="ODK28" s="171"/>
      <c r="ODL28" s="171"/>
      <c r="ODM28" s="171"/>
      <c r="ODN28" s="171"/>
      <c r="ODO28" s="171"/>
      <c r="ODP28" s="171"/>
      <c r="ODQ28" s="171"/>
      <c r="ODR28" s="171"/>
      <c r="ODS28" s="171"/>
      <c r="ODT28" s="171"/>
      <c r="ODU28" s="171"/>
      <c r="ODV28" s="171"/>
      <c r="ODW28" s="171"/>
      <c r="ODX28" s="171"/>
      <c r="ODY28" s="171"/>
      <c r="ODZ28" s="171"/>
      <c r="OEA28" s="171"/>
      <c r="OEB28" s="171"/>
      <c r="OEC28" s="171"/>
      <c r="OED28" s="171"/>
      <c r="OEE28" s="171"/>
      <c r="OEF28" s="171"/>
      <c r="OEG28" s="171"/>
      <c r="OEH28" s="171"/>
      <c r="OEI28" s="171"/>
      <c r="OEJ28" s="171"/>
      <c r="OEK28" s="171"/>
      <c r="OEL28" s="171"/>
      <c r="OEM28" s="171"/>
      <c r="OEN28" s="171"/>
      <c r="OEO28" s="171"/>
      <c r="OEP28" s="171"/>
      <c r="OEQ28" s="171"/>
      <c r="OER28" s="171"/>
      <c r="OES28" s="171"/>
      <c r="OET28" s="171"/>
      <c r="OEU28" s="171"/>
      <c r="OEV28" s="171"/>
      <c r="OEW28" s="171"/>
      <c r="OEX28" s="171"/>
      <c r="OEY28" s="171"/>
      <c r="OEZ28" s="171"/>
      <c r="OFA28" s="171"/>
      <c r="OFB28" s="171"/>
      <c r="OFC28" s="171"/>
      <c r="OFD28" s="171"/>
      <c r="OFE28" s="171"/>
      <c r="OFF28" s="171"/>
      <c r="OFG28" s="171"/>
      <c r="OFH28" s="171"/>
      <c r="OFI28" s="171"/>
      <c r="OFJ28" s="171"/>
      <c r="OFK28" s="171"/>
      <c r="OFL28" s="171"/>
      <c r="OFM28" s="171"/>
      <c r="OFN28" s="171"/>
      <c r="OFO28" s="171"/>
      <c r="OFP28" s="171"/>
      <c r="OFQ28" s="171"/>
      <c r="OFR28" s="171"/>
      <c r="OFS28" s="171"/>
      <c r="OFT28" s="171"/>
      <c r="OFU28" s="171"/>
      <c r="OFV28" s="171"/>
      <c r="OFW28" s="171"/>
      <c r="OFX28" s="171"/>
      <c r="OFY28" s="171"/>
      <c r="OFZ28" s="171"/>
      <c r="OGA28" s="171"/>
      <c r="OGB28" s="171"/>
      <c r="OGC28" s="171"/>
      <c r="OGD28" s="171"/>
      <c r="OGE28" s="171"/>
      <c r="OGF28" s="171"/>
      <c r="OGG28" s="171"/>
      <c r="OGH28" s="171"/>
      <c r="OGI28" s="171"/>
      <c r="OGJ28" s="171"/>
      <c r="OGK28" s="171"/>
      <c r="OGL28" s="171"/>
      <c r="OGM28" s="171"/>
      <c r="OGN28" s="171"/>
      <c r="OGO28" s="171"/>
      <c r="OGP28" s="171"/>
      <c r="OGQ28" s="171"/>
      <c r="OGR28" s="171"/>
      <c r="OGS28" s="171"/>
      <c r="OGT28" s="171"/>
      <c r="OGU28" s="171"/>
      <c r="OGV28" s="171"/>
      <c r="OGW28" s="171"/>
      <c r="OGX28" s="171"/>
      <c r="OGY28" s="171"/>
      <c r="OGZ28" s="171"/>
      <c r="OHA28" s="171"/>
      <c r="OHB28" s="171"/>
      <c r="OHC28" s="171"/>
      <c r="OHD28" s="171"/>
      <c r="OHE28" s="171"/>
      <c r="OHF28" s="171"/>
      <c r="OHG28" s="171"/>
      <c r="OHH28" s="171"/>
      <c r="OHI28" s="171"/>
      <c r="OHJ28" s="171"/>
      <c r="OHK28" s="171"/>
      <c r="OHL28" s="171"/>
      <c r="OHM28" s="171"/>
      <c r="OHN28" s="171"/>
      <c r="OHO28" s="171"/>
      <c r="OHP28" s="171"/>
      <c r="OHQ28" s="171"/>
      <c r="OHR28" s="171"/>
      <c r="OHS28" s="171"/>
      <c r="OHT28" s="171"/>
      <c r="OHU28" s="171"/>
      <c r="OHV28" s="171"/>
      <c r="OHW28" s="171"/>
      <c r="OHX28" s="171"/>
      <c r="OHY28" s="171"/>
      <c r="OHZ28" s="171"/>
      <c r="OIA28" s="171"/>
      <c r="OIB28" s="171"/>
      <c r="OIC28" s="171"/>
      <c r="OID28" s="171"/>
      <c r="OIE28" s="171"/>
      <c r="OIF28" s="171"/>
      <c r="OIG28" s="171"/>
      <c r="OIH28" s="171"/>
      <c r="OII28" s="171"/>
      <c r="OIJ28" s="171"/>
      <c r="OIK28" s="171"/>
      <c r="OIL28" s="171"/>
      <c r="OIM28" s="171"/>
      <c r="OIN28" s="171"/>
      <c r="OIO28" s="171"/>
      <c r="OIP28" s="171"/>
      <c r="OIQ28" s="171"/>
      <c r="OIR28" s="171"/>
      <c r="OIS28" s="171"/>
      <c r="OIT28" s="171"/>
      <c r="OIU28" s="171"/>
      <c r="OIV28" s="171"/>
      <c r="OIW28" s="171"/>
      <c r="OIX28" s="171"/>
      <c r="OIY28" s="171"/>
      <c r="OIZ28" s="171"/>
      <c r="OJA28" s="171"/>
      <c r="OJB28" s="171"/>
      <c r="OJC28" s="171"/>
      <c r="OJD28" s="171"/>
      <c r="OJE28" s="171"/>
      <c r="OJF28" s="171"/>
      <c r="OJG28" s="171"/>
      <c r="OJH28" s="171"/>
      <c r="OJI28" s="171"/>
      <c r="OJJ28" s="171"/>
      <c r="OJK28" s="171"/>
      <c r="OJL28" s="171"/>
      <c r="OJM28" s="171"/>
      <c r="OJN28" s="171"/>
      <c r="OJO28" s="171"/>
      <c r="OJP28" s="171"/>
      <c r="OJQ28" s="171"/>
      <c r="OJR28" s="171"/>
      <c r="OJS28" s="171"/>
      <c r="OJT28" s="171"/>
      <c r="OJU28" s="171"/>
      <c r="OJV28" s="171"/>
      <c r="OJW28" s="171"/>
      <c r="OJX28" s="171"/>
      <c r="OJY28" s="171"/>
      <c r="OJZ28" s="171"/>
      <c r="OKA28" s="171"/>
      <c r="OKB28" s="171"/>
      <c r="OKC28" s="171"/>
      <c r="OKD28" s="171"/>
      <c r="OKE28" s="171"/>
      <c r="OKF28" s="171"/>
      <c r="OKG28" s="171"/>
      <c r="OKH28" s="171"/>
      <c r="OKI28" s="171"/>
      <c r="OKJ28" s="171"/>
      <c r="OKK28" s="171"/>
      <c r="OKL28" s="171"/>
      <c r="OKM28" s="171"/>
      <c r="OKN28" s="171"/>
      <c r="OKO28" s="171"/>
      <c r="OKP28" s="171"/>
      <c r="OKQ28" s="171"/>
      <c r="OKR28" s="171"/>
      <c r="OKS28" s="171"/>
      <c r="OKT28" s="171"/>
      <c r="OKU28" s="171"/>
      <c r="OKV28" s="171"/>
      <c r="OKW28" s="171"/>
      <c r="OKX28" s="171"/>
      <c r="OKY28" s="171"/>
      <c r="OKZ28" s="171"/>
      <c r="OLA28" s="171"/>
      <c r="OLB28" s="171"/>
      <c r="OLC28" s="171"/>
      <c r="OLD28" s="171"/>
      <c r="OLE28" s="171"/>
      <c r="OLF28" s="171"/>
      <c r="OLG28" s="171"/>
      <c r="OLH28" s="171"/>
      <c r="OLI28" s="171"/>
      <c r="OLJ28" s="171"/>
      <c r="OLK28" s="171"/>
      <c r="OLL28" s="171"/>
      <c r="OLM28" s="171"/>
      <c r="OLN28" s="171"/>
      <c r="OLO28" s="171"/>
      <c r="OLP28" s="171"/>
      <c r="OLQ28" s="171"/>
      <c r="OLR28" s="171"/>
      <c r="OLS28" s="171"/>
      <c r="OLT28" s="171"/>
      <c r="OLU28" s="171"/>
      <c r="OLV28" s="171"/>
      <c r="OLW28" s="171"/>
      <c r="OLX28" s="171"/>
      <c r="OLY28" s="171"/>
      <c r="OLZ28" s="171"/>
      <c r="OMA28" s="171"/>
      <c r="OMB28" s="171"/>
      <c r="OMC28" s="171"/>
      <c r="OMD28" s="171"/>
      <c r="OME28" s="171"/>
      <c r="OMF28" s="171"/>
      <c r="OMG28" s="171"/>
      <c r="OMH28" s="171"/>
      <c r="OMI28" s="171"/>
      <c r="OMJ28" s="171"/>
      <c r="OMK28" s="171"/>
      <c r="OML28" s="171"/>
      <c r="OMM28" s="171"/>
      <c r="OMN28" s="171"/>
      <c r="OMO28" s="171"/>
      <c r="OMP28" s="171"/>
      <c r="OMQ28" s="171"/>
      <c r="OMR28" s="171"/>
      <c r="OMS28" s="171"/>
      <c r="OMT28" s="171"/>
      <c r="OMU28" s="171"/>
      <c r="OMV28" s="171"/>
      <c r="OMW28" s="171"/>
      <c r="OMX28" s="171"/>
      <c r="OMY28" s="171"/>
      <c r="OMZ28" s="171"/>
      <c r="ONA28" s="171"/>
      <c r="ONB28" s="171"/>
      <c r="ONC28" s="171"/>
      <c r="OND28" s="171"/>
      <c r="ONE28" s="171"/>
      <c r="ONF28" s="171"/>
      <c r="ONG28" s="171"/>
      <c r="ONH28" s="171"/>
      <c r="ONI28" s="171"/>
      <c r="ONJ28" s="171"/>
      <c r="ONK28" s="171"/>
      <c r="ONL28" s="171"/>
      <c r="ONM28" s="171"/>
      <c r="ONN28" s="171"/>
      <c r="ONO28" s="171"/>
      <c r="ONP28" s="171"/>
      <c r="ONQ28" s="171"/>
      <c r="ONR28" s="171"/>
      <c r="ONS28" s="171"/>
      <c r="ONT28" s="171"/>
      <c r="ONU28" s="171"/>
      <c r="ONV28" s="171"/>
      <c r="ONW28" s="171"/>
      <c r="ONX28" s="171"/>
      <c r="ONY28" s="171"/>
      <c r="ONZ28" s="171"/>
      <c r="OOA28" s="171"/>
      <c r="OOB28" s="171"/>
      <c r="OOC28" s="171"/>
      <c r="OOD28" s="171"/>
      <c r="OOE28" s="171"/>
      <c r="OOF28" s="171"/>
      <c r="OOG28" s="171"/>
      <c r="OOH28" s="171"/>
      <c r="OOI28" s="171"/>
      <c r="OOJ28" s="171"/>
      <c r="OOK28" s="171"/>
      <c r="OOL28" s="171"/>
      <c r="OOM28" s="171"/>
      <c r="OON28" s="171"/>
      <c r="OOO28" s="171"/>
      <c r="OOP28" s="171"/>
      <c r="OOQ28" s="171"/>
      <c r="OOR28" s="171"/>
      <c r="OOS28" s="171"/>
      <c r="OOT28" s="171"/>
      <c r="OOU28" s="171"/>
      <c r="OOV28" s="171"/>
      <c r="OOW28" s="171"/>
      <c r="OOX28" s="171"/>
      <c r="OOY28" s="171"/>
      <c r="OOZ28" s="171"/>
      <c r="OPA28" s="171"/>
      <c r="OPB28" s="171"/>
      <c r="OPC28" s="171"/>
      <c r="OPD28" s="171"/>
      <c r="OPE28" s="171"/>
      <c r="OPF28" s="171"/>
      <c r="OPG28" s="171"/>
      <c r="OPH28" s="171"/>
      <c r="OPI28" s="171"/>
      <c r="OPJ28" s="171"/>
      <c r="OPK28" s="171"/>
      <c r="OPL28" s="171"/>
      <c r="OPM28" s="171"/>
      <c r="OPN28" s="171"/>
      <c r="OPO28" s="171"/>
      <c r="OPP28" s="171"/>
      <c r="OPQ28" s="171"/>
      <c r="OPR28" s="171"/>
      <c r="OPS28" s="171"/>
      <c r="OPT28" s="171"/>
      <c r="OPU28" s="171"/>
      <c r="OPV28" s="171"/>
      <c r="OPW28" s="171"/>
      <c r="OPX28" s="171"/>
      <c r="OPY28" s="171"/>
      <c r="OPZ28" s="171"/>
      <c r="OQA28" s="171"/>
      <c r="OQB28" s="171"/>
      <c r="OQC28" s="171"/>
      <c r="OQD28" s="171"/>
      <c r="OQE28" s="171"/>
      <c r="OQF28" s="171"/>
      <c r="OQG28" s="171"/>
      <c r="OQH28" s="171"/>
      <c r="OQI28" s="171"/>
      <c r="OQJ28" s="171"/>
      <c r="OQK28" s="171"/>
      <c r="OQL28" s="171"/>
      <c r="OQM28" s="171"/>
      <c r="OQN28" s="171"/>
      <c r="OQO28" s="171"/>
      <c r="OQP28" s="171"/>
      <c r="OQQ28" s="171"/>
      <c r="OQR28" s="171"/>
      <c r="OQS28" s="171"/>
      <c r="OQT28" s="171"/>
      <c r="OQU28" s="171"/>
      <c r="OQV28" s="171"/>
      <c r="OQW28" s="171"/>
      <c r="OQX28" s="171"/>
      <c r="OQY28" s="171"/>
      <c r="OQZ28" s="171"/>
      <c r="ORA28" s="171"/>
      <c r="ORB28" s="171"/>
      <c r="ORC28" s="171"/>
      <c r="ORD28" s="171"/>
      <c r="ORE28" s="171"/>
      <c r="ORF28" s="171"/>
      <c r="ORG28" s="171"/>
      <c r="ORH28" s="171"/>
      <c r="ORI28" s="171"/>
      <c r="ORJ28" s="171"/>
      <c r="ORK28" s="171"/>
      <c r="ORL28" s="171"/>
      <c r="ORM28" s="171"/>
      <c r="ORN28" s="171"/>
      <c r="ORO28" s="171"/>
      <c r="ORP28" s="171"/>
      <c r="ORQ28" s="171"/>
      <c r="ORR28" s="171"/>
      <c r="ORS28" s="171"/>
      <c r="ORT28" s="171"/>
      <c r="ORU28" s="171"/>
      <c r="ORV28" s="171"/>
      <c r="ORW28" s="171"/>
      <c r="ORX28" s="171"/>
      <c r="ORY28" s="171"/>
      <c r="ORZ28" s="171"/>
      <c r="OSA28" s="171"/>
      <c r="OSB28" s="171"/>
      <c r="OSC28" s="171"/>
      <c r="OSD28" s="171"/>
      <c r="OSE28" s="171"/>
      <c r="OSF28" s="171"/>
      <c r="OSG28" s="171"/>
      <c r="OSH28" s="171"/>
      <c r="OSI28" s="171"/>
      <c r="OSJ28" s="171"/>
      <c r="OSK28" s="171"/>
      <c r="OSL28" s="171"/>
      <c r="OSM28" s="171"/>
      <c r="OSN28" s="171"/>
      <c r="OSO28" s="171"/>
      <c r="OSP28" s="171"/>
      <c r="OSQ28" s="171"/>
      <c r="OSR28" s="171"/>
      <c r="OSS28" s="171"/>
      <c r="OST28" s="171"/>
      <c r="OSU28" s="171"/>
      <c r="OSV28" s="171"/>
      <c r="OSW28" s="171"/>
      <c r="OSX28" s="171"/>
      <c r="OSY28" s="171"/>
      <c r="OSZ28" s="171"/>
      <c r="OTA28" s="171"/>
      <c r="OTB28" s="171"/>
      <c r="OTC28" s="171"/>
      <c r="OTD28" s="171"/>
      <c r="OTE28" s="171"/>
      <c r="OTF28" s="171"/>
      <c r="OTG28" s="171"/>
      <c r="OTH28" s="171"/>
      <c r="OTI28" s="171"/>
      <c r="OTJ28" s="171"/>
      <c r="OTK28" s="171"/>
      <c r="OTL28" s="171"/>
      <c r="OTM28" s="171"/>
      <c r="OTN28" s="171"/>
      <c r="OTO28" s="171"/>
      <c r="OTP28" s="171"/>
      <c r="OTQ28" s="171"/>
      <c r="OTR28" s="171"/>
      <c r="OTS28" s="171"/>
      <c r="OTT28" s="171"/>
      <c r="OTU28" s="171"/>
      <c r="OTV28" s="171"/>
      <c r="OTW28" s="171"/>
      <c r="OTX28" s="171"/>
      <c r="OTY28" s="171"/>
      <c r="OTZ28" s="171"/>
      <c r="OUA28" s="171"/>
      <c r="OUB28" s="171"/>
      <c r="OUC28" s="171"/>
      <c r="OUD28" s="171"/>
      <c r="OUE28" s="171"/>
      <c r="OUF28" s="171"/>
      <c r="OUG28" s="171"/>
      <c r="OUH28" s="171"/>
      <c r="OUI28" s="171"/>
      <c r="OUJ28" s="171"/>
      <c r="OUK28" s="171"/>
      <c r="OUL28" s="171"/>
      <c r="OUM28" s="171"/>
      <c r="OUN28" s="171"/>
      <c r="OUO28" s="171"/>
      <c r="OUP28" s="171"/>
      <c r="OUQ28" s="171"/>
      <c r="OUR28" s="171"/>
      <c r="OUS28" s="171"/>
      <c r="OUT28" s="171"/>
      <c r="OUU28" s="171"/>
      <c r="OUV28" s="171"/>
      <c r="OUW28" s="171"/>
      <c r="OUX28" s="171"/>
      <c r="OUY28" s="171"/>
      <c r="OUZ28" s="171"/>
      <c r="OVA28" s="171"/>
      <c r="OVB28" s="171"/>
      <c r="OVC28" s="171"/>
      <c r="OVD28" s="171"/>
      <c r="OVE28" s="171"/>
      <c r="OVF28" s="171"/>
      <c r="OVG28" s="171"/>
      <c r="OVH28" s="171"/>
      <c r="OVI28" s="171"/>
      <c r="OVJ28" s="171"/>
      <c r="OVK28" s="171"/>
      <c r="OVL28" s="171"/>
      <c r="OVM28" s="171"/>
      <c r="OVN28" s="171"/>
      <c r="OVO28" s="171"/>
      <c r="OVP28" s="171"/>
      <c r="OVQ28" s="171"/>
      <c r="OVR28" s="171"/>
      <c r="OVS28" s="171"/>
      <c r="OVT28" s="171"/>
      <c r="OVU28" s="171"/>
      <c r="OVV28" s="171"/>
      <c r="OVW28" s="171"/>
      <c r="OVX28" s="171"/>
      <c r="OVY28" s="171"/>
      <c r="OVZ28" s="171"/>
      <c r="OWA28" s="171"/>
      <c r="OWB28" s="171"/>
      <c r="OWC28" s="171"/>
      <c r="OWD28" s="171"/>
      <c r="OWE28" s="171"/>
      <c r="OWF28" s="171"/>
      <c r="OWG28" s="171"/>
      <c r="OWH28" s="171"/>
      <c r="OWI28" s="171"/>
      <c r="OWJ28" s="171"/>
      <c r="OWK28" s="171"/>
      <c r="OWL28" s="171"/>
      <c r="OWM28" s="171"/>
      <c r="OWN28" s="171"/>
      <c r="OWO28" s="171"/>
      <c r="OWP28" s="171"/>
      <c r="OWQ28" s="171"/>
      <c r="OWR28" s="171"/>
      <c r="OWS28" s="171"/>
      <c r="OWT28" s="171"/>
      <c r="OWU28" s="171"/>
      <c r="OWV28" s="171"/>
      <c r="OWW28" s="171"/>
      <c r="OWX28" s="171"/>
      <c r="OWY28" s="171"/>
      <c r="OWZ28" s="171"/>
      <c r="OXA28" s="171"/>
      <c r="OXB28" s="171"/>
      <c r="OXC28" s="171"/>
      <c r="OXD28" s="171"/>
      <c r="OXE28" s="171"/>
      <c r="OXF28" s="171"/>
      <c r="OXG28" s="171"/>
      <c r="OXH28" s="171"/>
      <c r="OXI28" s="171"/>
      <c r="OXJ28" s="171"/>
      <c r="OXK28" s="171"/>
      <c r="OXL28" s="171"/>
      <c r="OXM28" s="171"/>
      <c r="OXN28" s="171"/>
      <c r="OXO28" s="171"/>
      <c r="OXP28" s="171"/>
      <c r="OXQ28" s="171"/>
      <c r="OXR28" s="171"/>
      <c r="OXS28" s="171"/>
      <c r="OXT28" s="171"/>
      <c r="OXU28" s="171"/>
      <c r="OXV28" s="171"/>
      <c r="OXW28" s="171"/>
      <c r="OXX28" s="171"/>
      <c r="OXY28" s="171"/>
      <c r="OXZ28" s="171"/>
      <c r="OYA28" s="171"/>
      <c r="OYB28" s="171"/>
      <c r="OYC28" s="171"/>
      <c r="OYD28" s="171"/>
      <c r="OYE28" s="171"/>
      <c r="OYF28" s="171"/>
      <c r="OYG28" s="171"/>
      <c r="OYH28" s="171"/>
      <c r="OYI28" s="171"/>
      <c r="OYJ28" s="171"/>
      <c r="OYK28" s="171"/>
      <c r="OYL28" s="171"/>
      <c r="OYM28" s="171"/>
      <c r="OYN28" s="171"/>
      <c r="OYO28" s="171"/>
      <c r="OYP28" s="171"/>
      <c r="OYQ28" s="171"/>
      <c r="OYR28" s="171"/>
      <c r="OYS28" s="171"/>
      <c r="OYT28" s="171"/>
      <c r="OYU28" s="171"/>
      <c r="OYV28" s="171"/>
      <c r="OYW28" s="171"/>
      <c r="OYX28" s="171"/>
      <c r="OYY28" s="171"/>
      <c r="OYZ28" s="171"/>
      <c r="OZA28" s="171"/>
      <c r="OZB28" s="171"/>
      <c r="OZC28" s="171"/>
      <c r="OZD28" s="171"/>
      <c r="OZE28" s="171"/>
      <c r="OZF28" s="171"/>
      <c r="OZG28" s="171"/>
      <c r="OZH28" s="171"/>
      <c r="OZI28" s="171"/>
      <c r="OZJ28" s="171"/>
      <c r="OZK28" s="171"/>
      <c r="OZL28" s="171"/>
      <c r="OZM28" s="171"/>
      <c r="OZN28" s="171"/>
      <c r="OZO28" s="171"/>
      <c r="OZP28" s="171"/>
      <c r="OZQ28" s="171"/>
      <c r="OZR28" s="171"/>
      <c r="OZS28" s="171"/>
      <c r="OZT28" s="171"/>
      <c r="OZU28" s="171"/>
      <c r="OZV28" s="171"/>
      <c r="OZW28" s="171"/>
      <c r="OZX28" s="171"/>
      <c r="OZY28" s="171"/>
      <c r="OZZ28" s="171"/>
      <c r="PAA28" s="171"/>
      <c r="PAB28" s="171"/>
      <c r="PAC28" s="171"/>
      <c r="PAD28" s="171"/>
      <c r="PAE28" s="171"/>
      <c r="PAF28" s="171"/>
      <c r="PAG28" s="171"/>
      <c r="PAH28" s="171"/>
      <c r="PAI28" s="171"/>
      <c r="PAJ28" s="171"/>
      <c r="PAK28" s="171"/>
      <c r="PAL28" s="171"/>
      <c r="PAM28" s="171"/>
      <c r="PAN28" s="171"/>
      <c r="PAO28" s="171"/>
      <c r="PAP28" s="171"/>
      <c r="PAQ28" s="171"/>
      <c r="PAR28" s="171"/>
      <c r="PAS28" s="171"/>
      <c r="PAT28" s="171"/>
      <c r="PAU28" s="171"/>
      <c r="PAV28" s="171"/>
      <c r="PAW28" s="171"/>
      <c r="PAX28" s="171"/>
      <c r="PAY28" s="171"/>
      <c r="PAZ28" s="171"/>
      <c r="PBA28" s="171"/>
      <c r="PBB28" s="171"/>
      <c r="PBC28" s="171"/>
      <c r="PBD28" s="171"/>
      <c r="PBE28" s="171"/>
      <c r="PBF28" s="171"/>
      <c r="PBG28" s="171"/>
      <c r="PBH28" s="171"/>
      <c r="PBI28" s="171"/>
      <c r="PBJ28" s="171"/>
      <c r="PBK28" s="171"/>
      <c r="PBL28" s="171"/>
      <c r="PBM28" s="171"/>
      <c r="PBN28" s="171"/>
      <c r="PBO28" s="171"/>
      <c r="PBP28" s="171"/>
      <c r="PBQ28" s="171"/>
      <c r="PBR28" s="171"/>
      <c r="PBS28" s="171"/>
      <c r="PBT28" s="171"/>
      <c r="PBU28" s="171"/>
      <c r="PBV28" s="171"/>
      <c r="PBW28" s="171"/>
      <c r="PBX28" s="171"/>
      <c r="PBY28" s="171"/>
      <c r="PBZ28" s="171"/>
      <c r="PCA28" s="171"/>
      <c r="PCB28" s="171"/>
      <c r="PCC28" s="171"/>
      <c r="PCD28" s="171"/>
      <c r="PCE28" s="171"/>
      <c r="PCF28" s="171"/>
      <c r="PCG28" s="171"/>
      <c r="PCH28" s="171"/>
      <c r="PCI28" s="171"/>
      <c r="PCJ28" s="171"/>
      <c r="PCK28" s="171"/>
      <c r="PCL28" s="171"/>
      <c r="PCM28" s="171"/>
      <c r="PCN28" s="171"/>
      <c r="PCO28" s="171"/>
      <c r="PCP28" s="171"/>
      <c r="PCQ28" s="171"/>
      <c r="PCR28" s="171"/>
      <c r="PCS28" s="171"/>
      <c r="PCT28" s="171"/>
      <c r="PCU28" s="171"/>
      <c r="PCV28" s="171"/>
      <c r="PCW28" s="171"/>
      <c r="PCX28" s="171"/>
      <c r="PCY28" s="171"/>
      <c r="PCZ28" s="171"/>
      <c r="PDA28" s="171"/>
      <c r="PDB28" s="171"/>
      <c r="PDC28" s="171"/>
      <c r="PDD28" s="171"/>
      <c r="PDE28" s="171"/>
      <c r="PDF28" s="171"/>
      <c r="PDG28" s="171"/>
      <c r="PDH28" s="171"/>
      <c r="PDI28" s="171"/>
      <c r="PDJ28" s="171"/>
      <c r="PDK28" s="171"/>
      <c r="PDL28" s="171"/>
      <c r="PDM28" s="171"/>
      <c r="PDN28" s="171"/>
      <c r="PDO28" s="171"/>
      <c r="PDP28" s="171"/>
      <c r="PDQ28" s="171"/>
      <c r="PDR28" s="171"/>
      <c r="PDS28" s="171"/>
      <c r="PDT28" s="171"/>
      <c r="PDU28" s="171"/>
      <c r="PDV28" s="171"/>
      <c r="PDW28" s="171"/>
      <c r="PDX28" s="171"/>
      <c r="PDY28" s="171"/>
      <c r="PDZ28" s="171"/>
      <c r="PEA28" s="171"/>
      <c r="PEB28" s="171"/>
      <c r="PEC28" s="171"/>
      <c r="PED28" s="171"/>
      <c r="PEE28" s="171"/>
      <c r="PEF28" s="171"/>
      <c r="PEG28" s="171"/>
      <c r="PEH28" s="171"/>
      <c r="PEI28" s="171"/>
      <c r="PEJ28" s="171"/>
      <c r="PEK28" s="171"/>
      <c r="PEL28" s="171"/>
      <c r="PEM28" s="171"/>
      <c r="PEN28" s="171"/>
      <c r="PEO28" s="171"/>
      <c r="PEP28" s="171"/>
      <c r="PEQ28" s="171"/>
      <c r="PER28" s="171"/>
      <c r="PES28" s="171"/>
      <c r="PET28" s="171"/>
      <c r="PEU28" s="171"/>
      <c r="PEV28" s="171"/>
      <c r="PEW28" s="171"/>
      <c r="PEX28" s="171"/>
      <c r="PEY28" s="171"/>
      <c r="PEZ28" s="171"/>
      <c r="PFA28" s="171"/>
      <c r="PFB28" s="171"/>
      <c r="PFC28" s="171"/>
      <c r="PFD28" s="171"/>
      <c r="PFE28" s="171"/>
      <c r="PFF28" s="171"/>
      <c r="PFG28" s="171"/>
      <c r="PFH28" s="171"/>
      <c r="PFI28" s="171"/>
      <c r="PFJ28" s="171"/>
      <c r="PFK28" s="171"/>
      <c r="PFL28" s="171"/>
      <c r="PFM28" s="171"/>
      <c r="PFN28" s="171"/>
      <c r="PFO28" s="171"/>
      <c r="PFP28" s="171"/>
      <c r="PFQ28" s="171"/>
      <c r="PFR28" s="171"/>
      <c r="PFS28" s="171"/>
      <c r="PFT28" s="171"/>
      <c r="PFU28" s="171"/>
      <c r="PFV28" s="171"/>
      <c r="PFW28" s="171"/>
      <c r="PFX28" s="171"/>
      <c r="PFY28" s="171"/>
      <c r="PFZ28" s="171"/>
      <c r="PGA28" s="171"/>
      <c r="PGB28" s="171"/>
      <c r="PGC28" s="171"/>
      <c r="PGD28" s="171"/>
      <c r="PGE28" s="171"/>
      <c r="PGF28" s="171"/>
      <c r="PGG28" s="171"/>
      <c r="PGH28" s="171"/>
      <c r="PGI28" s="171"/>
      <c r="PGJ28" s="171"/>
      <c r="PGK28" s="171"/>
      <c r="PGL28" s="171"/>
      <c r="PGM28" s="171"/>
      <c r="PGN28" s="171"/>
      <c r="PGO28" s="171"/>
      <c r="PGP28" s="171"/>
      <c r="PGQ28" s="171"/>
      <c r="PGR28" s="171"/>
      <c r="PGS28" s="171"/>
      <c r="PGT28" s="171"/>
      <c r="PGU28" s="171"/>
      <c r="PGV28" s="171"/>
      <c r="PGW28" s="171"/>
      <c r="PGX28" s="171"/>
      <c r="PGY28" s="171"/>
      <c r="PGZ28" s="171"/>
      <c r="PHA28" s="171"/>
      <c r="PHB28" s="171"/>
      <c r="PHC28" s="171"/>
      <c r="PHD28" s="171"/>
      <c r="PHE28" s="171"/>
      <c r="PHF28" s="171"/>
      <c r="PHG28" s="171"/>
      <c r="PHH28" s="171"/>
      <c r="PHI28" s="171"/>
      <c r="PHJ28" s="171"/>
      <c r="PHK28" s="171"/>
      <c r="PHL28" s="171"/>
      <c r="PHM28" s="171"/>
      <c r="PHN28" s="171"/>
      <c r="PHO28" s="171"/>
      <c r="PHP28" s="171"/>
      <c r="PHQ28" s="171"/>
      <c r="PHR28" s="171"/>
      <c r="PHS28" s="171"/>
      <c r="PHT28" s="171"/>
      <c r="PHU28" s="171"/>
      <c r="PHV28" s="171"/>
      <c r="PHW28" s="171"/>
      <c r="PHX28" s="171"/>
      <c r="PHY28" s="171"/>
      <c r="PHZ28" s="171"/>
      <c r="PIA28" s="171"/>
      <c r="PIB28" s="171"/>
      <c r="PIC28" s="171"/>
      <c r="PID28" s="171"/>
      <c r="PIE28" s="171"/>
      <c r="PIF28" s="171"/>
      <c r="PIG28" s="171"/>
      <c r="PIH28" s="171"/>
      <c r="PII28" s="171"/>
      <c r="PIJ28" s="171"/>
      <c r="PIK28" s="171"/>
      <c r="PIL28" s="171"/>
      <c r="PIM28" s="171"/>
      <c r="PIN28" s="171"/>
      <c r="PIO28" s="171"/>
      <c r="PIP28" s="171"/>
      <c r="PIQ28" s="171"/>
      <c r="PIR28" s="171"/>
      <c r="PIS28" s="171"/>
      <c r="PIT28" s="171"/>
      <c r="PIU28" s="171"/>
      <c r="PIV28" s="171"/>
      <c r="PIW28" s="171"/>
      <c r="PIX28" s="171"/>
      <c r="PIY28" s="171"/>
      <c r="PIZ28" s="171"/>
      <c r="PJA28" s="171"/>
      <c r="PJB28" s="171"/>
      <c r="PJC28" s="171"/>
      <c r="PJD28" s="171"/>
      <c r="PJE28" s="171"/>
      <c r="PJF28" s="171"/>
      <c r="PJG28" s="171"/>
      <c r="PJH28" s="171"/>
      <c r="PJI28" s="171"/>
      <c r="PJJ28" s="171"/>
      <c r="PJK28" s="171"/>
      <c r="PJL28" s="171"/>
      <c r="PJM28" s="171"/>
      <c r="PJN28" s="171"/>
      <c r="PJO28" s="171"/>
      <c r="PJP28" s="171"/>
      <c r="PJQ28" s="171"/>
      <c r="PJR28" s="171"/>
      <c r="PJS28" s="171"/>
      <c r="PJT28" s="171"/>
      <c r="PJU28" s="171"/>
      <c r="PJV28" s="171"/>
      <c r="PJW28" s="171"/>
      <c r="PJX28" s="171"/>
      <c r="PJY28" s="171"/>
      <c r="PJZ28" s="171"/>
      <c r="PKA28" s="171"/>
      <c r="PKB28" s="171"/>
      <c r="PKC28" s="171"/>
      <c r="PKD28" s="171"/>
      <c r="PKE28" s="171"/>
      <c r="PKF28" s="171"/>
      <c r="PKG28" s="171"/>
      <c r="PKH28" s="171"/>
      <c r="PKI28" s="171"/>
      <c r="PKJ28" s="171"/>
      <c r="PKK28" s="171"/>
      <c r="PKL28" s="171"/>
      <c r="PKM28" s="171"/>
      <c r="PKN28" s="171"/>
      <c r="PKO28" s="171"/>
      <c r="PKP28" s="171"/>
      <c r="PKQ28" s="171"/>
      <c r="PKR28" s="171"/>
      <c r="PKS28" s="171"/>
      <c r="PKT28" s="171"/>
      <c r="PKU28" s="171"/>
      <c r="PKV28" s="171"/>
      <c r="PKW28" s="171"/>
      <c r="PKX28" s="171"/>
      <c r="PKY28" s="171"/>
      <c r="PKZ28" s="171"/>
      <c r="PLA28" s="171"/>
      <c r="PLB28" s="171"/>
      <c r="PLC28" s="171"/>
      <c r="PLD28" s="171"/>
      <c r="PLE28" s="171"/>
      <c r="PLF28" s="171"/>
      <c r="PLG28" s="171"/>
      <c r="PLH28" s="171"/>
      <c r="PLI28" s="171"/>
      <c r="PLJ28" s="171"/>
      <c r="PLK28" s="171"/>
      <c r="PLL28" s="171"/>
      <c r="PLM28" s="171"/>
      <c r="PLN28" s="171"/>
      <c r="PLO28" s="171"/>
      <c r="PLP28" s="171"/>
      <c r="PLQ28" s="171"/>
      <c r="PLR28" s="171"/>
      <c r="PLS28" s="171"/>
      <c r="PLT28" s="171"/>
      <c r="PLU28" s="171"/>
      <c r="PLV28" s="171"/>
      <c r="PLW28" s="171"/>
      <c r="PLX28" s="171"/>
      <c r="PLY28" s="171"/>
      <c r="PLZ28" s="171"/>
      <c r="PMA28" s="171"/>
      <c r="PMB28" s="171"/>
      <c r="PMC28" s="171"/>
      <c r="PMD28" s="171"/>
      <c r="PME28" s="171"/>
      <c r="PMF28" s="171"/>
      <c r="PMG28" s="171"/>
      <c r="PMH28" s="171"/>
      <c r="PMI28" s="171"/>
      <c r="PMJ28" s="171"/>
      <c r="PMK28" s="171"/>
      <c r="PML28" s="171"/>
      <c r="PMM28" s="171"/>
      <c r="PMN28" s="171"/>
      <c r="PMO28" s="171"/>
      <c r="PMP28" s="171"/>
      <c r="PMQ28" s="171"/>
      <c r="PMR28" s="171"/>
      <c r="PMS28" s="171"/>
      <c r="PMT28" s="171"/>
      <c r="PMU28" s="171"/>
      <c r="PMV28" s="171"/>
      <c r="PMW28" s="171"/>
      <c r="PMX28" s="171"/>
      <c r="PMY28" s="171"/>
      <c r="PMZ28" s="171"/>
      <c r="PNA28" s="171"/>
      <c r="PNB28" s="171"/>
      <c r="PNC28" s="171"/>
      <c r="PND28" s="171"/>
      <c r="PNE28" s="171"/>
      <c r="PNF28" s="171"/>
      <c r="PNG28" s="171"/>
      <c r="PNH28" s="171"/>
      <c r="PNI28" s="171"/>
      <c r="PNJ28" s="171"/>
      <c r="PNK28" s="171"/>
      <c r="PNL28" s="171"/>
      <c r="PNM28" s="171"/>
      <c r="PNN28" s="171"/>
      <c r="PNO28" s="171"/>
      <c r="PNP28" s="171"/>
      <c r="PNQ28" s="171"/>
      <c r="PNR28" s="171"/>
      <c r="PNS28" s="171"/>
      <c r="PNT28" s="171"/>
      <c r="PNU28" s="171"/>
      <c r="PNV28" s="171"/>
      <c r="PNW28" s="171"/>
      <c r="PNX28" s="171"/>
      <c r="PNY28" s="171"/>
      <c r="PNZ28" s="171"/>
      <c r="POA28" s="171"/>
      <c r="POB28" s="171"/>
      <c r="POC28" s="171"/>
      <c r="POD28" s="171"/>
      <c r="POE28" s="171"/>
      <c r="POF28" s="171"/>
      <c r="POG28" s="171"/>
      <c r="POH28" s="171"/>
      <c r="POI28" s="171"/>
      <c r="POJ28" s="171"/>
      <c r="POK28" s="171"/>
      <c r="POL28" s="171"/>
      <c r="POM28" s="171"/>
      <c r="PON28" s="171"/>
      <c r="POO28" s="171"/>
      <c r="POP28" s="171"/>
      <c r="POQ28" s="171"/>
      <c r="POR28" s="171"/>
      <c r="POS28" s="171"/>
      <c r="POT28" s="171"/>
      <c r="POU28" s="171"/>
      <c r="POV28" s="171"/>
      <c r="POW28" s="171"/>
      <c r="POX28" s="171"/>
      <c r="POY28" s="171"/>
      <c r="POZ28" s="171"/>
      <c r="PPA28" s="171"/>
      <c r="PPB28" s="171"/>
      <c r="PPC28" s="171"/>
      <c r="PPD28" s="171"/>
      <c r="PPE28" s="171"/>
      <c r="PPF28" s="171"/>
      <c r="PPG28" s="171"/>
      <c r="PPH28" s="171"/>
      <c r="PPI28" s="171"/>
      <c r="PPJ28" s="171"/>
      <c r="PPK28" s="171"/>
      <c r="PPL28" s="171"/>
      <c r="PPM28" s="171"/>
      <c r="PPN28" s="171"/>
      <c r="PPO28" s="171"/>
      <c r="PPP28" s="171"/>
      <c r="PPQ28" s="171"/>
      <c r="PPR28" s="171"/>
      <c r="PPS28" s="171"/>
      <c r="PPT28" s="171"/>
      <c r="PPU28" s="171"/>
      <c r="PPV28" s="171"/>
      <c r="PPW28" s="171"/>
      <c r="PPX28" s="171"/>
      <c r="PPY28" s="171"/>
      <c r="PPZ28" s="171"/>
      <c r="PQA28" s="171"/>
      <c r="PQB28" s="171"/>
      <c r="PQC28" s="171"/>
      <c r="PQD28" s="171"/>
      <c r="PQE28" s="171"/>
      <c r="PQF28" s="171"/>
      <c r="PQG28" s="171"/>
      <c r="PQH28" s="171"/>
      <c r="PQI28" s="171"/>
      <c r="PQJ28" s="171"/>
      <c r="PQK28" s="171"/>
      <c r="PQL28" s="171"/>
      <c r="PQM28" s="171"/>
      <c r="PQN28" s="171"/>
      <c r="PQO28" s="171"/>
      <c r="PQP28" s="171"/>
      <c r="PQQ28" s="171"/>
      <c r="PQR28" s="171"/>
      <c r="PQS28" s="171"/>
      <c r="PQT28" s="171"/>
      <c r="PQU28" s="171"/>
      <c r="PQV28" s="171"/>
      <c r="PQW28" s="171"/>
      <c r="PQX28" s="171"/>
      <c r="PQY28" s="171"/>
      <c r="PQZ28" s="171"/>
      <c r="PRA28" s="171"/>
      <c r="PRB28" s="171"/>
      <c r="PRC28" s="171"/>
      <c r="PRD28" s="171"/>
      <c r="PRE28" s="171"/>
      <c r="PRF28" s="171"/>
      <c r="PRG28" s="171"/>
      <c r="PRH28" s="171"/>
      <c r="PRI28" s="171"/>
      <c r="PRJ28" s="171"/>
      <c r="PRK28" s="171"/>
      <c r="PRL28" s="171"/>
      <c r="PRM28" s="171"/>
      <c r="PRN28" s="171"/>
      <c r="PRO28" s="171"/>
      <c r="PRP28" s="171"/>
      <c r="PRQ28" s="171"/>
      <c r="PRR28" s="171"/>
      <c r="PRS28" s="171"/>
      <c r="PRT28" s="171"/>
      <c r="PRU28" s="171"/>
      <c r="PRV28" s="171"/>
      <c r="PRW28" s="171"/>
      <c r="PRX28" s="171"/>
      <c r="PRY28" s="171"/>
      <c r="PRZ28" s="171"/>
      <c r="PSA28" s="171"/>
      <c r="PSB28" s="171"/>
      <c r="PSC28" s="171"/>
      <c r="PSD28" s="171"/>
      <c r="PSE28" s="171"/>
      <c r="PSF28" s="171"/>
      <c r="PSG28" s="171"/>
      <c r="PSH28" s="171"/>
      <c r="PSI28" s="171"/>
      <c r="PSJ28" s="171"/>
      <c r="PSK28" s="171"/>
      <c r="PSL28" s="171"/>
      <c r="PSM28" s="171"/>
      <c r="PSN28" s="171"/>
      <c r="PSO28" s="171"/>
      <c r="PSP28" s="171"/>
      <c r="PSQ28" s="171"/>
      <c r="PSR28" s="171"/>
      <c r="PSS28" s="171"/>
      <c r="PST28" s="171"/>
      <c r="PSU28" s="171"/>
      <c r="PSV28" s="171"/>
      <c r="PSW28" s="171"/>
      <c r="PSX28" s="171"/>
      <c r="PSY28" s="171"/>
      <c r="PSZ28" s="171"/>
      <c r="PTA28" s="171"/>
      <c r="PTB28" s="171"/>
      <c r="PTC28" s="171"/>
      <c r="PTD28" s="171"/>
      <c r="PTE28" s="171"/>
      <c r="PTF28" s="171"/>
      <c r="PTG28" s="171"/>
      <c r="PTH28" s="171"/>
      <c r="PTI28" s="171"/>
      <c r="PTJ28" s="171"/>
      <c r="PTK28" s="171"/>
      <c r="PTL28" s="171"/>
      <c r="PTM28" s="171"/>
      <c r="PTN28" s="171"/>
      <c r="PTO28" s="171"/>
      <c r="PTP28" s="171"/>
      <c r="PTQ28" s="171"/>
      <c r="PTR28" s="171"/>
      <c r="PTS28" s="171"/>
      <c r="PTT28" s="171"/>
      <c r="PTU28" s="171"/>
      <c r="PTV28" s="171"/>
      <c r="PTW28" s="171"/>
      <c r="PTX28" s="171"/>
      <c r="PTY28" s="171"/>
      <c r="PTZ28" s="171"/>
      <c r="PUA28" s="171"/>
      <c r="PUB28" s="171"/>
      <c r="PUC28" s="171"/>
      <c r="PUD28" s="171"/>
      <c r="PUE28" s="171"/>
      <c r="PUF28" s="171"/>
      <c r="PUG28" s="171"/>
      <c r="PUH28" s="171"/>
      <c r="PUI28" s="171"/>
      <c r="PUJ28" s="171"/>
      <c r="PUK28" s="171"/>
      <c r="PUL28" s="171"/>
      <c r="PUM28" s="171"/>
      <c r="PUN28" s="171"/>
      <c r="PUO28" s="171"/>
      <c r="PUP28" s="171"/>
      <c r="PUQ28" s="171"/>
      <c r="PUR28" s="171"/>
      <c r="PUS28" s="171"/>
      <c r="PUT28" s="171"/>
      <c r="PUU28" s="171"/>
      <c r="PUV28" s="171"/>
      <c r="PUW28" s="171"/>
      <c r="PUX28" s="171"/>
      <c r="PUY28" s="171"/>
      <c r="PUZ28" s="171"/>
      <c r="PVA28" s="171"/>
      <c r="PVB28" s="171"/>
      <c r="PVC28" s="171"/>
      <c r="PVD28" s="171"/>
      <c r="PVE28" s="171"/>
      <c r="PVF28" s="171"/>
      <c r="PVG28" s="171"/>
      <c r="PVH28" s="171"/>
      <c r="PVI28" s="171"/>
      <c r="PVJ28" s="171"/>
      <c r="PVK28" s="171"/>
      <c r="PVL28" s="171"/>
      <c r="PVM28" s="171"/>
      <c r="PVN28" s="171"/>
      <c r="PVO28" s="171"/>
      <c r="PVP28" s="171"/>
      <c r="PVQ28" s="171"/>
      <c r="PVR28" s="171"/>
      <c r="PVS28" s="171"/>
      <c r="PVT28" s="171"/>
      <c r="PVU28" s="171"/>
      <c r="PVV28" s="171"/>
      <c r="PVW28" s="171"/>
      <c r="PVX28" s="171"/>
      <c r="PVY28" s="171"/>
      <c r="PVZ28" s="171"/>
      <c r="PWA28" s="171"/>
      <c r="PWB28" s="171"/>
      <c r="PWC28" s="171"/>
      <c r="PWD28" s="171"/>
      <c r="PWE28" s="171"/>
      <c r="PWF28" s="171"/>
      <c r="PWG28" s="171"/>
      <c r="PWH28" s="171"/>
      <c r="PWI28" s="171"/>
      <c r="PWJ28" s="171"/>
      <c r="PWK28" s="171"/>
      <c r="PWL28" s="171"/>
      <c r="PWM28" s="171"/>
      <c r="PWN28" s="171"/>
      <c r="PWO28" s="171"/>
      <c r="PWP28" s="171"/>
      <c r="PWQ28" s="171"/>
      <c r="PWR28" s="171"/>
      <c r="PWS28" s="171"/>
      <c r="PWT28" s="171"/>
      <c r="PWU28" s="171"/>
      <c r="PWV28" s="171"/>
      <c r="PWW28" s="171"/>
      <c r="PWX28" s="171"/>
      <c r="PWY28" s="171"/>
      <c r="PWZ28" s="171"/>
      <c r="PXA28" s="171"/>
      <c r="PXB28" s="171"/>
      <c r="PXC28" s="171"/>
      <c r="PXD28" s="171"/>
      <c r="PXE28" s="171"/>
      <c r="PXF28" s="171"/>
      <c r="PXG28" s="171"/>
      <c r="PXH28" s="171"/>
      <c r="PXI28" s="171"/>
      <c r="PXJ28" s="171"/>
      <c r="PXK28" s="171"/>
      <c r="PXL28" s="171"/>
      <c r="PXM28" s="171"/>
      <c r="PXN28" s="171"/>
      <c r="PXO28" s="171"/>
      <c r="PXP28" s="171"/>
      <c r="PXQ28" s="171"/>
      <c r="PXR28" s="171"/>
      <c r="PXS28" s="171"/>
      <c r="PXT28" s="171"/>
      <c r="PXU28" s="171"/>
      <c r="PXV28" s="171"/>
      <c r="PXW28" s="171"/>
      <c r="PXX28" s="171"/>
      <c r="PXY28" s="171"/>
      <c r="PXZ28" s="171"/>
      <c r="PYA28" s="171"/>
      <c r="PYB28" s="171"/>
      <c r="PYC28" s="171"/>
      <c r="PYD28" s="171"/>
      <c r="PYE28" s="171"/>
      <c r="PYF28" s="171"/>
      <c r="PYG28" s="171"/>
      <c r="PYH28" s="171"/>
      <c r="PYI28" s="171"/>
      <c r="PYJ28" s="171"/>
      <c r="PYK28" s="171"/>
      <c r="PYL28" s="171"/>
      <c r="PYM28" s="171"/>
      <c r="PYN28" s="171"/>
      <c r="PYO28" s="171"/>
      <c r="PYP28" s="171"/>
      <c r="PYQ28" s="171"/>
      <c r="PYR28" s="171"/>
      <c r="PYS28" s="171"/>
      <c r="PYT28" s="171"/>
      <c r="PYU28" s="171"/>
      <c r="PYV28" s="171"/>
      <c r="PYW28" s="171"/>
      <c r="PYX28" s="171"/>
      <c r="PYY28" s="171"/>
      <c r="PYZ28" s="171"/>
      <c r="PZA28" s="171"/>
      <c r="PZB28" s="171"/>
      <c r="PZC28" s="171"/>
      <c r="PZD28" s="171"/>
      <c r="PZE28" s="171"/>
      <c r="PZF28" s="171"/>
      <c r="PZG28" s="171"/>
      <c r="PZH28" s="171"/>
      <c r="PZI28" s="171"/>
      <c r="PZJ28" s="171"/>
      <c r="PZK28" s="171"/>
      <c r="PZL28" s="171"/>
      <c r="PZM28" s="171"/>
      <c r="PZN28" s="171"/>
      <c r="PZO28" s="171"/>
      <c r="PZP28" s="171"/>
      <c r="PZQ28" s="171"/>
      <c r="PZR28" s="171"/>
      <c r="PZS28" s="171"/>
      <c r="PZT28" s="171"/>
      <c r="PZU28" s="171"/>
      <c r="PZV28" s="171"/>
      <c r="PZW28" s="171"/>
      <c r="PZX28" s="171"/>
      <c r="PZY28" s="171"/>
      <c r="PZZ28" s="171"/>
      <c r="QAA28" s="171"/>
      <c r="QAB28" s="171"/>
      <c r="QAC28" s="171"/>
      <c r="QAD28" s="171"/>
      <c r="QAE28" s="171"/>
      <c r="QAF28" s="171"/>
      <c r="QAG28" s="171"/>
      <c r="QAH28" s="171"/>
      <c r="QAI28" s="171"/>
      <c r="QAJ28" s="171"/>
      <c r="QAK28" s="171"/>
      <c r="QAL28" s="171"/>
      <c r="QAM28" s="171"/>
      <c r="QAN28" s="171"/>
      <c r="QAO28" s="171"/>
      <c r="QAP28" s="171"/>
      <c r="QAQ28" s="171"/>
      <c r="QAR28" s="171"/>
      <c r="QAS28" s="171"/>
      <c r="QAT28" s="171"/>
      <c r="QAU28" s="171"/>
      <c r="QAV28" s="171"/>
      <c r="QAW28" s="171"/>
      <c r="QAX28" s="171"/>
      <c r="QAY28" s="171"/>
      <c r="QAZ28" s="171"/>
      <c r="QBA28" s="171"/>
      <c r="QBB28" s="171"/>
      <c r="QBC28" s="171"/>
      <c r="QBD28" s="171"/>
      <c r="QBE28" s="171"/>
      <c r="QBF28" s="171"/>
      <c r="QBG28" s="171"/>
      <c r="QBH28" s="171"/>
      <c r="QBI28" s="171"/>
      <c r="QBJ28" s="171"/>
      <c r="QBK28" s="171"/>
      <c r="QBL28" s="171"/>
      <c r="QBM28" s="171"/>
      <c r="QBN28" s="171"/>
      <c r="QBO28" s="171"/>
      <c r="QBP28" s="171"/>
      <c r="QBQ28" s="171"/>
      <c r="QBR28" s="171"/>
      <c r="QBS28" s="171"/>
      <c r="QBT28" s="171"/>
      <c r="QBU28" s="171"/>
      <c r="QBV28" s="171"/>
      <c r="QBW28" s="171"/>
      <c r="QBX28" s="171"/>
      <c r="QBY28" s="171"/>
      <c r="QBZ28" s="171"/>
      <c r="QCA28" s="171"/>
      <c r="QCB28" s="171"/>
      <c r="QCC28" s="171"/>
      <c r="QCD28" s="171"/>
      <c r="QCE28" s="171"/>
      <c r="QCF28" s="171"/>
      <c r="QCG28" s="171"/>
      <c r="QCH28" s="171"/>
      <c r="QCI28" s="171"/>
      <c r="QCJ28" s="171"/>
      <c r="QCK28" s="171"/>
      <c r="QCL28" s="171"/>
      <c r="QCM28" s="171"/>
      <c r="QCN28" s="171"/>
      <c r="QCO28" s="171"/>
      <c r="QCP28" s="171"/>
      <c r="QCQ28" s="171"/>
      <c r="QCR28" s="171"/>
      <c r="QCS28" s="171"/>
      <c r="QCT28" s="171"/>
      <c r="QCU28" s="171"/>
      <c r="QCV28" s="171"/>
      <c r="QCW28" s="171"/>
      <c r="QCX28" s="171"/>
      <c r="QCY28" s="171"/>
      <c r="QCZ28" s="171"/>
      <c r="QDA28" s="171"/>
      <c r="QDB28" s="171"/>
      <c r="QDC28" s="171"/>
      <c r="QDD28" s="171"/>
      <c r="QDE28" s="171"/>
      <c r="QDF28" s="171"/>
      <c r="QDG28" s="171"/>
      <c r="QDH28" s="171"/>
      <c r="QDI28" s="171"/>
      <c r="QDJ28" s="171"/>
      <c r="QDK28" s="171"/>
      <c r="QDL28" s="171"/>
      <c r="QDM28" s="171"/>
      <c r="QDN28" s="171"/>
      <c r="QDO28" s="171"/>
      <c r="QDP28" s="171"/>
      <c r="QDQ28" s="171"/>
      <c r="QDR28" s="171"/>
      <c r="QDS28" s="171"/>
      <c r="QDT28" s="171"/>
      <c r="QDU28" s="171"/>
      <c r="QDV28" s="171"/>
      <c r="QDW28" s="171"/>
      <c r="QDX28" s="171"/>
      <c r="QDY28" s="171"/>
      <c r="QDZ28" s="171"/>
      <c r="QEA28" s="171"/>
      <c r="QEB28" s="171"/>
      <c r="QEC28" s="171"/>
      <c r="QED28" s="171"/>
      <c r="QEE28" s="171"/>
      <c r="QEF28" s="171"/>
      <c r="QEG28" s="171"/>
      <c r="QEH28" s="171"/>
      <c r="QEI28" s="171"/>
      <c r="QEJ28" s="171"/>
      <c r="QEK28" s="171"/>
      <c r="QEL28" s="171"/>
      <c r="QEM28" s="171"/>
      <c r="QEN28" s="171"/>
      <c r="QEO28" s="171"/>
      <c r="QEP28" s="171"/>
      <c r="QEQ28" s="171"/>
      <c r="QER28" s="171"/>
      <c r="QES28" s="171"/>
      <c r="QET28" s="171"/>
      <c r="QEU28" s="171"/>
      <c r="QEV28" s="171"/>
      <c r="QEW28" s="171"/>
      <c r="QEX28" s="171"/>
      <c r="QEY28" s="171"/>
      <c r="QEZ28" s="171"/>
      <c r="QFA28" s="171"/>
      <c r="QFB28" s="171"/>
      <c r="QFC28" s="171"/>
      <c r="QFD28" s="171"/>
      <c r="QFE28" s="171"/>
      <c r="QFF28" s="171"/>
      <c r="QFG28" s="171"/>
      <c r="QFH28" s="171"/>
      <c r="QFI28" s="171"/>
      <c r="QFJ28" s="171"/>
      <c r="QFK28" s="171"/>
      <c r="QFL28" s="171"/>
      <c r="QFM28" s="171"/>
      <c r="QFN28" s="171"/>
      <c r="QFO28" s="171"/>
      <c r="QFP28" s="171"/>
      <c r="QFQ28" s="171"/>
      <c r="QFR28" s="171"/>
      <c r="QFS28" s="171"/>
      <c r="QFT28" s="171"/>
      <c r="QFU28" s="171"/>
      <c r="QFV28" s="171"/>
      <c r="QFW28" s="171"/>
      <c r="QFX28" s="171"/>
      <c r="QFY28" s="171"/>
      <c r="QFZ28" s="171"/>
      <c r="QGA28" s="171"/>
      <c r="QGB28" s="171"/>
      <c r="QGC28" s="171"/>
      <c r="QGD28" s="171"/>
      <c r="QGE28" s="171"/>
      <c r="QGF28" s="171"/>
      <c r="QGG28" s="171"/>
      <c r="QGH28" s="171"/>
      <c r="QGI28" s="171"/>
      <c r="QGJ28" s="171"/>
      <c r="QGK28" s="171"/>
      <c r="QGL28" s="171"/>
      <c r="QGM28" s="171"/>
      <c r="QGN28" s="171"/>
      <c r="QGO28" s="171"/>
      <c r="QGP28" s="171"/>
      <c r="QGQ28" s="171"/>
      <c r="QGR28" s="171"/>
      <c r="QGS28" s="171"/>
      <c r="QGT28" s="171"/>
      <c r="QGU28" s="171"/>
      <c r="QGV28" s="171"/>
      <c r="QGW28" s="171"/>
      <c r="QGX28" s="171"/>
      <c r="QGY28" s="171"/>
      <c r="QGZ28" s="171"/>
      <c r="QHA28" s="171"/>
      <c r="QHB28" s="171"/>
      <c r="QHC28" s="171"/>
      <c r="QHD28" s="171"/>
      <c r="QHE28" s="171"/>
      <c r="QHF28" s="171"/>
      <c r="QHG28" s="171"/>
      <c r="QHH28" s="171"/>
      <c r="QHI28" s="171"/>
      <c r="QHJ28" s="171"/>
      <c r="QHK28" s="171"/>
      <c r="QHL28" s="171"/>
      <c r="QHM28" s="171"/>
      <c r="QHN28" s="171"/>
      <c r="QHO28" s="171"/>
      <c r="QHP28" s="171"/>
      <c r="QHQ28" s="171"/>
      <c r="QHR28" s="171"/>
      <c r="QHS28" s="171"/>
      <c r="QHT28" s="171"/>
      <c r="QHU28" s="171"/>
      <c r="QHV28" s="171"/>
      <c r="QHW28" s="171"/>
      <c r="QHX28" s="171"/>
      <c r="QHY28" s="171"/>
      <c r="QHZ28" s="171"/>
      <c r="QIA28" s="171"/>
      <c r="QIB28" s="171"/>
      <c r="QIC28" s="171"/>
      <c r="QID28" s="171"/>
      <c r="QIE28" s="171"/>
      <c r="QIF28" s="171"/>
      <c r="QIG28" s="171"/>
      <c r="QIH28" s="171"/>
      <c r="QII28" s="171"/>
      <c r="QIJ28" s="171"/>
      <c r="QIK28" s="171"/>
      <c r="QIL28" s="171"/>
      <c r="QIM28" s="171"/>
      <c r="QIN28" s="171"/>
      <c r="QIO28" s="171"/>
      <c r="QIP28" s="171"/>
      <c r="QIQ28" s="171"/>
      <c r="QIR28" s="171"/>
      <c r="QIS28" s="171"/>
      <c r="QIT28" s="171"/>
      <c r="QIU28" s="171"/>
      <c r="QIV28" s="171"/>
      <c r="QIW28" s="171"/>
      <c r="QIX28" s="171"/>
      <c r="QIY28" s="171"/>
      <c r="QIZ28" s="171"/>
      <c r="QJA28" s="171"/>
      <c r="QJB28" s="171"/>
      <c r="QJC28" s="171"/>
      <c r="QJD28" s="171"/>
      <c r="QJE28" s="171"/>
      <c r="QJF28" s="171"/>
      <c r="QJG28" s="171"/>
      <c r="QJH28" s="171"/>
      <c r="QJI28" s="171"/>
      <c r="QJJ28" s="171"/>
      <c r="QJK28" s="171"/>
      <c r="QJL28" s="171"/>
      <c r="QJM28" s="171"/>
      <c r="QJN28" s="171"/>
      <c r="QJO28" s="171"/>
      <c r="QJP28" s="171"/>
      <c r="QJQ28" s="171"/>
      <c r="QJR28" s="171"/>
      <c r="QJS28" s="171"/>
      <c r="QJT28" s="171"/>
      <c r="QJU28" s="171"/>
      <c r="QJV28" s="171"/>
      <c r="QJW28" s="171"/>
      <c r="QJX28" s="171"/>
      <c r="QJY28" s="171"/>
      <c r="QJZ28" s="171"/>
      <c r="QKA28" s="171"/>
      <c r="QKB28" s="171"/>
      <c r="QKC28" s="171"/>
      <c r="QKD28" s="171"/>
      <c r="QKE28" s="171"/>
      <c r="QKF28" s="171"/>
      <c r="QKG28" s="171"/>
      <c r="QKH28" s="171"/>
      <c r="QKI28" s="171"/>
      <c r="QKJ28" s="171"/>
      <c r="QKK28" s="171"/>
      <c r="QKL28" s="171"/>
      <c r="QKM28" s="171"/>
      <c r="QKN28" s="171"/>
      <c r="QKO28" s="171"/>
      <c r="QKP28" s="171"/>
      <c r="QKQ28" s="171"/>
      <c r="QKR28" s="171"/>
      <c r="QKS28" s="171"/>
      <c r="QKT28" s="171"/>
      <c r="QKU28" s="171"/>
      <c r="QKV28" s="171"/>
      <c r="QKW28" s="171"/>
      <c r="QKX28" s="171"/>
      <c r="QKY28" s="171"/>
      <c r="QKZ28" s="171"/>
      <c r="QLA28" s="171"/>
      <c r="QLB28" s="171"/>
      <c r="QLC28" s="171"/>
      <c r="QLD28" s="171"/>
      <c r="QLE28" s="171"/>
      <c r="QLF28" s="171"/>
      <c r="QLG28" s="171"/>
      <c r="QLH28" s="171"/>
      <c r="QLI28" s="171"/>
      <c r="QLJ28" s="171"/>
      <c r="QLK28" s="171"/>
      <c r="QLL28" s="171"/>
      <c r="QLM28" s="171"/>
      <c r="QLN28" s="171"/>
      <c r="QLO28" s="171"/>
      <c r="QLP28" s="171"/>
      <c r="QLQ28" s="171"/>
      <c r="QLR28" s="171"/>
      <c r="QLS28" s="171"/>
      <c r="QLT28" s="171"/>
      <c r="QLU28" s="171"/>
      <c r="QLV28" s="171"/>
      <c r="QLW28" s="171"/>
      <c r="QLX28" s="171"/>
      <c r="QLY28" s="171"/>
      <c r="QLZ28" s="171"/>
      <c r="QMA28" s="171"/>
      <c r="QMB28" s="171"/>
      <c r="QMC28" s="171"/>
      <c r="QMD28" s="171"/>
      <c r="QME28" s="171"/>
      <c r="QMF28" s="171"/>
      <c r="QMG28" s="171"/>
      <c r="QMH28" s="171"/>
      <c r="QMI28" s="171"/>
      <c r="QMJ28" s="171"/>
      <c r="QMK28" s="171"/>
      <c r="QML28" s="171"/>
      <c r="QMM28" s="171"/>
      <c r="QMN28" s="171"/>
      <c r="QMO28" s="171"/>
      <c r="QMP28" s="171"/>
      <c r="QMQ28" s="171"/>
      <c r="QMR28" s="171"/>
      <c r="QMS28" s="171"/>
      <c r="QMT28" s="171"/>
      <c r="QMU28" s="171"/>
      <c r="QMV28" s="171"/>
      <c r="QMW28" s="171"/>
      <c r="QMX28" s="171"/>
      <c r="QMY28" s="171"/>
      <c r="QMZ28" s="171"/>
      <c r="QNA28" s="171"/>
      <c r="QNB28" s="171"/>
      <c r="QNC28" s="171"/>
      <c r="QND28" s="171"/>
      <c r="QNE28" s="171"/>
      <c r="QNF28" s="171"/>
      <c r="QNG28" s="171"/>
      <c r="QNH28" s="171"/>
      <c r="QNI28" s="171"/>
      <c r="QNJ28" s="171"/>
      <c r="QNK28" s="171"/>
      <c r="QNL28" s="171"/>
      <c r="QNM28" s="171"/>
      <c r="QNN28" s="171"/>
      <c r="QNO28" s="171"/>
      <c r="QNP28" s="171"/>
      <c r="QNQ28" s="171"/>
      <c r="QNR28" s="171"/>
      <c r="QNS28" s="171"/>
      <c r="QNT28" s="171"/>
      <c r="QNU28" s="171"/>
      <c r="QNV28" s="171"/>
      <c r="QNW28" s="171"/>
      <c r="QNX28" s="171"/>
      <c r="QNY28" s="171"/>
      <c r="QNZ28" s="171"/>
      <c r="QOA28" s="171"/>
      <c r="QOB28" s="171"/>
      <c r="QOC28" s="171"/>
      <c r="QOD28" s="171"/>
      <c r="QOE28" s="171"/>
      <c r="QOF28" s="171"/>
      <c r="QOG28" s="171"/>
      <c r="QOH28" s="171"/>
      <c r="QOI28" s="171"/>
      <c r="QOJ28" s="171"/>
      <c r="QOK28" s="171"/>
      <c r="QOL28" s="171"/>
      <c r="QOM28" s="171"/>
      <c r="QON28" s="171"/>
      <c r="QOO28" s="171"/>
      <c r="QOP28" s="171"/>
      <c r="QOQ28" s="171"/>
      <c r="QOR28" s="171"/>
      <c r="QOS28" s="171"/>
      <c r="QOT28" s="171"/>
      <c r="QOU28" s="171"/>
      <c r="QOV28" s="171"/>
      <c r="QOW28" s="171"/>
      <c r="QOX28" s="171"/>
      <c r="QOY28" s="171"/>
      <c r="QOZ28" s="171"/>
      <c r="QPA28" s="171"/>
      <c r="QPB28" s="171"/>
      <c r="QPC28" s="171"/>
      <c r="QPD28" s="171"/>
      <c r="QPE28" s="171"/>
      <c r="QPF28" s="171"/>
      <c r="QPG28" s="171"/>
      <c r="QPH28" s="171"/>
      <c r="QPI28" s="171"/>
      <c r="QPJ28" s="171"/>
      <c r="QPK28" s="171"/>
      <c r="QPL28" s="171"/>
      <c r="QPM28" s="171"/>
      <c r="QPN28" s="171"/>
      <c r="QPO28" s="171"/>
      <c r="QPP28" s="171"/>
      <c r="QPQ28" s="171"/>
      <c r="QPR28" s="171"/>
      <c r="QPS28" s="171"/>
      <c r="QPT28" s="171"/>
      <c r="QPU28" s="171"/>
      <c r="QPV28" s="171"/>
      <c r="QPW28" s="171"/>
      <c r="QPX28" s="171"/>
      <c r="QPY28" s="171"/>
      <c r="QPZ28" s="171"/>
      <c r="QQA28" s="171"/>
      <c r="QQB28" s="171"/>
      <c r="QQC28" s="171"/>
      <c r="QQD28" s="171"/>
      <c r="QQE28" s="171"/>
      <c r="QQF28" s="171"/>
      <c r="QQG28" s="171"/>
      <c r="QQH28" s="171"/>
      <c r="QQI28" s="171"/>
      <c r="QQJ28" s="171"/>
      <c r="QQK28" s="171"/>
      <c r="QQL28" s="171"/>
      <c r="QQM28" s="171"/>
      <c r="QQN28" s="171"/>
      <c r="QQO28" s="171"/>
      <c r="QQP28" s="171"/>
      <c r="QQQ28" s="171"/>
      <c r="QQR28" s="171"/>
      <c r="QQS28" s="171"/>
      <c r="QQT28" s="171"/>
      <c r="QQU28" s="171"/>
      <c r="QQV28" s="171"/>
      <c r="QQW28" s="171"/>
      <c r="QQX28" s="171"/>
      <c r="QQY28" s="171"/>
      <c r="QQZ28" s="171"/>
      <c r="QRA28" s="171"/>
      <c r="QRB28" s="171"/>
      <c r="QRC28" s="171"/>
      <c r="QRD28" s="171"/>
      <c r="QRE28" s="171"/>
      <c r="QRF28" s="171"/>
      <c r="QRG28" s="171"/>
      <c r="QRH28" s="171"/>
      <c r="QRI28" s="171"/>
      <c r="QRJ28" s="171"/>
      <c r="QRK28" s="171"/>
      <c r="QRL28" s="171"/>
      <c r="QRM28" s="171"/>
      <c r="QRN28" s="171"/>
      <c r="QRO28" s="171"/>
      <c r="QRP28" s="171"/>
      <c r="QRQ28" s="171"/>
      <c r="QRR28" s="171"/>
      <c r="QRS28" s="171"/>
      <c r="QRT28" s="171"/>
      <c r="QRU28" s="171"/>
      <c r="QRV28" s="171"/>
      <c r="QRW28" s="171"/>
      <c r="QRX28" s="171"/>
      <c r="QRY28" s="171"/>
      <c r="QRZ28" s="171"/>
      <c r="QSA28" s="171"/>
      <c r="QSB28" s="171"/>
      <c r="QSC28" s="171"/>
      <c r="QSD28" s="171"/>
      <c r="QSE28" s="171"/>
      <c r="QSF28" s="171"/>
      <c r="QSG28" s="171"/>
      <c r="QSH28" s="171"/>
      <c r="QSI28" s="171"/>
      <c r="QSJ28" s="171"/>
      <c r="QSK28" s="171"/>
      <c r="QSL28" s="171"/>
      <c r="QSM28" s="171"/>
      <c r="QSN28" s="171"/>
      <c r="QSO28" s="171"/>
      <c r="QSP28" s="171"/>
      <c r="QSQ28" s="171"/>
      <c r="QSR28" s="171"/>
      <c r="QSS28" s="171"/>
      <c r="QST28" s="171"/>
      <c r="QSU28" s="171"/>
      <c r="QSV28" s="171"/>
      <c r="QSW28" s="171"/>
      <c r="QSX28" s="171"/>
      <c r="QSY28" s="171"/>
      <c r="QSZ28" s="171"/>
      <c r="QTA28" s="171"/>
      <c r="QTB28" s="171"/>
      <c r="QTC28" s="171"/>
      <c r="QTD28" s="171"/>
      <c r="QTE28" s="171"/>
      <c r="QTF28" s="171"/>
      <c r="QTG28" s="171"/>
      <c r="QTH28" s="171"/>
      <c r="QTI28" s="171"/>
      <c r="QTJ28" s="171"/>
      <c r="QTK28" s="171"/>
      <c r="QTL28" s="171"/>
      <c r="QTM28" s="171"/>
      <c r="QTN28" s="171"/>
      <c r="QTO28" s="171"/>
      <c r="QTP28" s="171"/>
      <c r="QTQ28" s="171"/>
      <c r="QTR28" s="171"/>
      <c r="QTS28" s="171"/>
      <c r="QTT28" s="171"/>
      <c r="QTU28" s="171"/>
      <c r="QTV28" s="171"/>
      <c r="QTW28" s="171"/>
      <c r="QTX28" s="171"/>
      <c r="QTY28" s="171"/>
      <c r="QTZ28" s="171"/>
      <c r="QUA28" s="171"/>
      <c r="QUB28" s="171"/>
      <c r="QUC28" s="171"/>
      <c r="QUD28" s="171"/>
      <c r="QUE28" s="171"/>
      <c r="QUF28" s="171"/>
      <c r="QUG28" s="171"/>
      <c r="QUH28" s="171"/>
      <c r="QUI28" s="171"/>
      <c r="QUJ28" s="171"/>
      <c r="QUK28" s="171"/>
      <c r="QUL28" s="171"/>
      <c r="QUM28" s="171"/>
      <c r="QUN28" s="171"/>
      <c r="QUO28" s="171"/>
      <c r="QUP28" s="171"/>
      <c r="QUQ28" s="171"/>
      <c r="QUR28" s="171"/>
      <c r="QUS28" s="171"/>
      <c r="QUT28" s="171"/>
      <c r="QUU28" s="171"/>
      <c r="QUV28" s="171"/>
      <c r="QUW28" s="171"/>
      <c r="QUX28" s="171"/>
      <c r="QUY28" s="171"/>
      <c r="QUZ28" s="171"/>
      <c r="QVA28" s="171"/>
      <c r="QVB28" s="171"/>
      <c r="QVC28" s="171"/>
      <c r="QVD28" s="171"/>
      <c r="QVE28" s="171"/>
      <c r="QVF28" s="171"/>
      <c r="QVG28" s="171"/>
      <c r="QVH28" s="171"/>
      <c r="QVI28" s="171"/>
      <c r="QVJ28" s="171"/>
      <c r="QVK28" s="171"/>
      <c r="QVL28" s="171"/>
      <c r="QVM28" s="171"/>
      <c r="QVN28" s="171"/>
      <c r="QVO28" s="171"/>
      <c r="QVP28" s="171"/>
      <c r="QVQ28" s="171"/>
      <c r="QVR28" s="171"/>
      <c r="QVS28" s="171"/>
      <c r="QVT28" s="171"/>
      <c r="QVU28" s="171"/>
      <c r="QVV28" s="171"/>
      <c r="QVW28" s="171"/>
      <c r="QVX28" s="171"/>
      <c r="QVY28" s="171"/>
      <c r="QVZ28" s="171"/>
      <c r="QWA28" s="171"/>
      <c r="QWB28" s="171"/>
      <c r="QWC28" s="171"/>
      <c r="QWD28" s="171"/>
      <c r="QWE28" s="171"/>
      <c r="QWF28" s="171"/>
      <c r="QWG28" s="171"/>
      <c r="QWH28" s="171"/>
      <c r="QWI28" s="171"/>
      <c r="QWJ28" s="171"/>
      <c r="QWK28" s="171"/>
      <c r="QWL28" s="171"/>
      <c r="QWM28" s="171"/>
      <c r="QWN28" s="171"/>
      <c r="QWO28" s="171"/>
      <c r="QWP28" s="171"/>
      <c r="QWQ28" s="171"/>
      <c r="QWR28" s="171"/>
      <c r="QWS28" s="171"/>
      <c r="QWT28" s="171"/>
      <c r="QWU28" s="171"/>
      <c r="QWV28" s="171"/>
      <c r="QWW28" s="171"/>
      <c r="QWX28" s="171"/>
      <c r="QWY28" s="171"/>
      <c r="QWZ28" s="171"/>
      <c r="QXA28" s="171"/>
      <c r="QXB28" s="171"/>
      <c r="QXC28" s="171"/>
      <c r="QXD28" s="171"/>
      <c r="QXE28" s="171"/>
      <c r="QXF28" s="171"/>
      <c r="QXG28" s="171"/>
      <c r="QXH28" s="171"/>
      <c r="QXI28" s="171"/>
      <c r="QXJ28" s="171"/>
      <c r="QXK28" s="171"/>
      <c r="QXL28" s="171"/>
      <c r="QXM28" s="171"/>
      <c r="QXN28" s="171"/>
      <c r="QXO28" s="171"/>
      <c r="QXP28" s="171"/>
      <c r="QXQ28" s="171"/>
      <c r="QXR28" s="171"/>
      <c r="QXS28" s="171"/>
      <c r="QXT28" s="171"/>
      <c r="QXU28" s="171"/>
      <c r="QXV28" s="171"/>
      <c r="QXW28" s="171"/>
      <c r="QXX28" s="171"/>
      <c r="QXY28" s="171"/>
      <c r="QXZ28" s="171"/>
      <c r="QYA28" s="171"/>
      <c r="QYB28" s="171"/>
      <c r="QYC28" s="171"/>
      <c r="QYD28" s="171"/>
      <c r="QYE28" s="171"/>
      <c r="QYF28" s="171"/>
      <c r="QYG28" s="171"/>
      <c r="QYH28" s="171"/>
      <c r="QYI28" s="171"/>
      <c r="QYJ28" s="171"/>
      <c r="QYK28" s="171"/>
      <c r="QYL28" s="171"/>
      <c r="QYM28" s="171"/>
      <c r="QYN28" s="171"/>
      <c r="QYO28" s="171"/>
      <c r="QYP28" s="171"/>
      <c r="QYQ28" s="171"/>
      <c r="QYR28" s="171"/>
      <c r="QYS28" s="171"/>
      <c r="QYT28" s="171"/>
      <c r="QYU28" s="171"/>
      <c r="QYV28" s="171"/>
      <c r="QYW28" s="171"/>
      <c r="QYX28" s="171"/>
      <c r="QYY28" s="171"/>
      <c r="QYZ28" s="171"/>
      <c r="QZA28" s="171"/>
      <c r="QZB28" s="171"/>
      <c r="QZC28" s="171"/>
      <c r="QZD28" s="171"/>
      <c r="QZE28" s="171"/>
      <c r="QZF28" s="171"/>
      <c r="QZG28" s="171"/>
      <c r="QZH28" s="171"/>
      <c r="QZI28" s="171"/>
      <c r="QZJ28" s="171"/>
      <c r="QZK28" s="171"/>
      <c r="QZL28" s="171"/>
      <c r="QZM28" s="171"/>
      <c r="QZN28" s="171"/>
      <c r="QZO28" s="171"/>
      <c r="QZP28" s="171"/>
      <c r="QZQ28" s="171"/>
      <c r="QZR28" s="171"/>
      <c r="QZS28" s="171"/>
      <c r="QZT28" s="171"/>
      <c r="QZU28" s="171"/>
      <c r="QZV28" s="171"/>
      <c r="QZW28" s="171"/>
      <c r="QZX28" s="171"/>
      <c r="QZY28" s="171"/>
      <c r="QZZ28" s="171"/>
      <c r="RAA28" s="171"/>
      <c r="RAB28" s="171"/>
      <c r="RAC28" s="171"/>
      <c r="RAD28" s="171"/>
      <c r="RAE28" s="171"/>
      <c r="RAF28" s="171"/>
      <c r="RAG28" s="171"/>
      <c r="RAH28" s="171"/>
      <c r="RAI28" s="171"/>
      <c r="RAJ28" s="171"/>
      <c r="RAK28" s="171"/>
      <c r="RAL28" s="171"/>
      <c r="RAM28" s="171"/>
      <c r="RAN28" s="171"/>
      <c r="RAO28" s="171"/>
      <c r="RAP28" s="171"/>
      <c r="RAQ28" s="171"/>
      <c r="RAR28" s="171"/>
      <c r="RAS28" s="171"/>
      <c r="RAT28" s="171"/>
      <c r="RAU28" s="171"/>
      <c r="RAV28" s="171"/>
      <c r="RAW28" s="171"/>
      <c r="RAX28" s="171"/>
      <c r="RAY28" s="171"/>
      <c r="RAZ28" s="171"/>
      <c r="RBA28" s="171"/>
      <c r="RBB28" s="171"/>
      <c r="RBC28" s="171"/>
      <c r="RBD28" s="171"/>
      <c r="RBE28" s="171"/>
      <c r="RBF28" s="171"/>
      <c r="RBG28" s="171"/>
      <c r="RBH28" s="171"/>
      <c r="RBI28" s="171"/>
      <c r="RBJ28" s="171"/>
      <c r="RBK28" s="171"/>
      <c r="RBL28" s="171"/>
      <c r="RBM28" s="171"/>
      <c r="RBN28" s="171"/>
      <c r="RBO28" s="171"/>
      <c r="RBP28" s="171"/>
      <c r="RBQ28" s="171"/>
      <c r="RBR28" s="171"/>
      <c r="RBS28" s="171"/>
      <c r="RBT28" s="171"/>
      <c r="RBU28" s="171"/>
      <c r="RBV28" s="171"/>
      <c r="RBW28" s="171"/>
      <c r="RBX28" s="171"/>
      <c r="RBY28" s="171"/>
      <c r="RBZ28" s="171"/>
      <c r="RCA28" s="171"/>
      <c r="RCB28" s="171"/>
      <c r="RCC28" s="171"/>
      <c r="RCD28" s="171"/>
      <c r="RCE28" s="171"/>
      <c r="RCF28" s="171"/>
      <c r="RCG28" s="171"/>
      <c r="RCH28" s="171"/>
      <c r="RCI28" s="171"/>
      <c r="RCJ28" s="171"/>
      <c r="RCK28" s="171"/>
      <c r="RCL28" s="171"/>
      <c r="RCM28" s="171"/>
      <c r="RCN28" s="171"/>
      <c r="RCO28" s="171"/>
      <c r="RCP28" s="171"/>
      <c r="RCQ28" s="171"/>
      <c r="RCR28" s="171"/>
      <c r="RCS28" s="171"/>
      <c r="RCT28" s="171"/>
      <c r="RCU28" s="171"/>
      <c r="RCV28" s="171"/>
      <c r="RCW28" s="171"/>
      <c r="RCX28" s="171"/>
      <c r="RCY28" s="171"/>
      <c r="RCZ28" s="171"/>
      <c r="RDA28" s="171"/>
      <c r="RDB28" s="171"/>
      <c r="RDC28" s="171"/>
      <c r="RDD28" s="171"/>
      <c r="RDE28" s="171"/>
      <c r="RDF28" s="171"/>
      <c r="RDG28" s="171"/>
      <c r="RDH28" s="171"/>
      <c r="RDI28" s="171"/>
      <c r="RDJ28" s="171"/>
      <c r="RDK28" s="171"/>
      <c r="RDL28" s="171"/>
      <c r="RDM28" s="171"/>
      <c r="RDN28" s="171"/>
      <c r="RDO28" s="171"/>
      <c r="RDP28" s="171"/>
      <c r="RDQ28" s="171"/>
      <c r="RDR28" s="171"/>
      <c r="RDS28" s="171"/>
      <c r="RDT28" s="171"/>
      <c r="RDU28" s="171"/>
      <c r="RDV28" s="171"/>
      <c r="RDW28" s="171"/>
      <c r="RDX28" s="171"/>
      <c r="RDY28" s="171"/>
      <c r="RDZ28" s="171"/>
      <c r="REA28" s="171"/>
      <c r="REB28" s="171"/>
      <c r="REC28" s="171"/>
      <c r="RED28" s="171"/>
      <c r="REE28" s="171"/>
      <c r="REF28" s="171"/>
      <c r="REG28" s="171"/>
      <c r="REH28" s="171"/>
      <c r="REI28" s="171"/>
      <c r="REJ28" s="171"/>
      <c r="REK28" s="171"/>
      <c r="REL28" s="171"/>
      <c r="REM28" s="171"/>
      <c r="REN28" s="171"/>
      <c r="REO28" s="171"/>
      <c r="REP28" s="171"/>
      <c r="REQ28" s="171"/>
      <c r="RER28" s="171"/>
      <c r="RES28" s="171"/>
      <c r="RET28" s="171"/>
      <c r="REU28" s="171"/>
      <c r="REV28" s="171"/>
      <c r="REW28" s="171"/>
      <c r="REX28" s="171"/>
      <c r="REY28" s="171"/>
      <c r="REZ28" s="171"/>
      <c r="RFA28" s="171"/>
      <c r="RFB28" s="171"/>
      <c r="RFC28" s="171"/>
      <c r="RFD28" s="171"/>
      <c r="RFE28" s="171"/>
      <c r="RFF28" s="171"/>
      <c r="RFG28" s="171"/>
      <c r="RFH28" s="171"/>
      <c r="RFI28" s="171"/>
      <c r="RFJ28" s="171"/>
      <c r="RFK28" s="171"/>
      <c r="RFL28" s="171"/>
      <c r="RFM28" s="171"/>
      <c r="RFN28" s="171"/>
      <c r="RFO28" s="171"/>
      <c r="RFP28" s="171"/>
      <c r="RFQ28" s="171"/>
      <c r="RFR28" s="171"/>
      <c r="RFS28" s="171"/>
      <c r="RFT28" s="171"/>
      <c r="RFU28" s="171"/>
      <c r="RFV28" s="171"/>
      <c r="RFW28" s="171"/>
      <c r="RFX28" s="171"/>
      <c r="RFY28" s="171"/>
      <c r="RFZ28" s="171"/>
      <c r="RGA28" s="171"/>
      <c r="RGB28" s="171"/>
      <c r="RGC28" s="171"/>
      <c r="RGD28" s="171"/>
      <c r="RGE28" s="171"/>
      <c r="RGF28" s="171"/>
      <c r="RGG28" s="171"/>
      <c r="RGH28" s="171"/>
      <c r="RGI28" s="171"/>
      <c r="RGJ28" s="171"/>
      <c r="RGK28" s="171"/>
      <c r="RGL28" s="171"/>
      <c r="RGM28" s="171"/>
      <c r="RGN28" s="171"/>
      <c r="RGO28" s="171"/>
      <c r="RGP28" s="171"/>
      <c r="RGQ28" s="171"/>
      <c r="RGR28" s="171"/>
      <c r="RGS28" s="171"/>
      <c r="RGT28" s="171"/>
      <c r="RGU28" s="171"/>
      <c r="RGV28" s="171"/>
      <c r="RGW28" s="171"/>
      <c r="RGX28" s="171"/>
      <c r="RGY28" s="171"/>
      <c r="RGZ28" s="171"/>
      <c r="RHA28" s="171"/>
      <c r="RHB28" s="171"/>
      <c r="RHC28" s="171"/>
      <c r="RHD28" s="171"/>
      <c r="RHE28" s="171"/>
      <c r="RHF28" s="171"/>
      <c r="RHG28" s="171"/>
      <c r="RHH28" s="171"/>
      <c r="RHI28" s="171"/>
      <c r="RHJ28" s="171"/>
      <c r="RHK28" s="171"/>
      <c r="RHL28" s="171"/>
      <c r="RHM28" s="171"/>
      <c r="RHN28" s="171"/>
      <c r="RHO28" s="171"/>
      <c r="RHP28" s="171"/>
      <c r="RHQ28" s="171"/>
      <c r="RHR28" s="171"/>
      <c r="RHS28" s="171"/>
      <c r="RHT28" s="171"/>
      <c r="RHU28" s="171"/>
      <c r="RHV28" s="171"/>
      <c r="RHW28" s="171"/>
      <c r="RHX28" s="171"/>
      <c r="RHY28" s="171"/>
      <c r="RHZ28" s="171"/>
      <c r="RIA28" s="171"/>
      <c r="RIB28" s="171"/>
      <c r="RIC28" s="171"/>
      <c r="RID28" s="171"/>
      <c r="RIE28" s="171"/>
      <c r="RIF28" s="171"/>
      <c r="RIG28" s="171"/>
      <c r="RIH28" s="171"/>
      <c r="RII28" s="171"/>
      <c r="RIJ28" s="171"/>
      <c r="RIK28" s="171"/>
      <c r="RIL28" s="171"/>
      <c r="RIM28" s="171"/>
      <c r="RIN28" s="171"/>
      <c r="RIO28" s="171"/>
      <c r="RIP28" s="171"/>
      <c r="RIQ28" s="171"/>
      <c r="RIR28" s="171"/>
      <c r="RIS28" s="171"/>
      <c r="RIT28" s="171"/>
      <c r="RIU28" s="171"/>
      <c r="RIV28" s="171"/>
      <c r="RIW28" s="171"/>
      <c r="RIX28" s="171"/>
      <c r="RIY28" s="171"/>
      <c r="RIZ28" s="171"/>
      <c r="RJA28" s="171"/>
      <c r="RJB28" s="171"/>
      <c r="RJC28" s="171"/>
      <c r="RJD28" s="171"/>
      <c r="RJE28" s="171"/>
      <c r="RJF28" s="171"/>
      <c r="RJG28" s="171"/>
      <c r="RJH28" s="171"/>
      <c r="RJI28" s="171"/>
      <c r="RJJ28" s="171"/>
      <c r="RJK28" s="171"/>
      <c r="RJL28" s="171"/>
      <c r="RJM28" s="171"/>
      <c r="RJN28" s="171"/>
      <c r="RJO28" s="171"/>
      <c r="RJP28" s="171"/>
      <c r="RJQ28" s="171"/>
      <c r="RJR28" s="171"/>
      <c r="RJS28" s="171"/>
      <c r="RJT28" s="171"/>
      <c r="RJU28" s="171"/>
      <c r="RJV28" s="171"/>
      <c r="RJW28" s="171"/>
      <c r="RJX28" s="171"/>
      <c r="RJY28" s="171"/>
      <c r="RJZ28" s="171"/>
      <c r="RKA28" s="171"/>
      <c r="RKB28" s="171"/>
      <c r="RKC28" s="171"/>
      <c r="RKD28" s="171"/>
      <c r="RKE28" s="171"/>
      <c r="RKF28" s="171"/>
      <c r="RKG28" s="171"/>
      <c r="RKH28" s="171"/>
      <c r="RKI28" s="171"/>
      <c r="RKJ28" s="171"/>
      <c r="RKK28" s="171"/>
      <c r="RKL28" s="171"/>
      <c r="RKM28" s="171"/>
      <c r="RKN28" s="171"/>
      <c r="RKO28" s="171"/>
      <c r="RKP28" s="171"/>
      <c r="RKQ28" s="171"/>
      <c r="RKR28" s="171"/>
      <c r="RKS28" s="171"/>
      <c r="RKT28" s="171"/>
      <c r="RKU28" s="171"/>
      <c r="RKV28" s="171"/>
      <c r="RKW28" s="171"/>
      <c r="RKX28" s="171"/>
      <c r="RKY28" s="171"/>
      <c r="RKZ28" s="171"/>
      <c r="RLA28" s="171"/>
      <c r="RLB28" s="171"/>
      <c r="RLC28" s="171"/>
      <c r="RLD28" s="171"/>
      <c r="RLE28" s="171"/>
      <c r="RLF28" s="171"/>
      <c r="RLG28" s="171"/>
      <c r="RLH28" s="171"/>
      <c r="RLI28" s="171"/>
      <c r="RLJ28" s="171"/>
      <c r="RLK28" s="171"/>
      <c r="RLL28" s="171"/>
      <c r="RLM28" s="171"/>
      <c r="RLN28" s="171"/>
      <c r="RLO28" s="171"/>
      <c r="RLP28" s="171"/>
      <c r="RLQ28" s="171"/>
      <c r="RLR28" s="171"/>
      <c r="RLS28" s="171"/>
      <c r="RLT28" s="171"/>
      <c r="RLU28" s="171"/>
      <c r="RLV28" s="171"/>
      <c r="RLW28" s="171"/>
      <c r="RLX28" s="171"/>
      <c r="RLY28" s="171"/>
      <c r="RLZ28" s="171"/>
      <c r="RMA28" s="171"/>
      <c r="RMB28" s="171"/>
      <c r="RMC28" s="171"/>
      <c r="RMD28" s="171"/>
      <c r="RME28" s="171"/>
      <c r="RMF28" s="171"/>
      <c r="RMG28" s="171"/>
      <c r="RMH28" s="171"/>
      <c r="RMI28" s="171"/>
      <c r="RMJ28" s="171"/>
      <c r="RMK28" s="171"/>
      <c r="RML28" s="171"/>
      <c r="RMM28" s="171"/>
      <c r="RMN28" s="171"/>
      <c r="RMO28" s="171"/>
      <c r="RMP28" s="171"/>
      <c r="RMQ28" s="171"/>
      <c r="RMR28" s="171"/>
      <c r="RMS28" s="171"/>
      <c r="RMT28" s="171"/>
      <c r="RMU28" s="171"/>
      <c r="RMV28" s="171"/>
      <c r="RMW28" s="171"/>
      <c r="RMX28" s="171"/>
      <c r="RMY28" s="171"/>
      <c r="RMZ28" s="171"/>
      <c r="RNA28" s="171"/>
      <c r="RNB28" s="171"/>
      <c r="RNC28" s="171"/>
      <c r="RND28" s="171"/>
      <c r="RNE28" s="171"/>
      <c r="RNF28" s="171"/>
      <c r="RNG28" s="171"/>
      <c r="RNH28" s="171"/>
      <c r="RNI28" s="171"/>
      <c r="RNJ28" s="171"/>
      <c r="RNK28" s="171"/>
      <c r="RNL28" s="171"/>
      <c r="RNM28" s="171"/>
      <c r="RNN28" s="171"/>
      <c r="RNO28" s="171"/>
      <c r="RNP28" s="171"/>
      <c r="RNQ28" s="171"/>
      <c r="RNR28" s="171"/>
      <c r="RNS28" s="171"/>
      <c r="RNT28" s="171"/>
      <c r="RNU28" s="171"/>
      <c r="RNV28" s="171"/>
      <c r="RNW28" s="171"/>
      <c r="RNX28" s="171"/>
      <c r="RNY28" s="171"/>
      <c r="RNZ28" s="171"/>
      <c r="ROA28" s="171"/>
      <c r="ROB28" s="171"/>
      <c r="ROC28" s="171"/>
      <c r="ROD28" s="171"/>
      <c r="ROE28" s="171"/>
      <c r="ROF28" s="171"/>
      <c r="ROG28" s="171"/>
      <c r="ROH28" s="171"/>
      <c r="ROI28" s="171"/>
      <c r="ROJ28" s="171"/>
      <c r="ROK28" s="171"/>
      <c r="ROL28" s="171"/>
      <c r="ROM28" s="171"/>
      <c r="RON28" s="171"/>
      <c r="ROO28" s="171"/>
      <c r="ROP28" s="171"/>
      <c r="ROQ28" s="171"/>
      <c r="ROR28" s="171"/>
      <c r="ROS28" s="171"/>
      <c r="ROT28" s="171"/>
      <c r="ROU28" s="171"/>
      <c r="ROV28" s="171"/>
      <c r="ROW28" s="171"/>
      <c r="ROX28" s="171"/>
      <c r="ROY28" s="171"/>
      <c r="ROZ28" s="171"/>
      <c r="RPA28" s="171"/>
      <c r="RPB28" s="171"/>
      <c r="RPC28" s="171"/>
      <c r="RPD28" s="171"/>
      <c r="RPE28" s="171"/>
      <c r="RPF28" s="171"/>
      <c r="RPG28" s="171"/>
      <c r="RPH28" s="171"/>
      <c r="RPI28" s="171"/>
      <c r="RPJ28" s="171"/>
      <c r="RPK28" s="171"/>
      <c r="RPL28" s="171"/>
      <c r="RPM28" s="171"/>
      <c r="RPN28" s="171"/>
      <c r="RPO28" s="171"/>
      <c r="RPP28" s="171"/>
      <c r="RPQ28" s="171"/>
      <c r="RPR28" s="171"/>
      <c r="RPS28" s="171"/>
      <c r="RPT28" s="171"/>
      <c r="RPU28" s="171"/>
      <c r="RPV28" s="171"/>
      <c r="RPW28" s="171"/>
      <c r="RPX28" s="171"/>
      <c r="RPY28" s="171"/>
      <c r="RPZ28" s="171"/>
      <c r="RQA28" s="171"/>
      <c r="RQB28" s="171"/>
      <c r="RQC28" s="171"/>
      <c r="RQD28" s="171"/>
      <c r="RQE28" s="171"/>
      <c r="RQF28" s="171"/>
      <c r="RQG28" s="171"/>
      <c r="RQH28" s="171"/>
      <c r="RQI28" s="171"/>
      <c r="RQJ28" s="171"/>
      <c r="RQK28" s="171"/>
      <c r="RQL28" s="171"/>
      <c r="RQM28" s="171"/>
      <c r="RQN28" s="171"/>
      <c r="RQO28" s="171"/>
      <c r="RQP28" s="171"/>
      <c r="RQQ28" s="171"/>
      <c r="RQR28" s="171"/>
      <c r="RQS28" s="171"/>
      <c r="RQT28" s="171"/>
      <c r="RQU28" s="171"/>
      <c r="RQV28" s="171"/>
      <c r="RQW28" s="171"/>
      <c r="RQX28" s="171"/>
      <c r="RQY28" s="171"/>
      <c r="RQZ28" s="171"/>
      <c r="RRA28" s="171"/>
      <c r="RRB28" s="171"/>
      <c r="RRC28" s="171"/>
      <c r="RRD28" s="171"/>
      <c r="RRE28" s="171"/>
      <c r="RRF28" s="171"/>
      <c r="RRG28" s="171"/>
      <c r="RRH28" s="171"/>
      <c r="RRI28" s="171"/>
      <c r="RRJ28" s="171"/>
      <c r="RRK28" s="171"/>
      <c r="RRL28" s="171"/>
      <c r="RRM28" s="171"/>
      <c r="RRN28" s="171"/>
      <c r="RRO28" s="171"/>
      <c r="RRP28" s="171"/>
      <c r="RRQ28" s="171"/>
      <c r="RRR28" s="171"/>
      <c r="RRS28" s="171"/>
      <c r="RRT28" s="171"/>
      <c r="RRU28" s="171"/>
      <c r="RRV28" s="171"/>
      <c r="RRW28" s="171"/>
      <c r="RRX28" s="171"/>
      <c r="RRY28" s="171"/>
      <c r="RRZ28" s="171"/>
      <c r="RSA28" s="171"/>
      <c r="RSB28" s="171"/>
      <c r="RSC28" s="171"/>
      <c r="RSD28" s="171"/>
      <c r="RSE28" s="171"/>
      <c r="RSF28" s="171"/>
      <c r="RSG28" s="171"/>
      <c r="RSH28" s="171"/>
      <c r="RSI28" s="171"/>
      <c r="RSJ28" s="171"/>
      <c r="RSK28" s="171"/>
      <c r="RSL28" s="171"/>
      <c r="RSM28" s="171"/>
      <c r="RSN28" s="171"/>
      <c r="RSO28" s="171"/>
      <c r="RSP28" s="171"/>
      <c r="RSQ28" s="171"/>
      <c r="RSR28" s="171"/>
      <c r="RSS28" s="171"/>
      <c r="RST28" s="171"/>
      <c r="RSU28" s="171"/>
      <c r="RSV28" s="171"/>
      <c r="RSW28" s="171"/>
      <c r="RSX28" s="171"/>
      <c r="RSY28" s="171"/>
      <c r="RSZ28" s="171"/>
      <c r="RTA28" s="171"/>
      <c r="RTB28" s="171"/>
      <c r="RTC28" s="171"/>
      <c r="RTD28" s="171"/>
      <c r="RTE28" s="171"/>
      <c r="RTF28" s="171"/>
      <c r="RTG28" s="171"/>
      <c r="RTH28" s="171"/>
      <c r="RTI28" s="171"/>
      <c r="RTJ28" s="171"/>
      <c r="RTK28" s="171"/>
      <c r="RTL28" s="171"/>
      <c r="RTM28" s="171"/>
      <c r="RTN28" s="171"/>
      <c r="RTO28" s="171"/>
      <c r="RTP28" s="171"/>
      <c r="RTQ28" s="171"/>
      <c r="RTR28" s="171"/>
      <c r="RTS28" s="171"/>
      <c r="RTT28" s="171"/>
      <c r="RTU28" s="171"/>
      <c r="RTV28" s="171"/>
      <c r="RTW28" s="171"/>
      <c r="RTX28" s="171"/>
      <c r="RTY28" s="171"/>
      <c r="RTZ28" s="171"/>
      <c r="RUA28" s="171"/>
      <c r="RUB28" s="171"/>
      <c r="RUC28" s="171"/>
      <c r="RUD28" s="171"/>
      <c r="RUE28" s="171"/>
      <c r="RUF28" s="171"/>
      <c r="RUG28" s="171"/>
      <c r="RUH28" s="171"/>
      <c r="RUI28" s="171"/>
      <c r="RUJ28" s="171"/>
      <c r="RUK28" s="171"/>
      <c r="RUL28" s="171"/>
      <c r="RUM28" s="171"/>
      <c r="RUN28" s="171"/>
      <c r="RUO28" s="171"/>
      <c r="RUP28" s="171"/>
      <c r="RUQ28" s="171"/>
      <c r="RUR28" s="171"/>
      <c r="RUS28" s="171"/>
      <c r="RUT28" s="171"/>
      <c r="RUU28" s="171"/>
      <c r="RUV28" s="171"/>
      <c r="RUW28" s="171"/>
      <c r="RUX28" s="171"/>
      <c r="RUY28" s="171"/>
      <c r="RUZ28" s="171"/>
      <c r="RVA28" s="171"/>
      <c r="RVB28" s="171"/>
      <c r="RVC28" s="171"/>
      <c r="RVD28" s="171"/>
      <c r="RVE28" s="171"/>
      <c r="RVF28" s="171"/>
      <c r="RVG28" s="171"/>
      <c r="RVH28" s="171"/>
      <c r="RVI28" s="171"/>
      <c r="RVJ28" s="171"/>
      <c r="RVK28" s="171"/>
      <c r="RVL28" s="171"/>
      <c r="RVM28" s="171"/>
      <c r="RVN28" s="171"/>
      <c r="RVO28" s="171"/>
      <c r="RVP28" s="171"/>
      <c r="RVQ28" s="171"/>
      <c r="RVR28" s="171"/>
      <c r="RVS28" s="171"/>
      <c r="RVT28" s="171"/>
      <c r="RVU28" s="171"/>
      <c r="RVV28" s="171"/>
      <c r="RVW28" s="171"/>
      <c r="RVX28" s="171"/>
      <c r="RVY28" s="171"/>
      <c r="RVZ28" s="171"/>
      <c r="RWA28" s="171"/>
      <c r="RWB28" s="171"/>
      <c r="RWC28" s="171"/>
      <c r="RWD28" s="171"/>
      <c r="RWE28" s="171"/>
      <c r="RWF28" s="171"/>
      <c r="RWG28" s="171"/>
      <c r="RWH28" s="171"/>
      <c r="RWI28" s="171"/>
      <c r="RWJ28" s="171"/>
      <c r="RWK28" s="171"/>
      <c r="RWL28" s="171"/>
      <c r="RWM28" s="171"/>
      <c r="RWN28" s="171"/>
      <c r="RWO28" s="171"/>
      <c r="RWP28" s="171"/>
      <c r="RWQ28" s="171"/>
      <c r="RWR28" s="171"/>
      <c r="RWS28" s="171"/>
      <c r="RWT28" s="171"/>
      <c r="RWU28" s="171"/>
      <c r="RWV28" s="171"/>
      <c r="RWW28" s="171"/>
      <c r="RWX28" s="171"/>
      <c r="RWY28" s="171"/>
      <c r="RWZ28" s="171"/>
      <c r="RXA28" s="171"/>
      <c r="RXB28" s="171"/>
      <c r="RXC28" s="171"/>
      <c r="RXD28" s="171"/>
      <c r="RXE28" s="171"/>
      <c r="RXF28" s="171"/>
      <c r="RXG28" s="171"/>
      <c r="RXH28" s="171"/>
      <c r="RXI28" s="171"/>
      <c r="RXJ28" s="171"/>
      <c r="RXK28" s="171"/>
      <c r="RXL28" s="171"/>
      <c r="RXM28" s="171"/>
      <c r="RXN28" s="171"/>
      <c r="RXO28" s="171"/>
      <c r="RXP28" s="171"/>
      <c r="RXQ28" s="171"/>
      <c r="RXR28" s="171"/>
      <c r="RXS28" s="171"/>
      <c r="RXT28" s="171"/>
      <c r="RXU28" s="171"/>
      <c r="RXV28" s="171"/>
      <c r="RXW28" s="171"/>
      <c r="RXX28" s="171"/>
      <c r="RXY28" s="171"/>
      <c r="RXZ28" s="171"/>
      <c r="RYA28" s="171"/>
      <c r="RYB28" s="171"/>
      <c r="RYC28" s="171"/>
      <c r="RYD28" s="171"/>
      <c r="RYE28" s="171"/>
      <c r="RYF28" s="171"/>
      <c r="RYG28" s="171"/>
      <c r="RYH28" s="171"/>
      <c r="RYI28" s="171"/>
      <c r="RYJ28" s="171"/>
      <c r="RYK28" s="171"/>
      <c r="RYL28" s="171"/>
      <c r="RYM28" s="171"/>
      <c r="RYN28" s="171"/>
      <c r="RYO28" s="171"/>
      <c r="RYP28" s="171"/>
      <c r="RYQ28" s="171"/>
      <c r="RYR28" s="171"/>
      <c r="RYS28" s="171"/>
      <c r="RYT28" s="171"/>
      <c r="RYU28" s="171"/>
      <c r="RYV28" s="171"/>
      <c r="RYW28" s="171"/>
      <c r="RYX28" s="171"/>
      <c r="RYY28" s="171"/>
      <c r="RYZ28" s="171"/>
      <c r="RZA28" s="171"/>
      <c r="RZB28" s="171"/>
      <c r="RZC28" s="171"/>
      <c r="RZD28" s="171"/>
      <c r="RZE28" s="171"/>
      <c r="RZF28" s="171"/>
      <c r="RZG28" s="171"/>
      <c r="RZH28" s="171"/>
      <c r="RZI28" s="171"/>
      <c r="RZJ28" s="171"/>
      <c r="RZK28" s="171"/>
      <c r="RZL28" s="171"/>
      <c r="RZM28" s="171"/>
      <c r="RZN28" s="171"/>
      <c r="RZO28" s="171"/>
      <c r="RZP28" s="171"/>
      <c r="RZQ28" s="171"/>
      <c r="RZR28" s="171"/>
      <c r="RZS28" s="171"/>
      <c r="RZT28" s="171"/>
      <c r="RZU28" s="171"/>
      <c r="RZV28" s="171"/>
      <c r="RZW28" s="171"/>
      <c r="RZX28" s="171"/>
      <c r="RZY28" s="171"/>
      <c r="RZZ28" s="171"/>
      <c r="SAA28" s="171"/>
      <c r="SAB28" s="171"/>
      <c r="SAC28" s="171"/>
      <c r="SAD28" s="171"/>
      <c r="SAE28" s="171"/>
      <c r="SAF28" s="171"/>
      <c r="SAG28" s="171"/>
      <c r="SAH28" s="171"/>
      <c r="SAI28" s="171"/>
      <c r="SAJ28" s="171"/>
      <c r="SAK28" s="171"/>
      <c r="SAL28" s="171"/>
      <c r="SAM28" s="171"/>
      <c r="SAN28" s="171"/>
      <c r="SAO28" s="171"/>
      <c r="SAP28" s="171"/>
      <c r="SAQ28" s="171"/>
      <c r="SAR28" s="171"/>
      <c r="SAS28" s="171"/>
      <c r="SAT28" s="171"/>
      <c r="SAU28" s="171"/>
      <c r="SAV28" s="171"/>
      <c r="SAW28" s="171"/>
      <c r="SAX28" s="171"/>
      <c r="SAY28" s="171"/>
      <c r="SAZ28" s="171"/>
      <c r="SBA28" s="171"/>
      <c r="SBB28" s="171"/>
      <c r="SBC28" s="171"/>
      <c r="SBD28" s="171"/>
      <c r="SBE28" s="171"/>
      <c r="SBF28" s="171"/>
      <c r="SBG28" s="171"/>
      <c r="SBH28" s="171"/>
      <c r="SBI28" s="171"/>
      <c r="SBJ28" s="171"/>
      <c r="SBK28" s="171"/>
      <c r="SBL28" s="171"/>
      <c r="SBM28" s="171"/>
      <c r="SBN28" s="171"/>
      <c r="SBO28" s="171"/>
      <c r="SBP28" s="171"/>
      <c r="SBQ28" s="171"/>
      <c r="SBR28" s="171"/>
      <c r="SBS28" s="171"/>
      <c r="SBT28" s="171"/>
      <c r="SBU28" s="171"/>
      <c r="SBV28" s="171"/>
      <c r="SBW28" s="171"/>
      <c r="SBX28" s="171"/>
      <c r="SBY28" s="171"/>
      <c r="SBZ28" s="171"/>
      <c r="SCA28" s="171"/>
      <c r="SCB28" s="171"/>
      <c r="SCC28" s="171"/>
      <c r="SCD28" s="171"/>
      <c r="SCE28" s="171"/>
      <c r="SCF28" s="171"/>
      <c r="SCG28" s="171"/>
      <c r="SCH28" s="171"/>
      <c r="SCI28" s="171"/>
      <c r="SCJ28" s="171"/>
      <c r="SCK28" s="171"/>
      <c r="SCL28" s="171"/>
      <c r="SCM28" s="171"/>
      <c r="SCN28" s="171"/>
      <c r="SCO28" s="171"/>
      <c r="SCP28" s="171"/>
      <c r="SCQ28" s="171"/>
      <c r="SCR28" s="171"/>
      <c r="SCS28" s="171"/>
      <c r="SCT28" s="171"/>
      <c r="SCU28" s="171"/>
      <c r="SCV28" s="171"/>
      <c r="SCW28" s="171"/>
      <c r="SCX28" s="171"/>
      <c r="SCY28" s="171"/>
      <c r="SCZ28" s="171"/>
      <c r="SDA28" s="171"/>
      <c r="SDB28" s="171"/>
      <c r="SDC28" s="171"/>
      <c r="SDD28" s="171"/>
      <c r="SDE28" s="171"/>
      <c r="SDF28" s="171"/>
      <c r="SDG28" s="171"/>
      <c r="SDH28" s="171"/>
      <c r="SDI28" s="171"/>
      <c r="SDJ28" s="171"/>
      <c r="SDK28" s="171"/>
      <c r="SDL28" s="171"/>
      <c r="SDM28" s="171"/>
      <c r="SDN28" s="171"/>
      <c r="SDO28" s="171"/>
      <c r="SDP28" s="171"/>
      <c r="SDQ28" s="171"/>
      <c r="SDR28" s="171"/>
      <c r="SDS28" s="171"/>
      <c r="SDT28" s="171"/>
      <c r="SDU28" s="171"/>
      <c r="SDV28" s="171"/>
      <c r="SDW28" s="171"/>
      <c r="SDX28" s="171"/>
      <c r="SDY28" s="171"/>
      <c r="SDZ28" s="171"/>
      <c r="SEA28" s="171"/>
      <c r="SEB28" s="171"/>
      <c r="SEC28" s="171"/>
      <c r="SED28" s="171"/>
      <c r="SEE28" s="171"/>
      <c r="SEF28" s="171"/>
      <c r="SEG28" s="171"/>
      <c r="SEH28" s="171"/>
      <c r="SEI28" s="171"/>
      <c r="SEJ28" s="171"/>
      <c r="SEK28" s="171"/>
      <c r="SEL28" s="171"/>
      <c r="SEM28" s="171"/>
      <c r="SEN28" s="171"/>
      <c r="SEO28" s="171"/>
      <c r="SEP28" s="171"/>
      <c r="SEQ28" s="171"/>
      <c r="SER28" s="171"/>
      <c r="SES28" s="171"/>
      <c r="SET28" s="171"/>
      <c r="SEU28" s="171"/>
      <c r="SEV28" s="171"/>
      <c r="SEW28" s="171"/>
      <c r="SEX28" s="171"/>
      <c r="SEY28" s="171"/>
      <c r="SEZ28" s="171"/>
      <c r="SFA28" s="171"/>
      <c r="SFB28" s="171"/>
      <c r="SFC28" s="171"/>
      <c r="SFD28" s="171"/>
      <c r="SFE28" s="171"/>
      <c r="SFF28" s="171"/>
      <c r="SFG28" s="171"/>
      <c r="SFH28" s="171"/>
      <c r="SFI28" s="171"/>
      <c r="SFJ28" s="171"/>
      <c r="SFK28" s="171"/>
      <c r="SFL28" s="171"/>
      <c r="SFM28" s="171"/>
      <c r="SFN28" s="171"/>
      <c r="SFO28" s="171"/>
      <c r="SFP28" s="171"/>
      <c r="SFQ28" s="171"/>
      <c r="SFR28" s="171"/>
      <c r="SFS28" s="171"/>
      <c r="SFT28" s="171"/>
      <c r="SFU28" s="171"/>
      <c r="SFV28" s="171"/>
      <c r="SFW28" s="171"/>
      <c r="SFX28" s="171"/>
      <c r="SFY28" s="171"/>
      <c r="SFZ28" s="171"/>
      <c r="SGA28" s="171"/>
      <c r="SGB28" s="171"/>
      <c r="SGC28" s="171"/>
      <c r="SGD28" s="171"/>
      <c r="SGE28" s="171"/>
      <c r="SGF28" s="171"/>
      <c r="SGG28" s="171"/>
      <c r="SGH28" s="171"/>
      <c r="SGI28" s="171"/>
      <c r="SGJ28" s="171"/>
      <c r="SGK28" s="171"/>
      <c r="SGL28" s="171"/>
      <c r="SGM28" s="171"/>
      <c r="SGN28" s="171"/>
      <c r="SGO28" s="171"/>
      <c r="SGP28" s="171"/>
      <c r="SGQ28" s="171"/>
      <c r="SGR28" s="171"/>
      <c r="SGS28" s="171"/>
      <c r="SGT28" s="171"/>
      <c r="SGU28" s="171"/>
      <c r="SGV28" s="171"/>
      <c r="SGW28" s="171"/>
      <c r="SGX28" s="171"/>
      <c r="SGY28" s="171"/>
      <c r="SGZ28" s="171"/>
      <c r="SHA28" s="171"/>
      <c r="SHB28" s="171"/>
      <c r="SHC28" s="171"/>
      <c r="SHD28" s="171"/>
      <c r="SHE28" s="171"/>
      <c r="SHF28" s="171"/>
      <c r="SHG28" s="171"/>
      <c r="SHH28" s="171"/>
      <c r="SHI28" s="171"/>
      <c r="SHJ28" s="171"/>
      <c r="SHK28" s="171"/>
      <c r="SHL28" s="171"/>
      <c r="SHM28" s="171"/>
      <c r="SHN28" s="171"/>
      <c r="SHO28" s="171"/>
      <c r="SHP28" s="171"/>
      <c r="SHQ28" s="171"/>
      <c r="SHR28" s="171"/>
      <c r="SHS28" s="171"/>
      <c r="SHT28" s="171"/>
      <c r="SHU28" s="171"/>
      <c r="SHV28" s="171"/>
      <c r="SHW28" s="171"/>
      <c r="SHX28" s="171"/>
      <c r="SHY28" s="171"/>
      <c r="SHZ28" s="171"/>
      <c r="SIA28" s="171"/>
      <c r="SIB28" s="171"/>
      <c r="SIC28" s="171"/>
      <c r="SID28" s="171"/>
      <c r="SIE28" s="171"/>
      <c r="SIF28" s="171"/>
      <c r="SIG28" s="171"/>
      <c r="SIH28" s="171"/>
      <c r="SII28" s="171"/>
      <c r="SIJ28" s="171"/>
      <c r="SIK28" s="171"/>
      <c r="SIL28" s="171"/>
      <c r="SIM28" s="171"/>
      <c r="SIN28" s="171"/>
      <c r="SIO28" s="171"/>
      <c r="SIP28" s="171"/>
      <c r="SIQ28" s="171"/>
      <c r="SIR28" s="171"/>
      <c r="SIS28" s="171"/>
      <c r="SIT28" s="171"/>
      <c r="SIU28" s="171"/>
      <c r="SIV28" s="171"/>
      <c r="SIW28" s="171"/>
      <c r="SIX28" s="171"/>
      <c r="SIY28" s="171"/>
      <c r="SIZ28" s="171"/>
      <c r="SJA28" s="171"/>
      <c r="SJB28" s="171"/>
      <c r="SJC28" s="171"/>
      <c r="SJD28" s="171"/>
      <c r="SJE28" s="171"/>
      <c r="SJF28" s="171"/>
      <c r="SJG28" s="171"/>
      <c r="SJH28" s="171"/>
      <c r="SJI28" s="171"/>
      <c r="SJJ28" s="171"/>
      <c r="SJK28" s="171"/>
      <c r="SJL28" s="171"/>
      <c r="SJM28" s="171"/>
      <c r="SJN28" s="171"/>
      <c r="SJO28" s="171"/>
      <c r="SJP28" s="171"/>
      <c r="SJQ28" s="171"/>
      <c r="SJR28" s="171"/>
      <c r="SJS28" s="171"/>
      <c r="SJT28" s="171"/>
      <c r="SJU28" s="171"/>
      <c r="SJV28" s="171"/>
      <c r="SJW28" s="171"/>
      <c r="SJX28" s="171"/>
      <c r="SJY28" s="171"/>
      <c r="SJZ28" s="171"/>
      <c r="SKA28" s="171"/>
      <c r="SKB28" s="171"/>
      <c r="SKC28" s="171"/>
      <c r="SKD28" s="171"/>
      <c r="SKE28" s="171"/>
      <c r="SKF28" s="171"/>
      <c r="SKG28" s="171"/>
      <c r="SKH28" s="171"/>
      <c r="SKI28" s="171"/>
      <c r="SKJ28" s="171"/>
      <c r="SKK28" s="171"/>
      <c r="SKL28" s="171"/>
      <c r="SKM28" s="171"/>
      <c r="SKN28" s="171"/>
      <c r="SKO28" s="171"/>
      <c r="SKP28" s="171"/>
      <c r="SKQ28" s="171"/>
      <c r="SKR28" s="171"/>
      <c r="SKS28" s="171"/>
      <c r="SKT28" s="171"/>
      <c r="SKU28" s="171"/>
      <c r="SKV28" s="171"/>
      <c r="SKW28" s="171"/>
      <c r="SKX28" s="171"/>
      <c r="SKY28" s="171"/>
      <c r="SKZ28" s="171"/>
      <c r="SLA28" s="171"/>
      <c r="SLB28" s="171"/>
      <c r="SLC28" s="171"/>
      <c r="SLD28" s="171"/>
      <c r="SLE28" s="171"/>
      <c r="SLF28" s="171"/>
      <c r="SLG28" s="171"/>
      <c r="SLH28" s="171"/>
      <c r="SLI28" s="171"/>
      <c r="SLJ28" s="171"/>
      <c r="SLK28" s="171"/>
      <c r="SLL28" s="171"/>
      <c r="SLM28" s="171"/>
      <c r="SLN28" s="171"/>
      <c r="SLO28" s="171"/>
      <c r="SLP28" s="171"/>
      <c r="SLQ28" s="171"/>
      <c r="SLR28" s="171"/>
      <c r="SLS28" s="171"/>
      <c r="SLT28" s="171"/>
      <c r="SLU28" s="171"/>
      <c r="SLV28" s="171"/>
      <c r="SLW28" s="171"/>
      <c r="SLX28" s="171"/>
      <c r="SLY28" s="171"/>
      <c r="SLZ28" s="171"/>
      <c r="SMA28" s="171"/>
      <c r="SMB28" s="171"/>
      <c r="SMC28" s="171"/>
      <c r="SMD28" s="171"/>
      <c r="SME28" s="171"/>
      <c r="SMF28" s="171"/>
      <c r="SMG28" s="171"/>
      <c r="SMH28" s="171"/>
      <c r="SMI28" s="171"/>
      <c r="SMJ28" s="171"/>
      <c r="SMK28" s="171"/>
      <c r="SML28" s="171"/>
      <c r="SMM28" s="171"/>
      <c r="SMN28" s="171"/>
      <c r="SMO28" s="171"/>
      <c r="SMP28" s="171"/>
      <c r="SMQ28" s="171"/>
      <c r="SMR28" s="171"/>
      <c r="SMS28" s="171"/>
      <c r="SMT28" s="171"/>
      <c r="SMU28" s="171"/>
      <c r="SMV28" s="171"/>
      <c r="SMW28" s="171"/>
      <c r="SMX28" s="171"/>
      <c r="SMY28" s="171"/>
      <c r="SMZ28" s="171"/>
      <c r="SNA28" s="171"/>
      <c r="SNB28" s="171"/>
      <c r="SNC28" s="171"/>
      <c r="SND28" s="171"/>
      <c r="SNE28" s="171"/>
      <c r="SNF28" s="171"/>
      <c r="SNG28" s="171"/>
      <c r="SNH28" s="171"/>
      <c r="SNI28" s="171"/>
      <c r="SNJ28" s="171"/>
      <c r="SNK28" s="171"/>
      <c r="SNL28" s="171"/>
      <c r="SNM28" s="171"/>
      <c r="SNN28" s="171"/>
      <c r="SNO28" s="171"/>
      <c r="SNP28" s="171"/>
      <c r="SNQ28" s="171"/>
      <c r="SNR28" s="171"/>
      <c r="SNS28" s="171"/>
      <c r="SNT28" s="171"/>
      <c r="SNU28" s="171"/>
      <c r="SNV28" s="171"/>
      <c r="SNW28" s="171"/>
      <c r="SNX28" s="171"/>
      <c r="SNY28" s="171"/>
      <c r="SNZ28" s="171"/>
      <c r="SOA28" s="171"/>
      <c r="SOB28" s="171"/>
      <c r="SOC28" s="171"/>
      <c r="SOD28" s="171"/>
      <c r="SOE28" s="171"/>
      <c r="SOF28" s="171"/>
      <c r="SOG28" s="171"/>
      <c r="SOH28" s="171"/>
      <c r="SOI28" s="171"/>
      <c r="SOJ28" s="171"/>
      <c r="SOK28" s="171"/>
      <c r="SOL28" s="171"/>
      <c r="SOM28" s="171"/>
      <c r="SON28" s="171"/>
      <c r="SOO28" s="171"/>
      <c r="SOP28" s="171"/>
      <c r="SOQ28" s="171"/>
      <c r="SOR28" s="171"/>
      <c r="SOS28" s="171"/>
      <c r="SOT28" s="171"/>
      <c r="SOU28" s="171"/>
      <c r="SOV28" s="171"/>
      <c r="SOW28" s="171"/>
      <c r="SOX28" s="171"/>
      <c r="SOY28" s="171"/>
      <c r="SOZ28" s="171"/>
      <c r="SPA28" s="171"/>
      <c r="SPB28" s="171"/>
      <c r="SPC28" s="171"/>
      <c r="SPD28" s="171"/>
      <c r="SPE28" s="171"/>
      <c r="SPF28" s="171"/>
      <c r="SPG28" s="171"/>
      <c r="SPH28" s="171"/>
      <c r="SPI28" s="171"/>
      <c r="SPJ28" s="171"/>
      <c r="SPK28" s="171"/>
      <c r="SPL28" s="171"/>
      <c r="SPM28" s="171"/>
      <c r="SPN28" s="171"/>
      <c r="SPO28" s="171"/>
      <c r="SPP28" s="171"/>
      <c r="SPQ28" s="171"/>
      <c r="SPR28" s="171"/>
      <c r="SPS28" s="171"/>
      <c r="SPT28" s="171"/>
      <c r="SPU28" s="171"/>
      <c r="SPV28" s="171"/>
      <c r="SPW28" s="171"/>
      <c r="SPX28" s="171"/>
      <c r="SPY28" s="171"/>
      <c r="SPZ28" s="171"/>
      <c r="SQA28" s="171"/>
      <c r="SQB28" s="171"/>
      <c r="SQC28" s="171"/>
      <c r="SQD28" s="171"/>
      <c r="SQE28" s="171"/>
      <c r="SQF28" s="171"/>
      <c r="SQG28" s="171"/>
      <c r="SQH28" s="171"/>
      <c r="SQI28" s="171"/>
      <c r="SQJ28" s="171"/>
      <c r="SQK28" s="171"/>
      <c r="SQL28" s="171"/>
      <c r="SQM28" s="171"/>
      <c r="SQN28" s="171"/>
      <c r="SQO28" s="171"/>
      <c r="SQP28" s="171"/>
      <c r="SQQ28" s="171"/>
      <c r="SQR28" s="171"/>
      <c r="SQS28" s="171"/>
      <c r="SQT28" s="171"/>
      <c r="SQU28" s="171"/>
      <c r="SQV28" s="171"/>
      <c r="SQW28" s="171"/>
      <c r="SQX28" s="171"/>
      <c r="SQY28" s="171"/>
      <c r="SQZ28" s="171"/>
      <c r="SRA28" s="171"/>
      <c r="SRB28" s="171"/>
      <c r="SRC28" s="171"/>
      <c r="SRD28" s="171"/>
      <c r="SRE28" s="171"/>
      <c r="SRF28" s="171"/>
      <c r="SRG28" s="171"/>
      <c r="SRH28" s="171"/>
      <c r="SRI28" s="171"/>
      <c r="SRJ28" s="171"/>
      <c r="SRK28" s="171"/>
      <c r="SRL28" s="171"/>
      <c r="SRM28" s="171"/>
      <c r="SRN28" s="171"/>
      <c r="SRO28" s="171"/>
      <c r="SRP28" s="171"/>
      <c r="SRQ28" s="171"/>
      <c r="SRR28" s="171"/>
      <c r="SRS28" s="171"/>
      <c r="SRT28" s="171"/>
      <c r="SRU28" s="171"/>
      <c r="SRV28" s="171"/>
      <c r="SRW28" s="171"/>
      <c r="SRX28" s="171"/>
      <c r="SRY28" s="171"/>
      <c r="SRZ28" s="171"/>
      <c r="SSA28" s="171"/>
      <c r="SSB28" s="171"/>
      <c r="SSC28" s="171"/>
      <c r="SSD28" s="171"/>
      <c r="SSE28" s="171"/>
      <c r="SSF28" s="171"/>
      <c r="SSG28" s="171"/>
      <c r="SSH28" s="171"/>
      <c r="SSI28" s="171"/>
      <c r="SSJ28" s="171"/>
      <c r="SSK28" s="171"/>
      <c r="SSL28" s="171"/>
      <c r="SSM28" s="171"/>
      <c r="SSN28" s="171"/>
      <c r="SSO28" s="171"/>
      <c r="SSP28" s="171"/>
      <c r="SSQ28" s="171"/>
      <c r="SSR28" s="171"/>
      <c r="SSS28" s="171"/>
      <c r="SST28" s="171"/>
      <c r="SSU28" s="171"/>
      <c r="SSV28" s="171"/>
      <c r="SSW28" s="171"/>
      <c r="SSX28" s="171"/>
      <c r="SSY28" s="171"/>
      <c r="SSZ28" s="171"/>
      <c r="STA28" s="171"/>
      <c r="STB28" s="171"/>
      <c r="STC28" s="171"/>
      <c r="STD28" s="171"/>
      <c r="STE28" s="171"/>
      <c r="STF28" s="171"/>
      <c r="STG28" s="171"/>
      <c r="STH28" s="171"/>
      <c r="STI28" s="171"/>
      <c r="STJ28" s="171"/>
      <c r="STK28" s="171"/>
      <c r="STL28" s="171"/>
      <c r="STM28" s="171"/>
      <c r="STN28" s="171"/>
      <c r="STO28" s="171"/>
      <c r="STP28" s="171"/>
      <c r="STQ28" s="171"/>
      <c r="STR28" s="171"/>
      <c r="STS28" s="171"/>
      <c r="STT28" s="171"/>
      <c r="STU28" s="171"/>
      <c r="STV28" s="171"/>
      <c r="STW28" s="171"/>
      <c r="STX28" s="171"/>
      <c r="STY28" s="171"/>
      <c r="STZ28" s="171"/>
      <c r="SUA28" s="171"/>
      <c r="SUB28" s="171"/>
      <c r="SUC28" s="171"/>
      <c r="SUD28" s="171"/>
      <c r="SUE28" s="171"/>
      <c r="SUF28" s="171"/>
      <c r="SUG28" s="171"/>
      <c r="SUH28" s="171"/>
      <c r="SUI28" s="171"/>
      <c r="SUJ28" s="171"/>
      <c r="SUK28" s="171"/>
      <c r="SUL28" s="171"/>
      <c r="SUM28" s="171"/>
      <c r="SUN28" s="171"/>
      <c r="SUO28" s="171"/>
      <c r="SUP28" s="171"/>
      <c r="SUQ28" s="171"/>
      <c r="SUR28" s="171"/>
      <c r="SUS28" s="171"/>
      <c r="SUT28" s="171"/>
      <c r="SUU28" s="171"/>
      <c r="SUV28" s="171"/>
      <c r="SUW28" s="171"/>
      <c r="SUX28" s="171"/>
      <c r="SUY28" s="171"/>
      <c r="SUZ28" s="171"/>
      <c r="SVA28" s="171"/>
      <c r="SVB28" s="171"/>
      <c r="SVC28" s="171"/>
      <c r="SVD28" s="171"/>
      <c r="SVE28" s="171"/>
      <c r="SVF28" s="171"/>
      <c r="SVG28" s="171"/>
      <c r="SVH28" s="171"/>
      <c r="SVI28" s="171"/>
      <c r="SVJ28" s="171"/>
      <c r="SVK28" s="171"/>
      <c r="SVL28" s="171"/>
      <c r="SVM28" s="171"/>
      <c r="SVN28" s="171"/>
      <c r="SVO28" s="171"/>
      <c r="SVP28" s="171"/>
      <c r="SVQ28" s="171"/>
      <c r="SVR28" s="171"/>
      <c r="SVS28" s="171"/>
      <c r="SVT28" s="171"/>
      <c r="SVU28" s="171"/>
      <c r="SVV28" s="171"/>
      <c r="SVW28" s="171"/>
      <c r="SVX28" s="171"/>
      <c r="SVY28" s="171"/>
      <c r="SVZ28" s="171"/>
      <c r="SWA28" s="171"/>
      <c r="SWB28" s="171"/>
      <c r="SWC28" s="171"/>
      <c r="SWD28" s="171"/>
      <c r="SWE28" s="171"/>
      <c r="SWF28" s="171"/>
      <c r="SWG28" s="171"/>
      <c r="SWH28" s="171"/>
      <c r="SWI28" s="171"/>
      <c r="SWJ28" s="171"/>
      <c r="SWK28" s="171"/>
      <c r="SWL28" s="171"/>
      <c r="SWM28" s="171"/>
      <c r="SWN28" s="171"/>
      <c r="SWO28" s="171"/>
      <c r="SWP28" s="171"/>
      <c r="SWQ28" s="171"/>
      <c r="SWR28" s="171"/>
      <c r="SWS28" s="171"/>
      <c r="SWT28" s="171"/>
      <c r="SWU28" s="171"/>
      <c r="SWV28" s="171"/>
      <c r="SWW28" s="171"/>
      <c r="SWX28" s="171"/>
      <c r="SWY28" s="171"/>
      <c r="SWZ28" s="171"/>
      <c r="SXA28" s="171"/>
      <c r="SXB28" s="171"/>
      <c r="SXC28" s="171"/>
      <c r="SXD28" s="171"/>
      <c r="SXE28" s="171"/>
      <c r="SXF28" s="171"/>
      <c r="SXG28" s="171"/>
      <c r="SXH28" s="171"/>
      <c r="SXI28" s="171"/>
      <c r="SXJ28" s="171"/>
      <c r="SXK28" s="171"/>
      <c r="SXL28" s="171"/>
      <c r="SXM28" s="171"/>
      <c r="SXN28" s="171"/>
      <c r="SXO28" s="171"/>
      <c r="SXP28" s="171"/>
      <c r="SXQ28" s="171"/>
      <c r="SXR28" s="171"/>
      <c r="SXS28" s="171"/>
      <c r="SXT28" s="171"/>
      <c r="SXU28" s="171"/>
      <c r="SXV28" s="171"/>
      <c r="SXW28" s="171"/>
      <c r="SXX28" s="171"/>
      <c r="SXY28" s="171"/>
      <c r="SXZ28" s="171"/>
      <c r="SYA28" s="171"/>
      <c r="SYB28" s="171"/>
      <c r="SYC28" s="171"/>
      <c r="SYD28" s="171"/>
      <c r="SYE28" s="171"/>
      <c r="SYF28" s="171"/>
      <c r="SYG28" s="171"/>
      <c r="SYH28" s="171"/>
      <c r="SYI28" s="171"/>
      <c r="SYJ28" s="171"/>
      <c r="SYK28" s="171"/>
      <c r="SYL28" s="171"/>
      <c r="SYM28" s="171"/>
      <c r="SYN28" s="171"/>
      <c r="SYO28" s="171"/>
      <c r="SYP28" s="171"/>
      <c r="SYQ28" s="171"/>
      <c r="SYR28" s="171"/>
      <c r="SYS28" s="171"/>
      <c r="SYT28" s="171"/>
      <c r="SYU28" s="171"/>
      <c r="SYV28" s="171"/>
      <c r="SYW28" s="171"/>
      <c r="SYX28" s="171"/>
      <c r="SYY28" s="171"/>
      <c r="SYZ28" s="171"/>
      <c r="SZA28" s="171"/>
      <c r="SZB28" s="171"/>
      <c r="SZC28" s="171"/>
      <c r="SZD28" s="171"/>
      <c r="SZE28" s="171"/>
      <c r="SZF28" s="171"/>
      <c r="SZG28" s="171"/>
      <c r="SZH28" s="171"/>
      <c r="SZI28" s="171"/>
      <c r="SZJ28" s="171"/>
      <c r="SZK28" s="171"/>
      <c r="SZL28" s="171"/>
      <c r="SZM28" s="171"/>
      <c r="SZN28" s="171"/>
      <c r="SZO28" s="171"/>
      <c r="SZP28" s="171"/>
      <c r="SZQ28" s="171"/>
      <c r="SZR28" s="171"/>
      <c r="SZS28" s="171"/>
      <c r="SZT28" s="171"/>
      <c r="SZU28" s="171"/>
      <c r="SZV28" s="171"/>
      <c r="SZW28" s="171"/>
      <c r="SZX28" s="171"/>
      <c r="SZY28" s="171"/>
      <c r="SZZ28" s="171"/>
      <c r="TAA28" s="171"/>
      <c r="TAB28" s="171"/>
      <c r="TAC28" s="171"/>
      <c r="TAD28" s="171"/>
      <c r="TAE28" s="171"/>
      <c r="TAF28" s="171"/>
      <c r="TAG28" s="171"/>
      <c r="TAH28" s="171"/>
      <c r="TAI28" s="171"/>
      <c r="TAJ28" s="171"/>
      <c r="TAK28" s="171"/>
      <c r="TAL28" s="171"/>
      <c r="TAM28" s="171"/>
      <c r="TAN28" s="171"/>
      <c r="TAO28" s="171"/>
      <c r="TAP28" s="171"/>
      <c r="TAQ28" s="171"/>
      <c r="TAR28" s="171"/>
      <c r="TAS28" s="171"/>
      <c r="TAT28" s="171"/>
      <c r="TAU28" s="171"/>
      <c r="TAV28" s="171"/>
      <c r="TAW28" s="171"/>
      <c r="TAX28" s="171"/>
      <c r="TAY28" s="171"/>
      <c r="TAZ28" s="171"/>
      <c r="TBA28" s="171"/>
      <c r="TBB28" s="171"/>
      <c r="TBC28" s="171"/>
      <c r="TBD28" s="171"/>
      <c r="TBE28" s="171"/>
      <c r="TBF28" s="171"/>
      <c r="TBG28" s="171"/>
      <c r="TBH28" s="171"/>
      <c r="TBI28" s="171"/>
      <c r="TBJ28" s="171"/>
      <c r="TBK28" s="171"/>
      <c r="TBL28" s="171"/>
      <c r="TBM28" s="171"/>
      <c r="TBN28" s="171"/>
      <c r="TBO28" s="171"/>
      <c r="TBP28" s="171"/>
      <c r="TBQ28" s="171"/>
      <c r="TBR28" s="171"/>
      <c r="TBS28" s="171"/>
      <c r="TBT28" s="171"/>
      <c r="TBU28" s="171"/>
      <c r="TBV28" s="171"/>
      <c r="TBW28" s="171"/>
      <c r="TBX28" s="171"/>
      <c r="TBY28" s="171"/>
      <c r="TBZ28" s="171"/>
      <c r="TCA28" s="171"/>
      <c r="TCB28" s="171"/>
      <c r="TCC28" s="171"/>
      <c r="TCD28" s="171"/>
      <c r="TCE28" s="171"/>
      <c r="TCF28" s="171"/>
      <c r="TCG28" s="171"/>
      <c r="TCH28" s="171"/>
      <c r="TCI28" s="171"/>
      <c r="TCJ28" s="171"/>
      <c r="TCK28" s="171"/>
      <c r="TCL28" s="171"/>
      <c r="TCM28" s="171"/>
      <c r="TCN28" s="171"/>
      <c r="TCO28" s="171"/>
      <c r="TCP28" s="171"/>
      <c r="TCQ28" s="171"/>
      <c r="TCR28" s="171"/>
      <c r="TCS28" s="171"/>
      <c r="TCT28" s="171"/>
      <c r="TCU28" s="171"/>
      <c r="TCV28" s="171"/>
      <c r="TCW28" s="171"/>
      <c r="TCX28" s="171"/>
      <c r="TCY28" s="171"/>
      <c r="TCZ28" s="171"/>
      <c r="TDA28" s="171"/>
      <c r="TDB28" s="171"/>
      <c r="TDC28" s="171"/>
      <c r="TDD28" s="171"/>
      <c r="TDE28" s="171"/>
      <c r="TDF28" s="171"/>
      <c r="TDG28" s="171"/>
      <c r="TDH28" s="171"/>
      <c r="TDI28" s="171"/>
      <c r="TDJ28" s="171"/>
      <c r="TDK28" s="171"/>
      <c r="TDL28" s="171"/>
      <c r="TDM28" s="171"/>
      <c r="TDN28" s="171"/>
      <c r="TDO28" s="171"/>
      <c r="TDP28" s="171"/>
      <c r="TDQ28" s="171"/>
      <c r="TDR28" s="171"/>
      <c r="TDS28" s="171"/>
      <c r="TDT28" s="171"/>
      <c r="TDU28" s="171"/>
      <c r="TDV28" s="171"/>
      <c r="TDW28" s="171"/>
      <c r="TDX28" s="171"/>
      <c r="TDY28" s="171"/>
      <c r="TDZ28" s="171"/>
      <c r="TEA28" s="171"/>
      <c r="TEB28" s="171"/>
      <c r="TEC28" s="171"/>
      <c r="TED28" s="171"/>
      <c r="TEE28" s="171"/>
      <c r="TEF28" s="171"/>
      <c r="TEG28" s="171"/>
      <c r="TEH28" s="171"/>
      <c r="TEI28" s="171"/>
      <c r="TEJ28" s="171"/>
      <c r="TEK28" s="171"/>
      <c r="TEL28" s="171"/>
      <c r="TEM28" s="171"/>
      <c r="TEN28" s="171"/>
      <c r="TEO28" s="171"/>
      <c r="TEP28" s="171"/>
      <c r="TEQ28" s="171"/>
      <c r="TER28" s="171"/>
      <c r="TES28" s="171"/>
      <c r="TET28" s="171"/>
      <c r="TEU28" s="171"/>
      <c r="TEV28" s="171"/>
      <c r="TEW28" s="171"/>
      <c r="TEX28" s="171"/>
      <c r="TEY28" s="171"/>
      <c r="TEZ28" s="171"/>
      <c r="TFA28" s="171"/>
      <c r="TFB28" s="171"/>
      <c r="TFC28" s="171"/>
      <c r="TFD28" s="171"/>
      <c r="TFE28" s="171"/>
      <c r="TFF28" s="171"/>
      <c r="TFG28" s="171"/>
      <c r="TFH28" s="171"/>
      <c r="TFI28" s="171"/>
      <c r="TFJ28" s="171"/>
      <c r="TFK28" s="171"/>
      <c r="TFL28" s="171"/>
      <c r="TFM28" s="171"/>
      <c r="TFN28" s="171"/>
      <c r="TFO28" s="171"/>
      <c r="TFP28" s="171"/>
      <c r="TFQ28" s="171"/>
      <c r="TFR28" s="171"/>
      <c r="TFS28" s="171"/>
      <c r="TFT28" s="171"/>
      <c r="TFU28" s="171"/>
      <c r="TFV28" s="171"/>
      <c r="TFW28" s="171"/>
      <c r="TFX28" s="171"/>
      <c r="TFY28" s="171"/>
      <c r="TFZ28" s="171"/>
      <c r="TGA28" s="171"/>
      <c r="TGB28" s="171"/>
      <c r="TGC28" s="171"/>
      <c r="TGD28" s="171"/>
      <c r="TGE28" s="171"/>
      <c r="TGF28" s="171"/>
      <c r="TGG28" s="171"/>
      <c r="TGH28" s="171"/>
      <c r="TGI28" s="171"/>
      <c r="TGJ28" s="171"/>
      <c r="TGK28" s="171"/>
      <c r="TGL28" s="171"/>
      <c r="TGM28" s="171"/>
      <c r="TGN28" s="171"/>
      <c r="TGO28" s="171"/>
      <c r="TGP28" s="171"/>
      <c r="TGQ28" s="171"/>
      <c r="TGR28" s="171"/>
      <c r="TGS28" s="171"/>
      <c r="TGT28" s="171"/>
      <c r="TGU28" s="171"/>
      <c r="TGV28" s="171"/>
      <c r="TGW28" s="171"/>
      <c r="TGX28" s="171"/>
      <c r="TGY28" s="171"/>
      <c r="TGZ28" s="171"/>
      <c r="THA28" s="171"/>
      <c r="THB28" s="171"/>
      <c r="THC28" s="171"/>
      <c r="THD28" s="171"/>
      <c r="THE28" s="171"/>
      <c r="THF28" s="171"/>
      <c r="THG28" s="171"/>
      <c r="THH28" s="171"/>
      <c r="THI28" s="171"/>
      <c r="THJ28" s="171"/>
      <c r="THK28" s="171"/>
      <c r="THL28" s="171"/>
      <c r="THM28" s="171"/>
      <c r="THN28" s="171"/>
      <c r="THO28" s="171"/>
      <c r="THP28" s="171"/>
      <c r="THQ28" s="171"/>
      <c r="THR28" s="171"/>
      <c r="THS28" s="171"/>
      <c r="THT28" s="171"/>
      <c r="THU28" s="171"/>
      <c r="THV28" s="171"/>
      <c r="THW28" s="171"/>
      <c r="THX28" s="171"/>
      <c r="THY28" s="171"/>
      <c r="THZ28" s="171"/>
      <c r="TIA28" s="171"/>
      <c r="TIB28" s="171"/>
      <c r="TIC28" s="171"/>
      <c r="TID28" s="171"/>
      <c r="TIE28" s="171"/>
      <c r="TIF28" s="171"/>
      <c r="TIG28" s="171"/>
      <c r="TIH28" s="171"/>
      <c r="TII28" s="171"/>
      <c r="TIJ28" s="171"/>
      <c r="TIK28" s="171"/>
      <c r="TIL28" s="171"/>
      <c r="TIM28" s="171"/>
      <c r="TIN28" s="171"/>
      <c r="TIO28" s="171"/>
      <c r="TIP28" s="171"/>
      <c r="TIQ28" s="171"/>
      <c r="TIR28" s="171"/>
      <c r="TIS28" s="171"/>
      <c r="TIT28" s="171"/>
      <c r="TIU28" s="171"/>
      <c r="TIV28" s="171"/>
      <c r="TIW28" s="171"/>
      <c r="TIX28" s="171"/>
      <c r="TIY28" s="171"/>
      <c r="TIZ28" s="171"/>
      <c r="TJA28" s="171"/>
      <c r="TJB28" s="171"/>
      <c r="TJC28" s="171"/>
      <c r="TJD28" s="171"/>
      <c r="TJE28" s="171"/>
      <c r="TJF28" s="171"/>
      <c r="TJG28" s="171"/>
      <c r="TJH28" s="171"/>
      <c r="TJI28" s="171"/>
      <c r="TJJ28" s="171"/>
      <c r="TJK28" s="171"/>
      <c r="TJL28" s="171"/>
      <c r="TJM28" s="171"/>
      <c r="TJN28" s="171"/>
      <c r="TJO28" s="171"/>
      <c r="TJP28" s="171"/>
      <c r="TJQ28" s="171"/>
      <c r="TJR28" s="171"/>
      <c r="TJS28" s="171"/>
      <c r="TJT28" s="171"/>
      <c r="TJU28" s="171"/>
      <c r="TJV28" s="171"/>
      <c r="TJW28" s="171"/>
      <c r="TJX28" s="171"/>
      <c r="TJY28" s="171"/>
      <c r="TJZ28" s="171"/>
      <c r="TKA28" s="171"/>
      <c r="TKB28" s="171"/>
      <c r="TKC28" s="171"/>
      <c r="TKD28" s="171"/>
      <c r="TKE28" s="171"/>
      <c r="TKF28" s="171"/>
      <c r="TKG28" s="171"/>
      <c r="TKH28" s="171"/>
      <c r="TKI28" s="171"/>
      <c r="TKJ28" s="171"/>
      <c r="TKK28" s="171"/>
      <c r="TKL28" s="171"/>
      <c r="TKM28" s="171"/>
      <c r="TKN28" s="171"/>
      <c r="TKO28" s="171"/>
      <c r="TKP28" s="171"/>
      <c r="TKQ28" s="171"/>
      <c r="TKR28" s="171"/>
      <c r="TKS28" s="171"/>
      <c r="TKT28" s="171"/>
      <c r="TKU28" s="171"/>
      <c r="TKV28" s="171"/>
      <c r="TKW28" s="171"/>
      <c r="TKX28" s="171"/>
      <c r="TKY28" s="171"/>
      <c r="TKZ28" s="171"/>
      <c r="TLA28" s="171"/>
      <c r="TLB28" s="171"/>
      <c r="TLC28" s="171"/>
      <c r="TLD28" s="171"/>
      <c r="TLE28" s="171"/>
      <c r="TLF28" s="171"/>
      <c r="TLG28" s="171"/>
      <c r="TLH28" s="171"/>
      <c r="TLI28" s="171"/>
      <c r="TLJ28" s="171"/>
      <c r="TLK28" s="171"/>
      <c r="TLL28" s="171"/>
      <c r="TLM28" s="171"/>
      <c r="TLN28" s="171"/>
      <c r="TLO28" s="171"/>
      <c r="TLP28" s="171"/>
      <c r="TLQ28" s="171"/>
      <c r="TLR28" s="171"/>
      <c r="TLS28" s="171"/>
      <c r="TLT28" s="171"/>
      <c r="TLU28" s="171"/>
      <c r="TLV28" s="171"/>
      <c r="TLW28" s="171"/>
      <c r="TLX28" s="171"/>
      <c r="TLY28" s="171"/>
      <c r="TLZ28" s="171"/>
      <c r="TMA28" s="171"/>
      <c r="TMB28" s="171"/>
      <c r="TMC28" s="171"/>
      <c r="TMD28" s="171"/>
      <c r="TME28" s="171"/>
      <c r="TMF28" s="171"/>
      <c r="TMG28" s="171"/>
      <c r="TMH28" s="171"/>
      <c r="TMI28" s="171"/>
      <c r="TMJ28" s="171"/>
      <c r="TMK28" s="171"/>
      <c r="TML28" s="171"/>
      <c r="TMM28" s="171"/>
      <c r="TMN28" s="171"/>
      <c r="TMO28" s="171"/>
      <c r="TMP28" s="171"/>
      <c r="TMQ28" s="171"/>
      <c r="TMR28" s="171"/>
      <c r="TMS28" s="171"/>
      <c r="TMT28" s="171"/>
      <c r="TMU28" s="171"/>
      <c r="TMV28" s="171"/>
      <c r="TMW28" s="171"/>
      <c r="TMX28" s="171"/>
      <c r="TMY28" s="171"/>
      <c r="TMZ28" s="171"/>
      <c r="TNA28" s="171"/>
      <c r="TNB28" s="171"/>
      <c r="TNC28" s="171"/>
      <c r="TND28" s="171"/>
      <c r="TNE28" s="171"/>
      <c r="TNF28" s="171"/>
      <c r="TNG28" s="171"/>
      <c r="TNH28" s="171"/>
      <c r="TNI28" s="171"/>
      <c r="TNJ28" s="171"/>
      <c r="TNK28" s="171"/>
      <c r="TNL28" s="171"/>
      <c r="TNM28" s="171"/>
      <c r="TNN28" s="171"/>
      <c r="TNO28" s="171"/>
      <c r="TNP28" s="171"/>
      <c r="TNQ28" s="171"/>
      <c r="TNR28" s="171"/>
      <c r="TNS28" s="171"/>
      <c r="TNT28" s="171"/>
      <c r="TNU28" s="171"/>
      <c r="TNV28" s="171"/>
      <c r="TNW28" s="171"/>
      <c r="TNX28" s="171"/>
      <c r="TNY28" s="171"/>
      <c r="TNZ28" s="171"/>
      <c r="TOA28" s="171"/>
      <c r="TOB28" s="171"/>
      <c r="TOC28" s="171"/>
      <c r="TOD28" s="171"/>
      <c r="TOE28" s="171"/>
      <c r="TOF28" s="171"/>
      <c r="TOG28" s="171"/>
      <c r="TOH28" s="171"/>
      <c r="TOI28" s="171"/>
      <c r="TOJ28" s="171"/>
      <c r="TOK28" s="171"/>
      <c r="TOL28" s="171"/>
      <c r="TOM28" s="171"/>
      <c r="TON28" s="171"/>
      <c r="TOO28" s="171"/>
      <c r="TOP28" s="171"/>
      <c r="TOQ28" s="171"/>
      <c r="TOR28" s="171"/>
      <c r="TOS28" s="171"/>
      <c r="TOT28" s="171"/>
      <c r="TOU28" s="171"/>
      <c r="TOV28" s="171"/>
      <c r="TOW28" s="171"/>
      <c r="TOX28" s="171"/>
      <c r="TOY28" s="171"/>
      <c r="TOZ28" s="171"/>
      <c r="TPA28" s="171"/>
      <c r="TPB28" s="171"/>
      <c r="TPC28" s="171"/>
      <c r="TPD28" s="171"/>
      <c r="TPE28" s="171"/>
      <c r="TPF28" s="171"/>
      <c r="TPG28" s="171"/>
      <c r="TPH28" s="171"/>
      <c r="TPI28" s="171"/>
      <c r="TPJ28" s="171"/>
      <c r="TPK28" s="171"/>
      <c r="TPL28" s="171"/>
      <c r="TPM28" s="171"/>
      <c r="TPN28" s="171"/>
      <c r="TPO28" s="171"/>
      <c r="TPP28" s="171"/>
      <c r="TPQ28" s="171"/>
      <c r="TPR28" s="171"/>
      <c r="TPS28" s="171"/>
      <c r="TPT28" s="171"/>
      <c r="TPU28" s="171"/>
      <c r="TPV28" s="171"/>
      <c r="TPW28" s="171"/>
      <c r="TPX28" s="171"/>
      <c r="TPY28" s="171"/>
      <c r="TPZ28" s="171"/>
      <c r="TQA28" s="171"/>
      <c r="TQB28" s="171"/>
      <c r="TQC28" s="171"/>
      <c r="TQD28" s="171"/>
      <c r="TQE28" s="171"/>
      <c r="TQF28" s="171"/>
      <c r="TQG28" s="171"/>
      <c r="TQH28" s="171"/>
      <c r="TQI28" s="171"/>
      <c r="TQJ28" s="171"/>
      <c r="TQK28" s="171"/>
      <c r="TQL28" s="171"/>
      <c r="TQM28" s="171"/>
      <c r="TQN28" s="171"/>
      <c r="TQO28" s="171"/>
      <c r="TQP28" s="171"/>
      <c r="TQQ28" s="171"/>
      <c r="TQR28" s="171"/>
      <c r="TQS28" s="171"/>
      <c r="TQT28" s="171"/>
      <c r="TQU28" s="171"/>
      <c r="TQV28" s="171"/>
      <c r="TQW28" s="171"/>
      <c r="TQX28" s="171"/>
      <c r="TQY28" s="171"/>
      <c r="TQZ28" s="171"/>
      <c r="TRA28" s="171"/>
      <c r="TRB28" s="171"/>
      <c r="TRC28" s="171"/>
      <c r="TRD28" s="171"/>
      <c r="TRE28" s="171"/>
      <c r="TRF28" s="171"/>
      <c r="TRG28" s="171"/>
      <c r="TRH28" s="171"/>
      <c r="TRI28" s="171"/>
      <c r="TRJ28" s="171"/>
      <c r="TRK28" s="171"/>
      <c r="TRL28" s="171"/>
      <c r="TRM28" s="171"/>
      <c r="TRN28" s="171"/>
      <c r="TRO28" s="171"/>
      <c r="TRP28" s="171"/>
      <c r="TRQ28" s="171"/>
      <c r="TRR28" s="171"/>
      <c r="TRS28" s="171"/>
      <c r="TRT28" s="171"/>
      <c r="TRU28" s="171"/>
      <c r="TRV28" s="171"/>
      <c r="TRW28" s="171"/>
      <c r="TRX28" s="171"/>
      <c r="TRY28" s="171"/>
      <c r="TRZ28" s="171"/>
      <c r="TSA28" s="171"/>
      <c r="TSB28" s="171"/>
      <c r="TSC28" s="171"/>
      <c r="TSD28" s="171"/>
      <c r="TSE28" s="171"/>
      <c r="TSF28" s="171"/>
      <c r="TSG28" s="171"/>
      <c r="TSH28" s="171"/>
      <c r="TSI28" s="171"/>
      <c r="TSJ28" s="171"/>
      <c r="TSK28" s="171"/>
      <c r="TSL28" s="171"/>
      <c r="TSM28" s="171"/>
      <c r="TSN28" s="171"/>
      <c r="TSO28" s="171"/>
      <c r="TSP28" s="171"/>
      <c r="TSQ28" s="171"/>
      <c r="TSR28" s="171"/>
      <c r="TSS28" s="171"/>
      <c r="TST28" s="171"/>
      <c r="TSU28" s="171"/>
      <c r="TSV28" s="171"/>
      <c r="TSW28" s="171"/>
      <c r="TSX28" s="171"/>
      <c r="TSY28" s="171"/>
      <c r="TSZ28" s="171"/>
      <c r="TTA28" s="171"/>
      <c r="TTB28" s="171"/>
      <c r="TTC28" s="171"/>
      <c r="TTD28" s="171"/>
      <c r="TTE28" s="171"/>
      <c r="TTF28" s="171"/>
      <c r="TTG28" s="171"/>
      <c r="TTH28" s="171"/>
      <c r="TTI28" s="171"/>
      <c r="TTJ28" s="171"/>
      <c r="TTK28" s="171"/>
      <c r="TTL28" s="171"/>
      <c r="TTM28" s="171"/>
      <c r="TTN28" s="171"/>
      <c r="TTO28" s="171"/>
      <c r="TTP28" s="171"/>
      <c r="TTQ28" s="171"/>
      <c r="TTR28" s="171"/>
      <c r="TTS28" s="171"/>
      <c r="TTT28" s="171"/>
      <c r="TTU28" s="171"/>
      <c r="TTV28" s="171"/>
      <c r="TTW28" s="171"/>
      <c r="TTX28" s="171"/>
      <c r="TTY28" s="171"/>
      <c r="TTZ28" s="171"/>
      <c r="TUA28" s="171"/>
      <c r="TUB28" s="171"/>
      <c r="TUC28" s="171"/>
      <c r="TUD28" s="171"/>
      <c r="TUE28" s="171"/>
      <c r="TUF28" s="171"/>
      <c r="TUG28" s="171"/>
      <c r="TUH28" s="171"/>
      <c r="TUI28" s="171"/>
      <c r="TUJ28" s="171"/>
      <c r="TUK28" s="171"/>
      <c r="TUL28" s="171"/>
      <c r="TUM28" s="171"/>
      <c r="TUN28" s="171"/>
      <c r="TUO28" s="171"/>
      <c r="TUP28" s="171"/>
      <c r="TUQ28" s="171"/>
      <c r="TUR28" s="171"/>
      <c r="TUS28" s="171"/>
      <c r="TUT28" s="171"/>
      <c r="TUU28" s="171"/>
      <c r="TUV28" s="171"/>
      <c r="TUW28" s="171"/>
      <c r="TUX28" s="171"/>
      <c r="TUY28" s="171"/>
      <c r="TUZ28" s="171"/>
      <c r="TVA28" s="171"/>
      <c r="TVB28" s="171"/>
      <c r="TVC28" s="171"/>
      <c r="TVD28" s="171"/>
      <c r="TVE28" s="171"/>
      <c r="TVF28" s="171"/>
      <c r="TVG28" s="171"/>
      <c r="TVH28" s="171"/>
      <c r="TVI28" s="171"/>
      <c r="TVJ28" s="171"/>
      <c r="TVK28" s="171"/>
      <c r="TVL28" s="171"/>
      <c r="TVM28" s="171"/>
      <c r="TVN28" s="171"/>
      <c r="TVO28" s="171"/>
      <c r="TVP28" s="171"/>
      <c r="TVQ28" s="171"/>
      <c r="TVR28" s="171"/>
      <c r="TVS28" s="171"/>
      <c r="TVT28" s="171"/>
      <c r="TVU28" s="171"/>
      <c r="TVV28" s="171"/>
      <c r="TVW28" s="171"/>
      <c r="TVX28" s="171"/>
      <c r="TVY28" s="171"/>
      <c r="TVZ28" s="171"/>
      <c r="TWA28" s="171"/>
      <c r="TWB28" s="171"/>
      <c r="TWC28" s="171"/>
      <c r="TWD28" s="171"/>
      <c r="TWE28" s="171"/>
      <c r="TWF28" s="171"/>
      <c r="TWG28" s="171"/>
      <c r="TWH28" s="171"/>
      <c r="TWI28" s="171"/>
      <c r="TWJ28" s="171"/>
      <c r="TWK28" s="171"/>
      <c r="TWL28" s="171"/>
      <c r="TWM28" s="171"/>
      <c r="TWN28" s="171"/>
      <c r="TWO28" s="171"/>
      <c r="TWP28" s="171"/>
      <c r="TWQ28" s="171"/>
      <c r="TWR28" s="171"/>
      <c r="TWS28" s="171"/>
      <c r="TWT28" s="171"/>
      <c r="TWU28" s="171"/>
      <c r="TWV28" s="171"/>
      <c r="TWW28" s="171"/>
      <c r="TWX28" s="171"/>
      <c r="TWY28" s="171"/>
      <c r="TWZ28" s="171"/>
      <c r="TXA28" s="171"/>
      <c r="TXB28" s="171"/>
      <c r="TXC28" s="171"/>
      <c r="TXD28" s="171"/>
      <c r="TXE28" s="171"/>
      <c r="TXF28" s="171"/>
      <c r="TXG28" s="171"/>
      <c r="TXH28" s="171"/>
      <c r="TXI28" s="171"/>
      <c r="TXJ28" s="171"/>
      <c r="TXK28" s="171"/>
      <c r="TXL28" s="171"/>
      <c r="TXM28" s="171"/>
      <c r="TXN28" s="171"/>
      <c r="TXO28" s="171"/>
      <c r="TXP28" s="171"/>
      <c r="TXQ28" s="171"/>
      <c r="TXR28" s="171"/>
      <c r="TXS28" s="171"/>
      <c r="TXT28" s="171"/>
      <c r="TXU28" s="171"/>
      <c r="TXV28" s="171"/>
      <c r="TXW28" s="171"/>
      <c r="TXX28" s="171"/>
      <c r="TXY28" s="171"/>
      <c r="TXZ28" s="171"/>
      <c r="TYA28" s="171"/>
      <c r="TYB28" s="171"/>
      <c r="TYC28" s="171"/>
      <c r="TYD28" s="171"/>
      <c r="TYE28" s="171"/>
      <c r="TYF28" s="171"/>
      <c r="TYG28" s="171"/>
      <c r="TYH28" s="171"/>
      <c r="TYI28" s="171"/>
      <c r="TYJ28" s="171"/>
      <c r="TYK28" s="171"/>
      <c r="TYL28" s="171"/>
      <c r="TYM28" s="171"/>
      <c r="TYN28" s="171"/>
      <c r="TYO28" s="171"/>
      <c r="TYP28" s="171"/>
      <c r="TYQ28" s="171"/>
      <c r="TYR28" s="171"/>
      <c r="TYS28" s="171"/>
      <c r="TYT28" s="171"/>
      <c r="TYU28" s="171"/>
      <c r="TYV28" s="171"/>
      <c r="TYW28" s="171"/>
      <c r="TYX28" s="171"/>
      <c r="TYY28" s="171"/>
      <c r="TYZ28" s="171"/>
      <c r="TZA28" s="171"/>
      <c r="TZB28" s="171"/>
      <c r="TZC28" s="171"/>
      <c r="TZD28" s="171"/>
      <c r="TZE28" s="171"/>
      <c r="TZF28" s="171"/>
      <c r="TZG28" s="171"/>
      <c r="TZH28" s="171"/>
      <c r="TZI28" s="171"/>
      <c r="TZJ28" s="171"/>
      <c r="TZK28" s="171"/>
      <c r="TZL28" s="171"/>
      <c r="TZM28" s="171"/>
      <c r="TZN28" s="171"/>
      <c r="TZO28" s="171"/>
      <c r="TZP28" s="171"/>
      <c r="TZQ28" s="171"/>
      <c r="TZR28" s="171"/>
      <c r="TZS28" s="171"/>
      <c r="TZT28" s="171"/>
      <c r="TZU28" s="171"/>
      <c r="TZV28" s="171"/>
      <c r="TZW28" s="171"/>
      <c r="TZX28" s="171"/>
      <c r="TZY28" s="171"/>
      <c r="TZZ28" s="171"/>
      <c r="UAA28" s="171"/>
      <c r="UAB28" s="171"/>
      <c r="UAC28" s="171"/>
      <c r="UAD28" s="171"/>
      <c r="UAE28" s="171"/>
      <c r="UAF28" s="171"/>
      <c r="UAG28" s="171"/>
      <c r="UAH28" s="171"/>
      <c r="UAI28" s="171"/>
      <c r="UAJ28" s="171"/>
      <c r="UAK28" s="171"/>
      <c r="UAL28" s="171"/>
      <c r="UAM28" s="171"/>
      <c r="UAN28" s="171"/>
      <c r="UAO28" s="171"/>
      <c r="UAP28" s="171"/>
      <c r="UAQ28" s="171"/>
      <c r="UAR28" s="171"/>
      <c r="UAS28" s="171"/>
      <c r="UAT28" s="171"/>
      <c r="UAU28" s="171"/>
      <c r="UAV28" s="171"/>
      <c r="UAW28" s="171"/>
      <c r="UAX28" s="171"/>
      <c r="UAY28" s="171"/>
      <c r="UAZ28" s="171"/>
      <c r="UBA28" s="171"/>
      <c r="UBB28" s="171"/>
      <c r="UBC28" s="171"/>
      <c r="UBD28" s="171"/>
      <c r="UBE28" s="171"/>
      <c r="UBF28" s="171"/>
      <c r="UBG28" s="171"/>
      <c r="UBH28" s="171"/>
      <c r="UBI28" s="171"/>
      <c r="UBJ28" s="171"/>
      <c r="UBK28" s="171"/>
      <c r="UBL28" s="171"/>
      <c r="UBM28" s="171"/>
      <c r="UBN28" s="171"/>
      <c r="UBO28" s="171"/>
      <c r="UBP28" s="171"/>
      <c r="UBQ28" s="171"/>
      <c r="UBR28" s="171"/>
      <c r="UBS28" s="171"/>
      <c r="UBT28" s="171"/>
      <c r="UBU28" s="171"/>
      <c r="UBV28" s="171"/>
      <c r="UBW28" s="171"/>
      <c r="UBX28" s="171"/>
      <c r="UBY28" s="171"/>
      <c r="UBZ28" s="171"/>
      <c r="UCA28" s="171"/>
      <c r="UCB28" s="171"/>
      <c r="UCC28" s="171"/>
      <c r="UCD28" s="171"/>
      <c r="UCE28" s="171"/>
      <c r="UCF28" s="171"/>
      <c r="UCG28" s="171"/>
      <c r="UCH28" s="171"/>
      <c r="UCI28" s="171"/>
      <c r="UCJ28" s="171"/>
      <c r="UCK28" s="171"/>
      <c r="UCL28" s="171"/>
      <c r="UCM28" s="171"/>
      <c r="UCN28" s="171"/>
      <c r="UCO28" s="171"/>
      <c r="UCP28" s="171"/>
      <c r="UCQ28" s="171"/>
      <c r="UCR28" s="171"/>
      <c r="UCS28" s="171"/>
      <c r="UCT28" s="171"/>
      <c r="UCU28" s="171"/>
      <c r="UCV28" s="171"/>
      <c r="UCW28" s="171"/>
      <c r="UCX28" s="171"/>
      <c r="UCY28" s="171"/>
      <c r="UCZ28" s="171"/>
      <c r="UDA28" s="171"/>
      <c r="UDB28" s="171"/>
      <c r="UDC28" s="171"/>
      <c r="UDD28" s="171"/>
      <c r="UDE28" s="171"/>
      <c r="UDF28" s="171"/>
      <c r="UDG28" s="171"/>
      <c r="UDH28" s="171"/>
      <c r="UDI28" s="171"/>
      <c r="UDJ28" s="171"/>
      <c r="UDK28" s="171"/>
      <c r="UDL28" s="171"/>
      <c r="UDM28" s="171"/>
      <c r="UDN28" s="171"/>
      <c r="UDO28" s="171"/>
      <c r="UDP28" s="171"/>
      <c r="UDQ28" s="171"/>
      <c r="UDR28" s="171"/>
      <c r="UDS28" s="171"/>
      <c r="UDT28" s="171"/>
      <c r="UDU28" s="171"/>
      <c r="UDV28" s="171"/>
      <c r="UDW28" s="171"/>
      <c r="UDX28" s="171"/>
      <c r="UDY28" s="171"/>
      <c r="UDZ28" s="171"/>
      <c r="UEA28" s="171"/>
      <c r="UEB28" s="171"/>
      <c r="UEC28" s="171"/>
      <c r="UED28" s="171"/>
      <c r="UEE28" s="171"/>
      <c r="UEF28" s="171"/>
      <c r="UEG28" s="171"/>
      <c r="UEH28" s="171"/>
      <c r="UEI28" s="171"/>
      <c r="UEJ28" s="171"/>
      <c r="UEK28" s="171"/>
      <c r="UEL28" s="171"/>
      <c r="UEM28" s="171"/>
      <c r="UEN28" s="171"/>
      <c r="UEO28" s="171"/>
      <c r="UEP28" s="171"/>
      <c r="UEQ28" s="171"/>
      <c r="UER28" s="171"/>
      <c r="UES28" s="171"/>
      <c r="UET28" s="171"/>
      <c r="UEU28" s="171"/>
      <c r="UEV28" s="171"/>
      <c r="UEW28" s="171"/>
      <c r="UEX28" s="171"/>
      <c r="UEY28" s="171"/>
      <c r="UEZ28" s="171"/>
      <c r="UFA28" s="171"/>
      <c r="UFB28" s="171"/>
      <c r="UFC28" s="171"/>
      <c r="UFD28" s="171"/>
      <c r="UFE28" s="171"/>
      <c r="UFF28" s="171"/>
      <c r="UFG28" s="171"/>
      <c r="UFH28" s="171"/>
      <c r="UFI28" s="171"/>
      <c r="UFJ28" s="171"/>
      <c r="UFK28" s="171"/>
      <c r="UFL28" s="171"/>
      <c r="UFM28" s="171"/>
      <c r="UFN28" s="171"/>
      <c r="UFO28" s="171"/>
      <c r="UFP28" s="171"/>
      <c r="UFQ28" s="171"/>
      <c r="UFR28" s="171"/>
      <c r="UFS28" s="171"/>
      <c r="UFT28" s="171"/>
      <c r="UFU28" s="171"/>
      <c r="UFV28" s="171"/>
      <c r="UFW28" s="171"/>
      <c r="UFX28" s="171"/>
      <c r="UFY28" s="171"/>
      <c r="UFZ28" s="171"/>
      <c r="UGA28" s="171"/>
      <c r="UGB28" s="171"/>
      <c r="UGC28" s="171"/>
      <c r="UGD28" s="171"/>
      <c r="UGE28" s="171"/>
      <c r="UGF28" s="171"/>
      <c r="UGG28" s="171"/>
      <c r="UGH28" s="171"/>
      <c r="UGI28" s="171"/>
      <c r="UGJ28" s="171"/>
      <c r="UGK28" s="171"/>
      <c r="UGL28" s="171"/>
      <c r="UGM28" s="171"/>
      <c r="UGN28" s="171"/>
      <c r="UGO28" s="171"/>
      <c r="UGP28" s="171"/>
      <c r="UGQ28" s="171"/>
      <c r="UGR28" s="171"/>
      <c r="UGS28" s="171"/>
      <c r="UGT28" s="171"/>
      <c r="UGU28" s="171"/>
      <c r="UGV28" s="171"/>
      <c r="UGW28" s="171"/>
      <c r="UGX28" s="171"/>
      <c r="UGY28" s="171"/>
      <c r="UGZ28" s="171"/>
      <c r="UHA28" s="171"/>
      <c r="UHB28" s="171"/>
      <c r="UHC28" s="171"/>
      <c r="UHD28" s="171"/>
      <c r="UHE28" s="171"/>
      <c r="UHF28" s="171"/>
      <c r="UHG28" s="171"/>
      <c r="UHH28" s="171"/>
      <c r="UHI28" s="171"/>
      <c r="UHJ28" s="171"/>
      <c r="UHK28" s="171"/>
      <c r="UHL28" s="171"/>
      <c r="UHM28" s="171"/>
      <c r="UHN28" s="171"/>
      <c r="UHO28" s="171"/>
      <c r="UHP28" s="171"/>
      <c r="UHQ28" s="171"/>
      <c r="UHR28" s="171"/>
      <c r="UHS28" s="171"/>
      <c r="UHT28" s="171"/>
      <c r="UHU28" s="171"/>
      <c r="UHV28" s="171"/>
      <c r="UHW28" s="171"/>
      <c r="UHX28" s="171"/>
      <c r="UHY28" s="171"/>
      <c r="UHZ28" s="171"/>
      <c r="UIA28" s="171"/>
      <c r="UIB28" s="171"/>
      <c r="UIC28" s="171"/>
      <c r="UID28" s="171"/>
      <c r="UIE28" s="171"/>
      <c r="UIF28" s="171"/>
      <c r="UIG28" s="171"/>
      <c r="UIH28" s="171"/>
      <c r="UII28" s="171"/>
      <c r="UIJ28" s="171"/>
      <c r="UIK28" s="171"/>
      <c r="UIL28" s="171"/>
      <c r="UIM28" s="171"/>
      <c r="UIN28" s="171"/>
      <c r="UIO28" s="171"/>
      <c r="UIP28" s="171"/>
      <c r="UIQ28" s="171"/>
      <c r="UIR28" s="171"/>
      <c r="UIS28" s="171"/>
      <c r="UIT28" s="171"/>
      <c r="UIU28" s="171"/>
      <c r="UIV28" s="171"/>
      <c r="UIW28" s="171"/>
      <c r="UIX28" s="171"/>
      <c r="UIY28" s="171"/>
      <c r="UIZ28" s="171"/>
      <c r="UJA28" s="171"/>
      <c r="UJB28" s="171"/>
      <c r="UJC28" s="171"/>
      <c r="UJD28" s="171"/>
      <c r="UJE28" s="171"/>
      <c r="UJF28" s="171"/>
      <c r="UJG28" s="171"/>
      <c r="UJH28" s="171"/>
      <c r="UJI28" s="171"/>
      <c r="UJJ28" s="171"/>
      <c r="UJK28" s="171"/>
      <c r="UJL28" s="171"/>
      <c r="UJM28" s="171"/>
      <c r="UJN28" s="171"/>
      <c r="UJO28" s="171"/>
      <c r="UJP28" s="171"/>
      <c r="UJQ28" s="171"/>
      <c r="UJR28" s="171"/>
      <c r="UJS28" s="171"/>
      <c r="UJT28" s="171"/>
      <c r="UJU28" s="171"/>
      <c r="UJV28" s="171"/>
      <c r="UJW28" s="171"/>
      <c r="UJX28" s="171"/>
      <c r="UJY28" s="171"/>
      <c r="UJZ28" s="171"/>
      <c r="UKA28" s="171"/>
      <c r="UKB28" s="171"/>
      <c r="UKC28" s="171"/>
      <c r="UKD28" s="171"/>
      <c r="UKE28" s="171"/>
      <c r="UKF28" s="171"/>
      <c r="UKG28" s="171"/>
      <c r="UKH28" s="171"/>
      <c r="UKI28" s="171"/>
      <c r="UKJ28" s="171"/>
      <c r="UKK28" s="171"/>
      <c r="UKL28" s="171"/>
      <c r="UKM28" s="171"/>
      <c r="UKN28" s="171"/>
      <c r="UKO28" s="171"/>
      <c r="UKP28" s="171"/>
      <c r="UKQ28" s="171"/>
      <c r="UKR28" s="171"/>
      <c r="UKS28" s="171"/>
      <c r="UKT28" s="171"/>
      <c r="UKU28" s="171"/>
      <c r="UKV28" s="171"/>
      <c r="UKW28" s="171"/>
      <c r="UKX28" s="171"/>
      <c r="UKY28" s="171"/>
      <c r="UKZ28" s="171"/>
      <c r="ULA28" s="171"/>
      <c r="ULB28" s="171"/>
      <c r="ULC28" s="171"/>
      <c r="ULD28" s="171"/>
      <c r="ULE28" s="171"/>
      <c r="ULF28" s="171"/>
      <c r="ULG28" s="171"/>
      <c r="ULH28" s="171"/>
      <c r="ULI28" s="171"/>
      <c r="ULJ28" s="171"/>
      <c r="ULK28" s="171"/>
      <c r="ULL28" s="171"/>
      <c r="ULM28" s="171"/>
      <c r="ULN28" s="171"/>
      <c r="ULO28" s="171"/>
      <c r="ULP28" s="171"/>
      <c r="ULQ28" s="171"/>
      <c r="ULR28" s="171"/>
      <c r="ULS28" s="171"/>
      <c r="ULT28" s="171"/>
      <c r="ULU28" s="171"/>
      <c r="ULV28" s="171"/>
      <c r="ULW28" s="171"/>
      <c r="ULX28" s="171"/>
      <c r="ULY28" s="171"/>
      <c r="ULZ28" s="171"/>
      <c r="UMA28" s="171"/>
      <c r="UMB28" s="171"/>
      <c r="UMC28" s="171"/>
      <c r="UMD28" s="171"/>
      <c r="UME28" s="171"/>
      <c r="UMF28" s="171"/>
      <c r="UMG28" s="171"/>
      <c r="UMH28" s="171"/>
      <c r="UMI28" s="171"/>
      <c r="UMJ28" s="171"/>
      <c r="UMK28" s="171"/>
      <c r="UML28" s="171"/>
      <c r="UMM28" s="171"/>
      <c r="UMN28" s="171"/>
      <c r="UMO28" s="171"/>
      <c r="UMP28" s="171"/>
      <c r="UMQ28" s="171"/>
      <c r="UMR28" s="171"/>
      <c r="UMS28" s="171"/>
      <c r="UMT28" s="171"/>
      <c r="UMU28" s="171"/>
      <c r="UMV28" s="171"/>
      <c r="UMW28" s="171"/>
      <c r="UMX28" s="171"/>
      <c r="UMY28" s="171"/>
      <c r="UMZ28" s="171"/>
      <c r="UNA28" s="171"/>
      <c r="UNB28" s="171"/>
      <c r="UNC28" s="171"/>
      <c r="UND28" s="171"/>
      <c r="UNE28" s="171"/>
      <c r="UNF28" s="171"/>
      <c r="UNG28" s="171"/>
      <c r="UNH28" s="171"/>
      <c r="UNI28" s="171"/>
      <c r="UNJ28" s="171"/>
      <c r="UNK28" s="171"/>
      <c r="UNL28" s="171"/>
      <c r="UNM28" s="171"/>
      <c r="UNN28" s="171"/>
      <c r="UNO28" s="171"/>
      <c r="UNP28" s="171"/>
      <c r="UNQ28" s="171"/>
      <c r="UNR28" s="171"/>
      <c r="UNS28" s="171"/>
      <c r="UNT28" s="171"/>
      <c r="UNU28" s="171"/>
      <c r="UNV28" s="171"/>
      <c r="UNW28" s="171"/>
      <c r="UNX28" s="171"/>
      <c r="UNY28" s="171"/>
      <c r="UNZ28" s="171"/>
      <c r="UOA28" s="171"/>
      <c r="UOB28" s="171"/>
      <c r="UOC28" s="171"/>
      <c r="UOD28" s="171"/>
      <c r="UOE28" s="171"/>
      <c r="UOF28" s="171"/>
      <c r="UOG28" s="171"/>
      <c r="UOH28" s="171"/>
      <c r="UOI28" s="171"/>
      <c r="UOJ28" s="171"/>
      <c r="UOK28" s="171"/>
      <c r="UOL28" s="171"/>
      <c r="UOM28" s="171"/>
      <c r="UON28" s="171"/>
      <c r="UOO28" s="171"/>
      <c r="UOP28" s="171"/>
      <c r="UOQ28" s="171"/>
      <c r="UOR28" s="171"/>
      <c r="UOS28" s="171"/>
      <c r="UOT28" s="171"/>
      <c r="UOU28" s="171"/>
      <c r="UOV28" s="171"/>
      <c r="UOW28" s="171"/>
      <c r="UOX28" s="171"/>
      <c r="UOY28" s="171"/>
      <c r="UOZ28" s="171"/>
      <c r="UPA28" s="171"/>
      <c r="UPB28" s="171"/>
      <c r="UPC28" s="171"/>
      <c r="UPD28" s="171"/>
      <c r="UPE28" s="171"/>
      <c r="UPF28" s="171"/>
      <c r="UPG28" s="171"/>
      <c r="UPH28" s="171"/>
      <c r="UPI28" s="171"/>
      <c r="UPJ28" s="171"/>
      <c r="UPK28" s="171"/>
      <c r="UPL28" s="171"/>
      <c r="UPM28" s="171"/>
      <c r="UPN28" s="171"/>
      <c r="UPO28" s="171"/>
      <c r="UPP28" s="171"/>
      <c r="UPQ28" s="171"/>
      <c r="UPR28" s="171"/>
      <c r="UPS28" s="171"/>
      <c r="UPT28" s="171"/>
      <c r="UPU28" s="171"/>
      <c r="UPV28" s="171"/>
      <c r="UPW28" s="171"/>
      <c r="UPX28" s="171"/>
      <c r="UPY28" s="171"/>
      <c r="UPZ28" s="171"/>
      <c r="UQA28" s="171"/>
      <c r="UQB28" s="171"/>
      <c r="UQC28" s="171"/>
      <c r="UQD28" s="171"/>
      <c r="UQE28" s="171"/>
      <c r="UQF28" s="171"/>
      <c r="UQG28" s="171"/>
      <c r="UQH28" s="171"/>
      <c r="UQI28" s="171"/>
      <c r="UQJ28" s="171"/>
      <c r="UQK28" s="171"/>
      <c r="UQL28" s="171"/>
      <c r="UQM28" s="171"/>
      <c r="UQN28" s="171"/>
      <c r="UQO28" s="171"/>
      <c r="UQP28" s="171"/>
      <c r="UQQ28" s="171"/>
      <c r="UQR28" s="171"/>
      <c r="UQS28" s="171"/>
      <c r="UQT28" s="171"/>
      <c r="UQU28" s="171"/>
      <c r="UQV28" s="171"/>
      <c r="UQW28" s="171"/>
      <c r="UQX28" s="171"/>
      <c r="UQY28" s="171"/>
      <c r="UQZ28" s="171"/>
      <c r="URA28" s="171"/>
      <c r="URB28" s="171"/>
      <c r="URC28" s="171"/>
      <c r="URD28" s="171"/>
      <c r="URE28" s="171"/>
      <c r="URF28" s="171"/>
      <c r="URG28" s="171"/>
      <c r="URH28" s="171"/>
      <c r="URI28" s="171"/>
      <c r="URJ28" s="171"/>
      <c r="URK28" s="171"/>
      <c r="URL28" s="171"/>
      <c r="URM28" s="171"/>
      <c r="URN28" s="171"/>
      <c r="URO28" s="171"/>
      <c r="URP28" s="171"/>
      <c r="URQ28" s="171"/>
      <c r="URR28" s="171"/>
      <c r="URS28" s="171"/>
      <c r="URT28" s="171"/>
      <c r="URU28" s="171"/>
      <c r="URV28" s="171"/>
      <c r="URW28" s="171"/>
      <c r="URX28" s="171"/>
      <c r="URY28" s="171"/>
      <c r="URZ28" s="171"/>
      <c r="USA28" s="171"/>
      <c r="USB28" s="171"/>
      <c r="USC28" s="171"/>
      <c r="USD28" s="171"/>
      <c r="USE28" s="171"/>
      <c r="USF28" s="171"/>
      <c r="USG28" s="171"/>
      <c r="USH28" s="171"/>
      <c r="USI28" s="171"/>
      <c r="USJ28" s="171"/>
      <c r="USK28" s="171"/>
      <c r="USL28" s="171"/>
      <c r="USM28" s="171"/>
      <c r="USN28" s="171"/>
      <c r="USO28" s="171"/>
      <c r="USP28" s="171"/>
      <c r="USQ28" s="171"/>
      <c r="USR28" s="171"/>
      <c r="USS28" s="171"/>
      <c r="UST28" s="171"/>
      <c r="USU28" s="171"/>
      <c r="USV28" s="171"/>
      <c r="USW28" s="171"/>
      <c r="USX28" s="171"/>
      <c r="USY28" s="171"/>
      <c r="USZ28" s="171"/>
      <c r="UTA28" s="171"/>
      <c r="UTB28" s="171"/>
      <c r="UTC28" s="171"/>
      <c r="UTD28" s="171"/>
      <c r="UTE28" s="171"/>
      <c r="UTF28" s="171"/>
      <c r="UTG28" s="171"/>
      <c r="UTH28" s="171"/>
      <c r="UTI28" s="171"/>
      <c r="UTJ28" s="171"/>
      <c r="UTK28" s="171"/>
      <c r="UTL28" s="171"/>
      <c r="UTM28" s="171"/>
      <c r="UTN28" s="171"/>
      <c r="UTO28" s="171"/>
      <c r="UTP28" s="171"/>
      <c r="UTQ28" s="171"/>
      <c r="UTR28" s="171"/>
      <c r="UTS28" s="171"/>
      <c r="UTT28" s="171"/>
      <c r="UTU28" s="171"/>
      <c r="UTV28" s="171"/>
      <c r="UTW28" s="171"/>
      <c r="UTX28" s="171"/>
      <c r="UTY28" s="171"/>
      <c r="UTZ28" s="171"/>
      <c r="UUA28" s="171"/>
      <c r="UUB28" s="171"/>
      <c r="UUC28" s="171"/>
      <c r="UUD28" s="171"/>
      <c r="UUE28" s="171"/>
      <c r="UUF28" s="171"/>
      <c r="UUG28" s="171"/>
      <c r="UUH28" s="171"/>
      <c r="UUI28" s="171"/>
      <c r="UUJ28" s="171"/>
      <c r="UUK28" s="171"/>
      <c r="UUL28" s="171"/>
      <c r="UUM28" s="171"/>
      <c r="UUN28" s="171"/>
      <c r="UUO28" s="171"/>
      <c r="UUP28" s="171"/>
      <c r="UUQ28" s="171"/>
      <c r="UUR28" s="171"/>
      <c r="UUS28" s="171"/>
      <c r="UUT28" s="171"/>
      <c r="UUU28" s="171"/>
      <c r="UUV28" s="171"/>
      <c r="UUW28" s="171"/>
      <c r="UUX28" s="171"/>
      <c r="UUY28" s="171"/>
      <c r="UUZ28" s="171"/>
      <c r="UVA28" s="171"/>
      <c r="UVB28" s="171"/>
      <c r="UVC28" s="171"/>
      <c r="UVD28" s="171"/>
      <c r="UVE28" s="171"/>
      <c r="UVF28" s="171"/>
      <c r="UVG28" s="171"/>
      <c r="UVH28" s="171"/>
      <c r="UVI28" s="171"/>
      <c r="UVJ28" s="171"/>
      <c r="UVK28" s="171"/>
      <c r="UVL28" s="171"/>
      <c r="UVM28" s="171"/>
      <c r="UVN28" s="171"/>
      <c r="UVO28" s="171"/>
      <c r="UVP28" s="171"/>
      <c r="UVQ28" s="171"/>
      <c r="UVR28" s="171"/>
      <c r="UVS28" s="171"/>
      <c r="UVT28" s="171"/>
      <c r="UVU28" s="171"/>
      <c r="UVV28" s="171"/>
      <c r="UVW28" s="171"/>
      <c r="UVX28" s="171"/>
      <c r="UVY28" s="171"/>
      <c r="UVZ28" s="171"/>
      <c r="UWA28" s="171"/>
      <c r="UWB28" s="171"/>
      <c r="UWC28" s="171"/>
      <c r="UWD28" s="171"/>
      <c r="UWE28" s="171"/>
      <c r="UWF28" s="171"/>
      <c r="UWG28" s="171"/>
      <c r="UWH28" s="171"/>
      <c r="UWI28" s="171"/>
      <c r="UWJ28" s="171"/>
      <c r="UWK28" s="171"/>
      <c r="UWL28" s="171"/>
      <c r="UWM28" s="171"/>
      <c r="UWN28" s="171"/>
      <c r="UWO28" s="171"/>
      <c r="UWP28" s="171"/>
      <c r="UWQ28" s="171"/>
      <c r="UWR28" s="171"/>
      <c r="UWS28" s="171"/>
      <c r="UWT28" s="171"/>
      <c r="UWU28" s="171"/>
      <c r="UWV28" s="171"/>
      <c r="UWW28" s="171"/>
      <c r="UWX28" s="171"/>
      <c r="UWY28" s="171"/>
      <c r="UWZ28" s="171"/>
      <c r="UXA28" s="171"/>
      <c r="UXB28" s="171"/>
      <c r="UXC28" s="171"/>
      <c r="UXD28" s="171"/>
      <c r="UXE28" s="171"/>
      <c r="UXF28" s="171"/>
      <c r="UXG28" s="171"/>
      <c r="UXH28" s="171"/>
      <c r="UXI28" s="171"/>
      <c r="UXJ28" s="171"/>
      <c r="UXK28" s="171"/>
      <c r="UXL28" s="171"/>
      <c r="UXM28" s="171"/>
      <c r="UXN28" s="171"/>
      <c r="UXO28" s="171"/>
      <c r="UXP28" s="171"/>
      <c r="UXQ28" s="171"/>
      <c r="UXR28" s="171"/>
      <c r="UXS28" s="171"/>
      <c r="UXT28" s="171"/>
      <c r="UXU28" s="171"/>
      <c r="UXV28" s="171"/>
      <c r="UXW28" s="171"/>
      <c r="UXX28" s="171"/>
      <c r="UXY28" s="171"/>
      <c r="UXZ28" s="171"/>
      <c r="UYA28" s="171"/>
      <c r="UYB28" s="171"/>
      <c r="UYC28" s="171"/>
      <c r="UYD28" s="171"/>
      <c r="UYE28" s="171"/>
      <c r="UYF28" s="171"/>
      <c r="UYG28" s="171"/>
      <c r="UYH28" s="171"/>
      <c r="UYI28" s="171"/>
      <c r="UYJ28" s="171"/>
      <c r="UYK28" s="171"/>
      <c r="UYL28" s="171"/>
      <c r="UYM28" s="171"/>
      <c r="UYN28" s="171"/>
      <c r="UYO28" s="171"/>
      <c r="UYP28" s="171"/>
      <c r="UYQ28" s="171"/>
      <c r="UYR28" s="171"/>
      <c r="UYS28" s="171"/>
      <c r="UYT28" s="171"/>
      <c r="UYU28" s="171"/>
      <c r="UYV28" s="171"/>
      <c r="UYW28" s="171"/>
      <c r="UYX28" s="171"/>
      <c r="UYY28" s="171"/>
      <c r="UYZ28" s="171"/>
      <c r="UZA28" s="171"/>
      <c r="UZB28" s="171"/>
      <c r="UZC28" s="171"/>
      <c r="UZD28" s="171"/>
      <c r="UZE28" s="171"/>
      <c r="UZF28" s="171"/>
      <c r="UZG28" s="171"/>
      <c r="UZH28" s="171"/>
      <c r="UZI28" s="171"/>
      <c r="UZJ28" s="171"/>
      <c r="UZK28" s="171"/>
      <c r="UZL28" s="171"/>
      <c r="UZM28" s="171"/>
      <c r="UZN28" s="171"/>
      <c r="UZO28" s="171"/>
      <c r="UZP28" s="171"/>
      <c r="UZQ28" s="171"/>
      <c r="UZR28" s="171"/>
      <c r="UZS28" s="171"/>
      <c r="UZT28" s="171"/>
      <c r="UZU28" s="171"/>
      <c r="UZV28" s="171"/>
      <c r="UZW28" s="171"/>
      <c r="UZX28" s="171"/>
      <c r="UZY28" s="171"/>
      <c r="UZZ28" s="171"/>
      <c r="VAA28" s="171"/>
      <c r="VAB28" s="171"/>
      <c r="VAC28" s="171"/>
      <c r="VAD28" s="171"/>
      <c r="VAE28" s="171"/>
      <c r="VAF28" s="171"/>
      <c r="VAG28" s="171"/>
      <c r="VAH28" s="171"/>
      <c r="VAI28" s="171"/>
      <c r="VAJ28" s="171"/>
      <c r="VAK28" s="171"/>
      <c r="VAL28" s="171"/>
      <c r="VAM28" s="171"/>
      <c r="VAN28" s="171"/>
      <c r="VAO28" s="171"/>
      <c r="VAP28" s="171"/>
      <c r="VAQ28" s="171"/>
      <c r="VAR28" s="171"/>
      <c r="VAS28" s="171"/>
      <c r="VAT28" s="171"/>
      <c r="VAU28" s="171"/>
      <c r="VAV28" s="171"/>
      <c r="VAW28" s="171"/>
      <c r="VAX28" s="171"/>
      <c r="VAY28" s="171"/>
      <c r="VAZ28" s="171"/>
      <c r="VBA28" s="171"/>
      <c r="VBB28" s="171"/>
      <c r="VBC28" s="171"/>
      <c r="VBD28" s="171"/>
      <c r="VBE28" s="171"/>
      <c r="VBF28" s="171"/>
      <c r="VBG28" s="171"/>
      <c r="VBH28" s="171"/>
      <c r="VBI28" s="171"/>
      <c r="VBJ28" s="171"/>
      <c r="VBK28" s="171"/>
      <c r="VBL28" s="171"/>
      <c r="VBM28" s="171"/>
      <c r="VBN28" s="171"/>
      <c r="VBO28" s="171"/>
      <c r="VBP28" s="171"/>
      <c r="VBQ28" s="171"/>
      <c r="VBR28" s="171"/>
      <c r="VBS28" s="171"/>
      <c r="VBT28" s="171"/>
      <c r="VBU28" s="171"/>
      <c r="VBV28" s="171"/>
      <c r="VBW28" s="171"/>
      <c r="VBX28" s="171"/>
      <c r="VBY28" s="171"/>
      <c r="VBZ28" s="171"/>
      <c r="VCA28" s="171"/>
      <c r="VCB28" s="171"/>
      <c r="VCC28" s="171"/>
      <c r="VCD28" s="171"/>
      <c r="VCE28" s="171"/>
      <c r="VCF28" s="171"/>
      <c r="VCG28" s="171"/>
      <c r="VCH28" s="171"/>
      <c r="VCI28" s="171"/>
      <c r="VCJ28" s="171"/>
      <c r="VCK28" s="171"/>
      <c r="VCL28" s="171"/>
      <c r="VCM28" s="171"/>
      <c r="VCN28" s="171"/>
      <c r="VCO28" s="171"/>
      <c r="VCP28" s="171"/>
      <c r="VCQ28" s="171"/>
      <c r="VCR28" s="171"/>
      <c r="VCS28" s="171"/>
      <c r="VCT28" s="171"/>
      <c r="VCU28" s="171"/>
      <c r="VCV28" s="171"/>
      <c r="VCW28" s="171"/>
      <c r="VCX28" s="171"/>
      <c r="VCY28" s="171"/>
      <c r="VCZ28" s="171"/>
      <c r="VDA28" s="171"/>
      <c r="VDB28" s="171"/>
      <c r="VDC28" s="171"/>
      <c r="VDD28" s="171"/>
      <c r="VDE28" s="171"/>
      <c r="VDF28" s="171"/>
      <c r="VDG28" s="171"/>
      <c r="VDH28" s="171"/>
      <c r="VDI28" s="171"/>
      <c r="VDJ28" s="171"/>
      <c r="VDK28" s="171"/>
      <c r="VDL28" s="171"/>
      <c r="VDM28" s="171"/>
      <c r="VDN28" s="171"/>
      <c r="VDO28" s="171"/>
      <c r="VDP28" s="171"/>
      <c r="VDQ28" s="171"/>
      <c r="VDR28" s="171"/>
      <c r="VDS28" s="171"/>
      <c r="VDT28" s="171"/>
      <c r="VDU28" s="171"/>
      <c r="VDV28" s="171"/>
      <c r="VDW28" s="171"/>
      <c r="VDX28" s="171"/>
      <c r="VDY28" s="171"/>
      <c r="VDZ28" s="171"/>
      <c r="VEA28" s="171"/>
      <c r="VEB28" s="171"/>
      <c r="VEC28" s="171"/>
      <c r="VED28" s="171"/>
      <c r="VEE28" s="171"/>
      <c r="VEF28" s="171"/>
      <c r="VEG28" s="171"/>
      <c r="VEH28" s="171"/>
      <c r="VEI28" s="171"/>
      <c r="VEJ28" s="171"/>
      <c r="VEK28" s="171"/>
      <c r="VEL28" s="171"/>
      <c r="VEM28" s="171"/>
      <c r="VEN28" s="171"/>
      <c r="VEO28" s="171"/>
      <c r="VEP28" s="171"/>
      <c r="VEQ28" s="171"/>
      <c r="VER28" s="171"/>
      <c r="VES28" s="171"/>
      <c r="VET28" s="171"/>
      <c r="VEU28" s="171"/>
      <c r="VEV28" s="171"/>
      <c r="VEW28" s="171"/>
      <c r="VEX28" s="171"/>
      <c r="VEY28" s="171"/>
      <c r="VEZ28" s="171"/>
      <c r="VFA28" s="171"/>
      <c r="VFB28" s="171"/>
      <c r="VFC28" s="171"/>
      <c r="VFD28" s="171"/>
      <c r="VFE28" s="171"/>
      <c r="VFF28" s="171"/>
      <c r="VFG28" s="171"/>
      <c r="VFH28" s="171"/>
      <c r="VFI28" s="171"/>
      <c r="VFJ28" s="171"/>
      <c r="VFK28" s="171"/>
      <c r="VFL28" s="171"/>
      <c r="VFM28" s="171"/>
      <c r="VFN28" s="171"/>
      <c r="VFO28" s="171"/>
      <c r="VFP28" s="171"/>
      <c r="VFQ28" s="171"/>
      <c r="VFR28" s="171"/>
      <c r="VFS28" s="171"/>
      <c r="VFT28" s="171"/>
      <c r="VFU28" s="171"/>
      <c r="VFV28" s="171"/>
      <c r="VFW28" s="171"/>
      <c r="VFX28" s="171"/>
      <c r="VFY28" s="171"/>
      <c r="VFZ28" s="171"/>
      <c r="VGA28" s="171"/>
      <c r="VGB28" s="171"/>
      <c r="VGC28" s="171"/>
      <c r="VGD28" s="171"/>
      <c r="VGE28" s="171"/>
      <c r="VGF28" s="171"/>
      <c r="VGG28" s="171"/>
      <c r="VGH28" s="171"/>
      <c r="VGI28" s="171"/>
      <c r="VGJ28" s="171"/>
      <c r="VGK28" s="171"/>
      <c r="VGL28" s="171"/>
      <c r="VGM28" s="171"/>
      <c r="VGN28" s="171"/>
      <c r="VGO28" s="171"/>
      <c r="VGP28" s="171"/>
      <c r="VGQ28" s="171"/>
      <c r="VGR28" s="171"/>
      <c r="VGS28" s="171"/>
      <c r="VGT28" s="171"/>
      <c r="VGU28" s="171"/>
      <c r="VGV28" s="171"/>
      <c r="VGW28" s="171"/>
      <c r="VGX28" s="171"/>
      <c r="VGY28" s="171"/>
      <c r="VGZ28" s="171"/>
      <c r="VHA28" s="171"/>
      <c r="VHB28" s="171"/>
      <c r="VHC28" s="171"/>
      <c r="VHD28" s="171"/>
      <c r="VHE28" s="171"/>
      <c r="VHF28" s="171"/>
      <c r="VHG28" s="171"/>
      <c r="VHH28" s="171"/>
      <c r="VHI28" s="171"/>
      <c r="VHJ28" s="171"/>
      <c r="VHK28" s="171"/>
      <c r="VHL28" s="171"/>
      <c r="VHM28" s="171"/>
      <c r="VHN28" s="171"/>
      <c r="VHO28" s="171"/>
      <c r="VHP28" s="171"/>
      <c r="VHQ28" s="171"/>
      <c r="VHR28" s="171"/>
      <c r="VHS28" s="171"/>
      <c r="VHT28" s="171"/>
      <c r="VHU28" s="171"/>
      <c r="VHV28" s="171"/>
      <c r="VHW28" s="171"/>
      <c r="VHX28" s="171"/>
      <c r="VHY28" s="171"/>
      <c r="VHZ28" s="171"/>
      <c r="VIA28" s="171"/>
      <c r="VIB28" s="171"/>
      <c r="VIC28" s="171"/>
      <c r="VID28" s="171"/>
      <c r="VIE28" s="171"/>
      <c r="VIF28" s="171"/>
      <c r="VIG28" s="171"/>
      <c r="VIH28" s="171"/>
      <c r="VII28" s="171"/>
      <c r="VIJ28" s="171"/>
      <c r="VIK28" s="171"/>
      <c r="VIL28" s="171"/>
      <c r="VIM28" s="171"/>
      <c r="VIN28" s="171"/>
      <c r="VIO28" s="171"/>
      <c r="VIP28" s="171"/>
      <c r="VIQ28" s="171"/>
      <c r="VIR28" s="171"/>
      <c r="VIS28" s="171"/>
      <c r="VIT28" s="171"/>
      <c r="VIU28" s="171"/>
      <c r="VIV28" s="171"/>
      <c r="VIW28" s="171"/>
      <c r="VIX28" s="171"/>
      <c r="VIY28" s="171"/>
      <c r="VIZ28" s="171"/>
      <c r="VJA28" s="171"/>
      <c r="VJB28" s="171"/>
      <c r="VJC28" s="171"/>
      <c r="VJD28" s="171"/>
      <c r="VJE28" s="171"/>
      <c r="VJF28" s="171"/>
      <c r="VJG28" s="171"/>
      <c r="VJH28" s="171"/>
      <c r="VJI28" s="171"/>
      <c r="VJJ28" s="171"/>
      <c r="VJK28" s="171"/>
      <c r="VJL28" s="171"/>
      <c r="VJM28" s="171"/>
      <c r="VJN28" s="171"/>
      <c r="VJO28" s="171"/>
      <c r="VJP28" s="171"/>
      <c r="VJQ28" s="171"/>
      <c r="VJR28" s="171"/>
      <c r="VJS28" s="171"/>
      <c r="VJT28" s="171"/>
      <c r="VJU28" s="171"/>
      <c r="VJV28" s="171"/>
      <c r="VJW28" s="171"/>
      <c r="VJX28" s="171"/>
      <c r="VJY28" s="171"/>
      <c r="VJZ28" s="171"/>
      <c r="VKA28" s="171"/>
      <c r="VKB28" s="171"/>
      <c r="VKC28" s="171"/>
      <c r="VKD28" s="171"/>
      <c r="VKE28" s="171"/>
      <c r="VKF28" s="171"/>
      <c r="VKG28" s="171"/>
      <c r="VKH28" s="171"/>
      <c r="VKI28" s="171"/>
      <c r="VKJ28" s="171"/>
      <c r="VKK28" s="171"/>
      <c r="VKL28" s="171"/>
      <c r="VKM28" s="171"/>
      <c r="VKN28" s="171"/>
      <c r="VKO28" s="171"/>
      <c r="VKP28" s="171"/>
      <c r="VKQ28" s="171"/>
      <c r="VKR28" s="171"/>
      <c r="VKS28" s="171"/>
      <c r="VKT28" s="171"/>
      <c r="VKU28" s="171"/>
      <c r="VKV28" s="171"/>
      <c r="VKW28" s="171"/>
      <c r="VKX28" s="171"/>
      <c r="VKY28" s="171"/>
      <c r="VKZ28" s="171"/>
      <c r="VLA28" s="171"/>
      <c r="VLB28" s="171"/>
      <c r="VLC28" s="171"/>
      <c r="VLD28" s="171"/>
      <c r="VLE28" s="171"/>
      <c r="VLF28" s="171"/>
      <c r="VLG28" s="171"/>
      <c r="VLH28" s="171"/>
      <c r="VLI28" s="171"/>
      <c r="VLJ28" s="171"/>
      <c r="VLK28" s="171"/>
      <c r="VLL28" s="171"/>
      <c r="VLM28" s="171"/>
      <c r="VLN28" s="171"/>
      <c r="VLO28" s="171"/>
      <c r="VLP28" s="171"/>
      <c r="VLQ28" s="171"/>
      <c r="VLR28" s="171"/>
      <c r="VLS28" s="171"/>
      <c r="VLT28" s="171"/>
      <c r="VLU28" s="171"/>
      <c r="VLV28" s="171"/>
      <c r="VLW28" s="171"/>
      <c r="VLX28" s="171"/>
      <c r="VLY28" s="171"/>
      <c r="VLZ28" s="171"/>
      <c r="VMA28" s="171"/>
      <c r="VMB28" s="171"/>
      <c r="VMC28" s="171"/>
      <c r="VMD28" s="171"/>
      <c r="VME28" s="171"/>
      <c r="VMF28" s="171"/>
      <c r="VMG28" s="171"/>
      <c r="VMH28" s="171"/>
      <c r="VMI28" s="171"/>
      <c r="VMJ28" s="171"/>
      <c r="VMK28" s="171"/>
      <c r="VML28" s="171"/>
      <c r="VMM28" s="171"/>
      <c r="VMN28" s="171"/>
      <c r="VMO28" s="171"/>
      <c r="VMP28" s="171"/>
      <c r="VMQ28" s="171"/>
      <c r="VMR28" s="171"/>
      <c r="VMS28" s="171"/>
      <c r="VMT28" s="171"/>
      <c r="VMU28" s="171"/>
      <c r="VMV28" s="171"/>
      <c r="VMW28" s="171"/>
      <c r="VMX28" s="171"/>
      <c r="VMY28" s="171"/>
      <c r="VMZ28" s="171"/>
      <c r="VNA28" s="171"/>
      <c r="VNB28" s="171"/>
      <c r="VNC28" s="171"/>
      <c r="VND28" s="171"/>
      <c r="VNE28" s="171"/>
      <c r="VNF28" s="171"/>
      <c r="VNG28" s="171"/>
      <c r="VNH28" s="171"/>
      <c r="VNI28" s="171"/>
      <c r="VNJ28" s="171"/>
      <c r="VNK28" s="171"/>
      <c r="VNL28" s="171"/>
      <c r="VNM28" s="171"/>
      <c r="VNN28" s="171"/>
      <c r="VNO28" s="171"/>
      <c r="VNP28" s="171"/>
      <c r="VNQ28" s="171"/>
      <c r="VNR28" s="171"/>
      <c r="VNS28" s="171"/>
      <c r="VNT28" s="171"/>
      <c r="VNU28" s="171"/>
      <c r="VNV28" s="171"/>
      <c r="VNW28" s="171"/>
      <c r="VNX28" s="171"/>
      <c r="VNY28" s="171"/>
      <c r="VNZ28" s="171"/>
      <c r="VOA28" s="171"/>
      <c r="VOB28" s="171"/>
      <c r="VOC28" s="171"/>
      <c r="VOD28" s="171"/>
      <c r="VOE28" s="171"/>
      <c r="VOF28" s="171"/>
      <c r="VOG28" s="171"/>
      <c r="VOH28" s="171"/>
      <c r="VOI28" s="171"/>
      <c r="VOJ28" s="171"/>
      <c r="VOK28" s="171"/>
      <c r="VOL28" s="171"/>
      <c r="VOM28" s="171"/>
      <c r="VON28" s="171"/>
      <c r="VOO28" s="171"/>
      <c r="VOP28" s="171"/>
      <c r="VOQ28" s="171"/>
      <c r="VOR28" s="171"/>
      <c r="VOS28" s="171"/>
      <c r="VOT28" s="171"/>
      <c r="VOU28" s="171"/>
      <c r="VOV28" s="171"/>
      <c r="VOW28" s="171"/>
      <c r="VOX28" s="171"/>
      <c r="VOY28" s="171"/>
      <c r="VOZ28" s="171"/>
      <c r="VPA28" s="171"/>
      <c r="VPB28" s="171"/>
      <c r="VPC28" s="171"/>
      <c r="VPD28" s="171"/>
      <c r="VPE28" s="171"/>
      <c r="VPF28" s="171"/>
      <c r="VPG28" s="171"/>
      <c r="VPH28" s="171"/>
      <c r="VPI28" s="171"/>
      <c r="VPJ28" s="171"/>
      <c r="VPK28" s="171"/>
      <c r="VPL28" s="171"/>
      <c r="VPM28" s="171"/>
      <c r="VPN28" s="171"/>
      <c r="VPO28" s="171"/>
      <c r="VPP28" s="171"/>
      <c r="VPQ28" s="171"/>
      <c r="VPR28" s="171"/>
      <c r="VPS28" s="171"/>
      <c r="VPT28" s="171"/>
      <c r="VPU28" s="171"/>
      <c r="VPV28" s="171"/>
      <c r="VPW28" s="171"/>
      <c r="VPX28" s="171"/>
      <c r="VPY28" s="171"/>
      <c r="VPZ28" s="171"/>
      <c r="VQA28" s="171"/>
      <c r="VQB28" s="171"/>
      <c r="VQC28" s="171"/>
      <c r="VQD28" s="171"/>
      <c r="VQE28" s="171"/>
      <c r="VQF28" s="171"/>
      <c r="VQG28" s="171"/>
      <c r="VQH28" s="171"/>
      <c r="VQI28" s="171"/>
      <c r="VQJ28" s="171"/>
      <c r="VQK28" s="171"/>
      <c r="VQL28" s="171"/>
      <c r="VQM28" s="171"/>
      <c r="VQN28" s="171"/>
      <c r="VQO28" s="171"/>
      <c r="VQP28" s="171"/>
      <c r="VQQ28" s="171"/>
      <c r="VQR28" s="171"/>
      <c r="VQS28" s="171"/>
      <c r="VQT28" s="171"/>
      <c r="VQU28" s="171"/>
      <c r="VQV28" s="171"/>
      <c r="VQW28" s="171"/>
      <c r="VQX28" s="171"/>
      <c r="VQY28" s="171"/>
      <c r="VQZ28" s="171"/>
      <c r="VRA28" s="171"/>
      <c r="VRB28" s="171"/>
      <c r="VRC28" s="171"/>
      <c r="VRD28" s="171"/>
      <c r="VRE28" s="171"/>
      <c r="VRF28" s="171"/>
      <c r="VRG28" s="171"/>
      <c r="VRH28" s="171"/>
      <c r="VRI28" s="171"/>
      <c r="VRJ28" s="171"/>
      <c r="VRK28" s="171"/>
      <c r="VRL28" s="171"/>
      <c r="VRM28" s="171"/>
      <c r="VRN28" s="171"/>
      <c r="VRO28" s="171"/>
      <c r="VRP28" s="171"/>
      <c r="VRQ28" s="171"/>
      <c r="VRR28" s="171"/>
      <c r="VRS28" s="171"/>
      <c r="VRT28" s="171"/>
      <c r="VRU28" s="171"/>
      <c r="VRV28" s="171"/>
      <c r="VRW28" s="171"/>
      <c r="VRX28" s="171"/>
      <c r="VRY28" s="171"/>
      <c r="VRZ28" s="171"/>
      <c r="VSA28" s="171"/>
      <c r="VSB28" s="171"/>
      <c r="VSC28" s="171"/>
      <c r="VSD28" s="171"/>
      <c r="VSE28" s="171"/>
      <c r="VSF28" s="171"/>
      <c r="VSG28" s="171"/>
      <c r="VSH28" s="171"/>
      <c r="VSI28" s="171"/>
      <c r="VSJ28" s="171"/>
      <c r="VSK28" s="171"/>
      <c r="VSL28" s="171"/>
      <c r="VSM28" s="171"/>
      <c r="VSN28" s="171"/>
      <c r="VSO28" s="171"/>
      <c r="VSP28" s="171"/>
      <c r="VSQ28" s="171"/>
      <c r="VSR28" s="171"/>
      <c r="VSS28" s="171"/>
      <c r="VST28" s="171"/>
      <c r="VSU28" s="171"/>
      <c r="VSV28" s="171"/>
      <c r="VSW28" s="171"/>
      <c r="VSX28" s="171"/>
      <c r="VSY28" s="171"/>
      <c r="VSZ28" s="171"/>
      <c r="VTA28" s="171"/>
      <c r="VTB28" s="171"/>
      <c r="VTC28" s="171"/>
      <c r="VTD28" s="171"/>
      <c r="VTE28" s="171"/>
      <c r="VTF28" s="171"/>
      <c r="VTG28" s="171"/>
      <c r="VTH28" s="171"/>
      <c r="VTI28" s="171"/>
      <c r="VTJ28" s="171"/>
      <c r="VTK28" s="171"/>
      <c r="VTL28" s="171"/>
      <c r="VTM28" s="171"/>
      <c r="VTN28" s="171"/>
      <c r="VTO28" s="171"/>
      <c r="VTP28" s="171"/>
      <c r="VTQ28" s="171"/>
      <c r="VTR28" s="171"/>
      <c r="VTS28" s="171"/>
      <c r="VTT28" s="171"/>
      <c r="VTU28" s="171"/>
      <c r="VTV28" s="171"/>
      <c r="VTW28" s="171"/>
      <c r="VTX28" s="171"/>
      <c r="VTY28" s="171"/>
      <c r="VTZ28" s="171"/>
      <c r="VUA28" s="171"/>
      <c r="VUB28" s="171"/>
      <c r="VUC28" s="171"/>
      <c r="VUD28" s="171"/>
      <c r="VUE28" s="171"/>
      <c r="VUF28" s="171"/>
      <c r="VUG28" s="171"/>
      <c r="VUH28" s="171"/>
      <c r="VUI28" s="171"/>
      <c r="VUJ28" s="171"/>
      <c r="VUK28" s="171"/>
      <c r="VUL28" s="171"/>
      <c r="VUM28" s="171"/>
      <c r="VUN28" s="171"/>
      <c r="VUO28" s="171"/>
      <c r="VUP28" s="171"/>
      <c r="VUQ28" s="171"/>
      <c r="VUR28" s="171"/>
      <c r="VUS28" s="171"/>
      <c r="VUT28" s="171"/>
      <c r="VUU28" s="171"/>
      <c r="VUV28" s="171"/>
      <c r="VUW28" s="171"/>
      <c r="VUX28" s="171"/>
      <c r="VUY28" s="171"/>
      <c r="VUZ28" s="171"/>
      <c r="VVA28" s="171"/>
      <c r="VVB28" s="171"/>
      <c r="VVC28" s="171"/>
      <c r="VVD28" s="171"/>
      <c r="VVE28" s="171"/>
      <c r="VVF28" s="171"/>
      <c r="VVG28" s="171"/>
      <c r="VVH28" s="171"/>
      <c r="VVI28" s="171"/>
      <c r="VVJ28" s="171"/>
      <c r="VVK28" s="171"/>
      <c r="VVL28" s="171"/>
      <c r="VVM28" s="171"/>
      <c r="VVN28" s="171"/>
      <c r="VVO28" s="171"/>
      <c r="VVP28" s="171"/>
      <c r="VVQ28" s="171"/>
      <c r="VVR28" s="171"/>
      <c r="VVS28" s="171"/>
      <c r="VVT28" s="171"/>
      <c r="VVU28" s="171"/>
      <c r="VVV28" s="171"/>
      <c r="VVW28" s="171"/>
      <c r="VVX28" s="171"/>
      <c r="VVY28" s="171"/>
      <c r="VVZ28" s="171"/>
      <c r="VWA28" s="171"/>
      <c r="VWB28" s="171"/>
      <c r="VWC28" s="171"/>
      <c r="VWD28" s="171"/>
      <c r="VWE28" s="171"/>
      <c r="VWF28" s="171"/>
      <c r="VWG28" s="171"/>
      <c r="VWH28" s="171"/>
      <c r="VWI28" s="171"/>
      <c r="VWJ28" s="171"/>
      <c r="VWK28" s="171"/>
      <c r="VWL28" s="171"/>
      <c r="VWM28" s="171"/>
      <c r="VWN28" s="171"/>
      <c r="VWO28" s="171"/>
      <c r="VWP28" s="171"/>
      <c r="VWQ28" s="171"/>
      <c r="VWR28" s="171"/>
      <c r="VWS28" s="171"/>
      <c r="VWT28" s="171"/>
      <c r="VWU28" s="171"/>
      <c r="VWV28" s="171"/>
      <c r="VWW28" s="171"/>
      <c r="VWX28" s="171"/>
      <c r="VWY28" s="171"/>
      <c r="VWZ28" s="171"/>
      <c r="VXA28" s="171"/>
      <c r="VXB28" s="171"/>
      <c r="VXC28" s="171"/>
      <c r="VXD28" s="171"/>
      <c r="VXE28" s="171"/>
      <c r="VXF28" s="171"/>
      <c r="VXG28" s="171"/>
      <c r="VXH28" s="171"/>
      <c r="VXI28" s="171"/>
      <c r="VXJ28" s="171"/>
      <c r="VXK28" s="171"/>
      <c r="VXL28" s="171"/>
      <c r="VXM28" s="171"/>
      <c r="VXN28" s="171"/>
      <c r="VXO28" s="171"/>
      <c r="VXP28" s="171"/>
      <c r="VXQ28" s="171"/>
      <c r="VXR28" s="171"/>
      <c r="VXS28" s="171"/>
      <c r="VXT28" s="171"/>
      <c r="VXU28" s="171"/>
      <c r="VXV28" s="171"/>
      <c r="VXW28" s="171"/>
      <c r="VXX28" s="171"/>
      <c r="VXY28" s="171"/>
      <c r="VXZ28" s="171"/>
      <c r="VYA28" s="171"/>
      <c r="VYB28" s="171"/>
      <c r="VYC28" s="171"/>
      <c r="VYD28" s="171"/>
      <c r="VYE28" s="171"/>
      <c r="VYF28" s="171"/>
      <c r="VYG28" s="171"/>
      <c r="VYH28" s="171"/>
      <c r="VYI28" s="171"/>
      <c r="VYJ28" s="171"/>
      <c r="VYK28" s="171"/>
      <c r="VYL28" s="171"/>
      <c r="VYM28" s="171"/>
      <c r="VYN28" s="171"/>
      <c r="VYO28" s="171"/>
      <c r="VYP28" s="171"/>
      <c r="VYQ28" s="171"/>
      <c r="VYR28" s="171"/>
      <c r="VYS28" s="171"/>
      <c r="VYT28" s="171"/>
      <c r="VYU28" s="171"/>
      <c r="VYV28" s="171"/>
      <c r="VYW28" s="171"/>
      <c r="VYX28" s="171"/>
      <c r="VYY28" s="171"/>
      <c r="VYZ28" s="171"/>
      <c r="VZA28" s="171"/>
      <c r="VZB28" s="171"/>
      <c r="VZC28" s="171"/>
      <c r="VZD28" s="171"/>
      <c r="VZE28" s="171"/>
      <c r="VZF28" s="171"/>
      <c r="VZG28" s="171"/>
      <c r="VZH28" s="171"/>
      <c r="VZI28" s="171"/>
      <c r="VZJ28" s="171"/>
      <c r="VZK28" s="171"/>
      <c r="VZL28" s="171"/>
      <c r="VZM28" s="171"/>
      <c r="VZN28" s="171"/>
      <c r="VZO28" s="171"/>
      <c r="VZP28" s="171"/>
      <c r="VZQ28" s="171"/>
      <c r="VZR28" s="171"/>
      <c r="VZS28" s="171"/>
      <c r="VZT28" s="171"/>
      <c r="VZU28" s="171"/>
      <c r="VZV28" s="171"/>
      <c r="VZW28" s="171"/>
      <c r="VZX28" s="171"/>
      <c r="VZY28" s="171"/>
      <c r="VZZ28" s="171"/>
      <c r="WAA28" s="171"/>
      <c r="WAB28" s="171"/>
      <c r="WAC28" s="171"/>
      <c r="WAD28" s="171"/>
      <c r="WAE28" s="171"/>
      <c r="WAF28" s="171"/>
      <c r="WAG28" s="171"/>
      <c r="WAH28" s="171"/>
      <c r="WAI28" s="171"/>
      <c r="WAJ28" s="171"/>
      <c r="WAK28" s="171"/>
      <c r="WAL28" s="171"/>
      <c r="WAM28" s="171"/>
      <c r="WAN28" s="171"/>
      <c r="WAO28" s="171"/>
      <c r="WAP28" s="171"/>
      <c r="WAQ28" s="171"/>
      <c r="WAR28" s="171"/>
      <c r="WAS28" s="171"/>
      <c r="WAT28" s="171"/>
      <c r="WAU28" s="171"/>
      <c r="WAV28" s="171"/>
      <c r="WAW28" s="171"/>
      <c r="WAX28" s="171"/>
      <c r="WAY28" s="171"/>
      <c r="WAZ28" s="171"/>
      <c r="WBA28" s="171"/>
      <c r="WBB28" s="171"/>
      <c r="WBC28" s="171"/>
      <c r="WBD28" s="171"/>
      <c r="WBE28" s="171"/>
      <c r="WBF28" s="171"/>
      <c r="WBG28" s="171"/>
      <c r="WBH28" s="171"/>
      <c r="WBI28" s="171"/>
      <c r="WBJ28" s="171"/>
      <c r="WBK28" s="171"/>
      <c r="WBL28" s="171"/>
      <c r="WBM28" s="171"/>
      <c r="WBN28" s="171"/>
      <c r="WBO28" s="171"/>
      <c r="WBP28" s="171"/>
      <c r="WBQ28" s="171"/>
      <c r="WBR28" s="171"/>
      <c r="WBS28" s="171"/>
      <c r="WBT28" s="171"/>
      <c r="WBU28" s="171"/>
      <c r="WBV28" s="171"/>
      <c r="WBW28" s="171"/>
      <c r="WBX28" s="171"/>
      <c r="WBY28" s="171"/>
      <c r="WBZ28" s="171"/>
      <c r="WCA28" s="171"/>
      <c r="WCB28" s="171"/>
      <c r="WCC28" s="171"/>
      <c r="WCD28" s="171"/>
      <c r="WCE28" s="171"/>
      <c r="WCF28" s="171"/>
      <c r="WCG28" s="171"/>
      <c r="WCH28" s="171"/>
      <c r="WCI28" s="171"/>
      <c r="WCJ28" s="171"/>
      <c r="WCK28" s="171"/>
      <c r="WCL28" s="171"/>
      <c r="WCM28" s="171"/>
      <c r="WCN28" s="171"/>
      <c r="WCO28" s="171"/>
      <c r="WCP28" s="171"/>
      <c r="WCQ28" s="171"/>
      <c r="WCR28" s="171"/>
      <c r="WCS28" s="171"/>
      <c r="WCT28" s="171"/>
      <c r="WCU28" s="171"/>
      <c r="WCV28" s="171"/>
      <c r="WCW28" s="171"/>
      <c r="WCX28" s="171"/>
      <c r="WCY28" s="171"/>
      <c r="WCZ28" s="171"/>
      <c r="WDA28" s="171"/>
      <c r="WDB28" s="171"/>
      <c r="WDC28" s="171"/>
      <c r="WDD28" s="171"/>
      <c r="WDE28" s="171"/>
      <c r="WDF28" s="171"/>
      <c r="WDG28" s="171"/>
      <c r="WDH28" s="171"/>
      <c r="WDI28" s="171"/>
      <c r="WDJ28" s="171"/>
      <c r="WDK28" s="171"/>
      <c r="WDL28" s="171"/>
      <c r="WDM28" s="171"/>
      <c r="WDN28" s="171"/>
      <c r="WDO28" s="171"/>
      <c r="WDP28" s="171"/>
      <c r="WDQ28" s="171"/>
      <c r="WDR28" s="171"/>
      <c r="WDS28" s="171"/>
      <c r="WDT28" s="171"/>
      <c r="WDU28" s="171"/>
      <c r="WDV28" s="171"/>
      <c r="WDW28" s="171"/>
      <c r="WDX28" s="171"/>
      <c r="WDY28" s="171"/>
      <c r="WDZ28" s="171"/>
      <c r="WEA28" s="171"/>
      <c r="WEB28" s="171"/>
      <c r="WEC28" s="171"/>
      <c r="WED28" s="171"/>
      <c r="WEE28" s="171"/>
      <c r="WEF28" s="171"/>
      <c r="WEG28" s="171"/>
      <c r="WEH28" s="171"/>
      <c r="WEI28" s="171"/>
      <c r="WEJ28" s="171"/>
      <c r="WEK28" s="171"/>
      <c r="WEL28" s="171"/>
      <c r="WEM28" s="171"/>
      <c r="WEN28" s="171"/>
      <c r="WEO28" s="171"/>
      <c r="WEP28" s="171"/>
      <c r="WEQ28" s="171"/>
      <c r="WER28" s="171"/>
      <c r="WES28" s="171"/>
      <c r="WET28" s="171"/>
      <c r="WEU28" s="171"/>
      <c r="WEV28" s="171"/>
      <c r="WEW28" s="171"/>
      <c r="WEX28" s="171"/>
      <c r="WEY28" s="171"/>
      <c r="WEZ28" s="171"/>
      <c r="WFA28" s="171"/>
      <c r="WFB28" s="171"/>
      <c r="WFC28" s="171"/>
      <c r="WFD28" s="171"/>
      <c r="WFE28" s="171"/>
      <c r="WFF28" s="171"/>
      <c r="WFG28" s="171"/>
      <c r="WFH28" s="171"/>
      <c r="WFI28" s="171"/>
      <c r="WFJ28" s="171"/>
      <c r="WFK28" s="171"/>
      <c r="WFL28" s="171"/>
      <c r="WFM28" s="171"/>
      <c r="WFN28" s="171"/>
      <c r="WFO28" s="171"/>
      <c r="WFP28" s="171"/>
      <c r="WFQ28" s="171"/>
      <c r="WFR28" s="171"/>
      <c r="WFS28" s="171"/>
      <c r="WFT28" s="171"/>
      <c r="WFU28" s="171"/>
      <c r="WFV28" s="171"/>
      <c r="WFW28" s="171"/>
      <c r="WFX28" s="171"/>
      <c r="WFY28" s="171"/>
      <c r="WFZ28" s="171"/>
      <c r="WGA28" s="171"/>
      <c r="WGB28" s="171"/>
      <c r="WGC28" s="171"/>
      <c r="WGD28" s="171"/>
      <c r="WGE28" s="171"/>
      <c r="WGF28" s="171"/>
      <c r="WGG28" s="171"/>
      <c r="WGH28" s="171"/>
      <c r="WGI28" s="171"/>
      <c r="WGJ28" s="171"/>
      <c r="WGK28" s="171"/>
      <c r="WGL28" s="171"/>
      <c r="WGM28" s="171"/>
      <c r="WGN28" s="171"/>
      <c r="WGO28" s="171"/>
      <c r="WGP28" s="171"/>
      <c r="WGQ28" s="171"/>
      <c r="WGR28" s="171"/>
      <c r="WGS28" s="171"/>
      <c r="WGT28" s="171"/>
      <c r="WGU28" s="171"/>
      <c r="WGV28" s="171"/>
      <c r="WGW28" s="171"/>
      <c r="WGX28" s="171"/>
      <c r="WGY28" s="171"/>
      <c r="WGZ28" s="171"/>
      <c r="WHA28" s="171"/>
      <c r="WHB28" s="171"/>
      <c r="WHC28" s="171"/>
      <c r="WHD28" s="171"/>
      <c r="WHE28" s="171"/>
      <c r="WHF28" s="171"/>
      <c r="WHG28" s="171"/>
      <c r="WHH28" s="171"/>
      <c r="WHI28" s="171"/>
      <c r="WHJ28" s="171"/>
      <c r="WHK28" s="171"/>
      <c r="WHL28" s="171"/>
      <c r="WHM28" s="171"/>
      <c r="WHN28" s="171"/>
      <c r="WHO28" s="171"/>
      <c r="WHP28" s="171"/>
      <c r="WHQ28" s="171"/>
      <c r="WHR28" s="171"/>
      <c r="WHS28" s="171"/>
      <c r="WHT28" s="171"/>
      <c r="WHU28" s="171"/>
      <c r="WHV28" s="171"/>
      <c r="WHW28" s="171"/>
      <c r="WHX28" s="171"/>
      <c r="WHY28" s="171"/>
      <c r="WHZ28" s="171"/>
      <c r="WIA28" s="171"/>
      <c r="WIB28" s="171"/>
      <c r="WIC28" s="171"/>
      <c r="WID28" s="171"/>
      <c r="WIE28" s="171"/>
      <c r="WIF28" s="171"/>
      <c r="WIG28" s="171"/>
      <c r="WIH28" s="171"/>
      <c r="WII28" s="171"/>
      <c r="WIJ28" s="171"/>
      <c r="WIK28" s="171"/>
      <c r="WIL28" s="171"/>
      <c r="WIM28" s="171"/>
      <c r="WIN28" s="171"/>
      <c r="WIO28" s="171"/>
      <c r="WIP28" s="171"/>
      <c r="WIQ28" s="171"/>
      <c r="WIR28" s="171"/>
      <c r="WIS28" s="171"/>
      <c r="WIT28" s="171"/>
      <c r="WIU28" s="171"/>
      <c r="WIV28" s="171"/>
      <c r="WIW28" s="171"/>
      <c r="WIX28" s="171"/>
      <c r="WIY28" s="171"/>
      <c r="WIZ28" s="171"/>
      <c r="WJA28" s="171"/>
      <c r="WJB28" s="171"/>
      <c r="WJC28" s="171"/>
      <c r="WJD28" s="171"/>
      <c r="WJE28" s="171"/>
      <c r="WJF28" s="171"/>
      <c r="WJG28" s="171"/>
      <c r="WJH28" s="171"/>
      <c r="WJI28" s="171"/>
      <c r="WJJ28" s="171"/>
      <c r="WJK28" s="171"/>
      <c r="WJL28" s="171"/>
      <c r="WJM28" s="171"/>
      <c r="WJN28" s="171"/>
      <c r="WJO28" s="171"/>
      <c r="WJP28" s="171"/>
      <c r="WJQ28" s="171"/>
      <c r="WJR28" s="171"/>
      <c r="WJS28" s="171"/>
      <c r="WJT28" s="171"/>
      <c r="WJU28" s="171"/>
      <c r="WJV28" s="171"/>
      <c r="WJW28" s="171"/>
      <c r="WJX28" s="171"/>
      <c r="WJY28" s="171"/>
      <c r="WJZ28" s="171"/>
      <c r="WKA28" s="171"/>
      <c r="WKB28" s="171"/>
      <c r="WKC28" s="171"/>
      <c r="WKD28" s="171"/>
      <c r="WKE28" s="171"/>
      <c r="WKF28" s="171"/>
      <c r="WKG28" s="171"/>
      <c r="WKH28" s="171"/>
      <c r="WKI28" s="171"/>
      <c r="WKJ28" s="171"/>
      <c r="WKK28" s="171"/>
      <c r="WKL28" s="171"/>
      <c r="WKM28" s="171"/>
      <c r="WKN28" s="171"/>
      <c r="WKO28" s="171"/>
      <c r="WKP28" s="171"/>
      <c r="WKQ28" s="171"/>
      <c r="WKR28" s="171"/>
      <c r="WKS28" s="171"/>
      <c r="WKT28" s="171"/>
      <c r="WKU28" s="171"/>
      <c r="WKV28" s="171"/>
      <c r="WKW28" s="171"/>
      <c r="WKX28" s="171"/>
      <c r="WKY28" s="171"/>
      <c r="WKZ28" s="171"/>
      <c r="WLA28" s="171"/>
      <c r="WLB28" s="171"/>
      <c r="WLC28" s="171"/>
      <c r="WLD28" s="171"/>
      <c r="WLE28" s="171"/>
      <c r="WLF28" s="171"/>
      <c r="WLG28" s="171"/>
      <c r="WLH28" s="171"/>
      <c r="WLI28" s="171"/>
      <c r="WLJ28" s="171"/>
      <c r="WLK28" s="171"/>
      <c r="WLL28" s="171"/>
      <c r="WLM28" s="171"/>
      <c r="WLN28" s="171"/>
      <c r="WLO28" s="171"/>
      <c r="WLP28" s="171"/>
      <c r="WLQ28" s="171"/>
      <c r="WLR28" s="171"/>
      <c r="WLS28" s="171"/>
      <c r="WLT28" s="171"/>
      <c r="WLU28" s="171"/>
      <c r="WLV28" s="171"/>
      <c r="WLW28" s="171"/>
      <c r="WLX28" s="171"/>
      <c r="WLY28" s="171"/>
      <c r="WLZ28" s="171"/>
      <c r="WMA28" s="171"/>
      <c r="WMB28" s="171"/>
      <c r="WMC28" s="171"/>
      <c r="WMD28" s="171"/>
      <c r="WME28" s="171"/>
      <c r="WMF28" s="171"/>
      <c r="WMG28" s="171"/>
      <c r="WMH28" s="171"/>
      <c r="WMI28" s="171"/>
      <c r="WMJ28" s="171"/>
      <c r="WMK28" s="171"/>
      <c r="WML28" s="171"/>
      <c r="WMM28" s="171"/>
      <c r="WMN28" s="171"/>
      <c r="WMO28" s="171"/>
      <c r="WMP28" s="171"/>
      <c r="WMQ28" s="171"/>
      <c r="WMR28" s="171"/>
      <c r="WMS28" s="171"/>
      <c r="WMT28" s="171"/>
      <c r="WMU28" s="171"/>
      <c r="WMV28" s="171"/>
      <c r="WMW28" s="171"/>
      <c r="WMX28" s="171"/>
      <c r="WMY28" s="171"/>
      <c r="WMZ28" s="171"/>
      <c r="WNA28" s="171"/>
      <c r="WNB28" s="171"/>
      <c r="WNC28" s="171"/>
      <c r="WND28" s="171"/>
      <c r="WNE28" s="171"/>
      <c r="WNF28" s="171"/>
      <c r="WNG28" s="171"/>
      <c r="WNH28" s="171"/>
      <c r="WNI28" s="171"/>
      <c r="WNJ28" s="171"/>
      <c r="WNK28" s="171"/>
      <c r="WNL28" s="171"/>
      <c r="WNM28" s="171"/>
      <c r="WNN28" s="171"/>
      <c r="WNO28" s="171"/>
      <c r="WNP28" s="171"/>
      <c r="WNQ28" s="171"/>
      <c r="WNR28" s="171"/>
      <c r="WNS28" s="171"/>
      <c r="WNT28" s="171"/>
      <c r="WNU28" s="171"/>
      <c r="WNV28" s="171"/>
      <c r="WNW28" s="171"/>
      <c r="WNX28" s="171"/>
      <c r="WNY28" s="171"/>
      <c r="WNZ28" s="171"/>
      <c r="WOA28" s="171"/>
      <c r="WOB28" s="171"/>
      <c r="WOC28" s="171"/>
      <c r="WOD28" s="171"/>
      <c r="WOE28" s="171"/>
      <c r="WOF28" s="171"/>
      <c r="WOG28" s="171"/>
      <c r="WOH28" s="171"/>
      <c r="WOI28" s="171"/>
      <c r="WOJ28" s="171"/>
      <c r="WOK28" s="171"/>
      <c r="WOL28" s="171"/>
      <c r="WOM28" s="171"/>
      <c r="WON28" s="171"/>
      <c r="WOO28" s="171"/>
      <c r="WOP28" s="171"/>
      <c r="WOQ28" s="171"/>
      <c r="WOR28" s="171"/>
      <c r="WOS28" s="171"/>
      <c r="WOT28" s="171"/>
      <c r="WOU28" s="171"/>
      <c r="WOV28" s="171"/>
      <c r="WOW28" s="171"/>
      <c r="WOX28" s="171"/>
      <c r="WOY28" s="171"/>
      <c r="WOZ28" s="171"/>
      <c r="WPA28" s="171"/>
      <c r="WPB28" s="171"/>
      <c r="WPC28" s="171"/>
      <c r="WPD28" s="171"/>
      <c r="WPE28" s="171"/>
      <c r="WPF28" s="171"/>
      <c r="WPG28" s="171"/>
      <c r="WPH28" s="171"/>
      <c r="WPI28" s="171"/>
      <c r="WPJ28" s="171"/>
      <c r="WPK28" s="171"/>
      <c r="WPL28" s="171"/>
      <c r="WPM28" s="171"/>
      <c r="WPN28" s="171"/>
      <c r="WPO28" s="171"/>
      <c r="WPP28" s="171"/>
      <c r="WPQ28" s="171"/>
      <c r="WPR28" s="171"/>
      <c r="WPS28" s="171"/>
      <c r="WPT28" s="171"/>
      <c r="WPU28" s="171"/>
      <c r="WPV28" s="171"/>
      <c r="WPW28" s="171"/>
      <c r="WPX28" s="171"/>
      <c r="WPY28" s="171"/>
      <c r="WPZ28" s="171"/>
      <c r="WQA28" s="171"/>
      <c r="WQB28" s="171"/>
      <c r="WQC28" s="171"/>
      <c r="WQD28" s="171"/>
      <c r="WQE28" s="171"/>
      <c r="WQF28" s="171"/>
      <c r="WQG28" s="171"/>
      <c r="WQH28" s="171"/>
      <c r="WQI28" s="171"/>
      <c r="WQJ28" s="171"/>
      <c r="WQK28" s="171"/>
      <c r="WQL28" s="171"/>
      <c r="WQM28" s="171"/>
      <c r="WQN28" s="171"/>
      <c r="WQO28" s="171"/>
      <c r="WQP28" s="171"/>
      <c r="WQQ28" s="171"/>
      <c r="WQR28" s="171"/>
      <c r="WQS28" s="171"/>
      <c r="WQT28" s="171"/>
      <c r="WQU28" s="171"/>
      <c r="WQV28" s="171"/>
      <c r="WQW28" s="171"/>
      <c r="WQX28" s="171"/>
      <c r="WQY28" s="171"/>
      <c r="WQZ28" s="171"/>
      <c r="WRA28" s="171"/>
      <c r="WRB28" s="171"/>
      <c r="WRC28" s="171"/>
      <c r="WRD28" s="171"/>
      <c r="WRE28" s="171"/>
      <c r="WRF28" s="171"/>
      <c r="WRG28" s="171"/>
      <c r="WRH28" s="171"/>
      <c r="WRI28" s="171"/>
      <c r="WRJ28" s="171"/>
      <c r="WRK28" s="171"/>
      <c r="WRL28" s="171"/>
      <c r="WRM28" s="171"/>
      <c r="WRN28" s="171"/>
      <c r="WRO28" s="171"/>
      <c r="WRP28" s="171"/>
      <c r="WRQ28" s="171"/>
      <c r="WRR28" s="171"/>
      <c r="WRS28" s="171"/>
      <c r="WRT28" s="171"/>
      <c r="WRU28" s="171"/>
      <c r="WRV28" s="171"/>
      <c r="WRW28" s="171"/>
      <c r="WRX28" s="171"/>
      <c r="WRY28" s="171"/>
      <c r="WRZ28" s="171"/>
      <c r="WSA28" s="171"/>
      <c r="WSB28" s="171"/>
      <c r="WSC28" s="171"/>
      <c r="WSD28" s="171"/>
      <c r="WSE28" s="171"/>
      <c r="WSF28" s="171"/>
      <c r="WSG28" s="171"/>
      <c r="WSH28" s="171"/>
      <c r="WSI28" s="171"/>
      <c r="WSJ28" s="171"/>
      <c r="WSK28" s="171"/>
      <c r="WSL28" s="171"/>
      <c r="WSM28" s="171"/>
      <c r="WSN28" s="171"/>
      <c r="WSO28" s="171"/>
      <c r="WSP28" s="171"/>
      <c r="WSQ28" s="171"/>
      <c r="WSR28" s="171"/>
      <c r="WSS28" s="171"/>
      <c r="WST28" s="171"/>
      <c r="WSU28" s="171"/>
      <c r="WSV28" s="171"/>
      <c r="WSW28" s="171"/>
      <c r="WSX28" s="171"/>
      <c r="WSY28" s="171"/>
      <c r="WSZ28" s="171"/>
      <c r="WTA28" s="171"/>
      <c r="WTB28" s="171"/>
      <c r="WTC28" s="171"/>
      <c r="WTD28" s="171"/>
      <c r="WTE28" s="171"/>
      <c r="WTF28" s="171"/>
      <c r="WTG28" s="171"/>
      <c r="WTH28" s="171"/>
      <c r="WTI28" s="171"/>
      <c r="WTJ28" s="171"/>
      <c r="WTK28" s="171"/>
      <c r="WTL28" s="171"/>
      <c r="WTM28" s="171"/>
      <c r="WTN28" s="171"/>
      <c r="WTO28" s="171"/>
      <c r="WTP28" s="171"/>
      <c r="WTQ28" s="171"/>
      <c r="WTR28" s="171"/>
      <c r="WTS28" s="171"/>
      <c r="WTT28" s="171"/>
      <c r="WTU28" s="171"/>
      <c r="WTV28" s="171"/>
      <c r="WTW28" s="171"/>
      <c r="WTX28" s="171"/>
      <c r="WTY28" s="171"/>
      <c r="WTZ28" s="171"/>
      <c r="WUA28" s="171"/>
      <c r="WUB28" s="171"/>
      <c r="WUC28" s="171"/>
      <c r="WUD28" s="171"/>
      <c r="WUE28" s="171"/>
      <c r="WUF28" s="171"/>
      <c r="WUG28" s="171"/>
      <c r="WUH28" s="171"/>
      <c r="WUI28" s="171"/>
      <c r="WUJ28" s="171"/>
      <c r="WUK28" s="171"/>
      <c r="WUL28" s="171"/>
      <c r="WUM28" s="171"/>
      <c r="WUN28" s="171"/>
      <c r="WUO28" s="171"/>
      <c r="WUP28" s="171"/>
      <c r="WUQ28" s="171"/>
      <c r="WUR28" s="171"/>
      <c r="WUS28" s="171"/>
      <c r="WUT28" s="171"/>
      <c r="WUU28" s="171"/>
      <c r="WUV28" s="171"/>
      <c r="WUW28" s="171"/>
      <c r="WUX28" s="171"/>
      <c r="WUY28" s="171"/>
      <c r="WUZ28" s="171"/>
      <c r="WVA28" s="171"/>
      <c r="WVB28" s="171"/>
      <c r="WVC28" s="171"/>
      <c r="WVD28" s="171"/>
      <c r="WVE28" s="171"/>
      <c r="WVF28" s="171"/>
      <c r="WVG28" s="171"/>
      <c r="WVH28" s="171"/>
      <c r="WVI28" s="171"/>
      <c r="WVJ28" s="171"/>
      <c r="WVK28" s="171"/>
      <c r="WVL28" s="171"/>
      <c r="WVM28" s="171"/>
      <c r="WVN28" s="171"/>
      <c r="WVO28" s="171"/>
      <c r="WVP28" s="171"/>
      <c r="WVQ28" s="171"/>
      <c r="WVR28" s="171"/>
      <c r="WVS28" s="171"/>
      <c r="WVT28" s="171"/>
      <c r="WVU28" s="171"/>
      <c r="WVV28" s="171"/>
      <c r="WVW28" s="171"/>
      <c r="WVX28" s="171"/>
      <c r="WVY28" s="171"/>
      <c r="WVZ28" s="171"/>
      <c r="WWA28" s="171"/>
      <c r="WWB28" s="171"/>
      <c r="WWC28" s="171"/>
      <c r="WWD28" s="171"/>
      <c r="WWE28" s="171"/>
      <c r="WWF28" s="171"/>
      <c r="WWG28" s="171"/>
      <c r="WWH28" s="171"/>
      <c r="WWI28" s="171"/>
    </row>
    <row r="29" spans="1:16155" ht="33" hidden="1" x14ac:dyDescent="0.3">
      <c r="A29" s="234" t="s">
        <v>1102</v>
      </c>
      <c r="B29" s="24" t="s">
        <v>163</v>
      </c>
      <c r="C29" s="29"/>
      <c r="D29" s="14" t="s">
        <v>303</v>
      </c>
      <c r="E29" s="9"/>
      <c r="F29" s="9">
        <v>12</v>
      </c>
      <c r="G29" s="9">
        <v>24</v>
      </c>
      <c r="H29" s="9" t="s">
        <v>231</v>
      </c>
      <c r="I29" s="9" t="s">
        <v>304</v>
      </c>
      <c r="J29" s="9" t="s">
        <v>305</v>
      </c>
      <c r="K29" s="17">
        <v>6605</v>
      </c>
      <c r="M29" s="9" t="s">
        <v>29</v>
      </c>
      <c r="N29" s="9" t="s">
        <v>29</v>
      </c>
      <c r="O29" s="9" t="s">
        <v>29</v>
      </c>
      <c r="P29" s="9" t="s">
        <v>29</v>
      </c>
      <c r="Q29" s="9"/>
      <c r="R29" s="9"/>
      <c r="S29" s="9"/>
      <c r="T29" s="9"/>
      <c r="U29" s="9"/>
      <c r="V29" s="9"/>
      <c r="W29" s="9"/>
      <c r="X29" s="9"/>
      <c r="Y29" s="9"/>
      <c r="Z29" s="9"/>
      <c r="AA29" s="9"/>
    </row>
    <row r="30" spans="1:16155" ht="33" hidden="1" x14ac:dyDescent="0.3">
      <c r="A30" s="234" t="s">
        <v>1088</v>
      </c>
      <c r="B30" s="12" t="s">
        <v>163</v>
      </c>
      <c r="C30" s="13"/>
      <c r="D30" s="14" t="s">
        <v>254</v>
      </c>
      <c r="E30" s="9"/>
      <c r="F30" s="9">
        <v>48</v>
      </c>
      <c r="G30" s="9">
        <v>120</v>
      </c>
      <c r="H30" s="9" t="s">
        <v>231</v>
      </c>
      <c r="I30" s="9" t="s">
        <v>1311</v>
      </c>
      <c r="J30" s="9" t="s">
        <v>255</v>
      </c>
      <c r="K30" s="17" t="s">
        <v>256</v>
      </c>
      <c r="L30" s="247"/>
      <c r="M30" s="9" t="s">
        <v>29</v>
      </c>
      <c r="N30" s="9" t="s">
        <v>29</v>
      </c>
      <c r="O30" s="9"/>
      <c r="P30" s="9"/>
      <c r="Q30" s="9"/>
      <c r="R30" s="9"/>
      <c r="S30" s="9"/>
      <c r="T30" s="9"/>
      <c r="U30" s="9"/>
      <c r="V30" s="9"/>
      <c r="W30" s="9"/>
      <c r="X30" s="9"/>
      <c r="Y30" s="9"/>
      <c r="Z30" s="9"/>
      <c r="AA30" s="9"/>
    </row>
    <row r="31" spans="1:16155" ht="33" hidden="1" x14ac:dyDescent="0.3">
      <c r="A31" s="234" t="s">
        <v>1089</v>
      </c>
      <c r="B31" s="12" t="s">
        <v>163</v>
      </c>
      <c r="C31" s="13"/>
      <c r="D31" s="14" t="s">
        <v>386</v>
      </c>
      <c r="E31" s="9"/>
      <c r="F31" s="9"/>
      <c r="G31" s="9">
        <v>210</v>
      </c>
      <c r="H31" s="9" t="s">
        <v>50</v>
      </c>
      <c r="I31" s="9" t="s">
        <v>401</v>
      </c>
      <c r="J31" s="9" t="s">
        <v>251</v>
      </c>
      <c r="K31" s="17" t="s">
        <v>256</v>
      </c>
      <c r="L31" s="247"/>
      <c r="M31" s="9" t="s">
        <v>29</v>
      </c>
      <c r="N31" s="9" t="s">
        <v>29</v>
      </c>
      <c r="O31" s="9"/>
      <c r="P31" s="9"/>
      <c r="Q31" s="9"/>
      <c r="R31" s="9"/>
      <c r="S31" s="9"/>
      <c r="T31" s="9"/>
      <c r="U31" s="9"/>
      <c r="V31" s="9"/>
      <c r="W31" s="9"/>
      <c r="X31" s="9"/>
      <c r="Y31" s="9"/>
      <c r="Z31" s="9"/>
      <c r="AA31" s="9"/>
    </row>
    <row r="32" spans="1:16155" hidden="1" x14ac:dyDescent="0.3">
      <c r="A32" s="234" t="s">
        <v>1106</v>
      </c>
      <c r="B32" s="12" t="s">
        <v>163</v>
      </c>
      <c r="C32" s="13"/>
      <c r="D32" s="14" t="s">
        <v>400</v>
      </c>
      <c r="E32" s="9" t="s">
        <v>57</v>
      </c>
      <c r="F32" s="9" t="s">
        <v>57</v>
      </c>
      <c r="G32" s="9" t="s">
        <v>57</v>
      </c>
      <c r="H32" s="9" t="s">
        <v>57</v>
      </c>
      <c r="I32" s="9" t="s">
        <v>306</v>
      </c>
      <c r="J32" s="9" t="s">
        <v>67</v>
      </c>
      <c r="K32" s="10">
        <v>6461</v>
      </c>
      <c r="M32" s="9"/>
      <c r="N32" s="9"/>
      <c r="O32" s="9"/>
      <c r="P32" s="9"/>
      <c r="Q32" s="9"/>
      <c r="R32" s="9"/>
      <c r="S32" s="9"/>
      <c r="T32" s="9"/>
      <c r="U32" s="9"/>
      <c r="V32" s="9"/>
      <c r="W32" s="9"/>
      <c r="X32" s="9"/>
      <c r="Y32" s="9"/>
      <c r="Z32" s="9"/>
      <c r="AA32" s="9" t="s">
        <v>29</v>
      </c>
      <c r="AB32" s="245"/>
    </row>
    <row r="33" spans="1:42" ht="33" hidden="1" x14ac:dyDescent="0.3">
      <c r="A33" s="234" t="s">
        <v>1101</v>
      </c>
      <c r="B33" s="12" t="s">
        <v>163</v>
      </c>
      <c r="C33" s="13"/>
      <c r="D33" s="14" t="s">
        <v>426</v>
      </c>
      <c r="E33" s="9"/>
      <c r="F33" s="9"/>
      <c r="G33" s="9">
        <v>88</v>
      </c>
      <c r="H33" s="9" t="s">
        <v>50</v>
      </c>
      <c r="I33" s="9" t="s">
        <v>306</v>
      </c>
      <c r="J33" s="9" t="s">
        <v>67</v>
      </c>
      <c r="K33" s="10">
        <v>6461</v>
      </c>
      <c r="M33" s="9"/>
      <c r="N33" s="9"/>
      <c r="O33" s="9" t="s">
        <v>29</v>
      </c>
      <c r="P33" s="9"/>
      <c r="Q33" s="9"/>
      <c r="R33" s="9"/>
      <c r="S33" s="9"/>
      <c r="T33" s="9"/>
      <c r="U33" s="9"/>
      <c r="V33" s="9"/>
      <c r="W33" s="9"/>
      <c r="X33" s="9"/>
      <c r="Y33" s="9"/>
      <c r="Z33" s="9"/>
      <c r="AA33" s="9"/>
    </row>
    <row r="34" spans="1:42" x14ac:dyDescent="0.3">
      <c r="A34" s="234" t="s">
        <v>1092</v>
      </c>
      <c r="B34" s="12" t="s">
        <v>163</v>
      </c>
      <c r="C34" s="13"/>
      <c r="D34" s="14" t="s">
        <v>480</v>
      </c>
      <c r="E34" s="9" t="s">
        <v>57</v>
      </c>
      <c r="F34" s="9" t="s">
        <v>57</v>
      </c>
      <c r="G34" s="9" t="s">
        <v>57</v>
      </c>
      <c r="H34" s="9" t="s">
        <v>57</v>
      </c>
      <c r="I34" s="9" t="s">
        <v>306</v>
      </c>
      <c r="J34" s="9" t="s">
        <v>67</v>
      </c>
      <c r="K34" s="10">
        <v>6461</v>
      </c>
      <c r="M34" s="9"/>
      <c r="N34" s="9"/>
      <c r="O34" s="9" t="s">
        <v>29</v>
      </c>
      <c r="P34" s="9" t="s">
        <v>29</v>
      </c>
      <c r="Q34" s="9"/>
      <c r="R34" s="9"/>
      <c r="S34" s="9"/>
      <c r="T34" s="9"/>
      <c r="U34" s="9"/>
      <c r="V34" s="9"/>
      <c r="W34" s="9"/>
      <c r="X34" s="9"/>
      <c r="Y34" s="9"/>
      <c r="Z34" s="9"/>
      <c r="AA34" s="9"/>
    </row>
    <row r="35" spans="1:42" ht="33" hidden="1" x14ac:dyDescent="0.3">
      <c r="A35" s="234" t="s">
        <v>1110</v>
      </c>
      <c r="B35" s="12" t="s">
        <v>163</v>
      </c>
      <c r="C35" s="13"/>
      <c r="D35" s="14" t="s">
        <v>555</v>
      </c>
      <c r="E35" s="9"/>
      <c r="F35" s="9">
        <v>82</v>
      </c>
      <c r="G35" s="9"/>
      <c r="H35" s="9" t="s">
        <v>556</v>
      </c>
      <c r="I35" s="9" t="s">
        <v>165</v>
      </c>
      <c r="J35" s="9" t="s">
        <v>28</v>
      </c>
      <c r="K35" s="10">
        <v>6605</v>
      </c>
      <c r="M35" s="9" t="s">
        <v>29</v>
      </c>
      <c r="N35" s="9"/>
      <c r="O35" s="9"/>
      <c r="P35" s="9"/>
      <c r="Q35" s="9"/>
      <c r="R35" s="9"/>
      <c r="S35" s="9"/>
      <c r="T35" s="9"/>
      <c r="U35" s="9"/>
      <c r="V35" s="9"/>
      <c r="W35" s="9"/>
      <c r="X35" s="9"/>
      <c r="Y35" s="9"/>
      <c r="Z35" s="9"/>
      <c r="AA35" s="9"/>
      <c r="AL35" s="247"/>
      <c r="AM35" s="247"/>
      <c r="AN35" s="247"/>
      <c r="AO35" s="247"/>
      <c r="AP35" s="247"/>
    </row>
    <row r="36" spans="1:42" hidden="1" x14ac:dyDescent="0.3">
      <c r="A36" s="234" t="s">
        <v>1091</v>
      </c>
      <c r="B36" s="234" t="s">
        <v>436</v>
      </c>
      <c r="C36" s="238" t="s">
        <v>440</v>
      </c>
      <c r="D36" s="8" t="s">
        <v>438</v>
      </c>
      <c r="E36" s="9">
        <v>6</v>
      </c>
      <c r="F36" s="9"/>
      <c r="G36" s="9"/>
      <c r="H36" s="9" t="s">
        <v>135</v>
      </c>
      <c r="I36" s="9" t="s">
        <v>441</v>
      </c>
      <c r="J36" s="9" t="s">
        <v>440</v>
      </c>
      <c r="K36" s="10">
        <v>6791</v>
      </c>
      <c r="M36" s="9"/>
      <c r="N36" s="9"/>
      <c r="O36" s="9"/>
      <c r="P36" s="9"/>
      <c r="Q36" s="9"/>
      <c r="R36" s="9"/>
      <c r="S36" s="9"/>
      <c r="T36" s="9"/>
      <c r="U36" s="9"/>
      <c r="V36" s="9" t="s">
        <v>29</v>
      </c>
      <c r="W36" s="9" t="s">
        <v>29</v>
      </c>
      <c r="X36" s="9" t="s">
        <v>29</v>
      </c>
      <c r="Y36" s="9"/>
      <c r="Z36" s="9"/>
      <c r="AA36" s="9"/>
    </row>
    <row r="37" spans="1:42" hidden="1" x14ac:dyDescent="0.3">
      <c r="A37" s="234" t="s">
        <v>1091</v>
      </c>
      <c r="B37" s="12" t="s">
        <v>436</v>
      </c>
      <c r="C37" s="13" t="s">
        <v>444</v>
      </c>
      <c r="D37" s="14" t="s">
        <v>438</v>
      </c>
      <c r="E37" s="9">
        <v>6</v>
      </c>
      <c r="F37" s="9"/>
      <c r="G37" s="9"/>
      <c r="H37" s="9" t="s">
        <v>135</v>
      </c>
      <c r="I37" s="9" t="s">
        <v>445</v>
      </c>
      <c r="J37" s="9" t="s">
        <v>444</v>
      </c>
      <c r="K37" s="10">
        <v>6489</v>
      </c>
      <c r="M37" s="9"/>
      <c r="N37" s="9"/>
      <c r="O37" s="9"/>
      <c r="P37" s="9"/>
      <c r="Q37" s="9"/>
      <c r="R37" s="9"/>
      <c r="S37" s="9"/>
      <c r="T37" s="9"/>
      <c r="U37" s="9"/>
      <c r="V37" s="9"/>
      <c r="W37" s="9"/>
      <c r="X37" s="9"/>
      <c r="Y37" s="9" t="s">
        <v>29</v>
      </c>
      <c r="Z37" s="9" t="s">
        <v>29</v>
      </c>
      <c r="AA37" s="9"/>
      <c r="AD37" s="247"/>
      <c r="AE37" s="247"/>
      <c r="AF37" s="247"/>
      <c r="AG37" s="247"/>
      <c r="AH37" s="247"/>
      <c r="AI37" s="247"/>
      <c r="AJ37" s="247"/>
      <c r="AK37" s="247"/>
      <c r="AL37" s="247"/>
      <c r="AM37" s="247"/>
      <c r="AN37" s="247"/>
      <c r="AO37" s="247"/>
      <c r="AP37" s="247"/>
    </row>
    <row r="38" spans="1:42" hidden="1" x14ac:dyDescent="0.3">
      <c r="A38" s="234" t="s">
        <v>1091</v>
      </c>
      <c r="B38" s="12" t="s">
        <v>436</v>
      </c>
      <c r="C38" s="13" t="s">
        <v>442</v>
      </c>
      <c r="D38" s="14" t="s">
        <v>438</v>
      </c>
      <c r="E38" s="9">
        <v>6</v>
      </c>
      <c r="F38" s="9"/>
      <c r="G38" s="9"/>
      <c r="H38" s="9" t="s">
        <v>135</v>
      </c>
      <c r="I38" s="9" t="s">
        <v>443</v>
      </c>
      <c r="J38" s="9" t="s">
        <v>442</v>
      </c>
      <c r="K38" s="10">
        <v>6107</v>
      </c>
      <c r="M38" s="9"/>
      <c r="N38" s="9"/>
      <c r="O38" s="9"/>
      <c r="P38" s="9"/>
      <c r="Q38" s="9"/>
      <c r="R38" s="9"/>
      <c r="S38" s="9"/>
      <c r="T38" s="9" t="s">
        <v>29</v>
      </c>
      <c r="U38" s="9"/>
      <c r="V38" s="9"/>
      <c r="W38" s="9"/>
      <c r="X38" s="9"/>
      <c r="Y38" s="9"/>
      <c r="Z38" s="9"/>
      <c r="AA38" s="9"/>
      <c r="AL38" s="247"/>
      <c r="AM38" s="247"/>
      <c r="AN38" s="247"/>
      <c r="AO38" s="247"/>
      <c r="AP38" s="247"/>
    </row>
    <row r="39" spans="1:42" hidden="1" x14ac:dyDescent="0.3">
      <c r="A39" s="234" t="s">
        <v>1091</v>
      </c>
      <c r="B39" s="12" t="s">
        <v>436</v>
      </c>
      <c r="C39" s="13" t="s">
        <v>437</v>
      </c>
      <c r="D39" s="14" t="s">
        <v>438</v>
      </c>
      <c r="E39" s="9">
        <v>6</v>
      </c>
      <c r="F39" s="9"/>
      <c r="G39" s="9"/>
      <c r="H39" s="9" t="s">
        <v>135</v>
      </c>
      <c r="I39" s="9" t="s">
        <v>439</v>
      </c>
      <c r="J39" s="9" t="s">
        <v>437</v>
      </c>
      <c r="K39" s="10">
        <v>6716</v>
      </c>
      <c r="M39" s="9"/>
      <c r="N39" s="9"/>
      <c r="O39" s="9"/>
      <c r="P39" s="9"/>
      <c r="Q39" s="9"/>
      <c r="R39" s="9"/>
      <c r="S39" s="9"/>
      <c r="T39" s="9"/>
      <c r="U39" s="9"/>
      <c r="V39" s="9" t="s">
        <v>29</v>
      </c>
      <c r="W39" s="9" t="s">
        <v>29</v>
      </c>
      <c r="X39" s="9" t="s">
        <v>29</v>
      </c>
      <c r="Y39" s="9"/>
      <c r="Z39" s="9"/>
      <c r="AA39" s="9"/>
      <c r="AL39" s="247"/>
      <c r="AM39" s="247"/>
      <c r="AN39" s="247"/>
      <c r="AO39" s="247"/>
      <c r="AP39" s="247"/>
    </row>
    <row r="40" spans="1:42" hidden="1" x14ac:dyDescent="0.3">
      <c r="A40" s="234" t="s">
        <v>1091</v>
      </c>
      <c r="B40" s="234" t="s">
        <v>436</v>
      </c>
      <c r="C40" s="238" t="s">
        <v>495</v>
      </c>
      <c r="D40" s="8" t="s">
        <v>488</v>
      </c>
      <c r="E40" s="9">
        <v>6</v>
      </c>
      <c r="F40" s="9"/>
      <c r="G40" s="9"/>
      <c r="H40" s="9" t="s">
        <v>135</v>
      </c>
      <c r="I40" s="9" t="s">
        <v>496</v>
      </c>
      <c r="J40" s="9" t="s">
        <v>182</v>
      </c>
      <c r="K40" s="10">
        <v>6114</v>
      </c>
      <c r="M40" s="9"/>
      <c r="N40" s="9"/>
      <c r="O40" s="9"/>
      <c r="P40" s="9"/>
      <c r="Q40" s="9"/>
      <c r="R40" s="9"/>
      <c r="S40" s="9"/>
      <c r="T40" s="9"/>
      <c r="U40" s="9"/>
      <c r="V40" s="9"/>
      <c r="W40" s="9"/>
      <c r="X40" s="9"/>
      <c r="Y40" s="9"/>
      <c r="Z40" s="9"/>
      <c r="AA40" s="9" t="s">
        <v>29</v>
      </c>
    </row>
    <row r="41" spans="1:42" ht="33" hidden="1" x14ac:dyDescent="0.3">
      <c r="A41" s="234" t="s">
        <v>1109</v>
      </c>
      <c r="B41" s="12" t="s">
        <v>137</v>
      </c>
      <c r="C41" s="13"/>
      <c r="D41" s="14" t="s">
        <v>138</v>
      </c>
      <c r="E41" s="9"/>
      <c r="F41" s="9"/>
      <c r="G41" s="9">
        <v>135</v>
      </c>
      <c r="H41" s="9" t="s">
        <v>132</v>
      </c>
      <c r="I41" s="9" t="s">
        <v>139</v>
      </c>
      <c r="J41" s="9" t="s">
        <v>28</v>
      </c>
      <c r="K41" s="10">
        <v>6610</v>
      </c>
      <c r="L41" s="239"/>
      <c r="M41" s="9" t="s">
        <v>29</v>
      </c>
      <c r="N41" s="9"/>
      <c r="O41" s="9"/>
      <c r="P41" s="9"/>
      <c r="Q41" s="9"/>
      <c r="R41" s="9"/>
      <c r="S41" s="9"/>
      <c r="T41" s="9"/>
      <c r="U41" s="9"/>
      <c r="V41" s="9"/>
      <c r="W41" s="9"/>
      <c r="X41" s="9"/>
      <c r="Y41" s="9"/>
      <c r="Z41" s="9"/>
      <c r="AA41" s="9"/>
      <c r="AD41" s="247"/>
      <c r="AE41" s="247"/>
      <c r="AF41" s="247"/>
      <c r="AG41" s="247"/>
      <c r="AH41" s="247"/>
      <c r="AI41" s="247"/>
      <c r="AJ41" s="247"/>
      <c r="AK41" s="247"/>
      <c r="AL41" s="247"/>
      <c r="AM41" s="247"/>
      <c r="AN41" s="247"/>
      <c r="AO41" s="247"/>
      <c r="AP41" s="247"/>
    </row>
    <row r="42" spans="1:42" hidden="1" x14ac:dyDescent="0.3">
      <c r="A42" s="234" t="s">
        <v>1090</v>
      </c>
      <c r="B42" s="12" t="s">
        <v>64</v>
      </c>
      <c r="C42" s="13"/>
      <c r="D42" s="14" t="s">
        <v>65</v>
      </c>
      <c r="E42" s="9"/>
      <c r="F42" s="9">
        <v>54</v>
      </c>
      <c r="G42" s="9">
        <v>81</v>
      </c>
      <c r="H42" s="9" t="s">
        <v>50</v>
      </c>
      <c r="I42" s="9" t="s">
        <v>66</v>
      </c>
      <c r="J42" s="9" t="s">
        <v>67</v>
      </c>
      <c r="K42" s="10">
        <v>6460</v>
      </c>
      <c r="M42" s="9"/>
      <c r="N42" s="9"/>
      <c r="O42" s="9" t="s">
        <v>29</v>
      </c>
      <c r="P42" s="9"/>
      <c r="Q42" s="9"/>
      <c r="R42" s="9"/>
      <c r="S42" s="9"/>
      <c r="T42" s="9"/>
      <c r="U42" s="9"/>
      <c r="V42" s="9"/>
      <c r="W42" s="9"/>
      <c r="X42" s="9"/>
      <c r="Y42" s="9"/>
      <c r="Z42" s="9"/>
      <c r="AA42" s="9"/>
      <c r="AD42" s="247"/>
      <c r="AE42" s="247"/>
      <c r="AF42" s="247"/>
      <c r="AG42" s="247"/>
      <c r="AH42" s="247"/>
      <c r="AI42" s="247"/>
      <c r="AJ42" s="247"/>
      <c r="AK42" s="247"/>
      <c r="AL42" s="247"/>
      <c r="AM42" s="247"/>
      <c r="AN42" s="247"/>
      <c r="AO42" s="247"/>
      <c r="AP42" s="247"/>
    </row>
    <row r="43" spans="1:42" ht="66" hidden="1" x14ac:dyDescent="0.3">
      <c r="A43" s="234" t="s">
        <v>1094</v>
      </c>
      <c r="B43" s="12" t="s">
        <v>64</v>
      </c>
      <c r="C43" s="13"/>
      <c r="D43" s="14" t="s">
        <v>356</v>
      </c>
      <c r="E43" s="9"/>
      <c r="F43" s="9"/>
      <c r="G43" s="9">
        <f>118+192</f>
        <v>310</v>
      </c>
      <c r="H43" s="9" t="s">
        <v>1425</v>
      </c>
      <c r="I43" s="9" t="s">
        <v>357</v>
      </c>
      <c r="J43" s="9" t="s">
        <v>358</v>
      </c>
      <c r="K43" s="17" t="s">
        <v>359</v>
      </c>
      <c r="M43" s="9"/>
      <c r="N43" s="9"/>
      <c r="O43" s="9" t="s">
        <v>29</v>
      </c>
      <c r="P43" s="9"/>
      <c r="Q43" s="9"/>
      <c r="R43" s="9"/>
      <c r="S43" s="9"/>
      <c r="T43" s="9"/>
      <c r="U43" s="9"/>
      <c r="V43" s="9"/>
      <c r="W43" s="9"/>
      <c r="X43" s="9"/>
      <c r="Y43" s="9"/>
      <c r="Z43" s="9"/>
      <c r="AA43" s="9"/>
      <c r="AD43" s="247"/>
      <c r="AE43" s="247"/>
      <c r="AF43" s="247"/>
      <c r="AG43" s="247"/>
      <c r="AH43" s="247"/>
      <c r="AI43" s="247"/>
      <c r="AJ43" s="247"/>
      <c r="AK43" s="247"/>
    </row>
    <row r="44" spans="1:42" ht="33" hidden="1" x14ac:dyDescent="0.3">
      <c r="A44" s="234" t="s">
        <v>1319</v>
      </c>
      <c r="B44" s="12" t="s">
        <v>307</v>
      </c>
      <c r="C44" s="13"/>
      <c r="D44" s="14" t="s">
        <v>308</v>
      </c>
      <c r="E44" s="9"/>
      <c r="F44" s="9">
        <v>120</v>
      </c>
      <c r="G44" s="9"/>
      <c r="H44" s="9" t="s">
        <v>50</v>
      </c>
      <c r="I44" s="9" t="s">
        <v>309</v>
      </c>
      <c r="J44" s="9" t="s">
        <v>310</v>
      </c>
      <c r="K44" s="10">
        <v>6108</v>
      </c>
      <c r="L44" s="240"/>
      <c r="M44" s="9"/>
      <c r="N44" s="9"/>
      <c r="O44" s="9"/>
      <c r="P44" s="9"/>
      <c r="Q44" s="9"/>
      <c r="R44" s="9"/>
      <c r="S44" s="9"/>
      <c r="T44" s="9"/>
      <c r="U44" s="9" t="s">
        <v>29</v>
      </c>
      <c r="V44" s="9"/>
      <c r="W44" s="9"/>
      <c r="X44" s="9"/>
      <c r="Y44" s="9"/>
      <c r="Z44" s="9"/>
      <c r="AA44" s="9"/>
      <c r="AD44" s="247"/>
      <c r="AE44" s="247"/>
      <c r="AF44" s="247"/>
      <c r="AG44" s="247"/>
      <c r="AH44" s="247"/>
      <c r="AI44" s="247"/>
      <c r="AJ44" s="247"/>
      <c r="AK44" s="247"/>
    </row>
    <row r="45" spans="1:42" ht="99" hidden="1" x14ac:dyDescent="0.3">
      <c r="A45" s="234" t="s">
        <v>1094</v>
      </c>
      <c r="B45" s="12" t="s">
        <v>360</v>
      </c>
      <c r="C45" s="13"/>
      <c r="D45" s="14" t="s">
        <v>356</v>
      </c>
      <c r="E45" s="9"/>
      <c r="F45" s="9"/>
      <c r="G45" s="9">
        <v>499</v>
      </c>
      <c r="H45" s="9" t="s">
        <v>361</v>
      </c>
      <c r="I45" s="9" t="s">
        <v>362</v>
      </c>
      <c r="J45" s="9" t="s">
        <v>182</v>
      </c>
      <c r="K45" s="10">
        <v>6106</v>
      </c>
      <c r="M45" s="9"/>
      <c r="N45" s="9"/>
      <c r="O45" s="9"/>
      <c r="P45" s="9"/>
      <c r="Q45" s="9"/>
      <c r="R45" s="9"/>
      <c r="S45" s="9"/>
      <c r="T45" s="9" t="s">
        <v>29</v>
      </c>
      <c r="U45" s="9"/>
      <c r="V45" s="9"/>
      <c r="W45" s="9"/>
      <c r="X45" s="9"/>
      <c r="Y45" s="9"/>
      <c r="Z45" s="9"/>
      <c r="AA45" s="9"/>
      <c r="AD45" s="247"/>
      <c r="AE45" s="247"/>
      <c r="AF45" s="247"/>
      <c r="AG45" s="247"/>
      <c r="AH45" s="247"/>
      <c r="AI45" s="247"/>
      <c r="AJ45" s="247"/>
      <c r="AK45" s="247"/>
    </row>
    <row r="46" spans="1:42" hidden="1" x14ac:dyDescent="0.3">
      <c r="A46" s="234" t="s">
        <v>1089</v>
      </c>
      <c r="B46" s="12" t="s">
        <v>360</v>
      </c>
      <c r="C46" s="13" t="s">
        <v>81</v>
      </c>
      <c r="D46" s="14" t="s">
        <v>386</v>
      </c>
      <c r="E46" s="9"/>
      <c r="F46" s="9"/>
      <c r="G46" s="9">
        <v>135</v>
      </c>
      <c r="H46" s="9" t="s">
        <v>50</v>
      </c>
      <c r="I46" s="9" t="s">
        <v>387</v>
      </c>
      <c r="J46" s="9" t="s">
        <v>81</v>
      </c>
      <c r="K46" s="10">
        <v>6450</v>
      </c>
      <c r="M46" s="9"/>
      <c r="N46" s="9"/>
      <c r="O46" s="9"/>
      <c r="P46" s="9"/>
      <c r="Q46" s="9"/>
      <c r="R46" s="9"/>
      <c r="S46" s="9"/>
      <c r="T46" s="9"/>
      <c r="U46" s="9"/>
      <c r="V46" s="9"/>
      <c r="W46" s="9"/>
      <c r="X46" s="9"/>
      <c r="Y46" s="9" t="s">
        <v>29</v>
      </c>
      <c r="Z46" s="9"/>
      <c r="AA46" s="9"/>
    </row>
    <row r="47" spans="1:42" hidden="1" x14ac:dyDescent="0.3">
      <c r="A47" s="234" t="s">
        <v>1089</v>
      </c>
      <c r="B47" s="12" t="s">
        <v>360</v>
      </c>
      <c r="C47" s="13" t="s">
        <v>136</v>
      </c>
      <c r="D47" s="14" t="s">
        <v>386</v>
      </c>
      <c r="E47" s="9"/>
      <c r="F47" s="9"/>
      <c r="G47" s="9">
        <v>120</v>
      </c>
      <c r="H47" s="9" t="s">
        <v>50</v>
      </c>
      <c r="I47" s="218"/>
      <c r="J47" s="218"/>
      <c r="K47" s="219"/>
      <c r="M47" s="9"/>
      <c r="N47" s="9"/>
      <c r="O47" s="9"/>
      <c r="P47" s="9"/>
      <c r="Q47" s="9"/>
      <c r="R47" s="9"/>
      <c r="S47" s="9"/>
      <c r="T47" s="9"/>
      <c r="U47" s="9"/>
      <c r="V47" s="9"/>
      <c r="W47" s="9"/>
      <c r="X47" s="9"/>
      <c r="Y47" s="9"/>
      <c r="Z47" s="9" t="s">
        <v>29</v>
      </c>
      <c r="AA47" s="9"/>
    </row>
    <row r="48" spans="1:42" hidden="1" x14ac:dyDescent="0.3">
      <c r="A48" s="234" t="s">
        <v>1106</v>
      </c>
      <c r="B48" s="12" t="s">
        <v>360</v>
      </c>
      <c r="C48" s="13"/>
      <c r="D48" s="14" t="s">
        <v>400</v>
      </c>
      <c r="E48" s="9" t="s">
        <v>57</v>
      </c>
      <c r="F48" s="9" t="s">
        <v>57</v>
      </c>
      <c r="G48" s="9" t="s">
        <v>57</v>
      </c>
      <c r="H48" s="9" t="s">
        <v>57</v>
      </c>
      <c r="I48" s="9" t="s">
        <v>1397</v>
      </c>
      <c r="J48" s="9" t="s">
        <v>182</v>
      </c>
      <c r="K48" s="10">
        <v>6105</v>
      </c>
      <c r="M48" s="9"/>
      <c r="N48" s="9"/>
      <c r="O48" s="9"/>
      <c r="P48" s="9"/>
      <c r="Q48" s="9"/>
      <c r="R48" s="9"/>
      <c r="S48" s="9"/>
      <c r="T48" s="9"/>
      <c r="U48" s="9"/>
      <c r="V48" s="9"/>
      <c r="W48" s="9"/>
      <c r="X48" s="9"/>
      <c r="Y48" s="9"/>
      <c r="Z48" s="9"/>
      <c r="AA48" s="9" t="s">
        <v>29</v>
      </c>
      <c r="AB48" s="245"/>
    </row>
    <row r="49" spans="1:42" ht="33" hidden="1" x14ac:dyDescent="0.3">
      <c r="A49" s="234" t="s">
        <v>1103</v>
      </c>
      <c r="B49" s="12" t="s">
        <v>328</v>
      </c>
      <c r="C49" s="13"/>
      <c r="D49" s="14" t="s">
        <v>323</v>
      </c>
      <c r="E49" s="9"/>
      <c r="F49" s="9" t="s">
        <v>329</v>
      </c>
      <c r="G49" s="9"/>
      <c r="H49" s="9" t="s">
        <v>325</v>
      </c>
      <c r="I49" s="9" t="s">
        <v>330</v>
      </c>
      <c r="J49" s="9" t="s">
        <v>28</v>
      </c>
      <c r="K49" s="10">
        <v>6604</v>
      </c>
      <c r="M49" s="9" t="s">
        <v>29</v>
      </c>
      <c r="N49" s="9"/>
      <c r="O49" s="9"/>
      <c r="P49" s="9"/>
      <c r="Q49" s="9"/>
      <c r="R49" s="9"/>
      <c r="S49" s="9"/>
      <c r="T49" s="9"/>
      <c r="U49" s="9"/>
      <c r="V49" s="9"/>
      <c r="W49" s="9"/>
      <c r="X49" s="9"/>
      <c r="Y49" s="9"/>
      <c r="Z49" s="9"/>
      <c r="AA49" s="9"/>
    </row>
    <row r="50" spans="1:42" ht="33" hidden="1" x14ac:dyDescent="0.3">
      <c r="A50" s="234" t="s">
        <v>1109</v>
      </c>
      <c r="B50" s="12" t="s">
        <v>140</v>
      </c>
      <c r="C50" s="13"/>
      <c r="D50" s="14" t="s">
        <v>138</v>
      </c>
      <c r="E50" s="9"/>
      <c r="F50" s="9"/>
      <c r="G50" s="9">
        <v>22</v>
      </c>
      <c r="H50" s="9" t="s">
        <v>1398</v>
      </c>
      <c r="I50" s="9" t="s">
        <v>141</v>
      </c>
      <c r="J50" s="9" t="s">
        <v>142</v>
      </c>
      <c r="K50" s="10">
        <v>6790</v>
      </c>
      <c r="M50" s="9"/>
      <c r="N50" s="9"/>
      <c r="O50" s="9"/>
      <c r="P50" s="9"/>
      <c r="Q50" s="9"/>
      <c r="R50" s="9"/>
      <c r="S50" s="9"/>
      <c r="T50" s="9"/>
      <c r="U50" s="9"/>
      <c r="V50" s="9"/>
      <c r="W50" s="9" t="s">
        <v>29</v>
      </c>
      <c r="X50" s="9"/>
      <c r="Y50" s="9"/>
      <c r="Z50" s="9"/>
      <c r="AA50" s="9"/>
    </row>
    <row r="51" spans="1:42" hidden="1" x14ac:dyDescent="0.3">
      <c r="A51" s="234" t="s">
        <v>1094</v>
      </c>
      <c r="B51" s="12" t="s">
        <v>140</v>
      </c>
      <c r="C51" s="13"/>
      <c r="D51" s="14" t="s">
        <v>164</v>
      </c>
      <c r="E51" s="9"/>
      <c r="F51" s="9">
        <v>17</v>
      </c>
      <c r="G51" s="9">
        <v>34</v>
      </c>
      <c r="H51" s="9" t="s">
        <v>50</v>
      </c>
      <c r="I51" s="9" t="s">
        <v>141</v>
      </c>
      <c r="J51" s="9" t="s">
        <v>142</v>
      </c>
      <c r="K51" s="10">
        <v>6790</v>
      </c>
      <c r="M51" s="9"/>
      <c r="N51" s="9"/>
      <c r="O51" s="9"/>
      <c r="P51" s="9"/>
      <c r="Q51" s="9"/>
      <c r="R51" s="9"/>
      <c r="S51" s="9"/>
      <c r="T51" s="9"/>
      <c r="U51" s="9"/>
      <c r="V51" s="9"/>
      <c r="W51" s="9" t="s">
        <v>29</v>
      </c>
      <c r="X51" s="9"/>
      <c r="Y51" s="9"/>
      <c r="Z51" s="9"/>
      <c r="AA51" s="9"/>
    </row>
    <row r="52" spans="1:42" ht="33" hidden="1" x14ac:dyDescent="0.3">
      <c r="A52" s="234" t="s">
        <v>1103</v>
      </c>
      <c r="B52" s="12" t="s">
        <v>140</v>
      </c>
      <c r="C52" s="13"/>
      <c r="D52" s="14" t="s">
        <v>323</v>
      </c>
      <c r="E52" s="9"/>
      <c r="F52" s="9" t="s">
        <v>1399</v>
      </c>
      <c r="G52" s="9"/>
      <c r="H52" s="9" t="s">
        <v>325</v>
      </c>
      <c r="I52" s="9" t="s">
        <v>141</v>
      </c>
      <c r="J52" s="9" t="s">
        <v>142</v>
      </c>
      <c r="K52" s="10">
        <v>6790</v>
      </c>
      <c r="M52" s="9"/>
      <c r="N52" s="9"/>
      <c r="O52" s="9"/>
      <c r="P52" s="9"/>
      <c r="Q52" s="9"/>
      <c r="R52" s="9"/>
      <c r="S52" s="9"/>
      <c r="T52" s="9"/>
      <c r="U52" s="9"/>
      <c r="V52" s="9"/>
      <c r="W52" s="9" t="s">
        <v>29</v>
      </c>
      <c r="X52" s="9"/>
      <c r="Y52" s="9"/>
      <c r="Z52" s="9"/>
      <c r="AA52" s="9"/>
    </row>
    <row r="53" spans="1:42" s="247" customFormat="1" ht="132" hidden="1" x14ac:dyDescent="0.3">
      <c r="A53" s="234" t="s">
        <v>1094</v>
      </c>
      <c r="B53" s="12" t="s">
        <v>140</v>
      </c>
      <c r="C53" s="13"/>
      <c r="D53" s="14" t="s">
        <v>356</v>
      </c>
      <c r="E53" s="9"/>
      <c r="F53" s="9"/>
      <c r="G53" s="9">
        <f>165+135</f>
        <v>300</v>
      </c>
      <c r="H53" s="9" t="s">
        <v>1400</v>
      </c>
      <c r="I53" s="9" t="s">
        <v>363</v>
      </c>
      <c r="J53" s="9" t="s">
        <v>142</v>
      </c>
      <c r="K53" s="10">
        <v>6790</v>
      </c>
      <c r="L53" s="171"/>
      <c r="M53" s="9"/>
      <c r="N53" s="9"/>
      <c r="O53" s="9"/>
      <c r="P53" s="9"/>
      <c r="Q53" s="9"/>
      <c r="R53" s="9"/>
      <c r="S53" s="9"/>
      <c r="T53" s="9"/>
      <c r="U53" s="9"/>
      <c r="V53" s="9"/>
      <c r="W53" s="9" t="s">
        <v>29</v>
      </c>
      <c r="X53" s="9"/>
      <c r="Y53" s="9"/>
      <c r="Z53" s="9"/>
      <c r="AA53" s="9"/>
      <c r="AB53" s="246"/>
      <c r="AC53" s="171"/>
      <c r="AD53" s="171"/>
      <c r="AE53" s="171"/>
      <c r="AF53" s="171"/>
      <c r="AG53" s="171"/>
      <c r="AH53" s="171"/>
      <c r="AI53" s="171"/>
      <c r="AJ53" s="171"/>
      <c r="AK53" s="171"/>
      <c r="AL53" s="171"/>
      <c r="AM53" s="171"/>
      <c r="AN53" s="171"/>
      <c r="AO53" s="171"/>
      <c r="AP53" s="171"/>
    </row>
    <row r="54" spans="1:42" ht="33" hidden="1" x14ac:dyDescent="0.3">
      <c r="A54" s="234" t="s">
        <v>1104</v>
      </c>
      <c r="B54" s="12" t="s">
        <v>224</v>
      </c>
      <c r="C54" s="13" t="s">
        <v>148</v>
      </c>
      <c r="D54" s="14" t="s">
        <v>225</v>
      </c>
      <c r="E54" s="9"/>
      <c r="F54" s="9">
        <v>45</v>
      </c>
      <c r="G54" s="9">
        <v>153</v>
      </c>
      <c r="H54" s="9" t="s">
        <v>54</v>
      </c>
      <c r="I54" s="9" t="s">
        <v>226</v>
      </c>
      <c r="J54" s="9" t="s">
        <v>227</v>
      </c>
      <c r="K54" s="10">
        <v>6426</v>
      </c>
      <c r="M54" s="9"/>
      <c r="N54" s="9"/>
      <c r="O54" s="9" t="s">
        <v>29</v>
      </c>
      <c r="P54" s="9" t="s">
        <v>29</v>
      </c>
      <c r="Q54" s="9" t="s">
        <v>29</v>
      </c>
      <c r="R54" s="9"/>
      <c r="S54" s="9"/>
      <c r="T54" s="9"/>
      <c r="U54" s="9"/>
      <c r="V54" s="9"/>
      <c r="W54" s="9"/>
      <c r="X54" s="9"/>
      <c r="Y54" s="9" t="s">
        <v>29</v>
      </c>
      <c r="Z54" s="9"/>
      <c r="AA54" s="9"/>
    </row>
    <row r="55" spans="1:42" ht="33" hidden="1" x14ac:dyDescent="0.3">
      <c r="A55" s="234" t="s">
        <v>1104</v>
      </c>
      <c r="B55" s="12" t="s">
        <v>224</v>
      </c>
      <c r="C55" s="13" t="s">
        <v>60</v>
      </c>
      <c r="D55" s="14" t="s">
        <v>225</v>
      </c>
      <c r="E55" s="9"/>
      <c r="F55" s="9">
        <v>45</v>
      </c>
      <c r="G55" s="9">
        <v>159</v>
      </c>
      <c r="H55" s="9" t="s">
        <v>54</v>
      </c>
      <c r="I55" s="9" t="s">
        <v>228</v>
      </c>
      <c r="J55" s="9" t="s">
        <v>229</v>
      </c>
      <c r="K55" s="10">
        <v>6320</v>
      </c>
      <c r="M55" s="9"/>
      <c r="N55" s="9"/>
      <c r="O55" s="9"/>
      <c r="P55" s="9"/>
      <c r="Q55" s="9"/>
      <c r="R55" s="9" t="s">
        <v>29</v>
      </c>
      <c r="S55" s="9"/>
      <c r="T55" s="9"/>
      <c r="U55" s="9"/>
      <c r="V55" s="9"/>
      <c r="W55" s="9"/>
      <c r="X55" s="9"/>
      <c r="Y55" s="9"/>
      <c r="Z55" s="9"/>
      <c r="AA55" s="9"/>
      <c r="AL55" s="247"/>
      <c r="AM55" s="247"/>
      <c r="AN55" s="247"/>
      <c r="AO55" s="247"/>
      <c r="AP55" s="247"/>
    </row>
    <row r="56" spans="1:42" ht="33" hidden="1" x14ac:dyDescent="0.3">
      <c r="A56" s="234" t="s">
        <v>1101</v>
      </c>
      <c r="B56" s="12" t="s">
        <v>224</v>
      </c>
      <c r="C56" s="13"/>
      <c r="D56" s="14" t="s">
        <v>238</v>
      </c>
      <c r="E56" s="9"/>
      <c r="F56" s="9">
        <v>66</v>
      </c>
      <c r="G56" s="9">
        <v>158</v>
      </c>
      <c r="H56" s="9" t="s">
        <v>50</v>
      </c>
      <c r="I56" s="9" t="s">
        <v>1473</v>
      </c>
      <c r="J56" s="9" t="s">
        <v>239</v>
      </c>
      <c r="K56" s="17" t="s">
        <v>240</v>
      </c>
      <c r="M56" s="9"/>
      <c r="N56" s="9"/>
      <c r="O56" s="9"/>
      <c r="P56" s="9"/>
      <c r="Q56" s="9" t="s">
        <v>29</v>
      </c>
      <c r="R56" s="9" t="s">
        <v>29</v>
      </c>
      <c r="S56" s="9" t="s">
        <v>29</v>
      </c>
      <c r="T56" s="9"/>
      <c r="U56" s="9"/>
      <c r="V56" s="9"/>
      <c r="W56" s="9"/>
      <c r="X56" s="9"/>
      <c r="Y56" s="9"/>
      <c r="Z56" s="9"/>
      <c r="AA56" s="9"/>
      <c r="AD56" s="247"/>
      <c r="AE56" s="247"/>
      <c r="AF56" s="247"/>
      <c r="AG56" s="247"/>
      <c r="AH56" s="247"/>
    </row>
    <row r="57" spans="1:42" ht="33" hidden="1" x14ac:dyDescent="0.3">
      <c r="A57" s="234" t="s">
        <v>1102</v>
      </c>
      <c r="B57" s="12" t="s">
        <v>224</v>
      </c>
      <c r="C57" s="13"/>
      <c r="D57" s="8" t="s">
        <v>244</v>
      </c>
      <c r="E57" s="9"/>
      <c r="F57" s="9">
        <v>35</v>
      </c>
      <c r="G57" s="9">
        <v>105</v>
      </c>
      <c r="H57" s="9" t="s">
        <v>246</v>
      </c>
      <c r="I57" s="9" t="s">
        <v>228</v>
      </c>
      <c r="J57" s="9" t="s">
        <v>229</v>
      </c>
      <c r="K57" s="10">
        <v>6320</v>
      </c>
      <c r="M57" s="9"/>
      <c r="N57" s="9"/>
      <c r="O57" s="9"/>
      <c r="P57" s="9"/>
      <c r="Q57" s="9" t="s">
        <v>29</v>
      </c>
      <c r="R57" s="9" t="s">
        <v>29</v>
      </c>
      <c r="S57" s="9" t="s">
        <v>29</v>
      </c>
      <c r="T57" s="9"/>
      <c r="U57" s="9"/>
      <c r="V57" s="9"/>
      <c r="W57" s="9"/>
      <c r="X57" s="9"/>
      <c r="Y57" s="9"/>
      <c r="Z57" s="9"/>
      <c r="AA57" s="9"/>
    </row>
    <row r="58" spans="1:42" ht="33" hidden="1" x14ac:dyDescent="0.3">
      <c r="A58" s="234" t="s">
        <v>1088</v>
      </c>
      <c r="B58" s="12" t="s">
        <v>224</v>
      </c>
      <c r="C58" s="13"/>
      <c r="D58" s="14" t="s">
        <v>254</v>
      </c>
      <c r="E58" s="9"/>
      <c r="F58" s="9">
        <v>48</v>
      </c>
      <c r="G58" s="9">
        <v>120</v>
      </c>
      <c r="H58" s="9" t="s">
        <v>54</v>
      </c>
      <c r="I58" s="9" t="s">
        <v>257</v>
      </c>
      <c r="J58" s="9" t="s">
        <v>258</v>
      </c>
      <c r="K58" s="17" t="s">
        <v>259</v>
      </c>
      <c r="M58" s="9"/>
      <c r="N58" s="9"/>
      <c r="O58" s="9"/>
      <c r="P58" s="9"/>
      <c r="Q58" s="9" t="s">
        <v>29</v>
      </c>
      <c r="R58" s="9" t="s">
        <v>29</v>
      </c>
      <c r="S58" s="9" t="s">
        <v>29</v>
      </c>
      <c r="T58" s="9"/>
      <c r="U58" s="9"/>
      <c r="V58" s="9"/>
      <c r="W58" s="9"/>
      <c r="X58" s="9"/>
      <c r="Y58" s="9"/>
      <c r="Z58" s="9"/>
      <c r="AA58" s="9"/>
      <c r="AI58" s="247"/>
      <c r="AJ58" s="247"/>
      <c r="AK58" s="247"/>
    </row>
    <row r="59" spans="1:42" ht="66" hidden="1" x14ac:dyDescent="0.3">
      <c r="A59" s="234" t="s">
        <v>1094</v>
      </c>
      <c r="B59" s="12" t="s">
        <v>224</v>
      </c>
      <c r="C59" s="13" t="s">
        <v>227</v>
      </c>
      <c r="D59" s="14" t="s">
        <v>356</v>
      </c>
      <c r="E59" s="9"/>
      <c r="F59" s="9"/>
      <c r="G59" s="9">
        <v>167</v>
      </c>
      <c r="H59" s="9" t="s">
        <v>364</v>
      </c>
      <c r="I59" s="9" t="s">
        <v>226</v>
      </c>
      <c r="J59" s="9" t="s">
        <v>227</v>
      </c>
      <c r="K59" s="10">
        <v>6426</v>
      </c>
      <c r="M59" s="9"/>
      <c r="N59" s="9"/>
      <c r="O59" s="9"/>
      <c r="P59" s="9"/>
      <c r="Q59" s="9" t="s">
        <v>29</v>
      </c>
      <c r="R59" s="9"/>
      <c r="S59" s="9"/>
      <c r="T59" s="9"/>
      <c r="U59" s="9"/>
      <c r="V59" s="9"/>
      <c r="W59" s="9"/>
      <c r="X59" s="9"/>
      <c r="Y59" s="9"/>
      <c r="Z59" s="9"/>
      <c r="AA59" s="9"/>
    </row>
    <row r="60" spans="1:42" ht="99" hidden="1" x14ac:dyDescent="0.3">
      <c r="A60" s="234" t="s">
        <v>1094</v>
      </c>
      <c r="B60" s="12" t="s">
        <v>224</v>
      </c>
      <c r="C60" s="13" t="s">
        <v>229</v>
      </c>
      <c r="D60" s="14" t="s">
        <v>356</v>
      </c>
      <c r="E60" s="9"/>
      <c r="F60" s="9"/>
      <c r="G60" s="9">
        <v>800</v>
      </c>
      <c r="H60" s="9" t="s">
        <v>1462</v>
      </c>
      <c r="I60" s="9" t="s">
        <v>1474</v>
      </c>
      <c r="J60" s="9" t="s">
        <v>365</v>
      </c>
      <c r="K60" s="17" t="s">
        <v>366</v>
      </c>
      <c r="M60" s="9"/>
      <c r="N60" s="9"/>
      <c r="O60" s="9"/>
      <c r="P60" s="9"/>
      <c r="Q60" s="9"/>
      <c r="R60" s="9" t="s">
        <v>29</v>
      </c>
      <c r="S60" s="9"/>
      <c r="T60" s="9"/>
      <c r="U60" s="9"/>
      <c r="V60" s="9"/>
      <c r="W60" s="9"/>
      <c r="X60" s="9"/>
      <c r="Y60" s="9"/>
      <c r="Z60" s="9"/>
      <c r="AA60" s="9"/>
    </row>
    <row r="61" spans="1:42" ht="33" hidden="1" x14ac:dyDescent="0.3">
      <c r="A61" s="234" t="s">
        <v>1101</v>
      </c>
      <c r="B61" s="12" t="s">
        <v>224</v>
      </c>
      <c r="C61" s="13"/>
      <c r="D61" s="14" t="s">
        <v>426</v>
      </c>
      <c r="E61" s="9"/>
      <c r="F61" s="9"/>
      <c r="G61" s="9">
        <v>135</v>
      </c>
      <c r="H61" s="9" t="s">
        <v>50</v>
      </c>
      <c r="I61" s="9" t="s">
        <v>257</v>
      </c>
      <c r="J61" s="9" t="s">
        <v>258</v>
      </c>
      <c r="K61" s="17" t="s">
        <v>259</v>
      </c>
      <c r="M61" s="9"/>
      <c r="N61" s="9"/>
      <c r="O61" s="9"/>
      <c r="P61" s="9"/>
      <c r="Q61" s="9" t="s">
        <v>29</v>
      </c>
      <c r="R61" s="9" t="s">
        <v>29</v>
      </c>
      <c r="S61" s="9"/>
      <c r="T61" s="9"/>
      <c r="U61" s="9"/>
      <c r="V61" s="9"/>
      <c r="W61" s="9"/>
      <c r="X61" s="9"/>
      <c r="Y61" s="9"/>
      <c r="Z61" s="9"/>
      <c r="AA61" s="9"/>
    </row>
    <row r="62" spans="1:42" ht="33" hidden="1" x14ac:dyDescent="0.3">
      <c r="A62" s="234" t="s">
        <v>1088</v>
      </c>
      <c r="B62" s="12" t="s">
        <v>25</v>
      </c>
      <c r="C62" s="13"/>
      <c r="D62" s="14" t="s">
        <v>26</v>
      </c>
      <c r="E62" s="9"/>
      <c r="F62" s="9">
        <v>24</v>
      </c>
      <c r="G62" s="9">
        <v>48</v>
      </c>
      <c r="H62" s="9" t="s">
        <v>27</v>
      </c>
      <c r="I62" s="9" t="s">
        <v>1390</v>
      </c>
      <c r="J62" s="9" t="s">
        <v>1391</v>
      </c>
      <c r="K62" s="17" t="s">
        <v>1392</v>
      </c>
      <c r="M62" s="9" t="s">
        <v>29</v>
      </c>
      <c r="N62" s="9" t="s">
        <v>29</v>
      </c>
      <c r="O62" s="9"/>
      <c r="P62" s="9"/>
      <c r="Q62" s="9"/>
      <c r="R62" s="9"/>
      <c r="S62" s="9"/>
      <c r="T62" s="9"/>
      <c r="U62" s="9"/>
      <c r="V62" s="9"/>
      <c r="W62" s="9"/>
      <c r="X62" s="9"/>
      <c r="Y62" s="9"/>
      <c r="Z62" s="9"/>
      <c r="AA62" s="9"/>
    </row>
    <row r="63" spans="1:42" hidden="1" x14ac:dyDescent="0.3">
      <c r="A63" s="234" t="s">
        <v>1090</v>
      </c>
      <c r="B63" s="12" t="s">
        <v>25</v>
      </c>
      <c r="C63" s="13"/>
      <c r="D63" s="14" t="s">
        <v>1545</v>
      </c>
      <c r="E63" s="9"/>
      <c r="F63" s="9">
        <v>126</v>
      </c>
      <c r="G63" s="9">
        <v>165</v>
      </c>
      <c r="H63" s="9" t="s">
        <v>50</v>
      </c>
      <c r="I63" s="9" t="s">
        <v>69</v>
      </c>
      <c r="J63" s="9" t="s">
        <v>28</v>
      </c>
      <c r="K63" s="10">
        <v>6604</v>
      </c>
      <c r="M63" s="9" t="s">
        <v>29</v>
      </c>
      <c r="N63" s="9"/>
      <c r="O63" s="9"/>
      <c r="P63" s="9"/>
      <c r="Q63" s="9"/>
      <c r="R63" s="9"/>
      <c r="S63" s="9"/>
      <c r="T63" s="9"/>
      <c r="U63" s="9"/>
      <c r="V63" s="9"/>
      <c r="W63" s="9"/>
      <c r="X63" s="9"/>
      <c r="Y63" s="9"/>
      <c r="Z63" s="9"/>
      <c r="AA63" s="9"/>
    </row>
    <row r="64" spans="1:42" hidden="1" x14ac:dyDescent="0.3">
      <c r="A64" s="234" t="s">
        <v>1095</v>
      </c>
      <c r="B64" s="12" t="s">
        <v>25</v>
      </c>
      <c r="C64" s="13"/>
      <c r="D64" s="14" t="s">
        <v>122</v>
      </c>
      <c r="E64" s="9"/>
      <c r="F64" s="9">
        <f>9.5*12</f>
        <v>114</v>
      </c>
      <c r="G64" s="9">
        <v>360</v>
      </c>
      <c r="H64" s="9" t="s">
        <v>50</v>
      </c>
      <c r="I64" s="9" t="s">
        <v>69</v>
      </c>
      <c r="J64" s="9" t="s">
        <v>28</v>
      </c>
      <c r="K64" s="10">
        <v>6604</v>
      </c>
      <c r="M64" s="9" t="s">
        <v>29</v>
      </c>
      <c r="N64" s="9" t="s">
        <v>29</v>
      </c>
      <c r="O64" s="9"/>
      <c r="P64" s="9"/>
      <c r="Q64" s="9"/>
      <c r="R64" s="9"/>
      <c r="S64" s="9"/>
      <c r="T64" s="9"/>
      <c r="U64" s="9"/>
      <c r="V64" s="9"/>
      <c r="W64" s="9"/>
      <c r="X64" s="9"/>
      <c r="Y64" s="9"/>
      <c r="Z64" s="9"/>
      <c r="AA64" s="9"/>
    </row>
    <row r="65" spans="1:42" ht="33" hidden="1" x14ac:dyDescent="0.3">
      <c r="A65" s="234" t="s">
        <v>1102</v>
      </c>
      <c r="B65" s="30" t="s">
        <v>25</v>
      </c>
      <c r="C65" s="13"/>
      <c r="D65" s="29" t="s">
        <v>724</v>
      </c>
      <c r="E65" s="9"/>
      <c r="F65" s="9">
        <v>12</v>
      </c>
      <c r="G65" s="9">
        <v>24</v>
      </c>
      <c r="H65" s="9" t="s">
        <v>296</v>
      </c>
      <c r="I65" s="9" t="s">
        <v>69</v>
      </c>
      <c r="J65" s="9" t="s">
        <v>28</v>
      </c>
      <c r="K65" s="10">
        <v>6604</v>
      </c>
      <c r="M65" s="9" t="s">
        <v>29</v>
      </c>
      <c r="N65" s="9" t="s">
        <v>29</v>
      </c>
      <c r="O65" s="9"/>
      <c r="P65" s="9"/>
      <c r="Q65" s="9"/>
      <c r="R65" s="9"/>
      <c r="S65" s="9"/>
      <c r="T65" s="9"/>
      <c r="U65" s="9"/>
      <c r="V65" s="9"/>
      <c r="W65" s="9"/>
      <c r="X65" s="9"/>
      <c r="Y65" s="9"/>
      <c r="Z65" s="9"/>
      <c r="AA65" s="9"/>
    </row>
    <row r="66" spans="1:42" ht="33" hidden="1" x14ac:dyDescent="0.3">
      <c r="A66" s="234" t="s">
        <v>1104</v>
      </c>
      <c r="B66" s="12" t="s">
        <v>25</v>
      </c>
      <c r="C66" s="13"/>
      <c r="D66" s="14" t="s">
        <v>230</v>
      </c>
      <c r="E66" s="9"/>
      <c r="F66" s="9">
        <v>29</v>
      </c>
      <c r="G66" s="9">
        <v>87</v>
      </c>
      <c r="H66" s="9" t="s">
        <v>231</v>
      </c>
      <c r="I66" s="9" t="s">
        <v>69</v>
      </c>
      <c r="J66" s="9" t="s">
        <v>28</v>
      </c>
      <c r="K66" s="10">
        <v>6604</v>
      </c>
      <c r="M66" s="9" t="s">
        <v>29</v>
      </c>
      <c r="N66" s="9" t="s">
        <v>29</v>
      </c>
      <c r="O66" s="9"/>
      <c r="P66" s="9"/>
      <c r="Q66" s="9"/>
      <c r="R66" s="9"/>
      <c r="S66" s="9"/>
      <c r="T66" s="9"/>
      <c r="U66" s="9"/>
      <c r="V66" s="9"/>
      <c r="W66" s="9"/>
      <c r="X66" s="9"/>
      <c r="Y66" s="9"/>
      <c r="Z66" s="9"/>
      <c r="AA66" s="9"/>
    </row>
    <row r="67" spans="1:42" hidden="1" x14ac:dyDescent="0.3">
      <c r="A67" s="234" t="s">
        <v>1099</v>
      </c>
      <c r="B67" s="12" t="s">
        <v>25</v>
      </c>
      <c r="C67" s="13"/>
      <c r="D67" s="14" t="s">
        <v>157</v>
      </c>
      <c r="E67" s="9" t="s">
        <v>57</v>
      </c>
      <c r="F67" s="9" t="s">
        <v>57</v>
      </c>
      <c r="G67" s="9" t="s">
        <v>57</v>
      </c>
      <c r="H67" s="9" t="s">
        <v>50</v>
      </c>
      <c r="I67" s="9" t="s">
        <v>69</v>
      </c>
      <c r="J67" s="9" t="s">
        <v>28</v>
      </c>
      <c r="K67" s="10">
        <v>6604</v>
      </c>
      <c r="M67" s="9" t="s">
        <v>29</v>
      </c>
      <c r="N67" s="9"/>
      <c r="O67" s="9"/>
      <c r="P67" s="9"/>
      <c r="Q67" s="9"/>
      <c r="R67" s="9"/>
      <c r="S67" s="9"/>
      <c r="T67" s="9"/>
      <c r="U67" s="9"/>
      <c r="V67" s="9"/>
      <c r="W67" s="9"/>
      <c r="X67" s="9"/>
      <c r="Y67" s="9"/>
      <c r="Z67" s="9"/>
      <c r="AA67" s="9"/>
    </row>
    <row r="68" spans="1:42" ht="132" hidden="1" x14ac:dyDescent="0.3">
      <c r="A68" s="234" t="s">
        <v>1094</v>
      </c>
      <c r="B68" s="12" t="s">
        <v>25</v>
      </c>
      <c r="C68" s="13"/>
      <c r="D68" s="14" t="s">
        <v>356</v>
      </c>
      <c r="E68" s="9"/>
      <c r="F68" s="9"/>
      <c r="G68" s="9">
        <f>433+250</f>
        <v>683</v>
      </c>
      <c r="H68" s="9" t="s">
        <v>1475</v>
      </c>
      <c r="I68" s="9" t="s">
        <v>367</v>
      </c>
      <c r="J68" s="9" t="s">
        <v>368</v>
      </c>
      <c r="K68" s="17" t="s">
        <v>369</v>
      </c>
      <c r="M68" s="9" t="s">
        <v>29</v>
      </c>
      <c r="N68" s="9"/>
      <c r="O68" s="9"/>
      <c r="P68" s="9"/>
      <c r="Q68" s="9"/>
      <c r="R68" s="9"/>
      <c r="S68" s="9"/>
      <c r="T68" s="9"/>
      <c r="U68" s="9"/>
      <c r="V68" s="9"/>
      <c r="W68" s="9"/>
      <c r="X68" s="9"/>
      <c r="Y68" s="9"/>
      <c r="Z68" s="9"/>
      <c r="AA68" s="9"/>
    </row>
    <row r="69" spans="1:42" ht="33" hidden="1" x14ac:dyDescent="0.3">
      <c r="A69" s="234" t="s">
        <v>1101</v>
      </c>
      <c r="B69" s="12" t="s">
        <v>25</v>
      </c>
      <c r="C69" s="13"/>
      <c r="D69" s="14" t="s">
        <v>426</v>
      </c>
      <c r="E69" s="9"/>
      <c r="F69" s="9"/>
      <c r="G69" s="9">
        <v>112</v>
      </c>
      <c r="H69" s="9" t="s">
        <v>50</v>
      </c>
      <c r="I69" s="9" t="s">
        <v>69</v>
      </c>
      <c r="J69" s="9" t="s">
        <v>28</v>
      </c>
      <c r="K69" s="10">
        <v>6604</v>
      </c>
      <c r="M69" s="9" t="s">
        <v>29</v>
      </c>
      <c r="N69" s="9" t="s">
        <v>29</v>
      </c>
      <c r="O69" s="9"/>
      <c r="P69" s="9"/>
      <c r="Q69" s="9"/>
      <c r="R69" s="9"/>
      <c r="S69" s="9"/>
      <c r="T69" s="9"/>
      <c r="U69" s="9"/>
      <c r="V69" s="9"/>
      <c r="W69" s="9"/>
      <c r="X69" s="9"/>
      <c r="Y69" s="9"/>
      <c r="Z69" s="9"/>
      <c r="AA69" s="9"/>
    </row>
    <row r="70" spans="1:42" ht="99" hidden="1" x14ac:dyDescent="0.3">
      <c r="A70" s="234" t="s">
        <v>1102</v>
      </c>
      <c r="B70" s="12" t="s">
        <v>247</v>
      </c>
      <c r="C70" s="238"/>
      <c r="D70" s="8" t="s">
        <v>244</v>
      </c>
      <c r="E70" s="9"/>
      <c r="F70" s="9">
        <v>20</v>
      </c>
      <c r="G70" s="9">
        <v>60</v>
      </c>
      <c r="H70" s="9" t="s">
        <v>248</v>
      </c>
      <c r="I70" s="9" t="s">
        <v>249</v>
      </c>
      <c r="J70" s="9" t="s">
        <v>81</v>
      </c>
      <c r="K70" s="10">
        <v>6451</v>
      </c>
      <c r="M70" s="9"/>
      <c r="N70" s="9"/>
      <c r="O70" s="9"/>
      <c r="P70" s="9"/>
      <c r="Q70" s="9"/>
      <c r="R70" s="9"/>
      <c r="S70" s="9"/>
      <c r="T70" s="9"/>
      <c r="U70" s="9"/>
      <c r="V70" s="9"/>
      <c r="W70" s="9"/>
      <c r="X70" s="9"/>
      <c r="Y70" s="9" t="s">
        <v>29</v>
      </c>
      <c r="Z70" s="9" t="s">
        <v>29</v>
      </c>
      <c r="AA70" s="9"/>
    </row>
    <row r="71" spans="1:42" ht="66" hidden="1" x14ac:dyDescent="0.3">
      <c r="A71" s="234" t="s">
        <v>1094</v>
      </c>
      <c r="B71" s="12" t="s">
        <v>247</v>
      </c>
      <c r="C71" s="13"/>
      <c r="D71" s="14" t="s">
        <v>356</v>
      </c>
      <c r="E71" s="9"/>
      <c r="F71" s="9"/>
      <c r="G71" s="9">
        <f>215+300</f>
        <v>515</v>
      </c>
      <c r="H71" s="9" t="s">
        <v>1333</v>
      </c>
      <c r="I71" s="9" t="s">
        <v>249</v>
      </c>
      <c r="J71" s="9" t="s">
        <v>81</v>
      </c>
      <c r="K71" s="10">
        <v>6451</v>
      </c>
      <c r="M71" s="9"/>
      <c r="N71" s="9"/>
      <c r="O71" s="9"/>
      <c r="P71" s="9"/>
      <c r="Q71" s="9"/>
      <c r="R71" s="9"/>
      <c r="S71" s="9"/>
      <c r="T71" s="9"/>
      <c r="U71" s="9"/>
      <c r="V71" s="9"/>
      <c r="W71" s="9"/>
      <c r="X71" s="9"/>
      <c r="Y71" s="9" t="s">
        <v>29</v>
      </c>
      <c r="Z71" s="9"/>
      <c r="AA71" s="9"/>
    </row>
    <row r="72" spans="1:42" hidden="1" x14ac:dyDescent="0.3">
      <c r="A72" s="234" t="s">
        <v>1099</v>
      </c>
      <c r="B72" s="12" t="s">
        <v>396</v>
      </c>
      <c r="C72" s="13"/>
      <c r="D72" s="14" t="s">
        <v>397</v>
      </c>
      <c r="E72" s="9" t="s">
        <v>57</v>
      </c>
      <c r="F72" s="9" t="s">
        <v>57</v>
      </c>
      <c r="G72" s="9" t="s">
        <v>57</v>
      </c>
      <c r="H72" s="9" t="s">
        <v>50</v>
      </c>
      <c r="I72" s="9" t="s">
        <v>398</v>
      </c>
      <c r="J72" s="9" t="s">
        <v>399</v>
      </c>
      <c r="K72" s="10">
        <v>6032</v>
      </c>
      <c r="M72" s="9"/>
      <c r="N72" s="9"/>
      <c r="O72" s="9"/>
      <c r="P72" s="9"/>
      <c r="Q72" s="9"/>
      <c r="R72" s="9"/>
      <c r="S72" s="9"/>
      <c r="T72" s="9"/>
      <c r="U72" s="9"/>
      <c r="V72" s="9"/>
      <c r="W72" s="9"/>
      <c r="X72" s="9"/>
      <c r="Y72" s="9"/>
      <c r="Z72" s="9"/>
      <c r="AA72" s="9" t="s">
        <v>29</v>
      </c>
    </row>
    <row r="73" spans="1:42" ht="33" hidden="1" x14ac:dyDescent="0.3">
      <c r="A73" s="234" t="s">
        <v>1088</v>
      </c>
      <c r="B73" s="12" t="s">
        <v>30</v>
      </c>
      <c r="C73" s="13"/>
      <c r="D73" s="14" t="s">
        <v>26</v>
      </c>
      <c r="E73" s="9"/>
      <c r="F73" s="9">
        <v>24</v>
      </c>
      <c r="G73" s="9">
        <v>48</v>
      </c>
      <c r="H73" s="9" t="s">
        <v>31</v>
      </c>
      <c r="I73" s="9" t="s">
        <v>32</v>
      </c>
      <c r="J73" s="9" t="s">
        <v>33</v>
      </c>
      <c r="K73" s="10">
        <v>6517</v>
      </c>
      <c r="M73" s="9"/>
      <c r="N73" s="9"/>
      <c r="O73" s="9" t="s">
        <v>29</v>
      </c>
      <c r="P73" s="9" t="s">
        <v>29</v>
      </c>
      <c r="Q73" s="9"/>
      <c r="R73" s="9"/>
      <c r="S73" s="9"/>
      <c r="T73" s="9"/>
      <c r="U73" s="9"/>
      <c r="V73" s="9"/>
      <c r="W73" s="9"/>
      <c r="X73" s="9"/>
      <c r="Y73" s="9"/>
      <c r="Z73" s="9"/>
      <c r="AA73" s="9"/>
    </row>
    <row r="74" spans="1:42" hidden="1" x14ac:dyDescent="0.3">
      <c r="A74" s="234" t="s">
        <v>1094</v>
      </c>
      <c r="B74" s="234" t="s">
        <v>30</v>
      </c>
      <c r="C74" s="238"/>
      <c r="D74" s="8" t="s">
        <v>164</v>
      </c>
      <c r="E74" s="9"/>
      <c r="F74" s="9">
        <v>62</v>
      </c>
      <c r="G74" s="9">
        <v>124</v>
      </c>
      <c r="H74" s="9" t="s">
        <v>50</v>
      </c>
      <c r="I74" s="9" t="s">
        <v>32</v>
      </c>
      <c r="J74" s="9" t="s">
        <v>33</v>
      </c>
      <c r="K74" s="10">
        <v>6517</v>
      </c>
      <c r="M74" s="9"/>
      <c r="N74" s="9"/>
      <c r="O74" s="9" t="s">
        <v>29</v>
      </c>
      <c r="P74" s="9" t="s">
        <v>29</v>
      </c>
      <c r="Q74" s="9"/>
      <c r="R74" s="9"/>
      <c r="S74" s="9"/>
      <c r="T74" s="9"/>
      <c r="U74" s="9"/>
      <c r="V74" s="9"/>
      <c r="W74" s="9"/>
      <c r="X74" s="9"/>
      <c r="Y74" s="9"/>
      <c r="Z74" s="9"/>
      <c r="AA74" s="9"/>
    </row>
    <row r="75" spans="1:42" ht="33" hidden="1" x14ac:dyDescent="0.3">
      <c r="A75" s="234" t="s">
        <v>1091</v>
      </c>
      <c r="B75" s="236" t="s">
        <v>30</v>
      </c>
      <c r="C75" s="238"/>
      <c r="D75" s="8" t="s">
        <v>450</v>
      </c>
      <c r="E75" s="9">
        <v>12</v>
      </c>
      <c r="F75" s="9"/>
      <c r="G75" s="9"/>
      <c r="H75" s="9" t="s">
        <v>135</v>
      </c>
      <c r="I75" s="9" t="s">
        <v>32</v>
      </c>
      <c r="J75" s="9" t="s">
        <v>33</v>
      </c>
      <c r="K75" s="10">
        <v>6517</v>
      </c>
      <c r="M75" s="9"/>
      <c r="N75" s="9"/>
      <c r="O75" s="9" t="s">
        <v>29</v>
      </c>
      <c r="P75" s="9" t="s">
        <v>29</v>
      </c>
      <c r="Q75" s="9"/>
      <c r="R75" s="9"/>
      <c r="S75" s="9"/>
      <c r="T75" s="9"/>
      <c r="U75" s="9"/>
      <c r="V75" s="9"/>
      <c r="W75" s="9"/>
      <c r="X75" s="9"/>
      <c r="Y75" s="9"/>
      <c r="Z75" s="9"/>
      <c r="AA75" s="9"/>
    </row>
    <row r="76" spans="1:42" hidden="1" x14ac:dyDescent="0.3">
      <c r="A76" s="234" t="s">
        <v>1106</v>
      </c>
      <c r="B76" s="12" t="s">
        <v>404</v>
      </c>
      <c r="C76" s="13"/>
      <c r="D76" s="14" t="s">
        <v>405</v>
      </c>
      <c r="E76" s="9" t="s">
        <v>57</v>
      </c>
      <c r="F76" s="9" t="s">
        <v>57</v>
      </c>
      <c r="G76" s="9" t="s">
        <v>57</v>
      </c>
      <c r="H76" s="9" t="s">
        <v>50</v>
      </c>
      <c r="I76" s="9" t="s">
        <v>406</v>
      </c>
      <c r="J76" s="9" t="s">
        <v>75</v>
      </c>
      <c r="K76" s="10">
        <v>6511</v>
      </c>
      <c r="M76" s="9"/>
      <c r="N76" s="9"/>
      <c r="O76" s="9"/>
      <c r="P76" s="9"/>
      <c r="Q76" s="9"/>
      <c r="R76" s="9"/>
      <c r="S76" s="9"/>
      <c r="T76" s="9"/>
      <c r="U76" s="9"/>
      <c r="V76" s="9"/>
      <c r="W76" s="9"/>
      <c r="X76" s="9"/>
      <c r="Y76" s="9"/>
      <c r="Z76" s="9"/>
      <c r="AA76" s="9" t="s">
        <v>29</v>
      </c>
      <c r="AB76" s="245"/>
      <c r="AD76" s="247"/>
      <c r="AE76" s="247"/>
      <c r="AF76" s="247"/>
      <c r="AG76" s="247"/>
      <c r="AH76" s="247"/>
      <c r="AI76" s="247"/>
      <c r="AJ76" s="247"/>
      <c r="AK76" s="247"/>
    </row>
    <row r="77" spans="1:42" x14ac:dyDescent="0.3">
      <c r="A77" s="234" t="s">
        <v>1092</v>
      </c>
      <c r="B77" s="12" t="s">
        <v>404</v>
      </c>
      <c r="C77" s="13"/>
      <c r="D77" s="14" t="s">
        <v>480</v>
      </c>
      <c r="E77" s="9" t="s">
        <v>57</v>
      </c>
      <c r="F77" s="9" t="s">
        <v>57</v>
      </c>
      <c r="G77" s="9" t="s">
        <v>57</v>
      </c>
      <c r="H77" s="9" t="s">
        <v>50</v>
      </c>
      <c r="I77" s="9" t="s">
        <v>406</v>
      </c>
      <c r="J77" s="9" t="s">
        <v>75</v>
      </c>
      <c r="K77" s="10">
        <v>6515</v>
      </c>
      <c r="M77" s="9"/>
      <c r="N77" s="9"/>
      <c r="O77" s="9"/>
      <c r="P77" s="9"/>
      <c r="Q77" s="9"/>
      <c r="R77" s="9"/>
      <c r="S77" s="9"/>
      <c r="T77" s="9"/>
      <c r="U77" s="9"/>
      <c r="V77" s="9"/>
      <c r="W77" s="9"/>
      <c r="X77" s="9"/>
      <c r="Y77" s="9"/>
      <c r="Z77" s="9"/>
      <c r="AA77" s="9" t="s">
        <v>29</v>
      </c>
      <c r="AB77" s="245"/>
    </row>
    <row r="78" spans="1:42" ht="33" x14ac:dyDescent="0.3">
      <c r="A78" s="234" t="s">
        <v>1092</v>
      </c>
      <c r="B78" s="234" t="s">
        <v>404</v>
      </c>
      <c r="C78" s="238"/>
      <c r="D78" s="8" t="s">
        <v>483</v>
      </c>
      <c r="E78" s="9" t="s">
        <v>57</v>
      </c>
      <c r="F78" s="9" t="s">
        <v>57</v>
      </c>
      <c r="G78" s="9" t="s">
        <v>57</v>
      </c>
      <c r="H78" s="9" t="s">
        <v>50</v>
      </c>
      <c r="I78" s="9" t="s">
        <v>406</v>
      </c>
      <c r="J78" s="9" t="s">
        <v>75</v>
      </c>
      <c r="K78" s="10">
        <v>6515</v>
      </c>
      <c r="M78" s="9"/>
      <c r="N78" s="9"/>
      <c r="O78" s="9" t="s">
        <v>29</v>
      </c>
      <c r="P78" s="9" t="s">
        <v>29</v>
      </c>
      <c r="Q78" s="9" t="s">
        <v>29</v>
      </c>
      <c r="R78" s="9"/>
      <c r="S78" s="9"/>
      <c r="T78" s="9"/>
      <c r="U78" s="9"/>
      <c r="V78" s="9"/>
      <c r="W78" s="9"/>
      <c r="X78" s="9"/>
      <c r="Y78" s="9" t="s">
        <v>29</v>
      </c>
      <c r="Z78" s="9"/>
      <c r="AA78" s="9"/>
      <c r="AB78" s="245"/>
      <c r="AL78" s="247"/>
      <c r="AM78" s="247"/>
      <c r="AN78" s="247"/>
      <c r="AO78" s="247"/>
      <c r="AP78" s="247"/>
    </row>
    <row r="79" spans="1:42" ht="33" hidden="1" x14ac:dyDescent="0.3">
      <c r="A79" s="234" t="s">
        <v>1098</v>
      </c>
      <c r="B79" s="234" t="s">
        <v>719</v>
      </c>
      <c r="C79" s="235"/>
      <c r="D79" s="8" t="s">
        <v>702</v>
      </c>
      <c r="E79" s="9"/>
      <c r="F79" s="9"/>
      <c r="G79" s="9">
        <v>200</v>
      </c>
      <c r="H79" s="9" t="s">
        <v>706</v>
      </c>
      <c r="I79" s="9" t="s">
        <v>720</v>
      </c>
      <c r="J79" s="9" t="s">
        <v>182</v>
      </c>
      <c r="K79" s="10">
        <v>6103</v>
      </c>
      <c r="M79" s="9"/>
      <c r="N79" s="9"/>
      <c r="O79" s="9"/>
      <c r="P79" s="9"/>
      <c r="Q79" s="9"/>
      <c r="R79" s="9"/>
      <c r="S79" s="9"/>
      <c r="T79" s="9" t="s">
        <v>29</v>
      </c>
      <c r="U79" s="9"/>
      <c r="V79" s="9"/>
      <c r="W79" s="9"/>
      <c r="X79" s="9"/>
      <c r="Y79" s="9"/>
      <c r="Z79" s="9"/>
      <c r="AA79" s="9"/>
    </row>
    <row r="80" spans="1:42" hidden="1" x14ac:dyDescent="0.3">
      <c r="A80" s="234" t="s">
        <v>1090</v>
      </c>
      <c r="B80" s="12" t="s">
        <v>73</v>
      </c>
      <c r="C80" s="13"/>
      <c r="D80" s="14" t="s">
        <v>1546</v>
      </c>
      <c r="E80" s="9"/>
      <c r="F80" s="9">
        <v>72</v>
      </c>
      <c r="G80" s="9">
        <v>90</v>
      </c>
      <c r="H80" s="9" t="s">
        <v>50</v>
      </c>
      <c r="I80" s="9" t="s">
        <v>74</v>
      </c>
      <c r="J80" s="9" t="s">
        <v>75</v>
      </c>
      <c r="K80" s="10">
        <v>6511</v>
      </c>
      <c r="M80" s="9"/>
      <c r="N80" s="9"/>
      <c r="O80" s="9" t="s">
        <v>29</v>
      </c>
      <c r="P80" s="9" t="s">
        <v>29</v>
      </c>
      <c r="Q80" s="9"/>
      <c r="R80" s="9"/>
      <c r="S80" s="9"/>
      <c r="T80" s="9"/>
      <c r="U80" s="9"/>
      <c r="V80" s="9"/>
      <c r="W80" s="9"/>
      <c r="X80" s="9"/>
      <c r="Y80" s="9"/>
      <c r="Z80" s="9"/>
      <c r="AA80" s="9"/>
    </row>
    <row r="81" spans="1:42" hidden="1" x14ac:dyDescent="0.3">
      <c r="A81" s="234" t="s">
        <v>1095</v>
      </c>
      <c r="B81" s="12" t="s">
        <v>73</v>
      </c>
      <c r="C81" s="13"/>
      <c r="D81" s="14" t="s">
        <v>122</v>
      </c>
      <c r="E81" s="9"/>
      <c r="F81" s="9">
        <v>60</v>
      </c>
      <c r="G81" s="9">
        <v>180</v>
      </c>
      <c r="H81" s="9" t="s">
        <v>50</v>
      </c>
      <c r="I81" s="9" t="s">
        <v>74</v>
      </c>
      <c r="J81" s="9" t="s">
        <v>75</v>
      </c>
      <c r="K81" s="10">
        <v>6511</v>
      </c>
      <c r="M81" s="9"/>
      <c r="N81" s="9"/>
      <c r="O81" s="9" t="s">
        <v>29</v>
      </c>
      <c r="P81" s="9" t="s">
        <v>29</v>
      </c>
      <c r="Q81" s="9"/>
      <c r="R81" s="9"/>
      <c r="S81" s="9"/>
      <c r="T81" s="9"/>
      <c r="U81" s="9"/>
      <c r="V81" s="9"/>
      <c r="W81" s="9"/>
      <c r="X81" s="9"/>
      <c r="Y81" s="9"/>
      <c r="Z81" s="9"/>
      <c r="AA81" s="9"/>
    </row>
    <row r="82" spans="1:42" ht="33" hidden="1" x14ac:dyDescent="0.3">
      <c r="A82" s="234" t="s">
        <v>1104</v>
      </c>
      <c r="B82" s="12" t="s">
        <v>73</v>
      </c>
      <c r="C82" s="13"/>
      <c r="D82" s="14" t="s">
        <v>718</v>
      </c>
      <c r="E82" s="9"/>
      <c r="F82" s="9">
        <v>24</v>
      </c>
      <c r="G82" s="9">
        <v>48</v>
      </c>
      <c r="H82" s="9" t="s">
        <v>50</v>
      </c>
      <c r="I82" s="9" t="s">
        <v>129</v>
      </c>
      <c r="J82" s="9" t="s">
        <v>75</v>
      </c>
      <c r="K82" s="10">
        <v>6513</v>
      </c>
      <c r="M82" s="9"/>
      <c r="N82" s="9"/>
      <c r="O82" s="9" t="s">
        <v>29</v>
      </c>
      <c r="P82" s="9" t="s">
        <v>29</v>
      </c>
      <c r="Q82" s="9"/>
      <c r="R82" s="9"/>
      <c r="S82" s="9"/>
      <c r="T82" s="9"/>
      <c r="U82" s="9"/>
      <c r="V82" s="9"/>
      <c r="W82" s="9"/>
      <c r="X82" s="9"/>
      <c r="Y82" s="9" t="s">
        <v>29</v>
      </c>
      <c r="Z82" s="9"/>
      <c r="AA82" s="9"/>
    </row>
    <row r="83" spans="1:42" ht="66" hidden="1" x14ac:dyDescent="0.3">
      <c r="A83" s="234" t="s">
        <v>1109</v>
      </c>
      <c r="B83" s="12" t="s">
        <v>73</v>
      </c>
      <c r="C83" s="13"/>
      <c r="D83" s="14" t="s">
        <v>138</v>
      </c>
      <c r="E83" s="9"/>
      <c r="F83" s="9"/>
      <c r="G83" s="9">
        <v>48</v>
      </c>
      <c r="H83" s="9" t="s">
        <v>1402</v>
      </c>
      <c r="I83" s="9" t="s">
        <v>74</v>
      </c>
      <c r="J83" s="9" t="s">
        <v>75</v>
      </c>
      <c r="K83" s="10">
        <v>6511</v>
      </c>
      <c r="M83" s="9"/>
      <c r="N83" s="9"/>
      <c r="O83" s="9" t="s">
        <v>29</v>
      </c>
      <c r="P83" s="9" t="s">
        <v>29</v>
      </c>
      <c r="Q83" s="9"/>
      <c r="R83" s="9"/>
      <c r="S83" s="9"/>
      <c r="T83" s="9"/>
      <c r="U83" s="9"/>
      <c r="V83" s="9"/>
      <c r="W83" s="9"/>
      <c r="X83" s="9"/>
      <c r="Y83" s="9"/>
      <c r="Z83" s="9"/>
      <c r="AA83" s="9"/>
    </row>
    <row r="84" spans="1:42" hidden="1" x14ac:dyDescent="0.3">
      <c r="A84" s="234" t="s">
        <v>1098</v>
      </c>
      <c r="B84" s="12" t="s">
        <v>73</v>
      </c>
      <c r="C84" s="13"/>
      <c r="D84" s="14" t="s">
        <v>198</v>
      </c>
      <c r="E84" s="9"/>
      <c r="F84" s="9">
        <v>24</v>
      </c>
      <c r="G84" s="9">
        <v>48</v>
      </c>
      <c r="H84" s="9" t="s">
        <v>50</v>
      </c>
      <c r="I84" s="9" t="s">
        <v>74</v>
      </c>
      <c r="J84" s="9" t="s">
        <v>75</v>
      </c>
      <c r="K84" s="10">
        <v>6511</v>
      </c>
      <c r="M84" s="9"/>
      <c r="N84" s="9"/>
      <c r="O84" s="9" t="s">
        <v>29</v>
      </c>
      <c r="P84" s="9" t="s">
        <v>29</v>
      </c>
      <c r="Q84" s="9"/>
      <c r="R84" s="9"/>
      <c r="S84" s="9"/>
      <c r="T84" s="9"/>
      <c r="U84" s="9"/>
      <c r="V84" s="9"/>
      <c r="W84" s="9"/>
      <c r="X84" s="9"/>
      <c r="Y84" s="9"/>
      <c r="Z84" s="9"/>
      <c r="AA84" s="9"/>
    </row>
    <row r="85" spans="1:42" hidden="1" x14ac:dyDescent="0.3">
      <c r="A85" s="234" t="s">
        <v>1099</v>
      </c>
      <c r="B85" s="12" t="s">
        <v>73</v>
      </c>
      <c r="C85" s="13"/>
      <c r="D85" s="14" t="s">
        <v>157</v>
      </c>
      <c r="E85" s="9" t="s">
        <v>57</v>
      </c>
      <c r="F85" s="9" t="s">
        <v>57</v>
      </c>
      <c r="G85" s="9" t="s">
        <v>57</v>
      </c>
      <c r="H85" s="9" t="s">
        <v>50</v>
      </c>
      <c r="I85" s="9" t="s">
        <v>129</v>
      </c>
      <c r="J85" s="9" t="s">
        <v>75</v>
      </c>
      <c r="K85" s="10">
        <v>6513</v>
      </c>
      <c r="M85" s="9"/>
      <c r="N85" s="9"/>
      <c r="O85" s="9" t="s">
        <v>29</v>
      </c>
      <c r="P85" s="9" t="s">
        <v>29</v>
      </c>
      <c r="Q85" s="9"/>
      <c r="R85" s="9"/>
      <c r="S85" s="9"/>
      <c r="T85" s="9"/>
      <c r="U85" s="9"/>
      <c r="V85" s="9"/>
      <c r="W85" s="9"/>
      <c r="X85" s="9"/>
      <c r="Y85" s="9"/>
      <c r="Z85" s="9"/>
      <c r="AA85" s="9"/>
    </row>
    <row r="86" spans="1:42" ht="33" hidden="1" x14ac:dyDescent="0.3">
      <c r="A86" s="234" t="s">
        <v>1103</v>
      </c>
      <c r="B86" s="234" t="s">
        <v>73</v>
      </c>
      <c r="C86" s="238"/>
      <c r="D86" s="14" t="s">
        <v>323</v>
      </c>
      <c r="E86" s="9"/>
      <c r="F86" s="9" t="s">
        <v>332</v>
      </c>
      <c r="G86" s="9"/>
      <c r="H86" s="9" t="s">
        <v>325</v>
      </c>
      <c r="I86" s="9" t="s">
        <v>129</v>
      </c>
      <c r="J86" s="9" t="s">
        <v>75</v>
      </c>
      <c r="K86" s="10">
        <v>6511</v>
      </c>
      <c r="M86" s="9"/>
      <c r="N86" s="9"/>
      <c r="O86" s="9" t="s">
        <v>29</v>
      </c>
      <c r="P86" s="9" t="s">
        <v>29</v>
      </c>
      <c r="Q86" s="9"/>
      <c r="R86" s="9"/>
      <c r="S86" s="9"/>
      <c r="T86" s="9"/>
      <c r="U86" s="9"/>
      <c r="V86" s="9"/>
      <c r="W86" s="9"/>
      <c r="X86" s="9"/>
      <c r="Y86" s="9" t="s">
        <v>29</v>
      </c>
      <c r="Z86" s="9"/>
      <c r="AA86" s="9"/>
    </row>
    <row r="87" spans="1:42" hidden="1" x14ac:dyDescent="0.3">
      <c r="A87" s="234" t="s">
        <v>1104</v>
      </c>
      <c r="B87" s="12" t="s">
        <v>73</v>
      </c>
      <c r="C87" s="13"/>
      <c r="D87" s="14" t="s">
        <v>1083</v>
      </c>
      <c r="E87" s="9" t="s">
        <v>57</v>
      </c>
      <c r="F87" s="9" t="s">
        <v>57</v>
      </c>
      <c r="G87" s="9" t="s">
        <v>57</v>
      </c>
      <c r="H87" s="9" t="s">
        <v>50</v>
      </c>
      <c r="I87" s="9" t="s">
        <v>129</v>
      </c>
      <c r="J87" s="9" t="s">
        <v>75</v>
      </c>
      <c r="K87" s="10">
        <v>6511</v>
      </c>
      <c r="M87" s="9"/>
      <c r="N87" s="9"/>
      <c r="O87" s="9"/>
      <c r="P87" s="9" t="s">
        <v>29</v>
      </c>
      <c r="Q87" s="9"/>
      <c r="R87" s="9"/>
      <c r="S87" s="9"/>
      <c r="T87" s="9"/>
      <c r="U87" s="9"/>
      <c r="V87" s="9"/>
      <c r="W87" s="9"/>
      <c r="X87" s="9"/>
      <c r="Y87" s="9"/>
      <c r="Z87" s="9"/>
      <c r="AA87" s="9"/>
    </row>
    <row r="88" spans="1:42" ht="165" hidden="1" x14ac:dyDescent="0.3">
      <c r="A88" s="234" t="s">
        <v>1094</v>
      </c>
      <c r="B88" s="12" t="s">
        <v>73</v>
      </c>
      <c r="C88" s="13"/>
      <c r="D88" s="14" t="s">
        <v>356</v>
      </c>
      <c r="E88" s="9"/>
      <c r="F88" s="9"/>
      <c r="G88" s="9">
        <f>244+316</f>
        <v>560</v>
      </c>
      <c r="H88" s="9" t="s">
        <v>1406</v>
      </c>
      <c r="I88" s="9" t="s">
        <v>1403</v>
      </c>
      <c r="J88" s="9" t="s">
        <v>1404</v>
      </c>
      <c r="K88" s="17" t="s">
        <v>1405</v>
      </c>
      <c r="M88" s="9"/>
      <c r="N88" s="9"/>
      <c r="O88" s="9" t="s">
        <v>29</v>
      </c>
      <c r="P88" s="9" t="s">
        <v>29</v>
      </c>
      <c r="Q88" s="9" t="s">
        <v>29</v>
      </c>
      <c r="R88" s="9"/>
      <c r="S88" s="9"/>
      <c r="T88" s="9"/>
      <c r="U88" s="9"/>
      <c r="V88" s="9"/>
      <c r="W88" s="9"/>
      <c r="X88" s="9"/>
      <c r="Y88" s="9"/>
      <c r="Z88" s="9"/>
      <c r="AA88" s="9"/>
    </row>
    <row r="89" spans="1:42" ht="49.5" hidden="1" x14ac:dyDescent="0.3">
      <c r="A89" s="234" t="s">
        <v>1088</v>
      </c>
      <c r="B89" s="234" t="s">
        <v>73</v>
      </c>
      <c r="C89" s="238"/>
      <c r="D89" s="8" t="s">
        <v>427</v>
      </c>
      <c r="E89" s="9"/>
      <c r="F89" s="15" t="s">
        <v>428</v>
      </c>
      <c r="G89" s="15" t="s">
        <v>430</v>
      </c>
      <c r="H89" s="15" t="s">
        <v>50</v>
      </c>
      <c r="I89" s="9" t="s">
        <v>1407</v>
      </c>
      <c r="J89" s="9" t="s">
        <v>1408</v>
      </c>
      <c r="K89" s="17" t="s">
        <v>1409</v>
      </c>
      <c r="M89" s="9" t="s">
        <v>29</v>
      </c>
      <c r="N89" s="9" t="s">
        <v>29</v>
      </c>
      <c r="O89" s="9"/>
      <c r="P89" s="9"/>
      <c r="Q89" s="9"/>
      <c r="R89" s="9"/>
      <c r="S89" s="9"/>
      <c r="T89" s="9"/>
      <c r="U89" s="9"/>
      <c r="V89" s="9"/>
      <c r="W89" s="9"/>
      <c r="X89" s="9"/>
      <c r="Y89" s="9"/>
      <c r="Z89" s="9"/>
      <c r="AA89" s="9"/>
    </row>
    <row r="90" spans="1:42" ht="82.5" hidden="1" x14ac:dyDescent="0.3">
      <c r="A90" s="234" t="s">
        <v>1095</v>
      </c>
      <c r="B90" s="234" t="s">
        <v>123</v>
      </c>
      <c r="C90" s="238"/>
      <c r="D90" s="8" t="s">
        <v>122</v>
      </c>
      <c r="E90" s="9"/>
      <c r="F90" s="9">
        <v>60</v>
      </c>
      <c r="G90" s="9">
        <v>180</v>
      </c>
      <c r="H90" s="9" t="s">
        <v>50</v>
      </c>
      <c r="I90" s="9" t="s">
        <v>1301</v>
      </c>
      <c r="J90" s="9" t="s">
        <v>1299</v>
      </c>
      <c r="K90" s="17" t="s">
        <v>1300</v>
      </c>
      <c r="M90" s="9"/>
      <c r="N90" s="9"/>
      <c r="O90" s="9" t="s">
        <v>29</v>
      </c>
      <c r="P90" s="9" t="s">
        <v>29</v>
      </c>
      <c r="Q90" s="9"/>
      <c r="R90" s="9"/>
      <c r="S90" s="9"/>
      <c r="T90" s="9"/>
      <c r="U90" s="9"/>
      <c r="V90" s="9"/>
      <c r="W90" s="9"/>
      <c r="X90" s="9"/>
      <c r="Y90" s="9"/>
      <c r="Z90" s="9"/>
      <c r="AA90" s="9"/>
      <c r="AC90" s="247"/>
    </row>
    <row r="91" spans="1:42" ht="66" hidden="1" x14ac:dyDescent="0.3">
      <c r="A91" s="234" t="s">
        <v>1088</v>
      </c>
      <c r="B91" s="234" t="s">
        <v>123</v>
      </c>
      <c r="C91" s="235"/>
      <c r="D91" s="8" t="s">
        <v>427</v>
      </c>
      <c r="E91" s="9"/>
      <c r="F91" s="15" t="s">
        <v>428</v>
      </c>
      <c r="G91" s="15" t="s">
        <v>430</v>
      </c>
      <c r="H91" s="15" t="s">
        <v>50</v>
      </c>
      <c r="I91" s="9" t="s">
        <v>1296</v>
      </c>
      <c r="J91" s="9" t="s">
        <v>1297</v>
      </c>
      <c r="K91" s="17" t="s">
        <v>1298</v>
      </c>
      <c r="M91" s="9"/>
      <c r="N91" s="9"/>
      <c r="O91" s="9" t="s">
        <v>29</v>
      </c>
      <c r="P91" s="9" t="s">
        <v>29</v>
      </c>
      <c r="Q91" s="9"/>
      <c r="R91" s="9"/>
      <c r="S91" s="9"/>
      <c r="T91" s="9"/>
      <c r="U91" s="9"/>
      <c r="V91" s="9"/>
      <c r="W91" s="9"/>
      <c r="X91" s="9"/>
      <c r="Y91" s="9"/>
      <c r="Z91" s="9"/>
      <c r="AA91" s="9"/>
    </row>
    <row r="92" spans="1:42" ht="33" hidden="1" x14ac:dyDescent="0.3">
      <c r="A92" s="234" t="s">
        <v>1103</v>
      </c>
      <c r="B92" s="12" t="s">
        <v>333</v>
      </c>
      <c r="C92" s="13"/>
      <c r="D92" s="14" t="s">
        <v>323</v>
      </c>
      <c r="E92" s="9"/>
      <c r="F92" s="9" t="s">
        <v>334</v>
      </c>
      <c r="G92" s="9"/>
      <c r="H92" s="9" t="s">
        <v>325</v>
      </c>
      <c r="I92" s="9" t="s">
        <v>1346</v>
      </c>
      <c r="J92" s="9" t="s">
        <v>1347</v>
      </c>
      <c r="K92" s="17" t="s">
        <v>1348</v>
      </c>
      <c r="M92" s="9"/>
      <c r="N92" s="9"/>
      <c r="O92" s="9"/>
      <c r="P92" s="9"/>
      <c r="Q92" s="9"/>
      <c r="R92" s="9"/>
      <c r="S92" s="9"/>
      <c r="T92" s="9"/>
      <c r="U92" s="9" t="s">
        <v>29</v>
      </c>
      <c r="V92" s="9"/>
      <c r="W92" s="9"/>
      <c r="X92" s="9"/>
      <c r="Y92" s="9"/>
      <c r="Z92" s="9"/>
      <c r="AA92" s="9"/>
    </row>
    <row r="93" spans="1:42" ht="33" hidden="1" x14ac:dyDescent="0.3">
      <c r="A93" s="234" t="s">
        <v>1094</v>
      </c>
      <c r="B93" s="12" t="s">
        <v>333</v>
      </c>
      <c r="C93" s="13"/>
      <c r="D93" s="14" t="s">
        <v>356</v>
      </c>
      <c r="E93" s="9"/>
      <c r="F93" s="9"/>
      <c r="G93" s="9">
        <f>244+316</f>
        <v>560</v>
      </c>
      <c r="H93" s="9" t="s">
        <v>1349</v>
      </c>
      <c r="I93" s="9" t="s">
        <v>370</v>
      </c>
      <c r="J93" s="9" t="s">
        <v>56</v>
      </c>
      <c r="K93" s="10">
        <v>6042</v>
      </c>
      <c r="M93" s="9"/>
      <c r="N93" s="9"/>
      <c r="O93" s="9"/>
      <c r="P93" s="9"/>
      <c r="Q93" s="9"/>
      <c r="R93" s="9"/>
      <c r="S93" s="9"/>
      <c r="T93" s="9"/>
      <c r="U93" s="9" t="s">
        <v>29</v>
      </c>
      <c r="V93" s="9"/>
      <c r="W93" s="9"/>
      <c r="X93" s="9"/>
      <c r="Y93" s="9"/>
      <c r="Z93" s="9"/>
      <c r="AA93" s="9"/>
      <c r="AD93" s="247"/>
      <c r="AE93" s="247"/>
      <c r="AF93" s="247"/>
      <c r="AG93" s="247"/>
      <c r="AH93" s="247"/>
      <c r="AI93" s="247"/>
      <c r="AJ93" s="247"/>
      <c r="AK93" s="247"/>
    </row>
    <row r="94" spans="1:42" ht="33" hidden="1" x14ac:dyDescent="0.3">
      <c r="A94" s="234" t="s">
        <v>1090</v>
      </c>
      <c r="B94" s="234" t="s">
        <v>311</v>
      </c>
      <c r="C94" s="13"/>
      <c r="D94" s="8" t="s">
        <v>65</v>
      </c>
      <c r="E94" s="9"/>
      <c r="F94" s="9">
        <v>54</v>
      </c>
      <c r="G94" s="9">
        <v>81</v>
      </c>
      <c r="H94" s="9" t="s">
        <v>50</v>
      </c>
      <c r="I94" s="9" t="s">
        <v>70</v>
      </c>
      <c r="J94" s="9" t="s">
        <v>71</v>
      </c>
      <c r="K94" s="17" t="s">
        <v>72</v>
      </c>
      <c r="M94" s="9" t="s">
        <v>29</v>
      </c>
      <c r="N94" s="9" t="s">
        <v>29</v>
      </c>
      <c r="O94" s="9"/>
      <c r="P94" s="9"/>
      <c r="Q94" s="9"/>
      <c r="R94" s="9"/>
      <c r="S94" s="9"/>
      <c r="T94" s="9"/>
      <c r="U94" s="9"/>
      <c r="V94" s="9"/>
      <c r="W94" s="9"/>
      <c r="X94" s="9"/>
      <c r="Y94" s="9"/>
      <c r="Z94" s="9"/>
      <c r="AA94" s="9"/>
      <c r="AL94" s="247"/>
      <c r="AM94" s="247"/>
      <c r="AN94" s="247"/>
      <c r="AO94" s="247"/>
      <c r="AP94" s="247"/>
    </row>
    <row r="95" spans="1:42" s="247" customFormat="1" ht="99" hidden="1" x14ac:dyDescent="0.3">
      <c r="A95" s="234" t="s">
        <v>1109</v>
      </c>
      <c r="B95" s="12" t="s">
        <v>311</v>
      </c>
      <c r="C95" s="238"/>
      <c r="D95" s="14" t="s">
        <v>138</v>
      </c>
      <c r="E95" s="9"/>
      <c r="F95" s="9"/>
      <c r="G95" s="9">
        <v>26</v>
      </c>
      <c r="H95" s="9" t="s">
        <v>1338</v>
      </c>
      <c r="I95" s="9" t="s">
        <v>144</v>
      </c>
      <c r="J95" s="9" t="s">
        <v>145</v>
      </c>
      <c r="K95" s="10">
        <v>60902</v>
      </c>
      <c r="L95" s="171"/>
      <c r="M95" s="9"/>
      <c r="N95" s="9" t="s">
        <v>29</v>
      </c>
      <c r="O95" s="9"/>
      <c r="P95" s="9"/>
      <c r="Q95" s="9"/>
      <c r="R95" s="9"/>
      <c r="S95" s="9"/>
      <c r="T95" s="9"/>
      <c r="U95" s="9"/>
      <c r="V95" s="9"/>
      <c r="W95" s="9"/>
      <c r="X95" s="9"/>
      <c r="Y95" s="9"/>
      <c r="Z95" s="9"/>
      <c r="AA95" s="9"/>
      <c r="AB95" s="246"/>
      <c r="AC95" s="171"/>
      <c r="AD95" s="171"/>
      <c r="AE95" s="171"/>
      <c r="AF95" s="171"/>
      <c r="AG95" s="171"/>
      <c r="AH95" s="171"/>
      <c r="AI95" s="171"/>
      <c r="AJ95" s="171"/>
      <c r="AK95" s="171"/>
    </row>
    <row r="96" spans="1:42" ht="33" hidden="1" x14ac:dyDescent="0.3">
      <c r="A96" s="234" t="s">
        <v>1319</v>
      </c>
      <c r="B96" s="12" t="s">
        <v>311</v>
      </c>
      <c r="C96" s="13"/>
      <c r="D96" s="8" t="s">
        <v>308</v>
      </c>
      <c r="E96" s="9"/>
      <c r="F96" s="9">
        <v>58</v>
      </c>
      <c r="G96" s="9"/>
      <c r="H96" s="9" t="s">
        <v>50</v>
      </c>
      <c r="I96" s="9" t="s">
        <v>312</v>
      </c>
      <c r="J96" s="9" t="s">
        <v>148</v>
      </c>
      <c r="K96" s="10">
        <v>6457</v>
      </c>
      <c r="M96" s="9"/>
      <c r="N96" s="9"/>
      <c r="O96" s="9"/>
      <c r="P96" s="9"/>
      <c r="Q96" s="9" t="s">
        <v>29</v>
      </c>
      <c r="R96" s="9"/>
      <c r="S96" s="9"/>
      <c r="T96" s="9"/>
      <c r="U96" s="9"/>
      <c r="V96" s="9"/>
      <c r="W96" s="9"/>
      <c r="X96" s="9"/>
      <c r="Y96" s="9"/>
      <c r="Z96" s="9"/>
      <c r="AA96" s="9"/>
      <c r="AD96" s="247"/>
      <c r="AE96" s="247"/>
      <c r="AF96" s="247"/>
      <c r="AG96" s="247"/>
      <c r="AH96" s="247"/>
      <c r="AI96" s="247"/>
      <c r="AJ96" s="247"/>
      <c r="AK96" s="247"/>
      <c r="AO96" s="247"/>
      <c r="AP96" s="247"/>
    </row>
    <row r="97" spans="1:42" ht="33" hidden="1" x14ac:dyDescent="0.3">
      <c r="A97" s="234" t="s">
        <v>1103</v>
      </c>
      <c r="B97" s="234" t="s">
        <v>311</v>
      </c>
      <c r="C97" s="238"/>
      <c r="D97" s="8" t="s">
        <v>323</v>
      </c>
      <c r="E97" s="9"/>
      <c r="F97" s="9" t="s">
        <v>331</v>
      </c>
      <c r="G97" s="9"/>
      <c r="H97" s="9" t="s">
        <v>325</v>
      </c>
      <c r="I97" s="9" t="s">
        <v>1339</v>
      </c>
      <c r="J97" s="9" t="s">
        <v>145</v>
      </c>
      <c r="K97" s="10">
        <v>6902</v>
      </c>
      <c r="M97" s="9"/>
      <c r="N97" s="9" t="s">
        <v>29</v>
      </c>
      <c r="O97" s="9"/>
      <c r="P97" s="9"/>
      <c r="Q97" s="9"/>
      <c r="R97" s="9"/>
      <c r="S97" s="9"/>
      <c r="T97" s="9"/>
      <c r="U97" s="9"/>
      <c r="V97" s="9"/>
      <c r="W97" s="9"/>
      <c r="X97" s="9"/>
      <c r="Y97" s="9"/>
      <c r="Z97" s="9"/>
      <c r="AA97" s="9"/>
      <c r="AO97" s="247"/>
      <c r="AP97" s="247"/>
    </row>
    <row r="98" spans="1:42" ht="99" hidden="1" x14ac:dyDescent="0.3">
      <c r="A98" s="234" t="s">
        <v>1094</v>
      </c>
      <c r="B98" s="12" t="s">
        <v>311</v>
      </c>
      <c r="C98" s="13" t="s">
        <v>200</v>
      </c>
      <c r="D98" s="14" t="s">
        <v>356</v>
      </c>
      <c r="E98" s="9"/>
      <c r="F98" s="9"/>
      <c r="G98" s="9">
        <f>215+600</f>
        <v>815</v>
      </c>
      <c r="H98" s="9" t="s">
        <v>1340</v>
      </c>
      <c r="I98" s="9" t="s">
        <v>1341</v>
      </c>
      <c r="J98" s="9" t="s">
        <v>1342</v>
      </c>
      <c r="K98" s="17" t="s">
        <v>1343</v>
      </c>
      <c r="M98" s="9"/>
      <c r="N98" s="9" t="s">
        <v>29</v>
      </c>
      <c r="O98" s="9"/>
      <c r="P98" s="9"/>
      <c r="Q98" s="9"/>
      <c r="R98" s="9"/>
      <c r="S98" s="9"/>
      <c r="T98" s="9"/>
      <c r="U98" s="9"/>
      <c r="V98" s="9"/>
      <c r="W98" s="9"/>
      <c r="X98" s="9"/>
      <c r="Y98" s="9"/>
      <c r="Z98" s="9"/>
      <c r="AA98" s="9"/>
      <c r="AL98" s="247"/>
      <c r="AM98" s="247"/>
      <c r="AN98" s="247"/>
    </row>
    <row r="99" spans="1:42" ht="214.5" hidden="1" x14ac:dyDescent="0.3">
      <c r="A99" s="234" t="s">
        <v>1094</v>
      </c>
      <c r="B99" s="12" t="s">
        <v>311</v>
      </c>
      <c r="C99" s="13" t="s">
        <v>37</v>
      </c>
      <c r="D99" s="14" t="s">
        <v>356</v>
      </c>
      <c r="E99" s="9"/>
      <c r="F99" s="9"/>
      <c r="G99" s="9">
        <f>150+100</f>
        <v>250</v>
      </c>
      <c r="H99" s="9" t="s">
        <v>1412</v>
      </c>
      <c r="I99" s="9" t="s">
        <v>371</v>
      </c>
      <c r="J99" s="9" t="s">
        <v>372</v>
      </c>
      <c r="K99" s="17" t="s">
        <v>373</v>
      </c>
      <c r="M99" s="9"/>
      <c r="N99" s="9"/>
      <c r="O99" s="9"/>
      <c r="P99" s="9"/>
      <c r="Q99" s="9" t="s">
        <v>29</v>
      </c>
      <c r="R99" s="9"/>
      <c r="S99" s="9"/>
      <c r="T99" s="9"/>
      <c r="U99" s="9"/>
      <c r="V99" s="9"/>
      <c r="W99" s="9"/>
      <c r="X99" s="9"/>
      <c r="Y99" s="9"/>
      <c r="Z99" s="9"/>
      <c r="AA99" s="9"/>
      <c r="AD99" s="247"/>
      <c r="AE99" s="247"/>
      <c r="AF99" s="247"/>
      <c r="AG99" s="247"/>
      <c r="AH99" s="247"/>
      <c r="AI99" s="247"/>
      <c r="AJ99" s="247"/>
      <c r="AK99" s="247"/>
      <c r="AL99" s="247"/>
      <c r="AM99" s="247"/>
      <c r="AN99" s="247"/>
    </row>
    <row r="100" spans="1:42" ht="66" hidden="1" x14ac:dyDescent="0.3">
      <c r="A100" s="234" t="s">
        <v>1088</v>
      </c>
      <c r="B100" s="12" t="s">
        <v>34</v>
      </c>
      <c r="C100" s="19" t="s">
        <v>37</v>
      </c>
      <c r="D100" s="16" t="s">
        <v>26</v>
      </c>
      <c r="E100" s="15"/>
      <c r="F100" s="15">
        <v>24</v>
      </c>
      <c r="G100" s="15">
        <v>48</v>
      </c>
      <c r="H100" s="15" t="s">
        <v>36</v>
      </c>
      <c r="I100" s="15" t="s">
        <v>38</v>
      </c>
      <c r="J100" s="15" t="s">
        <v>39</v>
      </c>
      <c r="K100" s="17" t="s">
        <v>40</v>
      </c>
      <c r="M100" s="9"/>
      <c r="N100" s="9"/>
      <c r="O100" s="9"/>
      <c r="P100" s="9"/>
      <c r="Q100" s="9" t="s">
        <v>29</v>
      </c>
      <c r="R100" s="9" t="s">
        <v>29</v>
      </c>
      <c r="S100" s="9" t="s">
        <v>29</v>
      </c>
      <c r="T100" s="9"/>
      <c r="U100" s="9"/>
      <c r="V100" s="9"/>
      <c r="W100" s="9"/>
      <c r="X100" s="9"/>
      <c r="Y100" s="9"/>
      <c r="Z100" s="9"/>
      <c r="AA100" s="9"/>
      <c r="AD100" s="247"/>
      <c r="AE100" s="247"/>
      <c r="AF100" s="247"/>
      <c r="AG100" s="247"/>
      <c r="AH100" s="247"/>
      <c r="AI100" s="247"/>
      <c r="AJ100" s="247"/>
      <c r="AK100" s="247"/>
    </row>
    <row r="101" spans="1:42" ht="99" hidden="1" x14ac:dyDescent="0.3">
      <c r="A101" s="234" t="s">
        <v>1088</v>
      </c>
      <c r="B101" s="234" t="s">
        <v>34</v>
      </c>
      <c r="C101" s="236" t="s">
        <v>35</v>
      </c>
      <c r="D101" s="237" t="s">
        <v>26</v>
      </c>
      <c r="E101" s="15"/>
      <c r="F101" s="15">
        <v>24</v>
      </c>
      <c r="G101" s="15">
        <v>48</v>
      </c>
      <c r="H101" s="15" t="s">
        <v>36</v>
      </c>
      <c r="I101" s="15" t="s">
        <v>1435</v>
      </c>
      <c r="J101" s="15" t="s">
        <v>1436</v>
      </c>
      <c r="K101" s="28" t="s">
        <v>1437</v>
      </c>
      <c r="M101" s="9"/>
      <c r="N101" s="9"/>
      <c r="O101" s="9"/>
      <c r="P101" s="9"/>
      <c r="Q101" s="9"/>
      <c r="R101" s="9"/>
      <c r="S101" s="9"/>
      <c r="T101" s="9" t="s">
        <v>29</v>
      </c>
      <c r="U101" s="9" t="s">
        <v>29</v>
      </c>
      <c r="V101" s="9"/>
      <c r="W101" s="9"/>
      <c r="X101" s="9"/>
      <c r="Y101" s="9"/>
      <c r="Z101" s="9"/>
      <c r="AA101" s="9"/>
    </row>
    <row r="102" spans="1:42" ht="33" hidden="1" x14ac:dyDescent="0.3">
      <c r="A102" s="234" t="s">
        <v>1088</v>
      </c>
      <c r="B102" s="12" t="s">
        <v>34</v>
      </c>
      <c r="C102" s="13"/>
      <c r="D102" s="14" t="s">
        <v>53</v>
      </c>
      <c r="E102" s="9"/>
      <c r="F102" s="9">
        <v>24</v>
      </c>
      <c r="G102" s="9">
        <v>60</v>
      </c>
      <c r="H102" s="15" t="s">
        <v>300</v>
      </c>
      <c r="I102" s="9" t="s">
        <v>55</v>
      </c>
      <c r="J102" s="9" t="s">
        <v>56</v>
      </c>
      <c r="K102" s="10">
        <v>6040</v>
      </c>
      <c r="M102" s="9"/>
      <c r="N102" s="9"/>
      <c r="O102" s="9"/>
      <c r="P102" s="9"/>
      <c r="Q102" s="9"/>
      <c r="R102" s="9"/>
      <c r="S102" s="9"/>
      <c r="T102" s="9" t="s">
        <v>29</v>
      </c>
      <c r="U102" s="9" t="s">
        <v>29</v>
      </c>
      <c r="V102" s="9"/>
      <c r="W102" s="9"/>
      <c r="X102" s="9"/>
      <c r="Y102" s="9"/>
      <c r="Z102" s="9"/>
      <c r="AA102" s="9"/>
    </row>
    <row r="103" spans="1:42" ht="49.5" hidden="1" x14ac:dyDescent="0.3">
      <c r="A103" s="234" t="s">
        <v>1090</v>
      </c>
      <c r="B103" s="234" t="s">
        <v>34</v>
      </c>
      <c r="C103" s="238"/>
      <c r="D103" s="8" t="s">
        <v>65</v>
      </c>
      <c r="E103" s="9"/>
      <c r="F103" s="9">
        <v>112</v>
      </c>
      <c r="G103" s="9">
        <v>165</v>
      </c>
      <c r="H103" s="9" t="s">
        <v>50</v>
      </c>
      <c r="I103" s="9" t="s">
        <v>76</v>
      </c>
      <c r="J103" s="9" t="s">
        <v>77</v>
      </c>
      <c r="K103" s="17" t="s">
        <v>78</v>
      </c>
      <c r="M103" s="9"/>
      <c r="N103" s="9"/>
      <c r="O103" s="9"/>
      <c r="P103" s="9"/>
      <c r="Q103" s="9"/>
      <c r="R103" s="9"/>
      <c r="S103" s="9" t="s">
        <v>29</v>
      </c>
      <c r="T103" s="9"/>
      <c r="U103" s="9" t="s">
        <v>29</v>
      </c>
      <c r="V103" s="9"/>
      <c r="W103" s="9"/>
      <c r="X103" s="9"/>
      <c r="Y103" s="9"/>
      <c r="Z103" s="9"/>
      <c r="AA103" s="9"/>
    </row>
    <row r="104" spans="1:42" s="247" customFormat="1" ht="33" hidden="1" x14ac:dyDescent="0.3">
      <c r="A104" s="234" t="s">
        <v>1111</v>
      </c>
      <c r="B104" s="12" t="s">
        <v>34</v>
      </c>
      <c r="C104" s="13"/>
      <c r="D104" s="14" t="s">
        <v>97</v>
      </c>
      <c r="E104" s="9"/>
      <c r="F104" s="9">
        <v>97</v>
      </c>
      <c r="G104" s="9">
        <v>194</v>
      </c>
      <c r="H104" s="9" t="s">
        <v>98</v>
      </c>
      <c r="I104" s="9" t="s">
        <v>99</v>
      </c>
      <c r="J104" s="9" t="s">
        <v>100</v>
      </c>
      <c r="K104" s="17" t="s">
        <v>101</v>
      </c>
      <c r="L104" s="171"/>
      <c r="M104" s="9"/>
      <c r="N104" s="9"/>
      <c r="O104" s="9"/>
      <c r="P104" s="9"/>
      <c r="Q104" s="9"/>
      <c r="R104" s="9"/>
      <c r="S104" s="9"/>
      <c r="T104" s="9" t="s">
        <v>29</v>
      </c>
      <c r="U104" s="9" t="s">
        <v>29</v>
      </c>
      <c r="V104" s="9"/>
      <c r="W104" s="9"/>
      <c r="X104" s="9"/>
      <c r="Y104" s="9"/>
      <c r="Z104" s="9"/>
      <c r="AA104" s="9"/>
      <c r="AB104" s="246"/>
      <c r="AC104" s="171"/>
      <c r="AD104" s="171"/>
      <c r="AE104" s="171"/>
      <c r="AF104" s="171"/>
      <c r="AG104" s="171"/>
      <c r="AH104" s="171"/>
      <c r="AI104" s="171"/>
      <c r="AJ104" s="171"/>
      <c r="AK104" s="171"/>
    </row>
    <row r="105" spans="1:42" s="247" customFormat="1" ht="49.5" hidden="1" x14ac:dyDescent="0.3">
      <c r="A105" s="234" t="s">
        <v>1095</v>
      </c>
      <c r="B105" s="236" t="s">
        <v>34</v>
      </c>
      <c r="C105" s="238"/>
      <c r="D105" s="8" t="s">
        <v>122</v>
      </c>
      <c r="E105" s="9"/>
      <c r="F105" s="9">
        <v>180</v>
      </c>
      <c r="G105" s="9">
        <v>360</v>
      </c>
      <c r="H105" s="9" t="s">
        <v>50</v>
      </c>
      <c r="I105" s="9" t="s">
        <v>1438</v>
      </c>
      <c r="J105" s="9" t="s">
        <v>1439</v>
      </c>
      <c r="K105" s="17" t="s">
        <v>1440</v>
      </c>
      <c r="L105" s="171"/>
      <c r="M105" s="9"/>
      <c r="N105" s="9"/>
      <c r="O105" s="9"/>
      <c r="P105" s="9"/>
      <c r="Q105" s="9" t="s">
        <v>29</v>
      </c>
      <c r="R105" s="9" t="s">
        <v>29</v>
      </c>
      <c r="S105" s="9" t="s">
        <v>29</v>
      </c>
      <c r="T105" s="9"/>
      <c r="U105" s="9"/>
      <c r="V105" s="9"/>
      <c r="W105" s="9"/>
      <c r="X105" s="9"/>
      <c r="Y105" s="9"/>
      <c r="Z105" s="9"/>
      <c r="AA105" s="9"/>
      <c r="AB105" s="246"/>
      <c r="AC105" s="171"/>
      <c r="AD105" s="171"/>
      <c r="AE105" s="171"/>
      <c r="AF105" s="171"/>
      <c r="AG105" s="171"/>
      <c r="AH105" s="171"/>
      <c r="AI105" s="171"/>
      <c r="AJ105" s="171"/>
      <c r="AK105" s="171"/>
      <c r="AL105" s="171"/>
      <c r="AM105" s="171"/>
      <c r="AN105" s="171"/>
      <c r="AO105" s="171"/>
      <c r="AP105" s="171"/>
    </row>
    <row r="106" spans="1:42" ht="33" hidden="1" x14ac:dyDescent="0.3">
      <c r="A106" s="234" t="s">
        <v>1102</v>
      </c>
      <c r="B106" s="12" t="s">
        <v>34</v>
      </c>
      <c r="C106" s="13"/>
      <c r="D106" s="29" t="s">
        <v>724</v>
      </c>
      <c r="E106" s="9"/>
      <c r="F106" s="9">
        <v>12</v>
      </c>
      <c r="G106" s="9">
        <v>24</v>
      </c>
      <c r="H106" s="9" t="s">
        <v>245</v>
      </c>
      <c r="I106" s="9" t="s">
        <v>1441</v>
      </c>
      <c r="J106" s="9" t="s">
        <v>174</v>
      </c>
      <c r="K106" s="10">
        <v>6226</v>
      </c>
      <c r="M106" s="9"/>
      <c r="N106" s="9"/>
      <c r="O106" s="9"/>
      <c r="P106" s="9"/>
      <c r="Q106" s="9" t="s">
        <v>29</v>
      </c>
      <c r="R106" s="9" t="s">
        <v>29</v>
      </c>
      <c r="S106" s="9" t="s">
        <v>29</v>
      </c>
      <c r="T106" s="9"/>
      <c r="U106" s="9"/>
      <c r="V106" s="9"/>
      <c r="W106" s="9"/>
      <c r="X106" s="9"/>
      <c r="Y106" s="9"/>
      <c r="Z106" s="9"/>
      <c r="AA106" s="9"/>
      <c r="AD106" s="247"/>
      <c r="AE106" s="247"/>
      <c r="AF106" s="247"/>
      <c r="AG106" s="247"/>
      <c r="AH106" s="247"/>
      <c r="AI106" s="247"/>
      <c r="AJ106" s="247"/>
      <c r="AK106" s="247"/>
    </row>
    <row r="107" spans="1:42" ht="33" hidden="1" x14ac:dyDescent="0.3">
      <c r="A107" s="234" t="s">
        <v>1104</v>
      </c>
      <c r="B107" s="12" t="s">
        <v>34</v>
      </c>
      <c r="C107" s="13"/>
      <c r="D107" s="14" t="s">
        <v>232</v>
      </c>
      <c r="E107" s="9"/>
      <c r="F107" s="9">
        <v>41</v>
      </c>
      <c r="G107" s="9">
        <v>123</v>
      </c>
      <c r="H107" s="9" t="s">
        <v>300</v>
      </c>
      <c r="I107" s="9" t="s">
        <v>1442</v>
      </c>
      <c r="J107" s="9" t="s">
        <v>233</v>
      </c>
      <c r="K107" s="17" t="s">
        <v>234</v>
      </c>
      <c r="M107" s="9"/>
      <c r="N107" s="9"/>
      <c r="O107" s="9"/>
      <c r="P107" s="9"/>
      <c r="Q107" s="9"/>
      <c r="R107" s="9"/>
      <c r="S107" s="9" t="s">
        <v>29</v>
      </c>
      <c r="T107" s="9" t="s">
        <v>29</v>
      </c>
      <c r="U107" s="9" t="s">
        <v>29</v>
      </c>
      <c r="V107" s="9"/>
      <c r="W107" s="9"/>
      <c r="X107" s="9"/>
      <c r="Y107" s="9"/>
      <c r="Z107" s="9"/>
      <c r="AA107" s="9"/>
    </row>
    <row r="108" spans="1:42" ht="66" hidden="1" x14ac:dyDescent="0.3">
      <c r="A108" s="234" t="s">
        <v>1102</v>
      </c>
      <c r="B108" s="12" t="s">
        <v>34</v>
      </c>
      <c r="C108" s="13"/>
      <c r="D108" s="14" t="s">
        <v>244</v>
      </c>
      <c r="E108" s="9"/>
      <c r="F108" s="9">
        <v>35</v>
      </c>
      <c r="G108" s="9">
        <v>105</v>
      </c>
      <c r="H108" s="9" t="s">
        <v>1443</v>
      </c>
      <c r="I108" s="9" t="s">
        <v>1444</v>
      </c>
      <c r="J108" s="9" t="s">
        <v>1445</v>
      </c>
      <c r="K108" s="17" t="s">
        <v>1446</v>
      </c>
      <c r="M108" s="9"/>
      <c r="N108" s="9"/>
      <c r="O108" s="9"/>
      <c r="P108" s="9"/>
      <c r="Q108" s="9"/>
      <c r="R108" s="9"/>
      <c r="S108" s="9"/>
      <c r="T108" s="9" t="s">
        <v>29</v>
      </c>
      <c r="U108" s="9" t="s">
        <v>29</v>
      </c>
      <c r="V108" s="9"/>
      <c r="W108" s="9"/>
      <c r="X108" s="9"/>
      <c r="Y108" s="9"/>
      <c r="Z108" s="9"/>
      <c r="AA108" s="9"/>
    </row>
    <row r="109" spans="1:42" ht="33" hidden="1" x14ac:dyDescent="0.3">
      <c r="A109" s="234" t="s">
        <v>1088</v>
      </c>
      <c r="B109" s="12" t="s">
        <v>34</v>
      </c>
      <c r="C109" s="13" t="s">
        <v>260</v>
      </c>
      <c r="D109" s="14" t="s">
        <v>254</v>
      </c>
      <c r="E109" s="9"/>
      <c r="F109" s="9">
        <v>24</v>
      </c>
      <c r="G109" s="9">
        <v>60</v>
      </c>
      <c r="H109" s="9" t="s">
        <v>1447</v>
      </c>
      <c r="I109" s="9" t="s">
        <v>261</v>
      </c>
      <c r="J109" s="9" t="s">
        <v>56</v>
      </c>
      <c r="K109" s="17">
        <v>6040</v>
      </c>
      <c r="M109" s="9"/>
      <c r="N109" s="9"/>
      <c r="O109" s="9"/>
      <c r="P109" s="9"/>
      <c r="Q109" s="9"/>
      <c r="R109" s="9"/>
      <c r="S109" s="9"/>
      <c r="T109" s="9"/>
      <c r="U109" s="9" t="s">
        <v>29</v>
      </c>
      <c r="V109" s="9"/>
      <c r="W109" s="9"/>
      <c r="X109" s="9"/>
      <c r="Y109" s="9"/>
      <c r="Z109" s="9"/>
      <c r="AA109" s="9"/>
    </row>
    <row r="110" spans="1:42" ht="33" hidden="1" x14ac:dyDescent="0.3">
      <c r="A110" s="234" t="s">
        <v>1088</v>
      </c>
      <c r="B110" s="12" t="s">
        <v>34</v>
      </c>
      <c r="C110" s="13" t="s">
        <v>35</v>
      </c>
      <c r="D110" s="14" t="s">
        <v>254</v>
      </c>
      <c r="E110" s="9"/>
      <c r="F110" s="9">
        <v>48</v>
      </c>
      <c r="G110" s="9">
        <v>120</v>
      </c>
      <c r="H110" s="9" t="s">
        <v>1449</v>
      </c>
      <c r="I110" s="9" t="s">
        <v>1448</v>
      </c>
      <c r="J110" s="9" t="s">
        <v>262</v>
      </c>
      <c r="K110" s="17" t="s">
        <v>263</v>
      </c>
      <c r="M110" s="9"/>
      <c r="N110" s="9"/>
      <c r="O110" s="9"/>
      <c r="P110" s="9"/>
      <c r="Q110" s="9"/>
      <c r="R110" s="9"/>
      <c r="S110" s="9"/>
      <c r="T110" s="9" t="s">
        <v>29</v>
      </c>
      <c r="U110" s="9"/>
      <c r="V110" s="9"/>
      <c r="W110" s="9"/>
      <c r="X110" s="9"/>
      <c r="Y110" s="9"/>
      <c r="Z110" s="9"/>
      <c r="AA110" s="9"/>
    </row>
    <row r="111" spans="1:42" hidden="1" x14ac:dyDescent="0.3">
      <c r="A111" s="234" t="s">
        <v>1099</v>
      </c>
      <c r="B111" s="12" t="s">
        <v>34</v>
      </c>
      <c r="C111" s="13"/>
      <c r="D111" s="14" t="s">
        <v>157</v>
      </c>
      <c r="E111" s="9" t="s">
        <v>57</v>
      </c>
      <c r="F111" s="9" t="s">
        <v>57</v>
      </c>
      <c r="G111" s="9" t="s">
        <v>57</v>
      </c>
      <c r="H111" s="9" t="s">
        <v>50</v>
      </c>
      <c r="I111" s="9" t="s">
        <v>55</v>
      </c>
      <c r="J111" s="9" t="s">
        <v>56</v>
      </c>
      <c r="K111" s="10">
        <v>6040</v>
      </c>
      <c r="M111" s="9"/>
      <c r="N111" s="9"/>
      <c r="O111" s="9"/>
      <c r="P111" s="9"/>
      <c r="Q111" s="9" t="s">
        <v>29</v>
      </c>
      <c r="R111" s="9"/>
      <c r="S111" s="9"/>
      <c r="T111" s="9"/>
      <c r="U111" s="9" t="s">
        <v>29</v>
      </c>
      <c r="V111" s="9"/>
      <c r="W111" s="9"/>
      <c r="X111" s="9"/>
      <c r="Y111" s="9"/>
      <c r="Z111" s="9"/>
      <c r="AA111" s="9"/>
    </row>
    <row r="112" spans="1:42" s="247" customFormat="1" hidden="1" x14ac:dyDescent="0.3">
      <c r="A112" s="234" t="s">
        <v>1102</v>
      </c>
      <c r="B112" s="12" t="s">
        <v>34</v>
      </c>
      <c r="C112" s="13"/>
      <c r="D112" s="14" t="s">
        <v>283</v>
      </c>
      <c r="E112" s="9"/>
      <c r="F112" s="9">
        <v>12</v>
      </c>
      <c r="G112" s="9">
        <v>21</v>
      </c>
      <c r="H112" s="9" t="s">
        <v>50</v>
      </c>
      <c r="I112" s="9" t="s">
        <v>284</v>
      </c>
      <c r="J112" s="9" t="s">
        <v>60</v>
      </c>
      <c r="K112" s="10">
        <v>6360</v>
      </c>
      <c r="L112" s="171"/>
      <c r="M112" s="9"/>
      <c r="N112" s="9"/>
      <c r="O112" s="9"/>
      <c r="P112" s="9"/>
      <c r="Q112" s="9"/>
      <c r="R112" s="9" t="s">
        <v>29</v>
      </c>
      <c r="S112" s="9"/>
      <c r="T112" s="9"/>
      <c r="U112" s="9"/>
      <c r="V112" s="9"/>
      <c r="W112" s="9"/>
      <c r="X112" s="9"/>
      <c r="Y112" s="9"/>
      <c r="Z112" s="9"/>
      <c r="AA112" s="9"/>
      <c r="AB112" s="246"/>
      <c r="AC112" s="171"/>
      <c r="AD112" s="171"/>
      <c r="AE112" s="171"/>
      <c r="AF112" s="171"/>
      <c r="AG112" s="171"/>
      <c r="AH112" s="171"/>
      <c r="AI112" s="171"/>
      <c r="AJ112" s="171"/>
      <c r="AK112" s="171"/>
      <c r="AL112" s="171"/>
      <c r="AM112" s="171"/>
      <c r="AN112" s="171"/>
      <c r="AO112" s="171"/>
      <c r="AP112" s="171"/>
    </row>
    <row r="113" spans="1:42" s="247" customFormat="1" ht="33" hidden="1" x14ac:dyDescent="0.3">
      <c r="A113" s="234" t="s">
        <v>1103</v>
      </c>
      <c r="B113" s="12" t="s">
        <v>34</v>
      </c>
      <c r="C113" s="13"/>
      <c r="D113" s="14" t="s">
        <v>323</v>
      </c>
      <c r="E113" s="9"/>
      <c r="F113" s="9" t="s">
        <v>335</v>
      </c>
      <c r="G113" s="9"/>
      <c r="H113" s="9" t="s">
        <v>325</v>
      </c>
      <c r="I113" s="9" t="s">
        <v>336</v>
      </c>
      <c r="J113" s="9" t="s">
        <v>337</v>
      </c>
      <c r="K113" s="10">
        <v>6082</v>
      </c>
      <c r="L113" s="171"/>
      <c r="M113" s="9"/>
      <c r="N113" s="9"/>
      <c r="O113" s="9"/>
      <c r="P113" s="9"/>
      <c r="Q113" s="9"/>
      <c r="R113" s="9"/>
      <c r="S113" s="9"/>
      <c r="T113" s="9" t="s">
        <v>29</v>
      </c>
      <c r="U113" s="9" t="s">
        <v>29</v>
      </c>
      <c r="V113" s="9"/>
      <c r="W113" s="9"/>
      <c r="X113" s="9"/>
      <c r="Y113" s="9"/>
      <c r="Z113" s="9" t="s">
        <v>29</v>
      </c>
      <c r="AA113" s="9"/>
      <c r="AB113" s="246"/>
      <c r="AC113" s="171"/>
      <c r="AD113" s="171"/>
      <c r="AE113" s="171"/>
      <c r="AF113" s="171"/>
      <c r="AG113" s="171"/>
      <c r="AH113" s="171"/>
      <c r="AI113" s="171"/>
      <c r="AJ113" s="171"/>
      <c r="AK113" s="171"/>
      <c r="AL113" s="171"/>
      <c r="AM113" s="171"/>
      <c r="AN113" s="171"/>
      <c r="AO113" s="171"/>
      <c r="AP113" s="171"/>
    </row>
    <row r="114" spans="1:42" s="247" customFormat="1" ht="165" hidden="1" x14ac:dyDescent="0.3">
      <c r="A114" s="234" t="s">
        <v>1094</v>
      </c>
      <c r="B114" s="12" t="s">
        <v>34</v>
      </c>
      <c r="C114" s="13"/>
      <c r="D114" s="14" t="s">
        <v>356</v>
      </c>
      <c r="E114" s="9"/>
      <c r="F114" s="9"/>
      <c r="G114" s="9">
        <f>221+221</f>
        <v>442</v>
      </c>
      <c r="H114" s="15" t="s">
        <v>1453</v>
      </c>
      <c r="I114" s="9" t="s">
        <v>1450</v>
      </c>
      <c r="J114" s="9" t="s">
        <v>1451</v>
      </c>
      <c r="K114" s="17" t="s">
        <v>1452</v>
      </c>
      <c r="L114" s="171"/>
      <c r="M114" s="9"/>
      <c r="N114" s="9"/>
      <c r="O114" s="9"/>
      <c r="P114" s="9"/>
      <c r="Q114" s="9"/>
      <c r="R114" s="9"/>
      <c r="S114" s="9"/>
      <c r="T114" s="9" t="s">
        <v>29</v>
      </c>
      <c r="U114" s="9" t="s">
        <v>29</v>
      </c>
      <c r="V114" s="9"/>
      <c r="W114" s="9"/>
      <c r="X114" s="9"/>
      <c r="Y114" s="9"/>
      <c r="Z114" s="9"/>
      <c r="AA114" s="9"/>
      <c r="AB114" s="246"/>
      <c r="AC114" s="171"/>
      <c r="AD114" s="171"/>
      <c r="AE114" s="171"/>
      <c r="AF114" s="171"/>
      <c r="AG114" s="171"/>
      <c r="AH114" s="171"/>
      <c r="AI114" s="171"/>
      <c r="AJ114" s="171"/>
      <c r="AK114" s="171"/>
      <c r="AL114" s="171"/>
      <c r="AM114" s="171"/>
      <c r="AN114" s="171"/>
      <c r="AO114" s="171"/>
      <c r="AP114" s="171"/>
    </row>
    <row r="115" spans="1:42" s="247" customFormat="1" hidden="1" x14ac:dyDescent="0.3">
      <c r="A115" s="234" t="s">
        <v>1089</v>
      </c>
      <c r="B115" s="12" t="s">
        <v>34</v>
      </c>
      <c r="C115" s="13" t="s">
        <v>388</v>
      </c>
      <c r="D115" s="14" t="s">
        <v>386</v>
      </c>
      <c r="E115" s="9"/>
      <c r="F115" s="9"/>
      <c r="G115" s="9">
        <v>120</v>
      </c>
      <c r="H115" s="9" t="s">
        <v>50</v>
      </c>
      <c r="I115" s="9" t="s">
        <v>284</v>
      </c>
      <c r="J115" s="9" t="s">
        <v>60</v>
      </c>
      <c r="K115" s="10">
        <v>6360</v>
      </c>
      <c r="L115" s="171"/>
      <c r="M115" s="9"/>
      <c r="N115" s="9"/>
      <c r="O115" s="9"/>
      <c r="P115" s="9"/>
      <c r="Q115" s="9"/>
      <c r="R115" s="9" t="s">
        <v>29</v>
      </c>
      <c r="S115" s="9"/>
      <c r="T115" s="9"/>
      <c r="U115" s="9"/>
      <c r="V115" s="9"/>
      <c r="W115" s="9"/>
      <c r="X115" s="9"/>
      <c r="Y115" s="9"/>
      <c r="Z115" s="9"/>
      <c r="AA115" s="9"/>
      <c r="AB115" s="246"/>
      <c r="AC115" s="171"/>
      <c r="AD115" s="171"/>
      <c r="AE115" s="171"/>
      <c r="AF115" s="171"/>
      <c r="AG115" s="171"/>
      <c r="AH115" s="171"/>
      <c r="AI115" s="171"/>
      <c r="AJ115" s="171"/>
      <c r="AK115" s="171"/>
      <c r="AL115" s="171"/>
      <c r="AM115" s="171"/>
      <c r="AN115" s="171"/>
      <c r="AO115" s="171"/>
      <c r="AP115" s="171"/>
    </row>
    <row r="116" spans="1:42" s="247" customFormat="1" hidden="1" x14ac:dyDescent="0.3">
      <c r="A116" s="234" t="s">
        <v>1089</v>
      </c>
      <c r="B116" s="12" t="s">
        <v>34</v>
      </c>
      <c r="C116" s="13" t="s">
        <v>35</v>
      </c>
      <c r="D116" s="14" t="s">
        <v>386</v>
      </c>
      <c r="E116" s="9"/>
      <c r="F116" s="9"/>
      <c r="G116" s="9">
        <v>195</v>
      </c>
      <c r="H116" s="9" t="s">
        <v>50</v>
      </c>
      <c r="I116" s="9" t="s">
        <v>336</v>
      </c>
      <c r="J116" s="9" t="s">
        <v>337</v>
      </c>
      <c r="K116" s="10">
        <v>6082</v>
      </c>
      <c r="L116" s="171"/>
      <c r="M116" s="9"/>
      <c r="N116" s="9"/>
      <c r="O116" s="9"/>
      <c r="P116" s="9"/>
      <c r="Q116" s="9"/>
      <c r="R116" s="9"/>
      <c r="S116" s="9"/>
      <c r="T116" s="9"/>
      <c r="U116" s="9" t="s">
        <v>29</v>
      </c>
      <c r="V116" s="9"/>
      <c r="W116" s="9"/>
      <c r="X116" s="9"/>
      <c r="Y116" s="9"/>
      <c r="Z116" s="9"/>
      <c r="AA116" s="9"/>
      <c r="AB116" s="246"/>
      <c r="AC116" s="171"/>
      <c r="AD116" s="171"/>
      <c r="AE116" s="171"/>
      <c r="AF116" s="171"/>
      <c r="AG116" s="171"/>
      <c r="AH116" s="171"/>
      <c r="AI116" s="171"/>
      <c r="AJ116" s="171"/>
      <c r="AK116" s="171"/>
      <c r="AL116" s="171"/>
      <c r="AM116" s="171"/>
      <c r="AN116" s="171"/>
      <c r="AO116" s="171"/>
      <c r="AP116" s="171"/>
    </row>
    <row r="117" spans="1:42" s="247" customFormat="1" ht="49.5" hidden="1" x14ac:dyDescent="0.3">
      <c r="A117" s="234" t="s">
        <v>1088</v>
      </c>
      <c r="B117" s="12" t="s">
        <v>34</v>
      </c>
      <c r="C117" s="9"/>
      <c r="D117" s="14" t="s">
        <v>427</v>
      </c>
      <c r="E117" s="15"/>
      <c r="F117" s="15" t="s">
        <v>428</v>
      </c>
      <c r="G117" s="15" t="s">
        <v>430</v>
      </c>
      <c r="H117" s="15" t="s">
        <v>50</v>
      </c>
      <c r="I117" s="15" t="s">
        <v>38</v>
      </c>
      <c r="J117" s="15" t="s">
        <v>39</v>
      </c>
      <c r="K117" s="17" t="s">
        <v>40</v>
      </c>
      <c r="L117" s="171"/>
      <c r="M117" s="9"/>
      <c r="N117" s="9"/>
      <c r="O117" s="9"/>
      <c r="P117" s="9"/>
      <c r="Q117" s="9" t="s">
        <v>29</v>
      </c>
      <c r="R117" s="9" t="s">
        <v>29</v>
      </c>
      <c r="S117" s="9" t="s">
        <v>29</v>
      </c>
      <c r="T117" s="9"/>
      <c r="U117" s="9"/>
      <c r="V117" s="9"/>
      <c r="W117" s="9"/>
      <c r="X117" s="9"/>
      <c r="Y117" s="9"/>
      <c r="Z117" s="9"/>
      <c r="AA117" s="9"/>
      <c r="AB117" s="246"/>
      <c r="AC117" s="171"/>
      <c r="AD117" s="171"/>
      <c r="AE117" s="171"/>
      <c r="AF117" s="171"/>
      <c r="AG117" s="171"/>
      <c r="AH117" s="171"/>
      <c r="AI117" s="171"/>
      <c r="AJ117" s="171"/>
      <c r="AK117" s="171"/>
      <c r="AL117" s="171"/>
      <c r="AM117" s="171"/>
      <c r="AN117" s="171"/>
      <c r="AO117" s="171"/>
      <c r="AP117" s="171"/>
    </row>
    <row r="118" spans="1:42" s="247" customFormat="1" x14ac:dyDescent="0.3">
      <c r="A118" s="234" t="s">
        <v>1092</v>
      </c>
      <c r="B118" s="12" t="s">
        <v>34</v>
      </c>
      <c r="C118" s="13"/>
      <c r="D118" s="14" t="s">
        <v>480</v>
      </c>
      <c r="E118" s="9" t="s">
        <v>57</v>
      </c>
      <c r="F118" s="9" t="s">
        <v>57</v>
      </c>
      <c r="G118" s="9" t="s">
        <v>57</v>
      </c>
      <c r="H118" s="9" t="s">
        <v>57</v>
      </c>
      <c r="I118" s="9" t="s">
        <v>55</v>
      </c>
      <c r="J118" s="9" t="s">
        <v>56</v>
      </c>
      <c r="K118" s="10">
        <v>6040</v>
      </c>
      <c r="L118" s="171"/>
      <c r="M118" s="9"/>
      <c r="N118" s="9"/>
      <c r="O118" s="9"/>
      <c r="P118" s="9"/>
      <c r="Q118" s="9"/>
      <c r="R118" s="9"/>
      <c r="S118" s="9"/>
      <c r="T118" s="9"/>
      <c r="U118" s="9"/>
      <c r="V118" s="9"/>
      <c r="W118" s="9"/>
      <c r="X118" s="9"/>
      <c r="Y118" s="9"/>
      <c r="Z118" s="9"/>
      <c r="AA118" s="9" t="s">
        <v>29</v>
      </c>
      <c r="AB118" s="246"/>
      <c r="AC118" s="171"/>
      <c r="AD118" s="171"/>
      <c r="AE118" s="171"/>
      <c r="AF118" s="171"/>
      <c r="AG118" s="171"/>
      <c r="AH118" s="171"/>
      <c r="AI118" s="171"/>
      <c r="AJ118" s="171"/>
      <c r="AK118" s="171"/>
      <c r="AL118" s="171"/>
      <c r="AM118" s="171"/>
      <c r="AN118" s="171"/>
      <c r="AO118" s="171"/>
      <c r="AP118" s="171"/>
    </row>
    <row r="119" spans="1:42" s="247" customFormat="1" hidden="1" x14ac:dyDescent="0.3">
      <c r="A119" s="234" t="s">
        <v>1091</v>
      </c>
      <c r="B119" s="12" t="s">
        <v>34</v>
      </c>
      <c r="C119" s="13" t="s">
        <v>497</v>
      </c>
      <c r="D119" s="14" t="s">
        <v>488</v>
      </c>
      <c r="E119" s="9">
        <v>6</v>
      </c>
      <c r="F119" s="9"/>
      <c r="G119" s="9"/>
      <c r="H119" s="9" t="s">
        <v>135</v>
      </c>
      <c r="I119" s="9" t="s">
        <v>498</v>
      </c>
      <c r="J119" s="9" t="s">
        <v>337</v>
      </c>
      <c r="K119" s="10">
        <v>6082</v>
      </c>
      <c r="L119" s="171"/>
      <c r="M119" s="9"/>
      <c r="N119" s="9"/>
      <c r="O119" s="9"/>
      <c r="P119" s="9"/>
      <c r="Q119" s="9"/>
      <c r="R119" s="9"/>
      <c r="S119" s="9"/>
      <c r="T119" s="9"/>
      <c r="U119" s="9"/>
      <c r="V119" s="9"/>
      <c r="W119" s="9"/>
      <c r="X119" s="9"/>
      <c r="Y119" s="9"/>
      <c r="Z119" s="9"/>
      <c r="AA119" s="9" t="s">
        <v>29</v>
      </c>
      <c r="AB119" s="246"/>
      <c r="AC119" s="171"/>
      <c r="AD119" s="171"/>
      <c r="AE119" s="171"/>
      <c r="AF119" s="171"/>
      <c r="AG119" s="171"/>
      <c r="AH119" s="171"/>
      <c r="AI119" s="171"/>
      <c r="AJ119" s="171"/>
      <c r="AK119" s="171"/>
      <c r="AL119" s="171"/>
      <c r="AM119" s="171"/>
      <c r="AN119" s="171"/>
      <c r="AO119" s="171"/>
      <c r="AP119" s="171"/>
    </row>
    <row r="120" spans="1:42" hidden="1" x14ac:dyDescent="0.3">
      <c r="A120" s="234" t="s">
        <v>1091</v>
      </c>
      <c r="B120" s="12" t="s">
        <v>34</v>
      </c>
      <c r="C120" s="13" t="s">
        <v>499</v>
      </c>
      <c r="D120" s="14" t="s">
        <v>488</v>
      </c>
      <c r="E120" s="9">
        <v>6</v>
      </c>
      <c r="F120" s="9"/>
      <c r="G120" s="9"/>
      <c r="H120" s="9" t="s">
        <v>135</v>
      </c>
      <c r="I120" s="9" t="s">
        <v>500</v>
      </c>
      <c r="J120" s="9" t="s">
        <v>501</v>
      </c>
      <c r="K120" s="10">
        <v>6238</v>
      </c>
      <c r="M120" s="9"/>
      <c r="N120" s="9"/>
      <c r="O120" s="9"/>
      <c r="P120" s="9"/>
      <c r="Q120" s="9"/>
      <c r="R120" s="9"/>
      <c r="S120" s="9"/>
      <c r="T120" s="9"/>
      <c r="U120" s="9"/>
      <c r="V120" s="9"/>
      <c r="W120" s="9"/>
      <c r="X120" s="9"/>
      <c r="Y120" s="9"/>
      <c r="Z120" s="9"/>
      <c r="AA120" s="9" t="s">
        <v>29</v>
      </c>
      <c r="AL120" s="247"/>
      <c r="AM120" s="247"/>
      <c r="AN120" s="247"/>
      <c r="AO120" s="247"/>
      <c r="AP120" s="247"/>
    </row>
    <row r="121" spans="1:42" hidden="1" x14ac:dyDescent="0.3">
      <c r="A121" s="234" t="s">
        <v>1091</v>
      </c>
      <c r="B121" s="12" t="s">
        <v>34</v>
      </c>
      <c r="C121" s="13" t="s">
        <v>502</v>
      </c>
      <c r="D121" s="14" t="s">
        <v>488</v>
      </c>
      <c r="E121" s="9">
        <v>5</v>
      </c>
      <c r="F121" s="9"/>
      <c r="G121" s="9"/>
      <c r="H121" s="9" t="s">
        <v>135</v>
      </c>
      <c r="I121" s="9" t="s">
        <v>503</v>
      </c>
      <c r="J121" s="9" t="s">
        <v>504</v>
      </c>
      <c r="K121" s="10">
        <v>6095</v>
      </c>
      <c r="M121" s="9"/>
      <c r="N121" s="9"/>
      <c r="O121" s="9"/>
      <c r="P121" s="9"/>
      <c r="Q121" s="9"/>
      <c r="R121" s="9"/>
      <c r="S121" s="9"/>
      <c r="T121" s="9"/>
      <c r="U121" s="9"/>
      <c r="V121" s="9"/>
      <c r="W121" s="9"/>
      <c r="X121" s="9"/>
      <c r="Y121" s="9"/>
      <c r="Z121" s="9"/>
      <c r="AA121" s="9" t="s">
        <v>29</v>
      </c>
      <c r="AL121" s="247"/>
      <c r="AM121" s="247"/>
      <c r="AN121" s="247"/>
      <c r="AO121" s="247"/>
      <c r="AP121" s="247"/>
    </row>
    <row r="122" spans="1:42" ht="33" hidden="1" x14ac:dyDescent="0.3">
      <c r="A122" s="234" t="s">
        <v>1110</v>
      </c>
      <c r="B122" s="12" t="s">
        <v>34</v>
      </c>
      <c r="C122" s="13" t="s">
        <v>716</v>
      </c>
      <c r="D122" s="14" t="s">
        <v>376</v>
      </c>
      <c r="E122" s="9"/>
      <c r="F122" s="9">
        <v>32</v>
      </c>
      <c r="G122" s="9">
        <v>43</v>
      </c>
      <c r="H122" s="9" t="s">
        <v>50</v>
      </c>
      <c r="I122" s="14" t="s">
        <v>309</v>
      </c>
      <c r="J122" s="14" t="s">
        <v>310</v>
      </c>
      <c r="K122" s="140">
        <v>6108</v>
      </c>
      <c r="M122" s="9"/>
      <c r="N122" s="9"/>
      <c r="O122" s="9"/>
      <c r="P122" s="9"/>
      <c r="Q122" s="9" t="s">
        <v>29</v>
      </c>
      <c r="R122" s="9" t="s">
        <v>29</v>
      </c>
      <c r="S122" s="9" t="s">
        <v>29</v>
      </c>
      <c r="T122" s="9" t="s">
        <v>29</v>
      </c>
      <c r="U122" s="9" t="s">
        <v>29</v>
      </c>
      <c r="V122" s="9"/>
      <c r="W122" s="9"/>
      <c r="X122" s="9"/>
      <c r="Y122" s="9"/>
      <c r="Z122" s="9"/>
      <c r="AA122" s="9"/>
      <c r="AL122" s="247"/>
      <c r="AM122" s="247"/>
      <c r="AN122" s="247"/>
      <c r="AO122" s="247"/>
      <c r="AP122" s="247"/>
    </row>
    <row r="123" spans="1:42" hidden="1" x14ac:dyDescent="0.3">
      <c r="A123" s="234" t="s">
        <v>1094</v>
      </c>
      <c r="B123" s="12" t="s">
        <v>166</v>
      </c>
      <c r="C123" s="13"/>
      <c r="D123" s="14" t="s">
        <v>164</v>
      </c>
      <c r="E123" s="9"/>
      <c r="F123" s="9">
        <v>18</v>
      </c>
      <c r="G123" s="9">
        <v>36</v>
      </c>
      <c r="H123" s="9" t="s">
        <v>167</v>
      </c>
      <c r="I123" s="9" t="s">
        <v>1454</v>
      </c>
      <c r="J123" s="9" t="s">
        <v>48</v>
      </c>
      <c r="K123" s="10">
        <v>6702</v>
      </c>
      <c r="M123" s="9"/>
      <c r="N123" s="9"/>
      <c r="O123" s="9"/>
      <c r="P123" s="9"/>
      <c r="Q123" s="9"/>
      <c r="R123" s="9"/>
      <c r="S123" s="9"/>
      <c r="T123" s="9"/>
      <c r="U123" s="9"/>
      <c r="V123" s="9"/>
      <c r="W123" s="9"/>
      <c r="X123" s="9" t="s">
        <v>29</v>
      </c>
      <c r="Y123" s="9"/>
      <c r="Z123" s="9"/>
      <c r="AA123" s="9"/>
      <c r="AD123" s="247"/>
      <c r="AE123" s="247"/>
      <c r="AF123" s="247"/>
      <c r="AG123" s="247"/>
      <c r="AH123" s="247"/>
      <c r="AI123" s="247"/>
      <c r="AJ123" s="247"/>
      <c r="AK123" s="247"/>
      <c r="AL123" s="247"/>
      <c r="AM123" s="247"/>
      <c r="AN123" s="247"/>
      <c r="AO123" s="247"/>
      <c r="AP123" s="247"/>
    </row>
    <row r="124" spans="1:42" ht="33" hidden="1" x14ac:dyDescent="0.3">
      <c r="A124" s="234" t="s">
        <v>1102</v>
      </c>
      <c r="B124" s="12" t="s">
        <v>166</v>
      </c>
      <c r="C124" s="13" t="s">
        <v>46</v>
      </c>
      <c r="D124" s="29" t="s">
        <v>724</v>
      </c>
      <c r="E124" s="9"/>
      <c r="F124" s="9">
        <v>12</v>
      </c>
      <c r="G124" s="9">
        <v>24</v>
      </c>
      <c r="H124" s="9" t="s">
        <v>245</v>
      </c>
      <c r="I124" s="9" t="s">
        <v>1454</v>
      </c>
      <c r="J124" s="9" t="s">
        <v>48</v>
      </c>
      <c r="K124" s="10">
        <v>6702</v>
      </c>
      <c r="M124" s="9"/>
      <c r="N124" s="9"/>
      <c r="O124" s="9"/>
      <c r="P124" s="9"/>
      <c r="Q124" s="9"/>
      <c r="R124" s="9"/>
      <c r="S124" s="9"/>
      <c r="T124" s="9"/>
      <c r="U124" s="9"/>
      <c r="V124" s="9" t="s">
        <v>29</v>
      </c>
      <c r="W124" s="9" t="s">
        <v>29</v>
      </c>
      <c r="X124" s="9" t="s">
        <v>29</v>
      </c>
      <c r="Y124" s="9"/>
      <c r="Z124" s="9"/>
      <c r="AA124" s="9"/>
      <c r="AD124" s="247"/>
      <c r="AE124" s="247"/>
      <c r="AF124" s="247"/>
      <c r="AG124" s="247"/>
      <c r="AH124" s="247"/>
      <c r="AI124" s="247"/>
      <c r="AJ124" s="247"/>
      <c r="AK124" s="247"/>
      <c r="AL124" s="247"/>
      <c r="AM124" s="247"/>
      <c r="AN124" s="247"/>
      <c r="AO124" s="247"/>
      <c r="AP124" s="247"/>
    </row>
    <row r="125" spans="1:42" ht="33" hidden="1" x14ac:dyDescent="0.3">
      <c r="A125" s="234" t="s">
        <v>1102</v>
      </c>
      <c r="B125" s="234" t="s">
        <v>166</v>
      </c>
      <c r="C125" s="238" t="s">
        <v>42</v>
      </c>
      <c r="D125" s="55" t="s">
        <v>724</v>
      </c>
      <c r="E125" s="9"/>
      <c r="F125" s="9">
        <v>12</v>
      </c>
      <c r="G125" s="9">
        <v>24</v>
      </c>
      <c r="H125" s="9" t="s">
        <v>245</v>
      </c>
      <c r="I125" s="9" t="s">
        <v>265</v>
      </c>
      <c r="J125" s="9" t="s">
        <v>136</v>
      </c>
      <c r="K125" s="10">
        <v>6051</v>
      </c>
      <c r="M125" s="9"/>
      <c r="N125" s="9"/>
      <c r="O125" s="9"/>
      <c r="P125" s="9"/>
      <c r="Q125" s="9"/>
      <c r="R125" s="9"/>
      <c r="S125" s="9"/>
      <c r="T125" s="9"/>
      <c r="U125" s="9"/>
      <c r="V125" s="9"/>
      <c r="W125" s="9"/>
      <c r="X125" s="9"/>
      <c r="Y125" s="9" t="s">
        <v>29</v>
      </c>
      <c r="Z125" s="9" t="s">
        <v>29</v>
      </c>
      <c r="AA125" s="9"/>
      <c r="AD125" s="247"/>
      <c r="AE125" s="247"/>
      <c r="AF125" s="247"/>
      <c r="AG125" s="247"/>
      <c r="AH125" s="247"/>
      <c r="AI125" s="247"/>
      <c r="AJ125" s="247"/>
      <c r="AK125" s="247"/>
      <c r="AL125" s="247"/>
      <c r="AM125" s="247"/>
      <c r="AN125" s="247"/>
      <c r="AO125" s="247"/>
      <c r="AP125" s="247"/>
    </row>
    <row r="126" spans="1:42" hidden="1" x14ac:dyDescent="0.3">
      <c r="A126" s="234" t="s">
        <v>1101</v>
      </c>
      <c r="B126" s="234" t="s">
        <v>166</v>
      </c>
      <c r="C126" s="238"/>
      <c r="D126" s="8" t="s">
        <v>238</v>
      </c>
      <c r="E126" s="9"/>
      <c r="F126" s="9">
        <v>66</v>
      </c>
      <c r="G126" s="9">
        <v>133</v>
      </c>
      <c r="H126" s="9" t="s">
        <v>167</v>
      </c>
      <c r="I126" s="9" t="s">
        <v>1454</v>
      </c>
      <c r="J126" s="9" t="s">
        <v>48</v>
      </c>
      <c r="K126" s="10">
        <v>6702</v>
      </c>
      <c r="M126" s="9"/>
      <c r="N126" s="9"/>
      <c r="O126" s="9"/>
      <c r="P126" s="9"/>
      <c r="Q126" s="9"/>
      <c r="R126" s="9"/>
      <c r="S126" s="9"/>
      <c r="T126" s="9"/>
      <c r="U126" s="9"/>
      <c r="V126" s="9" t="s">
        <v>29</v>
      </c>
      <c r="W126" s="9" t="s">
        <v>29</v>
      </c>
      <c r="X126" s="9" t="s">
        <v>29</v>
      </c>
      <c r="Y126" s="9"/>
      <c r="Z126" s="9"/>
      <c r="AA126" s="9"/>
      <c r="AD126" s="247"/>
      <c r="AE126" s="247"/>
      <c r="AF126" s="247"/>
      <c r="AG126" s="247"/>
      <c r="AH126" s="247"/>
      <c r="AI126" s="247"/>
      <c r="AJ126" s="247"/>
      <c r="AK126" s="247"/>
      <c r="AL126" s="247"/>
      <c r="AM126" s="247"/>
      <c r="AN126" s="247"/>
      <c r="AO126" s="247"/>
      <c r="AP126" s="247"/>
    </row>
    <row r="127" spans="1:42" ht="33" hidden="1" x14ac:dyDescent="0.3">
      <c r="A127" s="234" t="s">
        <v>1088</v>
      </c>
      <c r="B127" s="12" t="s">
        <v>166</v>
      </c>
      <c r="C127" s="13"/>
      <c r="D127" s="14" t="s">
        <v>254</v>
      </c>
      <c r="E127" s="9"/>
      <c r="F127" s="9">
        <v>48</v>
      </c>
      <c r="G127" s="9">
        <v>120</v>
      </c>
      <c r="H127" s="9" t="s">
        <v>264</v>
      </c>
      <c r="I127" s="9" t="s">
        <v>265</v>
      </c>
      <c r="J127" s="9" t="s">
        <v>136</v>
      </c>
      <c r="K127" s="10">
        <v>6051</v>
      </c>
      <c r="M127" s="9"/>
      <c r="N127" s="9"/>
      <c r="O127" s="9"/>
      <c r="P127" s="9"/>
      <c r="Q127" s="9"/>
      <c r="R127" s="9"/>
      <c r="S127" s="9"/>
      <c r="T127" s="9"/>
      <c r="U127" s="9"/>
      <c r="V127" s="9"/>
      <c r="W127" s="9"/>
      <c r="X127" s="9"/>
      <c r="Y127" s="9" t="s">
        <v>29</v>
      </c>
      <c r="Z127" s="9" t="s">
        <v>29</v>
      </c>
      <c r="AA127" s="9"/>
      <c r="AD127" s="247"/>
      <c r="AE127" s="247"/>
      <c r="AF127" s="247"/>
      <c r="AG127" s="247"/>
      <c r="AH127" s="247"/>
      <c r="AI127" s="247"/>
      <c r="AJ127" s="247"/>
      <c r="AK127" s="247"/>
      <c r="AO127" s="247"/>
      <c r="AP127" s="247"/>
    </row>
    <row r="128" spans="1:42" ht="33" hidden="1" x14ac:dyDescent="0.3">
      <c r="A128" s="234" t="s">
        <v>1103</v>
      </c>
      <c r="B128" s="12" t="s">
        <v>166</v>
      </c>
      <c r="C128" s="13"/>
      <c r="D128" s="14" t="s">
        <v>323</v>
      </c>
      <c r="E128" s="9"/>
      <c r="F128" s="9" t="s">
        <v>338</v>
      </c>
      <c r="G128" s="9"/>
      <c r="H128" s="9" t="s">
        <v>325</v>
      </c>
      <c r="I128" s="9" t="s">
        <v>265</v>
      </c>
      <c r="J128" s="9" t="s">
        <v>136</v>
      </c>
      <c r="K128" s="10">
        <v>6051</v>
      </c>
      <c r="M128" s="9"/>
      <c r="N128" s="9"/>
      <c r="O128" s="9"/>
      <c r="P128" s="9"/>
      <c r="Q128" s="9"/>
      <c r="R128" s="9"/>
      <c r="S128" s="9"/>
      <c r="T128" s="9"/>
      <c r="U128" s="9"/>
      <c r="V128" s="9"/>
      <c r="W128" s="9"/>
      <c r="X128" s="9"/>
      <c r="Y128" s="9"/>
      <c r="Z128" s="9" t="s">
        <v>29</v>
      </c>
      <c r="AA128" s="9"/>
      <c r="AD128" s="247"/>
      <c r="AE128" s="247"/>
      <c r="AF128" s="247"/>
      <c r="AG128" s="247"/>
      <c r="AH128" s="247"/>
      <c r="AI128" s="247"/>
      <c r="AJ128" s="247"/>
      <c r="AK128" s="247"/>
      <c r="AL128" s="247"/>
      <c r="AM128" s="247"/>
      <c r="AN128" s="247"/>
      <c r="AO128" s="247"/>
      <c r="AP128" s="247"/>
    </row>
    <row r="129" spans="1:16155" s="247" customFormat="1" ht="99" hidden="1" x14ac:dyDescent="0.3">
      <c r="A129" s="234" t="s">
        <v>1094</v>
      </c>
      <c r="B129" s="12" t="s">
        <v>166</v>
      </c>
      <c r="C129" s="15" t="s">
        <v>136</v>
      </c>
      <c r="D129" s="16" t="s">
        <v>356</v>
      </c>
      <c r="E129" s="15"/>
      <c r="F129" s="15"/>
      <c r="G129" s="15">
        <f>386+314</f>
        <v>700</v>
      </c>
      <c r="H129" s="15" t="s">
        <v>1455</v>
      </c>
      <c r="I129" s="15" t="s">
        <v>1456</v>
      </c>
      <c r="J129" s="15" t="s">
        <v>1457</v>
      </c>
      <c r="K129" s="28" t="s">
        <v>1458</v>
      </c>
      <c r="L129" s="171"/>
      <c r="M129" s="9"/>
      <c r="N129" s="9"/>
      <c r="O129" s="9"/>
      <c r="P129" s="9"/>
      <c r="Q129" s="9"/>
      <c r="R129" s="9"/>
      <c r="S129" s="9"/>
      <c r="T129" s="9"/>
      <c r="U129" s="9"/>
      <c r="V129" s="9"/>
      <c r="W129" s="9"/>
      <c r="X129" s="9"/>
      <c r="Y129" s="9"/>
      <c r="Z129" s="9" t="s">
        <v>29</v>
      </c>
      <c r="AA129" s="9"/>
      <c r="AB129" s="246"/>
      <c r="AC129" s="171"/>
    </row>
    <row r="130" spans="1:16155" ht="99" hidden="1" x14ac:dyDescent="0.3">
      <c r="A130" s="234" t="s">
        <v>1094</v>
      </c>
      <c r="B130" s="12" t="s">
        <v>166</v>
      </c>
      <c r="C130" s="15" t="s">
        <v>142</v>
      </c>
      <c r="D130" s="16" t="s">
        <v>356</v>
      </c>
      <c r="E130" s="15"/>
      <c r="F130" s="15"/>
      <c r="G130" s="15">
        <f>124+146</f>
        <v>270</v>
      </c>
      <c r="H130" s="15" t="s">
        <v>1461</v>
      </c>
      <c r="I130" s="15" t="s">
        <v>1459</v>
      </c>
      <c r="J130" s="15" t="s">
        <v>1460</v>
      </c>
      <c r="K130" s="28">
        <v>6790</v>
      </c>
      <c r="M130" s="9"/>
      <c r="N130" s="9"/>
      <c r="O130" s="9"/>
      <c r="P130" s="9"/>
      <c r="Q130" s="9"/>
      <c r="R130" s="9"/>
      <c r="S130" s="9"/>
      <c r="T130" s="9"/>
      <c r="U130" s="9"/>
      <c r="V130" s="9"/>
      <c r="W130" s="9" t="s">
        <v>29</v>
      </c>
      <c r="X130" s="9"/>
      <c r="Y130" s="9"/>
      <c r="Z130" s="9"/>
      <c r="AA130" s="9"/>
      <c r="AD130" s="247"/>
      <c r="AE130" s="247"/>
      <c r="AF130" s="247"/>
      <c r="AG130" s="247"/>
      <c r="AH130" s="247"/>
      <c r="AI130" s="247"/>
      <c r="AJ130" s="247"/>
      <c r="AK130" s="247"/>
      <c r="AL130" s="247"/>
      <c r="AM130" s="247"/>
      <c r="AN130" s="247"/>
      <c r="AO130" s="247"/>
      <c r="AP130" s="247"/>
    </row>
    <row r="131" spans="1:16155" hidden="1" x14ac:dyDescent="0.3">
      <c r="A131" s="234" t="s">
        <v>1089</v>
      </c>
      <c r="B131" s="12" t="s">
        <v>166</v>
      </c>
      <c r="C131" s="13" t="s">
        <v>389</v>
      </c>
      <c r="D131" s="14" t="s">
        <v>386</v>
      </c>
      <c r="E131" s="9"/>
      <c r="F131" s="9"/>
      <c r="G131" s="9">
        <v>90</v>
      </c>
      <c r="H131" s="9" t="s">
        <v>50</v>
      </c>
      <c r="I131" s="14" t="s">
        <v>1454</v>
      </c>
      <c r="J131" s="14" t="s">
        <v>48</v>
      </c>
      <c r="K131" s="139">
        <v>6702</v>
      </c>
      <c r="M131" s="9"/>
      <c r="N131" s="9"/>
      <c r="O131" s="9"/>
      <c r="P131" s="9"/>
      <c r="Q131" s="9"/>
      <c r="R131" s="9"/>
      <c r="S131" s="9"/>
      <c r="T131" s="9"/>
      <c r="U131" s="9"/>
      <c r="V131" s="9" t="s">
        <v>29</v>
      </c>
      <c r="W131" s="9"/>
      <c r="X131" s="9"/>
      <c r="Y131" s="9"/>
      <c r="Z131" s="9"/>
      <c r="AA131" s="9"/>
      <c r="AD131" s="247"/>
      <c r="AE131" s="247"/>
      <c r="AF131" s="247"/>
      <c r="AG131" s="247"/>
      <c r="AH131" s="247"/>
      <c r="AI131" s="247"/>
      <c r="AJ131" s="247"/>
      <c r="AK131" s="247"/>
      <c r="AL131" s="247"/>
      <c r="AM131" s="247"/>
      <c r="AN131" s="247"/>
    </row>
    <row r="132" spans="1:16155" hidden="1" x14ac:dyDescent="0.3">
      <c r="A132" s="234" t="s">
        <v>1089</v>
      </c>
      <c r="B132" s="12" t="s">
        <v>166</v>
      </c>
      <c r="C132" s="13" t="s">
        <v>390</v>
      </c>
      <c r="D132" s="14" t="s">
        <v>386</v>
      </c>
      <c r="E132" s="9"/>
      <c r="F132" s="9"/>
      <c r="G132" s="9">
        <v>120</v>
      </c>
      <c r="H132" s="9" t="s">
        <v>50</v>
      </c>
      <c r="I132" s="14" t="s">
        <v>1454</v>
      </c>
      <c r="J132" s="14" t="s">
        <v>48</v>
      </c>
      <c r="K132" s="139">
        <v>6702</v>
      </c>
      <c r="M132" s="9"/>
      <c r="N132" s="9"/>
      <c r="O132" s="9"/>
      <c r="P132" s="9"/>
      <c r="Q132" s="9"/>
      <c r="R132" s="9"/>
      <c r="S132" s="9"/>
      <c r="T132" s="9"/>
      <c r="U132" s="9"/>
      <c r="V132" s="9"/>
      <c r="W132" s="9"/>
      <c r="X132" s="9" t="s">
        <v>29</v>
      </c>
      <c r="Y132" s="9"/>
      <c r="Z132" s="9"/>
      <c r="AA132" s="9"/>
      <c r="AD132" s="247"/>
      <c r="AE132" s="247"/>
      <c r="AF132" s="247"/>
      <c r="AG132" s="247"/>
      <c r="AH132" s="247"/>
      <c r="AI132" s="247"/>
      <c r="AJ132" s="247"/>
      <c r="AK132" s="247"/>
      <c r="AL132" s="247"/>
      <c r="AM132" s="247"/>
      <c r="AN132" s="247"/>
      <c r="AO132" s="247"/>
      <c r="AP132" s="247"/>
    </row>
    <row r="133" spans="1:16155" ht="33" hidden="1" x14ac:dyDescent="0.3">
      <c r="A133" s="234" t="s">
        <v>1101</v>
      </c>
      <c r="B133" s="12" t="s">
        <v>166</v>
      </c>
      <c r="C133" s="13"/>
      <c r="D133" s="14" t="s">
        <v>426</v>
      </c>
      <c r="E133" s="9"/>
      <c r="F133" s="9"/>
      <c r="G133" s="9">
        <v>140</v>
      </c>
      <c r="H133" s="9" t="s">
        <v>50</v>
      </c>
      <c r="I133" s="9" t="s">
        <v>1454</v>
      </c>
      <c r="J133" s="9" t="s">
        <v>48</v>
      </c>
      <c r="K133" s="10">
        <v>6702</v>
      </c>
      <c r="M133" s="9"/>
      <c r="N133" s="9"/>
      <c r="O133" s="9"/>
      <c r="P133" s="9"/>
      <c r="Q133" s="9"/>
      <c r="R133" s="9"/>
      <c r="S133" s="9"/>
      <c r="T133" s="9"/>
      <c r="U133" s="9"/>
      <c r="V133" s="9"/>
      <c r="W133" s="9"/>
      <c r="X133" s="9" t="s">
        <v>29</v>
      </c>
      <c r="Y133" s="9"/>
      <c r="Z133" s="9"/>
      <c r="AA133" s="9"/>
      <c r="AD133" s="247"/>
      <c r="AE133" s="247"/>
      <c r="AF133" s="247"/>
      <c r="AG133" s="247"/>
      <c r="AH133" s="247"/>
      <c r="AI133" s="247"/>
      <c r="AJ133" s="247"/>
      <c r="AK133" s="247"/>
      <c r="AL133" s="247"/>
      <c r="AM133" s="247"/>
      <c r="AN133" s="247"/>
      <c r="AO133" s="247"/>
      <c r="AP133" s="247"/>
    </row>
    <row r="134" spans="1:16155" x14ac:dyDescent="0.3">
      <c r="A134" s="234" t="s">
        <v>1092</v>
      </c>
      <c r="B134" s="24" t="s">
        <v>189</v>
      </c>
      <c r="C134" s="13"/>
      <c r="D134" s="14" t="s">
        <v>187</v>
      </c>
      <c r="E134" s="9"/>
      <c r="F134" s="9"/>
      <c r="G134" s="9">
        <v>10</v>
      </c>
      <c r="H134" s="9" t="s">
        <v>57</v>
      </c>
      <c r="I134" s="9" t="s">
        <v>190</v>
      </c>
      <c r="J134" s="9" t="s">
        <v>191</v>
      </c>
      <c r="K134" s="10">
        <v>6111</v>
      </c>
      <c r="M134" s="9"/>
      <c r="N134" s="9"/>
      <c r="O134" s="9"/>
      <c r="P134" s="9"/>
      <c r="Q134" s="9"/>
      <c r="R134" s="9"/>
      <c r="S134" s="9"/>
      <c r="T134" s="9"/>
      <c r="U134" s="9"/>
      <c r="V134" s="9"/>
      <c r="W134" s="9"/>
      <c r="X134" s="9"/>
      <c r="Y134" s="9" t="s">
        <v>29</v>
      </c>
      <c r="Z134" s="9" t="s">
        <v>29</v>
      </c>
      <c r="AA134" s="9"/>
      <c r="AB134" s="245"/>
      <c r="AL134" s="247"/>
      <c r="AM134" s="247"/>
      <c r="AN134" s="247"/>
      <c r="AO134" s="247"/>
      <c r="AP134" s="247"/>
    </row>
    <row r="135" spans="1:16155" hidden="1" x14ac:dyDescent="0.3">
      <c r="A135" s="234" t="s">
        <v>1106</v>
      </c>
      <c r="B135" s="24" t="s">
        <v>189</v>
      </c>
      <c r="C135" s="13"/>
      <c r="D135" s="14" t="s">
        <v>402</v>
      </c>
      <c r="E135" s="9" t="s">
        <v>57</v>
      </c>
      <c r="F135" s="9" t="s">
        <v>57</v>
      </c>
      <c r="G135" s="9" t="s">
        <v>57</v>
      </c>
      <c r="H135" s="9" t="s">
        <v>57</v>
      </c>
      <c r="I135" s="9" t="s">
        <v>190</v>
      </c>
      <c r="J135" s="9" t="s">
        <v>191</v>
      </c>
      <c r="K135" s="10">
        <v>6111</v>
      </c>
      <c r="M135" s="9"/>
      <c r="N135" s="9"/>
      <c r="O135" s="9"/>
      <c r="P135" s="9"/>
      <c r="Q135" s="9"/>
      <c r="R135" s="9"/>
      <c r="S135" s="9"/>
      <c r="T135" s="9"/>
      <c r="U135" s="9"/>
      <c r="V135" s="9"/>
      <c r="W135" s="9"/>
      <c r="X135" s="9"/>
      <c r="Y135" s="9"/>
      <c r="Z135" s="9"/>
      <c r="AA135" s="9" t="s">
        <v>29</v>
      </c>
      <c r="AB135" s="245"/>
      <c r="AD135" s="247"/>
      <c r="AE135" s="247"/>
      <c r="AF135" s="247"/>
      <c r="AG135" s="247"/>
      <c r="AH135" s="247"/>
      <c r="AI135" s="247"/>
      <c r="AJ135" s="247"/>
      <c r="AK135" s="247"/>
      <c r="AL135" s="247"/>
      <c r="AM135" s="247"/>
      <c r="AN135" s="247"/>
      <c r="AO135" s="247"/>
      <c r="AP135" s="247"/>
    </row>
    <row r="136" spans="1:16155" x14ac:dyDescent="0.3">
      <c r="A136" s="234" t="s">
        <v>1092</v>
      </c>
      <c r="B136" s="24" t="s">
        <v>189</v>
      </c>
      <c r="C136" s="13"/>
      <c r="D136" s="14" t="s">
        <v>480</v>
      </c>
      <c r="E136" s="9" t="s">
        <v>57</v>
      </c>
      <c r="F136" s="9" t="s">
        <v>57</v>
      </c>
      <c r="G136" s="9" t="s">
        <v>57</v>
      </c>
      <c r="H136" s="9" t="s">
        <v>57</v>
      </c>
      <c r="I136" s="9" t="s">
        <v>190</v>
      </c>
      <c r="J136" s="9" t="s">
        <v>191</v>
      </c>
      <c r="K136" s="10">
        <v>6111</v>
      </c>
      <c r="M136" s="9"/>
      <c r="N136" s="9"/>
      <c r="O136" s="9"/>
      <c r="P136" s="9"/>
      <c r="Q136" s="9"/>
      <c r="R136" s="9"/>
      <c r="S136" s="9"/>
      <c r="T136" s="9"/>
      <c r="U136" s="9"/>
      <c r="V136" s="9"/>
      <c r="W136" s="9"/>
      <c r="X136" s="9"/>
      <c r="Y136" s="9"/>
      <c r="Z136" s="9"/>
      <c r="AA136" s="9" t="s">
        <v>29</v>
      </c>
      <c r="AB136" s="245"/>
      <c r="AD136" s="247"/>
      <c r="AE136" s="247"/>
      <c r="AF136" s="247"/>
      <c r="AG136" s="247"/>
      <c r="AH136" s="247"/>
      <c r="AI136" s="247"/>
      <c r="AJ136" s="247"/>
      <c r="AK136" s="247"/>
      <c r="AL136" s="247"/>
      <c r="AM136" s="247"/>
      <c r="AN136" s="247"/>
      <c r="AO136" s="247"/>
      <c r="AP136" s="247"/>
    </row>
    <row r="137" spans="1:16155" ht="33" x14ac:dyDescent="0.3">
      <c r="A137" s="234" t="s">
        <v>1092</v>
      </c>
      <c r="B137" s="24" t="s">
        <v>189</v>
      </c>
      <c r="C137" s="13"/>
      <c r="D137" s="14" t="s">
        <v>483</v>
      </c>
      <c r="E137" s="9" t="s">
        <v>57</v>
      </c>
      <c r="F137" s="9" t="s">
        <v>57</v>
      </c>
      <c r="G137" s="9" t="s">
        <v>57</v>
      </c>
      <c r="H137" s="9" t="s">
        <v>57</v>
      </c>
      <c r="I137" s="9" t="s">
        <v>190</v>
      </c>
      <c r="J137" s="9" t="s">
        <v>191</v>
      </c>
      <c r="K137" s="10">
        <v>6111</v>
      </c>
      <c r="M137" s="9"/>
      <c r="N137" s="9"/>
      <c r="O137" s="9"/>
      <c r="P137" s="9"/>
      <c r="Q137" s="9"/>
      <c r="R137" s="9"/>
      <c r="S137" s="9"/>
      <c r="T137" s="9"/>
      <c r="U137" s="9"/>
      <c r="V137" s="9"/>
      <c r="W137" s="9"/>
      <c r="X137" s="9"/>
      <c r="Y137" s="9"/>
      <c r="Z137" s="9"/>
      <c r="AA137" s="9" t="s">
        <v>29</v>
      </c>
      <c r="AB137" s="245"/>
      <c r="AD137" s="247"/>
      <c r="AE137" s="247"/>
      <c r="AF137" s="247"/>
      <c r="AG137" s="247"/>
      <c r="AH137" s="247"/>
      <c r="AI137" s="247"/>
      <c r="AJ137" s="247"/>
      <c r="AK137" s="247"/>
      <c r="AL137" s="247"/>
      <c r="AM137" s="247"/>
      <c r="AN137" s="247"/>
      <c r="AO137" s="247"/>
      <c r="AP137" s="247"/>
    </row>
    <row r="138" spans="1:16155" hidden="1" x14ac:dyDescent="0.3">
      <c r="A138" s="234" t="s">
        <v>1098</v>
      </c>
      <c r="B138" s="12" t="s">
        <v>1491</v>
      </c>
      <c r="C138" s="13" t="s">
        <v>200</v>
      </c>
      <c r="D138" s="14" t="s">
        <v>198</v>
      </c>
      <c r="E138" s="9"/>
      <c r="F138" s="9">
        <v>12</v>
      </c>
      <c r="G138" s="9">
        <v>24</v>
      </c>
      <c r="H138" s="9" t="s">
        <v>50</v>
      </c>
      <c r="I138" s="9" t="s">
        <v>201</v>
      </c>
      <c r="J138" s="9" t="s">
        <v>28</v>
      </c>
      <c r="K138" s="10">
        <v>6604</v>
      </c>
      <c r="M138" s="9" t="s">
        <v>29</v>
      </c>
      <c r="N138" s="9" t="s">
        <v>29</v>
      </c>
      <c r="O138" s="9"/>
      <c r="P138" s="9"/>
      <c r="Q138" s="9"/>
      <c r="R138" s="9"/>
      <c r="S138" s="9"/>
      <c r="T138" s="9"/>
      <c r="U138" s="9"/>
      <c r="V138" s="9"/>
      <c r="W138" s="9"/>
      <c r="X138" s="9"/>
      <c r="Y138" s="9"/>
      <c r="Z138" s="9"/>
      <c r="AA138" s="9"/>
      <c r="AQ138" s="247"/>
      <c r="AR138" s="247"/>
      <c r="AS138" s="247"/>
      <c r="AT138" s="247"/>
      <c r="AU138" s="247"/>
      <c r="AV138" s="247"/>
      <c r="AW138" s="247"/>
      <c r="AX138" s="247"/>
      <c r="AY138" s="247"/>
      <c r="AZ138" s="247"/>
      <c r="BA138" s="247"/>
      <c r="BB138" s="247"/>
      <c r="BC138" s="247"/>
      <c r="BD138" s="247"/>
      <c r="BE138" s="247"/>
      <c r="BF138" s="247"/>
      <c r="BG138" s="247"/>
      <c r="BH138" s="247"/>
      <c r="BI138" s="247"/>
      <c r="BJ138" s="247"/>
      <c r="BK138" s="247"/>
      <c r="BL138" s="247"/>
      <c r="BM138" s="247"/>
      <c r="BN138" s="247"/>
      <c r="BO138" s="247"/>
      <c r="BP138" s="247"/>
      <c r="BQ138" s="247"/>
      <c r="BR138" s="247"/>
      <c r="BS138" s="247"/>
      <c r="BT138" s="247"/>
      <c r="BU138" s="247"/>
      <c r="BV138" s="247"/>
      <c r="BW138" s="247"/>
      <c r="BX138" s="247"/>
      <c r="BY138" s="247"/>
      <c r="BZ138" s="247"/>
      <c r="CA138" s="247"/>
      <c r="CB138" s="247"/>
      <c r="CC138" s="247"/>
      <c r="CD138" s="247"/>
      <c r="CE138" s="247"/>
      <c r="CF138" s="247"/>
      <c r="CG138" s="247"/>
      <c r="CH138" s="247"/>
      <c r="CI138" s="247"/>
      <c r="CJ138" s="247"/>
      <c r="CK138" s="247"/>
      <c r="CL138" s="247"/>
      <c r="CM138" s="247"/>
      <c r="CN138" s="247"/>
      <c r="CO138" s="247"/>
      <c r="CP138" s="247"/>
      <c r="CQ138" s="247"/>
      <c r="CR138" s="247"/>
      <c r="CS138" s="247"/>
      <c r="CT138" s="247"/>
      <c r="CU138" s="247"/>
      <c r="CV138" s="247"/>
      <c r="CW138" s="247"/>
      <c r="CX138" s="247"/>
      <c r="CY138" s="247"/>
      <c r="CZ138" s="247"/>
      <c r="DA138" s="247"/>
      <c r="DB138" s="247"/>
      <c r="DC138" s="247"/>
      <c r="DD138" s="247"/>
      <c r="DE138" s="247"/>
      <c r="DF138" s="247"/>
      <c r="DG138" s="247"/>
      <c r="DH138" s="247"/>
      <c r="DI138" s="247"/>
      <c r="DJ138" s="247"/>
      <c r="DK138" s="247"/>
      <c r="DL138" s="247"/>
      <c r="DM138" s="247"/>
      <c r="DN138" s="247"/>
      <c r="DO138" s="247"/>
      <c r="DP138" s="247"/>
      <c r="DQ138" s="247"/>
      <c r="DR138" s="247"/>
      <c r="DS138" s="247"/>
      <c r="DT138" s="247"/>
      <c r="DU138" s="247"/>
      <c r="DV138" s="247"/>
      <c r="DW138" s="247"/>
      <c r="DX138" s="247"/>
      <c r="DY138" s="247"/>
      <c r="DZ138" s="247"/>
      <c r="EA138" s="247"/>
      <c r="EB138" s="247"/>
      <c r="EC138" s="247"/>
      <c r="ED138" s="247"/>
      <c r="EE138" s="247"/>
      <c r="EF138" s="247"/>
      <c r="EG138" s="247"/>
      <c r="EH138" s="247"/>
      <c r="EI138" s="247"/>
      <c r="EJ138" s="247"/>
      <c r="EK138" s="247"/>
      <c r="EL138" s="247"/>
      <c r="EM138" s="247"/>
      <c r="EN138" s="247"/>
      <c r="EO138" s="247"/>
      <c r="EP138" s="247"/>
      <c r="EQ138" s="247"/>
      <c r="ER138" s="247"/>
      <c r="ES138" s="247"/>
      <c r="ET138" s="247"/>
      <c r="EU138" s="247"/>
      <c r="EV138" s="247"/>
      <c r="EW138" s="247"/>
      <c r="EX138" s="247"/>
      <c r="EY138" s="247"/>
      <c r="EZ138" s="247"/>
      <c r="FA138" s="247"/>
      <c r="FB138" s="247"/>
      <c r="FC138" s="247"/>
      <c r="FD138" s="247"/>
      <c r="FE138" s="247"/>
      <c r="FF138" s="247"/>
      <c r="FG138" s="247"/>
      <c r="FH138" s="247"/>
      <c r="FI138" s="247"/>
      <c r="FJ138" s="247"/>
      <c r="FK138" s="247"/>
      <c r="FL138" s="247"/>
      <c r="FM138" s="247"/>
      <c r="FN138" s="247"/>
      <c r="FO138" s="247"/>
      <c r="FP138" s="247"/>
      <c r="FQ138" s="247"/>
      <c r="FR138" s="247"/>
      <c r="FS138" s="247"/>
      <c r="FT138" s="247"/>
      <c r="FU138" s="247"/>
      <c r="FV138" s="247"/>
      <c r="FW138" s="247"/>
      <c r="FX138" s="247"/>
      <c r="FY138" s="247"/>
      <c r="FZ138" s="247"/>
      <c r="GA138" s="247"/>
      <c r="GB138" s="247"/>
      <c r="GC138" s="247"/>
      <c r="GD138" s="247"/>
      <c r="GE138" s="247"/>
      <c r="GF138" s="247"/>
      <c r="GG138" s="247"/>
      <c r="GH138" s="247"/>
      <c r="GI138" s="247"/>
      <c r="GJ138" s="247"/>
      <c r="GK138" s="247"/>
      <c r="GL138" s="247"/>
      <c r="GM138" s="247"/>
      <c r="GN138" s="247"/>
      <c r="GO138" s="247"/>
      <c r="GP138" s="247"/>
      <c r="GQ138" s="247"/>
      <c r="GR138" s="247"/>
      <c r="GS138" s="247"/>
      <c r="GT138" s="247"/>
      <c r="GU138" s="247"/>
      <c r="GV138" s="247"/>
      <c r="GW138" s="247"/>
      <c r="GX138" s="247"/>
      <c r="GY138" s="247"/>
      <c r="GZ138" s="247"/>
      <c r="HA138" s="247"/>
      <c r="HB138" s="247"/>
      <c r="HC138" s="247"/>
      <c r="HD138" s="247"/>
      <c r="HE138" s="247"/>
      <c r="HF138" s="247"/>
      <c r="HG138" s="247"/>
      <c r="HH138" s="247"/>
      <c r="HI138" s="247"/>
      <c r="HJ138" s="247"/>
      <c r="HK138" s="247"/>
      <c r="HL138" s="247"/>
      <c r="HM138" s="247"/>
      <c r="HN138" s="247"/>
      <c r="HO138" s="247"/>
      <c r="HP138" s="247"/>
      <c r="HQ138" s="247"/>
      <c r="HR138" s="247"/>
      <c r="HS138" s="247"/>
      <c r="HT138" s="247"/>
      <c r="HU138" s="247"/>
      <c r="HV138" s="247"/>
      <c r="HW138" s="247"/>
      <c r="HX138" s="247"/>
      <c r="HY138" s="247"/>
      <c r="HZ138" s="247"/>
      <c r="IA138" s="247"/>
      <c r="IB138" s="247"/>
      <c r="IC138" s="247"/>
      <c r="ID138" s="247"/>
      <c r="IE138" s="247"/>
      <c r="IF138" s="247"/>
      <c r="IG138" s="247"/>
      <c r="IH138" s="247"/>
      <c r="II138" s="247"/>
      <c r="IJ138" s="247"/>
      <c r="IK138" s="247"/>
      <c r="IL138" s="247"/>
      <c r="IM138" s="247"/>
      <c r="IN138" s="247"/>
      <c r="IO138" s="247"/>
      <c r="IP138" s="247"/>
      <c r="IQ138" s="247"/>
      <c r="IR138" s="247"/>
      <c r="IS138" s="247"/>
      <c r="IT138" s="247"/>
      <c r="IU138" s="247"/>
      <c r="IV138" s="247"/>
      <c r="IW138" s="247"/>
      <c r="IX138" s="247"/>
      <c r="IY138" s="247"/>
      <c r="IZ138" s="247"/>
      <c r="JA138" s="247"/>
      <c r="JB138" s="247"/>
      <c r="JC138" s="247"/>
      <c r="JD138" s="247"/>
      <c r="JE138" s="247"/>
      <c r="JF138" s="247"/>
      <c r="JG138" s="247"/>
      <c r="JH138" s="247"/>
      <c r="JI138" s="247"/>
      <c r="JJ138" s="247"/>
      <c r="JK138" s="247"/>
      <c r="JL138" s="247"/>
      <c r="JM138" s="247"/>
      <c r="JN138" s="247"/>
      <c r="JO138" s="247"/>
      <c r="JP138" s="247"/>
      <c r="JQ138" s="247"/>
      <c r="JR138" s="247"/>
      <c r="JS138" s="247"/>
      <c r="JT138" s="247"/>
      <c r="JU138" s="247"/>
      <c r="JV138" s="247"/>
      <c r="JW138" s="247"/>
      <c r="JX138" s="247"/>
      <c r="JY138" s="247"/>
      <c r="JZ138" s="247"/>
      <c r="KA138" s="247"/>
      <c r="KB138" s="247"/>
      <c r="KC138" s="247"/>
      <c r="KD138" s="247"/>
      <c r="KE138" s="247"/>
      <c r="KF138" s="247"/>
      <c r="KG138" s="247"/>
      <c r="KH138" s="247"/>
      <c r="KI138" s="247"/>
      <c r="KJ138" s="247"/>
      <c r="KK138" s="247"/>
      <c r="KL138" s="247"/>
      <c r="KM138" s="247"/>
      <c r="KN138" s="247"/>
      <c r="KO138" s="247"/>
      <c r="KP138" s="247"/>
      <c r="KQ138" s="247"/>
      <c r="KR138" s="247"/>
      <c r="KS138" s="247"/>
      <c r="KT138" s="247"/>
      <c r="KU138" s="247"/>
      <c r="KV138" s="247"/>
      <c r="KW138" s="247"/>
      <c r="KX138" s="247"/>
      <c r="KY138" s="247"/>
      <c r="KZ138" s="247"/>
      <c r="LA138" s="247"/>
      <c r="LB138" s="247"/>
      <c r="LC138" s="247"/>
      <c r="LD138" s="247"/>
      <c r="LE138" s="247"/>
      <c r="LF138" s="247"/>
      <c r="LG138" s="247"/>
      <c r="LH138" s="247"/>
      <c r="LI138" s="247"/>
      <c r="LJ138" s="247"/>
      <c r="LK138" s="247"/>
      <c r="LL138" s="247"/>
      <c r="LM138" s="247"/>
      <c r="LN138" s="247"/>
      <c r="LO138" s="247"/>
      <c r="LP138" s="247"/>
      <c r="LQ138" s="247"/>
      <c r="LR138" s="247"/>
      <c r="LS138" s="247"/>
      <c r="LT138" s="247"/>
      <c r="LU138" s="247"/>
      <c r="LV138" s="247"/>
      <c r="LW138" s="247"/>
      <c r="LX138" s="247"/>
      <c r="LY138" s="247"/>
      <c r="LZ138" s="247"/>
      <c r="MA138" s="247"/>
      <c r="MB138" s="247"/>
      <c r="MC138" s="247"/>
      <c r="MD138" s="247"/>
      <c r="ME138" s="247"/>
      <c r="MF138" s="247"/>
      <c r="MG138" s="247"/>
      <c r="MH138" s="247"/>
      <c r="MI138" s="247"/>
      <c r="MJ138" s="247"/>
      <c r="MK138" s="247"/>
      <c r="ML138" s="247"/>
      <c r="MM138" s="247"/>
      <c r="MN138" s="247"/>
      <c r="MO138" s="247"/>
      <c r="MP138" s="247"/>
      <c r="MQ138" s="247"/>
      <c r="MR138" s="247"/>
      <c r="MS138" s="247"/>
      <c r="MT138" s="247"/>
      <c r="MU138" s="247"/>
      <c r="MV138" s="247"/>
      <c r="MW138" s="247"/>
      <c r="MX138" s="247"/>
      <c r="MY138" s="247"/>
      <c r="MZ138" s="247"/>
      <c r="NA138" s="247"/>
      <c r="NB138" s="247"/>
      <c r="NC138" s="247"/>
      <c r="ND138" s="247"/>
      <c r="NE138" s="247"/>
      <c r="NF138" s="247"/>
      <c r="NG138" s="247"/>
      <c r="NH138" s="247"/>
      <c r="NI138" s="247"/>
      <c r="NJ138" s="247"/>
      <c r="NK138" s="247"/>
      <c r="NL138" s="247"/>
      <c r="NM138" s="247"/>
      <c r="NN138" s="247"/>
      <c r="NO138" s="247"/>
      <c r="NP138" s="247"/>
      <c r="NQ138" s="247"/>
      <c r="NR138" s="247"/>
      <c r="NS138" s="247"/>
      <c r="NT138" s="247"/>
      <c r="NU138" s="247"/>
      <c r="NV138" s="247"/>
      <c r="NW138" s="247"/>
      <c r="NX138" s="247"/>
      <c r="NY138" s="247"/>
      <c r="NZ138" s="247"/>
      <c r="OA138" s="247"/>
      <c r="OB138" s="247"/>
      <c r="OC138" s="247"/>
      <c r="OD138" s="247"/>
      <c r="OE138" s="247"/>
      <c r="OF138" s="247"/>
      <c r="OG138" s="247"/>
      <c r="OH138" s="247"/>
      <c r="OI138" s="247"/>
      <c r="OJ138" s="247"/>
      <c r="OK138" s="247"/>
      <c r="OL138" s="247"/>
      <c r="OM138" s="247"/>
      <c r="ON138" s="247"/>
      <c r="OO138" s="247"/>
      <c r="OP138" s="247"/>
      <c r="OQ138" s="247"/>
      <c r="OR138" s="247"/>
      <c r="OS138" s="247"/>
      <c r="OT138" s="247"/>
      <c r="OU138" s="247"/>
      <c r="OV138" s="247"/>
      <c r="OW138" s="247"/>
      <c r="OX138" s="247"/>
      <c r="OY138" s="247"/>
      <c r="OZ138" s="247"/>
      <c r="PA138" s="247"/>
      <c r="PB138" s="247"/>
      <c r="PC138" s="247"/>
      <c r="PD138" s="247"/>
      <c r="PE138" s="247"/>
      <c r="PF138" s="247"/>
      <c r="PG138" s="247"/>
      <c r="PH138" s="247"/>
      <c r="PI138" s="247"/>
      <c r="PJ138" s="247"/>
      <c r="PK138" s="247"/>
      <c r="PL138" s="247"/>
      <c r="PM138" s="247"/>
      <c r="PN138" s="247"/>
      <c r="PO138" s="247"/>
      <c r="PP138" s="247"/>
      <c r="PQ138" s="247"/>
      <c r="PR138" s="247"/>
      <c r="PS138" s="247"/>
      <c r="PT138" s="247"/>
      <c r="PU138" s="247"/>
      <c r="PV138" s="247"/>
      <c r="PW138" s="247"/>
      <c r="PX138" s="247"/>
      <c r="PY138" s="247"/>
      <c r="PZ138" s="247"/>
      <c r="QA138" s="247"/>
      <c r="QB138" s="247"/>
      <c r="QC138" s="247"/>
      <c r="QD138" s="247"/>
      <c r="QE138" s="247"/>
      <c r="QF138" s="247"/>
      <c r="QG138" s="247"/>
      <c r="QH138" s="247"/>
      <c r="QI138" s="247"/>
      <c r="QJ138" s="247"/>
      <c r="QK138" s="247"/>
      <c r="QL138" s="247"/>
      <c r="QM138" s="247"/>
      <c r="QN138" s="247"/>
      <c r="QO138" s="247"/>
      <c r="QP138" s="247"/>
      <c r="QQ138" s="247"/>
      <c r="QR138" s="247"/>
      <c r="QS138" s="247"/>
      <c r="QT138" s="247"/>
      <c r="QU138" s="247"/>
      <c r="QV138" s="247"/>
      <c r="QW138" s="247"/>
      <c r="QX138" s="247"/>
      <c r="QY138" s="247"/>
      <c r="QZ138" s="247"/>
      <c r="RA138" s="247"/>
      <c r="RB138" s="247"/>
      <c r="RC138" s="247"/>
      <c r="RD138" s="247"/>
      <c r="RE138" s="247"/>
      <c r="RF138" s="247"/>
      <c r="RG138" s="247"/>
      <c r="RH138" s="247"/>
      <c r="RI138" s="247"/>
      <c r="RJ138" s="247"/>
      <c r="RK138" s="247"/>
      <c r="RL138" s="247"/>
      <c r="RM138" s="247"/>
      <c r="RN138" s="247"/>
      <c r="RO138" s="247"/>
      <c r="RP138" s="247"/>
      <c r="RQ138" s="247"/>
      <c r="RR138" s="247"/>
      <c r="RS138" s="247"/>
      <c r="RT138" s="247"/>
      <c r="RU138" s="247"/>
      <c r="RV138" s="247"/>
      <c r="RW138" s="247"/>
      <c r="RX138" s="247"/>
      <c r="RY138" s="247"/>
      <c r="RZ138" s="247"/>
      <c r="SA138" s="247"/>
      <c r="SB138" s="247"/>
      <c r="SC138" s="247"/>
      <c r="SD138" s="247"/>
      <c r="SE138" s="247"/>
      <c r="SF138" s="247"/>
      <c r="SG138" s="247"/>
      <c r="SH138" s="247"/>
      <c r="SI138" s="247"/>
      <c r="SJ138" s="247"/>
      <c r="SK138" s="247"/>
      <c r="SL138" s="247"/>
      <c r="SM138" s="247"/>
      <c r="SN138" s="247"/>
      <c r="SO138" s="247"/>
      <c r="SP138" s="247"/>
      <c r="SQ138" s="247"/>
      <c r="SR138" s="247"/>
      <c r="SS138" s="247"/>
      <c r="ST138" s="247"/>
      <c r="SU138" s="247"/>
      <c r="SV138" s="247"/>
      <c r="SW138" s="247"/>
      <c r="SX138" s="247"/>
      <c r="SY138" s="247"/>
      <c r="SZ138" s="247"/>
      <c r="TA138" s="247"/>
      <c r="TB138" s="247"/>
      <c r="TC138" s="247"/>
      <c r="TD138" s="247"/>
      <c r="TE138" s="247"/>
      <c r="TF138" s="247"/>
      <c r="TG138" s="247"/>
      <c r="TH138" s="247"/>
      <c r="TI138" s="247"/>
      <c r="TJ138" s="247"/>
      <c r="TK138" s="247"/>
      <c r="TL138" s="247"/>
      <c r="TM138" s="247"/>
      <c r="TN138" s="247"/>
      <c r="TO138" s="247"/>
      <c r="TP138" s="247"/>
      <c r="TQ138" s="247"/>
      <c r="TR138" s="247"/>
      <c r="TS138" s="247"/>
      <c r="TT138" s="247"/>
      <c r="TU138" s="247"/>
      <c r="TV138" s="247"/>
      <c r="TW138" s="247"/>
      <c r="TX138" s="247"/>
      <c r="TY138" s="247"/>
      <c r="TZ138" s="247"/>
      <c r="UA138" s="247"/>
      <c r="UB138" s="247"/>
      <c r="UC138" s="247"/>
      <c r="UD138" s="247"/>
      <c r="UE138" s="247"/>
      <c r="UF138" s="247"/>
      <c r="UG138" s="247"/>
      <c r="UH138" s="247"/>
      <c r="UI138" s="247"/>
      <c r="UJ138" s="247"/>
      <c r="UK138" s="247"/>
      <c r="UL138" s="247"/>
      <c r="UM138" s="247"/>
      <c r="UN138" s="247"/>
      <c r="UO138" s="247"/>
      <c r="UP138" s="247"/>
      <c r="UQ138" s="247"/>
      <c r="UR138" s="247"/>
      <c r="US138" s="247"/>
      <c r="UT138" s="247"/>
      <c r="UU138" s="247"/>
      <c r="UV138" s="247"/>
      <c r="UW138" s="247"/>
      <c r="UX138" s="247"/>
      <c r="UY138" s="247"/>
      <c r="UZ138" s="247"/>
      <c r="VA138" s="247"/>
      <c r="VB138" s="247"/>
      <c r="VC138" s="247"/>
      <c r="VD138" s="247"/>
      <c r="VE138" s="247"/>
      <c r="VF138" s="247"/>
      <c r="VG138" s="247"/>
      <c r="VH138" s="247"/>
      <c r="VI138" s="247"/>
      <c r="VJ138" s="247"/>
      <c r="VK138" s="247"/>
      <c r="VL138" s="247"/>
      <c r="VM138" s="247"/>
      <c r="VN138" s="247"/>
      <c r="VO138" s="247"/>
      <c r="VP138" s="247"/>
      <c r="VQ138" s="247"/>
      <c r="VR138" s="247"/>
      <c r="VS138" s="247"/>
      <c r="VT138" s="247"/>
      <c r="VU138" s="247"/>
      <c r="VV138" s="247"/>
      <c r="VW138" s="247"/>
      <c r="VX138" s="247"/>
      <c r="VY138" s="247"/>
      <c r="VZ138" s="247"/>
      <c r="WA138" s="247"/>
      <c r="WB138" s="247"/>
      <c r="WC138" s="247"/>
      <c r="WD138" s="247"/>
      <c r="WE138" s="247"/>
      <c r="WF138" s="247"/>
      <c r="WG138" s="247"/>
      <c r="WH138" s="247"/>
      <c r="WI138" s="247"/>
      <c r="WJ138" s="247"/>
      <c r="WK138" s="247"/>
      <c r="WL138" s="247"/>
      <c r="WM138" s="247"/>
      <c r="WN138" s="247"/>
      <c r="WO138" s="247"/>
      <c r="WP138" s="247"/>
      <c r="WQ138" s="247"/>
      <c r="WR138" s="247"/>
      <c r="WS138" s="247"/>
      <c r="WT138" s="247"/>
      <c r="WU138" s="247"/>
      <c r="WV138" s="247"/>
      <c r="WW138" s="247"/>
      <c r="WX138" s="247"/>
      <c r="WY138" s="247"/>
      <c r="WZ138" s="247"/>
      <c r="XA138" s="247"/>
      <c r="XB138" s="247"/>
      <c r="XC138" s="247"/>
      <c r="XD138" s="247"/>
      <c r="XE138" s="247"/>
      <c r="XF138" s="247"/>
      <c r="XG138" s="247"/>
      <c r="XH138" s="247"/>
      <c r="XI138" s="247"/>
      <c r="XJ138" s="247"/>
      <c r="XK138" s="247"/>
      <c r="XL138" s="247"/>
      <c r="XM138" s="247"/>
      <c r="XN138" s="247"/>
      <c r="XO138" s="247"/>
      <c r="XP138" s="247"/>
      <c r="XQ138" s="247"/>
      <c r="XR138" s="247"/>
      <c r="XS138" s="247"/>
      <c r="XT138" s="247"/>
      <c r="XU138" s="247"/>
      <c r="XV138" s="247"/>
      <c r="XW138" s="247"/>
      <c r="XX138" s="247"/>
      <c r="XY138" s="247"/>
      <c r="XZ138" s="247"/>
      <c r="YA138" s="247"/>
      <c r="YB138" s="247"/>
      <c r="YC138" s="247"/>
      <c r="YD138" s="247"/>
      <c r="YE138" s="247"/>
      <c r="YF138" s="247"/>
      <c r="YG138" s="247"/>
      <c r="YH138" s="247"/>
      <c r="YI138" s="247"/>
      <c r="YJ138" s="247"/>
      <c r="YK138" s="247"/>
      <c r="YL138" s="247"/>
      <c r="YM138" s="247"/>
      <c r="YN138" s="247"/>
      <c r="YO138" s="247"/>
      <c r="YP138" s="247"/>
      <c r="YQ138" s="247"/>
      <c r="YR138" s="247"/>
      <c r="YS138" s="247"/>
      <c r="YT138" s="247"/>
      <c r="YU138" s="247"/>
      <c r="YV138" s="247"/>
      <c r="YW138" s="247"/>
      <c r="YX138" s="247"/>
      <c r="YY138" s="247"/>
      <c r="YZ138" s="247"/>
      <c r="ZA138" s="247"/>
      <c r="ZB138" s="247"/>
      <c r="ZC138" s="247"/>
      <c r="ZD138" s="247"/>
      <c r="ZE138" s="247"/>
      <c r="ZF138" s="247"/>
      <c r="ZG138" s="247"/>
      <c r="ZH138" s="247"/>
      <c r="ZI138" s="247"/>
      <c r="ZJ138" s="247"/>
      <c r="ZK138" s="247"/>
      <c r="ZL138" s="247"/>
      <c r="ZM138" s="247"/>
      <c r="ZN138" s="247"/>
      <c r="ZO138" s="247"/>
      <c r="ZP138" s="247"/>
      <c r="ZQ138" s="247"/>
      <c r="ZR138" s="247"/>
      <c r="ZS138" s="247"/>
      <c r="ZT138" s="247"/>
      <c r="ZU138" s="247"/>
      <c r="ZV138" s="247"/>
      <c r="ZW138" s="247"/>
      <c r="ZX138" s="247"/>
      <c r="ZY138" s="247"/>
      <c r="ZZ138" s="247"/>
      <c r="AAA138" s="247"/>
      <c r="AAB138" s="247"/>
      <c r="AAC138" s="247"/>
      <c r="AAD138" s="247"/>
      <c r="AAE138" s="247"/>
      <c r="AAF138" s="247"/>
      <c r="AAG138" s="247"/>
      <c r="AAH138" s="247"/>
      <c r="AAI138" s="247"/>
      <c r="AAJ138" s="247"/>
      <c r="AAK138" s="247"/>
      <c r="AAL138" s="247"/>
      <c r="AAM138" s="247"/>
      <c r="AAN138" s="247"/>
      <c r="AAO138" s="247"/>
      <c r="AAP138" s="247"/>
      <c r="AAQ138" s="247"/>
      <c r="AAR138" s="247"/>
      <c r="AAS138" s="247"/>
      <c r="AAT138" s="247"/>
      <c r="AAU138" s="247"/>
      <c r="AAV138" s="247"/>
      <c r="AAW138" s="247"/>
      <c r="AAX138" s="247"/>
      <c r="AAY138" s="247"/>
      <c r="AAZ138" s="247"/>
      <c r="ABA138" s="247"/>
      <c r="ABB138" s="247"/>
      <c r="ABC138" s="247"/>
      <c r="ABD138" s="247"/>
      <c r="ABE138" s="247"/>
      <c r="ABF138" s="247"/>
      <c r="ABG138" s="247"/>
      <c r="ABH138" s="247"/>
      <c r="ABI138" s="247"/>
      <c r="ABJ138" s="247"/>
      <c r="ABK138" s="247"/>
      <c r="ABL138" s="247"/>
      <c r="ABM138" s="247"/>
      <c r="ABN138" s="247"/>
      <c r="ABO138" s="247"/>
      <c r="ABP138" s="247"/>
      <c r="ABQ138" s="247"/>
      <c r="ABR138" s="247"/>
      <c r="ABS138" s="247"/>
      <c r="ABT138" s="247"/>
      <c r="ABU138" s="247"/>
      <c r="ABV138" s="247"/>
      <c r="ABW138" s="247"/>
      <c r="ABX138" s="247"/>
      <c r="ABY138" s="247"/>
      <c r="ABZ138" s="247"/>
      <c r="ACA138" s="247"/>
      <c r="ACB138" s="247"/>
      <c r="ACC138" s="247"/>
      <c r="ACD138" s="247"/>
      <c r="ACE138" s="247"/>
      <c r="ACF138" s="247"/>
      <c r="ACG138" s="247"/>
      <c r="ACH138" s="247"/>
      <c r="ACI138" s="247"/>
      <c r="ACJ138" s="247"/>
      <c r="ACK138" s="247"/>
      <c r="ACL138" s="247"/>
      <c r="ACM138" s="247"/>
      <c r="ACN138" s="247"/>
      <c r="ACO138" s="247"/>
      <c r="ACP138" s="247"/>
      <c r="ACQ138" s="247"/>
      <c r="ACR138" s="247"/>
      <c r="ACS138" s="247"/>
      <c r="ACT138" s="247"/>
      <c r="ACU138" s="247"/>
      <c r="ACV138" s="247"/>
      <c r="ACW138" s="247"/>
      <c r="ACX138" s="247"/>
      <c r="ACY138" s="247"/>
      <c r="ACZ138" s="247"/>
      <c r="ADA138" s="247"/>
      <c r="ADB138" s="247"/>
      <c r="ADC138" s="247"/>
      <c r="ADD138" s="247"/>
      <c r="ADE138" s="247"/>
      <c r="ADF138" s="247"/>
      <c r="ADG138" s="247"/>
      <c r="ADH138" s="247"/>
      <c r="ADI138" s="247"/>
      <c r="ADJ138" s="247"/>
      <c r="ADK138" s="247"/>
      <c r="ADL138" s="247"/>
      <c r="ADM138" s="247"/>
      <c r="ADN138" s="247"/>
      <c r="ADO138" s="247"/>
      <c r="ADP138" s="247"/>
      <c r="ADQ138" s="247"/>
      <c r="ADR138" s="247"/>
      <c r="ADS138" s="247"/>
      <c r="ADT138" s="247"/>
      <c r="ADU138" s="247"/>
      <c r="ADV138" s="247"/>
      <c r="ADW138" s="247"/>
      <c r="ADX138" s="247"/>
      <c r="ADY138" s="247"/>
      <c r="ADZ138" s="247"/>
      <c r="AEA138" s="247"/>
      <c r="AEB138" s="247"/>
      <c r="AEC138" s="247"/>
      <c r="AED138" s="247"/>
      <c r="AEE138" s="247"/>
      <c r="AEF138" s="247"/>
      <c r="AEG138" s="247"/>
      <c r="AEH138" s="247"/>
      <c r="AEI138" s="247"/>
      <c r="AEJ138" s="247"/>
      <c r="AEK138" s="247"/>
      <c r="AEL138" s="247"/>
      <c r="AEM138" s="247"/>
      <c r="AEN138" s="247"/>
      <c r="AEO138" s="247"/>
      <c r="AEP138" s="247"/>
      <c r="AEQ138" s="247"/>
      <c r="AER138" s="247"/>
      <c r="AES138" s="247"/>
      <c r="AET138" s="247"/>
      <c r="AEU138" s="247"/>
      <c r="AEV138" s="247"/>
      <c r="AEW138" s="247"/>
      <c r="AEX138" s="247"/>
      <c r="AEY138" s="247"/>
      <c r="AEZ138" s="247"/>
      <c r="AFA138" s="247"/>
      <c r="AFB138" s="247"/>
      <c r="AFC138" s="247"/>
      <c r="AFD138" s="247"/>
      <c r="AFE138" s="247"/>
      <c r="AFF138" s="247"/>
      <c r="AFG138" s="247"/>
      <c r="AFH138" s="247"/>
      <c r="AFI138" s="247"/>
      <c r="AFJ138" s="247"/>
      <c r="AFK138" s="247"/>
      <c r="AFL138" s="247"/>
      <c r="AFM138" s="247"/>
      <c r="AFN138" s="247"/>
      <c r="AFO138" s="247"/>
      <c r="AFP138" s="247"/>
      <c r="AFQ138" s="247"/>
      <c r="AFR138" s="247"/>
      <c r="AFS138" s="247"/>
      <c r="AFT138" s="247"/>
      <c r="AFU138" s="247"/>
      <c r="AFV138" s="247"/>
      <c r="AFW138" s="247"/>
      <c r="AFX138" s="247"/>
      <c r="AFY138" s="247"/>
      <c r="AFZ138" s="247"/>
      <c r="AGA138" s="247"/>
      <c r="AGB138" s="247"/>
      <c r="AGC138" s="247"/>
      <c r="AGD138" s="247"/>
      <c r="AGE138" s="247"/>
      <c r="AGF138" s="247"/>
      <c r="AGG138" s="247"/>
      <c r="AGH138" s="247"/>
      <c r="AGI138" s="247"/>
      <c r="AGJ138" s="247"/>
      <c r="AGK138" s="247"/>
      <c r="AGL138" s="247"/>
      <c r="AGM138" s="247"/>
      <c r="AGN138" s="247"/>
      <c r="AGO138" s="247"/>
      <c r="AGP138" s="247"/>
      <c r="AGQ138" s="247"/>
      <c r="AGR138" s="247"/>
      <c r="AGS138" s="247"/>
      <c r="AGT138" s="247"/>
      <c r="AGU138" s="247"/>
      <c r="AGV138" s="247"/>
      <c r="AGW138" s="247"/>
      <c r="AGX138" s="247"/>
      <c r="AGY138" s="247"/>
      <c r="AGZ138" s="247"/>
      <c r="AHA138" s="247"/>
      <c r="AHB138" s="247"/>
      <c r="AHC138" s="247"/>
      <c r="AHD138" s="247"/>
      <c r="AHE138" s="247"/>
      <c r="AHF138" s="247"/>
      <c r="AHG138" s="247"/>
      <c r="AHH138" s="247"/>
      <c r="AHI138" s="247"/>
      <c r="AHJ138" s="247"/>
      <c r="AHK138" s="247"/>
      <c r="AHL138" s="247"/>
      <c r="AHM138" s="247"/>
      <c r="AHN138" s="247"/>
      <c r="AHO138" s="247"/>
      <c r="AHP138" s="247"/>
      <c r="AHQ138" s="247"/>
      <c r="AHR138" s="247"/>
      <c r="AHS138" s="247"/>
      <c r="AHT138" s="247"/>
      <c r="AHU138" s="247"/>
      <c r="AHV138" s="247"/>
      <c r="AHW138" s="247"/>
      <c r="AHX138" s="247"/>
      <c r="AHY138" s="247"/>
      <c r="AHZ138" s="247"/>
      <c r="AIA138" s="247"/>
      <c r="AIB138" s="247"/>
      <c r="AIC138" s="247"/>
      <c r="AID138" s="247"/>
      <c r="AIE138" s="247"/>
      <c r="AIF138" s="247"/>
      <c r="AIG138" s="247"/>
      <c r="AIH138" s="247"/>
      <c r="AII138" s="247"/>
      <c r="AIJ138" s="247"/>
      <c r="AIK138" s="247"/>
      <c r="AIL138" s="247"/>
      <c r="AIM138" s="247"/>
      <c r="AIN138" s="247"/>
      <c r="AIO138" s="247"/>
      <c r="AIP138" s="247"/>
      <c r="AIQ138" s="247"/>
      <c r="AIR138" s="247"/>
      <c r="AIS138" s="247"/>
      <c r="AIT138" s="247"/>
      <c r="AIU138" s="247"/>
      <c r="AIV138" s="247"/>
      <c r="AIW138" s="247"/>
      <c r="AIX138" s="247"/>
      <c r="AIY138" s="247"/>
      <c r="AIZ138" s="247"/>
      <c r="AJA138" s="247"/>
      <c r="AJB138" s="247"/>
      <c r="AJC138" s="247"/>
      <c r="AJD138" s="247"/>
      <c r="AJE138" s="247"/>
      <c r="AJF138" s="247"/>
      <c r="AJG138" s="247"/>
      <c r="AJH138" s="247"/>
      <c r="AJI138" s="247"/>
      <c r="AJJ138" s="247"/>
      <c r="AJK138" s="247"/>
      <c r="AJL138" s="247"/>
      <c r="AJM138" s="247"/>
      <c r="AJN138" s="247"/>
      <c r="AJO138" s="247"/>
      <c r="AJP138" s="247"/>
      <c r="AJQ138" s="247"/>
      <c r="AJR138" s="247"/>
      <c r="AJS138" s="247"/>
      <c r="AJT138" s="247"/>
      <c r="AJU138" s="247"/>
      <c r="AJV138" s="247"/>
      <c r="AJW138" s="247"/>
      <c r="AJX138" s="247"/>
      <c r="AJY138" s="247"/>
      <c r="AJZ138" s="247"/>
      <c r="AKA138" s="247"/>
      <c r="AKB138" s="247"/>
      <c r="AKC138" s="247"/>
      <c r="AKD138" s="247"/>
      <c r="AKE138" s="247"/>
      <c r="AKF138" s="247"/>
      <c r="AKG138" s="247"/>
      <c r="AKH138" s="247"/>
      <c r="AKI138" s="247"/>
      <c r="AKJ138" s="247"/>
      <c r="AKK138" s="247"/>
      <c r="AKL138" s="247"/>
      <c r="AKM138" s="247"/>
      <c r="AKN138" s="247"/>
      <c r="AKO138" s="247"/>
      <c r="AKP138" s="247"/>
      <c r="AKQ138" s="247"/>
      <c r="AKR138" s="247"/>
      <c r="AKS138" s="247"/>
      <c r="AKT138" s="247"/>
      <c r="AKU138" s="247"/>
      <c r="AKV138" s="247"/>
      <c r="AKW138" s="247"/>
      <c r="AKX138" s="247"/>
      <c r="AKY138" s="247"/>
      <c r="AKZ138" s="247"/>
      <c r="ALA138" s="247"/>
      <c r="ALB138" s="247"/>
      <c r="ALC138" s="247"/>
      <c r="ALD138" s="247"/>
      <c r="ALE138" s="247"/>
      <c r="ALF138" s="247"/>
      <c r="ALG138" s="247"/>
      <c r="ALH138" s="247"/>
      <c r="ALI138" s="247"/>
      <c r="ALJ138" s="247"/>
      <c r="ALK138" s="247"/>
      <c r="ALL138" s="247"/>
      <c r="ALM138" s="247"/>
      <c r="ALN138" s="247"/>
      <c r="ALO138" s="247"/>
      <c r="ALP138" s="247"/>
      <c r="ALQ138" s="247"/>
      <c r="ALR138" s="247"/>
      <c r="ALS138" s="247"/>
      <c r="ALT138" s="247"/>
      <c r="ALU138" s="247"/>
      <c r="ALV138" s="247"/>
      <c r="ALW138" s="247"/>
      <c r="ALX138" s="247"/>
      <c r="ALY138" s="247"/>
      <c r="ALZ138" s="247"/>
      <c r="AMA138" s="247"/>
      <c r="AMB138" s="247"/>
      <c r="AMC138" s="247"/>
      <c r="AMD138" s="247"/>
      <c r="AME138" s="247"/>
      <c r="AMF138" s="247"/>
      <c r="AMG138" s="247"/>
      <c r="AMH138" s="247"/>
      <c r="AMI138" s="247"/>
      <c r="AMJ138" s="247"/>
      <c r="AMK138" s="247"/>
      <c r="AML138" s="247"/>
      <c r="AMM138" s="247"/>
      <c r="AMN138" s="247"/>
      <c r="AMO138" s="247"/>
      <c r="AMP138" s="247"/>
      <c r="AMQ138" s="247"/>
      <c r="AMR138" s="247"/>
      <c r="AMS138" s="247"/>
      <c r="AMT138" s="247"/>
      <c r="AMU138" s="247"/>
      <c r="AMV138" s="247"/>
      <c r="AMW138" s="247"/>
      <c r="AMX138" s="247"/>
      <c r="AMY138" s="247"/>
      <c r="AMZ138" s="247"/>
      <c r="ANA138" s="247"/>
      <c r="ANB138" s="247"/>
      <c r="ANC138" s="247"/>
      <c r="AND138" s="247"/>
      <c r="ANE138" s="247"/>
      <c r="ANF138" s="247"/>
      <c r="ANG138" s="247"/>
      <c r="ANH138" s="247"/>
      <c r="ANI138" s="247"/>
      <c r="ANJ138" s="247"/>
      <c r="ANK138" s="247"/>
      <c r="ANL138" s="247"/>
      <c r="ANM138" s="247"/>
      <c r="ANN138" s="247"/>
      <c r="ANO138" s="247"/>
      <c r="ANP138" s="247"/>
      <c r="ANQ138" s="247"/>
      <c r="ANR138" s="247"/>
      <c r="ANS138" s="247"/>
      <c r="ANT138" s="247"/>
      <c r="ANU138" s="247"/>
      <c r="ANV138" s="247"/>
      <c r="ANW138" s="247"/>
      <c r="ANX138" s="247"/>
      <c r="ANY138" s="247"/>
      <c r="ANZ138" s="247"/>
      <c r="AOA138" s="247"/>
      <c r="AOB138" s="247"/>
      <c r="AOC138" s="247"/>
      <c r="AOD138" s="247"/>
      <c r="AOE138" s="247"/>
      <c r="AOF138" s="247"/>
      <c r="AOG138" s="247"/>
      <c r="AOH138" s="247"/>
      <c r="AOI138" s="247"/>
      <c r="AOJ138" s="247"/>
      <c r="AOK138" s="247"/>
      <c r="AOL138" s="247"/>
      <c r="AOM138" s="247"/>
      <c r="AON138" s="247"/>
      <c r="AOO138" s="247"/>
      <c r="AOP138" s="247"/>
      <c r="AOQ138" s="247"/>
      <c r="AOR138" s="247"/>
      <c r="AOS138" s="247"/>
      <c r="AOT138" s="247"/>
      <c r="AOU138" s="247"/>
      <c r="AOV138" s="247"/>
      <c r="AOW138" s="247"/>
      <c r="AOX138" s="247"/>
      <c r="AOY138" s="247"/>
      <c r="AOZ138" s="247"/>
      <c r="APA138" s="247"/>
      <c r="APB138" s="247"/>
      <c r="APC138" s="247"/>
      <c r="APD138" s="247"/>
      <c r="APE138" s="247"/>
      <c r="APF138" s="247"/>
      <c r="APG138" s="247"/>
      <c r="APH138" s="247"/>
      <c r="API138" s="247"/>
      <c r="APJ138" s="247"/>
      <c r="APK138" s="247"/>
      <c r="APL138" s="247"/>
      <c r="APM138" s="247"/>
      <c r="APN138" s="247"/>
      <c r="APO138" s="247"/>
      <c r="APP138" s="247"/>
      <c r="APQ138" s="247"/>
      <c r="APR138" s="247"/>
      <c r="APS138" s="247"/>
      <c r="APT138" s="247"/>
      <c r="APU138" s="247"/>
      <c r="APV138" s="247"/>
      <c r="APW138" s="247"/>
      <c r="APX138" s="247"/>
      <c r="APY138" s="247"/>
      <c r="APZ138" s="247"/>
      <c r="AQA138" s="247"/>
      <c r="AQB138" s="247"/>
      <c r="AQC138" s="247"/>
      <c r="AQD138" s="247"/>
      <c r="AQE138" s="247"/>
      <c r="AQF138" s="247"/>
      <c r="AQG138" s="247"/>
      <c r="AQH138" s="247"/>
      <c r="AQI138" s="247"/>
      <c r="AQJ138" s="247"/>
      <c r="AQK138" s="247"/>
      <c r="AQL138" s="247"/>
      <c r="AQM138" s="247"/>
      <c r="AQN138" s="247"/>
      <c r="AQO138" s="247"/>
      <c r="AQP138" s="247"/>
      <c r="AQQ138" s="247"/>
      <c r="AQR138" s="247"/>
      <c r="AQS138" s="247"/>
      <c r="AQT138" s="247"/>
      <c r="AQU138" s="247"/>
      <c r="AQV138" s="247"/>
      <c r="AQW138" s="247"/>
      <c r="AQX138" s="247"/>
      <c r="AQY138" s="247"/>
      <c r="AQZ138" s="247"/>
      <c r="ARA138" s="247"/>
      <c r="ARB138" s="247"/>
      <c r="ARC138" s="247"/>
      <c r="ARD138" s="247"/>
      <c r="ARE138" s="247"/>
      <c r="ARF138" s="247"/>
      <c r="ARG138" s="247"/>
      <c r="ARH138" s="247"/>
      <c r="ARI138" s="247"/>
      <c r="ARJ138" s="247"/>
      <c r="ARK138" s="247"/>
      <c r="ARL138" s="247"/>
      <c r="ARM138" s="247"/>
      <c r="ARN138" s="247"/>
      <c r="ARO138" s="247"/>
      <c r="ARP138" s="247"/>
      <c r="ARQ138" s="247"/>
      <c r="ARR138" s="247"/>
      <c r="ARS138" s="247"/>
      <c r="ART138" s="247"/>
      <c r="ARU138" s="247"/>
      <c r="ARV138" s="247"/>
      <c r="ARW138" s="247"/>
      <c r="ARX138" s="247"/>
      <c r="ARY138" s="247"/>
      <c r="ARZ138" s="247"/>
      <c r="ASA138" s="247"/>
      <c r="ASB138" s="247"/>
      <c r="ASC138" s="247"/>
      <c r="ASD138" s="247"/>
      <c r="ASE138" s="247"/>
      <c r="ASF138" s="247"/>
      <c r="ASG138" s="247"/>
      <c r="ASH138" s="247"/>
      <c r="ASI138" s="247"/>
      <c r="ASJ138" s="247"/>
      <c r="ASK138" s="247"/>
      <c r="ASL138" s="247"/>
      <c r="ASM138" s="247"/>
      <c r="ASN138" s="247"/>
      <c r="ASO138" s="247"/>
      <c r="ASP138" s="247"/>
      <c r="ASQ138" s="247"/>
      <c r="ASR138" s="247"/>
      <c r="ASS138" s="247"/>
      <c r="AST138" s="247"/>
      <c r="ASU138" s="247"/>
      <c r="ASV138" s="247"/>
      <c r="ASW138" s="247"/>
      <c r="ASX138" s="247"/>
      <c r="ASY138" s="247"/>
      <c r="ASZ138" s="247"/>
      <c r="ATA138" s="247"/>
      <c r="ATB138" s="247"/>
      <c r="ATC138" s="247"/>
      <c r="ATD138" s="247"/>
      <c r="ATE138" s="247"/>
      <c r="ATF138" s="247"/>
      <c r="ATG138" s="247"/>
      <c r="ATH138" s="247"/>
      <c r="ATI138" s="247"/>
      <c r="ATJ138" s="247"/>
      <c r="ATK138" s="247"/>
      <c r="ATL138" s="247"/>
      <c r="ATM138" s="247"/>
      <c r="ATN138" s="247"/>
      <c r="ATO138" s="247"/>
      <c r="ATP138" s="247"/>
      <c r="ATQ138" s="247"/>
      <c r="ATR138" s="247"/>
      <c r="ATS138" s="247"/>
      <c r="ATT138" s="247"/>
      <c r="ATU138" s="247"/>
      <c r="ATV138" s="247"/>
      <c r="ATW138" s="247"/>
      <c r="ATX138" s="247"/>
      <c r="ATY138" s="247"/>
      <c r="ATZ138" s="247"/>
      <c r="AUA138" s="247"/>
      <c r="AUB138" s="247"/>
      <c r="AUC138" s="247"/>
      <c r="AUD138" s="247"/>
      <c r="AUE138" s="247"/>
      <c r="AUF138" s="247"/>
      <c r="AUG138" s="247"/>
      <c r="AUH138" s="247"/>
      <c r="AUI138" s="247"/>
      <c r="AUJ138" s="247"/>
      <c r="AUK138" s="247"/>
      <c r="AUL138" s="247"/>
      <c r="AUM138" s="247"/>
      <c r="AUN138" s="247"/>
      <c r="AUO138" s="247"/>
      <c r="AUP138" s="247"/>
      <c r="AUQ138" s="247"/>
      <c r="AUR138" s="247"/>
      <c r="AUS138" s="247"/>
      <c r="AUT138" s="247"/>
      <c r="AUU138" s="247"/>
      <c r="AUV138" s="247"/>
      <c r="AUW138" s="247"/>
      <c r="AUX138" s="247"/>
      <c r="AUY138" s="247"/>
      <c r="AUZ138" s="247"/>
      <c r="AVA138" s="247"/>
      <c r="AVB138" s="247"/>
      <c r="AVC138" s="247"/>
      <c r="AVD138" s="247"/>
      <c r="AVE138" s="247"/>
      <c r="AVF138" s="247"/>
      <c r="AVG138" s="247"/>
      <c r="AVH138" s="247"/>
      <c r="AVI138" s="247"/>
      <c r="AVJ138" s="247"/>
      <c r="AVK138" s="247"/>
      <c r="AVL138" s="247"/>
      <c r="AVM138" s="247"/>
      <c r="AVN138" s="247"/>
      <c r="AVO138" s="247"/>
      <c r="AVP138" s="247"/>
      <c r="AVQ138" s="247"/>
      <c r="AVR138" s="247"/>
      <c r="AVS138" s="247"/>
      <c r="AVT138" s="247"/>
      <c r="AVU138" s="247"/>
      <c r="AVV138" s="247"/>
      <c r="AVW138" s="247"/>
      <c r="AVX138" s="247"/>
      <c r="AVY138" s="247"/>
      <c r="AVZ138" s="247"/>
      <c r="AWA138" s="247"/>
      <c r="AWB138" s="247"/>
      <c r="AWC138" s="247"/>
      <c r="AWD138" s="247"/>
      <c r="AWE138" s="247"/>
      <c r="AWF138" s="247"/>
      <c r="AWG138" s="247"/>
      <c r="AWH138" s="247"/>
      <c r="AWI138" s="247"/>
      <c r="AWJ138" s="247"/>
      <c r="AWK138" s="247"/>
      <c r="AWL138" s="247"/>
      <c r="AWM138" s="247"/>
      <c r="AWN138" s="247"/>
      <c r="AWO138" s="247"/>
      <c r="AWP138" s="247"/>
      <c r="AWQ138" s="247"/>
      <c r="AWR138" s="247"/>
      <c r="AWS138" s="247"/>
      <c r="AWT138" s="247"/>
      <c r="AWU138" s="247"/>
      <c r="AWV138" s="247"/>
      <c r="AWW138" s="247"/>
      <c r="AWX138" s="247"/>
      <c r="AWY138" s="247"/>
      <c r="AWZ138" s="247"/>
      <c r="AXA138" s="247"/>
      <c r="AXB138" s="247"/>
      <c r="AXC138" s="247"/>
      <c r="AXD138" s="247"/>
      <c r="AXE138" s="247"/>
      <c r="AXF138" s="247"/>
      <c r="AXG138" s="247"/>
      <c r="AXH138" s="247"/>
      <c r="AXI138" s="247"/>
      <c r="AXJ138" s="247"/>
      <c r="AXK138" s="247"/>
      <c r="AXL138" s="247"/>
      <c r="AXM138" s="247"/>
      <c r="AXN138" s="247"/>
      <c r="AXO138" s="247"/>
      <c r="AXP138" s="247"/>
      <c r="AXQ138" s="247"/>
      <c r="AXR138" s="247"/>
      <c r="AXS138" s="247"/>
      <c r="AXT138" s="247"/>
      <c r="AXU138" s="247"/>
      <c r="AXV138" s="247"/>
      <c r="AXW138" s="247"/>
      <c r="AXX138" s="247"/>
      <c r="AXY138" s="247"/>
      <c r="AXZ138" s="247"/>
      <c r="AYA138" s="247"/>
      <c r="AYB138" s="247"/>
      <c r="AYC138" s="247"/>
      <c r="AYD138" s="247"/>
      <c r="AYE138" s="247"/>
      <c r="AYF138" s="247"/>
      <c r="AYG138" s="247"/>
      <c r="AYH138" s="247"/>
      <c r="AYI138" s="247"/>
      <c r="AYJ138" s="247"/>
      <c r="AYK138" s="247"/>
      <c r="AYL138" s="247"/>
      <c r="AYM138" s="247"/>
      <c r="AYN138" s="247"/>
      <c r="AYO138" s="247"/>
      <c r="AYP138" s="247"/>
      <c r="AYQ138" s="247"/>
      <c r="AYR138" s="247"/>
      <c r="AYS138" s="247"/>
      <c r="AYT138" s="247"/>
      <c r="AYU138" s="247"/>
      <c r="AYV138" s="247"/>
      <c r="AYW138" s="247"/>
      <c r="AYX138" s="247"/>
      <c r="AYY138" s="247"/>
      <c r="AYZ138" s="247"/>
      <c r="AZA138" s="247"/>
      <c r="AZB138" s="247"/>
      <c r="AZC138" s="247"/>
      <c r="AZD138" s="247"/>
      <c r="AZE138" s="247"/>
      <c r="AZF138" s="247"/>
      <c r="AZG138" s="247"/>
      <c r="AZH138" s="247"/>
      <c r="AZI138" s="247"/>
      <c r="AZJ138" s="247"/>
      <c r="AZK138" s="247"/>
      <c r="AZL138" s="247"/>
      <c r="AZM138" s="247"/>
      <c r="AZN138" s="247"/>
      <c r="AZO138" s="247"/>
      <c r="AZP138" s="247"/>
      <c r="AZQ138" s="247"/>
      <c r="AZR138" s="247"/>
      <c r="AZS138" s="247"/>
      <c r="AZT138" s="247"/>
      <c r="AZU138" s="247"/>
      <c r="AZV138" s="247"/>
      <c r="AZW138" s="247"/>
      <c r="AZX138" s="247"/>
      <c r="AZY138" s="247"/>
      <c r="AZZ138" s="247"/>
      <c r="BAA138" s="247"/>
      <c r="BAB138" s="247"/>
      <c r="BAC138" s="247"/>
      <c r="BAD138" s="247"/>
      <c r="BAE138" s="247"/>
      <c r="BAF138" s="247"/>
      <c r="BAG138" s="247"/>
      <c r="BAH138" s="247"/>
      <c r="BAI138" s="247"/>
      <c r="BAJ138" s="247"/>
      <c r="BAK138" s="247"/>
      <c r="BAL138" s="247"/>
      <c r="BAM138" s="247"/>
      <c r="BAN138" s="247"/>
      <c r="BAO138" s="247"/>
      <c r="BAP138" s="247"/>
      <c r="BAQ138" s="247"/>
      <c r="BAR138" s="247"/>
      <c r="BAS138" s="247"/>
      <c r="BAT138" s="247"/>
      <c r="BAU138" s="247"/>
      <c r="BAV138" s="247"/>
      <c r="BAW138" s="247"/>
      <c r="BAX138" s="247"/>
      <c r="BAY138" s="247"/>
      <c r="BAZ138" s="247"/>
      <c r="BBA138" s="247"/>
      <c r="BBB138" s="247"/>
      <c r="BBC138" s="247"/>
      <c r="BBD138" s="247"/>
      <c r="BBE138" s="247"/>
      <c r="BBF138" s="247"/>
      <c r="BBG138" s="247"/>
      <c r="BBH138" s="247"/>
      <c r="BBI138" s="247"/>
      <c r="BBJ138" s="247"/>
      <c r="BBK138" s="247"/>
      <c r="BBL138" s="247"/>
      <c r="BBM138" s="247"/>
      <c r="BBN138" s="247"/>
      <c r="BBO138" s="247"/>
      <c r="BBP138" s="247"/>
      <c r="BBQ138" s="247"/>
      <c r="BBR138" s="247"/>
      <c r="BBS138" s="247"/>
      <c r="BBT138" s="247"/>
      <c r="BBU138" s="247"/>
      <c r="BBV138" s="247"/>
      <c r="BBW138" s="247"/>
      <c r="BBX138" s="247"/>
      <c r="BBY138" s="247"/>
      <c r="BBZ138" s="247"/>
      <c r="BCA138" s="247"/>
      <c r="BCB138" s="247"/>
      <c r="BCC138" s="247"/>
      <c r="BCD138" s="247"/>
      <c r="BCE138" s="247"/>
      <c r="BCF138" s="247"/>
      <c r="BCG138" s="247"/>
      <c r="BCH138" s="247"/>
      <c r="BCI138" s="247"/>
      <c r="BCJ138" s="247"/>
      <c r="BCK138" s="247"/>
      <c r="BCL138" s="247"/>
      <c r="BCM138" s="247"/>
      <c r="BCN138" s="247"/>
      <c r="BCO138" s="247"/>
      <c r="BCP138" s="247"/>
      <c r="BCQ138" s="247"/>
      <c r="BCR138" s="247"/>
      <c r="BCS138" s="247"/>
      <c r="BCT138" s="247"/>
      <c r="BCU138" s="247"/>
      <c r="BCV138" s="247"/>
      <c r="BCW138" s="247"/>
      <c r="BCX138" s="247"/>
      <c r="BCY138" s="247"/>
      <c r="BCZ138" s="247"/>
      <c r="BDA138" s="247"/>
      <c r="BDB138" s="247"/>
      <c r="BDC138" s="247"/>
      <c r="BDD138" s="247"/>
      <c r="BDE138" s="247"/>
      <c r="BDF138" s="247"/>
      <c r="BDG138" s="247"/>
      <c r="BDH138" s="247"/>
      <c r="BDI138" s="247"/>
      <c r="BDJ138" s="247"/>
      <c r="BDK138" s="247"/>
      <c r="BDL138" s="247"/>
      <c r="BDM138" s="247"/>
      <c r="BDN138" s="247"/>
      <c r="BDO138" s="247"/>
      <c r="BDP138" s="247"/>
      <c r="BDQ138" s="247"/>
      <c r="BDR138" s="247"/>
      <c r="BDS138" s="247"/>
      <c r="BDT138" s="247"/>
      <c r="BDU138" s="247"/>
      <c r="BDV138" s="247"/>
      <c r="BDW138" s="247"/>
      <c r="BDX138" s="247"/>
      <c r="BDY138" s="247"/>
      <c r="BDZ138" s="247"/>
      <c r="BEA138" s="247"/>
      <c r="BEB138" s="247"/>
      <c r="BEC138" s="247"/>
      <c r="BED138" s="247"/>
      <c r="BEE138" s="247"/>
      <c r="BEF138" s="247"/>
      <c r="BEG138" s="247"/>
      <c r="BEH138" s="247"/>
      <c r="BEI138" s="247"/>
      <c r="BEJ138" s="247"/>
      <c r="BEK138" s="247"/>
      <c r="BEL138" s="247"/>
      <c r="BEM138" s="247"/>
      <c r="BEN138" s="247"/>
      <c r="BEO138" s="247"/>
      <c r="BEP138" s="247"/>
      <c r="BEQ138" s="247"/>
      <c r="BER138" s="247"/>
      <c r="BES138" s="247"/>
      <c r="BET138" s="247"/>
      <c r="BEU138" s="247"/>
      <c r="BEV138" s="247"/>
      <c r="BEW138" s="247"/>
      <c r="BEX138" s="247"/>
      <c r="BEY138" s="247"/>
      <c r="BEZ138" s="247"/>
      <c r="BFA138" s="247"/>
      <c r="BFB138" s="247"/>
      <c r="BFC138" s="247"/>
      <c r="BFD138" s="247"/>
      <c r="BFE138" s="247"/>
      <c r="BFF138" s="247"/>
      <c r="BFG138" s="247"/>
      <c r="BFH138" s="247"/>
      <c r="BFI138" s="247"/>
      <c r="BFJ138" s="247"/>
      <c r="BFK138" s="247"/>
      <c r="BFL138" s="247"/>
      <c r="BFM138" s="247"/>
      <c r="BFN138" s="247"/>
      <c r="BFO138" s="247"/>
      <c r="BFP138" s="247"/>
      <c r="BFQ138" s="247"/>
      <c r="BFR138" s="247"/>
      <c r="BFS138" s="247"/>
      <c r="BFT138" s="247"/>
      <c r="BFU138" s="247"/>
      <c r="BFV138" s="247"/>
      <c r="BFW138" s="247"/>
      <c r="BFX138" s="247"/>
      <c r="BFY138" s="247"/>
      <c r="BFZ138" s="247"/>
      <c r="BGA138" s="247"/>
      <c r="BGB138" s="247"/>
      <c r="BGC138" s="247"/>
      <c r="BGD138" s="247"/>
      <c r="BGE138" s="247"/>
      <c r="BGF138" s="247"/>
      <c r="BGG138" s="247"/>
      <c r="BGH138" s="247"/>
      <c r="BGI138" s="247"/>
      <c r="BGJ138" s="247"/>
      <c r="BGK138" s="247"/>
      <c r="BGL138" s="247"/>
      <c r="BGM138" s="247"/>
      <c r="BGN138" s="247"/>
      <c r="BGO138" s="247"/>
      <c r="BGP138" s="247"/>
      <c r="BGQ138" s="247"/>
      <c r="BGR138" s="247"/>
      <c r="BGS138" s="247"/>
      <c r="BGT138" s="247"/>
      <c r="BGU138" s="247"/>
      <c r="BGV138" s="247"/>
      <c r="BGW138" s="247"/>
      <c r="BGX138" s="247"/>
      <c r="BGY138" s="247"/>
      <c r="BGZ138" s="247"/>
      <c r="BHA138" s="247"/>
      <c r="BHB138" s="247"/>
      <c r="BHC138" s="247"/>
      <c r="BHD138" s="247"/>
      <c r="BHE138" s="247"/>
      <c r="BHF138" s="247"/>
      <c r="BHG138" s="247"/>
      <c r="BHH138" s="247"/>
      <c r="BHI138" s="247"/>
      <c r="BHJ138" s="247"/>
      <c r="BHK138" s="247"/>
      <c r="BHL138" s="247"/>
      <c r="BHM138" s="247"/>
      <c r="BHN138" s="247"/>
      <c r="BHO138" s="247"/>
      <c r="BHP138" s="247"/>
      <c r="BHQ138" s="247"/>
      <c r="BHR138" s="247"/>
      <c r="BHS138" s="247"/>
      <c r="BHT138" s="247"/>
      <c r="BHU138" s="247"/>
      <c r="BHV138" s="247"/>
      <c r="BHW138" s="247"/>
      <c r="BHX138" s="247"/>
      <c r="BHY138" s="247"/>
      <c r="BHZ138" s="247"/>
      <c r="BIA138" s="247"/>
      <c r="BIB138" s="247"/>
      <c r="BIC138" s="247"/>
      <c r="BID138" s="247"/>
      <c r="BIE138" s="247"/>
      <c r="BIF138" s="247"/>
      <c r="BIG138" s="247"/>
      <c r="BIH138" s="247"/>
      <c r="BII138" s="247"/>
      <c r="BIJ138" s="247"/>
      <c r="BIK138" s="247"/>
      <c r="BIL138" s="247"/>
      <c r="BIM138" s="247"/>
      <c r="BIN138" s="247"/>
      <c r="BIO138" s="247"/>
      <c r="BIP138" s="247"/>
      <c r="BIQ138" s="247"/>
      <c r="BIR138" s="247"/>
      <c r="BIS138" s="247"/>
      <c r="BIT138" s="247"/>
      <c r="BIU138" s="247"/>
      <c r="BIV138" s="247"/>
      <c r="BIW138" s="247"/>
      <c r="BIX138" s="247"/>
      <c r="BIY138" s="247"/>
      <c r="BIZ138" s="247"/>
      <c r="BJA138" s="247"/>
      <c r="BJB138" s="247"/>
      <c r="BJC138" s="247"/>
      <c r="BJD138" s="247"/>
      <c r="BJE138" s="247"/>
      <c r="BJF138" s="247"/>
      <c r="BJG138" s="247"/>
      <c r="BJH138" s="247"/>
      <c r="BJI138" s="247"/>
      <c r="BJJ138" s="247"/>
      <c r="BJK138" s="247"/>
      <c r="BJL138" s="247"/>
      <c r="BJM138" s="247"/>
      <c r="BJN138" s="247"/>
      <c r="BJO138" s="247"/>
      <c r="BJP138" s="247"/>
      <c r="BJQ138" s="247"/>
      <c r="BJR138" s="247"/>
      <c r="BJS138" s="247"/>
      <c r="BJT138" s="247"/>
      <c r="BJU138" s="247"/>
      <c r="BJV138" s="247"/>
      <c r="BJW138" s="247"/>
      <c r="BJX138" s="247"/>
      <c r="BJY138" s="247"/>
      <c r="BJZ138" s="247"/>
      <c r="BKA138" s="247"/>
      <c r="BKB138" s="247"/>
      <c r="BKC138" s="247"/>
      <c r="BKD138" s="247"/>
      <c r="BKE138" s="247"/>
      <c r="BKF138" s="247"/>
      <c r="BKG138" s="247"/>
      <c r="BKH138" s="247"/>
      <c r="BKI138" s="247"/>
      <c r="BKJ138" s="247"/>
      <c r="BKK138" s="247"/>
      <c r="BKL138" s="247"/>
      <c r="BKM138" s="247"/>
      <c r="BKN138" s="247"/>
      <c r="BKO138" s="247"/>
      <c r="BKP138" s="247"/>
      <c r="BKQ138" s="247"/>
      <c r="BKR138" s="247"/>
      <c r="BKS138" s="247"/>
      <c r="BKT138" s="247"/>
      <c r="BKU138" s="247"/>
      <c r="BKV138" s="247"/>
      <c r="BKW138" s="247"/>
      <c r="BKX138" s="247"/>
      <c r="BKY138" s="247"/>
      <c r="BKZ138" s="247"/>
      <c r="BLA138" s="247"/>
      <c r="BLB138" s="247"/>
      <c r="BLC138" s="247"/>
      <c r="BLD138" s="247"/>
      <c r="BLE138" s="247"/>
      <c r="BLF138" s="247"/>
      <c r="BLG138" s="247"/>
      <c r="BLH138" s="247"/>
      <c r="BLI138" s="247"/>
      <c r="BLJ138" s="247"/>
      <c r="BLK138" s="247"/>
      <c r="BLL138" s="247"/>
      <c r="BLM138" s="247"/>
      <c r="BLN138" s="247"/>
      <c r="BLO138" s="247"/>
      <c r="BLP138" s="247"/>
      <c r="BLQ138" s="247"/>
      <c r="BLR138" s="247"/>
      <c r="BLS138" s="247"/>
      <c r="BLT138" s="247"/>
      <c r="BLU138" s="247"/>
      <c r="BLV138" s="247"/>
      <c r="BLW138" s="247"/>
      <c r="BLX138" s="247"/>
      <c r="BLY138" s="247"/>
      <c r="BLZ138" s="247"/>
      <c r="BMA138" s="247"/>
      <c r="BMB138" s="247"/>
      <c r="BMC138" s="247"/>
      <c r="BMD138" s="247"/>
      <c r="BME138" s="247"/>
      <c r="BMF138" s="247"/>
      <c r="BMG138" s="247"/>
      <c r="BMH138" s="247"/>
      <c r="BMI138" s="247"/>
      <c r="BMJ138" s="247"/>
      <c r="BMK138" s="247"/>
      <c r="BML138" s="247"/>
      <c r="BMM138" s="247"/>
      <c r="BMN138" s="247"/>
      <c r="BMO138" s="247"/>
      <c r="BMP138" s="247"/>
      <c r="BMQ138" s="247"/>
      <c r="BMR138" s="247"/>
      <c r="BMS138" s="247"/>
      <c r="BMT138" s="247"/>
      <c r="BMU138" s="247"/>
      <c r="BMV138" s="247"/>
      <c r="BMW138" s="247"/>
      <c r="BMX138" s="247"/>
      <c r="BMY138" s="247"/>
      <c r="BMZ138" s="247"/>
      <c r="BNA138" s="247"/>
      <c r="BNB138" s="247"/>
      <c r="BNC138" s="247"/>
      <c r="BND138" s="247"/>
      <c r="BNE138" s="247"/>
      <c r="BNF138" s="247"/>
      <c r="BNG138" s="247"/>
      <c r="BNH138" s="247"/>
      <c r="BNI138" s="247"/>
      <c r="BNJ138" s="247"/>
      <c r="BNK138" s="247"/>
      <c r="BNL138" s="247"/>
      <c r="BNM138" s="247"/>
      <c r="BNN138" s="247"/>
      <c r="BNO138" s="247"/>
      <c r="BNP138" s="247"/>
      <c r="BNQ138" s="247"/>
      <c r="BNR138" s="247"/>
      <c r="BNS138" s="247"/>
      <c r="BNT138" s="247"/>
      <c r="BNU138" s="247"/>
      <c r="BNV138" s="247"/>
      <c r="BNW138" s="247"/>
      <c r="BNX138" s="247"/>
      <c r="BNY138" s="247"/>
      <c r="BNZ138" s="247"/>
      <c r="BOA138" s="247"/>
      <c r="BOB138" s="247"/>
      <c r="BOC138" s="247"/>
      <c r="BOD138" s="247"/>
      <c r="BOE138" s="247"/>
      <c r="BOF138" s="247"/>
      <c r="BOG138" s="247"/>
      <c r="BOH138" s="247"/>
      <c r="BOI138" s="247"/>
      <c r="BOJ138" s="247"/>
      <c r="BOK138" s="247"/>
      <c r="BOL138" s="247"/>
      <c r="BOM138" s="247"/>
      <c r="BON138" s="247"/>
      <c r="BOO138" s="247"/>
      <c r="BOP138" s="247"/>
      <c r="BOQ138" s="247"/>
      <c r="BOR138" s="247"/>
      <c r="BOS138" s="247"/>
      <c r="BOT138" s="247"/>
      <c r="BOU138" s="247"/>
      <c r="BOV138" s="247"/>
      <c r="BOW138" s="247"/>
      <c r="BOX138" s="247"/>
      <c r="BOY138" s="247"/>
      <c r="BOZ138" s="247"/>
      <c r="BPA138" s="247"/>
      <c r="BPB138" s="247"/>
      <c r="BPC138" s="247"/>
      <c r="BPD138" s="247"/>
      <c r="BPE138" s="247"/>
      <c r="BPF138" s="247"/>
      <c r="BPG138" s="247"/>
      <c r="BPH138" s="247"/>
      <c r="BPI138" s="247"/>
      <c r="BPJ138" s="247"/>
      <c r="BPK138" s="247"/>
      <c r="BPL138" s="247"/>
      <c r="BPM138" s="247"/>
      <c r="BPN138" s="247"/>
      <c r="BPO138" s="247"/>
      <c r="BPP138" s="247"/>
      <c r="BPQ138" s="247"/>
      <c r="BPR138" s="247"/>
      <c r="BPS138" s="247"/>
      <c r="BPT138" s="247"/>
      <c r="BPU138" s="247"/>
      <c r="BPV138" s="247"/>
      <c r="BPW138" s="247"/>
      <c r="BPX138" s="247"/>
      <c r="BPY138" s="247"/>
      <c r="BPZ138" s="247"/>
      <c r="BQA138" s="247"/>
      <c r="BQB138" s="247"/>
      <c r="BQC138" s="247"/>
      <c r="BQD138" s="247"/>
      <c r="BQE138" s="247"/>
      <c r="BQF138" s="247"/>
      <c r="BQG138" s="247"/>
      <c r="BQH138" s="247"/>
      <c r="BQI138" s="247"/>
      <c r="BQJ138" s="247"/>
      <c r="BQK138" s="247"/>
      <c r="BQL138" s="247"/>
      <c r="BQM138" s="247"/>
      <c r="BQN138" s="247"/>
      <c r="BQO138" s="247"/>
      <c r="BQP138" s="247"/>
      <c r="BQQ138" s="247"/>
      <c r="BQR138" s="247"/>
      <c r="BQS138" s="247"/>
      <c r="BQT138" s="247"/>
      <c r="BQU138" s="247"/>
      <c r="BQV138" s="247"/>
      <c r="BQW138" s="247"/>
      <c r="BQX138" s="247"/>
      <c r="BQY138" s="247"/>
      <c r="BQZ138" s="247"/>
      <c r="BRA138" s="247"/>
      <c r="BRB138" s="247"/>
      <c r="BRC138" s="247"/>
      <c r="BRD138" s="247"/>
      <c r="BRE138" s="247"/>
      <c r="BRF138" s="247"/>
      <c r="BRG138" s="247"/>
      <c r="BRH138" s="247"/>
      <c r="BRI138" s="247"/>
      <c r="BRJ138" s="247"/>
      <c r="BRK138" s="247"/>
      <c r="BRL138" s="247"/>
      <c r="BRM138" s="247"/>
      <c r="BRN138" s="247"/>
      <c r="BRO138" s="247"/>
      <c r="BRP138" s="247"/>
      <c r="BRQ138" s="247"/>
      <c r="BRR138" s="247"/>
      <c r="BRS138" s="247"/>
      <c r="BRT138" s="247"/>
      <c r="BRU138" s="247"/>
      <c r="BRV138" s="247"/>
      <c r="BRW138" s="247"/>
      <c r="BRX138" s="247"/>
      <c r="BRY138" s="247"/>
      <c r="BRZ138" s="247"/>
      <c r="BSA138" s="247"/>
      <c r="BSB138" s="247"/>
      <c r="BSC138" s="247"/>
      <c r="BSD138" s="247"/>
      <c r="BSE138" s="247"/>
      <c r="BSF138" s="247"/>
      <c r="BSG138" s="247"/>
      <c r="BSH138" s="247"/>
      <c r="BSI138" s="247"/>
      <c r="BSJ138" s="247"/>
      <c r="BSK138" s="247"/>
      <c r="BSL138" s="247"/>
      <c r="BSM138" s="247"/>
      <c r="BSN138" s="247"/>
      <c r="BSO138" s="247"/>
      <c r="BSP138" s="247"/>
      <c r="BSQ138" s="247"/>
      <c r="BSR138" s="247"/>
      <c r="BSS138" s="247"/>
      <c r="BST138" s="247"/>
      <c r="BSU138" s="247"/>
      <c r="BSV138" s="247"/>
      <c r="BSW138" s="247"/>
      <c r="BSX138" s="247"/>
      <c r="BSY138" s="247"/>
      <c r="BSZ138" s="247"/>
      <c r="BTA138" s="247"/>
      <c r="BTB138" s="247"/>
      <c r="BTC138" s="247"/>
      <c r="BTD138" s="247"/>
      <c r="BTE138" s="247"/>
      <c r="BTF138" s="247"/>
      <c r="BTG138" s="247"/>
      <c r="BTH138" s="247"/>
      <c r="BTI138" s="247"/>
      <c r="BTJ138" s="247"/>
      <c r="BTK138" s="247"/>
      <c r="BTL138" s="247"/>
      <c r="BTM138" s="247"/>
      <c r="BTN138" s="247"/>
      <c r="BTO138" s="247"/>
      <c r="BTP138" s="247"/>
      <c r="BTQ138" s="247"/>
      <c r="BTR138" s="247"/>
      <c r="BTS138" s="247"/>
      <c r="BTT138" s="247"/>
      <c r="BTU138" s="247"/>
      <c r="BTV138" s="247"/>
      <c r="BTW138" s="247"/>
      <c r="BTX138" s="247"/>
      <c r="BTY138" s="247"/>
      <c r="BTZ138" s="247"/>
      <c r="BUA138" s="247"/>
      <c r="BUB138" s="247"/>
      <c r="BUC138" s="247"/>
      <c r="BUD138" s="247"/>
      <c r="BUE138" s="247"/>
      <c r="BUF138" s="247"/>
      <c r="BUG138" s="247"/>
      <c r="BUH138" s="247"/>
      <c r="BUI138" s="247"/>
      <c r="BUJ138" s="247"/>
      <c r="BUK138" s="247"/>
      <c r="BUL138" s="247"/>
      <c r="BUM138" s="247"/>
      <c r="BUN138" s="247"/>
      <c r="BUO138" s="247"/>
      <c r="BUP138" s="247"/>
      <c r="BUQ138" s="247"/>
      <c r="BUR138" s="247"/>
      <c r="BUS138" s="247"/>
      <c r="BUT138" s="247"/>
      <c r="BUU138" s="247"/>
      <c r="BUV138" s="247"/>
      <c r="BUW138" s="247"/>
      <c r="BUX138" s="247"/>
      <c r="BUY138" s="247"/>
      <c r="BUZ138" s="247"/>
      <c r="BVA138" s="247"/>
      <c r="BVB138" s="247"/>
      <c r="BVC138" s="247"/>
      <c r="BVD138" s="247"/>
      <c r="BVE138" s="247"/>
      <c r="BVF138" s="247"/>
      <c r="BVG138" s="247"/>
      <c r="BVH138" s="247"/>
      <c r="BVI138" s="247"/>
      <c r="BVJ138" s="247"/>
      <c r="BVK138" s="247"/>
      <c r="BVL138" s="247"/>
      <c r="BVM138" s="247"/>
      <c r="BVN138" s="247"/>
      <c r="BVO138" s="247"/>
      <c r="BVP138" s="247"/>
      <c r="BVQ138" s="247"/>
      <c r="BVR138" s="247"/>
      <c r="BVS138" s="247"/>
      <c r="BVT138" s="247"/>
      <c r="BVU138" s="247"/>
      <c r="BVV138" s="247"/>
      <c r="BVW138" s="247"/>
      <c r="BVX138" s="247"/>
      <c r="BVY138" s="247"/>
      <c r="BVZ138" s="247"/>
      <c r="BWA138" s="247"/>
      <c r="BWB138" s="247"/>
      <c r="BWC138" s="247"/>
      <c r="BWD138" s="247"/>
      <c r="BWE138" s="247"/>
      <c r="BWF138" s="247"/>
      <c r="BWG138" s="247"/>
      <c r="BWH138" s="247"/>
      <c r="BWI138" s="247"/>
      <c r="BWJ138" s="247"/>
      <c r="BWK138" s="247"/>
      <c r="BWL138" s="247"/>
      <c r="BWM138" s="247"/>
      <c r="BWN138" s="247"/>
      <c r="BWO138" s="247"/>
      <c r="BWP138" s="247"/>
      <c r="BWQ138" s="247"/>
      <c r="BWR138" s="247"/>
      <c r="BWS138" s="247"/>
      <c r="BWT138" s="247"/>
      <c r="BWU138" s="247"/>
      <c r="BWV138" s="247"/>
      <c r="BWW138" s="247"/>
      <c r="BWX138" s="247"/>
      <c r="BWY138" s="247"/>
      <c r="BWZ138" s="247"/>
      <c r="BXA138" s="247"/>
      <c r="BXB138" s="247"/>
      <c r="BXC138" s="247"/>
      <c r="BXD138" s="247"/>
      <c r="BXE138" s="247"/>
      <c r="BXF138" s="247"/>
      <c r="BXG138" s="247"/>
      <c r="BXH138" s="247"/>
      <c r="BXI138" s="247"/>
      <c r="BXJ138" s="247"/>
      <c r="BXK138" s="247"/>
      <c r="BXL138" s="247"/>
      <c r="BXM138" s="247"/>
      <c r="BXN138" s="247"/>
      <c r="BXO138" s="247"/>
      <c r="BXP138" s="247"/>
      <c r="BXQ138" s="247"/>
      <c r="BXR138" s="247"/>
      <c r="BXS138" s="247"/>
      <c r="BXT138" s="247"/>
      <c r="BXU138" s="247"/>
      <c r="BXV138" s="247"/>
      <c r="BXW138" s="247"/>
      <c r="BXX138" s="247"/>
      <c r="BXY138" s="247"/>
      <c r="BXZ138" s="247"/>
      <c r="BYA138" s="247"/>
      <c r="BYB138" s="247"/>
      <c r="BYC138" s="247"/>
      <c r="BYD138" s="247"/>
      <c r="BYE138" s="247"/>
      <c r="BYF138" s="247"/>
      <c r="BYG138" s="247"/>
      <c r="BYH138" s="247"/>
      <c r="BYI138" s="247"/>
      <c r="BYJ138" s="247"/>
      <c r="BYK138" s="247"/>
      <c r="BYL138" s="247"/>
      <c r="BYM138" s="247"/>
      <c r="BYN138" s="247"/>
      <c r="BYO138" s="247"/>
      <c r="BYP138" s="247"/>
      <c r="BYQ138" s="247"/>
      <c r="BYR138" s="247"/>
      <c r="BYS138" s="247"/>
      <c r="BYT138" s="247"/>
      <c r="BYU138" s="247"/>
      <c r="BYV138" s="247"/>
      <c r="BYW138" s="247"/>
      <c r="BYX138" s="247"/>
      <c r="BYY138" s="247"/>
      <c r="BYZ138" s="247"/>
      <c r="BZA138" s="247"/>
      <c r="BZB138" s="247"/>
      <c r="BZC138" s="247"/>
      <c r="BZD138" s="247"/>
      <c r="BZE138" s="247"/>
      <c r="BZF138" s="247"/>
      <c r="BZG138" s="247"/>
      <c r="BZH138" s="247"/>
      <c r="BZI138" s="247"/>
      <c r="BZJ138" s="247"/>
      <c r="BZK138" s="247"/>
      <c r="BZL138" s="247"/>
      <c r="BZM138" s="247"/>
      <c r="BZN138" s="247"/>
      <c r="BZO138" s="247"/>
      <c r="BZP138" s="247"/>
      <c r="BZQ138" s="247"/>
      <c r="BZR138" s="247"/>
      <c r="BZS138" s="247"/>
      <c r="BZT138" s="247"/>
      <c r="BZU138" s="247"/>
      <c r="BZV138" s="247"/>
      <c r="BZW138" s="247"/>
      <c r="BZX138" s="247"/>
      <c r="BZY138" s="247"/>
      <c r="BZZ138" s="247"/>
      <c r="CAA138" s="247"/>
      <c r="CAB138" s="247"/>
      <c r="CAC138" s="247"/>
      <c r="CAD138" s="247"/>
      <c r="CAE138" s="247"/>
      <c r="CAF138" s="247"/>
      <c r="CAG138" s="247"/>
      <c r="CAH138" s="247"/>
      <c r="CAI138" s="247"/>
      <c r="CAJ138" s="247"/>
      <c r="CAK138" s="247"/>
      <c r="CAL138" s="247"/>
      <c r="CAM138" s="247"/>
      <c r="CAN138" s="247"/>
      <c r="CAO138" s="247"/>
      <c r="CAP138" s="247"/>
      <c r="CAQ138" s="247"/>
      <c r="CAR138" s="247"/>
      <c r="CAS138" s="247"/>
      <c r="CAT138" s="247"/>
      <c r="CAU138" s="247"/>
      <c r="CAV138" s="247"/>
      <c r="CAW138" s="247"/>
      <c r="CAX138" s="247"/>
      <c r="CAY138" s="247"/>
      <c r="CAZ138" s="247"/>
      <c r="CBA138" s="247"/>
      <c r="CBB138" s="247"/>
      <c r="CBC138" s="247"/>
      <c r="CBD138" s="247"/>
      <c r="CBE138" s="247"/>
      <c r="CBF138" s="247"/>
      <c r="CBG138" s="247"/>
      <c r="CBH138" s="247"/>
      <c r="CBI138" s="247"/>
      <c r="CBJ138" s="247"/>
      <c r="CBK138" s="247"/>
      <c r="CBL138" s="247"/>
      <c r="CBM138" s="247"/>
      <c r="CBN138" s="247"/>
      <c r="CBO138" s="247"/>
      <c r="CBP138" s="247"/>
      <c r="CBQ138" s="247"/>
      <c r="CBR138" s="247"/>
      <c r="CBS138" s="247"/>
      <c r="CBT138" s="247"/>
      <c r="CBU138" s="247"/>
      <c r="CBV138" s="247"/>
      <c r="CBW138" s="247"/>
      <c r="CBX138" s="247"/>
      <c r="CBY138" s="247"/>
      <c r="CBZ138" s="247"/>
      <c r="CCA138" s="247"/>
      <c r="CCB138" s="247"/>
      <c r="CCC138" s="247"/>
      <c r="CCD138" s="247"/>
      <c r="CCE138" s="247"/>
      <c r="CCF138" s="247"/>
      <c r="CCG138" s="247"/>
      <c r="CCH138" s="247"/>
      <c r="CCI138" s="247"/>
      <c r="CCJ138" s="247"/>
      <c r="CCK138" s="247"/>
      <c r="CCL138" s="247"/>
      <c r="CCM138" s="247"/>
      <c r="CCN138" s="247"/>
      <c r="CCO138" s="247"/>
      <c r="CCP138" s="247"/>
      <c r="CCQ138" s="247"/>
      <c r="CCR138" s="247"/>
      <c r="CCS138" s="247"/>
      <c r="CCT138" s="247"/>
      <c r="CCU138" s="247"/>
      <c r="CCV138" s="247"/>
      <c r="CCW138" s="247"/>
      <c r="CCX138" s="247"/>
      <c r="CCY138" s="247"/>
      <c r="CCZ138" s="247"/>
      <c r="CDA138" s="247"/>
      <c r="CDB138" s="247"/>
      <c r="CDC138" s="247"/>
      <c r="CDD138" s="247"/>
      <c r="CDE138" s="247"/>
      <c r="CDF138" s="247"/>
      <c r="CDG138" s="247"/>
      <c r="CDH138" s="247"/>
      <c r="CDI138" s="247"/>
      <c r="CDJ138" s="247"/>
      <c r="CDK138" s="247"/>
      <c r="CDL138" s="247"/>
      <c r="CDM138" s="247"/>
      <c r="CDN138" s="247"/>
      <c r="CDO138" s="247"/>
      <c r="CDP138" s="247"/>
      <c r="CDQ138" s="247"/>
      <c r="CDR138" s="247"/>
      <c r="CDS138" s="247"/>
      <c r="CDT138" s="247"/>
      <c r="CDU138" s="247"/>
      <c r="CDV138" s="247"/>
      <c r="CDW138" s="247"/>
      <c r="CDX138" s="247"/>
      <c r="CDY138" s="247"/>
      <c r="CDZ138" s="247"/>
      <c r="CEA138" s="247"/>
      <c r="CEB138" s="247"/>
      <c r="CEC138" s="247"/>
      <c r="CED138" s="247"/>
      <c r="CEE138" s="247"/>
      <c r="CEF138" s="247"/>
      <c r="CEG138" s="247"/>
      <c r="CEH138" s="247"/>
      <c r="CEI138" s="247"/>
      <c r="CEJ138" s="247"/>
      <c r="CEK138" s="247"/>
      <c r="CEL138" s="247"/>
      <c r="CEM138" s="247"/>
      <c r="CEN138" s="247"/>
      <c r="CEO138" s="247"/>
      <c r="CEP138" s="247"/>
      <c r="CEQ138" s="247"/>
      <c r="CER138" s="247"/>
      <c r="CES138" s="247"/>
      <c r="CET138" s="247"/>
      <c r="CEU138" s="247"/>
      <c r="CEV138" s="247"/>
      <c r="CEW138" s="247"/>
      <c r="CEX138" s="247"/>
      <c r="CEY138" s="247"/>
      <c r="CEZ138" s="247"/>
      <c r="CFA138" s="247"/>
      <c r="CFB138" s="247"/>
      <c r="CFC138" s="247"/>
      <c r="CFD138" s="247"/>
      <c r="CFE138" s="247"/>
      <c r="CFF138" s="247"/>
      <c r="CFG138" s="247"/>
      <c r="CFH138" s="247"/>
      <c r="CFI138" s="247"/>
      <c r="CFJ138" s="247"/>
      <c r="CFK138" s="247"/>
      <c r="CFL138" s="247"/>
      <c r="CFM138" s="247"/>
      <c r="CFN138" s="247"/>
      <c r="CFO138" s="247"/>
      <c r="CFP138" s="247"/>
      <c r="CFQ138" s="247"/>
      <c r="CFR138" s="247"/>
      <c r="CFS138" s="247"/>
      <c r="CFT138" s="247"/>
      <c r="CFU138" s="247"/>
      <c r="CFV138" s="247"/>
      <c r="CFW138" s="247"/>
      <c r="CFX138" s="247"/>
      <c r="CFY138" s="247"/>
      <c r="CFZ138" s="247"/>
      <c r="CGA138" s="247"/>
      <c r="CGB138" s="247"/>
      <c r="CGC138" s="247"/>
      <c r="CGD138" s="247"/>
      <c r="CGE138" s="247"/>
      <c r="CGF138" s="247"/>
      <c r="CGG138" s="247"/>
      <c r="CGH138" s="247"/>
      <c r="CGI138" s="247"/>
      <c r="CGJ138" s="247"/>
      <c r="CGK138" s="247"/>
      <c r="CGL138" s="247"/>
      <c r="CGM138" s="247"/>
      <c r="CGN138" s="247"/>
      <c r="CGO138" s="247"/>
      <c r="CGP138" s="247"/>
      <c r="CGQ138" s="247"/>
      <c r="CGR138" s="247"/>
      <c r="CGS138" s="247"/>
      <c r="CGT138" s="247"/>
      <c r="CGU138" s="247"/>
      <c r="CGV138" s="247"/>
      <c r="CGW138" s="247"/>
      <c r="CGX138" s="247"/>
      <c r="CGY138" s="247"/>
      <c r="CGZ138" s="247"/>
      <c r="CHA138" s="247"/>
      <c r="CHB138" s="247"/>
      <c r="CHC138" s="247"/>
      <c r="CHD138" s="247"/>
      <c r="CHE138" s="247"/>
      <c r="CHF138" s="247"/>
      <c r="CHG138" s="247"/>
      <c r="CHH138" s="247"/>
      <c r="CHI138" s="247"/>
      <c r="CHJ138" s="247"/>
      <c r="CHK138" s="247"/>
      <c r="CHL138" s="247"/>
      <c r="CHM138" s="247"/>
      <c r="CHN138" s="247"/>
      <c r="CHO138" s="247"/>
      <c r="CHP138" s="247"/>
      <c r="CHQ138" s="247"/>
      <c r="CHR138" s="247"/>
      <c r="CHS138" s="247"/>
      <c r="CHT138" s="247"/>
      <c r="CHU138" s="247"/>
      <c r="CHV138" s="247"/>
      <c r="CHW138" s="247"/>
      <c r="CHX138" s="247"/>
      <c r="CHY138" s="247"/>
      <c r="CHZ138" s="247"/>
      <c r="CIA138" s="247"/>
      <c r="CIB138" s="247"/>
      <c r="CIC138" s="247"/>
      <c r="CID138" s="247"/>
      <c r="CIE138" s="247"/>
      <c r="CIF138" s="247"/>
      <c r="CIG138" s="247"/>
      <c r="CIH138" s="247"/>
      <c r="CII138" s="247"/>
      <c r="CIJ138" s="247"/>
      <c r="CIK138" s="247"/>
      <c r="CIL138" s="247"/>
      <c r="CIM138" s="247"/>
      <c r="CIN138" s="247"/>
      <c r="CIO138" s="247"/>
      <c r="CIP138" s="247"/>
      <c r="CIQ138" s="247"/>
      <c r="CIR138" s="247"/>
      <c r="CIS138" s="247"/>
      <c r="CIT138" s="247"/>
      <c r="CIU138" s="247"/>
      <c r="CIV138" s="247"/>
      <c r="CIW138" s="247"/>
      <c r="CIX138" s="247"/>
      <c r="CIY138" s="247"/>
      <c r="CIZ138" s="247"/>
      <c r="CJA138" s="247"/>
      <c r="CJB138" s="247"/>
      <c r="CJC138" s="247"/>
      <c r="CJD138" s="247"/>
      <c r="CJE138" s="247"/>
      <c r="CJF138" s="247"/>
      <c r="CJG138" s="247"/>
      <c r="CJH138" s="247"/>
      <c r="CJI138" s="247"/>
      <c r="CJJ138" s="247"/>
      <c r="CJK138" s="247"/>
      <c r="CJL138" s="247"/>
      <c r="CJM138" s="247"/>
      <c r="CJN138" s="247"/>
      <c r="CJO138" s="247"/>
      <c r="CJP138" s="247"/>
      <c r="CJQ138" s="247"/>
      <c r="CJR138" s="247"/>
      <c r="CJS138" s="247"/>
      <c r="CJT138" s="247"/>
      <c r="CJU138" s="247"/>
      <c r="CJV138" s="247"/>
      <c r="CJW138" s="247"/>
      <c r="CJX138" s="247"/>
      <c r="CJY138" s="247"/>
      <c r="CJZ138" s="247"/>
      <c r="CKA138" s="247"/>
      <c r="CKB138" s="247"/>
      <c r="CKC138" s="247"/>
      <c r="CKD138" s="247"/>
      <c r="CKE138" s="247"/>
      <c r="CKF138" s="247"/>
      <c r="CKG138" s="247"/>
      <c r="CKH138" s="247"/>
      <c r="CKI138" s="247"/>
      <c r="CKJ138" s="247"/>
      <c r="CKK138" s="247"/>
      <c r="CKL138" s="247"/>
      <c r="CKM138" s="247"/>
      <c r="CKN138" s="247"/>
      <c r="CKO138" s="247"/>
      <c r="CKP138" s="247"/>
      <c r="CKQ138" s="247"/>
      <c r="CKR138" s="247"/>
      <c r="CKS138" s="247"/>
      <c r="CKT138" s="247"/>
      <c r="CKU138" s="247"/>
      <c r="CKV138" s="247"/>
      <c r="CKW138" s="247"/>
      <c r="CKX138" s="247"/>
      <c r="CKY138" s="247"/>
      <c r="CKZ138" s="247"/>
      <c r="CLA138" s="247"/>
      <c r="CLB138" s="247"/>
      <c r="CLC138" s="247"/>
      <c r="CLD138" s="247"/>
      <c r="CLE138" s="247"/>
      <c r="CLF138" s="247"/>
      <c r="CLG138" s="247"/>
      <c r="CLH138" s="247"/>
      <c r="CLI138" s="247"/>
      <c r="CLJ138" s="247"/>
      <c r="CLK138" s="247"/>
      <c r="CLL138" s="247"/>
      <c r="CLM138" s="247"/>
      <c r="CLN138" s="247"/>
      <c r="CLO138" s="247"/>
      <c r="CLP138" s="247"/>
      <c r="CLQ138" s="247"/>
      <c r="CLR138" s="247"/>
      <c r="CLS138" s="247"/>
      <c r="CLT138" s="247"/>
      <c r="CLU138" s="247"/>
      <c r="CLV138" s="247"/>
      <c r="CLW138" s="247"/>
      <c r="CLX138" s="247"/>
      <c r="CLY138" s="247"/>
      <c r="CLZ138" s="247"/>
      <c r="CMA138" s="247"/>
      <c r="CMB138" s="247"/>
      <c r="CMC138" s="247"/>
      <c r="CMD138" s="247"/>
      <c r="CME138" s="247"/>
      <c r="CMF138" s="247"/>
      <c r="CMG138" s="247"/>
      <c r="CMH138" s="247"/>
      <c r="CMI138" s="247"/>
      <c r="CMJ138" s="247"/>
      <c r="CMK138" s="247"/>
      <c r="CML138" s="247"/>
      <c r="CMM138" s="247"/>
      <c r="CMN138" s="247"/>
      <c r="CMO138" s="247"/>
      <c r="CMP138" s="247"/>
      <c r="CMQ138" s="247"/>
      <c r="CMR138" s="247"/>
      <c r="CMS138" s="247"/>
      <c r="CMT138" s="247"/>
      <c r="CMU138" s="247"/>
      <c r="CMV138" s="247"/>
      <c r="CMW138" s="247"/>
      <c r="CMX138" s="247"/>
      <c r="CMY138" s="247"/>
      <c r="CMZ138" s="247"/>
      <c r="CNA138" s="247"/>
      <c r="CNB138" s="247"/>
      <c r="CNC138" s="247"/>
      <c r="CND138" s="247"/>
      <c r="CNE138" s="247"/>
      <c r="CNF138" s="247"/>
      <c r="CNG138" s="247"/>
      <c r="CNH138" s="247"/>
      <c r="CNI138" s="247"/>
      <c r="CNJ138" s="247"/>
      <c r="CNK138" s="247"/>
      <c r="CNL138" s="247"/>
      <c r="CNM138" s="247"/>
      <c r="CNN138" s="247"/>
      <c r="CNO138" s="247"/>
      <c r="CNP138" s="247"/>
      <c r="CNQ138" s="247"/>
      <c r="CNR138" s="247"/>
      <c r="CNS138" s="247"/>
      <c r="CNT138" s="247"/>
      <c r="CNU138" s="247"/>
      <c r="CNV138" s="247"/>
      <c r="CNW138" s="247"/>
      <c r="CNX138" s="247"/>
      <c r="CNY138" s="247"/>
      <c r="CNZ138" s="247"/>
      <c r="COA138" s="247"/>
      <c r="COB138" s="247"/>
      <c r="COC138" s="247"/>
      <c r="COD138" s="247"/>
      <c r="COE138" s="247"/>
      <c r="COF138" s="247"/>
      <c r="COG138" s="247"/>
      <c r="COH138" s="247"/>
      <c r="COI138" s="247"/>
      <c r="COJ138" s="247"/>
      <c r="COK138" s="247"/>
      <c r="COL138" s="247"/>
      <c r="COM138" s="247"/>
      <c r="CON138" s="247"/>
      <c r="COO138" s="247"/>
      <c r="COP138" s="247"/>
      <c r="COQ138" s="247"/>
      <c r="COR138" s="247"/>
      <c r="COS138" s="247"/>
      <c r="COT138" s="247"/>
      <c r="COU138" s="247"/>
      <c r="COV138" s="247"/>
      <c r="COW138" s="247"/>
      <c r="COX138" s="247"/>
      <c r="COY138" s="247"/>
      <c r="COZ138" s="247"/>
      <c r="CPA138" s="247"/>
      <c r="CPB138" s="247"/>
      <c r="CPC138" s="247"/>
      <c r="CPD138" s="247"/>
      <c r="CPE138" s="247"/>
      <c r="CPF138" s="247"/>
      <c r="CPG138" s="247"/>
      <c r="CPH138" s="247"/>
      <c r="CPI138" s="247"/>
      <c r="CPJ138" s="247"/>
      <c r="CPK138" s="247"/>
      <c r="CPL138" s="247"/>
      <c r="CPM138" s="247"/>
      <c r="CPN138" s="247"/>
      <c r="CPO138" s="247"/>
      <c r="CPP138" s="247"/>
      <c r="CPQ138" s="247"/>
      <c r="CPR138" s="247"/>
      <c r="CPS138" s="247"/>
      <c r="CPT138" s="247"/>
      <c r="CPU138" s="247"/>
      <c r="CPV138" s="247"/>
      <c r="CPW138" s="247"/>
      <c r="CPX138" s="247"/>
      <c r="CPY138" s="247"/>
      <c r="CPZ138" s="247"/>
      <c r="CQA138" s="247"/>
      <c r="CQB138" s="247"/>
      <c r="CQC138" s="247"/>
      <c r="CQD138" s="247"/>
      <c r="CQE138" s="247"/>
      <c r="CQF138" s="247"/>
      <c r="CQG138" s="247"/>
      <c r="CQH138" s="247"/>
      <c r="CQI138" s="247"/>
      <c r="CQJ138" s="247"/>
      <c r="CQK138" s="247"/>
      <c r="CQL138" s="247"/>
      <c r="CQM138" s="247"/>
      <c r="CQN138" s="247"/>
      <c r="CQO138" s="247"/>
      <c r="CQP138" s="247"/>
      <c r="CQQ138" s="247"/>
      <c r="CQR138" s="247"/>
      <c r="CQS138" s="247"/>
      <c r="CQT138" s="247"/>
      <c r="CQU138" s="247"/>
      <c r="CQV138" s="247"/>
      <c r="CQW138" s="247"/>
      <c r="CQX138" s="247"/>
      <c r="CQY138" s="247"/>
      <c r="CQZ138" s="247"/>
      <c r="CRA138" s="247"/>
      <c r="CRB138" s="247"/>
      <c r="CRC138" s="247"/>
      <c r="CRD138" s="247"/>
      <c r="CRE138" s="247"/>
      <c r="CRF138" s="247"/>
      <c r="CRG138" s="247"/>
      <c r="CRH138" s="247"/>
      <c r="CRI138" s="247"/>
      <c r="CRJ138" s="247"/>
      <c r="CRK138" s="247"/>
      <c r="CRL138" s="247"/>
      <c r="CRM138" s="247"/>
      <c r="CRN138" s="247"/>
      <c r="CRO138" s="247"/>
      <c r="CRP138" s="247"/>
      <c r="CRQ138" s="247"/>
      <c r="CRR138" s="247"/>
      <c r="CRS138" s="247"/>
      <c r="CRT138" s="247"/>
      <c r="CRU138" s="247"/>
      <c r="CRV138" s="247"/>
      <c r="CRW138" s="247"/>
      <c r="CRX138" s="247"/>
      <c r="CRY138" s="247"/>
      <c r="CRZ138" s="247"/>
      <c r="CSA138" s="247"/>
      <c r="CSB138" s="247"/>
      <c r="CSC138" s="247"/>
      <c r="CSD138" s="247"/>
      <c r="CSE138" s="247"/>
      <c r="CSF138" s="247"/>
      <c r="CSG138" s="247"/>
      <c r="CSH138" s="247"/>
      <c r="CSI138" s="247"/>
      <c r="CSJ138" s="247"/>
      <c r="CSK138" s="247"/>
      <c r="CSL138" s="247"/>
      <c r="CSM138" s="247"/>
      <c r="CSN138" s="247"/>
      <c r="CSO138" s="247"/>
      <c r="CSP138" s="247"/>
      <c r="CSQ138" s="247"/>
      <c r="CSR138" s="247"/>
      <c r="CSS138" s="247"/>
      <c r="CST138" s="247"/>
      <c r="CSU138" s="247"/>
      <c r="CSV138" s="247"/>
      <c r="CSW138" s="247"/>
      <c r="CSX138" s="247"/>
      <c r="CSY138" s="247"/>
      <c r="CSZ138" s="247"/>
      <c r="CTA138" s="247"/>
      <c r="CTB138" s="247"/>
      <c r="CTC138" s="247"/>
      <c r="CTD138" s="247"/>
      <c r="CTE138" s="247"/>
      <c r="CTF138" s="247"/>
      <c r="CTG138" s="247"/>
      <c r="CTH138" s="247"/>
      <c r="CTI138" s="247"/>
      <c r="CTJ138" s="247"/>
      <c r="CTK138" s="247"/>
      <c r="CTL138" s="247"/>
      <c r="CTM138" s="247"/>
      <c r="CTN138" s="247"/>
      <c r="CTO138" s="247"/>
      <c r="CTP138" s="247"/>
      <c r="CTQ138" s="247"/>
      <c r="CTR138" s="247"/>
      <c r="CTS138" s="247"/>
      <c r="CTT138" s="247"/>
      <c r="CTU138" s="247"/>
      <c r="CTV138" s="247"/>
      <c r="CTW138" s="247"/>
      <c r="CTX138" s="247"/>
      <c r="CTY138" s="247"/>
      <c r="CTZ138" s="247"/>
      <c r="CUA138" s="247"/>
      <c r="CUB138" s="247"/>
      <c r="CUC138" s="247"/>
      <c r="CUD138" s="247"/>
      <c r="CUE138" s="247"/>
      <c r="CUF138" s="247"/>
      <c r="CUG138" s="247"/>
      <c r="CUH138" s="247"/>
      <c r="CUI138" s="247"/>
      <c r="CUJ138" s="247"/>
      <c r="CUK138" s="247"/>
      <c r="CUL138" s="247"/>
      <c r="CUM138" s="247"/>
      <c r="CUN138" s="247"/>
      <c r="CUO138" s="247"/>
      <c r="CUP138" s="247"/>
      <c r="CUQ138" s="247"/>
      <c r="CUR138" s="247"/>
      <c r="CUS138" s="247"/>
      <c r="CUT138" s="247"/>
      <c r="CUU138" s="247"/>
      <c r="CUV138" s="247"/>
      <c r="CUW138" s="247"/>
      <c r="CUX138" s="247"/>
      <c r="CUY138" s="247"/>
      <c r="CUZ138" s="247"/>
      <c r="CVA138" s="247"/>
      <c r="CVB138" s="247"/>
      <c r="CVC138" s="247"/>
      <c r="CVD138" s="247"/>
      <c r="CVE138" s="247"/>
      <c r="CVF138" s="247"/>
      <c r="CVG138" s="247"/>
      <c r="CVH138" s="247"/>
      <c r="CVI138" s="247"/>
      <c r="CVJ138" s="247"/>
      <c r="CVK138" s="247"/>
      <c r="CVL138" s="247"/>
      <c r="CVM138" s="247"/>
      <c r="CVN138" s="247"/>
      <c r="CVO138" s="247"/>
      <c r="CVP138" s="247"/>
      <c r="CVQ138" s="247"/>
      <c r="CVR138" s="247"/>
      <c r="CVS138" s="247"/>
      <c r="CVT138" s="247"/>
      <c r="CVU138" s="247"/>
      <c r="CVV138" s="247"/>
      <c r="CVW138" s="247"/>
      <c r="CVX138" s="247"/>
      <c r="CVY138" s="247"/>
      <c r="CVZ138" s="247"/>
      <c r="CWA138" s="247"/>
      <c r="CWB138" s="247"/>
      <c r="CWC138" s="247"/>
      <c r="CWD138" s="247"/>
      <c r="CWE138" s="247"/>
      <c r="CWF138" s="247"/>
      <c r="CWG138" s="247"/>
      <c r="CWH138" s="247"/>
      <c r="CWI138" s="247"/>
      <c r="CWJ138" s="247"/>
      <c r="CWK138" s="247"/>
      <c r="CWL138" s="247"/>
      <c r="CWM138" s="247"/>
      <c r="CWN138" s="247"/>
      <c r="CWO138" s="247"/>
      <c r="CWP138" s="247"/>
      <c r="CWQ138" s="247"/>
      <c r="CWR138" s="247"/>
      <c r="CWS138" s="247"/>
      <c r="CWT138" s="247"/>
      <c r="CWU138" s="247"/>
      <c r="CWV138" s="247"/>
      <c r="CWW138" s="247"/>
      <c r="CWX138" s="247"/>
      <c r="CWY138" s="247"/>
      <c r="CWZ138" s="247"/>
      <c r="CXA138" s="247"/>
      <c r="CXB138" s="247"/>
      <c r="CXC138" s="247"/>
      <c r="CXD138" s="247"/>
      <c r="CXE138" s="247"/>
      <c r="CXF138" s="247"/>
      <c r="CXG138" s="247"/>
      <c r="CXH138" s="247"/>
      <c r="CXI138" s="247"/>
      <c r="CXJ138" s="247"/>
      <c r="CXK138" s="247"/>
      <c r="CXL138" s="247"/>
      <c r="CXM138" s="247"/>
      <c r="CXN138" s="247"/>
      <c r="CXO138" s="247"/>
      <c r="CXP138" s="247"/>
      <c r="CXQ138" s="247"/>
      <c r="CXR138" s="247"/>
      <c r="CXS138" s="247"/>
      <c r="CXT138" s="247"/>
      <c r="CXU138" s="247"/>
      <c r="CXV138" s="247"/>
      <c r="CXW138" s="247"/>
      <c r="CXX138" s="247"/>
      <c r="CXY138" s="247"/>
      <c r="CXZ138" s="247"/>
      <c r="CYA138" s="247"/>
      <c r="CYB138" s="247"/>
      <c r="CYC138" s="247"/>
      <c r="CYD138" s="247"/>
      <c r="CYE138" s="247"/>
      <c r="CYF138" s="247"/>
      <c r="CYG138" s="247"/>
      <c r="CYH138" s="247"/>
      <c r="CYI138" s="247"/>
      <c r="CYJ138" s="247"/>
      <c r="CYK138" s="247"/>
      <c r="CYL138" s="247"/>
      <c r="CYM138" s="247"/>
      <c r="CYN138" s="247"/>
      <c r="CYO138" s="247"/>
      <c r="CYP138" s="247"/>
      <c r="CYQ138" s="247"/>
      <c r="CYR138" s="247"/>
      <c r="CYS138" s="247"/>
      <c r="CYT138" s="247"/>
      <c r="CYU138" s="247"/>
      <c r="CYV138" s="247"/>
      <c r="CYW138" s="247"/>
      <c r="CYX138" s="247"/>
      <c r="CYY138" s="247"/>
      <c r="CYZ138" s="247"/>
      <c r="CZA138" s="247"/>
      <c r="CZB138" s="247"/>
      <c r="CZC138" s="247"/>
      <c r="CZD138" s="247"/>
      <c r="CZE138" s="247"/>
      <c r="CZF138" s="247"/>
      <c r="CZG138" s="247"/>
      <c r="CZH138" s="247"/>
      <c r="CZI138" s="247"/>
      <c r="CZJ138" s="247"/>
      <c r="CZK138" s="247"/>
      <c r="CZL138" s="247"/>
      <c r="CZM138" s="247"/>
      <c r="CZN138" s="247"/>
      <c r="CZO138" s="247"/>
      <c r="CZP138" s="247"/>
      <c r="CZQ138" s="247"/>
      <c r="CZR138" s="247"/>
      <c r="CZS138" s="247"/>
      <c r="CZT138" s="247"/>
      <c r="CZU138" s="247"/>
      <c r="CZV138" s="247"/>
      <c r="CZW138" s="247"/>
      <c r="CZX138" s="247"/>
      <c r="CZY138" s="247"/>
      <c r="CZZ138" s="247"/>
      <c r="DAA138" s="247"/>
      <c r="DAB138" s="247"/>
      <c r="DAC138" s="247"/>
      <c r="DAD138" s="247"/>
      <c r="DAE138" s="247"/>
      <c r="DAF138" s="247"/>
      <c r="DAG138" s="247"/>
      <c r="DAH138" s="247"/>
      <c r="DAI138" s="247"/>
      <c r="DAJ138" s="247"/>
      <c r="DAK138" s="247"/>
      <c r="DAL138" s="247"/>
      <c r="DAM138" s="247"/>
      <c r="DAN138" s="247"/>
      <c r="DAO138" s="247"/>
      <c r="DAP138" s="247"/>
      <c r="DAQ138" s="247"/>
      <c r="DAR138" s="247"/>
      <c r="DAS138" s="247"/>
      <c r="DAT138" s="247"/>
      <c r="DAU138" s="247"/>
      <c r="DAV138" s="247"/>
      <c r="DAW138" s="247"/>
      <c r="DAX138" s="247"/>
      <c r="DAY138" s="247"/>
      <c r="DAZ138" s="247"/>
      <c r="DBA138" s="247"/>
      <c r="DBB138" s="247"/>
      <c r="DBC138" s="247"/>
      <c r="DBD138" s="247"/>
      <c r="DBE138" s="247"/>
      <c r="DBF138" s="247"/>
      <c r="DBG138" s="247"/>
      <c r="DBH138" s="247"/>
      <c r="DBI138" s="247"/>
      <c r="DBJ138" s="247"/>
      <c r="DBK138" s="247"/>
      <c r="DBL138" s="247"/>
      <c r="DBM138" s="247"/>
      <c r="DBN138" s="247"/>
      <c r="DBO138" s="247"/>
      <c r="DBP138" s="247"/>
      <c r="DBQ138" s="247"/>
      <c r="DBR138" s="247"/>
      <c r="DBS138" s="247"/>
      <c r="DBT138" s="247"/>
      <c r="DBU138" s="247"/>
      <c r="DBV138" s="247"/>
      <c r="DBW138" s="247"/>
      <c r="DBX138" s="247"/>
      <c r="DBY138" s="247"/>
      <c r="DBZ138" s="247"/>
      <c r="DCA138" s="247"/>
      <c r="DCB138" s="247"/>
      <c r="DCC138" s="247"/>
      <c r="DCD138" s="247"/>
      <c r="DCE138" s="247"/>
      <c r="DCF138" s="247"/>
      <c r="DCG138" s="247"/>
      <c r="DCH138" s="247"/>
      <c r="DCI138" s="247"/>
      <c r="DCJ138" s="247"/>
      <c r="DCK138" s="247"/>
      <c r="DCL138" s="247"/>
      <c r="DCM138" s="247"/>
      <c r="DCN138" s="247"/>
      <c r="DCO138" s="247"/>
      <c r="DCP138" s="247"/>
      <c r="DCQ138" s="247"/>
      <c r="DCR138" s="247"/>
      <c r="DCS138" s="247"/>
      <c r="DCT138" s="247"/>
      <c r="DCU138" s="247"/>
      <c r="DCV138" s="247"/>
      <c r="DCW138" s="247"/>
      <c r="DCX138" s="247"/>
      <c r="DCY138" s="247"/>
      <c r="DCZ138" s="247"/>
      <c r="DDA138" s="247"/>
      <c r="DDB138" s="247"/>
      <c r="DDC138" s="247"/>
      <c r="DDD138" s="247"/>
      <c r="DDE138" s="247"/>
      <c r="DDF138" s="247"/>
      <c r="DDG138" s="247"/>
      <c r="DDH138" s="247"/>
      <c r="DDI138" s="247"/>
      <c r="DDJ138" s="247"/>
      <c r="DDK138" s="247"/>
      <c r="DDL138" s="247"/>
      <c r="DDM138" s="247"/>
      <c r="DDN138" s="247"/>
      <c r="DDO138" s="247"/>
      <c r="DDP138" s="247"/>
      <c r="DDQ138" s="247"/>
      <c r="DDR138" s="247"/>
      <c r="DDS138" s="247"/>
      <c r="DDT138" s="247"/>
      <c r="DDU138" s="247"/>
      <c r="DDV138" s="247"/>
      <c r="DDW138" s="247"/>
      <c r="DDX138" s="247"/>
      <c r="DDY138" s="247"/>
      <c r="DDZ138" s="247"/>
      <c r="DEA138" s="247"/>
      <c r="DEB138" s="247"/>
      <c r="DEC138" s="247"/>
      <c r="DED138" s="247"/>
      <c r="DEE138" s="247"/>
      <c r="DEF138" s="247"/>
      <c r="DEG138" s="247"/>
      <c r="DEH138" s="247"/>
      <c r="DEI138" s="247"/>
      <c r="DEJ138" s="247"/>
      <c r="DEK138" s="247"/>
      <c r="DEL138" s="247"/>
      <c r="DEM138" s="247"/>
      <c r="DEN138" s="247"/>
      <c r="DEO138" s="247"/>
      <c r="DEP138" s="247"/>
      <c r="DEQ138" s="247"/>
      <c r="DER138" s="247"/>
      <c r="DES138" s="247"/>
      <c r="DET138" s="247"/>
      <c r="DEU138" s="247"/>
      <c r="DEV138" s="247"/>
      <c r="DEW138" s="247"/>
      <c r="DEX138" s="247"/>
      <c r="DEY138" s="247"/>
      <c r="DEZ138" s="247"/>
      <c r="DFA138" s="247"/>
      <c r="DFB138" s="247"/>
      <c r="DFC138" s="247"/>
      <c r="DFD138" s="247"/>
      <c r="DFE138" s="247"/>
      <c r="DFF138" s="247"/>
      <c r="DFG138" s="247"/>
      <c r="DFH138" s="247"/>
      <c r="DFI138" s="247"/>
      <c r="DFJ138" s="247"/>
      <c r="DFK138" s="247"/>
      <c r="DFL138" s="247"/>
      <c r="DFM138" s="247"/>
      <c r="DFN138" s="247"/>
      <c r="DFO138" s="247"/>
      <c r="DFP138" s="247"/>
      <c r="DFQ138" s="247"/>
      <c r="DFR138" s="247"/>
      <c r="DFS138" s="247"/>
      <c r="DFT138" s="247"/>
      <c r="DFU138" s="247"/>
      <c r="DFV138" s="247"/>
      <c r="DFW138" s="247"/>
      <c r="DFX138" s="247"/>
      <c r="DFY138" s="247"/>
      <c r="DFZ138" s="247"/>
      <c r="DGA138" s="247"/>
      <c r="DGB138" s="247"/>
      <c r="DGC138" s="247"/>
      <c r="DGD138" s="247"/>
      <c r="DGE138" s="247"/>
      <c r="DGF138" s="247"/>
      <c r="DGG138" s="247"/>
      <c r="DGH138" s="247"/>
      <c r="DGI138" s="247"/>
      <c r="DGJ138" s="247"/>
      <c r="DGK138" s="247"/>
      <c r="DGL138" s="247"/>
      <c r="DGM138" s="247"/>
      <c r="DGN138" s="247"/>
      <c r="DGO138" s="247"/>
      <c r="DGP138" s="247"/>
      <c r="DGQ138" s="247"/>
      <c r="DGR138" s="247"/>
      <c r="DGS138" s="247"/>
      <c r="DGT138" s="247"/>
      <c r="DGU138" s="247"/>
      <c r="DGV138" s="247"/>
      <c r="DGW138" s="247"/>
      <c r="DGX138" s="247"/>
      <c r="DGY138" s="247"/>
      <c r="DGZ138" s="247"/>
      <c r="DHA138" s="247"/>
      <c r="DHB138" s="247"/>
      <c r="DHC138" s="247"/>
      <c r="DHD138" s="247"/>
      <c r="DHE138" s="247"/>
      <c r="DHF138" s="247"/>
      <c r="DHG138" s="247"/>
      <c r="DHH138" s="247"/>
      <c r="DHI138" s="247"/>
      <c r="DHJ138" s="247"/>
      <c r="DHK138" s="247"/>
      <c r="DHL138" s="247"/>
      <c r="DHM138" s="247"/>
      <c r="DHN138" s="247"/>
      <c r="DHO138" s="247"/>
      <c r="DHP138" s="247"/>
      <c r="DHQ138" s="247"/>
      <c r="DHR138" s="247"/>
      <c r="DHS138" s="247"/>
      <c r="DHT138" s="247"/>
      <c r="DHU138" s="247"/>
      <c r="DHV138" s="247"/>
      <c r="DHW138" s="247"/>
      <c r="DHX138" s="247"/>
      <c r="DHY138" s="247"/>
      <c r="DHZ138" s="247"/>
      <c r="DIA138" s="247"/>
      <c r="DIB138" s="247"/>
      <c r="DIC138" s="247"/>
      <c r="DID138" s="247"/>
      <c r="DIE138" s="247"/>
      <c r="DIF138" s="247"/>
      <c r="DIG138" s="247"/>
      <c r="DIH138" s="247"/>
      <c r="DII138" s="247"/>
      <c r="DIJ138" s="247"/>
      <c r="DIK138" s="247"/>
      <c r="DIL138" s="247"/>
      <c r="DIM138" s="247"/>
      <c r="DIN138" s="247"/>
      <c r="DIO138" s="247"/>
      <c r="DIP138" s="247"/>
      <c r="DIQ138" s="247"/>
      <c r="DIR138" s="247"/>
      <c r="DIS138" s="247"/>
      <c r="DIT138" s="247"/>
      <c r="DIU138" s="247"/>
      <c r="DIV138" s="247"/>
      <c r="DIW138" s="247"/>
      <c r="DIX138" s="247"/>
      <c r="DIY138" s="247"/>
      <c r="DIZ138" s="247"/>
      <c r="DJA138" s="247"/>
      <c r="DJB138" s="247"/>
      <c r="DJC138" s="247"/>
      <c r="DJD138" s="247"/>
      <c r="DJE138" s="247"/>
      <c r="DJF138" s="247"/>
      <c r="DJG138" s="247"/>
      <c r="DJH138" s="247"/>
      <c r="DJI138" s="247"/>
      <c r="DJJ138" s="247"/>
      <c r="DJK138" s="247"/>
      <c r="DJL138" s="247"/>
      <c r="DJM138" s="247"/>
      <c r="DJN138" s="247"/>
      <c r="DJO138" s="247"/>
      <c r="DJP138" s="247"/>
      <c r="DJQ138" s="247"/>
      <c r="DJR138" s="247"/>
      <c r="DJS138" s="247"/>
      <c r="DJT138" s="247"/>
      <c r="DJU138" s="247"/>
      <c r="DJV138" s="247"/>
      <c r="DJW138" s="247"/>
      <c r="DJX138" s="247"/>
      <c r="DJY138" s="247"/>
      <c r="DJZ138" s="247"/>
      <c r="DKA138" s="247"/>
      <c r="DKB138" s="247"/>
      <c r="DKC138" s="247"/>
      <c r="DKD138" s="247"/>
      <c r="DKE138" s="247"/>
      <c r="DKF138" s="247"/>
      <c r="DKG138" s="247"/>
      <c r="DKH138" s="247"/>
      <c r="DKI138" s="247"/>
      <c r="DKJ138" s="247"/>
      <c r="DKK138" s="247"/>
      <c r="DKL138" s="247"/>
      <c r="DKM138" s="247"/>
      <c r="DKN138" s="247"/>
      <c r="DKO138" s="247"/>
      <c r="DKP138" s="247"/>
      <c r="DKQ138" s="247"/>
      <c r="DKR138" s="247"/>
      <c r="DKS138" s="247"/>
      <c r="DKT138" s="247"/>
      <c r="DKU138" s="247"/>
      <c r="DKV138" s="247"/>
      <c r="DKW138" s="247"/>
      <c r="DKX138" s="247"/>
      <c r="DKY138" s="247"/>
      <c r="DKZ138" s="247"/>
      <c r="DLA138" s="247"/>
      <c r="DLB138" s="247"/>
      <c r="DLC138" s="247"/>
      <c r="DLD138" s="247"/>
      <c r="DLE138" s="247"/>
      <c r="DLF138" s="247"/>
      <c r="DLG138" s="247"/>
      <c r="DLH138" s="247"/>
      <c r="DLI138" s="247"/>
      <c r="DLJ138" s="247"/>
      <c r="DLK138" s="247"/>
      <c r="DLL138" s="247"/>
      <c r="DLM138" s="247"/>
      <c r="DLN138" s="247"/>
      <c r="DLO138" s="247"/>
      <c r="DLP138" s="247"/>
      <c r="DLQ138" s="247"/>
      <c r="DLR138" s="247"/>
      <c r="DLS138" s="247"/>
      <c r="DLT138" s="247"/>
      <c r="DLU138" s="247"/>
      <c r="DLV138" s="247"/>
      <c r="DLW138" s="247"/>
      <c r="DLX138" s="247"/>
      <c r="DLY138" s="247"/>
      <c r="DLZ138" s="247"/>
      <c r="DMA138" s="247"/>
      <c r="DMB138" s="247"/>
      <c r="DMC138" s="247"/>
      <c r="DMD138" s="247"/>
      <c r="DME138" s="247"/>
      <c r="DMF138" s="247"/>
      <c r="DMG138" s="247"/>
      <c r="DMH138" s="247"/>
      <c r="DMI138" s="247"/>
      <c r="DMJ138" s="247"/>
      <c r="DMK138" s="247"/>
      <c r="DML138" s="247"/>
      <c r="DMM138" s="247"/>
      <c r="DMN138" s="247"/>
      <c r="DMO138" s="247"/>
      <c r="DMP138" s="247"/>
      <c r="DMQ138" s="247"/>
      <c r="DMR138" s="247"/>
      <c r="DMS138" s="247"/>
      <c r="DMT138" s="247"/>
      <c r="DMU138" s="247"/>
      <c r="DMV138" s="247"/>
      <c r="DMW138" s="247"/>
      <c r="DMX138" s="247"/>
      <c r="DMY138" s="247"/>
      <c r="DMZ138" s="247"/>
      <c r="DNA138" s="247"/>
      <c r="DNB138" s="247"/>
      <c r="DNC138" s="247"/>
      <c r="DND138" s="247"/>
      <c r="DNE138" s="247"/>
      <c r="DNF138" s="247"/>
      <c r="DNG138" s="247"/>
      <c r="DNH138" s="247"/>
      <c r="DNI138" s="247"/>
      <c r="DNJ138" s="247"/>
      <c r="DNK138" s="247"/>
      <c r="DNL138" s="247"/>
      <c r="DNM138" s="247"/>
      <c r="DNN138" s="247"/>
      <c r="DNO138" s="247"/>
      <c r="DNP138" s="247"/>
      <c r="DNQ138" s="247"/>
      <c r="DNR138" s="247"/>
      <c r="DNS138" s="247"/>
      <c r="DNT138" s="247"/>
      <c r="DNU138" s="247"/>
      <c r="DNV138" s="247"/>
      <c r="DNW138" s="247"/>
      <c r="DNX138" s="247"/>
      <c r="DNY138" s="247"/>
      <c r="DNZ138" s="247"/>
      <c r="DOA138" s="247"/>
      <c r="DOB138" s="247"/>
      <c r="DOC138" s="247"/>
      <c r="DOD138" s="247"/>
      <c r="DOE138" s="247"/>
      <c r="DOF138" s="247"/>
      <c r="DOG138" s="247"/>
      <c r="DOH138" s="247"/>
      <c r="DOI138" s="247"/>
      <c r="DOJ138" s="247"/>
      <c r="DOK138" s="247"/>
      <c r="DOL138" s="247"/>
      <c r="DOM138" s="247"/>
      <c r="DON138" s="247"/>
      <c r="DOO138" s="247"/>
      <c r="DOP138" s="247"/>
      <c r="DOQ138" s="247"/>
      <c r="DOR138" s="247"/>
      <c r="DOS138" s="247"/>
      <c r="DOT138" s="247"/>
      <c r="DOU138" s="247"/>
      <c r="DOV138" s="247"/>
      <c r="DOW138" s="247"/>
      <c r="DOX138" s="247"/>
      <c r="DOY138" s="247"/>
      <c r="DOZ138" s="247"/>
      <c r="DPA138" s="247"/>
      <c r="DPB138" s="247"/>
      <c r="DPC138" s="247"/>
      <c r="DPD138" s="247"/>
      <c r="DPE138" s="247"/>
      <c r="DPF138" s="247"/>
      <c r="DPG138" s="247"/>
      <c r="DPH138" s="247"/>
      <c r="DPI138" s="247"/>
      <c r="DPJ138" s="247"/>
      <c r="DPK138" s="247"/>
      <c r="DPL138" s="247"/>
      <c r="DPM138" s="247"/>
      <c r="DPN138" s="247"/>
      <c r="DPO138" s="247"/>
      <c r="DPP138" s="247"/>
      <c r="DPQ138" s="247"/>
      <c r="DPR138" s="247"/>
      <c r="DPS138" s="247"/>
      <c r="DPT138" s="247"/>
      <c r="DPU138" s="247"/>
      <c r="DPV138" s="247"/>
      <c r="DPW138" s="247"/>
      <c r="DPX138" s="247"/>
      <c r="DPY138" s="247"/>
      <c r="DPZ138" s="247"/>
      <c r="DQA138" s="247"/>
      <c r="DQB138" s="247"/>
      <c r="DQC138" s="247"/>
      <c r="DQD138" s="247"/>
      <c r="DQE138" s="247"/>
      <c r="DQF138" s="247"/>
      <c r="DQG138" s="247"/>
      <c r="DQH138" s="247"/>
      <c r="DQI138" s="247"/>
      <c r="DQJ138" s="247"/>
      <c r="DQK138" s="247"/>
      <c r="DQL138" s="247"/>
      <c r="DQM138" s="247"/>
      <c r="DQN138" s="247"/>
      <c r="DQO138" s="247"/>
      <c r="DQP138" s="247"/>
      <c r="DQQ138" s="247"/>
      <c r="DQR138" s="247"/>
      <c r="DQS138" s="247"/>
      <c r="DQT138" s="247"/>
      <c r="DQU138" s="247"/>
      <c r="DQV138" s="247"/>
      <c r="DQW138" s="247"/>
      <c r="DQX138" s="247"/>
      <c r="DQY138" s="247"/>
      <c r="DQZ138" s="247"/>
      <c r="DRA138" s="247"/>
      <c r="DRB138" s="247"/>
      <c r="DRC138" s="247"/>
      <c r="DRD138" s="247"/>
      <c r="DRE138" s="247"/>
      <c r="DRF138" s="247"/>
      <c r="DRG138" s="247"/>
      <c r="DRH138" s="247"/>
      <c r="DRI138" s="247"/>
      <c r="DRJ138" s="247"/>
      <c r="DRK138" s="247"/>
      <c r="DRL138" s="247"/>
      <c r="DRM138" s="247"/>
      <c r="DRN138" s="247"/>
      <c r="DRO138" s="247"/>
      <c r="DRP138" s="247"/>
      <c r="DRQ138" s="247"/>
      <c r="DRR138" s="247"/>
      <c r="DRS138" s="247"/>
      <c r="DRT138" s="247"/>
      <c r="DRU138" s="247"/>
      <c r="DRV138" s="247"/>
      <c r="DRW138" s="247"/>
      <c r="DRX138" s="247"/>
      <c r="DRY138" s="247"/>
      <c r="DRZ138" s="247"/>
      <c r="DSA138" s="247"/>
      <c r="DSB138" s="247"/>
      <c r="DSC138" s="247"/>
      <c r="DSD138" s="247"/>
      <c r="DSE138" s="247"/>
      <c r="DSF138" s="247"/>
      <c r="DSG138" s="247"/>
      <c r="DSH138" s="247"/>
      <c r="DSI138" s="247"/>
      <c r="DSJ138" s="247"/>
      <c r="DSK138" s="247"/>
      <c r="DSL138" s="247"/>
      <c r="DSM138" s="247"/>
      <c r="DSN138" s="247"/>
      <c r="DSO138" s="247"/>
      <c r="DSP138" s="247"/>
      <c r="DSQ138" s="247"/>
      <c r="DSR138" s="247"/>
      <c r="DSS138" s="247"/>
      <c r="DST138" s="247"/>
      <c r="DSU138" s="247"/>
      <c r="DSV138" s="247"/>
      <c r="DSW138" s="247"/>
      <c r="DSX138" s="247"/>
      <c r="DSY138" s="247"/>
      <c r="DSZ138" s="247"/>
      <c r="DTA138" s="247"/>
      <c r="DTB138" s="247"/>
      <c r="DTC138" s="247"/>
      <c r="DTD138" s="247"/>
      <c r="DTE138" s="247"/>
      <c r="DTF138" s="247"/>
      <c r="DTG138" s="247"/>
      <c r="DTH138" s="247"/>
      <c r="DTI138" s="247"/>
      <c r="DTJ138" s="247"/>
      <c r="DTK138" s="247"/>
      <c r="DTL138" s="247"/>
      <c r="DTM138" s="247"/>
      <c r="DTN138" s="247"/>
      <c r="DTO138" s="247"/>
      <c r="DTP138" s="247"/>
      <c r="DTQ138" s="247"/>
      <c r="DTR138" s="247"/>
      <c r="DTS138" s="247"/>
      <c r="DTT138" s="247"/>
      <c r="DTU138" s="247"/>
      <c r="DTV138" s="247"/>
      <c r="DTW138" s="247"/>
      <c r="DTX138" s="247"/>
      <c r="DTY138" s="247"/>
      <c r="DTZ138" s="247"/>
      <c r="DUA138" s="247"/>
      <c r="DUB138" s="247"/>
      <c r="DUC138" s="247"/>
      <c r="DUD138" s="247"/>
      <c r="DUE138" s="247"/>
      <c r="DUF138" s="247"/>
      <c r="DUG138" s="247"/>
      <c r="DUH138" s="247"/>
      <c r="DUI138" s="247"/>
      <c r="DUJ138" s="247"/>
      <c r="DUK138" s="247"/>
      <c r="DUL138" s="247"/>
      <c r="DUM138" s="247"/>
      <c r="DUN138" s="247"/>
      <c r="DUO138" s="247"/>
      <c r="DUP138" s="247"/>
      <c r="DUQ138" s="247"/>
      <c r="DUR138" s="247"/>
      <c r="DUS138" s="247"/>
      <c r="DUT138" s="247"/>
      <c r="DUU138" s="247"/>
      <c r="DUV138" s="247"/>
      <c r="DUW138" s="247"/>
      <c r="DUX138" s="247"/>
      <c r="DUY138" s="247"/>
      <c r="DUZ138" s="247"/>
      <c r="DVA138" s="247"/>
      <c r="DVB138" s="247"/>
      <c r="DVC138" s="247"/>
      <c r="DVD138" s="247"/>
      <c r="DVE138" s="247"/>
      <c r="DVF138" s="247"/>
      <c r="DVG138" s="247"/>
      <c r="DVH138" s="247"/>
      <c r="DVI138" s="247"/>
      <c r="DVJ138" s="247"/>
      <c r="DVK138" s="247"/>
      <c r="DVL138" s="247"/>
      <c r="DVM138" s="247"/>
      <c r="DVN138" s="247"/>
      <c r="DVO138" s="247"/>
      <c r="DVP138" s="247"/>
      <c r="DVQ138" s="247"/>
      <c r="DVR138" s="247"/>
      <c r="DVS138" s="247"/>
      <c r="DVT138" s="247"/>
      <c r="DVU138" s="247"/>
      <c r="DVV138" s="247"/>
      <c r="DVW138" s="247"/>
      <c r="DVX138" s="247"/>
      <c r="DVY138" s="247"/>
      <c r="DVZ138" s="247"/>
      <c r="DWA138" s="247"/>
      <c r="DWB138" s="247"/>
      <c r="DWC138" s="247"/>
      <c r="DWD138" s="247"/>
      <c r="DWE138" s="247"/>
      <c r="DWF138" s="247"/>
      <c r="DWG138" s="247"/>
      <c r="DWH138" s="247"/>
      <c r="DWI138" s="247"/>
      <c r="DWJ138" s="247"/>
      <c r="DWK138" s="247"/>
      <c r="DWL138" s="247"/>
      <c r="DWM138" s="247"/>
      <c r="DWN138" s="247"/>
      <c r="DWO138" s="247"/>
      <c r="DWP138" s="247"/>
      <c r="DWQ138" s="247"/>
      <c r="DWR138" s="247"/>
      <c r="DWS138" s="247"/>
      <c r="DWT138" s="247"/>
      <c r="DWU138" s="247"/>
      <c r="DWV138" s="247"/>
      <c r="DWW138" s="247"/>
      <c r="DWX138" s="247"/>
      <c r="DWY138" s="247"/>
      <c r="DWZ138" s="247"/>
      <c r="DXA138" s="247"/>
      <c r="DXB138" s="247"/>
      <c r="DXC138" s="247"/>
      <c r="DXD138" s="247"/>
      <c r="DXE138" s="247"/>
      <c r="DXF138" s="247"/>
      <c r="DXG138" s="247"/>
      <c r="DXH138" s="247"/>
      <c r="DXI138" s="247"/>
      <c r="DXJ138" s="247"/>
      <c r="DXK138" s="247"/>
      <c r="DXL138" s="247"/>
      <c r="DXM138" s="247"/>
      <c r="DXN138" s="247"/>
      <c r="DXO138" s="247"/>
      <c r="DXP138" s="247"/>
      <c r="DXQ138" s="247"/>
      <c r="DXR138" s="247"/>
      <c r="DXS138" s="247"/>
      <c r="DXT138" s="247"/>
      <c r="DXU138" s="247"/>
      <c r="DXV138" s="247"/>
      <c r="DXW138" s="247"/>
      <c r="DXX138" s="247"/>
      <c r="DXY138" s="247"/>
      <c r="DXZ138" s="247"/>
      <c r="DYA138" s="247"/>
      <c r="DYB138" s="247"/>
      <c r="DYC138" s="247"/>
      <c r="DYD138" s="247"/>
      <c r="DYE138" s="247"/>
      <c r="DYF138" s="247"/>
      <c r="DYG138" s="247"/>
      <c r="DYH138" s="247"/>
      <c r="DYI138" s="247"/>
      <c r="DYJ138" s="247"/>
      <c r="DYK138" s="247"/>
      <c r="DYL138" s="247"/>
      <c r="DYM138" s="247"/>
      <c r="DYN138" s="247"/>
      <c r="DYO138" s="247"/>
      <c r="DYP138" s="247"/>
      <c r="DYQ138" s="247"/>
      <c r="DYR138" s="247"/>
      <c r="DYS138" s="247"/>
      <c r="DYT138" s="247"/>
      <c r="DYU138" s="247"/>
      <c r="DYV138" s="247"/>
      <c r="DYW138" s="247"/>
      <c r="DYX138" s="247"/>
      <c r="DYY138" s="247"/>
      <c r="DYZ138" s="247"/>
      <c r="DZA138" s="247"/>
      <c r="DZB138" s="247"/>
      <c r="DZC138" s="247"/>
      <c r="DZD138" s="247"/>
      <c r="DZE138" s="247"/>
      <c r="DZF138" s="247"/>
      <c r="DZG138" s="247"/>
      <c r="DZH138" s="247"/>
      <c r="DZI138" s="247"/>
      <c r="DZJ138" s="247"/>
      <c r="DZK138" s="247"/>
      <c r="DZL138" s="247"/>
      <c r="DZM138" s="247"/>
      <c r="DZN138" s="247"/>
      <c r="DZO138" s="247"/>
      <c r="DZP138" s="247"/>
      <c r="DZQ138" s="247"/>
      <c r="DZR138" s="247"/>
      <c r="DZS138" s="247"/>
      <c r="DZT138" s="247"/>
      <c r="DZU138" s="247"/>
      <c r="DZV138" s="247"/>
      <c r="DZW138" s="247"/>
      <c r="DZX138" s="247"/>
      <c r="DZY138" s="247"/>
      <c r="DZZ138" s="247"/>
      <c r="EAA138" s="247"/>
      <c r="EAB138" s="247"/>
      <c r="EAC138" s="247"/>
      <c r="EAD138" s="247"/>
      <c r="EAE138" s="247"/>
      <c r="EAF138" s="247"/>
      <c r="EAG138" s="247"/>
      <c r="EAH138" s="247"/>
      <c r="EAI138" s="247"/>
      <c r="EAJ138" s="247"/>
      <c r="EAK138" s="247"/>
      <c r="EAL138" s="247"/>
      <c r="EAM138" s="247"/>
      <c r="EAN138" s="247"/>
      <c r="EAO138" s="247"/>
      <c r="EAP138" s="247"/>
      <c r="EAQ138" s="247"/>
      <c r="EAR138" s="247"/>
      <c r="EAS138" s="247"/>
      <c r="EAT138" s="247"/>
      <c r="EAU138" s="247"/>
      <c r="EAV138" s="247"/>
      <c r="EAW138" s="247"/>
      <c r="EAX138" s="247"/>
      <c r="EAY138" s="247"/>
      <c r="EAZ138" s="247"/>
      <c r="EBA138" s="247"/>
      <c r="EBB138" s="247"/>
      <c r="EBC138" s="247"/>
      <c r="EBD138" s="247"/>
      <c r="EBE138" s="247"/>
      <c r="EBF138" s="247"/>
      <c r="EBG138" s="247"/>
      <c r="EBH138" s="247"/>
      <c r="EBI138" s="247"/>
      <c r="EBJ138" s="247"/>
      <c r="EBK138" s="247"/>
      <c r="EBL138" s="247"/>
      <c r="EBM138" s="247"/>
      <c r="EBN138" s="247"/>
      <c r="EBO138" s="247"/>
      <c r="EBP138" s="247"/>
      <c r="EBQ138" s="247"/>
      <c r="EBR138" s="247"/>
      <c r="EBS138" s="247"/>
      <c r="EBT138" s="247"/>
      <c r="EBU138" s="247"/>
      <c r="EBV138" s="247"/>
      <c r="EBW138" s="247"/>
      <c r="EBX138" s="247"/>
      <c r="EBY138" s="247"/>
      <c r="EBZ138" s="247"/>
      <c r="ECA138" s="247"/>
      <c r="ECB138" s="247"/>
      <c r="ECC138" s="247"/>
      <c r="ECD138" s="247"/>
      <c r="ECE138" s="247"/>
      <c r="ECF138" s="247"/>
      <c r="ECG138" s="247"/>
      <c r="ECH138" s="247"/>
      <c r="ECI138" s="247"/>
      <c r="ECJ138" s="247"/>
      <c r="ECK138" s="247"/>
      <c r="ECL138" s="247"/>
      <c r="ECM138" s="247"/>
      <c r="ECN138" s="247"/>
      <c r="ECO138" s="247"/>
      <c r="ECP138" s="247"/>
      <c r="ECQ138" s="247"/>
      <c r="ECR138" s="247"/>
      <c r="ECS138" s="247"/>
      <c r="ECT138" s="247"/>
      <c r="ECU138" s="247"/>
      <c r="ECV138" s="247"/>
      <c r="ECW138" s="247"/>
      <c r="ECX138" s="247"/>
      <c r="ECY138" s="247"/>
      <c r="ECZ138" s="247"/>
      <c r="EDA138" s="247"/>
      <c r="EDB138" s="247"/>
      <c r="EDC138" s="247"/>
      <c r="EDD138" s="247"/>
      <c r="EDE138" s="247"/>
      <c r="EDF138" s="247"/>
      <c r="EDG138" s="247"/>
      <c r="EDH138" s="247"/>
      <c r="EDI138" s="247"/>
      <c r="EDJ138" s="247"/>
      <c r="EDK138" s="247"/>
      <c r="EDL138" s="247"/>
      <c r="EDM138" s="247"/>
      <c r="EDN138" s="247"/>
      <c r="EDO138" s="247"/>
      <c r="EDP138" s="247"/>
      <c r="EDQ138" s="247"/>
      <c r="EDR138" s="247"/>
      <c r="EDS138" s="247"/>
      <c r="EDT138" s="247"/>
      <c r="EDU138" s="247"/>
      <c r="EDV138" s="247"/>
      <c r="EDW138" s="247"/>
      <c r="EDX138" s="247"/>
      <c r="EDY138" s="247"/>
      <c r="EDZ138" s="247"/>
      <c r="EEA138" s="247"/>
      <c r="EEB138" s="247"/>
      <c r="EEC138" s="247"/>
      <c r="EED138" s="247"/>
      <c r="EEE138" s="247"/>
      <c r="EEF138" s="247"/>
      <c r="EEG138" s="247"/>
      <c r="EEH138" s="247"/>
      <c r="EEI138" s="247"/>
      <c r="EEJ138" s="247"/>
      <c r="EEK138" s="247"/>
      <c r="EEL138" s="247"/>
      <c r="EEM138" s="247"/>
      <c r="EEN138" s="247"/>
      <c r="EEO138" s="247"/>
      <c r="EEP138" s="247"/>
      <c r="EEQ138" s="247"/>
      <c r="EER138" s="247"/>
      <c r="EES138" s="247"/>
      <c r="EET138" s="247"/>
      <c r="EEU138" s="247"/>
      <c r="EEV138" s="247"/>
      <c r="EEW138" s="247"/>
      <c r="EEX138" s="247"/>
      <c r="EEY138" s="247"/>
      <c r="EEZ138" s="247"/>
      <c r="EFA138" s="247"/>
      <c r="EFB138" s="247"/>
      <c r="EFC138" s="247"/>
      <c r="EFD138" s="247"/>
      <c r="EFE138" s="247"/>
      <c r="EFF138" s="247"/>
      <c r="EFG138" s="247"/>
      <c r="EFH138" s="247"/>
      <c r="EFI138" s="247"/>
      <c r="EFJ138" s="247"/>
      <c r="EFK138" s="247"/>
      <c r="EFL138" s="247"/>
      <c r="EFM138" s="247"/>
      <c r="EFN138" s="247"/>
      <c r="EFO138" s="247"/>
      <c r="EFP138" s="247"/>
      <c r="EFQ138" s="247"/>
      <c r="EFR138" s="247"/>
      <c r="EFS138" s="247"/>
      <c r="EFT138" s="247"/>
      <c r="EFU138" s="247"/>
      <c r="EFV138" s="247"/>
      <c r="EFW138" s="247"/>
      <c r="EFX138" s="247"/>
      <c r="EFY138" s="247"/>
      <c r="EFZ138" s="247"/>
      <c r="EGA138" s="247"/>
      <c r="EGB138" s="247"/>
      <c r="EGC138" s="247"/>
      <c r="EGD138" s="247"/>
      <c r="EGE138" s="247"/>
      <c r="EGF138" s="247"/>
      <c r="EGG138" s="247"/>
      <c r="EGH138" s="247"/>
      <c r="EGI138" s="247"/>
      <c r="EGJ138" s="247"/>
      <c r="EGK138" s="247"/>
      <c r="EGL138" s="247"/>
      <c r="EGM138" s="247"/>
      <c r="EGN138" s="247"/>
      <c r="EGO138" s="247"/>
      <c r="EGP138" s="247"/>
      <c r="EGQ138" s="247"/>
      <c r="EGR138" s="247"/>
      <c r="EGS138" s="247"/>
      <c r="EGT138" s="247"/>
      <c r="EGU138" s="247"/>
      <c r="EGV138" s="247"/>
      <c r="EGW138" s="247"/>
      <c r="EGX138" s="247"/>
      <c r="EGY138" s="247"/>
      <c r="EGZ138" s="247"/>
      <c r="EHA138" s="247"/>
      <c r="EHB138" s="247"/>
      <c r="EHC138" s="247"/>
      <c r="EHD138" s="247"/>
      <c r="EHE138" s="247"/>
      <c r="EHF138" s="247"/>
      <c r="EHG138" s="247"/>
      <c r="EHH138" s="247"/>
      <c r="EHI138" s="247"/>
      <c r="EHJ138" s="247"/>
      <c r="EHK138" s="247"/>
      <c r="EHL138" s="247"/>
      <c r="EHM138" s="247"/>
      <c r="EHN138" s="247"/>
      <c r="EHO138" s="247"/>
      <c r="EHP138" s="247"/>
      <c r="EHQ138" s="247"/>
      <c r="EHR138" s="247"/>
      <c r="EHS138" s="247"/>
      <c r="EHT138" s="247"/>
      <c r="EHU138" s="247"/>
      <c r="EHV138" s="247"/>
      <c r="EHW138" s="247"/>
      <c r="EHX138" s="247"/>
      <c r="EHY138" s="247"/>
      <c r="EHZ138" s="247"/>
      <c r="EIA138" s="247"/>
      <c r="EIB138" s="247"/>
      <c r="EIC138" s="247"/>
      <c r="EID138" s="247"/>
      <c r="EIE138" s="247"/>
      <c r="EIF138" s="247"/>
      <c r="EIG138" s="247"/>
      <c r="EIH138" s="247"/>
      <c r="EII138" s="247"/>
      <c r="EIJ138" s="247"/>
      <c r="EIK138" s="247"/>
      <c r="EIL138" s="247"/>
      <c r="EIM138" s="247"/>
      <c r="EIN138" s="247"/>
      <c r="EIO138" s="247"/>
      <c r="EIP138" s="247"/>
      <c r="EIQ138" s="247"/>
      <c r="EIR138" s="247"/>
      <c r="EIS138" s="247"/>
      <c r="EIT138" s="247"/>
      <c r="EIU138" s="247"/>
      <c r="EIV138" s="247"/>
      <c r="EIW138" s="247"/>
      <c r="EIX138" s="247"/>
      <c r="EIY138" s="247"/>
      <c r="EIZ138" s="247"/>
      <c r="EJA138" s="247"/>
      <c r="EJB138" s="247"/>
      <c r="EJC138" s="247"/>
      <c r="EJD138" s="247"/>
      <c r="EJE138" s="247"/>
      <c r="EJF138" s="247"/>
      <c r="EJG138" s="247"/>
      <c r="EJH138" s="247"/>
      <c r="EJI138" s="247"/>
      <c r="EJJ138" s="247"/>
      <c r="EJK138" s="247"/>
      <c r="EJL138" s="247"/>
      <c r="EJM138" s="247"/>
      <c r="EJN138" s="247"/>
      <c r="EJO138" s="247"/>
      <c r="EJP138" s="247"/>
      <c r="EJQ138" s="247"/>
      <c r="EJR138" s="247"/>
      <c r="EJS138" s="247"/>
      <c r="EJT138" s="247"/>
      <c r="EJU138" s="247"/>
      <c r="EJV138" s="247"/>
      <c r="EJW138" s="247"/>
      <c r="EJX138" s="247"/>
      <c r="EJY138" s="247"/>
      <c r="EJZ138" s="247"/>
      <c r="EKA138" s="247"/>
      <c r="EKB138" s="247"/>
      <c r="EKC138" s="247"/>
      <c r="EKD138" s="247"/>
      <c r="EKE138" s="247"/>
      <c r="EKF138" s="247"/>
      <c r="EKG138" s="247"/>
      <c r="EKH138" s="247"/>
      <c r="EKI138" s="247"/>
      <c r="EKJ138" s="247"/>
      <c r="EKK138" s="247"/>
      <c r="EKL138" s="247"/>
      <c r="EKM138" s="247"/>
      <c r="EKN138" s="247"/>
      <c r="EKO138" s="247"/>
      <c r="EKP138" s="247"/>
      <c r="EKQ138" s="247"/>
      <c r="EKR138" s="247"/>
      <c r="EKS138" s="247"/>
      <c r="EKT138" s="247"/>
      <c r="EKU138" s="247"/>
      <c r="EKV138" s="247"/>
      <c r="EKW138" s="247"/>
      <c r="EKX138" s="247"/>
      <c r="EKY138" s="247"/>
      <c r="EKZ138" s="247"/>
      <c r="ELA138" s="247"/>
      <c r="ELB138" s="247"/>
      <c r="ELC138" s="247"/>
      <c r="ELD138" s="247"/>
      <c r="ELE138" s="247"/>
      <c r="ELF138" s="247"/>
      <c r="ELG138" s="247"/>
      <c r="ELH138" s="247"/>
      <c r="ELI138" s="247"/>
      <c r="ELJ138" s="247"/>
      <c r="ELK138" s="247"/>
      <c r="ELL138" s="247"/>
      <c r="ELM138" s="247"/>
      <c r="ELN138" s="247"/>
      <c r="ELO138" s="247"/>
      <c r="ELP138" s="247"/>
      <c r="ELQ138" s="247"/>
      <c r="ELR138" s="247"/>
      <c r="ELS138" s="247"/>
      <c r="ELT138" s="247"/>
      <c r="ELU138" s="247"/>
      <c r="ELV138" s="247"/>
      <c r="ELW138" s="247"/>
      <c r="ELX138" s="247"/>
      <c r="ELY138" s="247"/>
      <c r="ELZ138" s="247"/>
      <c r="EMA138" s="247"/>
      <c r="EMB138" s="247"/>
      <c r="EMC138" s="247"/>
      <c r="EMD138" s="247"/>
      <c r="EME138" s="247"/>
      <c r="EMF138" s="247"/>
      <c r="EMG138" s="247"/>
      <c r="EMH138" s="247"/>
      <c r="EMI138" s="247"/>
      <c r="EMJ138" s="247"/>
      <c r="EMK138" s="247"/>
      <c r="EML138" s="247"/>
      <c r="EMM138" s="247"/>
      <c r="EMN138" s="247"/>
      <c r="EMO138" s="247"/>
      <c r="EMP138" s="247"/>
      <c r="EMQ138" s="247"/>
      <c r="EMR138" s="247"/>
      <c r="EMS138" s="247"/>
      <c r="EMT138" s="247"/>
      <c r="EMU138" s="247"/>
      <c r="EMV138" s="247"/>
      <c r="EMW138" s="247"/>
      <c r="EMX138" s="247"/>
      <c r="EMY138" s="247"/>
      <c r="EMZ138" s="247"/>
      <c r="ENA138" s="247"/>
      <c r="ENB138" s="247"/>
      <c r="ENC138" s="247"/>
      <c r="END138" s="247"/>
      <c r="ENE138" s="247"/>
      <c r="ENF138" s="247"/>
      <c r="ENG138" s="247"/>
      <c r="ENH138" s="247"/>
      <c r="ENI138" s="247"/>
      <c r="ENJ138" s="247"/>
      <c r="ENK138" s="247"/>
      <c r="ENL138" s="247"/>
      <c r="ENM138" s="247"/>
      <c r="ENN138" s="247"/>
      <c r="ENO138" s="247"/>
      <c r="ENP138" s="247"/>
      <c r="ENQ138" s="247"/>
      <c r="ENR138" s="247"/>
      <c r="ENS138" s="247"/>
      <c r="ENT138" s="247"/>
      <c r="ENU138" s="247"/>
      <c r="ENV138" s="247"/>
      <c r="ENW138" s="247"/>
      <c r="ENX138" s="247"/>
      <c r="ENY138" s="247"/>
      <c r="ENZ138" s="247"/>
      <c r="EOA138" s="247"/>
      <c r="EOB138" s="247"/>
      <c r="EOC138" s="247"/>
      <c r="EOD138" s="247"/>
      <c r="EOE138" s="247"/>
      <c r="EOF138" s="247"/>
      <c r="EOG138" s="247"/>
      <c r="EOH138" s="247"/>
      <c r="EOI138" s="247"/>
      <c r="EOJ138" s="247"/>
      <c r="EOK138" s="247"/>
      <c r="EOL138" s="247"/>
      <c r="EOM138" s="247"/>
      <c r="EON138" s="247"/>
      <c r="EOO138" s="247"/>
      <c r="EOP138" s="247"/>
      <c r="EOQ138" s="247"/>
      <c r="EOR138" s="247"/>
      <c r="EOS138" s="247"/>
      <c r="EOT138" s="247"/>
      <c r="EOU138" s="247"/>
      <c r="EOV138" s="247"/>
      <c r="EOW138" s="247"/>
      <c r="EOX138" s="247"/>
      <c r="EOY138" s="247"/>
      <c r="EOZ138" s="247"/>
      <c r="EPA138" s="247"/>
      <c r="EPB138" s="247"/>
      <c r="EPC138" s="247"/>
      <c r="EPD138" s="247"/>
      <c r="EPE138" s="247"/>
      <c r="EPF138" s="247"/>
      <c r="EPG138" s="247"/>
      <c r="EPH138" s="247"/>
      <c r="EPI138" s="247"/>
      <c r="EPJ138" s="247"/>
      <c r="EPK138" s="247"/>
      <c r="EPL138" s="247"/>
      <c r="EPM138" s="247"/>
      <c r="EPN138" s="247"/>
      <c r="EPO138" s="247"/>
      <c r="EPP138" s="247"/>
      <c r="EPQ138" s="247"/>
      <c r="EPR138" s="247"/>
      <c r="EPS138" s="247"/>
      <c r="EPT138" s="247"/>
      <c r="EPU138" s="247"/>
      <c r="EPV138" s="247"/>
      <c r="EPW138" s="247"/>
      <c r="EPX138" s="247"/>
      <c r="EPY138" s="247"/>
      <c r="EPZ138" s="247"/>
      <c r="EQA138" s="247"/>
      <c r="EQB138" s="247"/>
      <c r="EQC138" s="247"/>
      <c r="EQD138" s="247"/>
      <c r="EQE138" s="247"/>
      <c r="EQF138" s="247"/>
      <c r="EQG138" s="247"/>
      <c r="EQH138" s="247"/>
      <c r="EQI138" s="247"/>
      <c r="EQJ138" s="247"/>
      <c r="EQK138" s="247"/>
      <c r="EQL138" s="247"/>
      <c r="EQM138" s="247"/>
      <c r="EQN138" s="247"/>
      <c r="EQO138" s="247"/>
      <c r="EQP138" s="247"/>
      <c r="EQQ138" s="247"/>
      <c r="EQR138" s="247"/>
      <c r="EQS138" s="247"/>
      <c r="EQT138" s="247"/>
      <c r="EQU138" s="247"/>
      <c r="EQV138" s="247"/>
      <c r="EQW138" s="247"/>
      <c r="EQX138" s="247"/>
      <c r="EQY138" s="247"/>
      <c r="EQZ138" s="247"/>
      <c r="ERA138" s="247"/>
      <c r="ERB138" s="247"/>
      <c r="ERC138" s="247"/>
      <c r="ERD138" s="247"/>
      <c r="ERE138" s="247"/>
      <c r="ERF138" s="247"/>
      <c r="ERG138" s="247"/>
      <c r="ERH138" s="247"/>
      <c r="ERI138" s="247"/>
      <c r="ERJ138" s="247"/>
      <c r="ERK138" s="247"/>
      <c r="ERL138" s="247"/>
      <c r="ERM138" s="247"/>
      <c r="ERN138" s="247"/>
      <c r="ERO138" s="247"/>
      <c r="ERP138" s="247"/>
      <c r="ERQ138" s="247"/>
      <c r="ERR138" s="247"/>
      <c r="ERS138" s="247"/>
      <c r="ERT138" s="247"/>
      <c r="ERU138" s="247"/>
      <c r="ERV138" s="247"/>
      <c r="ERW138" s="247"/>
      <c r="ERX138" s="247"/>
      <c r="ERY138" s="247"/>
      <c r="ERZ138" s="247"/>
      <c r="ESA138" s="247"/>
      <c r="ESB138" s="247"/>
      <c r="ESC138" s="247"/>
      <c r="ESD138" s="247"/>
      <c r="ESE138" s="247"/>
      <c r="ESF138" s="247"/>
      <c r="ESG138" s="247"/>
      <c r="ESH138" s="247"/>
      <c r="ESI138" s="247"/>
      <c r="ESJ138" s="247"/>
      <c r="ESK138" s="247"/>
      <c r="ESL138" s="247"/>
      <c r="ESM138" s="247"/>
      <c r="ESN138" s="247"/>
      <c r="ESO138" s="247"/>
      <c r="ESP138" s="247"/>
      <c r="ESQ138" s="247"/>
      <c r="ESR138" s="247"/>
      <c r="ESS138" s="247"/>
      <c r="EST138" s="247"/>
      <c r="ESU138" s="247"/>
      <c r="ESV138" s="247"/>
      <c r="ESW138" s="247"/>
      <c r="ESX138" s="247"/>
      <c r="ESY138" s="247"/>
      <c r="ESZ138" s="247"/>
      <c r="ETA138" s="247"/>
      <c r="ETB138" s="247"/>
      <c r="ETC138" s="247"/>
      <c r="ETD138" s="247"/>
      <c r="ETE138" s="247"/>
      <c r="ETF138" s="247"/>
      <c r="ETG138" s="247"/>
      <c r="ETH138" s="247"/>
      <c r="ETI138" s="247"/>
      <c r="ETJ138" s="247"/>
      <c r="ETK138" s="247"/>
      <c r="ETL138" s="247"/>
      <c r="ETM138" s="247"/>
      <c r="ETN138" s="247"/>
      <c r="ETO138" s="247"/>
      <c r="ETP138" s="247"/>
      <c r="ETQ138" s="247"/>
      <c r="ETR138" s="247"/>
      <c r="ETS138" s="247"/>
      <c r="ETT138" s="247"/>
      <c r="ETU138" s="247"/>
      <c r="ETV138" s="247"/>
      <c r="ETW138" s="247"/>
      <c r="ETX138" s="247"/>
      <c r="ETY138" s="247"/>
      <c r="ETZ138" s="247"/>
      <c r="EUA138" s="247"/>
      <c r="EUB138" s="247"/>
      <c r="EUC138" s="247"/>
      <c r="EUD138" s="247"/>
      <c r="EUE138" s="247"/>
      <c r="EUF138" s="247"/>
      <c r="EUG138" s="247"/>
      <c r="EUH138" s="247"/>
      <c r="EUI138" s="247"/>
      <c r="EUJ138" s="247"/>
      <c r="EUK138" s="247"/>
      <c r="EUL138" s="247"/>
      <c r="EUM138" s="247"/>
      <c r="EUN138" s="247"/>
      <c r="EUO138" s="247"/>
      <c r="EUP138" s="247"/>
      <c r="EUQ138" s="247"/>
      <c r="EUR138" s="247"/>
      <c r="EUS138" s="247"/>
      <c r="EUT138" s="247"/>
      <c r="EUU138" s="247"/>
      <c r="EUV138" s="247"/>
      <c r="EUW138" s="247"/>
      <c r="EUX138" s="247"/>
      <c r="EUY138" s="247"/>
      <c r="EUZ138" s="247"/>
      <c r="EVA138" s="247"/>
      <c r="EVB138" s="247"/>
      <c r="EVC138" s="247"/>
      <c r="EVD138" s="247"/>
      <c r="EVE138" s="247"/>
      <c r="EVF138" s="247"/>
      <c r="EVG138" s="247"/>
      <c r="EVH138" s="247"/>
      <c r="EVI138" s="247"/>
      <c r="EVJ138" s="247"/>
      <c r="EVK138" s="247"/>
      <c r="EVL138" s="247"/>
      <c r="EVM138" s="247"/>
      <c r="EVN138" s="247"/>
      <c r="EVO138" s="247"/>
      <c r="EVP138" s="247"/>
      <c r="EVQ138" s="247"/>
      <c r="EVR138" s="247"/>
      <c r="EVS138" s="247"/>
      <c r="EVT138" s="247"/>
      <c r="EVU138" s="247"/>
      <c r="EVV138" s="247"/>
      <c r="EVW138" s="247"/>
      <c r="EVX138" s="247"/>
      <c r="EVY138" s="247"/>
      <c r="EVZ138" s="247"/>
      <c r="EWA138" s="247"/>
      <c r="EWB138" s="247"/>
      <c r="EWC138" s="247"/>
      <c r="EWD138" s="247"/>
      <c r="EWE138" s="247"/>
      <c r="EWF138" s="247"/>
      <c r="EWG138" s="247"/>
      <c r="EWH138" s="247"/>
      <c r="EWI138" s="247"/>
      <c r="EWJ138" s="247"/>
      <c r="EWK138" s="247"/>
      <c r="EWL138" s="247"/>
      <c r="EWM138" s="247"/>
      <c r="EWN138" s="247"/>
      <c r="EWO138" s="247"/>
      <c r="EWP138" s="247"/>
      <c r="EWQ138" s="247"/>
      <c r="EWR138" s="247"/>
      <c r="EWS138" s="247"/>
      <c r="EWT138" s="247"/>
      <c r="EWU138" s="247"/>
      <c r="EWV138" s="247"/>
      <c r="EWW138" s="247"/>
      <c r="EWX138" s="247"/>
      <c r="EWY138" s="247"/>
      <c r="EWZ138" s="247"/>
      <c r="EXA138" s="247"/>
      <c r="EXB138" s="247"/>
      <c r="EXC138" s="247"/>
      <c r="EXD138" s="247"/>
      <c r="EXE138" s="247"/>
      <c r="EXF138" s="247"/>
      <c r="EXG138" s="247"/>
      <c r="EXH138" s="247"/>
      <c r="EXI138" s="247"/>
      <c r="EXJ138" s="247"/>
      <c r="EXK138" s="247"/>
      <c r="EXL138" s="247"/>
      <c r="EXM138" s="247"/>
      <c r="EXN138" s="247"/>
      <c r="EXO138" s="247"/>
      <c r="EXP138" s="247"/>
      <c r="EXQ138" s="247"/>
      <c r="EXR138" s="247"/>
      <c r="EXS138" s="247"/>
      <c r="EXT138" s="247"/>
      <c r="EXU138" s="247"/>
      <c r="EXV138" s="247"/>
      <c r="EXW138" s="247"/>
      <c r="EXX138" s="247"/>
      <c r="EXY138" s="247"/>
      <c r="EXZ138" s="247"/>
      <c r="EYA138" s="247"/>
      <c r="EYB138" s="247"/>
      <c r="EYC138" s="247"/>
      <c r="EYD138" s="247"/>
      <c r="EYE138" s="247"/>
      <c r="EYF138" s="247"/>
      <c r="EYG138" s="247"/>
      <c r="EYH138" s="247"/>
      <c r="EYI138" s="247"/>
      <c r="EYJ138" s="247"/>
      <c r="EYK138" s="247"/>
      <c r="EYL138" s="247"/>
      <c r="EYM138" s="247"/>
      <c r="EYN138" s="247"/>
      <c r="EYO138" s="247"/>
      <c r="EYP138" s="247"/>
      <c r="EYQ138" s="247"/>
      <c r="EYR138" s="247"/>
      <c r="EYS138" s="247"/>
      <c r="EYT138" s="247"/>
      <c r="EYU138" s="247"/>
      <c r="EYV138" s="247"/>
      <c r="EYW138" s="247"/>
      <c r="EYX138" s="247"/>
      <c r="EYY138" s="247"/>
      <c r="EYZ138" s="247"/>
      <c r="EZA138" s="247"/>
      <c r="EZB138" s="247"/>
      <c r="EZC138" s="247"/>
      <c r="EZD138" s="247"/>
      <c r="EZE138" s="247"/>
      <c r="EZF138" s="247"/>
      <c r="EZG138" s="247"/>
      <c r="EZH138" s="247"/>
      <c r="EZI138" s="247"/>
      <c r="EZJ138" s="247"/>
      <c r="EZK138" s="247"/>
      <c r="EZL138" s="247"/>
      <c r="EZM138" s="247"/>
      <c r="EZN138" s="247"/>
      <c r="EZO138" s="247"/>
      <c r="EZP138" s="247"/>
      <c r="EZQ138" s="247"/>
      <c r="EZR138" s="247"/>
      <c r="EZS138" s="247"/>
      <c r="EZT138" s="247"/>
      <c r="EZU138" s="247"/>
      <c r="EZV138" s="247"/>
      <c r="EZW138" s="247"/>
      <c r="EZX138" s="247"/>
      <c r="EZY138" s="247"/>
      <c r="EZZ138" s="247"/>
      <c r="FAA138" s="247"/>
      <c r="FAB138" s="247"/>
      <c r="FAC138" s="247"/>
      <c r="FAD138" s="247"/>
      <c r="FAE138" s="247"/>
      <c r="FAF138" s="247"/>
      <c r="FAG138" s="247"/>
      <c r="FAH138" s="247"/>
      <c r="FAI138" s="247"/>
      <c r="FAJ138" s="247"/>
      <c r="FAK138" s="247"/>
      <c r="FAL138" s="247"/>
      <c r="FAM138" s="247"/>
      <c r="FAN138" s="247"/>
      <c r="FAO138" s="247"/>
      <c r="FAP138" s="247"/>
      <c r="FAQ138" s="247"/>
      <c r="FAR138" s="247"/>
      <c r="FAS138" s="247"/>
      <c r="FAT138" s="247"/>
      <c r="FAU138" s="247"/>
      <c r="FAV138" s="247"/>
      <c r="FAW138" s="247"/>
      <c r="FAX138" s="247"/>
      <c r="FAY138" s="247"/>
      <c r="FAZ138" s="247"/>
      <c r="FBA138" s="247"/>
      <c r="FBB138" s="247"/>
      <c r="FBC138" s="247"/>
      <c r="FBD138" s="247"/>
      <c r="FBE138" s="247"/>
      <c r="FBF138" s="247"/>
      <c r="FBG138" s="247"/>
      <c r="FBH138" s="247"/>
      <c r="FBI138" s="247"/>
      <c r="FBJ138" s="247"/>
      <c r="FBK138" s="247"/>
      <c r="FBL138" s="247"/>
      <c r="FBM138" s="247"/>
      <c r="FBN138" s="247"/>
      <c r="FBO138" s="247"/>
      <c r="FBP138" s="247"/>
      <c r="FBQ138" s="247"/>
      <c r="FBR138" s="247"/>
      <c r="FBS138" s="247"/>
      <c r="FBT138" s="247"/>
      <c r="FBU138" s="247"/>
      <c r="FBV138" s="247"/>
      <c r="FBW138" s="247"/>
      <c r="FBX138" s="247"/>
      <c r="FBY138" s="247"/>
      <c r="FBZ138" s="247"/>
      <c r="FCA138" s="247"/>
      <c r="FCB138" s="247"/>
      <c r="FCC138" s="247"/>
      <c r="FCD138" s="247"/>
      <c r="FCE138" s="247"/>
      <c r="FCF138" s="247"/>
      <c r="FCG138" s="247"/>
      <c r="FCH138" s="247"/>
      <c r="FCI138" s="247"/>
      <c r="FCJ138" s="247"/>
      <c r="FCK138" s="247"/>
      <c r="FCL138" s="247"/>
      <c r="FCM138" s="247"/>
      <c r="FCN138" s="247"/>
      <c r="FCO138" s="247"/>
      <c r="FCP138" s="247"/>
      <c r="FCQ138" s="247"/>
      <c r="FCR138" s="247"/>
      <c r="FCS138" s="247"/>
      <c r="FCT138" s="247"/>
      <c r="FCU138" s="247"/>
      <c r="FCV138" s="247"/>
      <c r="FCW138" s="247"/>
      <c r="FCX138" s="247"/>
      <c r="FCY138" s="247"/>
      <c r="FCZ138" s="247"/>
      <c r="FDA138" s="247"/>
      <c r="FDB138" s="247"/>
      <c r="FDC138" s="247"/>
      <c r="FDD138" s="247"/>
      <c r="FDE138" s="247"/>
      <c r="FDF138" s="247"/>
      <c r="FDG138" s="247"/>
      <c r="FDH138" s="247"/>
      <c r="FDI138" s="247"/>
      <c r="FDJ138" s="247"/>
      <c r="FDK138" s="247"/>
      <c r="FDL138" s="247"/>
      <c r="FDM138" s="247"/>
      <c r="FDN138" s="247"/>
      <c r="FDO138" s="247"/>
      <c r="FDP138" s="247"/>
      <c r="FDQ138" s="247"/>
      <c r="FDR138" s="247"/>
      <c r="FDS138" s="247"/>
      <c r="FDT138" s="247"/>
      <c r="FDU138" s="247"/>
      <c r="FDV138" s="247"/>
      <c r="FDW138" s="247"/>
      <c r="FDX138" s="247"/>
      <c r="FDY138" s="247"/>
      <c r="FDZ138" s="247"/>
      <c r="FEA138" s="247"/>
      <c r="FEB138" s="247"/>
      <c r="FEC138" s="247"/>
      <c r="FED138" s="247"/>
      <c r="FEE138" s="247"/>
      <c r="FEF138" s="247"/>
      <c r="FEG138" s="247"/>
      <c r="FEH138" s="247"/>
      <c r="FEI138" s="247"/>
      <c r="FEJ138" s="247"/>
      <c r="FEK138" s="247"/>
      <c r="FEL138" s="247"/>
      <c r="FEM138" s="247"/>
      <c r="FEN138" s="247"/>
      <c r="FEO138" s="247"/>
      <c r="FEP138" s="247"/>
      <c r="FEQ138" s="247"/>
      <c r="FER138" s="247"/>
      <c r="FES138" s="247"/>
      <c r="FET138" s="247"/>
      <c r="FEU138" s="247"/>
      <c r="FEV138" s="247"/>
      <c r="FEW138" s="247"/>
      <c r="FEX138" s="247"/>
      <c r="FEY138" s="247"/>
      <c r="FEZ138" s="247"/>
      <c r="FFA138" s="247"/>
      <c r="FFB138" s="247"/>
      <c r="FFC138" s="247"/>
      <c r="FFD138" s="247"/>
      <c r="FFE138" s="247"/>
      <c r="FFF138" s="247"/>
      <c r="FFG138" s="247"/>
      <c r="FFH138" s="247"/>
      <c r="FFI138" s="247"/>
      <c r="FFJ138" s="247"/>
      <c r="FFK138" s="247"/>
      <c r="FFL138" s="247"/>
      <c r="FFM138" s="247"/>
      <c r="FFN138" s="247"/>
      <c r="FFO138" s="247"/>
      <c r="FFP138" s="247"/>
      <c r="FFQ138" s="247"/>
      <c r="FFR138" s="247"/>
      <c r="FFS138" s="247"/>
      <c r="FFT138" s="247"/>
      <c r="FFU138" s="247"/>
      <c r="FFV138" s="247"/>
      <c r="FFW138" s="247"/>
      <c r="FFX138" s="247"/>
      <c r="FFY138" s="247"/>
      <c r="FFZ138" s="247"/>
      <c r="FGA138" s="247"/>
      <c r="FGB138" s="247"/>
      <c r="FGC138" s="247"/>
      <c r="FGD138" s="247"/>
      <c r="FGE138" s="247"/>
      <c r="FGF138" s="247"/>
      <c r="FGG138" s="247"/>
      <c r="FGH138" s="247"/>
      <c r="FGI138" s="247"/>
      <c r="FGJ138" s="247"/>
      <c r="FGK138" s="247"/>
      <c r="FGL138" s="247"/>
      <c r="FGM138" s="247"/>
      <c r="FGN138" s="247"/>
      <c r="FGO138" s="247"/>
      <c r="FGP138" s="247"/>
      <c r="FGQ138" s="247"/>
      <c r="FGR138" s="247"/>
      <c r="FGS138" s="247"/>
      <c r="FGT138" s="247"/>
      <c r="FGU138" s="247"/>
      <c r="FGV138" s="247"/>
      <c r="FGW138" s="247"/>
      <c r="FGX138" s="247"/>
      <c r="FGY138" s="247"/>
      <c r="FGZ138" s="247"/>
      <c r="FHA138" s="247"/>
      <c r="FHB138" s="247"/>
      <c r="FHC138" s="247"/>
      <c r="FHD138" s="247"/>
      <c r="FHE138" s="247"/>
      <c r="FHF138" s="247"/>
      <c r="FHG138" s="247"/>
      <c r="FHH138" s="247"/>
      <c r="FHI138" s="247"/>
      <c r="FHJ138" s="247"/>
      <c r="FHK138" s="247"/>
      <c r="FHL138" s="247"/>
      <c r="FHM138" s="247"/>
      <c r="FHN138" s="247"/>
      <c r="FHO138" s="247"/>
      <c r="FHP138" s="247"/>
      <c r="FHQ138" s="247"/>
      <c r="FHR138" s="247"/>
      <c r="FHS138" s="247"/>
      <c r="FHT138" s="247"/>
      <c r="FHU138" s="247"/>
      <c r="FHV138" s="247"/>
      <c r="FHW138" s="247"/>
      <c r="FHX138" s="247"/>
      <c r="FHY138" s="247"/>
      <c r="FHZ138" s="247"/>
      <c r="FIA138" s="247"/>
      <c r="FIB138" s="247"/>
      <c r="FIC138" s="247"/>
      <c r="FID138" s="247"/>
      <c r="FIE138" s="247"/>
      <c r="FIF138" s="247"/>
      <c r="FIG138" s="247"/>
      <c r="FIH138" s="247"/>
      <c r="FII138" s="247"/>
      <c r="FIJ138" s="247"/>
      <c r="FIK138" s="247"/>
      <c r="FIL138" s="247"/>
      <c r="FIM138" s="247"/>
      <c r="FIN138" s="247"/>
      <c r="FIO138" s="247"/>
      <c r="FIP138" s="247"/>
      <c r="FIQ138" s="247"/>
      <c r="FIR138" s="247"/>
      <c r="FIS138" s="247"/>
      <c r="FIT138" s="247"/>
      <c r="FIU138" s="247"/>
      <c r="FIV138" s="247"/>
      <c r="FIW138" s="247"/>
      <c r="FIX138" s="247"/>
      <c r="FIY138" s="247"/>
      <c r="FIZ138" s="247"/>
      <c r="FJA138" s="247"/>
      <c r="FJB138" s="247"/>
      <c r="FJC138" s="247"/>
      <c r="FJD138" s="247"/>
      <c r="FJE138" s="247"/>
      <c r="FJF138" s="247"/>
      <c r="FJG138" s="247"/>
      <c r="FJH138" s="247"/>
      <c r="FJI138" s="247"/>
      <c r="FJJ138" s="247"/>
      <c r="FJK138" s="247"/>
      <c r="FJL138" s="247"/>
      <c r="FJM138" s="247"/>
      <c r="FJN138" s="247"/>
      <c r="FJO138" s="247"/>
      <c r="FJP138" s="247"/>
      <c r="FJQ138" s="247"/>
      <c r="FJR138" s="247"/>
      <c r="FJS138" s="247"/>
      <c r="FJT138" s="247"/>
      <c r="FJU138" s="247"/>
      <c r="FJV138" s="247"/>
      <c r="FJW138" s="247"/>
      <c r="FJX138" s="247"/>
      <c r="FJY138" s="247"/>
      <c r="FJZ138" s="247"/>
      <c r="FKA138" s="247"/>
      <c r="FKB138" s="247"/>
      <c r="FKC138" s="247"/>
      <c r="FKD138" s="247"/>
      <c r="FKE138" s="247"/>
      <c r="FKF138" s="247"/>
      <c r="FKG138" s="247"/>
      <c r="FKH138" s="247"/>
      <c r="FKI138" s="247"/>
      <c r="FKJ138" s="247"/>
      <c r="FKK138" s="247"/>
      <c r="FKL138" s="247"/>
      <c r="FKM138" s="247"/>
      <c r="FKN138" s="247"/>
      <c r="FKO138" s="247"/>
      <c r="FKP138" s="247"/>
      <c r="FKQ138" s="247"/>
      <c r="FKR138" s="247"/>
      <c r="FKS138" s="247"/>
      <c r="FKT138" s="247"/>
      <c r="FKU138" s="247"/>
      <c r="FKV138" s="247"/>
      <c r="FKW138" s="247"/>
      <c r="FKX138" s="247"/>
      <c r="FKY138" s="247"/>
      <c r="FKZ138" s="247"/>
      <c r="FLA138" s="247"/>
      <c r="FLB138" s="247"/>
      <c r="FLC138" s="247"/>
      <c r="FLD138" s="247"/>
      <c r="FLE138" s="247"/>
      <c r="FLF138" s="247"/>
      <c r="FLG138" s="247"/>
      <c r="FLH138" s="247"/>
      <c r="FLI138" s="247"/>
      <c r="FLJ138" s="247"/>
      <c r="FLK138" s="247"/>
      <c r="FLL138" s="247"/>
      <c r="FLM138" s="247"/>
      <c r="FLN138" s="247"/>
      <c r="FLO138" s="247"/>
      <c r="FLP138" s="247"/>
      <c r="FLQ138" s="247"/>
      <c r="FLR138" s="247"/>
      <c r="FLS138" s="247"/>
      <c r="FLT138" s="247"/>
      <c r="FLU138" s="247"/>
      <c r="FLV138" s="247"/>
      <c r="FLW138" s="247"/>
      <c r="FLX138" s="247"/>
      <c r="FLY138" s="247"/>
      <c r="FLZ138" s="247"/>
      <c r="FMA138" s="247"/>
      <c r="FMB138" s="247"/>
      <c r="FMC138" s="247"/>
      <c r="FMD138" s="247"/>
      <c r="FME138" s="247"/>
      <c r="FMF138" s="247"/>
      <c r="FMG138" s="247"/>
      <c r="FMH138" s="247"/>
      <c r="FMI138" s="247"/>
      <c r="FMJ138" s="247"/>
      <c r="FMK138" s="247"/>
      <c r="FML138" s="247"/>
      <c r="FMM138" s="247"/>
      <c r="FMN138" s="247"/>
      <c r="FMO138" s="247"/>
      <c r="FMP138" s="247"/>
      <c r="FMQ138" s="247"/>
      <c r="FMR138" s="247"/>
      <c r="FMS138" s="247"/>
      <c r="FMT138" s="247"/>
      <c r="FMU138" s="247"/>
      <c r="FMV138" s="247"/>
      <c r="FMW138" s="247"/>
      <c r="FMX138" s="247"/>
      <c r="FMY138" s="247"/>
      <c r="FMZ138" s="247"/>
      <c r="FNA138" s="247"/>
      <c r="FNB138" s="247"/>
      <c r="FNC138" s="247"/>
      <c r="FND138" s="247"/>
      <c r="FNE138" s="247"/>
      <c r="FNF138" s="247"/>
      <c r="FNG138" s="247"/>
      <c r="FNH138" s="247"/>
      <c r="FNI138" s="247"/>
      <c r="FNJ138" s="247"/>
      <c r="FNK138" s="247"/>
      <c r="FNL138" s="247"/>
      <c r="FNM138" s="247"/>
      <c r="FNN138" s="247"/>
      <c r="FNO138" s="247"/>
      <c r="FNP138" s="247"/>
      <c r="FNQ138" s="247"/>
      <c r="FNR138" s="247"/>
      <c r="FNS138" s="247"/>
      <c r="FNT138" s="247"/>
      <c r="FNU138" s="247"/>
      <c r="FNV138" s="247"/>
      <c r="FNW138" s="247"/>
      <c r="FNX138" s="247"/>
      <c r="FNY138" s="247"/>
      <c r="FNZ138" s="247"/>
      <c r="FOA138" s="247"/>
      <c r="FOB138" s="247"/>
      <c r="FOC138" s="247"/>
      <c r="FOD138" s="247"/>
      <c r="FOE138" s="247"/>
      <c r="FOF138" s="247"/>
      <c r="FOG138" s="247"/>
      <c r="FOH138" s="247"/>
      <c r="FOI138" s="247"/>
      <c r="FOJ138" s="247"/>
      <c r="FOK138" s="247"/>
      <c r="FOL138" s="247"/>
      <c r="FOM138" s="247"/>
      <c r="FON138" s="247"/>
      <c r="FOO138" s="247"/>
      <c r="FOP138" s="247"/>
      <c r="FOQ138" s="247"/>
      <c r="FOR138" s="247"/>
      <c r="FOS138" s="247"/>
      <c r="FOT138" s="247"/>
      <c r="FOU138" s="247"/>
      <c r="FOV138" s="247"/>
      <c r="FOW138" s="247"/>
      <c r="FOX138" s="247"/>
      <c r="FOY138" s="247"/>
      <c r="FOZ138" s="247"/>
      <c r="FPA138" s="247"/>
      <c r="FPB138" s="247"/>
      <c r="FPC138" s="247"/>
      <c r="FPD138" s="247"/>
      <c r="FPE138" s="247"/>
      <c r="FPF138" s="247"/>
      <c r="FPG138" s="247"/>
      <c r="FPH138" s="247"/>
      <c r="FPI138" s="247"/>
      <c r="FPJ138" s="247"/>
      <c r="FPK138" s="247"/>
      <c r="FPL138" s="247"/>
      <c r="FPM138" s="247"/>
      <c r="FPN138" s="247"/>
      <c r="FPO138" s="247"/>
      <c r="FPP138" s="247"/>
      <c r="FPQ138" s="247"/>
      <c r="FPR138" s="247"/>
      <c r="FPS138" s="247"/>
      <c r="FPT138" s="247"/>
      <c r="FPU138" s="247"/>
      <c r="FPV138" s="247"/>
      <c r="FPW138" s="247"/>
      <c r="FPX138" s="247"/>
      <c r="FPY138" s="247"/>
      <c r="FPZ138" s="247"/>
      <c r="FQA138" s="247"/>
      <c r="FQB138" s="247"/>
      <c r="FQC138" s="247"/>
      <c r="FQD138" s="247"/>
      <c r="FQE138" s="247"/>
      <c r="FQF138" s="247"/>
      <c r="FQG138" s="247"/>
      <c r="FQH138" s="247"/>
      <c r="FQI138" s="247"/>
      <c r="FQJ138" s="247"/>
      <c r="FQK138" s="247"/>
      <c r="FQL138" s="247"/>
      <c r="FQM138" s="247"/>
      <c r="FQN138" s="247"/>
      <c r="FQO138" s="247"/>
      <c r="FQP138" s="247"/>
      <c r="FQQ138" s="247"/>
      <c r="FQR138" s="247"/>
      <c r="FQS138" s="247"/>
      <c r="FQT138" s="247"/>
      <c r="FQU138" s="247"/>
      <c r="FQV138" s="247"/>
      <c r="FQW138" s="247"/>
      <c r="FQX138" s="247"/>
      <c r="FQY138" s="247"/>
      <c r="FQZ138" s="247"/>
      <c r="FRA138" s="247"/>
      <c r="FRB138" s="247"/>
      <c r="FRC138" s="247"/>
      <c r="FRD138" s="247"/>
      <c r="FRE138" s="247"/>
      <c r="FRF138" s="247"/>
      <c r="FRG138" s="247"/>
      <c r="FRH138" s="247"/>
      <c r="FRI138" s="247"/>
      <c r="FRJ138" s="247"/>
      <c r="FRK138" s="247"/>
      <c r="FRL138" s="247"/>
      <c r="FRM138" s="247"/>
      <c r="FRN138" s="247"/>
      <c r="FRO138" s="247"/>
      <c r="FRP138" s="247"/>
      <c r="FRQ138" s="247"/>
      <c r="FRR138" s="247"/>
      <c r="FRS138" s="247"/>
      <c r="FRT138" s="247"/>
      <c r="FRU138" s="247"/>
      <c r="FRV138" s="247"/>
      <c r="FRW138" s="247"/>
      <c r="FRX138" s="247"/>
      <c r="FRY138" s="247"/>
      <c r="FRZ138" s="247"/>
      <c r="FSA138" s="247"/>
      <c r="FSB138" s="247"/>
      <c r="FSC138" s="247"/>
      <c r="FSD138" s="247"/>
      <c r="FSE138" s="247"/>
      <c r="FSF138" s="247"/>
      <c r="FSG138" s="247"/>
      <c r="FSH138" s="247"/>
      <c r="FSI138" s="247"/>
      <c r="FSJ138" s="247"/>
      <c r="FSK138" s="247"/>
      <c r="FSL138" s="247"/>
      <c r="FSM138" s="247"/>
      <c r="FSN138" s="247"/>
      <c r="FSO138" s="247"/>
      <c r="FSP138" s="247"/>
      <c r="FSQ138" s="247"/>
      <c r="FSR138" s="247"/>
      <c r="FSS138" s="247"/>
      <c r="FST138" s="247"/>
      <c r="FSU138" s="247"/>
      <c r="FSV138" s="247"/>
      <c r="FSW138" s="247"/>
      <c r="FSX138" s="247"/>
      <c r="FSY138" s="247"/>
      <c r="FSZ138" s="247"/>
      <c r="FTA138" s="247"/>
      <c r="FTB138" s="247"/>
      <c r="FTC138" s="247"/>
      <c r="FTD138" s="247"/>
      <c r="FTE138" s="247"/>
      <c r="FTF138" s="247"/>
      <c r="FTG138" s="247"/>
      <c r="FTH138" s="247"/>
      <c r="FTI138" s="247"/>
      <c r="FTJ138" s="247"/>
      <c r="FTK138" s="247"/>
      <c r="FTL138" s="247"/>
      <c r="FTM138" s="247"/>
      <c r="FTN138" s="247"/>
      <c r="FTO138" s="247"/>
      <c r="FTP138" s="247"/>
      <c r="FTQ138" s="247"/>
      <c r="FTR138" s="247"/>
      <c r="FTS138" s="247"/>
      <c r="FTT138" s="247"/>
      <c r="FTU138" s="247"/>
      <c r="FTV138" s="247"/>
      <c r="FTW138" s="247"/>
      <c r="FTX138" s="247"/>
      <c r="FTY138" s="247"/>
      <c r="FTZ138" s="247"/>
      <c r="FUA138" s="247"/>
      <c r="FUB138" s="247"/>
      <c r="FUC138" s="247"/>
      <c r="FUD138" s="247"/>
      <c r="FUE138" s="247"/>
      <c r="FUF138" s="247"/>
      <c r="FUG138" s="247"/>
      <c r="FUH138" s="247"/>
      <c r="FUI138" s="247"/>
      <c r="FUJ138" s="247"/>
      <c r="FUK138" s="247"/>
      <c r="FUL138" s="247"/>
      <c r="FUM138" s="247"/>
      <c r="FUN138" s="247"/>
      <c r="FUO138" s="247"/>
      <c r="FUP138" s="247"/>
      <c r="FUQ138" s="247"/>
      <c r="FUR138" s="247"/>
      <c r="FUS138" s="247"/>
      <c r="FUT138" s="247"/>
      <c r="FUU138" s="247"/>
      <c r="FUV138" s="247"/>
      <c r="FUW138" s="247"/>
      <c r="FUX138" s="247"/>
      <c r="FUY138" s="247"/>
      <c r="FUZ138" s="247"/>
      <c r="FVA138" s="247"/>
      <c r="FVB138" s="247"/>
      <c r="FVC138" s="247"/>
      <c r="FVD138" s="247"/>
      <c r="FVE138" s="247"/>
      <c r="FVF138" s="247"/>
      <c r="FVG138" s="247"/>
      <c r="FVH138" s="247"/>
      <c r="FVI138" s="247"/>
      <c r="FVJ138" s="247"/>
      <c r="FVK138" s="247"/>
      <c r="FVL138" s="247"/>
      <c r="FVM138" s="247"/>
      <c r="FVN138" s="247"/>
      <c r="FVO138" s="247"/>
      <c r="FVP138" s="247"/>
      <c r="FVQ138" s="247"/>
      <c r="FVR138" s="247"/>
      <c r="FVS138" s="247"/>
      <c r="FVT138" s="247"/>
      <c r="FVU138" s="247"/>
      <c r="FVV138" s="247"/>
      <c r="FVW138" s="247"/>
      <c r="FVX138" s="247"/>
      <c r="FVY138" s="247"/>
      <c r="FVZ138" s="247"/>
      <c r="FWA138" s="247"/>
      <c r="FWB138" s="247"/>
      <c r="FWC138" s="247"/>
      <c r="FWD138" s="247"/>
      <c r="FWE138" s="247"/>
      <c r="FWF138" s="247"/>
      <c r="FWG138" s="247"/>
      <c r="FWH138" s="247"/>
      <c r="FWI138" s="247"/>
      <c r="FWJ138" s="247"/>
      <c r="FWK138" s="247"/>
      <c r="FWL138" s="247"/>
      <c r="FWM138" s="247"/>
      <c r="FWN138" s="247"/>
      <c r="FWO138" s="247"/>
      <c r="FWP138" s="247"/>
      <c r="FWQ138" s="247"/>
      <c r="FWR138" s="247"/>
      <c r="FWS138" s="247"/>
      <c r="FWT138" s="247"/>
      <c r="FWU138" s="247"/>
      <c r="FWV138" s="247"/>
      <c r="FWW138" s="247"/>
      <c r="FWX138" s="247"/>
      <c r="FWY138" s="247"/>
      <c r="FWZ138" s="247"/>
      <c r="FXA138" s="247"/>
      <c r="FXB138" s="247"/>
      <c r="FXC138" s="247"/>
      <c r="FXD138" s="247"/>
      <c r="FXE138" s="247"/>
      <c r="FXF138" s="247"/>
      <c r="FXG138" s="247"/>
      <c r="FXH138" s="247"/>
      <c r="FXI138" s="247"/>
      <c r="FXJ138" s="247"/>
      <c r="FXK138" s="247"/>
      <c r="FXL138" s="247"/>
      <c r="FXM138" s="247"/>
      <c r="FXN138" s="247"/>
      <c r="FXO138" s="247"/>
      <c r="FXP138" s="247"/>
      <c r="FXQ138" s="247"/>
      <c r="FXR138" s="247"/>
      <c r="FXS138" s="247"/>
      <c r="FXT138" s="247"/>
      <c r="FXU138" s="247"/>
      <c r="FXV138" s="247"/>
      <c r="FXW138" s="247"/>
      <c r="FXX138" s="247"/>
      <c r="FXY138" s="247"/>
      <c r="FXZ138" s="247"/>
      <c r="FYA138" s="247"/>
      <c r="FYB138" s="247"/>
      <c r="FYC138" s="247"/>
      <c r="FYD138" s="247"/>
      <c r="FYE138" s="247"/>
      <c r="FYF138" s="247"/>
      <c r="FYG138" s="247"/>
      <c r="FYH138" s="247"/>
      <c r="FYI138" s="247"/>
      <c r="FYJ138" s="247"/>
      <c r="FYK138" s="247"/>
      <c r="FYL138" s="247"/>
      <c r="FYM138" s="247"/>
      <c r="FYN138" s="247"/>
      <c r="FYO138" s="247"/>
      <c r="FYP138" s="247"/>
      <c r="FYQ138" s="247"/>
      <c r="FYR138" s="247"/>
      <c r="FYS138" s="247"/>
      <c r="FYT138" s="247"/>
      <c r="FYU138" s="247"/>
      <c r="FYV138" s="247"/>
      <c r="FYW138" s="247"/>
      <c r="FYX138" s="247"/>
      <c r="FYY138" s="247"/>
      <c r="FYZ138" s="247"/>
      <c r="FZA138" s="247"/>
      <c r="FZB138" s="247"/>
      <c r="FZC138" s="247"/>
      <c r="FZD138" s="247"/>
      <c r="FZE138" s="247"/>
      <c r="FZF138" s="247"/>
      <c r="FZG138" s="247"/>
      <c r="FZH138" s="247"/>
      <c r="FZI138" s="247"/>
      <c r="FZJ138" s="247"/>
      <c r="FZK138" s="247"/>
      <c r="FZL138" s="247"/>
      <c r="FZM138" s="247"/>
      <c r="FZN138" s="247"/>
      <c r="FZO138" s="247"/>
      <c r="FZP138" s="247"/>
      <c r="FZQ138" s="247"/>
      <c r="FZR138" s="247"/>
      <c r="FZS138" s="247"/>
      <c r="FZT138" s="247"/>
      <c r="FZU138" s="247"/>
      <c r="FZV138" s="247"/>
      <c r="FZW138" s="247"/>
      <c r="FZX138" s="247"/>
      <c r="FZY138" s="247"/>
      <c r="FZZ138" s="247"/>
      <c r="GAA138" s="247"/>
      <c r="GAB138" s="247"/>
      <c r="GAC138" s="247"/>
      <c r="GAD138" s="247"/>
      <c r="GAE138" s="247"/>
      <c r="GAF138" s="247"/>
      <c r="GAG138" s="247"/>
      <c r="GAH138" s="247"/>
      <c r="GAI138" s="247"/>
      <c r="GAJ138" s="247"/>
      <c r="GAK138" s="247"/>
      <c r="GAL138" s="247"/>
      <c r="GAM138" s="247"/>
      <c r="GAN138" s="247"/>
      <c r="GAO138" s="247"/>
      <c r="GAP138" s="247"/>
      <c r="GAQ138" s="247"/>
      <c r="GAR138" s="247"/>
      <c r="GAS138" s="247"/>
      <c r="GAT138" s="247"/>
      <c r="GAU138" s="247"/>
      <c r="GAV138" s="247"/>
      <c r="GAW138" s="247"/>
      <c r="GAX138" s="247"/>
      <c r="GAY138" s="247"/>
      <c r="GAZ138" s="247"/>
      <c r="GBA138" s="247"/>
      <c r="GBB138" s="247"/>
      <c r="GBC138" s="247"/>
      <c r="GBD138" s="247"/>
      <c r="GBE138" s="247"/>
      <c r="GBF138" s="247"/>
      <c r="GBG138" s="247"/>
      <c r="GBH138" s="247"/>
      <c r="GBI138" s="247"/>
      <c r="GBJ138" s="247"/>
      <c r="GBK138" s="247"/>
      <c r="GBL138" s="247"/>
      <c r="GBM138" s="247"/>
      <c r="GBN138" s="247"/>
      <c r="GBO138" s="247"/>
      <c r="GBP138" s="247"/>
      <c r="GBQ138" s="247"/>
      <c r="GBR138" s="247"/>
      <c r="GBS138" s="247"/>
      <c r="GBT138" s="247"/>
      <c r="GBU138" s="247"/>
      <c r="GBV138" s="247"/>
      <c r="GBW138" s="247"/>
      <c r="GBX138" s="247"/>
      <c r="GBY138" s="247"/>
      <c r="GBZ138" s="247"/>
      <c r="GCA138" s="247"/>
      <c r="GCB138" s="247"/>
      <c r="GCC138" s="247"/>
      <c r="GCD138" s="247"/>
      <c r="GCE138" s="247"/>
      <c r="GCF138" s="247"/>
      <c r="GCG138" s="247"/>
      <c r="GCH138" s="247"/>
      <c r="GCI138" s="247"/>
      <c r="GCJ138" s="247"/>
      <c r="GCK138" s="247"/>
      <c r="GCL138" s="247"/>
      <c r="GCM138" s="247"/>
      <c r="GCN138" s="247"/>
      <c r="GCO138" s="247"/>
      <c r="GCP138" s="247"/>
      <c r="GCQ138" s="247"/>
      <c r="GCR138" s="247"/>
      <c r="GCS138" s="247"/>
      <c r="GCT138" s="247"/>
      <c r="GCU138" s="247"/>
      <c r="GCV138" s="247"/>
      <c r="GCW138" s="247"/>
      <c r="GCX138" s="247"/>
      <c r="GCY138" s="247"/>
      <c r="GCZ138" s="247"/>
      <c r="GDA138" s="247"/>
      <c r="GDB138" s="247"/>
      <c r="GDC138" s="247"/>
      <c r="GDD138" s="247"/>
      <c r="GDE138" s="247"/>
      <c r="GDF138" s="247"/>
      <c r="GDG138" s="247"/>
      <c r="GDH138" s="247"/>
      <c r="GDI138" s="247"/>
      <c r="GDJ138" s="247"/>
      <c r="GDK138" s="247"/>
      <c r="GDL138" s="247"/>
      <c r="GDM138" s="247"/>
      <c r="GDN138" s="247"/>
      <c r="GDO138" s="247"/>
      <c r="GDP138" s="247"/>
      <c r="GDQ138" s="247"/>
      <c r="GDR138" s="247"/>
      <c r="GDS138" s="247"/>
      <c r="GDT138" s="247"/>
      <c r="GDU138" s="247"/>
      <c r="GDV138" s="247"/>
      <c r="GDW138" s="247"/>
      <c r="GDX138" s="247"/>
      <c r="GDY138" s="247"/>
      <c r="GDZ138" s="247"/>
      <c r="GEA138" s="247"/>
      <c r="GEB138" s="247"/>
      <c r="GEC138" s="247"/>
      <c r="GED138" s="247"/>
      <c r="GEE138" s="247"/>
      <c r="GEF138" s="247"/>
      <c r="GEG138" s="247"/>
      <c r="GEH138" s="247"/>
      <c r="GEI138" s="247"/>
      <c r="GEJ138" s="247"/>
      <c r="GEK138" s="247"/>
      <c r="GEL138" s="247"/>
      <c r="GEM138" s="247"/>
      <c r="GEN138" s="247"/>
      <c r="GEO138" s="247"/>
      <c r="GEP138" s="247"/>
      <c r="GEQ138" s="247"/>
      <c r="GER138" s="247"/>
      <c r="GES138" s="247"/>
      <c r="GET138" s="247"/>
      <c r="GEU138" s="247"/>
      <c r="GEV138" s="247"/>
      <c r="GEW138" s="247"/>
      <c r="GEX138" s="247"/>
      <c r="GEY138" s="247"/>
      <c r="GEZ138" s="247"/>
      <c r="GFA138" s="247"/>
      <c r="GFB138" s="247"/>
      <c r="GFC138" s="247"/>
      <c r="GFD138" s="247"/>
      <c r="GFE138" s="247"/>
      <c r="GFF138" s="247"/>
      <c r="GFG138" s="247"/>
      <c r="GFH138" s="247"/>
      <c r="GFI138" s="247"/>
      <c r="GFJ138" s="247"/>
      <c r="GFK138" s="247"/>
      <c r="GFL138" s="247"/>
      <c r="GFM138" s="247"/>
      <c r="GFN138" s="247"/>
      <c r="GFO138" s="247"/>
      <c r="GFP138" s="247"/>
      <c r="GFQ138" s="247"/>
      <c r="GFR138" s="247"/>
      <c r="GFS138" s="247"/>
      <c r="GFT138" s="247"/>
      <c r="GFU138" s="247"/>
      <c r="GFV138" s="247"/>
      <c r="GFW138" s="247"/>
      <c r="GFX138" s="247"/>
      <c r="GFY138" s="247"/>
      <c r="GFZ138" s="247"/>
      <c r="GGA138" s="247"/>
      <c r="GGB138" s="247"/>
      <c r="GGC138" s="247"/>
      <c r="GGD138" s="247"/>
      <c r="GGE138" s="247"/>
      <c r="GGF138" s="247"/>
      <c r="GGG138" s="247"/>
      <c r="GGH138" s="247"/>
      <c r="GGI138" s="247"/>
      <c r="GGJ138" s="247"/>
      <c r="GGK138" s="247"/>
      <c r="GGL138" s="247"/>
      <c r="GGM138" s="247"/>
      <c r="GGN138" s="247"/>
      <c r="GGO138" s="247"/>
      <c r="GGP138" s="247"/>
      <c r="GGQ138" s="247"/>
      <c r="GGR138" s="247"/>
      <c r="GGS138" s="247"/>
      <c r="GGT138" s="247"/>
      <c r="GGU138" s="247"/>
      <c r="GGV138" s="247"/>
      <c r="GGW138" s="247"/>
      <c r="GGX138" s="247"/>
      <c r="GGY138" s="247"/>
      <c r="GGZ138" s="247"/>
      <c r="GHA138" s="247"/>
      <c r="GHB138" s="247"/>
      <c r="GHC138" s="247"/>
      <c r="GHD138" s="247"/>
      <c r="GHE138" s="247"/>
      <c r="GHF138" s="247"/>
      <c r="GHG138" s="247"/>
      <c r="GHH138" s="247"/>
      <c r="GHI138" s="247"/>
      <c r="GHJ138" s="247"/>
      <c r="GHK138" s="247"/>
      <c r="GHL138" s="247"/>
      <c r="GHM138" s="247"/>
      <c r="GHN138" s="247"/>
      <c r="GHO138" s="247"/>
      <c r="GHP138" s="247"/>
      <c r="GHQ138" s="247"/>
      <c r="GHR138" s="247"/>
      <c r="GHS138" s="247"/>
      <c r="GHT138" s="247"/>
      <c r="GHU138" s="247"/>
      <c r="GHV138" s="247"/>
      <c r="GHW138" s="247"/>
      <c r="GHX138" s="247"/>
      <c r="GHY138" s="247"/>
      <c r="GHZ138" s="247"/>
      <c r="GIA138" s="247"/>
      <c r="GIB138" s="247"/>
      <c r="GIC138" s="247"/>
      <c r="GID138" s="247"/>
      <c r="GIE138" s="247"/>
      <c r="GIF138" s="247"/>
      <c r="GIG138" s="247"/>
      <c r="GIH138" s="247"/>
      <c r="GII138" s="247"/>
      <c r="GIJ138" s="247"/>
      <c r="GIK138" s="247"/>
      <c r="GIL138" s="247"/>
      <c r="GIM138" s="247"/>
      <c r="GIN138" s="247"/>
      <c r="GIO138" s="247"/>
      <c r="GIP138" s="247"/>
      <c r="GIQ138" s="247"/>
      <c r="GIR138" s="247"/>
      <c r="GIS138" s="247"/>
      <c r="GIT138" s="247"/>
      <c r="GIU138" s="247"/>
      <c r="GIV138" s="247"/>
      <c r="GIW138" s="247"/>
      <c r="GIX138" s="247"/>
      <c r="GIY138" s="247"/>
      <c r="GIZ138" s="247"/>
      <c r="GJA138" s="247"/>
      <c r="GJB138" s="247"/>
      <c r="GJC138" s="247"/>
      <c r="GJD138" s="247"/>
      <c r="GJE138" s="247"/>
      <c r="GJF138" s="247"/>
      <c r="GJG138" s="247"/>
      <c r="GJH138" s="247"/>
      <c r="GJI138" s="247"/>
      <c r="GJJ138" s="247"/>
      <c r="GJK138" s="247"/>
      <c r="GJL138" s="247"/>
      <c r="GJM138" s="247"/>
      <c r="GJN138" s="247"/>
      <c r="GJO138" s="247"/>
      <c r="GJP138" s="247"/>
      <c r="GJQ138" s="247"/>
      <c r="GJR138" s="247"/>
      <c r="GJS138" s="247"/>
      <c r="GJT138" s="247"/>
      <c r="GJU138" s="247"/>
      <c r="GJV138" s="247"/>
      <c r="GJW138" s="247"/>
      <c r="GJX138" s="247"/>
      <c r="GJY138" s="247"/>
      <c r="GJZ138" s="247"/>
      <c r="GKA138" s="247"/>
      <c r="GKB138" s="247"/>
      <c r="GKC138" s="247"/>
      <c r="GKD138" s="247"/>
      <c r="GKE138" s="247"/>
      <c r="GKF138" s="247"/>
      <c r="GKG138" s="247"/>
      <c r="GKH138" s="247"/>
      <c r="GKI138" s="247"/>
      <c r="GKJ138" s="247"/>
      <c r="GKK138" s="247"/>
      <c r="GKL138" s="247"/>
      <c r="GKM138" s="247"/>
      <c r="GKN138" s="247"/>
      <c r="GKO138" s="247"/>
      <c r="GKP138" s="247"/>
      <c r="GKQ138" s="247"/>
      <c r="GKR138" s="247"/>
      <c r="GKS138" s="247"/>
      <c r="GKT138" s="247"/>
      <c r="GKU138" s="247"/>
      <c r="GKV138" s="247"/>
      <c r="GKW138" s="247"/>
      <c r="GKX138" s="247"/>
      <c r="GKY138" s="247"/>
      <c r="GKZ138" s="247"/>
      <c r="GLA138" s="247"/>
      <c r="GLB138" s="247"/>
      <c r="GLC138" s="247"/>
      <c r="GLD138" s="247"/>
      <c r="GLE138" s="247"/>
      <c r="GLF138" s="247"/>
      <c r="GLG138" s="247"/>
      <c r="GLH138" s="247"/>
      <c r="GLI138" s="247"/>
      <c r="GLJ138" s="247"/>
      <c r="GLK138" s="247"/>
      <c r="GLL138" s="247"/>
      <c r="GLM138" s="247"/>
      <c r="GLN138" s="247"/>
      <c r="GLO138" s="247"/>
      <c r="GLP138" s="247"/>
      <c r="GLQ138" s="247"/>
      <c r="GLR138" s="247"/>
      <c r="GLS138" s="247"/>
      <c r="GLT138" s="247"/>
      <c r="GLU138" s="247"/>
      <c r="GLV138" s="247"/>
      <c r="GLW138" s="247"/>
      <c r="GLX138" s="247"/>
      <c r="GLY138" s="247"/>
      <c r="GLZ138" s="247"/>
      <c r="GMA138" s="247"/>
      <c r="GMB138" s="247"/>
      <c r="GMC138" s="247"/>
      <c r="GMD138" s="247"/>
      <c r="GME138" s="247"/>
      <c r="GMF138" s="247"/>
      <c r="GMG138" s="247"/>
      <c r="GMH138" s="247"/>
      <c r="GMI138" s="247"/>
      <c r="GMJ138" s="247"/>
      <c r="GMK138" s="247"/>
      <c r="GML138" s="247"/>
      <c r="GMM138" s="247"/>
      <c r="GMN138" s="247"/>
      <c r="GMO138" s="247"/>
      <c r="GMP138" s="247"/>
      <c r="GMQ138" s="247"/>
      <c r="GMR138" s="247"/>
      <c r="GMS138" s="247"/>
      <c r="GMT138" s="247"/>
      <c r="GMU138" s="247"/>
      <c r="GMV138" s="247"/>
      <c r="GMW138" s="247"/>
      <c r="GMX138" s="247"/>
      <c r="GMY138" s="247"/>
      <c r="GMZ138" s="247"/>
      <c r="GNA138" s="247"/>
      <c r="GNB138" s="247"/>
      <c r="GNC138" s="247"/>
      <c r="GND138" s="247"/>
      <c r="GNE138" s="247"/>
      <c r="GNF138" s="247"/>
      <c r="GNG138" s="247"/>
      <c r="GNH138" s="247"/>
      <c r="GNI138" s="247"/>
      <c r="GNJ138" s="247"/>
      <c r="GNK138" s="247"/>
      <c r="GNL138" s="247"/>
      <c r="GNM138" s="247"/>
      <c r="GNN138" s="247"/>
      <c r="GNO138" s="247"/>
      <c r="GNP138" s="247"/>
      <c r="GNQ138" s="247"/>
      <c r="GNR138" s="247"/>
      <c r="GNS138" s="247"/>
      <c r="GNT138" s="247"/>
      <c r="GNU138" s="247"/>
      <c r="GNV138" s="247"/>
      <c r="GNW138" s="247"/>
      <c r="GNX138" s="247"/>
      <c r="GNY138" s="247"/>
      <c r="GNZ138" s="247"/>
      <c r="GOA138" s="247"/>
      <c r="GOB138" s="247"/>
      <c r="GOC138" s="247"/>
      <c r="GOD138" s="247"/>
      <c r="GOE138" s="247"/>
      <c r="GOF138" s="247"/>
      <c r="GOG138" s="247"/>
      <c r="GOH138" s="247"/>
      <c r="GOI138" s="247"/>
      <c r="GOJ138" s="247"/>
      <c r="GOK138" s="247"/>
      <c r="GOL138" s="247"/>
      <c r="GOM138" s="247"/>
      <c r="GON138" s="247"/>
      <c r="GOO138" s="247"/>
      <c r="GOP138" s="247"/>
      <c r="GOQ138" s="247"/>
      <c r="GOR138" s="247"/>
      <c r="GOS138" s="247"/>
      <c r="GOT138" s="247"/>
      <c r="GOU138" s="247"/>
      <c r="GOV138" s="247"/>
      <c r="GOW138" s="247"/>
      <c r="GOX138" s="247"/>
      <c r="GOY138" s="247"/>
      <c r="GOZ138" s="247"/>
      <c r="GPA138" s="247"/>
      <c r="GPB138" s="247"/>
      <c r="GPC138" s="247"/>
      <c r="GPD138" s="247"/>
      <c r="GPE138" s="247"/>
      <c r="GPF138" s="247"/>
      <c r="GPG138" s="247"/>
      <c r="GPH138" s="247"/>
      <c r="GPI138" s="247"/>
      <c r="GPJ138" s="247"/>
      <c r="GPK138" s="247"/>
      <c r="GPL138" s="247"/>
      <c r="GPM138" s="247"/>
      <c r="GPN138" s="247"/>
      <c r="GPO138" s="247"/>
      <c r="GPP138" s="247"/>
      <c r="GPQ138" s="247"/>
      <c r="GPR138" s="247"/>
      <c r="GPS138" s="247"/>
      <c r="GPT138" s="247"/>
      <c r="GPU138" s="247"/>
      <c r="GPV138" s="247"/>
      <c r="GPW138" s="247"/>
      <c r="GPX138" s="247"/>
      <c r="GPY138" s="247"/>
      <c r="GPZ138" s="247"/>
      <c r="GQA138" s="247"/>
      <c r="GQB138" s="247"/>
      <c r="GQC138" s="247"/>
      <c r="GQD138" s="247"/>
      <c r="GQE138" s="247"/>
      <c r="GQF138" s="247"/>
      <c r="GQG138" s="247"/>
      <c r="GQH138" s="247"/>
      <c r="GQI138" s="247"/>
      <c r="GQJ138" s="247"/>
      <c r="GQK138" s="247"/>
      <c r="GQL138" s="247"/>
      <c r="GQM138" s="247"/>
      <c r="GQN138" s="247"/>
      <c r="GQO138" s="247"/>
      <c r="GQP138" s="247"/>
      <c r="GQQ138" s="247"/>
      <c r="GQR138" s="247"/>
      <c r="GQS138" s="247"/>
      <c r="GQT138" s="247"/>
      <c r="GQU138" s="247"/>
      <c r="GQV138" s="247"/>
      <c r="GQW138" s="247"/>
      <c r="GQX138" s="247"/>
      <c r="GQY138" s="247"/>
      <c r="GQZ138" s="247"/>
      <c r="GRA138" s="247"/>
      <c r="GRB138" s="247"/>
      <c r="GRC138" s="247"/>
      <c r="GRD138" s="247"/>
      <c r="GRE138" s="247"/>
      <c r="GRF138" s="247"/>
      <c r="GRG138" s="247"/>
      <c r="GRH138" s="247"/>
      <c r="GRI138" s="247"/>
      <c r="GRJ138" s="247"/>
      <c r="GRK138" s="247"/>
      <c r="GRL138" s="247"/>
      <c r="GRM138" s="247"/>
      <c r="GRN138" s="247"/>
      <c r="GRO138" s="247"/>
      <c r="GRP138" s="247"/>
      <c r="GRQ138" s="247"/>
      <c r="GRR138" s="247"/>
      <c r="GRS138" s="247"/>
      <c r="GRT138" s="247"/>
      <c r="GRU138" s="247"/>
      <c r="GRV138" s="247"/>
      <c r="GRW138" s="247"/>
      <c r="GRX138" s="247"/>
      <c r="GRY138" s="247"/>
      <c r="GRZ138" s="247"/>
      <c r="GSA138" s="247"/>
      <c r="GSB138" s="247"/>
      <c r="GSC138" s="247"/>
      <c r="GSD138" s="247"/>
      <c r="GSE138" s="247"/>
      <c r="GSF138" s="247"/>
      <c r="GSG138" s="247"/>
      <c r="GSH138" s="247"/>
      <c r="GSI138" s="247"/>
      <c r="GSJ138" s="247"/>
      <c r="GSK138" s="247"/>
      <c r="GSL138" s="247"/>
      <c r="GSM138" s="247"/>
      <c r="GSN138" s="247"/>
      <c r="GSO138" s="247"/>
      <c r="GSP138" s="247"/>
      <c r="GSQ138" s="247"/>
      <c r="GSR138" s="247"/>
      <c r="GSS138" s="247"/>
      <c r="GST138" s="247"/>
      <c r="GSU138" s="247"/>
      <c r="GSV138" s="247"/>
      <c r="GSW138" s="247"/>
      <c r="GSX138" s="247"/>
      <c r="GSY138" s="247"/>
      <c r="GSZ138" s="247"/>
      <c r="GTA138" s="247"/>
      <c r="GTB138" s="247"/>
      <c r="GTC138" s="247"/>
      <c r="GTD138" s="247"/>
      <c r="GTE138" s="247"/>
      <c r="GTF138" s="247"/>
      <c r="GTG138" s="247"/>
      <c r="GTH138" s="247"/>
      <c r="GTI138" s="247"/>
      <c r="GTJ138" s="247"/>
      <c r="GTK138" s="247"/>
      <c r="GTL138" s="247"/>
      <c r="GTM138" s="247"/>
      <c r="GTN138" s="247"/>
      <c r="GTO138" s="247"/>
      <c r="GTP138" s="247"/>
      <c r="GTQ138" s="247"/>
      <c r="GTR138" s="247"/>
      <c r="GTS138" s="247"/>
      <c r="GTT138" s="247"/>
      <c r="GTU138" s="247"/>
      <c r="GTV138" s="247"/>
      <c r="GTW138" s="247"/>
      <c r="GTX138" s="247"/>
      <c r="GTY138" s="247"/>
      <c r="GTZ138" s="247"/>
      <c r="GUA138" s="247"/>
      <c r="GUB138" s="247"/>
      <c r="GUC138" s="247"/>
      <c r="GUD138" s="247"/>
      <c r="GUE138" s="247"/>
      <c r="GUF138" s="247"/>
      <c r="GUG138" s="247"/>
      <c r="GUH138" s="247"/>
      <c r="GUI138" s="247"/>
      <c r="GUJ138" s="247"/>
      <c r="GUK138" s="247"/>
      <c r="GUL138" s="247"/>
      <c r="GUM138" s="247"/>
      <c r="GUN138" s="247"/>
      <c r="GUO138" s="247"/>
      <c r="GUP138" s="247"/>
      <c r="GUQ138" s="247"/>
      <c r="GUR138" s="247"/>
      <c r="GUS138" s="247"/>
      <c r="GUT138" s="247"/>
      <c r="GUU138" s="247"/>
      <c r="GUV138" s="247"/>
      <c r="GUW138" s="247"/>
      <c r="GUX138" s="247"/>
      <c r="GUY138" s="247"/>
      <c r="GUZ138" s="247"/>
      <c r="GVA138" s="247"/>
      <c r="GVB138" s="247"/>
      <c r="GVC138" s="247"/>
      <c r="GVD138" s="247"/>
      <c r="GVE138" s="247"/>
      <c r="GVF138" s="247"/>
      <c r="GVG138" s="247"/>
      <c r="GVH138" s="247"/>
      <c r="GVI138" s="247"/>
      <c r="GVJ138" s="247"/>
      <c r="GVK138" s="247"/>
      <c r="GVL138" s="247"/>
      <c r="GVM138" s="247"/>
      <c r="GVN138" s="247"/>
      <c r="GVO138" s="247"/>
      <c r="GVP138" s="247"/>
      <c r="GVQ138" s="247"/>
      <c r="GVR138" s="247"/>
      <c r="GVS138" s="247"/>
      <c r="GVT138" s="247"/>
      <c r="GVU138" s="247"/>
      <c r="GVV138" s="247"/>
      <c r="GVW138" s="247"/>
      <c r="GVX138" s="247"/>
      <c r="GVY138" s="247"/>
      <c r="GVZ138" s="247"/>
      <c r="GWA138" s="247"/>
      <c r="GWB138" s="247"/>
      <c r="GWC138" s="247"/>
      <c r="GWD138" s="247"/>
      <c r="GWE138" s="247"/>
      <c r="GWF138" s="247"/>
      <c r="GWG138" s="247"/>
      <c r="GWH138" s="247"/>
      <c r="GWI138" s="247"/>
      <c r="GWJ138" s="247"/>
      <c r="GWK138" s="247"/>
      <c r="GWL138" s="247"/>
      <c r="GWM138" s="247"/>
      <c r="GWN138" s="247"/>
      <c r="GWO138" s="247"/>
      <c r="GWP138" s="247"/>
      <c r="GWQ138" s="247"/>
      <c r="GWR138" s="247"/>
      <c r="GWS138" s="247"/>
      <c r="GWT138" s="247"/>
      <c r="GWU138" s="247"/>
      <c r="GWV138" s="247"/>
      <c r="GWW138" s="247"/>
      <c r="GWX138" s="247"/>
      <c r="GWY138" s="247"/>
      <c r="GWZ138" s="247"/>
      <c r="GXA138" s="247"/>
      <c r="GXB138" s="247"/>
      <c r="GXC138" s="247"/>
      <c r="GXD138" s="247"/>
      <c r="GXE138" s="247"/>
      <c r="GXF138" s="247"/>
      <c r="GXG138" s="247"/>
      <c r="GXH138" s="247"/>
      <c r="GXI138" s="247"/>
      <c r="GXJ138" s="247"/>
      <c r="GXK138" s="247"/>
      <c r="GXL138" s="247"/>
      <c r="GXM138" s="247"/>
      <c r="GXN138" s="247"/>
      <c r="GXO138" s="247"/>
      <c r="GXP138" s="247"/>
      <c r="GXQ138" s="247"/>
      <c r="GXR138" s="247"/>
      <c r="GXS138" s="247"/>
      <c r="GXT138" s="247"/>
      <c r="GXU138" s="247"/>
      <c r="GXV138" s="247"/>
      <c r="GXW138" s="247"/>
      <c r="GXX138" s="247"/>
      <c r="GXY138" s="247"/>
      <c r="GXZ138" s="247"/>
      <c r="GYA138" s="247"/>
      <c r="GYB138" s="247"/>
      <c r="GYC138" s="247"/>
      <c r="GYD138" s="247"/>
      <c r="GYE138" s="247"/>
      <c r="GYF138" s="247"/>
      <c r="GYG138" s="247"/>
      <c r="GYH138" s="247"/>
      <c r="GYI138" s="247"/>
      <c r="GYJ138" s="247"/>
      <c r="GYK138" s="247"/>
      <c r="GYL138" s="247"/>
      <c r="GYM138" s="247"/>
      <c r="GYN138" s="247"/>
      <c r="GYO138" s="247"/>
      <c r="GYP138" s="247"/>
      <c r="GYQ138" s="247"/>
      <c r="GYR138" s="247"/>
      <c r="GYS138" s="247"/>
      <c r="GYT138" s="247"/>
      <c r="GYU138" s="247"/>
      <c r="GYV138" s="247"/>
      <c r="GYW138" s="247"/>
      <c r="GYX138" s="247"/>
      <c r="GYY138" s="247"/>
      <c r="GYZ138" s="247"/>
      <c r="GZA138" s="247"/>
      <c r="GZB138" s="247"/>
      <c r="GZC138" s="247"/>
      <c r="GZD138" s="247"/>
      <c r="GZE138" s="247"/>
      <c r="GZF138" s="247"/>
      <c r="GZG138" s="247"/>
      <c r="GZH138" s="247"/>
      <c r="GZI138" s="247"/>
      <c r="GZJ138" s="247"/>
      <c r="GZK138" s="247"/>
      <c r="GZL138" s="247"/>
      <c r="GZM138" s="247"/>
      <c r="GZN138" s="247"/>
      <c r="GZO138" s="247"/>
      <c r="GZP138" s="247"/>
      <c r="GZQ138" s="247"/>
      <c r="GZR138" s="247"/>
      <c r="GZS138" s="247"/>
      <c r="GZT138" s="247"/>
      <c r="GZU138" s="247"/>
      <c r="GZV138" s="247"/>
      <c r="GZW138" s="247"/>
      <c r="GZX138" s="247"/>
      <c r="GZY138" s="247"/>
      <c r="GZZ138" s="247"/>
      <c r="HAA138" s="247"/>
      <c r="HAB138" s="247"/>
      <c r="HAC138" s="247"/>
      <c r="HAD138" s="247"/>
      <c r="HAE138" s="247"/>
      <c r="HAF138" s="247"/>
      <c r="HAG138" s="247"/>
      <c r="HAH138" s="247"/>
      <c r="HAI138" s="247"/>
      <c r="HAJ138" s="247"/>
      <c r="HAK138" s="247"/>
      <c r="HAL138" s="247"/>
      <c r="HAM138" s="247"/>
      <c r="HAN138" s="247"/>
      <c r="HAO138" s="247"/>
      <c r="HAP138" s="247"/>
      <c r="HAQ138" s="247"/>
      <c r="HAR138" s="247"/>
      <c r="HAS138" s="247"/>
      <c r="HAT138" s="247"/>
      <c r="HAU138" s="247"/>
      <c r="HAV138" s="247"/>
      <c r="HAW138" s="247"/>
      <c r="HAX138" s="247"/>
      <c r="HAY138" s="247"/>
      <c r="HAZ138" s="247"/>
      <c r="HBA138" s="247"/>
      <c r="HBB138" s="247"/>
      <c r="HBC138" s="247"/>
      <c r="HBD138" s="247"/>
      <c r="HBE138" s="247"/>
      <c r="HBF138" s="247"/>
      <c r="HBG138" s="247"/>
      <c r="HBH138" s="247"/>
      <c r="HBI138" s="247"/>
      <c r="HBJ138" s="247"/>
      <c r="HBK138" s="247"/>
      <c r="HBL138" s="247"/>
      <c r="HBM138" s="247"/>
      <c r="HBN138" s="247"/>
      <c r="HBO138" s="247"/>
      <c r="HBP138" s="247"/>
      <c r="HBQ138" s="247"/>
      <c r="HBR138" s="247"/>
      <c r="HBS138" s="247"/>
      <c r="HBT138" s="247"/>
      <c r="HBU138" s="247"/>
      <c r="HBV138" s="247"/>
      <c r="HBW138" s="247"/>
      <c r="HBX138" s="247"/>
      <c r="HBY138" s="247"/>
      <c r="HBZ138" s="247"/>
      <c r="HCA138" s="247"/>
      <c r="HCB138" s="247"/>
      <c r="HCC138" s="247"/>
      <c r="HCD138" s="247"/>
      <c r="HCE138" s="247"/>
      <c r="HCF138" s="247"/>
      <c r="HCG138" s="247"/>
      <c r="HCH138" s="247"/>
      <c r="HCI138" s="247"/>
      <c r="HCJ138" s="247"/>
      <c r="HCK138" s="247"/>
      <c r="HCL138" s="247"/>
      <c r="HCM138" s="247"/>
      <c r="HCN138" s="247"/>
      <c r="HCO138" s="247"/>
      <c r="HCP138" s="247"/>
      <c r="HCQ138" s="247"/>
      <c r="HCR138" s="247"/>
      <c r="HCS138" s="247"/>
      <c r="HCT138" s="247"/>
      <c r="HCU138" s="247"/>
      <c r="HCV138" s="247"/>
      <c r="HCW138" s="247"/>
      <c r="HCX138" s="247"/>
      <c r="HCY138" s="247"/>
      <c r="HCZ138" s="247"/>
      <c r="HDA138" s="247"/>
      <c r="HDB138" s="247"/>
      <c r="HDC138" s="247"/>
      <c r="HDD138" s="247"/>
      <c r="HDE138" s="247"/>
      <c r="HDF138" s="247"/>
      <c r="HDG138" s="247"/>
      <c r="HDH138" s="247"/>
      <c r="HDI138" s="247"/>
      <c r="HDJ138" s="247"/>
      <c r="HDK138" s="247"/>
      <c r="HDL138" s="247"/>
      <c r="HDM138" s="247"/>
      <c r="HDN138" s="247"/>
      <c r="HDO138" s="247"/>
      <c r="HDP138" s="247"/>
      <c r="HDQ138" s="247"/>
      <c r="HDR138" s="247"/>
      <c r="HDS138" s="247"/>
      <c r="HDT138" s="247"/>
      <c r="HDU138" s="247"/>
      <c r="HDV138" s="247"/>
      <c r="HDW138" s="247"/>
      <c r="HDX138" s="247"/>
      <c r="HDY138" s="247"/>
      <c r="HDZ138" s="247"/>
      <c r="HEA138" s="247"/>
      <c r="HEB138" s="247"/>
      <c r="HEC138" s="247"/>
      <c r="HED138" s="247"/>
      <c r="HEE138" s="247"/>
      <c r="HEF138" s="247"/>
      <c r="HEG138" s="247"/>
      <c r="HEH138" s="247"/>
      <c r="HEI138" s="247"/>
      <c r="HEJ138" s="247"/>
      <c r="HEK138" s="247"/>
      <c r="HEL138" s="247"/>
      <c r="HEM138" s="247"/>
      <c r="HEN138" s="247"/>
      <c r="HEO138" s="247"/>
      <c r="HEP138" s="247"/>
      <c r="HEQ138" s="247"/>
      <c r="HER138" s="247"/>
      <c r="HES138" s="247"/>
      <c r="HET138" s="247"/>
      <c r="HEU138" s="247"/>
      <c r="HEV138" s="247"/>
      <c r="HEW138" s="247"/>
      <c r="HEX138" s="247"/>
      <c r="HEY138" s="247"/>
      <c r="HEZ138" s="247"/>
      <c r="HFA138" s="247"/>
      <c r="HFB138" s="247"/>
      <c r="HFC138" s="247"/>
      <c r="HFD138" s="247"/>
      <c r="HFE138" s="247"/>
      <c r="HFF138" s="247"/>
      <c r="HFG138" s="247"/>
      <c r="HFH138" s="247"/>
      <c r="HFI138" s="247"/>
      <c r="HFJ138" s="247"/>
      <c r="HFK138" s="247"/>
      <c r="HFL138" s="247"/>
      <c r="HFM138" s="247"/>
      <c r="HFN138" s="247"/>
      <c r="HFO138" s="247"/>
      <c r="HFP138" s="247"/>
      <c r="HFQ138" s="247"/>
      <c r="HFR138" s="247"/>
      <c r="HFS138" s="247"/>
      <c r="HFT138" s="247"/>
      <c r="HFU138" s="247"/>
      <c r="HFV138" s="247"/>
      <c r="HFW138" s="247"/>
      <c r="HFX138" s="247"/>
      <c r="HFY138" s="247"/>
      <c r="HFZ138" s="247"/>
      <c r="HGA138" s="247"/>
      <c r="HGB138" s="247"/>
      <c r="HGC138" s="247"/>
      <c r="HGD138" s="247"/>
      <c r="HGE138" s="247"/>
      <c r="HGF138" s="247"/>
      <c r="HGG138" s="247"/>
      <c r="HGH138" s="247"/>
      <c r="HGI138" s="247"/>
      <c r="HGJ138" s="247"/>
      <c r="HGK138" s="247"/>
      <c r="HGL138" s="247"/>
      <c r="HGM138" s="247"/>
      <c r="HGN138" s="247"/>
      <c r="HGO138" s="247"/>
      <c r="HGP138" s="247"/>
      <c r="HGQ138" s="247"/>
      <c r="HGR138" s="247"/>
      <c r="HGS138" s="247"/>
      <c r="HGT138" s="247"/>
      <c r="HGU138" s="247"/>
      <c r="HGV138" s="247"/>
      <c r="HGW138" s="247"/>
      <c r="HGX138" s="247"/>
      <c r="HGY138" s="247"/>
      <c r="HGZ138" s="247"/>
      <c r="HHA138" s="247"/>
      <c r="HHB138" s="247"/>
      <c r="HHC138" s="247"/>
      <c r="HHD138" s="247"/>
      <c r="HHE138" s="247"/>
      <c r="HHF138" s="247"/>
      <c r="HHG138" s="247"/>
      <c r="HHH138" s="247"/>
      <c r="HHI138" s="247"/>
      <c r="HHJ138" s="247"/>
      <c r="HHK138" s="247"/>
      <c r="HHL138" s="247"/>
      <c r="HHM138" s="247"/>
      <c r="HHN138" s="247"/>
      <c r="HHO138" s="247"/>
      <c r="HHP138" s="247"/>
      <c r="HHQ138" s="247"/>
      <c r="HHR138" s="247"/>
      <c r="HHS138" s="247"/>
      <c r="HHT138" s="247"/>
      <c r="HHU138" s="247"/>
      <c r="HHV138" s="247"/>
      <c r="HHW138" s="247"/>
      <c r="HHX138" s="247"/>
      <c r="HHY138" s="247"/>
      <c r="HHZ138" s="247"/>
      <c r="HIA138" s="247"/>
      <c r="HIB138" s="247"/>
      <c r="HIC138" s="247"/>
      <c r="HID138" s="247"/>
      <c r="HIE138" s="247"/>
      <c r="HIF138" s="247"/>
      <c r="HIG138" s="247"/>
      <c r="HIH138" s="247"/>
      <c r="HII138" s="247"/>
      <c r="HIJ138" s="247"/>
      <c r="HIK138" s="247"/>
      <c r="HIL138" s="247"/>
      <c r="HIM138" s="247"/>
      <c r="HIN138" s="247"/>
      <c r="HIO138" s="247"/>
      <c r="HIP138" s="247"/>
      <c r="HIQ138" s="247"/>
      <c r="HIR138" s="247"/>
      <c r="HIS138" s="247"/>
      <c r="HIT138" s="247"/>
      <c r="HIU138" s="247"/>
      <c r="HIV138" s="247"/>
      <c r="HIW138" s="247"/>
      <c r="HIX138" s="247"/>
      <c r="HIY138" s="247"/>
      <c r="HIZ138" s="247"/>
      <c r="HJA138" s="247"/>
      <c r="HJB138" s="247"/>
      <c r="HJC138" s="247"/>
      <c r="HJD138" s="247"/>
      <c r="HJE138" s="247"/>
      <c r="HJF138" s="247"/>
      <c r="HJG138" s="247"/>
      <c r="HJH138" s="247"/>
      <c r="HJI138" s="247"/>
      <c r="HJJ138" s="247"/>
      <c r="HJK138" s="247"/>
      <c r="HJL138" s="247"/>
      <c r="HJM138" s="247"/>
      <c r="HJN138" s="247"/>
      <c r="HJO138" s="247"/>
      <c r="HJP138" s="247"/>
      <c r="HJQ138" s="247"/>
      <c r="HJR138" s="247"/>
      <c r="HJS138" s="247"/>
      <c r="HJT138" s="247"/>
      <c r="HJU138" s="247"/>
      <c r="HJV138" s="247"/>
      <c r="HJW138" s="247"/>
      <c r="HJX138" s="247"/>
      <c r="HJY138" s="247"/>
      <c r="HJZ138" s="247"/>
      <c r="HKA138" s="247"/>
      <c r="HKB138" s="247"/>
      <c r="HKC138" s="247"/>
      <c r="HKD138" s="247"/>
      <c r="HKE138" s="247"/>
      <c r="HKF138" s="247"/>
      <c r="HKG138" s="247"/>
      <c r="HKH138" s="247"/>
      <c r="HKI138" s="247"/>
      <c r="HKJ138" s="247"/>
      <c r="HKK138" s="247"/>
      <c r="HKL138" s="247"/>
      <c r="HKM138" s="247"/>
      <c r="HKN138" s="247"/>
      <c r="HKO138" s="247"/>
      <c r="HKP138" s="247"/>
      <c r="HKQ138" s="247"/>
      <c r="HKR138" s="247"/>
      <c r="HKS138" s="247"/>
      <c r="HKT138" s="247"/>
      <c r="HKU138" s="247"/>
      <c r="HKV138" s="247"/>
      <c r="HKW138" s="247"/>
      <c r="HKX138" s="247"/>
      <c r="HKY138" s="247"/>
      <c r="HKZ138" s="247"/>
      <c r="HLA138" s="247"/>
      <c r="HLB138" s="247"/>
      <c r="HLC138" s="247"/>
      <c r="HLD138" s="247"/>
      <c r="HLE138" s="247"/>
      <c r="HLF138" s="247"/>
      <c r="HLG138" s="247"/>
      <c r="HLH138" s="247"/>
      <c r="HLI138" s="247"/>
      <c r="HLJ138" s="247"/>
      <c r="HLK138" s="247"/>
      <c r="HLL138" s="247"/>
      <c r="HLM138" s="247"/>
      <c r="HLN138" s="247"/>
      <c r="HLO138" s="247"/>
      <c r="HLP138" s="247"/>
      <c r="HLQ138" s="247"/>
      <c r="HLR138" s="247"/>
      <c r="HLS138" s="247"/>
      <c r="HLT138" s="247"/>
      <c r="HLU138" s="247"/>
      <c r="HLV138" s="247"/>
      <c r="HLW138" s="247"/>
      <c r="HLX138" s="247"/>
      <c r="HLY138" s="247"/>
      <c r="HLZ138" s="247"/>
      <c r="HMA138" s="247"/>
      <c r="HMB138" s="247"/>
      <c r="HMC138" s="247"/>
      <c r="HMD138" s="247"/>
      <c r="HME138" s="247"/>
      <c r="HMF138" s="247"/>
      <c r="HMG138" s="247"/>
      <c r="HMH138" s="247"/>
      <c r="HMI138" s="247"/>
      <c r="HMJ138" s="247"/>
      <c r="HMK138" s="247"/>
      <c r="HML138" s="247"/>
      <c r="HMM138" s="247"/>
      <c r="HMN138" s="247"/>
      <c r="HMO138" s="247"/>
      <c r="HMP138" s="247"/>
      <c r="HMQ138" s="247"/>
      <c r="HMR138" s="247"/>
      <c r="HMS138" s="247"/>
      <c r="HMT138" s="247"/>
      <c r="HMU138" s="247"/>
      <c r="HMV138" s="247"/>
      <c r="HMW138" s="247"/>
      <c r="HMX138" s="247"/>
      <c r="HMY138" s="247"/>
      <c r="HMZ138" s="247"/>
      <c r="HNA138" s="247"/>
      <c r="HNB138" s="247"/>
      <c r="HNC138" s="247"/>
      <c r="HND138" s="247"/>
      <c r="HNE138" s="247"/>
      <c r="HNF138" s="247"/>
      <c r="HNG138" s="247"/>
      <c r="HNH138" s="247"/>
      <c r="HNI138" s="247"/>
      <c r="HNJ138" s="247"/>
      <c r="HNK138" s="247"/>
      <c r="HNL138" s="247"/>
      <c r="HNM138" s="247"/>
      <c r="HNN138" s="247"/>
      <c r="HNO138" s="247"/>
      <c r="HNP138" s="247"/>
      <c r="HNQ138" s="247"/>
      <c r="HNR138" s="247"/>
      <c r="HNS138" s="247"/>
      <c r="HNT138" s="247"/>
      <c r="HNU138" s="247"/>
      <c r="HNV138" s="247"/>
      <c r="HNW138" s="247"/>
      <c r="HNX138" s="247"/>
      <c r="HNY138" s="247"/>
      <c r="HNZ138" s="247"/>
      <c r="HOA138" s="247"/>
      <c r="HOB138" s="247"/>
      <c r="HOC138" s="247"/>
      <c r="HOD138" s="247"/>
      <c r="HOE138" s="247"/>
      <c r="HOF138" s="247"/>
      <c r="HOG138" s="247"/>
      <c r="HOH138" s="247"/>
      <c r="HOI138" s="247"/>
      <c r="HOJ138" s="247"/>
      <c r="HOK138" s="247"/>
      <c r="HOL138" s="247"/>
      <c r="HOM138" s="247"/>
      <c r="HON138" s="247"/>
      <c r="HOO138" s="247"/>
      <c r="HOP138" s="247"/>
      <c r="HOQ138" s="247"/>
      <c r="HOR138" s="247"/>
      <c r="HOS138" s="247"/>
      <c r="HOT138" s="247"/>
      <c r="HOU138" s="247"/>
      <c r="HOV138" s="247"/>
      <c r="HOW138" s="247"/>
      <c r="HOX138" s="247"/>
      <c r="HOY138" s="247"/>
      <c r="HOZ138" s="247"/>
      <c r="HPA138" s="247"/>
      <c r="HPB138" s="247"/>
      <c r="HPC138" s="247"/>
      <c r="HPD138" s="247"/>
      <c r="HPE138" s="247"/>
      <c r="HPF138" s="247"/>
      <c r="HPG138" s="247"/>
      <c r="HPH138" s="247"/>
      <c r="HPI138" s="247"/>
      <c r="HPJ138" s="247"/>
      <c r="HPK138" s="247"/>
      <c r="HPL138" s="247"/>
      <c r="HPM138" s="247"/>
      <c r="HPN138" s="247"/>
      <c r="HPO138" s="247"/>
      <c r="HPP138" s="247"/>
      <c r="HPQ138" s="247"/>
      <c r="HPR138" s="247"/>
      <c r="HPS138" s="247"/>
      <c r="HPT138" s="247"/>
      <c r="HPU138" s="247"/>
      <c r="HPV138" s="247"/>
      <c r="HPW138" s="247"/>
      <c r="HPX138" s="247"/>
      <c r="HPY138" s="247"/>
      <c r="HPZ138" s="247"/>
      <c r="HQA138" s="247"/>
      <c r="HQB138" s="247"/>
      <c r="HQC138" s="247"/>
      <c r="HQD138" s="247"/>
      <c r="HQE138" s="247"/>
      <c r="HQF138" s="247"/>
      <c r="HQG138" s="247"/>
      <c r="HQH138" s="247"/>
      <c r="HQI138" s="247"/>
      <c r="HQJ138" s="247"/>
      <c r="HQK138" s="247"/>
      <c r="HQL138" s="247"/>
      <c r="HQM138" s="247"/>
      <c r="HQN138" s="247"/>
      <c r="HQO138" s="247"/>
      <c r="HQP138" s="247"/>
      <c r="HQQ138" s="247"/>
      <c r="HQR138" s="247"/>
      <c r="HQS138" s="247"/>
      <c r="HQT138" s="247"/>
      <c r="HQU138" s="247"/>
      <c r="HQV138" s="247"/>
      <c r="HQW138" s="247"/>
      <c r="HQX138" s="247"/>
      <c r="HQY138" s="247"/>
      <c r="HQZ138" s="247"/>
      <c r="HRA138" s="247"/>
      <c r="HRB138" s="247"/>
      <c r="HRC138" s="247"/>
      <c r="HRD138" s="247"/>
      <c r="HRE138" s="247"/>
      <c r="HRF138" s="247"/>
      <c r="HRG138" s="247"/>
      <c r="HRH138" s="247"/>
      <c r="HRI138" s="247"/>
      <c r="HRJ138" s="247"/>
      <c r="HRK138" s="247"/>
      <c r="HRL138" s="247"/>
      <c r="HRM138" s="247"/>
      <c r="HRN138" s="247"/>
      <c r="HRO138" s="247"/>
      <c r="HRP138" s="247"/>
      <c r="HRQ138" s="247"/>
      <c r="HRR138" s="247"/>
      <c r="HRS138" s="247"/>
      <c r="HRT138" s="247"/>
      <c r="HRU138" s="247"/>
      <c r="HRV138" s="247"/>
      <c r="HRW138" s="247"/>
      <c r="HRX138" s="247"/>
      <c r="HRY138" s="247"/>
      <c r="HRZ138" s="247"/>
      <c r="HSA138" s="247"/>
      <c r="HSB138" s="247"/>
      <c r="HSC138" s="247"/>
      <c r="HSD138" s="247"/>
      <c r="HSE138" s="247"/>
      <c r="HSF138" s="247"/>
      <c r="HSG138" s="247"/>
      <c r="HSH138" s="247"/>
      <c r="HSI138" s="247"/>
      <c r="HSJ138" s="247"/>
      <c r="HSK138" s="247"/>
      <c r="HSL138" s="247"/>
      <c r="HSM138" s="247"/>
      <c r="HSN138" s="247"/>
      <c r="HSO138" s="247"/>
      <c r="HSP138" s="247"/>
      <c r="HSQ138" s="247"/>
      <c r="HSR138" s="247"/>
      <c r="HSS138" s="247"/>
      <c r="HST138" s="247"/>
      <c r="HSU138" s="247"/>
      <c r="HSV138" s="247"/>
      <c r="HSW138" s="247"/>
      <c r="HSX138" s="247"/>
      <c r="HSY138" s="247"/>
      <c r="HSZ138" s="247"/>
      <c r="HTA138" s="247"/>
      <c r="HTB138" s="247"/>
      <c r="HTC138" s="247"/>
      <c r="HTD138" s="247"/>
      <c r="HTE138" s="247"/>
      <c r="HTF138" s="247"/>
      <c r="HTG138" s="247"/>
      <c r="HTH138" s="247"/>
      <c r="HTI138" s="247"/>
      <c r="HTJ138" s="247"/>
      <c r="HTK138" s="247"/>
      <c r="HTL138" s="247"/>
      <c r="HTM138" s="247"/>
      <c r="HTN138" s="247"/>
      <c r="HTO138" s="247"/>
      <c r="HTP138" s="247"/>
      <c r="HTQ138" s="247"/>
      <c r="HTR138" s="247"/>
      <c r="HTS138" s="247"/>
      <c r="HTT138" s="247"/>
      <c r="HTU138" s="247"/>
      <c r="HTV138" s="247"/>
      <c r="HTW138" s="247"/>
      <c r="HTX138" s="247"/>
      <c r="HTY138" s="247"/>
      <c r="HTZ138" s="247"/>
      <c r="HUA138" s="247"/>
      <c r="HUB138" s="247"/>
      <c r="HUC138" s="247"/>
      <c r="HUD138" s="247"/>
      <c r="HUE138" s="247"/>
      <c r="HUF138" s="247"/>
      <c r="HUG138" s="247"/>
      <c r="HUH138" s="247"/>
      <c r="HUI138" s="247"/>
      <c r="HUJ138" s="247"/>
      <c r="HUK138" s="247"/>
      <c r="HUL138" s="247"/>
      <c r="HUM138" s="247"/>
      <c r="HUN138" s="247"/>
      <c r="HUO138" s="247"/>
      <c r="HUP138" s="247"/>
      <c r="HUQ138" s="247"/>
      <c r="HUR138" s="247"/>
      <c r="HUS138" s="247"/>
      <c r="HUT138" s="247"/>
      <c r="HUU138" s="247"/>
      <c r="HUV138" s="247"/>
      <c r="HUW138" s="247"/>
      <c r="HUX138" s="247"/>
      <c r="HUY138" s="247"/>
      <c r="HUZ138" s="247"/>
      <c r="HVA138" s="247"/>
      <c r="HVB138" s="247"/>
      <c r="HVC138" s="247"/>
      <c r="HVD138" s="247"/>
      <c r="HVE138" s="247"/>
      <c r="HVF138" s="247"/>
      <c r="HVG138" s="247"/>
      <c r="HVH138" s="247"/>
      <c r="HVI138" s="247"/>
      <c r="HVJ138" s="247"/>
      <c r="HVK138" s="247"/>
      <c r="HVL138" s="247"/>
      <c r="HVM138" s="247"/>
      <c r="HVN138" s="247"/>
      <c r="HVO138" s="247"/>
      <c r="HVP138" s="247"/>
      <c r="HVQ138" s="247"/>
      <c r="HVR138" s="247"/>
      <c r="HVS138" s="247"/>
      <c r="HVT138" s="247"/>
      <c r="HVU138" s="247"/>
      <c r="HVV138" s="247"/>
      <c r="HVW138" s="247"/>
      <c r="HVX138" s="247"/>
      <c r="HVY138" s="247"/>
      <c r="HVZ138" s="247"/>
      <c r="HWA138" s="247"/>
      <c r="HWB138" s="247"/>
      <c r="HWC138" s="247"/>
      <c r="HWD138" s="247"/>
      <c r="HWE138" s="247"/>
      <c r="HWF138" s="247"/>
      <c r="HWG138" s="247"/>
      <c r="HWH138" s="247"/>
      <c r="HWI138" s="247"/>
      <c r="HWJ138" s="247"/>
      <c r="HWK138" s="247"/>
      <c r="HWL138" s="247"/>
      <c r="HWM138" s="247"/>
      <c r="HWN138" s="247"/>
      <c r="HWO138" s="247"/>
      <c r="HWP138" s="247"/>
      <c r="HWQ138" s="247"/>
      <c r="HWR138" s="247"/>
      <c r="HWS138" s="247"/>
      <c r="HWT138" s="247"/>
      <c r="HWU138" s="247"/>
      <c r="HWV138" s="247"/>
      <c r="HWW138" s="247"/>
      <c r="HWX138" s="247"/>
      <c r="HWY138" s="247"/>
      <c r="HWZ138" s="247"/>
      <c r="HXA138" s="247"/>
      <c r="HXB138" s="247"/>
      <c r="HXC138" s="247"/>
      <c r="HXD138" s="247"/>
      <c r="HXE138" s="247"/>
      <c r="HXF138" s="247"/>
      <c r="HXG138" s="247"/>
      <c r="HXH138" s="247"/>
      <c r="HXI138" s="247"/>
      <c r="HXJ138" s="247"/>
      <c r="HXK138" s="247"/>
      <c r="HXL138" s="247"/>
      <c r="HXM138" s="247"/>
      <c r="HXN138" s="247"/>
      <c r="HXO138" s="247"/>
      <c r="HXP138" s="247"/>
      <c r="HXQ138" s="247"/>
      <c r="HXR138" s="247"/>
      <c r="HXS138" s="247"/>
      <c r="HXT138" s="247"/>
      <c r="HXU138" s="247"/>
      <c r="HXV138" s="247"/>
      <c r="HXW138" s="247"/>
      <c r="HXX138" s="247"/>
      <c r="HXY138" s="247"/>
      <c r="HXZ138" s="247"/>
      <c r="HYA138" s="247"/>
      <c r="HYB138" s="247"/>
      <c r="HYC138" s="247"/>
      <c r="HYD138" s="247"/>
      <c r="HYE138" s="247"/>
      <c r="HYF138" s="247"/>
      <c r="HYG138" s="247"/>
      <c r="HYH138" s="247"/>
      <c r="HYI138" s="247"/>
      <c r="HYJ138" s="247"/>
      <c r="HYK138" s="247"/>
      <c r="HYL138" s="247"/>
      <c r="HYM138" s="247"/>
      <c r="HYN138" s="247"/>
      <c r="HYO138" s="247"/>
      <c r="HYP138" s="247"/>
      <c r="HYQ138" s="247"/>
      <c r="HYR138" s="247"/>
      <c r="HYS138" s="247"/>
      <c r="HYT138" s="247"/>
      <c r="HYU138" s="247"/>
      <c r="HYV138" s="247"/>
      <c r="HYW138" s="247"/>
      <c r="HYX138" s="247"/>
      <c r="HYY138" s="247"/>
      <c r="HYZ138" s="247"/>
      <c r="HZA138" s="247"/>
      <c r="HZB138" s="247"/>
      <c r="HZC138" s="247"/>
      <c r="HZD138" s="247"/>
      <c r="HZE138" s="247"/>
      <c r="HZF138" s="247"/>
      <c r="HZG138" s="247"/>
      <c r="HZH138" s="247"/>
      <c r="HZI138" s="247"/>
      <c r="HZJ138" s="247"/>
      <c r="HZK138" s="247"/>
      <c r="HZL138" s="247"/>
      <c r="HZM138" s="247"/>
      <c r="HZN138" s="247"/>
      <c r="HZO138" s="247"/>
      <c r="HZP138" s="247"/>
      <c r="HZQ138" s="247"/>
      <c r="HZR138" s="247"/>
      <c r="HZS138" s="247"/>
      <c r="HZT138" s="247"/>
      <c r="HZU138" s="247"/>
      <c r="HZV138" s="247"/>
      <c r="HZW138" s="247"/>
      <c r="HZX138" s="247"/>
      <c r="HZY138" s="247"/>
      <c r="HZZ138" s="247"/>
      <c r="IAA138" s="247"/>
      <c r="IAB138" s="247"/>
      <c r="IAC138" s="247"/>
      <c r="IAD138" s="247"/>
      <c r="IAE138" s="247"/>
      <c r="IAF138" s="247"/>
      <c r="IAG138" s="247"/>
      <c r="IAH138" s="247"/>
      <c r="IAI138" s="247"/>
      <c r="IAJ138" s="247"/>
      <c r="IAK138" s="247"/>
      <c r="IAL138" s="247"/>
      <c r="IAM138" s="247"/>
      <c r="IAN138" s="247"/>
      <c r="IAO138" s="247"/>
      <c r="IAP138" s="247"/>
      <c r="IAQ138" s="247"/>
      <c r="IAR138" s="247"/>
      <c r="IAS138" s="247"/>
      <c r="IAT138" s="247"/>
      <c r="IAU138" s="247"/>
      <c r="IAV138" s="247"/>
      <c r="IAW138" s="247"/>
      <c r="IAX138" s="247"/>
      <c r="IAY138" s="247"/>
      <c r="IAZ138" s="247"/>
      <c r="IBA138" s="247"/>
      <c r="IBB138" s="247"/>
      <c r="IBC138" s="247"/>
      <c r="IBD138" s="247"/>
      <c r="IBE138" s="247"/>
      <c r="IBF138" s="247"/>
      <c r="IBG138" s="247"/>
      <c r="IBH138" s="247"/>
      <c r="IBI138" s="247"/>
      <c r="IBJ138" s="247"/>
      <c r="IBK138" s="247"/>
      <c r="IBL138" s="247"/>
      <c r="IBM138" s="247"/>
      <c r="IBN138" s="247"/>
      <c r="IBO138" s="247"/>
      <c r="IBP138" s="247"/>
      <c r="IBQ138" s="247"/>
      <c r="IBR138" s="247"/>
      <c r="IBS138" s="247"/>
      <c r="IBT138" s="247"/>
      <c r="IBU138" s="247"/>
      <c r="IBV138" s="247"/>
      <c r="IBW138" s="247"/>
      <c r="IBX138" s="247"/>
      <c r="IBY138" s="247"/>
      <c r="IBZ138" s="247"/>
      <c r="ICA138" s="247"/>
      <c r="ICB138" s="247"/>
      <c r="ICC138" s="247"/>
      <c r="ICD138" s="247"/>
      <c r="ICE138" s="247"/>
      <c r="ICF138" s="247"/>
      <c r="ICG138" s="247"/>
      <c r="ICH138" s="247"/>
      <c r="ICI138" s="247"/>
      <c r="ICJ138" s="247"/>
      <c r="ICK138" s="247"/>
      <c r="ICL138" s="247"/>
      <c r="ICM138" s="247"/>
      <c r="ICN138" s="247"/>
      <c r="ICO138" s="247"/>
      <c r="ICP138" s="247"/>
      <c r="ICQ138" s="247"/>
      <c r="ICR138" s="247"/>
      <c r="ICS138" s="247"/>
      <c r="ICT138" s="247"/>
      <c r="ICU138" s="247"/>
      <c r="ICV138" s="247"/>
      <c r="ICW138" s="247"/>
      <c r="ICX138" s="247"/>
      <c r="ICY138" s="247"/>
      <c r="ICZ138" s="247"/>
      <c r="IDA138" s="247"/>
      <c r="IDB138" s="247"/>
      <c r="IDC138" s="247"/>
      <c r="IDD138" s="247"/>
      <c r="IDE138" s="247"/>
      <c r="IDF138" s="247"/>
      <c r="IDG138" s="247"/>
      <c r="IDH138" s="247"/>
      <c r="IDI138" s="247"/>
      <c r="IDJ138" s="247"/>
      <c r="IDK138" s="247"/>
      <c r="IDL138" s="247"/>
      <c r="IDM138" s="247"/>
      <c r="IDN138" s="247"/>
      <c r="IDO138" s="247"/>
      <c r="IDP138" s="247"/>
      <c r="IDQ138" s="247"/>
      <c r="IDR138" s="247"/>
      <c r="IDS138" s="247"/>
      <c r="IDT138" s="247"/>
      <c r="IDU138" s="247"/>
      <c r="IDV138" s="247"/>
      <c r="IDW138" s="247"/>
      <c r="IDX138" s="247"/>
      <c r="IDY138" s="247"/>
      <c r="IDZ138" s="247"/>
      <c r="IEA138" s="247"/>
      <c r="IEB138" s="247"/>
      <c r="IEC138" s="247"/>
      <c r="IED138" s="247"/>
      <c r="IEE138" s="247"/>
      <c r="IEF138" s="247"/>
      <c r="IEG138" s="247"/>
      <c r="IEH138" s="247"/>
      <c r="IEI138" s="247"/>
      <c r="IEJ138" s="247"/>
      <c r="IEK138" s="247"/>
      <c r="IEL138" s="247"/>
      <c r="IEM138" s="247"/>
      <c r="IEN138" s="247"/>
      <c r="IEO138" s="247"/>
      <c r="IEP138" s="247"/>
      <c r="IEQ138" s="247"/>
      <c r="IER138" s="247"/>
      <c r="IES138" s="247"/>
      <c r="IET138" s="247"/>
      <c r="IEU138" s="247"/>
      <c r="IEV138" s="247"/>
      <c r="IEW138" s="247"/>
      <c r="IEX138" s="247"/>
      <c r="IEY138" s="247"/>
      <c r="IEZ138" s="247"/>
      <c r="IFA138" s="247"/>
      <c r="IFB138" s="247"/>
      <c r="IFC138" s="247"/>
      <c r="IFD138" s="247"/>
      <c r="IFE138" s="247"/>
      <c r="IFF138" s="247"/>
      <c r="IFG138" s="247"/>
      <c r="IFH138" s="247"/>
      <c r="IFI138" s="247"/>
      <c r="IFJ138" s="247"/>
      <c r="IFK138" s="247"/>
      <c r="IFL138" s="247"/>
      <c r="IFM138" s="247"/>
      <c r="IFN138" s="247"/>
      <c r="IFO138" s="247"/>
      <c r="IFP138" s="247"/>
      <c r="IFQ138" s="247"/>
      <c r="IFR138" s="247"/>
      <c r="IFS138" s="247"/>
      <c r="IFT138" s="247"/>
      <c r="IFU138" s="247"/>
      <c r="IFV138" s="247"/>
      <c r="IFW138" s="247"/>
      <c r="IFX138" s="247"/>
      <c r="IFY138" s="247"/>
      <c r="IFZ138" s="247"/>
      <c r="IGA138" s="247"/>
      <c r="IGB138" s="247"/>
      <c r="IGC138" s="247"/>
      <c r="IGD138" s="247"/>
      <c r="IGE138" s="247"/>
      <c r="IGF138" s="247"/>
      <c r="IGG138" s="247"/>
      <c r="IGH138" s="247"/>
      <c r="IGI138" s="247"/>
      <c r="IGJ138" s="247"/>
      <c r="IGK138" s="247"/>
      <c r="IGL138" s="247"/>
      <c r="IGM138" s="247"/>
      <c r="IGN138" s="247"/>
      <c r="IGO138" s="247"/>
      <c r="IGP138" s="247"/>
      <c r="IGQ138" s="247"/>
      <c r="IGR138" s="247"/>
      <c r="IGS138" s="247"/>
      <c r="IGT138" s="247"/>
      <c r="IGU138" s="247"/>
      <c r="IGV138" s="247"/>
      <c r="IGW138" s="247"/>
      <c r="IGX138" s="247"/>
      <c r="IGY138" s="247"/>
      <c r="IGZ138" s="247"/>
      <c r="IHA138" s="247"/>
      <c r="IHB138" s="247"/>
      <c r="IHC138" s="247"/>
      <c r="IHD138" s="247"/>
      <c r="IHE138" s="247"/>
      <c r="IHF138" s="247"/>
      <c r="IHG138" s="247"/>
      <c r="IHH138" s="247"/>
      <c r="IHI138" s="247"/>
      <c r="IHJ138" s="247"/>
      <c r="IHK138" s="247"/>
      <c r="IHL138" s="247"/>
      <c r="IHM138" s="247"/>
      <c r="IHN138" s="247"/>
      <c r="IHO138" s="247"/>
      <c r="IHP138" s="247"/>
      <c r="IHQ138" s="247"/>
      <c r="IHR138" s="247"/>
      <c r="IHS138" s="247"/>
      <c r="IHT138" s="247"/>
      <c r="IHU138" s="247"/>
      <c r="IHV138" s="247"/>
      <c r="IHW138" s="247"/>
      <c r="IHX138" s="247"/>
      <c r="IHY138" s="247"/>
      <c r="IHZ138" s="247"/>
      <c r="IIA138" s="247"/>
      <c r="IIB138" s="247"/>
      <c r="IIC138" s="247"/>
      <c r="IID138" s="247"/>
      <c r="IIE138" s="247"/>
      <c r="IIF138" s="247"/>
      <c r="IIG138" s="247"/>
      <c r="IIH138" s="247"/>
      <c r="III138" s="247"/>
      <c r="IIJ138" s="247"/>
      <c r="IIK138" s="247"/>
      <c r="IIL138" s="247"/>
      <c r="IIM138" s="247"/>
      <c r="IIN138" s="247"/>
      <c r="IIO138" s="247"/>
      <c r="IIP138" s="247"/>
      <c r="IIQ138" s="247"/>
      <c r="IIR138" s="247"/>
      <c r="IIS138" s="247"/>
      <c r="IIT138" s="247"/>
      <c r="IIU138" s="247"/>
      <c r="IIV138" s="247"/>
      <c r="IIW138" s="247"/>
      <c r="IIX138" s="247"/>
      <c r="IIY138" s="247"/>
      <c r="IIZ138" s="247"/>
      <c r="IJA138" s="247"/>
      <c r="IJB138" s="247"/>
      <c r="IJC138" s="247"/>
      <c r="IJD138" s="247"/>
      <c r="IJE138" s="247"/>
      <c r="IJF138" s="247"/>
      <c r="IJG138" s="247"/>
      <c r="IJH138" s="247"/>
      <c r="IJI138" s="247"/>
      <c r="IJJ138" s="247"/>
      <c r="IJK138" s="247"/>
      <c r="IJL138" s="247"/>
      <c r="IJM138" s="247"/>
      <c r="IJN138" s="247"/>
      <c r="IJO138" s="247"/>
      <c r="IJP138" s="247"/>
      <c r="IJQ138" s="247"/>
      <c r="IJR138" s="247"/>
      <c r="IJS138" s="247"/>
      <c r="IJT138" s="247"/>
      <c r="IJU138" s="247"/>
      <c r="IJV138" s="247"/>
      <c r="IJW138" s="247"/>
      <c r="IJX138" s="247"/>
      <c r="IJY138" s="247"/>
      <c r="IJZ138" s="247"/>
      <c r="IKA138" s="247"/>
      <c r="IKB138" s="247"/>
      <c r="IKC138" s="247"/>
      <c r="IKD138" s="247"/>
      <c r="IKE138" s="247"/>
      <c r="IKF138" s="247"/>
      <c r="IKG138" s="247"/>
      <c r="IKH138" s="247"/>
      <c r="IKI138" s="247"/>
      <c r="IKJ138" s="247"/>
      <c r="IKK138" s="247"/>
      <c r="IKL138" s="247"/>
      <c r="IKM138" s="247"/>
      <c r="IKN138" s="247"/>
      <c r="IKO138" s="247"/>
      <c r="IKP138" s="247"/>
      <c r="IKQ138" s="247"/>
      <c r="IKR138" s="247"/>
      <c r="IKS138" s="247"/>
      <c r="IKT138" s="247"/>
      <c r="IKU138" s="247"/>
      <c r="IKV138" s="247"/>
      <c r="IKW138" s="247"/>
      <c r="IKX138" s="247"/>
      <c r="IKY138" s="247"/>
      <c r="IKZ138" s="247"/>
      <c r="ILA138" s="247"/>
      <c r="ILB138" s="247"/>
      <c r="ILC138" s="247"/>
      <c r="ILD138" s="247"/>
      <c r="ILE138" s="247"/>
      <c r="ILF138" s="247"/>
      <c r="ILG138" s="247"/>
      <c r="ILH138" s="247"/>
      <c r="ILI138" s="247"/>
      <c r="ILJ138" s="247"/>
      <c r="ILK138" s="247"/>
      <c r="ILL138" s="247"/>
      <c r="ILM138" s="247"/>
      <c r="ILN138" s="247"/>
      <c r="ILO138" s="247"/>
      <c r="ILP138" s="247"/>
      <c r="ILQ138" s="247"/>
      <c r="ILR138" s="247"/>
      <c r="ILS138" s="247"/>
      <c r="ILT138" s="247"/>
      <c r="ILU138" s="247"/>
      <c r="ILV138" s="247"/>
      <c r="ILW138" s="247"/>
      <c r="ILX138" s="247"/>
      <c r="ILY138" s="247"/>
      <c r="ILZ138" s="247"/>
      <c r="IMA138" s="247"/>
      <c r="IMB138" s="247"/>
      <c r="IMC138" s="247"/>
      <c r="IMD138" s="247"/>
      <c r="IME138" s="247"/>
      <c r="IMF138" s="247"/>
      <c r="IMG138" s="247"/>
      <c r="IMH138" s="247"/>
      <c r="IMI138" s="247"/>
      <c r="IMJ138" s="247"/>
      <c r="IMK138" s="247"/>
      <c r="IML138" s="247"/>
      <c r="IMM138" s="247"/>
      <c r="IMN138" s="247"/>
      <c r="IMO138" s="247"/>
      <c r="IMP138" s="247"/>
      <c r="IMQ138" s="247"/>
      <c r="IMR138" s="247"/>
      <c r="IMS138" s="247"/>
      <c r="IMT138" s="247"/>
      <c r="IMU138" s="247"/>
      <c r="IMV138" s="247"/>
      <c r="IMW138" s="247"/>
      <c r="IMX138" s="247"/>
      <c r="IMY138" s="247"/>
      <c r="IMZ138" s="247"/>
      <c r="INA138" s="247"/>
      <c r="INB138" s="247"/>
      <c r="INC138" s="247"/>
      <c r="IND138" s="247"/>
      <c r="INE138" s="247"/>
      <c r="INF138" s="247"/>
      <c r="ING138" s="247"/>
      <c r="INH138" s="247"/>
      <c r="INI138" s="247"/>
      <c r="INJ138" s="247"/>
      <c r="INK138" s="247"/>
      <c r="INL138" s="247"/>
      <c r="INM138" s="247"/>
      <c r="INN138" s="247"/>
      <c r="INO138" s="247"/>
      <c r="INP138" s="247"/>
      <c r="INQ138" s="247"/>
      <c r="INR138" s="247"/>
      <c r="INS138" s="247"/>
      <c r="INT138" s="247"/>
      <c r="INU138" s="247"/>
      <c r="INV138" s="247"/>
      <c r="INW138" s="247"/>
      <c r="INX138" s="247"/>
      <c r="INY138" s="247"/>
      <c r="INZ138" s="247"/>
      <c r="IOA138" s="247"/>
      <c r="IOB138" s="247"/>
      <c r="IOC138" s="247"/>
      <c r="IOD138" s="247"/>
      <c r="IOE138" s="247"/>
      <c r="IOF138" s="247"/>
      <c r="IOG138" s="247"/>
      <c r="IOH138" s="247"/>
      <c r="IOI138" s="247"/>
      <c r="IOJ138" s="247"/>
      <c r="IOK138" s="247"/>
      <c r="IOL138" s="247"/>
      <c r="IOM138" s="247"/>
      <c r="ION138" s="247"/>
      <c r="IOO138" s="247"/>
      <c r="IOP138" s="247"/>
      <c r="IOQ138" s="247"/>
      <c r="IOR138" s="247"/>
      <c r="IOS138" s="247"/>
      <c r="IOT138" s="247"/>
      <c r="IOU138" s="247"/>
      <c r="IOV138" s="247"/>
      <c r="IOW138" s="247"/>
      <c r="IOX138" s="247"/>
      <c r="IOY138" s="247"/>
      <c r="IOZ138" s="247"/>
      <c r="IPA138" s="247"/>
      <c r="IPB138" s="247"/>
      <c r="IPC138" s="247"/>
      <c r="IPD138" s="247"/>
      <c r="IPE138" s="247"/>
      <c r="IPF138" s="247"/>
      <c r="IPG138" s="247"/>
      <c r="IPH138" s="247"/>
      <c r="IPI138" s="247"/>
      <c r="IPJ138" s="247"/>
      <c r="IPK138" s="247"/>
      <c r="IPL138" s="247"/>
      <c r="IPM138" s="247"/>
      <c r="IPN138" s="247"/>
      <c r="IPO138" s="247"/>
      <c r="IPP138" s="247"/>
      <c r="IPQ138" s="247"/>
      <c r="IPR138" s="247"/>
      <c r="IPS138" s="247"/>
      <c r="IPT138" s="247"/>
      <c r="IPU138" s="247"/>
      <c r="IPV138" s="247"/>
      <c r="IPW138" s="247"/>
      <c r="IPX138" s="247"/>
      <c r="IPY138" s="247"/>
      <c r="IPZ138" s="247"/>
      <c r="IQA138" s="247"/>
      <c r="IQB138" s="247"/>
      <c r="IQC138" s="247"/>
      <c r="IQD138" s="247"/>
      <c r="IQE138" s="247"/>
      <c r="IQF138" s="247"/>
      <c r="IQG138" s="247"/>
      <c r="IQH138" s="247"/>
      <c r="IQI138" s="247"/>
      <c r="IQJ138" s="247"/>
      <c r="IQK138" s="247"/>
      <c r="IQL138" s="247"/>
      <c r="IQM138" s="247"/>
      <c r="IQN138" s="247"/>
      <c r="IQO138" s="247"/>
      <c r="IQP138" s="247"/>
      <c r="IQQ138" s="247"/>
      <c r="IQR138" s="247"/>
      <c r="IQS138" s="247"/>
      <c r="IQT138" s="247"/>
      <c r="IQU138" s="247"/>
      <c r="IQV138" s="247"/>
      <c r="IQW138" s="247"/>
      <c r="IQX138" s="247"/>
      <c r="IQY138" s="247"/>
      <c r="IQZ138" s="247"/>
      <c r="IRA138" s="247"/>
      <c r="IRB138" s="247"/>
      <c r="IRC138" s="247"/>
      <c r="IRD138" s="247"/>
      <c r="IRE138" s="247"/>
      <c r="IRF138" s="247"/>
      <c r="IRG138" s="247"/>
      <c r="IRH138" s="247"/>
      <c r="IRI138" s="247"/>
      <c r="IRJ138" s="247"/>
      <c r="IRK138" s="247"/>
      <c r="IRL138" s="247"/>
      <c r="IRM138" s="247"/>
      <c r="IRN138" s="247"/>
      <c r="IRO138" s="247"/>
      <c r="IRP138" s="247"/>
      <c r="IRQ138" s="247"/>
      <c r="IRR138" s="247"/>
      <c r="IRS138" s="247"/>
      <c r="IRT138" s="247"/>
      <c r="IRU138" s="247"/>
      <c r="IRV138" s="247"/>
      <c r="IRW138" s="247"/>
      <c r="IRX138" s="247"/>
      <c r="IRY138" s="247"/>
      <c r="IRZ138" s="247"/>
      <c r="ISA138" s="247"/>
      <c r="ISB138" s="247"/>
      <c r="ISC138" s="247"/>
      <c r="ISD138" s="247"/>
      <c r="ISE138" s="247"/>
      <c r="ISF138" s="247"/>
      <c r="ISG138" s="247"/>
      <c r="ISH138" s="247"/>
      <c r="ISI138" s="247"/>
      <c r="ISJ138" s="247"/>
      <c r="ISK138" s="247"/>
      <c r="ISL138" s="247"/>
      <c r="ISM138" s="247"/>
      <c r="ISN138" s="247"/>
      <c r="ISO138" s="247"/>
      <c r="ISP138" s="247"/>
      <c r="ISQ138" s="247"/>
      <c r="ISR138" s="247"/>
      <c r="ISS138" s="247"/>
      <c r="IST138" s="247"/>
      <c r="ISU138" s="247"/>
      <c r="ISV138" s="247"/>
      <c r="ISW138" s="247"/>
      <c r="ISX138" s="247"/>
      <c r="ISY138" s="247"/>
      <c r="ISZ138" s="247"/>
      <c r="ITA138" s="247"/>
      <c r="ITB138" s="247"/>
      <c r="ITC138" s="247"/>
      <c r="ITD138" s="247"/>
      <c r="ITE138" s="247"/>
      <c r="ITF138" s="247"/>
      <c r="ITG138" s="247"/>
      <c r="ITH138" s="247"/>
      <c r="ITI138" s="247"/>
      <c r="ITJ138" s="247"/>
      <c r="ITK138" s="247"/>
      <c r="ITL138" s="247"/>
      <c r="ITM138" s="247"/>
      <c r="ITN138" s="247"/>
      <c r="ITO138" s="247"/>
      <c r="ITP138" s="247"/>
      <c r="ITQ138" s="247"/>
      <c r="ITR138" s="247"/>
      <c r="ITS138" s="247"/>
      <c r="ITT138" s="247"/>
      <c r="ITU138" s="247"/>
      <c r="ITV138" s="247"/>
      <c r="ITW138" s="247"/>
      <c r="ITX138" s="247"/>
      <c r="ITY138" s="247"/>
      <c r="ITZ138" s="247"/>
      <c r="IUA138" s="247"/>
      <c r="IUB138" s="247"/>
      <c r="IUC138" s="247"/>
      <c r="IUD138" s="247"/>
      <c r="IUE138" s="247"/>
      <c r="IUF138" s="247"/>
      <c r="IUG138" s="247"/>
      <c r="IUH138" s="247"/>
      <c r="IUI138" s="247"/>
      <c r="IUJ138" s="247"/>
      <c r="IUK138" s="247"/>
      <c r="IUL138" s="247"/>
      <c r="IUM138" s="247"/>
      <c r="IUN138" s="247"/>
      <c r="IUO138" s="247"/>
      <c r="IUP138" s="247"/>
      <c r="IUQ138" s="247"/>
      <c r="IUR138" s="247"/>
      <c r="IUS138" s="247"/>
      <c r="IUT138" s="247"/>
      <c r="IUU138" s="247"/>
      <c r="IUV138" s="247"/>
      <c r="IUW138" s="247"/>
      <c r="IUX138" s="247"/>
      <c r="IUY138" s="247"/>
      <c r="IUZ138" s="247"/>
      <c r="IVA138" s="247"/>
      <c r="IVB138" s="247"/>
      <c r="IVC138" s="247"/>
      <c r="IVD138" s="247"/>
      <c r="IVE138" s="247"/>
      <c r="IVF138" s="247"/>
      <c r="IVG138" s="247"/>
      <c r="IVH138" s="247"/>
      <c r="IVI138" s="247"/>
      <c r="IVJ138" s="247"/>
      <c r="IVK138" s="247"/>
      <c r="IVL138" s="247"/>
      <c r="IVM138" s="247"/>
      <c r="IVN138" s="247"/>
      <c r="IVO138" s="247"/>
      <c r="IVP138" s="247"/>
      <c r="IVQ138" s="247"/>
      <c r="IVR138" s="247"/>
      <c r="IVS138" s="247"/>
      <c r="IVT138" s="247"/>
      <c r="IVU138" s="247"/>
      <c r="IVV138" s="247"/>
      <c r="IVW138" s="247"/>
      <c r="IVX138" s="247"/>
      <c r="IVY138" s="247"/>
      <c r="IVZ138" s="247"/>
      <c r="IWA138" s="247"/>
      <c r="IWB138" s="247"/>
      <c r="IWC138" s="247"/>
      <c r="IWD138" s="247"/>
      <c r="IWE138" s="247"/>
      <c r="IWF138" s="247"/>
      <c r="IWG138" s="247"/>
      <c r="IWH138" s="247"/>
      <c r="IWI138" s="247"/>
      <c r="IWJ138" s="247"/>
      <c r="IWK138" s="247"/>
      <c r="IWL138" s="247"/>
      <c r="IWM138" s="247"/>
      <c r="IWN138" s="247"/>
      <c r="IWO138" s="247"/>
      <c r="IWP138" s="247"/>
      <c r="IWQ138" s="247"/>
      <c r="IWR138" s="247"/>
      <c r="IWS138" s="247"/>
      <c r="IWT138" s="247"/>
      <c r="IWU138" s="247"/>
      <c r="IWV138" s="247"/>
      <c r="IWW138" s="247"/>
      <c r="IWX138" s="247"/>
      <c r="IWY138" s="247"/>
      <c r="IWZ138" s="247"/>
      <c r="IXA138" s="247"/>
      <c r="IXB138" s="247"/>
      <c r="IXC138" s="247"/>
      <c r="IXD138" s="247"/>
      <c r="IXE138" s="247"/>
      <c r="IXF138" s="247"/>
      <c r="IXG138" s="247"/>
      <c r="IXH138" s="247"/>
      <c r="IXI138" s="247"/>
      <c r="IXJ138" s="247"/>
      <c r="IXK138" s="247"/>
      <c r="IXL138" s="247"/>
      <c r="IXM138" s="247"/>
      <c r="IXN138" s="247"/>
      <c r="IXO138" s="247"/>
      <c r="IXP138" s="247"/>
      <c r="IXQ138" s="247"/>
      <c r="IXR138" s="247"/>
      <c r="IXS138" s="247"/>
      <c r="IXT138" s="247"/>
      <c r="IXU138" s="247"/>
      <c r="IXV138" s="247"/>
      <c r="IXW138" s="247"/>
      <c r="IXX138" s="247"/>
      <c r="IXY138" s="247"/>
      <c r="IXZ138" s="247"/>
      <c r="IYA138" s="247"/>
      <c r="IYB138" s="247"/>
      <c r="IYC138" s="247"/>
      <c r="IYD138" s="247"/>
      <c r="IYE138" s="247"/>
      <c r="IYF138" s="247"/>
      <c r="IYG138" s="247"/>
      <c r="IYH138" s="247"/>
      <c r="IYI138" s="247"/>
      <c r="IYJ138" s="247"/>
      <c r="IYK138" s="247"/>
      <c r="IYL138" s="247"/>
      <c r="IYM138" s="247"/>
      <c r="IYN138" s="247"/>
      <c r="IYO138" s="247"/>
      <c r="IYP138" s="247"/>
      <c r="IYQ138" s="247"/>
      <c r="IYR138" s="247"/>
      <c r="IYS138" s="247"/>
      <c r="IYT138" s="247"/>
      <c r="IYU138" s="247"/>
      <c r="IYV138" s="247"/>
      <c r="IYW138" s="247"/>
      <c r="IYX138" s="247"/>
      <c r="IYY138" s="247"/>
      <c r="IYZ138" s="247"/>
      <c r="IZA138" s="247"/>
      <c r="IZB138" s="247"/>
      <c r="IZC138" s="247"/>
      <c r="IZD138" s="247"/>
      <c r="IZE138" s="247"/>
      <c r="IZF138" s="247"/>
      <c r="IZG138" s="247"/>
      <c r="IZH138" s="247"/>
      <c r="IZI138" s="247"/>
      <c r="IZJ138" s="247"/>
      <c r="IZK138" s="247"/>
      <c r="IZL138" s="247"/>
      <c r="IZM138" s="247"/>
      <c r="IZN138" s="247"/>
      <c r="IZO138" s="247"/>
      <c r="IZP138" s="247"/>
      <c r="IZQ138" s="247"/>
      <c r="IZR138" s="247"/>
      <c r="IZS138" s="247"/>
      <c r="IZT138" s="247"/>
      <c r="IZU138" s="247"/>
      <c r="IZV138" s="247"/>
      <c r="IZW138" s="247"/>
      <c r="IZX138" s="247"/>
      <c r="IZY138" s="247"/>
      <c r="IZZ138" s="247"/>
      <c r="JAA138" s="247"/>
      <c r="JAB138" s="247"/>
      <c r="JAC138" s="247"/>
      <c r="JAD138" s="247"/>
      <c r="JAE138" s="247"/>
      <c r="JAF138" s="247"/>
      <c r="JAG138" s="247"/>
      <c r="JAH138" s="247"/>
      <c r="JAI138" s="247"/>
      <c r="JAJ138" s="247"/>
      <c r="JAK138" s="247"/>
      <c r="JAL138" s="247"/>
      <c r="JAM138" s="247"/>
      <c r="JAN138" s="247"/>
      <c r="JAO138" s="247"/>
      <c r="JAP138" s="247"/>
      <c r="JAQ138" s="247"/>
      <c r="JAR138" s="247"/>
      <c r="JAS138" s="247"/>
      <c r="JAT138" s="247"/>
      <c r="JAU138" s="247"/>
      <c r="JAV138" s="247"/>
      <c r="JAW138" s="247"/>
      <c r="JAX138" s="247"/>
      <c r="JAY138" s="247"/>
      <c r="JAZ138" s="247"/>
      <c r="JBA138" s="247"/>
      <c r="JBB138" s="247"/>
      <c r="JBC138" s="247"/>
      <c r="JBD138" s="247"/>
      <c r="JBE138" s="247"/>
      <c r="JBF138" s="247"/>
      <c r="JBG138" s="247"/>
      <c r="JBH138" s="247"/>
      <c r="JBI138" s="247"/>
      <c r="JBJ138" s="247"/>
      <c r="JBK138" s="247"/>
      <c r="JBL138" s="247"/>
      <c r="JBM138" s="247"/>
      <c r="JBN138" s="247"/>
      <c r="JBO138" s="247"/>
      <c r="JBP138" s="247"/>
      <c r="JBQ138" s="247"/>
      <c r="JBR138" s="247"/>
      <c r="JBS138" s="247"/>
      <c r="JBT138" s="247"/>
      <c r="JBU138" s="247"/>
      <c r="JBV138" s="247"/>
      <c r="JBW138" s="247"/>
      <c r="JBX138" s="247"/>
      <c r="JBY138" s="247"/>
      <c r="JBZ138" s="247"/>
      <c r="JCA138" s="247"/>
      <c r="JCB138" s="247"/>
      <c r="JCC138" s="247"/>
      <c r="JCD138" s="247"/>
      <c r="JCE138" s="247"/>
      <c r="JCF138" s="247"/>
      <c r="JCG138" s="247"/>
      <c r="JCH138" s="247"/>
      <c r="JCI138" s="247"/>
      <c r="JCJ138" s="247"/>
      <c r="JCK138" s="247"/>
      <c r="JCL138" s="247"/>
      <c r="JCM138" s="247"/>
      <c r="JCN138" s="247"/>
      <c r="JCO138" s="247"/>
      <c r="JCP138" s="247"/>
      <c r="JCQ138" s="247"/>
      <c r="JCR138" s="247"/>
      <c r="JCS138" s="247"/>
      <c r="JCT138" s="247"/>
      <c r="JCU138" s="247"/>
      <c r="JCV138" s="247"/>
      <c r="JCW138" s="247"/>
      <c r="JCX138" s="247"/>
      <c r="JCY138" s="247"/>
      <c r="JCZ138" s="247"/>
      <c r="JDA138" s="247"/>
      <c r="JDB138" s="247"/>
      <c r="JDC138" s="247"/>
      <c r="JDD138" s="247"/>
      <c r="JDE138" s="247"/>
      <c r="JDF138" s="247"/>
      <c r="JDG138" s="247"/>
      <c r="JDH138" s="247"/>
      <c r="JDI138" s="247"/>
      <c r="JDJ138" s="247"/>
      <c r="JDK138" s="247"/>
      <c r="JDL138" s="247"/>
      <c r="JDM138" s="247"/>
      <c r="JDN138" s="247"/>
      <c r="JDO138" s="247"/>
      <c r="JDP138" s="247"/>
      <c r="JDQ138" s="247"/>
      <c r="JDR138" s="247"/>
      <c r="JDS138" s="247"/>
      <c r="JDT138" s="247"/>
      <c r="JDU138" s="247"/>
      <c r="JDV138" s="247"/>
      <c r="JDW138" s="247"/>
      <c r="JDX138" s="247"/>
      <c r="JDY138" s="247"/>
      <c r="JDZ138" s="247"/>
      <c r="JEA138" s="247"/>
      <c r="JEB138" s="247"/>
      <c r="JEC138" s="247"/>
      <c r="JED138" s="247"/>
      <c r="JEE138" s="247"/>
      <c r="JEF138" s="247"/>
      <c r="JEG138" s="247"/>
      <c r="JEH138" s="247"/>
      <c r="JEI138" s="247"/>
      <c r="JEJ138" s="247"/>
      <c r="JEK138" s="247"/>
      <c r="JEL138" s="247"/>
      <c r="JEM138" s="247"/>
      <c r="JEN138" s="247"/>
      <c r="JEO138" s="247"/>
      <c r="JEP138" s="247"/>
      <c r="JEQ138" s="247"/>
      <c r="JER138" s="247"/>
      <c r="JES138" s="247"/>
      <c r="JET138" s="247"/>
      <c r="JEU138" s="247"/>
      <c r="JEV138" s="247"/>
      <c r="JEW138" s="247"/>
      <c r="JEX138" s="247"/>
      <c r="JEY138" s="247"/>
      <c r="JEZ138" s="247"/>
      <c r="JFA138" s="247"/>
      <c r="JFB138" s="247"/>
      <c r="JFC138" s="247"/>
      <c r="JFD138" s="247"/>
      <c r="JFE138" s="247"/>
      <c r="JFF138" s="247"/>
      <c r="JFG138" s="247"/>
      <c r="JFH138" s="247"/>
      <c r="JFI138" s="247"/>
      <c r="JFJ138" s="247"/>
      <c r="JFK138" s="247"/>
      <c r="JFL138" s="247"/>
      <c r="JFM138" s="247"/>
      <c r="JFN138" s="247"/>
      <c r="JFO138" s="247"/>
      <c r="JFP138" s="247"/>
      <c r="JFQ138" s="247"/>
      <c r="JFR138" s="247"/>
      <c r="JFS138" s="247"/>
      <c r="JFT138" s="247"/>
      <c r="JFU138" s="247"/>
      <c r="JFV138" s="247"/>
      <c r="JFW138" s="247"/>
      <c r="JFX138" s="247"/>
      <c r="JFY138" s="247"/>
      <c r="JFZ138" s="247"/>
      <c r="JGA138" s="247"/>
      <c r="JGB138" s="247"/>
      <c r="JGC138" s="247"/>
      <c r="JGD138" s="247"/>
      <c r="JGE138" s="247"/>
      <c r="JGF138" s="247"/>
      <c r="JGG138" s="247"/>
      <c r="JGH138" s="247"/>
      <c r="JGI138" s="247"/>
      <c r="JGJ138" s="247"/>
      <c r="JGK138" s="247"/>
      <c r="JGL138" s="247"/>
      <c r="JGM138" s="247"/>
      <c r="JGN138" s="247"/>
      <c r="JGO138" s="247"/>
      <c r="JGP138" s="247"/>
      <c r="JGQ138" s="247"/>
      <c r="JGR138" s="247"/>
      <c r="JGS138" s="247"/>
      <c r="JGT138" s="247"/>
      <c r="JGU138" s="247"/>
      <c r="JGV138" s="247"/>
      <c r="JGW138" s="247"/>
      <c r="JGX138" s="247"/>
      <c r="JGY138" s="247"/>
      <c r="JGZ138" s="247"/>
      <c r="JHA138" s="247"/>
      <c r="JHB138" s="247"/>
      <c r="JHC138" s="247"/>
      <c r="JHD138" s="247"/>
      <c r="JHE138" s="247"/>
      <c r="JHF138" s="247"/>
      <c r="JHG138" s="247"/>
      <c r="JHH138" s="247"/>
      <c r="JHI138" s="247"/>
      <c r="JHJ138" s="247"/>
      <c r="JHK138" s="247"/>
      <c r="JHL138" s="247"/>
      <c r="JHM138" s="247"/>
      <c r="JHN138" s="247"/>
      <c r="JHO138" s="247"/>
      <c r="JHP138" s="247"/>
      <c r="JHQ138" s="247"/>
      <c r="JHR138" s="247"/>
      <c r="JHS138" s="247"/>
      <c r="JHT138" s="247"/>
      <c r="JHU138" s="247"/>
      <c r="JHV138" s="247"/>
      <c r="JHW138" s="247"/>
      <c r="JHX138" s="247"/>
      <c r="JHY138" s="247"/>
      <c r="JHZ138" s="247"/>
      <c r="JIA138" s="247"/>
      <c r="JIB138" s="247"/>
      <c r="JIC138" s="247"/>
      <c r="JID138" s="247"/>
      <c r="JIE138" s="247"/>
      <c r="JIF138" s="247"/>
      <c r="JIG138" s="247"/>
      <c r="JIH138" s="247"/>
      <c r="JII138" s="247"/>
      <c r="JIJ138" s="247"/>
      <c r="JIK138" s="247"/>
      <c r="JIL138" s="247"/>
      <c r="JIM138" s="247"/>
      <c r="JIN138" s="247"/>
      <c r="JIO138" s="247"/>
      <c r="JIP138" s="247"/>
      <c r="JIQ138" s="247"/>
      <c r="JIR138" s="247"/>
      <c r="JIS138" s="247"/>
      <c r="JIT138" s="247"/>
      <c r="JIU138" s="247"/>
      <c r="JIV138" s="247"/>
      <c r="JIW138" s="247"/>
      <c r="JIX138" s="247"/>
      <c r="JIY138" s="247"/>
      <c r="JIZ138" s="247"/>
      <c r="JJA138" s="247"/>
      <c r="JJB138" s="247"/>
      <c r="JJC138" s="247"/>
      <c r="JJD138" s="247"/>
      <c r="JJE138" s="247"/>
      <c r="JJF138" s="247"/>
      <c r="JJG138" s="247"/>
      <c r="JJH138" s="247"/>
      <c r="JJI138" s="247"/>
      <c r="JJJ138" s="247"/>
      <c r="JJK138" s="247"/>
      <c r="JJL138" s="247"/>
      <c r="JJM138" s="247"/>
      <c r="JJN138" s="247"/>
      <c r="JJO138" s="247"/>
      <c r="JJP138" s="247"/>
      <c r="JJQ138" s="247"/>
      <c r="JJR138" s="247"/>
      <c r="JJS138" s="247"/>
      <c r="JJT138" s="247"/>
      <c r="JJU138" s="247"/>
      <c r="JJV138" s="247"/>
      <c r="JJW138" s="247"/>
      <c r="JJX138" s="247"/>
      <c r="JJY138" s="247"/>
      <c r="JJZ138" s="247"/>
      <c r="JKA138" s="247"/>
      <c r="JKB138" s="247"/>
      <c r="JKC138" s="247"/>
      <c r="JKD138" s="247"/>
      <c r="JKE138" s="247"/>
      <c r="JKF138" s="247"/>
      <c r="JKG138" s="247"/>
      <c r="JKH138" s="247"/>
      <c r="JKI138" s="247"/>
      <c r="JKJ138" s="247"/>
      <c r="JKK138" s="247"/>
      <c r="JKL138" s="247"/>
      <c r="JKM138" s="247"/>
      <c r="JKN138" s="247"/>
      <c r="JKO138" s="247"/>
      <c r="JKP138" s="247"/>
      <c r="JKQ138" s="247"/>
      <c r="JKR138" s="247"/>
      <c r="JKS138" s="247"/>
      <c r="JKT138" s="247"/>
      <c r="JKU138" s="247"/>
      <c r="JKV138" s="247"/>
      <c r="JKW138" s="247"/>
      <c r="JKX138" s="247"/>
      <c r="JKY138" s="247"/>
      <c r="JKZ138" s="247"/>
      <c r="JLA138" s="247"/>
      <c r="JLB138" s="247"/>
      <c r="JLC138" s="247"/>
      <c r="JLD138" s="247"/>
      <c r="JLE138" s="247"/>
      <c r="JLF138" s="247"/>
      <c r="JLG138" s="247"/>
      <c r="JLH138" s="247"/>
      <c r="JLI138" s="247"/>
      <c r="JLJ138" s="247"/>
      <c r="JLK138" s="247"/>
      <c r="JLL138" s="247"/>
      <c r="JLM138" s="247"/>
      <c r="JLN138" s="247"/>
      <c r="JLO138" s="247"/>
      <c r="JLP138" s="247"/>
      <c r="JLQ138" s="247"/>
      <c r="JLR138" s="247"/>
      <c r="JLS138" s="247"/>
      <c r="JLT138" s="247"/>
      <c r="JLU138" s="247"/>
      <c r="JLV138" s="247"/>
      <c r="JLW138" s="247"/>
      <c r="JLX138" s="247"/>
      <c r="JLY138" s="247"/>
      <c r="JLZ138" s="247"/>
      <c r="JMA138" s="247"/>
      <c r="JMB138" s="247"/>
      <c r="JMC138" s="247"/>
      <c r="JMD138" s="247"/>
      <c r="JME138" s="247"/>
      <c r="JMF138" s="247"/>
      <c r="JMG138" s="247"/>
      <c r="JMH138" s="247"/>
      <c r="JMI138" s="247"/>
      <c r="JMJ138" s="247"/>
      <c r="JMK138" s="247"/>
      <c r="JML138" s="247"/>
      <c r="JMM138" s="247"/>
      <c r="JMN138" s="247"/>
      <c r="JMO138" s="247"/>
      <c r="JMP138" s="247"/>
      <c r="JMQ138" s="247"/>
      <c r="JMR138" s="247"/>
      <c r="JMS138" s="247"/>
      <c r="JMT138" s="247"/>
      <c r="JMU138" s="247"/>
      <c r="JMV138" s="247"/>
      <c r="JMW138" s="247"/>
      <c r="JMX138" s="247"/>
      <c r="JMY138" s="247"/>
      <c r="JMZ138" s="247"/>
      <c r="JNA138" s="247"/>
      <c r="JNB138" s="247"/>
      <c r="JNC138" s="247"/>
      <c r="JND138" s="247"/>
      <c r="JNE138" s="247"/>
      <c r="JNF138" s="247"/>
      <c r="JNG138" s="247"/>
      <c r="JNH138" s="247"/>
      <c r="JNI138" s="247"/>
      <c r="JNJ138" s="247"/>
      <c r="JNK138" s="247"/>
      <c r="JNL138" s="247"/>
      <c r="JNM138" s="247"/>
      <c r="JNN138" s="247"/>
      <c r="JNO138" s="247"/>
      <c r="JNP138" s="247"/>
      <c r="JNQ138" s="247"/>
      <c r="JNR138" s="247"/>
      <c r="JNS138" s="247"/>
      <c r="JNT138" s="247"/>
      <c r="JNU138" s="247"/>
      <c r="JNV138" s="247"/>
      <c r="JNW138" s="247"/>
      <c r="JNX138" s="247"/>
      <c r="JNY138" s="247"/>
      <c r="JNZ138" s="247"/>
      <c r="JOA138" s="247"/>
      <c r="JOB138" s="247"/>
      <c r="JOC138" s="247"/>
      <c r="JOD138" s="247"/>
      <c r="JOE138" s="247"/>
      <c r="JOF138" s="247"/>
      <c r="JOG138" s="247"/>
      <c r="JOH138" s="247"/>
      <c r="JOI138" s="247"/>
      <c r="JOJ138" s="247"/>
      <c r="JOK138" s="247"/>
      <c r="JOL138" s="247"/>
      <c r="JOM138" s="247"/>
      <c r="JON138" s="247"/>
      <c r="JOO138" s="247"/>
      <c r="JOP138" s="247"/>
      <c r="JOQ138" s="247"/>
      <c r="JOR138" s="247"/>
      <c r="JOS138" s="247"/>
      <c r="JOT138" s="247"/>
      <c r="JOU138" s="247"/>
      <c r="JOV138" s="247"/>
      <c r="JOW138" s="247"/>
      <c r="JOX138" s="247"/>
      <c r="JOY138" s="247"/>
      <c r="JOZ138" s="247"/>
      <c r="JPA138" s="247"/>
      <c r="JPB138" s="247"/>
      <c r="JPC138" s="247"/>
      <c r="JPD138" s="247"/>
      <c r="JPE138" s="247"/>
      <c r="JPF138" s="247"/>
      <c r="JPG138" s="247"/>
      <c r="JPH138" s="247"/>
      <c r="JPI138" s="247"/>
      <c r="JPJ138" s="247"/>
      <c r="JPK138" s="247"/>
      <c r="JPL138" s="247"/>
      <c r="JPM138" s="247"/>
      <c r="JPN138" s="247"/>
      <c r="JPO138" s="247"/>
      <c r="JPP138" s="247"/>
      <c r="JPQ138" s="247"/>
      <c r="JPR138" s="247"/>
      <c r="JPS138" s="247"/>
      <c r="JPT138" s="247"/>
      <c r="JPU138" s="247"/>
      <c r="JPV138" s="247"/>
      <c r="JPW138" s="247"/>
      <c r="JPX138" s="247"/>
      <c r="JPY138" s="247"/>
      <c r="JPZ138" s="247"/>
      <c r="JQA138" s="247"/>
      <c r="JQB138" s="247"/>
      <c r="JQC138" s="247"/>
      <c r="JQD138" s="247"/>
      <c r="JQE138" s="247"/>
      <c r="JQF138" s="247"/>
      <c r="JQG138" s="247"/>
      <c r="JQH138" s="247"/>
      <c r="JQI138" s="247"/>
      <c r="JQJ138" s="247"/>
      <c r="JQK138" s="247"/>
      <c r="JQL138" s="247"/>
      <c r="JQM138" s="247"/>
      <c r="JQN138" s="247"/>
      <c r="JQO138" s="247"/>
      <c r="JQP138" s="247"/>
      <c r="JQQ138" s="247"/>
      <c r="JQR138" s="247"/>
      <c r="JQS138" s="247"/>
      <c r="JQT138" s="247"/>
      <c r="JQU138" s="247"/>
      <c r="JQV138" s="247"/>
      <c r="JQW138" s="247"/>
      <c r="JQX138" s="247"/>
      <c r="JQY138" s="247"/>
      <c r="JQZ138" s="247"/>
      <c r="JRA138" s="247"/>
      <c r="JRB138" s="247"/>
      <c r="JRC138" s="247"/>
      <c r="JRD138" s="247"/>
      <c r="JRE138" s="247"/>
      <c r="JRF138" s="247"/>
      <c r="JRG138" s="247"/>
      <c r="JRH138" s="247"/>
      <c r="JRI138" s="247"/>
      <c r="JRJ138" s="247"/>
      <c r="JRK138" s="247"/>
      <c r="JRL138" s="247"/>
      <c r="JRM138" s="247"/>
      <c r="JRN138" s="247"/>
      <c r="JRO138" s="247"/>
      <c r="JRP138" s="247"/>
      <c r="JRQ138" s="247"/>
      <c r="JRR138" s="247"/>
      <c r="JRS138" s="247"/>
      <c r="JRT138" s="247"/>
      <c r="JRU138" s="247"/>
      <c r="JRV138" s="247"/>
      <c r="JRW138" s="247"/>
      <c r="JRX138" s="247"/>
      <c r="JRY138" s="247"/>
      <c r="JRZ138" s="247"/>
      <c r="JSA138" s="247"/>
      <c r="JSB138" s="247"/>
      <c r="JSC138" s="247"/>
      <c r="JSD138" s="247"/>
      <c r="JSE138" s="247"/>
      <c r="JSF138" s="247"/>
      <c r="JSG138" s="247"/>
      <c r="JSH138" s="247"/>
      <c r="JSI138" s="247"/>
      <c r="JSJ138" s="247"/>
      <c r="JSK138" s="247"/>
      <c r="JSL138" s="247"/>
      <c r="JSM138" s="247"/>
      <c r="JSN138" s="247"/>
      <c r="JSO138" s="247"/>
      <c r="JSP138" s="247"/>
      <c r="JSQ138" s="247"/>
      <c r="JSR138" s="247"/>
      <c r="JSS138" s="247"/>
      <c r="JST138" s="247"/>
      <c r="JSU138" s="247"/>
      <c r="JSV138" s="247"/>
      <c r="JSW138" s="247"/>
      <c r="JSX138" s="247"/>
      <c r="JSY138" s="247"/>
      <c r="JSZ138" s="247"/>
      <c r="JTA138" s="247"/>
      <c r="JTB138" s="247"/>
      <c r="JTC138" s="247"/>
      <c r="JTD138" s="247"/>
      <c r="JTE138" s="247"/>
      <c r="JTF138" s="247"/>
      <c r="JTG138" s="247"/>
      <c r="JTH138" s="247"/>
      <c r="JTI138" s="247"/>
      <c r="JTJ138" s="247"/>
      <c r="JTK138" s="247"/>
      <c r="JTL138" s="247"/>
      <c r="JTM138" s="247"/>
      <c r="JTN138" s="247"/>
      <c r="JTO138" s="247"/>
      <c r="JTP138" s="247"/>
      <c r="JTQ138" s="247"/>
      <c r="JTR138" s="247"/>
      <c r="JTS138" s="247"/>
      <c r="JTT138" s="247"/>
      <c r="JTU138" s="247"/>
      <c r="JTV138" s="247"/>
      <c r="JTW138" s="247"/>
      <c r="JTX138" s="247"/>
      <c r="JTY138" s="247"/>
      <c r="JTZ138" s="247"/>
      <c r="JUA138" s="247"/>
      <c r="JUB138" s="247"/>
      <c r="JUC138" s="247"/>
      <c r="JUD138" s="247"/>
      <c r="JUE138" s="247"/>
      <c r="JUF138" s="247"/>
      <c r="JUG138" s="247"/>
      <c r="JUH138" s="247"/>
      <c r="JUI138" s="247"/>
      <c r="JUJ138" s="247"/>
      <c r="JUK138" s="247"/>
      <c r="JUL138" s="247"/>
      <c r="JUM138" s="247"/>
      <c r="JUN138" s="247"/>
      <c r="JUO138" s="247"/>
      <c r="JUP138" s="247"/>
      <c r="JUQ138" s="247"/>
      <c r="JUR138" s="247"/>
      <c r="JUS138" s="247"/>
      <c r="JUT138" s="247"/>
      <c r="JUU138" s="247"/>
      <c r="JUV138" s="247"/>
      <c r="JUW138" s="247"/>
      <c r="JUX138" s="247"/>
      <c r="JUY138" s="247"/>
      <c r="JUZ138" s="247"/>
      <c r="JVA138" s="247"/>
      <c r="JVB138" s="247"/>
      <c r="JVC138" s="247"/>
      <c r="JVD138" s="247"/>
      <c r="JVE138" s="247"/>
      <c r="JVF138" s="247"/>
      <c r="JVG138" s="247"/>
      <c r="JVH138" s="247"/>
      <c r="JVI138" s="247"/>
      <c r="JVJ138" s="247"/>
      <c r="JVK138" s="247"/>
      <c r="JVL138" s="247"/>
      <c r="JVM138" s="247"/>
      <c r="JVN138" s="247"/>
      <c r="JVO138" s="247"/>
      <c r="JVP138" s="247"/>
      <c r="JVQ138" s="247"/>
      <c r="JVR138" s="247"/>
      <c r="JVS138" s="247"/>
      <c r="JVT138" s="247"/>
      <c r="JVU138" s="247"/>
      <c r="JVV138" s="247"/>
      <c r="JVW138" s="247"/>
      <c r="JVX138" s="247"/>
      <c r="JVY138" s="247"/>
      <c r="JVZ138" s="247"/>
      <c r="JWA138" s="247"/>
      <c r="JWB138" s="247"/>
      <c r="JWC138" s="247"/>
      <c r="JWD138" s="247"/>
      <c r="JWE138" s="247"/>
      <c r="JWF138" s="247"/>
      <c r="JWG138" s="247"/>
      <c r="JWH138" s="247"/>
      <c r="JWI138" s="247"/>
      <c r="JWJ138" s="247"/>
      <c r="JWK138" s="247"/>
      <c r="JWL138" s="247"/>
      <c r="JWM138" s="247"/>
      <c r="JWN138" s="247"/>
      <c r="JWO138" s="247"/>
      <c r="JWP138" s="247"/>
      <c r="JWQ138" s="247"/>
      <c r="JWR138" s="247"/>
      <c r="JWS138" s="247"/>
      <c r="JWT138" s="247"/>
      <c r="JWU138" s="247"/>
      <c r="JWV138" s="247"/>
      <c r="JWW138" s="247"/>
      <c r="JWX138" s="247"/>
      <c r="JWY138" s="247"/>
      <c r="JWZ138" s="247"/>
      <c r="JXA138" s="247"/>
      <c r="JXB138" s="247"/>
      <c r="JXC138" s="247"/>
      <c r="JXD138" s="247"/>
      <c r="JXE138" s="247"/>
      <c r="JXF138" s="247"/>
      <c r="JXG138" s="247"/>
      <c r="JXH138" s="247"/>
      <c r="JXI138" s="247"/>
      <c r="JXJ138" s="247"/>
      <c r="JXK138" s="247"/>
      <c r="JXL138" s="247"/>
      <c r="JXM138" s="247"/>
      <c r="JXN138" s="247"/>
      <c r="JXO138" s="247"/>
      <c r="JXP138" s="247"/>
      <c r="JXQ138" s="247"/>
      <c r="JXR138" s="247"/>
      <c r="JXS138" s="247"/>
      <c r="JXT138" s="247"/>
      <c r="JXU138" s="247"/>
      <c r="JXV138" s="247"/>
      <c r="JXW138" s="247"/>
      <c r="JXX138" s="247"/>
      <c r="JXY138" s="247"/>
      <c r="JXZ138" s="247"/>
      <c r="JYA138" s="247"/>
      <c r="JYB138" s="247"/>
      <c r="JYC138" s="247"/>
      <c r="JYD138" s="247"/>
      <c r="JYE138" s="247"/>
      <c r="JYF138" s="247"/>
      <c r="JYG138" s="247"/>
      <c r="JYH138" s="247"/>
      <c r="JYI138" s="247"/>
      <c r="JYJ138" s="247"/>
      <c r="JYK138" s="247"/>
      <c r="JYL138" s="247"/>
      <c r="JYM138" s="247"/>
      <c r="JYN138" s="247"/>
      <c r="JYO138" s="247"/>
      <c r="JYP138" s="247"/>
      <c r="JYQ138" s="247"/>
      <c r="JYR138" s="247"/>
      <c r="JYS138" s="247"/>
      <c r="JYT138" s="247"/>
      <c r="JYU138" s="247"/>
      <c r="JYV138" s="247"/>
      <c r="JYW138" s="247"/>
      <c r="JYX138" s="247"/>
      <c r="JYY138" s="247"/>
      <c r="JYZ138" s="247"/>
      <c r="JZA138" s="247"/>
      <c r="JZB138" s="247"/>
      <c r="JZC138" s="247"/>
      <c r="JZD138" s="247"/>
      <c r="JZE138" s="247"/>
      <c r="JZF138" s="247"/>
      <c r="JZG138" s="247"/>
      <c r="JZH138" s="247"/>
      <c r="JZI138" s="247"/>
      <c r="JZJ138" s="247"/>
      <c r="JZK138" s="247"/>
      <c r="JZL138" s="247"/>
      <c r="JZM138" s="247"/>
      <c r="JZN138" s="247"/>
      <c r="JZO138" s="247"/>
      <c r="JZP138" s="247"/>
      <c r="JZQ138" s="247"/>
      <c r="JZR138" s="247"/>
      <c r="JZS138" s="247"/>
      <c r="JZT138" s="247"/>
      <c r="JZU138" s="247"/>
      <c r="JZV138" s="247"/>
      <c r="JZW138" s="247"/>
      <c r="JZX138" s="247"/>
      <c r="JZY138" s="247"/>
      <c r="JZZ138" s="247"/>
      <c r="KAA138" s="247"/>
      <c r="KAB138" s="247"/>
      <c r="KAC138" s="247"/>
      <c r="KAD138" s="247"/>
      <c r="KAE138" s="247"/>
      <c r="KAF138" s="247"/>
      <c r="KAG138" s="247"/>
      <c r="KAH138" s="247"/>
      <c r="KAI138" s="247"/>
      <c r="KAJ138" s="247"/>
      <c r="KAK138" s="247"/>
      <c r="KAL138" s="247"/>
      <c r="KAM138" s="247"/>
      <c r="KAN138" s="247"/>
      <c r="KAO138" s="247"/>
      <c r="KAP138" s="247"/>
      <c r="KAQ138" s="247"/>
      <c r="KAR138" s="247"/>
      <c r="KAS138" s="247"/>
      <c r="KAT138" s="247"/>
      <c r="KAU138" s="247"/>
      <c r="KAV138" s="247"/>
      <c r="KAW138" s="247"/>
      <c r="KAX138" s="247"/>
      <c r="KAY138" s="247"/>
      <c r="KAZ138" s="247"/>
      <c r="KBA138" s="247"/>
      <c r="KBB138" s="247"/>
      <c r="KBC138" s="247"/>
      <c r="KBD138" s="247"/>
      <c r="KBE138" s="247"/>
      <c r="KBF138" s="247"/>
      <c r="KBG138" s="247"/>
      <c r="KBH138" s="247"/>
      <c r="KBI138" s="247"/>
      <c r="KBJ138" s="247"/>
      <c r="KBK138" s="247"/>
      <c r="KBL138" s="247"/>
      <c r="KBM138" s="247"/>
      <c r="KBN138" s="247"/>
      <c r="KBO138" s="247"/>
      <c r="KBP138" s="247"/>
      <c r="KBQ138" s="247"/>
      <c r="KBR138" s="247"/>
      <c r="KBS138" s="247"/>
      <c r="KBT138" s="247"/>
      <c r="KBU138" s="247"/>
      <c r="KBV138" s="247"/>
      <c r="KBW138" s="247"/>
      <c r="KBX138" s="247"/>
      <c r="KBY138" s="247"/>
      <c r="KBZ138" s="247"/>
      <c r="KCA138" s="247"/>
      <c r="KCB138" s="247"/>
      <c r="KCC138" s="247"/>
      <c r="KCD138" s="247"/>
      <c r="KCE138" s="247"/>
      <c r="KCF138" s="247"/>
      <c r="KCG138" s="247"/>
      <c r="KCH138" s="247"/>
      <c r="KCI138" s="247"/>
      <c r="KCJ138" s="247"/>
      <c r="KCK138" s="247"/>
      <c r="KCL138" s="247"/>
      <c r="KCM138" s="247"/>
      <c r="KCN138" s="247"/>
      <c r="KCO138" s="247"/>
      <c r="KCP138" s="247"/>
      <c r="KCQ138" s="247"/>
      <c r="KCR138" s="247"/>
      <c r="KCS138" s="247"/>
      <c r="KCT138" s="247"/>
      <c r="KCU138" s="247"/>
      <c r="KCV138" s="247"/>
      <c r="KCW138" s="247"/>
      <c r="KCX138" s="247"/>
      <c r="KCY138" s="247"/>
      <c r="KCZ138" s="247"/>
      <c r="KDA138" s="247"/>
      <c r="KDB138" s="247"/>
      <c r="KDC138" s="247"/>
      <c r="KDD138" s="247"/>
      <c r="KDE138" s="247"/>
      <c r="KDF138" s="247"/>
      <c r="KDG138" s="247"/>
      <c r="KDH138" s="247"/>
      <c r="KDI138" s="247"/>
      <c r="KDJ138" s="247"/>
      <c r="KDK138" s="247"/>
      <c r="KDL138" s="247"/>
      <c r="KDM138" s="247"/>
      <c r="KDN138" s="247"/>
      <c r="KDO138" s="247"/>
      <c r="KDP138" s="247"/>
      <c r="KDQ138" s="247"/>
      <c r="KDR138" s="247"/>
      <c r="KDS138" s="247"/>
      <c r="KDT138" s="247"/>
      <c r="KDU138" s="247"/>
      <c r="KDV138" s="247"/>
      <c r="KDW138" s="247"/>
      <c r="KDX138" s="247"/>
      <c r="KDY138" s="247"/>
      <c r="KDZ138" s="247"/>
      <c r="KEA138" s="247"/>
      <c r="KEB138" s="247"/>
      <c r="KEC138" s="247"/>
      <c r="KED138" s="247"/>
      <c r="KEE138" s="247"/>
      <c r="KEF138" s="247"/>
      <c r="KEG138" s="247"/>
      <c r="KEH138" s="247"/>
      <c r="KEI138" s="247"/>
      <c r="KEJ138" s="247"/>
      <c r="KEK138" s="247"/>
      <c r="KEL138" s="247"/>
      <c r="KEM138" s="247"/>
      <c r="KEN138" s="247"/>
      <c r="KEO138" s="247"/>
      <c r="KEP138" s="247"/>
      <c r="KEQ138" s="247"/>
      <c r="KER138" s="247"/>
      <c r="KES138" s="247"/>
      <c r="KET138" s="247"/>
      <c r="KEU138" s="247"/>
      <c r="KEV138" s="247"/>
      <c r="KEW138" s="247"/>
      <c r="KEX138" s="247"/>
      <c r="KEY138" s="247"/>
      <c r="KEZ138" s="247"/>
      <c r="KFA138" s="247"/>
      <c r="KFB138" s="247"/>
      <c r="KFC138" s="247"/>
      <c r="KFD138" s="247"/>
      <c r="KFE138" s="247"/>
      <c r="KFF138" s="247"/>
      <c r="KFG138" s="247"/>
      <c r="KFH138" s="247"/>
      <c r="KFI138" s="247"/>
      <c r="KFJ138" s="247"/>
      <c r="KFK138" s="247"/>
      <c r="KFL138" s="247"/>
      <c r="KFM138" s="247"/>
      <c r="KFN138" s="247"/>
      <c r="KFO138" s="247"/>
      <c r="KFP138" s="247"/>
      <c r="KFQ138" s="247"/>
      <c r="KFR138" s="247"/>
      <c r="KFS138" s="247"/>
      <c r="KFT138" s="247"/>
      <c r="KFU138" s="247"/>
      <c r="KFV138" s="247"/>
      <c r="KFW138" s="247"/>
      <c r="KFX138" s="247"/>
      <c r="KFY138" s="247"/>
      <c r="KFZ138" s="247"/>
      <c r="KGA138" s="247"/>
      <c r="KGB138" s="247"/>
      <c r="KGC138" s="247"/>
      <c r="KGD138" s="247"/>
      <c r="KGE138" s="247"/>
      <c r="KGF138" s="247"/>
      <c r="KGG138" s="247"/>
      <c r="KGH138" s="247"/>
      <c r="KGI138" s="247"/>
      <c r="KGJ138" s="247"/>
      <c r="KGK138" s="247"/>
      <c r="KGL138" s="247"/>
      <c r="KGM138" s="247"/>
      <c r="KGN138" s="247"/>
      <c r="KGO138" s="247"/>
      <c r="KGP138" s="247"/>
      <c r="KGQ138" s="247"/>
      <c r="KGR138" s="247"/>
      <c r="KGS138" s="247"/>
      <c r="KGT138" s="247"/>
      <c r="KGU138" s="247"/>
      <c r="KGV138" s="247"/>
      <c r="KGW138" s="247"/>
      <c r="KGX138" s="247"/>
      <c r="KGY138" s="247"/>
      <c r="KGZ138" s="247"/>
      <c r="KHA138" s="247"/>
      <c r="KHB138" s="247"/>
      <c r="KHC138" s="247"/>
      <c r="KHD138" s="247"/>
      <c r="KHE138" s="247"/>
      <c r="KHF138" s="247"/>
      <c r="KHG138" s="247"/>
      <c r="KHH138" s="247"/>
      <c r="KHI138" s="247"/>
      <c r="KHJ138" s="247"/>
      <c r="KHK138" s="247"/>
      <c r="KHL138" s="247"/>
      <c r="KHM138" s="247"/>
      <c r="KHN138" s="247"/>
      <c r="KHO138" s="247"/>
      <c r="KHP138" s="247"/>
      <c r="KHQ138" s="247"/>
      <c r="KHR138" s="247"/>
      <c r="KHS138" s="247"/>
      <c r="KHT138" s="247"/>
      <c r="KHU138" s="247"/>
      <c r="KHV138" s="247"/>
      <c r="KHW138" s="247"/>
      <c r="KHX138" s="247"/>
      <c r="KHY138" s="247"/>
      <c r="KHZ138" s="247"/>
      <c r="KIA138" s="247"/>
      <c r="KIB138" s="247"/>
      <c r="KIC138" s="247"/>
      <c r="KID138" s="247"/>
      <c r="KIE138" s="247"/>
      <c r="KIF138" s="247"/>
      <c r="KIG138" s="247"/>
      <c r="KIH138" s="247"/>
      <c r="KII138" s="247"/>
      <c r="KIJ138" s="247"/>
      <c r="KIK138" s="247"/>
      <c r="KIL138" s="247"/>
      <c r="KIM138" s="247"/>
      <c r="KIN138" s="247"/>
      <c r="KIO138" s="247"/>
      <c r="KIP138" s="247"/>
      <c r="KIQ138" s="247"/>
      <c r="KIR138" s="247"/>
      <c r="KIS138" s="247"/>
      <c r="KIT138" s="247"/>
      <c r="KIU138" s="247"/>
      <c r="KIV138" s="247"/>
      <c r="KIW138" s="247"/>
      <c r="KIX138" s="247"/>
      <c r="KIY138" s="247"/>
      <c r="KIZ138" s="247"/>
      <c r="KJA138" s="247"/>
      <c r="KJB138" s="247"/>
      <c r="KJC138" s="247"/>
      <c r="KJD138" s="247"/>
      <c r="KJE138" s="247"/>
      <c r="KJF138" s="247"/>
      <c r="KJG138" s="247"/>
      <c r="KJH138" s="247"/>
      <c r="KJI138" s="247"/>
      <c r="KJJ138" s="247"/>
      <c r="KJK138" s="247"/>
      <c r="KJL138" s="247"/>
      <c r="KJM138" s="247"/>
      <c r="KJN138" s="247"/>
      <c r="KJO138" s="247"/>
      <c r="KJP138" s="247"/>
      <c r="KJQ138" s="247"/>
      <c r="KJR138" s="247"/>
      <c r="KJS138" s="247"/>
      <c r="KJT138" s="247"/>
      <c r="KJU138" s="247"/>
      <c r="KJV138" s="247"/>
      <c r="KJW138" s="247"/>
      <c r="KJX138" s="247"/>
      <c r="KJY138" s="247"/>
      <c r="KJZ138" s="247"/>
      <c r="KKA138" s="247"/>
      <c r="KKB138" s="247"/>
      <c r="KKC138" s="247"/>
      <c r="KKD138" s="247"/>
      <c r="KKE138" s="247"/>
      <c r="KKF138" s="247"/>
      <c r="KKG138" s="247"/>
      <c r="KKH138" s="247"/>
      <c r="KKI138" s="247"/>
      <c r="KKJ138" s="247"/>
      <c r="KKK138" s="247"/>
      <c r="KKL138" s="247"/>
      <c r="KKM138" s="247"/>
      <c r="KKN138" s="247"/>
      <c r="KKO138" s="247"/>
      <c r="KKP138" s="247"/>
      <c r="KKQ138" s="247"/>
      <c r="KKR138" s="247"/>
      <c r="KKS138" s="247"/>
      <c r="KKT138" s="247"/>
      <c r="KKU138" s="247"/>
      <c r="KKV138" s="247"/>
      <c r="KKW138" s="247"/>
      <c r="KKX138" s="247"/>
      <c r="KKY138" s="247"/>
      <c r="KKZ138" s="247"/>
      <c r="KLA138" s="247"/>
      <c r="KLB138" s="247"/>
      <c r="KLC138" s="247"/>
      <c r="KLD138" s="247"/>
      <c r="KLE138" s="247"/>
      <c r="KLF138" s="247"/>
      <c r="KLG138" s="247"/>
      <c r="KLH138" s="247"/>
      <c r="KLI138" s="247"/>
      <c r="KLJ138" s="247"/>
      <c r="KLK138" s="247"/>
      <c r="KLL138" s="247"/>
      <c r="KLM138" s="247"/>
      <c r="KLN138" s="247"/>
      <c r="KLO138" s="247"/>
      <c r="KLP138" s="247"/>
      <c r="KLQ138" s="247"/>
      <c r="KLR138" s="247"/>
      <c r="KLS138" s="247"/>
      <c r="KLT138" s="247"/>
      <c r="KLU138" s="247"/>
      <c r="KLV138" s="247"/>
      <c r="KLW138" s="247"/>
      <c r="KLX138" s="247"/>
      <c r="KLY138" s="247"/>
      <c r="KLZ138" s="247"/>
      <c r="KMA138" s="247"/>
      <c r="KMB138" s="247"/>
      <c r="KMC138" s="247"/>
      <c r="KMD138" s="247"/>
      <c r="KME138" s="247"/>
      <c r="KMF138" s="247"/>
      <c r="KMG138" s="247"/>
      <c r="KMH138" s="247"/>
      <c r="KMI138" s="247"/>
      <c r="KMJ138" s="247"/>
      <c r="KMK138" s="247"/>
      <c r="KML138" s="247"/>
      <c r="KMM138" s="247"/>
      <c r="KMN138" s="247"/>
      <c r="KMO138" s="247"/>
      <c r="KMP138" s="247"/>
      <c r="KMQ138" s="247"/>
      <c r="KMR138" s="247"/>
      <c r="KMS138" s="247"/>
      <c r="KMT138" s="247"/>
      <c r="KMU138" s="247"/>
      <c r="KMV138" s="247"/>
      <c r="KMW138" s="247"/>
      <c r="KMX138" s="247"/>
      <c r="KMY138" s="247"/>
      <c r="KMZ138" s="247"/>
      <c r="KNA138" s="247"/>
      <c r="KNB138" s="247"/>
      <c r="KNC138" s="247"/>
      <c r="KND138" s="247"/>
      <c r="KNE138" s="247"/>
      <c r="KNF138" s="247"/>
      <c r="KNG138" s="247"/>
      <c r="KNH138" s="247"/>
      <c r="KNI138" s="247"/>
      <c r="KNJ138" s="247"/>
      <c r="KNK138" s="247"/>
      <c r="KNL138" s="247"/>
      <c r="KNM138" s="247"/>
      <c r="KNN138" s="247"/>
      <c r="KNO138" s="247"/>
      <c r="KNP138" s="247"/>
      <c r="KNQ138" s="247"/>
      <c r="KNR138" s="247"/>
      <c r="KNS138" s="247"/>
      <c r="KNT138" s="247"/>
      <c r="KNU138" s="247"/>
      <c r="KNV138" s="247"/>
      <c r="KNW138" s="247"/>
      <c r="KNX138" s="247"/>
      <c r="KNY138" s="247"/>
      <c r="KNZ138" s="247"/>
      <c r="KOA138" s="247"/>
      <c r="KOB138" s="247"/>
      <c r="KOC138" s="247"/>
      <c r="KOD138" s="247"/>
      <c r="KOE138" s="247"/>
      <c r="KOF138" s="247"/>
      <c r="KOG138" s="247"/>
      <c r="KOH138" s="247"/>
      <c r="KOI138" s="247"/>
      <c r="KOJ138" s="247"/>
      <c r="KOK138" s="247"/>
      <c r="KOL138" s="247"/>
      <c r="KOM138" s="247"/>
      <c r="KON138" s="247"/>
      <c r="KOO138" s="247"/>
      <c r="KOP138" s="247"/>
      <c r="KOQ138" s="247"/>
      <c r="KOR138" s="247"/>
      <c r="KOS138" s="247"/>
      <c r="KOT138" s="247"/>
      <c r="KOU138" s="247"/>
      <c r="KOV138" s="247"/>
      <c r="KOW138" s="247"/>
      <c r="KOX138" s="247"/>
      <c r="KOY138" s="247"/>
      <c r="KOZ138" s="247"/>
      <c r="KPA138" s="247"/>
      <c r="KPB138" s="247"/>
      <c r="KPC138" s="247"/>
      <c r="KPD138" s="247"/>
      <c r="KPE138" s="247"/>
      <c r="KPF138" s="247"/>
      <c r="KPG138" s="247"/>
      <c r="KPH138" s="247"/>
      <c r="KPI138" s="247"/>
      <c r="KPJ138" s="247"/>
      <c r="KPK138" s="247"/>
      <c r="KPL138" s="247"/>
      <c r="KPM138" s="247"/>
      <c r="KPN138" s="247"/>
      <c r="KPO138" s="247"/>
      <c r="KPP138" s="247"/>
      <c r="KPQ138" s="247"/>
      <c r="KPR138" s="247"/>
      <c r="KPS138" s="247"/>
      <c r="KPT138" s="247"/>
      <c r="KPU138" s="247"/>
      <c r="KPV138" s="247"/>
      <c r="KPW138" s="247"/>
      <c r="KPX138" s="247"/>
      <c r="KPY138" s="247"/>
      <c r="KPZ138" s="247"/>
      <c r="KQA138" s="247"/>
      <c r="KQB138" s="247"/>
      <c r="KQC138" s="247"/>
      <c r="KQD138" s="247"/>
      <c r="KQE138" s="247"/>
      <c r="KQF138" s="247"/>
      <c r="KQG138" s="247"/>
      <c r="KQH138" s="247"/>
      <c r="KQI138" s="247"/>
      <c r="KQJ138" s="247"/>
      <c r="KQK138" s="247"/>
      <c r="KQL138" s="247"/>
      <c r="KQM138" s="247"/>
      <c r="KQN138" s="247"/>
      <c r="KQO138" s="247"/>
      <c r="KQP138" s="247"/>
      <c r="KQQ138" s="247"/>
      <c r="KQR138" s="247"/>
      <c r="KQS138" s="247"/>
      <c r="KQT138" s="247"/>
      <c r="KQU138" s="247"/>
      <c r="KQV138" s="247"/>
      <c r="KQW138" s="247"/>
      <c r="KQX138" s="247"/>
      <c r="KQY138" s="247"/>
      <c r="KQZ138" s="247"/>
      <c r="KRA138" s="247"/>
      <c r="KRB138" s="247"/>
      <c r="KRC138" s="247"/>
      <c r="KRD138" s="247"/>
      <c r="KRE138" s="247"/>
      <c r="KRF138" s="247"/>
      <c r="KRG138" s="247"/>
      <c r="KRH138" s="247"/>
      <c r="KRI138" s="247"/>
      <c r="KRJ138" s="247"/>
      <c r="KRK138" s="247"/>
      <c r="KRL138" s="247"/>
      <c r="KRM138" s="247"/>
      <c r="KRN138" s="247"/>
      <c r="KRO138" s="247"/>
      <c r="KRP138" s="247"/>
      <c r="KRQ138" s="247"/>
      <c r="KRR138" s="247"/>
      <c r="KRS138" s="247"/>
      <c r="KRT138" s="247"/>
      <c r="KRU138" s="247"/>
      <c r="KRV138" s="247"/>
      <c r="KRW138" s="247"/>
      <c r="KRX138" s="247"/>
      <c r="KRY138" s="247"/>
      <c r="KRZ138" s="247"/>
      <c r="KSA138" s="247"/>
      <c r="KSB138" s="247"/>
      <c r="KSC138" s="247"/>
      <c r="KSD138" s="247"/>
      <c r="KSE138" s="247"/>
      <c r="KSF138" s="247"/>
      <c r="KSG138" s="247"/>
      <c r="KSH138" s="247"/>
      <c r="KSI138" s="247"/>
      <c r="KSJ138" s="247"/>
      <c r="KSK138" s="247"/>
      <c r="KSL138" s="247"/>
      <c r="KSM138" s="247"/>
      <c r="KSN138" s="247"/>
      <c r="KSO138" s="247"/>
      <c r="KSP138" s="247"/>
      <c r="KSQ138" s="247"/>
      <c r="KSR138" s="247"/>
      <c r="KSS138" s="247"/>
      <c r="KST138" s="247"/>
      <c r="KSU138" s="247"/>
      <c r="KSV138" s="247"/>
      <c r="KSW138" s="247"/>
      <c r="KSX138" s="247"/>
      <c r="KSY138" s="247"/>
      <c r="KSZ138" s="247"/>
      <c r="KTA138" s="247"/>
      <c r="KTB138" s="247"/>
      <c r="KTC138" s="247"/>
      <c r="KTD138" s="247"/>
      <c r="KTE138" s="247"/>
      <c r="KTF138" s="247"/>
      <c r="KTG138" s="247"/>
      <c r="KTH138" s="247"/>
      <c r="KTI138" s="247"/>
      <c r="KTJ138" s="247"/>
      <c r="KTK138" s="247"/>
      <c r="KTL138" s="247"/>
      <c r="KTM138" s="247"/>
      <c r="KTN138" s="247"/>
      <c r="KTO138" s="247"/>
      <c r="KTP138" s="247"/>
      <c r="KTQ138" s="247"/>
      <c r="KTR138" s="247"/>
      <c r="KTS138" s="247"/>
      <c r="KTT138" s="247"/>
      <c r="KTU138" s="247"/>
      <c r="KTV138" s="247"/>
      <c r="KTW138" s="247"/>
      <c r="KTX138" s="247"/>
      <c r="KTY138" s="247"/>
      <c r="KTZ138" s="247"/>
      <c r="KUA138" s="247"/>
      <c r="KUB138" s="247"/>
      <c r="KUC138" s="247"/>
      <c r="KUD138" s="247"/>
      <c r="KUE138" s="247"/>
      <c r="KUF138" s="247"/>
      <c r="KUG138" s="247"/>
      <c r="KUH138" s="247"/>
      <c r="KUI138" s="247"/>
      <c r="KUJ138" s="247"/>
      <c r="KUK138" s="247"/>
      <c r="KUL138" s="247"/>
      <c r="KUM138" s="247"/>
      <c r="KUN138" s="247"/>
      <c r="KUO138" s="247"/>
      <c r="KUP138" s="247"/>
      <c r="KUQ138" s="247"/>
      <c r="KUR138" s="247"/>
      <c r="KUS138" s="247"/>
      <c r="KUT138" s="247"/>
      <c r="KUU138" s="247"/>
      <c r="KUV138" s="247"/>
      <c r="KUW138" s="247"/>
      <c r="KUX138" s="247"/>
      <c r="KUY138" s="247"/>
      <c r="KUZ138" s="247"/>
      <c r="KVA138" s="247"/>
      <c r="KVB138" s="247"/>
      <c r="KVC138" s="247"/>
      <c r="KVD138" s="247"/>
      <c r="KVE138" s="247"/>
      <c r="KVF138" s="247"/>
      <c r="KVG138" s="247"/>
      <c r="KVH138" s="247"/>
      <c r="KVI138" s="247"/>
      <c r="KVJ138" s="247"/>
      <c r="KVK138" s="247"/>
      <c r="KVL138" s="247"/>
      <c r="KVM138" s="247"/>
      <c r="KVN138" s="247"/>
      <c r="KVO138" s="247"/>
      <c r="KVP138" s="247"/>
      <c r="KVQ138" s="247"/>
      <c r="KVR138" s="247"/>
      <c r="KVS138" s="247"/>
      <c r="KVT138" s="247"/>
      <c r="KVU138" s="247"/>
      <c r="KVV138" s="247"/>
      <c r="KVW138" s="247"/>
      <c r="KVX138" s="247"/>
      <c r="KVY138" s="247"/>
      <c r="KVZ138" s="247"/>
      <c r="KWA138" s="247"/>
      <c r="KWB138" s="247"/>
      <c r="KWC138" s="247"/>
      <c r="KWD138" s="247"/>
      <c r="KWE138" s="247"/>
      <c r="KWF138" s="247"/>
      <c r="KWG138" s="247"/>
      <c r="KWH138" s="247"/>
      <c r="KWI138" s="247"/>
      <c r="KWJ138" s="247"/>
      <c r="KWK138" s="247"/>
      <c r="KWL138" s="247"/>
      <c r="KWM138" s="247"/>
      <c r="KWN138" s="247"/>
      <c r="KWO138" s="247"/>
      <c r="KWP138" s="247"/>
      <c r="KWQ138" s="247"/>
      <c r="KWR138" s="247"/>
      <c r="KWS138" s="247"/>
      <c r="KWT138" s="247"/>
      <c r="KWU138" s="247"/>
      <c r="KWV138" s="247"/>
      <c r="KWW138" s="247"/>
      <c r="KWX138" s="247"/>
      <c r="KWY138" s="247"/>
      <c r="KWZ138" s="247"/>
      <c r="KXA138" s="247"/>
      <c r="KXB138" s="247"/>
      <c r="KXC138" s="247"/>
      <c r="KXD138" s="247"/>
      <c r="KXE138" s="247"/>
      <c r="KXF138" s="247"/>
      <c r="KXG138" s="247"/>
      <c r="KXH138" s="247"/>
      <c r="KXI138" s="247"/>
      <c r="KXJ138" s="247"/>
      <c r="KXK138" s="247"/>
      <c r="KXL138" s="247"/>
      <c r="KXM138" s="247"/>
      <c r="KXN138" s="247"/>
      <c r="KXO138" s="247"/>
      <c r="KXP138" s="247"/>
      <c r="KXQ138" s="247"/>
      <c r="KXR138" s="247"/>
      <c r="KXS138" s="247"/>
      <c r="KXT138" s="247"/>
      <c r="KXU138" s="247"/>
      <c r="KXV138" s="247"/>
      <c r="KXW138" s="247"/>
      <c r="KXX138" s="247"/>
      <c r="KXY138" s="247"/>
      <c r="KXZ138" s="247"/>
      <c r="KYA138" s="247"/>
      <c r="KYB138" s="247"/>
      <c r="KYC138" s="247"/>
      <c r="KYD138" s="247"/>
      <c r="KYE138" s="247"/>
      <c r="KYF138" s="247"/>
      <c r="KYG138" s="247"/>
      <c r="KYH138" s="247"/>
      <c r="KYI138" s="247"/>
      <c r="KYJ138" s="247"/>
      <c r="KYK138" s="247"/>
      <c r="KYL138" s="247"/>
      <c r="KYM138" s="247"/>
      <c r="KYN138" s="247"/>
      <c r="KYO138" s="247"/>
      <c r="KYP138" s="247"/>
      <c r="KYQ138" s="247"/>
      <c r="KYR138" s="247"/>
      <c r="KYS138" s="247"/>
      <c r="KYT138" s="247"/>
      <c r="KYU138" s="247"/>
      <c r="KYV138" s="247"/>
      <c r="KYW138" s="247"/>
      <c r="KYX138" s="247"/>
      <c r="KYY138" s="247"/>
      <c r="KYZ138" s="247"/>
      <c r="KZA138" s="247"/>
      <c r="KZB138" s="247"/>
      <c r="KZC138" s="247"/>
      <c r="KZD138" s="247"/>
      <c r="KZE138" s="247"/>
      <c r="KZF138" s="247"/>
      <c r="KZG138" s="247"/>
      <c r="KZH138" s="247"/>
      <c r="KZI138" s="247"/>
      <c r="KZJ138" s="247"/>
      <c r="KZK138" s="247"/>
      <c r="KZL138" s="247"/>
      <c r="KZM138" s="247"/>
      <c r="KZN138" s="247"/>
      <c r="KZO138" s="247"/>
      <c r="KZP138" s="247"/>
      <c r="KZQ138" s="247"/>
      <c r="KZR138" s="247"/>
      <c r="KZS138" s="247"/>
      <c r="KZT138" s="247"/>
      <c r="KZU138" s="247"/>
      <c r="KZV138" s="247"/>
      <c r="KZW138" s="247"/>
      <c r="KZX138" s="247"/>
      <c r="KZY138" s="247"/>
      <c r="KZZ138" s="247"/>
      <c r="LAA138" s="247"/>
      <c r="LAB138" s="247"/>
      <c r="LAC138" s="247"/>
      <c r="LAD138" s="247"/>
      <c r="LAE138" s="247"/>
      <c r="LAF138" s="247"/>
      <c r="LAG138" s="247"/>
      <c r="LAH138" s="247"/>
      <c r="LAI138" s="247"/>
      <c r="LAJ138" s="247"/>
      <c r="LAK138" s="247"/>
      <c r="LAL138" s="247"/>
      <c r="LAM138" s="247"/>
      <c r="LAN138" s="247"/>
      <c r="LAO138" s="247"/>
      <c r="LAP138" s="247"/>
      <c r="LAQ138" s="247"/>
      <c r="LAR138" s="247"/>
      <c r="LAS138" s="247"/>
      <c r="LAT138" s="247"/>
      <c r="LAU138" s="247"/>
      <c r="LAV138" s="247"/>
      <c r="LAW138" s="247"/>
      <c r="LAX138" s="247"/>
      <c r="LAY138" s="247"/>
      <c r="LAZ138" s="247"/>
      <c r="LBA138" s="247"/>
      <c r="LBB138" s="247"/>
      <c r="LBC138" s="247"/>
      <c r="LBD138" s="247"/>
      <c r="LBE138" s="247"/>
      <c r="LBF138" s="247"/>
      <c r="LBG138" s="247"/>
      <c r="LBH138" s="247"/>
      <c r="LBI138" s="247"/>
      <c r="LBJ138" s="247"/>
      <c r="LBK138" s="247"/>
      <c r="LBL138" s="247"/>
      <c r="LBM138" s="247"/>
      <c r="LBN138" s="247"/>
      <c r="LBO138" s="247"/>
      <c r="LBP138" s="247"/>
      <c r="LBQ138" s="247"/>
      <c r="LBR138" s="247"/>
      <c r="LBS138" s="247"/>
      <c r="LBT138" s="247"/>
      <c r="LBU138" s="247"/>
      <c r="LBV138" s="247"/>
      <c r="LBW138" s="247"/>
      <c r="LBX138" s="247"/>
      <c r="LBY138" s="247"/>
      <c r="LBZ138" s="247"/>
      <c r="LCA138" s="247"/>
      <c r="LCB138" s="247"/>
      <c r="LCC138" s="247"/>
      <c r="LCD138" s="247"/>
      <c r="LCE138" s="247"/>
      <c r="LCF138" s="247"/>
      <c r="LCG138" s="247"/>
      <c r="LCH138" s="247"/>
      <c r="LCI138" s="247"/>
      <c r="LCJ138" s="247"/>
      <c r="LCK138" s="247"/>
      <c r="LCL138" s="247"/>
      <c r="LCM138" s="247"/>
      <c r="LCN138" s="247"/>
      <c r="LCO138" s="247"/>
      <c r="LCP138" s="247"/>
      <c r="LCQ138" s="247"/>
      <c r="LCR138" s="247"/>
      <c r="LCS138" s="247"/>
      <c r="LCT138" s="247"/>
      <c r="LCU138" s="247"/>
      <c r="LCV138" s="247"/>
      <c r="LCW138" s="247"/>
      <c r="LCX138" s="247"/>
      <c r="LCY138" s="247"/>
      <c r="LCZ138" s="247"/>
      <c r="LDA138" s="247"/>
      <c r="LDB138" s="247"/>
      <c r="LDC138" s="247"/>
      <c r="LDD138" s="247"/>
      <c r="LDE138" s="247"/>
      <c r="LDF138" s="247"/>
      <c r="LDG138" s="247"/>
      <c r="LDH138" s="247"/>
      <c r="LDI138" s="247"/>
      <c r="LDJ138" s="247"/>
      <c r="LDK138" s="247"/>
      <c r="LDL138" s="247"/>
      <c r="LDM138" s="247"/>
      <c r="LDN138" s="247"/>
      <c r="LDO138" s="247"/>
      <c r="LDP138" s="247"/>
      <c r="LDQ138" s="247"/>
      <c r="LDR138" s="247"/>
      <c r="LDS138" s="247"/>
      <c r="LDT138" s="247"/>
      <c r="LDU138" s="247"/>
      <c r="LDV138" s="247"/>
      <c r="LDW138" s="247"/>
      <c r="LDX138" s="247"/>
      <c r="LDY138" s="247"/>
      <c r="LDZ138" s="247"/>
      <c r="LEA138" s="247"/>
      <c r="LEB138" s="247"/>
      <c r="LEC138" s="247"/>
      <c r="LED138" s="247"/>
      <c r="LEE138" s="247"/>
      <c r="LEF138" s="247"/>
      <c r="LEG138" s="247"/>
      <c r="LEH138" s="247"/>
      <c r="LEI138" s="247"/>
      <c r="LEJ138" s="247"/>
      <c r="LEK138" s="247"/>
      <c r="LEL138" s="247"/>
      <c r="LEM138" s="247"/>
      <c r="LEN138" s="247"/>
      <c r="LEO138" s="247"/>
      <c r="LEP138" s="247"/>
      <c r="LEQ138" s="247"/>
      <c r="LER138" s="247"/>
      <c r="LES138" s="247"/>
      <c r="LET138" s="247"/>
      <c r="LEU138" s="247"/>
      <c r="LEV138" s="247"/>
      <c r="LEW138" s="247"/>
      <c r="LEX138" s="247"/>
      <c r="LEY138" s="247"/>
      <c r="LEZ138" s="247"/>
      <c r="LFA138" s="247"/>
      <c r="LFB138" s="247"/>
      <c r="LFC138" s="247"/>
      <c r="LFD138" s="247"/>
      <c r="LFE138" s="247"/>
      <c r="LFF138" s="247"/>
      <c r="LFG138" s="247"/>
      <c r="LFH138" s="247"/>
      <c r="LFI138" s="247"/>
      <c r="LFJ138" s="247"/>
      <c r="LFK138" s="247"/>
      <c r="LFL138" s="247"/>
      <c r="LFM138" s="247"/>
      <c r="LFN138" s="247"/>
      <c r="LFO138" s="247"/>
      <c r="LFP138" s="247"/>
      <c r="LFQ138" s="247"/>
      <c r="LFR138" s="247"/>
      <c r="LFS138" s="247"/>
      <c r="LFT138" s="247"/>
      <c r="LFU138" s="247"/>
      <c r="LFV138" s="247"/>
      <c r="LFW138" s="247"/>
      <c r="LFX138" s="247"/>
      <c r="LFY138" s="247"/>
      <c r="LFZ138" s="247"/>
      <c r="LGA138" s="247"/>
      <c r="LGB138" s="247"/>
      <c r="LGC138" s="247"/>
      <c r="LGD138" s="247"/>
      <c r="LGE138" s="247"/>
      <c r="LGF138" s="247"/>
      <c r="LGG138" s="247"/>
      <c r="LGH138" s="247"/>
      <c r="LGI138" s="247"/>
      <c r="LGJ138" s="247"/>
      <c r="LGK138" s="247"/>
      <c r="LGL138" s="247"/>
      <c r="LGM138" s="247"/>
      <c r="LGN138" s="247"/>
      <c r="LGO138" s="247"/>
      <c r="LGP138" s="247"/>
      <c r="LGQ138" s="247"/>
      <c r="LGR138" s="247"/>
      <c r="LGS138" s="247"/>
      <c r="LGT138" s="247"/>
      <c r="LGU138" s="247"/>
      <c r="LGV138" s="247"/>
      <c r="LGW138" s="247"/>
      <c r="LGX138" s="247"/>
      <c r="LGY138" s="247"/>
      <c r="LGZ138" s="247"/>
      <c r="LHA138" s="247"/>
      <c r="LHB138" s="247"/>
      <c r="LHC138" s="247"/>
      <c r="LHD138" s="247"/>
      <c r="LHE138" s="247"/>
      <c r="LHF138" s="247"/>
      <c r="LHG138" s="247"/>
      <c r="LHH138" s="247"/>
      <c r="LHI138" s="247"/>
      <c r="LHJ138" s="247"/>
      <c r="LHK138" s="247"/>
      <c r="LHL138" s="247"/>
      <c r="LHM138" s="247"/>
      <c r="LHN138" s="247"/>
      <c r="LHO138" s="247"/>
      <c r="LHP138" s="247"/>
      <c r="LHQ138" s="247"/>
      <c r="LHR138" s="247"/>
      <c r="LHS138" s="247"/>
      <c r="LHT138" s="247"/>
      <c r="LHU138" s="247"/>
      <c r="LHV138" s="247"/>
      <c r="LHW138" s="247"/>
      <c r="LHX138" s="247"/>
      <c r="LHY138" s="247"/>
      <c r="LHZ138" s="247"/>
      <c r="LIA138" s="247"/>
      <c r="LIB138" s="247"/>
      <c r="LIC138" s="247"/>
      <c r="LID138" s="247"/>
      <c r="LIE138" s="247"/>
      <c r="LIF138" s="247"/>
      <c r="LIG138" s="247"/>
      <c r="LIH138" s="247"/>
      <c r="LII138" s="247"/>
      <c r="LIJ138" s="247"/>
      <c r="LIK138" s="247"/>
      <c r="LIL138" s="247"/>
      <c r="LIM138" s="247"/>
      <c r="LIN138" s="247"/>
      <c r="LIO138" s="247"/>
      <c r="LIP138" s="247"/>
      <c r="LIQ138" s="247"/>
      <c r="LIR138" s="247"/>
      <c r="LIS138" s="247"/>
      <c r="LIT138" s="247"/>
      <c r="LIU138" s="247"/>
      <c r="LIV138" s="247"/>
      <c r="LIW138" s="247"/>
      <c r="LIX138" s="247"/>
      <c r="LIY138" s="247"/>
      <c r="LIZ138" s="247"/>
      <c r="LJA138" s="247"/>
      <c r="LJB138" s="247"/>
      <c r="LJC138" s="247"/>
      <c r="LJD138" s="247"/>
      <c r="LJE138" s="247"/>
      <c r="LJF138" s="247"/>
      <c r="LJG138" s="247"/>
      <c r="LJH138" s="247"/>
      <c r="LJI138" s="247"/>
      <c r="LJJ138" s="247"/>
      <c r="LJK138" s="247"/>
      <c r="LJL138" s="247"/>
      <c r="LJM138" s="247"/>
      <c r="LJN138" s="247"/>
      <c r="LJO138" s="247"/>
      <c r="LJP138" s="247"/>
      <c r="LJQ138" s="247"/>
      <c r="LJR138" s="247"/>
      <c r="LJS138" s="247"/>
      <c r="LJT138" s="247"/>
      <c r="LJU138" s="247"/>
      <c r="LJV138" s="247"/>
      <c r="LJW138" s="247"/>
      <c r="LJX138" s="247"/>
      <c r="LJY138" s="247"/>
      <c r="LJZ138" s="247"/>
      <c r="LKA138" s="247"/>
      <c r="LKB138" s="247"/>
      <c r="LKC138" s="247"/>
      <c r="LKD138" s="247"/>
      <c r="LKE138" s="247"/>
      <c r="LKF138" s="247"/>
      <c r="LKG138" s="247"/>
      <c r="LKH138" s="247"/>
      <c r="LKI138" s="247"/>
      <c r="LKJ138" s="247"/>
      <c r="LKK138" s="247"/>
      <c r="LKL138" s="247"/>
      <c r="LKM138" s="247"/>
      <c r="LKN138" s="247"/>
      <c r="LKO138" s="247"/>
      <c r="LKP138" s="247"/>
      <c r="LKQ138" s="247"/>
      <c r="LKR138" s="247"/>
      <c r="LKS138" s="247"/>
      <c r="LKT138" s="247"/>
      <c r="LKU138" s="247"/>
      <c r="LKV138" s="247"/>
      <c r="LKW138" s="247"/>
      <c r="LKX138" s="247"/>
      <c r="LKY138" s="247"/>
      <c r="LKZ138" s="247"/>
      <c r="LLA138" s="247"/>
      <c r="LLB138" s="247"/>
      <c r="LLC138" s="247"/>
      <c r="LLD138" s="247"/>
      <c r="LLE138" s="247"/>
      <c r="LLF138" s="247"/>
      <c r="LLG138" s="247"/>
      <c r="LLH138" s="247"/>
      <c r="LLI138" s="247"/>
      <c r="LLJ138" s="247"/>
      <c r="LLK138" s="247"/>
      <c r="LLL138" s="247"/>
      <c r="LLM138" s="247"/>
      <c r="LLN138" s="247"/>
      <c r="LLO138" s="247"/>
      <c r="LLP138" s="247"/>
      <c r="LLQ138" s="247"/>
      <c r="LLR138" s="247"/>
      <c r="LLS138" s="247"/>
      <c r="LLT138" s="247"/>
      <c r="LLU138" s="247"/>
      <c r="LLV138" s="247"/>
      <c r="LLW138" s="247"/>
      <c r="LLX138" s="247"/>
      <c r="LLY138" s="247"/>
      <c r="LLZ138" s="247"/>
      <c r="LMA138" s="247"/>
      <c r="LMB138" s="247"/>
      <c r="LMC138" s="247"/>
      <c r="LMD138" s="247"/>
      <c r="LME138" s="247"/>
      <c r="LMF138" s="247"/>
      <c r="LMG138" s="247"/>
      <c r="LMH138" s="247"/>
      <c r="LMI138" s="247"/>
      <c r="LMJ138" s="247"/>
      <c r="LMK138" s="247"/>
      <c r="LML138" s="247"/>
      <c r="LMM138" s="247"/>
      <c r="LMN138" s="247"/>
      <c r="LMO138" s="247"/>
      <c r="LMP138" s="247"/>
      <c r="LMQ138" s="247"/>
      <c r="LMR138" s="247"/>
      <c r="LMS138" s="247"/>
      <c r="LMT138" s="247"/>
      <c r="LMU138" s="247"/>
      <c r="LMV138" s="247"/>
      <c r="LMW138" s="247"/>
      <c r="LMX138" s="247"/>
      <c r="LMY138" s="247"/>
      <c r="LMZ138" s="247"/>
      <c r="LNA138" s="247"/>
      <c r="LNB138" s="247"/>
      <c r="LNC138" s="247"/>
      <c r="LND138" s="247"/>
      <c r="LNE138" s="247"/>
      <c r="LNF138" s="247"/>
      <c r="LNG138" s="247"/>
      <c r="LNH138" s="247"/>
      <c r="LNI138" s="247"/>
      <c r="LNJ138" s="247"/>
      <c r="LNK138" s="247"/>
      <c r="LNL138" s="247"/>
      <c r="LNM138" s="247"/>
      <c r="LNN138" s="247"/>
      <c r="LNO138" s="247"/>
      <c r="LNP138" s="247"/>
      <c r="LNQ138" s="247"/>
      <c r="LNR138" s="247"/>
      <c r="LNS138" s="247"/>
      <c r="LNT138" s="247"/>
      <c r="LNU138" s="247"/>
      <c r="LNV138" s="247"/>
      <c r="LNW138" s="247"/>
      <c r="LNX138" s="247"/>
      <c r="LNY138" s="247"/>
      <c r="LNZ138" s="247"/>
      <c r="LOA138" s="247"/>
      <c r="LOB138" s="247"/>
      <c r="LOC138" s="247"/>
      <c r="LOD138" s="247"/>
      <c r="LOE138" s="247"/>
      <c r="LOF138" s="247"/>
      <c r="LOG138" s="247"/>
      <c r="LOH138" s="247"/>
      <c r="LOI138" s="247"/>
      <c r="LOJ138" s="247"/>
      <c r="LOK138" s="247"/>
      <c r="LOL138" s="247"/>
      <c r="LOM138" s="247"/>
      <c r="LON138" s="247"/>
      <c r="LOO138" s="247"/>
      <c r="LOP138" s="247"/>
      <c r="LOQ138" s="247"/>
      <c r="LOR138" s="247"/>
      <c r="LOS138" s="247"/>
      <c r="LOT138" s="247"/>
      <c r="LOU138" s="247"/>
      <c r="LOV138" s="247"/>
      <c r="LOW138" s="247"/>
      <c r="LOX138" s="247"/>
      <c r="LOY138" s="247"/>
      <c r="LOZ138" s="247"/>
      <c r="LPA138" s="247"/>
      <c r="LPB138" s="247"/>
      <c r="LPC138" s="247"/>
      <c r="LPD138" s="247"/>
      <c r="LPE138" s="247"/>
      <c r="LPF138" s="247"/>
      <c r="LPG138" s="247"/>
      <c r="LPH138" s="247"/>
      <c r="LPI138" s="247"/>
      <c r="LPJ138" s="247"/>
      <c r="LPK138" s="247"/>
      <c r="LPL138" s="247"/>
      <c r="LPM138" s="247"/>
      <c r="LPN138" s="247"/>
      <c r="LPO138" s="247"/>
      <c r="LPP138" s="247"/>
      <c r="LPQ138" s="247"/>
      <c r="LPR138" s="247"/>
      <c r="LPS138" s="247"/>
      <c r="LPT138" s="247"/>
      <c r="LPU138" s="247"/>
      <c r="LPV138" s="247"/>
      <c r="LPW138" s="247"/>
      <c r="LPX138" s="247"/>
      <c r="LPY138" s="247"/>
      <c r="LPZ138" s="247"/>
      <c r="LQA138" s="247"/>
      <c r="LQB138" s="247"/>
      <c r="LQC138" s="247"/>
      <c r="LQD138" s="247"/>
      <c r="LQE138" s="247"/>
      <c r="LQF138" s="247"/>
      <c r="LQG138" s="247"/>
      <c r="LQH138" s="247"/>
      <c r="LQI138" s="247"/>
      <c r="LQJ138" s="247"/>
      <c r="LQK138" s="247"/>
      <c r="LQL138" s="247"/>
      <c r="LQM138" s="247"/>
      <c r="LQN138" s="247"/>
      <c r="LQO138" s="247"/>
      <c r="LQP138" s="247"/>
      <c r="LQQ138" s="247"/>
      <c r="LQR138" s="247"/>
      <c r="LQS138" s="247"/>
      <c r="LQT138" s="247"/>
      <c r="LQU138" s="247"/>
      <c r="LQV138" s="247"/>
      <c r="LQW138" s="247"/>
      <c r="LQX138" s="247"/>
      <c r="LQY138" s="247"/>
      <c r="LQZ138" s="247"/>
      <c r="LRA138" s="247"/>
      <c r="LRB138" s="247"/>
      <c r="LRC138" s="247"/>
      <c r="LRD138" s="247"/>
      <c r="LRE138" s="247"/>
      <c r="LRF138" s="247"/>
      <c r="LRG138" s="247"/>
      <c r="LRH138" s="247"/>
      <c r="LRI138" s="247"/>
      <c r="LRJ138" s="247"/>
      <c r="LRK138" s="247"/>
      <c r="LRL138" s="247"/>
      <c r="LRM138" s="247"/>
      <c r="LRN138" s="247"/>
      <c r="LRO138" s="247"/>
      <c r="LRP138" s="247"/>
      <c r="LRQ138" s="247"/>
      <c r="LRR138" s="247"/>
      <c r="LRS138" s="247"/>
      <c r="LRT138" s="247"/>
      <c r="LRU138" s="247"/>
      <c r="LRV138" s="247"/>
      <c r="LRW138" s="247"/>
      <c r="LRX138" s="247"/>
      <c r="LRY138" s="247"/>
      <c r="LRZ138" s="247"/>
      <c r="LSA138" s="247"/>
      <c r="LSB138" s="247"/>
      <c r="LSC138" s="247"/>
      <c r="LSD138" s="247"/>
      <c r="LSE138" s="247"/>
      <c r="LSF138" s="247"/>
      <c r="LSG138" s="247"/>
      <c r="LSH138" s="247"/>
      <c r="LSI138" s="247"/>
      <c r="LSJ138" s="247"/>
      <c r="LSK138" s="247"/>
      <c r="LSL138" s="247"/>
      <c r="LSM138" s="247"/>
      <c r="LSN138" s="247"/>
      <c r="LSO138" s="247"/>
      <c r="LSP138" s="247"/>
      <c r="LSQ138" s="247"/>
      <c r="LSR138" s="247"/>
      <c r="LSS138" s="247"/>
      <c r="LST138" s="247"/>
      <c r="LSU138" s="247"/>
      <c r="LSV138" s="247"/>
      <c r="LSW138" s="247"/>
      <c r="LSX138" s="247"/>
      <c r="LSY138" s="247"/>
      <c r="LSZ138" s="247"/>
      <c r="LTA138" s="247"/>
      <c r="LTB138" s="247"/>
      <c r="LTC138" s="247"/>
      <c r="LTD138" s="247"/>
      <c r="LTE138" s="247"/>
      <c r="LTF138" s="247"/>
      <c r="LTG138" s="247"/>
      <c r="LTH138" s="247"/>
      <c r="LTI138" s="247"/>
      <c r="LTJ138" s="247"/>
      <c r="LTK138" s="247"/>
      <c r="LTL138" s="247"/>
      <c r="LTM138" s="247"/>
      <c r="LTN138" s="247"/>
      <c r="LTO138" s="247"/>
      <c r="LTP138" s="247"/>
      <c r="LTQ138" s="247"/>
      <c r="LTR138" s="247"/>
      <c r="LTS138" s="247"/>
      <c r="LTT138" s="247"/>
      <c r="LTU138" s="247"/>
      <c r="LTV138" s="247"/>
      <c r="LTW138" s="247"/>
      <c r="LTX138" s="247"/>
      <c r="LTY138" s="247"/>
      <c r="LTZ138" s="247"/>
      <c r="LUA138" s="247"/>
      <c r="LUB138" s="247"/>
      <c r="LUC138" s="247"/>
      <c r="LUD138" s="247"/>
      <c r="LUE138" s="247"/>
      <c r="LUF138" s="247"/>
      <c r="LUG138" s="247"/>
      <c r="LUH138" s="247"/>
      <c r="LUI138" s="247"/>
      <c r="LUJ138" s="247"/>
      <c r="LUK138" s="247"/>
      <c r="LUL138" s="247"/>
      <c r="LUM138" s="247"/>
      <c r="LUN138" s="247"/>
      <c r="LUO138" s="247"/>
      <c r="LUP138" s="247"/>
      <c r="LUQ138" s="247"/>
      <c r="LUR138" s="247"/>
      <c r="LUS138" s="247"/>
      <c r="LUT138" s="247"/>
      <c r="LUU138" s="247"/>
      <c r="LUV138" s="247"/>
      <c r="LUW138" s="247"/>
      <c r="LUX138" s="247"/>
      <c r="LUY138" s="247"/>
      <c r="LUZ138" s="247"/>
      <c r="LVA138" s="247"/>
      <c r="LVB138" s="247"/>
      <c r="LVC138" s="247"/>
      <c r="LVD138" s="247"/>
      <c r="LVE138" s="247"/>
      <c r="LVF138" s="247"/>
      <c r="LVG138" s="247"/>
      <c r="LVH138" s="247"/>
      <c r="LVI138" s="247"/>
      <c r="LVJ138" s="247"/>
      <c r="LVK138" s="247"/>
      <c r="LVL138" s="247"/>
      <c r="LVM138" s="247"/>
      <c r="LVN138" s="247"/>
      <c r="LVO138" s="247"/>
      <c r="LVP138" s="247"/>
      <c r="LVQ138" s="247"/>
      <c r="LVR138" s="247"/>
      <c r="LVS138" s="247"/>
      <c r="LVT138" s="247"/>
      <c r="LVU138" s="247"/>
      <c r="LVV138" s="247"/>
      <c r="LVW138" s="247"/>
      <c r="LVX138" s="247"/>
      <c r="LVY138" s="247"/>
      <c r="LVZ138" s="247"/>
      <c r="LWA138" s="247"/>
      <c r="LWB138" s="247"/>
      <c r="LWC138" s="247"/>
      <c r="LWD138" s="247"/>
      <c r="LWE138" s="247"/>
      <c r="LWF138" s="247"/>
      <c r="LWG138" s="247"/>
      <c r="LWH138" s="247"/>
      <c r="LWI138" s="247"/>
      <c r="LWJ138" s="247"/>
      <c r="LWK138" s="247"/>
      <c r="LWL138" s="247"/>
      <c r="LWM138" s="247"/>
      <c r="LWN138" s="247"/>
      <c r="LWO138" s="247"/>
      <c r="LWP138" s="247"/>
      <c r="LWQ138" s="247"/>
      <c r="LWR138" s="247"/>
      <c r="LWS138" s="247"/>
      <c r="LWT138" s="247"/>
      <c r="LWU138" s="247"/>
      <c r="LWV138" s="247"/>
      <c r="LWW138" s="247"/>
      <c r="LWX138" s="247"/>
      <c r="LWY138" s="247"/>
      <c r="LWZ138" s="247"/>
      <c r="LXA138" s="247"/>
      <c r="LXB138" s="247"/>
      <c r="LXC138" s="247"/>
      <c r="LXD138" s="247"/>
      <c r="LXE138" s="247"/>
      <c r="LXF138" s="247"/>
      <c r="LXG138" s="247"/>
      <c r="LXH138" s="247"/>
      <c r="LXI138" s="247"/>
      <c r="LXJ138" s="247"/>
      <c r="LXK138" s="247"/>
      <c r="LXL138" s="247"/>
      <c r="LXM138" s="247"/>
      <c r="LXN138" s="247"/>
      <c r="LXO138" s="247"/>
      <c r="LXP138" s="247"/>
      <c r="LXQ138" s="247"/>
      <c r="LXR138" s="247"/>
      <c r="LXS138" s="247"/>
      <c r="LXT138" s="247"/>
      <c r="LXU138" s="247"/>
      <c r="LXV138" s="247"/>
      <c r="LXW138" s="247"/>
      <c r="LXX138" s="247"/>
      <c r="LXY138" s="247"/>
      <c r="LXZ138" s="247"/>
      <c r="LYA138" s="247"/>
      <c r="LYB138" s="247"/>
      <c r="LYC138" s="247"/>
      <c r="LYD138" s="247"/>
      <c r="LYE138" s="247"/>
      <c r="LYF138" s="247"/>
      <c r="LYG138" s="247"/>
      <c r="LYH138" s="247"/>
      <c r="LYI138" s="247"/>
      <c r="LYJ138" s="247"/>
      <c r="LYK138" s="247"/>
      <c r="LYL138" s="247"/>
      <c r="LYM138" s="247"/>
      <c r="LYN138" s="247"/>
      <c r="LYO138" s="247"/>
      <c r="LYP138" s="247"/>
      <c r="LYQ138" s="247"/>
      <c r="LYR138" s="247"/>
      <c r="LYS138" s="247"/>
      <c r="LYT138" s="247"/>
      <c r="LYU138" s="247"/>
      <c r="LYV138" s="247"/>
      <c r="LYW138" s="247"/>
      <c r="LYX138" s="247"/>
      <c r="LYY138" s="247"/>
      <c r="LYZ138" s="247"/>
      <c r="LZA138" s="247"/>
      <c r="LZB138" s="247"/>
      <c r="LZC138" s="247"/>
      <c r="LZD138" s="247"/>
      <c r="LZE138" s="247"/>
      <c r="LZF138" s="247"/>
      <c r="LZG138" s="247"/>
      <c r="LZH138" s="247"/>
      <c r="LZI138" s="247"/>
      <c r="LZJ138" s="247"/>
      <c r="LZK138" s="247"/>
      <c r="LZL138" s="247"/>
      <c r="LZM138" s="247"/>
      <c r="LZN138" s="247"/>
      <c r="LZO138" s="247"/>
      <c r="LZP138" s="247"/>
      <c r="LZQ138" s="247"/>
      <c r="LZR138" s="247"/>
      <c r="LZS138" s="247"/>
      <c r="LZT138" s="247"/>
      <c r="LZU138" s="247"/>
      <c r="LZV138" s="247"/>
      <c r="LZW138" s="247"/>
      <c r="LZX138" s="247"/>
      <c r="LZY138" s="247"/>
      <c r="LZZ138" s="247"/>
      <c r="MAA138" s="247"/>
      <c r="MAB138" s="247"/>
      <c r="MAC138" s="247"/>
      <c r="MAD138" s="247"/>
      <c r="MAE138" s="247"/>
      <c r="MAF138" s="247"/>
      <c r="MAG138" s="247"/>
      <c r="MAH138" s="247"/>
      <c r="MAI138" s="247"/>
      <c r="MAJ138" s="247"/>
      <c r="MAK138" s="247"/>
      <c r="MAL138" s="247"/>
      <c r="MAM138" s="247"/>
      <c r="MAN138" s="247"/>
      <c r="MAO138" s="247"/>
      <c r="MAP138" s="247"/>
      <c r="MAQ138" s="247"/>
      <c r="MAR138" s="247"/>
      <c r="MAS138" s="247"/>
      <c r="MAT138" s="247"/>
      <c r="MAU138" s="247"/>
      <c r="MAV138" s="247"/>
      <c r="MAW138" s="247"/>
      <c r="MAX138" s="247"/>
      <c r="MAY138" s="247"/>
      <c r="MAZ138" s="247"/>
      <c r="MBA138" s="247"/>
      <c r="MBB138" s="247"/>
      <c r="MBC138" s="247"/>
      <c r="MBD138" s="247"/>
      <c r="MBE138" s="247"/>
      <c r="MBF138" s="247"/>
      <c r="MBG138" s="247"/>
      <c r="MBH138" s="247"/>
      <c r="MBI138" s="247"/>
      <c r="MBJ138" s="247"/>
      <c r="MBK138" s="247"/>
      <c r="MBL138" s="247"/>
      <c r="MBM138" s="247"/>
      <c r="MBN138" s="247"/>
      <c r="MBO138" s="247"/>
      <c r="MBP138" s="247"/>
      <c r="MBQ138" s="247"/>
      <c r="MBR138" s="247"/>
      <c r="MBS138" s="247"/>
      <c r="MBT138" s="247"/>
      <c r="MBU138" s="247"/>
      <c r="MBV138" s="247"/>
      <c r="MBW138" s="247"/>
      <c r="MBX138" s="247"/>
      <c r="MBY138" s="247"/>
      <c r="MBZ138" s="247"/>
      <c r="MCA138" s="247"/>
      <c r="MCB138" s="247"/>
      <c r="MCC138" s="247"/>
      <c r="MCD138" s="247"/>
      <c r="MCE138" s="247"/>
      <c r="MCF138" s="247"/>
      <c r="MCG138" s="247"/>
      <c r="MCH138" s="247"/>
      <c r="MCI138" s="247"/>
      <c r="MCJ138" s="247"/>
      <c r="MCK138" s="247"/>
      <c r="MCL138" s="247"/>
      <c r="MCM138" s="247"/>
      <c r="MCN138" s="247"/>
      <c r="MCO138" s="247"/>
      <c r="MCP138" s="247"/>
      <c r="MCQ138" s="247"/>
      <c r="MCR138" s="247"/>
      <c r="MCS138" s="247"/>
      <c r="MCT138" s="247"/>
      <c r="MCU138" s="247"/>
      <c r="MCV138" s="247"/>
      <c r="MCW138" s="247"/>
      <c r="MCX138" s="247"/>
      <c r="MCY138" s="247"/>
      <c r="MCZ138" s="247"/>
      <c r="MDA138" s="247"/>
      <c r="MDB138" s="247"/>
      <c r="MDC138" s="247"/>
      <c r="MDD138" s="247"/>
      <c r="MDE138" s="247"/>
      <c r="MDF138" s="247"/>
      <c r="MDG138" s="247"/>
      <c r="MDH138" s="247"/>
      <c r="MDI138" s="247"/>
      <c r="MDJ138" s="247"/>
      <c r="MDK138" s="247"/>
      <c r="MDL138" s="247"/>
      <c r="MDM138" s="247"/>
      <c r="MDN138" s="247"/>
      <c r="MDO138" s="247"/>
      <c r="MDP138" s="247"/>
      <c r="MDQ138" s="247"/>
      <c r="MDR138" s="247"/>
      <c r="MDS138" s="247"/>
      <c r="MDT138" s="247"/>
      <c r="MDU138" s="247"/>
      <c r="MDV138" s="247"/>
      <c r="MDW138" s="247"/>
      <c r="MDX138" s="247"/>
      <c r="MDY138" s="247"/>
      <c r="MDZ138" s="247"/>
      <c r="MEA138" s="247"/>
      <c r="MEB138" s="247"/>
      <c r="MEC138" s="247"/>
      <c r="MED138" s="247"/>
      <c r="MEE138" s="247"/>
      <c r="MEF138" s="247"/>
      <c r="MEG138" s="247"/>
      <c r="MEH138" s="247"/>
      <c r="MEI138" s="247"/>
      <c r="MEJ138" s="247"/>
      <c r="MEK138" s="247"/>
      <c r="MEL138" s="247"/>
      <c r="MEM138" s="247"/>
      <c r="MEN138" s="247"/>
      <c r="MEO138" s="247"/>
      <c r="MEP138" s="247"/>
      <c r="MEQ138" s="247"/>
      <c r="MER138" s="247"/>
      <c r="MES138" s="247"/>
      <c r="MET138" s="247"/>
      <c r="MEU138" s="247"/>
      <c r="MEV138" s="247"/>
      <c r="MEW138" s="247"/>
      <c r="MEX138" s="247"/>
      <c r="MEY138" s="247"/>
      <c r="MEZ138" s="247"/>
      <c r="MFA138" s="247"/>
      <c r="MFB138" s="247"/>
      <c r="MFC138" s="247"/>
      <c r="MFD138" s="247"/>
      <c r="MFE138" s="247"/>
      <c r="MFF138" s="247"/>
      <c r="MFG138" s="247"/>
      <c r="MFH138" s="247"/>
      <c r="MFI138" s="247"/>
      <c r="MFJ138" s="247"/>
      <c r="MFK138" s="247"/>
      <c r="MFL138" s="247"/>
      <c r="MFM138" s="247"/>
      <c r="MFN138" s="247"/>
      <c r="MFO138" s="247"/>
      <c r="MFP138" s="247"/>
      <c r="MFQ138" s="247"/>
      <c r="MFR138" s="247"/>
      <c r="MFS138" s="247"/>
      <c r="MFT138" s="247"/>
      <c r="MFU138" s="247"/>
      <c r="MFV138" s="247"/>
      <c r="MFW138" s="247"/>
      <c r="MFX138" s="247"/>
      <c r="MFY138" s="247"/>
      <c r="MFZ138" s="247"/>
      <c r="MGA138" s="247"/>
      <c r="MGB138" s="247"/>
      <c r="MGC138" s="247"/>
      <c r="MGD138" s="247"/>
      <c r="MGE138" s="247"/>
      <c r="MGF138" s="247"/>
      <c r="MGG138" s="247"/>
      <c r="MGH138" s="247"/>
      <c r="MGI138" s="247"/>
      <c r="MGJ138" s="247"/>
      <c r="MGK138" s="247"/>
      <c r="MGL138" s="247"/>
      <c r="MGM138" s="247"/>
      <c r="MGN138" s="247"/>
      <c r="MGO138" s="247"/>
      <c r="MGP138" s="247"/>
      <c r="MGQ138" s="247"/>
      <c r="MGR138" s="247"/>
      <c r="MGS138" s="247"/>
      <c r="MGT138" s="247"/>
      <c r="MGU138" s="247"/>
      <c r="MGV138" s="247"/>
      <c r="MGW138" s="247"/>
      <c r="MGX138" s="247"/>
      <c r="MGY138" s="247"/>
      <c r="MGZ138" s="247"/>
      <c r="MHA138" s="247"/>
      <c r="MHB138" s="247"/>
      <c r="MHC138" s="247"/>
      <c r="MHD138" s="247"/>
      <c r="MHE138" s="247"/>
      <c r="MHF138" s="247"/>
      <c r="MHG138" s="247"/>
      <c r="MHH138" s="247"/>
      <c r="MHI138" s="247"/>
      <c r="MHJ138" s="247"/>
      <c r="MHK138" s="247"/>
      <c r="MHL138" s="247"/>
      <c r="MHM138" s="247"/>
      <c r="MHN138" s="247"/>
      <c r="MHO138" s="247"/>
      <c r="MHP138" s="247"/>
      <c r="MHQ138" s="247"/>
      <c r="MHR138" s="247"/>
      <c r="MHS138" s="247"/>
      <c r="MHT138" s="247"/>
      <c r="MHU138" s="247"/>
      <c r="MHV138" s="247"/>
      <c r="MHW138" s="247"/>
      <c r="MHX138" s="247"/>
      <c r="MHY138" s="247"/>
      <c r="MHZ138" s="247"/>
      <c r="MIA138" s="247"/>
      <c r="MIB138" s="247"/>
      <c r="MIC138" s="247"/>
      <c r="MID138" s="247"/>
      <c r="MIE138" s="247"/>
      <c r="MIF138" s="247"/>
      <c r="MIG138" s="247"/>
      <c r="MIH138" s="247"/>
      <c r="MII138" s="247"/>
      <c r="MIJ138" s="247"/>
      <c r="MIK138" s="247"/>
      <c r="MIL138" s="247"/>
      <c r="MIM138" s="247"/>
      <c r="MIN138" s="247"/>
      <c r="MIO138" s="247"/>
      <c r="MIP138" s="247"/>
      <c r="MIQ138" s="247"/>
      <c r="MIR138" s="247"/>
      <c r="MIS138" s="247"/>
      <c r="MIT138" s="247"/>
      <c r="MIU138" s="247"/>
      <c r="MIV138" s="247"/>
      <c r="MIW138" s="247"/>
      <c r="MIX138" s="247"/>
      <c r="MIY138" s="247"/>
      <c r="MIZ138" s="247"/>
      <c r="MJA138" s="247"/>
      <c r="MJB138" s="247"/>
      <c r="MJC138" s="247"/>
      <c r="MJD138" s="247"/>
      <c r="MJE138" s="247"/>
      <c r="MJF138" s="247"/>
      <c r="MJG138" s="247"/>
      <c r="MJH138" s="247"/>
      <c r="MJI138" s="247"/>
      <c r="MJJ138" s="247"/>
      <c r="MJK138" s="247"/>
      <c r="MJL138" s="247"/>
      <c r="MJM138" s="247"/>
      <c r="MJN138" s="247"/>
      <c r="MJO138" s="247"/>
      <c r="MJP138" s="247"/>
      <c r="MJQ138" s="247"/>
      <c r="MJR138" s="247"/>
      <c r="MJS138" s="247"/>
      <c r="MJT138" s="247"/>
      <c r="MJU138" s="247"/>
      <c r="MJV138" s="247"/>
      <c r="MJW138" s="247"/>
      <c r="MJX138" s="247"/>
      <c r="MJY138" s="247"/>
      <c r="MJZ138" s="247"/>
      <c r="MKA138" s="247"/>
      <c r="MKB138" s="247"/>
      <c r="MKC138" s="247"/>
      <c r="MKD138" s="247"/>
      <c r="MKE138" s="247"/>
      <c r="MKF138" s="247"/>
      <c r="MKG138" s="247"/>
      <c r="MKH138" s="247"/>
      <c r="MKI138" s="247"/>
      <c r="MKJ138" s="247"/>
      <c r="MKK138" s="247"/>
      <c r="MKL138" s="247"/>
      <c r="MKM138" s="247"/>
      <c r="MKN138" s="247"/>
      <c r="MKO138" s="247"/>
      <c r="MKP138" s="247"/>
      <c r="MKQ138" s="247"/>
      <c r="MKR138" s="247"/>
      <c r="MKS138" s="247"/>
      <c r="MKT138" s="247"/>
      <c r="MKU138" s="247"/>
      <c r="MKV138" s="247"/>
      <c r="MKW138" s="247"/>
      <c r="MKX138" s="247"/>
      <c r="MKY138" s="247"/>
      <c r="MKZ138" s="247"/>
      <c r="MLA138" s="247"/>
      <c r="MLB138" s="247"/>
      <c r="MLC138" s="247"/>
      <c r="MLD138" s="247"/>
      <c r="MLE138" s="247"/>
      <c r="MLF138" s="247"/>
      <c r="MLG138" s="247"/>
      <c r="MLH138" s="247"/>
      <c r="MLI138" s="247"/>
      <c r="MLJ138" s="247"/>
      <c r="MLK138" s="247"/>
      <c r="MLL138" s="247"/>
      <c r="MLM138" s="247"/>
      <c r="MLN138" s="247"/>
      <c r="MLO138" s="247"/>
      <c r="MLP138" s="247"/>
      <c r="MLQ138" s="247"/>
      <c r="MLR138" s="247"/>
      <c r="MLS138" s="247"/>
      <c r="MLT138" s="247"/>
      <c r="MLU138" s="247"/>
      <c r="MLV138" s="247"/>
      <c r="MLW138" s="247"/>
      <c r="MLX138" s="247"/>
      <c r="MLY138" s="247"/>
      <c r="MLZ138" s="247"/>
      <c r="MMA138" s="247"/>
      <c r="MMB138" s="247"/>
      <c r="MMC138" s="247"/>
      <c r="MMD138" s="247"/>
      <c r="MME138" s="247"/>
      <c r="MMF138" s="247"/>
      <c r="MMG138" s="247"/>
      <c r="MMH138" s="247"/>
      <c r="MMI138" s="247"/>
      <c r="MMJ138" s="247"/>
      <c r="MMK138" s="247"/>
      <c r="MML138" s="247"/>
      <c r="MMM138" s="247"/>
      <c r="MMN138" s="247"/>
      <c r="MMO138" s="247"/>
      <c r="MMP138" s="247"/>
      <c r="MMQ138" s="247"/>
      <c r="MMR138" s="247"/>
      <c r="MMS138" s="247"/>
      <c r="MMT138" s="247"/>
      <c r="MMU138" s="247"/>
      <c r="MMV138" s="247"/>
      <c r="MMW138" s="247"/>
      <c r="MMX138" s="247"/>
      <c r="MMY138" s="247"/>
      <c r="MMZ138" s="247"/>
      <c r="MNA138" s="247"/>
      <c r="MNB138" s="247"/>
      <c r="MNC138" s="247"/>
      <c r="MND138" s="247"/>
      <c r="MNE138" s="247"/>
      <c r="MNF138" s="247"/>
      <c r="MNG138" s="247"/>
      <c r="MNH138" s="247"/>
      <c r="MNI138" s="247"/>
      <c r="MNJ138" s="247"/>
      <c r="MNK138" s="247"/>
      <c r="MNL138" s="247"/>
      <c r="MNM138" s="247"/>
      <c r="MNN138" s="247"/>
      <c r="MNO138" s="247"/>
      <c r="MNP138" s="247"/>
      <c r="MNQ138" s="247"/>
      <c r="MNR138" s="247"/>
      <c r="MNS138" s="247"/>
      <c r="MNT138" s="247"/>
      <c r="MNU138" s="247"/>
      <c r="MNV138" s="247"/>
      <c r="MNW138" s="247"/>
      <c r="MNX138" s="247"/>
      <c r="MNY138" s="247"/>
      <c r="MNZ138" s="247"/>
      <c r="MOA138" s="247"/>
      <c r="MOB138" s="247"/>
      <c r="MOC138" s="247"/>
      <c r="MOD138" s="247"/>
      <c r="MOE138" s="247"/>
      <c r="MOF138" s="247"/>
      <c r="MOG138" s="247"/>
      <c r="MOH138" s="247"/>
      <c r="MOI138" s="247"/>
      <c r="MOJ138" s="247"/>
      <c r="MOK138" s="247"/>
      <c r="MOL138" s="247"/>
      <c r="MOM138" s="247"/>
      <c r="MON138" s="247"/>
      <c r="MOO138" s="247"/>
      <c r="MOP138" s="247"/>
      <c r="MOQ138" s="247"/>
      <c r="MOR138" s="247"/>
      <c r="MOS138" s="247"/>
      <c r="MOT138" s="247"/>
      <c r="MOU138" s="247"/>
      <c r="MOV138" s="247"/>
      <c r="MOW138" s="247"/>
      <c r="MOX138" s="247"/>
      <c r="MOY138" s="247"/>
      <c r="MOZ138" s="247"/>
      <c r="MPA138" s="247"/>
      <c r="MPB138" s="247"/>
      <c r="MPC138" s="247"/>
      <c r="MPD138" s="247"/>
      <c r="MPE138" s="247"/>
      <c r="MPF138" s="247"/>
      <c r="MPG138" s="247"/>
      <c r="MPH138" s="247"/>
      <c r="MPI138" s="247"/>
      <c r="MPJ138" s="247"/>
      <c r="MPK138" s="247"/>
      <c r="MPL138" s="247"/>
      <c r="MPM138" s="247"/>
      <c r="MPN138" s="247"/>
      <c r="MPO138" s="247"/>
      <c r="MPP138" s="247"/>
      <c r="MPQ138" s="247"/>
      <c r="MPR138" s="247"/>
      <c r="MPS138" s="247"/>
      <c r="MPT138" s="247"/>
      <c r="MPU138" s="247"/>
      <c r="MPV138" s="247"/>
      <c r="MPW138" s="247"/>
      <c r="MPX138" s="247"/>
      <c r="MPY138" s="247"/>
      <c r="MPZ138" s="247"/>
      <c r="MQA138" s="247"/>
      <c r="MQB138" s="247"/>
      <c r="MQC138" s="247"/>
      <c r="MQD138" s="247"/>
      <c r="MQE138" s="247"/>
      <c r="MQF138" s="247"/>
      <c r="MQG138" s="247"/>
      <c r="MQH138" s="247"/>
      <c r="MQI138" s="247"/>
      <c r="MQJ138" s="247"/>
      <c r="MQK138" s="247"/>
      <c r="MQL138" s="247"/>
      <c r="MQM138" s="247"/>
      <c r="MQN138" s="247"/>
      <c r="MQO138" s="247"/>
      <c r="MQP138" s="247"/>
      <c r="MQQ138" s="247"/>
      <c r="MQR138" s="247"/>
      <c r="MQS138" s="247"/>
      <c r="MQT138" s="247"/>
      <c r="MQU138" s="247"/>
      <c r="MQV138" s="247"/>
      <c r="MQW138" s="247"/>
      <c r="MQX138" s="247"/>
      <c r="MQY138" s="247"/>
      <c r="MQZ138" s="247"/>
      <c r="MRA138" s="247"/>
      <c r="MRB138" s="247"/>
      <c r="MRC138" s="247"/>
      <c r="MRD138" s="247"/>
      <c r="MRE138" s="247"/>
      <c r="MRF138" s="247"/>
      <c r="MRG138" s="247"/>
      <c r="MRH138" s="247"/>
      <c r="MRI138" s="247"/>
      <c r="MRJ138" s="247"/>
      <c r="MRK138" s="247"/>
      <c r="MRL138" s="247"/>
      <c r="MRM138" s="247"/>
      <c r="MRN138" s="247"/>
      <c r="MRO138" s="247"/>
      <c r="MRP138" s="247"/>
      <c r="MRQ138" s="247"/>
      <c r="MRR138" s="247"/>
      <c r="MRS138" s="247"/>
      <c r="MRT138" s="247"/>
      <c r="MRU138" s="247"/>
      <c r="MRV138" s="247"/>
      <c r="MRW138" s="247"/>
      <c r="MRX138" s="247"/>
      <c r="MRY138" s="247"/>
      <c r="MRZ138" s="247"/>
      <c r="MSA138" s="247"/>
      <c r="MSB138" s="247"/>
      <c r="MSC138" s="247"/>
      <c r="MSD138" s="247"/>
      <c r="MSE138" s="247"/>
      <c r="MSF138" s="247"/>
      <c r="MSG138" s="247"/>
      <c r="MSH138" s="247"/>
      <c r="MSI138" s="247"/>
      <c r="MSJ138" s="247"/>
      <c r="MSK138" s="247"/>
      <c r="MSL138" s="247"/>
      <c r="MSM138" s="247"/>
      <c r="MSN138" s="247"/>
      <c r="MSO138" s="247"/>
      <c r="MSP138" s="247"/>
      <c r="MSQ138" s="247"/>
      <c r="MSR138" s="247"/>
      <c r="MSS138" s="247"/>
      <c r="MST138" s="247"/>
      <c r="MSU138" s="247"/>
      <c r="MSV138" s="247"/>
      <c r="MSW138" s="247"/>
      <c r="MSX138" s="247"/>
      <c r="MSY138" s="247"/>
      <c r="MSZ138" s="247"/>
      <c r="MTA138" s="247"/>
      <c r="MTB138" s="247"/>
      <c r="MTC138" s="247"/>
      <c r="MTD138" s="247"/>
      <c r="MTE138" s="247"/>
      <c r="MTF138" s="247"/>
      <c r="MTG138" s="247"/>
      <c r="MTH138" s="247"/>
      <c r="MTI138" s="247"/>
      <c r="MTJ138" s="247"/>
      <c r="MTK138" s="247"/>
      <c r="MTL138" s="247"/>
      <c r="MTM138" s="247"/>
      <c r="MTN138" s="247"/>
      <c r="MTO138" s="247"/>
      <c r="MTP138" s="247"/>
      <c r="MTQ138" s="247"/>
      <c r="MTR138" s="247"/>
      <c r="MTS138" s="247"/>
      <c r="MTT138" s="247"/>
      <c r="MTU138" s="247"/>
      <c r="MTV138" s="247"/>
      <c r="MTW138" s="247"/>
      <c r="MTX138" s="247"/>
      <c r="MTY138" s="247"/>
      <c r="MTZ138" s="247"/>
      <c r="MUA138" s="247"/>
      <c r="MUB138" s="247"/>
      <c r="MUC138" s="247"/>
      <c r="MUD138" s="247"/>
      <c r="MUE138" s="247"/>
      <c r="MUF138" s="247"/>
      <c r="MUG138" s="247"/>
      <c r="MUH138" s="247"/>
      <c r="MUI138" s="247"/>
      <c r="MUJ138" s="247"/>
      <c r="MUK138" s="247"/>
      <c r="MUL138" s="247"/>
      <c r="MUM138" s="247"/>
      <c r="MUN138" s="247"/>
      <c r="MUO138" s="247"/>
      <c r="MUP138" s="247"/>
      <c r="MUQ138" s="247"/>
      <c r="MUR138" s="247"/>
      <c r="MUS138" s="247"/>
      <c r="MUT138" s="247"/>
      <c r="MUU138" s="247"/>
      <c r="MUV138" s="247"/>
      <c r="MUW138" s="247"/>
      <c r="MUX138" s="247"/>
      <c r="MUY138" s="247"/>
      <c r="MUZ138" s="247"/>
      <c r="MVA138" s="247"/>
      <c r="MVB138" s="247"/>
      <c r="MVC138" s="247"/>
      <c r="MVD138" s="247"/>
      <c r="MVE138" s="247"/>
      <c r="MVF138" s="247"/>
      <c r="MVG138" s="247"/>
      <c r="MVH138" s="247"/>
      <c r="MVI138" s="247"/>
      <c r="MVJ138" s="247"/>
      <c r="MVK138" s="247"/>
      <c r="MVL138" s="247"/>
      <c r="MVM138" s="247"/>
      <c r="MVN138" s="247"/>
      <c r="MVO138" s="247"/>
      <c r="MVP138" s="247"/>
      <c r="MVQ138" s="247"/>
      <c r="MVR138" s="247"/>
      <c r="MVS138" s="247"/>
      <c r="MVT138" s="247"/>
      <c r="MVU138" s="247"/>
      <c r="MVV138" s="247"/>
      <c r="MVW138" s="247"/>
      <c r="MVX138" s="247"/>
      <c r="MVY138" s="247"/>
      <c r="MVZ138" s="247"/>
      <c r="MWA138" s="247"/>
      <c r="MWB138" s="247"/>
      <c r="MWC138" s="247"/>
      <c r="MWD138" s="247"/>
      <c r="MWE138" s="247"/>
      <c r="MWF138" s="247"/>
      <c r="MWG138" s="247"/>
      <c r="MWH138" s="247"/>
      <c r="MWI138" s="247"/>
      <c r="MWJ138" s="247"/>
      <c r="MWK138" s="247"/>
      <c r="MWL138" s="247"/>
      <c r="MWM138" s="247"/>
      <c r="MWN138" s="247"/>
      <c r="MWO138" s="247"/>
      <c r="MWP138" s="247"/>
      <c r="MWQ138" s="247"/>
      <c r="MWR138" s="247"/>
      <c r="MWS138" s="247"/>
      <c r="MWT138" s="247"/>
      <c r="MWU138" s="247"/>
      <c r="MWV138" s="247"/>
      <c r="MWW138" s="247"/>
      <c r="MWX138" s="247"/>
      <c r="MWY138" s="247"/>
      <c r="MWZ138" s="247"/>
      <c r="MXA138" s="247"/>
      <c r="MXB138" s="247"/>
      <c r="MXC138" s="247"/>
      <c r="MXD138" s="247"/>
      <c r="MXE138" s="247"/>
      <c r="MXF138" s="247"/>
      <c r="MXG138" s="247"/>
      <c r="MXH138" s="247"/>
      <c r="MXI138" s="247"/>
      <c r="MXJ138" s="247"/>
      <c r="MXK138" s="247"/>
      <c r="MXL138" s="247"/>
      <c r="MXM138" s="247"/>
      <c r="MXN138" s="247"/>
      <c r="MXO138" s="247"/>
      <c r="MXP138" s="247"/>
      <c r="MXQ138" s="247"/>
      <c r="MXR138" s="247"/>
      <c r="MXS138" s="247"/>
      <c r="MXT138" s="247"/>
      <c r="MXU138" s="247"/>
      <c r="MXV138" s="247"/>
      <c r="MXW138" s="247"/>
      <c r="MXX138" s="247"/>
      <c r="MXY138" s="247"/>
      <c r="MXZ138" s="247"/>
      <c r="MYA138" s="247"/>
      <c r="MYB138" s="247"/>
      <c r="MYC138" s="247"/>
      <c r="MYD138" s="247"/>
      <c r="MYE138" s="247"/>
      <c r="MYF138" s="247"/>
      <c r="MYG138" s="247"/>
      <c r="MYH138" s="247"/>
      <c r="MYI138" s="247"/>
      <c r="MYJ138" s="247"/>
      <c r="MYK138" s="247"/>
      <c r="MYL138" s="247"/>
      <c r="MYM138" s="247"/>
      <c r="MYN138" s="247"/>
      <c r="MYO138" s="247"/>
      <c r="MYP138" s="247"/>
      <c r="MYQ138" s="247"/>
      <c r="MYR138" s="247"/>
      <c r="MYS138" s="247"/>
      <c r="MYT138" s="247"/>
      <c r="MYU138" s="247"/>
      <c r="MYV138" s="247"/>
      <c r="MYW138" s="247"/>
      <c r="MYX138" s="247"/>
      <c r="MYY138" s="247"/>
      <c r="MYZ138" s="247"/>
      <c r="MZA138" s="247"/>
      <c r="MZB138" s="247"/>
      <c r="MZC138" s="247"/>
      <c r="MZD138" s="247"/>
      <c r="MZE138" s="247"/>
      <c r="MZF138" s="247"/>
      <c r="MZG138" s="247"/>
      <c r="MZH138" s="247"/>
      <c r="MZI138" s="247"/>
      <c r="MZJ138" s="247"/>
      <c r="MZK138" s="247"/>
      <c r="MZL138" s="247"/>
      <c r="MZM138" s="247"/>
      <c r="MZN138" s="247"/>
      <c r="MZO138" s="247"/>
      <c r="MZP138" s="247"/>
      <c r="MZQ138" s="247"/>
      <c r="MZR138" s="247"/>
      <c r="MZS138" s="247"/>
      <c r="MZT138" s="247"/>
      <c r="MZU138" s="247"/>
      <c r="MZV138" s="247"/>
      <c r="MZW138" s="247"/>
      <c r="MZX138" s="247"/>
      <c r="MZY138" s="247"/>
      <c r="MZZ138" s="247"/>
      <c r="NAA138" s="247"/>
      <c r="NAB138" s="247"/>
      <c r="NAC138" s="247"/>
      <c r="NAD138" s="247"/>
      <c r="NAE138" s="247"/>
      <c r="NAF138" s="247"/>
      <c r="NAG138" s="247"/>
      <c r="NAH138" s="247"/>
      <c r="NAI138" s="247"/>
      <c r="NAJ138" s="247"/>
      <c r="NAK138" s="247"/>
      <c r="NAL138" s="247"/>
      <c r="NAM138" s="247"/>
      <c r="NAN138" s="247"/>
      <c r="NAO138" s="247"/>
      <c r="NAP138" s="247"/>
      <c r="NAQ138" s="247"/>
      <c r="NAR138" s="247"/>
      <c r="NAS138" s="247"/>
      <c r="NAT138" s="247"/>
      <c r="NAU138" s="247"/>
      <c r="NAV138" s="247"/>
      <c r="NAW138" s="247"/>
      <c r="NAX138" s="247"/>
      <c r="NAY138" s="247"/>
      <c r="NAZ138" s="247"/>
      <c r="NBA138" s="247"/>
      <c r="NBB138" s="247"/>
      <c r="NBC138" s="247"/>
      <c r="NBD138" s="247"/>
      <c r="NBE138" s="247"/>
      <c r="NBF138" s="247"/>
      <c r="NBG138" s="247"/>
      <c r="NBH138" s="247"/>
      <c r="NBI138" s="247"/>
      <c r="NBJ138" s="247"/>
      <c r="NBK138" s="247"/>
      <c r="NBL138" s="247"/>
      <c r="NBM138" s="247"/>
      <c r="NBN138" s="247"/>
      <c r="NBO138" s="247"/>
      <c r="NBP138" s="247"/>
      <c r="NBQ138" s="247"/>
      <c r="NBR138" s="247"/>
      <c r="NBS138" s="247"/>
      <c r="NBT138" s="247"/>
      <c r="NBU138" s="247"/>
      <c r="NBV138" s="247"/>
      <c r="NBW138" s="247"/>
      <c r="NBX138" s="247"/>
      <c r="NBY138" s="247"/>
      <c r="NBZ138" s="247"/>
      <c r="NCA138" s="247"/>
      <c r="NCB138" s="247"/>
      <c r="NCC138" s="247"/>
      <c r="NCD138" s="247"/>
      <c r="NCE138" s="247"/>
      <c r="NCF138" s="247"/>
      <c r="NCG138" s="247"/>
      <c r="NCH138" s="247"/>
      <c r="NCI138" s="247"/>
      <c r="NCJ138" s="247"/>
      <c r="NCK138" s="247"/>
      <c r="NCL138" s="247"/>
      <c r="NCM138" s="247"/>
      <c r="NCN138" s="247"/>
      <c r="NCO138" s="247"/>
      <c r="NCP138" s="247"/>
      <c r="NCQ138" s="247"/>
      <c r="NCR138" s="247"/>
      <c r="NCS138" s="247"/>
      <c r="NCT138" s="247"/>
      <c r="NCU138" s="247"/>
      <c r="NCV138" s="247"/>
      <c r="NCW138" s="247"/>
      <c r="NCX138" s="247"/>
      <c r="NCY138" s="247"/>
      <c r="NCZ138" s="247"/>
      <c r="NDA138" s="247"/>
      <c r="NDB138" s="247"/>
      <c r="NDC138" s="247"/>
      <c r="NDD138" s="247"/>
      <c r="NDE138" s="247"/>
      <c r="NDF138" s="247"/>
      <c r="NDG138" s="247"/>
      <c r="NDH138" s="247"/>
      <c r="NDI138" s="247"/>
      <c r="NDJ138" s="247"/>
      <c r="NDK138" s="247"/>
      <c r="NDL138" s="247"/>
      <c r="NDM138" s="247"/>
      <c r="NDN138" s="247"/>
      <c r="NDO138" s="247"/>
      <c r="NDP138" s="247"/>
      <c r="NDQ138" s="247"/>
      <c r="NDR138" s="247"/>
      <c r="NDS138" s="247"/>
      <c r="NDT138" s="247"/>
      <c r="NDU138" s="247"/>
      <c r="NDV138" s="247"/>
      <c r="NDW138" s="247"/>
      <c r="NDX138" s="247"/>
      <c r="NDY138" s="247"/>
      <c r="NDZ138" s="247"/>
      <c r="NEA138" s="247"/>
      <c r="NEB138" s="247"/>
      <c r="NEC138" s="247"/>
      <c r="NED138" s="247"/>
      <c r="NEE138" s="247"/>
      <c r="NEF138" s="247"/>
      <c r="NEG138" s="247"/>
      <c r="NEH138" s="247"/>
      <c r="NEI138" s="247"/>
      <c r="NEJ138" s="247"/>
      <c r="NEK138" s="247"/>
      <c r="NEL138" s="247"/>
      <c r="NEM138" s="247"/>
      <c r="NEN138" s="247"/>
      <c r="NEO138" s="247"/>
      <c r="NEP138" s="247"/>
      <c r="NEQ138" s="247"/>
      <c r="NER138" s="247"/>
      <c r="NES138" s="247"/>
      <c r="NET138" s="247"/>
      <c r="NEU138" s="247"/>
      <c r="NEV138" s="247"/>
      <c r="NEW138" s="247"/>
      <c r="NEX138" s="247"/>
      <c r="NEY138" s="247"/>
      <c r="NEZ138" s="247"/>
      <c r="NFA138" s="247"/>
      <c r="NFB138" s="247"/>
      <c r="NFC138" s="247"/>
      <c r="NFD138" s="247"/>
      <c r="NFE138" s="247"/>
      <c r="NFF138" s="247"/>
      <c r="NFG138" s="247"/>
      <c r="NFH138" s="247"/>
      <c r="NFI138" s="247"/>
      <c r="NFJ138" s="247"/>
      <c r="NFK138" s="247"/>
      <c r="NFL138" s="247"/>
      <c r="NFM138" s="247"/>
      <c r="NFN138" s="247"/>
      <c r="NFO138" s="247"/>
      <c r="NFP138" s="247"/>
      <c r="NFQ138" s="247"/>
      <c r="NFR138" s="247"/>
      <c r="NFS138" s="247"/>
      <c r="NFT138" s="247"/>
      <c r="NFU138" s="247"/>
      <c r="NFV138" s="247"/>
      <c r="NFW138" s="247"/>
      <c r="NFX138" s="247"/>
      <c r="NFY138" s="247"/>
      <c r="NFZ138" s="247"/>
      <c r="NGA138" s="247"/>
      <c r="NGB138" s="247"/>
      <c r="NGC138" s="247"/>
      <c r="NGD138" s="247"/>
      <c r="NGE138" s="247"/>
      <c r="NGF138" s="247"/>
      <c r="NGG138" s="247"/>
      <c r="NGH138" s="247"/>
      <c r="NGI138" s="247"/>
      <c r="NGJ138" s="247"/>
      <c r="NGK138" s="247"/>
      <c r="NGL138" s="247"/>
      <c r="NGM138" s="247"/>
      <c r="NGN138" s="247"/>
      <c r="NGO138" s="247"/>
      <c r="NGP138" s="247"/>
      <c r="NGQ138" s="247"/>
      <c r="NGR138" s="247"/>
      <c r="NGS138" s="247"/>
      <c r="NGT138" s="247"/>
      <c r="NGU138" s="247"/>
      <c r="NGV138" s="247"/>
      <c r="NGW138" s="247"/>
      <c r="NGX138" s="247"/>
      <c r="NGY138" s="247"/>
      <c r="NGZ138" s="247"/>
      <c r="NHA138" s="247"/>
      <c r="NHB138" s="247"/>
      <c r="NHC138" s="247"/>
      <c r="NHD138" s="247"/>
      <c r="NHE138" s="247"/>
      <c r="NHF138" s="247"/>
      <c r="NHG138" s="247"/>
      <c r="NHH138" s="247"/>
      <c r="NHI138" s="247"/>
      <c r="NHJ138" s="247"/>
      <c r="NHK138" s="247"/>
      <c r="NHL138" s="247"/>
      <c r="NHM138" s="247"/>
      <c r="NHN138" s="247"/>
      <c r="NHO138" s="247"/>
      <c r="NHP138" s="247"/>
      <c r="NHQ138" s="247"/>
      <c r="NHR138" s="247"/>
      <c r="NHS138" s="247"/>
      <c r="NHT138" s="247"/>
      <c r="NHU138" s="247"/>
      <c r="NHV138" s="247"/>
      <c r="NHW138" s="247"/>
      <c r="NHX138" s="247"/>
      <c r="NHY138" s="247"/>
      <c r="NHZ138" s="247"/>
      <c r="NIA138" s="247"/>
      <c r="NIB138" s="247"/>
      <c r="NIC138" s="247"/>
      <c r="NID138" s="247"/>
      <c r="NIE138" s="247"/>
      <c r="NIF138" s="247"/>
      <c r="NIG138" s="247"/>
      <c r="NIH138" s="247"/>
      <c r="NII138" s="247"/>
      <c r="NIJ138" s="247"/>
      <c r="NIK138" s="247"/>
      <c r="NIL138" s="247"/>
      <c r="NIM138" s="247"/>
      <c r="NIN138" s="247"/>
      <c r="NIO138" s="247"/>
      <c r="NIP138" s="247"/>
      <c r="NIQ138" s="247"/>
      <c r="NIR138" s="247"/>
      <c r="NIS138" s="247"/>
      <c r="NIT138" s="247"/>
      <c r="NIU138" s="247"/>
      <c r="NIV138" s="247"/>
      <c r="NIW138" s="247"/>
      <c r="NIX138" s="247"/>
      <c r="NIY138" s="247"/>
      <c r="NIZ138" s="247"/>
      <c r="NJA138" s="247"/>
      <c r="NJB138" s="247"/>
      <c r="NJC138" s="247"/>
      <c r="NJD138" s="247"/>
      <c r="NJE138" s="247"/>
      <c r="NJF138" s="247"/>
      <c r="NJG138" s="247"/>
      <c r="NJH138" s="247"/>
      <c r="NJI138" s="247"/>
      <c r="NJJ138" s="247"/>
      <c r="NJK138" s="247"/>
      <c r="NJL138" s="247"/>
      <c r="NJM138" s="247"/>
      <c r="NJN138" s="247"/>
      <c r="NJO138" s="247"/>
      <c r="NJP138" s="247"/>
      <c r="NJQ138" s="247"/>
      <c r="NJR138" s="247"/>
      <c r="NJS138" s="247"/>
      <c r="NJT138" s="247"/>
      <c r="NJU138" s="247"/>
      <c r="NJV138" s="247"/>
      <c r="NJW138" s="247"/>
      <c r="NJX138" s="247"/>
      <c r="NJY138" s="247"/>
      <c r="NJZ138" s="247"/>
      <c r="NKA138" s="247"/>
      <c r="NKB138" s="247"/>
      <c r="NKC138" s="247"/>
      <c r="NKD138" s="247"/>
      <c r="NKE138" s="247"/>
      <c r="NKF138" s="247"/>
      <c r="NKG138" s="247"/>
      <c r="NKH138" s="247"/>
      <c r="NKI138" s="247"/>
      <c r="NKJ138" s="247"/>
      <c r="NKK138" s="247"/>
      <c r="NKL138" s="247"/>
      <c r="NKM138" s="247"/>
      <c r="NKN138" s="247"/>
      <c r="NKO138" s="247"/>
      <c r="NKP138" s="247"/>
      <c r="NKQ138" s="247"/>
      <c r="NKR138" s="247"/>
      <c r="NKS138" s="247"/>
      <c r="NKT138" s="247"/>
      <c r="NKU138" s="247"/>
      <c r="NKV138" s="247"/>
      <c r="NKW138" s="247"/>
      <c r="NKX138" s="247"/>
      <c r="NKY138" s="247"/>
      <c r="NKZ138" s="247"/>
      <c r="NLA138" s="247"/>
      <c r="NLB138" s="247"/>
      <c r="NLC138" s="247"/>
      <c r="NLD138" s="247"/>
      <c r="NLE138" s="247"/>
      <c r="NLF138" s="247"/>
      <c r="NLG138" s="247"/>
      <c r="NLH138" s="247"/>
      <c r="NLI138" s="247"/>
      <c r="NLJ138" s="247"/>
      <c r="NLK138" s="247"/>
      <c r="NLL138" s="247"/>
      <c r="NLM138" s="247"/>
      <c r="NLN138" s="247"/>
      <c r="NLO138" s="247"/>
      <c r="NLP138" s="247"/>
      <c r="NLQ138" s="247"/>
      <c r="NLR138" s="247"/>
      <c r="NLS138" s="247"/>
      <c r="NLT138" s="247"/>
      <c r="NLU138" s="247"/>
      <c r="NLV138" s="247"/>
      <c r="NLW138" s="247"/>
      <c r="NLX138" s="247"/>
      <c r="NLY138" s="247"/>
      <c r="NLZ138" s="247"/>
      <c r="NMA138" s="247"/>
      <c r="NMB138" s="247"/>
      <c r="NMC138" s="247"/>
      <c r="NMD138" s="247"/>
      <c r="NME138" s="247"/>
      <c r="NMF138" s="247"/>
      <c r="NMG138" s="247"/>
      <c r="NMH138" s="247"/>
      <c r="NMI138" s="247"/>
      <c r="NMJ138" s="247"/>
      <c r="NMK138" s="247"/>
      <c r="NML138" s="247"/>
      <c r="NMM138" s="247"/>
      <c r="NMN138" s="247"/>
      <c r="NMO138" s="247"/>
      <c r="NMP138" s="247"/>
      <c r="NMQ138" s="247"/>
      <c r="NMR138" s="247"/>
      <c r="NMS138" s="247"/>
      <c r="NMT138" s="247"/>
      <c r="NMU138" s="247"/>
      <c r="NMV138" s="247"/>
      <c r="NMW138" s="247"/>
      <c r="NMX138" s="247"/>
      <c r="NMY138" s="247"/>
      <c r="NMZ138" s="247"/>
      <c r="NNA138" s="247"/>
      <c r="NNB138" s="247"/>
      <c r="NNC138" s="247"/>
      <c r="NND138" s="247"/>
      <c r="NNE138" s="247"/>
      <c r="NNF138" s="247"/>
      <c r="NNG138" s="247"/>
      <c r="NNH138" s="247"/>
      <c r="NNI138" s="247"/>
      <c r="NNJ138" s="247"/>
      <c r="NNK138" s="247"/>
      <c r="NNL138" s="247"/>
      <c r="NNM138" s="247"/>
      <c r="NNN138" s="247"/>
      <c r="NNO138" s="247"/>
      <c r="NNP138" s="247"/>
      <c r="NNQ138" s="247"/>
      <c r="NNR138" s="247"/>
      <c r="NNS138" s="247"/>
      <c r="NNT138" s="247"/>
      <c r="NNU138" s="247"/>
      <c r="NNV138" s="247"/>
      <c r="NNW138" s="247"/>
      <c r="NNX138" s="247"/>
      <c r="NNY138" s="247"/>
      <c r="NNZ138" s="247"/>
      <c r="NOA138" s="247"/>
      <c r="NOB138" s="247"/>
      <c r="NOC138" s="247"/>
      <c r="NOD138" s="247"/>
      <c r="NOE138" s="247"/>
      <c r="NOF138" s="247"/>
      <c r="NOG138" s="247"/>
      <c r="NOH138" s="247"/>
      <c r="NOI138" s="247"/>
      <c r="NOJ138" s="247"/>
      <c r="NOK138" s="247"/>
      <c r="NOL138" s="247"/>
      <c r="NOM138" s="247"/>
      <c r="NON138" s="247"/>
      <c r="NOO138" s="247"/>
      <c r="NOP138" s="247"/>
      <c r="NOQ138" s="247"/>
      <c r="NOR138" s="247"/>
      <c r="NOS138" s="247"/>
      <c r="NOT138" s="247"/>
      <c r="NOU138" s="247"/>
      <c r="NOV138" s="247"/>
      <c r="NOW138" s="247"/>
      <c r="NOX138" s="247"/>
      <c r="NOY138" s="247"/>
      <c r="NOZ138" s="247"/>
      <c r="NPA138" s="247"/>
      <c r="NPB138" s="247"/>
      <c r="NPC138" s="247"/>
      <c r="NPD138" s="247"/>
      <c r="NPE138" s="247"/>
      <c r="NPF138" s="247"/>
      <c r="NPG138" s="247"/>
      <c r="NPH138" s="247"/>
      <c r="NPI138" s="247"/>
      <c r="NPJ138" s="247"/>
      <c r="NPK138" s="247"/>
      <c r="NPL138" s="247"/>
      <c r="NPM138" s="247"/>
      <c r="NPN138" s="247"/>
      <c r="NPO138" s="247"/>
      <c r="NPP138" s="247"/>
      <c r="NPQ138" s="247"/>
      <c r="NPR138" s="247"/>
      <c r="NPS138" s="247"/>
      <c r="NPT138" s="247"/>
      <c r="NPU138" s="247"/>
      <c r="NPV138" s="247"/>
      <c r="NPW138" s="247"/>
      <c r="NPX138" s="247"/>
      <c r="NPY138" s="247"/>
      <c r="NPZ138" s="247"/>
      <c r="NQA138" s="247"/>
      <c r="NQB138" s="247"/>
      <c r="NQC138" s="247"/>
      <c r="NQD138" s="247"/>
      <c r="NQE138" s="247"/>
      <c r="NQF138" s="247"/>
      <c r="NQG138" s="247"/>
      <c r="NQH138" s="247"/>
      <c r="NQI138" s="247"/>
      <c r="NQJ138" s="247"/>
      <c r="NQK138" s="247"/>
      <c r="NQL138" s="247"/>
      <c r="NQM138" s="247"/>
      <c r="NQN138" s="247"/>
      <c r="NQO138" s="247"/>
      <c r="NQP138" s="247"/>
      <c r="NQQ138" s="247"/>
      <c r="NQR138" s="247"/>
      <c r="NQS138" s="247"/>
      <c r="NQT138" s="247"/>
      <c r="NQU138" s="247"/>
      <c r="NQV138" s="247"/>
      <c r="NQW138" s="247"/>
      <c r="NQX138" s="247"/>
      <c r="NQY138" s="247"/>
      <c r="NQZ138" s="247"/>
      <c r="NRA138" s="247"/>
      <c r="NRB138" s="247"/>
      <c r="NRC138" s="247"/>
      <c r="NRD138" s="247"/>
      <c r="NRE138" s="247"/>
      <c r="NRF138" s="247"/>
      <c r="NRG138" s="247"/>
      <c r="NRH138" s="247"/>
      <c r="NRI138" s="247"/>
      <c r="NRJ138" s="247"/>
      <c r="NRK138" s="247"/>
      <c r="NRL138" s="247"/>
      <c r="NRM138" s="247"/>
      <c r="NRN138" s="247"/>
      <c r="NRO138" s="247"/>
      <c r="NRP138" s="247"/>
      <c r="NRQ138" s="247"/>
      <c r="NRR138" s="247"/>
      <c r="NRS138" s="247"/>
      <c r="NRT138" s="247"/>
      <c r="NRU138" s="247"/>
      <c r="NRV138" s="247"/>
      <c r="NRW138" s="247"/>
      <c r="NRX138" s="247"/>
      <c r="NRY138" s="247"/>
      <c r="NRZ138" s="247"/>
      <c r="NSA138" s="247"/>
      <c r="NSB138" s="247"/>
      <c r="NSC138" s="247"/>
      <c r="NSD138" s="247"/>
      <c r="NSE138" s="247"/>
      <c r="NSF138" s="247"/>
      <c r="NSG138" s="247"/>
      <c r="NSH138" s="247"/>
      <c r="NSI138" s="247"/>
      <c r="NSJ138" s="247"/>
      <c r="NSK138" s="247"/>
      <c r="NSL138" s="247"/>
      <c r="NSM138" s="247"/>
      <c r="NSN138" s="247"/>
      <c r="NSO138" s="247"/>
      <c r="NSP138" s="247"/>
      <c r="NSQ138" s="247"/>
      <c r="NSR138" s="247"/>
      <c r="NSS138" s="247"/>
      <c r="NST138" s="247"/>
      <c r="NSU138" s="247"/>
      <c r="NSV138" s="247"/>
      <c r="NSW138" s="247"/>
      <c r="NSX138" s="247"/>
      <c r="NSY138" s="247"/>
      <c r="NSZ138" s="247"/>
      <c r="NTA138" s="247"/>
      <c r="NTB138" s="247"/>
      <c r="NTC138" s="247"/>
      <c r="NTD138" s="247"/>
      <c r="NTE138" s="247"/>
      <c r="NTF138" s="247"/>
      <c r="NTG138" s="247"/>
      <c r="NTH138" s="247"/>
      <c r="NTI138" s="247"/>
      <c r="NTJ138" s="247"/>
      <c r="NTK138" s="247"/>
      <c r="NTL138" s="247"/>
      <c r="NTM138" s="247"/>
      <c r="NTN138" s="247"/>
      <c r="NTO138" s="247"/>
      <c r="NTP138" s="247"/>
      <c r="NTQ138" s="247"/>
      <c r="NTR138" s="247"/>
      <c r="NTS138" s="247"/>
      <c r="NTT138" s="247"/>
      <c r="NTU138" s="247"/>
      <c r="NTV138" s="247"/>
      <c r="NTW138" s="247"/>
      <c r="NTX138" s="247"/>
      <c r="NTY138" s="247"/>
      <c r="NTZ138" s="247"/>
      <c r="NUA138" s="247"/>
      <c r="NUB138" s="247"/>
      <c r="NUC138" s="247"/>
      <c r="NUD138" s="247"/>
      <c r="NUE138" s="247"/>
      <c r="NUF138" s="247"/>
      <c r="NUG138" s="247"/>
      <c r="NUH138" s="247"/>
      <c r="NUI138" s="247"/>
      <c r="NUJ138" s="247"/>
      <c r="NUK138" s="247"/>
      <c r="NUL138" s="247"/>
      <c r="NUM138" s="247"/>
      <c r="NUN138" s="247"/>
      <c r="NUO138" s="247"/>
      <c r="NUP138" s="247"/>
      <c r="NUQ138" s="247"/>
      <c r="NUR138" s="247"/>
      <c r="NUS138" s="247"/>
      <c r="NUT138" s="247"/>
      <c r="NUU138" s="247"/>
      <c r="NUV138" s="247"/>
      <c r="NUW138" s="247"/>
      <c r="NUX138" s="247"/>
      <c r="NUY138" s="247"/>
      <c r="NUZ138" s="247"/>
      <c r="NVA138" s="247"/>
      <c r="NVB138" s="247"/>
      <c r="NVC138" s="247"/>
      <c r="NVD138" s="247"/>
      <c r="NVE138" s="247"/>
      <c r="NVF138" s="247"/>
      <c r="NVG138" s="247"/>
      <c r="NVH138" s="247"/>
      <c r="NVI138" s="247"/>
      <c r="NVJ138" s="247"/>
      <c r="NVK138" s="247"/>
      <c r="NVL138" s="247"/>
      <c r="NVM138" s="247"/>
      <c r="NVN138" s="247"/>
      <c r="NVO138" s="247"/>
      <c r="NVP138" s="247"/>
      <c r="NVQ138" s="247"/>
      <c r="NVR138" s="247"/>
      <c r="NVS138" s="247"/>
      <c r="NVT138" s="247"/>
      <c r="NVU138" s="247"/>
      <c r="NVV138" s="247"/>
      <c r="NVW138" s="247"/>
      <c r="NVX138" s="247"/>
      <c r="NVY138" s="247"/>
      <c r="NVZ138" s="247"/>
      <c r="NWA138" s="247"/>
      <c r="NWB138" s="247"/>
      <c r="NWC138" s="247"/>
      <c r="NWD138" s="247"/>
      <c r="NWE138" s="247"/>
      <c r="NWF138" s="247"/>
      <c r="NWG138" s="247"/>
      <c r="NWH138" s="247"/>
      <c r="NWI138" s="247"/>
      <c r="NWJ138" s="247"/>
      <c r="NWK138" s="247"/>
      <c r="NWL138" s="247"/>
      <c r="NWM138" s="247"/>
      <c r="NWN138" s="247"/>
      <c r="NWO138" s="247"/>
      <c r="NWP138" s="247"/>
      <c r="NWQ138" s="247"/>
      <c r="NWR138" s="247"/>
      <c r="NWS138" s="247"/>
      <c r="NWT138" s="247"/>
      <c r="NWU138" s="247"/>
      <c r="NWV138" s="247"/>
      <c r="NWW138" s="247"/>
      <c r="NWX138" s="247"/>
      <c r="NWY138" s="247"/>
      <c r="NWZ138" s="247"/>
      <c r="NXA138" s="247"/>
      <c r="NXB138" s="247"/>
      <c r="NXC138" s="247"/>
      <c r="NXD138" s="247"/>
      <c r="NXE138" s="247"/>
      <c r="NXF138" s="247"/>
      <c r="NXG138" s="247"/>
      <c r="NXH138" s="247"/>
      <c r="NXI138" s="247"/>
      <c r="NXJ138" s="247"/>
      <c r="NXK138" s="247"/>
      <c r="NXL138" s="247"/>
      <c r="NXM138" s="247"/>
      <c r="NXN138" s="247"/>
      <c r="NXO138" s="247"/>
      <c r="NXP138" s="247"/>
      <c r="NXQ138" s="247"/>
      <c r="NXR138" s="247"/>
      <c r="NXS138" s="247"/>
      <c r="NXT138" s="247"/>
      <c r="NXU138" s="247"/>
      <c r="NXV138" s="247"/>
      <c r="NXW138" s="247"/>
      <c r="NXX138" s="247"/>
      <c r="NXY138" s="247"/>
      <c r="NXZ138" s="247"/>
      <c r="NYA138" s="247"/>
      <c r="NYB138" s="247"/>
      <c r="NYC138" s="247"/>
      <c r="NYD138" s="247"/>
      <c r="NYE138" s="247"/>
      <c r="NYF138" s="247"/>
      <c r="NYG138" s="247"/>
      <c r="NYH138" s="247"/>
      <c r="NYI138" s="247"/>
      <c r="NYJ138" s="247"/>
      <c r="NYK138" s="247"/>
      <c r="NYL138" s="247"/>
      <c r="NYM138" s="247"/>
      <c r="NYN138" s="247"/>
      <c r="NYO138" s="247"/>
      <c r="NYP138" s="247"/>
      <c r="NYQ138" s="247"/>
      <c r="NYR138" s="247"/>
      <c r="NYS138" s="247"/>
      <c r="NYT138" s="247"/>
      <c r="NYU138" s="247"/>
      <c r="NYV138" s="247"/>
      <c r="NYW138" s="247"/>
      <c r="NYX138" s="247"/>
      <c r="NYY138" s="247"/>
      <c r="NYZ138" s="247"/>
      <c r="NZA138" s="247"/>
      <c r="NZB138" s="247"/>
      <c r="NZC138" s="247"/>
      <c r="NZD138" s="247"/>
      <c r="NZE138" s="247"/>
      <c r="NZF138" s="247"/>
      <c r="NZG138" s="247"/>
      <c r="NZH138" s="247"/>
      <c r="NZI138" s="247"/>
      <c r="NZJ138" s="247"/>
      <c r="NZK138" s="247"/>
      <c r="NZL138" s="247"/>
      <c r="NZM138" s="247"/>
      <c r="NZN138" s="247"/>
      <c r="NZO138" s="247"/>
      <c r="NZP138" s="247"/>
      <c r="NZQ138" s="247"/>
      <c r="NZR138" s="247"/>
      <c r="NZS138" s="247"/>
      <c r="NZT138" s="247"/>
      <c r="NZU138" s="247"/>
      <c r="NZV138" s="247"/>
      <c r="NZW138" s="247"/>
      <c r="NZX138" s="247"/>
      <c r="NZY138" s="247"/>
      <c r="NZZ138" s="247"/>
      <c r="OAA138" s="247"/>
      <c r="OAB138" s="247"/>
      <c r="OAC138" s="247"/>
      <c r="OAD138" s="247"/>
      <c r="OAE138" s="247"/>
      <c r="OAF138" s="247"/>
      <c r="OAG138" s="247"/>
      <c r="OAH138" s="247"/>
      <c r="OAI138" s="247"/>
      <c r="OAJ138" s="247"/>
      <c r="OAK138" s="247"/>
      <c r="OAL138" s="247"/>
      <c r="OAM138" s="247"/>
      <c r="OAN138" s="247"/>
      <c r="OAO138" s="247"/>
      <c r="OAP138" s="247"/>
      <c r="OAQ138" s="247"/>
      <c r="OAR138" s="247"/>
      <c r="OAS138" s="247"/>
      <c r="OAT138" s="247"/>
      <c r="OAU138" s="247"/>
      <c r="OAV138" s="247"/>
      <c r="OAW138" s="247"/>
      <c r="OAX138" s="247"/>
      <c r="OAY138" s="247"/>
      <c r="OAZ138" s="247"/>
      <c r="OBA138" s="247"/>
      <c r="OBB138" s="247"/>
      <c r="OBC138" s="247"/>
      <c r="OBD138" s="247"/>
      <c r="OBE138" s="247"/>
      <c r="OBF138" s="247"/>
      <c r="OBG138" s="247"/>
      <c r="OBH138" s="247"/>
      <c r="OBI138" s="247"/>
      <c r="OBJ138" s="247"/>
      <c r="OBK138" s="247"/>
      <c r="OBL138" s="247"/>
      <c r="OBM138" s="247"/>
      <c r="OBN138" s="247"/>
      <c r="OBO138" s="247"/>
      <c r="OBP138" s="247"/>
      <c r="OBQ138" s="247"/>
      <c r="OBR138" s="247"/>
      <c r="OBS138" s="247"/>
      <c r="OBT138" s="247"/>
      <c r="OBU138" s="247"/>
      <c r="OBV138" s="247"/>
      <c r="OBW138" s="247"/>
      <c r="OBX138" s="247"/>
      <c r="OBY138" s="247"/>
      <c r="OBZ138" s="247"/>
      <c r="OCA138" s="247"/>
      <c r="OCB138" s="247"/>
      <c r="OCC138" s="247"/>
      <c r="OCD138" s="247"/>
      <c r="OCE138" s="247"/>
      <c r="OCF138" s="247"/>
      <c r="OCG138" s="247"/>
      <c r="OCH138" s="247"/>
      <c r="OCI138" s="247"/>
      <c r="OCJ138" s="247"/>
      <c r="OCK138" s="247"/>
      <c r="OCL138" s="247"/>
      <c r="OCM138" s="247"/>
      <c r="OCN138" s="247"/>
      <c r="OCO138" s="247"/>
      <c r="OCP138" s="247"/>
      <c r="OCQ138" s="247"/>
      <c r="OCR138" s="247"/>
      <c r="OCS138" s="247"/>
      <c r="OCT138" s="247"/>
      <c r="OCU138" s="247"/>
      <c r="OCV138" s="247"/>
      <c r="OCW138" s="247"/>
      <c r="OCX138" s="247"/>
      <c r="OCY138" s="247"/>
      <c r="OCZ138" s="247"/>
      <c r="ODA138" s="247"/>
      <c r="ODB138" s="247"/>
      <c r="ODC138" s="247"/>
      <c r="ODD138" s="247"/>
      <c r="ODE138" s="247"/>
      <c r="ODF138" s="247"/>
      <c r="ODG138" s="247"/>
      <c r="ODH138" s="247"/>
      <c r="ODI138" s="247"/>
      <c r="ODJ138" s="247"/>
      <c r="ODK138" s="247"/>
      <c r="ODL138" s="247"/>
      <c r="ODM138" s="247"/>
      <c r="ODN138" s="247"/>
      <c r="ODO138" s="247"/>
      <c r="ODP138" s="247"/>
      <c r="ODQ138" s="247"/>
      <c r="ODR138" s="247"/>
      <c r="ODS138" s="247"/>
      <c r="ODT138" s="247"/>
      <c r="ODU138" s="247"/>
      <c r="ODV138" s="247"/>
      <c r="ODW138" s="247"/>
      <c r="ODX138" s="247"/>
      <c r="ODY138" s="247"/>
      <c r="ODZ138" s="247"/>
      <c r="OEA138" s="247"/>
      <c r="OEB138" s="247"/>
      <c r="OEC138" s="247"/>
      <c r="OED138" s="247"/>
      <c r="OEE138" s="247"/>
      <c r="OEF138" s="247"/>
      <c r="OEG138" s="247"/>
      <c r="OEH138" s="247"/>
      <c r="OEI138" s="247"/>
      <c r="OEJ138" s="247"/>
      <c r="OEK138" s="247"/>
      <c r="OEL138" s="247"/>
      <c r="OEM138" s="247"/>
      <c r="OEN138" s="247"/>
      <c r="OEO138" s="247"/>
      <c r="OEP138" s="247"/>
      <c r="OEQ138" s="247"/>
      <c r="OER138" s="247"/>
      <c r="OES138" s="247"/>
      <c r="OET138" s="247"/>
      <c r="OEU138" s="247"/>
      <c r="OEV138" s="247"/>
      <c r="OEW138" s="247"/>
      <c r="OEX138" s="247"/>
      <c r="OEY138" s="247"/>
      <c r="OEZ138" s="247"/>
      <c r="OFA138" s="247"/>
      <c r="OFB138" s="247"/>
      <c r="OFC138" s="247"/>
      <c r="OFD138" s="247"/>
      <c r="OFE138" s="247"/>
      <c r="OFF138" s="247"/>
      <c r="OFG138" s="247"/>
      <c r="OFH138" s="247"/>
      <c r="OFI138" s="247"/>
      <c r="OFJ138" s="247"/>
      <c r="OFK138" s="247"/>
      <c r="OFL138" s="247"/>
      <c r="OFM138" s="247"/>
      <c r="OFN138" s="247"/>
      <c r="OFO138" s="247"/>
      <c r="OFP138" s="247"/>
      <c r="OFQ138" s="247"/>
      <c r="OFR138" s="247"/>
      <c r="OFS138" s="247"/>
      <c r="OFT138" s="247"/>
      <c r="OFU138" s="247"/>
      <c r="OFV138" s="247"/>
      <c r="OFW138" s="247"/>
      <c r="OFX138" s="247"/>
      <c r="OFY138" s="247"/>
      <c r="OFZ138" s="247"/>
      <c r="OGA138" s="247"/>
      <c r="OGB138" s="247"/>
      <c r="OGC138" s="247"/>
      <c r="OGD138" s="247"/>
      <c r="OGE138" s="247"/>
      <c r="OGF138" s="247"/>
      <c r="OGG138" s="247"/>
      <c r="OGH138" s="247"/>
      <c r="OGI138" s="247"/>
      <c r="OGJ138" s="247"/>
      <c r="OGK138" s="247"/>
      <c r="OGL138" s="247"/>
      <c r="OGM138" s="247"/>
      <c r="OGN138" s="247"/>
      <c r="OGO138" s="247"/>
      <c r="OGP138" s="247"/>
      <c r="OGQ138" s="247"/>
      <c r="OGR138" s="247"/>
      <c r="OGS138" s="247"/>
      <c r="OGT138" s="247"/>
      <c r="OGU138" s="247"/>
      <c r="OGV138" s="247"/>
      <c r="OGW138" s="247"/>
      <c r="OGX138" s="247"/>
      <c r="OGY138" s="247"/>
      <c r="OGZ138" s="247"/>
      <c r="OHA138" s="247"/>
      <c r="OHB138" s="247"/>
      <c r="OHC138" s="247"/>
      <c r="OHD138" s="247"/>
      <c r="OHE138" s="247"/>
      <c r="OHF138" s="247"/>
      <c r="OHG138" s="247"/>
      <c r="OHH138" s="247"/>
      <c r="OHI138" s="247"/>
      <c r="OHJ138" s="247"/>
      <c r="OHK138" s="247"/>
      <c r="OHL138" s="247"/>
      <c r="OHM138" s="247"/>
      <c r="OHN138" s="247"/>
      <c r="OHO138" s="247"/>
      <c r="OHP138" s="247"/>
      <c r="OHQ138" s="247"/>
      <c r="OHR138" s="247"/>
      <c r="OHS138" s="247"/>
      <c r="OHT138" s="247"/>
      <c r="OHU138" s="247"/>
      <c r="OHV138" s="247"/>
      <c r="OHW138" s="247"/>
      <c r="OHX138" s="247"/>
      <c r="OHY138" s="247"/>
      <c r="OHZ138" s="247"/>
      <c r="OIA138" s="247"/>
      <c r="OIB138" s="247"/>
      <c r="OIC138" s="247"/>
      <c r="OID138" s="247"/>
      <c r="OIE138" s="247"/>
      <c r="OIF138" s="247"/>
      <c r="OIG138" s="247"/>
      <c r="OIH138" s="247"/>
      <c r="OII138" s="247"/>
      <c r="OIJ138" s="247"/>
      <c r="OIK138" s="247"/>
      <c r="OIL138" s="247"/>
      <c r="OIM138" s="247"/>
      <c r="OIN138" s="247"/>
      <c r="OIO138" s="247"/>
      <c r="OIP138" s="247"/>
      <c r="OIQ138" s="247"/>
      <c r="OIR138" s="247"/>
      <c r="OIS138" s="247"/>
      <c r="OIT138" s="247"/>
      <c r="OIU138" s="247"/>
      <c r="OIV138" s="247"/>
      <c r="OIW138" s="247"/>
      <c r="OIX138" s="247"/>
      <c r="OIY138" s="247"/>
      <c r="OIZ138" s="247"/>
      <c r="OJA138" s="247"/>
      <c r="OJB138" s="247"/>
      <c r="OJC138" s="247"/>
      <c r="OJD138" s="247"/>
      <c r="OJE138" s="247"/>
      <c r="OJF138" s="247"/>
      <c r="OJG138" s="247"/>
      <c r="OJH138" s="247"/>
      <c r="OJI138" s="247"/>
      <c r="OJJ138" s="247"/>
      <c r="OJK138" s="247"/>
      <c r="OJL138" s="247"/>
      <c r="OJM138" s="247"/>
      <c r="OJN138" s="247"/>
      <c r="OJO138" s="247"/>
      <c r="OJP138" s="247"/>
      <c r="OJQ138" s="247"/>
      <c r="OJR138" s="247"/>
      <c r="OJS138" s="247"/>
      <c r="OJT138" s="247"/>
      <c r="OJU138" s="247"/>
      <c r="OJV138" s="247"/>
      <c r="OJW138" s="247"/>
      <c r="OJX138" s="247"/>
      <c r="OJY138" s="247"/>
      <c r="OJZ138" s="247"/>
      <c r="OKA138" s="247"/>
      <c r="OKB138" s="247"/>
      <c r="OKC138" s="247"/>
      <c r="OKD138" s="247"/>
      <c r="OKE138" s="247"/>
      <c r="OKF138" s="247"/>
      <c r="OKG138" s="247"/>
      <c r="OKH138" s="247"/>
      <c r="OKI138" s="247"/>
      <c r="OKJ138" s="247"/>
      <c r="OKK138" s="247"/>
      <c r="OKL138" s="247"/>
      <c r="OKM138" s="247"/>
      <c r="OKN138" s="247"/>
      <c r="OKO138" s="247"/>
      <c r="OKP138" s="247"/>
      <c r="OKQ138" s="247"/>
      <c r="OKR138" s="247"/>
      <c r="OKS138" s="247"/>
      <c r="OKT138" s="247"/>
      <c r="OKU138" s="247"/>
      <c r="OKV138" s="247"/>
      <c r="OKW138" s="247"/>
      <c r="OKX138" s="247"/>
      <c r="OKY138" s="247"/>
      <c r="OKZ138" s="247"/>
      <c r="OLA138" s="247"/>
      <c r="OLB138" s="247"/>
      <c r="OLC138" s="247"/>
      <c r="OLD138" s="247"/>
      <c r="OLE138" s="247"/>
      <c r="OLF138" s="247"/>
      <c r="OLG138" s="247"/>
      <c r="OLH138" s="247"/>
      <c r="OLI138" s="247"/>
      <c r="OLJ138" s="247"/>
      <c r="OLK138" s="247"/>
      <c r="OLL138" s="247"/>
      <c r="OLM138" s="247"/>
      <c r="OLN138" s="247"/>
      <c r="OLO138" s="247"/>
      <c r="OLP138" s="247"/>
      <c r="OLQ138" s="247"/>
      <c r="OLR138" s="247"/>
      <c r="OLS138" s="247"/>
      <c r="OLT138" s="247"/>
      <c r="OLU138" s="247"/>
      <c r="OLV138" s="247"/>
      <c r="OLW138" s="247"/>
      <c r="OLX138" s="247"/>
      <c r="OLY138" s="247"/>
      <c r="OLZ138" s="247"/>
      <c r="OMA138" s="247"/>
      <c r="OMB138" s="247"/>
      <c r="OMC138" s="247"/>
      <c r="OMD138" s="247"/>
      <c r="OME138" s="247"/>
      <c r="OMF138" s="247"/>
      <c r="OMG138" s="247"/>
      <c r="OMH138" s="247"/>
      <c r="OMI138" s="247"/>
      <c r="OMJ138" s="247"/>
      <c r="OMK138" s="247"/>
      <c r="OML138" s="247"/>
      <c r="OMM138" s="247"/>
      <c r="OMN138" s="247"/>
      <c r="OMO138" s="247"/>
      <c r="OMP138" s="247"/>
      <c r="OMQ138" s="247"/>
      <c r="OMR138" s="247"/>
      <c r="OMS138" s="247"/>
      <c r="OMT138" s="247"/>
      <c r="OMU138" s="247"/>
      <c r="OMV138" s="247"/>
      <c r="OMW138" s="247"/>
      <c r="OMX138" s="247"/>
      <c r="OMY138" s="247"/>
      <c r="OMZ138" s="247"/>
      <c r="ONA138" s="247"/>
      <c r="ONB138" s="247"/>
      <c r="ONC138" s="247"/>
      <c r="OND138" s="247"/>
      <c r="ONE138" s="247"/>
      <c r="ONF138" s="247"/>
      <c r="ONG138" s="247"/>
      <c r="ONH138" s="247"/>
      <c r="ONI138" s="247"/>
      <c r="ONJ138" s="247"/>
      <c r="ONK138" s="247"/>
      <c r="ONL138" s="247"/>
      <c r="ONM138" s="247"/>
      <c r="ONN138" s="247"/>
      <c r="ONO138" s="247"/>
      <c r="ONP138" s="247"/>
      <c r="ONQ138" s="247"/>
      <c r="ONR138" s="247"/>
      <c r="ONS138" s="247"/>
      <c r="ONT138" s="247"/>
      <c r="ONU138" s="247"/>
      <c r="ONV138" s="247"/>
      <c r="ONW138" s="247"/>
      <c r="ONX138" s="247"/>
      <c r="ONY138" s="247"/>
      <c r="ONZ138" s="247"/>
      <c r="OOA138" s="247"/>
      <c r="OOB138" s="247"/>
      <c r="OOC138" s="247"/>
      <c r="OOD138" s="247"/>
      <c r="OOE138" s="247"/>
      <c r="OOF138" s="247"/>
      <c r="OOG138" s="247"/>
      <c r="OOH138" s="247"/>
      <c r="OOI138" s="247"/>
      <c r="OOJ138" s="247"/>
      <c r="OOK138" s="247"/>
      <c r="OOL138" s="247"/>
      <c r="OOM138" s="247"/>
      <c r="OON138" s="247"/>
      <c r="OOO138" s="247"/>
      <c r="OOP138" s="247"/>
      <c r="OOQ138" s="247"/>
      <c r="OOR138" s="247"/>
      <c r="OOS138" s="247"/>
      <c r="OOT138" s="247"/>
      <c r="OOU138" s="247"/>
      <c r="OOV138" s="247"/>
      <c r="OOW138" s="247"/>
      <c r="OOX138" s="247"/>
      <c r="OOY138" s="247"/>
      <c r="OOZ138" s="247"/>
      <c r="OPA138" s="247"/>
      <c r="OPB138" s="247"/>
      <c r="OPC138" s="247"/>
      <c r="OPD138" s="247"/>
      <c r="OPE138" s="247"/>
      <c r="OPF138" s="247"/>
      <c r="OPG138" s="247"/>
      <c r="OPH138" s="247"/>
      <c r="OPI138" s="247"/>
      <c r="OPJ138" s="247"/>
      <c r="OPK138" s="247"/>
      <c r="OPL138" s="247"/>
      <c r="OPM138" s="247"/>
      <c r="OPN138" s="247"/>
      <c r="OPO138" s="247"/>
      <c r="OPP138" s="247"/>
      <c r="OPQ138" s="247"/>
      <c r="OPR138" s="247"/>
      <c r="OPS138" s="247"/>
      <c r="OPT138" s="247"/>
      <c r="OPU138" s="247"/>
      <c r="OPV138" s="247"/>
      <c r="OPW138" s="247"/>
      <c r="OPX138" s="247"/>
      <c r="OPY138" s="247"/>
      <c r="OPZ138" s="247"/>
      <c r="OQA138" s="247"/>
      <c r="OQB138" s="247"/>
      <c r="OQC138" s="247"/>
      <c r="OQD138" s="247"/>
      <c r="OQE138" s="247"/>
      <c r="OQF138" s="247"/>
      <c r="OQG138" s="247"/>
      <c r="OQH138" s="247"/>
      <c r="OQI138" s="247"/>
      <c r="OQJ138" s="247"/>
      <c r="OQK138" s="247"/>
      <c r="OQL138" s="247"/>
      <c r="OQM138" s="247"/>
      <c r="OQN138" s="247"/>
      <c r="OQO138" s="247"/>
      <c r="OQP138" s="247"/>
      <c r="OQQ138" s="247"/>
      <c r="OQR138" s="247"/>
      <c r="OQS138" s="247"/>
      <c r="OQT138" s="247"/>
      <c r="OQU138" s="247"/>
      <c r="OQV138" s="247"/>
      <c r="OQW138" s="247"/>
      <c r="OQX138" s="247"/>
      <c r="OQY138" s="247"/>
      <c r="OQZ138" s="247"/>
      <c r="ORA138" s="247"/>
      <c r="ORB138" s="247"/>
      <c r="ORC138" s="247"/>
      <c r="ORD138" s="247"/>
      <c r="ORE138" s="247"/>
      <c r="ORF138" s="247"/>
      <c r="ORG138" s="247"/>
      <c r="ORH138" s="247"/>
      <c r="ORI138" s="247"/>
      <c r="ORJ138" s="247"/>
      <c r="ORK138" s="247"/>
      <c r="ORL138" s="247"/>
      <c r="ORM138" s="247"/>
      <c r="ORN138" s="247"/>
      <c r="ORO138" s="247"/>
      <c r="ORP138" s="247"/>
      <c r="ORQ138" s="247"/>
      <c r="ORR138" s="247"/>
      <c r="ORS138" s="247"/>
      <c r="ORT138" s="247"/>
      <c r="ORU138" s="247"/>
      <c r="ORV138" s="247"/>
      <c r="ORW138" s="247"/>
      <c r="ORX138" s="247"/>
      <c r="ORY138" s="247"/>
      <c r="ORZ138" s="247"/>
      <c r="OSA138" s="247"/>
      <c r="OSB138" s="247"/>
      <c r="OSC138" s="247"/>
      <c r="OSD138" s="247"/>
      <c r="OSE138" s="247"/>
      <c r="OSF138" s="247"/>
      <c r="OSG138" s="247"/>
      <c r="OSH138" s="247"/>
      <c r="OSI138" s="247"/>
      <c r="OSJ138" s="247"/>
      <c r="OSK138" s="247"/>
      <c r="OSL138" s="247"/>
      <c r="OSM138" s="247"/>
      <c r="OSN138" s="247"/>
      <c r="OSO138" s="247"/>
      <c r="OSP138" s="247"/>
      <c r="OSQ138" s="247"/>
      <c r="OSR138" s="247"/>
      <c r="OSS138" s="247"/>
      <c r="OST138" s="247"/>
      <c r="OSU138" s="247"/>
      <c r="OSV138" s="247"/>
      <c r="OSW138" s="247"/>
      <c r="OSX138" s="247"/>
      <c r="OSY138" s="247"/>
      <c r="OSZ138" s="247"/>
      <c r="OTA138" s="247"/>
      <c r="OTB138" s="247"/>
      <c r="OTC138" s="247"/>
      <c r="OTD138" s="247"/>
      <c r="OTE138" s="247"/>
      <c r="OTF138" s="247"/>
      <c r="OTG138" s="247"/>
      <c r="OTH138" s="247"/>
      <c r="OTI138" s="247"/>
      <c r="OTJ138" s="247"/>
      <c r="OTK138" s="247"/>
      <c r="OTL138" s="247"/>
      <c r="OTM138" s="247"/>
      <c r="OTN138" s="247"/>
      <c r="OTO138" s="247"/>
      <c r="OTP138" s="247"/>
      <c r="OTQ138" s="247"/>
      <c r="OTR138" s="247"/>
      <c r="OTS138" s="247"/>
      <c r="OTT138" s="247"/>
      <c r="OTU138" s="247"/>
      <c r="OTV138" s="247"/>
      <c r="OTW138" s="247"/>
      <c r="OTX138" s="247"/>
      <c r="OTY138" s="247"/>
      <c r="OTZ138" s="247"/>
      <c r="OUA138" s="247"/>
      <c r="OUB138" s="247"/>
      <c r="OUC138" s="247"/>
      <c r="OUD138" s="247"/>
      <c r="OUE138" s="247"/>
      <c r="OUF138" s="247"/>
      <c r="OUG138" s="247"/>
      <c r="OUH138" s="247"/>
      <c r="OUI138" s="247"/>
      <c r="OUJ138" s="247"/>
      <c r="OUK138" s="247"/>
      <c r="OUL138" s="247"/>
      <c r="OUM138" s="247"/>
      <c r="OUN138" s="247"/>
      <c r="OUO138" s="247"/>
      <c r="OUP138" s="247"/>
      <c r="OUQ138" s="247"/>
      <c r="OUR138" s="247"/>
      <c r="OUS138" s="247"/>
      <c r="OUT138" s="247"/>
      <c r="OUU138" s="247"/>
      <c r="OUV138" s="247"/>
      <c r="OUW138" s="247"/>
      <c r="OUX138" s="247"/>
      <c r="OUY138" s="247"/>
      <c r="OUZ138" s="247"/>
      <c r="OVA138" s="247"/>
      <c r="OVB138" s="247"/>
      <c r="OVC138" s="247"/>
      <c r="OVD138" s="247"/>
      <c r="OVE138" s="247"/>
      <c r="OVF138" s="247"/>
      <c r="OVG138" s="247"/>
      <c r="OVH138" s="247"/>
      <c r="OVI138" s="247"/>
      <c r="OVJ138" s="247"/>
      <c r="OVK138" s="247"/>
      <c r="OVL138" s="247"/>
      <c r="OVM138" s="247"/>
      <c r="OVN138" s="247"/>
      <c r="OVO138" s="247"/>
      <c r="OVP138" s="247"/>
      <c r="OVQ138" s="247"/>
      <c r="OVR138" s="247"/>
      <c r="OVS138" s="247"/>
      <c r="OVT138" s="247"/>
      <c r="OVU138" s="247"/>
      <c r="OVV138" s="247"/>
      <c r="OVW138" s="247"/>
      <c r="OVX138" s="247"/>
      <c r="OVY138" s="247"/>
      <c r="OVZ138" s="247"/>
      <c r="OWA138" s="247"/>
      <c r="OWB138" s="247"/>
      <c r="OWC138" s="247"/>
      <c r="OWD138" s="247"/>
      <c r="OWE138" s="247"/>
      <c r="OWF138" s="247"/>
      <c r="OWG138" s="247"/>
      <c r="OWH138" s="247"/>
      <c r="OWI138" s="247"/>
      <c r="OWJ138" s="247"/>
      <c r="OWK138" s="247"/>
      <c r="OWL138" s="247"/>
      <c r="OWM138" s="247"/>
      <c r="OWN138" s="247"/>
      <c r="OWO138" s="247"/>
      <c r="OWP138" s="247"/>
      <c r="OWQ138" s="247"/>
      <c r="OWR138" s="247"/>
      <c r="OWS138" s="247"/>
      <c r="OWT138" s="247"/>
      <c r="OWU138" s="247"/>
      <c r="OWV138" s="247"/>
      <c r="OWW138" s="247"/>
      <c r="OWX138" s="247"/>
      <c r="OWY138" s="247"/>
      <c r="OWZ138" s="247"/>
      <c r="OXA138" s="247"/>
      <c r="OXB138" s="247"/>
      <c r="OXC138" s="247"/>
      <c r="OXD138" s="247"/>
      <c r="OXE138" s="247"/>
      <c r="OXF138" s="247"/>
      <c r="OXG138" s="247"/>
      <c r="OXH138" s="247"/>
      <c r="OXI138" s="247"/>
      <c r="OXJ138" s="247"/>
      <c r="OXK138" s="247"/>
      <c r="OXL138" s="247"/>
      <c r="OXM138" s="247"/>
      <c r="OXN138" s="247"/>
      <c r="OXO138" s="247"/>
      <c r="OXP138" s="247"/>
      <c r="OXQ138" s="247"/>
      <c r="OXR138" s="247"/>
      <c r="OXS138" s="247"/>
      <c r="OXT138" s="247"/>
      <c r="OXU138" s="247"/>
      <c r="OXV138" s="247"/>
      <c r="OXW138" s="247"/>
      <c r="OXX138" s="247"/>
      <c r="OXY138" s="247"/>
      <c r="OXZ138" s="247"/>
      <c r="OYA138" s="247"/>
      <c r="OYB138" s="247"/>
      <c r="OYC138" s="247"/>
      <c r="OYD138" s="247"/>
      <c r="OYE138" s="247"/>
      <c r="OYF138" s="247"/>
      <c r="OYG138" s="247"/>
      <c r="OYH138" s="247"/>
      <c r="OYI138" s="247"/>
      <c r="OYJ138" s="247"/>
      <c r="OYK138" s="247"/>
      <c r="OYL138" s="247"/>
      <c r="OYM138" s="247"/>
      <c r="OYN138" s="247"/>
      <c r="OYO138" s="247"/>
      <c r="OYP138" s="247"/>
      <c r="OYQ138" s="247"/>
      <c r="OYR138" s="247"/>
      <c r="OYS138" s="247"/>
      <c r="OYT138" s="247"/>
      <c r="OYU138" s="247"/>
      <c r="OYV138" s="247"/>
      <c r="OYW138" s="247"/>
      <c r="OYX138" s="247"/>
      <c r="OYY138" s="247"/>
      <c r="OYZ138" s="247"/>
      <c r="OZA138" s="247"/>
      <c r="OZB138" s="247"/>
      <c r="OZC138" s="247"/>
      <c r="OZD138" s="247"/>
      <c r="OZE138" s="247"/>
      <c r="OZF138" s="247"/>
      <c r="OZG138" s="247"/>
      <c r="OZH138" s="247"/>
      <c r="OZI138" s="247"/>
      <c r="OZJ138" s="247"/>
      <c r="OZK138" s="247"/>
      <c r="OZL138" s="247"/>
      <c r="OZM138" s="247"/>
      <c r="OZN138" s="247"/>
      <c r="OZO138" s="247"/>
      <c r="OZP138" s="247"/>
      <c r="OZQ138" s="247"/>
      <c r="OZR138" s="247"/>
      <c r="OZS138" s="247"/>
      <c r="OZT138" s="247"/>
      <c r="OZU138" s="247"/>
      <c r="OZV138" s="247"/>
      <c r="OZW138" s="247"/>
      <c r="OZX138" s="247"/>
      <c r="OZY138" s="247"/>
      <c r="OZZ138" s="247"/>
      <c r="PAA138" s="247"/>
      <c r="PAB138" s="247"/>
      <c r="PAC138" s="247"/>
      <c r="PAD138" s="247"/>
      <c r="PAE138" s="247"/>
      <c r="PAF138" s="247"/>
      <c r="PAG138" s="247"/>
      <c r="PAH138" s="247"/>
      <c r="PAI138" s="247"/>
      <c r="PAJ138" s="247"/>
      <c r="PAK138" s="247"/>
      <c r="PAL138" s="247"/>
      <c r="PAM138" s="247"/>
      <c r="PAN138" s="247"/>
      <c r="PAO138" s="247"/>
      <c r="PAP138" s="247"/>
      <c r="PAQ138" s="247"/>
      <c r="PAR138" s="247"/>
      <c r="PAS138" s="247"/>
      <c r="PAT138" s="247"/>
      <c r="PAU138" s="247"/>
      <c r="PAV138" s="247"/>
      <c r="PAW138" s="247"/>
      <c r="PAX138" s="247"/>
      <c r="PAY138" s="247"/>
      <c r="PAZ138" s="247"/>
      <c r="PBA138" s="247"/>
      <c r="PBB138" s="247"/>
      <c r="PBC138" s="247"/>
      <c r="PBD138" s="247"/>
      <c r="PBE138" s="247"/>
      <c r="PBF138" s="247"/>
      <c r="PBG138" s="247"/>
      <c r="PBH138" s="247"/>
      <c r="PBI138" s="247"/>
      <c r="PBJ138" s="247"/>
      <c r="PBK138" s="247"/>
      <c r="PBL138" s="247"/>
      <c r="PBM138" s="247"/>
      <c r="PBN138" s="247"/>
      <c r="PBO138" s="247"/>
      <c r="PBP138" s="247"/>
      <c r="PBQ138" s="247"/>
      <c r="PBR138" s="247"/>
      <c r="PBS138" s="247"/>
      <c r="PBT138" s="247"/>
      <c r="PBU138" s="247"/>
      <c r="PBV138" s="247"/>
      <c r="PBW138" s="247"/>
      <c r="PBX138" s="247"/>
      <c r="PBY138" s="247"/>
      <c r="PBZ138" s="247"/>
      <c r="PCA138" s="247"/>
      <c r="PCB138" s="247"/>
      <c r="PCC138" s="247"/>
      <c r="PCD138" s="247"/>
      <c r="PCE138" s="247"/>
      <c r="PCF138" s="247"/>
      <c r="PCG138" s="247"/>
      <c r="PCH138" s="247"/>
      <c r="PCI138" s="247"/>
      <c r="PCJ138" s="247"/>
      <c r="PCK138" s="247"/>
      <c r="PCL138" s="247"/>
      <c r="PCM138" s="247"/>
      <c r="PCN138" s="247"/>
      <c r="PCO138" s="247"/>
      <c r="PCP138" s="247"/>
      <c r="PCQ138" s="247"/>
      <c r="PCR138" s="247"/>
      <c r="PCS138" s="247"/>
      <c r="PCT138" s="247"/>
      <c r="PCU138" s="247"/>
      <c r="PCV138" s="247"/>
      <c r="PCW138" s="247"/>
      <c r="PCX138" s="247"/>
      <c r="PCY138" s="247"/>
      <c r="PCZ138" s="247"/>
      <c r="PDA138" s="247"/>
      <c r="PDB138" s="247"/>
      <c r="PDC138" s="247"/>
      <c r="PDD138" s="247"/>
      <c r="PDE138" s="247"/>
      <c r="PDF138" s="247"/>
      <c r="PDG138" s="247"/>
      <c r="PDH138" s="247"/>
      <c r="PDI138" s="247"/>
      <c r="PDJ138" s="247"/>
      <c r="PDK138" s="247"/>
      <c r="PDL138" s="247"/>
      <c r="PDM138" s="247"/>
      <c r="PDN138" s="247"/>
      <c r="PDO138" s="247"/>
      <c r="PDP138" s="247"/>
      <c r="PDQ138" s="247"/>
      <c r="PDR138" s="247"/>
      <c r="PDS138" s="247"/>
      <c r="PDT138" s="247"/>
      <c r="PDU138" s="247"/>
      <c r="PDV138" s="247"/>
      <c r="PDW138" s="247"/>
      <c r="PDX138" s="247"/>
      <c r="PDY138" s="247"/>
      <c r="PDZ138" s="247"/>
      <c r="PEA138" s="247"/>
      <c r="PEB138" s="247"/>
      <c r="PEC138" s="247"/>
      <c r="PED138" s="247"/>
      <c r="PEE138" s="247"/>
      <c r="PEF138" s="247"/>
      <c r="PEG138" s="247"/>
      <c r="PEH138" s="247"/>
      <c r="PEI138" s="247"/>
      <c r="PEJ138" s="247"/>
      <c r="PEK138" s="247"/>
      <c r="PEL138" s="247"/>
      <c r="PEM138" s="247"/>
      <c r="PEN138" s="247"/>
      <c r="PEO138" s="247"/>
      <c r="PEP138" s="247"/>
      <c r="PEQ138" s="247"/>
      <c r="PER138" s="247"/>
      <c r="PES138" s="247"/>
      <c r="PET138" s="247"/>
      <c r="PEU138" s="247"/>
      <c r="PEV138" s="247"/>
      <c r="PEW138" s="247"/>
      <c r="PEX138" s="247"/>
      <c r="PEY138" s="247"/>
      <c r="PEZ138" s="247"/>
      <c r="PFA138" s="247"/>
      <c r="PFB138" s="247"/>
      <c r="PFC138" s="247"/>
      <c r="PFD138" s="247"/>
      <c r="PFE138" s="247"/>
      <c r="PFF138" s="247"/>
      <c r="PFG138" s="247"/>
      <c r="PFH138" s="247"/>
      <c r="PFI138" s="247"/>
      <c r="PFJ138" s="247"/>
      <c r="PFK138" s="247"/>
      <c r="PFL138" s="247"/>
      <c r="PFM138" s="247"/>
      <c r="PFN138" s="247"/>
      <c r="PFO138" s="247"/>
      <c r="PFP138" s="247"/>
      <c r="PFQ138" s="247"/>
      <c r="PFR138" s="247"/>
      <c r="PFS138" s="247"/>
      <c r="PFT138" s="247"/>
      <c r="PFU138" s="247"/>
      <c r="PFV138" s="247"/>
      <c r="PFW138" s="247"/>
      <c r="PFX138" s="247"/>
      <c r="PFY138" s="247"/>
      <c r="PFZ138" s="247"/>
      <c r="PGA138" s="247"/>
      <c r="PGB138" s="247"/>
      <c r="PGC138" s="247"/>
      <c r="PGD138" s="247"/>
      <c r="PGE138" s="247"/>
      <c r="PGF138" s="247"/>
      <c r="PGG138" s="247"/>
      <c r="PGH138" s="247"/>
      <c r="PGI138" s="247"/>
      <c r="PGJ138" s="247"/>
      <c r="PGK138" s="247"/>
      <c r="PGL138" s="247"/>
      <c r="PGM138" s="247"/>
      <c r="PGN138" s="247"/>
      <c r="PGO138" s="247"/>
      <c r="PGP138" s="247"/>
      <c r="PGQ138" s="247"/>
      <c r="PGR138" s="247"/>
      <c r="PGS138" s="247"/>
      <c r="PGT138" s="247"/>
      <c r="PGU138" s="247"/>
      <c r="PGV138" s="247"/>
      <c r="PGW138" s="247"/>
      <c r="PGX138" s="247"/>
      <c r="PGY138" s="247"/>
      <c r="PGZ138" s="247"/>
      <c r="PHA138" s="247"/>
      <c r="PHB138" s="247"/>
      <c r="PHC138" s="247"/>
      <c r="PHD138" s="247"/>
      <c r="PHE138" s="247"/>
      <c r="PHF138" s="247"/>
      <c r="PHG138" s="247"/>
      <c r="PHH138" s="247"/>
      <c r="PHI138" s="247"/>
      <c r="PHJ138" s="247"/>
      <c r="PHK138" s="247"/>
      <c r="PHL138" s="247"/>
      <c r="PHM138" s="247"/>
      <c r="PHN138" s="247"/>
      <c r="PHO138" s="247"/>
      <c r="PHP138" s="247"/>
      <c r="PHQ138" s="247"/>
      <c r="PHR138" s="247"/>
      <c r="PHS138" s="247"/>
      <c r="PHT138" s="247"/>
      <c r="PHU138" s="247"/>
      <c r="PHV138" s="247"/>
      <c r="PHW138" s="247"/>
      <c r="PHX138" s="247"/>
      <c r="PHY138" s="247"/>
      <c r="PHZ138" s="247"/>
      <c r="PIA138" s="247"/>
      <c r="PIB138" s="247"/>
      <c r="PIC138" s="247"/>
      <c r="PID138" s="247"/>
      <c r="PIE138" s="247"/>
      <c r="PIF138" s="247"/>
      <c r="PIG138" s="247"/>
      <c r="PIH138" s="247"/>
      <c r="PII138" s="247"/>
      <c r="PIJ138" s="247"/>
      <c r="PIK138" s="247"/>
      <c r="PIL138" s="247"/>
      <c r="PIM138" s="247"/>
      <c r="PIN138" s="247"/>
      <c r="PIO138" s="247"/>
      <c r="PIP138" s="247"/>
      <c r="PIQ138" s="247"/>
      <c r="PIR138" s="247"/>
      <c r="PIS138" s="247"/>
      <c r="PIT138" s="247"/>
      <c r="PIU138" s="247"/>
      <c r="PIV138" s="247"/>
      <c r="PIW138" s="247"/>
      <c r="PIX138" s="247"/>
      <c r="PIY138" s="247"/>
      <c r="PIZ138" s="247"/>
      <c r="PJA138" s="247"/>
      <c r="PJB138" s="247"/>
      <c r="PJC138" s="247"/>
      <c r="PJD138" s="247"/>
      <c r="PJE138" s="247"/>
      <c r="PJF138" s="247"/>
      <c r="PJG138" s="247"/>
      <c r="PJH138" s="247"/>
      <c r="PJI138" s="247"/>
      <c r="PJJ138" s="247"/>
      <c r="PJK138" s="247"/>
      <c r="PJL138" s="247"/>
      <c r="PJM138" s="247"/>
      <c r="PJN138" s="247"/>
      <c r="PJO138" s="247"/>
      <c r="PJP138" s="247"/>
      <c r="PJQ138" s="247"/>
      <c r="PJR138" s="247"/>
      <c r="PJS138" s="247"/>
      <c r="PJT138" s="247"/>
      <c r="PJU138" s="247"/>
      <c r="PJV138" s="247"/>
      <c r="PJW138" s="247"/>
      <c r="PJX138" s="247"/>
      <c r="PJY138" s="247"/>
      <c r="PJZ138" s="247"/>
      <c r="PKA138" s="247"/>
      <c r="PKB138" s="247"/>
      <c r="PKC138" s="247"/>
      <c r="PKD138" s="247"/>
      <c r="PKE138" s="247"/>
      <c r="PKF138" s="247"/>
      <c r="PKG138" s="247"/>
      <c r="PKH138" s="247"/>
      <c r="PKI138" s="247"/>
      <c r="PKJ138" s="247"/>
      <c r="PKK138" s="247"/>
      <c r="PKL138" s="247"/>
      <c r="PKM138" s="247"/>
      <c r="PKN138" s="247"/>
      <c r="PKO138" s="247"/>
      <c r="PKP138" s="247"/>
      <c r="PKQ138" s="247"/>
      <c r="PKR138" s="247"/>
      <c r="PKS138" s="247"/>
      <c r="PKT138" s="247"/>
      <c r="PKU138" s="247"/>
      <c r="PKV138" s="247"/>
      <c r="PKW138" s="247"/>
      <c r="PKX138" s="247"/>
      <c r="PKY138" s="247"/>
      <c r="PKZ138" s="247"/>
      <c r="PLA138" s="247"/>
      <c r="PLB138" s="247"/>
      <c r="PLC138" s="247"/>
      <c r="PLD138" s="247"/>
      <c r="PLE138" s="247"/>
      <c r="PLF138" s="247"/>
      <c r="PLG138" s="247"/>
      <c r="PLH138" s="247"/>
      <c r="PLI138" s="247"/>
      <c r="PLJ138" s="247"/>
      <c r="PLK138" s="247"/>
      <c r="PLL138" s="247"/>
      <c r="PLM138" s="247"/>
      <c r="PLN138" s="247"/>
      <c r="PLO138" s="247"/>
      <c r="PLP138" s="247"/>
      <c r="PLQ138" s="247"/>
      <c r="PLR138" s="247"/>
      <c r="PLS138" s="247"/>
      <c r="PLT138" s="247"/>
      <c r="PLU138" s="247"/>
      <c r="PLV138" s="247"/>
      <c r="PLW138" s="247"/>
      <c r="PLX138" s="247"/>
      <c r="PLY138" s="247"/>
      <c r="PLZ138" s="247"/>
      <c r="PMA138" s="247"/>
      <c r="PMB138" s="247"/>
      <c r="PMC138" s="247"/>
      <c r="PMD138" s="247"/>
      <c r="PME138" s="247"/>
      <c r="PMF138" s="247"/>
      <c r="PMG138" s="247"/>
      <c r="PMH138" s="247"/>
      <c r="PMI138" s="247"/>
      <c r="PMJ138" s="247"/>
      <c r="PMK138" s="247"/>
      <c r="PML138" s="247"/>
      <c r="PMM138" s="247"/>
      <c r="PMN138" s="247"/>
      <c r="PMO138" s="247"/>
      <c r="PMP138" s="247"/>
      <c r="PMQ138" s="247"/>
      <c r="PMR138" s="247"/>
      <c r="PMS138" s="247"/>
      <c r="PMT138" s="247"/>
      <c r="PMU138" s="247"/>
      <c r="PMV138" s="247"/>
      <c r="PMW138" s="247"/>
      <c r="PMX138" s="247"/>
      <c r="PMY138" s="247"/>
      <c r="PMZ138" s="247"/>
      <c r="PNA138" s="247"/>
      <c r="PNB138" s="247"/>
      <c r="PNC138" s="247"/>
      <c r="PND138" s="247"/>
      <c r="PNE138" s="247"/>
      <c r="PNF138" s="247"/>
      <c r="PNG138" s="247"/>
      <c r="PNH138" s="247"/>
      <c r="PNI138" s="247"/>
      <c r="PNJ138" s="247"/>
      <c r="PNK138" s="247"/>
      <c r="PNL138" s="247"/>
      <c r="PNM138" s="247"/>
      <c r="PNN138" s="247"/>
      <c r="PNO138" s="247"/>
      <c r="PNP138" s="247"/>
      <c r="PNQ138" s="247"/>
      <c r="PNR138" s="247"/>
      <c r="PNS138" s="247"/>
      <c r="PNT138" s="247"/>
      <c r="PNU138" s="247"/>
      <c r="PNV138" s="247"/>
      <c r="PNW138" s="247"/>
      <c r="PNX138" s="247"/>
      <c r="PNY138" s="247"/>
      <c r="PNZ138" s="247"/>
      <c r="POA138" s="247"/>
      <c r="POB138" s="247"/>
      <c r="POC138" s="247"/>
      <c r="POD138" s="247"/>
      <c r="POE138" s="247"/>
      <c r="POF138" s="247"/>
      <c r="POG138" s="247"/>
      <c r="POH138" s="247"/>
      <c r="POI138" s="247"/>
      <c r="POJ138" s="247"/>
      <c r="POK138" s="247"/>
      <c r="POL138" s="247"/>
      <c r="POM138" s="247"/>
      <c r="PON138" s="247"/>
      <c r="POO138" s="247"/>
      <c r="POP138" s="247"/>
      <c r="POQ138" s="247"/>
      <c r="POR138" s="247"/>
      <c r="POS138" s="247"/>
      <c r="POT138" s="247"/>
      <c r="POU138" s="247"/>
      <c r="POV138" s="247"/>
      <c r="POW138" s="247"/>
      <c r="POX138" s="247"/>
      <c r="POY138" s="247"/>
      <c r="POZ138" s="247"/>
      <c r="PPA138" s="247"/>
      <c r="PPB138" s="247"/>
      <c r="PPC138" s="247"/>
      <c r="PPD138" s="247"/>
      <c r="PPE138" s="247"/>
      <c r="PPF138" s="247"/>
      <c r="PPG138" s="247"/>
      <c r="PPH138" s="247"/>
      <c r="PPI138" s="247"/>
      <c r="PPJ138" s="247"/>
      <c r="PPK138" s="247"/>
      <c r="PPL138" s="247"/>
      <c r="PPM138" s="247"/>
      <c r="PPN138" s="247"/>
      <c r="PPO138" s="247"/>
      <c r="PPP138" s="247"/>
      <c r="PPQ138" s="247"/>
      <c r="PPR138" s="247"/>
      <c r="PPS138" s="247"/>
      <c r="PPT138" s="247"/>
      <c r="PPU138" s="247"/>
      <c r="PPV138" s="247"/>
      <c r="PPW138" s="247"/>
      <c r="PPX138" s="247"/>
      <c r="PPY138" s="247"/>
      <c r="PPZ138" s="247"/>
      <c r="PQA138" s="247"/>
      <c r="PQB138" s="247"/>
      <c r="PQC138" s="247"/>
      <c r="PQD138" s="247"/>
      <c r="PQE138" s="247"/>
      <c r="PQF138" s="247"/>
      <c r="PQG138" s="247"/>
      <c r="PQH138" s="247"/>
      <c r="PQI138" s="247"/>
      <c r="PQJ138" s="247"/>
      <c r="PQK138" s="247"/>
      <c r="PQL138" s="247"/>
      <c r="PQM138" s="247"/>
      <c r="PQN138" s="247"/>
      <c r="PQO138" s="247"/>
      <c r="PQP138" s="247"/>
      <c r="PQQ138" s="247"/>
      <c r="PQR138" s="247"/>
      <c r="PQS138" s="247"/>
      <c r="PQT138" s="247"/>
      <c r="PQU138" s="247"/>
      <c r="PQV138" s="247"/>
      <c r="PQW138" s="247"/>
      <c r="PQX138" s="247"/>
      <c r="PQY138" s="247"/>
      <c r="PQZ138" s="247"/>
      <c r="PRA138" s="247"/>
      <c r="PRB138" s="247"/>
      <c r="PRC138" s="247"/>
      <c r="PRD138" s="247"/>
      <c r="PRE138" s="247"/>
      <c r="PRF138" s="247"/>
      <c r="PRG138" s="247"/>
      <c r="PRH138" s="247"/>
      <c r="PRI138" s="247"/>
      <c r="PRJ138" s="247"/>
      <c r="PRK138" s="247"/>
      <c r="PRL138" s="247"/>
      <c r="PRM138" s="247"/>
      <c r="PRN138" s="247"/>
      <c r="PRO138" s="247"/>
      <c r="PRP138" s="247"/>
      <c r="PRQ138" s="247"/>
      <c r="PRR138" s="247"/>
      <c r="PRS138" s="247"/>
      <c r="PRT138" s="247"/>
      <c r="PRU138" s="247"/>
      <c r="PRV138" s="247"/>
      <c r="PRW138" s="247"/>
      <c r="PRX138" s="247"/>
      <c r="PRY138" s="247"/>
      <c r="PRZ138" s="247"/>
      <c r="PSA138" s="247"/>
      <c r="PSB138" s="247"/>
      <c r="PSC138" s="247"/>
      <c r="PSD138" s="247"/>
      <c r="PSE138" s="247"/>
      <c r="PSF138" s="247"/>
      <c r="PSG138" s="247"/>
      <c r="PSH138" s="247"/>
      <c r="PSI138" s="247"/>
      <c r="PSJ138" s="247"/>
      <c r="PSK138" s="247"/>
      <c r="PSL138" s="247"/>
      <c r="PSM138" s="247"/>
      <c r="PSN138" s="247"/>
      <c r="PSO138" s="247"/>
      <c r="PSP138" s="247"/>
      <c r="PSQ138" s="247"/>
      <c r="PSR138" s="247"/>
      <c r="PSS138" s="247"/>
      <c r="PST138" s="247"/>
      <c r="PSU138" s="247"/>
      <c r="PSV138" s="247"/>
      <c r="PSW138" s="247"/>
      <c r="PSX138" s="247"/>
      <c r="PSY138" s="247"/>
      <c r="PSZ138" s="247"/>
      <c r="PTA138" s="247"/>
      <c r="PTB138" s="247"/>
      <c r="PTC138" s="247"/>
      <c r="PTD138" s="247"/>
      <c r="PTE138" s="247"/>
      <c r="PTF138" s="247"/>
      <c r="PTG138" s="247"/>
      <c r="PTH138" s="247"/>
      <c r="PTI138" s="247"/>
      <c r="PTJ138" s="247"/>
      <c r="PTK138" s="247"/>
      <c r="PTL138" s="247"/>
      <c r="PTM138" s="247"/>
      <c r="PTN138" s="247"/>
      <c r="PTO138" s="247"/>
      <c r="PTP138" s="247"/>
      <c r="PTQ138" s="247"/>
      <c r="PTR138" s="247"/>
      <c r="PTS138" s="247"/>
      <c r="PTT138" s="247"/>
      <c r="PTU138" s="247"/>
      <c r="PTV138" s="247"/>
      <c r="PTW138" s="247"/>
      <c r="PTX138" s="247"/>
      <c r="PTY138" s="247"/>
      <c r="PTZ138" s="247"/>
      <c r="PUA138" s="247"/>
      <c r="PUB138" s="247"/>
      <c r="PUC138" s="247"/>
      <c r="PUD138" s="247"/>
      <c r="PUE138" s="247"/>
      <c r="PUF138" s="247"/>
      <c r="PUG138" s="247"/>
      <c r="PUH138" s="247"/>
      <c r="PUI138" s="247"/>
      <c r="PUJ138" s="247"/>
      <c r="PUK138" s="247"/>
      <c r="PUL138" s="247"/>
      <c r="PUM138" s="247"/>
      <c r="PUN138" s="247"/>
      <c r="PUO138" s="247"/>
      <c r="PUP138" s="247"/>
      <c r="PUQ138" s="247"/>
      <c r="PUR138" s="247"/>
      <c r="PUS138" s="247"/>
      <c r="PUT138" s="247"/>
      <c r="PUU138" s="247"/>
      <c r="PUV138" s="247"/>
      <c r="PUW138" s="247"/>
      <c r="PUX138" s="247"/>
      <c r="PUY138" s="247"/>
      <c r="PUZ138" s="247"/>
      <c r="PVA138" s="247"/>
      <c r="PVB138" s="247"/>
      <c r="PVC138" s="247"/>
      <c r="PVD138" s="247"/>
      <c r="PVE138" s="247"/>
      <c r="PVF138" s="247"/>
      <c r="PVG138" s="247"/>
      <c r="PVH138" s="247"/>
      <c r="PVI138" s="247"/>
      <c r="PVJ138" s="247"/>
      <c r="PVK138" s="247"/>
      <c r="PVL138" s="247"/>
      <c r="PVM138" s="247"/>
      <c r="PVN138" s="247"/>
      <c r="PVO138" s="247"/>
      <c r="PVP138" s="247"/>
      <c r="PVQ138" s="247"/>
      <c r="PVR138" s="247"/>
      <c r="PVS138" s="247"/>
      <c r="PVT138" s="247"/>
      <c r="PVU138" s="247"/>
      <c r="PVV138" s="247"/>
      <c r="PVW138" s="247"/>
      <c r="PVX138" s="247"/>
      <c r="PVY138" s="247"/>
      <c r="PVZ138" s="247"/>
      <c r="PWA138" s="247"/>
      <c r="PWB138" s="247"/>
      <c r="PWC138" s="247"/>
      <c r="PWD138" s="247"/>
      <c r="PWE138" s="247"/>
      <c r="PWF138" s="247"/>
      <c r="PWG138" s="247"/>
      <c r="PWH138" s="247"/>
      <c r="PWI138" s="247"/>
      <c r="PWJ138" s="247"/>
      <c r="PWK138" s="247"/>
      <c r="PWL138" s="247"/>
      <c r="PWM138" s="247"/>
      <c r="PWN138" s="247"/>
      <c r="PWO138" s="247"/>
      <c r="PWP138" s="247"/>
      <c r="PWQ138" s="247"/>
      <c r="PWR138" s="247"/>
      <c r="PWS138" s="247"/>
      <c r="PWT138" s="247"/>
      <c r="PWU138" s="247"/>
      <c r="PWV138" s="247"/>
      <c r="PWW138" s="247"/>
      <c r="PWX138" s="247"/>
      <c r="PWY138" s="247"/>
      <c r="PWZ138" s="247"/>
      <c r="PXA138" s="247"/>
      <c r="PXB138" s="247"/>
      <c r="PXC138" s="247"/>
      <c r="PXD138" s="247"/>
      <c r="PXE138" s="247"/>
      <c r="PXF138" s="247"/>
      <c r="PXG138" s="247"/>
      <c r="PXH138" s="247"/>
      <c r="PXI138" s="247"/>
      <c r="PXJ138" s="247"/>
      <c r="PXK138" s="247"/>
      <c r="PXL138" s="247"/>
      <c r="PXM138" s="247"/>
      <c r="PXN138" s="247"/>
      <c r="PXO138" s="247"/>
      <c r="PXP138" s="247"/>
      <c r="PXQ138" s="247"/>
      <c r="PXR138" s="247"/>
      <c r="PXS138" s="247"/>
      <c r="PXT138" s="247"/>
      <c r="PXU138" s="247"/>
      <c r="PXV138" s="247"/>
      <c r="PXW138" s="247"/>
      <c r="PXX138" s="247"/>
      <c r="PXY138" s="247"/>
      <c r="PXZ138" s="247"/>
      <c r="PYA138" s="247"/>
      <c r="PYB138" s="247"/>
      <c r="PYC138" s="247"/>
      <c r="PYD138" s="247"/>
      <c r="PYE138" s="247"/>
      <c r="PYF138" s="247"/>
      <c r="PYG138" s="247"/>
      <c r="PYH138" s="247"/>
      <c r="PYI138" s="247"/>
      <c r="PYJ138" s="247"/>
      <c r="PYK138" s="247"/>
      <c r="PYL138" s="247"/>
      <c r="PYM138" s="247"/>
      <c r="PYN138" s="247"/>
      <c r="PYO138" s="247"/>
      <c r="PYP138" s="247"/>
      <c r="PYQ138" s="247"/>
      <c r="PYR138" s="247"/>
      <c r="PYS138" s="247"/>
      <c r="PYT138" s="247"/>
      <c r="PYU138" s="247"/>
      <c r="PYV138" s="247"/>
      <c r="PYW138" s="247"/>
      <c r="PYX138" s="247"/>
      <c r="PYY138" s="247"/>
      <c r="PYZ138" s="247"/>
      <c r="PZA138" s="247"/>
      <c r="PZB138" s="247"/>
      <c r="PZC138" s="247"/>
      <c r="PZD138" s="247"/>
      <c r="PZE138" s="247"/>
      <c r="PZF138" s="247"/>
      <c r="PZG138" s="247"/>
      <c r="PZH138" s="247"/>
      <c r="PZI138" s="247"/>
      <c r="PZJ138" s="247"/>
      <c r="PZK138" s="247"/>
      <c r="PZL138" s="247"/>
      <c r="PZM138" s="247"/>
      <c r="PZN138" s="247"/>
      <c r="PZO138" s="247"/>
      <c r="PZP138" s="247"/>
      <c r="PZQ138" s="247"/>
      <c r="PZR138" s="247"/>
      <c r="PZS138" s="247"/>
      <c r="PZT138" s="247"/>
      <c r="PZU138" s="247"/>
      <c r="PZV138" s="247"/>
      <c r="PZW138" s="247"/>
      <c r="PZX138" s="247"/>
      <c r="PZY138" s="247"/>
      <c r="PZZ138" s="247"/>
      <c r="QAA138" s="247"/>
      <c r="QAB138" s="247"/>
      <c r="QAC138" s="247"/>
      <c r="QAD138" s="247"/>
      <c r="QAE138" s="247"/>
      <c r="QAF138" s="247"/>
      <c r="QAG138" s="247"/>
      <c r="QAH138" s="247"/>
      <c r="QAI138" s="247"/>
      <c r="QAJ138" s="247"/>
      <c r="QAK138" s="247"/>
      <c r="QAL138" s="247"/>
      <c r="QAM138" s="247"/>
      <c r="QAN138" s="247"/>
      <c r="QAO138" s="247"/>
      <c r="QAP138" s="247"/>
      <c r="QAQ138" s="247"/>
      <c r="QAR138" s="247"/>
      <c r="QAS138" s="247"/>
      <c r="QAT138" s="247"/>
      <c r="QAU138" s="247"/>
      <c r="QAV138" s="247"/>
      <c r="QAW138" s="247"/>
      <c r="QAX138" s="247"/>
      <c r="QAY138" s="247"/>
      <c r="QAZ138" s="247"/>
      <c r="QBA138" s="247"/>
      <c r="QBB138" s="247"/>
      <c r="QBC138" s="247"/>
      <c r="QBD138" s="247"/>
      <c r="QBE138" s="247"/>
      <c r="QBF138" s="247"/>
      <c r="QBG138" s="247"/>
      <c r="QBH138" s="247"/>
      <c r="QBI138" s="247"/>
      <c r="QBJ138" s="247"/>
      <c r="QBK138" s="247"/>
      <c r="QBL138" s="247"/>
      <c r="QBM138" s="247"/>
      <c r="QBN138" s="247"/>
      <c r="QBO138" s="247"/>
      <c r="QBP138" s="247"/>
      <c r="QBQ138" s="247"/>
      <c r="QBR138" s="247"/>
      <c r="QBS138" s="247"/>
      <c r="QBT138" s="247"/>
      <c r="QBU138" s="247"/>
      <c r="QBV138" s="247"/>
      <c r="QBW138" s="247"/>
      <c r="QBX138" s="247"/>
      <c r="QBY138" s="247"/>
      <c r="QBZ138" s="247"/>
      <c r="QCA138" s="247"/>
      <c r="QCB138" s="247"/>
      <c r="QCC138" s="247"/>
      <c r="QCD138" s="247"/>
      <c r="QCE138" s="247"/>
      <c r="QCF138" s="247"/>
      <c r="QCG138" s="247"/>
      <c r="QCH138" s="247"/>
      <c r="QCI138" s="247"/>
      <c r="QCJ138" s="247"/>
      <c r="QCK138" s="247"/>
      <c r="QCL138" s="247"/>
      <c r="QCM138" s="247"/>
      <c r="QCN138" s="247"/>
      <c r="QCO138" s="247"/>
      <c r="QCP138" s="247"/>
      <c r="QCQ138" s="247"/>
      <c r="QCR138" s="247"/>
      <c r="QCS138" s="247"/>
      <c r="QCT138" s="247"/>
      <c r="QCU138" s="247"/>
      <c r="QCV138" s="247"/>
      <c r="QCW138" s="247"/>
      <c r="QCX138" s="247"/>
      <c r="QCY138" s="247"/>
      <c r="QCZ138" s="247"/>
      <c r="QDA138" s="247"/>
      <c r="QDB138" s="247"/>
      <c r="QDC138" s="247"/>
      <c r="QDD138" s="247"/>
      <c r="QDE138" s="247"/>
      <c r="QDF138" s="247"/>
      <c r="QDG138" s="247"/>
      <c r="QDH138" s="247"/>
      <c r="QDI138" s="247"/>
      <c r="QDJ138" s="247"/>
      <c r="QDK138" s="247"/>
      <c r="QDL138" s="247"/>
      <c r="QDM138" s="247"/>
      <c r="QDN138" s="247"/>
      <c r="QDO138" s="247"/>
      <c r="QDP138" s="247"/>
      <c r="QDQ138" s="247"/>
      <c r="QDR138" s="247"/>
      <c r="QDS138" s="247"/>
      <c r="QDT138" s="247"/>
      <c r="QDU138" s="247"/>
      <c r="QDV138" s="247"/>
      <c r="QDW138" s="247"/>
      <c r="QDX138" s="247"/>
      <c r="QDY138" s="247"/>
      <c r="QDZ138" s="247"/>
      <c r="QEA138" s="247"/>
      <c r="QEB138" s="247"/>
      <c r="QEC138" s="247"/>
      <c r="QED138" s="247"/>
      <c r="QEE138" s="247"/>
      <c r="QEF138" s="247"/>
      <c r="QEG138" s="247"/>
      <c r="QEH138" s="247"/>
      <c r="QEI138" s="247"/>
      <c r="QEJ138" s="247"/>
      <c r="QEK138" s="247"/>
      <c r="QEL138" s="247"/>
      <c r="QEM138" s="247"/>
      <c r="QEN138" s="247"/>
      <c r="QEO138" s="247"/>
      <c r="QEP138" s="247"/>
      <c r="QEQ138" s="247"/>
      <c r="QER138" s="247"/>
      <c r="QES138" s="247"/>
      <c r="QET138" s="247"/>
      <c r="QEU138" s="247"/>
      <c r="QEV138" s="247"/>
      <c r="QEW138" s="247"/>
      <c r="QEX138" s="247"/>
      <c r="QEY138" s="247"/>
      <c r="QEZ138" s="247"/>
      <c r="QFA138" s="247"/>
      <c r="QFB138" s="247"/>
      <c r="QFC138" s="247"/>
      <c r="QFD138" s="247"/>
      <c r="QFE138" s="247"/>
      <c r="QFF138" s="247"/>
      <c r="QFG138" s="247"/>
      <c r="QFH138" s="247"/>
      <c r="QFI138" s="247"/>
      <c r="QFJ138" s="247"/>
      <c r="QFK138" s="247"/>
      <c r="QFL138" s="247"/>
      <c r="QFM138" s="247"/>
      <c r="QFN138" s="247"/>
      <c r="QFO138" s="247"/>
      <c r="QFP138" s="247"/>
      <c r="QFQ138" s="247"/>
      <c r="QFR138" s="247"/>
      <c r="QFS138" s="247"/>
      <c r="QFT138" s="247"/>
      <c r="QFU138" s="247"/>
      <c r="QFV138" s="247"/>
      <c r="QFW138" s="247"/>
      <c r="QFX138" s="247"/>
      <c r="QFY138" s="247"/>
      <c r="QFZ138" s="247"/>
      <c r="QGA138" s="247"/>
      <c r="QGB138" s="247"/>
      <c r="QGC138" s="247"/>
      <c r="QGD138" s="247"/>
      <c r="QGE138" s="247"/>
      <c r="QGF138" s="247"/>
      <c r="QGG138" s="247"/>
      <c r="QGH138" s="247"/>
      <c r="QGI138" s="247"/>
      <c r="QGJ138" s="247"/>
      <c r="QGK138" s="247"/>
      <c r="QGL138" s="247"/>
      <c r="QGM138" s="247"/>
      <c r="QGN138" s="247"/>
      <c r="QGO138" s="247"/>
      <c r="QGP138" s="247"/>
      <c r="QGQ138" s="247"/>
      <c r="QGR138" s="247"/>
      <c r="QGS138" s="247"/>
      <c r="QGT138" s="247"/>
      <c r="QGU138" s="247"/>
      <c r="QGV138" s="247"/>
      <c r="QGW138" s="247"/>
      <c r="QGX138" s="247"/>
      <c r="QGY138" s="247"/>
      <c r="QGZ138" s="247"/>
      <c r="QHA138" s="247"/>
      <c r="QHB138" s="247"/>
      <c r="QHC138" s="247"/>
      <c r="QHD138" s="247"/>
      <c r="QHE138" s="247"/>
      <c r="QHF138" s="247"/>
      <c r="QHG138" s="247"/>
      <c r="QHH138" s="247"/>
      <c r="QHI138" s="247"/>
      <c r="QHJ138" s="247"/>
      <c r="QHK138" s="247"/>
      <c r="QHL138" s="247"/>
      <c r="QHM138" s="247"/>
      <c r="QHN138" s="247"/>
      <c r="QHO138" s="247"/>
      <c r="QHP138" s="247"/>
      <c r="QHQ138" s="247"/>
      <c r="QHR138" s="247"/>
      <c r="QHS138" s="247"/>
      <c r="QHT138" s="247"/>
      <c r="QHU138" s="247"/>
      <c r="QHV138" s="247"/>
      <c r="QHW138" s="247"/>
      <c r="QHX138" s="247"/>
      <c r="QHY138" s="247"/>
      <c r="QHZ138" s="247"/>
      <c r="QIA138" s="247"/>
      <c r="QIB138" s="247"/>
      <c r="QIC138" s="247"/>
      <c r="QID138" s="247"/>
      <c r="QIE138" s="247"/>
      <c r="QIF138" s="247"/>
      <c r="QIG138" s="247"/>
      <c r="QIH138" s="247"/>
      <c r="QII138" s="247"/>
      <c r="QIJ138" s="247"/>
      <c r="QIK138" s="247"/>
      <c r="QIL138" s="247"/>
      <c r="QIM138" s="247"/>
      <c r="QIN138" s="247"/>
      <c r="QIO138" s="247"/>
      <c r="QIP138" s="247"/>
      <c r="QIQ138" s="247"/>
      <c r="QIR138" s="247"/>
      <c r="QIS138" s="247"/>
      <c r="QIT138" s="247"/>
      <c r="QIU138" s="247"/>
      <c r="QIV138" s="247"/>
      <c r="QIW138" s="247"/>
      <c r="QIX138" s="247"/>
      <c r="QIY138" s="247"/>
      <c r="QIZ138" s="247"/>
      <c r="QJA138" s="247"/>
      <c r="QJB138" s="247"/>
      <c r="QJC138" s="247"/>
      <c r="QJD138" s="247"/>
      <c r="QJE138" s="247"/>
      <c r="QJF138" s="247"/>
      <c r="QJG138" s="247"/>
      <c r="QJH138" s="247"/>
      <c r="QJI138" s="247"/>
      <c r="QJJ138" s="247"/>
      <c r="QJK138" s="247"/>
      <c r="QJL138" s="247"/>
      <c r="QJM138" s="247"/>
      <c r="QJN138" s="247"/>
      <c r="QJO138" s="247"/>
      <c r="QJP138" s="247"/>
      <c r="QJQ138" s="247"/>
      <c r="QJR138" s="247"/>
      <c r="QJS138" s="247"/>
      <c r="QJT138" s="247"/>
      <c r="QJU138" s="247"/>
      <c r="QJV138" s="247"/>
      <c r="QJW138" s="247"/>
      <c r="QJX138" s="247"/>
      <c r="QJY138" s="247"/>
      <c r="QJZ138" s="247"/>
      <c r="QKA138" s="247"/>
      <c r="QKB138" s="247"/>
      <c r="QKC138" s="247"/>
      <c r="QKD138" s="247"/>
      <c r="QKE138" s="247"/>
      <c r="QKF138" s="247"/>
      <c r="QKG138" s="247"/>
      <c r="QKH138" s="247"/>
      <c r="QKI138" s="247"/>
      <c r="QKJ138" s="247"/>
      <c r="QKK138" s="247"/>
      <c r="QKL138" s="247"/>
      <c r="QKM138" s="247"/>
      <c r="QKN138" s="247"/>
      <c r="QKO138" s="247"/>
      <c r="QKP138" s="247"/>
      <c r="QKQ138" s="247"/>
      <c r="QKR138" s="247"/>
      <c r="QKS138" s="247"/>
      <c r="QKT138" s="247"/>
      <c r="QKU138" s="247"/>
      <c r="QKV138" s="247"/>
      <c r="QKW138" s="247"/>
      <c r="QKX138" s="247"/>
      <c r="QKY138" s="247"/>
      <c r="QKZ138" s="247"/>
      <c r="QLA138" s="247"/>
      <c r="QLB138" s="247"/>
      <c r="QLC138" s="247"/>
      <c r="QLD138" s="247"/>
      <c r="QLE138" s="247"/>
      <c r="QLF138" s="247"/>
      <c r="QLG138" s="247"/>
      <c r="QLH138" s="247"/>
      <c r="QLI138" s="247"/>
      <c r="QLJ138" s="247"/>
      <c r="QLK138" s="247"/>
      <c r="QLL138" s="247"/>
      <c r="QLM138" s="247"/>
      <c r="QLN138" s="247"/>
      <c r="QLO138" s="247"/>
      <c r="QLP138" s="247"/>
      <c r="QLQ138" s="247"/>
      <c r="QLR138" s="247"/>
      <c r="QLS138" s="247"/>
      <c r="QLT138" s="247"/>
      <c r="QLU138" s="247"/>
      <c r="QLV138" s="247"/>
      <c r="QLW138" s="247"/>
      <c r="QLX138" s="247"/>
      <c r="QLY138" s="247"/>
      <c r="QLZ138" s="247"/>
      <c r="QMA138" s="247"/>
      <c r="QMB138" s="247"/>
      <c r="QMC138" s="247"/>
      <c r="QMD138" s="247"/>
      <c r="QME138" s="247"/>
      <c r="QMF138" s="247"/>
      <c r="QMG138" s="247"/>
      <c r="QMH138" s="247"/>
      <c r="QMI138" s="247"/>
      <c r="QMJ138" s="247"/>
      <c r="QMK138" s="247"/>
      <c r="QML138" s="247"/>
      <c r="QMM138" s="247"/>
      <c r="QMN138" s="247"/>
      <c r="QMO138" s="247"/>
      <c r="QMP138" s="247"/>
      <c r="QMQ138" s="247"/>
      <c r="QMR138" s="247"/>
      <c r="QMS138" s="247"/>
      <c r="QMT138" s="247"/>
      <c r="QMU138" s="247"/>
      <c r="QMV138" s="247"/>
      <c r="QMW138" s="247"/>
      <c r="QMX138" s="247"/>
      <c r="QMY138" s="247"/>
      <c r="QMZ138" s="247"/>
      <c r="QNA138" s="247"/>
      <c r="QNB138" s="247"/>
      <c r="QNC138" s="247"/>
      <c r="QND138" s="247"/>
      <c r="QNE138" s="247"/>
      <c r="QNF138" s="247"/>
      <c r="QNG138" s="247"/>
      <c r="QNH138" s="247"/>
      <c r="QNI138" s="247"/>
      <c r="QNJ138" s="247"/>
      <c r="QNK138" s="247"/>
      <c r="QNL138" s="247"/>
      <c r="QNM138" s="247"/>
      <c r="QNN138" s="247"/>
      <c r="QNO138" s="247"/>
      <c r="QNP138" s="247"/>
      <c r="QNQ138" s="247"/>
      <c r="QNR138" s="247"/>
      <c r="QNS138" s="247"/>
      <c r="QNT138" s="247"/>
      <c r="QNU138" s="247"/>
      <c r="QNV138" s="247"/>
      <c r="QNW138" s="247"/>
      <c r="QNX138" s="247"/>
      <c r="QNY138" s="247"/>
      <c r="QNZ138" s="247"/>
      <c r="QOA138" s="247"/>
      <c r="QOB138" s="247"/>
      <c r="QOC138" s="247"/>
      <c r="QOD138" s="247"/>
      <c r="QOE138" s="247"/>
      <c r="QOF138" s="247"/>
      <c r="QOG138" s="247"/>
      <c r="QOH138" s="247"/>
      <c r="QOI138" s="247"/>
      <c r="QOJ138" s="247"/>
      <c r="QOK138" s="247"/>
      <c r="QOL138" s="247"/>
      <c r="QOM138" s="247"/>
      <c r="QON138" s="247"/>
      <c r="QOO138" s="247"/>
      <c r="QOP138" s="247"/>
      <c r="QOQ138" s="247"/>
      <c r="QOR138" s="247"/>
      <c r="QOS138" s="247"/>
      <c r="QOT138" s="247"/>
      <c r="QOU138" s="247"/>
      <c r="QOV138" s="247"/>
      <c r="QOW138" s="247"/>
      <c r="QOX138" s="247"/>
      <c r="QOY138" s="247"/>
      <c r="QOZ138" s="247"/>
      <c r="QPA138" s="247"/>
      <c r="QPB138" s="247"/>
      <c r="QPC138" s="247"/>
      <c r="QPD138" s="247"/>
      <c r="QPE138" s="247"/>
      <c r="QPF138" s="247"/>
      <c r="QPG138" s="247"/>
      <c r="QPH138" s="247"/>
      <c r="QPI138" s="247"/>
      <c r="QPJ138" s="247"/>
      <c r="QPK138" s="247"/>
      <c r="QPL138" s="247"/>
      <c r="QPM138" s="247"/>
      <c r="QPN138" s="247"/>
      <c r="QPO138" s="247"/>
      <c r="QPP138" s="247"/>
      <c r="QPQ138" s="247"/>
      <c r="QPR138" s="247"/>
      <c r="QPS138" s="247"/>
      <c r="QPT138" s="247"/>
      <c r="QPU138" s="247"/>
      <c r="QPV138" s="247"/>
      <c r="QPW138" s="247"/>
      <c r="QPX138" s="247"/>
      <c r="QPY138" s="247"/>
      <c r="QPZ138" s="247"/>
      <c r="QQA138" s="247"/>
      <c r="QQB138" s="247"/>
      <c r="QQC138" s="247"/>
      <c r="QQD138" s="247"/>
      <c r="QQE138" s="247"/>
      <c r="QQF138" s="247"/>
      <c r="QQG138" s="247"/>
      <c r="QQH138" s="247"/>
      <c r="QQI138" s="247"/>
      <c r="QQJ138" s="247"/>
      <c r="QQK138" s="247"/>
      <c r="QQL138" s="247"/>
      <c r="QQM138" s="247"/>
      <c r="QQN138" s="247"/>
      <c r="QQO138" s="247"/>
      <c r="QQP138" s="247"/>
      <c r="QQQ138" s="247"/>
      <c r="QQR138" s="247"/>
      <c r="QQS138" s="247"/>
      <c r="QQT138" s="247"/>
      <c r="QQU138" s="247"/>
      <c r="QQV138" s="247"/>
      <c r="QQW138" s="247"/>
      <c r="QQX138" s="247"/>
      <c r="QQY138" s="247"/>
      <c r="QQZ138" s="247"/>
      <c r="QRA138" s="247"/>
      <c r="QRB138" s="247"/>
      <c r="QRC138" s="247"/>
      <c r="QRD138" s="247"/>
      <c r="QRE138" s="247"/>
      <c r="QRF138" s="247"/>
      <c r="QRG138" s="247"/>
      <c r="QRH138" s="247"/>
      <c r="QRI138" s="247"/>
      <c r="QRJ138" s="247"/>
      <c r="QRK138" s="247"/>
      <c r="QRL138" s="247"/>
      <c r="QRM138" s="247"/>
      <c r="QRN138" s="247"/>
      <c r="QRO138" s="247"/>
      <c r="QRP138" s="247"/>
      <c r="QRQ138" s="247"/>
      <c r="QRR138" s="247"/>
      <c r="QRS138" s="247"/>
      <c r="QRT138" s="247"/>
      <c r="QRU138" s="247"/>
      <c r="QRV138" s="247"/>
      <c r="QRW138" s="247"/>
      <c r="QRX138" s="247"/>
      <c r="QRY138" s="247"/>
      <c r="QRZ138" s="247"/>
      <c r="QSA138" s="247"/>
      <c r="QSB138" s="247"/>
      <c r="QSC138" s="247"/>
      <c r="QSD138" s="247"/>
      <c r="QSE138" s="247"/>
      <c r="QSF138" s="247"/>
      <c r="QSG138" s="247"/>
      <c r="QSH138" s="247"/>
      <c r="QSI138" s="247"/>
      <c r="QSJ138" s="247"/>
      <c r="QSK138" s="247"/>
      <c r="QSL138" s="247"/>
      <c r="QSM138" s="247"/>
      <c r="QSN138" s="247"/>
      <c r="QSO138" s="247"/>
      <c r="QSP138" s="247"/>
      <c r="QSQ138" s="247"/>
      <c r="QSR138" s="247"/>
      <c r="QSS138" s="247"/>
      <c r="QST138" s="247"/>
      <c r="QSU138" s="247"/>
      <c r="QSV138" s="247"/>
      <c r="QSW138" s="247"/>
      <c r="QSX138" s="247"/>
      <c r="QSY138" s="247"/>
      <c r="QSZ138" s="247"/>
      <c r="QTA138" s="247"/>
      <c r="QTB138" s="247"/>
      <c r="QTC138" s="247"/>
      <c r="QTD138" s="247"/>
      <c r="QTE138" s="247"/>
      <c r="QTF138" s="247"/>
      <c r="QTG138" s="247"/>
      <c r="QTH138" s="247"/>
      <c r="QTI138" s="247"/>
      <c r="QTJ138" s="247"/>
      <c r="QTK138" s="247"/>
      <c r="QTL138" s="247"/>
      <c r="QTM138" s="247"/>
      <c r="QTN138" s="247"/>
      <c r="QTO138" s="247"/>
      <c r="QTP138" s="247"/>
      <c r="QTQ138" s="247"/>
      <c r="QTR138" s="247"/>
      <c r="QTS138" s="247"/>
      <c r="QTT138" s="247"/>
      <c r="QTU138" s="247"/>
      <c r="QTV138" s="247"/>
      <c r="QTW138" s="247"/>
      <c r="QTX138" s="247"/>
      <c r="QTY138" s="247"/>
      <c r="QTZ138" s="247"/>
      <c r="QUA138" s="247"/>
      <c r="QUB138" s="247"/>
      <c r="QUC138" s="247"/>
      <c r="QUD138" s="247"/>
      <c r="QUE138" s="247"/>
      <c r="QUF138" s="247"/>
      <c r="QUG138" s="247"/>
      <c r="QUH138" s="247"/>
      <c r="QUI138" s="247"/>
      <c r="QUJ138" s="247"/>
      <c r="QUK138" s="247"/>
      <c r="QUL138" s="247"/>
      <c r="QUM138" s="247"/>
      <c r="QUN138" s="247"/>
      <c r="QUO138" s="247"/>
      <c r="QUP138" s="247"/>
      <c r="QUQ138" s="247"/>
      <c r="QUR138" s="247"/>
      <c r="QUS138" s="247"/>
      <c r="QUT138" s="247"/>
      <c r="QUU138" s="247"/>
      <c r="QUV138" s="247"/>
      <c r="QUW138" s="247"/>
      <c r="QUX138" s="247"/>
      <c r="QUY138" s="247"/>
      <c r="QUZ138" s="247"/>
      <c r="QVA138" s="247"/>
      <c r="QVB138" s="247"/>
      <c r="QVC138" s="247"/>
      <c r="QVD138" s="247"/>
      <c r="QVE138" s="247"/>
      <c r="QVF138" s="247"/>
      <c r="QVG138" s="247"/>
      <c r="QVH138" s="247"/>
      <c r="QVI138" s="247"/>
      <c r="QVJ138" s="247"/>
      <c r="QVK138" s="247"/>
      <c r="QVL138" s="247"/>
      <c r="QVM138" s="247"/>
      <c r="QVN138" s="247"/>
      <c r="QVO138" s="247"/>
      <c r="QVP138" s="247"/>
      <c r="QVQ138" s="247"/>
      <c r="QVR138" s="247"/>
      <c r="QVS138" s="247"/>
      <c r="QVT138" s="247"/>
      <c r="QVU138" s="247"/>
      <c r="QVV138" s="247"/>
      <c r="QVW138" s="247"/>
      <c r="QVX138" s="247"/>
      <c r="QVY138" s="247"/>
      <c r="QVZ138" s="247"/>
      <c r="QWA138" s="247"/>
      <c r="QWB138" s="247"/>
      <c r="QWC138" s="247"/>
      <c r="QWD138" s="247"/>
      <c r="QWE138" s="247"/>
      <c r="QWF138" s="247"/>
      <c r="QWG138" s="247"/>
      <c r="QWH138" s="247"/>
      <c r="QWI138" s="247"/>
      <c r="QWJ138" s="247"/>
      <c r="QWK138" s="247"/>
      <c r="QWL138" s="247"/>
      <c r="QWM138" s="247"/>
      <c r="QWN138" s="247"/>
      <c r="QWO138" s="247"/>
      <c r="QWP138" s="247"/>
      <c r="QWQ138" s="247"/>
      <c r="QWR138" s="247"/>
      <c r="QWS138" s="247"/>
      <c r="QWT138" s="247"/>
      <c r="QWU138" s="247"/>
      <c r="QWV138" s="247"/>
      <c r="QWW138" s="247"/>
      <c r="QWX138" s="247"/>
      <c r="QWY138" s="247"/>
      <c r="QWZ138" s="247"/>
      <c r="QXA138" s="247"/>
      <c r="QXB138" s="247"/>
      <c r="QXC138" s="247"/>
      <c r="QXD138" s="247"/>
      <c r="QXE138" s="247"/>
      <c r="QXF138" s="247"/>
      <c r="QXG138" s="247"/>
      <c r="QXH138" s="247"/>
      <c r="QXI138" s="247"/>
      <c r="QXJ138" s="247"/>
      <c r="QXK138" s="247"/>
      <c r="QXL138" s="247"/>
      <c r="QXM138" s="247"/>
      <c r="QXN138" s="247"/>
      <c r="QXO138" s="247"/>
      <c r="QXP138" s="247"/>
      <c r="QXQ138" s="247"/>
      <c r="QXR138" s="247"/>
      <c r="QXS138" s="247"/>
      <c r="QXT138" s="247"/>
      <c r="QXU138" s="247"/>
      <c r="QXV138" s="247"/>
      <c r="QXW138" s="247"/>
      <c r="QXX138" s="247"/>
      <c r="QXY138" s="247"/>
      <c r="QXZ138" s="247"/>
      <c r="QYA138" s="247"/>
      <c r="QYB138" s="247"/>
      <c r="QYC138" s="247"/>
      <c r="QYD138" s="247"/>
      <c r="QYE138" s="247"/>
      <c r="QYF138" s="247"/>
      <c r="QYG138" s="247"/>
      <c r="QYH138" s="247"/>
      <c r="QYI138" s="247"/>
      <c r="QYJ138" s="247"/>
      <c r="QYK138" s="247"/>
      <c r="QYL138" s="247"/>
      <c r="QYM138" s="247"/>
      <c r="QYN138" s="247"/>
      <c r="QYO138" s="247"/>
      <c r="QYP138" s="247"/>
      <c r="QYQ138" s="247"/>
      <c r="QYR138" s="247"/>
      <c r="QYS138" s="247"/>
      <c r="QYT138" s="247"/>
      <c r="QYU138" s="247"/>
      <c r="QYV138" s="247"/>
      <c r="QYW138" s="247"/>
      <c r="QYX138" s="247"/>
      <c r="QYY138" s="247"/>
      <c r="QYZ138" s="247"/>
      <c r="QZA138" s="247"/>
      <c r="QZB138" s="247"/>
      <c r="QZC138" s="247"/>
      <c r="QZD138" s="247"/>
      <c r="QZE138" s="247"/>
      <c r="QZF138" s="247"/>
      <c r="QZG138" s="247"/>
      <c r="QZH138" s="247"/>
      <c r="QZI138" s="247"/>
      <c r="QZJ138" s="247"/>
      <c r="QZK138" s="247"/>
      <c r="QZL138" s="247"/>
      <c r="QZM138" s="247"/>
      <c r="QZN138" s="247"/>
      <c r="QZO138" s="247"/>
      <c r="QZP138" s="247"/>
      <c r="QZQ138" s="247"/>
      <c r="QZR138" s="247"/>
      <c r="QZS138" s="247"/>
      <c r="QZT138" s="247"/>
      <c r="QZU138" s="247"/>
      <c r="QZV138" s="247"/>
      <c r="QZW138" s="247"/>
      <c r="QZX138" s="247"/>
      <c r="QZY138" s="247"/>
      <c r="QZZ138" s="247"/>
      <c r="RAA138" s="247"/>
      <c r="RAB138" s="247"/>
      <c r="RAC138" s="247"/>
      <c r="RAD138" s="247"/>
      <c r="RAE138" s="247"/>
      <c r="RAF138" s="247"/>
      <c r="RAG138" s="247"/>
      <c r="RAH138" s="247"/>
      <c r="RAI138" s="247"/>
      <c r="RAJ138" s="247"/>
      <c r="RAK138" s="247"/>
      <c r="RAL138" s="247"/>
      <c r="RAM138" s="247"/>
      <c r="RAN138" s="247"/>
      <c r="RAO138" s="247"/>
      <c r="RAP138" s="247"/>
      <c r="RAQ138" s="247"/>
      <c r="RAR138" s="247"/>
      <c r="RAS138" s="247"/>
      <c r="RAT138" s="247"/>
      <c r="RAU138" s="247"/>
      <c r="RAV138" s="247"/>
      <c r="RAW138" s="247"/>
      <c r="RAX138" s="247"/>
      <c r="RAY138" s="247"/>
      <c r="RAZ138" s="247"/>
      <c r="RBA138" s="247"/>
      <c r="RBB138" s="247"/>
      <c r="RBC138" s="247"/>
      <c r="RBD138" s="247"/>
      <c r="RBE138" s="247"/>
      <c r="RBF138" s="247"/>
      <c r="RBG138" s="247"/>
      <c r="RBH138" s="247"/>
      <c r="RBI138" s="247"/>
      <c r="RBJ138" s="247"/>
      <c r="RBK138" s="247"/>
      <c r="RBL138" s="247"/>
      <c r="RBM138" s="247"/>
      <c r="RBN138" s="247"/>
      <c r="RBO138" s="247"/>
      <c r="RBP138" s="247"/>
      <c r="RBQ138" s="247"/>
      <c r="RBR138" s="247"/>
      <c r="RBS138" s="247"/>
      <c r="RBT138" s="247"/>
      <c r="RBU138" s="247"/>
      <c r="RBV138" s="247"/>
      <c r="RBW138" s="247"/>
      <c r="RBX138" s="247"/>
      <c r="RBY138" s="247"/>
      <c r="RBZ138" s="247"/>
      <c r="RCA138" s="247"/>
      <c r="RCB138" s="247"/>
      <c r="RCC138" s="247"/>
      <c r="RCD138" s="247"/>
      <c r="RCE138" s="247"/>
      <c r="RCF138" s="247"/>
      <c r="RCG138" s="247"/>
      <c r="RCH138" s="247"/>
      <c r="RCI138" s="247"/>
      <c r="RCJ138" s="247"/>
      <c r="RCK138" s="247"/>
      <c r="RCL138" s="247"/>
      <c r="RCM138" s="247"/>
      <c r="RCN138" s="247"/>
      <c r="RCO138" s="247"/>
      <c r="RCP138" s="247"/>
      <c r="RCQ138" s="247"/>
      <c r="RCR138" s="247"/>
      <c r="RCS138" s="247"/>
      <c r="RCT138" s="247"/>
      <c r="RCU138" s="247"/>
      <c r="RCV138" s="247"/>
      <c r="RCW138" s="247"/>
      <c r="RCX138" s="247"/>
      <c r="RCY138" s="247"/>
      <c r="RCZ138" s="247"/>
      <c r="RDA138" s="247"/>
      <c r="RDB138" s="247"/>
      <c r="RDC138" s="247"/>
      <c r="RDD138" s="247"/>
      <c r="RDE138" s="247"/>
      <c r="RDF138" s="247"/>
      <c r="RDG138" s="247"/>
      <c r="RDH138" s="247"/>
      <c r="RDI138" s="247"/>
      <c r="RDJ138" s="247"/>
      <c r="RDK138" s="247"/>
      <c r="RDL138" s="247"/>
      <c r="RDM138" s="247"/>
      <c r="RDN138" s="247"/>
      <c r="RDO138" s="247"/>
      <c r="RDP138" s="247"/>
      <c r="RDQ138" s="247"/>
      <c r="RDR138" s="247"/>
      <c r="RDS138" s="247"/>
      <c r="RDT138" s="247"/>
      <c r="RDU138" s="247"/>
      <c r="RDV138" s="247"/>
      <c r="RDW138" s="247"/>
      <c r="RDX138" s="247"/>
      <c r="RDY138" s="247"/>
      <c r="RDZ138" s="247"/>
      <c r="REA138" s="247"/>
      <c r="REB138" s="247"/>
      <c r="REC138" s="247"/>
      <c r="RED138" s="247"/>
      <c r="REE138" s="247"/>
      <c r="REF138" s="247"/>
      <c r="REG138" s="247"/>
      <c r="REH138" s="247"/>
      <c r="REI138" s="247"/>
      <c r="REJ138" s="247"/>
      <c r="REK138" s="247"/>
      <c r="REL138" s="247"/>
      <c r="REM138" s="247"/>
      <c r="REN138" s="247"/>
      <c r="REO138" s="247"/>
      <c r="REP138" s="247"/>
      <c r="REQ138" s="247"/>
      <c r="RER138" s="247"/>
      <c r="RES138" s="247"/>
      <c r="RET138" s="247"/>
      <c r="REU138" s="247"/>
      <c r="REV138" s="247"/>
      <c r="REW138" s="247"/>
      <c r="REX138" s="247"/>
      <c r="REY138" s="247"/>
      <c r="REZ138" s="247"/>
      <c r="RFA138" s="247"/>
      <c r="RFB138" s="247"/>
      <c r="RFC138" s="247"/>
      <c r="RFD138" s="247"/>
      <c r="RFE138" s="247"/>
      <c r="RFF138" s="247"/>
      <c r="RFG138" s="247"/>
      <c r="RFH138" s="247"/>
      <c r="RFI138" s="247"/>
      <c r="RFJ138" s="247"/>
      <c r="RFK138" s="247"/>
      <c r="RFL138" s="247"/>
      <c r="RFM138" s="247"/>
      <c r="RFN138" s="247"/>
      <c r="RFO138" s="247"/>
      <c r="RFP138" s="247"/>
      <c r="RFQ138" s="247"/>
      <c r="RFR138" s="247"/>
      <c r="RFS138" s="247"/>
      <c r="RFT138" s="247"/>
      <c r="RFU138" s="247"/>
      <c r="RFV138" s="247"/>
      <c r="RFW138" s="247"/>
      <c r="RFX138" s="247"/>
      <c r="RFY138" s="247"/>
      <c r="RFZ138" s="247"/>
      <c r="RGA138" s="247"/>
      <c r="RGB138" s="247"/>
      <c r="RGC138" s="247"/>
      <c r="RGD138" s="247"/>
      <c r="RGE138" s="247"/>
      <c r="RGF138" s="247"/>
      <c r="RGG138" s="247"/>
      <c r="RGH138" s="247"/>
      <c r="RGI138" s="247"/>
      <c r="RGJ138" s="247"/>
      <c r="RGK138" s="247"/>
      <c r="RGL138" s="247"/>
      <c r="RGM138" s="247"/>
      <c r="RGN138" s="247"/>
      <c r="RGO138" s="247"/>
      <c r="RGP138" s="247"/>
      <c r="RGQ138" s="247"/>
      <c r="RGR138" s="247"/>
      <c r="RGS138" s="247"/>
      <c r="RGT138" s="247"/>
      <c r="RGU138" s="247"/>
      <c r="RGV138" s="247"/>
      <c r="RGW138" s="247"/>
      <c r="RGX138" s="247"/>
      <c r="RGY138" s="247"/>
      <c r="RGZ138" s="247"/>
      <c r="RHA138" s="247"/>
      <c r="RHB138" s="247"/>
      <c r="RHC138" s="247"/>
      <c r="RHD138" s="247"/>
      <c r="RHE138" s="247"/>
      <c r="RHF138" s="247"/>
      <c r="RHG138" s="247"/>
      <c r="RHH138" s="247"/>
      <c r="RHI138" s="247"/>
      <c r="RHJ138" s="247"/>
      <c r="RHK138" s="247"/>
      <c r="RHL138" s="247"/>
      <c r="RHM138" s="247"/>
      <c r="RHN138" s="247"/>
      <c r="RHO138" s="247"/>
      <c r="RHP138" s="247"/>
      <c r="RHQ138" s="247"/>
      <c r="RHR138" s="247"/>
      <c r="RHS138" s="247"/>
      <c r="RHT138" s="247"/>
      <c r="RHU138" s="247"/>
      <c r="RHV138" s="247"/>
      <c r="RHW138" s="247"/>
      <c r="RHX138" s="247"/>
      <c r="RHY138" s="247"/>
      <c r="RHZ138" s="247"/>
      <c r="RIA138" s="247"/>
      <c r="RIB138" s="247"/>
      <c r="RIC138" s="247"/>
      <c r="RID138" s="247"/>
      <c r="RIE138" s="247"/>
      <c r="RIF138" s="247"/>
      <c r="RIG138" s="247"/>
      <c r="RIH138" s="247"/>
      <c r="RII138" s="247"/>
      <c r="RIJ138" s="247"/>
      <c r="RIK138" s="247"/>
      <c r="RIL138" s="247"/>
      <c r="RIM138" s="247"/>
      <c r="RIN138" s="247"/>
      <c r="RIO138" s="247"/>
      <c r="RIP138" s="247"/>
      <c r="RIQ138" s="247"/>
      <c r="RIR138" s="247"/>
      <c r="RIS138" s="247"/>
      <c r="RIT138" s="247"/>
      <c r="RIU138" s="247"/>
      <c r="RIV138" s="247"/>
      <c r="RIW138" s="247"/>
      <c r="RIX138" s="247"/>
      <c r="RIY138" s="247"/>
      <c r="RIZ138" s="247"/>
      <c r="RJA138" s="247"/>
      <c r="RJB138" s="247"/>
      <c r="RJC138" s="247"/>
      <c r="RJD138" s="247"/>
      <c r="RJE138" s="247"/>
      <c r="RJF138" s="247"/>
      <c r="RJG138" s="247"/>
      <c r="RJH138" s="247"/>
      <c r="RJI138" s="247"/>
      <c r="RJJ138" s="247"/>
      <c r="RJK138" s="247"/>
      <c r="RJL138" s="247"/>
      <c r="RJM138" s="247"/>
      <c r="RJN138" s="247"/>
      <c r="RJO138" s="247"/>
      <c r="RJP138" s="247"/>
      <c r="RJQ138" s="247"/>
      <c r="RJR138" s="247"/>
      <c r="RJS138" s="247"/>
      <c r="RJT138" s="247"/>
      <c r="RJU138" s="247"/>
      <c r="RJV138" s="247"/>
      <c r="RJW138" s="247"/>
      <c r="RJX138" s="247"/>
      <c r="RJY138" s="247"/>
      <c r="RJZ138" s="247"/>
      <c r="RKA138" s="247"/>
      <c r="RKB138" s="247"/>
      <c r="RKC138" s="247"/>
      <c r="RKD138" s="247"/>
      <c r="RKE138" s="247"/>
      <c r="RKF138" s="247"/>
      <c r="RKG138" s="247"/>
      <c r="RKH138" s="247"/>
      <c r="RKI138" s="247"/>
      <c r="RKJ138" s="247"/>
      <c r="RKK138" s="247"/>
      <c r="RKL138" s="247"/>
      <c r="RKM138" s="247"/>
      <c r="RKN138" s="247"/>
      <c r="RKO138" s="247"/>
      <c r="RKP138" s="247"/>
      <c r="RKQ138" s="247"/>
      <c r="RKR138" s="247"/>
      <c r="RKS138" s="247"/>
      <c r="RKT138" s="247"/>
      <c r="RKU138" s="247"/>
      <c r="RKV138" s="247"/>
      <c r="RKW138" s="247"/>
      <c r="RKX138" s="247"/>
      <c r="RKY138" s="247"/>
      <c r="RKZ138" s="247"/>
      <c r="RLA138" s="247"/>
      <c r="RLB138" s="247"/>
      <c r="RLC138" s="247"/>
      <c r="RLD138" s="247"/>
      <c r="RLE138" s="247"/>
      <c r="RLF138" s="247"/>
      <c r="RLG138" s="247"/>
      <c r="RLH138" s="247"/>
      <c r="RLI138" s="247"/>
      <c r="RLJ138" s="247"/>
      <c r="RLK138" s="247"/>
      <c r="RLL138" s="247"/>
      <c r="RLM138" s="247"/>
      <c r="RLN138" s="247"/>
      <c r="RLO138" s="247"/>
      <c r="RLP138" s="247"/>
      <c r="RLQ138" s="247"/>
      <c r="RLR138" s="247"/>
      <c r="RLS138" s="247"/>
      <c r="RLT138" s="247"/>
      <c r="RLU138" s="247"/>
      <c r="RLV138" s="247"/>
      <c r="RLW138" s="247"/>
      <c r="RLX138" s="247"/>
      <c r="RLY138" s="247"/>
      <c r="RLZ138" s="247"/>
      <c r="RMA138" s="247"/>
      <c r="RMB138" s="247"/>
      <c r="RMC138" s="247"/>
      <c r="RMD138" s="247"/>
      <c r="RME138" s="247"/>
      <c r="RMF138" s="247"/>
      <c r="RMG138" s="247"/>
      <c r="RMH138" s="247"/>
      <c r="RMI138" s="247"/>
      <c r="RMJ138" s="247"/>
      <c r="RMK138" s="247"/>
      <c r="RML138" s="247"/>
      <c r="RMM138" s="247"/>
      <c r="RMN138" s="247"/>
      <c r="RMO138" s="247"/>
      <c r="RMP138" s="247"/>
      <c r="RMQ138" s="247"/>
      <c r="RMR138" s="247"/>
      <c r="RMS138" s="247"/>
      <c r="RMT138" s="247"/>
      <c r="RMU138" s="247"/>
      <c r="RMV138" s="247"/>
      <c r="RMW138" s="247"/>
      <c r="RMX138" s="247"/>
      <c r="RMY138" s="247"/>
      <c r="RMZ138" s="247"/>
      <c r="RNA138" s="247"/>
      <c r="RNB138" s="247"/>
      <c r="RNC138" s="247"/>
      <c r="RND138" s="247"/>
      <c r="RNE138" s="247"/>
      <c r="RNF138" s="247"/>
      <c r="RNG138" s="247"/>
      <c r="RNH138" s="247"/>
      <c r="RNI138" s="247"/>
      <c r="RNJ138" s="247"/>
      <c r="RNK138" s="247"/>
      <c r="RNL138" s="247"/>
      <c r="RNM138" s="247"/>
      <c r="RNN138" s="247"/>
      <c r="RNO138" s="247"/>
      <c r="RNP138" s="247"/>
      <c r="RNQ138" s="247"/>
      <c r="RNR138" s="247"/>
      <c r="RNS138" s="247"/>
      <c r="RNT138" s="247"/>
      <c r="RNU138" s="247"/>
      <c r="RNV138" s="247"/>
      <c r="RNW138" s="247"/>
      <c r="RNX138" s="247"/>
      <c r="RNY138" s="247"/>
      <c r="RNZ138" s="247"/>
      <c r="ROA138" s="247"/>
      <c r="ROB138" s="247"/>
      <c r="ROC138" s="247"/>
      <c r="ROD138" s="247"/>
      <c r="ROE138" s="247"/>
      <c r="ROF138" s="247"/>
      <c r="ROG138" s="247"/>
      <c r="ROH138" s="247"/>
      <c r="ROI138" s="247"/>
      <c r="ROJ138" s="247"/>
      <c r="ROK138" s="247"/>
      <c r="ROL138" s="247"/>
      <c r="ROM138" s="247"/>
      <c r="RON138" s="247"/>
      <c r="ROO138" s="247"/>
      <c r="ROP138" s="247"/>
      <c r="ROQ138" s="247"/>
      <c r="ROR138" s="247"/>
      <c r="ROS138" s="247"/>
      <c r="ROT138" s="247"/>
      <c r="ROU138" s="247"/>
      <c r="ROV138" s="247"/>
      <c r="ROW138" s="247"/>
      <c r="ROX138" s="247"/>
      <c r="ROY138" s="247"/>
      <c r="ROZ138" s="247"/>
      <c r="RPA138" s="247"/>
      <c r="RPB138" s="247"/>
      <c r="RPC138" s="247"/>
      <c r="RPD138" s="247"/>
      <c r="RPE138" s="247"/>
      <c r="RPF138" s="247"/>
      <c r="RPG138" s="247"/>
      <c r="RPH138" s="247"/>
      <c r="RPI138" s="247"/>
      <c r="RPJ138" s="247"/>
      <c r="RPK138" s="247"/>
      <c r="RPL138" s="247"/>
      <c r="RPM138" s="247"/>
      <c r="RPN138" s="247"/>
      <c r="RPO138" s="247"/>
      <c r="RPP138" s="247"/>
      <c r="RPQ138" s="247"/>
      <c r="RPR138" s="247"/>
      <c r="RPS138" s="247"/>
      <c r="RPT138" s="247"/>
      <c r="RPU138" s="247"/>
      <c r="RPV138" s="247"/>
      <c r="RPW138" s="247"/>
      <c r="RPX138" s="247"/>
      <c r="RPY138" s="247"/>
      <c r="RPZ138" s="247"/>
      <c r="RQA138" s="247"/>
      <c r="RQB138" s="247"/>
      <c r="RQC138" s="247"/>
      <c r="RQD138" s="247"/>
      <c r="RQE138" s="247"/>
      <c r="RQF138" s="247"/>
      <c r="RQG138" s="247"/>
      <c r="RQH138" s="247"/>
      <c r="RQI138" s="247"/>
      <c r="RQJ138" s="247"/>
      <c r="RQK138" s="247"/>
      <c r="RQL138" s="247"/>
      <c r="RQM138" s="247"/>
      <c r="RQN138" s="247"/>
      <c r="RQO138" s="247"/>
      <c r="RQP138" s="247"/>
      <c r="RQQ138" s="247"/>
      <c r="RQR138" s="247"/>
      <c r="RQS138" s="247"/>
      <c r="RQT138" s="247"/>
      <c r="RQU138" s="247"/>
      <c r="RQV138" s="247"/>
      <c r="RQW138" s="247"/>
      <c r="RQX138" s="247"/>
      <c r="RQY138" s="247"/>
      <c r="RQZ138" s="247"/>
      <c r="RRA138" s="247"/>
      <c r="RRB138" s="247"/>
      <c r="RRC138" s="247"/>
      <c r="RRD138" s="247"/>
      <c r="RRE138" s="247"/>
      <c r="RRF138" s="247"/>
      <c r="RRG138" s="247"/>
      <c r="RRH138" s="247"/>
      <c r="RRI138" s="247"/>
      <c r="RRJ138" s="247"/>
      <c r="RRK138" s="247"/>
      <c r="RRL138" s="247"/>
      <c r="RRM138" s="247"/>
      <c r="RRN138" s="247"/>
      <c r="RRO138" s="247"/>
      <c r="RRP138" s="247"/>
      <c r="RRQ138" s="247"/>
      <c r="RRR138" s="247"/>
      <c r="RRS138" s="247"/>
      <c r="RRT138" s="247"/>
      <c r="RRU138" s="247"/>
      <c r="RRV138" s="247"/>
      <c r="RRW138" s="247"/>
      <c r="RRX138" s="247"/>
      <c r="RRY138" s="247"/>
      <c r="RRZ138" s="247"/>
      <c r="RSA138" s="247"/>
      <c r="RSB138" s="247"/>
      <c r="RSC138" s="247"/>
      <c r="RSD138" s="247"/>
      <c r="RSE138" s="247"/>
      <c r="RSF138" s="247"/>
      <c r="RSG138" s="247"/>
      <c r="RSH138" s="247"/>
      <c r="RSI138" s="247"/>
      <c r="RSJ138" s="247"/>
      <c r="RSK138" s="247"/>
      <c r="RSL138" s="247"/>
      <c r="RSM138" s="247"/>
      <c r="RSN138" s="247"/>
      <c r="RSO138" s="247"/>
      <c r="RSP138" s="247"/>
      <c r="RSQ138" s="247"/>
      <c r="RSR138" s="247"/>
      <c r="RSS138" s="247"/>
      <c r="RST138" s="247"/>
      <c r="RSU138" s="247"/>
      <c r="RSV138" s="247"/>
      <c r="RSW138" s="247"/>
      <c r="RSX138" s="247"/>
      <c r="RSY138" s="247"/>
      <c r="RSZ138" s="247"/>
      <c r="RTA138" s="247"/>
      <c r="RTB138" s="247"/>
      <c r="RTC138" s="247"/>
      <c r="RTD138" s="247"/>
      <c r="RTE138" s="247"/>
      <c r="RTF138" s="247"/>
      <c r="RTG138" s="247"/>
      <c r="RTH138" s="247"/>
      <c r="RTI138" s="247"/>
      <c r="RTJ138" s="247"/>
      <c r="RTK138" s="247"/>
      <c r="RTL138" s="247"/>
      <c r="RTM138" s="247"/>
      <c r="RTN138" s="247"/>
      <c r="RTO138" s="247"/>
      <c r="RTP138" s="247"/>
      <c r="RTQ138" s="247"/>
      <c r="RTR138" s="247"/>
      <c r="RTS138" s="247"/>
      <c r="RTT138" s="247"/>
      <c r="RTU138" s="247"/>
      <c r="RTV138" s="247"/>
      <c r="RTW138" s="247"/>
      <c r="RTX138" s="247"/>
      <c r="RTY138" s="247"/>
      <c r="RTZ138" s="247"/>
      <c r="RUA138" s="247"/>
      <c r="RUB138" s="247"/>
      <c r="RUC138" s="247"/>
      <c r="RUD138" s="247"/>
      <c r="RUE138" s="247"/>
      <c r="RUF138" s="247"/>
      <c r="RUG138" s="247"/>
      <c r="RUH138" s="247"/>
      <c r="RUI138" s="247"/>
      <c r="RUJ138" s="247"/>
      <c r="RUK138" s="247"/>
      <c r="RUL138" s="247"/>
      <c r="RUM138" s="247"/>
      <c r="RUN138" s="247"/>
      <c r="RUO138" s="247"/>
      <c r="RUP138" s="247"/>
      <c r="RUQ138" s="247"/>
      <c r="RUR138" s="247"/>
      <c r="RUS138" s="247"/>
      <c r="RUT138" s="247"/>
      <c r="RUU138" s="247"/>
      <c r="RUV138" s="247"/>
      <c r="RUW138" s="247"/>
      <c r="RUX138" s="247"/>
      <c r="RUY138" s="247"/>
      <c r="RUZ138" s="247"/>
      <c r="RVA138" s="247"/>
      <c r="RVB138" s="247"/>
      <c r="RVC138" s="247"/>
      <c r="RVD138" s="247"/>
      <c r="RVE138" s="247"/>
      <c r="RVF138" s="247"/>
      <c r="RVG138" s="247"/>
      <c r="RVH138" s="247"/>
      <c r="RVI138" s="247"/>
      <c r="RVJ138" s="247"/>
      <c r="RVK138" s="247"/>
      <c r="RVL138" s="247"/>
      <c r="RVM138" s="247"/>
      <c r="RVN138" s="247"/>
      <c r="RVO138" s="247"/>
      <c r="RVP138" s="247"/>
      <c r="RVQ138" s="247"/>
      <c r="RVR138" s="247"/>
      <c r="RVS138" s="247"/>
      <c r="RVT138" s="247"/>
      <c r="RVU138" s="247"/>
      <c r="RVV138" s="247"/>
      <c r="RVW138" s="247"/>
      <c r="RVX138" s="247"/>
      <c r="RVY138" s="247"/>
      <c r="RVZ138" s="247"/>
      <c r="RWA138" s="247"/>
      <c r="RWB138" s="247"/>
      <c r="RWC138" s="247"/>
      <c r="RWD138" s="247"/>
      <c r="RWE138" s="247"/>
      <c r="RWF138" s="247"/>
      <c r="RWG138" s="247"/>
      <c r="RWH138" s="247"/>
      <c r="RWI138" s="247"/>
      <c r="RWJ138" s="247"/>
      <c r="RWK138" s="247"/>
      <c r="RWL138" s="247"/>
      <c r="RWM138" s="247"/>
      <c r="RWN138" s="247"/>
      <c r="RWO138" s="247"/>
      <c r="RWP138" s="247"/>
      <c r="RWQ138" s="247"/>
      <c r="RWR138" s="247"/>
      <c r="RWS138" s="247"/>
      <c r="RWT138" s="247"/>
      <c r="RWU138" s="247"/>
      <c r="RWV138" s="247"/>
      <c r="RWW138" s="247"/>
      <c r="RWX138" s="247"/>
      <c r="RWY138" s="247"/>
      <c r="RWZ138" s="247"/>
      <c r="RXA138" s="247"/>
      <c r="RXB138" s="247"/>
      <c r="RXC138" s="247"/>
      <c r="RXD138" s="247"/>
      <c r="RXE138" s="247"/>
      <c r="RXF138" s="247"/>
      <c r="RXG138" s="247"/>
      <c r="RXH138" s="247"/>
      <c r="RXI138" s="247"/>
      <c r="RXJ138" s="247"/>
      <c r="RXK138" s="247"/>
      <c r="RXL138" s="247"/>
      <c r="RXM138" s="247"/>
      <c r="RXN138" s="247"/>
      <c r="RXO138" s="247"/>
      <c r="RXP138" s="247"/>
      <c r="RXQ138" s="247"/>
      <c r="RXR138" s="247"/>
      <c r="RXS138" s="247"/>
      <c r="RXT138" s="247"/>
      <c r="RXU138" s="247"/>
      <c r="RXV138" s="247"/>
      <c r="RXW138" s="247"/>
      <c r="RXX138" s="247"/>
      <c r="RXY138" s="247"/>
      <c r="RXZ138" s="247"/>
      <c r="RYA138" s="247"/>
      <c r="RYB138" s="247"/>
      <c r="RYC138" s="247"/>
      <c r="RYD138" s="247"/>
      <c r="RYE138" s="247"/>
      <c r="RYF138" s="247"/>
      <c r="RYG138" s="247"/>
      <c r="RYH138" s="247"/>
      <c r="RYI138" s="247"/>
      <c r="RYJ138" s="247"/>
      <c r="RYK138" s="247"/>
      <c r="RYL138" s="247"/>
      <c r="RYM138" s="247"/>
      <c r="RYN138" s="247"/>
      <c r="RYO138" s="247"/>
      <c r="RYP138" s="247"/>
      <c r="RYQ138" s="247"/>
      <c r="RYR138" s="247"/>
      <c r="RYS138" s="247"/>
      <c r="RYT138" s="247"/>
      <c r="RYU138" s="247"/>
      <c r="RYV138" s="247"/>
      <c r="RYW138" s="247"/>
      <c r="RYX138" s="247"/>
      <c r="RYY138" s="247"/>
      <c r="RYZ138" s="247"/>
      <c r="RZA138" s="247"/>
      <c r="RZB138" s="247"/>
      <c r="RZC138" s="247"/>
      <c r="RZD138" s="247"/>
      <c r="RZE138" s="247"/>
      <c r="RZF138" s="247"/>
      <c r="RZG138" s="247"/>
      <c r="RZH138" s="247"/>
      <c r="RZI138" s="247"/>
      <c r="RZJ138" s="247"/>
      <c r="RZK138" s="247"/>
      <c r="RZL138" s="247"/>
      <c r="RZM138" s="247"/>
      <c r="RZN138" s="247"/>
      <c r="RZO138" s="247"/>
      <c r="RZP138" s="247"/>
      <c r="RZQ138" s="247"/>
      <c r="RZR138" s="247"/>
      <c r="RZS138" s="247"/>
      <c r="RZT138" s="247"/>
      <c r="RZU138" s="247"/>
      <c r="RZV138" s="247"/>
      <c r="RZW138" s="247"/>
      <c r="RZX138" s="247"/>
      <c r="RZY138" s="247"/>
      <c r="RZZ138" s="247"/>
      <c r="SAA138" s="247"/>
      <c r="SAB138" s="247"/>
      <c r="SAC138" s="247"/>
      <c r="SAD138" s="247"/>
      <c r="SAE138" s="247"/>
      <c r="SAF138" s="247"/>
      <c r="SAG138" s="247"/>
      <c r="SAH138" s="247"/>
      <c r="SAI138" s="247"/>
      <c r="SAJ138" s="247"/>
      <c r="SAK138" s="247"/>
      <c r="SAL138" s="247"/>
      <c r="SAM138" s="247"/>
      <c r="SAN138" s="247"/>
      <c r="SAO138" s="247"/>
      <c r="SAP138" s="247"/>
      <c r="SAQ138" s="247"/>
      <c r="SAR138" s="247"/>
      <c r="SAS138" s="247"/>
      <c r="SAT138" s="247"/>
      <c r="SAU138" s="247"/>
      <c r="SAV138" s="247"/>
      <c r="SAW138" s="247"/>
      <c r="SAX138" s="247"/>
      <c r="SAY138" s="247"/>
      <c r="SAZ138" s="247"/>
      <c r="SBA138" s="247"/>
      <c r="SBB138" s="247"/>
      <c r="SBC138" s="247"/>
      <c r="SBD138" s="247"/>
      <c r="SBE138" s="247"/>
      <c r="SBF138" s="247"/>
      <c r="SBG138" s="247"/>
      <c r="SBH138" s="247"/>
      <c r="SBI138" s="247"/>
      <c r="SBJ138" s="247"/>
      <c r="SBK138" s="247"/>
      <c r="SBL138" s="247"/>
      <c r="SBM138" s="247"/>
      <c r="SBN138" s="247"/>
      <c r="SBO138" s="247"/>
      <c r="SBP138" s="247"/>
      <c r="SBQ138" s="247"/>
      <c r="SBR138" s="247"/>
      <c r="SBS138" s="247"/>
      <c r="SBT138" s="247"/>
      <c r="SBU138" s="247"/>
      <c r="SBV138" s="247"/>
      <c r="SBW138" s="247"/>
      <c r="SBX138" s="247"/>
      <c r="SBY138" s="247"/>
      <c r="SBZ138" s="247"/>
      <c r="SCA138" s="247"/>
      <c r="SCB138" s="247"/>
      <c r="SCC138" s="247"/>
      <c r="SCD138" s="247"/>
      <c r="SCE138" s="247"/>
      <c r="SCF138" s="247"/>
      <c r="SCG138" s="247"/>
      <c r="SCH138" s="247"/>
      <c r="SCI138" s="247"/>
      <c r="SCJ138" s="247"/>
      <c r="SCK138" s="247"/>
      <c r="SCL138" s="247"/>
      <c r="SCM138" s="247"/>
      <c r="SCN138" s="247"/>
      <c r="SCO138" s="247"/>
      <c r="SCP138" s="247"/>
      <c r="SCQ138" s="247"/>
      <c r="SCR138" s="247"/>
      <c r="SCS138" s="247"/>
      <c r="SCT138" s="247"/>
      <c r="SCU138" s="247"/>
      <c r="SCV138" s="247"/>
      <c r="SCW138" s="247"/>
      <c r="SCX138" s="247"/>
      <c r="SCY138" s="247"/>
      <c r="SCZ138" s="247"/>
      <c r="SDA138" s="247"/>
      <c r="SDB138" s="247"/>
      <c r="SDC138" s="247"/>
      <c r="SDD138" s="247"/>
      <c r="SDE138" s="247"/>
      <c r="SDF138" s="247"/>
      <c r="SDG138" s="247"/>
      <c r="SDH138" s="247"/>
      <c r="SDI138" s="247"/>
      <c r="SDJ138" s="247"/>
      <c r="SDK138" s="247"/>
      <c r="SDL138" s="247"/>
      <c r="SDM138" s="247"/>
      <c r="SDN138" s="247"/>
      <c r="SDO138" s="247"/>
      <c r="SDP138" s="247"/>
      <c r="SDQ138" s="247"/>
      <c r="SDR138" s="247"/>
      <c r="SDS138" s="247"/>
      <c r="SDT138" s="247"/>
      <c r="SDU138" s="247"/>
      <c r="SDV138" s="247"/>
      <c r="SDW138" s="247"/>
      <c r="SDX138" s="247"/>
      <c r="SDY138" s="247"/>
      <c r="SDZ138" s="247"/>
      <c r="SEA138" s="247"/>
      <c r="SEB138" s="247"/>
      <c r="SEC138" s="247"/>
      <c r="SED138" s="247"/>
      <c r="SEE138" s="247"/>
      <c r="SEF138" s="247"/>
      <c r="SEG138" s="247"/>
      <c r="SEH138" s="247"/>
      <c r="SEI138" s="247"/>
      <c r="SEJ138" s="247"/>
      <c r="SEK138" s="247"/>
      <c r="SEL138" s="247"/>
      <c r="SEM138" s="247"/>
      <c r="SEN138" s="247"/>
      <c r="SEO138" s="247"/>
      <c r="SEP138" s="247"/>
      <c r="SEQ138" s="247"/>
      <c r="SER138" s="247"/>
      <c r="SES138" s="247"/>
      <c r="SET138" s="247"/>
      <c r="SEU138" s="247"/>
      <c r="SEV138" s="247"/>
      <c r="SEW138" s="247"/>
      <c r="SEX138" s="247"/>
      <c r="SEY138" s="247"/>
      <c r="SEZ138" s="247"/>
      <c r="SFA138" s="247"/>
      <c r="SFB138" s="247"/>
      <c r="SFC138" s="247"/>
      <c r="SFD138" s="247"/>
      <c r="SFE138" s="247"/>
      <c r="SFF138" s="247"/>
      <c r="SFG138" s="247"/>
      <c r="SFH138" s="247"/>
      <c r="SFI138" s="247"/>
      <c r="SFJ138" s="247"/>
      <c r="SFK138" s="247"/>
      <c r="SFL138" s="247"/>
      <c r="SFM138" s="247"/>
      <c r="SFN138" s="247"/>
      <c r="SFO138" s="247"/>
      <c r="SFP138" s="247"/>
      <c r="SFQ138" s="247"/>
      <c r="SFR138" s="247"/>
      <c r="SFS138" s="247"/>
      <c r="SFT138" s="247"/>
      <c r="SFU138" s="247"/>
      <c r="SFV138" s="247"/>
      <c r="SFW138" s="247"/>
      <c r="SFX138" s="247"/>
      <c r="SFY138" s="247"/>
      <c r="SFZ138" s="247"/>
      <c r="SGA138" s="247"/>
      <c r="SGB138" s="247"/>
      <c r="SGC138" s="247"/>
      <c r="SGD138" s="247"/>
      <c r="SGE138" s="247"/>
      <c r="SGF138" s="247"/>
      <c r="SGG138" s="247"/>
      <c r="SGH138" s="247"/>
      <c r="SGI138" s="247"/>
      <c r="SGJ138" s="247"/>
      <c r="SGK138" s="247"/>
      <c r="SGL138" s="247"/>
      <c r="SGM138" s="247"/>
      <c r="SGN138" s="247"/>
      <c r="SGO138" s="247"/>
      <c r="SGP138" s="247"/>
      <c r="SGQ138" s="247"/>
      <c r="SGR138" s="247"/>
      <c r="SGS138" s="247"/>
      <c r="SGT138" s="247"/>
      <c r="SGU138" s="247"/>
      <c r="SGV138" s="247"/>
      <c r="SGW138" s="247"/>
      <c r="SGX138" s="247"/>
      <c r="SGY138" s="247"/>
      <c r="SGZ138" s="247"/>
      <c r="SHA138" s="247"/>
      <c r="SHB138" s="247"/>
      <c r="SHC138" s="247"/>
      <c r="SHD138" s="247"/>
      <c r="SHE138" s="247"/>
      <c r="SHF138" s="247"/>
      <c r="SHG138" s="247"/>
      <c r="SHH138" s="247"/>
      <c r="SHI138" s="247"/>
      <c r="SHJ138" s="247"/>
      <c r="SHK138" s="247"/>
      <c r="SHL138" s="247"/>
      <c r="SHM138" s="247"/>
      <c r="SHN138" s="247"/>
      <c r="SHO138" s="247"/>
      <c r="SHP138" s="247"/>
      <c r="SHQ138" s="247"/>
      <c r="SHR138" s="247"/>
      <c r="SHS138" s="247"/>
      <c r="SHT138" s="247"/>
      <c r="SHU138" s="247"/>
      <c r="SHV138" s="247"/>
      <c r="SHW138" s="247"/>
      <c r="SHX138" s="247"/>
      <c r="SHY138" s="247"/>
      <c r="SHZ138" s="247"/>
      <c r="SIA138" s="247"/>
      <c r="SIB138" s="247"/>
      <c r="SIC138" s="247"/>
      <c r="SID138" s="247"/>
      <c r="SIE138" s="247"/>
      <c r="SIF138" s="247"/>
      <c r="SIG138" s="247"/>
      <c r="SIH138" s="247"/>
      <c r="SII138" s="247"/>
      <c r="SIJ138" s="247"/>
      <c r="SIK138" s="247"/>
      <c r="SIL138" s="247"/>
      <c r="SIM138" s="247"/>
      <c r="SIN138" s="247"/>
      <c r="SIO138" s="247"/>
      <c r="SIP138" s="247"/>
      <c r="SIQ138" s="247"/>
      <c r="SIR138" s="247"/>
      <c r="SIS138" s="247"/>
      <c r="SIT138" s="247"/>
      <c r="SIU138" s="247"/>
      <c r="SIV138" s="247"/>
      <c r="SIW138" s="247"/>
      <c r="SIX138" s="247"/>
      <c r="SIY138" s="247"/>
      <c r="SIZ138" s="247"/>
      <c r="SJA138" s="247"/>
      <c r="SJB138" s="247"/>
      <c r="SJC138" s="247"/>
      <c r="SJD138" s="247"/>
      <c r="SJE138" s="247"/>
      <c r="SJF138" s="247"/>
      <c r="SJG138" s="247"/>
      <c r="SJH138" s="247"/>
      <c r="SJI138" s="247"/>
      <c r="SJJ138" s="247"/>
      <c r="SJK138" s="247"/>
      <c r="SJL138" s="247"/>
      <c r="SJM138" s="247"/>
      <c r="SJN138" s="247"/>
      <c r="SJO138" s="247"/>
      <c r="SJP138" s="247"/>
      <c r="SJQ138" s="247"/>
      <c r="SJR138" s="247"/>
      <c r="SJS138" s="247"/>
      <c r="SJT138" s="247"/>
      <c r="SJU138" s="247"/>
      <c r="SJV138" s="247"/>
      <c r="SJW138" s="247"/>
      <c r="SJX138" s="247"/>
      <c r="SJY138" s="247"/>
      <c r="SJZ138" s="247"/>
      <c r="SKA138" s="247"/>
      <c r="SKB138" s="247"/>
      <c r="SKC138" s="247"/>
      <c r="SKD138" s="247"/>
      <c r="SKE138" s="247"/>
      <c r="SKF138" s="247"/>
      <c r="SKG138" s="247"/>
      <c r="SKH138" s="247"/>
      <c r="SKI138" s="247"/>
      <c r="SKJ138" s="247"/>
      <c r="SKK138" s="247"/>
      <c r="SKL138" s="247"/>
      <c r="SKM138" s="247"/>
      <c r="SKN138" s="247"/>
      <c r="SKO138" s="247"/>
      <c r="SKP138" s="247"/>
      <c r="SKQ138" s="247"/>
      <c r="SKR138" s="247"/>
      <c r="SKS138" s="247"/>
      <c r="SKT138" s="247"/>
      <c r="SKU138" s="247"/>
      <c r="SKV138" s="247"/>
      <c r="SKW138" s="247"/>
      <c r="SKX138" s="247"/>
      <c r="SKY138" s="247"/>
      <c r="SKZ138" s="247"/>
      <c r="SLA138" s="247"/>
      <c r="SLB138" s="247"/>
      <c r="SLC138" s="247"/>
      <c r="SLD138" s="247"/>
      <c r="SLE138" s="247"/>
      <c r="SLF138" s="247"/>
      <c r="SLG138" s="247"/>
      <c r="SLH138" s="247"/>
      <c r="SLI138" s="247"/>
      <c r="SLJ138" s="247"/>
      <c r="SLK138" s="247"/>
      <c r="SLL138" s="247"/>
      <c r="SLM138" s="247"/>
      <c r="SLN138" s="247"/>
      <c r="SLO138" s="247"/>
      <c r="SLP138" s="247"/>
      <c r="SLQ138" s="247"/>
      <c r="SLR138" s="247"/>
      <c r="SLS138" s="247"/>
      <c r="SLT138" s="247"/>
      <c r="SLU138" s="247"/>
      <c r="SLV138" s="247"/>
      <c r="SLW138" s="247"/>
      <c r="SLX138" s="247"/>
      <c r="SLY138" s="247"/>
      <c r="SLZ138" s="247"/>
      <c r="SMA138" s="247"/>
      <c r="SMB138" s="247"/>
      <c r="SMC138" s="247"/>
      <c r="SMD138" s="247"/>
      <c r="SME138" s="247"/>
      <c r="SMF138" s="247"/>
      <c r="SMG138" s="247"/>
      <c r="SMH138" s="247"/>
      <c r="SMI138" s="247"/>
      <c r="SMJ138" s="247"/>
      <c r="SMK138" s="247"/>
      <c r="SML138" s="247"/>
      <c r="SMM138" s="247"/>
      <c r="SMN138" s="247"/>
      <c r="SMO138" s="247"/>
      <c r="SMP138" s="247"/>
      <c r="SMQ138" s="247"/>
      <c r="SMR138" s="247"/>
      <c r="SMS138" s="247"/>
      <c r="SMT138" s="247"/>
      <c r="SMU138" s="247"/>
      <c r="SMV138" s="247"/>
      <c r="SMW138" s="247"/>
      <c r="SMX138" s="247"/>
      <c r="SMY138" s="247"/>
      <c r="SMZ138" s="247"/>
      <c r="SNA138" s="247"/>
      <c r="SNB138" s="247"/>
      <c r="SNC138" s="247"/>
      <c r="SND138" s="247"/>
      <c r="SNE138" s="247"/>
      <c r="SNF138" s="247"/>
      <c r="SNG138" s="247"/>
      <c r="SNH138" s="247"/>
      <c r="SNI138" s="247"/>
      <c r="SNJ138" s="247"/>
      <c r="SNK138" s="247"/>
      <c r="SNL138" s="247"/>
      <c r="SNM138" s="247"/>
      <c r="SNN138" s="247"/>
      <c r="SNO138" s="247"/>
      <c r="SNP138" s="247"/>
      <c r="SNQ138" s="247"/>
      <c r="SNR138" s="247"/>
      <c r="SNS138" s="247"/>
      <c r="SNT138" s="247"/>
      <c r="SNU138" s="247"/>
      <c r="SNV138" s="247"/>
      <c r="SNW138" s="247"/>
      <c r="SNX138" s="247"/>
      <c r="SNY138" s="247"/>
      <c r="SNZ138" s="247"/>
      <c r="SOA138" s="247"/>
      <c r="SOB138" s="247"/>
      <c r="SOC138" s="247"/>
      <c r="SOD138" s="247"/>
      <c r="SOE138" s="247"/>
      <c r="SOF138" s="247"/>
      <c r="SOG138" s="247"/>
      <c r="SOH138" s="247"/>
      <c r="SOI138" s="247"/>
      <c r="SOJ138" s="247"/>
      <c r="SOK138" s="247"/>
      <c r="SOL138" s="247"/>
      <c r="SOM138" s="247"/>
      <c r="SON138" s="247"/>
      <c r="SOO138" s="247"/>
      <c r="SOP138" s="247"/>
      <c r="SOQ138" s="247"/>
      <c r="SOR138" s="247"/>
      <c r="SOS138" s="247"/>
      <c r="SOT138" s="247"/>
      <c r="SOU138" s="247"/>
      <c r="SOV138" s="247"/>
      <c r="SOW138" s="247"/>
      <c r="SOX138" s="247"/>
      <c r="SOY138" s="247"/>
      <c r="SOZ138" s="247"/>
      <c r="SPA138" s="247"/>
      <c r="SPB138" s="247"/>
      <c r="SPC138" s="247"/>
      <c r="SPD138" s="247"/>
      <c r="SPE138" s="247"/>
      <c r="SPF138" s="247"/>
      <c r="SPG138" s="247"/>
      <c r="SPH138" s="247"/>
      <c r="SPI138" s="247"/>
      <c r="SPJ138" s="247"/>
      <c r="SPK138" s="247"/>
      <c r="SPL138" s="247"/>
      <c r="SPM138" s="247"/>
      <c r="SPN138" s="247"/>
      <c r="SPO138" s="247"/>
      <c r="SPP138" s="247"/>
      <c r="SPQ138" s="247"/>
      <c r="SPR138" s="247"/>
      <c r="SPS138" s="247"/>
      <c r="SPT138" s="247"/>
      <c r="SPU138" s="247"/>
      <c r="SPV138" s="247"/>
      <c r="SPW138" s="247"/>
      <c r="SPX138" s="247"/>
      <c r="SPY138" s="247"/>
      <c r="SPZ138" s="247"/>
      <c r="SQA138" s="247"/>
      <c r="SQB138" s="247"/>
      <c r="SQC138" s="247"/>
      <c r="SQD138" s="247"/>
      <c r="SQE138" s="247"/>
      <c r="SQF138" s="247"/>
      <c r="SQG138" s="247"/>
      <c r="SQH138" s="247"/>
      <c r="SQI138" s="247"/>
      <c r="SQJ138" s="247"/>
      <c r="SQK138" s="247"/>
      <c r="SQL138" s="247"/>
      <c r="SQM138" s="247"/>
      <c r="SQN138" s="247"/>
      <c r="SQO138" s="247"/>
      <c r="SQP138" s="247"/>
      <c r="SQQ138" s="247"/>
      <c r="SQR138" s="247"/>
      <c r="SQS138" s="247"/>
      <c r="SQT138" s="247"/>
      <c r="SQU138" s="247"/>
      <c r="SQV138" s="247"/>
      <c r="SQW138" s="247"/>
      <c r="SQX138" s="247"/>
      <c r="SQY138" s="247"/>
      <c r="SQZ138" s="247"/>
      <c r="SRA138" s="247"/>
      <c r="SRB138" s="247"/>
      <c r="SRC138" s="247"/>
      <c r="SRD138" s="247"/>
      <c r="SRE138" s="247"/>
      <c r="SRF138" s="247"/>
      <c r="SRG138" s="247"/>
      <c r="SRH138" s="247"/>
      <c r="SRI138" s="247"/>
      <c r="SRJ138" s="247"/>
      <c r="SRK138" s="247"/>
      <c r="SRL138" s="247"/>
      <c r="SRM138" s="247"/>
      <c r="SRN138" s="247"/>
      <c r="SRO138" s="247"/>
      <c r="SRP138" s="247"/>
      <c r="SRQ138" s="247"/>
      <c r="SRR138" s="247"/>
      <c r="SRS138" s="247"/>
      <c r="SRT138" s="247"/>
      <c r="SRU138" s="247"/>
      <c r="SRV138" s="247"/>
      <c r="SRW138" s="247"/>
      <c r="SRX138" s="247"/>
      <c r="SRY138" s="247"/>
      <c r="SRZ138" s="247"/>
      <c r="SSA138" s="247"/>
      <c r="SSB138" s="247"/>
      <c r="SSC138" s="247"/>
      <c r="SSD138" s="247"/>
      <c r="SSE138" s="247"/>
      <c r="SSF138" s="247"/>
      <c r="SSG138" s="247"/>
      <c r="SSH138" s="247"/>
      <c r="SSI138" s="247"/>
      <c r="SSJ138" s="247"/>
      <c r="SSK138" s="247"/>
      <c r="SSL138" s="247"/>
      <c r="SSM138" s="247"/>
      <c r="SSN138" s="247"/>
      <c r="SSO138" s="247"/>
      <c r="SSP138" s="247"/>
      <c r="SSQ138" s="247"/>
      <c r="SSR138" s="247"/>
      <c r="SSS138" s="247"/>
      <c r="SST138" s="247"/>
      <c r="SSU138" s="247"/>
      <c r="SSV138" s="247"/>
      <c r="SSW138" s="247"/>
      <c r="SSX138" s="247"/>
      <c r="SSY138" s="247"/>
      <c r="SSZ138" s="247"/>
      <c r="STA138" s="247"/>
      <c r="STB138" s="247"/>
      <c r="STC138" s="247"/>
      <c r="STD138" s="247"/>
      <c r="STE138" s="247"/>
      <c r="STF138" s="247"/>
      <c r="STG138" s="247"/>
      <c r="STH138" s="247"/>
      <c r="STI138" s="247"/>
      <c r="STJ138" s="247"/>
      <c r="STK138" s="247"/>
      <c r="STL138" s="247"/>
      <c r="STM138" s="247"/>
      <c r="STN138" s="247"/>
      <c r="STO138" s="247"/>
      <c r="STP138" s="247"/>
      <c r="STQ138" s="247"/>
      <c r="STR138" s="247"/>
      <c r="STS138" s="247"/>
      <c r="STT138" s="247"/>
      <c r="STU138" s="247"/>
      <c r="STV138" s="247"/>
      <c r="STW138" s="247"/>
      <c r="STX138" s="247"/>
      <c r="STY138" s="247"/>
      <c r="STZ138" s="247"/>
      <c r="SUA138" s="247"/>
      <c r="SUB138" s="247"/>
      <c r="SUC138" s="247"/>
      <c r="SUD138" s="247"/>
      <c r="SUE138" s="247"/>
      <c r="SUF138" s="247"/>
      <c r="SUG138" s="247"/>
      <c r="SUH138" s="247"/>
      <c r="SUI138" s="247"/>
      <c r="SUJ138" s="247"/>
      <c r="SUK138" s="247"/>
      <c r="SUL138" s="247"/>
      <c r="SUM138" s="247"/>
      <c r="SUN138" s="247"/>
      <c r="SUO138" s="247"/>
      <c r="SUP138" s="247"/>
      <c r="SUQ138" s="247"/>
      <c r="SUR138" s="247"/>
      <c r="SUS138" s="247"/>
      <c r="SUT138" s="247"/>
      <c r="SUU138" s="247"/>
      <c r="SUV138" s="247"/>
      <c r="SUW138" s="247"/>
      <c r="SUX138" s="247"/>
      <c r="SUY138" s="247"/>
      <c r="SUZ138" s="247"/>
      <c r="SVA138" s="247"/>
      <c r="SVB138" s="247"/>
      <c r="SVC138" s="247"/>
      <c r="SVD138" s="247"/>
      <c r="SVE138" s="247"/>
      <c r="SVF138" s="247"/>
      <c r="SVG138" s="247"/>
      <c r="SVH138" s="247"/>
      <c r="SVI138" s="247"/>
      <c r="SVJ138" s="247"/>
      <c r="SVK138" s="247"/>
      <c r="SVL138" s="247"/>
      <c r="SVM138" s="247"/>
      <c r="SVN138" s="247"/>
      <c r="SVO138" s="247"/>
      <c r="SVP138" s="247"/>
      <c r="SVQ138" s="247"/>
      <c r="SVR138" s="247"/>
      <c r="SVS138" s="247"/>
      <c r="SVT138" s="247"/>
      <c r="SVU138" s="247"/>
      <c r="SVV138" s="247"/>
      <c r="SVW138" s="247"/>
      <c r="SVX138" s="247"/>
      <c r="SVY138" s="247"/>
      <c r="SVZ138" s="247"/>
      <c r="SWA138" s="247"/>
      <c r="SWB138" s="247"/>
      <c r="SWC138" s="247"/>
      <c r="SWD138" s="247"/>
      <c r="SWE138" s="247"/>
      <c r="SWF138" s="247"/>
      <c r="SWG138" s="247"/>
      <c r="SWH138" s="247"/>
      <c r="SWI138" s="247"/>
      <c r="SWJ138" s="247"/>
      <c r="SWK138" s="247"/>
      <c r="SWL138" s="247"/>
      <c r="SWM138" s="247"/>
      <c r="SWN138" s="247"/>
      <c r="SWO138" s="247"/>
      <c r="SWP138" s="247"/>
      <c r="SWQ138" s="247"/>
      <c r="SWR138" s="247"/>
      <c r="SWS138" s="247"/>
      <c r="SWT138" s="247"/>
      <c r="SWU138" s="247"/>
      <c r="SWV138" s="247"/>
      <c r="SWW138" s="247"/>
      <c r="SWX138" s="247"/>
      <c r="SWY138" s="247"/>
      <c r="SWZ138" s="247"/>
      <c r="SXA138" s="247"/>
      <c r="SXB138" s="247"/>
      <c r="SXC138" s="247"/>
      <c r="SXD138" s="247"/>
      <c r="SXE138" s="247"/>
      <c r="SXF138" s="247"/>
      <c r="SXG138" s="247"/>
      <c r="SXH138" s="247"/>
      <c r="SXI138" s="247"/>
      <c r="SXJ138" s="247"/>
      <c r="SXK138" s="247"/>
      <c r="SXL138" s="247"/>
      <c r="SXM138" s="247"/>
      <c r="SXN138" s="247"/>
      <c r="SXO138" s="247"/>
      <c r="SXP138" s="247"/>
      <c r="SXQ138" s="247"/>
      <c r="SXR138" s="247"/>
      <c r="SXS138" s="247"/>
      <c r="SXT138" s="247"/>
      <c r="SXU138" s="247"/>
      <c r="SXV138" s="247"/>
      <c r="SXW138" s="247"/>
      <c r="SXX138" s="247"/>
      <c r="SXY138" s="247"/>
      <c r="SXZ138" s="247"/>
      <c r="SYA138" s="247"/>
      <c r="SYB138" s="247"/>
      <c r="SYC138" s="247"/>
      <c r="SYD138" s="247"/>
      <c r="SYE138" s="247"/>
      <c r="SYF138" s="247"/>
      <c r="SYG138" s="247"/>
      <c r="SYH138" s="247"/>
      <c r="SYI138" s="247"/>
      <c r="SYJ138" s="247"/>
      <c r="SYK138" s="247"/>
      <c r="SYL138" s="247"/>
      <c r="SYM138" s="247"/>
      <c r="SYN138" s="247"/>
      <c r="SYO138" s="247"/>
      <c r="SYP138" s="247"/>
      <c r="SYQ138" s="247"/>
      <c r="SYR138" s="247"/>
      <c r="SYS138" s="247"/>
      <c r="SYT138" s="247"/>
      <c r="SYU138" s="247"/>
      <c r="SYV138" s="247"/>
      <c r="SYW138" s="247"/>
      <c r="SYX138" s="247"/>
      <c r="SYY138" s="247"/>
      <c r="SYZ138" s="247"/>
      <c r="SZA138" s="247"/>
      <c r="SZB138" s="247"/>
      <c r="SZC138" s="247"/>
      <c r="SZD138" s="247"/>
      <c r="SZE138" s="247"/>
      <c r="SZF138" s="247"/>
      <c r="SZG138" s="247"/>
      <c r="SZH138" s="247"/>
      <c r="SZI138" s="247"/>
      <c r="SZJ138" s="247"/>
      <c r="SZK138" s="247"/>
      <c r="SZL138" s="247"/>
      <c r="SZM138" s="247"/>
      <c r="SZN138" s="247"/>
      <c r="SZO138" s="247"/>
      <c r="SZP138" s="247"/>
      <c r="SZQ138" s="247"/>
      <c r="SZR138" s="247"/>
      <c r="SZS138" s="247"/>
      <c r="SZT138" s="247"/>
      <c r="SZU138" s="247"/>
      <c r="SZV138" s="247"/>
      <c r="SZW138" s="247"/>
      <c r="SZX138" s="247"/>
      <c r="SZY138" s="247"/>
      <c r="SZZ138" s="247"/>
      <c r="TAA138" s="247"/>
      <c r="TAB138" s="247"/>
      <c r="TAC138" s="247"/>
      <c r="TAD138" s="247"/>
      <c r="TAE138" s="247"/>
      <c r="TAF138" s="247"/>
      <c r="TAG138" s="247"/>
      <c r="TAH138" s="247"/>
      <c r="TAI138" s="247"/>
      <c r="TAJ138" s="247"/>
      <c r="TAK138" s="247"/>
      <c r="TAL138" s="247"/>
      <c r="TAM138" s="247"/>
      <c r="TAN138" s="247"/>
      <c r="TAO138" s="247"/>
      <c r="TAP138" s="247"/>
      <c r="TAQ138" s="247"/>
      <c r="TAR138" s="247"/>
      <c r="TAS138" s="247"/>
      <c r="TAT138" s="247"/>
      <c r="TAU138" s="247"/>
      <c r="TAV138" s="247"/>
      <c r="TAW138" s="247"/>
      <c r="TAX138" s="247"/>
      <c r="TAY138" s="247"/>
      <c r="TAZ138" s="247"/>
      <c r="TBA138" s="247"/>
      <c r="TBB138" s="247"/>
      <c r="TBC138" s="247"/>
      <c r="TBD138" s="247"/>
      <c r="TBE138" s="247"/>
      <c r="TBF138" s="247"/>
      <c r="TBG138" s="247"/>
      <c r="TBH138" s="247"/>
      <c r="TBI138" s="247"/>
      <c r="TBJ138" s="247"/>
      <c r="TBK138" s="247"/>
      <c r="TBL138" s="247"/>
      <c r="TBM138" s="247"/>
      <c r="TBN138" s="247"/>
      <c r="TBO138" s="247"/>
      <c r="TBP138" s="247"/>
      <c r="TBQ138" s="247"/>
      <c r="TBR138" s="247"/>
      <c r="TBS138" s="247"/>
      <c r="TBT138" s="247"/>
      <c r="TBU138" s="247"/>
      <c r="TBV138" s="247"/>
      <c r="TBW138" s="247"/>
      <c r="TBX138" s="247"/>
      <c r="TBY138" s="247"/>
      <c r="TBZ138" s="247"/>
      <c r="TCA138" s="247"/>
      <c r="TCB138" s="247"/>
      <c r="TCC138" s="247"/>
      <c r="TCD138" s="247"/>
      <c r="TCE138" s="247"/>
      <c r="TCF138" s="247"/>
      <c r="TCG138" s="247"/>
      <c r="TCH138" s="247"/>
      <c r="TCI138" s="247"/>
      <c r="TCJ138" s="247"/>
      <c r="TCK138" s="247"/>
      <c r="TCL138" s="247"/>
      <c r="TCM138" s="247"/>
      <c r="TCN138" s="247"/>
      <c r="TCO138" s="247"/>
      <c r="TCP138" s="247"/>
      <c r="TCQ138" s="247"/>
      <c r="TCR138" s="247"/>
      <c r="TCS138" s="247"/>
      <c r="TCT138" s="247"/>
      <c r="TCU138" s="247"/>
      <c r="TCV138" s="247"/>
      <c r="TCW138" s="247"/>
      <c r="TCX138" s="247"/>
      <c r="TCY138" s="247"/>
      <c r="TCZ138" s="247"/>
      <c r="TDA138" s="247"/>
      <c r="TDB138" s="247"/>
      <c r="TDC138" s="247"/>
      <c r="TDD138" s="247"/>
      <c r="TDE138" s="247"/>
      <c r="TDF138" s="247"/>
      <c r="TDG138" s="247"/>
      <c r="TDH138" s="247"/>
      <c r="TDI138" s="247"/>
      <c r="TDJ138" s="247"/>
      <c r="TDK138" s="247"/>
      <c r="TDL138" s="247"/>
      <c r="TDM138" s="247"/>
      <c r="TDN138" s="247"/>
      <c r="TDO138" s="247"/>
      <c r="TDP138" s="247"/>
      <c r="TDQ138" s="247"/>
      <c r="TDR138" s="247"/>
      <c r="TDS138" s="247"/>
      <c r="TDT138" s="247"/>
      <c r="TDU138" s="247"/>
      <c r="TDV138" s="247"/>
      <c r="TDW138" s="247"/>
      <c r="TDX138" s="247"/>
      <c r="TDY138" s="247"/>
      <c r="TDZ138" s="247"/>
      <c r="TEA138" s="247"/>
      <c r="TEB138" s="247"/>
      <c r="TEC138" s="247"/>
      <c r="TED138" s="247"/>
      <c r="TEE138" s="247"/>
      <c r="TEF138" s="247"/>
      <c r="TEG138" s="247"/>
      <c r="TEH138" s="247"/>
      <c r="TEI138" s="247"/>
      <c r="TEJ138" s="247"/>
      <c r="TEK138" s="247"/>
      <c r="TEL138" s="247"/>
      <c r="TEM138" s="247"/>
      <c r="TEN138" s="247"/>
      <c r="TEO138" s="247"/>
      <c r="TEP138" s="247"/>
      <c r="TEQ138" s="247"/>
      <c r="TER138" s="247"/>
      <c r="TES138" s="247"/>
      <c r="TET138" s="247"/>
      <c r="TEU138" s="247"/>
      <c r="TEV138" s="247"/>
      <c r="TEW138" s="247"/>
      <c r="TEX138" s="247"/>
      <c r="TEY138" s="247"/>
      <c r="TEZ138" s="247"/>
      <c r="TFA138" s="247"/>
      <c r="TFB138" s="247"/>
      <c r="TFC138" s="247"/>
      <c r="TFD138" s="247"/>
      <c r="TFE138" s="247"/>
      <c r="TFF138" s="247"/>
      <c r="TFG138" s="247"/>
      <c r="TFH138" s="247"/>
      <c r="TFI138" s="247"/>
      <c r="TFJ138" s="247"/>
      <c r="TFK138" s="247"/>
      <c r="TFL138" s="247"/>
      <c r="TFM138" s="247"/>
      <c r="TFN138" s="247"/>
      <c r="TFO138" s="247"/>
      <c r="TFP138" s="247"/>
      <c r="TFQ138" s="247"/>
      <c r="TFR138" s="247"/>
      <c r="TFS138" s="247"/>
      <c r="TFT138" s="247"/>
      <c r="TFU138" s="247"/>
      <c r="TFV138" s="247"/>
      <c r="TFW138" s="247"/>
      <c r="TFX138" s="247"/>
      <c r="TFY138" s="247"/>
      <c r="TFZ138" s="247"/>
      <c r="TGA138" s="247"/>
      <c r="TGB138" s="247"/>
      <c r="TGC138" s="247"/>
      <c r="TGD138" s="247"/>
      <c r="TGE138" s="247"/>
      <c r="TGF138" s="247"/>
      <c r="TGG138" s="247"/>
      <c r="TGH138" s="247"/>
      <c r="TGI138" s="247"/>
      <c r="TGJ138" s="247"/>
      <c r="TGK138" s="247"/>
      <c r="TGL138" s="247"/>
      <c r="TGM138" s="247"/>
      <c r="TGN138" s="247"/>
      <c r="TGO138" s="247"/>
      <c r="TGP138" s="247"/>
      <c r="TGQ138" s="247"/>
      <c r="TGR138" s="247"/>
      <c r="TGS138" s="247"/>
      <c r="TGT138" s="247"/>
      <c r="TGU138" s="247"/>
      <c r="TGV138" s="247"/>
      <c r="TGW138" s="247"/>
      <c r="TGX138" s="247"/>
      <c r="TGY138" s="247"/>
      <c r="TGZ138" s="247"/>
      <c r="THA138" s="247"/>
      <c r="THB138" s="247"/>
      <c r="THC138" s="247"/>
      <c r="THD138" s="247"/>
      <c r="THE138" s="247"/>
      <c r="THF138" s="247"/>
      <c r="THG138" s="247"/>
      <c r="THH138" s="247"/>
      <c r="THI138" s="247"/>
      <c r="THJ138" s="247"/>
      <c r="THK138" s="247"/>
      <c r="THL138" s="247"/>
      <c r="THM138" s="247"/>
      <c r="THN138" s="247"/>
      <c r="THO138" s="247"/>
      <c r="THP138" s="247"/>
      <c r="THQ138" s="247"/>
      <c r="THR138" s="247"/>
      <c r="THS138" s="247"/>
      <c r="THT138" s="247"/>
      <c r="THU138" s="247"/>
      <c r="THV138" s="247"/>
      <c r="THW138" s="247"/>
      <c r="THX138" s="247"/>
      <c r="THY138" s="247"/>
      <c r="THZ138" s="247"/>
      <c r="TIA138" s="247"/>
      <c r="TIB138" s="247"/>
      <c r="TIC138" s="247"/>
      <c r="TID138" s="247"/>
      <c r="TIE138" s="247"/>
      <c r="TIF138" s="247"/>
      <c r="TIG138" s="247"/>
      <c r="TIH138" s="247"/>
      <c r="TII138" s="247"/>
      <c r="TIJ138" s="247"/>
      <c r="TIK138" s="247"/>
      <c r="TIL138" s="247"/>
      <c r="TIM138" s="247"/>
      <c r="TIN138" s="247"/>
      <c r="TIO138" s="247"/>
      <c r="TIP138" s="247"/>
      <c r="TIQ138" s="247"/>
      <c r="TIR138" s="247"/>
      <c r="TIS138" s="247"/>
      <c r="TIT138" s="247"/>
      <c r="TIU138" s="247"/>
      <c r="TIV138" s="247"/>
      <c r="TIW138" s="247"/>
      <c r="TIX138" s="247"/>
      <c r="TIY138" s="247"/>
      <c r="TIZ138" s="247"/>
      <c r="TJA138" s="247"/>
      <c r="TJB138" s="247"/>
      <c r="TJC138" s="247"/>
      <c r="TJD138" s="247"/>
      <c r="TJE138" s="247"/>
      <c r="TJF138" s="247"/>
      <c r="TJG138" s="247"/>
      <c r="TJH138" s="247"/>
      <c r="TJI138" s="247"/>
      <c r="TJJ138" s="247"/>
      <c r="TJK138" s="247"/>
      <c r="TJL138" s="247"/>
      <c r="TJM138" s="247"/>
      <c r="TJN138" s="247"/>
      <c r="TJO138" s="247"/>
      <c r="TJP138" s="247"/>
      <c r="TJQ138" s="247"/>
      <c r="TJR138" s="247"/>
      <c r="TJS138" s="247"/>
      <c r="TJT138" s="247"/>
      <c r="TJU138" s="247"/>
      <c r="TJV138" s="247"/>
      <c r="TJW138" s="247"/>
      <c r="TJX138" s="247"/>
      <c r="TJY138" s="247"/>
      <c r="TJZ138" s="247"/>
      <c r="TKA138" s="247"/>
      <c r="TKB138" s="247"/>
      <c r="TKC138" s="247"/>
      <c r="TKD138" s="247"/>
      <c r="TKE138" s="247"/>
      <c r="TKF138" s="247"/>
      <c r="TKG138" s="247"/>
      <c r="TKH138" s="247"/>
      <c r="TKI138" s="247"/>
      <c r="TKJ138" s="247"/>
      <c r="TKK138" s="247"/>
      <c r="TKL138" s="247"/>
      <c r="TKM138" s="247"/>
      <c r="TKN138" s="247"/>
      <c r="TKO138" s="247"/>
      <c r="TKP138" s="247"/>
      <c r="TKQ138" s="247"/>
      <c r="TKR138" s="247"/>
      <c r="TKS138" s="247"/>
      <c r="TKT138" s="247"/>
      <c r="TKU138" s="247"/>
      <c r="TKV138" s="247"/>
      <c r="TKW138" s="247"/>
      <c r="TKX138" s="247"/>
      <c r="TKY138" s="247"/>
      <c r="TKZ138" s="247"/>
      <c r="TLA138" s="247"/>
      <c r="TLB138" s="247"/>
      <c r="TLC138" s="247"/>
      <c r="TLD138" s="247"/>
      <c r="TLE138" s="247"/>
      <c r="TLF138" s="247"/>
      <c r="TLG138" s="247"/>
      <c r="TLH138" s="247"/>
      <c r="TLI138" s="247"/>
      <c r="TLJ138" s="247"/>
      <c r="TLK138" s="247"/>
      <c r="TLL138" s="247"/>
      <c r="TLM138" s="247"/>
      <c r="TLN138" s="247"/>
      <c r="TLO138" s="247"/>
      <c r="TLP138" s="247"/>
      <c r="TLQ138" s="247"/>
      <c r="TLR138" s="247"/>
      <c r="TLS138" s="247"/>
      <c r="TLT138" s="247"/>
      <c r="TLU138" s="247"/>
      <c r="TLV138" s="247"/>
      <c r="TLW138" s="247"/>
      <c r="TLX138" s="247"/>
      <c r="TLY138" s="247"/>
      <c r="TLZ138" s="247"/>
      <c r="TMA138" s="247"/>
      <c r="TMB138" s="247"/>
      <c r="TMC138" s="247"/>
      <c r="TMD138" s="247"/>
      <c r="TME138" s="247"/>
      <c r="TMF138" s="247"/>
      <c r="TMG138" s="247"/>
      <c r="TMH138" s="247"/>
      <c r="TMI138" s="247"/>
      <c r="TMJ138" s="247"/>
      <c r="TMK138" s="247"/>
      <c r="TML138" s="247"/>
      <c r="TMM138" s="247"/>
      <c r="TMN138" s="247"/>
      <c r="TMO138" s="247"/>
      <c r="TMP138" s="247"/>
      <c r="TMQ138" s="247"/>
      <c r="TMR138" s="247"/>
      <c r="TMS138" s="247"/>
      <c r="TMT138" s="247"/>
      <c r="TMU138" s="247"/>
      <c r="TMV138" s="247"/>
      <c r="TMW138" s="247"/>
      <c r="TMX138" s="247"/>
      <c r="TMY138" s="247"/>
      <c r="TMZ138" s="247"/>
      <c r="TNA138" s="247"/>
      <c r="TNB138" s="247"/>
      <c r="TNC138" s="247"/>
      <c r="TND138" s="247"/>
      <c r="TNE138" s="247"/>
      <c r="TNF138" s="247"/>
      <c r="TNG138" s="247"/>
      <c r="TNH138" s="247"/>
      <c r="TNI138" s="247"/>
      <c r="TNJ138" s="247"/>
      <c r="TNK138" s="247"/>
      <c r="TNL138" s="247"/>
      <c r="TNM138" s="247"/>
      <c r="TNN138" s="247"/>
      <c r="TNO138" s="247"/>
      <c r="TNP138" s="247"/>
      <c r="TNQ138" s="247"/>
      <c r="TNR138" s="247"/>
      <c r="TNS138" s="247"/>
      <c r="TNT138" s="247"/>
      <c r="TNU138" s="247"/>
      <c r="TNV138" s="247"/>
      <c r="TNW138" s="247"/>
      <c r="TNX138" s="247"/>
      <c r="TNY138" s="247"/>
      <c r="TNZ138" s="247"/>
      <c r="TOA138" s="247"/>
      <c r="TOB138" s="247"/>
      <c r="TOC138" s="247"/>
      <c r="TOD138" s="247"/>
      <c r="TOE138" s="247"/>
      <c r="TOF138" s="247"/>
      <c r="TOG138" s="247"/>
      <c r="TOH138" s="247"/>
      <c r="TOI138" s="247"/>
      <c r="TOJ138" s="247"/>
      <c r="TOK138" s="247"/>
      <c r="TOL138" s="247"/>
      <c r="TOM138" s="247"/>
      <c r="TON138" s="247"/>
      <c r="TOO138" s="247"/>
      <c r="TOP138" s="247"/>
      <c r="TOQ138" s="247"/>
      <c r="TOR138" s="247"/>
      <c r="TOS138" s="247"/>
      <c r="TOT138" s="247"/>
      <c r="TOU138" s="247"/>
      <c r="TOV138" s="247"/>
      <c r="TOW138" s="247"/>
      <c r="TOX138" s="247"/>
      <c r="TOY138" s="247"/>
      <c r="TOZ138" s="247"/>
      <c r="TPA138" s="247"/>
      <c r="TPB138" s="247"/>
      <c r="TPC138" s="247"/>
      <c r="TPD138" s="247"/>
      <c r="TPE138" s="247"/>
      <c r="TPF138" s="247"/>
      <c r="TPG138" s="247"/>
      <c r="TPH138" s="247"/>
      <c r="TPI138" s="247"/>
      <c r="TPJ138" s="247"/>
      <c r="TPK138" s="247"/>
      <c r="TPL138" s="247"/>
      <c r="TPM138" s="247"/>
      <c r="TPN138" s="247"/>
      <c r="TPO138" s="247"/>
      <c r="TPP138" s="247"/>
      <c r="TPQ138" s="247"/>
      <c r="TPR138" s="247"/>
      <c r="TPS138" s="247"/>
      <c r="TPT138" s="247"/>
      <c r="TPU138" s="247"/>
      <c r="TPV138" s="247"/>
      <c r="TPW138" s="247"/>
      <c r="TPX138" s="247"/>
      <c r="TPY138" s="247"/>
      <c r="TPZ138" s="247"/>
      <c r="TQA138" s="247"/>
      <c r="TQB138" s="247"/>
      <c r="TQC138" s="247"/>
      <c r="TQD138" s="247"/>
      <c r="TQE138" s="247"/>
      <c r="TQF138" s="247"/>
      <c r="TQG138" s="247"/>
      <c r="TQH138" s="247"/>
      <c r="TQI138" s="247"/>
      <c r="TQJ138" s="247"/>
      <c r="TQK138" s="247"/>
      <c r="TQL138" s="247"/>
      <c r="TQM138" s="247"/>
      <c r="TQN138" s="247"/>
      <c r="TQO138" s="247"/>
      <c r="TQP138" s="247"/>
      <c r="TQQ138" s="247"/>
      <c r="TQR138" s="247"/>
      <c r="TQS138" s="247"/>
      <c r="TQT138" s="247"/>
      <c r="TQU138" s="247"/>
      <c r="TQV138" s="247"/>
      <c r="TQW138" s="247"/>
      <c r="TQX138" s="247"/>
      <c r="TQY138" s="247"/>
      <c r="TQZ138" s="247"/>
      <c r="TRA138" s="247"/>
      <c r="TRB138" s="247"/>
      <c r="TRC138" s="247"/>
      <c r="TRD138" s="247"/>
      <c r="TRE138" s="247"/>
      <c r="TRF138" s="247"/>
      <c r="TRG138" s="247"/>
      <c r="TRH138" s="247"/>
      <c r="TRI138" s="247"/>
      <c r="TRJ138" s="247"/>
      <c r="TRK138" s="247"/>
      <c r="TRL138" s="247"/>
      <c r="TRM138" s="247"/>
      <c r="TRN138" s="247"/>
      <c r="TRO138" s="247"/>
      <c r="TRP138" s="247"/>
      <c r="TRQ138" s="247"/>
      <c r="TRR138" s="247"/>
      <c r="TRS138" s="247"/>
      <c r="TRT138" s="247"/>
      <c r="TRU138" s="247"/>
      <c r="TRV138" s="247"/>
      <c r="TRW138" s="247"/>
      <c r="TRX138" s="247"/>
      <c r="TRY138" s="247"/>
      <c r="TRZ138" s="247"/>
      <c r="TSA138" s="247"/>
      <c r="TSB138" s="247"/>
      <c r="TSC138" s="247"/>
      <c r="TSD138" s="247"/>
      <c r="TSE138" s="247"/>
      <c r="TSF138" s="247"/>
      <c r="TSG138" s="247"/>
      <c r="TSH138" s="247"/>
      <c r="TSI138" s="247"/>
      <c r="TSJ138" s="247"/>
      <c r="TSK138" s="247"/>
      <c r="TSL138" s="247"/>
      <c r="TSM138" s="247"/>
      <c r="TSN138" s="247"/>
      <c r="TSO138" s="247"/>
      <c r="TSP138" s="247"/>
      <c r="TSQ138" s="247"/>
      <c r="TSR138" s="247"/>
      <c r="TSS138" s="247"/>
      <c r="TST138" s="247"/>
      <c r="TSU138" s="247"/>
      <c r="TSV138" s="247"/>
      <c r="TSW138" s="247"/>
      <c r="TSX138" s="247"/>
      <c r="TSY138" s="247"/>
      <c r="TSZ138" s="247"/>
      <c r="TTA138" s="247"/>
      <c r="TTB138" s="247"/>
      <c r="TTC138" s="247"/>
      <c r="TTD138" s="247"/>
      <c r="TTE138" s="247"/>
      <c r="TTF138" s="247"/>
      <c r="TTG138" s="247"/>
      <c r="TTH138" s="247"/>
      <c r="TTI138" s="247"/>
      <c r="TTJ138" s="247"/>
      <c r="TTK138" s="247"/>
      <c r="TTL138" s="247"/>
      <c r="TTM138" s="247"/>
      <c r="TTN138" s="247"/>
      <c r="TTO138" s="247"/>
      <c r="TTP138" s="247"/>
      <c r="TTQ138" s="247"/>
      <c r="TTR138" s="247"/>
      <c r="TTS138" s="247"/>
      <c r="TTT138" s="247"/>
      <c r="TTU138" s="247"/>
      <c r="TTV138" s="247"/>
      <c r="TTW138" s="247"/>
      <c r="TTX138" s="247"/>
      <c r="TTY138" s="247"/>
      <c r="TTZ138" s="247"/>
      <c r="TUA138" s="247"/>
      <c r="TUB138" s="247"/>
      <c r="TUC138" s="247"/>
      <c r="TUD138" s="247"/>
      <c r="TUE138" s="247"/>
      <c r="TUF138" s="247"/>
      <c r="TUG138" s="247"/>
      <c r="TUH138" s="247"/>
      <c r="TUI138" s="247"/>
      <c r="TUJ138" s="247"/>
      <c r="TUK138" s="247"/>
      <c r="TUL138" s="247"/>
      <c r="TUM138" s="247"/>
      <c r="TUN138" s="247"/>
      <c r="TUO138" s="247"/>
      <c r="TUP138" s="247"/>
      <c r="TUQ138" s="247"/>
      <c r="TUR138" s="247"/>
      <c r="TUS138" s="247"/>
      <c r="TUT138" s="247"/>
      <c r="TUU138" s="247"/>
      <c r="TUV138" s="247"/>
      <c r="TUW138" s="247"/>
      <c r="TUX138" s="247"/>
      <c r="TUY138" s="247"/>
      <c r="TUZ138" s="247"/>
      <c r="TVA138" s="247"/>
      <c r="TVB138" s="247"/>
      <c r="TVC138" s="247"/>
      <c r="TVD138" s="247"/>
      <c r="TVE138" s="247"/>
      <c r="TVF138" s="247"/>
      <c r="TVG138" s="247"/>
      <c r="TVH138" s="247"/>
      <c r="TVI138" s="247"/>
      <c r="TVJ138" s="247"/>
      <c r="TVK138" s="247"/>
      <c r="TVL138" s="247"/>
      <c r="TVM138" s="247"/>
      <c r="TVN138" s="247"/>
      <c r="TVO138" s="247"/>
      <c r="TVP138" s="247"/>
      <c r="TVQ138" s="247"/>
      <c r="TVR138" s="247"/>
      <c r="TVS138" s="247"/>
      <c r="TVT138" s="247"/>
      <c r="TVU138" s="247"/>
      <c r="TVV138" s="247"/>
      <c r="TVW138" s="247"/>
      <c r="TVX138" s="247"/>
      <c r="TVY138" s="247"/>
      <c r="TVZ138" s="247"/>
      <c r="TWA138" s="247"/>
      <c r="TWB138" s="247"/>
      <c r="TWC138" s="247"/>
      <c r="TWD138" s="247"/>
      <c r="TWE138" s="247"/>
      <c r="TWF138" s="247"/>
      <c r="TWG138" s="247"/>
      <c r="TWH138" s="247"/>
      <c r="TWI138" s="247"/>
      <c r="TWJ138" s="247"/>
      <c r="TWK138" s="247"/>
      <c r="TWL138" s="247"/>
      <c r="TWM138" s="247"/>
      <c r="TWN138" s="247"/>
      <c r="TWO138" s="247"/>
      <c r="TWP138" s="247"/>
      <c r="TWQ138" s="247"/>
      <c r="TWR138" s="247"/>
      <c r="TWS138" s="247"/>
      <c r="TWT138" s="247"/>
      <c r="TWU138" s="247"/>
      <c r="TWV138" s="247"/>
      <c r="TWW138" s="247"/>
      <c r="TWX138" s="247"/>
      <c r="TWY138" s="247"/>
      <c r="TWZ138" s="247"/>
      <c r="TXA138" s="247"/>
      <c r="TXB138" s="247"/>
      <c r="TXC138" s="247"/>
      <c r="TXD138" s="247"/>
      <c r="TXE138" s="247"/>
      <c r="TXF138" s="247"/>
      <c r="TXG138" s="247"/>
      <c r="TXH138" s="247"/>
      <c r="TXI138" s="247"/>
      <c r="TXJ138" s="247"/>
      <c r="TXK138" s="247"/>
      <c r="TXL138" s="247"/>
      <c r="TXM138" s="247"/>
      <c r="TXN138" s="247"/>
      <c r="TXO138" s="247"/>
      <c r="TXP138" s="247"/>
      <c r="TXQ138" s="247"/>
      <c r="TXR138" s="247"/>
      <c r="TXS138" s="247"/>
      <c r="TXT138" s="247"/>
      <c r="TXU138" s="247"/>
      <c r="TXV138" s="247"/>
      <c r="TXW138" s="247"/>
      <c r="TXX138" s="247"/>
      <c r="TXY138" s="247"/>
      <c r="TXZ138" s="247"/>
      <c r="TYA138" s="247"/>
      <c r="TYB138" s="247"/>
      <c r="TYC138" s="247"/>
      <c r="TYD138" s="247"/>
      <c r="TYE138" s="247"/>
      <c r="TYF138" s="247"/>
      <c r="TYG138" s="247"/>
      <c r="TYH138" s="247"/>
      <c r="TYI138" s="247"/>
      <c r="TYJ138" s="247"/>
      <c r="TYK138" s="247"/>
      <c r="TYL138" s="247"/>
      <c r="TYM138" s="247"/>
      <c r="TYN138" s="247"/>
      <c r="TYO138" s="247"/>
      <c r="TYP138" s="247"/>
      <c r="TYQ138" s="247"/>
      <c r="TYR138" s="247"/>
      <c r="TYS138" s="247"/>
      <c r="TYT138" s="247"/>
      <c r="TYU138" s="247"/>
      <c r="TYV138" s="247"/>
      <c r="TYW138" s="247"/>
      <c r="TYX138" s="247"/>
      <c r="TYY138" s="247"/>
      <c r="TYZ138" s="247"/>
      <c r="TZA138" s="247"/>
      <c r="TZB138" s="247"/>
      <c r="TZC138" s="247"/>
      <c r="TZD138" s="247"/>
      <c r="TZE138" s="247"/>
      <c r="TZF138" s="247"/>
      <c r="TZG138" s="247"/>
      <c r="TZH138" s="247"/>
      <c r="TZI138" s="247"/>
      <c r="TZJ138" s="247"/>
      <c r="TZK138" s="247"/>
      <c r="TZL138" s="247"/>
      <c r="TZM138" s="247"/>
      <c r="TZN138" s="247"/>
      <c r="TZO138" s="247"/>
      <c r="TZP138" s="247"/>
      <c r="TZQ138" s="247"/>
      <c r="TZR138" s="247"/>
      <c r="TZS138" s="247"/>
      <c r="TZT138" s="247"/>
      <c r="TZU138" s="247"/>
      <c r="TZV138" s="247"/>
      <c r="TZW138" s="247"/>
      <c r="TZX138" s="247"/>
      <c r="TZY138" s="247"/>
      <c r="TZZ138" s="247"/>
      <c r="UAA138" s="247"/>
      <c r="UAB138" s="247"/>
      <c r="UAC138" s="247"/>
      <c r="UAD138" s="247"/>
      <c r="UAE138" s="247"/>
      <c r="UAF138" s="247"/>
      <c r="UAG138" s="247"/>
      <c r="UAH138" s="247"/>
      <c r="UAI138" s="247"/>
      <c r="UAJ138" s="247"/>
      <c r="UAK138" s="247"/>
      <c r="UAL138" s="247"/>
      <c r="UAM138" s="247"/>
      <c r="UAN138" s="247"/>
      <c r="UAO138" s="247"/>
      <c r="UAP138" s="247"/>
      <c r="UAQ138" s="247"/>
      <c r="UAR138" s="247"/>
      <c r="UAS138" s="247"/>
      <c r="UAT138" s="247"/>
      <c r="UAU138" s="247"/>
      <c r="UAV138" s="247"/>
      <c r="UAW138" s="247"/>
      <c r="UAX138" s="247"/>
      <c r="UAY138" s="247"/>
      <c r="UAZ138" s="247"/>
      <c r="UBA138" s="247"/>
      <c r="UBB138" s="247"/>
      <c r="UBC138" s="247"/>
      <c r="UBD138" s="247"/>
      <c r="UBE138" s="247"/>
      <c r="UBF138" s="247"/>
      <c r="UBG138" s="247"/>
      <c r="UBH138" s="247"/>
      <c r="UBI138" s="247"/>
      <c r="UBJ138" s="247"/>
      <c r="UBK138" s="247"/>
      <c r="UBL138" s="247"/>
      <c r="UBM138" s="247"/>
      <c r="UBN138" s="247"/>
      <c r="UBO138" s="247"/>
      <c r="UBP138" s="247"/>
      <c r="UBQ138" s="247"/>
      <c r="UBR138" s="247"/>
      <c r="UBS138" s="247"/>
      <c r="UBT138" s="247"/>
      <c r="UBU138" s="247"/>
      <c r="UBV138" s="247"/>
      <c r="UBW138" s="247"/>
      <c r="UBX138" s="247"/>
      <c r="UBY138" s="247"/>
      <c r="UBZ138" s="247"/>
      <c r="UCA138" s="247"/>
      <c r="UCB138" s="247"/>
      <c r="UCC138" s="247"/>
      <c r="UCD138" s="247"/>
      <c r="UCE138" s="247"/>
      <c r="UCF138" s="247"/>
      <c r="UCG138" s="247"/>
      <c r="UCH138" s="247"/>
      <c r="UCI138" s="247"/>
      <c r="UCJ138" s="247"/>
      <c r="UCK138" s="247"/>
      <c r="UCL138" s="247"/>
      <c r="UCM138" s="247"/>
      <c r="UCN138" s="247"/>
      <c r="UCO138" s="247"/>
      <c r="UCP138" s="247"/>
      <c r="UCQ138" s="247"/>
      <c r="UCR138" s="247"/>
      <c r="UCS138" s="247"/>
      <c r="UCT138" s="247"/>
      <c r="UCU138" s="247"/>
      <c r="UCV138" s="247"/>
      <c r="UCW138" s="247"/>
      <c r="UCX138" s="247"/>
      <c r="UCY138" s="247"/>
      <c r="UCZ138" s="247"/>
      <c r="UDA138" s="247"/>
      <c r="UDB138" s="247"/>
      <c r="UDC138" s="247"/>
      <c r="UDD138" s="247"/>
      <c r="UDE138" s="247"/>
      <c r="UDF138" s="247"/>
      <c r="UDG138" s="247"/>
      <c r="UDH138" s="247"/>
      <c r="UDI138" s="247"/>
      <c r="UDJ138" s="247"/>
      <c r="UDK138" s="247"/>
      <c r="UDL138" s="247"/>
      <c r="UDM138" s="247"/>
      <c r="UDN138" s="247"/>
      <c r="UDO138" s="247"/>
      <c r="UDP138" s="247"/>
      <c r="UDQ138" s="247"/>
      <c r="UDR138" s="247"/>
      <c r="UDS138" s="247"/>
      <c r="UDT138" s="247"/>
      <c r="UDU138" s="247"/>
      <c r="UDV138" s="247"/>
      <c r="UDW138" s="247"/>
      <c r="UDX138" s="247"/>
      <c r="UDY138" s="247"/>
      <c r="UDZ138" s="247"/>
      <c r="UEA138" s="247"/>
      <c r="UEB138" s="247"/>
      <c r="UEC138" s="247"/>
      <c r="UED138" s="247"/>
      <c r="UEE138" s="247"/>
      <c r="UEF138" s="247"/>
      <c r="UEG138" s="247"/>
      <c r="UEH138" s="247"/>
      <c r="UEI138" s="247"/>
      <c r="UEJ138" s="247"/>
      <c r="UEK138" s="247"/>
      <c r="UEL138" s="247"/>
      <c r="UEM138" s="247"/>
      <c r="UEN138" s="247"/>
      <c r="UEO138" s="247"/>
      <c r="UEP138" s="247"/>
      <c r="UEQ138" s="247"/>
      <c r="UER138" s="247"/>
      <c r="UES138" s="247"/>
      <c r="UET138" s="247"/>
      <c r="UEU138" s="247"/>
      <c r="UEV138" s="247"/>
      <c r="UEW138" s="247"/>
      <c r="UEX138" s="247"/>
      <c r="UEY138" s="247"/>
      <c r="UEZ138" s="247"/>
      <c r="UFA138" s="247"/>
      <c r="UFB138" s="247"/>
      <c r="UFC138" s="247"/>
      <c r="UFD138" s="247"/>
      <c r="UFE138" s="247"/>
      <c r="UFF138" s="247"/>
      <c r="UFG138" s="247"/>
      <c r="UFH138" s="247"/>
      <c r="UFI138" s="247"/>
      <c r="UFJ138" s="247"/>
      <c r="UFK138" s="247"/>
      <c r="UFL138" s="247"/>
      <c r="UFM138" s="247"/>
      <c r="UFN138" s="247"/>
      <c r="UFO138" s="247"/>
      <c r="UFP138" s="247"/>
      <c r="UFQ138" s="247"/>
      <c r="UFR138" s="247"/>
      <c r="UFS138" s="247"/>
      <c r="UFT138" s="247"/>
      <c r="UFU138" s="247"/>
      <c r="UFV138" s="247"/>
      <c r="UFW138" s="247"/>
      <c r="UFX138" s="247"/>
      <c r="UFY138" s="247"/>
      <c r="UFZ138" s="247"/>
      <c r="UGA138" s="247"/>
      <c r="UGB138" s="247"/>
      <c r="UGC138" s="247"/>
      <c r="UGD138" s="247"/>
      <c r="UGE138" s="247"/>
      <c r="UGF138" s="247"/>
      <c r="UGG138" s="247"/>
      <c r="UGH138" s="247"/>
      <c r="UGI138" s="247"/>
      <c r="UGJ138" s="247"/>
      <c r="UGK138" s="247"/>
      <c r="UGL138" s="247"/>
      <c r="UGM138" s="247"/>
      <c r="UGN138" s="247"/>
      <c r="UGO138" s="247"/>
      <c r="UGP138" s="247"/>
      <c r="UGQ138" s="247"/>
      <c r="UGR138" s="247"/>
      <c r="UGS138" s="247"/>
      <c r="UGT138" s="247"/>
      <c r="UGU138" s="247"/>
      <c r="UGV138" s="247"/>
      <c r="UGW138" s="247"/>
      <c r="UGX138" s="247"/>
      <c r="UGY138" s="247"/>
      <c r="UGZ138" s="247"/>
      <c r="UHA138" s="247"/>
      <c r="UHB138" s="247"/>
      <c r="UHC138" s="247"/>
      <c r="UHD138" s="247"/>
      <c r="UHE138" s="247"/>
      <c r="UHF138" s="247"/>
      <c r="UHG138" s="247"/>
      <c r="UHH138" s="247"/>
      <c r="UHI138" s="247"/>
      <c r="UHJ138" s="247"/>
      <c r="UHK138" s="247"/>
      <c r="UHL138" s="247"/>
      <c r="UHM138" s="247"/>
      <c r="UHN138" s="247"/>
      <c r="UHO138" s="247"/>
      <c r="UHP138" s="247"/>
      <c r="UHQ138" s="247"/>
      <c r="UHR138" s="247"/>
      <c r="UHS138" s="247"/>
      <c r="UHT138" s="247"/>
      <c r="UHU138" s="247"/>
      <c r="UHV138" s="247"/>
      <c r="UHW138" s="247"/>
      <c r="UHX138" s="247"/>
      <c r="UHY138" s="247"/>
      <c r="UHZ138" s="247"/>
      <c r="UIA138" s="247"/>
      <c r="UIB138" s="247"/>
      <c r="UIC138" s="247"/>
      <c r="UID138" s="247"/>
      <c r="UIE138" s="247"/>
      <c r="UIF138" s="247"/>
      <c r="UIG138" s="247"/>
      <c r="UIH138" s="247"/>
      <c r="UII138" s="247"/>
      <c r="UIJ138" s="247"/>
      <c r="UIK138" s="247"/>
      <c r="UIL138" s="247"/>
      <c r="UIM138" s="247"/>
      <c r="UIN138" s="247"/>
      <c r="UIO138" s="247"/>
      <c r="UIP138" s="247"/>
      <c r="UIQ138" s="247"/>
      <c r="UIR138" s="247"/>
      <c r="UIS138" s="247"/>
      <c r="UIT138" s="247"/>
      <c r="UIU138" s="247"/>
      <c r="UIV138" s="247"/>
      <c r="UIW138" s="247"/>
      <c r="UIX138" s="247"/>
      <c r="UIY138" s="247"/>
      <c r="UIZ138" s="247"/>
      <c r="UJA138" s="247"/>
      <c r="UJB138" s="247"/>
      <c r="UJC138" s="247"/>
      <c r="UJD138" s="247"/>
      <c r="UJE138" s="247"/>
      <c r="UJF138" s="247"/>
      <c r="UJG138" s="247"/>
      <c r="UJH138" s="247"/>
      <c r="UJI138" s="247"/>
      <c r="UJJ138" s="247"/>
      <c r="UJK138" s="247"/>
      <c r="UJL138" s="247"/>
      <c r="UJM138" s="247"/>
      <c r="UJN138" s="247"/>
      <c r="UJO138" s="247"/>
      <c r="UJP138" s="247"/>
      <c r="UJQ138" s="247"/>
      <c r="UJR138" s="247"/>
      <c r="UJS138" s="247"/>
      <c r="UJT138" s="247"/>
      <c r="UJU138" s="247"/>
      <c r="UJV138" s="247"/>
      <c r="UJW138" s="247"/>
      <c r="UJX138" s="247"/>
      <c r="UJY138" s="247"/>
      <c r="UJZ138" s="247"/>
      <c r="UKA138" s="247"/>
      <c r="UKB138" s="247"/>
      <c r="UKC138" s="247"/>
      <c r="UKD138" s="247"/>
      <c r="UKE138" s="247"/>
      <c r="UKF138" s="247"/>
      <c r="UKG138" s="247"/>
      <c r="UKH138" s="247"/>
      <c r="UKI138" s="247"/>
      <c r="UKJ138" s="247"/>
      <c r="UKK138" s="247"/>
      <c r="UKL138" s="247"/>
      <c r="UKM138" s="247"/>
      <c r="UKN138" s="247"/>
      <c r="UKO138" s="247"/>
      <c r="UKP138" s="247"/>
      <c r="UKQ138" s="247"/>
      <c r="UKR138" s="247"/>
      <c r="UKS138" s="247"/>
      <c r="UKT138" s="247"/>
      <c r="UKU138" s="247"/>
      <c r="UKV138" s="247"/>
      <c r="UKW138" s="247"/>
      <c r="UKX138" s="247"/>
      <c r="UKY138" s="247"/>
      <c r="UKZ138" s="247"/>
      <c r="ULA138" s="247"/>
      <c r="ULB138" s="247"/>
      <c r="ULC138" s="247"/>
      <c r="ULD138" s="247"/>
      <c r="ULE138" s="247"/>
      <c r="ULF138" s="247"/>
      <c r="ULG138" s="247"/>
      <c r="ULH138" s="247"/>
      <c r="ULI138" s="247"/>
      <c r="ULJ138" s="247"/>
      <c r="ULK138" s="247"/>
      <c r="ULL138" s="247"/>
      <c r="ULM138" s="247"/>
      <c r="ULN138" s="247"/>
      <c r="ULO138" s="247"/>
      <c r="ULP138" s="247"/>
      <c r="ULQ138" s="247"/>
      <c r="ULR138" s="247"/>
      <c r="ULS138" s="247"/>
      <c r="ULT138" s="247"/>
      <c r="ULU138" s="247"/>
      <c r="ULV138" s="247"/>
      <c r="ULW138" s="247"/>
      <c r="ULX138" s="247"/>
      <c r="ULY138" s="247"/>
      <c r="ULZ138" s="247"/>
      <c r="UMA138" s="247"/>
      <c r="UMB138" s="247"/>
      <c r="UMC138" s="247"/>
      <c r="UMD138" s="247"/>
      <c r="UME138" s="247"/>
      <c r="UMF138" s="247"/>
      <c r="UMG138" s="247"/>
      <c r="UMH138" s="247"/>
      <c r="UMI138" s="247"/>
      <c r="UMJ138" s="247"/>
      <c r="UMK138" s="247"/>
      <c r="UML138" s="247"/>
      <c r="UMM138" s="247"/>
      <c r="UMN138" s="247"/>
      <c r="UMO138" s="247"/>
      <c r="UMP138" s="247"/>
      <c r="UMQ138" s="247"/>
      <c r="UMR138" s="247"/>
      <c r="UMS138" s="247"/>
      <c r="UMT138" s="247"/>
      <c r="UMU138" s="247"/>
      <c r="UMV138" s="247"/>
      <c r="UMW138" s="247"/>
      <c r="UMX138" s="247"/>
      <c r="UMY138" s="247"/>
      <c r="UMZ138" s="247"/>
      <c r="UNA138" s="247"/>
      <c r="UNB138" s="247"/>
      <c r="UNC138" s="247"/>
      <c r="UND138" s="247"/>
      <c r="UNE138" s="247"/>
      <c r="UNF138" s="247"/>
      <c r="UNG138" s="247"/>
      <c r="UNH138" s="247"/>
      <c r="UNI138" s="247"/>
      <c r="UNJ138" s="247"/>
      <c r="UNK138" s="247"/>
      <c r="UNL138" s="247"/>
      <c r="UNM138" s="247"/>
      <c r="UNN138" s="247"/>
      <c r="UNO138" s="247"/>
      <c r="UNP138" s="247"/>
      <c r="UNQ138" s="247"/>
      <c r="UNR138" s="247"/>
      <c r="UNS138" s="247"/>
      <c r="UNT138" s="247"/>
      <c r="UNU138" s="247"/>
      <c r="UNV138" s="247"/>
      <c r="UNW138" s="247"/>
      <c r="UNX138" s="247"/>
      <c r="UNY138" s="247"/>
      <c r="UNZ138" s="247"/>
      <c r="UOA138" s="247"/>
      <c r="UOB138" s="247"/>
      <c r="UOC138" s="247"/>
      <c r="UOD138" s="247"/>
      <c r="UOE138" s="247"/>
      <c r="UOF138" s="247"/>
      <c r="UOG138" s="247"/>
      <c r="UOH138" s="247"/>
      <c r="UOI138" s="247"/>
      <c r="UOJ138" s="247"/>
      <c r="UOK138" s="247"/>
      <c r="UOL138" s="247"/>
      <c r="UOM138" s="247"/>
      <c r="UON138" s="247"/>
      <c r="UOO138" s="247"/>
      <c r="UOP138" s="247"/>
      <c r="UOQ138" s="247"/>
      <c r="UOR138" s="247"/>
      <c r="UOS138" s="247"/>
      <c r="UOT138" s="247"/>
      <c r="UOU138" s="247"/>
      <c r="UOV138" s="247"/>
      <c r="UOW138" s="247"/>
      <c r="UOX138" s="247"/>
      <c r="UOY138" s="247"/>
      <c r="UOZ138" s="247"/>
      <c r="UPA138" s="247"/>
      <c r="UPB138" s="247"/>
      <c r="UPC138" s="247"/>
      <c r="UPD138" s="247"/>
      <c r="UPE138" s="247"/>
      <c r="UPF138" s="247"/>
      <c r="UPG138" s="247"/>
      <c r="UPH138" s="247"/>
      <c r="UPI138" s="247"/>
      <c r="UPJ138" s="247"/>
      <c r="UPK138" s="247"/>
      <c r="UPL138" s="247"/>
      <c r="UPM138" s="247"/>
      <c r="UPN138" s="247"/>
      <c r="UPO138" s="247"/>
      <c r="UPP138" s="247"/>
      <c r="UPQ138" s="247"/>
      <c r="UPR138" s="247"/>
      <c r="UPS138" s="247"/>
      <c r="UPT138" s="247"/>
      <c r="UPU138" s="247"/>
      <c r="UPV138" s="247"/>
      <c r="UPW138" s="247"/>
      <c r="UPX138" s="247"/>
      <c r="UPY138" s="247"/>
      <c r="UPZ138" s="247"/>
      <c r="UQA138" s="247"/>
      <c r="UQB138" s="247"/>
      <c r="UQC138" s="247"/>
      <c r="UQD138" s="247"/>
      <c r="UQE138" s="247"/>
      <c r="UQF138" s="247"/>
      <c r="UQG138" s="247"/>
      <c r="UQH138" s="247"/>
      <c r="UQI138" s="247"/>
      <c r="UQJ138" s="247"/>
      <c r="UQK138" s="247"/>
      <c r="UQL138" s="247"/>
      <c r="UQM138" s="247"/>
      <c r="UQN138" s="247"/>
      <c r="UQO138" s="247"/>
      <c r="UQP138" s="247"/>
      <c r="UQQ138" s="247"/>
      <c r="UQR138" s="247"/>
      <c r="UQS138" s="247"/>
      <c r="UQT138" s="247"/>
      <c r="UQU138" s="247"/>
      <c r="UQV138" s="247"/>
      <c r="UQW138" s="247"/>
      <c r="UQX138" s="247"/>
      <c r="UQY138" s="247"/>
      <c r="UQZ138" s="247"/>
      <c r="URA138" s="247"/>
      <c r="URB138" s="247"/>
      <c r="URC138" s="247"/>
      <c r="URD138" s="247"/>
      <c r="URE138" s="247"/>
      <c r="URF138" s="247"/>
      <c r="URG138" s="247"/>
      <c r="URH138" s="247"/>
      <c r="URI138" s="247"/>
      <c r="URJ138" s="247"/>
      <c r="URK138" s="247"/>
      <c r="URL138" s="247"/>
      <c r="URM138" s="247"/>
      <c r="URN138" s="247"/>
      <c r="URO138" s="247"/>
      <c r="URP138" s="247"/>
      <c r="URQ138" s="247"/>
      <c r="URR138" s="247"/>
      <c r="URS138" s="247"/>
      <c r="URT138" s="247"/>
      <c r="URU138" s="247"/>
      <c r="URV138" s="247"/>
      <c r="URW138" s="247"/>
      <c r="URX138" s="247"/>
      <c r="URY138" s="247"/>
      <c r="URZ138" s="247"/>
      <c r="USA138" s="247"/>
      <c r="USB138" s="247"/>
      <c r="USC138" s="247"/>
      <c r="USD138" s="247"/>
      <c r="USE138" s="247"/>
      <c r="USF138" s="247"/>
      <c r="USG138" s="247"/>
      <c r="USH138" s="247"/>
      <c r="USI138" s="247"/>
      <c r="USJ138" s="247"/>
      <c r="USK138" s="247"/>
      <c r="USL138" s="247"/>
      <c r="USM138" s="247"/>
      <c r="USN138" s="247"/>
      <c r="USO138" s="247"/>
      <c r="USP138" s="247"/>
      <c r="USQ138" s="247"/>
      <c r="USR138" s="247"/>
      <c r="USS138" s="247"/>
      <c r="UST138" s="247"/>
      <c r="USU138" s="247"/>
      <c r="USV138" s="247"/>
      <c r="USW138" s="247"/>
      <c r="USX138" s="247"/>
      <c r="USY138" s="247"/>
      <c r="USZ138" s="247"/>
      <c r="UTA138" s="247"/>
      <c r="UTB138" s="247"/>
      <c r="UTC138" s="247"/>
      <c r="UTD138" s="247"/>
      <c r="UTE138" s="247"/>
      <c r="UTF138" s="247"/>
      <c r="UTG138" s="247"/>
      <c r="UTH138" s="247"/>
      <c r="UTI138" s="247"/>
      <c r="UTJ138" s="247"/>
      <c r="UTK138" s="247"/>
      <c r="UTL138" s="247"/>
      <c r="UTM138" s="247"/>
      <c r="UTN138" s="247"/>
      <c r="UTO138" s="247"/>
      <c r="UTP138" s="247"/>
      <c r="UTQ138" s="247"/>
      <c r="UTR138" s="247"/>
      <c r="UTS138" s="247"/>
      <c r="UTT138" s="247"/>
      <c r="UTU138" s="247"/>
      <c r="UTV138" s="247"/>
      <c r="UTW138" s="247"/>
      <c r="UTX138" s="247"/>
      <c r="UTY138" s="247"/>
      <c r="UTZ138" s="247"/>
      <c r="UUA138" s="247"/>
      <c r="UUB138" s="247"/>
      <c r="UUC138" s="247"/>
      <c r="UUD138" s="247"/>
      <c r="UUE138" s="247"/>
      <c r="UUF138" s="247"/>
      <c r="UUG138" s="247"/>
      <c r="UUH138" s="247"/>
      <c r="UUI138" s="247"/>
      <c r="UUJ138" s="247"/>
      <c r="UUK138" s="247"/>
      <c r="UUL138" s="247"/>
      <c r="UUM138" s="247"/>
      <c r="UUN138" s="247"/>
      <c r="UUO138" s="247"/>
      <c r="UUP138" s="247"/>
      <c r="UUQ138" s="247"/>
      <c r="UUR138" s="247"/>
      <c r="UUS138" s="247"/>
      <c r="UUT138" s="247"/>
      <c r="UUU138" s="247"/>
      <c r="UUV138" s="247"/>
      <c r="UUW138" s="247"/>
      <c r="UUX138" s="247"/>
      <c r="UUY138" s="247"/>
      <c r="UUZ138" s="247"/>
      <c r="UVA138" s="247"/>
      <c r="UVB138" s="247"/>
      <c r="UVC138" s="247"/>
      <c r="UVD138" s="247"/>
      <c r="UVE138" s="247"/>
      <c r="UVF138" s="247"/>
      <c r="UVG138" s="247"/>
      <c r="UVH138" s="247"/>
      <c r="UVI138" s="247"/>
      <c r="UVJ138" s="247"/>
      <c r="UVK138" s="247"/>
      <c r="UVL138" s="247"/>
      <c r="UVM138" s="247"/>
      <c r="UVN138" s="247"/>
      <c r="UVO138" s="247"/>
      <c r="UVP138" s="247"/>
      <c r="UVQ138" s="247"/>
      <c r="UVR138" s="247"/>
      <c r="UVS138" s="247"/>
      <c r="UVT138" s="247"/>
      <c r="UVU138" s="247"/>
      <c r="UVV138" s="247"/>
      <c r="UVW138" s="247"/>
      <c r="UVX138" s="247"/>
      <c r="UVY138" s="247"/>
      <c r="UVZ138" s="247"/>
      <c r="UWA138" s="247"/>
      <c r="UWB138" s="247"/>
      <c r="UWC138" s="247"/>
      <c r="UWD138" s="247"/>
      <c r="UWE138" s="247"/>
      <c r="UWF138" s="247"/>
      <c r="UWG138" s="247"/>
      <c r="UWH138" s="247"/>
      <c r="UWI138" s="247"/>
      <c r="UWJ138" s="247"/>
      <c r="UWK138" s="247"/>
      <c r="UWL138" s="247"/>
      <c r="UWM138" s="247"/>
      <c r="UWN138" s="247"/>
      <c r="UWO138" s="247"/>
      <c r="UWP138" s="247"/>
      <c r="UWQ138" s="247"/>
      <c r="UWR138" s="247"/>
      <c r="UWS138" s="247"/>
      <c r="UWT138" s="247"/>
      <c r="UWU138" s="247"/>
      <c r="UWV138" s="247"/>
      <c r="UWW138" s="247"/>
      <c r="UWX138" s="247"/>
      <c r="UWY138" s="247"/>
      <c r="UWZ138" s="247"/>
      <c r="UXA138" s="247"/>
      <c r="UXB138" s="247"/>
      <c r="UXC138" s="247"/>
      <c r="UXD138" s="247"/>
      <c r="UXE138" s="247"/>
      <c r="UXF138" s="247"/>
      <c r="UXG138" s="247"/>
      <c r="UXH138" s="247"/>
      <c r="UXI138" s="247"/>
      <c r="UXJ138" s="247"/>
      <c r="UXK138" s="247"/>
      <c r="UXL138" s="247"/>
      <c r="UXM138" s="247"/>
      <c r="UXN138" s="247"/>
      <c r="UXO138" s="247"/>
      <c r="UXP138" s="247"/>
      <c r="UXQ138" s="247"/>
      <c r="UXR138" s="247"/>
      <c r="UXS138" s="247"/>
      <c r="UXT138" s="247"/>
      <c r="UXU138" s="247"/>
      <c r="UXV138" s="247"/>
      <c r="UXW138" s="247"/>
      <c r="UXX138" s="247"/>
      <c r="UXY138" s="247"/>
      <c r="UXZ138" s="247"/>
      <c r="UYA138" s="247"/>
      <c r="UYB138" s="247"/>
      <c r="UYC138" s="247"/>
      <c r="UYD138" s="247"/>
      <c r="UYE138" s="247"/>
      <c r="UYF138" s="247"/>
      <c r="UYG138" s="247"/>
      <c r="UYH138" s="247"/>
      <c r="UYI138" s="247"/>
      <c r="UYJ138" s="247"/>
      <c r="UYK138" s="247"/>
      <c r="UYL138" s="247"/>
      <c r="UYM138" s="247"/>
      <c r="UYN138" s="247"/>
      <c r="UYO138" s="247"/>
      <c r="UYP138" s="247"/>
      <c r="UYQ138" s="247"/>
      <c r="UYR138" s="247"/>
      <c r="UYS138" s="247"/>
      <c r="UYT138" s="247"/>
      <c r="UYU138" s="247"/>
      <c r="UYV138" s="247"/>
      <c r="UYW138" s="247"/>
      <c r="UYX138" s="247"/>
      <c r="UYY138" s="247"/>
      <c r="UYZ138" s="247"/>
      <c r="UZA138" s="247"/>
      <c r="UZB138" s="247"/>
      <c r="UZC138" s="247"/>
      <c r="UZD138" s="247"/>
      <c r="UZE138" s="247"/>
      <c r="UZF138" s="247"/>
      <c r="UZG138" s="247"/>
      <c r="UZH138" s="247"/>
      <c r="UZI138" s="247"/>
      <c r="UZJ138" s="247"/>
      <c r="UZK138" s="247"/>
      <c r="UZL138" s="247"/>
      <c r="UZM138" s="247"/>
      <c r="UZN138" s="247"/>
      <c r="UZO138" s="247"/>
      <c r="UZP138" s="247"/>
      <c r="UZQ138" s="247"/>
      <c r="UZR138" s="247"/>
      <c r="UZS138" s="247"/>
      <c r="UZT138" s="247"/>
      <c r="UZU138" s="247"/>
      <c r="UZV138" s="247"/>
      <c r="UZW138" s="247"/>
      <c r="UZX138" s="247"/>
      <c r="UZY138" s="247"/>
      <c r="UZZ138" s="247"/>
      <c r="VAA138" s="247"/>
      <c r="VAB138" s="247"/>
      <c r="VAC138" s="247"/>
      <c r="VAD138" s="247"/>
      <c r="VAE138" s="247"/>
      <c r="VAF138" s="247"/>
      <c r="VAG138" s="247"/>
      <c r="VAH138" s="247"/>
      <c r="VAI138" s="247"/>
      <c r="VAJ138" s="247"/>
      <c r="VAK138" s="247"/>
      <c r="VAL138" s="247"/>
      <c r="VAM138" s="247"/>
      <c r="VAN138" s="247"/>
      <c r="VAO138" s="247"/>
      <c r="VAP138" s="247"/>
      <c r="VAQ138" s="247"/>
      <c r="VAR138" s="247"/>
      <c r="VAS138" s="247"/>
      <c r="VAT138" s="247"/>
      <c r="VAU138" s="247"/>
      <c r="VAV138" s="247"/>
      <c r="VAW138" s="247"/>
      <c r="VAX138" s="247"/>
      <c r="VAY138" s="247"/>
      <c r="VAZ138" s="247"/>
      <c r="VBA138" s="247"/>
      <c r="VBB138" s="247"/>
      <c r="VBC138" s="247"/>
      <c r="VBD138" s="247"/>
      <c r="VBE138" s="247"/>
      <c r="VBF138" s="247"/>
      <c r="VBG138" s="247"/>
      <c r="VBH138" s="247"/>
      <c r="VBI138" s="247"/>
      <c r="VBJ138" s="247"/>
      <c r="VBK138" s="247"/>
      <c r="VBL138" s="247"/>
      <c r="VBM138" s="247"/>
      <c r="VBN138" s="247"/>
      <c r="VBO138" s="247"/>
      <c r="VBP138" s="247"/>
      <c r="VBQ138" s="247"/>
      <c r="VBR138" s="247"/>
      <c r="VBS138" s="247"/>
      <c r="VBT138" s="247"/>
      <c r="VBU138" s="247"/>
      <c r="VBV138" s="247"/>
      <c r="VBW138" s="247"/>
      <c r="VBX138" s="247"/>
      <c r="VBY138" s="247"/>
      <c r="VBZ138" s="247"/>
      <c r="VCA138" s="247"/>
      <c r="VCB138" s="247"/>
      <c r="VCC138" s="247"/>
      <c r="VCD138" s="247"/>
      <c r="VCE138" s="247"/>
      <c r="VCF138" s="247"/>
      <c r="VCG138" s="247"/>
      <c r="VCH138" s="247"/>
      <c r="VCI138" s="247"/>
      <c r="VCJ138" s="247"/>
      <c r="VCK138" s="247"/>
      <c r="VCL138" s="247"/>
      <c r="VCM138" s="247"/>
      <c r="VCN138" s="247"/>
      <c r="VCO138" s="247"/>
      <c r="VCP138" s="247"/>
      <c r="VCQ138" s="247"/>
      <c r="VCR138" s="247"/>
      <c r="VCS138" s="247"/>
      <c r="VCT138" s="247"/>
      <c r="VCU138" s="247"/>
      <c r="VCV138" s="247"/>
      <c r="VCW138" s="247"/>
      <c r="VCX138" s="247"/>
      <c r="VCY138" s="247"/>
      <c r="VCZ138" s="247"/>
      <c r="VDA138" s="247"/>
      <c r="VDB138" s="247"/>
      <c r="VDC138" s="247"/>
      <c r="VDD138" s="247"/>
      <c r="VDE138" s="247"/>
      <c r="VDF138" s="247"/>
      <c r="VDG138" s="247"/>
      <c r="VDH138" s="247"/>
      <c r="VDI138" s="247"/>
      <c r="VDJ138" s="247"/>
      <c r="VDK138" s="247"/>
      <c r="VDL138" s="247"/>
      <c r="VDM138" s="247"/>
      <c r="VDN138" s="247"/>
      <c r="VDO138" s="247"/>
      <c r="VDP138" s="247"/>
      <c r="VDQ138" s="247"/>
      <c r="VDR138" s="247"/>
      <c r="VDS138" s="247"/>
      <c r="VDT138" s="247"/>
      <c r="VDU138" s="247"/>
      <c r="VDV138" s="247"/>
      <c r="VDW138" s="247"/>
      <c r="VDX138" s="247"/>
      <c r="VDY138" s="247"/>
      <c r="VDZ138" s="247"/>
      <c r="VEA138" s="247"/>
      <c r="VEB138" s="247"/>
      <c r="VEC138" s="247"/>
      <c r="VED138" s="247"/>
      <c r="VEE138" s="247"/>
      <c r="VEF138" s="247"/>
      <c r="VEG138" s="247"/>
      <c r="VEH138" s="247"/>
      <c r="VEI138" s="247"/>
      <c r="VEJ138" s="247"/>
      <c r="VEK138" s="247"/>
      <c r="VEL138" s="247"/>
      <c r="VEM138" s="247"/>
      <c r="VEN138" s="247"/>
      <c r="VEO138" s="247"/>
      <c r="VEP138" s="247"/>
      <c r="VEQ138" s="247"/>
      <c r="VER138" s="247"/>
      <c r="VES138" s="247"/>
      <c r="VET138" s="247"/>
      <c r="VEU138" s="247"/>
      <c r="VEV138" s="247"/>
      <c r="VEW138" s="247"/>
      <c r="VEX138" s="247"/>
      <c r="VEY138" s="247"/>
      <c r="VEZ138" s="247"/>
      <c r="VFA138" s="247"/>
      <c r="VFB138" s="247"/>
      <c r="VFC138" s="247"/>
      <c r="VFD138" s="247"/>
      <c r="VFE138" s="247"/>
      <c r="VFF138" s="247"/>
      <c r="VFG138" s="247"/>
      <c r="VFH138" s="247"/>
      <c r="VFI138" s="247"/>
      <c r="VFJ138" s="247"/>
      <c r="VFK138" s="247"/>
      <c r="VFL138" s="247"/>
      <c r="VFM138" s="247"/>
      <c r="VFN138" s="247"/>
      <c r="VFO138" s="247"/>
      <c r="VFP138" s="247"/>
      <c r="VFQ138" s="247"/>
      <c r="VFR138" s="247"/>
      <c r="VFS138" s="247"/>
      <c r="VFT138" s="247"/>
      <c r="VFU138" s="247"/>
      <c r="VFV138" s="247"/>
      <c r="VFW138" s="247"/>
      <c r="VFX138" s="247"/>
      <c r="VFY138" s="247"/>
      <c r="VFZ138" s="247"/>
      <c r="VGA138" s="247"/>
      <c r="VGB138" s="247"/>
      <c r="VGC138" s="247"/>
      <c r="VGD138" s="247"/>
      <c r="VGE138" s="247"/>
      <c r="VGF138" s="247"/>
      <c r="VGG138" s="247"/>
      <c r="VGH138" s="247"/>
      <c r="VGI138" s="247"/>
      <c r="VGJ138" s="247"/>
      <c r="VGK138" s="247"/>
      <c r="VGL138" s="247"/>
      <c r="VGM138" s="247"/>
      <c r="VGN138" s="247"/>
      <c r="VGO138" s="247"/>
      <c r="VGP138" s="247"/>
      <c r="VGQ138" s="247"/>
      <c r="VGR138" s="247"/>
      <c r="VGS138" s="247"/>
      <c r="VGT138" s="247"/>
      <c r="VGU138" s="247"/>
      <c r="VGV138" s="247"/>
      <c r="VGW138" s="247"/>
      <c r="VGX138" s="247"/>
      <c r="VGY138" s="247"/>
      <c r="VGZ138" s="247"/>
      <c r="VHA138" s="247"/>
      <c r="VHB138" s="247"/>
      <c r="VHC138" s="247"/>
      <c r="VHD138" s="247"/>
      <c r="VHE138" s="247"/>
      <c r="VHF138" s="247"/>
      <c r="VHG138" s="247"/>
      <c r="VHH138" s="247"/>
      <c r="VHI138" s="247"/>
      <c r="VHJ138" s="247"/>
      <c r="VHK138" s="247"/>
      <c r="VHL138" s="247"/>
      <c r="VHM138" s="247"/>
      <c r="VHN138" s="247"/>
      <c r="VHO138" s="247"/>
      <c r="VHP138" s="247"/>
      <c r="VHQ138" s="247"/>
      <c r="VHR138" s="247"/>
      <c r="VHS138" s="247"/>
      <c r="VHT138" s="247"/>
      <c r="VHU138" s="247"/>
      <c r="VHV138" s="247"/>
      <c r="VHW138" s="247"/>
      <c r="VHX138" s="247"/>
      <c r="VHY138" s="247"/>
      <c r="VHZ138" s="247"/>
      <c r="VIA138" s="247"/>
      <c r="VIB138" s="247"/>
      <c r="VIC138" s="247"/>
      <c r="VID138" s="247"/>
      <c r="VIE138" s="247"/>
      <c r="VIF138" s="247"/>
      <c r="VIG138" s="247"/>
      <c r="VIH138" s="247"/>
      <c r="VII138" s="247"/>
      <c r="VIJ138" s="247"/>
      <c r="VIK138" s="247"/>
      <c r="VIL138" s="247"/>
      <c r="VIM138" s="247"/>
      <c r="VIN138" s="247"/>
      <c r="VIO138" s="247"/>
      <c r="VIP138" s="247"/>
      <c r="VIQ138" s="247"/>
      <c r="VIR138" s="247"/>
      <c r="VIS138" s="247"/>
      <c r="VIT138" s="247"/>
      <c r="VIU138" s="247"/>
      <c r="VIV138" s="247"/>
      <c r="VIW138" s="247"/>
      <c r="VIX138" s="247"/>
      <c r="VIY138" s="247"/>
      <c r="VIZ138" s="247"/>
      <c r="VJA138" s="247"/>
      <c r="VJB138" s="247"/>
      <c r="VJC138" s="247"/>
      <c r="VJD138" s="247"/>
      <c r="VJE138" s="247"/>
      <c r="VJF138" s="247"/>
      <c r="VJG138" s="247"/>
      <c r="VJH138" s="247"/>
      <c r="VJI138" s="247"/>
      <c r="VJJ138" s="247"/>
      <c r="VJK138" s="247"/>
      <c r="VJL138" s="247"/>
      <c r="VJM138" s="247"/>
      <c r="VJN138" s="247"/>
      <c r="VJO138" s="247"/>
      <c r="VJP138" s="247"/>
      <c r="VJQ138" s="247"/>
      <c r="VJR138" s="247"/>
      <c r="VJS138" s="247"/>
      <c r="VJT138" s="247"/>
      <c r="VJU138" s="247"/>
      <c r="VJV138" s="247"/>
      <c r="VJW138" s="247"/>
      <c r="VJX138" s="247"/>
      <c r="VJY138" s="247"/>
      <c r="VJZ138" s="247"/>
      <c r="VKA138" s="247"/>
      <c r="VKB138" s="247"/>
      <c r="VKC138" s="247"/>
      <c r="VKD138" s="247"/>
      <c r="VKE138" s="247"/>
      <c r="VKF138" s="247"/>
      <c r="VKG138" s="247"/>
      <c r="VKH138" s="247"/>
      <c r="VKI138" s="247"/>
      <c r="VKJ138" s="247"/>
      <c r="VKK138" s="247"/>
      <c r="VKL138" s="247"/>
      <c r="VKM138" s="247"/>
      <c r="VKN138" s="247"/>
      <c r="VKO138" s="247"/>
      <c r="VKP138" s="247"/>
      <c r="VKQ138" s="247"/>
      <c r="VKR138" s="247"/>
      <c r="VKS138" s="247"/>
      <c r="VKT138" s="247"/>
      <c r="VKU138" s="247"/>
      <c r="VKV138" s="247"/>
      <c r="VKW138" s="247"/>
      <c r="VKX138" s="247"/>
      <c r="VKY138" s="247"/>
      <c r="VKZ138" s="247"/>
      <c r="VLA138" s="247"/>
      <c r="VLB138" s="247"/>
      <c r="VLC138" s="247"/>
      <c r="VLD138" s="247"/>
      <c r="VLE138" s="247"/>
      <c r="VLF138" s="247"/>
      <c r="VLG138" s="247"/>
      <c r="VLH138" s="247"/>
      <c r="VLI138" s="247"/>
      <c r="VLJ138" s="247"/>
      <c r="VLK138" s="247"/>
      <c r="VLL138" s="247"/>
      <c r="VLM138" s="247"/>
      <c r="VLN138" s="247"/>
      <c r="VLO138" s="247"/>
      <c r="VLP138" s="247"/>
      <c r="VLQ138" s="247"/>
      <c r="VLR138" s="247"/>
      <c r="VLS138" s="247"/>
      <c r="VLT138" s="247"/>
      <c r="VLU138" s="247"/>
      <c r="VLV138" s="247"/>
      <c r="VLW138" s="247"/>
      <c r="VLX138" s="247"/>
      <c r="VLY138" s="247"/>
      <c r="VLZ138" s="247"/>
      <c r="VMA138" s="247"/>
      <c r="VMB138" s="247"/>
      <c r="VMC138" s="247"/>
      <c r="VMD138" s="247"/>
      <c r="VME138" s="247"/>
      <c r="VMF138" s="247"/>
      <c r="VMG138" s="247"/>
      <c r="VMH138" s="247"/>
      <c r="VMI138" s="247"/>
      <c r="VMJ138" s="247"/>
      <c r="VMK138" s="247"/>
      <c r="VML138" s="247"/>
      <c r="VMM138" s="247"/>
      <c r="VMN138" s="247"/>
      <c r="VMO138" s="247"/>
      <c r="VMP138" s="247"/>
      <c r="VMQ138" s="247"/>
      <c r="VMR138" s="247"/>
      <c r="VMS138" s="247"/>
      <c r="VMT138" s="247"/>
      <c r="VMU138" s="247"/>
      <c r="VMV138" s="247"/>
      <c r="VMW138" s="247"/>
      <c r="VMX138" s="247"/>
      <c r="VMY138" s="247"/>
      <c r="VMZ138" s="247"/>
      <c r="VNA138" s="247"/>
      <c r="VNB138" s="247"/>
      <c r="VNC138" s="247"/>
      <c r="VND138" s="247"/>
      <c r="VNE138" s="247"/>
      <c r="VNF138" s="247"/>
      <c r="VNG138" s="247"/>
      <c r="VNH138" s="247"/>
      <c r="VNI138" s="247"/>
      <c r="VNJ138" s="247"/>
      <c r="VNK138" s="247"/>
      <c r="VNL138" s="247"/>
      <c r="VNM138" s="247"/>
      <c r="VNN138" s="247"/>
      <c r="VNO138" s="247"/>
      <c r="VNP138" s="247"/>
      <c r="VNQ138" s="247"/>
      <c r="VNR138" s="247"/>
      <c r="VNS138" s="247"/>
      <c r="VNT138" s="247"/>
      <c r="VNU138" s="247"/>
      <c r="VNV138" s="247"/>
      <c r="VNW138" s="247"/>
      <c r="VNX138" s="247"/>
      <c r="VNY138" s="247"/>
      <c r="VNZ138" s="247"/>
      <c r="VOA138" s="247"/>
      <c r="VOB138" s="247"/>
      <c r="VOC138" s="247"/>
      <c r="VOD138" s="247"/>
      <c r="VOE138" s="247"/>
      <c r="VOF138" s="247"/>
      <c r="VOG138" s="247"/>
      <c r="VOH138" s="247"/>
      <c r="VOI138" s="247"/>
      <c r="VOJ138" s="247"/>
      <c r="VOK138" s="247"/>
      <c r="VOL138" s="247"/>
      <c r="VOM138" s="247"/>
      <c r="VON138" s="247"/>
      <c r="VOO138" s="247"/>
      <c r="VOP138" s="247"/>
      <c r="VOQ138" s="247"/>
      <c r="VOR138" s="247"/>
      <c r="VOS138" s="247"/>
      <c r="VOT138" s="247"/>
      <c r="VOU138" s="247"/>
      <c r="VOV138" s="247"/>
      <c r="VOW138" s="247"/>
      <c r="VOX138" s="247"/>
      <c r="VOY138" s="247"/>
      <c r="VOZ138" s="247"/>
      <c r="VPA138" s="247"/>
      <c r="VPB138" s="247"/>
      <c r="VPC138" s="247"/>
      <c r="VPD138" s="247"/>
      <c r="VPE138" s="247"/>
      <c r="VPF138" s="247"/>
      <c r="VPG138" s="247"/>
      <c r="VPH138" s="247"/>
      <c r="VPI138" s="247"/>
      <c r="VPJ138" s="247"/>
      <c r="VPK138" s="247"/>
      <c r="VPL138" s="247"/>
      <c r="VPM138" s="247"/>
      <c r="VPN138" s="247"/>
      <c r="VPO138" s="247"/>
      <c r="VPP138" s="247"/>
      <c r="VPQ138" s="247"/>
      <c r="VPR138" s="247"/>
      <c r="VPS138" s="247"/>
      <c r="VPT138" s="247"/>
      <c r="VPU138" s="247"/>
      <c r="VPV138" s="247"/>
      <c r="VPW138" s="247"/>
      <c r="VPX138" s="247"/>
      <c r="VPY138" s="247"/>
      <c r="VPZ138" s="247"/>
      <c r="VQA138" s="247"/>
      <c r="VQB138" s="247"/>
      <c r="VQC138" s="247"/>
      <c r="VQD138" s="247"/>
      <c r="VQE138" s="247"/>
      <c r="VQF138" s="247"/>
      <c r="VQG138" s="247"/>
      <c r="VQH138" s="247"/>
      <c r="VQI138" s="247"/>
      <c r="VQJ138" s="247"/>
      <c r="VQK138" s="247"/>
      <c r="VQL138" s="247"/>
      <c r="VQM138" s="247"/>
      <c r="VQN138" s="247"/>
      <c r="VQO138" s="247"/>
      <c r="VQP138" s="247"/>
      <c r="VQQ138" s="247"/>
      <c r="VQR138" s="247"/>
      <c r="VQS138" s="247"/>
      <c r="VQT138" s="247"/>
      <c r="VQU138" s="247"/>
      <c r="VQV138" s="247"/>
      <c r="VQW138" s="247"/>
      <c r="VQX138" s="247"/>
      <c r="VQY138" s="247"/>
      <c r="VQZ138" s="247"/>
      <c r="VRA138" s="247"/>
      <c r="VRB138" s="247"/>
      <c r="VRC138" s="247"/>
      <c r="VRD138" s="247"/>
      <c r="VRE138" s="247"/>
      <c r="VRF138" s="247"/>
      <c r="VRG138" s="247"/>
      <c r="VRH138" s="247"/>
      <c r="VRI138" s="247"/>
      <c r="VRJ138" s="247"/>
      <c r="VRK138" s="247"/>
      <c r="VRL138" s="247"/>
      <c r="VRM138" s="247"/>
      <c r="VRN138" s="247"/>
      <c r="VRO138" s="247"/>
      <c r="VRP138" s="247"/>
      <c r="VRQ138" s="247"/>
      <c r="VRR138" s="247"/>
      <c r="VRS138" s="247"/>
      <c r="VRT138" s="247"/>
      <c r="VRU138" s="247"/>
      <c r="VRV138" s="247"/>
      <c r="VRW138" s="247"/>
      <c r="VRX138" s="247"/>
      <c r="VRY138" s="247"/>
      <c r="VRZ138" s="247"/>
      <c r="VSA138" s="247"/>
      <c r="VSB138" s="247"/>
      <c r="VSC138" s="247"/>
      <c r="VSD138" s="247"/>
      <c r="VSE138" s="247"/>
      <c r="VSF138" s="247"/>
      <c r="VSG138" s="247"/>
      <c r="VSH138" s="247"/>
      <c r="VSI138" s="247"/>
      <c r="VSJ138" s="247"/>
      <c r="VSK138" s="247"/>
      <c r="VSL138" s="247"/>
      <c r="VSM138" s="247"/>
      <c r="VSN138" s="247"/>
      <c r="VSO138" s="247"/>
      <c r="VSP138" s="247"/>
      <c r="VSQ138" s="247"/>
      <c r="VSR138" s="247"/>
      <c r="VSS138" s="247"/>
      <c r="VST138" s="247"/>
      <c r="VSU138" s="247"/>
      <c r="VSV138" s="247"/>
      <c r="VSW138" s="247"/>
      <c r="VSX138" s="247"/>
      <c r="VSY138" s="247"/>
      <c r="VSZ138" s="247"/>
      <c r="VTA138" s="247"/>
      <c r="VTB138" s="247"/>
      <c r="VTC138" s="247"/>
      <c r="VTD138" s="247"/>
      <c r="VTE138" s="247"/>
      <c r="VTF138" s="247"/>
      <c r="VTG138" s="247"/>
      <c r="VTH138" s="247"/>
      <c r="VTI138" s="247"/>
      <c r="VTJ138" s="247"/>
      <c r="VTK138" s="247"/>
      <c r="VTL138" s="247"/>
      <c r="VTM138" s="247"/>
      <c r="VTN138" s="247"/>
      <c r="VTO138" s="247"/>
      <c r="VTP138" s="247"/>
      <c r="VTQ138" s="247"/>
      <c r="VTR138" s="247"/>
      <c r="VTS138" s="247"/>
      <c r="VTT138" s="247"/>
      <c r="VTU138" s="247"/>
      <c r="VTV138" s="247"/>
      <c r="VTW138" s="247"/>
      <c r="VTX138" s="247"/>
      <c r="VTY138" s="247"/>
      <c r="VTZ138" s="247"/>
      <c r="VUA138" s="247"/>
      <c r="VUB138" s="247"/>
      <c r="VUC138" s="247"/>
      <c r="VUD138" s="247"/>
      <c r="VUE138" s="247"/>
      <c r="VUF138" s="247"/>
      <c r="VUG138" s="247"/>
      <c r="VUH138" s="247"/>
      <c r="VUI138" s="247"/>
      <c r="VUJ138" s="247"/>
      <c r="VUK138" s="247"/>
      <c r="VUL138" s="247"/>
      <c r="VUM138" s="247"/>
      <c r="VUN138" s="247"/>
      <c r="VUO138" s="247"/>
      <c r="VUP138" s="247"/>
      <c r="VUQ138" s="247"/>
      <c r="VUR138" s="247"/>
      <c r="VUS138" s="247"/>
      <c r="VUT138" s="247"/>
      <c r="VUU138" s="247"/>
      <c r="VUV138" s="247"/>
      <c r="VUW138" s="247"/>
      <c r="VUX138" s="247"/>
      <c r="VUY138" s="247"/>
      <c r="VUZ138" s="247"/>
      <c r="VVA138" s="247"/>
      <c r="VVB138" s="247"/>
      <c r="VVC138" s="247"/>
      <c r="VVD138" s="247"/>
      <c r="VVE138" s="247"/>
      <c r="VVF138" s="247"/>
      <c r="VVG138" s="247"/>
      <c r="VVH138" s="247"/>
      <c r="VVI138" s="247"/>
      <c r="VVJ138" s="247"/>
      <c r="VVK138" s="247"/>
      <c r="VVL138" s="247"/>
      <c r="VVM138" s="247"/>
      <c r="VVN138" s="247"/>
      <c r="VVO138" s="247"/>
      <c r="VVP138" s="247"/>
      <c r="VVQ138" s="247"/>
      <c r="VVR138" s="247"/>
      <c r="VVS138" s="247"/>
      <c r="VVT138" s="247"/>
      <c r="VVU138" s="247"/>
      <c r="VVV138" s="247"/>
      <c r="VVW138" s="247"/>
      <c r="VVX138" s="247"/>
      <c r="VVY138" s="247"/>
      <c r="VVZ138" s="247"/>
      <c r="VWA138" s="247"/>
      <c r="VWB138" s="247"/>
      <c r="VWC138" s="247"/>
      <c r="VWD138" s="247"/>
      <c r="VWE138" s="247"/>
      <c r="VWF138" s="247"/>
      <c r="VWG138" s="247"/>
      <c r="VWH138" s="247"/>
      <c r="VWI138" s="247"/>
      <c r="VWJ138" s="247"/>
      <c r="VWK138" s="247"/>
      <c r="VWL138" s="247"/>
      <c r="VWM138" s="247"/>
      <c r="VWN138" s="247"/>
      <c r="VWO138" s="247"/>
      <c r="VWP138" s="247"/>
      <c r="VWQ138" s="247"/>
      <c r="VWR138" s="247"/>
      <c r="VWS138" s="247"/>
      <c r="VWT138" s="247"/>
      <c r="VWU138" s="247"/>
      <c r="VWV138" s="247"/>
      <c r="VWW138" s="247"/>
      <c r="VWX138" s="247"/>
      <c r="VWY138" s="247"/>
      <c r="VWZ138" s="247"/>
      <c r="VXA138" s="247"/>
      <c r="VXB138" s="247"/>
      <c r="VXC138" s="247"/>
      <c r="VXD138" s="247"/>
      <c r="VXE138" s="247"/>
      <c r="VXF138" s="247"/>
      <c r="VXG138" s="247"/>
      <c r="VXH138" s="247"/>
      <c r="VXI138" s="247"/>
      <c r="VXJ138" s="247"/>
      <c r="VXK138" s="247"/>
      <c r="VXL138" s="247"/>
      <c r="VXM138" s="247"/>
      <c r="VXN138" s="247"/>
      <c r="VXO138" s="247"/>
      <c r="VXP138" s="247"/>
      <c r="VXQ138" s="247"/>
      <c r="VXR138" s="247"/>
      <c r="VXS138" s="247"/>
      <c r="VXT138" s="247"/>
      <c r="VXU138" s="247"/>
      <c r="VXV138" s="247"/>
      <c r="VXW138" s="247"/>
      <c r="VXX138" s="247"/>
      <c r="VXY138" s="247"/>
      <c r="VXZ138" s="247"/>
      <c r="VYA138" s="247"/>
      <c r="VYB138" s="247"/>
      <c r="VYC138" s="247"/>
      <c r="VYD138" s="247"/>
      <c r="VYE138" s="247"/>
      <c r="VYF138" s="247"/>
      <c r="VYG138" s="247"/>
      <c r="VYH138" s="247"/>
      <c r="VYI138" s="247"/>
      <c r="VYJ138" s="247"/>
      <c r="VYK138" s="247"/>
      <c r="VYL138" s="247"/>
      <c r="VYM138" s="247"/>
      <c r="VYN138" s="247"/>
      <c r="VYO138" s="247"/>
      <c r="VYP138" s="247"/>
      <c r="VYQ138" s="247"/>
      <c r="VYR138" s="247"/>
      <c r="VYS138" s="247"/>
      <c r="VYT138" s="247"/>
      <c r="VYU138" s="247"/>
      <c r="VYV138" s="247"/>
      <c r="VYW138" s="247"/>
      <c r="VYX138" s="247"/>
      <c r="VYY138" s="247"/>
      <c r="VYZ138" s="247"/>
      <c r="VZA138" s="247"/>
      <c r="VZB138" s="247"/>
      <c r="VZC138" s="247"/>
      <c r="VZD138" s="247"/>
      <c r="VZE138" s="247"/>
      <c r="VZF138" s="247"/>
      <c r="VZG138" s="247"/>
      <c r="VZH138" s="247"/>
      <c r="VZI138" s="247"/>
      <c r="VZJ138" s="247"/>
      <c r="VZK138" s="247"/>
      <c r="VZL138" s="247"/>
      <c r="VZM138" s="247"/>
      <c r="VZN138" s="247"/>
      <c r="VZO138" s="247"/>
      <c r="VZP138" s="247"/>
      <c r="VZQ138" s="247"/>
      <c r="VZR138" s="247"/>
      <c r="VZS138" s="247"/>
      <c r="VZT138" s="247"/>
      <c r="VZU138" s="247"/>
      <c r="VZV138" s="247"/>
      <c r="VZW138" s="247"/>
      <c r="VZX138" s="247"/>
      <c r="VZY138" s="247"/>
      <c r="VZZ138" s="247"/>
      <c r="WAA138" s="247"/>
      <c r="WAB138" s="247"/>
      <c r="WAC138" s="247"/>
      <c r="WAD138" s="247"/>
      <c r="WAE138" s="247"/>
      <c r="WAF138" s="247"/>
      <c r="WAG138" s="247"/>
      <c r="WAH138" s="247"/>
      <c r="WAI138" s="247"/>
      <c r="WAJ138" s="247"/>
      <c r="WAK138" s="247"/>
      <c r="WAL138" s="247"/>
      <c r="WAM138" s="247"/>
      <c r="WAN138" s="247"/>
      <c r="WAO138" s="247"/>
      <c r="WAP138" s="247"/>
      <c r="WAQ138" s="247"/>
      <c r="WAR138" s="247"/>
      <c r="WAS138" s="247"/>
      <c r="WAT138" s="247"/>
      <c r="WAU138" s="247"/>
      <c r="WAV138" s="247"/>
      <c r="WAW138" s="247"/>
      <c r="WAX138" s="247"/>
      <c r="WAY138" s="247"/>
      <c r="WAZ138" s="247"/>
      <c r="WBA138" s="247"/>
      <c r="WBB138" s="247"/>
      <c r="WBC138" s="247"/>
      <c r="WBD138" s="247"/>
      <c r="WBE138" s="247"/>
      <c r="WBF138" s="247"/>
      <c r="WBG138" s="247"/>
      <c r="WBH138" s="247"/>
      <c r="WBI138" s="247"/>
      <c r="WBJ138" s="247"/>
      <c r="WBK138" s="247"/>
      <c r="WBL138" s="247"/>
      <c r="WBM138" s="247"/>
      <c r="WBN138" s="247"/>
      <c r="WBO138" s="247"/>
      <c r="WBP138" s="247"/>
      <c r="WBQ138" s="247"/>
      <c r="WBR138" s="247"/>
      <c r="WBS138" s="247"/>
      <c r="WBT138" s="247"/>
      <c r="WBU138" s="247"/>
      <c r="WBV138" s="247"/>
      <c r="WBW138" s="247"/>
      <c r="WBX138" s="247"/>
      <c r="WBY138" s="247"/>
      <c r="WBZ138" s="247"/>
      <c r="WCA138" s="247"/>
      <c r="WCB138" s="247"/>
      <c r="WCC138" s="247"/>
      <c r="WCD138" s="247"/>
      <c r="WCE138" s="247"/>
      <c r="WCF138" s="247"/>
      <c r="WCG138" s="247"/>
      <c r="WCH138" s="247"/>
      <c r="WCI138" s="247"/>
      <c r="WCJ138" s="247"/>
      <c r="WCK138" s="247"/>
      <c r="WCL138" s="247"/>
      <c r="WCM138" s="247"/>
      <c r="WCN138" s="247"/>
      <c r="WCO138" s="247"/>
      <c r="WCP138" s="247"/>
      <c r="WCQ138" s="247"/>
      <c r="WCR138" s="247"/>
      <c r="WCS138" s="247"/>
      <c r="WCT138" s="247"/>
      <c r="WCU138" s="247"/>
      <c r="WCV138" s="247"/>
      <c r="WCW138" s="247"/>
      <c r="WCX138" s="247"/>
      <c r="WCY138" s="247"/>
      <c r="WCZ138" s="247"/>
      <c r="WDA138" s="247"/>
      <c r="WDB138" s="247"/>
      <c r="WDC138" s="247"/>
      <c r="WDD138" s="247"/>
      <c r="WDE138" s="247"/>
      <c r="WDF138" s="247"/>
      <c r="WDG138" s="247"/>
      <c r="WDH138" s="247"/>
      <c r="WDI138" s="247"/>
      <c r="WDJ138" s="247"/>
      <c r="WDK138" s="247"/>
      <c r="WDL138" s="247"/>
      <c r="WDM138" s="247"/>
      <c r="WDN138" s="247"/>
      <c r="WDO138" s="247"/>
      <c r="WDP138" s="247"/>
      <c r="WDQ138" s="247"/>
      <c r="WDR138" s="247"/>
      <c r="WDS138" s="247"/>
      <c r="WDT138" s="247"/>
      <c r="WDU138" s="247"/>
      <c r="WDV138" s="247"/>
      <c r="WDW138" s="247"/>
      <c r="WDX138" s="247"/>
      <c r="WDY138" s="247"/>
      <c r="WDZ138" s="247"/>
      <c r="WEA138" s="247"/>
      <c r="WEB138" s="247"/>
      <c r="WEC138" s="247"/>
      <c r="WED138" s="247"/>
      <c r="WEE138" s="247"/>
      <c r="WEF138" s="247"/>
      <c r="WEG138" s="247"/>
      <c r="WEH138" s="247"/>
      <c r="WEI138" s="247"/>
      <c r="WEJ138" s="247"/>
      <c r="WEK138" s="247"/>
      <c r="WEL138" s="247"/>
      <c r="WEM138" s="247"/>
      <c r="WEN138" s="247"/>
      <c r="WEO138" s="247"/>
      <c r="WEP138" s="247"/>
      <c r="WEQ138" s="247"/>
      <c r="WER138" s="247"/>
      <c r="WES138" s="247"/>
      <c r="WET138" s="247"/>
      <c r="WEU138" s="247"/>
      <c r="WEV138" s="247"/>
      <c r="WEW138" s="247"/>
      <c r="WEX138" s="247"/>
      <c r="WEY138" s="247"/>
      <c r="WEZ138" s="247"/>
      <c r="WFA138" s="247"/>
      <c r="WFB138" s="247"/>
      <c r="WFC138" s="247"/>
      <c r="WFD138" s="247"/>
      <c r="WFE138" s="247"/>
      <c r="WFF138" s="247"/>
      <c r="WFG138" s="247"/>
      <c r="WFH138" s="247"/>
      <c r="WFI138" s="247"/>
      <c r="WFJ138" s="247"/>
      <c r="WFK138" s="247"/>
      <c r="WFL138" s="247"/>
      <c r="WFM138" s="247"/>
      <c r="WFN138" s="247"/>
      <c r="WFO138" s="247"/>
      <c r="WFP138" s="247"/>
      <c r="WFQ138" s="247"/>
      <c r="WFR138" s="247"/>
      <c r="WFS138" s="247"/>
      <c r="WFT138" s="247"/>
      <c r="WFU138" s="247"/>
      <c r="WFV138" s="247"/>
      <c r="WFW138" s="247"/>
      <c r="WFX138" s="247"/>
      <c r="WFY138" s="247"/>
      <c r="WFZ138" s="247"/>
      <c r="WGA138" s="247"/>
      <c r="WGB138" s="247"/>
      <c r="WGC138" s="247"/>
      <c r="WGD138" s="247"/>
      <c r="WGE138" s="247"/>
      <c r="WGF138" s="247"/>
      <c r="WGG138" s="247"/>
      <c r="WGH138" s="247"/>
      <c r="WGI138" s="247"/>
      <c r="WGJ138" s="247"/>
      <c r="WGK138" s="247"/>
      <c r="WGL138" s="247"/>
      <c r="WGM138" s="247"/>
      <c r="WGN138" s="247"/>
      <c r="WGO138" s="247"/>
      <c r="WGP138" s="247"/>
      <c r="WGQ138" s="247"/>
      <c r="WGR138" s="247"/>
      <c r="WGS138" s="247"/>
      <c r="WGT138" s="247"/>
      <c r="WGU138" s="247"/>
      <c r="WGV138" s="247"/>
      <c r="WGW138" s="247"/>
      <c r="WGX138" s="247"/>
      <c r="WGY138" s="247"/>
      <c r="WGZ138" s="247"/>
      <c r="WHA138" s="247"/>
      <c r="WHB138" s="247"/>
      <c r="WHC138" s="247"/>
      <c r="WHD138" s="247"/>
      <c r="WHE138" s="247"/>
      <c r="WHF138" s="247"/>
      <c r="WHG138" s="247"/>
      <c r="WHH138" s="247"/>
      <c r="WHI138" s="247"/>
      <c r="WHJ138" s="247"/>
      <c r="WHK138" s="247"/>
      <c r="WHL138" s="247"/>
      <c r="WHM138" s="247"/>
      <c r="WHN138" s="247"/>
      <c r="WHO138" s="247"/>
      <c r="WHP138" s="247"/>
      <c r="WHQ138" s="247"/>
      <c r="WHR138" s="247"/>
      <c r="WHS138" s="247"/>
      <c r="WHT138" s="247"/>
      <c r="WHU138" s="247"/>
      <c r="WHV138" s="247"/>
      <c r="WHW138" s="247"/>
      <c r="WHX138" s="247"/>
      <c r="WHY138" s="247"/>
      <c r="WHZ138" s="247"/>
      <c r="WIA138" s="247"/>
      <c r="WIB138" s="247"/>
      <c r="WIC138" s="247"/>
      <c r="WID138" s="247"/>
      <c r="WIE138" s="247"/>
      <c r="WIF138" s="247"/>
      <c r="WIG138" s="247"/>
      <c r="WIH138" s="247"/>
      <c r="WII138" s="247"/>
      <c r="WIJ138" s="247"/>
      <c r="WIK138" s="247"/>
      <c r="WIL138" s="247"/>
      <c r="WIM138" s="247"/>
      <c r="WIN138" s="247"/>
      <c r="WIO138" s="247"/>
      <c r="WIP138" s="247"/>
      <c r="WIQ138" s="247"/>
      <c r="WIR138" s="247"/>
      <c r="WIS138" s="247"/>
      <c r="WIT138" s="247"/>
      <c r="WIU138" s="247"/>
      <c r="WIV138" s="247"/>
      <c r="WIW138" s="247"/>
      <c r="WIX138" s="247"/>
      <c r="WIY138" s="247"/>
      <c r="WIZ138" s="247"/>
      <c r="WJA138" s="247"/>
      <c r="WJB138" s="247"/>
      <c r="WJC138" s="247"/>
      <c r="WJD138" s="247"/>
      <c r="WJE138" s="247"/>
      <c r="WJF138" s="247"/>
      <c r="WJG138" s="247"/>
      <c r="WJH138" s="247"/>
      <c r="WJI138" s="247"/>
      <c r="WJJ138" s="247"/>
      <c r="WJK138" s="247"/>
      <c r="WJL138" s="247"/>
      <c r="WJM138" s="247"/>
      <c r="WJN138" s="247"/>
      <c r="WJO138" s="247"/>
      <c r="WJP138" s="247"/>
      <c r="WJQ138" s="247"/>
      <c r="WJR138" s="247"/>
      <c r="WJS138" s="247"/>
      <c r="WJT138" s="247"/>
      <c r="WJU138" s="247"/>
      <c r="WJV138" s="247"/>
      <c r="WJW138" s="247"/>
      <c r="WJX138" s="247"/>
      <c r="WJY138" s="247"/>
      <c r="WJZ138" s="247"/>
      <c r="WKA138" s="247"/>
      <c r="WKB138" s="247"/>
      <c r="WKC138" s="247"/>
      <c r="WKD138" s="247"/>
      <c r="WKE138" s="247"/>
      <c r="WKF138" s="247"/>
      <c r="WKG138" s="247"/>
      <c r="WKH138" s="247"/>
      <c r="WKI138" s="247"/>
      <c r="WKJ138" s="247"/>
      <c r="WKK138" s="247"/>
      <c r="WKL138" s="247"/>
      <c r="WKM138" s="247"/>
      <c r="WKN138" s="247"/>
      <c r="WKO138" s="247"/>
      <c r="WKP138" s="247"/>
      <c r="WKQ138" s="247"/>
      <c r="WKR138" s="247"/>
      <c r="WKS138" s="247"/>
      <c r="WKT138" s="247"/>
      <c r="WKU138" s="247"/>
      <c r="WKV138" s="247"/>
      <c r="WKW138" s="247"/>
      <c r="WKX138" s="247"/>
      <c r="WKY138" s="247"/>
      <c r="WKZ138" s="247"/>
      <c r="WLA138" s="247"/>
      <c r="WLB138" s="247"/>
      <c r="WLC138" s="247"/>
      <c r="WLD138" s="247"/>
      <c r="WLE138" s="247"/>
      <c r="WLF138" s="247"/>
      <c r="WLG138" s="247"/>
      <c r="WLH138" s="247"/>
      <c r="WLI138" s="247"/>
      <c r="WLJ138" s="247"/>
      <c r="WLK138" s="247"/>
      <c r="WLL138" s="247"/>
      <c r="WLM138" s="247"/>
      <c r="WLN138" s="247"/>
      <c r="WLO138" s="247"/>
      <c r="WLP138" s="247"/>
      <c r="WLQ138" s="247"/>
      <c r="WLR138" s="247"/>
      <c r="WLS138" s="247"/>
      <c r="WLT138" s="247"/>
      <c r="WLU138" s="247"/>
      <c r="WLV138" s="247"/>
      <c r="WLW138" s="247"/>
      <c r="WLX138" s="247"/>
      <c r="WLY138" s="247"/>
      <c r="WLZ138" s="247"/>
      <c r="WMA138" s="247"/>
      <c r="WMB138" s="247"/>
      <c r="WMC138" s="247"/>
      <c r="WMD138" s="247"/>
      <c r="WME138" s="247"/>
      <c r="WMF138" s="247"/>
      <c r="WMG138" s="247"/>
      <c r="WMH138" s="247"/>
      <c r="WMI138" s="247"/>
      <c r="WMJ138" s="247"/>
      <c r="WMK138" s="247"/>
      <c r="WML138" s="247"/>
      <c r="WMM138" s="247"/>
      <c r="WMN138" s="247"/>
      <c r="WMO138" s="247"/>
      <c r="WMP138" s="247"/>
      <c r="WMQ138" s="247"/>
      <c r="WMR138" s="247"/>
      <c r="WMS138" s="247"/>
      <c r="WMT138" s="247"/>
      <c r="WMU138" s="247"/>
      <c r="WMV138" s="247"/>
      <c r="WMW138" s="247"/>
      <c r="WMX138" s="247"/>
      <c r="WMY138" s="247"/>
      <c r="WMZ138" s="247"/>
      <c r="WNA138" s="247"/>
      <c r="WNB138" s="247"/>
      <c r="WNC138" s="247"/>
      <c r="WND138" s="247"/>
      <c r="WNE138" s="247"/>
      <c r="WNF138" s="247"/>
      <c r="WNG138" s="247"/>
      <c r="WNH138" s="247"/>
      <c r="WNI138" s="247"/>
      <c r="WNJ138" s="247"/>
      <c r="WNK138" s="247"/>
      <c r="WNL138" s="247"/>
      <c r="WNM138" s="247"/>
      <c r="WNN138" s="247"/>
      <c r="WNO138" s="247"/>
      <c r="WNP138" s="247"/>
      <c r="WNQ138" s="247"/>
      <c r="WNR138" s="247"/>
      <c r="WNS138" s="247"/>
      <c r="WNT138" s="247"/>
      <c r="WNU138" s="247"/>
      <c r="WNV138" s="247"/>
      <c r="WNW138" s="247"/>
      <c r="WNX138" s="247"/>
      <c r="WNY138" s="247"/>
      <c r="WNZ138" s="247"/>
      <c r="WOA138" s="247"/>
      <c r="WOB138" s="247"/>
      <c r="WOC138" s="247"/>
      <c r="WOD138" s="247"/>
      <c r="WOE138" s="247"/>
      <c r="WOF138" s="247"/>
      <c r="WOG138" s="247"/>
      <c r="WOH138" s="247"/>
      <c r="WOI138" s="247"/>
      <c r="WOJ138" s="247"/>
      <c r="WOK138" s="247"/>
      <c r="WOL138" s="247"/>
      <c r="WOM138" s="247"/>
      <c r="WON138" s="247"/>
      <c r="WOO138" s="247"/>
      <c r="WOP138" s="247"/>
      <c r="WOQ138" s="247"/>
      <c r="WOR138" s="247"/>
      <c r="WOS138" s="247"/>
      <c r="WOT138" s="247"/>
      <c r="WOU138" s="247"/>
      <c r="WOV138" s="247"/>
      <c r="WOW138" s="247"/>
      <c r="WOX138" s="247"/>
      <c r="WOY138" s="247"/>
      <c r="WOZ138" s="247"/>
      <c r="WPA138" s="247"/>
      <c r="WPB138" s="247"/>
      <c r="WPC138" s="247"/>
      <c r="WPD138" s="247"/>
      <c r="WPE138" s="247"/>
      <c r="WPF138" s="247"/>
      <c r="WPG138" s="247"/>
      <c r="WPH138" s="247"/>
      <c r="WPI138" s="247"/>
      <c r="WPJ138" s="247"/>
      <c r="WPK138" s="247"/>
      <c r="WPL138" s="247"/>
      <c r="WPM138" s="247"/>
      <c r="WPN138" s="247"/>
      <c r="WPO138" s="247"/>
      <c r="WPP138" s="247"/>
      <c r="WPQ138" s="247"/>
      <c r="WPR138" s="247"/>
      <c r="WPS138" s="247"/>
      <c r="WPT138" s="247"/>
      <c r="WPU138" s="247"/>
      <c r="WPV138" s="247"/>
      <c r="WPW138" s="247"/>
      <c r="WPX138" s="247"/>
      <c r="WPY138" s="247"/>
      <c r="WPZ138" s="247"/>
      <c r="WQA138" s="247"/>
      <c r="WQB138" s="247"/>
      <c r="WQC138" s="247"/>
      <c r="WQD138" s="247"/>
      <c r="WQE138" s="247"/>
      <c r="WQF138" s="247"/>
      <c r="WQG138" s="247"/>
      <c r="WQH138" s="247"/>
      <c r="WQI138" s="247"/>
      <c r="WQJ138" s="247"/>
      <c r="WQK138" s="247"/>
      <c r="WQL138" s="247"/>
      <c r="WQM138" s="247"/>
      <c r="WQN138" s="247"/>
      <c r="WQO138" s="247"/>
      <c r="WQP138" s="247"/>
      <c r="WQQ138" s="247"/>
      <c r="WQR138" s="247"/>
      <c r="WQS138" s="247"/>
      <c r="WQT138" s="247"/>
      <c r="WQU138" s="247"/>
      <c r="WQV138" s="247"/>
      <c r="WQW138" s="247"/>
      <c r="WQX138" s="247"/>
      <c r="WQY138" s="247"/>
      <c r="WQZ138" s="247"/>
      <c r="WRA138" s="247"/>
      <c r="WRB138" s="247"/>
      <c r="WRC138" s="247"/>
      <c r="WRD138" s="247"/>
      <c r="WRE138" s="247"/>
      <c r="WRF138" s="247"/>
      <c r="WRG138" s="247"/>
      <c r="WRH138" s="247"/>
      <c r="WRI138" s="247"/>
      <c r="WRJ138" s="247"/>
      <c r="WRK138" s="247"/>
      <c r="WRL138" s="247"/>
      <c r="WRM138" s="247"/>
      <c r="WRN138" s="247"/>
      <c r="WRO138" s="247"/>
      <c r="WRP138" s="247"/>
      <c r="WRQ138" s="247"/>
      <c r="WRR138" s="247"/>
      <c r="WRS138" s="247"/>
      <c r="WRT138" s="247"/>
      <c r="WRU138" s="247"/>
      <c r="WRV138" s="247"/>
      <c r="WRW138" s="247"/>
      <c r="WRX138" s="247"/>
      <c r="WRY138" s="247"/>
      <c r="WRZ138" s="247"/>
      <c r="WSA138" s="247"/>
      <c r="WSB138" s="247"/>
      <c r="WSC138" s="247"/>
      <c r="WSD138" s="247"/>
      <c r="WSE138" s="247"/>
      <c r="WSF138" s="247"/>
      <c r="WSG138" s="247"/>
      <c r="WSH138" s="247"/>
      <c r="WSI138" s="247"/>
      <c r="WSJ138" s="247"/>
      <c r="WSK138" s="247"/>
      <c r="WSL138" s="247"/>
      <c r="WSM138" s="247"/>
      <c r="WSN138" s="247"/>
      <c r="WSO138" s="247"/>
      <c r="WSP138" s="247"/>
      <c r="WSQ138" s="247"/>
      <c r="WSR138" s="247"/>
      <c r="WSS138" s="247"/>
      <c r="WST138" s="247"/>
      <c r="WSU138" s="247"/>
      <c r="WSV138" s="247"/>
      <c r="WSW138" s="247"/>
      <c r="WSX138" s="247"/>
      <c r="WSY138" s="247"/>
      <c r="WSZ138" s="247"/>
      <c r="WTA138" s="247"/>
      <c r="WTB138" s="247"/>
      <c r="WTC138" s="247"/>
      <c r="WTD138" s="247"/>
      <c r="WTE138" s="247"/>
      <c r="WTF138" s="247"/>
      <c r="WTG138" s="247"/>
      <c r="WTH138" s="247"/>
      <c r="WTI138" s="247"/>
      <c r="WTJ138" s="247"/>
      <c r="WTK138" s="247"/>
      <c r="WTL138" s="247"/>
      <c r="WTM138" s="247"/>
      <c r="WTN138" s="247"/>
      <c r="WTO138" s="247"/>
      <c r="WTP138" s="247"/>
      <c r="WTQ138" s="247"/>
      <c r="WTR138" s="247"/>
      <c r="WTS138" s="247"/>
      <c r="WTT138" s="247"/>
      <c r="WTU138" s="247"/>
      <c r="WTV138" s="247"/>
      <c r="WTW138" s="247"/>
      <c r="WTX138" s="247"/>
      <c r="WTY138" s="247"/>
      <c r="WTZ138" s="247"/>
      <c r="WUA138" s="247"/>
      <c r="WUB138" s="247"/>
      <c r="WUC138" s="247"/>
      <c r="WUD138" s="247"/>
      <c r="WUE138" s="247"/>
      <c r="WUF138" s="247"/>
      <c r="WUG138" s="247"/>
      <c r="WUH138" s="247"/>
      <c r="WUI138" s="247"/>
      <c r="WUJ138" s="247"/>
      <c r="WUK138" s="247"/>
      <c r="WUL138" s="247"/>
      <c r="WUM138" s="247"/>
      <c r="WUN138" s="247"/>
      <c r="WUO138" s="247"/>
      <c r="WUP138" s="247"/>
      <c r="WUQ138" s="247"/>
      <c r="WUR138" s="247"/>
      <c r="WUS138" s="247"/>
      <c r="WUT138" s="247"/>
      <c r="WUU138" s="247"/>
      <c r="WUV138" s="247"/>
      <c r="WUW138" s="247"/>
      <c r="WUX138" s="247"/>
      <c r="WUY138" s="247"/>
      <c r="WUZ138" s="247"/>
      <c r="WVA138" s="247"/>
      <c r="WVB138" s="247"/>
      <c r="WVC138" s="247"/>
      <c r="WVD138" s="247"/>
      <c r="WVE138" s="247"/>
      <c r="WVF138" s="247"/>
      <c r="WVG138" s="247"/>
      <c r="WVH138" s="247"/>
      <c r="WVI138" s="247"/>
      <c r="WVJ138" s="247"/>
      <c r="WVK138" s="247"/>
      <c r="WVL138" s="247"/>
      <c r="WVM138" s="247"/>
      <c r="WVN138" s="247"/>
      <c r="WVO138" s="247"/>
      <c r="WVP138" s="247"/>
      <c r="WVQ138" s="247"/>
      <c r="WVR138" s="247"/>
      <c r="WVS138" s="247"/>
      <c r="WVT138" s="247"/>
      <c r="WVU138" s="247"/>
      <c r="WVV138" s="247"/>
      <c r="WVW138" s="247"/>
      <c r="WVX138" s="247"/>
      <c r="WVY138" s="247"/>
      <c r="WVZ138" s="247"/>
      <c r="WWA138" s="247"/>
      <c r="WWB138" s="247"/>
      <c r="WWC138" s="247"/>
      <c r="WWD138" s="247"/>
      <c r="WWE138" s="247"/>
      <c r="WWF138" s="247"/>
      <c r="WWG138" s="247"/>
      <c r="WWH138" s="247"/>
      <c r="WWI138" s="247"/>
    </row>
    <row r="139" spans="1:16155" ht="33" hidden="1" x14ac:dyDescent="0.3">
      <c r="A139" s="234" t="s">
        <v>1098</v>
      </c>
      <c r="B139" s="12" t="s">
        <v>1491</v>
      </c>
      <c r="C139" s="13" t="s">
        <v>202</v>
      </c>
      <c r="D139" s="14" t="s">
        <v>203</v>
      </c>
      <c r="E139" s="9"/>
      <c r="F139" s="9"/>
      <c r="G139" s="9">
        <v>50</v>
      </c>
      <c r="H139" s="9" t="s">
        <v>50</v>
      </c>
      <c r="I139" s="9" t="s">
        <v>201</v>
      </c>
      <c r="J139" s="9" t="s">
        <v>28</v>
      </c>
      <c r="K139" s="10">
        <v>6604</v>
      </c>
      <c r="M139" s="9"/>
      <c r="N139" s="9"/>
      <c r="O139" s="9"/>
      <c r="P139" s="9"/>
      <c r="Q139" s="9"/>
      <c r="R139" s="9"/>
      <c r="S139" s="9"/>
      <c r="T139" s="9"/>
      <c r="U139" s="9"/>
      <c r="V139" s="9"/>
      <c r="W139" s="9"/>
      <c r="X139" s="9"/>
      <c r="Y139" s="9"/>
      <c r="Z139" s="9"/>
      <c r="AA139" s="9" t="s">
        <v>29</v>
      </c>
      <c r="AL139" s="247"/>
      <c r="AM139" s="247"/>
      <c r="AN139" s="247"/>
      <c r="AO139" s="247"/>
      <c r="AP139" s="247"/>
    </row>
    <row r="140" spans="1:16155" s="247" customFormat="1" ht="33" hidden="1" x14ac:dyDescent="0.3">
      <c r="A140" s="234" t="s">
        <v>1102</v>
      </c>
      <c r="B140" s="12" t="s">
        <v>1491</v>
      </c>
      <c r="C140" s="9"/>
      <c r="D140" s="14" t="s">
        <v>244</v>
      </c>
      <c r="E140" s="9"/>
      <c r="F140" s="9">
        <v>20</v>
      </c>
      <c r="G140" s="9">
        <v>40</v>
      </c>
      <c r="H140" s="9" t="s">
        <v>143</v>
      </c>
      <c r="I140" s="9" t="s">
        <v>250</v>
      </c>
      <c r="J140" s="9" t="s">
        <v>251</v>
      </c>
      <c r="K140" s="17" t="s">
        <v>252</v>
      </c>
      <c r="L140" s="171"/>
      <c r="M140" s="9" t="s">
        <v>29</v>
      </c>
      <c r="N140" s="9" t="s">
        <v>29</v>
      </c>
      <c r="O140" s="9"/>
      <c r="P140" s="9"/>
      <c r="Q140" s="9"/>
      <c r="R140" s="9"/>
      <c r="S140" s="9"/>
      <c r="T140" s="9"/>
      <c r="U140" s="9"/>
      <c r="V140" s="9"/>
      <c r="W140" s="9"/>
      <c r="X140" s="9"/>
      <c r="Y140" s="9"/>
      <c r="Z140" s="9"/>
      <c r="AA140" s="9"/>
      <c r="AB140" s="246"/>
      <c r="AC140" s="171"/>
      <c r="AD140" s="171"/>
      <c r="AE140" s="171"/>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71"/>
      <c r="BT140" s="171"/>
      <c r="BU140" s="171"/>
      <c r="BV140" s="171"/>
      <c r="BW140" s="171"/>
      <c r="BX140" s="171"/>
      <c r="BY140" s="171"/>
      <c r="BZ140" s="171"/>
      <c r="CA140" s="171"/>
      <c r="CB140" s="171"/>
      <c r="CC140" s="171"/>
      <c r="CD140" s="171"/>
      <c r="CE140" s="171"/>
      <c r="CF140" s="171"/>
      <c r="CG140" s="171"/>
      <c r="CH140" s="171"/>
      <c r="CI140" s="171"/>
      <c r="CJ140" s="171"/>
      <c r="CK140" s="171"/>
      <c r="CL140" s="171"/>
      <c r="CM140" s="171"/>
      <c r="CN140" s="171"/>
      <c r="CO140" s="171"/>
      <c r="CP140" s="171"/>
      <c r="CQ140" s="171"/>
      <c r="CR140" s="171"/>
      <c r="CS140" s="171"/>
      <c r="CT140" s="171"/>
      <c r="CU140" s="171"/>
      <c r="CV140" s="171"/>
      <c r="CW140" s="171"/>
      <c r="CX140" s="171"/>
      <c r="CY140" s="171"/>
      <c r="CZ140" s="171"/>
      <c r="DA140" s="171"/>
      <c r="DB140" s="171"/>
      <c r="DC140" s="171"/>
      <c r="DD140" s="171"/>
      <c r="DE140" s="171"/>
      <c r="DF140" s="171"/>
      <c r="DG140" s="171"/>
      <c r="DH140" s="171"/>
      <c r="DI140" s="171"/>
      <c r="DJ140" s="171"/>
      <c r="DK140" s="171"/>
      <c r="DL140" s="171"/>
      <c r="DM140" s="171"/>
      <c r="DN140" s="171"/>
      <c r="DO140" s="171"/>
      <c r="DP140" s="171"/>
      <c r="DQ140" s="171"/>
      <c r="DR140" s="171"/>
      <c r="DS140" s="171"/>
      <c r="DT140" s="171"/>
      <c r="DU140" s="171"/>
      <c r="DV140" s="171"/>
      <c r="DW140" s="171"/>
      <c r="DX140" s="171"/>
      <c r="DY140" s="171"/>
      <c r="DZ140" s="171"/>
      <c r="EA140" s="171"/>
      <c r="EB140" s="171"/>
      <c r="EC140" s="171"/>
      <c r="ED140" s="171"/>
      <c r="EE140" s="171"/>
      <c r="EF140" s="171"/>
      <c r="EG140" s="171"/>
      <c r="EH140" s="171"/>
      <c r="EI140" s="171"/>
      <c r="EJ140" s="171"/>
      <c r="EK140" s="171"/>
      <c r="EL140" s="171"/>
      <c r="EM140" s="171"/>
      <c r="EN140" s="171"/>
      <c r="EO140" s="171"/>
      <c r="EP140" s="171"/>
      <c r="EQ140" s="171"/>
      <c r="ER140" s="171"/>
      <c r="ES140" s="171"/>
      <c r="ET140" s="171"/>
      <c r="EU140" s="171"/>
      <c r="EV140" s="171"/>
      <c r="EW140" s="171"/>
      <c r="EX140" s="171"/>
      <c r="EY140" s="171"/>
      <c r="EZ140" s="171"/>
      <c r="FA140" s="171"/>
      <c r="FB140" s="171"/>
      <c r="FC140" s="171"/>
      <c r="FD140" s="171"/>
      <c r="FE140" s="171"/>
      <c r="FF140" s="171"/>
      <c r="FG140" s="171"/>
      <c r="FH140" s="171"/>
      <c r="FI140" s="171"/>
      <c r="FJ140" s="171"/>
      <c r="FK140" s="171"/>
      <c r="FL140" s="171"/>
      <c r="FM140" s="171"/>
      <c r="FN140" s="171"/>
      <c r="FO140" s="171"/>
      <c r="FP140" s="171"/>
      <c r="FQ140" s="171"/>
      <c r="FR140" s="171"/>
      <c r="FS140" s="171"/>
      <c r="FT140" s="171"/>
      <c r="FU140" s="171"/>
      <c r="FV140" s="171"/>
      <c r="FW140" s="171"/>
      <c r="FX140" s="171"/>
      <c r="FY140" s="171"/>
      <c r="FZ140" s="171"/>
      <c r="GA140" s="171"/>
      <c r="GB140" s="171"/>
      <c r="GC140" s="171"/>
      <c r="GD140" s="171"/>
      <c r="GE140" s="171"/>
      <c r="GF140" s="171"/>
      <c r="GG140" s="171"/>
      <c r="GH140" s="171"/>
      <c r="GI140" s="171"/>
      <c r="GJ140" s="171"/>
      <c r="GK140" s="171"/>
      <c r="GL140" s="171"/>
      <c r="GM140" s="171"/>
      <c r="GN140" s="171"/>
      <c r="GO140" s="171"/>
      <c r="GP140" s="171"/>
      <c r="GQ140" s="171"/>
      <c r="GR140" s="171"/>
      <c r="GS140" s="171"/>
      <c r="GT140" s="171"/>
      <c r="GU140" s="171"/>
      <c r="GV140" s="171"/>
      <c r="GW140" s="171"/>
      <c r="GX140" s="171"/>
      <c r="GY140" s="171"/>
      <c r="GZ140" s="171"/>
      <c r="HA140" s="171"/>
      <c r="HB140" s="171"/>
      <c r="HC140" s="171"/>
      <c r="HD140" s="171"/>
      <c r="HE140" s="171"/>
      <c r="HF140" s="171"/>
      <c r="HG140" s="171"/>
      <c r="HH140" s="171"/>
      <c r="HI140" s="171"/>
      <c r="HJ140" s="171"/>
      <c r="HK140" s="171"/>
      <c r="HL140" s="171"/>
      <c r="HM140" s="171"/>
      <c r="HN140" s="171"/>
      <c r="HO140" s="171"/>
      <c r="HP140" s="171"/>
      <c r="HQ140" s="171"/>
      <c r="HR140" s="171"/>
      <c r="HS140" s="171"/>
      <c r="HT140" s="171"/>
      <c r="HU140" s="171"/>
      <c r="HV140" s="171"/>
      <c r="HW140" s="171"/>
      <c r="HX140" s="171"/>
      <c r="HY140" s="171"/>
      <c r="HZ140" s="171"/>
      <c r="IA140" s="171"/>
      <c r="IB140" s="171"/>
      <c r="IC140" s="171"/>
      <c r="ID140" s="171"/>
      <c r="IE140" s="171"/>
      <c r="IF140" s="171"/>
      <c r="IG140" s="171"/>
      <c r="IH140" s="171"/>
      <c r="II140" s="171"/>
      <c r="IJ140" s="171"/>
      <c r="IK140" s="171"/>
      <c r="IL140" s="171"/>
      <c r="IM140" s="171"/>
      <c r="IN140" s="171"/>
      <c r="IO140" s="171"/>
      <c r="IP140" s="171"/>
      <c r="IQ140" s="171"/>
      <c r="IR140" s="171"/>
      <c r="IS140" s="171"/>
      <c r="IT140" s="171"/>
      <c r="IU140" s="171"/>
      <c r="IV140" s="171"/>
      <c r="IW140" s="171"/>
      <c r="IX140" s="171"/>
      <c r="IY140" s="171"/>
      <c r="IZ140" s="171"/>
      <c r="JA140" s="171"/>
      <c r="JB140" s="171"/>
      <c r="JC140" s="171"/>
      <c r="JD140" s="171"/>
      <c r="JE140" s="171"/>
      <c r="JF140" s="171"/>
      <c r="JG140" s="171"/>
      <c r="JH140" s="171"/>
      <c r="JI140" s="171"/>
      <c r="JJ140" s="171"/>
      <c r="JK140" s="171"/>
      <c r="JL140" s="171"/>
      <c r="JM140" s="171"/>
      <c r="JN140" s="171"/>
      <c r="JO140" s="171"/>
      <c r="JP140" s="171"/>
      <c r="JQ140" s="171"/>
      <c r="JR140" s="171"/>
      <c r="JS140" s="171"/>
      <c r="JT140" s="171"/>
      <c r="JU140" s="171"/>
      <c r="JV140" s="171"/>
      <c r="JW140" s="171"/>
      <c r="JX140" s="171"/>
      <c r="JY140" s="171"/>
      <c r="JZ140" s="171"/>
      <c r="KA140" s="171"/>
      <c r="KB140" s="171"/>
      <c r="KC140" s="171"/>
      <c r="KD140" s="171"/>
      <c r="KE140" s="171"/>
      <c r="KF140" s="171"/>
      <c r="KG140" s="171"/>
      <c r="KH140" s="171"/>
      <c r="KI140" s="171"/>
      <c r="KJ140" s="171"/>
      <c r="KK140" s="171"/>
      <c r="KL140" s="171"/>
      <c r="KM140" s="171"/>
      <c r="KN140" s="171"/>
      <c r="KO140" s="171"/>
      <c r="KP140" s="171"/>
      <c r="KQ140" s="171"/>
      <c r="KR140" s="171"/>
      <c r="KS140" s="171"/>
      <c r="KT140" s="171"/>
      <c r="KU140" s="171"/>
      <c r="KV140" s="171"/>
      <c r="KW140" s="171"/>
      <c r="KX140" s="171"/>
      <c r="KY140" s="171"/>
      <c r="KZ140" s="171"/>
      <c r="LA140" s="171"/>
      <c r="LB140" s="171"/>
      <c r="LC140" s="171"/>
      <c r="LD140" s="171"/>
      <c r="LE140" s="171"/>
      <c r="LF140" s="171"/>
      <c r="LG140" s="171"/>
      <c r="LH140" s="171"/>
      <c r="LI140" s="171"/>
      <c r="LJ140" s="171"/>
      <c r="LK140" s="171"/>
      <c r="LL140" s="171"/>
      <c r="LM140" s="171"/>
      <c r="LN140" s="171"/>
      <c r="LO140" s="171"/>
      <c r="LP140" s="171"/>
      <c r="LQ140" s="171"/>
      <c r="LR140" s="171"/>
      <c r="LS140" s="171"/>
      <c r="LT140" s="171"/>
      <c r="LU140" s="171"/>
      <c r="LV140" s="171"/>
      <c r="LW140" s="171"/>
      <c r="LX140" s="171"/>
      <c r="LY140" s="171"/>
      <c r="LZ140" s="171"/>
      <c r="MA140" s="171"/>
      <c r="MB140" s="171"/>
      <c r="MC140" s="171"/>
      <c r="MD140" s="171"/>
      <c r="ME140" s="171"/>
      <c r="MF140" s="171"/>
      <c r="MG140" s="171"/>
      <c r="MH140" s="171"/>
      <c r="MI140" s="171"/>
      <c r="MJ140" s="171"/>
      <c r="MK140" s="171"/>
      <c r="ML140" s="171"/>
      <c r="MM140" s="171"/>
      <c r="MN140" s="171"/>
      <c r="MO140" s="171"/>
      <c r="MP140" s="171"/>
      <c r="MQ140" s="171"/>
      <c r="MR140" s="171"/>
      <c r="MS140" s="171"/>
      <c r="MT140" s="171"/>
      <c r="MU140" s="171"/>
      <c r="MV140" s="171"/>
      <c r="MW140" s="171"/>
      <c r="MX140" s="171"/>
      <c r="MY140" s="171"/>
      <c r="MZ140" s="171"/>
      <c r="NA140" s="171"/>
      <c r="NB140" s="171"/>
      <c r="NC140" s="171"/>
      <c r="ND140" s="171"/>
      <c r="NE140" s="171"/>
      <c r="NF140" s="171"/>
      <c r="NG140" s="171"/>
      <c r="NH140" s="171"/>
      <c r="NI140" s="171"/>
      <c r="NJ140" s="171"/>
      <c r="NK140" s="171"/>
      <c r="NL140" s="171"/>
      <c r="NM140" s="171"/>
      <c r="NN140" s="171"/>
      <c r="NO140" s="171"/>
      <c r="NP140" s="171"/>
      <c r="NQ140" s="171"/>
      <c r="NR140" s="171"/>
      <c r="NS140" s="171"/>
      <c r="NT140" s="171"/>
      <c r="NU140" s="171"/>
      <c r="NV140" s="171"/>
      <c r="NW140" s="171"/>
      <c r="NX140" s="171"/>
      <c r="NY140" s="171"/>
      <c r="NZ140" s="171"/>
      <c r="OA140" s="171"/>
      <c r="OB140" s="171"/>
      <c r="OC140" s="171"/>
      <c r="OD140" s="171"/>
      <c r="OE140" s="171"/>
      <c r="OF140" s="171"/>
      <c r="OG140" s="171"/>
      <c r="OH140" s="171"/>
      <c r="OI140" s="171"/>
      <c r="OJ140" s="171"/>
      <c r="OK140" s="171"/>
      <c r="OL140" s="171"/>
      <c r="OM140" s="171"/>
      <c r="ON140" s="171"/>
      <c r="OO140" s="171"/>
      <c r="OP140" s="171"/>
      <c r="OQ140" s="171"/>
      <c r="OR140" s="171"/>
      <c r="OS140" s="171"/>
      <c r="OT140" s="171"/>
      <c r="OU140" s="171"/>
      <c r="OV140" s="171"/>
      <c r="OW140" s="171"/>
      <c r="OX140" s="171"/>
      <c r="OY140" s="171"/>
      <c r="OZ140" s="171"/>
      <c r="PA140" s="171"/>
      <c r="PB140" s="171"/>
      <c r="PC140" s="171"/>
      <c r="PD140" s="171"/>
      <c r="PE140" s="171"/>
      <c r="PF140" s="171"/>
      <c r="PG140" s="171"/>
      <c r="PH140" s="171"/>
      <c r="PI140" s="171"/>
      <c r="PJ140" s="171"/>
      <c r="PK140" s="171"/>
      <c r="PL140" s="171"/>
      <c r="PM140" s="171"/>
      <c r="PN140" s="171"/>
      <c r="PO140" s="171"/>
      <c r="PP140" s="171"/>
      <c r="PQ140" s="171"/>
      <c r="PR140" s="171"/>
      <c r="PS140" s="171"/>
      <c r="PT140" s="171"/>
      <c r="PU140" s="171"/>
      <c r="PV140" s="171"/>
      <c r="PW140" s="171"/>
      <c r="PX140" s="171"/>
      <c r="PY140" s="171"/>
      <c r="PZ140" s="171"/>
      <c r="QA140" s="171"/>
      <c r="QB140" s="171"/>
      <c r="QC140" s="171"/>
      <c r="QD140" s="171"/>
      <c r="QE140" s="171"/>
      <c r="QF140" s="171"/>
      <c r="QG140" s="171"/>
      <c r="QH140" s="171"/>
      <c r="QI140" s="171"/>
      <c r="QJ140" s="171"/>
      <c r="QK140" s="171"/>
      <c r="QL140" s="171"/>
      <c r="QM140" s="171"/>
      <c r="QN140" s="171"/>
      <c r="QO140" s="171"/>
      <c r="QP140" s="171"/>
      <c r="QQ140" s="171"/>
      <c r="QR140" s="171"/>
      <c r="QS140" s="171"/>
      <c r="QT140" s="171"/>
      <c r="QU140" s="171"/>
      <c r="QV140" s="171"/>
      <c r="QW140" s="171"/>
      <c r="QX140" s="171"/>
      <c r="QY140" s="171"/>
      <c r="QZ140" s="171"/>
      <c r="RA140" s="171"/>
      <c r="RB140" s="171"/>
      <c r="RC140" s="171"/>
      <c r="RD140" s="171"/>
      <c r="RE140" s="171"/>
      <c r="RF140" s="171"/>
      <c r="RG140" s="171"/>
      <c r="RH140" s="171"/>
      <c r="RI140" s="171"/>
      <c r="RJ140" s="171"/>
      <c r="RK140" s="171"/>
      <c r="RL140" s="171"/>
      <c r="RM140" s="171"/>
      <c r="RN140" s="171"/>
      <c r="RO140" s="171"/>
      <c r="RP140" s="171"/>
      <c r="RQ140" s="171"/>
      <c r="RR140" s="171"/>
      <c r="RS140" s="171"/>
      <c r="RT140" s="171"/>
      <c r="RU140" s="171"/>
      <c r="RV140" s="171"/>
      <c r="RW140" s="171"/>
      <c r="RX140" s="171"/>
      <c r="RY140" s="171"/>
      <c r="RZ140" s="171"/>
      <c r="SA140" s="171"/>
      <c r="SB140" s="171"/>
      <c r="SC140" s="171"/>
      <c r="SD140" s="171"/>
      <c r="SE140" s="171"/>
      <c r="SF140" s="171"/>
      <c r="SG140" s="171"/>
      <c r="SH140" s="171"/>
      <c r="SI140" s="171"/>
      <c r="SJ140" s="171"/>
      <c r="SK140" s="171"/>
      <c r="SL140" s="171"/>
      <c r="SM140" s="171"/>
      <c r="SN140" s="171"/>
      <c r="SO140" s="171"/>
      <c r="SP140" s="171"/>
      <c r="SQ140" s="171"/>
      <c r="SR140" s="171"/>
      <c r="SS140" s="171"/>
      <c r="ST140" s="171"/>
      <c r="SU140" s="171"/>
      <c r="SV140" s="171"/>
      <c r="SW140" s="171"/>
      <c r="SX140" s="171"/>
      <c r="SY140" s="171"/>
      <c r="SZ140" s="171"/>
      <c r="TA140" s="171"/>
      <c r="TB140" s="171"/>
      <c r="TC140" s="171"/>
      <c r="TD140" s="171"/>
      <c r="TE140" s="171"/>
      <c r="TF140" s="171"/>
      <c r="TG140" s="171"/>
      <c r="TH140" s="171"/>
      <c r="TI140" s="171"/>
      <c r="TJ140" s="171"/>
      <c r="TK140" s="171"/>
      <c r="TL140" s="171"/>
      <c r="TM140" s="171"/>
      <c r="TN140" s="171"/>
      <c r="TO140" s="171"/>
      <c r="TP140" s="171"/>
      <c r="TQ140" s="171"/>
      <c r="TR140" s="171"/>
      <c r="TS140" s="171"/>
      <c r="TT140" s="171"/>
      <c r="TU140" s="171"/>
      <c r="TV140" s="171"/>
      <c r="TW140" s="171"/>
      <c r="TX140" s="171"/>
      <c r="TY140" s="171"/>
      <c r="TZ140" s="171"/>
      <c r="UA140" s="171"/>
      <c r="UB140" s="171"/>
      <c r="UC140" s="171"/>
      <c r="UD140" s="171"/>
      <c r="UE140" s="171"/>
      <c r="UF140" s="171"/>
      <c r="UG140" s="171"/>
      <c r="UH140" s="171"/>
      <c r="UI140" s="171"/>
      <c r="UJ140" s="171"/>
      <c r="UK140" s="171"/>
      <c r="UL140" s="171"/>
      <c r="UM140" s="171"/>
      <c r="UN140" s="171"/>
      <c r="UO140" s="171"/>
      <c r="UP140" s="171"/>
      <c r="UQ140" s="171"/>
      <c r="UR140" s="171"/>
      <c r="US140" s="171"/>
      <c r="UT140" s="171"/>
      <c r="UU140" s="171"/>
      <c r="UV140" s="171"/>
      <c r="UW140" s="171"/>
      <c r="UX140" s="171"/>
      <c r="UY140" s="171"/>
      <c r="UZ140" s="171"/>
      <c r="VA140" s="171"/>
      <c r="VB140" s="171"/>
      <c r="VC140" s="171"/>
      <c r="VD140" s="171"/>
      <c r="VE140" s="171"/>
      <c r="VF140" s="171"/>
      <c r="VG140" s="171"/>
      <c r="VH140" s="171"/>
      <c r="VI140" s="171"/>
      <c r="VJ140" s="171"/>
      <c r="VK140" s="171"/>
      <c r="VL140" s="171"/>
      <c r="VM140" s="171"/>
      <c r="VN140" s="171"/>
      <c r="VO140" s="171"/>
      <c r="VP140" s="171"/>
      <c r="VQ140" s="171"/>
      <c r="VR140" s="171"/>
      <c r="VS140" s="171"/>
      <c r="VT140" s="171"/>
      <c r="VU140" s="171"/>
      <c r="VV140" s="171"/>
      <c r="VW140" s="171"/>
      <c r="VX140" s="171"/>
      <c r="VY140" s="171"/>
      <c r="VZ140" s="171"/>
      <c r="WA140" s="171"/>
      <c r="WB140" s="171"/>
      <c r="WC140" s="171"/>
      <c r="WD140" s="171"/>
      <c r="WE140" s="171"/>
      <c r="WF140" s="171"/>
      <c r="WG140" s="171"/>
      <c r="WH140" s="171"/>
      <c r="WI140" s="171"/>
      <c r="WJ140" s="171"/>
      <c r="WK140" s="171"/>
      <c r="WL140" s="171"/>
      <c r="WM140" s="171"/>
      <c r="WN140" s="171"/>
      <c r="WO140" s="171"/>
      <c r="WP140" s="171"/>
      <c r="WQ140" s="171"/>
      <c r="WR140" s="171"/>
      <c r="WS140" s="171"/>
      <c r="WT140" s="171"/>
      <c r="WU140" s="171"/>
      <c r="WV140" s="171"/>
      <c r="WW140" s="171"/>
      <c r="WX140" s="171"/>
      <c r="WY140" s="171"/>
      <c r="WZ140" s="171"/>
      <c r="XA140" s="171"/>
      <c r="XB140" s="171"/>
      <c r="XC140" s="171"/>
      <c r="XD140" s="171"/>
      <c r="XE140" s="171"/>
      <c r="XF140" s="171"/>
      <c r="XG140" s="171"/>
      <c r="XH140" s="171"/>
      <c r="XI140" s="171"/>
      <c r="XJ140" s="171"/>
      <c r="XK140" s="171"/>
      <c r="XL140" s="171"/>
      <c r="XM140" s="171"/>
      <c r="XN140" s="171"/>
      <c r="XO140" s="171"/>
      <c r="XP140" s="171"/>
      <c r="XQ140" s="171"/>
      <c r="XR140" s="171"/>
      <c r="XS140" s="171"/>
      <c r="XT140" s="171"/>
      <c r="XU140" s="171"/>
      <c r="XV140" s="171"/>
      <c r="XW140" s="171"/>
      <c r="XX140" s="171"/>
      <c r="XY140" s="171"/>
      <c r="XZ140" s="171"/>
      <c r="YA140" s="171"/>
      <c r="YB140" s="171"/>
      <c r="YC140" s="171"/>
      <c r="YD140" s="171"/>
      <c r="YE140" s="171"/>
      <c r="YF140" s="171"/>
      <c r="YG140" s="171"/>
      <c r="YH140" s="171"/>
      <c r="YI140" s="171"/>
      <c r="YJ140" s="171"/>
      <c r="YK140" s="171"/>
      <c r="YL140" s="171"/>
      <c r="YM140" s="171"/>
      <c r="YN140" s="171"/>
      <c r="YO140" s="171"/>
      <c r="YP140" s="171"/>
      <c r="YQ140" s="171"/>
      <c r="YR140" s="171"/>
      <c r="YS140" s="171"/>
      <c r="YT140" s="171"/>
      <c r="YU140" s="171"/>
      <c r="YV140" s="171"/>
      <c r="YW140" s="171"/>
      <c r="YX140" s="171"/>
      <c r="YY140" s="171"/>
      <c r="YZ140" s="171"/>
      <c r="ZA140" s="171"/>
      <c r="ZB140" s="171"/>
      <c r="ZC140" s="171"/>
      <c r="ZD140" s="171"/>
      <c r="ZE140" s="171"/>
      <c r="ZF140" s="171"/>
      <c r="ZG140" s="171"/>
      <c r="ZH140" s="171"/>
      <c r="ZI140" s="171"/>
      <c r="ZJ140" s="171"/>
      <c r="ZK140" s="171"/>
      <c r="ZL140" s="171"/>
      <c r="ZM140" s="171"/>
      <c r="ZN140" s="171"/>
      <c r="ZO140" s="171"/>
      <c r="ZP140" s="171"/>
      <c r="ZQ140" s="171"/>
      <c r="ZR140" s="171"/>
      <c r="ZS140" s="171"/>
      <c r="ZT140" s="171"/>
      <c r="ZU140" s="171"/>
      <c r="ZV140" s="171"/>
      <c r="ZW140" s="171"/>
      <c r="ZX140" s="171"/>
      <c r="ZY140" s="171"/>
      <c r="ZZ140" s="171"/>
      <c r="AAA140" s="171"/>
      <c r="AAB140" s="171"/>
      <c r="AAC140" s="171"/>
      <c r="AAD140" s="171"/>
      <c r="AAE140" s="171"/>
      <c r="AAF140" s="171"/>
      <c r="AAG140" s="171"/>
      <c r="AAH140" s="171"/>
      <c r="AAI140" s="171"/>
      <c r="AAJ140" s="171"/>
      <c r="AAK140" s="171"/>
      <c r="AAL140" s="171"/>
      <c r="AAM140" s="171"/>
      <c r="AAN140" s="171"/>
      <c r="AAO140" s="171"/>
      <c r="AAP140" s="171"/>
      <c r="AAQ140" s="171"/>
      <c r="AAR140" s="171"/>
      <c r="AAS140" s="171"/>
      <c r="AAT140" s="171"/>
      <c r="AAU140" s="171"/>
      <c r="AAV140" s="171"/>
      <c r="AAW140" s="171"/>
      <c r="AAX140" s="171"/>
      <c r="AAY140" s="171"/>
      <c r="AAZ140" s="171"/>
      <c r="ABA140" s="171"/>
      <c r="ABB140" s="171"/>
      <c r="ABC140" s="171"/>
      <c r="ABD140" s="171"/>
      <c r="ABE140" s="171"/>
      <c r="ABF140" s="171"/>
      <c r="ABG140" s="171"/>
      <c r="ABH140" s="171"/>
      <c r="ABI140" s="171"/>
      <c r="ABJ140" s="171"/>
      <c r="ABK140" s="171"/>
      <c r="ABL140" s="171"/>
      <c r="ABM140" s="171"/>
      <c r="ABN140" s="171"/>
      <c r="ABO140" s="171"/>
      <c r="ABP140" s="171"/>
      <c r="ABQ140" s="171"/>
      <c r="ABR140" s="171"/>
      <c r="ABS140" s="171"/>
      <c r="ABT140" s="171"/>
      <c r="ABU140" s="171"/>
      <c r="ABV140" s="171"/>
      <c r="ABW140" s="171"/>
      <c r="ABX140" s="171"/>
      <c r="ABY140" s="171"/>
      <c r="ABZ140" s="171"/>
      <c r="ACA140" s="171"/>
      <c r="ACB140" s="171"/>
      <c r="ACC140" s="171"/>
      <c r="ACD140" s="171"/>
      <c r="ACE140" s="171"/>
      <c r="ACF140" s="171"/>
      <c r="ACG140" s="171"/>
      <c r="ACH140" s="171"/>
      <c r="ACI140" s="171"/>
      <c r="ACJ140" s="171"/>
      <c r="ACK140" s="171"/>
      <c r="ACL140" s="171"/>
      <c r="ACM140" s="171"/>
      <c r="ACN140" s="171"/>
      <c r="ACO140" s="171"/>
      <c r="ACP140" s="171"/>
      <c r="ACQ140" s="171"/>
      <c r="ACR140" s="171"/>
      <c r="ACS140" s="171"/>
      <c r="ACT140" s="171"/>
      <c r="ACU140" s="171"/>
      <c r="ACV140" s="171"/>
      <c r="ACW140" s="171"/>
      <c r="ACX140" s="171"/>
      <c r="ACY140" s="171"/>
      <c r="ACZ140" s="171"/>
      <c r="ADA140" s="171"/>
      <c r="ADB140" s="171"/>
      <c r="ADC140" s="171"/>
      <c r="ADD140" s="171"/>
      <c r="ADE140" s="171"/>
      <c r="ADF140" s="171"/>
      <c r="ADG140" s="171"/>
      <c r="ADH140" s="171"/>
      <c r="ADI140" s="171"/>
      <c r="ADJ140" s="171"/>
      <c r="ADK140" s="171"/>
      <c r="ADL140" s="171"/>
      <c r="ADM140" s="171"/>
      <c r="ADN140" s="171"/>
      <c r="ADO140" s="171"/>
      <c r="ADP140" s="171"/>
      <c r="ADQ140" s="171"/>
      <c r="ADR140" s="171"/>
      <c r="ADS140" s="171"/>
      <c r="ADT140" s="171"/>
      <c r="ADU140" s="171"/>
      <c r="ADV140" s="171"/>
      <c r="ADW140" s="171"/>
      <c r="ADX140" s="171"/>
      <c r="ADY140" s="171"/>
      <c r="ADZ140" s="171"/>
      <c r="AEA140" s="171"/>
      <c r="AEB140" s="171"/>
      <c r="AEC140" s="171"/>
      <c r="AED140" s="171"/>
      <c r="AEE140" s="171"/>
      <c r="AEF140" s="171"/>
      <c r="AEG140" s="171"/>
      <c r="AEH140" s="171"/>
      <c r="AEI140" s="171"/>
      <c r="AEJ140" s="171"/>
      <c r="AEK140" s="171"/>
      <c r="AEL140" s="171"/>
      <c r="AEM140" s="171"/>
      <c r="AEN140" s="171"/>
      <c r="AEO140" s="171"/>
      <c r="AEP140" s="171"/>
      <c r="AEQ140" s="171"/>
      <c r="AER140" s="171"/>
      <c r="AES140" s="171"/>
      <c r="AET140" s="171"/>
      <c r="AEU140" s="171"/>
      <c r="AEV140" s="171"/>
      <c r="AEW140" s="171"/>
      <c r="AEX140" s="171"/>
      <c r="AEY140" s="171"/>
      <c r="AEZ140" s="171"/>
      <c r="AFA140" s="171"/>
      <c r="AFB140" s="171"/>
      <c r="AFC140" s="171"/>
      <c r="AFD140" s="171"/>
      <c r="AFE140" s="171"/>
      <c r="AFF140" s="171"/>
      <c r="AFG140" s="171"/>
      <c r="AFH140" s="171"/>
      <c r="AFI140" s="171"/>
      <c r="AFJ140" s="171"/>
      <c r="AFK140" s="171"/>
      <c r="AFL140" s="171"/>
      <c r="AFM140" s="171"/>
      <c r="AFN140" s="171"/>
      <c r="AFO140" s="171"/>
      <c r="AFP140" s="171"/>
      <c r="AFQ140" s="171"/>
      <c r="AFR140" s="171"/>
      <c r="AFS140" s="171"/>
      <c r="AFT140" s="171"/>
      <c r="AFU140" s="171"/>
      <c r="AFV140" s="171"/>
      <c r="AFW140" s="171"/>
      <c r="AFX140" s="171"/>
      <c r="AFY140" s="171"/>
      <c r="AFZ140" s="171"/>
      <c r="AGA140" s="171"/>
      <c r="AGB140" s="171"/>
      <c r="AGC140" s="171"/>
      <c r="AGD140" s="171"/>
      <c r="AGE140" s="171"/>
      <c r="AGF140" s="171"/>
      <c r="AGG140" s="171"/>
      <c r="AGH140" s="171"/>
      <c r="AGI140" s="171"/>
      <c r="AGJ140" s="171"/>
      <c r="AGK140" s="171"/>
      <c r="AGL140" s="171"/>
      <c r="AGM140" s="171"/>
      <c r="AGN140" s="171"/>
      <c r="AGO140" s="171"/>
      <c r="AGP140" s="171"/>
      <c r="AGQ140" s="171"/>
      <c r="AGR140" s="171"/>
      <c r="AGS140" s="171"/>
      <c r="AGT140" s="171"/>
      <c r="AGU140" s="171"/>
      <c r="AGV140" s="171"/>
      <c r="AGW140" s="171"/>
      <c r="AGX140" s="171"/>
      <c r="AGY140" s="171"/>
      <c r="AGZ140" s="171"/>
      <c r="AHA140" s="171"/>
      <c r="AHB140" s="171"/>
      <c r="AHC140" s="171"/>
      <c r="AHD140" s="171"/>
      <c r="AHE140" s="171"/>
      <c r="AHF140" s="171"/>
      <c r="AHG140" s="171"/>
      <c r="AHH140" s="171"/>
      <c r="AHI140" s="171"/>
      <c r="AHJ140" s="171"/>
      <c r="AHK140" s="171"/>
      <c r="AHL140" s="171"/>
      <c r="AHM140" s="171"/>
      <c r="AHN140" s="171"/>
      <c r="AHO140" s="171"/>
      <c r="AHP140" s="171"/>
      <c r="AHQ140" s="171"/>
      <c r="AHR140" s="171"/>
      <c r="AHS140" s="171"/>
      <c r="AHT140" s="171"/>
      <c r="AHU140" s="171"/>
      <c r="AHV140" s="171"/>
      <c r="AHW140" s="171"/>
      <c r="AHX140" s="171"/>
      <c r="AHY140" s="171"/>
      <c r="AHZ140" s="171"/>
      <c r="AIA140" s="171"/>
      <c r="AIB140" s="171"/>
      <c r="AIC140" s="171"/>
      <c r="AID140" s="171"/>
      <c r="AIE140" s="171"/>
      <c r="AIF140" s="171"/>
      <c r="AIG140" s="171"/>
      <c r="AIH140" s="171"/>
      <c r="AII140" s="171"/>
      <c r="AIJ140" s="171"/>
      <c r="AIK140" s="171"/>
      <c r="AIL140" s="171"/>
      <c r="AIM140" s="171"/>
      <c r="AIN140" s="171"/>
      <c r="AIO140" s="171"/>
      <c r="AIP140" s="171"/>
      <c r="AIQ140" s="171"/>
      <c r="AIR140" s="171"/>
      <c r="AIS140" s="171"/>
      <c r="AIT140" s="171"/>
      <c r="AIU140" s="171"/>
      <c r="AIV140" s="171"/>
      <c r="AIW140" s="171"/>
      <c r="AIX140" s="171"/>
      <c r="AIY140" s="171"/>
      <c r="AIZ140" s="171"/>
      <c r="AJA140" s="171"/>
      <c r="AJB140" s="171"/>
      <c r="AJC140" s="171"/>
      <c r="AJD140" s="171"/>
      <c r="AJE140" s="171"/>
      <c r="AJF140" s="171"/>
      <c r="AJG140" s="171"/>
      <c r="AJH140" s="171"/>
      <c r="AJI140" s="171"/>
      <c r="AJJ140" s="171"/>
      <c r="AJK140" s="171"/>
      <c r="AJL140" s="171"/>
      <c r="AJM140" s="171"/>
      <c r="AJN140" s="171"/>
      <c r="AJO140" s="171"/>
      <c r="AJP140" s="171"/>
      <c r="AJQ140" s="171"/>
      <c r="AJR140" s="171"/>
      <c r="AJS140" s="171"/>
      <c r="AJT140" s="171"/>
      <c r="AJU140" s="171"/>
      <c r="AJV140" s="171"/>
      <c r="AJW140" s="171"/>
      <c r="AJX140" s="171"/>
      <c r="AJY140" s="171"/>
      <c r="AJZ140" s="171"/>
      <c r="AKA140" s="171"/>
      <c r="AKB140" s="171"/>
      <c r="AKC140" s="171"/>
      <c r="AKD140" s="171"/>
      <c r="AKE140" s="171"/>
      <c r="AKF140" s="171"/>
      <c r="AKG140" s="171"/>
      <c r="AKH140" s="171"/>
      <c r="AKI140" s="171"/>
      <c r="AKJ140" s="171"/>
      <c r="AKK140" s="171"/>
      <c r="AKL140" s="171"/>
      <c r="AKM140" s="171"/>
      <c r="AKN140" s="171"/>
      <c r="AKO140" s="171"/>
      <c r="AKP140" s="171"/>
      <c r="AKQ140" s="171"/>
      <c r="AKR140" s="171"/>
      <c r="AKS140" s="171"/>
      <c r="AKT140" s="171"/>
      <c r="AKU140" s="171"/>
      <c r="AKV140" s="171"/>
      <c r="AKW140" s="171"/>
      <c r="AKX140" s="171"/>
      <c r="AKY140" s="171"/>
      <c r="AKZ140" s="171"/>
      <c r="ALA140" s="171"/>
      <c r="ALB140" s="171"/>
      <c r="ALC140" s="171"/>
      <c r="ALD140" s="171"/>
      <c r="ALE140" s="171"/>
      <c r="ALF140" s="171"/>
      <c r="ALG140" s="171"/>
      <c r="ALH140" s="171"/>
      <c r="ALI140" s="171"/>
      <c r="ALJ140" s="171"/>
      <c r="ALK140" s="171"/>
      <c r="ALL140" s="171"/>
      <c r="ALM140" s="171"/>
      <c r="ALN140" s="171"/>
      <c r="ALO140" s="171"/>
      <c r="ALP140" s="171"/>
      <c r="ALQ140" s="171"/>
      <c r="ALR140" s="171"/>
      <c r="ALS140" s="171"/>
      <c r="ALT140" s="171"/>
      <c r="ALU140" s="171"/>
      <c r="ALV140" s="171"/>
      <c r="ALW140" s="171"/>
      <c r="ALX140" s="171"/>
      <c r="ALY140" s="171"/>
      <c r="ALZ140" s="171"/>
      <c r="AMA140" s="171"/>
      <c r="AMB140" s="171"/>
      <c r="AMC140" s="171"/>
      <c r="AMD140" s="171"/>
      <c r="AME140" s="171"/>
      <c r="AMF140" s="171"/>
      <c r="AMG140" s="171"/>
      <c r="AMH140" s="171"/>
      <c r="AMI140" s="171"/>
      <c r="AMJ140" s="171"/>
      <c r="AMK140" s="171"/>
      <c r="AML140" s="171"/>
      <c r="AMM140" s="171"/>
      <c r="AMN140" s="171"/>
      <c r="AMO140" s="171"/>
      <c r="AMP140" s="171"/>
      <c r="AMQ140" s="171"/>
      <c r="AMR140" s="171"/>
      <c r="AMS140" s="171"/>
      <c r="AMT140" s="171"/>
      <c r="AMU140" s="171"/>
      <c r="AMV140" s="171"/>
      <c r="AMW140" s="171"/>
      <c r="AMX140" s="171"/>
      <c r="AMY140" s="171"/>
      <c r="AMZ140" s="171"/>
      <c r="ANA140" s="171"/>
      <c r="ANB140" s="171"/>
      <c r="ANC140" s="171"/>
      <c r="AND140" s="171"/>
      <c r="ANE140" s="171"/>
      <c r="ANF140" s="171"/>
      <c r="ANG140" s="171"/>
      <c r="ANH140" s="171"/>
      <c r="ANI140" s="171"/>
      <c r="ANJ140" s="171"/>
      <c r="ANK140" s="171"/>
      <c r="ANL140" s="171"/>
      <c r="ANM140" s="171"/>
      <c r="ANN140" s="171"/>
      <c r="ANO140" s="171"/>
      <c r="ANP140" s="171"/>
      <c r="ANQ140" s="171"/>
      <c r="ANR140" s="171"/>
      <c r="ANS140" s="171"/>
      <c r="ANT140" s="171"/>
      <c r="ANU140" s="171"/>
      <c r="ANV140" s="171"/>
      <c r="ANW140" s="171"/>
      <c r="ANX140" s="171"/>
      <c r="ANY140" s="171"/>
      <c r="ANZ140" s="171"/>
      <c r="AOA140" s="171"/>
      <c r="AOB140" s="171"/>
      <c r="AOC140" s="171"/>
      <c r="AOD140" s="171"/>
      <c r="AOE140" s="171"/>
      <c r="AOF140" s="171"/>
      <c r="AOG140" s="171"/>
      <c r="AOH140" s="171"/>
      <c r="AOI140" s="171"/>
      <c r="AOJ140" s="171"/>
      <c r="AOK140" s="171"/>
      <c r="AOL140" s="171"/>
      <c r="AOM140" s="171"/>
      <c r="AON140" s="171"/>
      <c r="AOO140" s="171"/>
      <c r="AOP140" s="171"/>
      <c r="AOQ140" s="171"/>
      <c r="AOR140" s="171"/>
      <c r="AOS140" s="171"/>
      <c r="AOT140" s="171"/>
      <c r="AOU140" s="171"/>
      <c r="AOV140" s="171"/>
      <c r="AOW140" s="171"/>
      <c r="AOX140" s="171"/>
      <c r="AOY140" s="171"/>
      <c r="AOZ140" s="171"/>
      <c r="APA140" s="171"/>
      <c r="APB140" s="171"/>
      <c r="APC140" s="171"/>
      <c r="APD140" s="171"/>
      <c r="APE140" s="171"/>
      <c r="APF140" s="171"/>
      <c r="APG140" s="171"/>
      <c r="APH140" s="171"/>
      <c r="API140" s="171"/>
      <c r="APJ140" s="171"/>
      <c r="APK140" s="171"/>
      <c r="APL140" s="171"/>
      <c r="APM140" s="171"/>
      <c r="APN140" s="171"/>
      <c r="APO140" s="171"/>
      <c r="APP140" s="171"/>
      <c r="APQ140" s="171"/>
      <c r="APR140" s="171"/>
      <c r="APS140" s="171"/>
      <c r="APT140" s="171"/>
      <c r="APU140" s="171"/>
      <c r="APV140" s="171"/>
      <c r="APW140" s="171"/>
      <c r="APX140" s="171"/>
      <c r="APY140" s="171"/>
      <c r="APZ140" s="171"/>
      <c r="AQA140" s="171"/>
      <c r="AQB140" s="171"/>
      <c r="AQC140" s="171"/>
      <c r="AQD140" s="171"/>
      <c r="AQE140" s="171"/>
      <c r="AQF140" s="171"/>
      <c r="AQG140" s="171"/>
      <c r="AQH140" s="171"/>
      <c r="AQI140" s="171"/>
      <c r="AQJ140" s="171"/>
      <c r="AQK140" s="171"/>
      <c r="AQL140" s="171"/>
      <c r="AQM140" s="171"/>
      <c r="AQN140" s="171"/>
      <c r="AQO140" s="171"/>
      <c r="AQP140" s="171"/>
      <c r="AQQ140" s="171"/>
      <c r="AQR140" s="171"/>
      <c r="AQS140" s="171"/>
      <c r="AQT140" s="171"/>
      <c r="AQU140" s="171"/>
      <c r="AQV140" s="171"/>
      <c r="AQW140" s="171"/>
      <c r="AQX140" s="171"/>
      <c r="AQY140" s="171"/>
      <c r="AQZ140" s="171"/>
      <c r="ARA140" s="171"/>
      <c r="ARB140" s="171"/>
      <c r="ARC140" s="171"/>
      <c r="ARD140" s="171"/>
      <c r="ARE140" s="171"/>
      <c r="ARF140" s="171"/>
      <c r="ARG140" s="171"/>
      <c r="ARH140" s="171"/>
      <c r="ARI140" s="171"/>
      <c r="ARJ140" s="171"/>
      <c r="ARK140" s="171"/>
      <c r="ARL140" s="171"/>
      <c r="ARM140" s="171"/>
      <c r="ARN140" s="171"/>
      <c r="ARO140" s="171"/>
      <c r="ARP140" s="171"/>
      <c r="ARQ140" s="171"/>
      <c r="ARR140" s="171"/>
      <c r="ARS140" s="171"/>
      <c r="ART140" s="171"/>
      <c r="ARU140" s="171"/>
      <c r="ARV140" s="171"/>
      <c r="ARW140" s="171"/>
      <c r="ARX140" s="171"/>
      <c r="ARY140" s="171"/>
      <c r="ARZ140" s="171"/>
      <c r="ASA140" s="171"/>
      <c r="ASB140" s="171"/>
      <c r="ASC140" s="171"/>
      <c r="ASD140" s="171"/>
      <c r="ASE140" s="171"/>
      <c r="ASF140" s="171"/>
      <c r="ASG140" s="171"/>
      <c r="ASH140" s="171"/>
      <c r="ASI140" s="171"/>
      <c r="ASJ140" s="171"/>
      <c r="ASK140" s="171"/>
      <c r="ASL140" s="171"/>
      <c r="ASM140" s="171"/>
      <c r="ASN140" s="171"/>
      <c r="ASO140" s="171"/>
      <c r="ASP140" s="171"/>
      <c r="ASQ140" s="171"/>
      <c r="ASR140" s="171"/>
      <c r="ASS140" s="171"/>
      <c r="AST140" s="171"/>
      <c r="ASU140" s="171"/>
      <c r="ASV140" s="171"/>
      <c r="ASW140" s="171"/>
      <c r="ASX140" s="171"/>
      <c r="ASY140" s="171"/>
      <c r="ASZ140" s="171"/>
      <c r="ATA140" s="171"/>
      <c r="ATB140" s="171"/>
      <c r="ATC140" s="171"/>
      <c r="ATD140" s="171"/>
      <c r="ATE140" s="171"/>
      <c r="ATF140" s="171"/>
      <c r="ATG140" s="171"/>
      <c r="ATH140" s="171"/>
      <c r="ATI140" s="171"/>
      <c r="ATJ140" s="171"/>
      <c r="ATK140" s="171"/>
      <c r="ATL140" s="171"/>
      <c r="ATM140" s="171"/>
      <c r="ATN140" s="171"/>
      <c r="ATO140" s="171"/>
      <c r="ATP140" s="171"/>
      <c r="ATQ140" s="171"/>
      <c r="ATR140" s="171"/>
      <c r="ATS140" s="171"/>
      <c r="ATT140" s="171"/>
      <c r="ATU140" s="171"/>
      <c r="ATV140" s="171"/>
      <c r="ATW140" s="171"/>
      <c r="ATX140" s="171"/>
      <c r="ATY140" s="171"/>
      <c r="ATZ140" s="171"/>
      <c r="AUA140" s="171"/>
      <c r="AUB140" s="171"/>
      <c r="AUC140" s="171"/>
      <c r="AUD140" s="171"/>
      <c r="AUE140" s="171"/>
      <c r="AUF140" s="171"/>
      <c r="AUG140" s="171"/>
      <c r="AUH140" s="171"/>
      <c r="AUI140" s="171"/>
      <c r="AUJ140" s="171"/>
      <c r="AUK140" s="171"/>
      <c r="AUL140" s="171"/>
      <c r="AUM140" s="171"/>
      <c r="AUN140" s="171"/>
      <c r="AUO140" s="171"/>
      <c r="AUP140" s="171"/>
      <c r="AUQ140" s="171"/>
      <c r="AUR140" s="171"/>
      <c r="AUS140" s="171"/>
      <c r="AUT140" s="171"/>
      <c r="AUU140" s="171"/>
      <c r="AUV140" s="171"/>
      <c r="AUW140" s="171"/>
      <c r="AUX140" s="171"/>
      <c r="AUY140" s="171"/>
      <c r="AUZ140" s="171"/>
      <c r="AVA140" s="171"/>
      <c r="AVB140" s="171"/>
      <c r="AVC140" s="171"/>
      <c r="AVD140" s="171"/>
      <c r="AVE140" s="171"/>
      <c r="AVF140" s="171"/>
      <c r="AVG140" s="171"/>
      <c r="AVH140" s="171"/>
      <c r="AVI140" s="171"/>
      <c r="AVJ140" s="171"/>
      <c r="AVK140" s="171"/>
      <c r="AVL140" s="171"/>
      <c r="AVM140" s="171"/>
      <c r="AVN140" s="171"/>
      <c r="AVO140" s="171"/>
      <c r="AVP140" s="171"/>
      <c r="AVQ140" s="171"/>
      <c r="AVR140" s="171"/>
      <c r="AVS140" s="171"/>
      <c r="AVT140" s="171"/>
      <c r="AVU140" s="171"/>
      <c r="AVV140" s="171"/>
      <c r="AVW140" s="171"/>
      <c r="AVX140" s="171"/>
      <c r="AVY140" s="171"/>
      <c r="AVZ140" s="171"/>
      <c r="AWA140" s="171"/>
      <c r="AWB140" s="171"/>
      <c r="AWC140" s="171"/>
      <c r="AWD140" s="171"/>
      <c r="AWE140" s="171"/>
      <c r="AWF140" s="171"/>
      <c r="AWG140" s="171"/>
      <c r="AWH140" s="171"/>
      <c r="AWI140" s="171"/>
      <c r="AWJ140" s="171"/>
      <c r="AWK140" s="171"/>
      <c r="AWL140" s="171"/>
      <c r="AWM140" s="171"/>
      <c r="AWN140" s="171"/>
      <c r="AWO140" s="171"/>
      <c r="AWP140" s="171"/>
      <c r="AWQ140" s="171"/>
      <c r="AWR140" s="171"/>
      <c r="AWS140" s="171"/>
      <c r="AWT140" s="171"/>
      <c r="AWU140" s="171"/>
      <c r="AWV140" s="171"/>
      <c r="AWW140" s="171"/>
      <c r="AWX140" s="171"/>
      <c r="AWY140" s="171"/>
      <c r="AWZ140" s="171"/>
      <c r="AXA140" s="171"/>
      <c r="AXB140" s="171"/>
      <c r="AXC140" s="171"/>
      <c r="AXD140" s="171"/>
      <c r="AXE140" s="171"/>
      <c r="AXF140" s="171"/>
      <c r="AXG140" s="171"/>
      <c r="AXH140" s="171"/>
      <c r="AXI140" s="171"/>
      <c r="AXJ140" s="171"/>
      <c r="AXK140" s="171"/>
      <c r="AXL140" s="171"/>
      <c r="AXM140" s="171"/>
      <c r="AXN140" s="171"/>
      <c r="AXO140" s="171"/>
      <c r="AXP140" s="171"/>
      <c r="AXQ140" s="171"/>
      <c r="AXR140" s="171"/>
      <c r="AXS140" s="171"/>
      <c r="AXT140" s="171"/>
      <c r="AXU140" s="171"/>
      <c r="AXV140" s="171"/>
      <c r="AXW140" s="171"/>
      <c r="AXX140" s="171"/>
      <c r="AXY140" s="171"/>
      <c r="AXZ140" s="171"/>
      <c r="AYA140" s="171"/>
      <c r="AYB140" s="171"/>
      <c r="AYC140" s="171"/>
      <c r="AYD140" s="171"/>
      <c r="AYE140" s="171"/>
      <c r="AYF140" s="171"/>
      <c r="AYG140" s="171"/>
      <c r="AYH140" s="171"/>
      <c r="AYI140" s="171"/>
      <c r="AYJ140" s="171"/>
      <c r="AYK140" s="171"/>
      <c r="AYL140" s="171"/>
      <c r="AYM140" s="171"/>
      <c r="AYN140" s="171"/>
      <c r="AYO140" s="171"/>
      <c r="AYP140" s="171"/>
      <c r="AYQ140" s="171"/>
      <c r="AYR140" s="171"/>
      <c r="AYS140" s="171"/>
      <c r="AYT140" s="171"/>
      <c r="AYU140" s="171"/>
      <c r="AYV140" s="171"/>
      <c r="AYW140" s="171"/>
      <c r="AYX140" s="171"/>
      <c r="AYY140" s="171"/>
      <c r="AYZ140" s="171"/>
      <c r="AZA140" s="171"/>
      <c r="AZB140" s="171"/>
      <c r="AZC140" s="171"/>
      <c r="AZD140" s="171"/>
      <c r="AZE140" s="171"/>
      <c r="AZF140" s="171"/>
      <c r="AZG140" s="171"/>
      <c r="AZH140" s="171"/>
      <c r="AZI140" s="171"/>
      <c r="AZJ140" s="171"/>
      <c r="AZK140" s="171"/>
      <c r="AZL140" s="171"/>
      <c r="AZM140" s="171"/>
      <c r="AZN140" s="171"/>
      <c r="AZO140" s="171"/>
      <c r="AZP140" s="171"/>
      <c r="AZQ140" s="171"/>
      <c r="AZR140" s="171"/>
      <c r="AZS140" s="171"/>
      <c r="AZT140" s="171"/>
      <c r="AZU140" s="171"/>
      <c r="AZV140" s="171"/>
      <c r="AZW140" s="171"/>
      <c r="AZX140" s="171"/>
      <c r="AZY140" s="171"/>
      <c r="AZZ140" s="171"/>
      <c r="BAA140" s="171"/>
      <c r="BAB140" s="171"/>
      <c r="BAC140" s="171"/>
      <c r="BAD140" s="171"/>
      <c r="BAE140" s="171"/>
      <c r="BAF140" s="171"/>
      <c r="BAG140" s="171"/>
      <c r="BAH140" s="171"/>
      <c r="BAI140" s="171"/>
      <c r="BAJ140" s="171"/>
      <c r="BAK140" s="171"/>
      <c r="BAL140" s="171"/>
      <c r="BAM140" s="171"/>
      <c r="BAN140" s="171"/>
      <c r="BAO140" s="171"/>
      <c r="BAP140" s="171"/>
      <c r="BAQ140" s="171"/>
      <c r="BAR140" s="171"/>
      <c r="BAS140" s="171"/>
      <c r="BAT140" s="171"/>
      <c r="BAU140" s="171"/>
      <c r="BAV140" s="171"/>
      <c r="BAW140" s="171"/>
      <c r="BAX140" s="171"/>
      <c r="BAY140" s="171"/>
      <c r="BAZ140" s="171"/>
      <c r="BBA140" s="171"/>
      <c r="BBB140" s="171"/>
      <c r="BBC140" s="171"/>
      <c r="BBD140" s="171"/>
      <c r="BBE140" s="171"/>
      <c r="BBF140" s="171"/>
      <c r="BBG140" s="171"/>
      <c r="BBH140" s="171"/>
      <c r="BBI140" s="171"/>
      <c r="BBJ140" s="171"/>
      <c r="BBK140" s="171"/>
      <c r="BBL140" s="171"/>
      <c r="BBM140" s="171"/>
      <c r="BBN140" s="171"/>
      <c r="BBO140" s="171"/>
      <c r="BBP140" s="171"/>
      <c r="BBQ140" s="171"/>
      <c r="BBR140" s="171"/>
      <c r="BBS140" s="171"/>
      <c r="BBT140" s="171"/>
      <c r="BBU140" s="171"/>
      <c r="BBV140" s="171"/>
      <c r="BBW140" s="171"/>
      <c r="BBX140" s="171"/>
      <c r="BBY140" s="171"/>
      <c r="BBZ140" s="171"/>
      <c r="BCA140" s="171"/>
      <c r="BCB140" s="171"/>
      <c r="BCC140" s="171"/>
      <c r="BCD140" s="171"/>
      <c r="BCE140" s="171"/>
      <c r="BCF140" s="171"/>
      <c r="BCG140" s="171"/>
      <c r="BCH140" s="171"/>
      <c r="BCI140" s="171"/>
      <c r="BCJ140" s="171"/>
      <c r="BCK140" s="171"/>
      <c r="BCL140" s="171"/>
      <c r="BCM140" s="171"/>
      <c r="BCN140" s="171"/>
      <c r="BCO140" s="171"/>
      <c r="BCP140" s="171"/>
      <c r="BCQ140" s="171"/>
      <c r="BCR140" s="171"/>
      <c r="BCS140" s="171"/>
      <c r="BCT140" s="171"/>
      <c r="BCU140" s="171"/>
      <c r="BCV140" s="171"/>
      <c r="BCW140" s="171"/>
      <c r="BCX140" s="171"/>
      <c r="BCY140" s="171"/>
      <c r="BCZ140" s="171"/>
      <c r="BDA140" s="171"/>
      <c r="BDB140" s="171"/>
      <c r="BDC140" s="171"/>
      <c r="BDD140" s="171"/>
      <c r="BDE140" s="171"/>
      <c r="BDF140" s="171"/>
      <c r="BDG140" s="171"/>
      <c r="BDH140" s="171"/>
      <c r="BDI140" s="171"/>
      <c r="BDJ140" s="171"/>
      <c r="BDK140" s="171"/>
      <c r="BDL140" s="171"/>
      <c r="BDM140" s="171"/>
      <c r="BDN140" s="171"/>
      <c r="BDO140" s="171"/>
      <c r="BDP140" s="171"/>
      <c r="BDQ140" s="171"/>
      <c r="BDR140" s="171"/>
      <c r="BDS140" s="171"/>
      <c r="BDT140" s="171"/>
      <c r="BDU140" s="171"/>
      <c r="BDV140" s="171"/>
      <c r="BDW140" s="171"/>
      <c r="BDX140" s="171"/>
      <c r="BDY140" s="171"/>
      <c r="BDZ140" s="171"/>
      <c r="BEA140" s="171"/>
      <c r="BEB140" s="171"/>
      <c r="BEC140" s="171"/>
      <c r="BED140" s="171"/>
      <c r="BEE140" s="171"/>
      <c r="BEF140" s="171"/>
      <c r="BEG140" s="171"/>
      <c r="BEH140" s="171"/>
      <c r="BEI140" s="171"/>
      <c r="BEJ140" s="171"/>
      <c r="BEK140" s="171"/>
      <c r="BEL140" s="171"/>
      <c r="BEM140" s="171"/>
      <c r="BEN140" s="171"/>
      <c r="BEO140" s="171"/>
      <c r="BEP140" s="171"/>
      <c r="BEQ140" s="171"/>
      <c r="BER140" s="171"/>
      <c r="BES140" s="171"/>
      <c r="BET140" s="171"/>
      <c r="BEU140" s="171"/>
      <c r="BEV140" s="171"/>
      <c r="BEW140" s="171"/>
      <c r="BEX140" s="171"/>
      <c r="BEY140" s="171"/>
      <c r="BEZ140" s="171"/>
      <c r="BFA140" s="171"/>
      <c r="BFB140" s="171"/>
      <c r="BFC140" s="171"/>
      <c r="BFD140" s="171"/>
      <c r="BFE140" s="171"/>
      <c r="BFF140" s="171"/>
      <c r="BFG140" s="171"/>
      <c r="BFH140" s="171"/>
      <c r="BFI140" s="171"/>
      <c r="BFJ140" s="171"/>
      <c r="BFK140" s="171"/>
      <c r="BFL140" s="171"/>
      <c r="BFM140" s="171"/>
      <c r="BFN140" s="171"/>
      <c r="BFO140" s="171"/>
      <c r="BFP140" s="171"/>
      <c r="BFQ140" s="171"/>
      <c r="BFR140" s="171"/>
      <c r="BFS140" s="171"/>
      <c r="BFT140" s="171"/>
      <c r="BFU140" s="171"/>
      <c r="BFV140" s="171"/>
      <c r="BFW140" s="171"/>
      <c r="BFX140" s="171"/>
      <c r="BFY140" s="171"/>
      <c r="BFZ140" s="171"/>
      <c r="BGA140" s="171"/>
      <c r="BGB140" s="171"/>
      <c r="BGC140" s="171"/>
      <c r="BGD140" s="171"/>
      <c r="BGE140" s="171"/>
      <c r="BGF140" s="171"/>
      <c r="BGG140" s="171"/>
      <c r="BGH140" s="171"/>
      <c r="BGI140" s="171"/>
      <c r="BGJ140" s="171"/>
      <c r="BGK140" s="171"/>
      <c r="BGL140" s="171"/>
      <c r="BGM140" s="171"/>
      <c r="BGN140" s="171"/>
      <c r="BGO140" s="171"/>
      <c r="BGP140" s="171"/>
      <c r="BGQ140" s="171"/>
      <c r="BGR140" s="171"/>
      <c r="BGS140" s="171"/>
      <c r="BGT140" s="171"/>
      <c r="BGU140" s="171"/>
      <c r="BGV140" s="171"/>
      <c r="BGW140" s="171"/>
      <c r="BGX140" s="171"/>
      <c r="BGY140" s="171"/>
      <c r="BGZ140" s="171"/>
      <c r="BHA140" s="171"/>
      <c r="BHB140" s="171"/>
      <c r="BHC140" s="171"/>
      <c r="BHD140" s="171"/>
      <c r="BHE140" s="171"/>
      <c r="BHF140" s="171"/>
      <c r="BHG140" s="171"/>
      <c r="BHH140" s="171"/>
      <c r="BHI140" s="171"/>
      <c r="BHJ140" s="171"/>
      <c r="BHK140" s="171"/>
      <c r="BHL140" s="171"/>
      <c r="BHM140" s="171"/>
      <c r="BHN140" s="171"/>
      <c r="BHO140" s="171"/>
      <c r="BHP140" s="171"/>
      <c r="BHQ140" s="171"/>
      <c r="BHR140" s="171"/>
      <c r="BHS140" s="171"/>
      <c r="BHT140" s="171"/>
      <c r="BHU140" s="171"/>
      <c r="BHV140" s="171"/>
      <c r="BHW140" s="171"/>
      <c r="BHX140" s="171"/>
      <c r="BHY140" s="171"/>
      <c r="BHZ140" s="171"/>
      <c r="BIA140" s="171"/>
      <c r="BIB140" s="171"/>
      <c r="BIC140" s="171"/>
      <c r="BID140" s="171"/>
      <c r="BIE140" s="171"/>
      <c r="BIF140" s="171"/>
      <c r="BIG140" s="171"/>
      <c r="BIH140" s="171"/>
      <c r="BII140" s="171"/>
      <c r="BIJ140" s="171"/>
      <c r="BIK140" s="171"/>
      <c r="BIL140" s="171"/>
      <c r="BIM140" s="171"/>
      <c r="BIN140" s="171"/>
      <c r="BIO140" s="171"/>
      <c r="BIP140" s="171"/>
      <c r="BIQ140" s="171"/>
      <c r="BIR140" s="171"/>
      <c r="BIS140" s="171"/>
      <c r="BIT140" s="171"/>
      <c r="BIU140" s="171"/>
      <c r="BIV140" s="171"/>
      <c r="BIW140" s="171"/>
      <c r="BIX140" s="171"/>
      <c r="BIY140" s="171"/>
      <c r="BIZ140" s="171"/>
      <c r="BJA140" s="171"/>
      <c r="BJB140" s="171"/>
      <c r="BJC140" s="171"/>
      <c r="BJD140" s="171"/>
      <c r="BJE140" s="171"/>
      <c r="BJF140" s="171"/>
      <c r="BJG140" s="171"/>
      <c r="BJH140" s="171"/>
      <c r="BJI140" s="171"/>
      <c r="BJJ140" s="171"/>
      <c r="BJK140" s="171"/>
      <c r="BJL140" s="171"/>
      <c r="BJM140" s="171"/>
      <c r="BJN140" s="171"/>
      <c r="BJO140" s="171"/>
      <c r="BJP140" s="171"/>
      <c r="BJQ140" s="171"/>
      <c r="BJR140" s="171"/>
      <c r="BJS140" s="171"/>
      <c r="BJT140" s="171"/>
      <c r="BJU140" s="171"/>
      <c r="BJV140" s="171"/>
      <c r="BJW140" s="171"/>
      <c r="BJX140" s="171"/>
      <c r="BJY140" s="171"/>
      <c r="BJZ140" s="171"/>
      <c r="BKA140" s="171"/>
      <c r="BKB140" s="171"/>
      <c r="BKC140" s="171"/>
      <c r="BKD140" s="171"/>
      <c r="BKE140" s="171"/>
      <c r="BKF140" s="171"/>
      <c r="BKG140" s="171"/>
      <c r="BKH140" s="171"/>
      <c r="BKI140" s="171"/>
      <c r="BKJ140" s="171"/>
      <c r="BKK140" s="171"/>
      <c r="BKL140" s="171"/>
      <c r="BKM140" s="171"/>
      <c r="BKN140" s="171"/>
      <c r="BKO140" s="171"/>
      <c r="BKP140" s="171"/>
      <c r="BKQ140" s="171"/>
      <c r="BKR140" s="171"/>
      <c r="BKS140" s="171"/>
      <c r="BKT140" s="171"/>
      <c r="BKU140" s="171"/>
      <c r="BKV140" s="171"/>
      <c r="BKW140" s="171"/>
      <c r="BKX140" s="171"/>
      <c r="BKY140" s="171"/>
      <c r="BKZ140" s="171"/>
      <c r="BLA140" s="171"/>
      <c r="BLB140" s="171"/>
      <c r="BLC140" s="171"/>
      <c r="BLD140" s="171"/>
      <c r="BLE140" s="171"/>
      <c r="BLF140" s="171"/>
      <c r="BLG140" s="171"/>
      <c r="BLH140" s="171"/>
      <c r="BLI140" s="171"/>
      <c r="BLJ140" s="171"/>
      <c r="BLK140" s="171"/>
      <c r="BLL140" s="171"/>
      <c r="BLM140" s="171"/>
      <c r="BLN140" s="171"/>
      <c r="BLO140" s="171"/>
      <c r="BLP140" s="171"/>
      <c r="BLQ140" s="171"/>
      <c r="BLR140" s="171"/>
      <c r="BLS140" s="171"/>
      <c r="BLT140" s="171"/>
      <c r="BLU140" s="171"/>
      <c r="BLV140" s="171"/>
      <c r="BLW140" s="171"/>
      <c r="BLX140" s="171"/>
      <c r="BLY140" s="171"/>
      <c r="BLZ140" s="171"/>
      <c r="BMA140" s="171"/>
      <c r="BMB140" s="171"/>
      <c r="BMC140" s="171"/>
      <c r="BMD140" s="171"/>
      <c r="BME140" s="171"/>
      <c r="BMF140" s="171"/>
      <c r="BMG140" s="171"/>
      <c r="BMH140" s="171"/>
      <c r="BMI140" s="171"/>
      <c r="BMJ140" s="171"/>
      <c r="BMK140" s="171"/>
      <c r="BML140" s="171"/>
      <c r="BMM140" s="171"/>
      <c r="BMN140" s="171"/>
      <c r="BMO140" s="171"/>
      <c r="BMP140" s="171"/>
      <c r="BMQ140" s="171"/>
      <c r="BMR140" s="171"/>
      <c r="BMS140" s="171"/>
      <c r="BMT140" s="171"/>
      <c r="BMU140" s="171"/>
      <c r="BMV140" s="171"/>
      <c r="BMW140" s="171"/>
      <c r="BMX140" s="171"/>
      <c r="BMY140" s="171"/>
      <c r="BMZ140" s="171"/>
      <c r="BNA140" s="171"/>
      <c r="BNB140" s="171"/>
      <c r="BNC140" s="171"/>
      <c r="BND140" s="171"/>
      <c r="BNE140" s="171"/>
      <c r="BNF140" s="171"/>
      <c r="BNG140" s="171"/>
      <c r="BNH140" s="171"/>
      <c r="BNI140" s="171"/>
      <c r="BNJ140" s="171"/>
      <c r="BNK140" s="171"/>
      <c r="BNL140" s="171"/>
      <c r="BNM140" s="171"/>
      <c r="BNN140" s="171"/>
      <c r="BNO140" s="171"/>
      <c r="BNP140" s="171"/>
      <c r="BNQ140" s="171"/>
      <c r="BNR140" s="171"/>
      <c r="BNS140" s="171"/>
      <c r="BNT140" s="171"/>
      <c r="BNU140" s="171"/>
      <c r="BNV140" s="171"/>
      <c r="BNW140" s="171"/>
      <c r="BNX140" s="171"/>
      <c r="BNY140" s="171"/>
      <c r="BNZ140" s="171"/>
      <c r="BOA140" s="171"/>
      <c r="BOB140" s="171"/>
      <c r="BOC140" s="171"/>
      <c r="BOD140" s="171"/>
      <c r="BOE140" s="171"/>
      <c r="BOF140" s="171"/>
      <c r="BOG140" s="171"/>
      <c r="BOH140" s="171"/>
      <c r="BOI140" s="171"/>
      <c r="BOJ140" s="171"/>
      <c r="BOK140" s="171"/>
      <c r="BOL140" s="171"/>
      <c r="BOM140" s="171"/>
      <c r="BON140" s="171"/>
      <c r="BOO140" s="171"/>
      <c r="BOP140" s="171"/>
      <c r="BOQ140" s="171"/>
      <c r="BOR140" s="171"/>
      <c r="BOS140" s="171"/>
      <c r="BOT140" s="171"/>
      <c r="BOU140" s="171"/>
      <c r="BOV140" s="171"/>
      <c r="BOW140" s="171"/>
      <c r="BOX140" s="171"/>
      <c r="BOY140" s="171"/>
      <c r="BOZ140" s="171"/>
      <c r="BPA140" s="171"/>
      <c r="BPB140" s="171"/>
      <c r="BPC140" s="171"/>
      <c r="BPD140" s="171"/>
      <c r="BPE140" s="171"/>
      <c r="BPF140" s="171"/>
      <c r="BPG140" s="171"/>
      <c r="BPH140" s="171"/>
      <c r="BPI140" s="171"/>
      <c r="BPJ140" s="171"/>
      <c r="BPK140" s="171"/>
      <c r="BPL140" s="171"/>
      <c r="BPM140" s="171"/>
      <c r="BPN140" s="171"/>
      <c r="BPO140" s="171"/>
      <c r="BPP140" s="171"/>
      <c r="BPQ140" s="171"/>
      <c r="BPR140" s="171"/>
      <c r="BPS140" s="171"/>
      <c r="BPT140" s="171"/>
      <c r="BPU140" s="171"/>
      <c r="BPV140" s="171"/>
      <c r="BPW140" s="171"/>
      <c r="BPX140" s="171"/>
      <c r="BPY140" s="171"/>
      <c r="BPZ140" s="171"/>
      <c r="BQA140" s="171"/>
      <c r="BQB140" s="171"/>
      <c r="BQC140" s="171"/>
      <c r="BQD140" s="171"/>
      <c r="BQE140" s="171"/>
      <c r="BQF140" s="171"/>
      <c r="BQG140" s="171"/>
      <c r="BQH140" s="171"/>
      <c r="BQI140" s="171"/>
      <c r="BQJ140" s="171"/>
      <c r="BQK140" s="171"/>
      <c r="BQL140" s="171"/>
      <c r="BQM140" s="171"/>
      <c r="BQN140" s="171"/>
      <c r="BQO140" s="171"/>
      <c r="BQP140" s="171"/>
      <c r="BQQ140" s="171"/>
      <c r="BQR140" s="171"/>
      <c r="BQS140" s="171"/>
      <c r="BQT140" s="171"/>
      <c r="BQU140" s="171"/>
      <c r="BQV140" s="171"/>
      <c r="BQW140" s="171"/>
      <c r="BQX140" s="171"/>
      <c r="BQY140" s="171"/>
      <c r="BQZ140" s="171"/>
      <c r="BRA140" s="171"/>
      <c r="BRB140" s="171"/>
      <c r="BRC140" s="171"/>
      <c r="BRD140" s="171"/>
      <c r="BRE140" s="171"/>
      <c r="BRF140" s="171"/>
      <c r="BRG140" s="171"/>
      <c r="BRH140" s="171"/>
      <c r="BRI140" s="171"/>
      <c r="BRJ140" s="171"/>
      <c r="BRK140" s="171"/>
      <c r="BRL140" s="171"/>
      <c r="BRM140" s="171"/>
      <c r="BRN140" s="171"/>
      <c r="BRO140" s="171"/>
      <c r="BRP140" s="171"/>
      <c r="BRQ140" s="171"/>
      <c r="BRR140" s="171"/>
      <c r="BRS140" s="171"/>
      <c r="BRT140" s="171"/>
      <c r="BRU140" s="171"/>
      <c r="BRV140" s="171"/>
      <c r="BRW140" s="171"/>
      <c r="BRX140" s="171"/>
      <c r="BRY140" s="171"/>
      <c r="BRZ140" s="171"/>
      <c r="BSA140" s="171"/>
      <c r="BSB140" s="171"/>
      <c r="BSC140" s="171"/>
      <c r="BSD140" s="171"/>
      <c r="BSE140" s="171"/>
      <c r="BSF140" s="171"/>
      <c r="BSG140" s="171"/>
      <c r="BSH140" s="171"/>
      <c r="BSI140" s="171"/>
      <c r="BSJ140" s="171"/>
      <c r="BSK140" s="171"/>
      <c r="BSL140" s="171"/>
      <c r="BSM140" s="171"/>
      <c r="BSN140" s="171"/>
      <c r="BSO140" s="171"/>
      <c r="BSP140" s="171"/>
      <c r="BSQ140" s="171"/>
      <c r="BSR140" s="171"/>
      <c r="BSS140" s="171"/>
      <c r="BST140" s="171"/>
      <c r="BSU140" s="171"/>
      <c r="BSV140" s="171"/>
      <c r="BSW140" s="171"/>
      <c r="BSX140" s="171"/>
      <c r="BSY140" s="171"/>
      <c r="BSZ140" s="171"/>
      <c r="BTA140" s="171"/>
      <c r="BTB140" s="171"/>
      <c r="BTC140" s="171"/>
      <c r="BTD140" s="171"/>
      <c r="BTE140" s="171"/>
      <c r="BTF140" s="171"/>
      <c r="BTG140" s="171"/>
      <c r="BTH140" s="171"/>
      <c r="BTI140" s="171"/>
      <c r="BTJ140" s="171"/>
      <c r="BTK140" s="171"/>
      <c r="BTL140" s="171"/>
      <c r="BTM140" s="171"/>
      <c r="BTN140" s="171"/>
      <c r="BTO140" s="171"/>
      <c r="BTP140" s="171"/>
      <c r="BTQ140" s="171"/>
      <c r="BTR140" s="171"/>
      <c r="BTS140" s="171"/>
      <c r="BTT140" s="171"/>
      <c r="BTU140" s="171"/>
      <c r="BTV140" s="171"/>
      <c r="BTW140" s="171"/>
      <c r="BTX140" s="171"/>
      <c r="BTY140" s="171"/>
      <c r="BTZ140" s="171"/>
      <c r="BUA140" s="171"/>
      <c r="BUB140" s="171"/>
      <c r="BUC140" s="171"/>
      <c r="BUD140" s="171"/>
      <c r="BUE140" s="171"/>
      <c r="BUF140" s="171"/>
      <c r="BUG140" s="171"/>
      <c r="BUH140" s="171"/>
      <c r="BUI140" s="171"/>
      <c r="BUJ140" s="171"/>
      <c r="BUK140" s="171"/>
      <c r="BUL140" s="171"/>
      <c r="BUM140" s="171"/>
      <c r="BUN140" s="171"/>
      <c r="BUO140" s="171"/>
      <c r="BUP140" s="171"/>
      <c r="BUQ140" s="171"/>
      <c r="BUR140" s="171"/>
      <c r="BUS140" s="171"/>
      <c r="BUT140" s="171"/>
      <c r="BUU140" s="171"/>
      <c r="BUV140" s="171"/>
      <c r="BUW140" s="171"/>
      <c r="BUX140" s="171"/>
      <c r="BUY140" s="171"/>
      <c r="BUZ140" s="171"/>
      <c r="BVA140" s="171"/>
      <c r="BVB140" s="171"/>
      <c r="BVC140" s="171"/>
      <c r="BVD140" s="171"/>
      <c r="BVE140" s="171"/>
      <c r="BVF140" s="171"/>
      <c r="BVG140" s="171"/>
      <c r="BVH140" s="171"/>
      <c r="BVI140" s="171"/>
      <c r="BVJ140" s="171"/>
      <c r="BVK140" s="171"/>
      <c r="BVL140" s="171"/>
      <c r="BVM140" s="171"/>
      <c r="BVN140" s="171"/>
      <c r="BVO140" s="171"/>
      <c r="BVP140" s="171"/>
      <c r="BVQ140" s="171"/>
      <c r="BVR140" s="171"/>
      <c r="BVS140" s="171"/>
      <c r="BVT140" s="171"/>
      <c r="BVU140" s="171"/>
      <c r="BVV140" s="171"/>
      <c r="BVW140" s="171"/>
      <c r="BVX140" s="171"/>
      <c r="BVY140" s="171"/>
      <c r="BVZ140" s="171"/>
      <c r="BWA140" s="171"/>
      <c r="BWB140" s="171"/>
      <c r="BWC140" s="171"/>
      <c r="BWD140" s="171"/>
      <c r="BWE140" s="171"/>
      <c r="BWF140" s="171"/>
      <c r="BWG140" s="171"/>
      <c r="BWH140" s="171"/>
      <c r="BWI140" s="171"/>
      <c r="BWJ140" s="171"/>
      <c r="BWK140" s="171"/>
      <c r="BWL140" s="171"/>
      <c r="BWM140" s="171"/>
      <c r="BWN140" s="171"/>
      <c r="BWO140" s="171"/>
      <c r="BWP140" s="171"/>
      <c r="BWQ140" s="171"/>
      <c r="BWR140" s="171"/>
      <c r="BWS140" s="171"/>
      <c r="BWT140" s="171"/>
      <c r="BWU140" s="171"/>
      <c r="BWV140" s="171"/>
      <c r="BWW140" s="171"/>
      <c r="BWX140" s="171"/>
      <c r="BWY140" s="171"/>
      <c r="BWZ140" s="171"/>
      <c r="BXA140" s="171"/>
      <c r="BXB140" s="171"/>
      <c r="BXC140" s="171"/>
      <c r="BXD140" s="171"/>
      <c r="BXE140" s="171"/>
      <c r="BXF140" s="171"/>
      <c r="BXG140" s="171"/>
      <c r="BXH140" s="171"/>
      <c r="BXI140" s="171"/>
      <c r="BXJ140" s="171"/>
      <c r="BXK140" s="171"/>
      <c r="BXL140" s="171"/>
      <c r="BXM140" s="171"/>
      <c r="BXN140" s="171"/>
      <c r="BXO140" s="171"/>
      <c r="BXP140" s="171"/>
      <c r="BXQ140" s="171"/>
      <c r="BXR140" s="171"/>
      <c r="BXS140" s="171"/>
      <c r="BXT140" s="171"/>
      <c r="BXU140" s="171"/>
      <c r="BXV140" s="171"/>
      <c r="BXW140" s="171"/>
      <c r="BXX140" s="171"/>
      <c r="BXY140" s="171"/>
      <c r="BXZ140" s="171"/>
      <c r="BYA140" s="171"/>
      <c r="BYB140" s="171"/>
      <c r="BYC140" s="171"/>
      <c r="BYD140" s="171"/>
      <c r="BYE140" s="171"/>
      <c r="BYF140" s="171"/>
      <c r="BYG140" s="171"/>
      <c r="BYH140" s="171"/>
      <c r="BYI140" s="171"/>
      <c r="BYJ140" s="171"/>
      <c r="BYK140" s="171"/>
      <c r="BYL140" s="171"/>
      <c r="BYM140" s="171"/>
      <c r="BYN140" s="171"/>
      <c r="BYO140" s="171"/>
      <c r="BYP140" s="171"/>
      <c r="BYQ140" s="171"/>
      <c r="BYR140" s="171"/>
      <c r="BYS140" s="171"/>
      <c r="BYT140" s="171"/>
      <c r="BYU140" s="171"/>
      <c r="BYV140" s="171"/>
      <c r="BYW140" s="171"/>
      <c r="BYX140" s="171"/>
      <c r="BYY140" s="171"/>
      <c r="BYZ140" s="171"/>
      <c r="BZA140" s="171"/>
      <c r="BZB140" s="171"/>
      <c r="BZC140" s="171"/>
      <c r="BZD140" s="171"/>
      <c r="BZE140" s="171"/>
      <c r="BZF140" s="171"/>
      <c r="BZG140" s="171"/>
      <c r="BZH140" s="171"/>
      <c r="BZI140" s="171"/>
      <c r="BZJ140" s="171"/>
      <c r="BZK140" s="171"/>
      <c r="BZL140" s="171"/>
      <c r="BZM140" s="171"/>
      <c r="BZN140" s="171"/>
      <c r="BZO140" s="171"/>
      <c r="BZP140" s="171"/>
      <c r="BZQ140" s="171"/>
      <c r="BZR140" s="171"/>
      <c r="BZS140" s="171"/>
      <c r="BZT140" s="171"/>
      <c r="BZU140" s="171"/>
      <c r="BZV140" s="171"/>
      <c r="BZW140" s="171"/>
      <c r="BZX140" s="171"/>
      <c r="BZY140" s="171"/>
      <c r="BZZ140" s="171"/>
      <c r="CAA140" s="171"/>
      <c r="CAB140" s="171"/>
      <c r="CAC140" s="171"/>
      <c r="CAD140" s="171"/>
      <c r="CAE140" s="171"/>
      <c r="CAF140" s="171"/>
      <c r="CAG140" s="171"/>
      <c r="CAH140" s="171"/>
      <c r="CAI140" s="171"/>
      <c r="CAJ140" s="171"/>
      <c r="CAK140" s="171"/>
      <c r="CAL140" s="171"/>
      <c r="CAM140" s="171"/>
      <c r="CAN140" s="171"/>
      <c r="CAO140" s="171"/>
      <c r="CAP140" s="171"/>
      <c r="CAQ140" s="171"/>
      <c r="CAR140" s="171"/>
      <c r="CAS140" s="171"/>
      <c r="CAT140" s="171"/>
      <c r="CAU140" s="171"/>
      <c r="CAV140" s="171"/>
      <c r="CAW140" s="171"/>
      <c r="CAX140" s="171"/>
      <c r="CAY140" s="171"/>
      <c r="CAZ140" s="171"/>
      <c r="CBA140" s="171"/>
      <c r="CBB140" s="171"/>
      <c r="CBC140" s="171"/>
      <c r="CBD140" s="171"/>
      <c r="CBE140" s="171"/>
      <c r="CBF140" s="171"/>
      <c r="CBG140" s="171"/>
      <c r="CBH140" s="171"/>
      <c r="CBI140" s="171"/>
      <c r="CBJ140" s="171"/>
      <c r="CBK140" s="171"/>
      <c r="CBL140" s="171"/>
      <c r="CBM140" s="171"/>
      <c r="CBN140" s="171"/>
      <c r="CBO140" s="171"/>
      <c r="CBP140" s="171"/>
      <c r="CBQ140" s="171"/>
      <c r="CBR140" s="171"/>
      <c r="CBS140" s="171"/>
      <c r="CBT140" s="171"/>
      <c r="CBU140" s="171"/>
      <c r="CBV140" s="171"/>
      <c r="CBW140" s="171"/>
      <c r="CBX140" s="171"/>
      <c r="CBY140" s="171"/>
      <c r="CBZ140" s="171"/>
      <c r="CCA140" s="171"/>
      <c r="CCB140" s="171"/>
      <c r="CCC140" s="171"/>
      <c r="CCD140" s="171"/>
      <c r="CCE140" s="171"/>
      <c r="CCF140" s="171"/>
      <c r="CCG140" s="171"/>
      <c r="CCH140" s="171"/>
      <c r="CCI140" s="171"/>
      <c r="CCJ140" s="171"/>
      <c r="CCK140" s="171"/>
      <c r="CCL140" s="171"/>
      <c r="CCM140" s="171"/>
      <c r="CCN140" s="171"/>
      <c r="CCO140" s="171"/>
      <c r="CCP140" s="171"/>
      <c r="CCQ140" s="171"/>
      <c r="CCR140" s="171"/>
      <c r="CCS140" s="171"/>
      <c r="CCT140" s="171"/>
      <c r="CCU140" s="171"/>
      <c r="CCV140" s="171"/>
      <c r="CCW140" s="171"/>
      <c r="CCX140" s="171"/>
      <c r="CCY140" s="171"/>
      <c r="CCZ140" s="171"/>
      <c r="CDA140" s="171"/>
      <c r="CDB140" s="171"/>
      <c r="CDC140" s="171"/>
      <c r="CDD140" s="171"/>
      <c r="CDE140" s="171"/>
      <c r="CDF140" s="171"/>
      <c r="CDG140" s="171"/>
      <c r="CDH140" s="171"/>
      <c r="CDI140" s="171"/>
      <c r="CDJ140" s="171"/>
      <c r="CDK140" s="171"/>
      <c r="CDL140" s="171"/>
      <c r="CDM140" s="171"/>
      <c r="CDN140" s="171"/>
      <c r="CDO140" s="171"/>
      <c r="CDP140" s="171"/>
      <c r="CDQ140" s="171"/>
      <c r="CDR140" s="171"/>
      <c r="CDS140" s="171"/>
      <c r="CDT140" s="171"/>
      <c r="CDU140" s="171"/>
      <c r="CDV140" s="171"/>
      <c r="CDW140" s="171"/>
      <c r="CDX140" s="171"/>
      <c r="CDY140" s="171"/>
      <c r="CDZ140" s="171"/>
      <c r="CEA140" s="171"/>
      <c r="CEB140" s="171"/>
      <c r="CEC140" s="171"/>
      <c r="CED140" s="171"/>
      <c r="CEE140" s="171"/>
      <c r="CEF140" s="171"/>
      <c r="CEG140" s="171"/>
      <c r="CEH140" s="171"/>
      <c r="CEI140" s="171"/>
      <c r="CEJ140" s="171"/>
      <c r="CEK140" s="171"/>
      <c r="CEL140" s="171"/>
      <c r="CEM140" s="171"/>
      <c r="CEN140" s="171"/>
      <c r="CEO140" s="171"/>
      <c r="CEP140" s="171"/>
      <c r="CEQ140" s="171"/>
      <c r="CER140" s="171"/>
      <c r="CES140" s="171"/>
      <c r="CET140" s="171"/>
      <c r="CEU140" s="171"/>
      <c r="CEV140" s="171"/>
      <c r="CEW140" s="171"/>
      <c r="CEX140" s="171"/>
      <c r="CEY140" s="171"/>
      <c r="CEZ140" s="171"/>
      <c r="CFA140" s="171"/>
      <c r="CFB140" s="171"/>
      <c r="CFC140" s="171"/>
      <c r="CFD140" s="171"/>
      <c r="CFE140" s="171"/>
      <c r="CFF140" s="171"/>
      <c r="CFG140" s="171"/>
      <c r="CFH140" s="171"/>
      <c r="CFI140" s="171"/>
      <c r="CFJ140" s="171"/>
      <c r="CFK140" s="171"/>
      <c r="CFL140" s="171"/>
      <c r="CFM140" s="171"/>
      <c r="CFN140" s="171"/>
      <c r="CFO140" s="171"/>
      <c r="CFP140" s="171"/>
      <c r="CFQ140" s="171"/>
      <c r="CFR140" s="171"/>
      <c r="CFS140" s="171"/>
      <c r="CFT140" s="171"/>
      <c r="CFU140" s="171"/>
      <c r="CFV140" s="171"/>
      <c r="CFW140" s="171"/>
      <c r="CFX140" s="171"/>
      <c r="CFY140" s="171"/>
      <c r="CFZ140" s="171"/>
      <c r="CGA140" s="171"/>
      <c r="CGB140" s="171"/>
      <c r="CGC140" s="171"/>
      <c r="CGD140" s="171"/>
      <c r="CGE140" s="171"/>
      <c r="CGF140" s="171"/>
      <c r="CGG140" s="171"/>
      <c r="CGH140" s="171"/>
      <c r="CGI140" s="171"/>
      <c r="CGJ140" s="171"/>
      <c r="CGK140" s="171"/>
      <c r="CGL140" s="171"/>
      <c r="CGM140" s="171"/>
      <c r="CGN140" s="171"/>
      <c r="CGO140" s="171"/>
      <c r="CGP140" s="171"/>
      <c r="CGQ140" s="171"/>
      <c r="CGR140" s="171"/>
      <c r="CGS140" s="171"/>
      <c r="CGT140" s="171"/>
      <c r="CGU140" s="171"/>
      <c r="CGV140" s="171"/>
      <c r="CGW140" s="171"/>
      <c r="CGX140" s="171"/>
      <c r="CGY140" s="171"/>
      <c r="CGZ140" s="171"/>
      <c r="CHA140" s="171"/>
      <c r="CHB140" s="171"/>
      <c r="CHC140" s="171"/>
      <c r="CHD140" s="171"/>
      <c r="CHE140" s="171"/>
      <c r="CHF140" s="171"/>
      <c r="CHG140" s="171"/>
      <c r="CHH140" s="171"/>
      <c r="CHI140" s="171"/>
      <c r="CHJ140" s="171"/>
      <c r="CHK140" s="171"/>
      <c r="CHL140" s="171"/>
      <c r="CHM140" s="171"/>
      <c r="CHN140" s="171"/>
      <c r="CHO140" s="171"/>
      <c r="CHP140" s="171"/>
      <c r="CHQ140" s="171"/>
      <c r="CHR140" s="171"/>
      <c r="CHS140" s="171"/>
      <c r="CHT140" s="171"/>
      <c r="CHU140" s="171"/>
      <c r="CHV140" s="171"/>
      <c r="CHW140" s="171"/>
      <c r="CHX140" s="171"/>
      <c r="CHY140" s="171"/>
      <c r="CHZ140" s="171"/>
      <c r="CIA140" s="171"/>
      <c r="CIB140" s="171"/>
      <c r="CIC140" s="171"/>
      <c r="CID140" s="171"/>
      <c r="CIE140" s="171"/>
      <c r="CIF140" s="171"/>
      <c r="CIG140" s="171"/>
      <c r="CIH140" s="171"/>
      <c r="CII140" s="171"/>
      <c r="CIJ140" s="171"/>
      <c r="CIK140" s="171"/>
      <c r="CIL140" s="171"/>
      <c r="CIM140" s="171"/>
      <c r="CIN140" s="171"/>
      <c r="CIO140" s="171"/>
      <c r="CIP140" s="171"/>
      <c r="CIQ140" s="171"/>
      <c r="CIR140" s="171"/>
      <c r="CIS140" s="171"/>
      <c r="CIT140" s="171"/>
      <c r="CIU140" s="171"/>
      <c r="CIV140" s="171"/>
      <c r="CIW140" s="171"/>
      <c r="CIX140" s="171"/>
      <c r="CIY140" s="171"/>
      <c r="CIZ140" s="171"/>
      <c r="CJA140" s="171"/>
      <c r="CJB140" s="171"/>
      <c r="CJC140" s="171"/>
      <c r="CJD140" s="171"/>
      <c r="CJE140" s="171"/>
      <c r="CJF140" s="171"/>
      <c r="CJG140" s="171"/>
      <c r="CJH140" s="171"/>
      <c r="CJI140" s="171"/>
      <c r="CJJ140" s="171"/>
      <c r="CJK140" s="171"/>
      <c r="CJL140" s="171"/>
      <c r="CJM140" s="171"/>
      <c r="CJN140" s="171"/>
      <c r="CJO140" s="171"/>
      <c r="CJP140" s="171"/>
      <c r="CJQ140" s="171"/>
      <c r="CJR140" s="171"/>
      <c r="CJS140" s="171"/>
      <c r="CJT140" s="171"/>
      <c r="CJU140" s="171"/>
      <c r="CJV140" s="171"/>
      <c r="CJW140" s="171"/>
      <c r="CJX140" s="171"/>
      <c r="CJY140" s="171"/>
      <c r="CJZ140" s="171"/>
      <c r="CKA140" s="171"/>
      <c r="CKB140" s="171"/>
      <c r="CKC140" s="171"/>
      <c r="CKD140" s="171"/>
      <c r="CKE140" s="171"/>
      <c r="CKF140" s="171"/>
      <c r="CKG140" s="171"/>
      <c r="CKH140" s="171"/>
      <c r="CKI140" s="171"/>
      <c r="CKJ140" s="171"/>
      <c r="CKK140" s="171"/>
      <c r="CKL140" s="171"/>
      <c r="CKM140" s="171"/>
      <c r="CKN140" s="171"/>
      <c r="CKO140" s="171"/>
      <c r="CKP140" s="171"/>
      <c r="CKQ140" s="171"/>
      <c r="CKR140" s="171"/>
      <c r="CKS140" s="171"/>
      <c r="CKT140" s="171"/>
      <c r="CKU140" s="171"/>
      <c r="CKV140" s="171"/>
      <c r="CKW140" s="171"/>
      <c r="CKX140" s="171"/>
      <c r="CKY140" s="171"/>
      <c r="CKZ140" s="171"/>
      <c r="CLA140" s="171"/>
      <c r="CLB140" s="171"/>
      <c r="CLC140" s="171"/>
      <c r="CLD140" s="171"/>
      <c r="CLE140" s="171"/>
      <c r="CLF140" s="171"/>
      <c r="CLG140" s="171"/>
      <c r="CLH140" s="171"/>
      <c r="CLI140" s="171"/>
      <c r="CLJ140" s="171"/>
      <c r="CLK140" s="171"/>
      <c r="CLL140" s="171"/>
      <c r="CLM140" s="171"/>
      <c r="CLN140" s="171"/>
      <c r="CLO140" s="171"/>
      <c r="CLP140" s="171"/>
      <c r="CLQ140" s="171"/>
      <c r="CLR140" s="171"/>
      <c r="CLS140" s="171"/>
      <c r="CLT140" s="171"/>
      <c r="CLU140" s="171"/>
      <c r="CLV140" s="171"/>
      <c r="CLW140" s="171"/>
      <c r="CLX140" s="171"/>
      <c r="CLY140" s="171"/>
      <c r="CLZ140" s="171"/>
      <c r="CMA140" s="171"/>
      <c r="CMB140" s="171"/>
      <c r="CMC140" s="171"/>
      <c r="CMD140" s="171"/>
      <c r="CME140" s="171"/>
      <c r="CMF140" s="171"/>
      <c r="CMG140" s="171"/>
      <c r="CMH140" s="171"/>
      <c r="CMI140" s="171"/>
      <c r="CMJ140" s="171"/>
      <c r="CMK140" s="171"/>
      <c r="CML140" s="171"/>
      <c r="CMM140" s="171"/>
      <c r="CMN140" s="171"/>
      <c r="CMO140" s="171"/>
      <c r="CMP140" s="171"/>
      <c r="CMQ140" s="171"/>
      <c r="CMR140" s="171"/>
      <c r="CMS140" s="171"/>
      <c r="CMT140" s="171"/>
      <c r="CMU140" s="171"/>
      <c r="CMV140" s="171"/>
      <c r="CMW140" s="171"/>
      <c r="CMX140" s="171"/>
      <c r="CMY140" s="171"/>
      <c r="CMZ140" s="171"/>
      <c r="CNA140" s="171"/>
      <c r="CNB140" s="171"/>
      <c r="CNC140" s="171"/>
      <c r="CND140" s="171"/>
      <c r="CNE140" s="171"/>
      <c r="CNF140" s="171"/>
      <c r="CNG140" s="171"/>
      <c r="CNH140" s="171"/>
      <c r="CNI140" s="171"/>
      <c r="CNJ140" s="171"/>
      <c r="CNK140" s="171"/>
      <c r="CNL140" s="171"/>
      <c r="CNM140" s="171"/>
      <c r="CNN140" s="171"/>
      <c r="CNO140" s="171"/>
      <c r="CNP140" s="171"/>
      <c r="CNQ140" s="171"/>
      <c r="CNR140" s="171"/>
      <c r="CNS140" s="171"/>
      <c r="CNT140" s="171"/>
      <c r="CNU140" s="171"/>
      <c r="CNV140" s="171"/>
      <c r="CNW140" s="171"/>
      <c r="CNX140" s="171"/>
      <c r="CNY140" s="171"/>
      <c r="CNZ140" s="171"/>
      <c r="COA140" s="171"/>
      <c r="COB140" s="171"/>
      <c r="COC140" s="171"/>
      <c r="COD140" s="171"/>
      <c r="COE140" s="171"/>
      <c r="COF140" s="171"/>
      <c r="COG140" s="171"/>
      <c r="COH140" s="171"/>
      <c r="COI140" s="171"/>
      <c r="COJ140" s="171"/>
      <c r="COK140" s="171"/>
      <c r="COL140" s="171"/>
      <c r="COM140" s="171"/>
      <c r="CON140" s="171"/>
      <c r="COO140" s="171"/>
      <c r="COP140" s="171"/>
      <c r="COQ140" s="171"/>
      <c r="COR140" s="171"/>
      <c r="COS140" s="171"/>
      <c r="COT140" s="171"/>
      <c r="COU140" s="171"/>
      <c r="COV140" s="171"/>
      <c r="COW140" s="171"/>
      <c r="COX140" s="171"/>
      <c r="COY140" s="171"/>
      <c r="COZ140" s="171"/>
      <c r="CPA140" s="171"/>
      <c r="CPB140" s="171"/>
      <c r="CPC140" s="171"/>
      <c r="CPD140" s="171"/>
      <c r="CPE140" s="171"/>
      <c r="CPF140" s="171"/>
      <c r="CPG140" s="171"/>
      <c r="CPH140" s="171"/>
      <c r="CPI140" s="171"/>
      <c r="CPJ140" s="171"/>
      <c r="CPK140" s="171"/>
      <c r="CPL140" s="171"/>
      <c r="CPM140" s="171"/>
      <c r="CPN140" s="171"/>
      <c r="CPO140" s="171"/>
      <c r="CPP140" s="171"/>
      <c r="CPQ140" s="171"/>
      <c r="CPR140" s="171"/>
      <c r="CPS140" s="171"/>
      <c r="CPT140" s="171"/>
      <c r="CPU140" s="171"/>
      <c r="CPV140" s="171"/>
      <c r="CPW140" s="171"/>
      <c r="CPX140" s="171"/>
      <c r="CPY140" s="171"/>
      <c r="CPZ140" s="171"/>
      <c r="CQA140" s="171"/>
      <c r="CQB140" s="171"/>
      <c r="CQC140" s="171"/>
      <c r="CQD140" s="171"/>
      <c r="CQE140" s="171"/>
      <c r="CQF140" s="171"/>
      <c r="CQG140" s="171"/>
      <c r="CQH140" s="171"/>
      <c r="CQI140" s="171"/>
      <c r="CQJ140" s="171"/>
      <c r="CQK140" s="171"/>
      <c r="CQL140" s="171"/>
      <c r="CQM140" s="171"/>
      <c r="CQN140" s="171"/>
      <c r="CQO140" s="171"/>
      <c r="CQP140" s="171"/>
      <c r="CQQ140" s="171"/>
      <c r="CQR140" s="171"/>
      <c r="CQS140" s="171"/>
      <c r="CQT140" s="171"/>
      <c r="CQU140" s="171"/>
      <c r="CQV140" s="171"/>
      <c r="CQW140" s="171"/>
      <c r="CQX140" s="171"/>
      <c r="CQY140" s="171"/>
      <c r="CQZ140" s="171"/>
      <c r="CRA140" s="171"/>
      <c r="CRB140" s="171"/>
      <c r="CRC140" s="171"/>
      <c r="CRD140" s="171"/>
      <c r="CRE140" s="171"/>
      <c r="CRF140" s="171"/>
      <c r="CRG140" s="171"/>
      <c r="CRH140" s="171"/>
      <c r="CRI140" s="171"/>
      <c r="CRJ140" s="171"/>
      <c r="CRK140" s="171"/>
      <c r="CRL140" s="171"/>
      <c r="CRM140" s="171"/>
      <c r="CRN140" s="171"/>
      <c r="CRO140" s="171"/>
      <c r="CRP140" s="171"/>
      <c r="CRQ140" s="171"/>
      <c r="CRR140" s="171"/>
      <c r="CRS140" s="171"/>
      <c r="CRT140" s="171"/>
      <c r="CRU140" s="171"/>
      <c r="CRV140" s="171"/>
      <c r="CRW140" s="171"/>
      <c r="CRX140" s="171"/>
      <c r="CRY140" s="171"/>
      <c r="CRZ140" s="171"/>
      <c r="CSA140" s="171"/>
      <c r="CSB140" s="171"/>
      <c r="CSC140" s="171"/>
      <c r="CSD140" s="171"/>
      <c r="CSE140" s="171"/>
      <c r="CSF140" s="171"/>
      <c r="CSG140" s="171"/>
      <c r="CSH140" s="171"/>
      <c r="CSI140" s="171"/>
      <c r="CSJ140" s="171"/>
      <c r="CSK140" s="171"/>
      <c r="CSL140" s="171"/>
      <c r="CSM140" s="171"/>
      <c r="CSN140" s="171"/>
      <c r="CSO140" s="171"/>
      <c r="CSP140" s="171"/>
      <c r="CSQ140" s="171"/>
      <c r="CSR140" s="171"/>
      <c r="CSS140" s="171"/>
      <c r="CST140" s="171"/>
      <c r="CSU140" s="171"/>
      <c r="CSV140" s="171"/>
      <c r="CSW140" s="171"/>
      <c r="CSX140" s="171"/>
      <c r="CSY140" s="171"/>
      <c r="CSZ140" s="171"/>
      <c r="CTA140" s="171"/>
      <c r="CTB140" s="171"/>
      <c r="CTC140" s="171"/>
      <c r="CTD140" s="171"/>
      <c r="CTE140" s="171"/>
      <c r="CTF140" s="171"/>
      <c r="CTG140" s="171"/>
      <c r="CTH140" s="171"/>
      <c r="CTI140" s="171"/>
      <c r="CTJ140" s="171"/>
      <c r="CTK140" s="171"/>
      <c r="CTL140" s="171"/>
      <c r="CTM140" s="171"/>
      <c r="CTN140" s="171"/>
      <c r="CTO140" s="171"/>
      <c r="CTP140" s="171"/>
      <c r="CTQ140" s="171"/>
      <c r="CTR140" s="171"/>
      <c r="CTS140" s="171"/>
      <c r="CTT140" s="171"/>
      <c r="CTU140" s="171"/>
      <c r="CTV140" s="171"/>
      <c r="CTW140" s="171"/>
      <c r="CTX140" s="171"/>
      <c r="CTY140" s="171"/>
      <c r="CTZ140" s="171"/>
      <c r="CUA140" s="171"/>
      <c r="CUB140" s="171"/>
      <c r="CUC140" s="171"/>
      <c r="CUD140" s="171"/>
      <c r="CUE140" s="171"/>
      <c r="CUF140" s="171"/>
      <c r="CUG140" s="171"/>
      <c r="CUH140" s="171"/>
      <c r="CUI140" s="171"/>
      <c r="CUJ140" s="171"/>
      <c r="CUK140" s="171"/>
      <c r="CUL140" s="171"/>
      <c r="CUM140" s="171"/>
      <c r="CUN140" s="171"/>
      <c r="CUO140" s="171"/>
      <c r="CUP140" s="171"/>
      <c r="CUQ140" s="171"/>
      <c r="CUR140" s="171"/>
      <c r="CUS140" s="171"/>
      <c r="CUT140" s="171"/>
      <c r="CUU140" s="171"/>
      <c r="CUV140" s="171"/>
      <c r="CUW140" s="171"/>
      <c r="CUX140" s="171"/>
      <c r="CUY140" s="171"/>
      <c r="CUZ140" s="171"/>
      <c r="CVA140" s="171"/>
      <c r="CVB140" s="171"/>
      <c r="CVC140" s="171"/>
      <c r="CVD140" s="171"/>
      <c r="CVE140" s="171"/>
      <c r="CVF140" s="171"/>
      <c r="CVG140" s="171"/>
      <c r="CVH140" s="171"/>
      <c r="CVI140" s="171"/>
      <c r="CVJ140" s="171"/>
      <c r="CVK140" s="171"/>
      <c r="CVL140" s="171"/>
      <c r="CVM140" s="171"/>
      <c r="CVN140" s="171"/>
      <c r="CVO140" s="171"/>
      <c r="CVP140" s="171"/>
      <c r="CVQ140" s="171"/>
      <c r="CVR140" s="171"/>
      <c r="CVS140" s="171"/>
      <c r="CVT140" s="171"/>
      <c r="CVU140" s="171"/>
      <c r="CVV140" s="171"/>
      <c r="CVW140" s="171"/>
      <c r="CVX140" s="171"/>
      <c r="CVY140" s="171"/>
      <c r="CVZ140" s="171"/>
      <c r="CWA140" s="171"/>
      <c r="CWB140" s="171"/>
      <c r="CWC140" s="171"/>
      <c r="CWD140" s="171"/>
      <c r="CWE140" s="171"/>
      <c r="CWF140" s="171"/>
      <c r="CWG140" s="171"/>
      <c r="CWH140" s="171"/>
      <c r="CWI140" s="171"/>
      <c r="CWJ140" s="171"/>
      <c r="CWK140" s="171"/>
      <c r="CWL140" s="171"/>
      <c r="CWM140" s="171"/>
      <c r="CWN140" s="171"/>
      <c r="CWO140" s="171"/>
      <c r="CWP140" s="171"/>
      <c r="CWQ140" s="171"/>
      <c r="CWR140" s="171"/>
      <c r="CWS140" s="171"/>
      <c r="CWT140" s="171"/>
      <c r="CWU140" s="171"/>
      <c r="CWV140" s="171"/>
      <c r="CWW140" s="171"/>
      <c r="CWX140" s="171"/>
      <c r="CWY140" s="171"/>
      <c r="CWZ140" s="171"/>
      <c r="CXA140" s="171"/>
      <c r="CXB140" s="171"/>
      <c r="CXC140" s="171"/>
      <c r="CXD140" s="171"/>
      <c r="CXE140" s="171"/>
      <c r="CXF140" s="171"/>
      <c r="CXG140" s="171"/>
      <c r="CXH140" s="171"/>
      <c r="CXI140" s="171"/>
      <c r="CXJ140" s="171"/>
      <c r="CXK140" s="171"/>
      <c r="CXL140" s="171"/>
      <c r="CXM140" s="171"/>
      <c r="CXN140" s="171"/>
      <c r="CXO140" s="171"/>
      <c r="CXP140" s="171"/>
      <c r="CXQ140" s="171"/>
      <c r="CXR140" s="171"/>
      <c r="CXS140" s="171"/>
      <c r="CXT140" s="171"/>
      <c r="CXU140" s="171"/>
      <c r="CXV140" s="171"/>
      <c r="CXW140" s="171"/>
      <c r="CXX140" s="171"/>
      <c r="CXY140" s="171"/>
      <c r="CXZ140" s="171"/>
      <c r="CYA140" s="171"/>
      <c r="CYB140" s="171"/>
      <c r="CYC140" s="171"/>
      <c r="CYD140" s="171"/>
      <c r="CYE140" s="171"/>
      <c r="CYF140" s="171"/>
      <c r="CYG140" s="171"/>
      <c r="CYH140" s="171"/>
      <c r="CYI140" s="171"/>
      <c r="CYJ140" s="171"/>
      <c r="CYK140" s="171"/>
      <c r="CYL140" s="171"/>
      <c r="CYM140" s="171"/>
      <c r="CYN140" s="171"/>
      <c r="CYO140" s="171"/>
      <c r="CYP140" s="171"/>
      <c r="CYQ140" s="171"/>
      <c r="CYR140" s="171"/>
      <c r="CYS140" s="171"/>
      <c r="CYT140" s="171"/>
      <c r="CYU140" s="171"/>
      <c r="CYV140" s="171"/>
      <c r="CYW140" s="171"/>
      <c r="CYX140" s="171"/>
      <c r="CYY140" s="171"/>
      <c r="CYZ140" s="171"/>
      <c r="CZA140" s="171"/>
      <c r="CZB140" s="171"/>
      <c r="CZC140" s="171"/>
      <c r="CZD140" s="171"/>
      <c r="CZE140" s="171"/>
      <c r="CZF140" s="171"/>
      <c r="CZG140" s="171"/>
      <c r="CZH140" s="171"/>
      <c r="CZI140" s="171"/>
      <c r="CZJ140" s="171"/>
      <c r="CZK140" s="171"/>
      <c r="CZL140" s="171"/>
      <c r="CZM140" s="171"/>
      <c r="CZN140" s="171"/>
      <c r="CZO140" s="171"/>
      <c r="CZP140" s="171"/>
      <c r="CZQ140" s="171"/>
      <c r="CZR140" s="171"/>
      <c r="CZS140" s="171"/>
      <c r="CZT140" s="171"/>
      <c r="CZU140" s="171"/>
      <c r="CZV140" s="171"/>
      <c r="CZW140" s="171"/>
      <c r="CZX140" s="171"/>
      <c r="CZY140" s="171"/>
      <c r="CZZ140" s="171"/>
      <c r="DAA140" s="171"/>
      <c r="DAB140" s="171"/>
      <c r="DAC140" s="171"/>
      <c r="DAD140" s="171"/>
      <c r="DAE140" s="171"/>
      <c r="DAF140" s="171"/>
      <c r="DAG140" s="171"/>
      <c r="DAH140" s="171"/>
      <c r="DAI140" s="171"/>
      <c r="DAJ140" s="171"/>
      <c r="DAK140" s="171"/>
      <c r="DAL140" s="171"/>
      <c r="DAM140" s="171"/>
      <c r="DAN140" s="171"/>
      <c r="DAO140" s="171"/>
      <c r="DAP140" s="171"/>
      <c r="DAQ140" s="171"/>
      <c r="DAR140" s="171"/>
      <c r="DAS140" s="171"/>
      <c r="DAT140" s="171"/>
      <c r="DAU140" s="171"/>
      <c r="DAV140" s="171"/>
      <c r="DAW140" s="171"/>
      <c r="DAX140" s="171"/>
      <c r="DAY140" s="171"/>
      <c r="DAZ140" s="171"/>
      <c r="DBA140" s="171"/>
      <c r="DBB140" s="171"/>
      <c r="DBC140" s="171"/>
      <c r="DBD140" s="171"/>
      <c r="DBE140" s="171"/>
      <c r="DBF140" s="171"/>
      <c r="DBG140" s="171"/>
      <c r="DBH140" s="171"/>
      <c r="DBI140" s="171"/>
      <c r="DBJ140" s="171"/>
      <c r="DBK140" s="171"/>
      <c r="DBL140" s="171"/>
      <c r="DBM140" s="171"/>
      <c r="DBN140" s="171"/>
      <c r="DBO140" s="171"/>
      <c r="DBP140" s="171"/>
      <c r="DBQ140" s="171"/>
      <c r="DBR140" s="171"/>
      <c r="DBS140" s="171"/>
      <c r="DBT140" s="171"/>
      <c r="DBU140" s="171"/>
      <c r="DBV140" s="171"/>
      <c r="DBW140" s="171"/>
      <c r="DBX140" s="171"/>
      <c r="DBY140" s="171"/>
      <c r="DBZ140" s="171"/>
      <c r="DCA140" s="171"/>
      <c r="DCB140" s="171"/>
      <c r="DCC140" s="171"/>
      <c r="DCD140" s="171"/>
      <c r="DCE140" s="171"/>
      <c r="DCF140" s="171"/>
      <c r="DCG140" s="171"/>
      <c r="DCH140" s="171"/>
      <c r="DCI140" s="171"/>
      <c r="DCJ140" s="171"/>
      <c r="DCK140" s="171"/>
      <c r="DCL140" s="171"/>
      <c r="DCM140" s="171"/>
      <c r="DCN140" s="171"/>
      <c r="DCO140" s="171"/>
      <c r="DCP140" s="171"/>
      <c r="DCQ140" s="171"/>
      <c r="DCR140" s="171"/>
      <c r="DCS140" s="171"/>
      <c r="DCT140" s="171"/>
      <c r="DCU140" s="171"/>
      <c r="DCV140" s="171"/>
      <c r="DCW140" s="171"/>
      <c r="DCX140" s="171"/>
      <c r="DCY140" s="171"/>
      <c r="DCZ140" s="171"/>
      <c r="DDA140" s="171"/>
      <c r="DDB140" s="171"/>
      <c r="DDC140" s="171"/>
      <c r="DDD140" s="171"/>
      <c r="DDE140" s="171"/>
      <c r="DDF140" s="171"/>
      <c r="DDG140" s="171"/>
      <c r="DDH140" s="171"/>
      <c r="DDI140" s="171"/>
      <c r="DDJ140" s="171"/>
      <c r="DDK140" s="171"/>
      <c r="DDL140" s="171"/>
      <c r="DDM140" s="171"/>
      <c r="DDN140" s="171"/>
      <c r="DDO140" s="171"/>
      <c r="DDP140" s="171"/>
      <c r="DDQ140" s="171"/>
      <c r="DDR140" s="171"/>
      <c r="DDS140" s="171"/>
      <c r="DDT140" s="171"/>
      <c r="DDU140" s="171"/>
      <c r="DDV140" s="171"/>
      <c r="DDW140" s="171"/>
      <c r="DDX140" s="171"/>
      <c r="DDY140" s="171"/>
      <c r="DDZ140" s="171"/>
      <c r="DEA140" s="171"/>
      <c r="DEB140" s="171"/>
      <c r="DEC140" s="171"/>
      <c r="DED140" s="171"/>
      <c r="DEE140" s="171"/>
      <c r="DEF140" s="171"/>
      <c r="DEG140" s="171"/>
      <c r="DEH140" s="171"/>
      <c r="DEI140" s="171"/>
      <c r="DEJ140" s="171"/>
      <c r="DEK140" s="171"/>
      <c r="DEL140" s="171"/>
      <c r="DEM140" s="171"/>
      <c r="DEN140" s="171"/>
      <c r="DEO140" s="171"/>
      <c r="DEP140" s="171"/>
      <c r="DEQ140" s="171"/>
      <c r="DER140" s="171"/>
      <c r="DES140" s="171"/>
      <c r="DET140" s="171"/>
      <c r="DEU140" s="171"/>
      <c r="DEV140" s="171"/>
      <c r="DEW140" s="171"/>
      <c r="DEX140" s="171"/>
      <c r="DEY140" s="171"/>
      <c r="DEZ140" s="171"/>
      <c r="DFA140" s="171"/>
      <c r="DFB140" s="171"/>
      <c r="DFC140" s="171"/>
      <c r="DFD140" s="171"/>
      <c r="DFE140" s="171"/>
      <c r="DFF140" s="171"/>
      <c r="DFG140" s="171"/>
      <c r="DFH140" s="171"/>
      <c r="DFI140" s="171"/>
      <c r="DFJ140" s="171"/>
      <c r="DFK140" s="171"/>
      <c r="DFL140" s="171"/>
      <c r="DFM140" s="171"/>
      <c r="DFN140" s="171"/>
      <c r="DFO140" s="171"/>
      <c r="DFP140" s="171"/>
      <c r="DFQ140" s="171"/>
      <c r="DFR140" s="171"/>
      <c r="DFS140" s="171"/>
      <c r="DFT140" s="171"/>
      <c r="DFU140" s="171"/>
      <c r="DFV140" s="171"/>
      <c r="DFW140" s="171"/>
      <c r="DFX140" s="171"/>
      <c r="DFY140" s="171"/>
      <c r="DFZ140" s="171"/>
      <c r="DGA140" s="171"/>
      <c r="DGB140" s="171"/>
      <c r="DGC140" s="171"/>
      <c r="DGD140" s="171"/>
      <c r="DGE140" s="171"/>
      <c r="DGF140" s="171"/>
      <c r="DGG140" s="171"/>
      <c r="DGH140" s="171"/>
      <c r="DGI140" s="171"/>
      <c r="DGJ140" s="171"/>
      <c r="DGK140" s="171"/>
      <c r="DGL140" s="171"/>
      <c r="DGM140" s="171"/>
      <c r="DGN140" s="171"/>
      <c r="DGO140" s="171"/>
      <c r="DGP140" s="171"/>
      <c r="DGQ140" s="171"/>
      <c r="DGR140" s="171"/>
      <c r="DGS140" s="171"/>
      <c r="DGT140" s="171"/>
      <c r="DGU140" s="171"/>
      <c r="DGV140" s="171"/>
      <c r="DGW140" s="171"/>
      <c r="DGX140" s="171"/>
      <c r="DGY140" s="171"/>
      <c r="DGZ140" s="171"/>
      <c r="DHA140" s="171"/>
      <c r="DHB140" s="171"/>
      <c r="DHC140" s="171"/>
      <c r="DHD140" s="171"/>
      <c r="DHE140" s="171"/>
      <c r="DHF140" s="171"/>
      <c r="DHG140" s="171"/>
      <c r="DHH140" s="171"/>
      <c r="DHI140" s="171"/>
      <c r="DHJ140" s="171"/>
      <c r="DHK140" s="171"/>
      <c r="DHL140" s="171"/>
      <c r="DHM140" s="171"/>
      <c r="DHN140" s="171"/>
      <c r="DHO140" s="171"/>
      <c r="DHP140" s="171"/>
      <c r="DHQ140" s="171"/>
      <c r="DHR140" s="171"/>
      <c r="DHS140" s="171"/>
      <c r="DHT140" s="171"/>
      <c r="DHU140" s="171"/>
      <c r="DHV140" s="171"/>
      <c r="DHW140" s="171"/>
      <c r="DHX140" s="171"/>
      <c r="DHY140" s="171"/>
      <c r="DHZ140" s="171"/>
      <c r="DIA140" s="171"/>
      <c r="DIB140" s="171"/>
      <c r="DIC140" s="171"/>
      <c r="DID140" s="171"/>
      <c r="DIE140" s="171"/>
      <c r="DIF140" s="171"/>
      <c r="DIG140" s="171"/>
      <c r="DIH140" s="171"/>
      <c r="DII140" s="171"/>
      <c r="DIJ140" s="171"/>
      <c r="DIK140" s="171"/>
      <c r="DIL140" s="171"/>
      <c r="DIM140" s="171"/>
      <c r="DIN140" s="171"/>
      <c r="DIO140" s="171"/>
      <c r="DIP140" s="171"/>
      <c r="DIQ140" s="171"/>
      <c r="DIR140" s="171"/>
      <c r="DIS140" s="171"/>
      <c r="DIT140" s="171"/>
      <c r="DIU140" s="171"/>
      <c r="DIV140" s="171"/>
      <c r="DIW140" s="171"/>
      <c r="DIX140" s="171"/>
      <c r="DIY140" s="171"/>
      <c r="DIZ140" s="171"/>
      <c r="DJA140" s="171"/>
      <c r="DJB140" s="171"/>
      <c r="DJC140" s="171"/>
      <c r="DJD140" s="171"/>
      <c r="DJE140" s="171"/>
      <c r="DJF140" s="171"/>
      <c r="DJG140" s="171"/>
      <c r="DJH140" s="171"/>
      <c r="DJI140" s="171"/>
      <c r="DJJ140" s="171"/>
      <c r="DJK140" s="171"/>
      <c r="DJL140" s="171"/>
      <c r="DJM140" s="171"/>
      <c r="DJN140" s="171"/>
      <c r="DJO140" s="171"/>
      <c r="DJP140" s="171"/>
      <c r="DJQ140" s="171"/>
      <c r="DJR140" s="171"/>
      <c r="DJS140" s="171"/>
      <c r="DJT140" s="171"/>
      <c r="DJU140" s="171"/>
      <c r="DJV140" s="171"/>
      <c r="DJW140" s="171"/>
      <c r="DJX140" s="171"/>
      <c r="DJY140" s="171"/>
      <c r="DJZ140" s="171"/>
      <c r="DKA140" s="171"/>
      <c r="DKB140" s="171"/>
      <c r="DKC140" s="171"/>
      <c r="DKD140" s="171"/>
      <c r="DKE140" s="171"/>
      <c r="DKF140" s="171"/>
      <c r="DKG140" s="171"/>
      <c r="DKH140" s="171"/>
      <c r="DKI140" s="171"/>
      <c r="DKJ140" s="171"/>
      <c r="DKK140" s="171"/>
      <c r="DKL140" s="171"/>
      <c r="DKM140" s="171"/>
      <c r="DKN140" s="171"/>
      <c r="DKO140" s="171"/>
      <c r="DKP140" s="171"/>
      <c r="DKQ140" s="171"/>
      <c r="DKR140" s="171"/>
      <c r="DKS140" s="171"/>
      <c r="DKT140" s="171"/>
      <c r="DKU140" s="171"/>
      <c r="DKV140" s="171"/>
      <c r="DKW140" s="171"/>
      <c r="DKX140" s="171"/>
      <c r="DKY140" s="171"/>
      <c r="DKZ140" s="171"/>
      <c r="DLA140" s="171"/>
      <c r="DLB140" s="171"/>
      <c r="DLC140" s="171"/>
      <c r="DLD140" s="171"/>
      <c r="DLE140" s="171"/>
      <c r="DLF140" s="171"/>
      <c r="DLG140" s="171"/>
      <c r="DLH140" s="171"/>
      <c r="DLI140" s="171"/>
      <c r="DLJ140" s="171"/>
      <c r="DLK140" s="171"/>
      <c r="DLL140" s="171"/>
      <c r="DLM140" s="171"/>
      <c r="DLN140" s="171"/>
      <c r="DLO140" s="171"/>
      <c r="DLP140" s="171"/>
      <c r="DLQ140" s="171"/>
      <c r="DLR140" s="171"/>
      <c r="DLS140" s="171"/>
      <c r="DLT140" s="171"/>
      <c r="DLU140" s="171"/>
      <c r="DLV140" s="171"/>
      <c r="DLW140" s="171"/>
      <c r="DLX140" s="171"/>
      <c r="DLY140" s="171"/>
      <c r="DLZ140" s="171"/>
      <c r="DMA140" s="171"/>
      <c r="DMB140" s="171"/>
      <c r="DMC140" s="171"/>
      <c r="DMD140" s="171"/>
      <c r="DME140" s="171"/>
      <c r="DMF140" s="171"/>
      <c r="DMG140" s="171"/>
      <c r="DMH140" s="171"/>
      <c r="DMI140" s="171"/>
      <c r="DMJ140" s="171"/>
      <c r="DMK140" s="171"/>
      <c r="DML140" s="171"/>
      <c r="DMM140" s="171"/>
      <c r="DMN140" s="171"/>
      <c r="DMO140" s="171"/>
      <c r="DMP140" s="171"/>
      <c r="DMQ140" s="171"/>
      <c r="DMR140" s="171"/>
      <c r="DMS140" s="171"/>
      <c r="DMT140" s="171"/>
      <c r="DMU140" s="171"/>
      <c r="DMV140" s="171"/>
      <c r="DMW140" s="171"/>
      <c r="DMX140" s="171"/>
      <c r="DMY140" s="171"/>
      <c r="DMZ140" s="171"/>
      <c r="DNA140" s="171"/>
      <c r="DNB140" s="171"/>
      <c r="DNC140" s="171"/>
      <c r="DND140" s="171"/>
      <c r="DNE140" s="171"/>
      <c r="DNF140" s="171"/>
      <c r="DNG140" s="171"/>
      <c r="DNH140" s="171"/>
      <c r="DNI140" s="171"/>
      <c r="DNJ140" s="171"/>
      <c r="DNK140" s="171"/>
      <c r="DNL140" s="171"/>
      <c r="DNM140" s="171"/>
      <c r="DNN140" s="171"/>
      <c r="DNO140" s="171"/>
      <c r="DNP140" s="171"/>
      <c r="DNQ140" s="171"/>
      <c r="DNR140" s="171"/>
      <c r="DNS140" s="171"/>
      <c r="DNT140" s="171"/>
      <c r="DNU140" s="171"/>
      <c r="DNV140" s="171"/>
      <c r="DNW140" s="171"/>
      <c r="DNX140" s="171"/>
      <c r="DNY140" s="171"/>
      <c r="DNZ140" s="171"/>
      <c r="DOA140" s="171"/>
      <c r="DOB140" s="171"/>
      <c r="DOC140" s="171"/>
      <c r="DOD140" s="171"/>
      <c r="DOE140" s="171"/>
      <c r="DOF140" s="171"/>
      <c r="DOG140" s="171"/>
      <c r="DOH140" s="171"/>
      <c r="DOI140" s="171"/>
      <c r="DOJ140" s="171"/>
      <c r="DOK140" s="171"/>
      <c r="DOL140" s="171"/>
      <c r="DOM140" s="171"/>
      <c r="DON140" s="171"/>
      <c r="DOO140" s="171"/>
      <c r="DOP140" s="171"/>
      <c r="DOQ140" s="171"/>
      <c r="DOR140" s="171"/>
      <c r="DOS140" s="171"/>
      <c r="DOT140" s="171"/>
      <c r="DOU140" s="171"/>
      <c r="DOV140" s="171"/>
      <c r="DOW140" s="171"/>
      <c r="DOX140" s="171"/>
      <c r="DOY140" s="171"/>
      <c r="DOZ140" s="171"/>
      <c r="DPA140" s="171"/>
      <c r="DPB140" s="171"/>
      <c r="DPC140" s="171"/>
      <c r="DPD140" s="171"/>
      <c r="DPE140" s="171"/>
      <c r="DPF140" s="171"/>
      <c r="DPG140" s="171"/>
      <c r="DPH140" s="171"/>
      <c r="DPI140" s="171"/>
      <c r="DPJ140" s="171"/>
      <c r="DPK140" s="171"/>
      <c r="DPL140" s="171"/>
      <c r="DPM140" s="171"/>
      <c r="DPN140" s="171"/>
      <c r="DPO140" s="171"/>
      <c r="DPP140" s="171"/>
      <c r="DPQ140" s="171"/>
      <c r="DPR140" s="171"/>
      <c r="DPS140" s="171"/>
      <c r="DPT140" s="171"/>
      <c r="DPU140" s="171"/>
      <c r="DPV140" s="171"/>
      <c r="DPW140" s="171"/>
      <c r="DPX140" s="171"/>
      <c r="DPY140" s="171"/>
      <c r="DPZ140" s="171"/>
      <c r="DQA140" s="171"/>
      <c r="DQB140" s="171"/>
      <c r="DQC140" s="171"/>
      <c r="DQD140" s="171"/>
      <c r="DQE140" s="171"/>
      <c r="DQF140" s="171"/>
      <c r="DQG140" s="171"/>
      <c r="DQH140" s="171"/>
      <c r="DQI140" s="171"/>
      <c r="DQJ140" s="171"/>
      <c r="DQK140" s="171"/>
      <c r="DQL140" s="171"/>
      <c r="DQM140" s="171"/>
      <c r="DQN140" s="171"/>
      <c r="DQO140" s="171"/>
      <c r="DQP140" s="171"/>
      <c r="DQQ140" s="171"/>
      <c r="DQR140" s="171"/>
      <c r="DQS140" s="171"/>
      <c r="DQT140" s="171"/>
      <c r="DQU140" s="171"/>
      <c r="DQV140" s="171"/>
      <c r="DQW140" s="171"/>
      <c r="DQX140" s="171"/>
      <c r="DQY140" s="171"/>
      <c r="DQZ140" s="171"/>
      <c r="DRA140" s="171"/>
      <c r="DRB140" s="171"/>
      <c r="DRC140" s="171"/>
      <c r="DRD140" s="171"/>
      <c r="DRE140" s="171"/>
      <c r="DRF140" s="171"/>
      <c r="DRG140" s="171"/>
      <c r="DRH140" s="171"/>
      <c r="DRI140" s="171"/>
      <c r="DRJ140" s="171"/>
      <c r="DRK140" s="171"/>
      <c r="DRL140" s="171"/>
      <c r="DRM140" s="171"/>
      <c r="DRN140" s="171"/>
      <c r="DRO140" s="171"/>
      <c r="DRP140" s="171"/>
      <c r="DRQ140" s="171"/>
      <c r="DRR140" s="171"/>
      <c r="DRS140" s="171"/>
      <c r="DRT140" s="171"/>
      <c r="DRU140" s="171"/>
      <c r="DRV140" s="171"/>
      <c r="DRW140" s="171"/>
      <c r="DRX140" s="171"/>
      <c r="DRY140" s="171"/>
      <c r="DRZ140" s="171"/>
      <c r="DSA140" s="171"/>
      <c r="DSB140" s="171"/>
      <c r="DSC140" s="171"/>
      <c r="DSD140" s="171"/>
      <c r="DSE140" s="171"/>
      <c r="DSF140" s="171"/>
      <c r="DSG140" s="171"/>
      <c r="DSH140" s="171"/>
      <c r="DSI140" s="171"/>
      <c r="DSJ140" s="171"/>
      <c r="DSK140" s="171"/>
      <c r="DSL140" s="171"/>
      <c r="DSM140" s="171"/>
      <c r="DSN140" s="171"/>
      <c r="DSO140" s="171"/>
      <c r="DSP140" s="171"/>
      <c r="DSQ140" s="171"/>
      <c r="DSR140" s="171"/>
      <c r="DSS140" s="171"/>
      <c r="DST140" s="171"/>
      <c r="DSU140" s="171"/>
      <c r="DSV140" s="171"/>
      <c r="DSW140" s="171"/>
      <c r="DSX140" s="171"/>
      <c r="DSY140" s="171"/>
      <c r="DSZ140" s="171"/>
      <c r="DTA140" s="171"/>
      <c r="DTB140" s="171"/>
      <c r="DTC140" s="171"/>
      <c r="DTD140" s="171"/>
      <c r="DTE140" s="171"/>
      <c r="DTF140" s="171"/>
      <c r="DTG140" s="171"/>
      <c r="DTH140" s="171"/>
      <c r="DTI140" s="171"/>
      <c r="DTJ140" s="171"/>
      <c r="DTK140" s="171"/>
      <c r="DTL140" s="171"/>
      <c r="DTM140" s="171"/>
      <c r="DTN140" s="171"/>
      <c r="DTO140" s="171"/>
      <c r="DTP140" s="171"/>
      <c r="DTQ140" s="171"/>
      <c r="DTR140" s="171"/>
      <c r="DTS140" s="171"/>
      <c r="DTT140" s="171"/>
      <c r="DTU140" s="171"/>
      <c r="DTV140" s="171"/>
      <c r="DTW140" s="171"/>
      <c r="DTX140" s="171"/>
      <c r="DTY140" s="171"/>
      <c r="DTZ140" s="171"/>
      <c r="DUA140" s="171"/>
      <c r="DUB140" s="171"/>
      <c r="DUC140" s="171"/>
      <c r="DUD140" s="171"/>
      <c r="DUE140" s="171"/>
      <c r="DUF140" s="171"/>
      <c r="DUG140" s="171"/>
      <c r="DUH140" s="171"/>
      <c r="DUI140" s="171"/>
      <c r="DUJ140" s="171"/>
      <c r="DUK140" s="171"/>
      <c r="DUL140" s="171"/>
      <c r="DUM140" s="171"/>
      <c r="DUN140" s="171"/>
      <c r="DUO140" s="171"/>
      <c r="DUP140" s="171"/>
      <c r="DUQ140" s="171"/>
      <c r="DUR140" s="171"/>
      <c r="DUS140" s="171"/>
      <c r="DUT140" s="171"/>
      <c r="DUU140" s="171"/>
      <c r="DUV140" s="171"/>
      <c r="DUW140" s="171"/>
      <c r="DUX140" s="171"/>
      <c r="DUY140" s="171"/>
      <c r="DUZ140" s="171"/>
      <c r="DVA140" s="171"/>
      <c r="DVB140" s="171"/>
      <c r="DVC140" s="171"/>
      <c r="DVD140" s="171"/>
      <c r="DVE140" s="171"/>
      <c r="DVF140" s="171"/>
      <c r="DVG140" s="171"/>
      <c r="DVH140" s="171"/>
      <c r="DVI140" s="171"/>
      <c r="DVJ140" s="171"/>
      <c r="DVK140" s="171"/>
      <c r="DVL140" s="171"/>
      <c r="DVM140" s="171"/>
      <c r="DVN140" s="171"/>
      <c r="DVO140" s="171"/>
      <c r="DVP140" s="171"/>
      <c r="DVQ140" s="171"/>
      <c r="DVR140" s="171"/>
      <c r="DVS140" s="171"/>
      <c r="DVT140" s="171"/>
      <c r="DVU140" s="171"/>
      <c r="DVV140" s="171"/>
      <c r="DVW140" s="171"/>
      <c r="DVX140" s="171"/>
      <c r="DVY140" s="171"/>
      <c r="DVZ140" s="171"/>
      <c r="DWA140" s="171"/>
      <c r="DWB140" s="171"/>
      <c r="DWC140" s="171"/>
      <c r="DWD140" s="171"/>
      <c r="DWE140" s="171"/>
      <c r="DWF140" s="171"/>
      <c r="DWG140" s="171"/>
      <c r="DWH140" s="171"/>
      <c r="DWI140" s="171"/>
      <c r="DWJ140" s="171"/>
      <c r="DWK140" s="171"/>
      <c r="DWL140" s="171"/>
      <c r="DWM140" s="171"/>
      <c r="DWN140" s="171"/>
      <c r="DWO140" s="171"/>
      <c r="DWP140" s="171"/>
      <c r="DWQ140" s="171"/>
      <c r="DWR140" s="171"/>
      <c r="DWS140" s="171"/>
      <c r="DWT140" s="171"/>
      <c r="DWU140" s="171"/>
      <c r="DWV140" s="171"/>
      <c r="DWW140" s="171"/>
      <c r="DWX140" s="171"/>
      <c r="DWY140" s="171"/>
      <c r="DWZ140" s="171"/>
      <c r="DXA140" s="171"/>
      <c r="DXB140" s="171"/>
      <c r="DXC140" s="171"/>
      <c r="DXD140" s="171"/>
      <c r="DXE140" s="171"/>
      <c r="DXF140" s="171"/>
      <c r="DXG140" s="171"/>
      <c r="DXH140" s="171"/>
      <c r="DXI140" s="171"/>
      <c r="DXJ140" s="171"/>
      <c r="DXK140" s="171"/>
      <c r="DXL140" s="171"/>
      <c r="DXM140" s="171"/>
      <c r="DXN140" s="171"/>
      <c r="DXO140" s="171"/>
      <c r="DXP140" s="171"/>
      <c r="DXQ140" s="171"/>
      <c r="DXR140" s="171"/>
      <c r="DXS140" s="171"/>
      <c r="DXT140" s="171"/>
      <c r="DXU140" s="171"/>
      <c r="DXV140" s="171"/>
      <c r="DXW140" s="171"/>
      <c r="DXX140" s="171"/>
      <c r="DXY140" s="171"/>
      <c r="DXZ140" s="171"/>
      <c r="DYA140" s="171"/>
      <c r="DYB140" s="171"/>
      <c r="DYC140" s="171"/>
      <c r="DYD140" s="171"/>
      <c r="DYE140" s="171"/>
      <c r="DYF140" s="171"/>
      <c r="DYG140" s="171"/>
      <c r="DYH140" s="171"/>
      <c r="DYI140" s="171"/>
      <c r="DYJ140" s="171"/>
      <c r="DYK140" s="171"/>
      <c r="DYL140" s="171"/>
      <c r="DYM140" s="171"/>
      <c r="DYN140" s="171"/>
      <c r="DYO140" s="171"/>
      <c r="DYP140" s="171"/>
      <c r="DYQ140" s="171"/>
      <c r="DYR140" s="171"/>
      <c r="DYS140" s="171"/>
      <c r="DYT140" s="171"/>
      <c r="DYU140" s="171"/>
      <c r="DYV140" s="171"/>
      <c r="DYW140" s="171"/>
      <c r="DYX140" s="171"/>
      <c r="DYY140" s="171"/>
      <c r="DYZ140" s="171"/>
      <c r="DZA140" s="171"/>
      <c r="DZB140" s="171"/>
      <c r="DZC140" s="171"/>
      <c r="DZD140" s="171"/>
      <c r="DZE140" s="171"/>
      <c r="DZF140" s="171"/>
      <c r="DZG140" s="171"/>
      <c r="DZH140" s="171"/>
      <c r="DZI140" s="171"/>
      <c r="DZJ140" s="171"/>
      <c r="DZK140" s="171"/>
      <c r="DZL140" s="171"/>
      <c r="DZM140" s="171"/>
      <c r="DZN140" s="171"/>
      <c r="DZO140" s="171"/>
      <c r="DZP140" s="171"/>
      <c r="DZQ140" s="171"/>
      <c r="DZR140" s="171"/>
      <c r="DZS140" s="171"/>
      <c r="DZT140" s="171"/>
      <c r="DZU140" s="171"/>
      <c r="DZV140" s="171"/>
      <c r="DZW140" s="171"/>
      <c r="DZX140" s="171"/>
      <c r="DZY140" s="171"/>
      <c r="DZZ140" s="171"/>
      <c r="EAA140" s="171"/>
      <c r="EAB140" s="171"/>
      <c r="EAC140" s="171"/>
      <c r="EAD140" s="171"/>
      <c r="EAE140" s="171"/>
      <c r="EAF140" s="171"/>
      <c r="EAG140" s="171"/>
      <c r="EAH140" s="171"/>
      <c r="EAI140" s="171"/>
      <c r="EAJ140" s="171"/>
      <c r="EAK140" s="171"/>
      <c r="EAL140" s="171"/>
      <c r="EAM140" s="171"/>
      <c r="EAN140" s="171"/>
      <c r="EAO140" s="171"/>
      <c r="EAP140" s="171"/>
      <c r="EAQ140" s="171"/>
      <c r="EAR140" s="171"/>
      <c r="EAS140" s="171"/>
      <c r="EAT140" s="171"/>
      <c r="EAU140" s="171"/>
      <c r="EAV140" s="171"/>
      <c r="EAW140" s="171"/>
      <c r="EAX140" s="171"/>
      <c r="EAY140" s="171"/>
      <c r="EAZ140" s="171"/>
      <c r="EBA140" s="171"/>
      <c r="EBB140" s="171"/>
      <c r="EBC140" s="171"/>
      <c r="EBD140" s="171"/>
      <c r="EBE140" s="171"/>
      <c r="EBF140" s="171"/>
      <c r="EBG140" s="171"/>
      <c r="EBH140" s="171"/>
      <c r="EBI140" s="171"/>
      <c r="EBJ140" s="171"/>
      <c r="EBK140" s="171"/>
      <c r="EBL140" s="171"/>
      <c r="EBM140" s="171"/>
      <c r="EBN140" s="171"/>
      <c r="EBO140" s="171"/>
      <c r="EBP140" s="171"/>
      <c r="EBQ140" s="171"/>
      <c r="EBR140" s="171"/>
      <c r="EBS140" s="171"/>
      <c r="EBT140" s="171"/>
      <c r="EBU140" s="171"/>
      <c r="EBV140" s="171"/>
      <c r="EBW140" s="171"/>
      <c r="EBX140" s="171"/>
      <c r="EBY140" s="171"/>
      <c r="EBZ140" s="171"/>
      <c r="ECA140" s="171"/>
      <c r="ECB140" s="171"/>
      <c r="ECC140" s="171"/>
      <c r="ECD140" s="171"/>
      <c r="ECE140" s="171"/>
      <c r="ECF140" s="171"/>
      <c r="ECG140" s="171"/>
      <c r="ECH140" s="171"/>
      <c r="ECI140" s="171"/>
      <c r="ECJ140" s="171"/>
      <c r="ECK140" s="171"/>
      <c r="ECL140" s="171"/>
      <c r="ECM140" s="171"/>
      <c r="ECN140" s="171"/>
      <c r="ECO140" s="171"/>
      <c r="ECP140" s="171"/>
      <c r="ECQ140" s="171"/>
      <c r="ECR140" s="171"/>
      <c r="ECS140" s="171"/>
      <c r="ECT140" s="171"/>
      <c r="ECU140" s="171"/>
      <c r="ECV140" s="171"/>
      <c r="ECW140" s="171"/>
      <c r="ECX140" s="171"/>
      <c r="ECY140" s="171"/>
      <c r="ECZ140" s="171"/>
      <c r="EDA140" s="171"/>
      <c r="EDB140" s="171"/>
      <c r="EDC140" s="171"/>
      <c r="EDD140" s="171"/>
      <c r="EDE140" s="171"/>
      <c r="EDF140" s="171"/>
      <c r="EDG140" s="171"/>
      <c r="EDH140" s="171"/>
      <c r="EDI140" s="171"/>
      <c r="EDJ140" s="171"/>
      <c r="EDK140" s="171"/>
      <c r="EDL140" s="171"/>
      <c r="EDM140" s="171"/>
      <c r="EDN140" s="171"/>
      <c r="EDO140" s="171"/>
      <c r="EDP140" s="171"/>
      <c r="EDQ140" s="171"/>
      <c r="EDR140" s="171"/>
      <c r="EDS140" s="171"/>
      <c r="EDT140" s="171"/>
      <c r="EDU140" s="171"/>
      <c r="EDV140" s="171"/>
      <c r="EDW140" s="171"/>
      <c r="EDX140" s="171"/>
      <c r="EDY140" s="171"/>
      <c r="EDZ140" s="171"/>
      <c r="EEA140" s="171"/>
      <c r="EEB140" s="171"/>
      <c r="EEC140" s="171"/>
      <c r="EED140" s="171"/>
      <c r="EEE140" s="171"/>
      <c r="EEF140" s="171"/>
      <c r="EEG140" s="171"/>
      <c r="EEH140" s="171"/>
      <c r="EEI140" s="171"/>
      <c r="EEJ140" s="171"/>
      <c r="EEK140" s="171"/>
      <c r="EEL140" s="171"/>
      <c r="EEM140" s="171"/>
      <c r="EEN140" s="171"/>
      <c r="EEO140" s="171"/>
      <c r="EEP140" s="171"/>
      <c r="EEQ140" s="171"/>
      <c r="EER140" s="171"/>
      <c r="EES140" s="171"/>
      <c r="EET140" s="171"/>
      <c r="EEU140" s="171"/>
      <c r="EEV140" s="171"/>
      <c r="EEW140" s="171"/>
      <c r="EEX140" s="171"/>
      <c r="EEY140" s="171"/>
      <c r="EEZ140" s="171"/>
      <c r="EFA140" s="171"/>
      <c r="EFB140" s="171"/>
      <c r="EFC140" s="171"/>
      <c r="EFD140" s="171"/>
      <c r="EFE140" s="171"/>
      <c r="EFF140" s="171"/>
      <c r="EFG140" s="171"/>
      <c r="EFH140" s="171"/>
      <c r="EFI140" s="171"/>
      <c r="EFJ140" s="171"/>
      <c r="EFK140" s="171"/>
      <c r="EFL140" s="171"/>
      <c r="EFM140" s="171"/>
      <c r="EFN140" s="171"/>
      <c r="EFO140" s="171"/>
      <c r="EFP140" s="171"/>
      <c r="EFQ140" s="171"/>
      <c r="EFR140" s="171"/>
      <c r="EFS140" s="171"/>
      <c r="EFT140" s="171"/>
      <c r="EFU140" s="171"/>
      <c r="EFV140" s="171"/>
      <c r="EFW140" s="171"/>
      <c r="EFX140" s="171"/>
      <c r="EFY140" s="171"/>
      <c r="EFZ140" s="171"/>
      <c r="EGA140" s="171"/>
      <c r="EGB140" s="171"/>
      <c r="EGC140" s="171"/>
      <c r="EGD140" s="171"/>
      <c r="EGE140" s="171"/>
      <c r="EGF140" s="171"/>
      <c r="EGG140" s="171"/>
      <c r="EGH140" s="171"/>
      <c r="EGI140" s="171"/>
      <c r="EGJ140" s="171"/>
      <c r="EGK140" s="171"/>
      <c r="EGL140" s="171"/>
      <c r="EGM140" s="171"/>
      <c r="EGN140" s="171"/>
      <c r="EGO140" s="171"/>
      <c r="EGP140" s="171"/>
      <c r="EGQ140" s="171"/>
      <c r="EGR140" s="171"/>
      <c r="EGS140" s="171"/>
      <c r="EGT140" s="171"/>
      <c r="EGU140" s="171"/>
      <c r="EGV140" s="171"/>
      <c r="EGW140" s="171"/>
      <c r="EGX140" s="171"/>
      <c r="EGY140" s="171"/>
      <c r="EGZ140" s="171"/>
      <c r="EHA140" s="171"/>
      <c r="EHB140" s="171"/>
      <c r="EHC140" s="171"/>
      <c r="EHD140" s="171"/>
      <c r="EHE140" s="171"/>
      <c r="EHF140" s="171"/>
      <c r="EHG140" s="171"/>
      <c r="EHH140" s="171"/>
      <c r="EHI140" s="171"/>
      <c r="EHJ140" s="171"/>
      <c r="EHK140" s="171"/>
      <c r="EHL140" s="171"/>
      <c r="EHM140" s="171"/>
      <c r="EHN140" s="171"/>
      <c r="EHO140" s="171"/>
      <c r="EHP140" s="171"/>
      <c r="EHQ140" s="171"/>
      <c r="EHR140" s="171"/>
      <c r="EHS140" s="171"/>
      <c r="EHT140" s="171"/>
      <c r="EHU140" s="171"/>
      <c r="EHV140" s="171"/>
      <c r="EHW140" s="171"/>
      <c r="EHX140" s="171"/>
      <c r="EHY140" s="171"/>
      <c r="EHZ140" s="171"/>
      <c r="EIA140" s="171"/>
      <c r="EIB140" s="171"/>
      <c r="EIC140" s="171"/>
      <c r="EID140" s="171"/>
      <c r="EIE140" s="171"/>
      <c r="EIF140" s="171"/>
      <c r="EIG140" s="171"/>
      <c r="EIH140" s="171"/>
      <c r="EII140" s="171"/>
      <c r="EIJ140" s="171"/>
      <c r="EIK140" s="171"/>
      <c r="EIL140" s="171"/>
      <c r="EIM140" s="171"/>
      <c r="EIN140" s="171"/>
      <c r="EIO140" s="171"/>
      <c r="EIP140" s="171"/>
      <c r="EIQ140" s="171"/>
      <c r="EIR140" s="171"/>
      <c r="EIS140" s="171"/>
      <c r="EIT140" s="171"/>
      <c r="EIU140" s="171"/>
      <c r="EIV140" s="171"/>
      <c r="EIW140" s="171"/>
      <c r="EIX140" s="171"/>
      <c r="EIY140" s="171"/>
      <c r="EIZ140" s="171"/>
      <c r="EJA140" s="171"/>
      <c r="EJB140" s="171"/>
      <c r="EJC140" s="171"/>
      <c r="EJD140" s="171"/>
      <c r="EJE140" s="171"/>
      <c r="EJF140" s="171"/>
      <c r="EJG140" s="171"/>
      <c r="EJH140" s="171"/>
      <c r="EJI140" s="171"/>
      <c r="EJJ140" s="171"/>
      <c r="EJK140" s="171"/>
      <c r="EJL140" s="171"/>
      <c r="EJM140" s="171"/>
      <c r="EJN140" s="171"/>
      <c r="EJO140" s="171"/>
      <c r="EJP140" s="171"/>
      <c r="EJQ140" s="171"/>
      <c r="EJR140" s="171"/>
      <c r="EJS140" s="171"/>
      <c r="EJT140" s="171"/>
      <c r="EJU140" s="171"/>
      <c r="EJV140" s="171"/>
      <c r="EJW140" s="171"/>
      <c r="EJX140" s="171"/>
      <c r="EJY140" s="171"/>
      <c r="EJZ140" s="171"/>
      <c r="EKA140" s="171"/>
      <c r="EKB140" s="171"/>
      <c r="EKC140" s="171"/>
      <c r="EKD140" s="171"/>
      <c r="EKE140" s="171"/>
      <c r="EKF140" s="171"/>
      <c r="EKG140" s="171"/>
      <c r="EKH140" s="171"/>
      <c r="EKI140" s="171"/>
      <c r="EKJ140" s="171"/>
      <c r="EKK140" s="171"/>
      <c r="EKL140" s="171"/>
      <c r="EKM140" s="171"/>
      <c r="EKN140" s="171"/>
      <c r="EKO140" s="171"/>
      <c r="EKP140" s="171"/>
      <c r="EKQ140" s="171"/>
      <c r="EKR140" s="171"/>
      <c r="EKS140" s="171"/>
      <c r="EKT140" s="171"/>
      <c r="EKU140" s="171"/>
      <c r="EKV140" s="171"/>
      <c r="EKW140" s="171"/>
      <c r="EKX140" s="171"/>
      <c r="EKY140" s="171"/>
      <c r="EKZ140" s="171"/>
      <c r="ELA140" s="171"/>
      <c r="ELB140" s="171"/>
      <c r="ELC140" s="171"/>
      <c r="ELD140" s="171"/>
      <c r="ELE140" s="171"/>
      <c r="ELF140" s="171"/>
      <c r="ELG140" s="171"/>
      <c r="ELH140" s="171"/>
      <c r="ELI140" s="171"/>
      <c r="ELJ140" s="171"/>
      <c r="ELK140" s="171"/>
      <c r="ELL140" s="171"/>
      <c r="ELM140" s="171"/>
      <c r="ELN140" s="171"/>
      <c r="ELO140" s="171"/>
      <c r="ELP140" s="171"/>
      <c r="ELQ140" s="171"/>
      <c r="ELR140" s="171"/>
      <c r="ELS140" s="171"/>
      <c r="ELT140" s="171"/>
      <c r="ELU140" s="171"/>
      <c r="ELV140" s="171"/>
      <c r="ELW140" s="171"/>
      <c r="ELX140" s="171"/>
      <c r="ELY140" s="171"/>
      <c r="ELZ140" s="171"/>
      <c r="EMA140" s="171"/>
      <c r="EMB140" s="171"/>
      <c r="EMC140" s="171"/>
      <c r="EMD140" s="171"/>
      <c r="EME140" s="171"/>
      <c r="EMF140" s="171"/>
      <c r="EMG140" s="171"/>
      <c r="EMH140" s="171"/>
      <c r="EMI140" s="171"/>
      <c r="EMJ140" s="171"/>
      <c r="EMK140" s="171"/>
      <c r="EML140" s="171"/>
      <c r="EMM140" s="171"/>
      <c r="EMN140" s="171"/>
      <c r="EMO140" s="171"/>
      <c r="EMP140" s="171"/>
      <c r="EMQ140" s="171"/>
      <c r="EMR140" s="171"/>
      <c r="EMS140" s="171"/>
      <c r="EMT140" s="171"/>
      <c r="EMU140" s="171"/>
      <c r="EMV140" s="171"/>
      <c r="EMW140" s="171"/>
      <c r="EMX140" s="171"/>
      <c r="EMY140" s="171"/>
      <c r="EMZ140" s="171"/>
      <c r="ENA140" s="171"/>
      <c r="ENB140" s="171"/>
      <c r="ENC140" s="171"/>
      <c r="END140" s="171"/>
      <c r="ENE140" s="171"/>
      <c r="ENF140" s="171"/>
      <c r="ENG140" s="171"/>
      <c r="ENH140" s="171"/>
      <c r="ENI140" s="171"/>
      <c r="ENJ140" s="171"/>
      <c r="ENK140" s="171"/>
      <c r="ENL140" s="171"/>
      <c r="ENM140" s="171"/>
      <c r="ENN140" s="171"/>
      <c r="ENO140" s="171"/>
      <c r="ENP140" s="171"/>
      <c r="ENQ140" s="171"/>
      <c r="ENR140" s="171"/>
      <c r="ENS140" s="171"/>
      <c r="ENT140" s="171"/>
      <c r="ENU140" s="171"/>
      <c r="ENV140" s="171"/>
      <c r="ENW140" s="171"/>
      <c r="ENX140" s="171"/>
      <c r="ENY140" s="171"/>
      <c r="ENZ140" s="171"/>
      <c r="EOA140" s="171"/>
      <c r="EOB140" s="171"/>
      <c r="EOC140" s="171"/>
      <c r="EOD140" s="171"/>
      <c r="EOE140" s="171"/>
      <c r="EOF140" s="171"/>
      <c r="EOG140" s="171"/>
      <c r="EOH140" s="171"/>
      <c r="EOI140" s="171"/>
      <c r="EOJ140" s="171"/>
      <c r="EOK140" s="171"/>
      <c r="EOL140" s="171"/>
      <c r="EOM140" s="171"/>
      <c r="EON140" s="171"/>
      <c r="EOO140" s="171"/>
      <c r="EOP140" s="171"/>
      <c r="EOQ140" s="171"/>
      <c r="EOR140" s="171"/>
      <c r="EOS140" s="171"/>
      <c r="EOT140" s="171"/>
      <c r="EOU140" s="171"/>
      <c r="EOV140" s="171"/>
      <c r="EOW140" s="171"/>
      <c r="EOX140" s="171"/>
      <c r="EOY140" s="171"/>
      <c r="EOZ140" s="171"/>
      <c r="EPA140" s="171"/>
      <c r="EPB140" s="171"/>
      <c r="EPC140" s="171"/>
      <c r="EPD140" s="171"/>
      <c r="EPE140" s="171"/>
      <c r="EPF140" s="171"/>
      <c r="EPG140" s="171"/>
      <c r="EPH140" s="171"/>
      <c r="EPI140" s="171"/>
      <c r="EPJ140" s="171"/>
      <c r="EPK140" s="171"/>
      <c r="EPL140" s="171"/>
      <c r="EPM140" s="171"/>
      <c r="EPN140" s="171"/>
      <c r="EPO140" s="171"/>
      <c r="EPP140" s="171"/>
      <c r="EPQ140" s="171"/>
      <c r="EPR140" s="171"/>
      <c r="EPS140" s="171"/>
      <c r="EPT140" s="171"/>
      <c r="EPU140" s="171"/>
      <c r="EPV140" s="171"/>
      <c r="EPW140" s="171"/>
      <c r="EPX140" s="171"/>
      <c r="EPY140" s="171"/>
      <c r="EPZ140" s="171"/>
      <c r="EQA140" s="171"/>
      <c r="EQB140" s="171"/>
      <c r="EQC140" s="171"/>
      <c r="EQD140" s="171"/>
      <c r="EQE140" s="171"/>
      <c r="EQF140" s="171"/>
      <c r="EQG140" s="171"/>
      <c r="EQH140" s="171"/>
      <c r="EQI140" s="171"/>
      <c r="EQJ140" s="171"/>
      <c r="EQK140" s="171"/>
      <c r="EQL140" s="171"/>
      <c r="EQM140" s="171"/>
      <c r="EQN140" s="171"/>
      <c r="EQO140" s="171"/>
      <c r="EQP140" s="171"/>
      <c r="EQQ140" s="171"/>
      <c r="EQR140" s="171"/>
      <c r="EQS140" s="171"/>
      <c r="EQT140" s="171"/>
      <c r="EQU140" s="171"/>
      <c r="EQV140" s="171"/>
      <c r="EQW140" s="171"/>
      <c r="EQX140" s="171"/>
      <c r="EQY140" s="171"/>
      <c r="EQZ140" s="171"/>
      <c r="ERA140" s="171"/>
      <c r="ERB140" s="171"/>
      <c r="ERC140" s="171"/>
      <c r="ERD140" s="171"/>
      <c r="ERE140" s="171"/>
      <c r="ERF140" s="171"/>
      <c r="ERG140" s="171"/>
      <c r="ERH140" s="171"/>
      <c r="ERI140" s="171"/>
      <c r="ERJ140" s="171"/>
      <c r="ERK140" s="171"/>
      <c r="ERL140" s="171"/>
      <c r="ERM140" s="171"/>
      <c r="ERN140" s="171"/>
      <c r="ERO140" s="171"/>
      <c r="ERP140" s="171"/>
      <c r="ERQ140" s="171"/>
      <c r="ERR140" s="171"/>
      <c r="ERS140" s="171"/>
      <c r="ERT140" s="171"/>
      <c r="ERU140" s="171"/>
      <c r="ERV140" s="171"/>
      <c r="ERW140" s="171"/>
      <c r="ERX140" s="171"/>
      <c r="ERY140" s="171"/>
      <c r="ERZ140" s="171"/>
      <c r="ESA140" s="171"/>
      <c r="ESB140" s="171"/>
      <c r="ESC140" s="171"/>
      <c r="ESD140" s="171"/>
      <c r="ESE140" s="171"/>
      <c r="ESF140" s="171"/>
      <c r="ESG140" s="171"/>
      <c r="ESH140" s="171"/>
      <c r="ESI140" s="171"/>
      <c r="ESJ140" s="171"/>
      <c r="ESK140" s="171"/>
      <c r="ESL140" s="171"/>
      <c r="ESM140" s="171"/>
      <c r="ESN140" s="171"/>
      <c r="ESO140" s="171"/>
      <c r="ESP140" s="171"/>
      <c r="ESQ140" s="171"/>
      <c r="ESR140" s="171"/>
      <c r="ESS140" s="171"/>
      <c r="EST140" s="171"/>
      <c r="ESU140" s="171"/>
      <c r="ESV140" s="171"/>
      <c r="ESW140" s="171"/>
      <c r="ESX140" s="171"/>
      <c r="ESY140" s="171"/>
      <c r="ESZ140" s="171"/>
      <c r="ETA140" s="171"/>
      <c r="ETB140" s="171"/>
      <c r="ETC140" s="171"/>
      <c r="ETD140" s="171"/>
      <c r="ETE140" s="171"/>
      <c r="ETF140" s="171"/>
      <c r="ETG140" s="171"/>
      <c r="ETH140" s="171"/>
      <c r="ETI140" s="171"/>
      <c r="ETJ140" s="171"/>
      <c r="ETK140" s="171"/>
      <c r="ETL140" s="171"/>
      <c r="ETM140" s="171"/>
      <c r="ETN140" s="171"/>
      <c r="ETO140" s="171"/>
      <c r="ETP140" s="171"/>
      <c r="ETQ140" s="171"/>
      <c r="ETR140" s="171"/>
      <c r="ETS140" s="171"/>
      <c r="ETT140" s="171"/>
      <c r="ETU140" s="171"/>
      <c r="ETV140" s="171"/>
      <c r="ETW140" s="171"/>
      <c r="ETX140" s="171"/>
      <c r="ETY140" s="171"/>
      <c r="ETZ140" s="171"/>
      <c r="EUA140" s="171"/>
      <c r="EUB140" s="171"/>
      <c r="EUC140" s="171"/>
      <c r="EUD140" s="171"/>
      <c r="EUE140" s="171"/>
      <c r="EUF140" s="171"/>
      <c r="EUG140" s="171"/>
      <c r="EUH140" s="171"/>
      <c r="EUI140" s="171"/>
      <c r="EUJ140" s="171"/>
      <c r="EUK140" s="171"/>
      <c r="EUL140" s="171"/>
      <c r="EUM140" s="171"/>
      <c r="EUN140" s="171"/>
      <c r="EUO140" s="171"/>
      <c r="EUP140" s="171"/>
      <c r="EUQ140" s="171"/>
      <c r="EUR140" s="171"/>
      <c r="EUS140" s="171"/>
      <c r="EUT140" s="171"/>
      <c r="EUU140" s="171"/>
      <c r="EUV140" s="171"/>
      <c r="EUW140" s="171"/>
      <c r="EUX140" s="171"/>
      <c r="EUY140" s="171"/>
      <c r="EUZ140" s="171"/>
      <c r="EVA140" s="171"/>
      <c r="EVB140" s="171"/>
      <c r="EVC140" s="171"/>
      <c r="EVD140" s="171"/>
      <c r="EVE140" s="171"/>
      <c r="EVF140" s="171"/>
      <c r="EVG140" s="171"/>
      <c r="EVH140" s="171"/>
      <c r="EVI140" s="171"/>
      <c r="EVJ140" s="171"/>
      <c r="EVK140" s="171"/>
      <c r="EVL140" s="171"/>
      <c r="EVM140" s="171"/>
      <c r="EVN140" s="171"/>
      <c r="EVO140" s="171"/>
      <c r="EVP140" s="171"/>
      <c r="EVQ140" s="171"/>
      <c r="EVR140" s="171"/>
      <c r="EVS140" s="171"/>
      <c r="EVT140" s="171"/>
      <c r="EVU140" s="171"/>
      <c r="EVV140" s="171"/>
      <c r="EVW140" s="171"/>
      <c r="EVX140" s="171"/>
      <c r="EVY140" s="171"/>
      <c r="EVZ140" s="171"/>
      <c r="EWA140" s="171"/>
      <c r="EWB140" s="171"/>
      <c r="EWC140" s="171"/>
      <c r="EWD140" s="171"/>
      <c r="EWE140" s="171"/>
      <c r="EWF140" s="171"/>
      <c r="EWG140" s="171"/>
      <c r="EWH140" s="171"/>
      <c r="EWI140" s="171"/>
      <c r="EWJ140" s="171"/>
      <c r="EWK140" s="171"/>
      <c r="EWL140" s="171"/>
      <c r="EWM140" s="171"/>
      <c r="EWN140" s="171"/>
      <c r="EWO140" s="171"/>
      <c r="EWP140" s="171"/>
      <c r="EWQ140" s="171"/>
      <c r="EWR140" s="171"/>
      <c r="EWS140" s="171"/>
      <c r="EWT140" s="171"/>
      <c r="EWU140" s="171"/>
      <c r="EWV140" s="171"/>
      <c r="EWW140" s="171"/>
      <c r="EWX140" s="171"/>
      <c r="EWY140" s="171"/>
      <c r="EWZ140" s="171"/>
      <c r="EXA140" s="171"/>
      <c r="EXB140" s="171"/>
      <c r="EXC140" s="171"/>
      <c r="EXD140" s="171"/>
      <c r="EXE140" s="171"/>
      <c r="EXF140" s="171"/>
      <c r="EXG140" s="171"/>
      <c r="EXH140" s="171"/>
      <c r="EXI140" s="171"/>
      <c r="EXJ140" s="171"/>
      <c r="EXK140" s="171"/>
      <c r="EXL140" s="171"/>
      <c r="EXM140" s="171"/>
      <c r="EXN140" s="171"/>
      <c r="EXO140" s="171"/>
      <c r="EXP140" s="171"/>
      <c r="EXQ140" s="171"/>
      <c r="EXR140" s="171"/>
      <c r="EXS140" s="171"/>
      <c r="EXT140" s="171"/>
      <c r="EXU140" s="171"/>
      <c r="EXV140" s="171"/>
      <c r="EXW140" s="171"/>
      <c r="EXX140" s="171"/>
      <c r="EXY140" s="171"/>
      <c r="EXZ140" s="171"/>
      <c r="EYA140" s="171"/>
      <c r="EYB140" s="171"/>
      <c r="EYC140" s="171"/>
      <c r="EYD140" s="171"/>
      <c r="EYE140" s="171"/>
      <c r="EYF140" s="171"/>
      <c r="EYG140" s="171"/>
      <c r="EYH140" s="171"/>
      <c r="EYI140" s="171"/>
      <c r="EYJ140" s="171"/>
      <c r="EYK140" s="171"/>
      <c r="EYL140" s="171"/>
      <c r="EYM140" s="171"/>
      <c r="EYN140" s="171"/>
      <c r="EYO140" s="171"/>
      <c r="EYP140" s="171"/>
      <c r="EYQ140" s="171"/>
      <c r="EYR140" s="171"/>
      <c r="EYS140" s="171"/>
      <c r="EYT140" s="171"/>
      <c r="EYU140" s="171"/>
      <c r="EYV140" s="171"/>
      <c r="EYW140" s="171"/>
      <c r="EYX140" s="171"/>
      <c r="EYY140" s="171"/>
      <c r="EYZ140" s="171"/>
      <c r="EZA140" s="171"/>
      <c r="EZB140" s="171"/>
      <c r="EZC140" s="171"/>
      <c r="EZD140" s="171"/>
      <c r="EZE140" s="171"/>
      <c r="EZF140" s="171"/>
      <c r="EZG140" s="171"/>
      <c r="EZH140" s="171"/>
      <c r="EZI140" s="171"/>
      <c r="EZJ140" s="171"/>
      <c r="EZK140" s="171"/>
      <c r="EZL140" s="171"/>
      <c r="EZM140" s="171"/>
      <c r="EZN140" s="171"/>
      <c r="EZO140" s="171"/>
      <c r="EZP140" s="171"/>
      <c r="EZQ140" s="171"/>
      <c r="EZR140" s="171"/>
      <c r="EZS140" s="171"/>
      <c r="EZT140" s="171"/>
      <c r="EZU140" s="171"/>
      <c r="EZV140" s="171"/>
      <c r="EZW140" s="171"/>
      <c r="EZX140" s="171"/>
      <c r="EZY140" s="171"/>
      <c r="EZZ140" s="171"/>
      <c r="FAA140" s="171"/>
      <c r="FAB140" s="171"/>
      <c r="FAC140" s="171"/>
      <c r="FAD140" s="171"/>
      <c r="FAE140" s="171"/>
      <c r="FAF140" s="171"/>
      <c r="FAG140" s="171"/>
      <c r="FAH140" s="171"/>
      <c r="FAI140" s="171"/>
      <c r="FAJ140" s="171"/>
      <c r="FAK140" s="171"/>
      <c r="FAL140" s="171"/>
      <c r="FAM140" s="171"/>
      <c r="FAN140" s="171"/>
      <c r="FAO140" s="171"/>
      <c r="FAP140" s="171"/>
      <c r="FAQ140" s="171"/>
      <c r="FAR140" s="171"/>
      <c r="FAS140" s="171"/>
      <c r="FAT140" s="171"/>
      <c r="FAU140" s="171"/>
      <c r="FAV140" s="171"/>
      <c r="FAW140" s="171"/>
      <c r="FAX140" s="171"/>
      <c r="FAY140" s="171"/>
      <c r="FAZ140" s="171"/>
      <c r="FBA140" s="171"/>
      <c r="FBB140" s="171"/>
      <c r="FBC140" s="171"/>
      <c r="FBD140" s="171"/>
      <c r="FBE140" s="171"/>
      <c r="FBF140" s="171"/>
      <c r="FBG140" s="171"/>
      <c r="FBH140" s="171"/>
      <c r="FBI140" s="171"/>
      <c r="FBJ140" s="171"/>
      <c r="FBK140" s="171"/>
      <c r="FBL140" s="171"/>
      <c r="FBM140" s="171"/>
      <c r="FBN140" s="171"/>
      <c r="FBO140" s="171"/>
      <c r="FBP140" s="171"/>
      <c r="FBQ140" s="171"/>
      <c r="FBR140" s="171"/>
      <c r="FBS140" s="171"/>
      <c r="FBT140" s="171"/>
      <c r="FBU140" s="171"/>
      <c r="FBV140" s="171"/>
      <c r="FBW140" s="171"/>
      <c r="FBX140" s="171"/>
      <c r="FBY140" s="171"/>
      <c r="FBZ140" s="171"/>
      <c r="FCA140" s="171"/>
      <c r="FCB140" s="171"/>
      <c r="FCC140" s="171"/>
      <c r="FCD140" s="171"/>
      <c r="FCE140" s="171"/>
      <c r="FCF140" s="171"/>
      <c r="FCG140" s="171"/>
      <c r="FCH140" s="171"/>
      <c r="FCI140" s="171"/>
      <c r="FCJ140" s="171"/>
      <c r="FCK140" s="171"/>
      <c r="FCL140" s="171"/>
      <c r="FCM140" s="171"/>
      <c r="FCN140" s="171"/>
      <c r="FCO140" s="171"/>
      <c r="FCP140" s="171"/>
      <c r="FCQ140" s="171"/>
      <c r="FCR140" s="171"/>
      <c r="FCS140" s="171"/>
      <c r="FCT140" s="171"/>
      <c r="FCU140" s="171"/>
      <c r="FCV140" s="171"/>
      <c r="FCW140" s="171"/>
      <c r="FCX140" s="171"/>
      <c r="FCY140" s="171"/>
      <c r="FCZ140" s="171"/>
      <c r="FDA140" s="171"/>
      <c r="FDB140" s="171"/>
      <c r="FDC140" s="171"/>
      <c r="FDD140" s="171"/>
      <c r="FDE140" s="171"/>
      <c r="FDF140" s="171"/>
      <c r="FDG140" s="171"/>
      <c r="FDH140" s="171"/>
      <c r="FDI140" s="171"/>
      <c r="FDJ140" s="171"/>
      <c r="FDK140" s="171"/>
      <c r="FDL140" s="171"/>
      <c r="FDM140" s="171"/>
      <c r="FDN140" s="171"/>
      <c r="FDO140" s="171"/>
      <c r="FDP140" s="171"/>
      <c r="FDQ140" s="171"/>
      <c r="FDR140" s="171"/>
      <c r="FDS140" s="171"/>
      <c r="FDT140" s="171"/>
      <c r="FDU140" s="171"/>
      <c r="FDV140" s="171"/>
      <c r="FDW140" s="171"/>
      <c r="FDX140" s="171"/>
      <c r="FDY140" s="171"/>
      <c r="FDZ140" s="171"/>
      <c r="FEA140" s="171"/>
      <c r="FEB140" s="171"/>
      <c r="FEC140" s="171"/>
      <c r="FED140" s="171"/>
      <c r="FEE140" s="171"/>
      <c r="FEF140" s="171"/>
      <c r="FEG140" s="171"/>
      <c r="FEH140" s="171"/>
      <c r="FEI140" s="171"/>
      <c r="FEJ140" s="171"/>
      <c r="FEK140" s="171"/>
      <c r="FEL140" s="171"/>
      <c r="FEM140" s="171"/>
      <c r="FEN140" s="171"/>
      <c r="FEO140" s="171"/>
      <c r="FEP140" s="171"/>
      <c r="FEQ140" s="171"/>
      <c r="FER140" s="171"/>
      <c r="FES140" s="171"/>
      <c r="FET140" s="171"/>
      <c r="FEU140" s="171"/>
      <c r="FEV140" s="171"/>
      <c r="FEW140" s="171"/>
      <c r="FEX140" s="171"/>
      <c r="FEY140" s="171"/>
      <c r="FEZ140" s="171"/>
      <c r="FFA140" s="171"/>
      <c r="FFB140" s="171"/>
      <c r="FFC140" s="171"/>
      <c r="FFD140" s="171"/>
      <c r="FFE140" s="171"/>
      <c r="FFF140" s="171"/>
      <c r="FFG140" s="171"/>
      <c r="FFH140" s="171"/>
      <c r="FFI140" s="171"/>
      <c r="FFJ140" s="171"/>
      <c r="FFK140" s="171"/>
      <c r="FFL140" s="171"/>
      <c r="FFM140" s="171"/>
      <c r="FFN140" s="171"/>
      <c r="FFO140" s="171"/>
      <c r="FFP140" s="171"/>
      <c r="FFQ140" s="171"/>
      <c r="FFR140" s="171"/>
      <c r="FFS140" s="171"/>
      <c r="FFT140" s="171"/>
      <c r="FFU140" s="171"/>
      <c r="FFV140" s="171"/>
      <c r="FFW140" s="171"/>
      <c r="FFX140" s="171"/>
      <c r="FFY140" s="171"/>
      <c r="FFZ140" s="171"/>
      <c r="FGA140" s="171"/>
      <c r="FGB140" s="171"/>
      <c r="FGC140" s="171"/>
      <c r="FGD140" s="171"/>
      <c r="FGE140" s="171"/>
      <c r="FGF140" s="171"/>
      <c r="FGG140" s="171"/>
      <c r="FGH140" s="171"/>
      <c r="FGI140" s="171"/>
      <c r="FGJ140" s="171"/>
      <c r="FGK140" s="171"/>
      <c r="FGL140" s="171"/>
      <c r="FGM140" s="171"/>
      <c r="FGN140" s="171"/>
      <c r="FGO140" s="171"/>
      <c r="FGP140" s="171"/>
      <c r="FGQ140" s="171"/>
      <c r="FGR140" s="171"/>
      <c r="FGS140" s="171"/>
      <c r="FGT140" s="171"/>
      <c r="FGU140" s="171"/>
      <c r="FGV140" s="171"/>
      <c r="FGW140" s="171"/>
      <c r="FGX140" s="171"/>
      <c r="FGY140" s="171"/>
      <c r="FGZ140" s="171"/>
      <c r="FHA140" s="171"/>
      <c r="FHB140" s="171"/>
      <c r="FHC140" s="171"/>
      <c r="FHD140" s="171"/>
      <c r="FHE140" s="171"/>
      <c r="FHF140" s="171"/>
      <c r="FHG140" s="171"/>
      <c r="FHH140" s="171"/>
      <c r="FHI140" s="171"/>
      <c r="FHJ140" s="171"/>
      <c r="FHK140" s="171"/>
      <c r="FHL140" s="171"/>
      <c r="FHM140" s="171"/>
      <c r="FHN140" s="171"/>
      <c r="FHO140" s="171"/>
      <c r="FHP140" s="171"/>
      <c r="FHQ140" s="171"/>
      <c r="FHR140" s="171"/>
      <c r="FHS140" s="171"/>
      <c r="FHT140" s="171"/>
      <c r="FHU140" s="171"/>
      <c r="FHV140" s="171"/>
      <c r="FHW140" s="171"/>
      <c r="FHX140" s="171"/>
      <c r="FHY140" s="171"/>
      <c r="FHZ140" s="171"/>
      <c r="FIA140" s="171"/>
      <c r="FIB140" s="171"/>
      <c r="FIC140" s="171"/>
      <c r="FID140" s="171"/>
      <c r="FIE140" s="171"/>
      <c r="FIF140" s="171"/>
      <c r="FIG140" s="171"/>
      <c r="FIH140" s="171"/>
      <c r="FII140" s="171"/>
      <c r="FIJ140" s="171"/>
      <c r="FIK140" s="171"/>
      <c r="FIL140" s="171"/>
      <c r="FIM140" s="171"/>
      <c r="FIN140" s="171"/>
      <c r="FIO140" s="171"/>
      <c r="FIP140" s="171"/>
      <c r="FIQ140" s="171"/>
      <c r="FIR140" s="171"/>
      <c r="FIS140" s="171"/>
      <c r="FIT140" s="171"/>
      <c r="FIU140" s="171"/>
      <c r="FIV140" s="171"/>
      <c r="FIW140" s="171"/>
      <c r="FIX140" s="171"/>
      <c r="FIY140" s="171"/>
      <c r="FIZ140" s="171"/>
      <c r="FJA140" s="171"/>
      <c r="FJB140" s="171"/>
      <c r="FJC140" s="171"/>
      <c r="FJD140" s="171"/>
      <c r="FJE140" s="171"/>
      <c r="FJF140" s="171"/>
      <c r="FJG140" s="171"/>
      <c r="FJH140" s="171"/>
      <c r="FJI140" s="171"/>
      <c r="FJJ140" s="171"/>
      <c r="FJK140" s="171"/>
      <c r="FJL140" s="171"/>
      <c r="FJM140" s="171"/>
      <c r="FJN140" s="171"/>
      <c r="FJO140" s="171"/>
      <c r="FJP140" s="171"/>
      <c r="FJQ140" s="171"/>
      <c r="FJR140" s="171"/>
      <c r="FJS140" s="171"/>
      <c r="FJT140" s="171"/>
      <c r="FJU140" s="171"/>
      <c r="FJV140" s="171"/>
      <c r="FJW140" s="171"/>
      <c r="FJX140" s="171"/>
      <c r="FJY140" s="171"/>
      <c r="FJZ140" s="171"/>
      <c r="FKA140" s="171"/>
      <c r="FKB140" s="171"/>
      <c r="FKC140" s="171"/>
      <c r="FKD140" s="171"/>
      <c r="FKE140" s="171"/>
      <c r="FKF140" s="171"/>
      <c r="FKG140" s="171"/>
      <c r="FKH140" s="171"/>
      <c r="FKI140" s="171"/>
      <c r="FKJ140" s="171"/>
      <c r="FKK140" s="171"/>
      <c r="FKL140" s="171"/>
      <c r="FKM140" s="171"/>
      <c r="FKN140" s="171"/>
      <c r="FKO140" s="171"/>
      <c r="FKP140" s="171"/>
      <c r="FKQ140" s="171"/>
      <c r="FKR140" s="171"/>
      <c r="FKS140" s="171"/>
      <c r="FKT140" s="171"/>
      <c r="FKU140" s="171"/>
      <c r="FKV140" s="171"/>
      <c r="FKW140" s="171"/>
      <c r="FKX140" s="171"/>
      <c r="FKY140" s="171"/>
      <c r="FKZ140" s="171"/>
      <c r="FLA140" s="171"/>
      <c r="FLB140" s="171"/>
      <c r="FLC140" s="171"/>
      <c r="FLD140" s="171"/>
      <c r="FLE140" s="171"/>
      <c r="FLF140" s="171"/>
      <c r="FLG140" s="171"/>
      <c r="FLH140" s="171"/>
      <c r="FLI140" s="171"/>
      <c r="FLJ140" s="171"/>
      <c r="FLK140" s="171"/>
      <c r="FLL140" s="171"/>
      <c r="FLM140" s="171"/>
      <c r="FLN140" s="171"/>
      <c r="FLO140" s="171"/>
      <c r="FLP140" s="171"/>
      <c r="FLQ140" s="171"/>
      <c r="FLR140" s="171"/>
      <c r="FLS140" s="171"/>
      <c r="FLT140" s="171"/>
      <c r="FLU140" s="171"/>
      <c r="FLV140" s="171"/>
      <c r="FLW140" s="171"/>
      <c r="FLX140" s="171"/>
      <c r="FLY140" s="171"/>
      <c r="FLZ140" s="171"/>
      <c r="FMA140" s="171"/>
      <c r="FMB140" s="171"/>
      <c r="FMC140" s="171"/>
      <c r="FMD140" s="171"/>
      <c r="FME140" s="171"/>
      <c r="FMF140" s="171"/>
      <c r="FMG140" s="171"/>
      <c r="FMH140" s="171"/>
      <c r="FMI140" s="171"/>
      <c r="FMJ140" s="171"/>
      <c r="FMK140" s="171"/>
      <c r="FML140" s="171"/>
      <c r="FMM140" s="171"/>
      <c r="FMN140" s="171"/>
      <c r="FMO140" s="171"/>
      <c r="FMP140" s="171"/>
      <c r="FMQ140" s="171"/>
      <c r="FMR140" s="171"/>
      <c r="FMS140" s="171"/>
      <c r="FMT140" s="171"/>
      <c r="FMU140" s="171"/>
      <c r="FMV140" s="171"/>
      <c r="FMW140" s="171"/>
      <c r="FMX140" s="171"/>
      <c r="FMY140" s="171"/>
      <c r="FMZ140" s="171"/>
      <c r="FNA140" s="171"/>
      <c r="FNB140" s="171"/>
      <c r="FNC140" s="171"/>
      <c r="FND140" s="171"/>
      <c r="FNE140" s="171"/>
      <c r="FNF140" s="171"/>
      <c r="FNG140" s="171"/>
      <c r="FNH140" s="171"/>
      <c r="FNI140" s="171"/>
      <c r="FNJ140" s="171"/>
      <c r="FNK140" s="171"/>
      <c r="FNL140" s="171"/>
      <c r="FNM140" s="171"/>
      <c r="FNN140" s="171"/>
      <c r="FNO140" s="171"/>
      <c r="FNP140" s="171"/>
      <c r="FNQ140" s="171"/>
      <c r="FNR140" s="171"/>
      <c r="FNS140" s="171"/>
      <c r="FNT140" s="171"/>
      <c r="FNU140" s="171"/>
      <c r="FNV140" s="171"/>
      <c r="FNW140" s="171"/>
      <c r="FNX140" s="171"/>
      <c r="FNY140" s="171"/>
      <c r="FNZ140" s="171"/>
      <c r="FOA140" s="171"/>
      <c r="FOB140" s="171"/>
      <c r="FOC140" s="171"/>
      <c r="FOD140" s="171"/>
      <c r="FOE140" s="171"/>
      <c r="FOF140" s="171"/>
      <c r="FOG140" s="171"/>
      <c r="FOH140" s="171"/>
      <c r="FOI140" s="171"/>
      <c r="FOJ140" s="171"/>
      <c r="FOK140" s="171"/>
      <c r="FOL140" s="171"/>
      <c r="FOM140" s="171"/>
      <c r="FON140" s="171"/>
      <c r="FOO140" s="171"/>
      <c r="FOP140" s="171"/>
      <c r="FOQ140" s="171"/>
      <c r="FOR140" s="171"/>
      <c r="FOS140" s="171"/>
      <c r="FOT140" s="171"/>
      <c r="FOU140" s="171"/>
      <c r="FOV140" s="171"/>
      <c r="FOW140" s="171"/>
      <c r="FOX140" s="171"/>
      <c r="FOY140" s="171"/>
      <c r="FOZ140" s="171"/>
      <c r="FPA140" s="171"/>
      <c r="FPB140" s="171"/>
      <c r="FPC140" s="171"/>
      <c r="FPD140" s="171"/>
      <c r="FPE140" s="171"/>
      <c r="FPF140" s="171"/>
      <c r="FPG140" s="171"/>
      <c r="FPH140" s="171"/>
      <c r="FPI140" s="171"/>
      <c r="FPJ140" s="171"/>
      <c r="FPK140" s="171"/>
      <c r="FPL140" s="171"/>
      <c r="FPM140" s="171"/>
      <c r="FPN140" s="171"/>
      <c r="FPO140" s="171"/>
      <c r="FPP140" s="171"/>
      <c r="FPQ140" s="171"/>
      <c r="FPR140" s="171"/>
      <c r="FPS140" s="171"/>
      <c r="FPT140" s="171"/>
      <c r="FPU140" s="171"/>
      <c r="FPV140" s="171"/>
      <c r="FPW140" s="171"/>
      <c r="FPX140" s="171"/>
      <c r="FPY140" s="171"/>
      <c r="FPZ140" s="171"/>
      <c r="FQA140" s="171"/>
      <c r="FQB140" s="171"/>
      <c r="FQC140" s="171"/>
      <c r="FQD140" s="171"/>
      <c r="FQE140" s="171"/>
      <c r="FQF140" s="171"/>
      <c r="FQG140" s="171"/>
      <c r="FQH140" s="171"/>
      <c r="FQI140" s="171"/>
      <c r="FQJ140" s="171"/>
      <c r="FQK140" s="171"/>
      <c r="FQL140" s="171"/>
      <c r="FQM140" s="171"/>
      <c r="FQN140" s="171"/>
      <c r="FQO140" s="171"/>
      <c r="FQP140" s="171"/>
      <c r="FQQ140" s="171"/>
      <c r="FQR140" s="171"/>
      <c r="FQS140" s="171"/>
      <c r="FQT140" s="171"/>
      <c r="FQU140" s="171"/>
      <c r="FQV140" s="171"/>
      <c r="FQW140" s="171"/>
      <c r="FQX140" s="171"/>
      <c r="FQY140" s="171"/>
      <c r="FQZ140" s="171"/>
      <c r="FRA140" s="171"/>
      <c r="FRB140" s="171"/>
      <c r="FRC140" s="171"/>
      <c r="FRD140" s="171"/>
      <c r="FRE140" s="171"/>
      <c r="FRF140" s="171"/>
      <c r="FRG140" s="171"/>
      <c r="FRH140" s="171"/>
      <c r="FRI140" s="171"/>
      <c r="FRJ140" s="171"/>
      <c r="FRK140" s="171"/>
      <c r="FRL140" s="171"/>
      <c r="FRM140" s="171"/>
      <c r="FRN140" s="171"/>
      <c r="FRO140" s="171"/>
      <c r="FRP140" s="171"/>
      <c r="FRQ140" s="171"/>
      <c r="FRR140" s="171"/>
      <c r="FRS140" s="171"/>
      <c r="FRT140" s="171"/>
      <c r="FRU140" s="171"/>
      <c r="FRV140" s="171"/>
      <c r="FRW140" s="171"/>
      <c r="FRX140" s="171"/>
      <c r="FRY140" s="171"/>
      <c r="FRZ140" s="171"/>
      <c r="FSA140" s="171"/>
      <c r="FSB140" s="171"/>
      <c r="FSC140" s="171"/>
      <c r="FSD140" s="171"/>
      <c r="FSE140" s="171"/>
      <c r="FSF140" s="171"/>
      <c r="FSG140" s="171"/>
      <c r="FSH140" s="171"/>
      <c r="FSI140" s="171"/>
      <c r="FSJ140" s="171"/>
      <c r="FSK140" s="171"/>
      <c r="FSL140" s="171"/>
      <c r="FSM140" s="171"/>
      <c r="FSN140" s="171"/>
      <c r="FSO140" s="171"/>
      <c r="FSP140" s="171"/>
      <c r="FSQ140" s="171"/>
      <c r="FSR140" s="171"/>
      <c r="FSS140" s="171"/>
      <c r="FST140" s="171"/>
      <c r="FSU140" s="171"/>
      <c r="FSV140" s="171"/>
      <c r="FSW140" s="171"/>
      <c r="FSX140" s="171"/>
      <c r="FSY140" s="171"/>
      <c r="FSZ140" s="171"/>
      <c r="FTA140" s="171"/>
      <c r="FTB140" s="171"/>
      <c r="FTC140" s="171"/>
      <c r="FTD140" s="171"/>
      <c r="FTE140" s="171"/>
      <c r="FTF140" s="171"/>
      <c r="FTG140" s="171"/>
      <c r="FTH140" s="171"/>
      <c r="FTI140" s="171"/>
      <c r="FTJ140" s="171"/>
      <c r="FTK140" s="171"/>
      <c r="FTL140" s="171"/>
      <c r="FTM140" s="171"/>
      <c r="FTN140" s="171"/>
      <c r="FTO140" s="171"/>
      <c r="FTP140" s="171"/>
      <c r="FTQ140" s="171"/>
      <c r="FTR140" s="171"/>
      <c r="FTS140" s="171"/>
      <c r="FTT140" s="171"/>
      <c r="FTU140" s="171"/>
      <c r="FTV140" s="171"/>
      <c r="FTW140" s="171"/>
      <c r="FTX140" s="171"/>
      <c r="FTY140" s="171"/>
      <c r="FTZ140" s="171"/>
      <c r="FUA140" s="171"/>
      <c r="FUB140" s="171"/>
      <c r="FUC140" s="171"/>
      <c r="FUD140" s="171"/>
      <c r="FUE140" s="171"/>
      <c r="FUF140" s="171"/>
      <c r="FUG140" s="171"/>
      <c r="FUH140" s="171"/>
      <c r="FUI140" s="171"/>
      <c r="FUJ140" s="171"/>
      <c r="FUK140" s="171"/>
      <c r="FUL140" s="171"/>
      <c r="FUM140" s="171"/>
      <c r="FUN140" s="171"/>
      <c r="FUO140" s="171"/>
      <c r="FUP140" s="171"/>
      <c r="FUQ140" s="171"/>
      <c r="FUR140" s="171"/>
      <c r="FUS140" s="171"/>
      <c r="FUT140" s="171"/>
      <c r="FUU140" s="171"/>
      <c r="FUV140" s="171"/>
      <c r="FUW140" s="171"/>
      <c r="FUX140" s="171"/>
      <c r="FUY140" s="171"/>
      <c r="FUZ140" s="171"/>
      <c r="FVA140" s="171"/>
      <c r="FVB140" s="171"/>
      <c r="FVC140" s="171"/>
      <c r="FVD140" s="171"/>
      <c r="FVE140" s="171"/>
      <c r="FVF140" s="171"/>
      <c r="FVG140" s="171"/>
      <c r="FVH140" s="171"/>
      <c r="FVI140" s="171"/>
      <c r="FVJ140" s="171"/>
      <c r="FVK140" s="171"/>
      <c r="FVL140" s="171"/>
      <c r="FVM140" s="171"/>
      <c r="FVN140" s="171"/>
      <c r="FVO140" s="171"/>
      <c r="FVP140" s="171"/>
      <c r="FVQ140" s="171"/>
      <c r="FVR140" s="171"/>
      <c r="FVS140" s="171"/>
      <c r="FVT140" s="171"/>
      <c r="FVU140" s="171"/>
      <c r="FVV140" s="171"/>
      <c r="FVW140" s="171"/>
      <c r="FVX140" s="171"/>
      <c r="FVY140" s="171"/>
      <c r="FVZ140" s="171"/>
      <c r="FWA140" s="171"/>
      <c r="FWB140" s="171"/>
      <c r="FWC140" s="171"/>
      <c r="FWD140" s="171"/>
      <c r="FWE140" s="171"/>
      <c r="FWF140" s="171"/>
      <c r="FWG140" s="171"/>
      <c r="FWH140" s="171"/>
      <c r="FWI140" s="171"/>
      <c r="FWJ140" s="171"/>
      <c r="FWK140" s="171"/>
      <c r="FWL140" s="171"/>
      <c r="FWM140" s="171"/>
      <c r="FWN140" s="171"/>
      <c r="FWO140" s="171"/>
      <c r="FWP140" s="171"/>
      <c r="FWQ140" s="171"/>
      <c r="FWR140" s="171"/>
      <c r="FWS140" s="171"/>
      <c r="FWT140" s="171"/>
      <c r="FWU140" s="171"/>
      <c r="FWV140" s="171"/>
      <c r="FWW140" s="171"/>
      <c r="FWX140" s="171"/>
      <c r="FWY140" s="171"/>
      <c r="FWZ140" s="171"/>
      <c r="FXA140" s="171"/>
      <c r="FXB140" s="171"/>
      <c r="FXC140" s="171"/>
      <c r="FXD140" s="171"/>
      <c r="FXE140" s="171"/>
      <c r="FXF140" s="171"/>
      <c r="FXG140" s="171"/>
      <c r="FXH140" s="171"/>
      <c r="FXI140" s="171"/>
      <c r="FXJ140" s="171"/>
      <c r="FXK140" s="171"/>
      <c r="FXL140" s="171"/>
      <c r="FXM140" s="171"/>
      <c r="FXN140" s="171"/>
      <c r="FXO140" s="171"/>
      <c r="FXP140" s="171"/>
      <c r="FXQ140" s="171"/>
      <c r="FXR140" s="171"/>
      <c r="FXS140" s="171"/>
      <c r="FXT140" s="171"/>
      <c r="FXU140" s="171"/>
      <c r="FXV140" s="171"/>
      <c r="FXW140" s="171"/>
      <c r="FXX140" s="171"/>
      <c r="FXY140" s="171"/>
      <c r="FXZ140" s="171"/>
      <c r="FYA140" s="171"/>
      <c r="FYB140" s="171"/>
      <c r="FYC140" s="171"/>
      <c r="FYD140" s="171"/>
      <c r="FYE140" s="171"/>
      <c r="FYF140" s="171"/>
      <c r="FYG140" s="171"/>
      <c r="FYH140" s="171"/>
      <c r="FYI140" s="171"/>
      <c r="FYJ140" s="171"/>
      <c r="FYK140" s="171"/>
      <c r="FYL140" s="171"/>
      <c r="FYM140" s="171"/>
      <c r="FYN140" s="171"/>
      <c r="FYO140" s="171"/>
      <c r="FYP140" s="171"/>
      <c r="FYQ140" s="171"/>
      <c r="FYR140" s="171"/>
      <c r="FYS140" s="171"/>
      <c r="FYT140" s="171"/>
      <c r="FYU140" s="171"/>
      <c r="FYV140" s="171"/>
      <c r="FYW140" s="171"/>
      <c r="FYX140" s="171"/>
      <c r="FYY140" s="171"/>
      <c r="FYZ140" s="171"/>
      <c r="FZA140" s="171"/>
      <c r="FZB140" s="171"/>
      <c r="FZC140" s="171"/>
      <c r="FZD140" s="171"/>
      <c r="FZE140" s="171"/>
      <c r="FZF140" s="171"/>
      <c r="FZG140" s="171"/>
      <c r="FZH140" s="171"/>
      <c r="FZI140" s="171"/>
      <c r="FZJ140" s="171"/>
      <c r="FZK140" s="171"/>
      <c r="FZL140" s="171"/>
      <c r="FZM140" s="171"/>
      <c r="FZN140" s="171"/>
      <c r="FZO140" s="171"/>
      <c r="FZP140" s="171"/>
      <c r="FZQ140" s="171"/>
      <c r="FZR140" s="171"/>
      <c r="FZS140" s="171"/>
      <c r="FZT140" s="171"/>
      <c r="FZU140" s="171"/>
      <c r="FZV140" s="171"/>
      <c r="FZW140" s="171"/>
      <c r="FZX140" s="171"/>
      <c r="FZY140" s="171"/>
      <c r="FZZ140" s="171"/>
      <c r="GAA140" s="171"/>
      <c r="GAB140" s="171"/>
      <c r="GAC140" s="171"/>
      <c r="GAD140" s="171"/>
      <c r="GAE140" s="171"/>
      <c r="GAF140" s="171"/>
      <c r="GAG140" s="171"/>
      <c r="GAH140" s="171"/>
      <c r="GAI140" s="171"/>
      <c r="GAJ140" s="171"/>
      <c r="GAK140" s="171"/>
      <c r="GAL140" s="171"/>
      <c r="GAM140" s="171"/>
      <c r="GAN140" s="171"/>
      <c r="GAO140" s="171"/>
      <c r="GAP140" s="171"/>
      <c r="GAQ140" s="171"/>
      <c r="GAR140" s="171"/>
      <c r="GAS140" s="171"/>
      <c r="GAT140" s="171"/>
      <c r="GAU140" s="171"/>
      <c r="GAV140" s="171"/>
      <c r="GAW140" s="171"/>
      <c r="GAX140" s="171"/>
      <c r="GAY140" s="171"/>
      <c r="GAZ140" s="171"/>
      <c r="GBA140" s="171"/>
      <c r="GBB140" s="171"/>
      <c r="GBC140" s="171"/>
      <c r="GBD140" s="171"/>
      <c r="GBE140" s="171"/>
      <c r="GBF140" s="171"/>
      <c r="GBG140" s="171"/>
      <c r="GBH140" s="171"/>
      <c r="GBI140" s="171"/>
      <c r="GBJ140" s="171"/>
      <c r="GBK140" s="171"/>
      <c r="GBL140" s="171"/>
      <c r="GBM140" s="171"/>
      <c r="GBN140" s="171"/>
      <c r="GBO140" s="171"/>
      <c r="GBP140" s="171"/>
      <c r="GBQ140" s="171"/>
      <c r="GBR140" s="171"/>
      <c r="GBS140" s="171"/>
      <c r="GBT140" s="171"/>
      <c r="GBU140" s="171"/>
      <c r="GBV140" s="171"/>
      <c r="GBW140" s="171"/>
      <c r="GBX140" s="171"/>
      <c r="GBY140" s="171"/>
      <c r="GBZ140" s="171"/>
      <c r="GCA140" s="171"/>
      <c r="GCB140" s="171"/>
      <c r="GCC140" s="171"/>
      <c r="GCD140" s="171"/>
      <c r="GCE140" s="171"/>
      <c r="GCF140" s="171"/>
      <c r="GCG140" s="171"/>
      <c r="GCH140" s="171"/>
      <c r="GCI140" s="171"/>
      <c r="GCJ140" s="171"/>
      <c r="GCK140" s="171"/>
      <c r="GCL140" s="171"/>
      <c r="GCM140" s="171"/>
      <c r="GCN140" s="171"/>
      <c r="GCO140" s="171"/>
      <c r="GCP140" s="171"/>
      <c r="GCQ140" s="171"/>
      <c r="GCR140" s="171"/>
      <c r="GCS140" s="171"/>
      <c r="GCT140" s="171"/>
      <c r="GCU140" s="171"/>
      <c r="GCV140" s="171"/>
      <c r="GCW140" s="171"/>
      <c r="GCX140" s="171"/>
      <c r="GCY140" s="171"/>
      <c r="GCZ140" s="171"/>
      <c r="GDA140" s="171"/>
      <c r="GDB140" s="171"/>
      <c r="GDC140" s="171"/>
      <c r="GDD140" s="171"/>
      <c r="GDE140" s="171"/>
      <c r="GDF140" s="171"/>
      <c r="GDG140" s="171"/>
      <c r="GDH140" s="171"/>
      <c r="GDI140" s="171"/>
      <c r="GDJ140" s="171"/>
      <c r="GDK140" s="171"/>
      <c r="GDL140" s="171"/>
      <c r="GDM140" s="171"/>
      <c r="GDN140" s="171"/>
      <c r="GDO140" s="171"/>
      <c r="GDP140" s="171"/>
      <c r="GDQ140" s="171"/>
      <c r="GDR140" s="171"/>
      <c r="GDS140" s="171"/>
      <c r="GDT140" s="171"/>
      <c r="GDU140" s="171"/>
      <c r="GDV140" s="171"/>
      <c r="GDW140" s="171"/>
      <c r="GDX140" s="171"/>
      <c r="GDY140" s="171"/>
      <c r="GDZ140" s="171"/>
      <c r="GEA140" s="171"/>
      <c r="GEB140" s="171"/>
      <c r="GEC140" s="171"/>
      <c r="GED140" s="171"/>
      <c r="GEE140" s="171"/>
      <c r="GEF140" s="171"/>
      <c r="GEG140" s="171"/>
      <c r="GEH140" s="171"/>
      <c r="GEI140" s="171"/>
      <c r="GEJ140" s="171"/>
      <c r="GEK140" s="171"/>
      <c r="GEL140" s="171"/>
      <c r="GEM140" s="171"/>
      <c r="GEN140" s="171"/>
      <c r="GEO140" s="171"/>
      <c r="GEP140" s="171"/>
      <c r="GEQ140" s="171"/>
      <c r="GER140" s="171"/>
      <c r="GES140" s="171"/>
      <c r="GET140" s="171"/>
      <c r="GEU140" s="171"/>
      <c r="GEV140" s="171"/>
      <c r="GEW140" s="171"/>
      <c r="GEX140" s="171"/>
      <c r="GEY140" s="171"/>
      <c r="GEZ140" s="171"/>
      <c r="GFA140" s="171"/>
      <c r="GFB140" s="171"/>
      <c r="GFC140" s="171"/>
      <c r="GFD140" s="171"/>
      <c r="GFE140" s="171"/>
      <c r="GFF140" s="171"/>
      <c r="GFG140" s="171"/>
      <c r="GFH140" s="171"/>
      <c r="GFI140" s="171"/>
      <c r="GFJ140" s="171"/>
      <c r="GFK140" s="171"/>
      <c r="GFL140" s="171"/>
      <c r="GFM140" s="171"/>
      <c r="GFN140" s="171"/>
      <c r="GFO140" s="171"/>
      <c r="GFP140" s="171"/>
      <c r="GFQ140" s="171"/>
      <c r="GFR140" s="171"/>
      <c r="GFS140" s="171"/>
      <c r="GFT140" s="171"/>
      <c r="GFU140" s="171"/>
      <c r="GFV140" s="171"/>
      <c r="GFW140" s="171"/>
      <c r="GFX140" s="171"/>
      <c r="GFY140" s="171"/>
      <c r="GFZ140" s="171"/>
      <c r="GGA140" s="171"/>
      <c r="GGB140" s="171"/>
      <c r="GGC140" s="171"/>
      <c r="GGD140" s="171"/>
      <c r="GGE140" s="171"/>
      <c r="GGF140" s="171"/>
      <c r="GGG140" s="171"/>
      <c r="GGH140" s="171"/>
      <c r="GGI140" s="171"/>
      <c r="GGJ140" s="171"/>
      <c r="GGK140" s="171"/>
      <c r="GGL140" s="171"/>
      <c r="GGM140" s="171"/>
      <c r="GGN140" s="171"/>
      <c r="GGO140" s="171"/>
      <c r="GGP140" s="171"/>
      <c r="GGQ140" s="171"/>
      <c r="GGR140" s="171"/>
      <c r="GGS140" s="171"/>
      <c r="GGT140" s="171"/>
      <c r="GGU140" s="171"/>
      <c r="GGV140" s="171"/>
      <c r="GGW140" s="171"/>
      <c r="GGX140" s="171"/>
      <c r="GGY140" s="171"/>
      <c r="GGZ140" s="171"/>
      <c r="GHA140" s="171"/>
      <c r="GHB140" s="171"/>
      <c r="GHC140" s="171"/>
      <c r="GHD140" s="171"/>
      <c r="GHE140" s="171"/>
      <c r="GHF140" s="171"/>
      <c r="GHG140" s="171"/>
      <c r="GHH140" s="171"/>
      <c r="GHI140" s="171"/>
      <c r="GHJ140" s="171"/>
      <c r="GHK140" s="171"/>
      <c r="GHL140" s="171"/>
      <c r="GHM140" s="171"/>
      <c r="GHN140" s="171"/>
      <c r="GHO140" s="171"/>
      <c r="GHP140" s="171"/>
      <c r="GHQ140" s="171"/>
      <c r="GHR140" s="171"/>
      <c r="GHS140" s="171"/>
      <c r="GHT140" s="171"/>
      <c r="GHU140" s="171"/>
      <c r="GHV140" s="171"/>
      <c r="GHW140" s="171"/>
      <c r="GHX140" s="171"/>
      <c r="GHY140" s="171"/>
      <c r="GHZ140" s="171"/>
      <c r="GIA140" s="171"/>
      <c r="GIB140" s="171"/>
      <c r="GIC140" s="171"/>
      <c r="GID140" s="171"/>
      <c r="GIE140" s="171"/>
      <c r="GIF140" s="171"/>
      <c r="GIG140" s="171"/>
      <c r="GIH140" s="171"/>
      <c r="GII140" s="171"/>
      <c r="GIJ140" s="171"/>
      <c r="GIK140" s="171"/>
      <c r="GIL140" s="171"/>
      <c r="GIM140" s="171"/>
      <c r="GIN140" s="171"/>
      <c r="GIO140" s="171"/>
      <c r="GIP140" s="171"/>
      <c r="GIQ140" s="171"/>
      <c r="GIR140" s="171"/>
      <c r="GIS140" s="171"/>
      <c r="GIT140" s="171"/>
      <c r="GIU140" s="171"/>
      <c r="GIV140" s="171"/>
      <c r="GIW140" s="171"/>
      <c r="GIX140" s="171"/>
      <c r="GIY140" s="171"/>
      <c r="GIZ140" s="171"/>
      <c r="GJA140" s="171"/>
      <c r="GJB140" s="171"/>
      <c r="GJC140" s="171"/>
      <c r="GJD140" s="171"/>
      <c r="GJE140" s="171"/>
      <c r="GJF140" s="171"/>
      <c r="GJG140" s="171"/>
      <c r="GJH140" s="171"/>
      <c r="GJI140" s="171"/>
      <c r="GJJ140" s="171"/>
      <c r="GJK140" s="171"/>
      <c r="GJL140" s="171"/>
      <c r="GJM140" s="171"/>
      <c r="GJN140" s="171"/>
      <c r="GJO140" s="171"/>
      <c r="GJP140" s="171"/>
      <c r="GJQ140" s="171"/>
      <c r="GJR140" s="171"/>
      <c r="GJS140" s="171"/>
      <c r="GJT140" s="171"/>
      <c r="GJU140" s="171"/>
      <c r="GJV140" s="171"/>
      <c r="GJW140" s="171"/>
      <c r="GJX140" s="171"/>
      <c r="GJY140" s="171"/>
      <c r="GJZ140" s="171"/>
      <c r="GKA140" s="171"/>
      <c r="GKB140" s="171"/>
      <c r="GKC140" s="171"/>
      <c r="GKD140" s="171"/>
      <c r="GKE140" s="171"/>
      <c r="GKF140" s="171"/>
      <c r="GKG140" s="171"/>
      <c r="GKH140" s="171"/>
      <c r="GKI140" s="171"/>
      <c r="GKJ140" s="171"/>
      <c r="GKK140" s="171"/>
      <c r="GKL140" s="171"/>
      <c r="GKM140" s="171"/>
      <c r="GKN140" s="171"/>
      <c r="GKO140" s="171"/>
      <c r="GKP140" s="171"/>
      <c r="GKQ140" s="171"/>
      <c r="GKR140" s="171"/>
      <c r="GKS140" s="171"/>
      <c r="GKT140" s="171"/>
      <c r="GKU140" s="171"/>
      <c r="GKV140" s="171"/>
      <c r="GKW140" s="171"/>
      <c r="GKX140" s="171"/>
      <c r="GKY140" s="171"/>
      <c r="GKZ140" s="171"/>
      <c r="GLA140" s="171"/>
      <c r="GLB140" s="171"/>
      <c r="GLC140" s="171"/>
      <c r="GLD140" s="171"/>
      <c r="GLE140" s="171"/>
      <c r="GLF140" s="171"/>
      <c r="GLG140" s="171"/>
      <c r="GLH140" s="171"/>
      <c r="GLI140" s="171"/>
      <c r="GLJ140" s="171"/>
      <c r="GLK140" s="171"/>
      <c r="GLL140" s="171"/>
      <c r="GLM140" s="171"/>
      <c r="GLN140" s="171"/>
      <c r="GLO140" s="171"/>
      <c r="GLP140" s="171"/>
      <c r="GLQ140" s="171"/>
      <c r="GLR140" s="171"/>
      <c r="GLS140" s="171"/>
      <c r="GLT140" s="171"/>
      <c r="GLU140" s="171"/>
      <c r="GLV140" s="171"/>
      <c r="GLW140" s="171"/>
      <c r="GLX140" s="171"/>
      <c r="GLY140" s="171"/>
      <c r="GLZ140" s="171"/>
      <c r="GMA140" s="171"/>
      <c r="GMB140" s="171"/>
      <c r="GMC140" s="171"/>
      <c r="GMD140" s="171"/>
      <c r="GME140" s="171"/>
      <c r="GMF140" s="171"/>
      <c r="GMG140" s="171"/>
      <c r="GMH140" s="171"/>
      <c r="GMI140" s="171"/>
      <c r="GMJ140" s="171"/>
      <c r="GMK140" s="171"/>
      <c r="GML140" s="171"/>
      <c r="GMM140" s="171"/>
      <c r="GMN140" s="171"/>
      <c r="GMO140" s="171"/>
      <c r="GMP140" s="171"/>
      <c r="GMQ140" s="171"/>
      <c r="GMR140" s="171"/>
      <c r="GMS140" s="171"/>
      <c r="GMT140" s="171"/>
      <c r="GMU140" s="171"/>
      <c r="GMV140" s="171"/>
      <c r="GMW140" s="171"/>
      <c r="GMX140" s="171"/>
      <c r="GMY140" s="171"/>
      <c r="GMZ140" s="171"/>
      <c r="GNA140" s="171"/>
      <c r="GNB140" s="171"/>
      <c r="GNC140" s="171"/>
      <c r="GND140" s="171"/>
      <c r="GNE140" s="171"/>
      <c r="GNF140" s="171"/>
      <c r="GNG140" s="171"/>
      <c r="GNH140" s="171"/>
      <c r="GNI140" s="171"/>
      <c r="GNJ140" s="171"/>
      <c r="GNK140" s="171"/>
      <c r="GNL140" s="171"/>
      <c r="GNM140" s="171"/>
      <c r="GNN140" s="171"/>
      <c r="GNO140" s="171"/>
      <c r="GNP140" s="171"/>
      <c r="GNQ140" s="171"/>
      <c r="GNR140" s="171"/>
      <c r="GNS140" s="171"/>
      <c r="GNT140" s="171"/>
      <c r="GNU140" s="171"/>
      <c r="GNV140" s="171"/>
      <c r="GNW140" s="171"/>
      <c r="GNX140" s="171"/>
      <c r="GNY140" s="171"/>
      <c r="GNZ140" s="171"/>
      <c r="GOA140" s="171"/>
      <c r="GOB140" s="171"/>
      <c r="GOC140" s="171"/>
      <c r="GOD140" s="171"/>
      <c r="GOE140" s="171"/>
      <c r="GOF140" s="171"/>
      <c r="GOG140" s="171"/>
      <c r="GOH140" s="171"/>
      <c r="GOI140" s="171"/>
      <c r="GOJ140" s="171"/>
      <c r="GOK140" s="171"/>
      <c r="GOL140" s="171"/>
      <c r="GOM140" s="171"/>
      <c r="GON140" s="171"/>
      <c r="GOO140" s="171"/>
      <c r="GOP140" s="171"/>
      <c r="GOQ140" s="171"/>
      <c r="GOR140" s="171"/>
      <c r="GOS140" s="171"/>
      <c r="GOT140" s="171"/>
      <c r="GOU140" s="171"/>
      <c r="GOV140" s="171"/>
      <c r="GOW140" s="171"/>
      <c r="GOX140" s="171"/>
      <c r="GOY140" s="171"/>
      <c r="GOZ140" s="171"/>
      <c r="GPA140" s="171"/>
      <c r="GPB140" s="171"/>
      <c r="GPC140" s="171"/>
      <c r="GPD140" s="171"/>
      <c r="GPE140" s="171"/>
      <c r="GPF140" s="171"/>
      <c r="GPG140" s="171"/>
      <c r="GPH140" s="171"/>
      <c r="GPI140" s="171"/>
      <c r="GPJ140" s="171"/>
      <c r="GPK140" s="171"/>
      <c r="GPL140" s="171"/>
      <c r="GPM140" s="171"/>
      <c r="GPN140" s="171"/>
      <c r="GPO140" s="171"/>
      <c r="GPP140" s="171"/>
      <c r="GPQ140" s="171"/>
      <c r="GPR140" s="171"/>
      <c r="GPS140" s="171"/>
      <c r="GPT140" s="171"/>
      <c r="GPU140" s="171"/>
      <c r="GPV140" s="171"/>
      <c r="GPW140" s="171"/>
      <c r="GPX140" s="171"/>
      <c r="GPY140" s="171"/>
      <c r="GPZ140" s="171"/>
      <c r="GQA140" s="171"/>
      <c r="GQB140" s="171"/>
      <c r="GQC140" s="171"/>
      <c r="GQD140" s="171"/>
      <c r="GQE140" s="171"/>
      <c r="GQF140" s="171"/>
      <c r="GQG140" s="171"/>
      <c r="GQH140" s="171"/>
      <c r="GQI140" s="171"/>
      <c r="GQJ140" s="171"/>
      <c r="GQK140" s="171"/>
      <c r="GQL140" s="171"/>
      <c r="GQM140" s="171"/>
      <c r="GQN140" s="171"/>
      <c r="GQO140" s="171"/>
      <c r="GQP140" s="171"/>
      <c r="GQQ140" s="171"/>
      <c r="GQR140" s="171"/>
      <c r="GQS140" s="171"/>
      <c r="GQT140" s="171"/>
      <c r="GQU140" s="171"/>
      <c r="GQV140" s="171"/>
      <c r="GQW140" s="171"/>
      <c r="GQX140" s="171"/>
      <c r="GQY140" s="171"/>
      <c r="GQZ140" s="171"/>
      <c r="GRA140" s="171"/>
      <c r="GRB140" s="171"/>
      <c r="GRC140" s="171"/>
      <c r="GRD140" s="171"/>
      <c r="GRE140" s="171"/>
      <c r="GRF140" s="171"/>
      <c r="GRG140" s="171"/>
      <c r="GRH140" s="171"/>
      <c r="GRI140" s="171"/>
      <c r="GRJ140" s="171"/>
      <c r="GRK140" s="171"/>
      <c r="GRL140" s="171"/>
      <c r="GRM140" s="171"/>
      <c r="GRN140" s="171"/>
      <c r="GRO140" s="171"/>
      <c r="GRP140" s="171"/>
      <c r="GRQ140" s="171"/>
      <c r="GRR140" s="171"/>
      <c r="GRS140" s="171"/>
      <c r="GRT140" s="171"/>
      <c r="GRU140" s="171"/>
      <c r="GRV140" s="171"/>
      <c r="GRW140" s="171"/>
      <c r="GRX140" s="171"/>
      <c r="GRY140" s="171"/>
      <c r="GRZ140" s="171"/>
      <c r="GSA140" s="171"/>
      <c r="GSB140" s="171"/>
      <c r="GSC140" s="171"/>
      <c r="GSD140" s="171"/>
      <c r="GSE140" s="171"/>
      <c r="GSF140" s="171"/>
      <c r="GSG140" s="171"/>
      <c r="GSH140" s="171"/>
      <c r="GSI140" s="171"/>
      <c r="GSJ140" s="171"/>
      <c r="GSK140" s="171"/>
      <c r="GSL140" s="171"/>
      <c r="GSM140" s="171"/>
      <c r="GSN140" s="171"/>
      <c r="GSO140" s="171"/>
      <c r="GSP140" s="171"/>
      <c r="GSQ140" s="171"/>
      <c r="GSR140" s="171"/>
      <c r="GSS140" s="171"/>
      <c r="GST140" s="171"/>
      <c r="GSU140" s="171"/>
      <c r="GSV140" s="171"/>
      <c r="GSW140" s="171"/>
      <c r="GSX140" s="171"/>
      <c r="GSY140" s="171"/>
      <c r="GSZ140" s="171"/>
      <c r="GTA140" s="171"/>
      <c r="GTB140" s="171"/>
      <c r="GTC140" s="171"/>
      <c r="GTD140" s="171"/>
      <c r="GTE140" s="171"/>
      <c r="GTF140" s="171"/>
      <c r="GTG140" s="171"/>
      <c r="GTH140" s="171"/>
      <c r="GTI140" s="171"/>
      <c r="GTJ140" s="171"/>
      <c r="GTK140" s="171"/>
      <c r="GTL140" s="171"/>
      <c r="GTM140" s="171"/>
      <c r="GTN140" s="171"/>
      <c r="GTO140" s="171"/>
      <c r="GTP140" s="171"/>
      <c r="GTQ140" s="171"/>
      <c r="GTR140" s="171"/>
      <c r="GTS140" s="171"/>
      <c r="GTT140" s="171"/>
      <c r="GTU140" s="171"/>
      <c r="GTV140" s="171"/>
      <c r="GTW140" s="171"/>
      <c r="GTX140" s="171"/>
      <c r="GTY140" s="171"/>
      <c r="GTZ140" s="171"/>
      <c r="GUA140" s="171"/>
      <c r="GUB140" s="171"/>
      <c r="GUC140" s="171"/>
      <c r="GUD140" s="171"/>
      <c r="GUE140" s="171"/>
      <c r="GUF140" s="171"/>
      <c r="GUG140" s="171"/>
      <c r="GUH140" s="171"/>
      <c r="GUI140" s="171"/>
      <c r="GUJ140" s="171"/>
      <c r="GUK140" s="171"/>
      <c r="GUL140" s="171"/>
      <c r="GUM140" s="171"/>
      <c r="GUN140" s="171"/>
      <c r="GUO140" s="171"/>
      <c r="GUP140" s="171"/>
      <c r="GUQ140" s="171"/>
      <c r="GUR140" s="171"/>
      <c r="GUS140" s="171"/>
      <c r="GUT140" s="171"/>
      <c r="GUU140" s="171"/>
      <c r="GUV140" s="171"/>
      <c r="GUW140" s="171"/>
      <c r="GUX140" s="171"/>
      <c r="GUY140" s="171"/>
      <c r="GUZ140" s="171"/>
      <c r="GVA140" s="171"/>
      <c r="GVB140" s="171"/>
      <c r="GVC140" s="171"/>
      <c r="GVD140" s="171"/>
      <c r="GVE140" s="171"/>
      <c r="GVF140" s="171"/>
      <c r="GVG140" s="171"/>
      <c r="GVH140" s="171"/>
      <c r="GVI140" s="171"/>
      <c r="GVJ140" s="171"/>
      <c r="GVK140" s="171"/>
      <c r="GVL140" s="171"/>
      <c r="GVM140" s="171"/>
      <c r="GVN140" s="171"/>
      <c r="GVO140" s="171"/>
      <c r="GVP140" s="171"/>
      <c r="GVQ140" s="171"/>
      <c r="GVR140" s="171"/>
      <c r="GVS140" s="171"/>
      <c r="GVT140" s="171"/>
      <c r="GVU140" s="171"/>
      <c r="GVV140" s="171"/>
      <c r="GVW140" s="171"/>
      <c r="GVX140" s="171"/>
      <c r="GVY140" s="171"/>
      <c r="GVZ140" s="171"/>
      <c r="GWA140" s="171"/>
      <c r="GWB140" s="171"/>
      <c r="GWC140" s="171"/>
      <c r="GWD140" s="171"/>
      <c r="GWE140" s="171"/>
      <c r="GWF140" s="171"/>
      <c r="GWG140" s="171"/>
      <c r="GWH140" s="171"/>
      <c r="GWI140" s="171"/>
      <c r="GWJ140" s="171"/>
      <c r="GWK140" s="171"/>
      <c r="GWL140" s="171"/>
      <c r="GWM140" s="171"/>
      <c r="GWN140" s="171"/>
      <c r="GWO140" s="171"/>
      <c r="GWP140" s="171"/>
      <c r="GWQ140" s="171"/>
      <c r="GWR140" s="171"/>
      <c r="GWS140" s="171"/>
      <c r="GWT140" s="171"/>
      <c r="GWU140" s="171"/>
      <c r="GWV140" s="171"/>
      <c r="GWW140" s="171"/>
      <c r="GWX140" s="171"/>
      <c r="GWY140" s="171"/>
      <c r="GWZ140" s="171"/>
      <c r="GXA140" s="171"/>
      <c r="GXB140" s="171"/>
      <c r="GXC140" s="171"/>
      <c r="GXD140" s="171"/>
      <c r="GXE140" s="171"/>
      <c r="GXF140" s="171"/>
      <c r="GXG140" s="171"/>
      <c r="GXH140" s="171"/>
      <c r="GXI140" s="171"/>
      <c r="GXJ140" s="171"/>
      <c r="GXK140" s="171"/>
      <c r="GXL140" s="171"/>
      <c r="GXM140" s="171"/>
      <c r="GXN140" s="171"/>
      <c r="GXO140" s="171"/>
      <c r="GXP140" s="171"/>
      <c r="GXQ140" s="171"/>
      <c r="GXR140" s="171"/>
      <c r="GXS140" s="171"/>
      <c r="GXT140" s="171"/>
      <c r="GXU140" s="171"/>
      <c r="GXV140" s="171"/>
      <c r="GXW140" s="171"/>
      <c r="GXX140" s="171"/>
      <c r="GXY140" s="171"/>
      <c r="GXZ140" s="171"/>
      <c r="GYA140" s="171"/>
      <c r="GYB140" s="171"/>
      <c r="GYC140" s="171"/>
      <c r="GYD140" s="171"/>
      <c r="GYE140" s="171"/>
      <c r="GYF140" s="171"/>
      <c r="GYG140" s="171"/>
      <c r="GYH140" s="171"/>
      <c r="GYI140" s="171"/>
      <c r="GYJ140" s="171"/>
      <c r="GYK140" s="171"/>
      <c r="GYL140" s="171"/>
      <c r="GYM140" s="171"/>
      <c r="GYN140" s="171"/>
      <c r="GYO140" s="171"/>
      <c r="GYP140" s="171"/>
      <c r="GYQ140" s="171"/>
      <c r="GYR140" s="171"/>
      <c r="GYS140" s="171"/>
      <c r="GYT140" s="171"/>
      <c r="GYU140" s="171"/>
      <c r="GYV140" s="171"/>
      <c r="GYW140" s="171"/>
      <c r="GYX140" s="171"/>
      <c r="GYY140" s="171"/>
      <c r="GYZ140" s="171"/>
      <c r="GZA140" s="171"/>
      <c r="GZB140" s="171"/>
      <c r="GZC140" s="171"/>
      <c r="GZD140" s="171"/>
      <c r="GZE140" s="171"/>
      <c r="GZF140" s="171"/>
      <c r="GZG140" s="171"/>
      <c r="GZH140" s="171"/>
      <c r="GZI140" s="171"/>
      <c r="GZJ140" s="171"/>
      <c r="GZK140" s="171"/>
      <c r="GZL140" s="171"/>
      <c r="GZM140" s="171"/>
      <c r="GZN140" s="171"/>
      <c r="GZO140" s="171"/>
      <c r="GZP140" s="171"/>
      <c r="GZQ140" s="171"/>
      <c r="GZR140" s="171"/>
      <c r="GZS140" s="171"/>
      <c r="GZT140" s="171"/>
      <c r="GZU140" s="171"/>
      <c r="GZV140" s="171"/>
      <c r="GZW140" s="171"/>
      <c r="GZX140" s="171"/>
      <c r="GZY140" s="171"/>
      <c r="GZZ140" s="171"/>
      <c r="HAA140" s="171"/>
      <c r="HAB140" s="171"/>
      <c r="HAC140" s="171"/>
      <c r="HAD140" s="171"/>
      <c r="HAE140" s="171"/>
      <c r="HAF140" s="171"/>
      <c r="HAG140" s="171"/>
      <c r="HAH140" s="171"/>
      <c r="HAI140" s="171"/>
      <c r="HAJ140" s="171"/>
      <c r="HAK140" s="171"/>
      <c r="HAL140" s="171"/>
      <c r="HAM140" s="171"/>
      <c r="HAN140" s="171"/>
      <c r="HAO140" s="171"/>
      <c r="HAP140" s="171"/>
      <c r="HAQ140" s="171"/>
      <c r="HAR140" s="171"/>
      <c r="HAS140" s="171"/>
      <c r="HAT140" s="171"/>
      <c r="HAU140" s="171"/>
      <c r="HAV140" s="171"/>
      <c r="HAW140" s="171"/>
      <c r="HAX140" s="171"/>
      <c r="HAY140" s="171"/>
      <c r="HAZ140" s="171"/>
      <c r="HBA140" s="171"/>
      <c r="HBB140" s="171"/>
      <c r="HBC140" s="171"/>
      <c r="HBD140" s="171"/>
      <c r="HBE140" s="171"/>
      <c r="HBF140" s="171"/>
      <c r="HBG140" s="171"/>
      <c r="HBH140" s="171"/>
      <c r="HBI140" s="171"/>
      <c r="HBJ140" s="171"/>
      <c r="HBK140" s="171"/>
      <c r="HBL140" s="171"/>
      <c r="HBM140" s="171"/>
      <c r="HBN140" s="171"/>
      <c r="HBO140" s="171"/>
      <c r="HBP140" s="171"/>
      <c r="HBQ140" s="171"/>
      <c r="HBR140" s="171"/>
      <c r="HBS140" s="171"/>
      <c r="HBT140" s="171"/>
      <c r="HBU140" s="171"/>
      <c r="HBV140" s="171"/>
      <c r="HBW140" s="171"/>
      <c r="HBX140" s="171"/>
      <c r="HBY140" s="171"/>
      <c r="HBZ140" s="171"/>
      <c r="HCA140" s="171"/>
      <c r="HCB140" s="171"/>
      <c r="HCC140" s="171"/>
      <c r="HCD140" s="171"/>
      <c r="HCE140" s="171"/>
      <c r="HCF140" s="171"/>
      <c r="HCG140" s="171"/>
      <c r="HCH140" s="171"/>
      <c r="HCI140" s="171"/>
      <c r="HCJ140" s="171"/>
      <c r="HCK140" s="171"/>
      <c r="HCL140" s="171"/>
      <c r="HCM140" s="171"/>
      <c r="HCN140" s="171"/>
      <c r="HCO140" s="171"/>
      <c r="HCP140" s="171"/>
      <c r="HCQ140" s="171"/>
      <c r="HCR140" s="171"/>
      <c r="HCS140" s="171"/>
      <c r="HCT140" s="171"/>
      <c r="HCU140" s="171"/>
      <c r="HCV140" s="171"/>
      <c r="HCW140" s="171"/>
      <c r="HCX140" s="171"/>
      <c r="HCY140" s="171"/>
      <c r="HCZ140" s="171"/>
      <c r="HDA140" s="171"/>
      <c r="HDB140" s="171"/>
      <c r="HDC140" s="171"/>
      <c r="HDD140" s="171"/>
      <c r="HDE140" s="171"/>
      <c r="HDF140" s="171"/>
      <c r="HDG140" s="171"/>
      <c r="HDH140" s="171"/>
      <c r="HDI140" s="171"/>
      <c r="HDJ140" s="171"/>
      <c r="HDK140" s="171"/>
      <c r="HDL140" s="171"/>
      <c r="HDM140" s="171"/>
      <c r="HDN140" s="171"/>
      <c r="HDO140" s="171"/>
      <c r="HDP140" s="171"/>
      <c r="HDQ140" s="171"/>
      <c r="HDR140" s="171"/>
      <c r="HDS140" s="171"/>
      <c r="HDT140" s="171"/>
      <c r="HDU140" s="171"/>
      <c r="HDV140" s="171"/>
      <c r="HDW140" s="171"/>
      <c r="HDX140" s="171"/>
      <c r="HDY140" s="171"/>
      <c r="HDZ140" s="171"/>
      <c r="HEA140" s="171"/>
      <c r="HEB140" s="171"/>
      <c r="HEC140" s="171"/>
      <c r="HED140" s="171"/>
      <c r="HEE140" s="171"/>
      <c r="HEF140" s="171"/>
      <c r="HEG140" s="171"/>
      <c r="HEH140" s="171"/>
      <c r="HEI140" s="171"/>
      <c r="HEJ140" s="171"/>
      <c r="HEK140" s="171"/>
      <c r="HEL140" s="171"/>
      <c r="HEM140" s="171"/>
      <c r="HEN140" s="171"/>
      <c r="HEO140" s="171"/>
      <c r="HEP140" s="171"/>
      <c r="HEQ140" s="171"/>
      <c r="HER140" s="171"/>
      <c r="HES140" s="171"/>
      <c r="HET140" s="171"/>
      <c r="HEU140" s="171"/>
      <c r="HEV140" s="171"/>
      <c r="HEW140" s="171"/>
      <c r="HEX140" s="171"/>
      <c r="HEY140" s="171"/>
      <c r="HEZ140" s="171"/>
      <c r="HFA140" s="171"/>
      <c r="HFB140" s="171"/>
      <c r="HFC140" s="171"/>
      <c r="HFD140" s="171"/>
      <c r="HFE140" s="171"/>
      <c r="HFF140" s="171"/>
      <c r="HFG140" s="171"/>
      <c r="HFH140" s="171"/>
      <c r="HFI140" s="171"/>
      <c r="HFJ140" s="171"/>
      <c r="HFK140" s="171"/>
      <c r="HFL140" s="171"/>
      <c r="HFM140" s="171"/>
      <c r="HFN140" s="171"/>
      <c r="HFO140" s="171"/>
      <c r="HFP140" s="171"/>
      <c r="HFQ140" s="171"/>
      <c r="HFR140" s="171"/>
      <c r="HFS140" s="171"/>
      <c r="HFT140" s="171"/>
      <c r="HFU140" s="171"/>
      <c r="HFV140" s="171"/>
      <c r="HFW140" s="171"/>
      <c r="HFX140" s="171"/>
      <c r="HFY140" s="171"/>
      <c r="HFZ140" s="171"/>
      <c r="HGA140" s="171"/>
      <c r="HGB140" s="171"/>
      <c r="HGC140" s="171"/>
      <c r="HGD140" s="171"/>
      <c r="HGE140" s="171"/>
      <c r="HGF140" s="171"/>
      <c r="HGG140" s="171"/>
      <c r="HGH140" s="171"/>
      <c r="HGI140" s="171"/>
      <c r="HGJ140" s="171"/>
      <c r="HGK140" s="171"/>
      <c r="HGL140" s="171"/>
      <c r="HGM140" s="171"/>
      <c r="HGN140" s="171"/>
      <c r="HGO140" s="171"/>
      <c r="HGP140" s="171"/>
      <c r="HGQ140" s="171"/>
      <c r="HGR140" s="171"/>
      <c r="HGS140" s="171"/>
      <c r="HGT140" s="171"/>
      <c r="HGU140" s="171"/>
      <c r="HGV140" s="171"/>
      <c r="HGW140" s="171"/>
      <c r="HGX140" s="171"/>
      <c r="HGY140" s="171"/>
      <c r="HGZ140" s="171"/>
      <c r="HHA140" s="171"/>
      <c r="HHB140" s="171"/>
      <c r="HHC140" s="171"/>
      <c r="HHD140" s="171"/>
      <c r="HHE140" s="171"/>
      <c r="HHF140" s="171"/>
      <c r="HHG140" s="171"/>
      <c r="HHH140" s="171"/>
      <c r="HHI140" s="171"/>
      <c r="HHJ140" s="171"/>
      <c r="HHK140" s="171"/>
      <c r="HHL140" s="171"/>
      <c r="HHM140" s="171"/>
      <c r="HHN140" s="171"/>
      <c r="HHO140" s="171"/>
      <c r="HHP140" s="171"/>
      <c r="HHQ140" s="171"/>
      <c r="HHR140" s="171"/>
      <c r="HHS140" s="171"/>
      <c r="HHT140" s="171"/>
      <c r="HHU140" s="171"/>
      <c r="HHV140" s="171"/>
      <c r="HHW140" s="171"/>
      <c r="HHX140" s="171"/>
      <c r="HHY140" s="171"/>
      <c r="HHZ140" s="171"/>
      <c r="HIA140" s="171"/>
      <c r="HIB140" s="171"/>
      <c r="HIC140" s="171"/>
      <c r="HID140" s="171"/>
      <c r="HIE140" s="171"/>
      <c r="HIF140" s="171"/>
      <c r="HIG140" s="171"/>
      <c r="HIH140" s="171"/>
      <c r="HII140" s="171"/>
      <c r="HIJ140" s="171"/>
      <c r="HIK140" s="171"/>
      <c r="HIL140" s="171"/>
      <c r="HIM140" s="171"/>
      <c r="HIN140" s="171"/>
      <c r="HIO140" s="171"/>
      <c r="HIP140" s="171"/>
      <c r="HIQ140" s="171"/>
      <c r="HIR140" s="171"/>
      <c r="HIS140" s="171"/>
      <c r="HIT140" s="171"/>
      <c r="HIU140" s="171"/>
      <c r="HIV140" s="171"/>
      <c r="HIW140" s="171"/>
      <c r="HIX140" s="171"/>
      <c r="HIY140" s="171"/>
      <c r="HIZ140" s="171"/>
      <c r="HJA140" s="171"/>
      <c r="HJB140" s="171"/>
      <c r="HJC140" s="171"/>
      <c r="HJD140" s="171"/>
      <c r="HJE140" s="171"/>
      <c r="HJF140" s="171"/>
      <c r="HJG140" s="171"/>
      <c r="HJH140" s="171"/>
      <c r="HJI140" s="171"/>
      <c r="HJJ140" s="171"/>
      <c r="HJK140" s="171"/>
      <c r="HJL140" s="171"/>
      <c r="HJM140" s="171"/>
      <c r="HJN140" s="171"/>
      <c r="HJO140" s="171"/>
      <c r="HJP140" s="171"/>
      <c r="HJQ140" s="171"/>
      <c r="HJR140" s="171"/>
      <c r="HJS140" s="171"/>
      <c r="HJT140" s="171"/>
      <c r="HJU140" s="171"/>
      <c r="HJV140" s="171"/>
      <c r="HJW140" s="171"/>
      <c r="HJX140" s="171"/>
      <c r="HJY140" s="171"/>
      <c r="HJZ140" s="171"/>
      <c r="HKA140" s="171"/>
      <c r="HKB140" s="171"/>
      <c r="HKC140" s="171"/>
      <c r="HKD140" s="171"/>
      <c r="HKE140" s="171"/>
      <c r="HKF140" s="171"/>
      <c r="HKG140" s="171"/>
      <c r="HKH140" s="171"/>
      <c r="HKI140" s="171"/>
      <c r="HKJ140" s="171"/>
      <c r="HKK140" s="171"/>
      <c r="HKL140" s="171"/>
      <c r="HKM140" s="171"/>
      <c r="HKN140" s="171"/>
      <c r="HKO140" s="171"/>
      <c r="HKP140" s="171"/>
      <c r="HKQ140" s="171"/>
      <c r="HKR140" s="171"/>
      <c r="HKS140" s="171"/>
      <c r="HKT140" s="171"/>
      <c r="HKU140" s="171"/>
      <c r="HKV140" s="171"/>
      <c r="HKW140" s="171"/>
      <c r="HKX140" s="171"/>
      <c r="HKY140" s="171"/>
      <c r="HKZ140" s="171"/>
      <c r="HLA140" s="171"/>
      <c r="HLB140" s="171"/>
      <c r="HLC140" s="171"/>
      <c r="HLD140" s="171"/>
      <c r="HLE140" s="171"/>
      <c r="HLF140" s="171"/>
      <c r="HLG140" s="171"/>
      <c r="HLH140" s="171"/>
      <c r="HLI140" s="171"/>
      <c r="HLJ140" s="171"/>
      <c r="HLK140" s="171"/>
      <c r="HLL140" s="171"/>
      <c r="HLM140" s="171"/>
      <c r="HLN140" s="171"/>
      <c r="HLO140" s="171"/>
      <c r="HLP140" s="171"/>
      <c r="HLQ140" s="171"/>
      <c r="HLR140" s="171"/>
      <c r="HLS140" s="171"/>
      <c r="HLT140" s="171"/>
      <c r="HLU140" s="171"/>
      <c r="HLV140" s="171"/>
      <c r="HLW140" s="171"/>
      <c r="HLX140" s="171"/>
      <c r="HLY140" s="171"/>
      <c r="HLZ140" s="171"/>
      <c r="HMA140" s="171"/>
      <c r="HMB140" s="171"/>
      <c r="HMC140" s="171"/>
      <c r="HMD140" s="171"/>
      <c r="HME140" s="171"/>
      <c r="HMF140" s="171"/>
      <c r="HMG140" s="171"/>
      <c r="HMH140" s="171"/>
      <c r="HMI140" s="171"/>
      <c r="HMJ140" s="171"/>
      <c r="HMK140" s="171"/>
      <c r="HML140" s="171"/>
      <c r="HMM140" s="171"/>
      <c r="HMN140" s="171"/>
      <c r="HMO140" s="171"/>
      <c r="HMP140" s="171"/>
      <c r="HMQ140" s="171"/>
      <c r="HMR140" s="171"/>
      <c r="HMS140" s="171"/>
      <c r="HMT140" s="171"/>
      <c r="HMU140" s="171"/>
      <c r="HMV140" s="171"/>
      <c r="HMW140" s="171"/>
      <c r="HMX140" s="171"/>
      <c r="HMY140" s="171"/>
      <c r="HMZ140" s="171"/>
      <c r="HNA140" s="171"/>
      <c r="HNB140" s="171"/>
      <c r="HNC140" s="171"/>
      <c r="HND140" s="171"/>
      <c r="HNE140" s="171"/>
      <c r="HNF140" s="171"/>
      <c r="HNG140" s="171"/>
      <c r="HNH140" s="171"/>
      <c r="HNI140" s="171"/>
      <c r="HNJ140" s="171"/>
      <c r="HNK140" s="171"/>
      <c r="HNL140" s="171"/>
      <c r="HNM140" s="171"/>
      <c r="HNN140" s="171"/>
      <c r="HNO140" s="171"/>
      <c r="HNP140" s="171"/>
      <c r="HNQ140" s="171"/>
      <c r="HNR140" s="171"/>
      <c r="HNS140" s="171"/>
      <c r="HNT140" s="171"/>
      <c r="HNU140" s="171"/>
      <c r="HNV140" s="171"/>
      <c r="HNW140" s="171"/>
      <c r="HNX140" s="171"/>
      <c r="HNY140" s="171"/>
      <c r="HNZ140" s="171"/>
      <c r="HOA140" s="171"/>
      <c r="HOB140" s="171"/>
      <c r="HOC140" s="171"/>
      <c r="HOD140" s="171"/>
      <c r="HOE140" s="171"/>
      <c r="HOF140" s="171"/>
      <c r="HOG140" s="171"/>
      <c r="HOH140" s="171"/>
      <c r="HOI140" s="171"/>
      <c r="HOJ140" s="171"/>
      <c r="HOK140" s="171"/>
      <c r="HOL140" s="171"/>
      <c r="HOM140" s="171"/>
      <c r="HON140" s="171"/>
      <c r="HOO140" s="171"/>
      <c r="HOP140" s="171"/>
      <c r="HOQ140" s="171"/>
      <c r="HOR140" s="171"/>
      <c r="HOS140" s="171"/>
      <c r="HOT140" s="171"/>
      <c r="HOU140" s="171"/>
      <c r="HOV140" s="171"/>
      <c r="HOW140" s="171"/>
      <c r="HOX140" s="171"/>
      <c r="HOY140" s="171"/>
      <c r="HOZ140" s="171"/>
      <c r="HPA140" s="171"/>
      <c r="HPB140" s="171"/>
      <c r="HPC140" s="171"/>
      <c r="HPD140" s="171"/>
      <c r="HPE140" s="171"/>
      <c r="HPF140" s="171"/>
      <c r="HPG140" s="171"/>
      <c r="HPH140" s="171"/>
      <c r="HPI140" s="171"/>
      <c r="HPJ140" s="171"/>
      <c r="HPK140" s="171"/>
      <c r="HPL140" s="171"/>
      <c r="HPM140" s="171"/>
      <c r="HPN140" s="171"/>
      <c r="HPO140" s="171"/>
      <c r="HPP140" s="171"/>
      <c r="HPQ140" s="171"/>
      <c r="HPR140" s="171"/>
      <c r="HPS140" s="171"/>
      <c r="HPT140" s="171"/>
      <c r="HPU140" s="171"/>
      <c r="HPV140" s="171"/>
      <c r="HPW140" s="171"/>
      <c r="HPX140" s="171"/>
      <c r="HPY140" s="171"/>
      <c r="HPZ140" s="171"/>
      <c r="HQA140" s="171"/>
      <c r="HQB140" s="171"/>
      <c r="HQC140" s="171"/>
      <c r="HQD140" s="171"/>
      <c r="HQE140" s="171"/>
      <c r="HQF140" s="171"/>
      <c r="HQG140" s="171"/>
      <c r="HQH140" s="171"/>
      <c r="HQI140" s="171"/>
      <c r="HQJ140" s="171"/>
      <c r="HQK140" s="171"/>
      <c r="HQL140" s="171"/>
      <c r="HQM140" s="171"/>
      <c r="HQN140" s="171"/>
      <c r="HQO140" s="171"/>
      <c r="HQP140" s="171"/>
      <c r="HQQ140" s="171"/>
      <c r="HQR140" s="171"/>
      <c r="HQS140" s="171"/>
      <c r="HQT140" s="171"/>
      <c r="HQU140" s="171"/>
      <c r="HQV140" s="171"/>
      <c r="HQW140" s="171"/>
      <c r="HQX140" s="171"/>
      <c r="HQY140" s="171"/>
      <c r="HQZ140" s="171"/>
      <c r="HRA140" s="171"/>
      <c r="HRB140" s="171"/>
      <c r="HRC140" s="171"/>
      <c r="HRD140" s="171"/>
      <c r="HRE140" s="171"/>
      <c r="HRF140" s="171"/>
      <c r="HRG140" s="171"/>
      <c r="HRH140" s="171"/>
      <c r="HRI140" s="171"/>
      <c r="HRJ140" s="171"/>
      <c r="HRK140" s="171"/>
      <c r="HRL140" s="171"/>
      <c r="HRM140" s="171"/>
      <c r="HRN140" s="171"/>
      <c r="HRO140" s="171"/>
      <c r="HRP140" s="171"/>
      <c r="HRQ140" s="171"/>
      <c r="HRR140" s="171"/>
      <c r="HRS140" s="171"/>
      <c r="HRT140" s="171"/>
      <c r="HRU140" s="171"/>
      <c r="HRV140" s="171"/>
      <c r="HRW140" s="171"/>
      <c r="HRX140" s="171"/>
      <c r="HRY140" s="171"/>
      <c r="HRZ140" s="171"/>
      <c r="HSA140" s="171"/>
      <c r="HSB140" s="171"/>
      <c r="HSC140" s="171"/>
      <c r="HSD140" s="171"/>
      <c r="HSE140" s="171"/>
      <c r="HSF140" s="171"/>
      <c r="HSG140" s="171"/>
      <c r="HSH140" s="171"/>
      <c r="HSI140" s="171"/>
      <c r="HSJ140" s="171"/>
      <c r="HSK140" s="171"/>
      <c r="HSL140" s="171"/>
      <c r="HSM140" s="171"/>
      <c r="HSN140" s="171"/>
      <c r="HSO140" s="171"/>
      <c r="HSP140" s="171"/>
      <c r="HSQ140" s="171"/>
      <c r="HSR140" s="171"/>
      <c r="HSS140" s="171"/>
      <c r="HST140" s="171"/>
      <c r="HSU140" s="171"/>
      <c r="HSV140" s="171"/>
      <c r="HSW140" s="171"/>
      <c r="HSX140" s="171"/>
      <c r="HSY140" s="171"/>
      <c r="HSZ140" s="171"/>
      <c r="HTA140" s="171"/>
      <c r="HTB140" s="171"/>
      <c r="HTC140" s="171"/>
      <c r="HTD140" s="171"/>
      <c r="HTE140" s="171"/>
      <c r="HTF140" s="171"/>
      <c r="HTG140" s="171"/>
      <c r="HTH140" s="171"/>
      <c r="HTI140" s="171"/>
      <c r="HTJ140" s="171"/>
      <c r="HTK140" s="171"/>
      <c r="HTL140" s="171"/>
      <c r="HTM140" s="171"/>
      <c r="HTN140" s="171"/>
      <c r="HTO140" s="171"/>
      <c r="HTP140" s="171"/>
      <c r="HTQ140" s="171"/>
      <c r="HTR140" s="171"/>
      <c r="HTS140" s="171"/>
      <c r="HTT140" s="171"/>
      <c r="HTU140" s="171"/>
      <c r="HTV140" s="171"/>
      <c r="HTW140" s="171"/>
      <c r="HTX140" s="171"/>
      <c r="HTY140" s="171"/>
      <c r="HTZ140" s="171"/>
      <c r="HUA140" s="171"/>
      <c r="HUB140" s="171"/>
      <c r="HUC140" s="171"/>
      <c r="HUD140" s="171"/>
      <c r="HUE140" s="171"/>
      <c r="HUF140" s="171"/>
      <c r="HUG140" s="171"/>
      <c r="HUH140" s="171"/>
      <c r="HUI140" s="171"/>
      <c r="HUJ140" s="171"/>
      <c r="HUK140" s="171"/>
      <c r="HUL140" s="171"/>
      <c r="HUM140" s="171"/>
      <c r="HUN140" s="171"/>
      <c r="HUO140" s="171"/>
      <c r="HUP140" s="171"/>
      <c r="HUQ140" s="171"/>
      <c r="HUR140" s="171"/>
      <c r="HUS140" s="171"/>
      <c r="HUT140" s="171"/>
      <c r="HUU140" s="171"/>
      <c r="HUV140" s="171"/>
      <c r="HUW140" s="171"/>
      <c r="HUX140" s="171"/>
      <c r="HUY140" s="171"/>
      <c r="HUZ140" s="171"/>
      <c r="HVA140" s="171"/>
      <c r="HVB140" s="171"/>
      <c r="HVC140" s="171"/>
      <c r="HVD140" s="171"/>
      <c r="HVE140" s="171"/>
      <c r="HVF140" s="171"/>
      <c r="HVG140" s="171"/>
      <c r="HVH140" s="171"/>
      <c r="HVI140" s="171"/>
      <c r="HVJ140" s="171"/>
      <c r="HVK140" s="171"/>
      <c r="HVL140" s="171"/>
      <c r="HVM140" s="171"/>
      <c r="HVN140" s="171"/>
      <c r="HVO140" s="171"/>
      <c r="HVP140" s="171"/>
      <c r="HVQ140" s="171"/>
      <c r="HVR140" s="171"/>
      <c r="HVS140" s="171"/>
      <c r="HVT140" s="171"/>
      <c r="HVU140" s="171"/>
      <c r="HVV140" s="171"/>
      <c r="HVW140" s="171"/>
      <c r="HVX140" s="171"/>
      <c r="HVY140" s="171"/>
      <c r="HVZ140" s="171"/>
      <c r="HWA140" s="171"/>
      <c r="HWB140" s="171"/>
      <c r="HWC140" s="171"/>
      <c r="HWD140" s="171"/>
      <c r="HWE140" s="171"/>
      <c r="HWF140" s="171"/>
      <c r="HWG140" s="171"/>
      <c r="HWH140" s="171"/>
      <c r="HWI140" s="171"/>
      <c r="HWJ140" s="171"/>
      <c r="HWK140" s="171"/>
      <c r="HWL140" s="171"/>
      <c r="HWM140" s="171"/>
      <c r="HWN140" s="171"/>
      <c r="HWO140" s="171"/>
      <c r="HWP140" s="171"/>
      <c r="HWQ140" s="171"/>
      <c r="HWR140" s="171"/>
      <c r="HWS140" s="171"/>
      <c r="HWT140" s="171"/>
      <c r="HWU140" s="171"/>
      <c r="HWV140" s="171"/>
      <c r="HWW140" s="171"/>
      <c r="HWX140" s="171"/>
      <c r="HWY140" s="171"/>
      <c r="HWZ140" s="171"/>
      <c r="HXA140" s="171"/>
      <c r="HXB140" s="171"/>
      <c r="HXC140" s="171"/>
      <c r="HXD140" s="171"/>
      <c r="HXE140" s="171"/>
      <c r="HXF140" s="171"/>
      <c r="HXG140" s="171"/>
      <c r="HXH140" s="171"/>
      <c r="HXI140" s="171"/>
      <c r="HXJ140" s="171"/>
      <c r="HXK140" s="171"/>
      <c r="HXL140" s="171"/>
      <c r="HXM140" s="171"/>
      <c r="HXN140" s="171"/>
      <c r="HXO140" s="171"/>
      <c r="HXP140" s="171"/>
      <c r="HXQ140" s="171"/>
      <c r="HXR140" s="171"/>
      <c r="HXS140" s="171"/>
      <c r="HXT140" s="171"/>
      <c r="HXU140" s="171"/>
      <c r="HXV140" s="171"/>
      <c r="HXW140" s="171"/>
      <c r="HXX140" s="171"/>
      <c r="HXY140" s="171"/>
      <c r="HXZ140" s="171"/>
      <c r="HYA140" s="171"/>
      <c r="HYB140" s="171"/>
      <c r="HYC140" s="171"/>
      <c r="HYD140" s="171"/>
      <c r="HYE140" s="171"/>
      <c r="HYF140" s="171"/>
      <c r="HYG140" s="171"/>
      <c r="HYH140" s="171"/>
      <c r="HYI140" s="171"/>
      <c r="HYJ140" s="171"/>
      <c r="HYK140" s="171"/>
      <c r="HYL140" s="171"/>
      <c r="HYM140" s="171"/>
      <c r="HYN140" s="171"/>
      <c r="HYO140" s="171"/>
      <c r="HYP140" s="171"/>
      <c r="HYQ140" s="171"/>
      <c r="HYR140" s="171"/>
      <c r="HYS140" s="171"/>
      <c r="HYT140" s="171"/>
      <c r="HYU140" s="171"/>
      <c r="HYV140" s="171"/>
      <c r="HYW140" s="171"/>
      <c r="HYX140" s="171"/>
      <c r="HYY140" s="171"/>
      <c r="HYZ140" s="171"/>
      <c r="HZA140" s="171"/>
      <c r="HZB140" s="171"/>
      <c r="HZC140" s="171"/>
      <c r="HZD140" s="171"/>
      <c r="HZE140" s="171"/>
      <c r="HZF140" s="171"/>
      <c r="HZG140" s="171"/>
      <c r="HZH140" s="171"/>
      <c r="HZI140" s="171"/>
      <c r="HZJ140" s="171"/>
      <c r="HZK140" s="171"/>
      <c r="HZL140" s="171"/>
      <c r="HZM140" s="171"/>
      <c r="HZN140" s="171"/>
      <c r="HZO140" s="171"/>
      <c r="HZP140" s="171"/>
      <c r="HZQ140" s="171"/>
      <c r="HZR140" s="171"/>
      <c r="HZS140" s="171"/>
      <c r="HZT140" s="171"/>
      <c r="HZU140" s="171"/>
      <c r="HZV140" s="171"/>
      <c r="HZW140" s="171"/>
      <c r="HZX140" s="171"/>
      <c r="HZY140" s="171"/>
      <c r="HZZ140" s="171"/>
      <c r="IAA140" s="171"/>
      <c r="IAB140" s="171"/>
      <c r="IAC140" s="171"/>
      <c r="IAD140" s="171"/>
      <c r="IAE140" s="171"/>
      <c r="IAF140" s="171"/>
      <c r="IAG140" s="171"/>
      <c r="IAH140" s="171"/>
      <c r="IAI140" s="171"/>
      <c r="IAJ140" s="171"/>
      <c r="IAK140" s="171"/>
      <c r="IAL140" s="171"/>
      <c r="IAM140" s="171"/>
      <c r="IAN140" s="171"/>
      <c r="IAO140" s="171"/>
      <c r="IAP140" s="171"/>
      <c r="IAQ140" s="171"/>
      <c r="IAR140" s="171"/>
      <c r="IAS140" s="171"/>
      <c r="IAT140" s="171"/>
      <c r="IAU140" s="171"/>
      <c r="IAV140" s="171"/>
      <c r="IAW140" s="171"/>
      <c r="IAX140" s="171"/>
      <c r="IAY140" s="171"/>
      <c r="IAZ140" s="171"/>
      <c r="IBA140" s="171"/>
      <c r="IBB140" s="171"/>
      <c r="IBC140" s="171"/>
      <c r="IBD140" s="171"/>
      <c r="IBE140" s="171"/>
      <c r="IBF140" s="171"/>
      <c r="IBG140" s="171"/>
      <c r="IBH140" s="171"/>
      <c r="IBI140" s="171"/>
      <c r="IBJ140" s="171"/>
      <c r="IBK140" s="171"/>
      <c r="IBL140" s="171"/>
      <c r="IBM140" s="171"/>
      <c r="IBN140" s="171"/>
      <c r="IBO140" s="171"/>
      <c r="IBP140" s="171"/>
      <c r="IBQ140" s="171"/>
      <c r="IBR140" s="171"/>
      <c r="IBS140" s="171"/>
      <c r="IBT140" s="171"/>
      <c r="IBU140" s="171"/>
      <c r="IBV140" s="171"/>
      <c r="IBW140" s="171"/>
      <c r="IBX140" s="171"/>
      <c r="IBY140" s="171"/>
      <c r="IBZ140" s="171"/>
      <c r="ICA140" s="171"/>
      <c r="ICB140" s="171"/>
      <c r="ICC140" s="171"/>
      <c r="ICD140" s="171"/>
      <c r="ICE140" s="171"/>
      <c r="ICF140" s="171"/>
      <c r="ICG140" s="171"/>
      <c r="ICH140" s="171"/>
      <c r="ICI140" s="171"/>
      <c r="ICJ140" s="171"/>
      <c r="ICK140" s="171"/>
      <c r="ICL140" s="171"/>
      <c r="ICM140" s="171"/>
      <c r="ICN140" s="171"/>
      <c r="ICO140" s="171"/>
      <c r="ICP140" s="171"/>
      <c r="ICQ140" s="171"/>
      <c r="ICR140" s="171"/>
      <c r="ICS140" s="171"/>
      <c r="ICT140" s="171"/>
      <c r="ICU140" s="171"/>
      <c r="ICV140" s="171"/>
      <c r="ICW140" s="171"/>
      <c r="ICX140" s="171"/>
      <c r="ICY140" s="171"/>
      <c r="ICZ140" s="171"/>
      <c r="IDA140" s="171"/>
      <c r="IDB140" s="171"/>
      <c r="IDC140" s="171"/>
      <c r="IDD140" s="171"/>
      <c r="IDE140" s="171"/>
      <c r="IDF140" s="171"/>
      <c r="IDG140" s="171"/>
      <c r="IDH140" s="171"/>
      <c r="IDI140" s="171"/>
      <c r="IDJ140" s="171"/>
      <c r="IDK140" s="171"/>
      <c r="IDL140" s="171"/>
      <c r="IDM140" s="171"/>
      <c r="IDN140" s="171"/>
      <c r="IDO140" s="171"/>
      <c r="IDP140" s="171"/>
      <c r="IDQ140" s="171"/>
      <c r="IDR140" s="171"/>
      <c r="IDS140" s="171"/>
      <c r="IDT140" s="171"/>
      <c r="IDU140" s="171"/>
      <c r="IDV140" s="171"/>
      <c r="IDW140" s="171"/>
      <c r="IDX140" s="171"/>
      <c r="IDY140" s="171"/>
      <c r="IDZ140" s="171"/>
      <c r="IEA140" s="171"/>
      <c r="IEB140" s="171"/>
      <c r="IEC140" s="171"/>
      <c r="IED140" s="171"/>
      <c r="IEE140" s="171"/>
      <c r="IEF140" s="171"/>
      <c r="IEG140" s="171"/>
      <c r="IEH140" s="171"/>
      <c r="IEI140" s="171"/>
      <c r="IEJ140" s="171"/>
      <c r="IEK140" s="171"/>
      <c r="IEL140" s="171"/>
      <c r="IEM140" s="171"/>
      <c r="IEN140" s="171"/>
      <c r="IEO140" s="171"/>
      <c r="IEP140" s="171"/>
      <c r="IEQ140" s="171"/>
      <c r="IER140" s="171"/>
      <c r="IES140" s="171"/>
      <c r="IET140" s="171"/>
      <c r="IEU140" s="171"/>
      <c r="IEV140" s="171"/>
      <c r="IEW140" s="171"/>
      <c r="IEX140" s="171"/>
      <c r="IEY140" s="171"/>
      <c r="IEZ140" s="171"/>
      <c r="IFA140" s="171"/>
      <c r="IFB140" s="171"/>
      <c r="IFC140" s="171"/>
      <c r="IFD140" s="171"/>
      <c r="IFE140" s="171"/>
      <c r="IFF140" s="171"/>
      <c r="IFG140" s="171"/>
      <c r="IFH140" s="171"/>
      <c r="IFI140" s="171"/>
      <c r="IFJ140" s="171"/>
      <c r="IFK140" s="171"/>
      <c r="IFL140" s="171"/>
      <c r="IFM140" s="171"/>
      <c r="IFN140" s="171"/>
      <c r="IFO140" s="171"/>
      <c r="IFP140" s="171"/>
      <c r="IFQ140" s="171"/>
      <c r="IFR140" s="171"/>
      <c r="IFS140" s="171"/>
      <c r="IFT140" s="171"/>
      <c r="IFU140" s="171"/>
      <c r="IFV140" s="171"/>
      <c r="IFW140" s="171"/>
      <c r="IFX140" s="171"/>
      <c r="IFY140" s="171"/>
      <c r="IFZ140" s="171"/>
      <c r="IGA140" s="171"/>
      <c r="IGB140" s="171"/>
      <c r="IGC140" s="171"/>
      <c r="IGD140" s="171"/>
      <c r="IGE140" s="171"/>
      <c r="IGF140" s="171"/>
      <c r="IGG140" s="171"/>
      <c r="IGH140" s="171"/>
      <c r="IGI140" s="171"/>
      <c r="IGJ140" s="171"/>
      <c r="IGK140" s="171"/>
      <c r="IGL140" s="171"/>
      <c r="IGM140" s="171"/>
      <c r="IGN140" s="171"/>
      <c r="IGO140" s="171"/>
      <c r="IGP140" s="171"/>
      <c r="IGQ140" s="171"/>
      <c r="IGR140" s="171"/>
      <c r="IGS140" s="171"/>
      <c r="IGT140" s="171"/>
      <c r="IGU140" s="171"/>
      <c r="IGV140" s="171"/>
      <c r="IGW140" s="171"/>
      <c r="IGX140" s="171"/>
      <c r="IGY140" s="171"/>
      <c r="IGZ140" s="171"/>
      <c r="IHA140" s="171"/>
      <c r="IHB140" s="171"/>
      <c r="IHC140" s="171"/>
      <c r="IHD140" s="171"/>
      <c r="IHE140" s="171"/>
      <c r="IHF140" s="171"/>
      <c r="IHG140" s="171"/>
      <c r="IHH140" s="171"/>
      <c r="IHI140" s="171"/>
      <c r="IHJ140" s="171"/>
      <c r="IHK140" s="171"/>
      <c r="IHL140" s="171"/>
      <c r="IHM140" s="171"/>
      <c r="IHN140" s="171"/>
      <c r="IHO140" s="171"/>
      <c r="IHP140" s="171"/>
      <c r="IHQ140" s="171"/>
      <c r="IHR140" s="171"/>
      <c r="IHS140" s="171"/>
      <c r="IHT140" s="171"/>
      <c r="IHU140" s="171"/>
      <c r="IHV140" s="171"/>
      <c r="IHW140" s="171"/>
      <c r="IHX140" s="171"/>
      <c r="IHY140" s="171"/>
      <c r="IHZ140" s="171"/>
      <c r="IIA140" s="171"/>
      <c r="IIB140" s="171"/>
      <c r="IIC140" s="171"/>
      <c r="IID140" s="171"/>
      <c r="IIE140" s="171"/>
      <c r="IIF140" s="171"/>
      <c r="IIG140" s="171"/>
      <c r="IIH140" s="171"/>
      <c r="III140" s="171"/>
      <c r="IIJ140" s="171"/>
      <c r="IIK140" s="171"/>
      <c r="IIL140" s="171"/>
      <c r="IIM140" s="171"/>
      <c r="IIN140" s="171"/>
      <c r="IIO140" s="171"/>
      <c r="IIP140" s="171"/>
      <c r="IIQ140" s="171"/>
      <c r="IIR140" s="171"/>
      <c r="IIS140" s="171"/>
      <c r="IIT140" s="171"/>
      <c r="IIU140" s="171"/>
      <c r="IIV140" s="171"/>
      <c r="IIW140" s="171"/>
      <c r="IIX140" s="171"/>
      <c r="IIY140" s="171"/>
      <c r="IIZ140" s="171"/>
      <c r="IJA140" s="171"/>
      <c r="IJB140" s="171"/>
      <c r="IJC140" s="171"/>
      <c r="IJD140" s="171"/>
      <c r="IJE140" s="171"/>
      <c r="IJF140" s="171"/>
      <c r="IJG140" s="171"/>
      <c r="IJH140" s="171"/>
      <c r="IJI140" s="171"/>
      <c r="IJJ140" s="171"/>
      <c r="IJK140" s="171"/>
      <c r="IJL140" s="171"/>
      <c r="IJM140" s="171"/>
      <c r="IJN140" s="171"/>
      <c r="IJO140" s="171"/>
      <c r="IJP140" s="171"/>
      <c r="IJQ140" s="171"/>
      <c r="IJR140" s="171"/>
      <c r="IJS140" s="171"/>
      <c r="IJT140" s="171"/>
      <c r="IJU140" s="171"/>
      <c r="IJV140" s="171"/>
      <c r="IJW140" s="171"/>
      <c r="IJX140" s="171"/>
      <c r="IJY140" s="171"/>
      <c r="IJZ140" s="171"/>
      <c r="IKA140" s="171"/>
      <c r="IKB140" s="171"/>
      <c r="IKC140" s="171"/>
      <c r="IKD140" s="171"/>
      <c r="IKE140" s="171"/>
      <c r="IKF140" s="171"/>
      <c r="IKG140" s="171"/>
      <c r="IKH140" s="171"/>
      <c r="IKI140" s="171"/>
      <c r="IKJ140" s="171"/>
      <c r="IKK140" s="171"/>
      <c r="IKL140" s="171"/>
      <c r="IKM140" s="171"/>
      <c r="IKN140" s="171"/>
      <c r="IKO140" s="171"/>
      <c r="IKP140" s="171"/>
      <c r="IKQ140" s="171"/>
      <c r="IKR140" s="171"/>
      <c r="IKS140" s="171"/>
      <c r="IKT140" s="171"/>
      <c r="IKU140" s="171"/>
      <c r="IKV140" s="171"/>
      <c r="IKW140" s="171"/>
      <c r="IKX140" s="171"/>
      <c r="IKY140" s="171"/>
      <c r="IKZ140" s="171"/>
      <c r="ILA140" s="171"/>
      <c r="ILB140" s="171"/>
      <c r="ILC140" s="171"/>
      <c r="ILD140" s="171"/>
      <c r="ILE140" s="171"/>
      <c r="ILF140" s="171"/>
      <c r="ILG140" s="171"/>
      <c r="ILH140" s="171"/>
      <c r="ILI140" s="171"/>
      <c r="ILJ140" s="171"/>
      <c r="ILK140" s="171"/>
      <c r="ILL140" s="171"/>
      <c r="ILM140" s="171"/>
      <c r="ILN140" s="171"/>
      <c r="ILO140" s="171"/>
      <c r="ILP140" s="171"/>
      <c r="ILQ140" s="171"/>
      <c r="ILR140" s="171"/>
      <c r="ILS140" s="171"/>
      <c r="ILT140" s="171"/>
      <c r="ILU140" s="171"/>
      <c r="ILV140" s="171"/>
      <c r="ILW140" s="171"/>
      <c r="ILX140" s="171"/>
      <c r="ILY140" s="171"/>
      <c r="ILZ140" s="171"/>
      <c r="IMA140" s="171"/>
      <c r="IMB140" s="171"/>
      <c r="IMC140" s="171"/>
      <c r="IMD140" s="171"/>
      <c r="IME140" s="171"/>
      <c r="IMF140" s="171"/>
      <c r="IMG140" s="171"/>
      <c r="IMH140" s="171"/>
      <c r="IMI140" s="171"/>
      <c r="IMJ140" s="171"/>
      <c r="IMK140" s="171"/>
      <c r="IML140" s="171"/>
      <c r="IMM140" s="171"/>
      <c r="IMN140" s="171"/>
      <c r="IMO140" s="171"/>
      <c r="IMP140" s="171"/>
      <c r="IMQ140" s="171"/>
      <c r="IMR140" s="171"/>
      <c r="IMS140" s="171"/>
      <c r="IMT140" s="171"/>
      <c r="IMU140" s="171"/>
      <c r="IMV140" s="171"/>
      <c r="IMW140" s="171"/>
      <c r="IMX140" s="171"/>
      <c r="IMY140" s="171"/>
      <c r="IMZ140" s="171"/>
      <c r="INA140" s="171"/>
      <c r="INB140" s="171"/>
      <c r="INC140" s="171"/>
      <c r="IND140" s="171"/>
      <c r="INE140" s="171"/>
      <c r="INF140" s="171"/>
      <c r="ING140" s="171"/>
      <c r="INH140" s="171"/>
      <c r="INI140" s="171"/>
      <c r="INJ140" s="171"/>
      <c r="INK140" s="171"/>
      <c r="INL140" s="171"/>
      <c r="INM140" s="171"/>
      <c r="INN140" s="171"/>
      <c r="INO140" s="171"/>
      <c r="INP140" s="171"/>
      <c r="INQ140" s="171"/>
      <c r="INR140" s="171"/>
      <c r="INS140" s="171"/>
      <c r="INT140" s="171"/>
      <c r="INU140" s="171"/>
      <c r="INV140" s="171"/>
      <c r="INW140" s="171"/>
      <c r="INX140" s="171"/>
      <c r="INY140" s="171"/>
      <c r="INZ140" s="171"/>
      <c r="IOA140" s="171"/>
      <c r="IOB140" s="171"/>
      <c r="IOC140" s="171"/>
      <c r="IOD140" s="171"/>
      <c r="IOE140" s="171"/>
      <c r="IOF140" s="171"/>
      <c r="IOG140" s="171"/>
      <c r="IOH140" s="171"/>
      <c r="IOI140" s="171"/>
      <c r="IOJ140" s="171"/>
      <c r="IOK140" s="171"/>
      <c r="IOL140" s="171"/>
      <c r="IOM140" s="171"/>
      <c r="ION140" s="171"/>
      <c r="IOO140" s="171"/>
      <c r="IOP140" s="171"/>
      <c r="IOQ140" s="171"/>
      <c r="IOR140" s="171"/>
      <c r="IOS140" s="171"/>
      <c r="IOT140" s="171"/>
      <c r="IOU140" s="171"/>
      <c r="IOV140" s="171"/>
      <c r="IOW140" s="171"/>
      <c r="IOX140" s="171"/>
      <c r="IOY140" s="171"/>
      <c r="IOZ140" s="171"/>
      <c r="IPA140" s="171"/>
      <c r="IPB140" s="171"/>
      <c r="IPC140" s="171"/>
      <c r="IPD140" s="171"/>
      <c r="IPE140" s="171"/>
      <c r="IPF140" s="171"/>
      <c r="IPG140" s="171"/>
      <c r="IPH140" s="171"/>
      <c r="IPI140" s="171"/>
      <c r="IPJ140" s="171"/>
      <c r="IPK140" s="171"/>
      <c r="IPL140" s="171"/>
      <c r="IPM140" s="171"/>
      <c r="IPN140" s="171"/>
      <c r="IPO140" s="171"/>
      <c r="IPP140" s="171"/>
      <c r="IPQ140" s="171"/>
      <c r="IPR140" s="171"/>
      <c r="IPS140" s="171"/>
      <c r="IPT140" s="171"/>
      <c r="IPU140" s="171"/>
      <c r="IPV140" s="171"/>
      <c r="IPW140" s="171"/>
      <c r="IPX140" s="171"/>
      <c r="IPY140" s="171"/>
      <c r="IPZ140" s="171"/>
      <c r="IQA140" s="171"/>
      <c r="IQB140" s="171"/>
      <c r="IQC140" s="171"/>
      <c r="IQD140" s="171"/>
      <c r="IQE140" s="171"/>
      <c r="IQF140" s="171"/>
      <c r="IQG140" s="171"/>
      <c r="IQH140" s="171"/>
      <c r="IQI140" s="171"/>
      <c r="IQJ140" s="171"/>
      <c r="IQK140" s="171"/>
      <c r="IQL140" s="171"/>
      <c r="IQM140" s="171"/>
      <c r="IQN140" s="171"/>
      <c r="IQO140" s="171"/>
      <c r="IQP140" s="171"/>
      <c r="IQQ140" s="171"/>
      <c r="IQR140" s="171"/>
      <c r="IQS140" s="171"/>
      <c r="IQT140" s="171"/>
      <c r="IQU140" s="171"/>
      <c r="IQV140" s="171"/>
      <c r="IQW140" s="171"/>
      <c r="IQX140" s="171"/>
      <c r="IQY140" s="171"/>
      <c r="IQZ140" s="171"/>
      <c r="IRA140" s="171"/>
      <c r="IRB140" s="171"/>
      <c r="IRC140" s="171"/>
      <c r="IRD140" s="171"/>
      <c r="IRE140" s="171"/>
      <c r="IRF140" s="171"/>
      <c r="IRG140" s="171"/>
      <c r="IRH140" s="171"/>
      <c r="IRI140" s="171"/>
      <c r="IRJ140" s="171"/>
      <c r="IRK140" s="171"/>
      <c r="IRL140" s="171"/>
      <c r="IRM140" s="171"/>
      <c r="IRN140" s="171"/>
      <c r="IRO140" s="171"/>
      <c r="IRP140" s="171"/>
      <c r="IRQ140" s="171"/>
      <c r="IRR140" s="171"/>
      <c r="IRS140" s="171"/>
      <c r="IRT140" s="171"/>
      <c r="IRU140" s="171"/>
      <c r="IRV140" s="171"/>
      <c r="IRW140" s="171"/>
      <c r="IRX140" s="171"/>
      <c r="IRY140" s="171"/>
      <c r="IRZ140" s="171"/>
      <c r="ISA140" s="171"/>
      <c r="ISB140" s="171"/>
      <c r="ISC140" s="171"/>
      <c r="ISD140" s="171"/>
      <c r="ISE140" s="171"/>
      <c r="ISF140" s="171"/>
      <c r="ISG140" s="171"/>
      <c r="ISH140" s="171"/>
      <c r="ISI140" s="171"/>
      <c r="ISJ140" s="171"/>
      <c r="ISK140" s="171"/>
      <c r="ISL140" s="171"/>
      <c r="ISM140" s="171"/>
      <c r="ISN140" s="171"/>
      <c r="ISO140" s="171"/>
      <c r="ISP140" s="171"/>
      <c r="ISQ140" s="171"/>
      <c r="ISR140" s="171"/>
      <c r="ISS140" s="171"/>
      <c r="IST140" s="171"/>
      <c r="ISU140" s="171"/>
      <c r="ISV140" s="171"/>
      <c r="ISW140" s="171"/>
      <c r="ISX140" s="171"/>
      <c r="ISY140" s="171"/>
      <c r="ISZ140" s="171"/>
      <c r="ITA140" s="171"/>
      <c r="ITB140" s="171"/>
      <c r="ITC140" s="171"/>
      <c r="ITD140" s="171"/>
      <c r="ITE140" s="171"/>
      <c r="ITF140" s="171"/>
      <c r="ITG140" s="171"/>
      <c r="ITH140" s="171"/>
      <c r="ITI140" s="171"/>
      <c r="ITJ140" s="171"/>
      <c r="ITK140" s="171"/>
      <c r="ITL140" s="171"/>
      <c r="ITM140" s="171"/>
      <c r="ITN140" s="171"/>
      <c r="ITO140" s="171"/>
      <c r="ITP140" s="171"/>
      <c r="ITQ140" s="171"/>
      <c r="ITR140" s="171"/>
      <c r="ITS140" s="171"/>
      <c r="ITT140" s="171"/>
      <c r="ITU140" s="171"/>
      <c r="ITV140" s="171"/>
      <c r="ITW140" s="171"/>
      <c r="ITX140" s="171"/>
      <c r="ITY140" s="171"/>
      <c r="ITZ140" s="171"/>
      <c r="IUA140" s="171"/>
      <c r="IUB140" s="171"/>
      <c r="IUC140" s="171"/>
      <c r="IUD140" s="171"/>
      <c r="IUE140" s="171"/>
      <c r="IUF140" s="171"/>
      <c r="IUG140" s="171"/>
      <c r="IUH140" s="171"/>
      <c r="IUI140" s="171"/>
      <c r="IUJ140" s="171"/>
      <c r="IUK140" s="171"/>
      <c r="IUL140" s="171"/>
      <c r="IUM140" s="171"/>
      <c r="IUN140" s="171"/>
      <c r="IUO140" s="171"/>
      <c r="IUP140" s="171"/>
      <c r="IUQ140" s="171"/>
      <c r="IUR140" s="171"/>
      <c r="IUS140" s="171"/>
      <c r="IUT140" s="171"/>
      <c r="IUU140" s="171"/>
      <c r="IUV140" s="171"/>
      <c r="IUW140" s="171"/>
      <c r="IUX140" s="171"/>
      <c r="IUY140" s="171"/>
      <c r="IUZ140" s="171"/>
      <c r="IVA140" s="171"/>
      <c r="IVB140" s="171"/>
      <c r="IVC140" s="171"/>
      <c r="IVD140" s="171"/>
      <c r="IVE140" s="171"/>
      <c r="IVF140" s="171"/>
      <c r="IVG140" s="171"/>
      <c r="IVH140" s="171"/>
      <c r="IVI140" s="171"/>
      <c r="IVJ140" s="171"/>
      <c r="IVK140" s="171"/>
      <c r="IVL140" s="171"/>
      <c r="IVM140" s="171"/>
      <c r="IVN140" s="171"/>
      <c r="IVO140" s="171"/>
      <c r="IVP140" s="171"/>
      <c r="IVQ140" s="171"/>
      <c r="IVR140" s="171"/>
      <c r="IVS140" s="171"/>
      <c r="IVT140" s="171"/>
      <c r="IVU140" s="171"/>
      <c r="IVV140" s="171"/>
      <c r="IVW140" s="171"/>
      <c r="IVX140" s="171"/>
      <c r="IVY140" s="171"/>
      <c r="IVZ140" s="171"/>
      <c r="IWA140" s="171"/>
      <c r="IWB140" s="171"/>
      <c r="IWC140" s="171"/>
      <c r="IWD140" s="171"/>
      <c r="IWE140" s="171"/>
      <c r="IWF140" s="171"/>
      <c r="IWG140" s="171"/>
      <c r="IWH140" s="171"/>
      <c r="IWI140" s="171"/>
      <c r="IWJ140" s="171"/>
      <c r="IWK140" s="171"/>
      <c r="IWL140" s="171"/>
      <c r="IWM140" s="171"/>
      <c r="IWN140" s="171"/>
      <c r="IWO140" s="171"/>
      <c r="IWP140" s="171"/>
      <c r="IWQ140" s="171"/>
      <c r="IWR140" s="171"/>
      <c r="IWS140" s="171"/>
      <c r="IWT140" s="171"/>
      <c r="IWU140" s="171"/>
      <c r="IWV140" s="171"/>
      <c r="IWW140" s="171"/>
      <c r="IWX140" s="171"/>
      <c r="IWY140" s="171"/>
      <c r="IWZ140" s="171"/>
      <c r="IXA140" s="171"/>
      <c r="IXB140" s="171"/>
      <c r="IXC140" s="171"/>
      <c r="IXD140" s="171"/>
      <c r="IXE140" s="171"/>
      <c r="IXF140" s="171"/>
      <c r="IXG140" s="171"/>
      <c r="IXH140" s="171"/>
      <c r="IXI140" s="171"/>
      <c r="IXJ140" s="171"/>
      <c r="IXK140" s="171"/>
      <c r="IXL140" s="171"/>
      <c r="IXM140" s="171"/>
      <c r="IXN140" s="171"/>
      <c r="IXO140" s="171"/>
      <c r="IXP140" s="171"/>
      <c r="IXQ140" s="171"/>
      <c r="IXR140" s="171"/>
      <c r="IXS140" s="171"/>
      <c r="IXT140" s="171"/>
      <c r="IXU140" s="171"/>
      <c r="IXV140" s="171"/>
      <c r="IXW140" s="171"/>
      <c r="IXX140" s="171"/>
      <c r="IXY140" s="171"/>
      <c r="IXZ140" s="171"/>
      <c r="IYA140" s="171"/>
      <c r="IYB140" s="171"/>
      <c r="IYC140" s="171"/>
      <c r="IYD140" s="171"/>
      <c r="IYE140" s="171"/>
      <c r="IYF140" s="171"/>
      <c r="IYG140" s="171"/>
      <c r="IYH140" s="171"/>
      <c r="IYI140" s="171"/>
      <c r="IYJ140" s="171"/>
      <c r="IYK140" s="171"/>
      <c r="IYL140" s="171"/>
      <c r="IYM140" s="171"/>
      <c r="IYN140" s="171"/>
      <c r="IYO140" s="171"/>
      <c r="IYP140" s="171"/>
      <c r="IYQ140" s="171"/>
      <c r="IYR140" s="171"/>
      <c r="IYS140" s="171"/>
      <c r="IYT140" s="171"/>
      <c r="IYU140" s="171"/>
      <c r="IYV140" s="171"/>
      <c r="IYW140" s="171"/>
      <c r="IYX140" s="171"/>
      <c r="IYY140" s="171"/>
      <c r="IYZ140" s="171"/>
      <c r="IZA140" s="171"/>
      <c r="IZB140" s="171"/>
      <c r="IZC140" s="171"/>
      <c r="IZD140" s="171"/>
      <c r="IZE140" s="171"/>
      <c r="IZF140" s="171"/>
      <c r="IZG140" s="171"/>
      <c r="IZH140" s="171"/>
      <c r="IZI140" s="171"/>
      <c r="IZJ140" s="171"/>
      <c r="IZK140" s="171"/>
      <c r="IZL140" s="171"/>
      <c r="IZM140" s="171"/>
      <c r="IZN140" s="171"/>
      <c r="IZO140" s="171"/>
      <c r="IZP140" s="171"/>
      <c r="IZQ140" s="171"/>
      <c r="IZR140" s="171"/>
      <c r="IZS140" s="171"/>
      <c r="IZT140" s="171"/>
      <c r="IZU140" s="171"/>
      <c r="IZV140" s="171"/>
      <c r="IZW140" s="171"/>
      <c r="IZX140" s="171"/>
      <c r="IZY140" s="171"/>
      <c r="IZZ140" s="171"/>
      <c r="JAA140" s="171"/>
      <c r="JAB140" s="171"/>
      <c r="JAC140" s="171"/>
      <c r="JAD140" s="171"/>
      <c r="JAE140" s="171"/>
      <c r="JAF140" s="171"/>
      <c r="JAG140" s="171"/>
      <c r="JAH140" s="171"/>
      <c r="JAI140" s="171"/>
      <c r="JAJ140" s="171"/>
      <c r="JAK140" s="171"/>
      <c r="JAL140" s="171"/>
      <c r="JAM140" s="171"/>
      <c r="JAN140" s="171"/>
      <c r="JAO140" s="171"/>
      <c r="JAP140" s="171"/>
      <c r="JAQ140" s="171"/>
      <c r="JAR140" s="171"/>
      <c r="JAS140" s="171"/>
      <c r="JAT140" s="171"/>
      <c r="JAU140" s="171"/>
      <c r="JAV140" s="171"/>
      <c r="JAW140" s="171"/>
      <c r="JAX140" s="171"/>
      <c r="JAY140" s="171"/>
      <c r="JAZ140" s="171"/>
      <c r="JBA140" s="171"/>
      <c r="JBB140" s="171"/>
      <c r="JBC140" s="171"/>
      <c r="JBD140" s="171"/>
      <c r="JBE140" s="171"/>
      <c r="JBF140" s="171"/>
      <c r="JBG140" s="171"/>
      <c r="JBH140" s="171"/>
      <c r="JBI140" s="171"/>
      <c r="JBJ140" s="171"/>
      <c r="JBK140" s="171"/>
      <c r="JBL140" s="171"/>
      <c r="JBM140" s="171"/>
      <c r="JBN140" s="171"/>
      <c r="JBO140" s="171"/>
      <c r="JBP140" s="171"/>
      <c r="JBQ140" s="171"/>
      <c r="JBR140" s="171"/>
      <c r="JBS140" s="171"/>
      <c r="JBT140" s="171"/>
      <c r="JBU140" s="171"/>
      <c r="JBV140" s="171"/>
      <c r="JBW140" s="171"/>
      <c r="JBX140" s="171"/>
      <c r="JBY140" s="171"/>
      <c r="JBZ140" s="171"/>
      <c r="JCA140" s="171"/>
      <c r="JCB140" s="171"/>
      <c r="JCC140" s="171"/>
      <c r="JCD140" s="171"/>
      <c r="JCE140" s="171"/>
      <c r="JCF140" s="171"/>
      <c r="JCG140" s="171"/>
      <c r="JCH140" s="171"/>
      <c r="JCI140" s="171"/>
      <c r="JCJ140" s="171"/>
      <c r="JCK140" s="171"/>
      <c r="JCL140" s="171"/>
      <c r="JCM140" s="171"/>
      <c r="JCN140" s="171"/>
      <c r="JCO140" s="171"/>
      <c r="JCP140" s="171"/>
      <c r="JCQ140" s="171"/>
      <c r="JCR140" s="171"/>
      <c r="JCS140" s="171"/>
      <c r="JCT140" s="171"/>
      <c r="JCU140" s="171"/>
      <c r="JCV140" s="171"/>
      <c r="JCW140" s="171"/>
      <c r="JCX140" s="171"/>
      <c r="JCY140" s="171"/>
      <c r="JCZ140" s="171"/>
      <c r="JDA140" s="171"/>
      <c r="JDB140" s="171"/>
      <c r="JDC140" s="171"/>
      <c r="JDD140" s="171"/>
      <c r="JDE140" s="171"/>
      <c r="JDF140" s="171"/>
      <c r="JDG140" s="171"/>
      <c r="JDH140" s="171"/>
      <c r="JDI140" s="171"/>
      <c r="JDJ140" s="171"/>
      <c r="JDK140" s="171"/>
      <c r="JDL140" s="171"/>
      <c r="JDM140" s="171"/>
      <c r="JDN140" s="171"/>
      <c r="JDO140" s="171"/>
      <c r="JDP140" s="171"/>
      <c r="JDQ140" s="171"/>
      <c r="JDR140" s="171"/>
      <c r="JDS140" s="171"/>
      <c r="JDT140" s="171"/>
      <c r="JDU140" s="171"/>
      <c r="JDV140" s="171"/>
      <c r="JDW140" s="171"/>
      <c r="JDX140" s="171"/>
      <c r="JDY140" s="171"/>
      <c r="JDZ140" s="171"/>
      <c r="JEA140" s="171"/>
      <c r="JEB140" s="171"/>
      <c r="JEC140" s="171"/>
      <c r="JED140" s="171"/>
      <c r="JEE140" s="171"/>
      <c r="JEF140" s="171"/>
      <c r="JEG140" s="171"/>
      <c r="JEH140" s="171"/>
      <c r="JEI140" s="171"/>
      <c r="JEJ140" s="171"/>
      <c r="JEK140" s="171"/>
      <c r="JEL140" s="171"/>
      <c r="JEM140" s="171"/>
      <c r="JEN140" s="171"/>
      <c r="JEO140" s="171"/>
      <c r="JEP140" s="171"/>
      <c r="JEQ140" s="171"/>
      <c r="JER140" s="171"/>
      <c r="JES140" s="171"/>
      <c r="JET140" s="171"/>
      <c r="JEU140" s="171"/>
      <c r="JEV140" s="171"/>
      <c r="JEW140" s="171"/>
      <c r="JEX140" s="171"/>
      <c r="JEY140" s="171"/>
      <c r="JEZ140" s="171"/>
      <c r="JFA140" s="171"/>
      <c r="JFB140" s="171"/>
      <c r="JFC140" s="171"/>
      <c r="JFD140" s="171"/>
      <c r="JFE140" s="171"/>
      <c r="JFF140" s="171"/>
      <c r="JFG140" s="171"/>
      <c r="JFH140" s="171"/>
      <c r="JFI140" s="171"/>
      <c r="JFJ140" s="171"/>
      <c r="JFK140" s="171"/>
      <c r="JFL140" s="171"/>
      <c r="JFM140" s="171"/>
      <c r="JFN140" s="171"/>
      <c r="JFO140" s="171"/>
      <c r="JFP140" s="171"/>
      <c r="JFQ140" s="171"/>
      <c r="JFR140" s="171"/>
      <c r="JFS140" s="171"/>
      <c r="JFT140" s="171"/>
      <c r="JFU140" s="171"/>
      <c r="JFV140" s="171"/>
      <c r="JFW140" s="171"/>
      <c r="JFX140" s="171"/>
      <c r="JFY140" s="171"/>
      <c r="JFZ140" s="171"/>
      <c r="JGA140" s="171"/>
      <c r="JGB140" s="171"/>
      <c r="JGC140" s="171"/>
      <c r="JGD140" s="171"/>
      <c r="JGE140" s="171"/>
      <c r="JGF140" s="171"/>
      <c r="JGG140" s="171"/>
      <c r="JGH140" s="171"/>
      <c r="JGI140" s="171"/>
      <c r="JGJ140" s="171"/>
      <c r="JGK140" s="171"/>
      <c r="JGL140" s="171"/>
      <c r="JGM140" s="171"/>
      <c r="JGN140" s="171"/>
      <c r="JGO140" s="171"/>
      <c r="JGP140" s="171"/>
      <c r="JGQ140" s="171"/>
      <c r="JGR140" s="171"/>
      <c r="JGS140" s="171"/>
      <c r="JGT140" s="171"/>
      <c r="JGU140" s="171"/>
      <c r="JGV140" s="171"/>
      <c r="JGW140" s="171"/>
      <c r="JGX140" s="171"/>
      <c r="JGY140" s="171"/>
      <c r="JGZ140" s="171"/>
      <c r="JHA140" s="171"/>
      <c r="JHB140" s="171"/>
      <c r="JHC140" s="171"/>
      <c r="JHD140" s="171"/>
      <c r="JHE140" s="171"/>
      <c r="JHF140" s="171"/>
      <c r="JHG140" s="171"/>
      <c r="JHH140" s="171"/>
      <c r="JHI140" s="171"/>
      <c r="JHJ140" s="171"/>
      <c r="JHK140" s="171"/>
      <c r="JHL140" s="171"/>
      <c r="JHM140" s="171"/>
      <c r="JHN140" s="171"/>
      <c r="JHO140" s="171"/>
      <c r="JHP140" s="171"/>
      <c r="JHQ140" s="171"/>
      <c r="JHR140" s="171"/>
      <c r="JHS140" s="171"/>
      <c r="JHT140" s="171"/>
      <c r="JHU140" s="171"/>
      <c r="JHV140" s="171"/>
      <c r="JHW140" s="171"/>
      <c r="JHX140" s="171"/>
      <c r="JHY140" s="171"/>
      <c r="JHZ140" s="171"/>
      <c r="JIA140" s="171"/>
      <c r="JIB140" s="171"/>
      <c r="JIC140" s="171"/>
      <c r="JID140" s="171"/>
      <c r="JIE140" s="171"/>
      <c r="JIF140" s="171"/>
      <c r="JIG140" s="171"/>
      <c r="JIH140" s="171"/>
      <c r="JII140" s="171"/>
      <c r="JIJ140" s="171"/>
      <c r="JIK140" s="171"/>
      <c r="JIL140" s="171"/>
      <c r="JIM140" s="171"/>
      <c r="JIN140" s="171"/>
      <c r="JIO140" s="171"/>
      <c r="JIP140" s="171"/>
      <c r="JIQ140" s="171"/>
      <c r="JIR140" s="171"/>
      <c r="JIS140" s="171"/>
      <c r="JIT140" s="171"/>
      <c r="JIU140" s="171"/>
      <c r="JIV140" s="171"/>
      <c r="JIW140" s="171"/>
      <c r="JIX140" s="171"/>
      <c r="JIY140" s="171"/>
      <c r="JIZ140" s="171"/>
      <c r="JJA140" s="171"/>
      <c r="JJB140" s="171"/>
      <c r="JJC140" s="171"/>
      <c r="JJD140" s="171"/>
      <c r="JJE140" s="171"/>
      <c r="JJF140" s="171"/>
      <c r="JJG140" s="171"/>
      <c r="JJH140" s="171"/>
      <c r="JJI140" s="171"/>
      <c r="JJJ140" s="171"/>
      <c r="JJK140" s="171"/>
      <c r="JJL140" s="171"/>
      <c r="JJM140" s="171"/>
      <c r="JJN140" s="171"/>
      <c r="JJO140" s="171"/>
      <c r="JJP140" s="171"/>
      <c r="JJQ140" s="171"/>
      <c r="JJR140" s="171"/>
      <c r="JJS140" s="171"/>
      <c r="JJT140" s="171"/>
      <c r="JJU140" s="171"/>
      <c r="JJV140" s="171"/>
      <c r="JJW140" s="171"/>
      <c r="JJX140" s="171"/>
      <c r="JJY140" s="171"/>
      <c r="JJZ140" s="171"/>
      <c r="JKA140" s="171"/>
      <c r="JKB140" s="171"/>
      <c r="JKC140" s="171"/>
      <c r="JKD140" s="171"/>
      <c r="JKE140" s="171"/>
      <c r="JKF140" s="171"/>
      <c r="JKG140" s="171"/>
      <c r="JKH140" s="171"/>
      <c r="JKI140" s="171"/>
      <c r="JKJ140" s="171"/>
      <c r="JKK140" s="171"/>
      <c r="JKL140" s="171"/>
      <c r="JKM140" s="171"/>
      <c r="JKN140" s="171"/>
      <c r="JKO140" s="171"/>
      <c r="JKP140" s="171"/>
      <c r="JKQ140" s="171"/>
      <c r="JKR140" s="171"/>
      <c r="JKS140" s="171"/>
      <c r="JKT140" s="171"/>
      <c r="JKU140" s="171"/>
      <c r="JKV140" s="171"/>
      <c r="JKW140" s="171"/>
      <c r="JKX140" s="171"/>
      <c r="JKY140" s="171"/>
      <c r="JKZ140" s="171"/>
      <c r="JLA140" s="171"/>
      <c r="JLB140" s="171"/>
      <c r="JLC140" s="171"/>
      <c r="JLD140" s="171"/>
      <c r="JLE140" s="171"/>
      <c r="JLF140" s="171"/>
      <c r="JLG140" s="171"/>
      <c r="JLH140" s="171"/>
      <c r="JLI140" s="171"/>
      <c r="JLJ140" s="171"/>
      <c r="JLK140" s="171"/>
      <c r="JLL140" s="171"/>
      <c r="JLM140" s="171"/>
      <c r="JLN140" s="171"/>
      <c r="JLO140" s="171"/>
      <c r="JLP140" s="171"/>
      <c r="JLQ140" s="171"/>
      <c r="JLR140" s="171"/>
      <c r="JLS140" s="171"/>
      <c r="JLT140" s="171"/>
      <c r="JLU140" s="171"/>
      <c r="JLV140" s="171"/>
      <c r="JLW140" s="171"/>
      <c r="JLX140" s="171"/>
      <c r="JLY140" s="171"/>
      <c r="JLZ140" s="171"/>
      <c r="JMA140" s="171"/>
      <c r="JMB140" s="171"/>
      <c r="JMC140" s="171"/>
      <c r="JMD140" s="171"/>
      <c r="JME140" s="171"/>
      <c r="JMF140" s="171"/>
      <c r="JMG140" s="171"/>
      <c r="JMH140" s="171"/>
      <c r="JMI140" s="171"/>
      <c r="JMJ140" s="171"/>
      <c r="JMK140" s="171"/>
      <c r="JML140" s="171"/>
      <c r="JMM140" s="171"/>
      <c r="JMN140" s="171"/>
      <c r="JMO140" s="171"/>
      <c r="JMP140" s="171"/>
      <c r="JMQ140" s="171"/>
      <c r="JMR140" s="171"/>
      <c r="JMS140" s="171"/>
      <c r="JMT140" s="171"/>
      <c r="JMU140" s="171"/>
      <c r="JMV140" s="171"/>
      <c r="JMW140" s="171"/>
      <c r="JMX140" s="171"/>
      <c r="JMY140" s="171"/>
      <c r="JMZ140" s="171"/>
      <c r="JNA140" s="171"/>
      <c r="JNB140" s="171"/>
      <c r="JNC140" s="171"/>
      <c r="JND140" s="171"/>
      <c r="JNE140" s="171"/>
      <c r="JNF140" s="171"/>
      <c r="JNG140" s="171"/>
      <c r="JNH140" s="171"/>
      <c r="JNI140" s="171"/>
      <c r="JNJ140" s="171"/>
      <c r="JNK140" s="171"/>
      <c r="JNL140" s="171"/>
      <c r="JNM140" s="171"/>
      <c r="JNN140" s="171"/>
      <c r="JNO140" s="171"/>
      <c r="JNP140" s="171"/>
      <c r="JNQ140" s="171"/>
      <c r="JNR140" s="171"/>
      <c r="JNS140" s="171"/>
      <c r="JNT140" s="171"/>
      <c r="JNU140" s="171"/>
      <c r="JNV140" s="171"/>
      <c r="JNW140" s="171"/>
      <c r="JNX140" s="171"/>
      <c r="JNY140" s="171"/>
      <c r="JNZ140" s="171"/>
      <c r="JOA140" s="171"/>
      <c r="JOB140" s="171"/>
      <c r="JOC140" s="171"/>
      <c r="JOD140" s="171"/>
      <c r="JOE140" s="171"/>
      <c r="JOF140" s="171"/>
      <c r="JOG140" s="171"/>
      <c r="JOH140" s="171"/>
      <c r="JOI140" s="171"/>
      <c r="JOJ140" s="171"/>
      <c r="JOK140" s="171"/>
      <c r="JOL140" s="171"/>
      <c r="JOM140" s="171"/>
      <c r="JON140" s="171"/>
      <c r="JOO140" s="171"/>
      <c r="JOP140" s="171"/>
      <c r="JOQ140" s="171"/>
      <c r="JOR140" s="171"/>
      <c r="JOS140" s="171"/>
      <c r="JOT140" s="171"/>
      <c r="JOU140" s="171"/>
      <c r="JOV140" s="171"/>
      <c r="JOW140" s="171"/>
      <c r="JOX140" s="171"/>
      <c r="JOY140" s="171"/>
      <c r="JOZ140" s="171"/>
      <c r="JPA140" s="171"/>
      <c r="JPB140" s="171"/>
      <c r="JPC140" s="171"/>
      <c r="JPD140" s="171"/>
      <c r="JPE140" s="171"/>
      <c r="JPF140" s="171"/>
      <c r="JPG140" s="171"/>
      <c r="JPH140" s="171"/>
      <c r="JPI140" s="171"/>
      <c r="JPJ140" s="171"/>
      <c r="JPK140" s="171"/>
      <c r="JPL140" s="171"/>
      <c r="JPM140" s="171"/>
      <c r="JPN140" s="171"/>
      <c r="JPO140" s="171"/>
      <c r="JPP140" s="171"/>
      <c r="JPQ140" s="171"/>
      <c r="JPR140" s="171"/>
      <c r="JPS140" s="171"/>
      <c r="JPT140" s="171"/>
      <c r="JPU140" s="171"/>
      <c r="JPV140" s="171"/>
      <c r="JPW140" s="171"/>
      <c r="JPX140" s="171"/>
      <c r="JPY140" s="171"/>
      <c r="JPZ140" s="171"/>
      <c r="JQA140" s="171"/>
      <c r="JQB140" s="171"/>
      <c r="JQC140" s="171"/>
      <c r="JQD140" s="171"/>
      <c r="JQE140" s="171"/>
      <c r="JQF140" s="171"/>
      <c r="JQG140" s="171"/>
      <c r="JQH140" s="171"/>
      <c r="JQI140" s="171"/>
      <c r="JQJ140" s="171"/>
      <c r="JQK140" s="171"/>
      <c r="JQL140" s="171"/>
      <c r="JQM140" s="171"/>
      <c r="JQN140" s="171"/>
      <c r="JQO140" s="171"/>
      <c r="JQP140" s="171"/>
      <c r="JQQ140" s="171"/>
      <c r="JQR140" s="171"/>
      <c r="JQS140" s="171"/>
      <c r="JQT140" s="171"/>
      <c r="JQU140" s="171"/>
      <c r="JQV140" s="171"/>
      <c r="JQW140" s="171"/>
      <c r="JQX140" s="171"/>
      <c r="JQY140" s="171"/>
      <c r="JQZ140" s="171"/>
      <c r="JRA140" s="171"/>
      <c r="JRB140" s="171"/>
      <c r="JRC140" s="171"/>
      <c r="JRD140" s="171"/>
      <c r="JRE140" s="171"/>
      <c r="JRF140" s="171"/>
      <c r="JRG140" s="171"/>
      <c r="JRH140" s="171"/>
      <c r="JRI140" s="171"/>
      <c r="JRJ140" s="171"/>
      <c r="JRK140" s="171"/>
      <c r="JRL140" s="171"/>
      <c r="JRM140" s="171"/>
      <c r="JRN140" s="171"/>
      <c r="JRO140" s="171"/>
      <c r="JRP140" s="171"/>
      <c r="JRQ140" s="171"/>
      <c r="JRR140" s="171"/>
      <c r="JRS140" s="171"/>
      <c r="JRT140" s="171"/>
      <c r="JRU140" s="171"/>
      <c r="JRV140" s="171"/>
      <c r="JRW140" s="171"/>
      <c r="JRX140" s="171"/>
      <c r="JRY140" s="171"/>
      <c r="JRZ140" s="171"/>
      <c r="JSA140" s="171"/>
      <c r="JSB140" s="171"/>
      <c r="JSC140" s="171"/>
      <c r="JSD140" s="171"/>
      <c r="JSE140" s="171"/>
      <c r="JSF140" s="171"/>
      <c r="JSG140" s="171"/>
      <c r="JSH140" s="171"/>
      <c r="JSI140" s="171"/>
      <c r="JSJ140" s="171"/>
      <c r="JSK140" s="171"/>
      <c r="JSL140" s="171"/>
      <c r="JSM140" s="171"/>
      <c r="JSN140" s="171"/>
      <c r="JSO140" s="171"/>
      <c r="JSP140" s="171"/>
      <c r="JSQ140" s="171"/>
      <c r="JSR140" s="171"/>
      <c r="JSS140" s="171"/>
      <c r="JST140" s="171"/>
      <c r="JSU140" s="171"/>
      <c r="JSV140" s="171"/>
      <c r="JSW140" s="171"/>
      <c r="JSX140" s="171"/>
      <c r="JSY140" s="171"/>
      <c r="JSZ140" s="171"/>
      <c r="JTA140" s="171"/>
      <c r="JTB140" s="171"/>
      <c r="JTC140" s="171"/>
      <c r="JTD140" s="171"/>
      <c r="JTE140" s="171"/>
      <c r="JTF140" s="171"/>
      <c r="JTG140" s="171"/>
      <c r="JTH140" s="171"/>
      <c r="JTI140" s="171"/>
      <c r="JTJ140" s="171"/>
      <c r="JTK140" s="171"/>
      <c r="JTL140" s="171"/>
      <c r="JTM140" s="171"/>
      <c r="JTN140" s="171"/>
      <c r="JTO140" s="171"/>
      <c r="JTP140" s="171"/>
      <c r="JTQ140" s="171"/>
      <c r="JTR140" s="171"/>
      <c r="JTS140" s="171"/>
      <c r="JTT140" s="171"/>
      <c r="JTU140" s="171"/>
      <c r="JTV140" s="171"/>
      <c r="JTW140" s="171"/>
      <c r="JTX140" s="171"/>
      <c r="JTY140" s="171"/>
      <c r="JTZ140" s="171"/>
      <c r="JUA140" s="171"/>
      <c r="JUB140" s="171"/>
      <c r="JUC140" s="171"/>
      <c r="JUD140" s="171"/>
      <c r="JUE140" s="171"/>
      <c r="JUF140" s="171"/>
      <c r="JUG140" s="171"/>
      <c r="JUH140" s="171"/>
      <c r="JUI140" s="171"/>
      <c r="JUJ140" s="171"/>
      <c r="JUK140" s="171"/>
      <c r="JUL140" s="171"/>
      <c r="JUM140" s="171"/>
      <c r="JUN140" s="171"/>
      <c r="JUO140" s="171"/>
      <c r="JUP140" s="171"/>
      <c r="JUQ140" s="171"/>
      <c r="JUR140" s="171"/>
      <c r="JUS140" s="171"/>
      <c r="JUT140" s="171"/>
      <c r="JUU140" s="171"/>
      <c r="JUV140" s="171"/>
      <c r="JUW140" s="171"/>
      <c r="JUX140" s="171"/>
      <c r="JUY140" s="171"/>
      <c r="JUZ140" s="171"/>
      <c r="JVA140" s="171"/>
      <c r="JVB140" s="171"/>
      <c r="JVC140" s="171"/>
      <c r="JVD140" s="171"/>
      <c r="JVE140" s="171"/>
      <c r="JVF140" s="171"/>
      <c r="JVG140" s="171"/>
      <c r="JVH140" s="171"/>
      <c r="JVI140" s="171"/>
      <c r="JVJ140" s="171"/>
      <c r="JVK140" s="171"/>
      <c r="JVL140" s="171"/>
      <c r="JVM140" s="171"/>
      <c r="JVN140" s="171"/>
      <c r="JVO140" s="171"/>
      <c r="JVP140" s="171"/>
      <c r="JVQ140" s="171"/>
      <c r="JVR140" s="171"/>
      <c r="JVS140" s="171"/>
      <c r="JVT140" s="171"/>
      <c r="JVU140" s="171"/>
      <c r="JVV140" s="171"/>
      <c r="JVW140" s="171"/>
      <c r="JVX140" s="171"/>
      <c r="JVY140" s="171"/>
      <c r="JVZ140" s="171"/>
      <c r="JWA140" s="171"/>
      <c r="JWB140" s="171"/>
      <c r="JWC140" s="171"/>
      <c r="JWD140" s="171"/>
      <c r="JWE140" s="171"/>
      <c r="JWF140" s="171"/>
      <c r="JWG140" s="171"/>
      <c r="JWH140" s="171"/>
      <c r="JWI140" s="171"/>
      <c r="JWJ140" s="171"/>
      <c r="JWK140" s="171"/>
      <c r="JWL140" s="171"/>
      <c r="JWM140" s="171"/>
      <c r="JWN140" s="171"/>
      <c r="JWO140" s="171"/>
      <c r="JWP140" s="171"/>
      <c r="JWQ140" s="171"/>
      <c r="JWR140" s="171"/>
      <c r="JWS140" s="171"/>
      <c r="JWT140" s="171"/>
      <c r="JWU140" s="171"/>
      <c r="JWV140" s="171"/>
      <c r="JWW140" s="171"/>
      <c r="JWX140" s="171"/>
      <c r="JWY140" s="171"/>
      <c r="JWZ140" s="171"/>
      <c r="JXA140" s="171"/>
      <c r="JXB140" s="171"/>
      <c r="JXC140" s="171"/>
      <c r="JXD140" s="171"/>
      <c r="JXE140" s="171"/>
      <c r="JXF140" s="171"/>
      <c r="JXG140" s="171"/>
      <c r="JXH140" s="171"/>
      <c r="JXI140" s="171"/>
      <c r="JXJ140" s="171"/>
      <c r="JXK140" s="171"/>
      <c r="JXL140" s="171"/>
      <c r="JXM140" s="171"/>
      <c r="JXN140" s="171"/>
      <c r="JXO140" s="171"/>
      <c r="JXP140" s="171"/>
      <c r="JXQ140" s="171"/>
      <c r="JXR140" s="171"/>
      <c r="JXS140" s="171"/>
      <c r="JXT140" s="171"/>
      <c r="JXU140" s="171"/>
      <c r="JXV140" s="171"/>
      <c r="JXW140" s="171"/>
      <c r="JXX140" s="171"/>
      <c r="JXY140" s="171"/>
      <c r="JXZ140" s="171"/>
      <c r="JYA140" s="171"/>
      <c r="JYB140" s="171"/>
      <c r="JYC140" s="171"/>
      <c r="JYD140" s="171"/>
      <c r="JYE140" s="171"/>
      <c r="JYF140" s="171"/>
      <c r="JYG140" s="171"/>
      <c r="JYH140" s="171"/>
      <c r="JYI140" s="171"/>
      <c r="JYJ140" s="171"/>
      <c r="JYK140" s="171"/>
      <c r="JYL140" s="171"/>
      <c r="JYM140" s="171"/>
      <c r="JYN140" s="171"/>
      <c r="JYO140" s="171"/>
      <c r="JYP140" s="171"/>
      <c r="JYQ140" s="171"/>
      <c r="JYR140" s="171"/>
      <c r="JYS140" s="171"/>
      <c r="JYT140" s="171"/>
      <c r="JYU140" s="171"/>
      <c r="JYV140" s="171"/>
      <c r="JYW140" s="171"/>
      <c r="JYX140" s="171"/>
      <c r="JYY140" s="171"/>
      <c r="JYZ140" s="171"/>
      <c r="JZA140" s="171"/>
      <c r="JZB140" s="171"/>
      <c r="JZC140" s="171"/>
      <c r="JZD140" s="171"/>
      <c r="JZE140" s="171"/>
      <c r="JZF140" s="171"/>
      <c r="JZG140" s="171"/>
      <c r="JZH140" s="171"/>
      <c r="JZI140" s="171"/>
      <c r="JZJ140" s="171"/>
      <c r="JZK140" s="171"/>
      <c r="JZL140" s="171"/>
      <c r="JZM140" s="171"/>
      <c r="JZN140" s="171"/>
      <c r="JZO140" s="171"/>
      <c r="JZP140" s="171"/>
      <c r="JZQ140" s="171"/>
      <c r="JZR140" s="171"/>
      <c r="JZS140" s="171"/>
      <c r="JZT140" s="171"/>
      <c r="JZU140" s="171"/>
      <c r="JZV140" s="171"/>
      <c r="JZW140" s="171"/>
      <c r="JZX140" s="171"/>
      <c r="JZY140" s="171"/>
      <c r="JZZ140" s="171"/>
      <c r="KAA140" s="171"/>
      <c r="KAB140" s="171"/>
      <c r="KAC140" s="171"/>
      <c r="KAD140" s="171"/>
      <c r="KAE140" s="171"/>
      <c r="KAF140" s="171"/>
      <c r="KAG140" s="171"/>
      <c r="KAH140" s="171"/>
      <c r="KAI140" s="171"/>
      <c r="KAJ140" s="171"/>
      <c r="KAK140" s="171"/>
      <c r="KAL140" s="171"/>
      <c r="KAM140" s="171"/>
      <c r="KAN140" s="171"/>
      <c r="KAO140" s="171"/>
      <c r="KAP140" s="171"/>
      <c r="KAQ140" s="171"/>
      <c r="KAR140" s="171"/>
      <c r="KAS140" s="171"/>
      <c r="KAT140" s="171"/>
      <c r="KAU140" s="171"/>
      <c r="KAV140" s="171"/>
      <c r="KAW140" s="171"/>
      <c r="KAX140" s="171"/>
      <c r="KAY140" s="171"/>
      <c r="KAZ140" s="171"/>
      <c r="KBA140" s="171"/>
      <c r="KBB140" s="171"/>
      <c r="KBC140" s="171"/>
      <c r="KBD140" s="171"/>
      <c r="KBE140" s="171"/>
      <c r="KBF140" s="171"/>
      <c r="KBG140" s="171"/>
      <c r="KBH140" s="171"/>
      <c r="KBI140" s="171"/>
      <c r="KBJ140" s="171"/>
      <c r="KBK140" s="171"/>
      <c r="KBL140" s="171"/>
      <c r="KBM140" s="171"/>
      <c r="KBN140" s="171"/>
      <c r="KBO140" s="171"/>
      <c r="KBP140" s="171"/>
      <c r="KBQ140" s="171"/>
      <c r="KBR140" s="171"/>
      <c r="KBS140" s="171"/>
      <c r="KBT140" s="171"/>
      <c r="KBU140" s="171"/>
      <c r="KBV140" s="171"/>
      <c r="KBW140" s="171"/>
      <c r="KBX140" s="171"/>
      <c r="KBY140" s="171"/>
      <c r="KBZ140" s="171"/>
      <c r="KCA140" s="171"/>
      <c r="KCB140" s="171"/>
      <c r="KCC140" s="171"/>
      <c r="KCD140" s="171"/>
      <c r="KCE140" s="171"/>
      <c r="KCF140" s="171"/>
      <c r="KCG140" s="171"/>
      <c r="KCH140" s="171"/>
      <c r="KCI140" s="171"/>
      <c r="KCJ140" s="171"/>
      <c r="KCK140" s="171"/>
      <c r="KCL140" s="171"/>
      <c r="KCM140" s="171"/>
      <c r="KCN140" s="171"/>
      <c r="KCO140" s="171"/>
      <c r="KCP140" s="171"/>
      <c r="KCQ140" s="171"/>
      <c r="KCR140" s="171"/>
      <c r="KCS140" s="171"/>
      <c r="KCT140" s="171"/>
      <c r="KCU140" s="171"/>
      <c r="KCV140" s="171"/>
      <c r="KCW140" s="171"/>
      <c r="KCX140" s="171"/>
      <c r="KCY140" s="171"/>
      <c r="KCZ140" s="171"/>
      <c r="KDA140" s="171"/>
      <c r="KDB140" s="171"/>
      <c r="KDC140" s="171"/>
      <c r="KDD140" s="171"/>
      <c r="KDE140" s="171"/>
      <c r="KDF140" s="171"/>
      <c r="KDG140" s="171"/>
      <c r="KDH140" s="171"/>
      <c r="KDI140" s="171"/>
      <c r="KDJ140" s="171"/>
      <c r="KDK140" s="171"/>
      <c r="KDL140" s="171"/>
      <c r="KDM140" s="171"/>
      <c r="KDN140" s="171"/>
      <c r="KDO140" s="171"/>
      <c r="KDP140" s="171"/>
      <c r="KDQ140" s="171"/>
      <c r="KDR140" s="171"/>
      <c r="KDS140" s="171"/>
      <c r="KDT140" s="171"/>
      <c r="KDU140" s="171"/>
      <c r="KDV140" s="171"/>
      <c r="KDW140" s="171"/>
      <c r="KDX140" s="171"/>
      <c r="KDY140" s="171"/>
      <c r="KDZ140" s="171"/>
      <c r="KEA140" s="171"/>
      <c r="KEB140" s="171"/>
      <c r="KEC140" s="171"/>
      <c r="KED140" s="171"/>
      <c r="KEE140" s="171"/>
      <c r="KEF140" s="171"/>
      <c r="KEG140" s="171"/>
      <c r="KEH140" s="171"/>
      <c r="KEI140" s="171"/>
      <c r="KEJ140" s="171"/>
      <c r="KEK140" s="171"/>
      <c r="KEL140" s="171"/>
      <c r="KEM140" s="171"/>
      <c r="KEN140" s="171"/>
      <c r="KEO140" s="171"/>
      <c r="KEP140" s="171"/>
      <c r="KEQ140" s="171"/>
      <c r="KER140" s="171"/>
      <c r="KES140" s="171"/>
      <c r="KET140" s="171"/>
      <c r="KEU140" s="171"/>
      <c r="KEV140" s="171"/>
      <c r="KEW140" s="171"/>
      <c r="KEX140" s="171"/>
      <c r="KEY140" s="171"/>
      <c r="KEZ140" s="171"/>
      <c r="KFA140" s="171"/>
      <c r="KFB140" s="171"/>
      <c r="KFC140" s="171"/>
      <c r="KFD140" s="171"/>
      <c r="KFE140" s="171"/>
      <c r="KFF140" s="171"/>
      <c r="KFG140" s="171"/>
      <c r="KFH140" s="171"/>
      <c r="KFI140" s="171"/>
      <c r="KFJ140" s="171"/>
      <c r="KFK140" s="171"/>
      <c r="KFL140" s="171"/>
      <c r="KFM140" s="171"/>
      <c r="KFN140" s="171"/>
      <c r="KFO140" s="171"/>
      <c r="KFP140" s="171"/>
      <c r="KFQ140" s="171"/>
      <c r="KFR140" s="171"/>
      <c r="KFS140" s="171"/>
      <c r="KFT140" s="171"/>
      <c r="KFU140" s="171"/>
      <c r="KFV140" s="171"/>
      <c r="KFW140" s="171"/>
      <c r="KFX140" s="171"/>
      <c r="KFY140" s="171"/>
      <c r="KFZ140" s="171"/>
      <c r="KGA140" s="171"/>
      <c r="KGB140" s="171"/>
      <c r="KGC140" s="171"/>
      <c r="KGD140" s="171"/>
      <c r="KGE140" s="171"/>
      <c r="KGF140" s="171"/>
      <c r="KGG140" s="171"/>
      <c r="KGH140" s="171"/>
      <c r="KGI140" s="171"/>
      <c r="KGJ140" s="171"/>
      <c r="KGK140" s="171"/>
      <c r="KGL140" s="171"/>
      <c r="KGM140" s="171"/>
      <c r="KGN140" s="171"/>
      <c r="KGO140" s="171"/>
      <c r="KGP140" s="171"/>
      <c r="KGQ140" s="171"/>
      <c r="KGR140" s="171"/>
      <c r="KGS140" s="171"/>
      <c r="KGT140" s="171"/>
      <c r="KGU140" s="171"/>
      <c r="KGV140" s="171"/>
      <c r="KGW140" s="171"/>
      <c r="KGX140" s="171"/>
      <c r="KGY140" s="171"/>
      <c r="KGZ140" s="171"/>
      <c r="KHA140" s="171"/>
      <c r="KHB140" s="171"/>
      <c r="KHC140" s="171"/>
      <c r="KHD140" s="171"/>
      <c r="KHE140" s="171"/>
      <c r="KHF140" s="171"/>
      <c r="KHG140" s="171"/>
      <c r="KHH140" s="171"/>
      <c r="KHI140" s="171"/>
      <c r="KHJ140" s="171"/>
      <c r="KHK140" s="171"/>
      <c r="KHL140" s="171"/>
      <c r="KHM140" s="171"/>
      <c r="KHN140" s="171"/>
      <c r="KHO140" s="171"/>
      <c r="KHP140" s="171"/>
      <c r="KHQ140" s="171"/>
      <c r="KHR140" s="171"/>
      <c r="KHS140" s="171"/>
      <c r="KHT140" s="171"/>
      <c r="KHU140" s="171"/>
      <c r="KHV140" s="171"/>
      <c r="KHW140" s="171"/>
      <c r="KHX140" s="171"/>
      <c r="KHY140" s="171"/>
      <c r="KHZ140" s="171"/>
      <c r="KIA140" s="171"/>
      <c r="KIB140" s="171"/>
      <c r="KIC140" s="171"/>
      <c r="KID140" s="171"/>
      <c r="KIE140" s="171"/>
      <c r="KIF140" s="171"/>
      <c r="KIG140" s="171"/>
      <c r="KIH140" s="171"/>
      <c r="KII140" s="171"/>
      <c r="KIJ140" s="171"/>
      <c r="KIK140" s="171"/>
      <c r="KIL140" s="171"/>
      <c r="KIM140" s="171"/>
      <c r="KIN140" s="171"/>
      <c r="KIO140" s="171"/>
      <c r="KIP140" s="171"/>
      <c r="KIQ140" s="171"/>
      <c r="KIR140" s="171"/>
      <c r="KIS140" s="171"/>
      <c r="KIT140" s="171"/>
      <c r="KIU140" s="171"/>
      <c r="KIV140" s="171"/>
      <c r="KIW140" s="171"/>
      <c r="KIX140" s="171"/>
      <c r="KIY140" s="171"/>
      <c r="KIZ140" s="171"/>
      <c r="KJA140" s="171"/>
      <c r="KJB140" s="171"/>
      <c r="KJC140" s="171"/>
      <c r="KJD140" s="171"/>
      <c r="KJE140" s="171"/>
      <c r="KJF140" s="171"/>
      <c r="KJG140" s="171"/>
      <c r="KJH140" s="171"/>
      <c r="KJI140" s="171"/>
      <c r="KJJ140" s="171"/>
      <c r="KJK140" s="171"/>
      <c r="KJL140" s="171"/>
      <c r="KJM140" s="171"/>
      <c r="KJN140" s="171"/>
      <c r="KJO140" s="171"/>
      <c r="KJP140" s="171"/>
      <c r="KJQ140" s="171"/>
      <c r="KJR140" s="171"/>
      <c r="KJS140" s="171"/>
      <c r="KJT140" s="171"/>
      <c r="KJU140" s="171"/>
      <c r="KJV140" s="171"/>
      <c r="KJW140" s="171"/>
      <c r="KJX140" s="171"/>
      <c r="KJY140" s="171"/>
      <c r="KJZ140" s="171"/>
      <c r="KKA140" s="171"/>
      <c r="KKB140" s="171"/>
      <c r="KKC140" s="171"/>
      <c r="KKD140" s="171"/>
      <c r="KKE140" s="171"/>
      <c r="KKF140" s="171"/>
      <c r="KKG140" s="171"/>
      <c r="KKH140" s="171"/>
      <c r="KKI140" s="171"/>
      <c r="KKJ140" s="171"/>
      <c r="KKK140" s="171"/>
      <c r="KKL140" s="171"/>
      <c r="KKM140" s="171"/>
      <c r="KKN140" s="171"/>
      <c r="KKO140" s="171"/>
      <c r="KKP140" s="171"/>
      <c r="KKQ140" s="171"/>
      <c r="KKR140" s="171"/>
      <c r="KKS140" s="171"/>
      <c r="KKT140" s="171"/>
      <c r="KKU140" s="171"/>
      <c r="KKV140" s="171"/>
      <c r="KKW140" s="171"/>
      <c r="KKX140" s="171"/>
      <c r="KKY140" s="171"/>
      <c r="KKZ140" s="171"/>
      <c r="KLA140" s="171"/>
      <c r="KLB140" s="171"/>
      <c r="KLC140" s="171"/>
      <c r="KLD140" s="171"/>
      <c r="KLE140" s="171"/>
      <c r="KLF140" s="171"/>
      <c r="KLG140" s="171"/>
      <c r="KLH140" s="171"/>
      <c r="KLI140" s="171"/>
      <c r="KLJ140" s="171"/>
      <c r="KLK140" s="171"/>
      <c r="KLL140" s="171"/>
      <c r="KLM140" s="171"/>
      <c r="KLN140" s="171"/>
      <c r="KLO140" s="171"/>
      <c r="KLP140" s="171"/>
      <c r="KLQ140" s="171"/>
      <c r="KLR140" s="171"/>
      <c r="KLS140" s="171"/>
      <c r="KLT140" s="171"/>
      <c r="KLU140" s="171"/>
      <c r="KLV140" s="171"/>
      <c r="KLW140" s="171"/>
      <c r="KLX140" s="171"/>
      <c r="KLY140" s="171"/>
      <c r="KLZ140" s="171"/>
      <c r="KMA140" s="171"/>
      <c r="KMB140" s="171"/>
      <c r="KMC140" s="171"/>
      <c r="KMD140" s="171"/>
      <c r="KME140" s="171"/>
      <c r="KMF140" s="171"/>
      <c r="KMG140" s="171"/>
      <c r="KMH140" s="171"/>
      <c r="KMI140" s="171"/>
      <c r="KMJ140" s="171"/>
      <c r="KMK140" s="171"/>
      <c r="KML140" s="171"/>
      <c r="KMM140" s="171"/>
      <c r="KMN140" s="171"/>
      <c r="KMO140" s="171"/>
      <c r="KMP140" s="171"/>
      <c r="KMQ140" s="171"/>
      <c r="KMR140" s="171"/>
      <c r="KMS140" s="171"/>
      <c r="KMT140" s="171"/>
      <c r="KMU140" s="171"/>
      <c r="KMV140" s="171"/>
      <c r="KMW140" s="171"/>
      <c r="KMX140" s="171"/>
      <c r="KMY140" s="171"/>
      <c r="KMZ140" s="171"/>
      <c r="KNA140" s="171"/>
      <c r="KNB140" s="171"/>
      <c r="KNC140" s="171"/>
      <c r="KND140" s="171"/>
      <c r="KNE140" s="171"/>
      <c r="KNF140" s="171"/>
      <c r="KNG140" s="171"/>
      <c r="KNH140" s="171"/>
      <c r="KNI140" s="171"/>
      <c r="KNJ140" s="171"/>
      <c r="KNK140" s="171"/>
      <c r="KNL140" s="171"/>
      <c r="KNM140" s="171"/>
      <c r="KNN140" s="171"/>
      <c r="KNO140" s="171"/>
      <c r="KNP140" s="171"/>
      <c r="KNQ140" s="171"/>
      <c r="KNR140" s="171"/>
      <c r="KNS140" s="171"/>
      <c r="KNT140" s="171"/>
      <c r="KNU140" s="171"/>
      <c r="KNV140" s="171"/>
      <c r="KNW140" s="171"/>
      <c r="KNX140" s="171"/>
      <c r="KNY140" s="171"/>
      <c r="KNZ140" s="171"/>
      <c r="KOA140" s="171"/>
      <c r="KOB140" s="171"/>
      <c r="KOC140" s="171"/>
      <c r="KOD140" s="171"/>
      <c r="KOE140" s="171"/>
      <c r="KOF140" s="171"/>
      <c r="KOG140" s="171"/>
      <c r="KOH140" s="171"/>
      <c r="KOI140" s="171"/>
      <c r="KOJ140" s="171"/>
      <c r="KOK140" s="171"/>
      <c r="KOL140" s="171"/>
      <c r="KOM140" s="171"/>
      <c r="KON140" s="171"/>
      <c r="KOO140" s="171"/>
      <c r="KOP140" s="171"/>
      <c r="KOQ140" s="171"/>
      <c r="KOR140" s="171"/>
      <c r="KOS140" s="171"/>
      <c r="KOT140" s="171"/>
      <c r="KOU140" s="171"/>
      <c r="KOV140" s="171"/>
      <c r="KOW140" s="171"/>
      <c r="KOX140" s="171"/>
      <c r="KOY140" s="171"/>
      <c r="KOZ140" s="171"/>
      <c r="KPA140" s="171"/>
      <c r="KPB140" s="171"/>
      <c r="KPC140" s="171"/>
      <c r="KPD140" s="171"/>
      <c r="KPE140" s="171"/>
      <c r="KPF140" s="171"/>
      <c r="KPG140" s="171"/>
      <c r="KPH140" s="171"/>
      <c r="KPI140" s="171"/>
      <c r="KPJ140" s="171"/>
      <c r="KPK140" s="171"/>
      <c r="KPL140" s="171"/>
      <c r="KPM140" s="171"/>
      <c r="KPN140" s="171"/>
      <c r="KPO140" s="171"/>
      <c r="KPP140" s="171"/>
      <c r="KPQ140" s="171"/>
      <c r="KPR140" s="171"/>
      <c r="KPS140" s="171"/>
      <c r="KPT140" s="171"/>
      <c r="KPU140" s="171"/>
      <c r="KPV140" s="171"/>
      <c r="KPW140" s="171"/>
      <c r="KPX140" s="171"/>
      <c r="KPY140" s="171"/>
      <c r="KPZ140" s="171"/>
      <c r="KQA140" s="171"/>
      <c r="KQB140" s="171"/>
      <c r="KQC140" s="171"/>
      <c r="KQD140" s="171"/>
      <c r="KQE140" s="171"/>
      <c r="KQF140" s="171"/>
      <c r="KQG140" s="171"/>
      <c r="KQH140" s="171"/>
      <c r="KQI140" s="171"/>
      <c r="KQJ140" s="171"/>
      <c r="KQK140" s="171"/>
      <c r="KQL140" s="171"/>
      <c r="KQM140" s="171"/>
      <c r="KQN140" s="171"/>
      <c r="KQO140" s="171"/>
      <c r="KQP140" s="171"/>
      <c r="KQQ140" s="171"/>
      <c r="KQR140" s="171"/>
      <c r="KQS140" s="171"/>
      <c r="KQT140" s="171"/>
      <c r="KQU140" s="171"/>
      <c r="KQV140" s="171"/>
      <c r="KQW140" s="171"/>
      <c r="KQX140" s="171"/>
      <c r="KQY140" s="171"/>
      <c r="KQZ140" s="171"/>
      <c r="KRA140" s="171"/>
      <c r="KRB140" s="171"/>
      <c r="KRC140" s="171"/>
      <c r="KRD140" s="171"/>
      <c r="KRE140" s="171"/>
      <c r="KRF140" s="171"/>
      <c r="KRG140" s="171"/>
      <c r="KRH140" s="171"/>
      <c r="KRI140" s="171"/>
      <c r="KRJ140" s="171"/>
      <c r="KRK140" s="171"/>
      <c r="KRL140" s="171"/>
      <c r="KRM140" s="171"/>
      <c r="KRN140" s="171"/>
      <c r="KRO140" s="171"/>
      <c r="KRP140" s="171"/>
      <c r="KRQ140" s="171"/>
      <c r="KRR140" s="171"/>
      <c r="KRS140" s="171"/>
      <c r="KRT140" s="171"/>
      <c r="KRU140" s="171"/>
      <c r="KRV140" s="171"/>
      <c r="KRW140" s="171"/>
      <c r="KRX140" s="171"/>
      <c r="KRY140" s="171"/>
      <c r="KRZ140" s="171"/>
      <c r="KSA140" s="171"/>
      <c r="KSB140" s="171"/>
      <c r="KSC140" s="171"/>
      <c r="KSD140" s="171"/>
      <c r="KSE140" s="171"/>
      <c r="KSF140" s="171"/>
      <c r="KSG140" s="171"/>
      <c r="KSH140" s="171"/>
      <c r="KSI140" s="171"/>
      <c r="KSJ140" s="171"/>
      <c r="KSK140" s="171"/>
      <c r="KSL140" s="171"/>
      <c r="KSM140" s="171"/>
      <c r="KSN140" s="171"/>
      <c r="KSO140" s="171"/>
      <c r="KSP140" s="171"/>
      <c r="KSQ140" s="171"/>
      <c r="KSR140" s="171"/>
      <c r="KSS140" s="171"/>
      <c r="KST140" s="171"/>
      <c r="KSU140" s="171"/>
      <c r="KSV140" s="171"/>
      <c r="KSW140" s="171"/>
      <c r="KSX140" s="171"/>
      <c r="KSY140" s="171"/>
      <c r="KSZ140" s="171"/>
      <c r="KTA140" s="171"/>
      <c r="KTB140" s="171"/>
      <c r="KTC140" s="171"/>
      <c r="KTD140" s="171"/>
      <c r="KTE140" s="171"/>
      <c r="KTF140" s="171"/>
      <c r="KTG140" s="171"/>
      <c r="KTH140" s="171"/>
      <c r="KTI140" s="171"/>
      <c r="KTJ140" s="171"/>
      <c r="KTK140" s="171"/>
      <c r="KTL140" s="171"/>
      <c r="KTM140" s="171"/>
      <c r="KTN140" s="171"/>
      <c r="KTO140" s="171"/>
      <c r="KTP140" s="171"/>
      <c r="KTQ140" s="171"/>
      <c r="KTR140" s="171"/>
      <c r="KTS140" s="171"/>
      <c r="KTT140" s="171"/>
      <c r="KTU140" s="171"/>
      <c r="KTV140" s="171"/>
      <c r="KTW140" s="171"/>
      <c r="KTX140" s="171"/>
      <c r="KTY140" s="171"/>
      <c r="KTZ140" s="171"/>
      <c r="KUA140" s="171"/>
      <c r="KUB140" s="171"/>
      <c r="KUC140" s="171"/>
      <c r="KUD140" s="171"/>
      <c r="KUE140" s="171"/>
      <c r="KUF140" s="171"/>
      <c r="KUG140" s="171"/>
      <c r="KUH140" s="171"/>
      <c r="KUI140" s="171"/>
      <c r="KUJ140" s="171"/>
      <c r="KUK140" s="171"/>
      <c r="KUL140" s="171"/>
      <c r="KUM140" s="171"/>
      <c r="KUN140" s="171"/>
      <c r="KUO140" s="171"/>
      <c r="KUP140" s="171"/>
      <c r="KUQ140" s="171"/>
      <c r="KUR140" s="171"/>
      <c r="KUS140" s="171"/>
      <c r="KUT140" s="171"/>
      <c r="KUU140" s="171"/>
      <c r="KUV140" s="171"/>
      <c r="KUW140" s="171"/>
      <c r="KUX140" s="171"/>
      <c r="KUY140" s="171"/>
      <c r="KUZ140" s="171"/>
      <c r="KVA140" s="171"/>
      <c r="KVB140" s="171"/>
      <c r="KVC140" s="171"/>
      <c r="KVD140" s="171"/>
      <c r="KVE140" s="171"/>
      <c r="KVF140" s="171"/>
      <c r="KVG140" s="171"/>
      <c r="KVH140" s="171"/>
      <c r="KVI140" s="171"/>
      <c r="KVJ140" s="171"/>
      <c r="KVK140" s="171"/>
      <c r="KVL140" s="171"/>
      <c r="KVM140" s="171"/>
      <c r="KVN140" s="171"/>
      <c r="KVO140" s="171"/>
      <c r="KVP140" s="171"/>
      <c r="KVQ140" s="171"/>
      <c r="KVR140" s="171"/>
      <c r="KVS140" s="171"/>
      <c r="KVT140" s="171"/>
      <c r="KVU140" s="171"/>
      <c r="KVV140" s="171"/>
      <c r="KVW140" s="171"/>
      <c r="KVX140" s="171"/>
      <c r="KVY140" s="171"/>
      <c r="KVZ140" s="171"/>
      <c r="KWA140" s="171"/>
      <c r="KWB140" s="171"/>
      <c r="KWC140" s="171"/>
      <c r="KWD140" s="171"/>
      <c r="KWE140" s="171"/>
      <c r="KWF140" s="171"/>
      <c r="KWG140" s="171"/>
      <c r="KWH140" s="171"/>
      <c r="KWI140" s="171"/>
      <c r="KWJ140" s="171"/>
      <c r="KWK140" s="171"/>
      <c r="KWL140" s="171"/>
      <c r="KWM140" s="171"/>
      <c r="KWN140" s="171"/>
      <c r="KWO140" s="171"/>
      <c r="KWP140" s="171"/>
      <c r="KWQ140" s="171"/>
      <c r="KWR140" s="171"/>
      <c r="KWS140" s="171"/>
      <c r="KWT140" s="171"/>
      <c r="KWU140" s="171"/>
      <c r="KWV140" s="171"/>
      <c r="KWW140" s="171"/>
      <c r="KWX140" s="171"/>
      <c r="KWY140" s="171"/>
      <c r="KWZ140" s="171"/>
      <c r="KXA140" s="171"/>
      <c r="KXB140" s="171"/>
      <c r="KXC140" s="171"/>
      <c r="KXD140" s="171"/>
      <c r="KXE140" s="171"/>
      <c r="KXF140" s="171"/>
      <c r="KXG140" s="171"/>
      <c r="KXH140" s="171"/>
      <c r="KXI140" s="171"/>
      <c r="KXJ140" s="171"/>
      <c r="KXK140" s="171"/>
      <c r="KXL140" s="171"/>
      <c r="KXM140" s="171"/>
      <c r="KXN140" s="171"/>
      <c r="KXO140" s="171"/>
      <c r="KXP140" s="171"/>
      <c r="KXQ140" s="171"/>
      <c r="KXR140" s="171"/>
      <c r="KXS140" s="171"/>
      <c r="KXT140" s="171"/>
      <c r="KXU140" s="171"/>
      <c r="KXV140" s="171"/>
      <c r="KXW140" s="171"/>
      <c r="KXX140" s="171"/>
      <c r="KXY140" s="171"/>
      <c r="KXZ140" s="171"/>
      <c r="KYA140" s="171"/>
      <c r="KYB140" s="171"/>
      <c r="KYC140" s="171"/>
      <c r="KYD140" s="171"/>
      <c r="KYE140" s="171"/>
      <c r="KYF140" s="171"/>
      <c r="KYG140" s="171"/>
      <c r="KYH140" s="171"/>
      <c r="KYI140" s="171"/>
      <c r="KYJ140" s="171"/>
      <c r="KYK140" s="171"/>
      <c r="KYL140" s="171"/>
      <c r="KYM140" s="171"/>
      <c r="KYN140" s="171"/>
      <c r="KYO140" s="171"/>
      <c r="KYP140" s="171"/>
      <c r="KYQ140" s="171"/>
      <c r="KYR140" s="171"/>
      <c r="KYS140" s="171"/>
      <c r="KYT140" s="171"/>
      <c r="KYU140" s="171"/>
      <c r="KYV140" s="171"/>
      <c r="KYW140" s="171"/>
      <c r="KYX140" s="171"/>
      <c r="KYY140" s="171"/>
      <c r="KYZ140" s="171"/>
      <c r="KZA140" s="171"/>
      <c r="KZB140" s="171"/>
      <c r="KZC140" s="171"/>
      <c r="KZD140" s="171"/>
      <c r="KZE140" s="171"/>
      <c r="KZF140" s="171"/>
      <c r="KZG140" s="171"/>
      <c r="KZH140" s="171"/>
      <c r="KZI140" s="171"/>
      <c r="KZJ140" s="171"/>
      <c r="KZK140" s="171"/>
      <c r="KZL140" s="171"/>
      <c r="KZM140" s="171"/>
      <c r="KZN140" s="171"/>
      <c r="KZO140" s="171"/>
      <c r="KZP140" s="171"/>
      <c r="KZQ140" s="171"/>
      <c r="KZR140" s="171"/>
      <c r="KZS140" s="171"/>
      <c r="KZT140" s="171"/>
      <c r="KZU140" s="171"/>
      <c r="KZV140" s="171"/>
      <c r="KZW140" s="171"/>
      <c r="KZX140" s="171"/>
      <c r="KZY140" s="171"/>
      <c r="KZZ140" s="171"/>
      <c r="LAA140" s="171"/>
      <c r="LAB140" s="171"/>
      <c r="LAC140" s="171"/>
      <c r="LAD140" s="171"/>
      <c r="LAE140" s="171"/>
      <c r="LAF140" s="171"/>
      <c r="LAG140" s="171"/>
      <c r="LAH140" s="171"/>
      <c r="LAI140" s="171"/>
      <c r="LAJ140" s="171"/>
      <c r="LAK140" s="171"/>
      <c r="LAL140" s="171"/>
      <c r="LAM140" s="171"/>
      <c r="LAN140" s="171"/>
      <c r="LAO140" s="171"/>
      <c r="LAP140" s="171"/>
      <c r="LAQ140" s="171"/>
      <c r="LAR140" s="171"/>
      <c r="LAS140" s="171"/>
      <c r="LAT140" s="171"/>
      <c r="LAU140" s="171"/>
      <c r="LAV140" s="171"/>
      <c r="LAW140" s="171"/>
      <c r="LAX140" s="171"/>
      <c r="LAY140" s="171"/>
      <c r="LAZ140" s="171"/>
      <c r="LBA140" s="171"/>
      <c r="LBB140" s="171"/>
      <c r="LBC140" s="171"/>
      <c r="LBD140" s="171"/>
      <c r="LBE140" s="171"/>
      <c r="LBF140" s="171"/>
      <c r="LBG140" s="171"/>
      <c r="LBH140" s="171"/>
      <c r="LBI140" s="171"/>
      <c r="LBJ140" s="171"/>
      <c r="LBK140" s="171"/>
      <c r="LBL140" s="171"/>
      <c r="LBM140" s="171"/>
      <c r="LBN140" s="171"/>
      <c r="LBO140" s="171"/>
      <c r="LBP140" s="171"/>
      <c r="LBQ140" s="171"/>
      <c r="LBR140" s="171"/>
      <c r="LBS140" s="171"/>
      <c r="LBT140" s="171"/>
      <c r="LBU140" s="171"/>
      <c r="LBV140" s="171"/>
      <c r="LBW140" s="171"/>
      <c r="LBX140" s="171"/>
      <c r="LBY140" s="171"/>
      <c r="LBZ140" s="171"/>
      <c r="LCA140" s="171"/>
      <c r="LCB140" s="171"/>
      <c r="LCC140" s="171"/>
      <c r="LCD140" s="171"/>
      <c r="LCE140" s="171"/>
      <c r="LCF140" s="171"/>
      <c r="LCG140" s="171"/>
      <c r="LCH140" s="171"/>
      <c r="LCI140" s="171"/>
      <c r="LCJ140" s="171"/>
      <c r="LCK140" s="171"/>
      <c r="LCL140" s="171"/>
      <c r="LCM140" s="171"/>
      <c r="LCN140" s="171"/>
      <c r="LCO140" s="171"/>
      <c r="LCP140" s="171"/>
      <c r="LCQ140" s="171"/>
      <c r="LCR140" s="171"/>
      <c r="LCS140" s="171"/>
      <c r="LCT140" s="171"/>
      <c r="LCU140" s="171"/>
      <c r="LCV140" s="171"/>
      <c r="LCW140" s="171"/>
      <c r="LCX140" s="171"/>
      <c r="LCY140" s="171"/>
      <c r="LCZ140" s="171"/>
      <c r="LDA140" s="171"/>
      <c r="LDB140" s="171"/>
      <c r="LDC140" s="171"/>
      <c r="LDD140" s="171"/>
      <c r="LDE140" s="171"/>
      <c r="LDF140" s="171"/>
      <c r="LDG140" s="171"/>
      <c r="LDH140" s="171"/>
      <c r="LDI140" s="171"/>
      <c r="LDJ140" s="171"/>
      <c r="LDK140" s="171"/>
      <c r="LDL140" s="171"/>
      <c r="LDM140" s="171"/>
      <c r="LDN140" s="171"/>
      <c r="LDO140" s="171"/>
      <c r="LDP140" s="171"/>
      <c r="LDQ140" s="171"/>
      <c r="LDR140" s="171"/>
      <c r="LDS140" s="171"/>
      <c r="LDT140" s="171"/>
      <c r="LDU140" s="171"/>
      <c r="LDV140" s="171"/>
      <c r="LDW140" s="171"/>
      <c r="LDX140" s="171"/>
      <c r="LDY140" s="171"/>
      <c r="LDZ140" s="171"/>
      <c r="LEA140" s="171"/>
      <c r="LEB140" s="171"/>
      <c r="LEC140" s="171"/>
      <c r="LED140" s="171"/>
      <c r="LEE140" s="171"/>
      <c r="LEF140" s="171"/>
      <c r="LEG140" s="171"/>
      <c r="LEH140" s="171"/>
      <c r="LEI140" s="171"/>
      <c r="LEJ140" s="171"/>
      <c r="LEK140" s="171"/>
      <c r="LEL140" s="171"/>
      <c r="LEM140" s="171"/>
      <c r="LEN140" s="171"/>
      <c r="LEO140" s="171"/>
      <c r="LEP140" s="171"/>
      <c r="LEQ140" s="171"/>
      <c r="LER140" s="171"/>
      <c r="LES140" s="171"/>
      <c r="LET140" s="171"/>
      <c r="LEU140" s="171"/>
      <c r="LEV140" s="171"/>
      <c r="LEW140" s="171"/>
      <c r="LEX140" s="171"/>
      <c r="LEY140" s="171"/>
      <c r="LEZ140" s="171"/>
      <c r="LFA140" s="171"/>
      <c r="LFB140" s="171"/>
      <c r="LFC140" s="171"/>
      <c r="LFD140" s="171"/>
      <c r="LFE140" s="171"/>
      <c r="LFF140" s="171"/>
      <c r="LFG140" s="171"/>
      <c r="LFH140" s="171"/>
      <c r="LFI140" s="171"/>
      <c r="LFJ140" s="171"/>
      <c r="LFK140" s="171"/>
      <c r="LFL140" s="171"/>
      <c r="LFM140" s="171"/>
      <c r="LFN140" s="171"/>
      <c r="LFO140" s="171"/>
      <c r="LFP140" s="171"/>
      <c r="LFQ140" s="171"/>
      <c r="LFR140" s="171"/>
      <c r="LFS140" s="171"/>
      <c r="LFT140" s="171"/>
      <c r="LFU140" s="171"/>
      <c r="LFV140" s="171"/>
      <c r="LFW140" s="171"/>
      <c r="LFX140" s="171"/>
      <c r="LFY140" s="171"/>
      <c r="LFZ140" s="171"/>
      <c r="LGA140" s="171"/>
      <c r="LGB140" s="171"/>
      <c r="LGC140" s="171"/>
      <c r="LGD140" s="171"/>
      <c r="LGE140" s="171"/>
      <c r="LGF140" s="171"/>
      <c r="LGG140" s="171"/>
      <c r="LGH140" s="171"/>
      <c r="LGI140" s="171"/>
      <c r="LGJ140" s="171"/>
      <c r="LGK140" s="171"/>
      <c r="LGL140" s="171"/>
      <c r="LGM140" s="171"/>
      <c r="LGN140" s="171"/>
      <c r="LGO140" s="171"/>
      <c r="LGP140" s="171"/>
      <c r="LGQ140" s="171"/>
      <c r="LGR140" s="171"/>
      <c r="LGS140" s="171"/>
      <c r="LGT140" s="171"/>
      <c r="LGU140" s="171"/>
      <c r="LGV140" s="171"/>
      <c r="LGW140" s="171"/>
      <c r="LGX140" s="171"/>
      <c r="LGY140" s="171"/>
      <c r="LGZ140" s="171"/>
      <c r="LHA140" s="171"/>
      <c r="LHB140" s="171"/>
      <c r="LHC140" s="171"/>
      <c r="LHD140" s="171"/>
      <c r="LHE140" s="171"/>
      <c r="LHF140" s="171"/>
      <c r="LHG140" s="171"/>
      <c r="LHH140" s="171"/>
      <c r="LHI140" s="171"/>
      <c r="LHJ140" s="171"/>
      <c r="LHK140" s="171"/>
      <c r="LHL140" s="171"/>
      <c r="LHM140" s="171"/>
      <c r="LHN140" s="171"/>
      <c r="LHO140" s="171"/>
      <c r="LHP140" s="171"/>
      <c r="LHQ140" s="171"/>
      <c r="LHR140" s="171"/>
      <c r="LHS140" s="171"/>
      <c r="LHT140" s="171"/>
      <c r="LHU140" s="171"/>
      <c r="LHV140" s="171"/>
      <c r="LHW140" s="171"/>
      <c r="LHX140" s="171"/>
      <c r="LHY140" s="171"/>
      <c r="LHZ140" s="171"/>
      <c r="LIA140" s="171"/>
      <c r="LIB140" s="171"/>
      <c r="LIC140" s="171"/>
      <c r="LID140" s="171"/>
      <c r="LIE140" s="171"/>
      <c r="LIF140" s="171"/>
      <c r="LIG140" s="171"/>
      <c r="LIH140" s="171"/>
      <c r="LII140" s="171"/>
      <c r="LIJ140" s="171"/>
      <c r="LIK140" s="171"/>
      <c r="LIL140" s="171"/>
      <c r="LIM140" s="171"/>
      <c r="LIN140" s="171"/>
      <c r="LIO140" s="171"/>
      <c r="LIP140" s="171"/>
      <c r="LIQ140" s="171"/>
      <c r="LIR140" s="171"/>
      <c r="LIS140" s="171"/>
      <c r="LIT140" s="171"/>
      <c r="LIU140" s="171"/>
      <c r="LIV140" s="171"/>
      <c r="LIW140" s="171"/>
      <c r="LIX140" s="171"/>
      <c r="LIY140" s="171"/>
      <c r="LIZ140" s="171"/>
      <c r="LJA140" s="171"/>
      <c r="LJB140" s="171"/>
      <c r="LJC140" s="171"/>
      <c r="LJD140" s="171"/>
      <c r="LJE140" s="171"/>
      <c r="LJF140" s="171"/>
      <c r="LJG140" s="171"/>
      <c r="LJH140" s="171"/>
      <c r="LJI140" s="171"/>
      <c r="LJJ140" s="171"/>
      <c r="LJK140" s="171"/>
      <c r="LJL140" s="171"/>
      <c r="LJM140" s="171"/>
      <c r="LJN140" s="171"/>
      <c r="LJO140" s="171"/>
      <c r="LJP140" s="171"/>
      <c r="LJQ140" s="171"/>
      <c r="LJR140" s="171"/>
      <c r="LJS140" s="171"/>
      <c r="LJT140" s="171"/>
      <c r="LJU140" s="171"/>
      <c r="LJV140" s="171"/>
      <c r="LJW140" s="171"/>
      <c r="LJX140" s="171"/>
      <c r="LJY140" s="171"/>
      <c r="LJZ140" s="171"/>
      <c r="LKA140" s="171"/>
      <c r="LKB140" s="171"/>
      <c r="LKC140" s="171"/>
      <c r="LKD140" s="171"/>
      <c r="LKE140" s="171"/>
      <c r="LKF140" s="171"/>
      <c r="LKG140" s="171"/>
      <c r="LKH140" s="171"/>
      <c r="LKI140" s="171"/>
      <c r="LKJ140" s="171"/>
      <c r="LKK140" s="171"/>
      <c r="LKL140" s="171"/>
      <c r="LKM140" s="171"/>
      <c r="LKN140" s="171"/>
      <c r="LKO140" s="171"/>
      <c r="LKP140" s="171"/>
      <c r="LKQ140" s="171"/>
      <c r="LKR140" s="171"/>
      <c r="LKS140" s="171"/>
      <c r="LKT140" s="171"/>
      <c r="LKU140" s="171"/>
      <c r="LKV140" s="171"/>
      <c r="LKW140" s="171"/>
      <c r="LKX140" s="171"/>
      <c r="LKY140" s="171"/>
      <c r="LKZ140" s="171"/>
      <c r="LLA140" s="171"/>
      <c r="LLB140" s="171"/>
      <c r="LLC140" s="171"/>
      <c r="LLD140" s="171"/>
      <c r="LLE140" s="171"/>
      <c r="LLF140" s="171"/>
      <c r="LLG140" s="171"/>
      <c r="LLH140" s="171"/>
      <c r="LLI140" s="171"/>
      <c r="LLJ140" s="171"/>
      <c r="LLK140" s="171"/>
      <c r="LLL140" s="171"/>
      <c r="LLM140" s="171"/>
      <c r="LLN140" s="171"/>
      <c r="LLO140" s="171"/>
      <c r="LLP140" s="171"/>
      <c r="LLQ140" s="171"/>
      <c r="LLR140" s="171"/>
      <c r="LLS140" s="171"/>
      <c r="LLT140" s="171"/>
      <c r="LLU140" s="171"/>
      <c r="LLV140" s="171"/>
      <c r="LLW140" s="171"/>
      <c r="LLX140" s="171"/>
      <c r="LLY140" s="171"/>
      <c r="LLZ140" s="171"/>
      <c r="LMA140" s="171"/>
      <c r="LMB140" s="171"/>
      <c r="LMC140" s="171"/>
      <c r="LMD140" s="171"/>
      <c r="LME140" s="171"/>
      <c r="LMF140" s="171"/>
      <c r="LMG140" s="171"/>
      <c r="LMH140" s="171"/>
      <c r="LMI140" s="171"/>
      <c r="LMJ140" s="171"/>
      <c r="LMK140" s="171"/>
      <c r="LML140" s="171"/>
      <c r="LMM140" s="171"/>
      <c r="LMN140" s="171"/>
      <c r="LMO140" s="171"/>
      <c r="LMP140" s="171"/>
      <c r="LMQ140" s="171"/>
      <c r="LMR140" s="171"/>
      <c r="LMS140" s="171"/>
      <c r="LMT140" s="171"/>
      <c r="LMU140" s="171"/>
      <c r="LMV140" s="171"/>
      <c r="LMW140" s="171"/>
      <c r="LMX140" s="171"/>
      <c r="LMY140" s="171"/>
      <c r="LMZ140" s="171"/>
      <c r="LNA140" s="171"/>
      <c r="LNB140" s="171"/>
      <c r="LNC140" s="171"/>
      <c r="LND140" s="171"/>
      <c r="LNE140" s="171"/>
      <c r="LNF140" s="171"/>
      <c r="LNG140" s="171"/>
      <c r="LNH140" s="171"/>
      <c r="LNI140" s="171"/>
      <c r="LNJ140" s="171"/>
      <c r="LNK140" s="171"/>
      <c r="LNL140" s="171"/>
      <c r="LNM140" s="171"/>
      <c r="LNN140" s="171"/>
      <c r="LNO140" s="171"/>
      <c r="LNP140" s="171"/>
      <c r="LNQ140" s="171"/>
      <c r="LNR140" s="171"/>
      <c r="LNS140" s="171"/>
      <c r="LNT140" s="171"/>
      <c r="LNU140" s="171"/>
      <c r="LNV140" s="171"/>
      <c r="LNW140" s="171"/>
      <c r="LNX140" s="171"/>
      <c r="LNY140" s="171"/>
      <c r="LNZ140" s="171"/>
      <c r="LOA140" s="171"/>
      <c r="LOB140" s="171"/>
      <c r="LOC140" s="171"/>
      <c r="LOD140" s="171"/>
      <c r="LOE140" s="171"/>
      <c r="LOF140" s="171"/>
      <c r="LOG140" s="171"/>
      <c r="LOH140" s="171"/>
      <c r="LOI140" s="171"/>
      <c r="LOJ140" s="171"/>
      <c r="LOK140" s="171"/>
      <c r="LOL140" s="171"/>
      <c r="LOM140" s="171"/>
      <c r="LON140" s="171"/>
      <c r="LOO140" s="171"/>
      <c r="LOP140" s="171"/>
      <c r="LOQ140" s="171"/>
      <c r="LOR140" s="171"/>
      <c r="LOS140" s="171"/>
      <c r="LOT140" s="171"/>
      <c r="LOU140" s="171"/>
      <c r="LOV140" s="171"/>
      <c r="LOW140" s="171"/>
      <c r="LOX140" s="171"/>
      <c r="LOY140" s="171"/>
      <c r="LOZ140" s="171"/>
      <c r="LPA140" s="171"/>
      <c r="LPB140" s="171"/>
      <c r="LPC140" s="171"/>
      <c r="LPD140" s="171"/>
      <c r="LPE140" s="171"/>
      <c r="LPF140" s="171"/>
      <c r="LPG140" s="171"/>
      <c r="LPH140" s="171"/>
      <c r="LPI140" s="171"/>
      <c r="LPJ140" s="171"/>
      <c r="LPK140" s="171"/>
      <c r="LPL140" s="171"/>
      <c r="LPM140" s="171"/>
      <c r="LPN140" s="171"/>
      <c r="LPO140" s="171"/>
      <c r="LPP140" s="171"/>
      <c r="LPQ140" s="171"/>
      <c r="LPR140" s="171"/>
      <c r="LPS140" s="171"/>
      <c r="LPT140" s="171"/>
      <c r="LPU140" s="171"/>
      <c r="LPV140" s="171"/>
      <c r="LPW140" s="171"/>
      <c r="LPX140" s="171"/>
      <c r="LPY140" s="171"/>
      <c r="LPZ140" s="171"/>
      <c r="LQA140" s="171"/>
      <c r="LQB140" s="171"/>
      <c r="LQC140" s="171"/>
      <c r="LQD140" s="171"/>
      <c r="LQE140" s="171"/>
      <c r="LQF140" s="171"/>
      <c r="LQG140" s="171"/>
      <c r="LQH140" s="171"/>
      <c r="LQI140" s="171"/>
      <c r="LQJ140" s="171"/>
      <c r="LQK140" s="171"/>
      <c r="LQL140" s="171"/>
      <c r="LQM140" s="171"/>
      <c r="LQN140" s="171"/>
      <c r="LQO140" s="171"/>
      <c r="LQP140" s="171"/>
      <c r="LQQ140" s="171"/>
      <c r="LQR140" s="171"/>
      <c r="LQS140" s="171"/>
      <c r="LQT140" s="171"/>
      <c r="LQU140" s="171"/>
      <c r="LQV140" s="171"/>
      <c r="LQW140" s="171"/>
      <c r="LQX140" s="171"/>
      <c r="LQY140" s="171"/>
      <c r="LQZ140" s="171"/>
      <c r="LRA140" s="171"/>
      <c r="LRB140" s="171"/>
      <c r="LRC140" s="171"/>
      <c r="LRD140" s="171"/>
      <c r="LRE140" s="171"/>
      <c r="LRF140" s="171"/>
      <c r="LRG140" s="171"/>
      <c r="LRH140" s="171"/>
      <c r="LRI140" s="171"/>
      <c r="LRJ140" s="171"/>
      <c r="LRK140" s="171"/>
      <c r="LRL140" s="171"/>
      <c r="LRM140" s="171"/>
      <c r="LRN140" s="171"/>
      <c r="LRO140" s="171"/>
      <c r="LRP140" s="171"/>
      <c r="LRQ140" s="171"/>
      <c r="LRR140" s="171"/>
      <c r="LRS140" s="171"/>
      <c r="LRT140" s="171"/>
      <c r="LRU140" s="171"/>
      <c r="LRV140" s="171"/>
      <c r="LRW140" s="171"/>
      <c r="LRX140" s="171"/>
      <c r="LRY140" s="171"/>
      <c r="LRZ140" s="171"/>
      <c r="LSA140" s="171"/>
      <c r="LSB140" s="171"/>
      <c r="LSC140" s="171"/>
      <c r="LSD140" s="171"/>
      <c r="LSE140" s="171"/>
      <c r="LSF140" s="171"/>
      <c r="LSG140" s="171"/>
      <c r="LSH140" s="171"/>
      <c r="LSI140" s="171"/>
      <c r="LSJ140" s="171"/>
      <c r="LSK140" s="171"/>
      <c r="LSL140" s="171"/>
      <c r="LSM140" s="171"/>
      <c r="LSN140" s="171"/>
      <c r="LSO140" s="171"/>
      <c r="LSP140" s="171"/>
      <c r="LSQ140" s="171"/>
      <c r="LSR140" s="171"/>
      <c r="LSS140" s="171"/>
      <c r="LST140" s="171"/>
      <c r="LSU140" s="171"/>
      <c r="LSV140" s="171"/>
      <c r="LSW140" s="171"/>
      <c r="LSX140" s="171"/>
      <c r="LSY140" s="171"/>
      <c r="LSZ140" s="171"/>
      <c r="LTA140" s="171"/>
      <c r="LTB140" s="171"/>
      <c r="LTC140" s="171"/>
      <c r="LTD140" s="171"/>
      <c r="LTE140" s="171"/>
      <c r="LTF140" s="171"/>
      <c r="LTG140" s="171"/>
      <c r="LTH140" s="171"/>
      <c r="LTI140" s="171"/>
      <c r="LTJ140" s="171"/>
      <c r="LTK140" s="171"/>
      <c r="LTL140" s="171"/>
      <c r="LTM140" s="171"/>
      <c r="LTN140" s="171"/>
      <c r="LTO140" s="171"/>
      <c r="LTP140" s="171"/>
      <c r="LTQ140" s="171"/>
      <c r="LTR140" s="171"/>
      <c r="LTS140" s="171"/>
      <c r="LTT140" s="171"/>
      <c r="LTU140" s="171"/>
      <c r="LTV140" s="171"/>
      <c r="LTW140" s="171"/>
      <c r="LTX140" s="171"/>
      <c r="LTY140" s="171"/>
      <c r="LTZ140" s="171"/>
      <c r="LUA140" s="171"/>
      <c r="LUB140" s="171"/>
      <c r="LUC140" s="171"/>
      <c r="LUD140" s="171"/>
      <c r="LUE140" s="171"/>
      <c r="LUF140" s="171"/>
      <c r="LUG140" s="171"/>
      <c r="LUH140" s="171"/>
      <c r="LUI140" s="171"/>
      <c r="LUJ140" s="171"/>
      <c r="LUK140" s="171"/>
      <c r="LUL140" s="171"/>
      <c r="LUM140" s="171"/>
      <c r="LUN140" s="171"/>
      <c r="LUO140" s="171"/>
      <c r="LUP140" s="171"/>
      <c r="LUQ140" s="171"/>
      <c r="LUR140" s="171"/>
      <c r="LUS140" s="171"/>
      <c r="LUT140" s="171"/>
      <c r="LUU140" s="171"/>
      <c r="LUV140" s="171"/>
      <c r="LUW140" s="171"/>
      <c r="LUX140" s="171"/>
      <c r="LUY140" s="171"/>
      <c r="LUZ140" s="171"/>
      <c r="LVA140" s="171"/>
      <c r="LVB140" s="171"/>
      <c r="LVC140" s="171"/>
      <c r="LVD140" s="171"/>
      <c r="LVE140" s="171"/>
      <c r="LVF140" s="171"/>
      <c r="LVG140" s="171"/>
      <c r="LVH140" s="171"/>
      <c r="LVI140" s="171"/>
      <c r="LVJ140" s="171"/>
      <c r="LVK140" s="171"/>
      <c r="LVL140" s="171"/>
      <c r="LVM140" s="171"/>
      <c r="LVN140" s="171"/>
      <c r="LVO140" s="171"/>
      <c r="LVP140" s="171"/>
      <c r="LVQ140" s="171"/>
      <c r="LVR140" s="171"/>
      <c r="LVS140" s="171"/>
      <c r="LVT140" s="171"/>
      <c r="LVU140" s="171"/>
      <c r="LVV140" s="171"/>
      <c r="LVW140" s="171"/>
      <c r="LVX140" s="171"/>
      <c r="LVY140" s="171"/>
      <c r="LVZ140" s="171"/>
      <c r="LWA140" s="171"/>
      <c r="LWB140" s="171"/>
      <c r="LWC140" s="171"/>
      <c r="LWD140" s="171"/>
      <c r="LWE140" s="171"/>
      <c r="LWF140" s="171"/>
      <c r="LWG140" s="171"/>
      <c r="LWH140" s="171"/>
      <c r="LWI140" s="171"/>
      <c r="LWJ140" s="171"/>
      <c r="LWK140" s="171"/>
      <c r="LWL140" s="171"/>
      <c r="LWM140" s="171"/>
      <c r="LWN140" s="171"/>
      <c r="LWO140" s="171"/>
      <c r="LWP140" s="171"/>
      <c r="LWQ140" s="171"/>
      <c r="LWR140" s="171"/>
      <c r="LWS140" s="171"/>
      <c r="LWT140" s="171"/>
      <c r="LWU140" s="171"/>
      <c r="LWV140" s="171"/>
      <c r="LWW140" s="171"/>
      <c r="LWX140" s="171"/>
      <c r="LWY140" s="171"/>
      <c r="LWZ140" s="171"/>
      <c r="LXA140" s="171"/>
      <c r="LXB140" s="171"/>
      <c r="LXC140" s="171"/>
      <c r="LXD140" s="171"/>
      <c r="LXE140" s="171"/>
      <c r="LXF140" s="171"/>
      <c r="LXG140" s="171"/>
      <c r="LXH140" s="171"/>
      <c r="LXI140" s="171"/>
      <c r="LXJ140" s="171"/>
      <c r="LXK140" s="171"/>
      <c r="LXL140" s="171"/>
      <c r="LXM140" s="171"/>
      <c r="LXN140" s="171"/>
      <c r="LXO140" s="171"/>
      <c r="LXP140" s="171"/>
      <c r="LXQ140" s="171"/>
      <c r="LXR140" s="171"/>
      <c r="LXS140" s="171"/>
      <c r="LXT140" s="171"/>
      <c r="LXU140" s="171"/>
      <c r="LXV140" s="171"/>
      <c r="LXW140" s="171"/>
      <c r="LXX140" s="171"/>
      <c r="LXY140" s="171"/>
      <c r="LXZ140" s="171"/>
      <c r="LYA140" s="171"/>
      <c r="LYB140" s="171"/>
      <c r="LYC140" s="171"/>
      <c r="LYD140" s="171"/>
      <c r="LYE140" s="171"/>
      <c r="LYF140" s="171"/>
      <c r="LYG140" s="171"/>
      <c r="LYH140" s="171"/>
      <c r="LYI140" s="171"/>
      <c r="LYJ140" s="171"/>
      <c r="LYK140" s="171"/>
      <c r="LYL140" s="171"/>
      <c r="LYM140" s="171"/>
      <c r="LYN140" s="171"/>
      <c r="LYO140" s="171"/>
      <c r="LYP140" s="171"/>
      <c r="LYQ140" s="171"/>
      <c r="LYR140" s="171"/>
      <c r="LYS140" s="171"/>
      <c r="LYT140" s="171"/>
      <c r="LYU140" s="171"/>
      <c r="LYV140" s="171"/>
      <c r="LYW140" s="171"/>
      <c r="LYX140" s="171"/>
      <c r="LYY140" s="171"/>
      <c r="LYZ140" s="171"/>
      <c r="LZA140" s="171"/>
      <c r="LZB140" s="171"/>
      <c r="LZC140" s="171"/>
      <c r="LZD140" s="171"/>
      <c r="LZE140" s="171"/>
      <c r="LZF140" s="171"/>
      <c r="LZG140" s="171"/>
      <c r="LZH140" s="171"/>
      <c r="LZI140" s="171"/>
      <c r="LZJ140" s="171"/>
      <c r="LZK140" s="171"/>
      <c r="LZL140" s="171"/>
      <c r="LZM140" s="171"/>
      <c r="LZN140" s="171"/>
      <c r="LZO140" s="171"/>
      <c r="LZP140" s="171"/>
      <c r="LZQ140" s="171"/>
      <c r="LZR140" s="171"/>
      <c r="LZS140" s="171"/>
      <c r="LZT140" s="171"/>
      <c r="LZU140" s="171"/>
      <c r="LZV140" s="171"/>
      <c r="LZW140" s="171"/>
      <c r="LZX140" s="171"/>
      <c r="LZY140" s="171"/>
      <c r="LZZ140" s="171"/>
      <c r="MAA140" s="171"/>
      <c r="MAB140" s="171"/>
      <c r="MAC140" s="171"/>
      <c r="MAD140" s="171"/>
      <c r="MAE140" s="171"/>
      <c r="MAF140" s="171"/>
      <c r="MAG140" s="171"/>
      <c r="MAH140" s="171"/>
      <c r="MAI140" s="171"/>
      <c r="MAJ140" s="171"/>
      <c r="MAK140" s="171"/>
      <c r="MAL140" s="171"/>
      <c r="MAM140" s="171"/>
      <c r="MAN140" s="171"/>
      <c r="MAO140" s="171"/>
      <c r="MAP140" s="171"/>
      <c r="MAQ140" s="171"/>
      <c r="MAR140" s="171"/>
      <c r="MAS140" s="171"/>
      <c r="MAT140" s="171"/>
      <c r="MAU140" s="171"/>
      <c r="MAV140" s="171"/>
      <c r="MAW140" s="171"/>
      <c r="MAX140" s="171"/>
      <c r="MAY140" s="171"/>
      <c r="MAZ140" s="171"/>
      <c r="MBA140" s="171"/>
      <c r="MBB140" s="171"/>
      <c r="MBC140" s="171"/>
      <c r="MBD140" s="171"/>
      <c r="MBE140" s="171"/>
      <c r="MBF140" s="171"/>
      <c r="MBG140" s="171"/>
      <c r="MBH140" s="171"/>
      <c r="MBI140" s="171"/>
      <c r="MBJ140" s="171"/>
      <c r="MBK140" s="171"/>
      <c r="MBL140" s="171"/>
      <c r="MBM140" s="171"/>
      <c r="MBN140" s="171"/>
      <c r="MBO140" s="171"/>
      <c r="MBP140" s="171"/>
      <c r="MBQ140" s="171"/>
      <c r="MBR140" s="171"/>
      <c r="MBS140" s="171"/>
      <c r="MBT140" s="171"/>
      <c r="MBU140" s="171"/>
      <c r="MBV140" s="171"/>
      <c r="MBW140" s="171"/>
      <c r="MBX140" s="171"/>
      <c r="MBY140" s="171"/>
      <c r="MBZ140" s="171"/>
      <c r="MCA140" s="171"/>
      <c r="MCB140" s="171"/>
      <c r="MCC140" s="171"/>
      <c r="MCD140" s="171"/>
      <c r="MCE140" s="171"/>
      <c r="MCF140" s="171"/>
      <c r="MCG140" s="171"/>
      <c r="MCH140" s="171"/>
      <c r="MCI140" s="171"/>
      <c r="MCJ140" s="171"/>
      <c r="MCK140" s="171"/>
      <c r="MCL140" s="171"/>
      <c r="MCM140" s="171"/>
      <c r="MCN140" s="171"/>
      <c r="MCO140" s="171"/>
      <c r="MCP140" s="171"/>
      <c r="MCQ140" s="171"/>
      <c r="MCR140" s="171"/>
      <c r="MCS140" s="171"/>
      <c r="MCT140" s="171"/>
      <c r="MCU140" s="171"/>
      <c r="MCV140" s="171"/>
      <c r="MCW140" s="171"/>
      <c r="MCX140" s="171"/>
      <c r="MCY140" s="171"/>
      <c r="MCZ140" s="171"/>
      <c r="MDA140" s="171"/>
      <c r="MDB140" s="171"/>
      <c r="MDC140" s="171"/>
      <c r="MDD140" s="171"/>
      <c r="MDE140" s="171"/>
      <c r="MDF140" s="171"/>
      <c r="MDG140" s="171"/>
      <c r="MDH140" s="171"/>
      <c r="MDI140" s="171"/>
      <c r="MDJ140" s="171"/>
      <c r="MDK140" s="171"/>
      <c r="MDL140" s="171"/>
      <c r="MDM140" s="171"/>
      <c r="MDN140" s="171"/>
      <c r="MDO140" s="171"/>
      <c r="MDP140" s="171"/>
      <c r="MDQ140" s="171"/>
      <c r="MDR140" s="171"/>
      <c r="MDS140" s="171"/>
      <c r="MDT140" s="171"/>
      <c r="MDU140" s="171"/>
      <c r="MDV140" s="171"/>
      <c r="MDW140" s="171"/>
      <c r="MDX140" s="171"/>
      <c r="MDY140" s="171"/>
      <c r="MDZ140" s="171"/>
      <c r="MEA140" s="171"/>
      <c r="MEB140" s="171"/>
      <c r="MEC140" s="171"/>
      <c r="MED140" s="171"/>
      <c r="MEE140" s="171"/>
      <c r="MEF140" s="171"/>
      <c r="MEG140" s="171"/>
      <c r="MEH140" s="171"/>
      <c r="MEI140" s="171"/>
      <c r="MEJ140" s="171"/>
      <c r="MEK140" s="171"/>
      <c r="MEL140" s="171"/>
      <c r="MEM140" s="171"/>
      <c r="MEN140" s="171"/>
      <c r="MEO140" s="171"/>
      <c r="MEP140" s="171"/>
      <c r="MEQ140" s="171"/>
      <c r="MER140" s="171"/>
      <c r="MES140" s="171"/>
      <c r="MET140" s="171"/>
      <c r="MEU140" s="171"/>
      <c r="MEV140" s="171"/>
      <c r="MEW140" s="171"/>
      <c r="MEX140" s="171"/>
      <c r="MEY140" s="171"/>
      <c r="MEZ140" s="171"/>
      <c r="MFA140" s="171"/>
      <c r="MFB140" s="171"/>
      <c r="MFC140" s="171"/>
      <c r="MFD140" s="171"/>
      <c r="MFE140" s="171"/>
      <c r="MFF140" s="171"/>
      <c r="MFG140" s="171"/>
      <c r="MFH140" s="171"/>
      <c r="MFI140" s="171"/>
      <c r="MFJ140" s="171"/>
      <c r="MFK140" s="171"/>
      <c r="MFL140" s="171"/>
      <c r="MFM140" s="171"/>
      <c r="MFN140" s="171"/>
      <c r="MFO140" s="171"/>
      <c r="MFP140" s="171"/>
      <c r="MFQ140" s="171"/>
      <c r="MFR140" s="171"/>
      <c r="MFS140" s="171"/>
      <c r="MFT140" s="171"/>
      <c r="MFU140" s="171"/>
      <c r="MFV140" s="171"/>
      <c r="MFW140" s="171"/>
      <c r="MFX140" s="171"/>
      <c r="MFY140" s="171"/>
      <c r="MFZ140" s="171"/>
      <c r="MGA140" s="171"/>
      <c r="MGB140" s="171"/>
      <c r="MGC140" s="171"/>
      <c r="MGD140" s="171"/>
      <c r="MGE140" s="171"/>
      <c r="MGF140" s="171"/>
      <c r="MGG140" s="171"/>
      <c r="MGH140" s="171"/>
      <c r="MGI140" s="171"/>
      <c r="MGJ140" s="171"/>
      <c r="MGK140" s="171"/>
      <c r="MGL140" s="171"/>
      <c r="MGM140" s="171"/>
      <c r="MGN140" s="171"/>
      <c r="MGO140" s="171"/>
      <c r="MGP140" s="171"/>
      <c r="MGQ140" s="171"/>
      <c r="MGR140" s="171"/>
      <c r="MGS140" s="171"/>
      <c r="MGT140" s="171"/>
      <c r="MGU140" s="171"/>
      <c r="MGV140" s="171"/>
      <c r="MGW140" s="171"/>
      <c r="MGX140" s="171"/>
      <c r="MGY140" s="171"/>
      <c r="MGZ140" s="171"/>
      <c r="MHA140" s="171"/>
      <c r="MHB140" s="171"/>
      <c r="MHC140" s="171"/>
      <c r="MHD140" s="171"/>
      <c r="MHE140" s="171"/>
      <c r="MHF140" s="171"/>
      <c r="MHG140" s="171"/>
      <c r="MHH140" s="171"/>
      <c r="MHI140" s="171"/>
      <c r="MHJ140" s="171"/>
      <c r="MHK140" s="171"/>
      <c r="MHL140" s="171"/>
      <c r="MHM140" s="171"/>
      <c r="MHN140" s="171"/>
      <c r="MHO140" s="171"/>
      <c r="MHP140" s="171"/>
      <c r="MHQ140" s="171"/>
      <c r="MHR140" s="171"/>
      <c r="MHS140" s="171"/>
      <c r="MHT140" s="171"/>
      <c r="MHU140" s="171"/>
      <c r="MHV140" s="171"/>
      <c r="MHW140" s="171"/>
      <c r="MHX140" s="171"/>
      <c r="MHY140" s="171"/>
      <c r="MHZ140" s="171"/>
      <c r="MIA140" s="171"/>
      <c r="MIB140" s="171"/>
      <c r="MIC140" s="171"/>
      <c r="MID140" s="171"/>
      <c r="MIE140" s="171"/>
      <c r="MIF140" s="171"/>
      <c r="MIG140" s="171"/>
      <c r="MIH140" s="171"/>
      <c r="MII140" s="171"/>
      <c r="MIJ140" s="171"/>
      <c r="MIK140" s="171"/>
      <c r="MIL140" s="171"/>
      <c r="MIM140" s="171"/>
      <c r="MIN140" s="171"/>
      <c r="MIO140" s="171"/>
      <c r="MIP140" s="171"/>
      <c r="MIQ140" s="171"/>
      <c r="MIR140" s="171"/>
      <c r="MIS140" s="171"/>
      <c r="MIT140" s="171"/>
      <c r="MIU140" s="171"/>
      <c r="MIV140" s="171"/>
      <c r="MIW140" s="171"/>
      <c r="MIX140" s="171"/>
      <c r="MIY140" s="171"/>
      <c r="MIZ140" s="171"/>
      <c r="MJA140" s="171"/>
      <c r="MJB140" s="171"/>
      <c r="MJC140" s="171"/>
      <c r="MJD140" s="171"/>
      <c r="MJE140" s="171"/>
      <c r="MJF140" s="171"/>
      <c r="MJG140" s="171"/>
      <c r="MJH140" s="171"/>
      <c r="MJI140" s="171"/>
      <c r="MJJ140" s="171"/>
      <c r="MJK140" s="171"/>
      <c r="MJL140" s="171"/>
      <c r="MJM140" s="171"/>
      <c r="MJN140" s="171"/>
      <c r="MJO140" s="171"/>
      <c r="MJP140" s="171"/>
      <c r="MJQ140" s="171"/>
      <c r="MJR140" s="171"/>
      <c r="MJS140" s="171"/>
      <c r="MJT140" s="171"/>
      <c r="MJU140" s="171"/>
      <c r="MJV140" s="171"/>
      <c r="MJW140" s="171"/>
      <c r="MJX140" s="171"/>
      <c r="MJY140" s="171"/>
      <c r="MJZ140" s="171"/>
      <c r="MKA140" s="171"/>
      <c r="MKB140" s="171"/>
      <c r="MKC140" s="171"/>
      <c r="MKD140" s="171"/>
      <c r="MKE140" s="171"/>
      <c r="MKF140" s="171"/>
      <c r="MKG140" s="171"/>
      <c r="MKH140" s="171"/>
      <c r="MKI140" s="171"/>
      <c r="MKJ140" s="171"/>
      <c r="MKK140" s="171"/>
      <c r="MKL140" s="171"/>
      <c r="MKM140" s="171"/>
      <c r="MKN140" s="171"/>
      <c r="MKO140" s="171"/>
      <c r="MKP140" s="171"/>
      <c r="MKQ140" s="171"/>
      <c r="MKR140" s="171"/>
      <c r="MKS140" s="171"/>
      <c r="MKT140" s="171"/>
      <c r="MKU140" s="171"/>
      <c r="MKV140" s="171"/>
      <c r="MKW140" s="171"/>
      <c r="MKX140" s="171"/>
      <c r="MKY140" s="171"/>
      <c r="MKZ140" s="171"/>
      <c r="MLA140" s="171"/>
      <c r="MLB140" s="171"/>
      <c r="MLC140" s="171"/>
      <c r="MLD140" s="171"/>
      <c r="MLE140" s="171"/>
      <c r="MLF140" s="171"/>
      <c r="MLG140" s="171"/>
      <c r="MLH140" s="171"/>
      <c r="MLI140" s="171"/>
      <c r="MLJ140" s="171"/>
      <c r="MLK140" s="171"/>
      <c r="MLL140" s="171"/>
      <c r="MLM140" s="171"/>
      <c r="MLN140" s="171"/>
      <c r="MLO140" s="171"/>
      <c r="MLP140" s="171"/>
      <c r="MLQ140" s="171"/>
      <c r="MLR140" s="171"/>
      <c r="MLS140" s="171"/>
      <c r="MLT140" s="171"/>
      <c r="MLU140" s="171"/>
      <c r="MLV140" s="171"/>
      <c r="MLW140" s="171"/>
      <c r="MLX140" s="171"/>
      <c r="MLY140" s="171"/>
      <c r="MLZ140" s="171"/>
      <c r="MMA140" s="171"/>
      <c r="MMB140" s="171"/>
      <c r="MMC140" s="171"/>
      <c r="MMD140" s="171"/>
      <c r="MME140" s="171"/>
      <c r="MMF140" s="171"/>
      <c r="MMG140" s="171"/>
      <c r="MMH140" s="171"/>
      <c r="MMI140" s="171"/>
      <c r="MMJ140" s="171"/>
      <c r="MMK140" s="171"/>
      <c r="MML140" s="171"/>
      <c r="MMM140" s="171"/>
      <c r="MMN140" s="171"/>
      <c r="MMO140" s="171"/>
      <c r="MMP140" s="171"/>
      <c r="MMQ140" s="171"/>
      <c r="MMR140" s="171"/>
      <c r="MMS140" s="171"/>
      <c r="MMT140" s="171"/>
      <c r="MMU140" s="171"/>
      <c r="MMV140" s="171"/>
      <c r="MMW140" s="171"/>
      <c r="MMX140" s="171"/>
      <c r="MMY140" s="171"/>
      <c r="MMZ140" s="171"/>
      <c r="MNA140" s="171"/>
      <c r="MNB140" s="171"/>
      <c r="MNC140" s="171"/>
      <c r="MND140" s="171"/>
      <c r="MNE140" s="171"/>
      <c r="MNF140" s="171"/>
      <c r="MNG140" s="171"/>
      <c r="MNH140" s="171"/>
      <c r="MNI140" s="171"/>
      <c r="MNJ140" s="171"/>
      <c r="MNK140" s="171"/>
      <c r="MNL140" s="171"/>
      <c r="MNM140" s="171"/>
      <c r="MNN140" s="171"/>
      <c r="MNO140" s="171"/>
      <c r="MNP140" s="171"/>
      <c r="MNQ140" s="171"/>
      <c r="MNR140" s="171"/>
      <c r="MNS140" s="171"/>
      <c r="MNT140" s="171"/>
      <c r="MNU140" s="171"/>
      <c r="MNV140" s="171"/>
      <c r="MNW140" s="171"/>
      <c r="MNX140" s="171"/>
      <c r="MNY140" s="171"/>
      <c r="MNZ140" s="171"/>
      <c r="MOA140" s="171"/>
      <c r="MOB140" s="171"/>
      <c r="MOC140" s="171"/>
      <c r="MOD140" s="171"/>
      <c r="MOE140" s="171"/>
      <c r="MOF140" s="171"/>
      <c r="MOG140" s="171"/>
      <c r="MOH140" s="171"/>
      <c r="MOI140" s="171"/>
      <c r="MOJ140" s="171"/>
      <c r="MOK140" s="171"/>
      <c r="MOL140" s="171"/>
      <c r="MOM140" s="171"/>
      <c r="MON140" s="171"/>
      <c r="MOO140" s="171"/>
      <c r="MOP140" s="171"/>
      <c r="MOQ140" s="171"/>
      <c r="MOR140" s="171"/>
      <c r="MOS140" s="171"/>
      <c r="MOT140" s="171"/>
      <c r="MOU140" s="171"/>
      <c r="MOV140" s="171"/>
      <c r="MOW140" s="171"/>
      <c r="MOX140" s="171"/>
      <c r="MOY140" s="171"/>
      <c r="MOZ140" s="171"/>
      <c r="MPA140" s="171"/>
      <c r="MPB140" s="171"/>
      <c r="MPC140" s="171"/>
      <c r="MPD140" s="171"/>
      <c r="MPE140" s="171"/>
      <c r="MPF140" s="171"/>
      <c r="MPG140" s="171"/>
      <c r="MPH140" s="171"/>
      <c r="MPI140" s="171"/>
      <c r="MPJ140" s="171"/>
      <c r="MPK140" s="171"/>
      <c r="MPL140" s="171"/>
      <c r="MPM140" s="171"/>
      <c r="MPN140" s="171"/>
      <c r="MPO140" s="171"/>
      <c r="MPP140" s="171"/>
      <c r="MPQ140" s="171"/>
      <c r="MPR140" s="171"/>
      <c r="MPS140" s="171"/>
      <c r="MPT140" s="171"/>
      <c r="MPU140" s="171"/>
      <c r="MPV140" s="171"/>
      <c r="MPW140" s="171"/>
      <c r="MPX140" s="171"/>
      <c r="MPY140" s="171"/>
      <c r="MPZ140" s="171"/>
      <c r="MQA140" s="171"/>
      <c r="MQB140" s="171"/>
      <c r="MQC140" s="171"/>
      <c r="MQD140" s="171"/>
      <c r="MQE140" s="171"/>
      <c r="MQF140" s="171"/>
      <c r="MQG140" s="171"/>
      <c r="MQH140" s="171"/>
      <c r="MQI140" s="171"/>
      <c r="MQJ140" s="171"/>
      <c r="MQK140" s="171"/>
      <c r="MQL140" s="171"/>
      <c r="MQM140" s="171"/>
      <c r="MQN140" s="171"/>
      <c r="MQO140" s="171"/>
      <c r="MQP140" s="171"/>
      <c r="MQQ140" s="171"/>
      <c r="MQR140" s="171"/>
      <c r="MQS140" s="171"/>
      <c r="MQT140" s="171"/>
      <c r="MQU140" s="171"/>
      <c r="MQV140" s="171"/>
      <c r="MQW140" s="171"/>
      <c r="MQX140" s="171"/>
      <c r="MQY140" s="171"/>
      <c r="MQZ140" s="171"/>
      <c r="MRA140" s="171"/>
      <c r="MRB140" s="171"/>
      <c r="MRC140" s="171"/>
      <c r="MRD140" s="171"/>
      <c r="MRE140" s="171"/>
      <c r="MRF140" s="171"/>
      <c r="MRG140" s="171"/>
      <c r="MRH140" s="171"/>
      <c r="MRI140" s="171"/>
      <c r="MRJ140" s="171"/>
      <c r="MRK140" s="171"/>
      <c r="MRL140" s="171"/>
      <c r="MRM140" s="171"/>
      <c r="MRN140" s="171"/>
      <c r="MRO140" s="171"/>
      <c r="MRP140" s="171"/>
      <c r="MRQ140" s="171"/>
      <c r="MRR140" s="171"/>
      <c r="MRS140" s="171"/>
      <c r="MRT140" s="171"/>
      <c r="MRU140" s="171"/>
      <c r="MRV140" s="171"/>
      <c r="MRW140" s="171"/>
      <c r="MRX140" s="171"/>
      <c r="MRY140" s="171"/>
      <c r="MRZ140" s="171"/>
      <c r="MSA140" s="171"/>
      <c r="MSB140" s="171"/>
      <c r="MSC140" s="171"/>
      <c r="MSD140" s="171"/>
      <c r="MSE140" s="171"/>
      <c r="MSF140" s="171"/>
      <c r="MSG140" s="171"/>
      <c r="MSH140" s="171"/>
      <c r="MSI140" s="171"/>
      <c r="MSJ140" s="171"/>
      <c r="MSK140" s="171"/>
      <c r="MSL140" s="171"/>
      <c r="MSM140" s="171"/>
      <c r="MSN140" s="171"/>
      <c r="MSO140" s="171"/>
      <c r="MSP140" s="171"/>
      <c r="MSQ140" s="171"/>
      <c r="MSR140" s="171"/>
      <c r="MSS140" s="171"/>
      <c r="MST140" s="171"/>
      <c r="MSU140" s="171"/>
      <c r="MSV140" s="171"/>
      <c r="MSW140" s="171"/>
      <c r="MSX140" s="171"/>
      <c r="MSY140" s="171"/>
      <c r="MSZ140" s="171"/>
      <c r="MTA140" s="171"/>
      <c r="MTB140" s="171"/>
      <c r="MTC140" s="171"/>
      <c r="MTD140" s="171"/>
      <c r="MTE140" s="171"/>
      <c r="MTF140" s="171"/>
      <c r="MTG140" s="171"/>
      <c r="MTH140" s="171"/>
      <c r="MTI140" s="171"/>
      <c r="MTJ140" s="171"/>
      <c r="MTK140" s="171"/>
      <c r="MTL140" s="171"/>
      <c r="MTM140" s="171"/>
      <c r="MTN140" s="171"/>
      <c r="MTO140" s="171"/>
      <c r="MTP140" s="171"/>
      <c r="MTQ140" s="171"/>
      <c r="MTR140" s="171"/>
      <c r="MTS140" s="171"/>
      <c r="MTT140" s="171"/>
      <c r="MTU140" s="171"/>
      <c r="MTV140" s="171"/>
      <c r="MTW140" s="171"/>
      <c r="MTX140" s="171"/>
      <c r="MTY140" s="171"/>
      <c r="MTZ140" s="171"/>
      <c r="MUA140" s="171"/>
      <c r="MUB140" s="171"/>
      <c r="MUC140" s="171"/>
      <c r="MUD140" s="171"/>
      <c r="MUE140" s="171"/>
      <c r="MUF140" s="171"/>
      <c r="MUG140" s="171"/>
      <c r="MUH140" s="171"/>
      <c r="MUI140" s="171"/>
      <c r="MUJ140" s="171"/>
      <c r="MUK140" s="171"/>
      <c r="MUL140" s="171"/>
      <c r="MUM140" s="171"/>
      <c r="MUN140" s="171"/>
      <c r="MUO140" s="171"/>
      <c r="MUP140" s="171"/>
      <c r="MUQ140" s="171"/>
      <c r="MUR140" s="171"/>
      <c r="MUS140" s="171"/>
      <c r="MUT140" s="171"/>
      <c r="MUU140" s="171"/>
      <c r="MUV140" s="171"/>
      <c r="MUW140" s="171"/>
      <c r="MUX140" s="171"/>
      <c r="MUY140" s="171"/>
      <c r="MUZ140" s="171"/>
      <c r="MVA140" s="171"/>
      <c r="MVB140" s="171"/>
      <c r="MVC140" s="171"/>
      <c r="MVD140" s="171"/>
      <c r="MVE140" s="171"/>
      <c r="MVF140" s="171"/>
      <c r="MVG140" s="171"/>
      <c r="MVH140" s="171"/>
      <c r="MVI140" s="171"/>
      <c r="MVJ140" s="171"/>
      <c r="MVK140" s="171"/>
      <c r="MVL140" s="171"/>
      <c r="MVM140" s="171"/>
      <c r="MVN140" s="171"/>
      <c r="MVO140" s="171"/>
      <c r="MVP140" s="171"/>
      <c r="MVQ140" s="171"/>
      <c r="MVR140" s="171"/>
      <c r="MVS140" s="171"/>
      <c r="MVT140" s="171"/>
      <c r="MVU140" s="171"/>
      <c r="MVV140" s="171"/>
      <c r="MVW140" s="171"/>
      <c r="MVX140" s="171"/>
      <c r="MVY140" s="171"/>
      <c r="MVZ140" s="171"/>
      <c r="MWA140" s="171"/>
      <c r="MWB140" s="171"/>
      <c r="MWC140" s="171"/>
      <c r="MWD140" s="171"/>
      <c r="MWE140" s="171"/>
      <c r="MWF140" s="171"/>
      <c r="MWG140" s="171"/>
      <c r="MWH140" s="171"/>
      <c r="MWI140" s="171"/>
      <c r="MWJ140" s="171"/>
      <c r="MWK140" s="171"/>
      <c r="MWL140" s="171"/>
      <c r="MWM140" s="171"/>
      <c r="MWN140" s="171"/>
      <c r="MWO140" s="171"/>
      <c r="MWP140" s="171"/>
      <c r="MWQ140" s="171"/>
      <c r="MWR140" s="171"/>
      <c r="MWS140" s="171"/>
      <c r="MWT140" s="171"/>
      <c r="MWU140" s="171"/>
      <c r="MWV140" s="171"/>
      <c r="MWW140" s="171"/>
      <c r="MWX140" s="171"/>
      <c r="MWY140" s="171"/>
      <c r="MWZ140" s="171"/>
      <c r="MXA140" s="171"/>
      <c r="MXB140" s="171"/>
      <c r="MXC140" s="171"/>
      <c r="MXD140" s="171"/>
      <c r="MXE140" s="171"/>
      <c r="MXF140" s="171"/>
      <c r="MXG140" s="171"/>
      <c r="MXH140" s="171"/>
      <c r="MXI140" s="171"/>
      <c r="MXJ140" s="171"/>
      <c r="MXK140" s="171"/>
      <c r="MXL140" s="171"/>
      <c r="MXM140" s="171"/>
      <c r="MXN140" s="171"/>
      <c r="MXO140" s="171"/>
      <c r="MXP140" s="171"/>
      <c r="MXQ140" s="171"/>
      <c r="MXR140" s="171"/>
      <c r="MXS140" s="171"/>
      <c r="MXT140" s="171"/>
      <c r="MXU140" s="171"/>
      <c r="MXV140" s="171"/>
      <c r="MXW140" s="171"/>
      <c r="MXX140" s="171"/>
      <c r="MXY140" s="171"/>
      <c r="MXZ140" s="171"/>
      <c r="MYA140" s="171"/>
      <c r="MYB140" s="171"/>
      <c r="MYC140" s="171"/>
      <c r="MYD140" s="171"/>
      <c r="MYE140" s="171"/>
      <c r="MYF140" s="171"/>
      <c r="MYG140" s="171"/>
      <c r="MYH140" s="171"/>
      <c r="MYI140" s="171"/>
      <c r="MYJ140" s="171"/>
      <c r="MYK140" s="171"/>
      <c r="MYL140" s="171"/>
      <c r="MYM140" s="171"/>
      <c r="MYN140" s="171"/>
      <c r="MYO140" s="171"/>
      <c r="MYP140" s="171"/>
      <c r="MYQ140" s="171"/>
      <c r="MYR140" s="171"/>
      <c r="MYS140" s="171"/>
      <c r="MYT140" s="171"/>
      <c r="MYU140" s="171"/>
      <c r="MYV140" s="171"/>
      <c r="MYW140" s="171"/>
      <c r="MYX140" s="171"/>
      <c r="MYY140" s="171"/>
      <c r="MYZ140" s="171"/>
      <c r="MZA140" s="171"/>
      <c r="MZB140" s="171"/>
      <c r="MZC140" s="171"/>
      <c r="MZD140" s="171"/>
      <c r="MZE140" s="171"/>
      <c r="MZF140" s="171"/>
      <c r="MZG140" s="171"/>
      <c r="MZH140" s="171"/>
      <c r="MZI140" s="171"/>
      <c r="MZJ140" s="171"/>
      <c r="MZK140" s="171"/>
      <c r="MZL140" s="171"/>
      <c r="MZM140" s="171"/>
      <c r="MZN140" s="171"/>
      <c r="MZO140" s="171"/>
      <c r="MZP140" s="171"/>
      <c r="MZQ140" s="171"/>
      <c r="MZR140" s="171"/>
      <c r="MZS140" s="171"/>
      <c r="MZT140" s="171"/>
      <c r="MZU140" s="171"/>
      <c r="MZV140" s="171"/>
      <c r="MZW140" s="171"/>
      <c r="MZX140" s="171"/>
      <c r="MZY140" s="171"/>
      <c r="MZZ140" s="171"/>
      <c r="NAA140" s="171"/>
      <c r="NAB140" s="171"/>
      <c r="NAC140" s="171"/>
      <c r="NAD140" s="171"/>
      <c r="NAE140" s="171"/>
      <c r="NAF140" s="171"/>
      <c r="NAG140" s="171"/>
      <c r="NAH140" s="171"/>
      <c r="NAI140" s="171"/>
      <c r="NAJ140" s="171"/>
      <c r="NAK140" s="171"/>
      <c r="NAL140" s="171"/>
      <c r="NAM140" s="171"/>
      <c r="NAN140" s="171"/>
      <c r="NAO140" s="171"/>
      <c r="NAP140" s="171"/>
      <c r="NAQ140" s="171"/>
      <c r="NAR140" s="171"/>
      <c r="NAS140" s="171"/>
      <c r="NAT140" s="171"/>
      <c r="NAU140" s="171"/>
      <c r="NAV140" s="171"/>
      <c r="NAW140" s="171"/>
      <c r="NAX140" s="171"/>
      <c r="NAY140" s="171"/>
      <c r="NAZ140" s="171"/>
      <c r="NBA140" s="171"/>
      <c r="NBB140" s="171"/>
      <c r="NBC140" s="171"/>
      <c r="NBD140" s="171"/>
      <c r="NBE140" s="171"/>
      <c r="NBF140" s="171"/>
      <c r="NBG140" s="171"/>
      <c r="NBH140" s="171"/>
      <c r="NBI140" s="171"/>
      <c r="NBJ140" s="171"/>
      <c r="NBK140" s="171"/>
      <c r="NBL140" s="171"/>
      <c r="NBM140" s="171"/>
      <c r="NBN140" s="171"/>
      <c r="NBO140" s="171"/>
      <c r="NBP140" s="171"/>
      <c r="NBQ140" s="171"/>
      <c r="NBR140" s="171"/>
      <c r="NBS140" s="171"/>
      <c r="NBT140" s="171"/>
      <c r="NBU140" s="171"/>
      <c r="NBV140" s="171"/>
      <c r="NBW140" s="171"/>
      <c r="NBX140" s="171"/>
      <c r="NBY140" s="171"/>
      <c r="NBZ140" s="171"/>
      <c r="NCA140" s="171"/>
      <c r="NCB140" s="171"/>
      <c r="NCC140" s="171"/>
      <c r="NCD140" s="171"/>
      <c r="NCE140" s="171"/>
      <c r="NCF140" s="171"/>
      <c r="NCG140" s="171"/>
      <c r="NCH140" s="171"/>
      <c r="NCI140" s="171"/>
      <c r="NCJ140" s="171"/>
      <c r="NCK140" s="171"/>
      <c r="NCL140" s="171"/>
      <c r="NCM140" s="171"/>
      <c r="NCN140" s="171"/>
      <c r="NCO140" s="171"/>
      <c r="NCP140" s="171"/>
      <c r="NCQ140" s="171"/>
      <c r="NCR140" s="171"/>
      <c r="NCS140" s="171"/>
      <c r="NCT140" s="171"/>
      <c r="NCU140" s="171"/>
      <c r="NCV140" s="171"/>
      <c r="NCW140" s="171"/>
      <c r="NCX140" s="171"/>
      <c r="NCY140" s="171"/>
      <c r="NCZ140" s="171"/>
      <c r="NDA140" s="171"/>
      <c r="NDB140" s="171"/>
      <c r="NDC140" s="171"/>
      <c r="NDD140" s="171"/>
      <c r="NDE140" s="171"/>
      <c r="NDF140" s="171"/>
      <c r="NDG140" s="171"/>
      <c r="NDH140" s="171"/>
      <c r="NDI140" s="171"/>
      <c r="NDJ140" s="171"/>
      <c r="NDK140" s="171"/>
      <c r="NDL140" s="171"/>
      <c r="NDM140" s="171"/>
      <c r="NDN140" s="171"/>
      <c r="NDO140" s="171"/>
      <c r="NDP140" s="171"/>
      <c r="NDQ140" s="171"/>
      <c r="NDR140" s="171"/>
      <c r="NDS140" s="171"/>
      <c r="NDT140" s="171"/>
      <c r="NDU140" s="171"/>
      <c r="NDV140" s="171"/>
      <c r="NDW140" s="171"/>
      <c r="NDX140" s="171"/>
      <c r="NDY140" s="171"/>
      <c r="NDZ140" s="171"/>
      <c r="NEA140" s="171"/>
      <c r="NEB140" s="171"/>
      <c r="NEC140" s="171"/>
      <c r="NED140" s="171"/>
      <c r="NEE140" s="171"/>
      <c r="NEF140" s="171"/>
      <c r="NEG140" s="171"/>
      <c r="NEH140" s="171"/>
      <c r="NEI140" s="171"/>
      <c r="NEJ140" s="171"/>
      <c r="NEK140" s="171"/>
      <c r="NEL140" s="171"/>
      <c r="NEM140" s="171"/>
      <c r="NEN140" s="171"/>
      <c r="NEO140" s="171"/>
      <c r="NEP140" s="171"/>
      <c r="NEQ140" s="171"/>
      <c r="NER140" s="171"/>
      <c r="NES140" s="171"/>
      <c r="NET140" s="171"/>
      <c r="NEU140" s="171"/>
      <c r="NEV140" s="171"/>
      <c r="NEW140" s="171"/>
      <c r="NEX140" s="171"/>
      <c r="NEY140" s="171"/>
      <c r="NEZ140" s="171"/>
      <c r="NFA140" s="171"/>
      <c r="NFB140" s="171"/>
      <c r="NFC140" s="171"/>
      <c r="NFD140" s="171"/>
      <c r="NFE140" s="171"/>
      <c r="NFF140" s="171"/>
      <c r="NFG140" s="171"/>
      <c r="NFH140" s="171"/>
      <c r="NFI140" s="171"/>
      <c r="NFJ140" s="171"/>
      <c r="NFK140" s="171"/>
      <c r="NFL140" s="171"/>
      <c r="NFM140" s="171"/>
      <c r="NFN140" s="171"/>
      <c r="NFO140" s="171"/>
      <c r="NFP140" s="171"/>
      <c r="NFQ140" s="171"/>
      <c r="NFR140" s="171"/>
      <c r="NFS140" s="171"/>
      <c r="NFT140" s="171"/>
      <c r="NFU140" s="171"/>
      <c r="NFV140" s="171"/>
      <c r="NFW140" s="171"/>
      <c r="NFX140" s="171"/>
      <c r="NFY140" s="171"/>
      <c r="NFZ140" s="171"/>
      <c r="NGA140" s="171"/>
      <c r="NGB140" s="171"/>
      <c r="NGC140" s="171"/>
      <c r="NGD140" s="171"/>
      <c r="NGE140" s="171"/>
      <c r="NGF140" s="171"/>
      <c r="NGG140" s="171"/>
      <c r="NGH140" s="171"/>
      <c r="NGI140" s="171"/>
      <c r="NGJ140" s="171"/>
      <c r="NGK140" s="171"/>
      <c r="NGL140" s="171"/>
      <c r="NGM140" s="171"/>
      <c r="NGN140" s="171"/>
      <c r="NGO140" s="171"/>
      <c r="NGP140" s="171"/>
      <c r="NGQ140" s="171"/>
      <c r="NGR140" s="171"/>
      <c r="NGS140" s="171"/>
      <c r="NGT140" s="171"/>
      <c r="NGU140" s="171"/>
      <c r="NGV140" s="171"/>
      <c r="NGW140" s="171"/>
      <c r="NGX140" s="171"/>
      <c r="NGY140" s="171"/>
      <c r="NGZ140" s="171"/>
      <c r="NHA140" s="171"/>
      <c r="NHB140" s="171"/>
      <c r="NHC140" s="171"/>
      <c r="NHD140" s="171"/>
      <c r="NHE140" s="171"/>
      <c r="NHF140" s="171"/>
      <c r="NHG140" s="171"/>
      <c r="NHH140" s="171"/>
      <c r="NHI140" s="171"/>
      <c r="NHJ140" s="171"/>
      <c r="NHK140" s="171"/>
      <c r="NHL140" s="171"/>
      <c r="NHM140" s="171"/>
      <c r="NHN140" s="171"/>
      <c r="NHO140" s="171"/>
      <c r="NHP140" s="171"/>
      <c r="NHQ140" s="171"/>
      <c r="NHR140" s="171"/>
      <c r="NHS140" s="171"/>
      <c r="NHT140" s="171"/>
      <c r="NHU140" s="171"/>
      <c r="NHV140" s="171"/>
      <c r="NHW140" s="171"/>
      <c r="NHX140" s="171"/>
      <c r="NHY140" s="171"/>
      <c r="NHZ140" s="171"/>
      <c r="NIA140" s="171"/>
      <c r="NIB140" s="171"/>
      <c r="NIC140" s="171"/>
      <c r="NID140" s="171"/>
      <c r="NIE140" s="171"/>
      <c r="NIF140" s="171"/>
      <c r="NIG140" s="171"/>
      <c r="NIH140" s="171"/>
      <c r="NII140" s="171"/>
      <c r="NIJ140" s="171"/>
      <c r="NIK140" s="171"/>
      <c r="NIL140" s="171"/>
      <c r="NIM140" s="171"/>
      <c r="NIN140" s="171"/>
      <c r="NIO140" s="171"/>
      <c r="NIP140" s="171"/>
      <c r="NIQ140" s="171"/>
      <c r="NIR140" s="171"/>
      <c r="NIS140" s="171"/>
      <c r="NIT140" s="171"/>
      <c r="NIU140" s="171"/>
      <c r="NIV140" s="171"/>
      <c r="NIW140" s="171"/>
      <c r="NIX140" s="171"/>
      <c r="NIY140" s="171"/>
      <c r="NIZ140" s="171"/>
      <c r="NJA140" s="171"/>
      <c r="NJB140" s="171"/>
      <c r="NJC140" s="171"/>
      <c r="NJD140" s="171"/>
      <c r="NJE140" s="171"/>
      <c r="NJF140" s="171"/>
      <c r="NJG140" s="171"/>
      <c r="NJH140" s="171"/>
      <c r="NJI140" s="171"/>
      <c r="NJJ140" s="171"/>
      <c r="NJK140" s="171"/>
      <c r="NJL140" s="171"/>
      <c r="NJM140" s="171"/>
      <c r="NJN140" s="171"/>
      <c r="NJO140" s="171"/>
      <c r="NJP140" s="171"/>
      <c r="NJQ140" s="171"/>
      <c r="NJR140" s="171"/>
      <c r="NJS140" s="171"/>
      <c r="NJT140" s="171"/>
      <c r="NJU140" s="171"/>
      <c r="NJV140" s="171"/>
      <c r="NJW140" s="171"/>
      <c r="NJX140" s="171"/>
      <c r="NJY140" s="171"/>
      <c r="NJZ140" s="171"/>
      <c r="NKA140" s="171"/>
      <c r="NKB140" s="171"/>
      <c r="NKC140" s="171"/>
      <c r="NKD140" s="171"/>
      <c r="NKE140" s="171"/>
      <c r="NKF140" s="171"/>
      <c r="NKG140" s="171"/>
      <c r="NKH140" s="171"/>
      <c r="NKI140" s="171"/>
      <c r="NKJ140" s="171"/>
      <c r="NKK140" s="171"/>
      <c r="NKL140" s="171"/>
      <c r="NKM140" s="171"/>
      <c r="NKN140" s="171"/>
      <c r="NKO140" s="171"/>
      <c r="NKP140" s="171"/>
      <c r="NKQ140" s="171"/>
      <c r="NKR140" s="171"/>
      <c r="NKS140" s="171"/>
      <c r="NKT140" s="171"/>
      <c r="NKU140" s="171"/>
      <c r="NKV140" s="171"/>
      <c r="NKW140" s="171"/>
      <c r="NKX140" s="171"/>
      <c r="NKY140" s="171"/>
      <c r="NKZ140" s="171"/>
      <c r="NLA140" s="171"/>
      <c r="NLB140" s="171"/>
      <c r="NLC140" s="171"/>
      <c r="NLD140" s="171"/>
      <c r="NLE140" s="171"/>
      <c r="NLF140" s="171"/>
      <c r="NLG140" s="171"/>
      <c r="NLH140" s="171"/>
      <c r="NLI140" s="171"/>
      <c r="NLJ140" s="171"/>
      <c r="NLK140" s="171"/>
      <c r="NLL140" s="171"/>
      <c r="NLM140" s="171"/>
      <c r="NLN140" s="171"/>
      <c r="NLO140" s="171"/>
      <c r="NLP140" s="171"/>
      <c r="NLQ140" s="171"/>
      <c r="NLR140" s="171"/>
      <c r="NLS140" s="171"/>
      <c r="NLT140" s="171"/>
      <c r="NLU140" s="171"/>
      <c r="NLV140" s="171"/>
      <c r="NLW140" s="171"/>
      <c r="NLX140" s="171"/>
      <c r="NLY140" s="171"/>
      <c r="NLZ140" s="171"/>
      <c r="NMA140" s="171"/>
      <c r="NMB140" s="171"/>
      <c r="NMC140" s="171"/>
      <c r="NMD140" s="171"/>
      <c r="NME140" s="171"/>
      <c r="NMF140" s="171"/>
      <c r="NMG140" s="171"/>
      <c r="NMH140" s="171"/>
      <c r="NMI140" s="171"/>
      <c r="NMJ140" s="171"/>
      <c r="NMK140" s="171"/>
      <c r="NML140" s="171"/>
      <c r="NMM140" s="171"/>
      <c r="NMN140" s="171"/>
      <c r="NMO140" s="171"/>
      <c r="NMP140" s="171"/>
      <c r="NMQ140" s="171"/>
      <c r="NMR140" s="171"/>
      <c r="NMS140" s="171"/>
      <c r="NMT140" s="171"/>
      <c r="NMU140" s="171"/>
      <c r="NMV140" s="171"/>
      <c r="NMW140" s="171"/>
      <c r="NMX140" s="171"/>
      <c r="NMY140" s="171"/>
      <c r="NMZ140" s="171"/>
      <c r="NNA140" s="171"/>
      <c r="NNB140" s="171"/>
      <c r="NNC140" s="171"/>
      <c r="NND140" s="171"/>
      <c r="NNE140" s="171"/>
      <c r="NNF140" s="171"/>
      <c r="NNG140" s="171"/>
      <c r="NNH140" s="171"/>
      <c r="NNI140" s="171"/>
      <c r="NNJ140" s="171"/>
      <c r="NNK140" s="171"/>
      <c r="NNL140" s="171"/>
      <c r="NNM140" s="171"/>
      <c r="NNN140" s="171"/>
      <c r="NNO140" s="171"/>
      <c r="NNP140" s="171"/>
      <c r="NNQ140" s="171"/>
      <c r="NNR140" s="171"/>
      <c r="NNS140" s="171"/>
      <c r="NNT140" s="171"/>
      <c r="NNU140" s="171"/>
      <c r="NNV140" s="171"/>
      <c r="NNW140" s="171"/>
      <c r="NNX140" s="171"/>
      <c r="NNY140" s="171"/>
      <c r="NNZ140" s="171"/>
      <c r="NOA140" s="171"/>
      <c r="NOB140" s="171"/>
      <c r="NOC140" s="171"/>
      <c r="NOD140" s="171"/>
      <c r="NOE140" s="171"/>
      <c r="NOF140" s="171"/>
      <c r="NOG140" s="171"/>
      <c r="NOH140" s="171"/>
      <c r="NOI140" s="171"/>
      <c r="NOJ140" s="171"/>
      <c r="NOK140" s="171"/>
      <c r="NOL140" s="171"/>
      <c r="NOM140" s="171"/>
      <c r="NON140" s="171"/>
      <c r="NOO140" s="171"/>
      <c r="NOP140" s="171"/>
      <c r="NOQ140" s="171"/>
      <c r="NOR140" s="171"/>
      <c r="NOS140" s="171"/>
      <c r="NOT140" s="171"/>
      <c r="NOU140" s="171"/>
      <c r="NOV140" s="171"/>
      <c r="NOW140" s="171"/>
      <c r="NOX140" s="171"/>
      <c r="NOY140" s="171"/>
      <c r="NOZ140" s="171"/>
      <c r="NPA140" s="171"/>
      <c r="NPB140" s="171"/>
      <c r="NPC140" s="171"/>
      <c r="NPD140" s="171"/>
      <c r="NPE140" s="171"/>
      <c r="NPF140" s="171"/>
      <c r="NPG140" s="171"/>
      <c r="NPH140" s="171"/>
      <c r="NPI140" s="171"/>
      <c r="NPJ140" s="171"/>
      <c r="NPK140" s="171"/>
      <c r="NPL140" s="171"/>
      <c r="NPM140" s="171"/>
      <c r="NPN140" s="171"/>
      <c r="NPO140" s="171"/>
      <c r="NPP140" s="171"/>
      <c r="NPQ140" s="171"/>
      <c r="NPR140" s="171"/>
      <c r="NPS140" s="171"/>
      <c r="NPT140" s="171"/>
      <c r="NPU140" s="171"/>
      <c r="NPV140" s="171"/>
      <c r="NPW140" s="171"/>
      <c r="NPX140" s="171"/>
      <c r="NPY140" s="171"/>
      <c r="NPZ140" s="171"/>
      <c r="NQA140" s="171"/>
      <c r="NQB140" s="171"/>
      <c r="NQC140" s="171"/>
      <c r="NQD140" s="171"/>
      <c r="NQE140" s="171"/>
      <c r="NQF140" s="171"/>
      <c r="NQG140" s="171"/>
      <c r="NQH140" s="171"/>
      <c r="NQI140" s="171"/>
      <c r="NQJ140" s="171"/>
      <c r="NQK140" s="171"/>
      <c r="NQL140" s="171"/>
      <c r="NQM140" s="171"/>
      <c r="NQN140" s="171"/>
      <c r="NQO140" s="171"/>
      <c r="NQP140" s="171"/>
      <c r="NQQ140" s="171"/>
      <c r="NQR140" s="171"/>
      <c r="NQS140" s="171"/>
      <c r="NQT140" s="171"/>
      <c r="NQU140" s="171"/>
      <c r="NQV140" s="171"/>
      <c r="NQW140" s="171"/>
      <c r="NQX140" s="171"/>
      <c r="NQY140" s="171"/>
      <c r="NQZ140" s="171"/>
      <c r="NRA140" s="171"/>
      <c r="NRB140" s="171"/>
      <c r="NRC140" s="171"/>
      <c r="NRD140" s="171"/>
      <c r="NRE140" s="171"/>
      <c r="NRF140" s="171"/>
      <c r="NRG140" s="171"/>
      <c r="NRH140" s="171"/>
      <c r="NRI140" s="171"/>
      <c r="NRJ140" s="171"/>
      <c r="NRK140" s="171"/>
      <c r="NRL140" s="171"/>
      <c r="NRM140" s="171"/>
      <c r="NRN140" s="171"/>
      <c r="NRO140" s="171"/>
      <c r="NRP140" s="171"/>
      <c r="NRQ140" s="171"/>
      <c r="NRR140" s="171"/>
      <c r="NRS140" s="171"/>
      <c r="NRT140" s="171"/>
      <c r="NRU140" s="171"/>
      <c r="NRV140" s="171"/>
      <c r="NRW140" s="171"/>
      <c r="NRX140" s="171"/>
      <c r="NRY140" s="171"/>
      <c r="NRZ140" s="171"/>
      <c r="NSA140" s="171"/>
      <c r="NSB140" s="171"/>
      <c r="NSC140" s="171"/>
      <c r="NSD140" s="171"/>
      <c r="NSE140" s="171"/>
      <c r="NSF140" s="171"/>
      <c r="NSG140" s="171"/>
      <c r="NSH140" s="171"/>
      <c r="NSI140" s="171"/>
      <c r="NSJ140" s="171"/>
      <c r="NSK140" s="171"/>
      <c r="NSL140" s="171"/>
      <c r="NSM140" s="171"/>
      <c r="NSN140" s="171"/>
      <c r="NSO140" s="171"/>
      <c r="NSP140" s="171"/>
      <c r="NSQ140" s="171"/>
      <c r="NSR140" s="171"/>
      <c r="NSS140" s="171"/>
      <c r="NST140" s="171"/>
      <c r="NSU140" s="171"/>
      <c r="NSV140" s="171"/>
      <c r="NSW140" s="171"/>
      <c r="NSX140" s="171"/>
      <c r="NSY140" s="171"/>
      <c r="NSZ140" s="171"/>
      <c r="NTA140" s="171"/>
      <c r="NTB140" s="171"/>
      <c r="NTC140" s="171"/>
      <c r="NTD140" s="171"/>
      <c r="NTE140" s="171"/>
      <c r="NTF140" s="171"/>
      <c r="NTG140" s="171"/>
      <c r="NTH140" s="171"/>
      <c r="NTI140" s="171"/>
      <c r="NTJ140" s="171"/>
      <c r="NTK140" s="171"/>
      <c r="NTL140" s="171"/>
      <c r="NTM140" s="171"/>
      <c r="NTN140" s="171"/>
      <c r="NTO140" s="171"/>
      <c r="NTP140" s="171"/>
      <c r="NTQ140" s="171"/>
      <c r="NTR140" s="171"/>
      <c r="NTS140" s="171"/>
      <c r="NTT140" s="171"/>
      <c r="NTU140" s="171"/>
      <c r="NTV140" s="171"/>
      <c r="NTW140" s="171"/>
      <c r="NTX140" s="171"/>
      <c r="NTY140" s="171"/>
      <c r="NTZ140" s="171"/>
      <c r="NUA140" s="171"/>
      <c r="NUB140" s="171"/>
      <c r="NUC140" s="171"/>
      <c r="NUD140" s="171"/>
      <c r="NUE140" s="171"/>
      <c r="NUF140" s="171"/>
      <c r="NUG140" s="171"/>
      <c r="NUH140" s="171"/>
      <c r="NUI140" s="171"/>
      <c r="NUJ140" s="171"/>
      <c r="NUK140" s="171"/>
      <c r="NUL140" s="171"/>
      <c r="NUM140" s="171"/>
      <c r="NUN140" s="171"/>
      <c r="NUO140" s="171"/>
      <c r="NUP140" s="171"/>
      <c r="NUQ140" s="171"/>
      <c r="NUR140" s="171"/>
      <c r="NUS140" s="171"/>
      <c r="NUT140" s="171"/>
      <c r="NUU140" s="171"/>
      <c r="NUV140" s="171"/>
      <c r="NUW140" s="171"/>
      <c r="NUX140" s="171"/>
      <c r="NUY140" s="171"/>
      <c r="NUZ140" s="171"/>
      <c r="NVA140" s="171"/>
      <c r="NVB140" s="171"/>
      <c r="NVC140" s="171"/>
      <c r="NVD140" s="171"/>
      <c r="NVE140" s="171"/>
      <c r="NVF140" s="171"/>
      <c r="NVG140" s="171"/>
      <c r="NVH140" s="171"/>
      <c r="NVI140" s="171"/>
      <c r="NVJ140" s="171"/>
      <c r="NVK140" s="171"/>
      <c r="NVL140" s="171"/>
      <c r="NVM140" s="171"/>
      <c r="NVN140" s="171"/>
      <c r="NVO140" s="171"/>
      <c r="NVP140" s="171"/>
      <c r="NVQ140" s="171"/>
      <c r="NVR140" s="171"/>
      <c r="NVS140" s="171"/>
      <c r="NVT140" s="171"/>
      <c r="NVU140" s="171"/>
      <c r="NVV140" s="171"/>
      <c r="NVW140" s="171"/>
      <c r="NVX140" s="171"/>
      <c r="NVY140" s="171"/>
      <c r="NVZ140" s="171"/>
      <c r="NWA140" s="171"/>
      <c r="NWB140" s="171"/>
      <c r="NWC140" s="171"/>
      <c r="NWD140" s="171"/>
      <c r="NWE140" s="171"/>
      <c r="NWF140" s="171"/>
      <c r="NWG140" s="171"/>
      <c r="NWH140" s="171"/>
      <c r="NWI140" s="171"/>
      <c r="NWJ140" s="171"/>
      <c r="NWK140" s="171"/>
      <c r="NWL140" s="171"/>
      <c r="NWM140" s="171"/>
      <c r="NWN140" s="171"/>
      <c r="NWO140" s="171"/>
      <c r="NWP140" s="171"/>
      <c r="NWQ140" s="171"/>
      <c r="NWR140" s="171"/>
      <c r="NWS140" s="171"/>
      <c r="NWT140" s="171"/>
      <c r="NWU140" s="171"/>
      <c r="NWV140" s="171"/>
      <c r="NWW140" s="171"/>
      <c r="NWX140" s="171"/>
      <c r="NWY140" s="171"/>
      <c r="NWZ140" s="171"/>
      <c r="NXA140" s="171"/>
      <c r="NXB140" s="171"/>
      <c r="NXC140" s="171"/>
      <c r="NXD140" s="171"/>
      <c r="NXE140" s="171"/>
      <c r="NXF140" s="171"/>
      <c r="NXG140" s="171"/>
      <c r="NXH140" s="171"/>
      <c r="NXI140" s="171"/>
      <c r="NXJ140" s="171"/>
      <c r="NXK140" s="171"/>
      <c r="NXL140" s="171"/>
      <c r="NXM140" s="171"/>
      <c r="NXN140" s="171"/>
      <c r="NXO140" s="171"/>
      <c r="NXP140" s="171"/>
      <c r="NXQ140" s="171"/>
      <c r="NXR140" s="171"/>
      <c r="NXS140" s="171"/>
      <c r="NXT140" s="171"/>
      <c r="NXU140" s="171"/>
      <c r="NXV140" s="171"/>
      <c r="NXW140" s="171"/>
      <c r="NXX140" s="171"/>
      <c r="NXY140" s="171"/>
      <c r="NXZ140" s="171"/>
      <c r="NYA140" s="171"/>
      <c r="NYB140" s="171"/>
      <c r="NYC140" s="171"/>
      <c r="NYD140" s="171"/>
      <c r="NYE140" s="171"/>
      <c r="NYF140" s="171"/>
      <c r="NYG140" s="171"/>
      <c r="NYH140" s="171"/>
      <c r="NYI140" s="171"/>
      <c r="NYJ140" s="171"/>
      <c r="NYK140" s="171"/>
      <c r="NYL140" s="171"/>
      <c r="NYM140" s="171"/>
      <c r="NYN140" s="171"/>
      <c r="NYO140" s="171"/>
      <c r="NYP140" s="171"/>
      <c r="NYQ140" s="171"/>
      <c r="NYR140" s="171"/>
      <c r="NYS140" s="171"/>
      <c r="NYT140" s="171"/>
      <c r="NYU140" s="171"/>
      <c r="NYV140" s="171"/>
      <c r="NYW140" s="171"/>
      <c r="NYX140" s="171"/>
      <c r="NYY140" s="171"/>
      <c r="NYZ140" s="171"/>
      <c r="NZA140" s="171"/>
      <c r="NZB140" s="171"/>
      <c r="NZC140" s="171"/>
      <c r="NZD140" s="171"/>
      <c r="NZE140" s="171"/>
      <c r="NZF140" s="171"/>
      <c r="NZG140" s="171"/>
      <c r="NZH140" s="171"/>
      <c r="NZI140" s="171"/>
      <c r="NZJ140" s="171"/>
      <c r="NZK140" s="171"/>
      <c r="NZL140" s="171"/>
      <c r="NZM140" s="171"/>
      <c r="NZN140" s="171"/>
      <c r="NZO140" s="171"/>
      <c r="NZP140" s="171"/>
      <c r="NZQ140" s="171"/>
      <c r="NZR140" s="171"/>
      <c r="NZS140" s="171"/>
      <c r="NZT140" s="171"/>
      <c r="NZU140" s="171"/>
      <c r="NZV140" s="171"/>
      <c r="NZW140" s="171"/>
      <c r="NZX140" s="171"/>
      <c r="NZY140" s="171"/>
      <c r="NZZ140" s="171"/>
      <c r="OAA140" s="171"/>
      <c r="OAB140" s="171"/>
      <c r="OAC140" s="171"/>
      <c r="OAD140" s="171"/>
      <c r="OAE140" s="171"/>
      <c r="OAF140" s="171"/>
      <c r="OAG140" s="171"/>
      <c r="OAH140" s="171"/>
      <c r="OAI140" s="171"/>
      <c r="OAJ140" s="171"/>
      <c r="OAK140" s="171"/>
      <c r="OAL140" s="171"/>
      <c r="OAM140" s="171"/>
      <c r="OAN140" s="171"/>
      <c r="OAO140" s="171"/>
      <c r="OAP140" s="171"/>
      <c r="OAQ140" s="171"/>
      <c r="OAR140" s="171"/>
      <c r="OAS140" s="171"/>
      <c r="OAT140" s="171"/>
      <c r="OAU140" s="171"/>
      <c r="OAV140" s="171"/>
      <c r="OAW140" s="171"/>
      <c r="OAX140" s="171"/>
      <c r="OAY140" s="171"/>
      <c r="OAZ140" s="171"/>
      <c r="OBA140" s="171"/>
      <c r="OBB140" s="171"/>
      <c r="OBC140" s="171"/>
      <c r="OBD140" s="171"/>
      <c r="OBE140" s="171"/>
      <c r="OBF140" s="171"/>
      <c r="OBG140" s="171"/>
      <c r="OBH140" s="171"/>
      <c r="OBI140" s="171"/>
      <c r="OBJ140" s="171"/>
      <c r="OBK140" s="171"/>
      <c r="OBL140" s="171"/>
      <c r="OBM140" s="171"/>
      <c r="OBN140" s="171"/>
      <c r="OBO140" s="171"/>
      <c r="OBP140" s="171"/>
      <c r="OBQ140" s="171"/>
      <c r="OBR140" s="171"/>
      <c r="OBS140" s="171"/>
      <c r="OBT140" s="171"/>
      <c r="OBU140" s="171"/>
      <c r="OBV140" s="171"/>
      <c r="OBW140" s="171"/>
      <c r="OBX140" s="171"/>
      <c r="OBY140" s="171"/>
      <c r="OBZ140" s="171"/>
      <c r="OCA140" s="171"/>
      <c r="OCB140" s="171"/>
      <c r="OCC140" s="171"/>
      <c r="OCD140" s="171"/>
      <c r="OCE140" s="171"/>
      <c r="OCF140" s="171"/>
      <c r="OCG140" s="171"/>
      <c r="OCH140" s="171"/>
      <c r="OCI140" s="171"/>
      <c r="OCJ140" s="171"/>
      <c r="OCK140" s="171"/>
      <c r="OCL140" s="171"/>
      <c r="OCM140" s="171"/>
      <c r="OCN140" s="171"/>
      <c r="OCO140" s="171"/>
      <c r="OCP140" s="171"/>
      <c r="OCQ140" s="171"/>
      <c r="OCR140" s="171"/>
      <c r="OCS140" s="171"/>
      <c r="OCT140" s="171"/>
      <c r="OCU140" s="171"/>
      <c r="OCV140" s="171"/>
      <c r="OCW140" s="171"/>
      <c r="OCX140" s="171"/>
      <c r="OCY140" s="171"/>
      <c r="OCZ140" s="171"/>
      <c r="ODA140" s="171"/>
      <c r="ODB140" s="171"/>
      <c r="ODC140" s="171"/>
      <c r="ODD140" s="171"/>
      <c r="ODE140" s="171"/>
      <c r="ODF140" s="171"/>
      <c r="ODG140" s="171"/>
      <c r="ODH140" s="171"/>
      <c r="ODI140" s="171"/>
      <c r="ODJ140" s="171"/>
      <c r="ODK140" s="171"/>
      <c r="ODL140" s="171"/>
      <c r="ODM140" s="171"/>
      <c r="ODN140" s="171"/>
      <c r="ODO140" s="171"/>
      <c r="ODP140" s="171"/>
      <c r="ODQ140" s="171"/>
      <c r="ODR140" s="171"/>
      <c r="ODS140" s="171"/>
      <c r="ODT140" s="171"/>
      <c r="ODU140" s="171"/>
      <c r="ODV140" s="171"/>
      <c r="ODW140" s="171"/>
      <c r="ODX140" s="171"/>
      <c r="ODY140" s="171"/>
      <c r="ODZ140" s="171"/>
      <c r="OEA140" s="171"/>
      <c r="OEB140" s="171"/>
      <c r="OEC140" s="171"/>
      <c r="OED140" s="171"/>
      <c r="OEE140" s="171"/>
      <c r="OEF140" s="171"/>
      <c r="OEG140" s="171"/>
      <c r="OEH140" s="171"/>
      <c r="OEI140" s="171"/>
      <c r="OEJ140" s="171"/>
      <c r="OEK140" s="171"/>
      <c r="OEL140" s="171"/>
      <c r="OEM140" s="171"/>
      <c r="OEN140" s="171"/>
      <c r="OEO140" s="171"/>
      <c r="OEP140" s="171"/>
      <c r="OEQ140" s="171"/>
      <c r="OER140" s="171"/>
      <c r="OES140" s="171"/>
      <c r="OET140" s="171"/>
      <c r="OEU140" s="171"/>
      <c r="OEV140" s="171"/>
      <c r="OEW140" s="171"/>
      <c r="OEX140" s="171"/>
      <c r="OEY140" s="171"/>
      <c r="OEZ140" s="171"/>
      <c r="OFA140" s="171"/>
      <c r="OFB140" s="171"/>
      <c r="OFC140" s="171"/>
      <c r="OFD140" s="171"/>
      <c r="OFE140" s="171"/>
      <c r="OFF140" s="171"/>
      <c r="OFG140" s="171"/>
      <c r="OFH140" s="171"/>
      <c r="OFI140" s="171"/>
      <c r="OFJ140" s="171"/>
      <c r="OFK140" s="171"/>
      <c r="OFL140" s="171"/>
      <c r="OFM140" s="171"/>
      <c r="OFN140" s="171"/>
      <c r="OFO140" s="171"/>
      <c r="OFP140" s="171"/>
      <c r="OFQ140" s="171"/>
      <c r="OFR140" s="171"/>
      <c r="OFS140" s="171"/>
      <c r="OFT140" s="171"/>
      <c r="OFU140" s="171"/>
      <c r="OFV140" s="171"/>
      <c r="OFW140" s="171"/>
      <c r="OFX140" s="171"/>
      <c r="OFY140" s="171"/>
      <c r="OFZ140" s="171"/>
      <c r="OGA140" s="171"/>
      <c r="OGB140" s="171"/>
      <c r="OGC140" s="171"/>
      <c r="OGD140" s="171"/>
      <c r="OGE140" s="171"/>
      <c r="OGF140" s="171"/>
      <c r="OGG140" s="171"/>
      <c r="OGH140" s="171"/>
      <c r="OGI140" s="171"/>
      <c r="OGJ140" s="171"/>
      <c r="OGK140" s="171"/>
      <c r="OGL140" s="171"/>
      <c r="OGM140" s="171"/>
      <c r="OGN140" s="171"/>
      <c r="OGO140" s="171"/>
      <c r="OGP140" s="171"/>
      <c r="OGQ140" s="171"/>
      <c r="OGR140" s="171"/>
      <c r="OGS140" s="171"/>
      <c r="OGT140" s="171"/>
      <c r="OGU140" s="171"/>
      <c r="OGV140" s="171"/>
      <c r="OGW140" s="171"/>
      <c r="OGX140" s="171"/>
      <c r="OGY140" s="171"/>
      <c r="OGZ140" s="171"/>
      <c r="OHA140" s="171"/>
      <c r="OHB140" s="171"/>
      <c r="OHC140" s="171"/>
      <c r="OHD140" s="171"/>
      <c r="OHE140" s="171"/>
      <c r="OHF140" s="171"/>
      <c r="OHG140" s="171"/>
      <c r="OHH140" s="171"/>
      <c r="OHI140" s="171"/>
      <c r="OHJ140" s="171"/>
      <c r="OHK140" s="171"/>
      <c r="OHL140" s="171"/>
      <c r="OHM140" s="171"/>
      <c r="OHN140" s="171"/>
      <c r="OHO140" s="171"/>
      <c r="OHP140" s="171"/>
      <c r="OHQ140" s="171"/>
      <c r="OHR140" s="171"/>
      <c r="OHS140" s="171"/>
      <c r="OHT140" s="171"/>
      <c r="OHU140" s="171"/>
      <c r="OHV140" s="171"/>
      <c r="OHW140" s="171"/>
      <c r="OHX140" s="171"/>
      <c r="OHY140" s="171"/>
      <c r="OHZ140" s="171"/>
      <c r="OIA140" s="171"/>
      <c r="OIB140" s="171"/>
      <c r="OIC140" s="171"/>
      <c r="OID140" s="171"/>
      <c r="OIE140" s="171"/>
      <c r="OIF140" s="171"/>
      <c r="OIG140" s="171"/>
      <c r="OIH140" s="171"/>
      <c r="OII140" s="171"/>
      <c r="OIJ140" s="171"/>
      <c r="OIK140" s="171"/>
      <c r="OIL140" s="171"/>
      <c r="OIM140" s="171"/>
      <c r="OIN140" s="171"/>
      <c r="OIO140" s="171"/>
      <c r="OIP140" s="171"/>
      <c r="OIQ140" s="171"/>
      <c r="OIR140" s="171"/>
      <c r="OIS140" s="171"/>
      <c r="OIT140" s="171"/>
      <c r="OIU140" s="171"/>
      <c r="OIV140" s="171"/>
      <c r="OIW140" s="171"/>
      <c r="OIX140" s="171"/>
      <c r="OIY140" s="171"/>
      <c r="OIZ140" s="171"/>
      <c r="OJA140" s="171"/>
      <c r="OJB140" s="171"/>
      <c r="OJC140" s="171"/>
      <c r="OJD140" s="171"/>
      <c r="OJE140" s="171"/>
      <c r="OJF140" s="171"/>
      <c r="OJG140" s="171"/>
      <c r="OJH140" s="171"/>
      <c r="OJI140" s="171"/>
      <c r="OJJ140" s="171"/>
      <c r="OJK140" s="171"/>
      <c r="OJL140" s="171"/>
      <c r="OJM140" s="171"/>
      <c r="OJN140" s="171"/>
      <c r="OJO140" s="171"/>
      <c r="OJP140" s="171"/>
      <c r="OJQ140" s="171"/>
      <c r="OJR140" s="171"/>
      <c r="OJS140" s="171"/>
      <c r="OJT140" s="171"/>
      <c r="OJU140" s="171"/>
      <c r="OJV140" s="171"/>
      <c r="OJW140" s="171"/>
      <c r="OJX140" s="171"/>
      <c r="OJY140" s="171"/>
      <c r="OJZ140" s="171"/>
      <c r="OKA140" s="171"/>
      <c r="OKB140" s="171"/>
      <c r="OKC140" s="171"/>
      <c r="OKD140" s="171"/>
      <c r="OKE140" s="171"/>
      <c r="OKF140" s="171"/>
      <c r="OKG140" s="171"/>
      <c r="OKH140" s="171"/>
      <c r="OKI140" s="171"/>
      <c r="OKJ140" s="171"/>
      <c r="OKK140" s="171"/>
      <c r="OKL140" s="171"/>
      <c r="OKM140" s="171"/>
      <c r="OKN140" s="171"/>
      <c r="OKO140" s="171"/>
      <c r="OKP140" s="171"/>
      <c r="OKQ140" s="171"/>
      <c r="OKR140" s="171"/>
      <c r="OKS140" s="171"/>
      <c r="OKT140" s="171"/>
      <c r="OKU140" s="171"/>
      <c r="OKV140" s="171"/>
      <c r="OKW140" s="171"/>
      <c r="OKX140" s="171"/>
      <c r="OKY140" s="171"/>
      <c r="OKZ140" s="171"/>
      <c r="OLA140" s="171"/>
      <c r="OLB140" s="171"/>
      <c r="OLC140" s="171"/>
      <c r="OLD140" s="171"/>
      <c r="OLE140" s="171"/>
      <c r="OLF140" s="171"/>
      <c r="OLG140" s="171"/>
      <c r="OLH140" s="171"/>
      <c r="OLI140" s="171"/>
      <c r="OLJ140" s="171"/>
      <c r="OLK140" s="171"/>
      <c r="OLL140" s="171"/>
      <c r="OLM140" s="171"/>
      <c r="OLN140" s="171"/>
      <c r="OLO140" s="171"/>
      <c r="OLP140" s="171"/>
      <c r="OLQ140" s="171"/>
      <c r="OLR140" s="171"/>
      <c r="OLS140" s="171"/>
      <c r="OLT140" s="171"/>
      <c r="OLU140" s="171"/>
      <c r="OLV140" s="171"/>
      <c r="OLW140" s="171"/>
      <c r="OLX140" s="171"/>
      <c r="OLY140" s="171"/>
      <c r="OLZ140" s="171"/>
      <c r="OMA140" s="171"/>
      <c r="OMB140" s="171"/>
      <c r="OMC140" s="171"/>
      <c r="OMD140" s="171"/>
      <c r="OME140" s="171"/>
      <c r="OMF140" s="171"/>
      <c r="OMG140" s="171"/>
      <c r="OMH140" s="171"/>
      <c r="OMI140" s="171"/>
      <c r="OMJ140" s="171"/>
      <c r="OMK140" s="171"/>
      <c r="OML140" s="171"/>
      <c r="OMM140" s="171"/>
      <c r="OMN140" s="171"/>
      <c r="OMO140" s="171"/>
      <c r="OMP140" s="171"/>
      <c r="OMQ140" s="171"/>
      <c r="OMR140" s="171"/>
      <c r="OMS140" s="171"/>
      <c r="OMT140" s="171"/>
      <c r="OMU140" s="171"/>
      <c r="OMV140" s="171"/>
      <c r="OMW140" s="171"/>
      <c r="OMX140" s="171"/>
      <c r="OMY140" s="171"/>
      <c r="OMZ140" s="171"/>
      <c r="ONA140" s="171"/>
      <c r="ONB140" s="171"/>
      <c r="ONC140" s="171"/>
      <c r="OND140" s="171"/>
      <c r="ONE140" s="171"/>
      <c r="ONF140" s="171"/>
      <c r="ONG140" s="171"/>
      <c r="ONH140" s="171"/>
      <c r="ONI140" s="171"/>
      <c r="ONJ140" s="171"/>
      <c r="ONK140" s="171"/>
      <c r="ONL140" s="171"/>
      <c r="ONM140" s="171"/>
      <c r="ONN140" s="171"/>
      <c r="ONO140" s="171"/>
      <c r="ONP140" s="171"/>
      <c r="ONQ140" s="171"/>
      <c r="ONR140" s="171"/>
      <c r="ONS140" s="171"/>
      <c r="ONT140" s="171"/>
      <c r="ONU140" s="171"/>
      <c r="ONV140" s="171"/>
      <c r="ONW140" s="171"/>
      <c r="ONX140" s="171"/>
      <c r="ONY140" s="171"/>
      <c r="ONZ140" s="171"/>
      <c r="OOA140" s="171"/>
      <c r="OOB140" s="171"/>
      <c r="OOC140" s="171"/>
      <c r="OOD140" s="171"/>
      <c r="OOE140" s="171"/>
      <c r="OOF140" s="171"/>
      <c r="OOG140" s="171"/>
      <c r="OOH140" s="171"/>
      <c r="OOI140" s="171"/>
      <c r="OOJ140" s="171"/>
      <c r="OOK140" s="171"/>
      <c r="OOL140" s="171"/>
      <c r="OOM140" s="171"/>
      <c r="OON140" s="171"/>
      <c r="OOO140" s="171"/>
      <c r="OOP140" s="171"/>
      <c r="OOQ140" s="171"/>
      <c r="OOR140" s="171"/>
      <c r="OOS140" s="171"/>
      <c r="OOT140" s="171"/>
      <c r="OOU140" s="171"/>
      <c r="OOV140" s="171"/>
      <c r="OOW140" s="171"/>
      <c r="OOX140" s="171"/>
      <c r="OOY140" s="171"/>
      <c r="OOZ140" s="171"/>
      <c r="OPA140" s="171"/>
      <c r="OPB140" s="171"/>
      <c r="OPC140" s="171"/>
      <c r="OPD140" s="171"/>
      <c r="OPE140" s="171"/>
      <c r="OPF140" s="171"/>
      <c r="OPG140" s="171"/>
      <c r="OPH140" s="171"/>
      <c r="OPI140" s="171"/>
      <c r="OPJ140" s="171"/>
      <c r="OPK140" s="171"/>
      <c r="OPL140" s="171"/>
      <c r="OPM140" s="171"/>
      <c r="OPN140" s="171"/>
      <c r="OPO140" s="171"/>
      <c r="OPP140" s="171"/>
      <c r="OPQ140" s="171"/>
      <c r="OPR140" s="171"/>
      <c r="OPS140" s="171"/>
      <c r="OPT140" s="171"/>
      <c r="OPU140" s="171"/>
      <c r="OPV140" s="171"/>
      <c r="OPW140" s="171"/>
      <c r="OPX140" s="171"/>
      <c r="OPY140" s="171"/>
      <c r="OPZ140" s="171"/>
      <c r="OQA140" s="171"/>
      <c r="OQB140" s="171"/>
      <c r="OQC140" s="171"/>
      <c r="OQD140" s="171"/>
      <c r="OQE140" s="171"/>
      <c r="OQF140" s="171"/>
      <c r="OQG140" s="171"/>
      <c r="OQH140" s="171"/>
      <c r="OQI140" s="171"/>
      <c r="OQJ140" s="171"/>
      <c r="OQK140" s="171"/>
      <c r="OQL140" s="171"/>
      <c r="OQM140" s="171"/>
      <c r="OQN140" s="171"/>
      <c r="OQO140" s="171"/>
      <c r="OQP140" s="171"/>
      <c r="OQQ140" s="171"/>
      <c r="OQR140" s="171"/>
      <c r="OQS140" s="171"/>
      <c r="OQT140" s="171"/>
      <c r="OQU140" s="171"/>
      <c r="OQV140" s="171"/>
      <c r="OQW140" s="171"/>
      <c r="OQX140" s="171"/>
      <c r="OQY140" s="171"/>
      <c r="OQZ140" s="171"/>
      <c r="ORA140" s="171"/>
      <c r="ORB140" s="171"/>
      <c r="ORC140" s="171"/>
      <c r="ORD140" s="171"/>
      <c r="ORE140" s="171"/>
      <c r="ORF140" s="171"/>
      <c r="ORG140" s="171"/>
      <c r="ORH140" s="171"/>
      <c r="ORI140" s="171"/>
      <c r="ORJ140" s="171"/>
      <c r="ORK140" s="171"/>
      <c r="ORL140" s="171"/>
      <c r="ORM140" s="171"/>
      <c r="ORN140" s="171"/>
      <c r="ORO140" s="171"/>
      <c r="ORP140" s="171"/>
      <c r="ORQ140" s="171"/>
      <c r="ORR140" s="171"/>
      <c r="ORS140" s="171"/>
      <c r="ORT140" s="171"/>
      <c r="ORU140" s="171"/>
      <c r="ORV140" s="171"/>
      <c r="ORW140" s="171"/>
      <c r="ORX140" s="171"/>
      <c r="ORY140" s="171"/>
      <c r="ORZ140" s="171"/>
      <c r="OSA140" s="171"/>
      <c r="OSB140" s="171"/>
      <c r="OSC140" s="171"/>
      <c r="OSD140" s="171"/>
      <c r="OSE140" s="171"/>
      <c r="OSF140" s="171"/>
      <c r="OSG140" s="171"/>
      <c r="OSH140" s="171"/>
      <c r="OSI140" s="171"/>
      <c r="OSJ140" s="171"/>
      <c r="OSK140" s="171"/>
      <c r="OSL140" s="171"/>
      <c r="OSM140" s="171"/>
      <c r="OSN140" s="171"/>
      <c r="OSO140" s="171"/>
      <c r="OSP140" s="171"/>
      <c r="OSQ140" s="171"/>
      <c r="OSR140" s="171"/>
      <c r="OSS140" s="171"/>
      <c r="OST140" s="171"/>
      <c r="OSU140" s="171"/>
      <c r="OSV140" s="171"/>
      <c r="OSW140" s="171"/>
      <c r="OSX140" s="171"/>
      <c r="OSY140" s="171"/>
      <c r="OSZ140" s="171"/>
      <c r="OTA140" s="171"/>
      <c r="OTB140" s="171"/>
      <c r="OTC140" s="171"/>
      <c r="OTD140" s="171"/>
      <c r="OTE140" s="171"/>
      <c r="OTF140" s="171"/>
      <c r="OTG140" s="171"/>
      <c r="OTH140" s="171"/>
      <c r="OTI140" s="171"/>
      <c r="OTJ140" s="171"/>
      <c r="OTK140" s="171"/>
      <c r="OTL140" s="171"/>
      <c r="OTM140" s="171"/>
      <c r="OTN140" s="171"/>
      <c r="OTO140" s="171"/>
      <c r="OTP140" s="171"/>
      <c r="OTQ140" s="171"/>
      <c r="OTR140" s="171"/>
      <c r="OTS140" s="171"/>
      <c r="OTT140" s="171"/>
      <c r="OTU140" s="171"/>
      <c r="OTV140" s="171"/>
      <c r="OTW140" s="171"/>
      <c r="OTX140" s="171"/>
      <c r="OTY140" s="171"/>
      <c r="OTZ140" s="171"/>
      <c r="OUA140" s="171"/>
      <c r="OUB140" s="171"/>
      <c r="OUC140" s="171"/>
      <c r="OUD140" s="171"/>
      <c r="OUE140" s="171"/>
      <c r="OUF140" s="171"/>
      <c r="OUG140" s="171"/>
      <c r="OUH140" s="171"/>
      <c r="OUI140" s="171"/>
      <c r="OUJ140" s="171"/>
      <c r="OUK140" s="171"/>
      <c r="OUL140" s="171"/>
      <c r="OUM140" s="171"/>
      <c r="OUN140" s="171"/>
      <c r="OUO140" s="171"/>
      <c r="OUP140" s="171"/>
      <c r="OUQ140" s="171"/>
      <c r="OUR140" s="171"/>
      <c r="OUS140" s="171"/>
      <c r="OUT140" s="171"/>
      <c r="OUU140" s="171"/>
      <c r="OUV140" s="171"/>
      <c r="OUW140" s="171"/>
      <c r="OUX140" s="171"/>
      <c r="OUY140" s="171"/>
      <c r="OUZ140" s="171"/>
      <c r="OVA140" s="171"/>
      <c r="OVB140" s="171"/>
      <c r="OVC140" s="171"/>
      <c r="OVD140" s="171"/>
      <c r="OVE140" s="171"/>
      <c r="OVF140" s="171"/>
      <c r="OVG140" s="171"/>
      <c r="OVH140" s="171"/>
      <c r="OVI140" s="171"/>
      <c r="OVJ140" s="171"/>
      <c r="OVK140" s="171"/>
      <c r="OVL140" s="171"/>
      <c r="OVM140" s="171"/>
      <c r="OVN140" s="171"/>
      <c r="OVO140" s="171"/>
      <c r="OVP140" s="171"/>
      <c r="OVQ140" s="171"/>
      <c r="OVR140" s="171"/>
      <c r="OVS140" s="171"/>
      <c r="OVT140" s="171"/>
      <c r="OVU140" s="171"/>
      <c r="OVV140" s="171"/>
      <c r="OVW140" s="171"/>
      <c r="OVX140" s="171"/>
      <c r="OVY140" s="171"/>
      <c r="OVZ140" s="171"/>
      <c r="OWA140" s="171"/>
      <c r="OWB140" s="171"/>
      <c r="OWC140" s="171"/>
      <c r="OWD140" s="171"/>
      <c r="OWE140" s="171"/>
      <c r="OWF140" s="171"/>
      <c r="OWG140" s="171"/>
      <c r="OWH140" s="171"/>
      <c r="OWI140" s="171"/>
      <c r="OWJ140" s="171"/>
      <c r="OWK140" s="171"/>
      <c r="OWL140" s="171"/>
      <c r="OWM140" s="171"/>
      <c r="OWN140" s="171"/>
      <c r="OWO140" s="171"/>
      <c r="OWP140" s="171"/>
      <c r="OWQ140" s="171"/>
      <c r="OWR140" s="171"/>
      <c r="OWS140" s="171"/>
      <c r="OWT140" s="171"/>
      <c r="OWU140" s="171"/>
      <c r="OWV140" s="171"/>
      <c r="OWW140" s="171"/>
      <c r="OWX140" s="171"/>
      <c r="OWY140" s="171"/>
      <c r="OWZ140" s="171"/>
      <c r="OXA140" s="171"/>
      <c r="OXB140" s="171"/>
      <c r="OXC140" s="171"/>
      <c r="OXD140" s="171"/>
      <c r="OXE140" s="171"/>
      <c r="OXF140" s="171"/>
      <c r="OXG140" s="171"/>
      <c r="OXH140" s="171"/>
      <c r="OXI140" s="171"/>
      <c r="OXJ140" s="171"/>
      <c r="OXK140" s="171"/>
      <c r="OXL140" s="171"/>
      <c r="OXM140" s="171"/>
      <c r="OXN140" s="171"/>
      <c r="OXO140" s="171"/>
      <c r="OXP140" s="171"/>
      <c r="OXQ140" s="171"/>
      <c r="OXR140" s="171"/>
      <c r="OXS140" s="171"/>
      <c r="OXT140" s="171"/>
      <c r="OXU140" s="171"/>
      <c r="OXV140" s="171"/>
      <c r="OXW140" s="171"/>
      <c r="OXX140" s="171"/>
      <c r="OXY140" s="171"/>
      <c r="OXZ140" s="171"/>
      <c r="OYA140" s="171"/>
      <c r="OYB140" s="171"/>
      <c r="OYC140" s="171"/>
      <c r="OYD140" s="171"/>
      <c r="OYE140" s="171"/>
      <c r="OYF140" s="171"/>
      <c r="OYG140" s="171"/>
      <c r="OYH140" s="171"/>
      <c r="OYI140" s="171"/>
      <c r="OYJ140" s="171"/>
      <c r="OYK140" s="171"/>
      <c r="OYL140" s="171"/>
      <c r="OYM140" s="171"/>
      <c r="OYN140" s="171"/>
      <c r="OYO140" s="171"/>
      <c r="OYP140" s="171"/>
      <c r="OYQ140" s="171"/>
      <c r="OYR140" s="171"/>
      <c r="OYS140" s="171"/>
      <c r="OYT140" s="171"/>
      <c r="OYU140" s="171"/>
      <c r="OYV140" s="171"/>
      <c r="OYW140" s="171"/>
      <c r="OYX140" s="171"/>
      <c r="OYY140" s="171"/>
      <c r="OYZ140" s="171"/>
      <c r="OZA140" s="171"/>
      <c r="OZB140" s="171"/>
      <c r="OZC140" s="171"/>
      <c r="OZD140" s="171"/>
      <c r="OZE140" s="171"/>
      <c r="OZF140" s="171"/>
      <c r="OZG140" s="171"/>
      <c r="OZH140" s="171"/>
      <c r="OZI140" s="171"/>
      <c r="OZJ140" s="171"/>
      <c r="OZK140" s="171"/>
      <c r="OZL140" s="171"/>
      <c r="OZM140" s="171"/>
      <c r="OZN140" s="171"/>
      <c r="OZO140" s="171"/>
      <c r="OZP140" s="171"/>
      <c r="OZQ140" s="171"/>
      <c r="OZR140" s="171"/>
      <c r="OZS140" s="171"/>
      <c r="OZT140" s="171"/>
      <c r="OZU140" s="171"/>
      <c r="OZV140" s="171"/>
      <c r="OZW140" s="171"/>
      <c r="OZX140" s="171"/>
      <c r="OZY140" s="171"/>
      <c r="OZZ140" s="171"/>
      <c r="PAA140" s="171"/>
      <c r="PAB140" s="171"/>
      <c r="PAC140" s="171"/>
      <c r="PAD140" s="171"/>
      <c r="PAE140" s="171"/>
      <c r="PAF140" s="171"/>
      <c r="PAG140" s="171"/>
      <c r="PAH140" s="171"/>
      <c r="PAI140" s="171"/>
      <c r="PAJ140" s="171"/>
      <c r="PAK140" s="171"/>
      <c r="PAL140" s="171"/>
      <c r="PAM140" s="171"/>
      <c r="PAN140" s="171"/>
      <c r="PAO140" s="171"/>
      <c r="PAP140" s="171"/>
      <c r="PAQ140" s="171"/>
      <c r="PAR140" s="171"/>
      <c r="PAS140" s="171"/>
      <c r="PAT140" s="171"/>
      <c r="PAU140" s="171"/>
      <c r="PAV140" s="171"/>
      <c r="PAW140" s="171"/>
      <c r="PAX140" s="171"/>
      <c r="PAY140" s="171"/>
      <c r="PAZ140" s="171"/>
      <c r="PBA140" s="171"/>
      <c r="PBB140" s="171"/>
      <c r="PBC140" s="171"/>
      <c r="PBD140" s="171"/>
      <c r="PBE140" s="171"/>
      <c r="PBF140" s="171"/>
      <c r="PBG140" s="171"/>
      <c r="PBH140" s="171"/>
      <c r="PBI140" s="171"/>
      <c r="PBJ140" s="171"/>
      <c r="PBK140" s="171"/>
      <c r="PBL140" s="171"/>
      <c r="PBM140" s="171"/>
      <c r="PBN140" s="171"/>
      <c r="PBO140" s="171"/>
      <c r="PBP140" s="171"/>
      <c r="PBQ140" s="171"/>
      <c r="PBR140" s="171"/>
      <c r="PBS140" s="171"/>
      <c r="PBT140" s="171"/>
      <c r="PBU140" s="171"/>
      <c r="PBV140" s="171"/>
      <c r="PBW140" s="171"/>
      <c r="PBX140" s="171"/>
      <c r="PBY140" s="171"/>
      <c r="PBZ140" s="171"/>
      <c r="PCA140" s="171"/>
      <c r="PCB140" s="171"/>
      <c r="PCC140" s="171"/>
      <c r="PCD140" s="171"/>
      <c r="PCE140" s="171"/>
      <c r="PCF140" s="171"/>
      <c r="PCG140" s="171"/>
      <c r="PCH140" s="171"/>
      <c r="PCI140" s="171"/>
      <c r="PCJ140" s="171"/>
      <c r="PCK140" s="171"/>
      <c r="PCL140" s="171"/>
      <c r="PCM140" s="171"/>
      <c r="PCN140" s="171"/>
      <c r="PCO140" s="171"/>
      <c r="PCP140" s="171"/>
      <c r="PCQ140" s="171"/>
      <c r="PCR140" s="171"/>
      <c r="PCS140" s="171"/>
      <c r="PCT140" s="171"/>
      <c r="PCU140" s="171"/>
      <c r="PCV140" s="171"/>
      <c r="PCW140" s="171"/>
      <c r="PCX140" s="171"/>
      <c r="PCY140" s="171"/>
      <c r="PCZ140" s="171"/>
      <c r="PDA140" s="171"/>
      <c r="PDB140" s="171"/>
      <c r="PDC140" s="171"/>
      <c r="PDD140" s="171"/>
      <c r="PDE140" s="171"/>
      <c r="PDF140" s="171"/>
      <c r="PDG140" s="171"/>
      <c r="PDH140" s="171"/>
      <c r="PDI140" s="171"/>
      <c r="PDJ140" s="171"/>
      <c r="PDK140" s="171"/>
      <c r="PDL140" s="171"/>
      <c r="PDM140" s="171"/>
      <c r="PDN140" s="171"/>
      <c r="PDO140" s="171"/>
      <c r="PDP140" s="171"/>
      <c r="PDQ140" s="171"/>
      <c r="PDR140" s="171"/>
      <c r="PDS140" s="171"/>
      <c r="PDT140" s="171"/>
      <c r="PDU140" s="171"/>
      <c r="PDV140" s="171"/>
      <c r="PDW140" s="171"/>
      <c r="PDX140" s="171"/>
      <c r="PDY140" s="171"/>
      <c r="PDZ140" s="171"/>
      <c r="PEA140" s="171"/>
      <c r="PEB140" s="171"/>
      <c r="PEC140" s="171"/>
      <c r="PED140" s="171"/>
      <c r="PEE140" s="171"/>
      <c r="PEF140" s="171"/>
      <c r="PEG140" s="171"/>
      <c r="PEH140" s="171"/>
      <c r="PEI140" s="171"/>
      <c r="PEJ140" s="171"/>
      <c r="PEK140" s="171"/>
      <c r="PEL140" s="171"/>
      <c r="PEM140" s="171"/>
      <c r="PEN140" s="171"/>
      <c r="PEO140" s="171"/>
      <c r="PEP140" s="171"/>
      <c r="PEQ140" s="171"/>
      <c r="PER140" s="171"/>
      <c r="PES140" s="171"/>
      <c r="PET140" s="171"/>
      <c r="PEU140" s="171"/>
      <c r="PEV140" s="171"/>
      <c r="PEW140" s="171"/>
      <c r="PEX140" s="171"/>
      <c r="PEY140" s="171"/>
      <c r="PEZ140" s="171"/>
      <c r="PFA140" s="171"/>
      <c r="PFB140" s="171"/>
      <c r="PFC140" s="171"/>
      <c r="PFD140" s="171"/>
      <c r="PFE140" s="171"/>
      <c r="PFF140" s="171"/>
      <c r="PFG140" s="171"/>
      <c r="PFH140" s="171"/>
      <c r="PFI140" s="171"/>
      <c r="PFJ140" s="171"/>
      <c r="PFK140" s="171"/>
      <c r="PFL140" s="171"/>
      <c r="PFM140" s="171"/>
      <c r="PFN140" s="171"/>
      <c r="PFO140" s="171"/>
      <c r="PFP140" s="171"/>
      <c r="PFQ140" s="171"/>
      <c r="PFR140" s="171"/>
      <c r="PFS140" s="171"/>
      <c r="PFT140" s="171"/>
      <c r="PFU140" s="171"/>
      <c r="PFV140" s="171"/>
      <c r="PFW140" s="171"/>
      <c r="PFX140" s="171"/>
      <c r="PFY140" s="171"/>
      <c r="PFZ140" s="171"/>
      <c r="PGA140" s="171"/>
      <c r="PGB140" s="171"/>
      <c r="PGC140" s="171"/>
      <c r="PGD140" s="171"/>
      <c r="PGE140" s="171"/>
      <c r="PGF140" s="171"/>
      <c r="PGG140" s="171"/>
      <c r="PGH140" s="171"/>
      <c r="PGI140" s="171"/>
      <c r="PGJ140" s="171"/>
      <c r="PGK140" s="171"/>
      <c r="PGL140" s="171"/>
      <c r="PGM140" s="171"/>
      <c r="PGN140" s="171"/>
      <c r="PGO140" s="171"/>
      <c r="PGP140" s="171"/>
      <c r="PGQ140" s="171"/>
      <c r="PGR140" s="171"/>
      <c r="PGS140" s="171"/>
      <c r="PGT140" s="171"/>
      <c r="PGU140" s="171"/>
      <c r="PGV140" s="171"/>
      <c r="PGW140" s="171"/>
      <c r="PGX140" s="171"/>
      <c r="PGY140" s="171"/>
      <c r="PGZ140" s="171"/>
      <c r="PHA140" s="171"/>
      <c r="PHB140" s="171"/>
      <c r="PHC140" s="171"/>
      <c r="PHD140" s="171"/>
      <c r="PHE140" s="171"/>
      <c r="PHF140" s="171"/>
      <c r="PHG140" s="171"/>
      <c r="PHH140" s="171"/>
      <c r="PHI140" s="171"/>
      <c r="PHJ140" s="171"/>
      <c r="PHK140" s="171"/>
      <c r="PHL140" s="171"/>
      <c r="PHM140" s="171"/>
      <c r="PHN140" s="171"/>
      <c r="PHO140" s="171"/>
      <c r="PHP140" s="171"/>
      <c r="PHQ140" s="171"/>
      <c r="PHR140" s="171"/>
      <c r="PHS140" s="171"/>
      <c r="PHT140" s="171"/>
      <c r="PHU140" s="171"/>
      <c r="PHV140" s="171"/>
      <c r="PHW140" s="171"/>
      <c r="PHX140" s="171"/>
      <c r="PHY140" s="171"/>
      <c r="PHZ140" s="171"/>
      <c r="PIA140" s="171"/>
      <c r="PIB140" s="171"/>
      <c r="PIC140" s="171"/>
      <c r="PID140" s="171"/>
      <c r="PIE140" s="171"/>
      <c r="PIF140" s="171"/>
      <c r="PIG140" s="171"/>
      <c r="PIH140" s="171"/>
      <c r="PII140" s="171"/>
      <c r="PIJ140" s="171"/>
      <c r="PIK140" s="171"/>
      <c r="PIL140" s="171"/>
      <c r="PIM140" s="171"/>
      <c r="PIN140" s="171"/>
      <c r="PIO140" s="171"/>
      <c r="PIP140" s="171"/>
      <c r="PIQ140" s="171"/>
      <c r="PIR140" s="171"/>
      <c r="PIS140" s="171"/>
      <c r="PIT140" s="171"/>
      <c r="PIU140" s="171"/>
      <c r="PIV140" s="171"/>
      <c r="PIW140" s="171"/>
      <c r="PIX140" s="171"/>
      <c r="PIY140" s="171"/>
      <c r="PIZ140" s="171"/>
      <c r="PJA140" s="171"/>
      <c r="PJB140" s="171"/>
      <c r="PJC140" s="171"/>
      <c r="PJD140" s="171"/>
      <c r="PJE140" s="171"/>
      <c r="PJF140" s="171"/>
      <c r="PJG140" s="171"/>
      <c r="PJH140" s="171"/>
      <c r="PJI140" s="171"/>
      <c r="PJJ140" s="171"/>
      <c r="PJK140" s="171"/>
      <c r="PJL140" s="171"/>
      <c r="PJM140" s="171"/>
      <c r="PJN140" s="171"/>
      <c r="PJO140" s="171"/>
      <c r="PJP140" s="171"/>
      <c r="PJQ140" s="171"/>
      <c r="PJR140" s="171"/>
      <c r="PJS140" s="171"/>
      <c r="PJT140" s="171"/>
      <c r="PJU140" s="171"/>
      <c r="PJV140" s="171"/>
      <c r="PJW140" s="171"/>
      <c r="PJX140" s="171"/>
      <c r="PJY140" s="171"/>
      <c r="PJZ140" s="171"/>
      <c r="PKA140" s="171"/>
      <c r="PKB140" s="171"/>
      <c r="PKC140" s="171"/>
      <c r="PKD140" s="171"/>
      <c r="PKE140" s="171"/>
      <c r="PKF140" s="171"/>
      <c r="PKG140" s="171"/>
      <c r="PKH140" s="171"/>
      <c r="PKI140" s="171"/>
      <c r="PKJ140" s="171"/>
      <c r="PKK140" s="171"/>
      <c r="PKL140" s="171"/>
      <c r="PKM140" s="171"/>
      <c r="PKN140" s="171"/>
      <c r="PKO140" s="171"/>
      <c r="PKP140" s="171"/>
      <c r="PKQ140" s="171"/>
      <c r="PKR140" s="171"/>
      <c r="PKS140" s="171"/>
      <c r="PKT140" s="171"/>
      <c r="PKU140" s="171"/>
      <c r="PKV140" s="171"/>
      <c r="PKW140" s="171"/>
      <c r="PKX140" s="171"/>
      <c r="PKY140" s="171"/>
      <c r="PKZ140" s="171"/>
      <c r="PLA140" s="171"/>
      <c r="PLB140" s="171"/>
      <c r="PLC140" s="171"/>
      <c r="PLD140" s="171"/>
      <c r="PLE140" s="171"/>
      <c r="PLF140" s="171"/>
      <c r="PLG140" s="171"/>
      <c r="PLH140" s="171"/>
      <c r="PLI140" s="171"/>
      <c r="PLJ140" s="171"/>
      <c r="PLK140" s="171"/>
      <c r="PLL140" s="171"/>
      <c r="PLM140" s="171"/>
      <c r="PLN140" s="171"/>
      <c r="PLO140" s="171"/>
      <c r="PLP140" s="171"/>
      <c r="PLQ140" s="171"/>
      <c r="PLR140" s="171"/>
      <c r="PLS140" s="171"/>
      <c r="PLT140" s="171"/>
      <c r="PLU140" s="171"/>
      <c r="PLV140" s="171"/>
      <c r="PLW140" s="171"/>
      <c r="PLX140" s="171"/>
      <c r="PLY140" s="171"/>
      <c r="PLZ140" s="171"/>
      <c r="PMA140" s="171"/>
      <c r="PMB140" s="171"/>
      <c r="PMC140" s="171"/>
      <c r="PMD140" s="171"/>
      <c r="PME140" s="171"/>
      <c r="PMF140" s="171"/>
      <c r="PMG140" s="171"/>
      <c r="PMH140" s="171"/>
      <c r="PMI140" s="171"/>
      <c r="PMJ140" s="171"/>
      <c r="PMK140" s="171"/>
      <c r="PML140" s="171"/>
      <c r="PMM140" s="171"/>
      <c r="PMN140" s="171"/>
      <c r="PMO140" s="171"/>
      <c r="PMP140" s="171"/>
      <c r="PMQ140" s="171"/>
      <c r="PMR140" s="171"/>
      <c r="PMS140" s="171"/>
      <c r="PMT140" s="171"/>
      <c r="PMU140" s="171"/>
      <c r="PMV140" s="171"/>
      <c r="PMW140" s="171"/>
      <c r="PMX140" s="171"/>
      <c r="PMY140" s="171"/>
      <c r="PMZ140" s="171"/>
      <c r="PNA140" s="171"/>
      <c r="PNB140" s="171"/>
      <c r="PNC140" s="171"/>
      <c r="PND140" s="171"/>
      <c r="PNE140" s="171"/>
      <c r="PNF140" s="171"/>
      <c r="PNG140" s="171"/>
      <c r="PNH140" s="171"/>
      <c r="PNI140" s="171"/>
      <c r="PNJ140" s="171"/>
      <c r="PNK140" s="171"/>
      <c r="PNL140" s="171"/>
      <c r="PNM140" s="171"/>
      <c r="PNN140" s="171"/>
      <c r="PNO140" s="171"/>
      <c r="PNP140" s="171"/>
      <c r="PNQ140" s="171"/>
      <c r="PNR140" s="171"/>
      <c r="PNS140" s="171"/>
      <c r="PNT140" s="171"/>
      <c r="PNU140" s="171"/>
      <c r="PNV140" s="171"/>
      <c r="PNW140" s="171"/>
      <c r="PNX140" s="171"/>
      <c r="PNY140" s="171"/>
      <c r="PNZ140" s="171"/>
      <c r="POA140" s="171"/>
      <c r="POB140" s="171"/>
      <c r="POC140" s="171"/>
      <c r="POD140" s="171"/>
      <c r="POE140" s="171"/>
      <c r="POF140" s="171"/>
      <c r="POG140" s="171"/>
      <c r="POH140" s="171"/>
      <c r="POI140" s="171"/>
      <c r="POJ140" s="171"/>
      <c r="POK140" s="171"/>
      <c r="POL140" s="171"/>
      <c r="POM140" s="171"/>
      <c r="PON140" s="171"/>
      <c r="POO140" s="171"/>
      <c r="POP140" s="171"/>
      <c r="POQ140" s="171"/>
      <c r="POR140" s="171"/>
      <c r="POS140" s="171"/>
      <c r="POT140" s="171"/>
      <c r="POU140" s="171"/>
      <c r="POV140" s="171"/>
      <c r="POW140" s="171"/>
      <c r="POX140" s="171"/>
      <c r="POY140" s="171"/>
      <c r="POZ140" s="171"/>
      <c r="PPA140" s="171"/>
      <c r="PPB140" s="171"/>
      <c r="PPC140" s="171"/>
      <c r="PPD140" s="171"/>
      <c r="PPE140" s="171"/>
      <c r="PPF140" s="171"/>
      <c r="PPG140" s="171"/>
      <c r="PPH140" s="171"/>
      <c r="PPI140" s="171"/>
      <c r="PPJ140" s="171"/>
      <c r="PPK140" s="171"/>
      <c r="PPL140" s="171"/>
      <c r="PPM140" s="171"/>
      <c r="PPN140" s="171"/>
      <c r="PPO140" s="171"/>
      <c r="PPP140" s="171"/>
      <c r="PPQ140" s="171"/>
      <c r="PPR140" s="171"/>
      <c r="PPS140" s="171"/>
      <c r="PPT140" s="171"/>
      <c r="PPU140" s="171"/>
      <c r="PPV140" s="171"/>
      <c r="PPW140" s="171"/>
      <c r="PPX140" s="171"/>
      <c r="PPY140" s="171"/>
      <c r="PPZ140" s="171"/>
      <c r="PQA140" s="171"/>
      <c r="PQB140" s="171"/>
      <c r="PQC140" s="171"/>
      <c r="PQD140" s="171"/>
      <c r="PQE140" s="171"/>
      <c r="PQF140" s="171"/>
      <c r="PQG140" s="171"/>
      <c r="PQH140" s="171"/>
      <c r="PQI140" s="171"/>
      <c r="PQJ140" s="171"/>
      <c r="PQK140" s="171"/>
      <c r="PQL140" s="171"/>
      <c r="PQM140" s="171"/>
      <c r="PQN140" s="171"/>
      <c r="PQO140" s="171"/>
      <c r="PQP140" s="171"/>
      <c r="PQQ140" s="171"/>
      <c r="PQR140" s="171"/>
      <c r="PQS140" s="171"/>
      <c r="PQT140" s="171"/>
      <c r="PQU140" s="171"/>
      <c r="PQV140" s="171"/>
      <c r="PQW140" s="171"/>
      <c r="PQX140" s="171"/>
      <c r="PQY140" s="171"/>
      <c r="PQZ140" s="171"/>
      <c r="PRA140" s="171"/>
      <c r="PRB140" s="171"/>
      <c r="PRC140" s="171"/>
      <c r="PRD140" s="171"/>
      <c r="PRE140" s="171"/>
      <c r="PRF140" s="171"/>
      <c r="PRG140" s="171"/>
      <c r="PRH140" s="171"/>
      <c r="PRI140" s="171"/>
      <c r="PRJ140" s="171"/>
      <c r="PRK140" s="171"/>
      <c r="PRL140" s="171"/>
      <c r="PRM140" s="171"/>
      <c r="PRN140" s="171"/>
      <c r="PRO140" s="171"/>
      <c r="PRP140" s="171"/>
      <c r="PRQ140" s="171"/>
      <c r="PRR140" s="171"/>
      <c r="PRS140" s="171"/>
      <c r="PRT140" s="171"/>
      <c r="PRU140" s="171"/>
      <c r="PRV140" s="171"/>
      <c r="PRW140" s="171"/>
      <c r="PRX140" s="171"/>
      <c r="PRY140" s="171"/>
      <c r="PRZ140" s="171"/>
      <c r="PSA140" s="171"/>
      <c r="PSB140" s="171"/>
      <c r="PSC140" s="171"/>
      <c r="PSD140" s="171"/>
      <c r="PSE140" s="171"/>
      <c r="PSF140" s="171"/>
      <c r="PSG140" s="171"/>
      <c r="PSH140" s="171"/>
      <c r="PSI140" s="171"/>
      <c r="PSJ140" s="171"/>
      <c r="PSK140" s="171"/>
      <c r="PSL140" s="171"/>
      <c r="PSM140" s="171"/>
      <c r="PSN140" s="171"/>
      <c r="PSO140" s="171"/>
      <c r="PSP140" s="171"/>
      <c r="PSQ140" s="171"/>
      <c r="PSR140" s="171"/>
      <c r="PSS140" s="171"/>
      <c r="PST140" s="171"/>
      <c r="PSU140" s="171"/>
      <c r="PSV140" s="171"/>
      <c r="PSW140" s="171"/>
      <c r="PSX140" s="171"/>
      <c r="PSY140" s="171"/>
      <c r="PSZ140" s="171"/>
      <c r="PTA140" s="171"/>
      <c r="PTB140" s="171"/>
      <c r="PTC140" s="171"/>
      <c r="PTD140" s="171"/>
      <c r="PTE140" s="171"/>
      <c r="PTF140" s="171"/>
      <c r="PTG140" s="171"/>
      <c r="PTH140" s="171"/>
      <c r="PTI140" s="171"/>
      <c r="PTJ140" s="171"/>
      <c r="PTK140" s="171"/>
      <c r="PTL140" s="171"/>
      <c r="PTM140" s="171"/>
      <c r="PTN140" s="171"/>
      <c r="PTO140" s="171"/>
      <c r="PTP140" s="171"/>
      <c r="PTQ140" s="171"/>
      <c r="PTR140" s="171"/>
      <c r="PTS140" s="171"/>
      <c r="PTT140" s="171"/>
      <c r="PTU140" s="171"/>
      <c r="PTV140" s="171"/>
      <c r="PTW140" s="171"/>
      <c r="PTX140" s="171"/>
      <c r="PTY140" s="171"/>
      <c r="PTZ140" s="171"/>
      <c r="PUA140" s="171"/>
      <c r="PUB140" s="171"/>
      <c r="PUC140" s="171"/>
      <c r="PUD140" s="171"/>
      <c r="PUE140" s="171"/>
      <c r="PUF140" s="171"/>
      <c r="PUG140" s="171"/>
      <c r="PUH140" s="171"/>
      <c r="PUI140" s="171"/>
      <c r="PUJ140" s="171"/>
      <c r="PUK140" s="171"/>
      <c r="PUL140" s="171"/>
      <c r="PUM140" s="171"/>
      <c r="PUN140" s="171"/>
      <c r="PUO140" s="171"/>
      <c r="PUP140" s="171"/>
      <c r="PUQ140" s="171"/>
      <c r="PUR140" s="171"/>
      <c r="PUS140" s="171"/>
      <c r="PUT140" s="171"/>
      <c r="PUU140" s="171"/>
      <c r="PUV140" s="171"/>
      <c r="PUW140" s="171"/>
      <c r="PUX140" s="171"/>
      <c r="PUY140" s="171"/>
      <c r="PUZ140" s="171"/>
      <c r="PVA140" s="171"/>
      <c r="PVB140" s="171"/>
      <c r="PVC140" s="171"/>
      <c r="PVD140" s="171"/>
      <c r="PVE140" s="171"/>
      <c r="PVF140" s="171"/>
      <c r="PVG140" s="171"/>
      <c r="PVH140" s="171"/>
      <c r="PVI140" s="171"/>
      <c r="PVJ140" s="171"/>
      <c r="PVK140" s="171"/>
      <c r="PVL140" s="171"/>
      <c r="PVM140" s="171"/>
      <c r="PVN140" s="171"/>
      <c r="PVO140" s="171"/>
      <c r="PVP140" s="171"/>
      <c r="PVQ140" s="171"/>
      <c r="PVR140" s="171"/>
      <c r="PVS140" s="171"/>
      <c r="PVT140" s="171"/>
      <c r="PVU140" s="171"/>
      <c r="PVV140" s="171"/>
      <c r="PVW140" s="171"/>
      <c r="PVX140" s="171"/>
      <c r="PVY140" s="171"/>
      <c r="PVZ140" s="171"/>
      <c r="PWA140" s="171"/>
      <c r="PWB140" s="171"/>
      <c r="PWC140" s="171"/>
      <c r="PWD140" s="171"/>
      <c r="PWE140" s="171"/>
      <c r="PWF140" s="171"/>
      <c r="PWG140" s="171"/>
      <c r="PWH140" s="171"/>
      <c r="PWI140" s="171"/>
      <c r="PWJ140" s="171"/>
      <c r="PWK140" s="171"/>
      <c r="PWL140" s="171"/>
      <c r="PWM140" s="171"/>
      <c r="PWN140" s="171"/>
      <c r="PWO140" s="171"/>
      <c r="PWP140" s="171"/>
      <c r="PWQ140" s="171"/>
      <c r="PWR140" s="171"/>
      <c r="PWS140" s="171"/>
      <c r="PWT140" s="171"/>
      <c r="PWU140" s="171"/>
      <c r="PWV140" s="171"/>
      <c r="PWW140" s="171"/>
      <c r="PWX140" s="171"/>
      <c r="PWY140" s="171"/>
      <c r="PWZ140" s="171"/>
      <c r="PXA140" s="171"/>
      <c r="PXB140" s="171"/>
      <c r="PXC140" s="171"/>
      <c r="PXD140" s="171"/>
      <c r="PXE140" s="171"/>
      <c r="PXF140" s="171"/>
      <c r="PXG140" s="171"/>
      <c r="PXH140" s="171"/>
      <c r="PXI140" s="171"/>
      <c r="PXJ140" s="171"/>
      <c r="PXK140" s="171"/>
      <c r="PXL140" s="171"/>
      <c r="PXM140" s="171"/>
      <c r="PXN140" s="171"/>
      <c r="PXO140" s="171"/>
      <c r="PXP140" s="171"/>
      <c r="PXQ140" s="171"/>
      <c r="PXR140" s="171"/>
      <c r="PXS140" s="171"/>
      <c r="PXT140" s="171"/>
      <c r="PXU140" s="171"/>
      <c r="PXV140" s="171"/>
      <c r="PXW140" s="171"/>
      <c r="PXX140" s="171"/>
      <c r="PXY140" s="171"/>
      <c r="PXZ140" s="171"/>
      <c r="PYA140" s="171"/>
      <c r="PYB140" s="171"/>
      <c r="PYC140" s="171"/>
      <c r="PYD140" s="171"/>
      <c r="PYE140" s="171"/>
      <c r="PYF140" s="171"/>
      <c r="PYG140" s="171"/>
      <c r="PYH140" s="171"/>
      <c r="PYI140" s="171"/>
      <c r="PYJ140" s="171"/>
      <c r="PYK140" s="171"/>
      <c r="PYL140" s="171"/>
      <c r="PYM140" s="171"/>
      <c r="PYN140" s="171"/>
      <c r="PYO140" s="171"/>
      <c r="PYP140" s="171"/>
      <c r="PYQ140" s="171"/>
      <c r="PYR140" s="171"/>
      <c r="PYS140" s="171"/>
      <c r="PYT140" s="171"/>
      <c r="PYU140" s="171"/>
      <c r="PYV140" s="171"/>
      <c r="PYW140" s="171"/>
      <c r="PYX140" s="171"/>
      <c r="PYY140" s="171"/>
      <c r="PYZ140" s="171"/>
      <c r="PZA140" s="171"/>
      <c r="PZB140" s="171"/>
      <c r="PZC140" s="171"/>
      <c r="PZD140" s="171"/>
      <c r="PZE140" s="171"/>
      <c r="PZF140" s="171"/>
      <c r="PZG140" s="171"/>
      <c r="PZH140" s="171"/>
      <c r="PZI140" s="171"/>
      <c r="PZJ140" s="171"/>
      <c r="PZK140" s="171"/>
      <c r="PZL140" s="171"/>
      <c r="PZM140" s="171"/>
      <c r="PZN140" s="171"/>
      <c r="PZO140" s="171"/>
      <c r="PZP140" s="171"/>
      <c r="PZQ140" s="171"/>
      <c r="PZR140" s="171"/>
      <c r="PZS140" s="171"/>
      <c r="PZT140" s="171"/>
      <c r="PZU140" s="171"/>
      <c r="PZV140" s="171"/>
      <c r="PZW140" s="171"/>
      <c r="PZX140" s="171"/>
      <c r="PZY140" s="171"/>
      <c r="PZZ140" s="171"/>
      <c r="QAA140" s="171"/>
      <c r="QAB140" s="171"/>
      <c r="QAC140" s="171"/>
      <c r="QAD140" s="171"/>
      <c r="QAE140" s="171"/>
      <c r="QAF140" s="171"/>
      <c r="QAG140" s="171"/>
      <c r="QAH140" s="171"/>
      <c r="QAI140" s="171"/>
      <c r="QAJ140" s="171"/>
      <c r="QAK140" s="171"/>
      <c r="QAL140" s="171"/>
      <c r="QAM140" s="171"/>
      <c r="QAN140" s="171"/>
      <c r="QAO140" s="171"/>
      <c r="QAP140" s="171"/>
      <c r="QAQ140" s="171"/>
      <c r="QAR140" s="171"/>
      <c r="QAS140" s="171"/>
      <c r="QAT140" s="171"/>
      <c r="QAU140" s="171"/>
      <c r="QAV140" s="171"/>
      <c r="QAW140" s="171"/>
      <c r="QAX140" s="171"/>
      <c r="QAY140" s="171"/>
      <c r="QAZ140" s="171"/>
      <c r="QBA140" s="171"/>
      <c r="QBB140" s="171"/>
      <c r="QBC140" s="171"/>
      <c r="QBD140" s="171"/>
      <c r="QBE140" s="171"/>
      <c r="QBF140" s="171"/>
      <c r="QBG140" s="171"/>
      <c r="QBH140" s="171"/>
      <c r="QBI140" s="171"/>
      <c r="QBJ140" s="171"/>
      <c r="QBK140" s="171"/>
      <c r="QBL140" s="171"/>
      <c r="QBM140" s="171"/>
      <c r="QBN140" s="171"/>
      <c r="QBO140" s="171"/>
      <c r="QBP140" s="171"/>
      <c r="QBQ140" s="171"/>
      <c r="QBR140" s="171"/>
      <c r="QBS140" s="171"/>
      <c r="QBT140" s="171"/>
      <c r="QBU140" s="171"/>
      <c r="QBV140" s="171"/>
      <c r="QBW140" s="171"/>
      <c r="QBX140" s="171"/>
      <c r="QBY140" s="171"/>
      <c r="QBZ140" s="171"/>
      <c r="QCA140" s="171"/>
      <c r="QCB140" s="171"/>
      <c r="QCC140" s="171"/>
      <c r="QCD140" s="171"/>
      <c r="QCE140" s="171"/>
      <c r="QCF140" s="171"/>
      <c r="QCG140" s="171"/>
      <c r="QCH140" s="171"/>
      <c r="QCI140" s="171"/>
      <c r="QCJ140" s="171"/>
      <c r="QCK140" s="171"/>
      <c r="QCL140" s="171"/>
      <c r="QCM140" s="171"/>
      <c r="QCN140" s="171"/>
      <c r="QCO140" s="171"/>
      <c r="QCP140" s="171"/>
      <c r="QCQ140" s="171"/>
      <c r="QCR140" s="171"/>
      <c r="QCS140" s="171"/>
      <c r="QCT140" s="171"/>
      <c r="QCU140" s="171"/>
      <c r="QCV140" s="171"/>
      <c r="QCW140" s="171"/>
      <c r="QCX140" s="171"/>
      <c r="QCY140" s="171"/>
      <c r="QCZ140" s="171"/>
      <c r="QDA140" s="171"/>
      <c r="QDB140" s="171"/>
      <c r="QDC140" s="171"/>
      <c r="QDD140" s="171"/>
      <c r="QDE140" s="171"/>
      <c r="QDF140" s="171"/>
      <c r="QDG140" s="171"/>
      <c r="QDH140" s="171"/>
      <c r="QDI140" s="171"/>
      <c r="QDJ140" s="171"/>
      <c r="QDK140" s="171"/>
      <c r="QDL140" s="171"/>
      <c r="QDM140" s="171"/>
      <c r="QDN140" s="171"/>
      <c r="QDO140" s="171"/>
      <c r="QDP140" s="171"/>
      <c r="QDQ140" s="171"/>
      <c r="QDR140" s="171"/>
      <c r="QDS140" s="171"/>
      <c r="QDT140" s="171"/>
      <c r="QDU140" s="171"/>
      <c r="QDV140" s="171"/>
      <c r="QDW140" s="171"/>
      <c r="QDX140" s="171"/>
      <c r="QDY140" s="171"/>
      <c r="QDZ140" s="171"/>
      <c r="QEA140" s="171"/>
      <c r="QEB140" s="171"/>
      <c r="QEC140" s="171"/>
      <c r="QED140" s="171"/>
      <c r="QEE140" s="171"/>
      <c r="QEF140" s="171"/>
      <c r="QEG140" s="171"/>
      <c r="QEH140" s="171"/>
      <c r="QEI140" s="171"/>
      <c r="QEJ140" s="171"/>
      <c r="QEK140" s="171"/>
      <c r="QEL140" s="171"/>
      <c r="QEM140" s="171"/>
      <c r="QEN140" s="171"/>
      <c r="QEO140" s="171"/>
      <c r="QEP140" s="171"/>
      <c r="QEQ140" s="171"/>
      <c r="QER140" s="171"/>
      <c r="QES140" s="171"/>
      <c r="QET140" s="171"/>
      <c r="QEU140" s="171"/>
      <c r="QEV140" s="171"/>
      <c r="QEW140" s="171"/>
      <c r="QEX140" s="171"/>
      <c r="QEY140" s="171"/>
      <c r="QEZ140" s="171"/>
      <c r="QFA140" s="171"/>
      <c r="QFB140" s="171"/>
      <c r="QFC140" s="171"/>
      <c r="QFD140" s="171"/>
      <c r="QFE140" s="171"/>
      <c r="QFF140" s="171"/>
      <c r="QFG140" s="171"/>
      <c r="QFH140" s="171"/>
      <c r="QFI140" s="171"/>
      <c r="QFJ140" s="171"/>
      <c r="QFK140" s="171"/>
      <c r="QFL140" s="171"/>
      <c r="QFM140" s="171"/>
      <c r="QFN140" s="171"/>
      <c r="QFO140" s="171"/>
      <c r="QFP140" s="171"/>
      <c r="QFQ140" s="171"/>
      <c r="QFR140" s="171"/>
      <c r="QFS140" s="171"/>
      <c r="QFT140" s="171"/>
      <c r="QFU140" s="171"/>
      <c r="QFV140" s="171"/>
      <c r="QFW140" s="171"/>
      <c r="QFX140" s="171"/>
      <c r="QFY140" s="171"/>
      <c r="QFZ140" s="171"/>
      <c r="QGA140" s="171"/>
      <c r="QGB140" s="171"/>
      <c r="QGC140" s="171"/>
      <c r="QGD140" s="171"/>
      <c r="QGE140" s="171"/>
      <c r="QGF140" s="171"/>
      <c r="QGG140" s="171"/>
      <c r="QGH140" s="171"/>
      <c r="QGI140" s="171"/>
      <c r="QGJ140" s="171"/>
      <c r="QGK140" s="171"/>
      <c r="QGL140" s="171"/>
      <c r="QGM140" s="171"/>
      <c r="QGN140" s="171"/>
      <c r="QGO140" s="171"/>
      <c r="QGP140" s="171"/>
      <c r="QGQ140" s="171"/>
      <c r="QGR140" s="171"/>
      <c r="QGS140" s="171"/>
      <c r="QGT140" s="171"/>
      <c r="QGU140" s="171"/>
      <c r="QGV140" s="171"/>
      <c r="QGW140" s="171"/>
      <c r="QGX140" s="171"/>
      <c r="QGY140" s="171"/>
      <c r="QGZ140" s="171"/>
      <c r="QHA140" s="171"/>
      <c r="QHB140" s="171"/>
      <c r="QHC140" s="171"/>
      <c r="QHD140" s="171"/>
      <c r="QHE140" s="171"/>
      <c r="QHF140" s="171"/>
      <c r="QHG140" s="171"/>
      <c r="QHH140" s="171"/>
      <c r="QHI140" s="171"/>
      <c r="QHJ140" s="171"/>
      <c r="QHK140" s="171"/>
      <c r="QHL140" s="171"/>
      <c r="QHM140" s="171"/>
      <c r="QHN140" s="171"/>
      <c r="QHO140" s="171"/>
      <c r="QHP140" s="171"/>
      <c r="QHQ140" s="171"/>
      <c r="QHR140" s="171"/>
      <c r="QHS140" s="171"/>
      <c r="QHT140" s="171"/>
      <c r="QHU140" s="171"/>
      <c r="QHV140" s="171"/>
      <c r="QHW140" s="171"/>
      <c r="QHX140" s="171"/>
      <c r="QHY140" s="171"/>
      <c r="QHZ140" s="171"/>
      <c r="QIA140" s="171"/>
      <c r="QIB140" s="171"/>
      <c r="QIC140" s="171"/>
      <c r="QID140" s="171"/>
      <c r="QIE140" s="171"/>
      <c r="QIF140" s="171"/>
      <c r="QIG140" s="171"/>
      <c r="QIH140" s="171"/>
      <c r="QII140" s="171"/>
      <c r="QIJ140" s="171"/>
      <c r="QIK140" s="171"/>
      <c r="QIL140" s="171"/>
      <c r="QIM140" s="171"/>
      <c r="QIN140" s="171"/>
      <c r="QIO140" s="171"/>
      <c r="QIP140" s="171"/>
      <c r="QIQ140" s="171"/>
      <c r="QIR140" s="171"/>
      <c r="QIS140" s="171"/>
      <c r="QIT140" s="171"/>
      <c r="QIU140" s="171"/>
      <c r="QIV140" s="171"/>
      <c r="QIW140" s="171"/>
      <c r="QIX140" s="171"/>
      <c r="QIY140" s="171"/>
      <c r="QIZ140" s="171"/>
      <c r="QJA140" s="171"/>
      <c r="QJB140" s="171"/>
      <c r="QJC140" s="171"/>
      <c r="QJD140" s="171"/>
      <c r="QJE140" s="171"/>
      <c r="QJF140" s="171"/>
      <c r="QJG140" s="171"/>
      <c r="QJH140" s="171"/>
      <c r="QJI140" s="171"/>
      <c r="QJJ140" s="171"/>
      <c r="QJK140" s="171"/>
      <c r="QJL140" s="171"/>
      <c r="QJM140" s="171"/>
      <c r="QJN140" s="171"/>
      <c r="QJO140" s="171"/>
      <c r="QJP140" s="171"/>
      <c r="QJQ140" s="171"/>
      <c r="QJR140" s="171"/>
      <c r="QJS140" s="171"/>
      <c r="QJT140" s="171"/>
      <c r="QJU140" s="171"/>
      <c r="QJV140" s="171"/>
      <c r="QJW140" s="171"/>
      <c r="QJX140" s="171"/>
      <c r="QJY140" s="171"/>
      <c r="QJZ140" s="171"/>
      <c r="QKA140" s="171"/>
      <c r="QKB140" s="171"/>
      <c r="QKC140" s="171"/>
      <c r="QKD140" s="171"/>
      <c r="QKE140" s="171"/>
      <c r="QKF140" s="171"/>
      <c r="QKG140" s="171"/>
      <c r="QKH140" s="171"/>
      <c r="QKI140" s="171"/>
      <c r="QKJ140" s="171"/>
      <c r="QKK140" s="171"/>
      <c r="QKL140" s="171"/>
      <c r="QKM140" s="171"/>
      <c r="QKN140" s="171"/>
      <c r="QKO140" s="171"/>
      <c r="QKP140" s="171"/>
      <c r="QKQ140" s="171"/>
      <c r="QKR140" s="171"/>
      <c r="QKS140" s="171"/>
      <c r="QKT140" s="171"/>
      <c r="QKU140" s="171"/>
      <c r="QKV140" s="171"/>
      <c r="QKW140" s="171"/>
      <c r="QKX140" s="171"/>
      <c r="QKY140" s="171"/>
      <c r="QKZ140" s="171"/>
      <c r="QLA140" s="171"/>
      <c r="QLB140" s="171"/>
      <c r="QLC140" s="171"/>
      <c r="QLD140" s="171"/>
      <c r="QLE140" s="171"/>
      <c r="QLF140" s="171"/>
      <c r="QLG140" s="171"/>
      <c r="QLH140" s="171"/>
      <c r="QLI140" s="171"/>
      <c r="QLJ140" s="171"/>
      <c r="QLK140" s="171"/>
      <c r="QLL140" s="171"/>
      <c r="QLM140" s="171"/>
      <c r="QLN140" s="171"/>
      <c r="QLO140" s="171"/>
      <c r="QLP140" s="171"/>
      <c r="QLQ140" s="171"/>
      <c r="QLR140" s="171"/>
      <c r="QLS140" s="171"/>
      <c r="QLT140" s="171"/>
      <c r="QLU140" s="171"/>
      <c r="QLV140" s="171"/>
      <c r="QLW140" s="171"/>
      <c r="QLX140" s="171"/>
      <c r="QLY140" s="171"/>
      <c r="QLZ140" s="171"/>
      <c r="QMA140" s="171"/>
      <c r="QMB140" s="171"/>
      <c r="QMC140" s="171"/>
      <c r="QMD140" s="171"/>
      <c r="QME140" s="171"/>
      <c r="QMF140" s="171"/>
      <c r="QMG140" s="171"/>
      <c r="QMH140" s="171"/>
      <c r="QMI140" s="171"/>
      <c r="QMJ140" s="171"/>
      <c r="QMK140" s="171"/>
      <c r="QML140" s="171"/>
      <c r="QMM140" s="171"/>
      <c r="QMN140" s="171"/>
      <c r="QMO140" s="171"/>
      <c r="QMP140" s="171"/>
      <c r="QMQ140" s="171"/>
      <c r="QMR140" s="171"/>
      <c r="QMS140" s="171"/>
      <c r="QMT140" s="171"/>
      <c r="QMU140" s="171"/>
      <c r="QMV140" s="171"/>
      <c r="QMW140" s="171"/>
      <c r="QMX140" s="171"/>
      <c r="QMY140" s="171"/>
      <c r="QMZ140" s="171"/>
      <c r="QNA140" s="171"/>
      <c r="QNB140" s="171"/>
      <c r="QNC140" s="171"/>
      <c r="QND140" s="171"/>
      <c r="QNE140" s="171"/>
      <c r="QNF140" s="171"/>
      <c r="QNG140" s="171"/>
      <c r="QNH140" s="171"/>
      <c r="QNI140" s="171"/>
      <c r="QNJ140" s="171"/>
      <c r="QNK140" s="171"/>
      <c r="QNL140" s="171"/>
      <c r="QNM140" s="171"/>
      <c r="QNN140" s="171"/>
      <c r="QNO140" s="171"/>
      <c r="QNP140" s="171"/>
      <c r="QNQ140" s="171"/>
      <c r="QNR140" s="171"/>
      <c r="QNS140" s="171"/>
      <c r="QNT140" s="171"/>
      <c r="QNU140" s="171"/>
      <c r="QNV140" s="171"/>
      <c r="QNW140" s="171"/>
      <c r="QNX140" s="171"/>
      <c r="QNY140" s="171"/>
      <c r="QNZ140" s="171"/>
      <c r="QOA140" s="171"/>
      <c r="QOB140" s="171"/>
      <c r="QOC140" s="171"/>
      <c r="QOD140" s="171"/>
      <c r="QOE140" s="171"/>
      <c r="QOF140" s="171"/>
      <c r="QOG140" s="171"/>
      <c r="QOH140" s="171"/>
      <c r="QOI140" s="171"/>
      <c r="QOJ140" s="171"/>
      <c r="QOK140" s="171"/>
      <c r="QOL140" s="171"/>
      <c r="QOM140" s="171"/>
      <c r="QON140" s="171"/>
      <c r="QOO140" s="171"/>
      <c r="QOP140" s="171"/>
      <c r="QOQ140" s="171"/>
      <c r="QOR140" s="171"/>
      <c r="QOS140" s="171"/>
      <c r="QOT140" s="171"/>
      <c r="QOU140" s="171"/>
      <c r="QOV140" s="171"/>
      <c r="QOW140" s="171"/>
      <c r="QOX140" s="171"/>
      <c r="QOY140" s="171"/>
      <c r="QOZ140" s="171"/>
      <c r="QPA140" s="171"/>
      <c r="QPB140" s="171"/>
      <c r="QPC140" s="171"/>
      <c r="QPD140" s="171"/>
      <c r="QPE140" s="171"/>
      <c r="QPF140" s="171"/>
      <c r="QPG140" s="171"/>
      <c r="QPH140" s="171"/>
      <c r="QPI140" s="171"/>
      <c r="QPJ140" s="171"/>
      <c r="QPK140" s="171"/>
      <c r="QPL140" s="171"/>
      <c r="QPM140" s="171"/>
      <c r="QPN140" s="171"/>
      <c r="QPO140" s="171"/>
      <c r="QPP140" s="171"/>
      <c r="QPQ140" s="171"/>
      <c r="QPR140" s="171"/>
      <c r="QPS140" s="171"/>
      <c r="QPT140" s="171"/>
      <c r="QPU140" s="171"/>
      <c r="QPV140" s="171"/>
      <c r="QPW140" s="171"/>
      <c r="QPX140" s="171"/>
      <c r="QPY140" s="171"/>
      <c r="QPZ140" s="171"/>
      <c r="QQA140" s="171"/>
      <c r="QQB140" s="171"/>
      <c r="QQC140" s="171"/>
      <c r="QQD140" s="171"/>
      <c r="QQE140" s="171"/>
      <c r="QQF140" s="171"/>
      <c r="QQG140" s="171"/>
      <c r="QQH140" s="171"/>
      <c r="QQI140" s="171"/>
      <c r="QQJ140" s="171"/>
      <c r="QQK140" s="171"/>
      <c r="QQL140" s="171"/>
      <c r="QQM140" s="171"/>
      <c r="QQN140" s="171"/>
      <c r="QQO140" s="171"/>
      <c r="QQP140" s="171"/>
      <c r="QQQ140" s="171"/>
      <c r="QQR140" s="171"/>
      <c r="QQS140" s="171"/>
      <c r="QQT140" s="171"/>
      <c r="QQU140" s="171"/>
      <c r="QQV140" s="171"/>
      <c r="QQW140" s="171"/>
      <c r="QQX140" s="171"/>
      <c r="QQY140" s="171"/>
      <c r="QQZ140" s="171"/>
      <c r="QRA140" s="171"/>
      <c r="QRB140" s="171"/>
      <c r="QRC140" s="171"/>
      <c r="QRD140" s="171"/>
      <c r="QRE140" s="171"/>
      <c r="QRF140" s="171"/>
      <c r="QRG140" s="171"/>
      <c r="QRH140" s="171"/>
      <c r="QRI140" s="171"/>
      <c r="QRJ140" s="171"/>
      <c r="QRK140" s="171"/>
      <c r="QRL140" s="171"/>
      <c r="QRM140" s="171"/>
      <c r="QRN140" s="171"/>
      <c r="QRO140" s="171"/>
      <c r="QRP140" s="171"/>
      <c r="QRQ140" s="171"/>
      <c r="QRR140" s="171"/>
      <c r="QRS140" s="171"/>
      <c r="QRT140" s="171"/>
      <c r="QRU140" s="171"/>
      <c r="QRV140" s="171"/>
      <c r="QRW140" s="171"/>
      <c r="QRX140" s="171"/>
      <c r="QRY140" s="171"/>
      <c r="QRZ140" s="171"/>
      <c r="QSA140" s="171"/>
      <c r="QSB140" s="171"/>
      <c r="QSC140" s="171"/>
      <c r="QSD140" s="171"/>
      <c r="QSE140" s="171"/>
      <c r="QSF140" s="171"/>
      <c r="QSG140" s="171"/>
      <c r="QSH140" s="171"/>
      <c r="QSI140" s="171"/>
      <c r="QSJ140" s="171"/>
      <c r="QSK140" s="171"/>
      <c r="QSL140" s="171"/>
      <c r="QSM140" s="171"/>
      <c r="QSN140" s="171"/>
      <c r="QSO140" s="171"/>
      <c r="QSP140" s="171"/>
      <c r="QSQ140" s="171"/>
      <c r="QSR140" s="171"/>
      <c r="QSS140" s="171"/>
      <c r="QST140" s="171"/>
      <c r="QSU140" s="171"/>
      <c r="QSV140" s="171"/>
      <c r="QSW140" s="171"/>
      <c r="QSX140" s="171"/>
      <c r="QSY140" s="171"/>
      <c r="QSZ140" s="171"/>
      <c r="QTA140" s="171"/>
      <c r="QTB140" s="171"/>
      <c r="QTC140" s="171"/>
      <c r="QTD140" s="171"/>
      <c r="QTE140" s="171"/>
      <c r="QTF140" s="171"/>
      <c r="QTG140" s="171"/>
      <c r="QTH140" s="171"/>
      <c r="QTI140" s="171"/>
      <c r="QTJ140" s="171"/>
      <c r="QTK140" s="171"/>
      <c r="QTL140" s="171"/>
      <c r="QTM140" s="171"/>
      <c r="QTN140" s="171"/>
      <c r="QTO140" s="171"/>
      <c r="QTP140" s="171"/>
      <c r="QTQ140" s="171"/>
      <c r="QTR140" s="171"/>
      <c r="QTS140" s="171"/>
      <c r="QTT140" s="171"/>
      <c r="QTU140" s="171"/>
      <c r="QTV140" s="171"/>
      <c r="QTW140" s="171"/>
      <c r="QTX140" s="171"/>
      <c r="QTY140" s="171"/>
      <c r="QTZ140" s="171"/>
      <c r="QUA140" s="171"/>
      <c r="QUB140" s="171"/>
      <c r="QUC140" s="171"/>
      <c r="QUD140" s="171"/>
      <c r="QUE140" s="171"/>
      <c r="QUF140" s="171"/>
      <c r="QUG140" s="171"/>
      <c r="QUH140" s="171"/>
      <c r="QUI140" s="171"/>
      <c r="QUJ140" s="171"/>
      <c r="QUK140" s="171"/>
      <c r="QUL140" s="171"/>
      <c r="QUM140" s="171"/>
      <c r="QUN140" s="171"/>
      <c r="QUO140" s="171"/>
      <c r="QUP140" s="171"/>
      <c r="QUQ140" s="171"/>
      <c r="QUR140" s="171"/>
      <c r="QUS140" s="171"/>
      <c r="QUT140" s="171"/>
      <c r="QUU140" s="171"/>
      <c r="QUV140" s="171"/>
      <c r="QUW140" s="171"/>
      <c r="QUX140" s="171"/>
      <c r="QUY140" s="171"/>
      <c r="QUZ140" s="171"/>
      <c r="QVA140" s="171"/>
      <c r="QVB140" s="171"/>
      <c r="QVC140" s="171"/>
      <c r="QVD140" s="171"/>
      <c r="QVE140" s="171"/>
      <c r="QVF140" s="171"/>
      <c r="QVG140" s="171"/>
      <c r="QVH140" s="171"/>
      <c r="QVI140" s="171"/>
      <c r="QVJ140" s="171"/>
      <c r="QVK140" s="171"/>
      <c r="QVL140" s="171"/>
      <c r="QVM140" s="171"/>
      <c r="QVN140" s="171"/>
      <c r="QVO140" s="171"/>
      <c r="QVP140" s="171"/>
      <c r="QVQ140" s="171"/>
      <c r="QVR140" s="171"/>
      <c r="QVS140" s="171"/>
      <c r="QVT140" s="171"/>
      <c r="QVU140" s="171"/>
      <c r="QVV140" s="171"/>
      <c r="QVW140" s="171"/>
      <c r="QVX140" s="171"/>
      <c r="QVY140" s="171"/>
      <c r="QVZ140" s="171"/>
      <c r="QWA140" s="171"/>
      <c r="QWB140" s="171"/>
      <c r="QWC140" s="171"/>
      <c r="QWD140" s="171"/>
      <c r="QWE140" s="171"/>
      <c r="QWF140" s="171"/>
      <c r="QWG140" s="171"/>
      <c r="QWH140" s="171"/>
      <c r="QWI140" s="171"/>
      <c r="QWJ140" s="171"/>
      <c r="QWK140" s="171"/>
      <c r="QWL140" s="171"/>
      <c r="QWM140" s="171"/>
      <c r="QWN140" s="171"/>
      <c r="QWO140" s="171"/>
      <c r="QWP140" s="171"/>
      <c r="QWQ140" s="171"/>
      <c r="QWR140" s="171"/>
      <c r="QWS140" s="171"/>
      <c r="QWT140" s="171"/>
      <c r="QWU140" s="171"/>
      <c r="QWV140" s="171"/>
      <c r="QWW140" s="171"/>
      <c r="QWX140" s="171"/>
      <c r="QWY140" s="171"/>
      <c r="QWZ140" s="171"/>
      <c r="QXA140" s="171"/>
      <c r="QXB140" s="171"/>
      <c r="QXC140" s="171"/>
      <c r="QXD140" s="171"/>
      <c r="QXE140" s="171"/>
      <c r="QXF140" s="171"/>
      <c r="QXG140" s="171"/>
      <c r="QXH140" s="171"/>
      <c r="QXI140" s="171"/>
      <c r="QXJ140" s="171"/>
      <c r="QXK140" s="171"/>
      <c r="QXL140" s="171"/>
      <c r="QXM140" s="171"/>
      <c r="QXN140" s="171"/>
      <c r="QXO140" s="171"/>
      <c r="QXP140" s="171"/>
      <c r="QXQ140" s="171"/>
      <c r="QXR140" s="171"/>
      <c r="QXS140" s="171"/>
      <c r="QXT140" s="171"/>
      <c r="QXU140" s="171"/>
      <c r="QXV140" s="171"/>
      <c r="QXW140" s="171"/>
      <c r="QXX140" s="171"/>
      <c r="QXY140" s="171"/>
      <c r="QXZ140" s="171"/>
      <c r="QYA140" s="171"/>
      <c r="QYB140" s="171"/>
      <c r="QYC140" s="171"/>
      <c r="QYD140" s="171"/>
      <c r="QYE140" s="171"/>
      <c r="QYF140" s="171"/>
      <c r="QYG140" s="171"/>
      <c r="QYH140" s="171"/>
      <c r="QYI140" s="171"/>
      <c r="QYJ140" s="171"/>
      <c r="QYK140" s="171"/>
      <c r="QYL140" s="171"/>
      <c r="QYM140" s="171"/>
      <c r="QYN140" s="171"/>
      <c r="QYO140" s="171"/>
      <c r="QYP140" s="171"/>
      <c r="QYQ140" s="171"/>
      <c r="QYR140" s="171"/>
      <c r="QYS140" s="171"/>
      <c r="QYT140" s="171"/>
      <c r="QYU140" s="171"/>
      <c r="QYV140" s="171"/>
      <c r="QYW140" s="171"/>
      <c r="QYX140" s="171"/>
      <c r="QYY140" s="171"/>
      <c r="QYZ140" s="171"/>
      <c r="QZA140" s="171"/>
      <c r="QZB140" s="171"/>
      <c r="QZC140" s="171"/>
      <c r="QZD140" s="171"/>
      <c r="QZE140" s="171"/>
      <c r="QZF140" s="171"/>
      <c r="QZG140" s="171"/>
      <c r="QZH140" s="171"/>
      <c r="QZI140" s="171"/>
      <c r="QZJ140" s="171"/>
      <c r="QZK140" s="171"/>
      <c r="QZL140" s="171"/>
      <c r="QZM140" s="171"/>
      <c r="QZN140" s="171"/>
      <c r="QZO140" s="171"/>
      <c r="QZP140" s="171"/>
      <c r="QZQ140" s="171"/>
      <c r="QZR140" s="171"/>
      <c r="QZS140" s="171"/>
      <c r="QZT140" s="171"/>
      <c r="QZU140" s="171"/>
      <c r="QZV140" s="171"/>
      <c r="QZW140" s="171"/>
      <c r="QZX140" s="171"/>
      <c r="QZY140" s="171"/>
      <c r="QZZ140" s="171"/>
      <c r="RAA140" s="171"/>
      <c r="RAB140" s="171"/>
      <c r="RAC140" s="171"/>
      <c r="RAD140" s="171"/>
      <c r="RAE140" s="171"/>
      <c r="RAF140" s="171"/>
      <c r="RAG140" s="171"/>
      <c r="RAH140" s="171"/>
      <c r="RAI140" s="171"/>
      <c r="RAJ140" s="171"/>
      <c r="RAK140" s="171"/>
      <c r="RAL140" s="171"/>
      <c r="RAM140" s="171"/>
      <c r="RAN140" s="171"/>
      <c r="RAO140" s="171"/>
      <c r="RAP140" s="171"/>
      <c r="RAQ140" s="171"/>
      <c r="RAR140" s="171"/>
      <c r="RAS140" s="171"/>
      <c r="RAT140" s="171"/>
      <c r="RAU140" s="171"/>
      <c r="RAV140" s="171"/>
      <c r="RAW140" s="171"/>
      <c r="RAX140" s="171"/>
      <c r="RAY140" s="171"/>
      <c r="RAZ140" s="171"/>
      <c r="RBA140" s="171"/>
      <c r="RBB140" s="171"/>
      <c r="RBC140" s="171"/>
      <c r="RBD140" s="171"/>
      <c r="RBE140" s="171"/>
      <c r="RBF140" s="171"/>
      <c r="RBG140" s="171"/>
      <c r="RBH140" s="171"/>
      <c r="RBI140" s="171"/>
      <c r="RBJ140" s="171"/>
      <c r="RBK140" s="171"/>
      <c r="RBL140" s="171"/>
      <c r="RBM140" s="171"/>
      <c r="RBN140" s="171"/>
      <c r="RBO140" s="171"/>
      <c r="RBP140" s="171"/>
      <c r="RBQ140" s="171"/>
      <c r="RBR140" s="171"/>
      <c r="RBS140" s="171"/>
      <c r="RBT140" s="171"/>
      <c r="RBU140" s="171"/>
      <c r="RBV140" s="171"/>
      <c r="RBW140" s="171"/>
      <c r="RBX140" s="171"/>
      <c r="RBY140" s="171"/>
      <c r="RBZ140" s="171"/>
      <c r="RCA140" s="171"/>
      <c r="RCB140" s="171"/>
      <c r="RCC140" s="171"/>
      <c r="RCD140" s="171"/>
      <c r="RCE140" s="171"/>
      <c r="RCF140" s="171"/>
      <c r="RCG140" s="171"/>
      <c r="RCH140" s="171"/>
      <c r="RCI140" s="171"/>
      <c r="RCJ140" s="171"/>
      <c r="RCK140" s="171"/>
      <c r="RCL140" s="171"/>
      <c r="RCM140" s="171"/>
      <c r="RCN140" s="171"/>
      <c r="RCO140" s="171"/>
      <c r="RCP140" s="171"/>
      <c r="RCQ140" s="171"/>
      <c r="RCR140" s="171"/>
      <c r="RCS140" s="171"/>
      <c r="RCT140" s="171"/>
      <c r="RCU140" s="171"/>
      <c r="RCV140" s="171"/>
      <c r="RCW140" s="171"/>
      <c r="RCX140" s="171"/>
      <c r="RCY140" s="171"/>
      <c r="RCZ140" s="171"/>
      <c r="RDA140" s="171"/>
      <c r="RDB140" s="171"/>
      <c r="RDC140" s="171"/>
      <c r="RDD140" s="171"/>
      <c r="RDE140" s="171"/>
      <c r="RDF140" s="171"/>
      <c r="RDG140" s="171"/>
      <c r="RDH140" s="171"/>
      <c r="RDI140" s="171"/>
      <c r="RDJ140" s="171"/>
      <c r="RDK140" s="171"/>
      <c r="RDL140" s="171"/>
      <c r="RDM140" s="171"/>
      <c r="RDN140" s="171"/>
      <c r="RDO140" s="171"/>
      <c r="RDP140" s="171"/>
      <c r="RDQ140" s="171"/>
      <c r="RDR140" s="171"/>
      <c r="RDS140" s="171"/>
      <c r="RDT140" s="171"/>
      <c r="RDU140" s="171"/>
      <c r="RDV140" s="171"/>
      <c r="RDW140" s="171"/>
      <c r="RDX140" s="171"/>
      <c r="RDY140" s="171"/>
      <c r="RDZ140" s="171"/>
      <c r="REA140" s="171"/>
      <c r="REB140" s="171"/>
      <c r="REC140" s="171"/>
      <c r="RED140" s="171"/>
      <c r="REE140" s="171"/>
      <c r="REF140" s="171"/>
      <c r="REG140" s="171"/>
      <c r="REH140" s="171"/>
      <c r="REI140" s="171"/>
      <c r="REJ140" s="171"/>
      <c r="REK140" s="171"/>
      <c r="REL140" s="171"/>
      <c r="REM140" s="171"/>
      <c r="REN140" s="171"/>
      <c r="REO140" s="171"/>
      <c r="REP140" s="171"/>
      <c r="REQ140" s="171"/>
      <c r="RER140" s="171"/>
      <c r="RES140" s="171"/>
      <c r="RET140" s="171"/>
      <c r="REU140" s="171"/>
      <c r="REV140" s="171"/>
      <c r="REW140" s="171"/>
      <c r="REX140" s="171"/>
      <c r="REY140" s="171"/>
      <c r="REZ140" s="171"/>
      <c r="RFA140" s="171"/>
      <c r="RFB140" s="171"/>
      <c r="RFC140" s="171"/>
      <c r="RFD140" s="171"/>
      <c r="RFE140" s="171"/>
      <c r="RFF140" s="171"/>
      <c r="RFG140" s="171"/>
      <c r="RFH140" s="171"/>
      <c r="RFI140" s="171"/>
      <c r="RFJ140" s="171"/>
      <c r="RFK140" s="171"/>
      <c r="RFL140" s="171"/>
      <c r="RFM140" s="171"/>
      <c r="RFN140" s="171"/>
      <c r="RFO140" s="171"/>
      <c r="RFP140" s="171"/>
      <c r="RFQ140" s="171"/>
      <c r="RFR140" s="171"/>
      <c r="RFS140" s="171"/>
      <c r="RFT140" s="171"/>
      <c r="RFU140" s="171"/>
      <c r="RFV140" s="171"/>
      <c r="RFW140" s="171"/>
      <c r="RFX140" s="171"/>
      <c r="RFY140" s="171"/>
      <c r="RFZ140" s="171"/>
      <c r="RGA140" s="171"/>
      <c r="RGB140" s="171"/>
      <c r="RGC140" s="171"/>
      <c r="RGD140" s="171"/>
      <c r="RGE140" s="171"/>
      <c r="RGF140" s="171"/>
      <c r="RGG140" s="171"/>
      <c r="RGH140" s="171"/>
      <c r="RGI140" s="171"/>
      <c r="RGJ140" s="171"/>
      <c r="RGK140" s="171"/>
      <c r="RGL140" s="171"/>
      <c r="RGM140" s="171"/>
      <c r="RGN140" s="171"/>
      <c r="RGO140" s="171"/>
      <c r="RGP140" s="171"/>
      <c r="RGQ140" s="171"/>
      <c r="RGR140" s="171"/>
      <c r="RGS140" s="171"/>
      <c r="RGT140" s="171"/>
      <c r="RGU140" s="171"/>
      <c r="RGV140" s="171"/>
      <c r="RGW140" s="171"/>
      <c r="RGX140" s="171"/>
      <c r="RGY140" s="171"/>
      <c r="RGZ140" s="171"/>
      <c r="RHA140" s="171"/>
      <c r="RHB140" s="171"/>
      <c r="RHC140" s="171"/>
      <c r="RHD140" s="171"/>
      <c r="RHE140" s="171"/>
      <c r="RHF140" s="171"/>
      <c r="RHG140" s="171"/>
      <c r="RHH140" s="171"/>
      <c r="RHI140" s="171"/>
      <c r="RHJ140" s="171"/>
      <c r="RHK140" s="171"/>
      <c r="RHL140" s="171"/>
      <c r="RHM140" s="171"/>
      <c r="RHN140" s="171"/>
      <c r="RHO140" s="171"/>
      <c r="RHP140" s="171"/>
      <c r="RHQ140" s="171"/>
      <c r="RHR140" s="171"/>
      <c r="RHS140" s="171"/>
      <c r="RHT140" s="171"/>
      <c r="RHU140" s="171"/>
      <c r="RHV140" s="171"/>
      <c r="RHW140" s="171"/>
      <c r="RHX140" s="171"/>
      <c r="RHY140" s="171"/>
      <c r="RHZ140" s="171"/>
      <c r="RIA140" s="171"/>
      <c r="RIB140" s="171"/>
      <c r="RIC140" s="171"/>
      <c r="RID140" s="171"/>
      <c r="RIE140" s="171"/>
      <c r="RIF140" s="171"/>
      <c r="RIG140" s="171"/>
      <c r="RIH140" s="171"/>
      <c r="RII140" s="171"/>
      <c r="RIJ140" s="171"/>
      <c r="RIK140" s="171"/>
      <c r="RIL140" s="171"/>
      <c r="RIM140" s="171"/>
      <c r="RIN140" s="171"/>
      <c r="RIO140" s="171"/>
      <c r="RIP140" s="171"/>
      <c r="RIQ140" s="171"/>
      <c r="RIR140" s="171"/>
      <c r="RIS140" s="171"/>
      <c r="RIT140" s="171"/>
      <c r="RIU140" s="171"/>
      <c r="RIV140" s="171"/>
      <c r="RIW140" s="171"/>
      <c r="RIX140" s="171"/>
      <c r="RIY140" s="171"/>
      <c r="RIZ140" s="171"/>
      <c r="RJA140" s="171"/>
      <c r="RJB140" s="171"/>
      <c r="RJC140" s="171"/>
      <c r="RJD140" s="171"/>
      <c r="RJE140" s="171"/>
      <c r="RJF140" s="171"/>
      <c r="RJG140" s="171"/>
      <c r="RJH140" s="171"/>
      <c r="RJI140" s="171"/>
      <c r="RJJ140" s="171"/>
      <c r="RJK140" s="171"/>
      <c r="RJL140" s="171"/>
      <c r="RJM140" s="171"/>
      <c r="RJN140" s="171"/>
      <c r="RJO140" s="171"/>
      <c r="RJP140" s="171"/>
      <c r="RJQ140" s="171"/>
      <c r="RJR140" s="171"/>
      <c r="RJS140" s="171"/>
      <c r="RJT140" s="171"/>
      <c r="RJU140" s="171"/>
      <c r="RJV140" s="171"/>
      <c r="RJW140" s="171"/>
      <c r="RJX140" s="171"/>
      <c r="RJY140" s="171"/>
      <c r="RJZ140" s="171"/>
      <c r="RKA140" s="171"/>
      <c r="RKB140" s="171"/>
      <c r="RKC140" s="171"/>
      <c r="RKD140" s="171"/>
      <c r="RKE140" s="171"/>
      <c r="RKF140" s="171"/>
      <c r="RKG140" s="171"/>
      <c r="RKH140" s="171"/>
      <c r="RKI140" s="171"/>
      <c r="RKJ140" s="171"/>
      <c r="RKK140" s="171"/>
      <c r="RKL140" s="171"/>
      <c r="RKM140" s="171"/>
      <c r="RKN140" s="171"/>
      <c r="RKO140" s="171"/>
      <c r="RKP140" s="171"/>
      <c r="RKQ140" s="171"/>
      <c r="RKR140" s="171"/>
      <c r="RKS140" s="171"/>
      <c r="RKT140" s="171"/>
      <c r="RKU140" s="171"/>
      <c r="RKV140" s="171"/>
      <c r="RKW140" s="171"/>
      <c r="RKX140" s="171"/>
      <c r="RKY140" s="171"/>
      <c r="RKZ140" s="171"/>
      <c r="RLA140" s="171"/>
      <c r="RLB140" s="171"/>
      <c r="RLC140" s="171"/>
      <c r="RLD140" s="171"/>
      <c r="RLE140" s="171"/>
      <c r="RLF140" s="171"/>
      <c r="RLG140" s="171"/>
      <c r="RLH140" s="171"/>
      <c r="RLI140" s="171"/>
      <c r="RLJ140" s="171"/>
      <c r="RLK140" s="171"/>
      <c r="RLL140" s="171"/>
      <c r="RLM140" s="171"/>
      <c r="RLN140" s="171"/>
      <c r="RLO140" s="171"/>
      <c r="RLP140" s="171"/>
      <c r="RLQ140" s="171"/>
      <c r="RLR140" s="171"/>
      <c r="RLS140" s="171"/>
      <c r="RLT140" s="171"/>
      <c r="RLU140" s="171"/>
      <c r="RLV140" s="171"/>
      <c r="RLW140" s="171"/>
      <c r="RLX140" s="171"/>
      <c r="RLY140" s="171"/>
      <c r="RLZ140" s="171"/>
      <c r="RMA140" s="171"/>
      <c r="RMB140" s="171"/>
      <c r="RMC140" s="171"/>
      <c r="RMD140" s="171"/>
      <c r="RME140" s="171"/>
      <c r="RMF140" s="171"/>
      <c r="RMG140" s="171"/>
      <c r="RMH140" s="171"/>
      <c r="RMI140" s="171"/>
      <c r="RMJ140" s="171"/>
      <c r="RMK140" s="171"/>
      <c r="RML140" s="171"/>
      <c r="RMM140" s="171"/>
      <c r="RMN140" s="171"/>
      <c r="RMO140" s="171"/>
      <c r="RMP140" s="171"/>
      <c r="RMQ140" s="171"/>
      <c r="RMR140" s="171"/>
      <c r="RMS140" s="171"/>
      <c r="RMT140" s="171"/>
      <c r="RMU140" s="171"/>
      <c r="RMV140" s="171"/>
      <c r="RMW140" s="171"/>
      <c r="RMX140" s="171"/>
      <c r="RMY140" s="171"/>
      <c r="RMZ140" s="171"/>
      <c r="RNA140" s="171"/>
      <c r="RNB140" s="171"/>
      <c r="RNC140" s="171"/>
      <c r="RND140" s="171"/>
      <c r="RNE140" s="171"/>
      <c r="RNF140" s="171"/>
      <c r="RNG140" s="171"/>
      <c r="RNH140" s="171"/>
      <c r="RNI140" s="171"/>
      <c r="RNJ140" s="171"/>
      <c r="RNK140" s="171"/>
      <c r="RNL140" s="171"/>
      <c r="RNM140" s="171"/>
      <c r="RNN140" s="171"/>
      <c r="RNO140" s="171"/>
      <c r="RNP140" s="171"/>
      <c r="RNQ140" s="171"/>
      <c r="RNR140" s="171"/>
      <c r="RNS140" s="171"/>
      <c r="RNT140" s="171"/>
      <c r="RNU140" s="171"/>
      <c r="RNV140" s="171"/>
      <c r="RNW140" s="171"/>
      <c r="RNX140" s="171"/>
      <c r="RNY140" s="171"/>
      <c r="RNZ140" s="171"/>
      <c r="ROA140" s="171"/>
      <c r="ROB140" s="171"/>
      <c r="ROC140" s="171"/>
      <c r="ROD140" s="171"/>
      <c r="ROE140" s="171"/>
      <c r="ROF140" s="171"/>
      <c r="ROG140" s="171"/>
      <c r="ROH140" s="171"/>
      <c r="ROI140" s="171"/>
      <c r="ROJ140" s="171"/>
      <c r="ROK140" s="171"/>
      <c r="ROL140" s="171"/>
      <c r="ROM140" s="171"/>
      <c r="RON140" s="171"/>
      <c r="ROO140" s="171"/>
      <c r="ROP140" s="171"/>
      <c r="ROQ140" s="171"/>
      <c r="ROR140" s="171"/>
      <c r="ROS140" s="171"/>
      <c r="ROT140" s="171"/>
      <c r="ROU140" s="171"/>
      <c r="ROV140" s="171"/>
      <c r="ROW140" s="171"/>
      <c r="ROX140" s="171"/>
      <c r="ROY140" s="171"/>
      <c r="ROZ140" s="171"/>
      <c r="RPA140" s="171"/>
      <c r="RPB140" s="171"/>
      <c r="RPC140" s="171"/>
      <c r="RPD140" s="171"/>
      <c r="RPE140" s="171"/>
      <c r="RPF140" s="171"/>
      <c r="RPG140" s="171"/>
      <c r="RPH140" s="171"/>
      <c r="RPI140" s="171"/>
      <c r="RPJ140" s="171"/>
      <c r="RPK140" s="171"/>
      <c r="RPL140" s="171"/>
      <c r="RPM140" s="171"/>
      <c r="RPN140" s="171"/>
      <c r="RPO140" s="171"/>
      <c r="RPP140" s="171"/>
      <c r="RPQ140" s="171"/>
      <c r="RPR140" s="171"/>
      <c r="RPS140" s="171"/>
      <c r="RPT140" s="171"/>
      <c r="RPU140" s="171"/>
      <c r="RPV140" s="171"/>
      <c r="RPW140" s="171"/>
      <c r="RPX140" s="171"/>
      <c r="RPY140" s="171"/>
      <c r="RPZ140" s="171"/>
      <c r="RQA140" s="171"/>
      <c r="RQB140" s="171"/>
      <c r="RQC140" s="171"/>
      <c r="RQD140" s="171"/>
      <c r="RQE140" s="171"/>
      <c r="RQF140" s="171"/>
      <c r="RQG140" s="171"/>
      <c r="RQH140" s="171"/>
      <c r="RQI140" s="171"/>
      <c r="RQJ140" s="171"/>
      <c r="RQK140" s="171"/>
      <c r="RQL140" s="171"/>
      <c r="RQM140" s="171"/>
      <c r="RQN140" s="171"/>
      <c r="RQO140" s="171"/>
      <c r="RQP140" s="171"/>
      <c r="RQQ140" s="171"/>
      <c r="RQR140" s="171"/>
      <c r="RQS140" s="171"/>
      <c r="RQT140" s="171"/>
      <c r="RQU140" s="171"/>
      <c r="RQV140" s="171"/>
      <c r="RQW140" s="171"/>
      <c r="RQX140" s="171"/>
      <c r="RQY140" s="171"/>
      <c r="RQZ140" s="171"/>
      <c r="RRA140" s="171"/>
      <c r="RRB140" s="171"/>
      <c r="RRC140" s="171"/>
      <c r="RRD140" s="171"/>
      <c r="RRE140" s="171"/>
      <c r="RRF140" s="171"/>
      <c r="RRG140" s="171"/>
      <c r="RRH140" s="171"/>
      <c r="RRI140" s="171"/>
      <c r="RRJ140" s="171"/>
      <c r="RRK140" s="171"/>
      <c r="RRL140" s="171"/>
      <c r="RRM140" s="171"/>
      <c r="RRN140" s="171"/>
      <c r="RRO140" s="171"/>
      <c r="RRP140" s="171"/>
      <c r="RRQ140" s="171"/>
      <c r="RRR140" s="171"/>
      <c r="RRS140" s="171"/>
      <c r="RRT140" s="171"/>
      <c r="RRU140" s="171"/>
      <c r="RRV140" s="171"/>
      <c r="RRW140" s="171"/>
      <c r="RRX140" s="171"/>
      <c r="RRY140" s="171"/>
      <c r="RRZ140" s="171"/>
      <c r="RSA140" s="171"/>
      <c r="RSB140" s="171"/>
      <c r="RSC140" s="171"/>
      <c r="RSD140" s="171"/>
      <c r="RSE140" s="171"/>
      <c r="RSF140" s="171"/>
      <c r="RSG140" s="171"/>
      <c r="RSH140" s="171"/>
      <c r="RSI140" s="171"/>
      <c r="RSJ140" s="171"/>
      <c r="RSK140" s="171"/>
      <c r="RSL140" s="171"/>
      <c r="RSM140" s="171"/>
      <c r="RSN140" s="171"/>
      <c r="RSO140" s="171"/>
      <c r="RSP140" s="171"/>
      <c r="RSQ140" s="171"/>
      <c r="RSR140" s="171"/>
      <c r="RSS140" s="171"/>
      <c r="RST140" s="171"/>
      <c r="RSU140" s="171"/>
      <c r="RSV140" s="171"/>
      <c r="RSW140" s="171"/>
      <c r="RSX140" s="171"/>
      <c r="RSY140" s="171"/>
      <c r="RSZ140" s="171"/>
      <c r="RTA140" s="171"/>
      <c r="RTB140" s="171"/>
      <c r="RTC140" s="171"/>
      <c r="RTD140" s="171"/>
      <c r="RTE140" s="171"/>
      <c r="RTF140" s="171"/>
      <c r="RTG140" s="171"/>
      <c r="RTH140" s="171"/>
      <c r="RTI140" s="171"/>
      <c r="RTJ140" s="171"/>
      <c r="RTK140" s="171"/>
      <c r="RTL140" s="171"/>
      <c r="RTM140" s="171"/>
      <c r="RTN140" s="171"/>
      <c r="RTO140" s="171"/>
      <c r="RTP140" s="171"/>
      <c r="RTQ140" s="171"/>
      <c r="RTR140" s="171"/>
      <c r="RTS140" s="171"/>
      <c r="RTT140" s="171"/>
      <c r="RTU140" s="171"/>
      <c r="RTV140" s="171"/>
      <c r="RTW140" s="171"/>
      <c r="RTX140" s="171"/>
      <c r="RTY140" s="171"/>
      <c r="RTZ140" s="171"/>
      <c r="RUA140" s="171"/>
      <c r="RUB140" s="171"/>
      <c r="RUC140" s="171"/>
      <c r="RUD140" s="171"/>
      <c r="RUE140" s="171"/>
      <c r="RUF140" s="171"/>
      <c r="RUG140" s="171"/>
      <c r="RUH140" s="171"/>
      <c r="RUI140" s="171"/>
      <c r="RUJ140" s="171"/>
      <c r="RUK140" s="171"/>
      <c r="RUL140" s="171"/>
      <c r="RUM140" s="171"/>
      <c r="RUN140" s="171"/>
      <c r="RUO140" s="171"/>
      <c r="RUP140" s="171"/>
      <c r="RUQ140" s="171"/>
      <c r="RUR140" s="171"/>
      <c r="RUS140" s="171"/>
      <c r="RUT140" s="171"/>
      <c r="RUU140" s="171"/>
      <c r="RUV140" s="171"/>
      <c r="RUW140" s="171"/>
      <c r="RUX140" s="171"/>
      <c r="RUY140" s="171"/>
      <c r="RUZ140" s="171"/>
      <c r="RVA140" s="171"/>
      <c r="RVB140" s="171"/>
      <c r="RVC140" s="171"/>
      <c r="RVD140" s="171"/>
      <c r="RVE140" s="171"/>
      <c r="RVF140" s="171"/>
      <c r="RVG140" s="171"/>
      <c r="RVH140" s="171"/>
      <c r="RVI140" s="171"/>
      <c r="RVJ140" s="171"/>
      <c r="RVK140" s="171"/>
      <c r="RVL140" s="171"/>
      <c r="RVM140" s="171"/>
      <c r="RVN140" s="171"/>
      <c r="RVO140" s="171"/>
      <c r="RVP140" s="171"/>
      <c r="RVQ140" s="171"/>
      <c r="RVR140" s="171"/>
      <c r="RVS140" s="171"/>
      <c r="RVT140" s="171"/>
      <c r="RVU140" s="171"/>
      <c r="RVV140" s="171"/>
      <c r="RVW140" s="171"/>
      <c r="RVX140" s="171"/>
      <c r="RVY140" s="171"/>
      <c r="RVZ140" s="171"/>
      <c r="RWA140" s="171"/>
      <c r="RWB140" s="171"/>
      <c r="RWC140" s="171"/>
      <c r="RWD140" s="171"/>
      <c r="RWE140" s="171"/>
      <c r="RWF140" s="171"/>
      <c r="RWG140" s="171"/>
      <c r="RWH140" s="171"/>
      <c r="RWI140" s="171"/>
      <c r="RWJ140" s="171"/>
      <c r="RWK140" s="171"/>
      <c r="RWL140" s="171"/>
      <c r="RWM140" s="171"/>
      <c r="RWN140" s="171"/>
      <c r="RWO140" s="171"/>
      <c r="RWP140" s="171"/>
      <c r="RWQ140" s="171"/>
      <c r="RWR140" s="171"/>
      <c r="RWS140" s="171"/>
      <c r="RWT140" s="171"/>
      <c r="RWU140" s="171"/>
      <c r="RWV140" s="171"/>
      <c r="RWW140" s="171"/>
      <c r="RWX140" s="171"/>
      <c r="RWY140" s="171"/>
      <c r="RWZ140" s="171"/>
      <c r="RXA140" s="171"/>
      <c r="RXB140" s="171"/>
      <c r="RXC140" s="171"/>
      <c r="RXD140" s="171"/>
      <c r="RXE140" s="171"/>
      <c r="RXF140" s="171"/>
      <c r="RXG140" s="171"/>
      <c r="RXH140" s="171"/>
      <c r="RXI140" s="171"/>
      <c r="RXJ140" s="171"/>
      <c r="RXK140" s="171"/>
      <c r="RXL140" s="171"/>
      <c r="RXM140" s="171"/>
      <c r="RXN140" s="171"/>
      <c r="RXO140" s="171"/>
      <c r="RXP140" s="171"/>
      <c r="RXQ140" s="171"/>
      <c r="RXR140" s="171"/>
      <c r="RXS140" s="171"/>
      <c r="RXT140" s="171"/>
      <c r="RXU140" s="171"/>
      <c r="RXV140" s="171"/>
      <c r="RXW140" s="171"/>
      <c r="RXX140" s="171"/>
      <c r="RXY140" s="171"/>
      <c r="RXZ140" s="171"/>
      <c r="RYA140" s="171"/>
      <c r="RYB140" s="171"/>
      <c r="RYC140" s="171"/>
      <c r="RYD140" s="171"/>
      <c r="RYE140" s="171"/>
      <c r="RYF140" s="171"/>
      <c r="RYG140" s="171"/>
      <c r="RYH140" s="171"/>
      <c r="RYI140" s="171"/>
      <c r="RYJ140" s="171"/>
      <c r="RYK140" s="171"/>
      <c r="RYL140" s="171"/>
      <c r="RYM140" s="171"/>
      <c r="RYN140" s="171"/>
      <c r="RYO140" s="171"/>
      <c r="RYP140" s="171"/>
      <c r="RYQ140" s="171"/>
      <c r="RYR140" s="171"/>
      <c r="RYS140" s="171"/>
      <c r="RYT140" s="171"/>
      <c r="RYU140" s="171"/>
      <c r="RYV140" s="171"/>
      <c r="RYW140" s="171"/>
      <c r="RYX140" s="171"/>
      <c r="RYY140" s="171"/>
      <c r="RYZ140" s="171"/>
      <c r="RZA140" s="171"/>
      <c r="RZB140" s="171"/>
      <c r="RZC140" s="171"/>
      <c r="RZD140" s="171"/>
      <c r="RZE140" s="171"/>
      <c r="RZF140" s="171"/>
      <c r="RZG140" s="171"/>
      <c r="RZH140" s="171"/>
      <c r="RZI140" s="171"/>
      <c r="RZJ140" s="171"/>
      <c r="RZK140" s="171"/>
      <c r="RZL140" s="171"/>
      <c r="RZM140" s="171"/>
      <c r="RZN140" s="171"/>
      <c r="RZO140" s="171"/>
      <c r="RZP140" s="171"/>
      <c r="RZQ140" s="171"/>
      <c r="RZR140" s="171"/>
      <c r="RZS140" s="171"/>
      <c r="RZT140" s="171"/>
      <c r="RZU140" s="171"/>
      <c r="RZV140" s="171"/>
      <c r="RZW140" s="171"/>
      <c r="RZX140" s="171"/>
      <c r="RZY140" s="171"/>
      <c r="RZZ140" s="171"/>
      <c r="SAA140" s="171"/>
      <c r="SAB140" s="171"/>
      <c r="SAC140" s="171"/>
      <c r="SAD140" s="171"/>
      <c r="SAE140" s="171"/>
      <c r="SAF140" s="171"/>
      <c r="SAG140" s="171"/>
      <c r="SAH140" s="171"/>
      <c r="SAI140" s="171"/>
      <c r="SAJ140" s="171"/>
      <c r="SAK140" s="171"/>
      <c r="SAL140" s="171"/>
      <c r="SAM140" s="171"/>
      <c r="SAN140" s="171"/>
      <c r="SAO140" s="171"/>
      <c r="SAP140" s="171"/>
      <c r="SAQ140" s="171"/>
      <c r="SAR140" s="171"/>
      <c r="SAS140" s="171"/>
      <c r="SAT140" s="171"/>
      <c r="SAU140" s="171"/>
      <c r="SAV140" s="171"/>
      <c r="SAW140" s="171"/>
      <c r="SAX140" s="171"/>
      <c r="SAY140" s="171"/>
      <c r="SAZ140" s="171"/>
      <c r="SBA140" s="171"/>
      <c r="SBB140" s="171"/>
      <c r="SBC140" s="171"/>
      <c r="SBD140" s="171"/>
      <c r="SBE140" s="171"/>
      <c r="SBF140" s="171"/>
      <c r="SBG140" s="171"/>
      <c r="SBH140" s="171"/>
      <c r="SBI140" s="171"/>
      <c r="SBJ140" s="171"/>
      <c r="SBK140" s="171"/>
      <c r="SBL140" s="171"/>
      <c r="SBM140" s="171"/>
      <c r="SBN140" s="171"/>
      <c r="SBO140" s="171"/>
      <c r="SBP140" s="171"/>
      <c r="SBQ140" s="171"/>
      <c r="SBR140" s="171"/>
      <c r="SBS140" s="171"/>
      <c r="SBT140" s="171"/>
      <c r="SBU140" s="171"/>
      <c r="SBV140" s="171"/>
      <c r="SBW140" s="171"/>
      <c r="SBX140" s="171"/>
      <c r="SBY140" s="171"/>
      <c r="SBZ140" s="171"/>
      <c r="SCA140" s="171"/>
      <c r="SCB140" s="171"/>
      <c r="SCC140" s="171"/>
      <c r="SCD140" s="171"/>
      <c r="SCE140" s="171"/>
      <c r="SCF140" s="171"/>
      <c r="SCG140" s="171"/>
      <c r="SCH140" s="171"/>
      <c r="SCI140" s="171"/>
      <c r="SCJ140" s="171"/>
      <c r="SCK140" s="171"/>
      <c r="SCL140" s="171"/>
      <c r="SCM140" s="171"/>
      <c r="SCN140" s="171"/>
      <c r="SCO140" s="171"/>
      <c r="SCP140" s="171"/>
      <c r="SCQ140" s="171"/>
      <c r="SCR140" s="171"/>
      <c r="SCS140" s="171"/>
      <c r="SCT140" s="171"/>
      <c r="SCU140" s="171"/>
      <c r="SCV140" s="171"/>
      <c r="SCW140" s="171"/>
      <c r="SCX140" s="171"/>
      <c r="SCY140" s="171"/>
      <c r="SCZ140" s="171"/>
      <c r="SDA140" s="171"/>
      <c r="SDB140" s="171"/>
      <c r="SDC140" s="171"/>
      <c r="SDD140" s="171"/>
      <c r="SDE140" s="171"/>
      <c r="SDF140" s="171"/>
      <c r="SDG140" s="171"/>
      <c r="SDH140" s="171"/>
      <c r="SDI140" s="171"/>
      <c r="SDJ140" s="171"/>
      <c r="SDK140" s="171"/>
      <c r="SDL140" s="171"/>
      <c r="SDM140" s="171"/>
      <c r="SDN140" s="171"/>
      <c r="SDO140" s="171"/>
      <c r="SDP140" s="171"/>
      <c r="SDQ140" s="171"/>
      <c r="SDR140" s="171"/>
      <c r="SDS140" s="171"/>
      <c r="SDT140" s="171"/>
      <c r="SDU140" s="171"/>
      <c r="SDV140" s="171"/>
      <c r="SDW140" s="171"/>
      <c r="SDX140" s="171"/>
      <c r="SDY140" s="171"/>
      <c r="SDZ140" s="171"/>
      <c r="SEA140" s="171"/>
      <c r="SEB140" s="171"/>
      <c r="SEC140" s="171"/>
      <c r="SED140" s="171"/>
      <c r="SEE140" s="171"/>
      <c r="SEF140" s="171"/>
      <c r="SEG140" s="171"/>
      <c r="SEH140" s="171"/>
      <c r="SEI140" s="171"/>
      <c r="SEJ140" s="171"/>
      <c r="SEK140" s="171"/>
      <c r="SEL140" s="171"/>
      <c r="SEM140" s="171"/>
      <c r="SEN140" s="171"/>
      <c r="SEO140" s="171"/>
      <c r="SEP140" s="171"/>
      <c r="SEQ140" s="171"/>
      <c r="SER140" s="171"/>
      <c r="SES140" s="171"/>
      <c r="SET140" s="171"/>
      <c r="SEU140" s="171"/>
      <c r="SEV140" s="171"/>
      <c r="SEW140" s="171"/>
      <c r="SEX140" s="171"/>
      <c r="SEY140" s="171"/>
      <c r="SEZ140" s="171"/>
      <c r="SFA140" s="171"/>
      <c r="SFB140" s="171"/>
      <c r="SFC140" s="171"/>
      <c r="SFD140" s="171"/>
      <c r="SFE140" s="171"/>
      <c r="SFF140" s="171"/>
      <c r="SFG140" s="171"/>
      <c r="SFH140" s="171"/>
      <c r="SFI140" s="171"/>
      <c r="SFJ140" s="171"/>
      <c r="SFK140" s="171"/>
      <c r="SFL140" s="171"/>
      <c r="SFM140" s="171"/>
      <c r="SFN140" s="171"/>
      <c r="SFO140" s="171"/>
      <c r="SFP140" s="171"/>
      <c r="SFQ140" s="171"/>
      <c r="SFR140" s="171"/>
      <c r="SFS140" s="171"/>
      <c r="SFT140" s="171"/>
      <c r="SFU140" s="171"/>
      <c r="SFV140" s="171"/>
      <c r="SFW140" s="171"/>
      <c r="SFX140" s="171"/>
      <c r="SFY140" s="171"/>
      <c r="SFZ140" s="171"/>
      <c r="SGA140" s="171"/>
      <c r="SGB140" s="171"/>
      <c r="SGC140" s="171"/>
      <c r="SGD140" s="171"/>
      <c r="SGE140" s="171"/>
      <c r="SGF140" s="171"/>
      <c r="SGG140" s="171"/>
      <c r="SGH140" s="171"/>
      <c r="SGI140" s="171"/>
      <c r="SGJ140" s="171"/>
      <c r="SGK140" s="171"/>
      <c r="SGL140" s="171"/>
      <c r="SGM140" s="171"/>
      <c r="SGN140" s="171"/>
      <c r="SGO140" s="171"/>
      <c r="SGP140" s="171"/>
      <c r="SGQ140" s="171"/>
      <c r="SGR140" s="171"/>
      <c r="SGS140" s="171"/>
      <c r="SGT140" s="171"/>
      <c r="SGU140" s="171"/>
      <c r="SGV140" s="171"/>
      <c r="SGW140" s="171"/>
      <c r="SGX140" s="171"/>
      <c r="SGY140" s="171"/>
      <c r="SGZ140" s="171"/>
      <c r="SHA140" s="171"/>
      <c r="SHB140" s="171"/>
      <c r="SHC140" s="171"/>
      <c r="SHD140" s="171"/>
      <c r="SHE140" s="171"/>
      <c r="SHF140" s="171"/>
      <c r="SHG140" s="171"/>
      <c r="SHH140" s="171"/>
      <c r="SHI140" s="171"/>
      <c r="SHJ140" s="171"/>
      <c r="SHK140" s="171"/>
      <c r="SHL140" s="171"/>
      <c r="SHM140" s="171"/>
      <c r="SHN140" s="171"/>
      <c r="SHO140" s="171"/>
      <c r="SHP140" s="171"/>
      <c r="SHQ140" s="171"/>
      <c r="SHR140" s="171"/>
      <c r="SHS140" s="171"/>
      <c r="SHT140" s="171"/>
      <c r="SHU140" s="171"/>
      <c r="SHV140" s="171"/>
      <c r="SHW140" s="171"/>
      <c r="SHX140" s="171"/>
      <c r="SHY140" s="171"/>
      <c r="SHZ140" s="171"/>
      <c r="SIA140" s="171"/>
      <c r="SIB140" s="171"/>
      <c r="SIC140" s="171"/>
      <c r="SID140" s="171"/>
      <c r="SIE140" s="171"/>
      <c r="SIF140" s="171"/>
      <c r="SIG140" s="171"/>
      <c r="SIH140" s="171"/>
      <c r="SII140" s="171"/>
      <c r="SIJ140" s="171"/>
      <c r="SIK140" s="171"/>
      <c r="SIL140" s="171"/>
      <c r="SIM140" s="171"/>
      <c r="SIN140" s="171"/>
      <c r="SIO140" s="171"/>
      <c r="SIP140" s="171"/>
      <c r="SIQ140" s="171"/>
      <c r="SIR140" s="171"/>
      <c r="SIS140" s="171"/>
      <c r="SIT140" s="171"/>
      <c r="SIU140" s="171"/>
      <c r="SIV140" s="171"/>
      <c r="SIW140" s="171"/>
      <c r="SIX140" s="171"/>
      <c r="SIY140" s="171"/>
      <c r="SIZ140" s="171"/>
      <c r="SJA140" s="171"/>
      <c r="SJB140" s="171"/>
      <c r="SJC140" s="171"/>
      <c r="SJD140" s="171"/>
      <c r="SJE140" s="171"/>
      <c r="SJF140" s="171"/>
      <c r="SJG140" s="171"/>
      <c r="SJH140" s="171"/>
      <c r="SJI140" s="171"/>
      <c r="SJJ140" s="171"/>
      <c r="SJK140" s="171"/>
      <c r="SJL140" s="171"/>
      <c r="SJM140" s="171"/>
      <c r="SJN140" s="171"/>
      <c r="SJO140" s="171"/>
      <c r="SJP140" s="171"/>
      <c r="SJQ140" s="171"/>
      <c r="SJR140" s="171"/>
      <c r="SJS140" s="171"/>
      <c r="SJT140" s="171"/>
      <c r="SJU140" s="171"/>
      <c r="SJV140" s="171"/>
      <c r="SJW140" s="171"/>
      <c r="SJX140" s="171"/>
      <c r="SJY140" s="171"/>
      <c r="SJZ140" s="171"/>
      <c r="SKA140" s="171"/>
      <c r="SKB140" s="171"/>
      <c r="SKC140" s="171"/>
      <c r="SKD140" s="171"/>
      <c r="SKE140" s="171"/>
      <c r="SKF140" s="171"/>
      <c r="SKG140" s="171"/>
      <c r="SKH140" s="171"/>
      <c r="SKI140" s="171"/>
      <c r="SKJ140" s="171"/>
      <c r="SKK140" s="171"/>
      <c r="SKL140" s="171"/>
      <c r="SKM140" s="171"/>
      <c r="SKN140" s="171"/>
      <c r="SKO140" s="171"/>
      <c r="SKP140" s="171"/>
      <c r="SKQ140" s="171"/>
      <c r="SKR140" s="171"/>
      <c r="SKS140" s="171"/>
      <c r="SKT140" s="171"/>
      <c r="SKU140" s="171"/>
      <c r="SKV140" s="171"/>
      <c r="SKW140" s="171"/>
      <c r="SKX140" s="171"/>
      <c r="SKY140" s="171"/>
      <c r="SKZ140" s="171"/>
      <c r="SLA140" s="171"/>
      <c r="SLB140" s="171"/>
      <c r="SLC140" s="171"/>
      <c r="SLD140" s="171"/>
      <c r="SLE140" s="171"/>
      <c r="SLF140" s="171"/>
      <c r="SLG140" s="171"/>
      <c r="SLH140" s="171"/>
      <c r="SLI140" s="171"/>
      <c r="SLJ140" s="171"/>
      <c r="SLK140" s="171"/>
      <c r="SLL140" s="171"/>
      <c r="SLM140" s="171"/>
      <c r="SLN140" s="171"/>
      <c r="SLO140" s="171"/>
      <c r="SLP140" s="171"/>
      <c r="SLQ140" s="171"/>
      <c r="SLR140" s="171"/>
      <c r="SLS140" s="171"/>
      <c r="SLT140" s="171"/>
      <c r="SLU140" s="171"/>
      <c r="SLV140" s="171"/>
      <c r="SLW140" s="171"/>
      <c r="SLX140" s="171"/>
      <c r="SLY140" s="171"/>
      <c r="SLZ140" s="171"/>
      <c r="SMA140" s="171"/>
      <c r="SMB140" s="171"/>
      <c r="SMC140" s="171"/>
      <c r="SMD140" s="171"/>
      <c r="SME140" s="171"/>
      <c r="SMF140" s="171"/>
      <c r="SMG140" s="171"/>
      <c r="SMH140" s="171"/>
      <c r="SMI140" s="171"/>
      <c r="SMJ140" s="171"/>
      <c r="SMK140" s="171"/>
      <c r="SML140" s="171"/>
      <c r="SMM140" s="171"/>
      <c r="SMN140" s="171"/>
      <c r="SMO140" s="171"/>
      <c r="SMP140" s="171"/>
      <c r="SMQ140" s="171"/>
      <c r="SMR140" s="171"/>
      <c r="SMS140" s="171"/>
      <c r="SMT140" s="171"/>
      <c r="SMU140" s="171"/>
      <c r="SMV140" s="171"/>
      <c r="SMW140" s="171"/>
      <c r="SMX140" s="171"/>
      <c r="SMY140" s="171"/>
      <c r="SMZ140" s="171"/>
      <c r="SNA140" s="171"/>
      <c r="SNB140" s="171"/>
      <c r="SNC140" s="171"/>
      <c r="SND140" s="171"/>
      <c r="SNE140" s="171"/>
      <c r="SNF140" s="171"/>
      <c r="SNG140" s="171"/>
      <c r="SNH140" s="171"/>
      <c r="SNI140" s="171"/>
      <c r="SNJ140" s="171"/>
      <c r="SNK140" s="171"/>
      <c r="SNL140" s="171"/>
      <c r="SNM140" s="171"/>
      <c r="SNN140" s="171"/>
      <c r="SNO140" s="171"/>
      <c r="SNP140" s="171"/>
      <c r="SNQ140" s="171"/>
      <c r="SNR140" s="171"/>
      <c r="SNS140" s="171"/>
      <c r="SNT140" s="171"/>
      <c r="SNU140" s="171"/>
      <c r="SNV140" s="171"/>
      <c r="SNW140" s="171"/>
      <c r="SNX140" s="171"/>
      <c r="SNY140" s="171"/>
      <c r="SNZ140" s="171"/>
      <c r="SOA140" s="171"/>
      <c r="SOB140" s="171"/>
      <c r="SOC140" s="171"/>
      <c r="SOD140" s="171"/>
      <c r="SOE140" s="171"/>
      <c r="SOF140" s="171"/>
      <c r="SOG140" s="171"/>
      <c r="SOH140" s="171"/>
      <c r="SOI140" s="171"/>
      <c r="SOJ140" s="171"/>
      <c r="SOK140" s="171"/>
      <c r="SOL140" s="171"/>
      <c r="SOM140" s="171"/>
      <c r="SON140" s="171"/>
      <c r="SOO140" s="171"/>
      <c r="SOP140" s="171"/>
      <c r="SOQ140" s="171"/>
      <c r="SOR140" s="171"/>
      <c r="SOS140" s="171"/>
      <c r="SOT140" s="171"/>
      <c r="SOU140" s="171"/>
      <c r="SOV140" s="171"/>
      <c r="SOW140" s="171"/>
      <c r="SOX140" s="171"/>
      <c r="SOY140" s="171"/>
      <c r="SOZ140" s="171"/>
      <c r="SPA140" s="171"/>
      <c r="SPB140" s="171"/>
      <c r="SPC140" s="171"/>
      <c r="SPD140" s="171"/>
      <c r="SPE140" s="171"/>
      <c r="SPF140" s="171"/>
      <c r="SPG140" s="171"/>
      <c r="SPH140" s="171"/>
      <c r="SPI140" s="171"/>
      <c r="SPJ140" s="171"/>
      <c r="SPK140" s="171"/>
      <c r="SPL140" s="171"/>
      <c r="SPM140" s="171"/>
      <c r="SPN140" s="171"/>
      <c r="SPO140" s="171"/>
      <c r="SPP140" s="171"/>
      <c r="SPQ140" s="171"/>
      <c r="SPR140" s="171"/>
      <c r="SPS140" s="171"/>
      <c r="SPT140" s="171"/>
      <c r="SPU140" s="171"/>
      <c r="SPV140" s="171"/>
      <c r="SPW140" s="171"/>
      <c r="SPX140" s="171"/>
      <c r="SPY140" s="171"/>
      <c r="SPZ140" s="171"/>
      <c r="SQA140" s="171"/>
      <c r="SQB140" s="171"/>
      <c r="SQC140" s="171"/>
      <c r="SQD140" s="171"/>
      <c r="SQE140" s="171"/>
      <c r="SQF140" s="171"/>
      <c r="SQG140" s="171"/>
      <c r="SQH140" s="171"/>
      <c r="SQI140" s="171"/>
      <c r="SQJ140" s="171"/>
      <c r="SQK140" s="171"/>
      <c r="SQL140" s="171"/>
      <c r="SQM140" s="171"/>
      <c r="SQN140" s="171"/>
      <c r="SQO140" s="171"/>
      <c r="SQP140" s="171"/>
      <c r="SQQ140" s="171"/>
      <c r="SQR140" s="171"/>
      <c r="SQS140" s="171"/>
      <c r="SQT140" s="171"/>
      <c r="SQU140" s="171"/>
      <c r="SQV140" s="171"/>
      <c r="SQW140" s="171"/>
      <c r="SQX140" s="171"/>
      <c r="SQY140" s="171"/>
      <c r="SQZ140" s="171"/>
      <c r="SRA140" s="171"/>
      <c r="SRB140" s="171"/>
      <c r="SRC140" s="171"/>
      <c r="SRD140" s="171"/>
      <c r="SRE140" s="171"/>
      <c r="SRF140" s="171"/>
      <c r="SRG140" s="171"/>
      <c r="SRH140" s="171"/>
      <c r="SRI140" s="171"/>
      <c r="SRJ140" s="171"/>
      <c r="SRK140" s="171"/>
      <c r="SRL140" s="171"/>
      <c r="SRM140" s="171"/>
      <c r="SRN140" s="171"/>
      <c r="SRO140" s="171"/>
      <c r="SRP140" s="171"/>
      <c r="SRQ140" s="171"/>
      <c r="SRR140" s="171"/>
      <c r="SRS140" s="171"/>
      <c r="SRT140" s="171"/>
      <c r="SRU140" s="171"/>
      <c r="SRV140" s="171"/>
      <c r="SRW140" s="171"/>
      <c r="SRX140" s="171"/>
      <c r="SRY140" s="171"/>
      <c r="SRZ140" s="171"/>
      <c r="SSA140" s="171"/>
      <c r="SSB140" s="171"/>
      <c r="SSC140" s="171"/>
      <c r="SSD140" s="171"/>
      <c r="SSE140" s="171"/>
      <c r="SSF140" s="171"/>
      <c r="SSG140" s="171"/>
      <c r="SSH140" s="171"/>
      <c r="SSI140" s="171"/>
      <c r="SSJ140" s="171"/>
      <c r="SSK140" s="171"/>
      <c r="SSL140" s="171"/>
      <c r="SSM140" s="171"/>
      <c r="SSN140" s="171"/>
      <c r="SSO140" s="171"/>
      <c r="SSP140" s="171"/>
      <c r="SSQ140" s="171"/>
      <c r="SSR140" s="171"/>
      <c r="SSS140" s="171"/>
      <c r="SST140" s="171"/>
      <c r="SSU140" s="171"/>
      <c r="SSV140" s="171"/>
      <c r="SSW140" s="171"/>
      <c r="SSX140" s="171"/>
      <c r="SSY140" s="171"/>
      <c r="SSZ140" s="171"/>
      <c r="STA140" s="171"/>
      <c r="STB140" s="171"/>
      <c r="STC140" s="171"/>
      <c r="STD140" s="171"/>
      <c r="STE140" s="171"/>
      <c r="STF140" s="171"/>
      <c r="STG140" s="171"/>
      <c r="STH140" s="171"/>
      <c r="STI140" s="171"/>
      <c r="STJ140" s="171"/>
      <c r="STK140" s="171"/>
      <c r="STL140" s="171"/>
      <c r="STM140" s="171"/>
      <c r="STN140" s="171"/>
      <c r="STO140" s="171"/>
      <c r="STP140" s="171"/>
      <c r="STQ140" s="171"/>
      <c r="STR140" s="171"/>
      <c r="STS140" s="171"/>
      <c r="STT140" s="171"/>
      <c r="STU140" s="171"/>
      <c r="STV140" s="171"/>
      <c r="STW140" s="171"/>
      <c r="STX140" s="171"/>
      <c r="STY140" s="171"/>
      <c r="STZ140" s="171"/>
      <c r="SUA140" s="171"/>
      <c r="SUB140" s="171"/>
      <c r="SUC140" s="171"/>
      <c r="SUD140" s="171"/>
      <c r="SUE140" s="171"/>
      <c r="SUF140" s="171"/>
      <c r="SUG140" s="171"/>
      <c r="SUH140" s="171"/>
      <c r="SUI140" s="171"/>
      <c r="SUJ140" s="171"/>
      <c r="SUK140" s="171"/>
      <c r="SUL140" s="171"/>
      <c r="SUM140" s="171"/>
      <c r="SUN140" s="171"/>
      <c r="SUO140" s="171"/>
      <c r="SUP140" s="171"/>
      <c r="SUQ140" s="171"/>
      <c r="SUR140" s="171"/>
      <c r="SUS140" s="171"/>
      <c r="SUT140" s="171"/>
      <c r="SUU140" s="171"/>
      <c r="SUV140" s="171"/>
      <c r="SUW140" s="171"/>
      <c r="SUX140" s="171"/>
      <c r="SUY140" s="171"/>
      <c r="SUZ140" s="171"/>
      <c r="SVA140" s="171"/>
      <c r="SVB140" s="171"/>
      <c r="SVC140" s="171"/>
      <c r="SVD140" s="171"/>
      <c r="SVE140" s="171"/>
      <c r="SVF140" s="171"/>
      <c r="SVG140" s="171"/>
      <c r="SVH140" s="171"/>
      <c r="SVI140" s="171"/>
      <c r="SVJ140" s="171"/>
      <c r="SVK140" s="171"/>
      <c r="SVL140" s="171"/>
      <c r="SVM140" s="171"/>
      <c r="SVN140" s="171"/>
      <c r="SVO140" s="171"/>
      <c r="SVP140" s="171"/>
      <c r="SVQ140" s="171"/>
      <c r="SVR140" s="171"/>
      <c r="SVS140" s="171"/>
      <c r="SVT140" s="171"/>
      <c r="SVU140" s="171"/>
      <c r="SVV140" s="171"/>
      <c r="SVW140" s="171"/>
      <c r="SVX140" s="171"/>
      <c r="SVY140" s="171"/>
      <c r="SVZ140" s="171"/>
      <c r="SWA140" s="171"/>
      <c r="SWB140" s="171"/>
      <c r="SWC140" s="171"/>
      <c r="SWD140" s="171"/>
      <c r="SWE140" s="171"/>
      <c r="SWF140" s="171"/>
      <c r="SWG140" s="171"/>
      <c r="SWH140" s="171"/>
      <c r="SWI140" s="171"/>
      <c r="SWJ140" s="171"/>
      <c r="SWK140" s="171"/>
      <c r="SWL140" s="171"/>
      <c r="SWM140" s="171"/>
      <c r="SWN140" s="171"/>
      <c r="SWO140" s="171"/>
      <c r="SWP140" s="171"/>
      <c r="SWQ140" s="171"/>
      <c r="SWR140" s="171"/>
      <c r="SWS140" s="171"/>
      <c r="SWT140" s="171"/>
      <c r="SWU140" s="171"/>
      <c r="SWV140" s="171"/>
      <c r="SWW140" s="171"/>
      <c r="SWX140" s="171"/>
      <c r="SWY140" s="171"/>
      <c r="SWZ140" s="171"/>
      <c r="SXA140" s="171"/>
      <c r="SXB140" s="171"/>
      <c r="SXC140" s="171"/>
      <c r="SXD140" s="171"/>
      <c r="SXE140" s="171"/>
      <c r="SXF140" s="171"/>
      <c r="SXG140" s="171"/>
      <c r="SXH140" s="171"/>
      <c r="SXI140" s="171"/>
      <c r="SXJ140" s="171"/>
      <c r="SXK140" s="171"/>
      <c r="SXL140" s="171"/>
      <c r="SXM140" s="171"/>
      <c r="SXN140" s="171"/>
      <c r="SXO140" s="171"/>
      <c r="SXP140" s="171"/>
      <c r="SXQ140" s="171"/>
      <c r="SXR140" s="171"/>
      <c r="SXS140" s="171"/>
      <c r="SXT140" s="171"/>
      <c r="SXU140" s="171"/>
      <c r="SXV140" s="171"/>
      <c r="SXW140" s="171"/>
      <c r="SXX140" s="171"/>
      <c r="SXY140" s="171"/>
      <c r="SXZ140" s="171"/>
      <c r="SYA140" s="171"/>
      <c r="SYB140" s="171"/>
      <c r="SYC140" s="171"/>
      <c r="SYD140" s="171"/>
      <c r="SYE140" s="171"/>
      <c r="SYF140" s="171"/>
      <c r="SYG140" s="171"/>
      <c r="SYH140" s="171"/>
      <c r="SYI140" s="171"/>
      <c r="SYJ140" s="171"/>
      <c r="SYK140" s="171"/>
      <c r="SYL140" s="171"/>
      <c r="SYM140" s="171"/>
      <c r="SYN140" s="171"/>
      <c r="SYO140" s="171"/>
      <c r="SYP140" s="171"/>
      <c r="SYQ140" s="171"/>
      <c r="SYR140" s="171"/>
      <c r="SYS140" s="171"/>
      <c r="SYT140" s="171"/>
      <c r="SYU140" s="171"/>
      <c r="SYV140" s="171"/>
      <c r="SYW140" s="171"/>
      <c r="SYX140" s="171"/>
      <c r="SYY140" s="171"/>
      <c r="SYZ140" s="171"/>
      <c r="SZA140" s="171"/>
      <c r="SZB140" s="171"/>
      <c r="SZC140" s="171"/>
      <c r="SZD140" s="171"/>
      <c r="SZE140" s="171"/>
      <c r="SZF140" s="171"/>
      <c r="SZG140" s="171"/>
      <c r="SZH140" s="171"/>
      <c r="SZI140" s="171"/>
      <c r="SZJ140" s="171"/>
      <c r="SZK140" s="171"/>
      <c r="SZL140" s="171"/>
      <c r="SZM140" s="171"/>
      <c r="SZN140" s="171"/>
      <c r="SZO140" s="171"/>
      <c r="SZP140" s="171"/>
      <c r="SZQ140" s="171"/>
      <c r="SZR140" s="171"/>
      <c r="SZS140" s="171"/>
      <c r="SZT140" s="171"/>
      <c r="SZU140" s="171"/>
      <c r="SZV140" s="171"/>
      <c r="SZW140" s="171"/>
      <c r="SZX140" s="171"/>
      <c r="SZY140" s="171"/>
      <c r="SZZ140" s="171"/>
      <c r="TAA140" s="171"/>
      <c r="TAB140" s="171"/>
      <c r="TAC140" s="171"/>
      <c r="TAD140" s="171"/>
      <c r="TAE140" s="171"/>
      <c r="TAF140" s="171"/>
      <c r="TAG140" s="171"/>
      <c r="TAH140" s="171"/>
      <c r="TAI140" s="171"/>
      <c r="TAJ140" s="171"/>
      <c r="TAK140" s="171"/>
      <c r="TAL140" s="171"/>
      <c r="TAM140" s="171"/>
      <c r="TAN140" s="171"/>
      <c r="TAO140" s="171"/>
      <c r="TAP140" s="171"/>
      <c r="TAQ140" s="171"/>
      <c r="TAR140" s="171"/>
      <c r="TAS140" s="171"/>
      <c r="TAT140" s="171"/>
      <c r="TAU140" s="171"/>
      <c r="TAV140" s="171"/>
      <c r="TAW140" s="171"/>
      <c r="TAX140" s="171"/>
      <c r="TAY140" s="171"/>
      <c r="TAZ140" s="171"/>
      <c r="TBA140" s="171"/>
      <c r="TBB140" s="171"/>
      <c r="TBC140" s="171"/>
      <c r="TBD140" s="171"/>
      <c r="TBE140" s="171"/>
      <c r="TBF140" s="171"/>
      <c r="TBG140" s="171"/>
      <c r="TBH140" s="171"/>
      <c r="TBI140" s="171"/>
      <c r="TBJ140" s="171"/>
      <c r="TBK140" s="171"/>
      <c r="TBL140" s="171"/>
      <c r="TBM140" s="171"/>
      <c r="TBN140" s="171"/>
      <c r="TBO140" s="171"/>
      <c r="TBP140" s="171"/>
      <c r="TBQ140" s="171"/>
      <c r="TBR140" s="171"/>
      <c r="TBS140" s="171"/>
      <c r="TBT140" s="171"/>
      <c r="TBU140" s="171"/>
      <c r="TBV140" s="171"/>
      <c r="TBW140" s="171"/>
      <c r="TBX140" s="171"/>
      <c r="TBY140" s="171"/>
      <c r="TBZ140" s="171"/>
      <c r="TCA140" s="171"/>
      <c r="TCB140" s="171"/>
      <c r="TCC140" s="171"/>
      <c r="TCD140" s="171"/>
      <c r="TCE140" s="171"/>
      <c r="TCF140" s="171"/>
      <c r="TCG140" s="171"/>
      <c r="TCH140" s="171"/>
      <c r="TCI140" s="171"/>
      <c r="TCJ140" s="171"/>
      <c r="TCK140" s="171"/>
      <c r="TCL140" s="171"/>
      <c r="TCM140" s="171"/>
      <c r="TCN140" s="171"/>
      <c r="TCO140" s="171"/>
      <c r="TCP140" s="171"/>
      <c r="TCQ140" s="171"/>
      <c r="TCR140" s="171"/>
      <c r="TCS140" s="171"/>
      <c r="TCT140" s="171"/>
      <c r="TCU140" s="171"/>
      <c r="TCV140" s="171"/>
      <c r="TCW140" s="171"/>
      <c r="TCX140" s="171"/>
      <c r="TCY140" s="171"/>
      <c r="TCZ140" s="171"/>
      <c r="TDA140" s="171"/>
      <c r="TDB140" s="171"/>
      <c r="TDC140" s="171"/>
      <c r="TDD140" s="171"/>
      <c r="TDE140" s="171"/>
      <c r="TDF140" s="171"/>
      <c r="TDG140" s="171"/>
      <c r="TDH140" s="171"/>
      <c r="TDI140" s="171"/>
      <c r="TDJ140" s="171"/>
      <c r="TDK140" s="171"/>
      <c r="TDL140" s="171"/>
      <c r="TDM140" s="171"/>
      <c r="TDN140" s="171"/>
      <c r="TDO140" s="171"/>
      <c r="TDP140" s="171"/>
      <c r="TDQ140" s="171"/>
      <c r="TDR140" s="171"/>
      <c r="TDS140" s="171"/>
      <c r="TDT140" s="171"/>
      <c r="TDU140" s="171"/>
      <c r="TDV140" s="171"/>
      <c r="TDW140" s="171"/>
      <c r="TDX140" s="171"/>
      <c r="TDY140" s="171"/>
      <c r="TDZ140" s="171"/>
      <c r="TEA140" s="171"/>
      <c r="TEB140" s="171"/>
      <c r="TEC140" s="171"/>
      <c r="TED140" s="171"/>
      <c r="TEE140" s="171"/>
      <c r="TEF140" s="171"/>
      <c r="TEG140" s="171"/>
      <c r="TEH140" s="171"/>
      <c r="TEI140" s="171"/>
      <c r="TEJ140" s="171"/>
      <c r="TEK140" s="171"/>
      <c r="TEL140" s="171"/>
      <c r="TEM140" s="171"/>
      <c r="TEN140" s="171"/>
      <c r="TEO140" s="171"/>
      <c r="TEP140" s="171"/>
      <c r="TEQ140" s="171"/>
      <c r="TER140" s="171"/>
      <c r="TES140" s="171"/>
      <c r="TET140" s="171"/>
      <c r="TEU140" s="171"/>
      <c r="TEV140" s="171"/>
      <c r="TEW140" s="171"/>
      <c r="TEX140" s="171"/>
      <c r="TEY140" s="171"/>
      <c r="TEZ140" s="171"/>
      <c r="TFA140" s="171"/>
      <c r="TFB140" s="171"/>
      <c r="TFC140" s="171"/>
      <c r="TFD140" s="171"/>
      <c r="TFE140" s="171"/>
      <c r="TFF140" s="171"/>
      <c r="TFG140" s="171"/>
      <c r="TFH140" s="171"/>
      <c r="TFI140" s="171"/>
      <c r="TFJ140" s="171"/>
      <c r="TFK140" s="171"/>
      <c r="TFL140" s="171"/>
      <c r="TFM140" s="171"/>
      <c r="TFN140" s="171"/>
      <c r="TFO140" s="171"/>
      <c r="TFP140" s="171"/>
      <c r="TFQ140" s="171"/>
      <c r="TFR140" s="171"/>
      <c r="TFS140" s="171"/>
      <c r="TFT140" s="171"/>
      <c r="TFU140" s="171"/>
      <c r="TFV140" s="171"/>
      <c r="TFW140" s="171"/>
      <c r="TFX140" s="171"/>
      <c r="TFY140" s="171"/>
      <c r="TFZ140" s="171"/>
      <c r="TGA140" s="171"/>
      <c r="TGB140" s="171"/>
      <c r="TGC140" s="171"/>
      <c r="TGD140" s="171"/>
      <c r="TGE140" s="171"/>
      <c r="TGF140" s="171"/>
      <c r="TGG140" s="171"/>
      <c r="TGH140" s="171"/>
      <c r="TGI140" s="171"/>
      <c r="TGJ140" s="171"/>
      <c r="TGK140" s="171"/>
      <c r="TGL140" s="171"/>
      <c r="TGM140" s="171"/>
      <c r="TGN140" s="171"/>
      <c r="TGO140" s="171"/>
      <c r="TGP140" s="171"/>
      <c r="TGQ140" s="171"/>
      <c r="TGR140" s="171"/>
      <c r="TGS140" s="171"/>
      <c r="TGT140" s="171"/>
      <c r="TGU140" s="171"/>
      <c r="TGV140" s="171"/>
      <c r="TGW140" s="171"/>
      <c r="TGX140" s="171"/>
      <c r="TGY140" s="171"/>
      <c r="TGZ140" s="171"/>
      <c r="THA140" s="171"/>
      <c r="THB140" s="171"/>
      <c r="THC140" s="171"/>
      <c r="THD140" s="171"/>
      <c r="THE140" s="171"/>
      <c r="THF140" s="171"/>
      <c r="THG140" s="171"/>
      <c r="THH140" s="171"/>
      <c r="THI140" s="171"/>
      <c r="THJ140" s="171"/>
      <c r="THK140" s="171"/>
      <c r="THL140" s="171"/>
      <c r="THM140" s="171"/>
      <c r="THN140" s="171"/>
      <c r="THO140" s="171"/>
      <c r="THP140" s="171"/>
      <c r="THQ140" s="171"/>
      <c r="THR140" s="171"/>
      <c r="THS140" s="171"/>
      <c r="THT140" s="171"/>
      <c r="THU140" s="171"/>
      <c r="THV140" s="171"/>
      <c r="THW140" s="171"/>
      <c r="THX140" s="171"/>
      <c r="THY140" s="171"/>
      <c r="THZ140" s="171"/>
      <c r="TIA140" s="171"/>
      <c r="TIB140" s="171"/>
      <c r="TIC140" s="171"/>
      <c r="TID140" s="171"/>
      <c r="TIE140" s="171"/>
      <c r="TIF140" s="171"/>
      <c r="TIG140" s="171"/>
      <c r="TIH140" s="171"/>
      <c r="TII140" s="171"/>
      <c r="TIJ140" s="171"/>
      <c r="TIK140" s="171"/>
      <c r="TIL140" s="171"/>
      <c r="TIM140" s="171"/>
      <c r="TIN140" s="171"/>
      <c r="TIO140" s="171"/>
      <c r="TIP140" s="171"/>
      <c r="TIQ140" s="171"/>
      <c r="TIR140" s="171"/>
      <c r="TIS140" s="171"/>
      <c r="TIT140" s="171"/>
      <c r="TIU140" s="171"/>
      <c r="TIV140" s="171"/>
      <c r="TIW140" s="171"/>
      <c r="TIX140" s="171"/>
      <c r="TIY140" s="171"/>
      <c r="TIZ140" s="171"/>
      <c r="TJA140" s="171"/>
      <c r="TJB140" s="171"/>
      <c r="TJC140" s="171"/>
      <c r="TJD140" s="171"/>
      <c r="TJE140" s="171"/>
      <c r="TJF140" s="171"/>
      <c r="TJG140" s="171"/>
      <c r="TJH140" s="171"/>
      <c r="TJI140" s="171"/>
      <c r="TJJ140" s="171"/>
      <c r="TJK140" s="171"/>
      <c r="TJL140" s="171"/>
      <c r="TJM140" s="171"/>
      <c r="TJN140" s="171"/>
      <c r="TJO140" s="171"/>
      <c r="TJP140" s="171"/>
      <c r="TJQ140" s="171"/>
      <c r="TJR140" s="171"/>
      <c r="TJS140" s="171"/>
      <c r="TJT140" s="171"/>
      <c r="TJU140" s="171"/>
      <c r="TJV140" s="171"/>
      <c r="TJW140" s="171"/>
      <c r="TJX140" s="171"/>
      <c r="TJY140" s="171"/>
      <c r="TJZ140" s="171"/>
      <c r="TKA140" s="171"/>
      <c r="TKB140" s="171"/>
      <c r="TKC140" s="171"/>
      <c r="TKD140" s="171"/>
      <c r="TKE140" s="171"/>
      <c r="TKF140" s="171"/>
      <c r="TKG140" s="171"/>
      <c r="TKH140" s="171"/>
      <c r="TKI140" s="171"/>
      <c r="TKJ140" s="171"/>
      <c r="TKK140" s="171"/>
      <c r="TKL140" s="171"/>
      <c r="TKM140" s="171"/>
      <c r="TKN140" s="171"/>
      <c r="TKO140" s="171"/>
      <c r="TKP140" s="171"/>
      <c r="TKQ140" s="171"/>
      <c r="TKR140" s="171"/>
      <c r="TKS140" s="171"/>
      <c r="TKT140" s="171"/>
      <c r="TKU140" s="171"/>
      <c r="TKV140" s="171"/>
      <c r="TKW140" s="171"/>
      <c r="TKX140" s="171"/>
      <c r="TKY140" s="171"/>
      <c r="TKZ140" s="171"/>
      <c r="TLA140" s="171"/>
      <c r="TLB140" s="171"/>
      <c r="TLC140" s="171"/>
      <c r="TLD140" s="171"/>
      <c r="TLE140" s="171"/>
      <c r="TLF140" s="171"/>
      <c r="TLG140" s="171"/>
      <c r="TLH140" s="171"/>
      <c r="TLI140" s="171"/>
      <c r="TLJ140" s="171"/>
      <c r="TLK140" s="171"/>
      <c r="TLL140" s="171"/>
      <c r="TLM140" s="171"/>
      <c r="TLN140" s="171"/>
      <c r="TLO140" s="171"/>
      <c r="TLP140" s="171"/>
      <c r="TLQ140" s="171"/>
      <c r="TLR140" s="171"/>
      <c r="TLS140" s="171"/>
      <c r="TLT140" s="171"/>
      <c r="TLU140" s="171"/>
      <c r="TLV140" s="171"/>
      <c r="TLW140" s="171"/>
      <c r="TLX140" s="171"/>
      <c r="TLY140" s="171"/>
      <c r="TLZ140" s="171"/>
      <c r="TMA140" s="171"/>
      <c r="TMB140" s="171"/>
      <c r="TMC140" s="171"/>
      <c r="TMD140" s="171"/>
      <c r="TME140" s="171"/>
      <c r="TMF140" s="171"/>
      <c r="TMG140" s="171"/>
      <c r="TMH140" s="171"/>
      <c r="TMI140" s="171"/>
      <c r="TMJ140" s="171"/>
      <c r="TMK140" s="171"/>
      <c r="TML140" s="171"/>
      <c r="TMM140" s="171"/>
      <c r="TMN140" s="171"/>
      <c r="TMO140" s="171"/>
      <c r="TMP140" s="171"/>
      <c r="TMQ140" s="171"/>
      <c r="TMR140" s="171"/>
      <c r="TMS140" s="171"/>
      <c r="TMT140" s="171"/>
      <c r="TMU140" s="171"/>
      <c r="TMV140" s="171"/>
      <c r="TMW140" s="171"/>
      <c r="TMX140" s="171"/>
      <c r="TMY140" s="171"/>
      <c r="TMZ140" s="171"/>
      <c r="TNA140" s="171"/>
      <c r="TNB140" s="171"/>
      <c r="TNC140" s="171"/>
      <c r="TND140" s="171"/>
      <c r="TNE140" s="171"/>
      <c r="TNF140" s="171"/>
      <c r="TNG140" s="171"/>
      <c r="TNH140" s="171"/>
      <c r="TNI140" s="171"/>
      <c r="TNJ140" s="171"/>
      <c r="TNK140" s="171"/>
      <c r="TNL140" s="171"/>
      <c r="TNM140" s="171"/>
      <c r="TNN140" s="171"/>
      <c r="TNO140" s="171"/>
      <c r="TNP140" s="171"/>
      <c r="TNQ140" s="171"/>
      <c r="TNR140" s="171"/>
      <c r="TNS140" s="171"/>
      <c r="TNT140" s="171"/>
      <c r="TNU140" s="171"/>
      <c r="TNV140" s="171"/>
      <c r="TNW140" s="171"/>
      <c r="TNX140" s="171"/>
      <c r="TNY140" s="171"/>
      <c r="TNZ140" s="171"/>
      <c r="TOA140" s="171"/>
      <c r="TOB140" s="171"/>
      <c r="TOC140" s="171"/>
      <c r="TOD140" s="171"/>
      <c r="TOE140" s="171"/>
      <c r="TOF140" s="171"/>
      <c r="TOG140" s="171"/>
      <c r="TOH140" s="171"/>
      <c r="TOI140" s="171"/>
      <c r="TOJ140" s="171"/>
      <c r="TOK140" s="171"/>
      <c r="TOL140" s="171"/>
      <c r="TOM140" s="171"/>
      <c r="TON140" s="171"/>
      <c r="TOO140" s="171"/>
      <c r="TOP140" s="171"/>
      <c r="TOQ140" s="171"/>
      <c r="TOR140" s="171"/>
      <c r="TOS140" s="171"/>
      <c r="TOT140" s="171"/>
      <c r="TOU140" s="171"/>
      <c r="TOV140" s="171"/>
      <c r="TOW140" s="171"/>
      <c r="TOX140" s="171"/>
      <c r="TOY140" s="171"/>
      <c r="TOZ140" s="171"/>
      <c r="TPA140" s="171"/>
      <c r="TPB140" s="171"/>
      <c r="TPC140" s="171"/>
      <c r="TPD140" s="171"/>
      <c r="TPE140" s="171"/>
      <c r="TPF140" s="171"/>
      <c r="TPG140" s="171"/>
      <c r="TPH140" s="171"/>
      <c r="TPI140" s="171"/>
      <c r="TPJ140" s="171"/>
      <c r="TPK140" s="171"/>
      <c r="TPL140" s="171"/>
      <c r="TPM140" s="171"/>
      <c r="TPN140" s="171"/>
      <c r="TPO140" s="171"/>
      <c r="TPP140" s="171"/>
      <c r="TPQ140" s="171"/>
      <c r="TPR140" s="171"/>
      <c r="TPS140" s="171"/>
      <c r="TPT140" s="171"/>
      <c r="TPU140" s="171"/>
      <c r="TPV140" s="171"/>
      <c r="TPW140" s="171"/>
      <c r="TPX140" s="171"/>
      <c r="TPY140" s="171"/>
      <c r="TPZ140" s="171"/>
      <c r="TQA140" s="171"/>
      <c r="TQB140" s="171"/>
      <c r="TQC140" s="171"/>
      <c r="TQD140" s="171"/>
      <c r="TQE140" s="171"/>
      <c r="TQF140" s="171"/>
      <c r="TQG140" s="171"/>
      <c r="TQH140" s="171"/>
      <c r="TQI140" s="171"/>
      <c r="TQJ140" s="171"/>
      <c r="TQK140" s="171"/>
      <c r="TQL140" s="171"/>
      <c r="TQM140" s="171"/>
      <c r="TQN140" s="171"/>
      <c r="TQO140" s="171"/>
      <c r="TQP140" s="171"/>
      <c r="TQQ140" s="171"/>
      <c r="TQR140" s="171"/>
      <c r="TQS140" s="171"/>
      <c r="TQT140" s="171"/>
      <c r="TQU140" s="171"/>
      <c r="TQV140" s="171"/>
      <c r="TQW140" s="171"/>
      <c r="TQX140" s="171"/>
      <c r="TQY140" s="171"/>
      <c r="TQZ140" s="171"/>
      <c r="TRA140" s="171"/>
      <c r="TRB140" s="171"/>
      <c r="TRC140" s="171"/>
      <c r="TRD140" s="171"/>
      <c r="TRE140" s="171"/>
      <c r="TRF140" s="171"/>
      <c r="TRG140" s="171"/>
      <c r="TRH140" s="171"/>
      <c r="TRI140" s="171"/>
      <c r="TRJ140" s="171"/>
      <c r="TRK140" s="171"/>
      <c r="TRL140" s="171"/>
      <c r="TRM140" s="171"/>
      <c r="TRN140" s="171"/>
      <c r="TRO140" s="171"/>
      <c r="TRP140" s="171"/>
      <c r="TRQ140" s="171"/>
      <c r="TRR140" s="171"/>
      <c r="TRS140" s="171"/>
      <c r="TRT140" s="171"/>
      <c r="TRU140" s="171"/>
      <c r="TRV140" s="171"/>
      <c r="TRW140" s="171"/>
      <c r="TRX140" s="171"/>
      <c r="TRY140" s="171"/>
      <c r="TRZ140" s="171"/>
      <c r="TSA140" s="171"/>
      <c r="TSB140" s="171"/>
      <c r="TSC140" s="171"/>
      <c r="TSD140" s="171"/>
      <c r="TSE140" s="171"/>
      <c r="TSF140" s="171"/>
      <c r="TSG140" s="171"/>
      <c r="TSH140" s="171"/>
      <c r="TSI140" s="171"/>
      <c r="TSJ140" s="171"/>
      <c r="TSK140" s="171"/>
      <c r="TSL140" s="171"/>
      <c r="TSM140" s="171"/>
      <c r="TSN140" s="171"/>
      <c r="TSO140" s="171"/>
      <c r="TSP140" s="171"/>
      <c r="TSQ140" s="171"/>
      <c r="TSR140" s="171"/>
      <c r="TSS140" s="171"/>
      <c r="TST140" s="171"/>
      <c r="TSU140" s="171"/>
      <c r="TSV140" s="171"/>
      <c r="TSW140" s="171"/>
      <c r="TSX140" s="171"/>
      <c r="TSY140" s="171"/>
      <c r="TSZ140" s="171"/>
      <c r="TTA140" s="171"/>
      <c r="TTB140" s="171"/>
      <c r="TTC140" s="171"/>
      <c r="TTD140" s="171"/>
      <c r="TTE140" s="171"/>
      <c r="TTF140" s="171"/>
      <c r="TTG140" s="171"/>
      <c r="TTH140" s="171"/>
      <c r="TTI140" s="171"/>
      <c r="TTJ140" s="171"/>
      <c r="TTK140" s="171"/>
      <c r="TTL140" s="171"/>
      <c r="TTM140" s="171"/>
      <c r="TTN140" s="171"/>
      <c r="TTO140" s="171"/>
      <c r="TTP140" s="171"/>
      <c r="TTQ140" s="171"/>
      <c r="TTR140" s="171"/>
      <c r="TTS140" s="171"/>
      <c r="TTT140" s="171"/>
      <c r="TTU140" s="171"/>
      <c r="TTV140" s="171"/>
      <c r="TTW140" s="171"/>
      <c r="TTX140" s="171"/>
      <c r="TTY140" s="171"/>
      <c r="TTZ140" s="171"/>
      <c r="TUA140" s="171"/>
      <c r="TUB140" s="171"/>
      <c r="TUC140" s="171"/>
      <c r="TUD140" s="171"/>
      <c r="TUE140" s="171"/>
      <c r="TUF140" s="171"/>
      <c r="TUG140" s="171"/>
      <c r="TUH140" s="171"/>
      <c r="TUI140" s="171"/>
      <c r="TUJ140" s="171"/>
      <c r="TUK140" s="171"/>
      <c r="TUL140" s="171"/>
      <c r="TUM140" s="171"/>
      <c r="TUN140" s="171"/>
      <c r="TUO140" s="171"/>
      <c r="TUP140" s="171"/>
      <c r="TUQ140" s="171"/>
      <c r="TUR140" s="171"/>
      <c r="TUS140" s="171"/>
      <c r="TUT140" s="171"/>
      <c r="TUU140" s="171"/>
      <c r="TUV140" s="171"/>
      <c r="TUW140" s="171"/>
      <c r="TUX140" s="171"/>
      <c r="TUY140" s="171"/>
      <c r="TUZ140" s="171"/>
      <c r="TVA140" s="171"/>
      <c r="TVB140" s="171"/>
      <c r="TVC140" s="171"/>
      <c r="TVD140" s="171"/>
      <c r="TVE140" s="171"/>
      <c r="TVF140" s="171"/>
      <c r="TVG140" s="171"/>
      <c r="TVH140" s="171"/>
      <c r="TVI140" s="171"/>
      <c r="TVJ140" s="171"/>
      <c r="TVK140" s="171"/>
      <c r="TVL140" s="171"/>
      <c r="TVM140" s="171"/>
      <c r="TVN140" s="171"/>
      <c r="TVO140" s="171"/>
      <c r="TVP140" s="171"/>
      <c r="TVQ140" s="171"/>
      <c r="TVR140" s="171"/>
      <c r="TVS140" s="171"/>
      <c r="TVT140" s="171"/>
      <c r="TVU140" s="171"/>
      <c r="TVV140" s="171"/>
      <c r="TVW140" s="171"/>
      <c r="TVX140" s="171"/>
      <c r="TVY140" s="171"/>
      <c r="TVZ140" s="171"/>
      <c r="TWA140" s="171"/>
      <c r="TWB140" s="171"/>
      <c r="TWC140" s="171"/>
      <c r="TWD140" s="171"/>
      <c r="TWE140" s="171"/>
      <c r="TWF140" s="171"/>
      <c r="TWG140" s="171"/>
      <c r="TWH140" s="171"/>
      <c r="TWI140" s="171"/>
      <c r="TWJ140" s="171"/>
      <c r="TWK140" s="171"/>
      <c r="TWL140" s="171"/>
      <c r="TWM140" s="171"/>
      <c r="TWN140" s="171"/>
      <c r="TWO140" s="171"/>
      <c r="TWP140" s="171"/>
      <c r="TWQ140" s="171"/>
      <c r="TWR140" s="171"/>
      <c r="TWS140" s="171"/>
      <c r="TWT140" s="171"/>
      <c r="TWU140" s="171"/>
      <c r="TWV140" s="171"/>
      <c r="TWW140" s="171"/>
      <c r="TWX140" s="171"/>
      <c r="TWY140" s="171"/>
      <c r="TWZ140" s="171"/>
      <c r="TXA140" s="171"/>
      <c r="TXB140" s="171"/>
      <c r="TXC140" s="171"/>
      <c r="TXD140" s="171"/>
      <c r="TXE140" s="171"/>
      <c r="TXF140" s="171"/>
      <c r="TXG140" s="171"/>
      <c r="TXH140" s="171"/>
      <c r="TXI140" s="171"/>
      <c r="TXJ140" s="171"/>
      <c r="TXK140" s="171"/>
      <c r="TXL140" s="171"/>
      <c r="TXM140" s="171"/>
      <c r="TXN140" s="171"/>
      <c r="TXO140" s="171"/>
      <c r="TXP140" s="171"/>
      <c r="TXQ140" s="171"/>
      <c r="TXR140" s="171"/>
      <c r="TXS140" s="171"/>
      <c r="TXT140" s="171"/>
      <c r="TXU140" s="171"/>
      <c r="TXV140" s="171"/>
      <c r="TXW140" s="171"/>
      <c r="TXX140" s="171"/>
      <c r="TXY140" s="171"/>
      <c r="TXZ140" s="171"/>
      <c r="TYA140" s="171"/>
      <c r="TYB140" s="171"/>
      <c r="TYC140" s="171"/>
      <c r="TYD140" s="171"/>
      <c r="TYE140" s="171"/>
      <c r="TYF140" s="171"/>
      <c r="TYG140" s="171"/>
      <c r="TYH140" s="171"/>
      <c r="TYI140" s="171"/>
      <c r="TYJ140" s="171"/>
      <c r="TYK140" s="171"/>
      <c r="TYL140" s="171"/>
      <c r="TYM140" s="171"/>
      <c r="TYN140" s="171"/>
      <c r="TYO140" s="171"/>
      <c r="TYP140" s="171"/>
      <c r="TYQ140" s="171"/>
      <c r="TYR140" s="171"/>
      <c r="TYS140" s="171"/>
      <c r="TYT140" s="171"/>
      <c r="TYU140" s="171"/>
      <c r="TYV140" s="171"/>
      <c r="TYW140" s="171"/>
      <c r="TYX140" s="171"/>
      <c r="TYY140" s="171"/>
      <c r="TYZ140" s="171"/>
      <c r="TZA140" s="171"/>
      <c r="TZB140" s="171"/>
      <c r="TZC140" s="171"/>
      <c r="TZD140" s="171"/>
      <c r="TZE140" s="171"/>
      <c r="TZF140" s="171"/>
      <c r="TZG140" s="171"/>
      <c r="TZH140" s="171"/>
      <c r="TZI140" s="171"/>
      <c r="TZJ140" s="171"/>
      <c r="TZK140" s="171"/>
      <c r="TZL140" s="171"/>
      <c r="TZM140" s="171"/>
      <c r="TZN140" s="171"/>
      <c r="TZO140" s="171"/>
      <c r="TZP140" s="171"/>
      <c r="TZQ140" s="171"/>
      <c r="TZR140" s="171"/>
      <c r="TZS140" s="171"/>
      <c r="TZT140" s="171"/>
      <c r="TZU140" s="171"/>
      <c r="TZV140" s="171"/>
      <c r="TZW140" s="171"/>
      <c r="TZX140" s="171"/>
      <c r="TZY140" s="171"/>
      <c r="TZZ140" s="171"/>
      <c r="UAA140" s="171"/>
      <c r="UAB140" s="171"/>
      <c r="UAC140" s="171"/>
      <c r="UAD140" s="171"/>
      <c r="UAE140" s="171"/>
      <c r="UAF140" s="171"/>
      <c r="UAG140" s="171"/>
      <c r="UAH140" s="171"/>
      <c r="UAI140" s="171"/>
      <c r="UAJ140" s="171"/>
      <c r="UAK140" s="171"/>
      <c r="UAL140" s="171"/>
      <c r="UAM140" s="171"/>
      <c r="UAN140" s="171"/>
      <c r="UAO140" s="171"/>
      <c r="UAP140" s="171"/>
      <c r="UAQ140" s="171"/>
      <c r="UAR140" s="171"/>
      <c r="UAS140" s="171"/>
      <c r="UAT140" s="171"/>
      <c r="UAU140" s="171"/>
      <c r="UAV140" s="171"/>
      <c r="UAW140" s="171"/>
      <c r="UAX140" s="171"/>
      <c r="UAY140" s="171"/>
      <c r="UAZ140" s="171"/>
      <c r="UBA140" s="171"/>
      <c r="UBB140" s="171"/>
      <c r="UBC140" s="171"/>
      <c r="UBD140" s="171"/>
      <c r="UBE140" s="171"/>
      <c r="UBF140" s="171"/>
      <c r="UBG140" s="171"/>
      <c r="UBH140" s="171"/>
      <c r="UBI140" s="171"/>
      <c r="UBJ140" s="171"/>
      <c r="UBK140" s="171"/>
      <c r="UBL140" s="171"/>
      <c r="UBM140" s="171"/>
      <c r="UBN140" s="171"/>
      <c r="UBO140" s="171"/>
      <c r="UBP140" s="171"/>
      <c r="UBQ140" s="171"/>
      <c r="UBR140" s="171"/>
      <c r="UBS140" s="171"/>
      <c r="UBT140" s="171"/>
      <c r="UBU140" s="171"/>
      <c r="UBV140" s="171"/>
      <c r="UBW140" s="171"/>
      <c r="UBX140" s="171"/>
      <c r="UBY140" s="171"/>
      <c r="UBZ140" s="171"/>
      <c r="UCA140" s="171"/>
      <c r="UCB140" s="171"/>
      <c r="UCC140" s="171"/>
      <c r="UCD140" s="171"/>
      <c r="UCE140" s="171"/>
      <c r="UCF140" s="171"/>
      <c r="UCG140" s="171"/>
      <c r="UCH140" s="171"/>
      <c r="UCI140" s="171"/>
      <c r="UCJ140" s="171"/>
      <c r="UCK140" s="171"/>
      <c r="UCL140" s="171"/>
      <c r="UCM140" s="171"/>
      <c r="UCN140" s="171"/>
      <c r="UCO140" s="171"/>
      <c r="UCP140" s="171"/>
      <c r="UCQ140" s="171"/>
      <c r="UCR140" s="171"/>
      <c r="UCS140" s="171"/>
      <c r="UCT140" s="171"/>
      <c r="UCU140" s="171"/>
      <c r="UCV140" s="171"/>
      <c r="UCW140" s="171"/>
      <c r="UCX140" s="171"/>
      <c r="UCY140" s="171"/>
      <c r="UCZ140" s="171"/>
      <c r="UDA140" s="171"/>
      <c r="UDB140" s="171"/>
      <c r="UDC140" s="171"/>
      <c r="UDD140" s="171"/>
      <c r="UDE140" s="171"/>
      <c r="UDF140" s="171"/>
      <c r="UDG140" s="171"/>
      <c r="UDH140" s="171"/>
      <c r="UDI140" s="171"/>
      <c r="UDJ140" s="171"/>
      <c r="UDK140" s="171"/>
      <c r="UDL140" s="171"/>
      <c r="UDM140" s="171"/>
      <c r="UDN140" s="171"/>
      <c r="UDO140" s="171"/>
      <c r="UDP140" s="171"/>
      <c r="UDQ140" s="171"/>
      <c r="UDR140" s="171"/>
      <c r="UDS140" s="171"/>
      <c r="UDT140" s="171"/>
      <c r="UDU140" s="171"/>
      <c r="UDV140" s="171"/>
      <c r="UDW140" s="171"/>
      <c r="UDX140" s="171"/>
      <c r="UDY140" s="171"/>
      <c r="UDZ140" s="171"/>
      <c r="UEA140" s="171"/>
      <c r="UEB140" s="171"/>
      <c r="UEC140" s="171"/>
      <c r="UED140" s="171"/>
      <c r="UEE140" s="171"/>
      <c r="UEF140" s="171"/>
      <c r="UEG140" s="171"/>
      <c r="UEH140" s="171"/>
      <c r="UEI140" s="171"/>
      <c r="UEJ140" s="171"/>
      <c r="UEK140" s="171"/>
      <c r="UEL140" s="171"/>
      <c r="UEM140" s="171"/>
      <c r="UEN140" s="171"/>
      <c r="UEO140" s="171"/>
      <c r="UEP140" s="171"/>
      <c r="UEQ140" s="171"/>
      <c r="UER140" s="171"/>
      <c r="UES140" s="171"/>
      <c r="UET140" s="171"/>
      <c r="UEU140" s="171"/>
      <c r="UEV140" s="171"/>
      <c r="UEW140" s="171"/>
      <c r="UEX140" s="171"/>
      <c r="UEY140" s="171"/>
      <c r="UEZ140" s="171"/>
      <c r="UFA140" s="171"/>
      <c r="UFB140" s="171"/>
      <c r="UFC140" s="171"/>
      <c r="UFD140" s="171"/>
      <c r="UFE140" s="171"/>
      <c r="UFF140" s="171"/>
      <c r="UFG140" s="171"/>
      <c r="UFH140" s="171"/>
      <c r="UFI140" s="171"/>
      <c r="UFJ140" s="171"/>
      <c r="UFK140" s="171"/>
      <c r="UFL140" s="171"/>
      <c r="UFM140" s="171"/>
      <c r="UFN140" s="171"/>
      <c r="UFO140" s="171"/>
      <c r="UFP140" s="171"/>
      <c r="UFQ140" s="171"/>
      <c r="UFR140" s="171"/>
      <c r="UFS140" s="171"/>
      <c r="UFT140" s="171"/>
      <c r="UFU140" s="171"/>
      <c r="UFV140" s="171"/>
      <c r="UFW140" s="171"/>
      <c r="UFX140" s="171"/>
      <c r="UFY140" s="171"/>
      <c r="UFZ140" s="171"/>
      <c r="UGA140" s="171"/>
      <c r="UGB140" s="171"/>
      <c r="UGC140" s="171"/>
      <c r="UGD140" s="171"/>
      <c r="UGE140" s="171"/>
      <c r="UGF140" s="171"/>
      <c r="UGG140" s="171"/>
      <c r="UGH140" s="171"/>
      <c r="UGI140" s="171"/>
      <c r="UGJ140" s="171"/>
      <c r="UGK140" s="171"/>
      <c r="UGL140" s="171"/>
      <c r="UGM140" s="171"/>
      <c r="UGN140" s="171"/>
      <c r="UGO140" s="171"/>
      <c r="UGP140" s="171"/>
      <c r="UGQ140" s="171"/>
      <c r="UGR140" s="171"/>
      <c r="UGS140" s="171"/>
      <c r="UGT140" s="171"/>
      <c r="UGU140" s="171"/>
      <c r="UGV140" s="171"/>
      <c r="UGW140" s="171"/>
      <c r="UGX140" s="171"/>
      <c r="UGY140" s="171"/>
      <c r="UGZ140" s="171"/>
      <c r="UHA140" s="171"/>
      <c r="UHB140" s="171"/>
      <c r="UHC140" s="171"/>
      <c r="UHD140" s="171"/>
      <c r="UHE140" s="171"/>
      <c r="UHF140" s="171"/>
      <c r="UHG140" s="171"/>
      <c r="UHH140" s="171"/>
      <c r="UHI140" s="171"/>
      <c r="UHJ140" s="171"/>
      <c r="UHK140" s="171"/>
      <c r="UHL140" s="171"/>
      <c r="UHM140" s="171"/>
      <c r="UHN140" s="171"/>
      <c r="UHO140" s="171"/>
      <c r="UHP140" s="171"/>
      <c r="UHQ140" s="171"/>
      <c r="UHR140" s="171"/>
      <c r="UHS140" s="171"/>
      <c r="UHT140" s="171"/>
      <c r="UHU140" s="171"/>
      <c r="UHV140" s="171"/>
      <c r="UHW140" s="171"/>
      <c r="UHX140" s="171"/>
      <c r="UHY140" s="171"/>
      <c r="UHZ140" s="171"/>
      <c r="UIA140" s="171"/>
      <c r="UIB140" s="171"/>
      <c r="UIC140" s="171"/>
      <c r="UID140" s="171"/>
      <c r="UIE140" s="171"/>
      <c r="UIF140" s="171"/>
      <c r="UIG140" s="171"/>
      <c r="UIH140" s="171"/>
      <c r="UII140" s="171"/>
      <c r="UIJ140" s="171"/>
      <c r="UIK140" s="171"/>
      <c r="UIL140" s="171"/>
      <c r="UIM140" s="171"/>
      <c r="UIN140" s="171"/>
      <c r="UIO140" s="171"/>
      <c r="UIP140" s="171"/>
      <c r="UIQ140" s="171"/>
      <c r="UIR140" s="171"/>
      <c r="UIS140" s="171"/>
      <c r="UIT140" s="171"/>
      <c r="UIU140" s="171"/>
      <c r="UIV140" s="171"/>
      <c r="UIW140" s="171"/>
      <c r="UIX140" s="171"/>
      <c r="UIY140" s="171"/>
      <c r="UIZ140" s="171"/>
      <c r="UJA140" s="171"/>
      <c r="UJB140" s="171"/>
      <c r="UJC140" s="171"/>
      <c r="UJD140" s="171"/>
      <c r="UJE140" s="171"/>
      <c r="UJF140" s="171"/>
      <c r="UJG140" s="171"/>
      <c r="UJH140" s="171"/>
      <c r="UJI140" s="171"/>
      <c r="UJJ140" s="171"/>
      <c r="UJK140" s="171"/>
      <c r="UJL140" s="171"/>
      <c r="UJM140" s="171"/>
      <c r="UJN140" s="171"/>
      <c r="UJO140" s="171"/>
      <c r="UJP140" s="171"/>
      <c r="UJQ140" s="171"/>
      <c r="UJR140" s="171"/>
      <c r="UJS140" s="171"/>
      <c r="UJT140" s="171"/>
      <c r="UJU140" s="171"/>
      <c r="UJV140" s="171"/>
      <c r="UJW140" s="171"/>
      <c r="UJX140" s="171"/>
      <c r="UJY140" s="171"/>
      <c r="UJZ140" s="171"/>
      <c r="UKA140" s="171"/>
      <c r="UKB140" s="171"/>
      <c r="UKC140" s="171"/>
      <c r="UKD140" s="171"/>
      <c r="UKE140" s="171"/>
      <c r="UKF140" s="171"/>
      <c r="UKG140" s="171"/>
      <c r="UKH140" s="171"/>
      <c r="UKI140" s="171"/>
      <c r="UKJ140" s="171"/>
      <c r="UKK140" s="171"/>
      <c r="UKL140" s="171"/>
      <c r="UKM140" s="171"/>
      <c r="UKN140" s="171"/>
      <c r="UKO140" s="171"/>
      <c r="UKP140" s="171"/>
      <c r="UKQ140" s="171"/>
      <c r="UKR140" s="171"/>
      <c r="UKS140" s="171"/>
      <c r="UKT140" s="171"/>
      <c r="UKU140" s="171"/>
      <c r="UKV140" s="171"/>
      <c r="UKW140" s="171"/>
      <c r="UKX140" s="171"/>
      <c r="UKY140" s="171"/>
      <c r="UKZ140" s="171"/>
      <c r="ULA140" s="171"/>
      <c r="ULB140" s="171"/>
      <c r="ULC140" s="171"/>
      <c r="ULD140" s="171"/>
      <c r="ULE140" s="171"/>
      <c r="ULF140" s="171"/>
      <c r="ULG140" s="171"/>
      <c r="ULH140" s="171"/>
      <c r="ULI140" s="171"/>
      <c r="ULJ140" s="171"/>
      <c r="ULK140" s="171"/>
      <c r="ULL140" s="171"/>
      <c r="ULM140" s="171"/>
      <c r="ULN140" s="171"/>
      <c r="ULO140" s="171"/>
      <c r="ULP140" s="171"/>
      <c r="ULQ140" s="171"/>
      <c r="ULR140" s="171"/>
      <c r="ULS140" s="171"/>
      <c r="ULT140" s="171"/>
      <c r="ULU140" s="171"/>
      <c r="ULV140" s="171"/>
      <c r="ULW140" s="171"/>
      <c r="ULX140" s="171"/>
      <c r="ULY140" s="171"/>
      <c r="ULZ140" s="171"/>
      <c r="UMA140" s="171"/>
      <c r="UMB140" s="171"/>
      <c r="UMC140" s="171"/>
      <c r="UMD140" s="171"/>
      <c r="UME140" s="171"/>
      <c r="UMF140" s="171"/>
      <c r="UMG140" s="171"/>
      <c r="UMH140" s="171"/>
      <c r="UMI140" s="171"/>
      <c r="UMJ140" s="171"/>
      <c r="UMK140" s="171"/>
      <c r="UML140" s="171"/>
      <c r="UMM140" s="171"/>
      <c r="UMN140" s="171"/>
      <c r="UMO140" s="171"/>
      <c r="UMP140" s="171"/>
      <c r="UMQ140" s="171"/>
      <c r="UMR140" s="171"/>
      <c r="UMS140" s="171"/>
      <c r="UMT140" s="171"/>
      <c r="UMU140" s="171"/>
      <c r="UMV140" s="171"/>
      <c r="UMW140" s="171"/>
      <c r="UMX140" s="171"/>
      <c r="UMY140" s="171"/>
      <c r="UMZ140" s="171"/>
      <c r="UNA140" s="171"/>
      <c r="UNB140" s="171"/>
      <c r="UNC140" s="171"/>
      <c r="UND140" s="171"/>
      <c r="UNE140" s="171"/>
      <c r="UNF140" s="171"/>
      <c r="UNG140" s="171"/>
      <c r="UNH140" s="171"/>
      <c r="UNI140" s="171"/>
      <c r="UNJ140" s="171"/>
      <c r="UNK140" s="171"/>
      <c r="UNL140" s="171"/>
      <c r="UNM140" s="171"/>
      <c r="UNN140" s="171"/>
      <c r="UNO140" s="171"/>
      <c r="UNP140" s="171"/>
      <c r="UNQ140" s="171"/>
      <c r="UNR140" s="171"/>
      <c r="UNS140" s="171"/>
      <c r="UNT140" s="171"/>
      <c r="UNU140" s="171"/>
      <c r="UNV140" s="171"/>
      <c r="UNW140" s="171"/>
      <c r="UNX140" s="171"/>
      <c r="UNY140" s="171"/>
      <c r="UNZ140" s="171"/>
      <c r="UOA140" s="171"/>
      <c r="UOB140" s="171"/>
      <c r="UOC140" s="171"/>
      <c r="UOD140" s="171"/>
      <c r="UOE140" s="171"/>
      <c r="UOF140" s="171"/>
      <c r="UOG140" s="171"/>
      <c r="UOH140" s="171"/>
      <c r="UOI140" s="171"/>
      <c r="UOJ140" s="171"/>
      <c r="UOK140" s="171"/>
      <c r="UOL140" s="171"/>
      <c r="UOM140" s="171"/>
      <c r="UON140" s="171"/>
      <c r="UOO140" s="171"/>
      <c r="UOP140" s="171"/>
      <c r="UOQ140" s="171"/>
      <c r="UOR140" s="171"/>
      <c r="UOS140" s="171"/>
      <c r="UOT140" s="171"/>
      <c r="UOU140" s="171"/>
      <c r="UOV140" s="171"/>
      <c r="UOW140" s="171"/>
      <c r="UOX140" s="171"/>
      <c r="UOY140" s="171"/>
      <c r="UOZ140" s="171"/>
      <c r="UPA140" s="171"/>
      <c r="UPB140" s="171"/>
      <c r="UPC140" s="171"/>
      <c r="UPD140" s="171"/>
      <c r="UPE140" s="171"/>
      <c r="UPF140" s="171"/>
      <c r="UPG140" s="171"/>
      <c r="UPH140" s="171"/>
      <c r="UPI140" s="171"/>
      <c r="UPJ140" s="171"/>
      <c r="UPK140" s="171"/>
      <c r="UPL140" s="171"/>
      <c r="UPM140" s="171"/>
      <c r="UPN140" s="171"/>
      <c r="UPO140" s="171"/>
      <c r="UPP140" s="171"/>
      <c r="UPQ140" s="171"/>
      <c r="UPR140" s="171"/>
      <c r="UPS140" s="171"/>
      <c r="UPT140" s="171"/>
      <c r="UPU140" s="171"/>
      <c r="UPV140" s="171"/>
      <c r="UPW140" s="171"/>
      <c r="UPX140" s="171"/>
      <c r="UPY140" s="171"/>
      <c r="UPZ140" s="171"/>
      <c r="UQA140" s="171"/>
      <c r="UQB140" s="171"/>
      <c r="UQC140" s="171"/>
      <c r="UQD140" s="171"/>
      <c r="UQE140" s="171"/>
      <c r="UQF140" s="171"/>
      <c r="UQG140" s="171"/>
      <c r="UQH140" s="171"/>
      <c r="UQI140" s="171"/>
      <c r="UQJ140" s="171"/>
      <c r="UQK140" s="171"/>
      <c r="UQL140" s="171"/>
      <c r="UQM140" s="171"/>
      <c r="UQN140" s="171"/>
      <c r="UQO140" s="171"/>
      <c r="UQP140" s="171"/>
      <c r="UQQ140" s="171"/>
      <c r="UQR140" s="171"/>
      <c r="UQS140" s="171"/>
      <c r="UQT140" s="171"/>
      <c r="UQU140" s="171"/>
      <c r="UQV140" s="171"/>
      <c r="UQW140" s="171"/>
      <c r="UQX140" s="171"/>
      <c r="UQY140" s="171"/>
      <c r="UQZ140" s="171"/>
      <c r="URA140" s="171"/>
      <c r="URB140" s="171"/>
      <c r="URC140" s="171"/>
      <c r="URD140" s="171"/>
      <c r="URE140" s="171"/>
      <c r="URF140" s="171"/>
      <c r="URG140" s="171"/>
      <c r="URH140" s="171"/>
      <c r="URI140" s="171"/>
      <c r="URJ140" s="171"/>
      <c r="URK140" s="171"/>
      <c r="URL140" s="171"/>
      <c r="URM140" s="171"/>
      <c r="URN140" s="171"/>
      <c r="URO140" s="171"/>
      <c r="URP140" s="171"/>
      <c r="URQ140" s="171"/>
      <c r="URR140" s="171"/>
      <c r="URS140" s="171"/>
      <c r="URT140" s="171"/>
      <c r="URU140" s="171"/>
      <c r="URV140" s="171"/>
      <c r="URW140" s="171"/>
      <c r="URX140" s="171"/>
      <c r="URY140" s="171"/>
      <c r="URZ140" s="171"/>
      <c r="USA140" s="171"/>
      <c r="USB140" s="171"/>
      <c r="USC140" s="171"/>
      <c r="USD140" s="171"/>
      <c r="USE140" s="171"/>
      <c r="USF140" s="171"/>
      <c r="USG140" s="171"/>
      <c r="USH140" s="171"/>
      <c r="USI140" s="171"/>
      <c r="USJ140" s="171"/>
      <c r="USK140" s="171"/>
      <c r="USL140" s="171"/>
      <c r="USM140" s="171"/>
      <c r="USN140" s="171"/>
      <c r="USO140" s="171"/>
      <c r="USP140" s="171"/>
      <c r="USQ140" s="171"/>
      <c r="USR140" s="171"/>
      <c r="USS140" s="171"/>
      <c r="UST140" s="171"/>
      <c r="USU140" s="171"/>
      <c r="USV140" s="171"/>
      <c r="USW140" s="171"/>
      <c r="USX140" s="171"/>
      <c r="USY140" s="171"/>
      <c r="USZ140" s="171"/>
      <c r="UTA140" s="171"/>
      <c r="UTB140" s="171"/>
      <c r="UTC140" s="171"/>
      <c r="UTD140" s="171"/>
      <c r="UTE140" s="171"/>
      <c r="UTF140" s="171"/>
      <c r="UTG140" s="171"/>
      <c r="UTH140" s="171"/>
      <c r="UTI140" s="171"/>
      <c r="UTJ140" s="171"/>
      <c r="UTK140" s="171"/>
      <c r="UTL140" s="171"/>
      <c r="UTM140" s="171"/>
      <c r="UTN140" s="171"/>
      <c r="UTO140" s="171"/>
      <c r="UTP140" s="171"/>
      <c r="UTQ140" s="171"/>
      <c r="UTR140" s="171"/>
      <c r="UTS140" s="171"/>
      <c r="UTT140" s="171"/>
      <c r="UTU140" s="171"/>
      <c r="UTV140" s="171"/>
      <c r="UTW140" s="171"/>
      <c r="UTX140" s="171"/>
      <c r="UTY140" s="171"/>
      <c r="UTZ140" s="171"/>
      <c r="UUA140" s="171"/>
      <c r="UUB140" s="171"/>
      <c r="UUC140" s="171"/>
      <c r="UUD140" s="171"/>
      <c r="UUE140" s="171"/>
      <c r="UUF140" s="171"/>
      <c r="UUG140" s="171"/>
      <c r="UUH140" s="171"/>
      <c r="UUI140" s="171"/>
      <c r="UUJ140" s="171"/>
      <c r="UUK140" s="171"/>
      <c r="UUL140" s="171"/>
      <c r="UUM140" s="171"/>
      <c r="UUN140" s="171"/>
      <c r="UUO140" s="171"/>
      <c r="UUP140" s="171"/>
      <c r="UUQ140" s="171"/>
      <c r="UUR140" s="171"/>
      <c r="UUS140" s="171"/>
      <c r="UUT140" s="171"/>
      <c r="UUU140" s="171"/>
      <c r="UUV140" s="171"/>
      <c r="UUW140" s="171"/>
      <c r="UUX140" s="171"/>
      <c r="UUY140" s="171"/>
      <c r="UUZ140" s="171"/>
      <c r="UVA140" s="171"/>
      <c r="UVB140" s="171"/>
      <c r="UVC140" s="171"/>
      <c r="UVD140" s="171"/>
      <c r="UVE140" s="171"/>
      <c r="UVF140" s="171"/>
      <c r="UVG140" s="171"/>
      <c r="UVH140" s="171"/>
      <c r="UVI140" s="171"/>
      <c r="UVJ140" s="171"/>
      <c r="UVK140" s="171"/>
      <c r="UVL140" s="171"/>
      <c r="UVM140" s="171"/>
      <c r="UVN140" s="171"/>
      <c r="UVO140" s="171"/>
      <c r="UVP140" s="171"/>
      <c r="UVQ140" s="171"/>
      <c r="UVR140" s="171"/>
      <c r="UVS140" s="171"/>
      <c r="UVT140" s="171"/>
      <c r="UVU140" s="171"/>
      <c r="UVV140" s="171"/>
      <c r="UVW140" s="171"/>
      <c r="UVX140" s="171"/>
      <c r="UVY140" s="171"/>
      <c r="UVZ140" s="171"/>
      <c r="UWA140" s="171"/>
      <c r="UWB140" s="171"/>
      <c r="UWC140" s="171"/>
      <c r="UWD140" s="171"/>
      <c r="UWE140" s="171"/>
      <c r="UWF140" s="171"/>
      <c r="UWG140" s="171"/>
      <c r="UWH140" s="171"/>
      <c r="UWI140" s="171"/>
      <c r="UWJ140" s="171"/>
      <c r="UWK140" s="171"/>
      <c r="UWL140" s="171"/>
      <c r="UWM140" s="171"/>
      <c r="UWN140" s="171"/>
      <c r="UWO140" s="171"/>
      <c r="UWP140" s="171"/>
      <c r="UWQ140" s="171"/>
      <c r="UWR140" s="171"/>
      <c r="UWS140" s="171"/>
      <c r="UWT140" s="171"/>
      <c r="UWU140" s="171"/>
      <c r="UWV140" s="171"/>
      <c r="UWW140" s="171"/>
      <c r="UWX140" s="171"/>
      <c r="UWY140" s="171"/>
      <c r="UWZ140" s="171"/>
      <c r="UXA140" s="171"/>
      <c r="UXB140" s="171"/>
      <c r="UXC140" s="171"/>
      <c r="UXD140" s="171"/>
      <c r="UXE140" s="171"/>
      <c r="UXF140" s="171"/>
      <c r="UXG140" s="171"/>
      <c r="UXH140" s="171"/>
      <c r="UXI140" s="171"/>
      <c r="UXJ140" s="171"/>
      <c r="UXK140" s="171"/>
      <c r="UXL140" s="171"/>
      <c r="UXM140" s="171"/>
      <c r="UXN140" s="171"/>
      <c r="UXO140" s="171"/>
      <c r="UXP140" s="171"/>
      <c r="UXQ140" s="171"/>
      <c r="UXR140" s="171"/>
      <c r="UXS140" s="171"/>
      <c r="UXT140" s="171"/>
      <c r="UXU140" s="171"/>
      <c r="UXV140" s="171"/>
      <c r="UXW140" s="171"/>
      <c r="UXX140" s="171"/>
      <c r="UXY140" s="171"/>
      <c r="UXZ140" s="171"/>
      <c r="UYA140" s="171"/>
      <c r="UYB140" s="171"/>
      <c r="UYC140" s="171"/>
      <c r="UYD140" s="171"/>
      <c r="UYE140" s="171"/>
      <c r="UYF140" s="171"/>
      <c r="UYG140" s="171"/>
      <c r="UYH140" s="171"/>
      <c r="UYI140" s="171"/>
      <c r="UYJ140" s="171"/>
      <c r="UYK140" s="171"/>
      <c r="UYL140" s="171"/>
      <c r="UYM140" s="171"/>
      <c r="UYN140" s="171"/>
      <c r="UYO140" s="171"/>
      <c r="UYP140" s="171"/>
      <c r="UYQ140" s="171"/>
      <c r="UYR140" s="171"/>
      <c r="UYS140" s="171"/>
      <c r="UYT140" s="171"/>
      <c r="UYU140" s="171"/>
      <c r="UYV140" s="171"/>
      <c r="UYW140" s="171"/>
      <c r="UYX140" s="171"/>
      <c r="UYY140" s="171"/>
      <c r="UYZ140" s="171"/>
      <c r="UZA140" s="171"/>
      <c r="UZB140" s="171"/>
      <c r="UZC140" s="171"/>
      <c r="UZD140" s="171"/>
      <c r="UZE140" s="171"/>
      <c r="UZF140" s="171"/>
      <c r="UZG140" s="171"/>
      <c r="UZH140" s="171"/>
      <c r="UZI140" s="171"/>
      <c r="UZJ140" s="171"/>
      <c r="UZK140" s="171"/>
      <c r="UZL140" s="171"/>
      <c r="UZM140" s="171"/>
      <c r="UZN140" s="171"/>
      <c r="UZO140" s="171"/>
      <c r="UZP140" s="171"/>
      <c r="UZQ140" s="171"/>
      <c r="UZR140" s="171"/>
      <c r="UZS140" s="171"/>
      <c r="UZT140" s="171"/>
      <c r="UZU140" s="171"/>
      <c r="UZV140" s="171"/>
      <c r="UZW140" s="171"/>
      <c r="UZX140" s="171"/>
      <c r="UZY140" s="171"/>
      <c r="UZZ140" s="171"/>
      <c r="VAA140" s="171"/>
      <c r="VAB140" s="171"/>
      <c r="VAC140" s="171"/>
      <c r="VAD140" s="171"/>
      <c r="VAE140" s="171"/>
      <c r="VAF140" s="171"/>
      <c r="VAG140" s="171"/>
      <c r="VAH140" s="171"/>
      <c r="VAI140" s="171"/>
      <c r="VAJ140" s="171"/>
      <c r="VAK140" s="171"/>
      <c r="VAL140" s="171"/>
      <c r="VAM140" s="171"/>
      <c r="VAN140" s="171"/>
      <c r="VAO140" s="171"/>
      <c r="VAP140" s="171"/>
      <c r="VAQ140" s="171"/>
      <c r="VAR140" s="171"/>
      <c r="VAS140" s="171"/>
      <c r="VAT140" s="171"/>
      <c r="VAU140" s="171"/>
      <c r="VAV140" s="171"/>
      <c r="VAW140" s="171"/>
      <c r="VAX140" s="171"/>
      <c r="VAY140" s="171"/>
      <c r="VAZ140" s="171"/>
      <c r="VBA140" s="171"/>
      <c r="VBB140" s="171"/>
      <c r="VBC140" s="171"/>
      <c r="VBD140" s="171"/>
      <c r="VBE140" s="171"/>
      <c r="VBF140" s="171"/>
      <c r="VBG140" s="171"/>
      <c r="VBH140" s="171"/>
      <c r="VBI140" s="171"/>
      <c r="VBJ140" s="171"/>
      <c r="VBK140" s="171"/>
      <c r="VBL140" s="171"/>
      <c r="VBM140" s="171"/>
      <c r="VBN140" s="171"/>
      <c r="VBO140" s="171"/>
      <c r="VBP140" s="171"/>
      <c r="VBQ140" s="171"/>
      <c r="VBR140" s="171"/>
      <c r="VBS140" s="171"/>
      <c r="VBT140" s="171"/>
      <c r="VBU140" s="171"/>
      <c r="VBV140" s="171"/>
      <c r="VBW140" s="171"/>
      <c r="VBX140" s="171"/>
      <c r="VBY140" s="171"/>
      <c r="VBZ140" s="171"/>
      <c r="VCA140" s="171"/>
      <c r="VCB140" s="171"/>
      <c r="VCC140" s="171"/>
      <c r="VCD140" s="171"/>
      <c r="VCE140" s="171"/>
      <c r="VCF140" s="171"/>
      <c r="VCG140" s="171"/>
      <c r="VCH140" s="171"/>
      <c r="VCI140" s="171"/>
      <c r="VCJ140" s="171"/>
      <c r="VCK140" s="171"/>
      <c r="VCL140" s="171"/>
      <c r="VCM140" s="171"/>
      <c r="VCN140" s="171"/>
      <c r="VCO140" s="171"/>
      <c r="VCP140" s="171"/>
      <c r="VCQ140" s="171"/>
      <c r="VCR140" s="171"/>
      <c r="VCS140" s="171"/>
      <c r="VCT140" s="171"/>
      <c r="VCU140" s="171"/>
      <c r="VCV140" s="171"/>
      <c r="VCW140" s="171"/>
      <c r="VCX140" s="171"/>
      <c r="VCY140" s="171"/>
      <c r="VCZ140" s="171"/>
      <c r="VDA140" s="171"/>
      <c r="VDB140" s="171"/>
      <c r="VDC140" s="171"/>
      <c r="VDD140" s="171"/>
      <c r="VDE140" s="171"/>
      <c r="VDF140" s="171"/>
      <c r="VDG140" s="171"/>
      <c r="VDH140" s="171"/>
      <c r="VDI140" s="171"/>
      <c r="VDJ140" s="171"/>
      <c r="VDK140" s="171"/>
      <c r="VDL140" s="171"/>
      <c r="VDM140" s="171"/>
      <c r="VDN140" s="171"/>
      <c r="VDO140" s="171"/>
      <c r="VDP140" s="171"/>
      <c r="VDQ140" s="171"/>
      <c r="VDR140" s="171"/>
      <c r="VDS140" s="171"/>
      <c r="VDT140" s="171"/>
      <c r="VDU140" s="171"/>
      <c r="VDV140" s="171"/>
      <c r="VDW140" s="171"/>
      <c r="VDX140" s="171"/>
      <c r="VDY140" s="171"/>
      <c r="VDZ140" s="171"/>
      <c r="VEA140" s="171"/>
      <c r="VEB140" s="171"/>
      <c r="VEC140" s="171"/>
      <c r="VED140" s="171"/>
      <c r="VEE140" s="171"/>
      <c r="VEF140" s="171"/>
      <c r="VEG140" s="171"/>
      <c r="VEH140" s="171"/>
      <c r="VEI140" s="171"/>
      <c r="VEJ140" s="171"/>
      <c r="VEK140" s="171"/>
      <c r="VEL140" s="171"/>
      <c r="VEM140" s="171"/>
      <c r="VEN140" s="171"/>
      <c r="VEO140" s="171"/>
      <c r="VEP140" s="171"/>
      <c r="VEQ140" s="171"/>
      <c r="VER140" s="171"/>
      <c r="VES140" s="171"/>
      <c r="VET140" s="171"/>
      <c r="VEU140" s="171"/>
      <c r="VEV140" s="171"/>
      <c r="VEW140" s="171"/>
      <c r="VEX140" s="171"/>
      <c r="VEY140" s="171"/>
      <c r="VEZ140" s="171"/>
      <c r="VFA140" s="171"/>
      <c r="VFB140" s="171"/>
      <c r="VFC140" s="171"/>
      <c r="VFD140" s="171"/>
      <c r="VFE140" s="171"/>
      <c r="VFF140" s="171"/>
      <c r="VFG140" s="171"/>
      <c r="VFH140" s="171"/>
      <c r="VFI140" s="171"/>
      <c r="VFJ140" s="171"/>
      <c r="VFK140" s="171"/>
      <c r="VFL140" s="171"/>
      <c r="VFM140" s="171"/>
      <c r="VFN140" s="171"/>
      <c r="VFO140" s="171"/>
      <c r="VFP140" s="171"/>
      <c r="VFQ140" s="171"/>
      <c r="VFR140" s="171"/>
      <c r="VFS140" s="171"/>
      <c r="VFT140" s="171"/>
      <c r="VFU140" s="171"/>
      <c r="VFV140" s="171"/>
      <c r="VFW140" s="171"/>
      <c r="VFX140" s="171"/>
      <c r="VFY140" s="171"/>
      <c r="VFZ140" s="171"/>
      <c r="VGA140" s="171"/>
      <c r="VGB140" s="171"/>
      <c r="VGC140" s="171"/>
      <c r="VGD140" s="171"/>
      <c r="VGE140" s="171"/>
      <c r="VGF140" s="171"/>
      <c r="VGG140" s="171"/>
      <c r="VGH140" s="171"/>
      <c r="VGI140" s="171"/>
      <c r="VGJ140" s="171"/>
      <c r="VGK140" s="171"/>
      <c r="VGL140" s="171"/>
      <c r="VGM140" s="171"/>
      <c r="VGN140" s="171"/>
      <c r="VGO140" s="171"/>
      <c r="VGP140" s="171"/>
      <c r="VGQ140" s="171"/>
      <c r="VGR140" s="171"/>
      <c r="VGS140" s="171"/>
      <c r="VGT140" s="171"/>
      <c r="VGU140" s="171"/>
      <c r="VGV140" s="171"/>
      <c r="VGW140" s="171"/>
      <c r="VGX140" s="171"/>
      <c r="VGY140" s="171"/>
      <c r="VGZ140" s="171"/>
      <c r="VHA140" s="171"/>
      <c r="VHB140" s="171"/>
      <c r="VHC140" s="171"/>
      <c r="VHD140" s="171"/>
      <c r="VHE140" s="171"/>
      <c r="VHF140" s="171"/>
      <c r="VHG140" s="171"/>
      <c r="VHH140" s="171"/>
      <c r="VHI140" s="171"/>
      <c r="VHJ140" s="171"/>
      <c r="VHK140" s="171"/>
      <c r="VHL140" s="171"/>
      <c r="VHM140" s="171"/>
      <c r="VHN140" s="171"/>
      <c r="VHO140" s="171"/>
      <c r="VHP140" s="171"/>
      <c r="VHQ140" s="171"/>
      <c r="VHR140" s="171"/>
      <c r="VHS140" s="171"/>
      <c r="VHT140" s="171"/>
      <c r="VHU140" s="171"/>
      <c r="VHV140" s="171"/>
      <c r="VHW140" s="171"/>
      <c r="VHX140" s="171"/>
      <c r="VHY140" s="171"/>
      <c r="VHZ140" s="171"/>
      <c r="VIA140" s="171"/>
      <c r="VIB140" s="171"/>
      <c r="VIC140" s="171"/>
      <c r="VID140" s="171"/>
      <c r="VIE140" s="171"/>
      <c r="VIF140" s="171"/>
      <c r="VIG140" s="171"/>
      <c r="VIH140" s="171"/>
      <c r="VII140" s="171"/>
      <c r="VIJ140" s="171"/>
      <c r="VIK140" s="171"/>
      <c r="VIL140" s="171"/>
      <c r="VIM140" s="171"/>
      <c r="VIN140" s="171"/>
      <c r="VIO140" s="171"/>
      <c r="VIP140" s="171"/>
      <c r="VIQ140" s="171"/>
      <c r="VIR140" s="171"/>
      <c r="VIS140" s="171"/>
      <c r="VIT140" s="171"/>
      <c r="VIU140" s="171"/>
      <c r="VIV140" s="171"/>
      <c r="VIW140" s="171"/>
      <c r="VIX140" s="171"/>
      <c r="VIY140" s="171"/>
      <c r="VIZ140" s="171"/>
      <c r="VJA140" s="171"/>
      <c r="VJB140" s="171"/>
      <c r="VJC140" s="171"/>
      <c r="VJD140" s="171"/>
      <c r="VJE140" s="171"/>
      <c r="VJF140" s="171"/>
      <c r="VJG140" s="171"/>
      <c r="VJH140" s="171"/>
      <c r="VJI140" s="171"/>
      <c r="VJJ140" s="171"/>
      <c r="VJK140" s="171"/>
      <c r="VJL140" s="171"/>
      <c r="VJM140" s="171"/>
      <c r="VJN140" s="171"/>
      <c r="VJO140" s="171"/>
      <c r="VJP140" s="171"/>
      <c r="VJQ140" s="171"/>
      <c r="VJR140" s="171"/>
      <c r="VJS140" s="171"/>
      <c r="VJT140" s="171"/>
      <c r="VJU140" s="171"/>
      <c r="VJV140" s="171"/>
      <c r="VJW140" s="171"/>
      <c r="VJX140" s="171"/>
      <c r="VJY140" s="171"/>
      <c r="VJZ140" s="171"/>
      <c r="VKA140" s="171"/>
      <c r="VKB140" s="171"/>
      <c r="VKC140" s="171"/>
      <c r="VKD140" s="171"/>
      <c r="VKE140" s="171"/>
      <c r="VKF140" s="171"/>
      <c r="VKG140" s="171"/>
      <c r="VKH140" s="171"/>
      <c r="VKI140" s="171"/>
      <c r="VKJ140" s="171"/>
      <c r="VKK140" s="171"/>
      <c r="VKL140" s="171"/>
      <c r="VKM140" s="171"/>
      <c r="VKN140" s="171"/>
      <c r="VKO140" s="171"/>
      <c r="VKP140" s="171"/>
      <c r="VKQ140" s="171"/>
      <c r="VKR140" s="171"/>
      <c r="VKS140" s="171"/>
      <c r="VKT140" s="171"/>
      <c r="VKU140" s="171"/>
      <c r="VKV140" s="171"/>
      <c r="VKW140" s="171"/>
      <c r="VKX140" s="171"/>
      <c r="VKY140" s="171"/>
      <c r="VKZ140" s="171"/>
      <c r="VLA140" s="171"/>
      <c r="VLB140" s="171"/>
      <c r="VLC140" s="171"/>
      <c r="VLD140" s="171"/>
      <c r="VLE140" s="171"/>
      <c r="VLF140" s="171"/>
      <c r="VLG140" s="171"/>
      <c r="VLH140" s="171"/>
      <c r="VLI140" s="171"/>
      <c r="VLJ140" s="171"/>
      <c r="VLK140" s="171"/>
      <c r="VLL140" s="171"/>
      <c r="VLM140" s="171"/>
      <c r="VLN140" s="171"/>
      <c r="VLO140" s="171"/>
      <c r="VLP140" s="171"/>
      <c r="VLQ140" s="171"/>
      <c r="VLR140" s="171"/>
      <c r="VLS140" s="171"/>
      <c r="VLT140" s="171"/>
      <c r="VLU140" s="171"/>
      <c r="VLV140" s="171"/>
      <c r="VLW140" s="171"/>
      <c r="VLX140" s="171"/>
      <c r="VLY140" s="171"/>
      <c r="VLZ140" s="171"/>
      <c r="VMA140" s="171"/>
      <c r="VMB140" s="171"/>
      <c r="VMC140" s="171"/>
      <c r="VMD140" s="171"/>
      <c r="VME140" s="171"/>
      <c r="VMF140" s="171"/>
      <c r="VMG140" s="171"/>
      <c r="VMH140" s="171"/>
      <c r="VMI140" s="171"/>
      <c r="VMJ140" s="171"/>
      <c r="VMK140" s="171"/>
      <c r="VML140" s="171"/>
      <c r="VMM140" s="171"/>
      <c r="VMN140" s="171"/>
      <c r="VMO140" s="171"/>
      <c r="VMP140" s="171"/>
      <c r="VMQ140" s="171"/>
      <c r="VMR140" s="171"/>
      <c r="VMS140" s="171"/>
      <c r="VMT140" s="171"/>
      <c r="VMU140" s="171"/>
      <c r="VMV140" s="171"/>
      <c r="VMW140" s="171"/>
      <c r="VMX140" s="171"/>
      <c r="VMY140" s="171"/>
      <c r="VMZ140" s="171"/>
      <c r="VNA140" s="171"/>
      <c r="VNB140" s="171"/>
      <c r="VNC140" s="171"/>
      <c r="VND140" s="171"/>
      <c r="VNE140" s="171"/>
      <c r="VNF140" s="171"/>
      <c r="VNG140" s="171"/>
      <c r="VNH140" s="171"/>
      <c r="VNI140" s="171"/>
      <c r="VNJ140" s="171"/>
      <c r="VNK140" s="171"/>
      <c r="VNL140" s="171"/>
      <c r="VNM140" s="171"/>
      <c r="VNN140" s="171"/>
      <c r="VNO140" s="171"/>
      <c r="VNP140" s="171"/>
      <c r="VNQ140" s="171"/>
      <c r="VNR140" s="171"/>
      <c r="VNS140" s="171"/>
      <c r="VNT140" s="171"/>
      <c r="VNU140" s="171"/>
      <c r="VNV140" s="171"/>
      <c r="VNW140" s="171"/>
      <c r="VNX140" s="171"/>
      <c r="VNY140" s="171"/>
      <c r="VNZ140" s="171"/>
      <c r="VOA140" s="171"/>
      <c r="VOB140" s="171"/>
      <c r="VOC140" s="171"/>
      <c r="VOD140" s="171"/>
      <c r="VOE140" s="171"/>
      <c r="VOF140" s="171"/>
      <c r="VOG140" s="171"/>
      <c r="VOH140" s="171"/>
      <c r="VOI140" s="171"/>
      <c r="VOJ140" s="171"/>
      <c r="VOK140" s="171"/>
      <c r="VOL140" s="171"/>
      <c r="VOM140" s="171"/>
      <c r="VON140" s="171"/>
      <c r="VOO140" s="171"/>
      <c r="VOP140" s="171"/>
      <c r="VOQ140" s="171"/>
      <c r="VOR140" s="171"/>
      <c r="VOS140" s="171"/>
      <c r="VOT140" s="171"/>
      <c r="VOU140" s="171"/>
      <c r="VOV140" s="171"/>
      <c r="VOW140" s="171"/>
      <c r="VOX140" s="171"/>
      <c r="VOY140" s="171"/>
      <c r="VOZ140" s="171"/>
      <c r="VPA140" s="171"/>
      <c r="VPB140" s="171"/>
      <c r="VPC140" s="171"/>
      <c r="VPD140" s="171"/>
      <c r="VPE140" s="171"/>
      <c r="VPF140" s="171"/>
      <c r="VPG140" s="171"/>
      <c r="VPH140" s="171"/>
      <c r="VPI140" s="171"/>
      <c r="VPJ140" s="171"/>
      <c r="VPK140" s="171"/>
      <c r="VPL140" s="171"/>
      <c r="VPM140" s="171"/>
      <c r="VPN140" s="171"/>
      <c r="VPO140" s="171"/>
      <c r="VPP140" s="171"/>
      <c r="VPQ140" s="171"/>
      <c r="VPR140" s="171"/>
      <c r="VPS140" s="171"/>
      <c r="VPT140" s="171"/>
      <c r="VPU140" s="171"/>
      <c r="VPV140" s="171"/>
      <c r="VPW140" s="171"/>
      <c r="VPX140" s="171"/>
      <c r="VPY140" s="171"/>
      <c r="VPZ140" s="171"/>
      <c r="VQA140" s="171"/>
      <c r="VQB140" s="171"/>
      <c r="VQC140" s="171"/>
      <c r="VQD140" s="171"/>
      <c r="VQE140" s="171"/>
      <c r="VQF140" s="171"/>
      <c r="VQG140" s="171"/>
      <c r="VQH140" s="171"/>
      <c r="VQI140" s="171"/>
      <c r="VQJ140" s="171"/>
      <c r="VQK140" s="171"/>
      <c r="VQL140" s="171"/>
      <c r="VQM140" s="171"/>
      <c r="VQN140" s="171"/>
      <c r="VQO140" s="171"/>
      <c r="VQP140" s="171"/>
      <c r="VQQ140" s="171"/>
      <c r="VQR140" s="171"/>
      <c r="VQS140" s="171"/>
      <c r="VQT140" s="171"/>
      <c r="VQU140" s="171"/>
      <c r="VQV140" s="171"/>
      <c r="VQW140" s="171"/>
      <c r="VQX140" s="171"/>
      <c r="VQY140" s="171"/>
      <c r="VQZ140" s="171"/>
      <c r="VRA140" s="171"/>
      <c r="VRB140" s="171"/>
      <c r="VRC140" s="171"/>
      <c r="VRD140" s="171"/>
      <c r="VRE140" s="171"/>
      <c r="VRF140" s="171"/>
      <c r="VRG140" s="171"/>
      <c r="VRH140" s="171"/>
      <c r="VRI140" s="171"/>
      <c r="VRJ140" s="171"/>
      <c r="VRK140" s="171"/>
      <c r="VRL140" s="171"/>
      <c r="VRM140" s="171"/>
      <c r="VRN140" s="171"/>
      <c r="VRO140" s="171"/>
      <c r="VRP140" s="171"/>
      <c r="VRQ140" s="171"/>
      <c r="VRR140" s="171"/>
      <c r="VRS140" s="171"/>
      <c r="VRT140" s="171"/>
      <c r="VRU140" s="171"/>
      <c r="VRV140" s="171"/>
      <c r="VRW140" s="171"/>
      <c r="VRX140" s="171"/>
      <c r="VRY140" s="171"/>
      <c r="VRZ140" s="171"/>
      <c r="VSA140" s="171"/>
      <c r="VSB140" s="171"/>
      <c r="VSC140" s="171"/>
      <c r="VSD140" s="171"/>
      <c r="VSE140" s="171"/>
      <c r="VSF140" s="171"/>
      <c r="VSG140" s="171"/>
      <c r="VSH140" s="171"/>
      <c r="VSI140" s="171"/>
      <c r="VSJ140" s="171"/>
      <c r="VSK140" s="171"/>
      <c r="VSL140" s="171"/>
      <c r="VSM140" s="171"/>
      <c r="VSN140" s="171"/>
      <c r="VSO140" s="171"/>
      <c r="VSP140" s="171"/>
      <c r="VSQ140" s="171"/>
      <c r="VSR140" s="171"/>
      <c r="VSS140" s="171"/>
      <c r="VST140" s="171"/>
      <c r="VSU140" s="171"/>
      <c r="VSV140" s="171"/>
      <c r="VSW140" s="171"/>
      <c r="VSX140" s="171"/>
      <c r="VSY140" s="171"/>
      <c r="VSZ140" s="171"/>
      <c r="VTA140" s="171"/>
      <c r="VTB140" s="171"/>
      <c r="VTC140" s="171"/>
      <c r="VTD140" s="171"/>
      <c r="VTE140" s="171"/>
      <c r="VTF140" s="171"/>
      <c r="VTG140" s="171"/>
      <c r="VTH140" s="171"/>
      <c r="VTI140" s="171"/>
      <c r="VTJ140" s="171"/>
      <c r="VTK140" s="171"/>
      <c r="VTL140" s="171"/>
      <c r="VTM140" s="171"/>
      <c r="VTN140" s="171"/>
      <c r="VTO140" s="171"/>
      <c r="VTP140" s="171"/>
      <c r="VTQ140" s="171"/>
      <c r="VTR140" s="171"/>
      <c r="VTS140" s="171"/>
      <c r="VTT140" s="171"/>
      <c r="VTU140" s="171"/>
      <c r="VTV140" s="171"/>
      <c r="VTW140" s="171"/>
      <c r="VTX140" s="171"/>
      <c r="VTY140" s="171"/>
      <c r="VTZ140" s="171"/>
      <c r="VUA140" s="171"/>
      <c r="VUB140" s="171"/>
      <c r="VUC140" s="171"/>
      <c r="VUD140" s="171"/>
      <c r="VUE140" s="171"/>
      <c r="VUF140" s="171"/>
      <c r="VUG140" s="171"/>
      <c r="VUH140" s="171"/>
      <c r="VUI140" s="171"/>
      <c r="VUJ140" s="171"/>
      <c r="VUK140" s="171"/>
      <c r="VUL140" s="171"/>
      <c r="VUM140" s="171"/>
      <c r="VUN140" s="171"/>
      <c r="VUO140" s="171"/>
      <c r="VUP140" s="171"/>
      <c r="VUQ140" s="171"/>
      <c r="VUR140" s="171"/>
      <c r="VUS140" s="171"/>
      <c r="VUT140" s="171"/>
      <c r="VUU140" s="171"/>
      <c r="VUV140" s="171"/>
      <c r="VUW140" s="171"/>
      <c r="VUX140" s="171"/>
      <c r="VUY140" s="171"/>
      <c r="VUZ140" s="171"/>
      <c r="VVA140" s="171"/>
      <c r="VVB140" s="171"/>
      <c r="VVC140" s="171"/>
      <c r="VVD140" s="171"/>
      <c r="VVE140" s="171"/>
      <c r="VVF140" s="171"/>
      <c r="VVG140" s="171"/>
      <c r="VVH140" s="171"/>
      <c r="VVI140" s="171"/>
      <c r="VVJ140" s="171"/>
      <c r="VVK140" s="171"/>
      <c r="VVL140" s="171"/>
      <c r="VVM140" s="171"/>
      <c r="VVN140" s="171"/>
      <c r="VVO140" s="171"/>
      <c r="VVP140" s="171"/>
      <c r="VVQ140" s="171"/>
      <c r="VVR140" s="171"/>
      <c r="VVS140" s="171"/>
      <c r="VVT140" s="171"/>
      <c r="VVU140" s="171"/>
      <c r="VVV140" s="171"/>
      <c r="VVW140" s="171"/>
      <c r="VVX140" s="171"/>
      <c r="VVY140" s="171"/>
      <c r="VVZ140" s="171"/>
      <c r="VWA140" s="171"/>
      <c r="VWB140" s="171"/>
      <c r="VWC140" s="171"/>
      <c r="VWD140" s="171"/>
      <c r="VWE140" s="171"/>
      <c r="VWF140" s="171"/>
      <c r="VWG140" s="171"/>
      <c r="VWH140" s="171"/>
      <c r="VWI140" s="171"/>
      <c r="VWJ140" s="171"/>
      <c r="VWK140" s="171"/>
      <c r="VWL140" s="171"/>
      <c r="VWM140" s="171"/>
      <c r="VWN140" s="171"/>
      <c r="VWO140" s="171"/>
      <c r="VWP140" s="171"/>
      <c r="VWQ140" s="171"/>
      <c r="VWR140" s="171"/>
      <c r="VWS140" s="171"/>
      <c r="VWT140" s="171"/>
      <c r="VWU140" s="171"/>
      <c r="VWV140" s="171"/>
      <c r="VWW140" s="171"/>
      <c r="VWX140" s="171"/>
      <c r="VWY140" s="171"/>
      <c r="VWZ140" s="171"/>
      <c r="VXA140" s="171"/>
      <c r="VXB140" s="171"/>
      <c r="VXC140" s="171"/>
      <c r="VXD140" s="171"/>
      <c r="VXE140" s="171"/>
      <c r="VXF140" s="171"/>
      <c r="VXG140" s="171"/>
      <c r="VXH140" s="171"/>
      <c r="VXI140" s="171"/>
      <c r="VXJ140" s="171"/>
      <c r="VXK140" s="171"/>
      <c r="VXL140" s="171"/>
      <c r="VXM140" s="171"/>
      <c r="VXN140" s="171"/>
      <c r="VXO140" s="171"/>
      <c r="VXP140" s="171"/>
      <c r="VXQ140" s="171"/>
      <c r="VXR140" s="171"/>
      <c r="VXS140" s="171"/>
      <c r="VXT140" s="171"/>
      <c r="VXU140" s="171"/>
      <c r="VXV140" s="171"/>
      <c r="VXW140" s="171"/>
      <c r="VXX140" s="171"/>
      <c r="VXY140" s="171"/>
      <c r="VXZ140" s="171"/>
      <c r="VYA140" s="171"/>
      <c r="VYB140" s="171"/>
      <c r="VYC140" s="171"/>
      <c r="VYD140" s="171"/>
      <c r="VYE140" s="171"/>
      <c r="VYF140" s="171"/>
      <c r="VYG140" s="171"/>
      <c r="VYH140" s="171"/>
      <c r="VYI140" s="171"/>
      <c r="VYJ140" s="171"/>
      <c r="VYK140" s="171"/>
      <c r="VYL140" s="171"/>
      <c r="VYM140" s="171"/>
      <c r="VYN140" s="171"/>
      <c r="VYO140" s="171"/>
      <c r="VYP140" s="171"/>
      <c r="VYQ140" s="171"/>
      <c r="VYR140" s="171"/>
      <c r="VYS140" s="171"/>
      <c r="VYT140" s="171"/>
      <c r="VYU140" s="171"/>
      <c r="VYV140" s="171"/>
      <c r="VYW140" s="171"/>
      <c r="VYX140" s="171"/>
      <c r="VYY140" s="171"/>
      <c r="VYZ140" s="171"/>
      <c r="VZA140" s="171"/>
      <c r="VZB140" s="171"/>
      <c r="VZC140" s="171"/>
      <c r="VZD140" s="171"/>
      <c r="VZE140" s="171"/>
      <c r="VZF140" s="171"/>
      <c r="VZG140" s="171"/>
      <c r="VZH140" s="171"/>
      <c r="VZI140" s="171"/>
      <c r="VZJ140" s="171"/>
      <c r="VZK140" s="171"/>
      <c r="VZL140" s="171"/>
      <c r="VZM140" s="171"/>
      <c r="VZN140" s="171"/>
      <c r="VZO140" s="171"/>
      <c r="VZP140" s="171"/>
      <c r="VZQ140" s="171"/>
      <c r="VZR140" s="171"/>
      <c r="VZS140" s="171"/>
      <c r="VZT140" s="171"/>
      <c r="VZU140" s="171"/>
      <c r="VZV140" s="171"/>
      <c r="VZW140" s="171"/>
      <c r="VZX140" s="171"/>
      <c r="VZY140" s="171"/>
      <c r="VZZ140" s="171"/>
      <c r="WAA140" s="171"/>
      <c r="WAB140" s="171"/>
      <c r="WAC140" s="171"/>
      <c r="WAD140" s="171"/>
      <c r="WAE140" s="171"/>
      <c r="WAF140" s="171"/>
      <c r="WAG140" s="171"/>
      <c r="WAH140" s="171"/>
      <c r="WAI140" s="171"/>
      <c r="WAJ140" s="171"/>
      <c r="WAK140" s="171"/>
      <c r="WAL140" s="171"/>
      <c r="WAM140" s="171"/>
      <c r="WAN140" s="171"/>
      <c r="WAO140" s="171"/>
      <c r="WAP140" s="171"/>
      <c r="WAQ140" s="171"/>
      <c r="WAR140" s="171"/>
      <c r="WAS140" s="171"/>
      <c r="WAT140" s="171"/>
      <c r="WAU140" s="171"/>
      <c r="WAV140" s="171"/>
      <c r="WAW140" s="171"/>
      <c r="WAX140" s="171"/>
      <c r="WAY140" s="171"/>
      <c r="WAZ140" s="171"/>
      <c r="WBA140" s="171"/>
      <c r="WBB140" s="171"/>
      <c r="WBC140" s="171"/>
      <c r="WBD140" s="171"/>
      <c r="WBE140" s="171"/>
      <c r="WBF140" s="171"/>
      <c r="WBG140" s="171"/>
      <c r="WBH140" s="171"/>
      <c r="WBI140" s="171"/>
      <c r="WBJ140" s="171"/>
      <c r="WBK140" s="171"/>
      <c r="WBL140" s="171"/>
      <c r="WBM140" s="171"/>
      <c r="WBN140" s="171"/>
      <c r="WBO140" s="171"/>
      <c r="WBP140" s="171"/>
      <c r="WBQ140" s="171"/>
      <c r="WBR140" s="171"/>
      <c r="WBS140" s="171"/>
      <c r="WBT140" s="171"/>
      <c r="WBU140" s="171"/>
      <c r="WBV140" s="171"/>
      <c r="WBW140" s="171"/>
      <c r="WBX140" s="171"/>
      <c r="WBY140" s="171"/>
      <c r="WBZ140" s="171"/>
      <c r="WCA140" s="171"/>
      <c r="WCB140" s="171"/>
      <c r="WCC140" s="171"/>
      <c r="WCD140" s="171"/>
      <c r="WCE140" s="171"/>
      <c r="WCF140" s="171"/>
      <c r="WCG140" s="171"/>
      <c r="WCH140" s="171"/>
      <c r="WCI140" s="171"/>
      <c r="WCJ140" s="171"/>
      <c r="WCK140" s="171"/>
      <c r="WCL140" s="171"/>
      <c r="WCM140" s="171"/>
      <c r="WCN140" s="171"/>
      <c r="WCO140" s="171"/>
      <c r="WCP140" s="171"/>
      <c r="WCQ140" s="171"/>
      <c r="WCR140" s="171"/>
      <c r="WCS140" s="171"/>
      <c r="WCT140" s="171"/>
      <c r="WCU140" s="171"/>
      <c r="WCV140" s="171"/>
      <c r="WCW140" s="171"/>
      <c r="WCX140" s="171"/>
      <c r="WCY140" s="171"/>
      <c r="WCZ140" s="171"/>
      <c r="WDA140" s="171"/>
      <c r="WDB140" s="171"/>
      <c r="WDC140" s="171"/>
      <c r="WDD140" s="171"/>
      <c r="WDE140" s="171"/>
      <c r="WDF140" s="171"/>
      <c r="WDG140" s="171"/>
      <c r="WDH140" s="171"/>
      <c r="WDI140" s="171"/>
      <c r="WDJ140" s="171"/>
      <c r="WDK140" s="171"/>
      <c r="WDL140" s="171"/>
      <c r="WDM140" s="171"/>
      <c r="WDN140" s="171"/>
      <c r="WDO140" s="171"/>
      <c r="WDP140" s="171"/>
      <c r="WDQ140" s="171"/>
      <c r="WDR140" s="171"/>
      <c r="WDS140" s="171"/>
      <c r="WDT140" s="171"/>
      <c r="WDU140" s="171"/>
      <c r="WDV140" s="171"/>
      <c r="WDW140" s="171"/>
      <c r="WDX140" s="171"/>
      <c r="WDY140" s="171"/>
      <c r="WDZ140" s="171"/>
      <c r="WEA140" s="171"/>
      <c r="WEB140" s="171"/>
      <c r="WEC140" s="171"/>
      <c r="WED140" s="171"/>
      <c r="WEE140" s="171"/>
      <c r="WEF140" s="171"/>
      <c r="WEG140" s="171"/>
      <c r="WEH140" s="171"/>
      <c r="WEI140" s="171"/>
      <c r="WEJ140" s="171"/>
      <c r="WEK140" s="171"/>
      <c r="WEL140" s="171"/>
      <c r="WEM140" s="171"/>
      <c r="WEN140" s="171"/>
      <c r="WEO140" s="171"/>
      <c r="WEP140" s="171"/>
      <c r="WEQ140" s="171"/>
      <c r="WER140" s="171"/>
      <c r="WES140" s="171"/>
      <c r="WET140" s="171"/>
      <c r="WEU140" s="171"/>
      <c r="WEV140" s="171"/>
      <c r="WEW140" s="171"/>
      <c r="WEX140" s="171"/>
      <c r="WEY140" s="171"/>
      <c r="WEZ140" s="171"/>
      <c r="WFA140" s="171"/>
      <c r="WFB140" s="171"/>
      <c r="WFC140" s="171"/>
      <c r="WFD140" s="171"/>
      <c r="WFE140" s="171"/>
      <c r="WFF140" s="171"/>
      <c r="WFG140" s="171"/>
      <c r="WFH140" s="171"/>
      <c r="WFI140" s="171"/>
      <c r="WFJ140" s="171"/>
      <c r="WFK140" s="171"/>
      <c r="WFL140" s="171"/>
      <c r="WFM140" s="171"/>
      <c r="WFN140" s="171"/>
      <c r="WFO140" s="171"/>
      <c r="WFP140" s="171"/>
      <c r="WFQ140" s="171"/>
      <c r="WFR140" s="171"/>
      <c r="WFS140" s="171"/>
      <c r="WFT140" s="171"/>
      <c r="WFU140" s="171"/>
      <c r="WFV140" s="171"/>
      <c r="WFW140" s="171"/>
      <c r="WFX140" s="171"/>
      <c r="WFY140" s="171"/>
      <c r="WFZ140" s="171"/>
      <c r="WGA140" s="171"/>
      <c r="WGB140" s="171"/>
      <c r="WGC140" s="171"/>
      <c r="WGD140" s="171"/>
      <c r="WGE140" s="171"/>
      <c r="WGF140" s="171"/>
      <c r="WGG140" s="171"/>
      <c r="WGH140" s="171"/>
      <c r="WGI140" s="171"/>
      <c r="WGJ140" s="171"/>
      <c r="WGK140" s="171"/>
      <c r="WGL140" s="171"/>
      <c r="WGM140" s="171"/>
      <c r="WGN140" s="171"/>
      <c r="WGO140" s="171"/>
      <c r="WGP140" s="171"/>
      <c r="WGQ140" s="171"/>
      <c r="WGR140" s="171"/>
      <c r="WGS140" s="171"/>
      <c r="WGT140" s="171"/>
      <c r="WGU140" s="171"/>
      <c r="WGV140" s="171"/>
      <c r="WGW140" s="171"/>
      <c r="WGX140" s="171"/>
      <c r="WGY140" s="171"/>
      <c r="WGZ140" s="171"/>
      <c r="WHA140" s="171"/>
      <c r="WHB140" s="171"/>
      <c r="WHC140" s="171"/>
      <c r="WHD140" s="171"/>
      <c r="WHE140" s="171"/>
      <c r="WHF140" s="171"/>
      <c r="WHG140" s="171"/>
      <c r="WHH140" s="171"/>
      <c r="WHI140" s="171"/>
      <c r="WHJ140" s="171"/>
      <c r="WHK140" s="171"/>
      <c r="WHL140" s="171"/>
      <c r="WHM140" s="171"/>
      <c r="WHN140" s="171"/>
      <c r="WHO140" s="171"/>
      <c r="WHP140" s="171"/>
      <c r="WHQ140" s="171"/>
      <c r="WHR140" s="171"/>
      <c r="WHS140" s="171"/>
      <c r="WHT140" s="171"/>
      <c r="WHU140" s="171"/>
      <c r="WHV140" s="171"/>
      <c r="WHW140" s="171"/>
      <c r="WHX140" s="171"/>
      <c r="WHY140" s="171"/>
      <c r="WHZ140" s="171"/>
      <c r="WIA140" s="171"/>
      <c r="WIB140" s="171"/>
      <c r="WIC140" s="171"/>
      <c r="WID140" s="171"/>
      <c r="WIE140" s="171"/>
      <c r="WIF140" s="171"/>
      <c r="WIG140" s="171"/>
      <c r="WIH140" s="171"/>
      <c r="WII140" s="171"/>
      <c r="WIJ140" s="171"/>
      <c r="WIK140" s="171"/>
      <c r="WIL140" s="171"/>
      <c r="WIM140" s="171"/>
      <c r="WIN140" s="171"/>
      <c r="WIO140" s="171"/>
      <c r="WIP140" s="171"/>
      <c r="WIQ140" s="171"/>
      <c r="WIR140" s="171"/>
      <c r="WIS140" s="171"/>
      <c r="WIT140" s="171"/>
      <c r="WIU140" s="171"/>
      <c r="WIV140" s="171"/>
      <c r="WIW140" s="171"/>
      <c r="WIX140" s="171"/>
      <c r="WIY140" s="171"/>
      <c r="WIZ140" s="171"/>
      <c r="WJA140" s="171"/>
      <c r="WJB140" s="171"/>
      <c r="WJC140" s="171"/>
      <c r="WJD140" s="171"/>
      <c r="WJE140" s="171"/>
      <c r="WJF140" s="171"/>
      <c r="WJG140" s="171"/>
      <c r="WJH140" s="171"/>
      <c r="WJI140" s="171"/>
      <c r="WJJ140" s="171"/>
      <c r="WJK140" s="171"/>
      <c r="WJL140" s="171"/>
      <c r="WJM140" s="171"/>
      <c r="WJN140" s="171"/>
      <c r="WJO140" s="171"/>
      <c r="WJP140" s="171"/>
      <c r="WJQ140" s="171"/>
      <c r="WJR140" s="171"/>
      <c r="WJS140" s="171"/>
      <c r="WJT140" s="171"/>
      <c r="WJU140" s="171"/>
      <c r="WJV140" s="171"/>
      <c r="WJW140" s="171"/>
      <c r="WJX140" s="171"/>
      <c r="WJY140" s="171"/>
      <c r="WJZ140" s="171"/>
      <c r="WKA140" s="171"/>
      <c r="WKB140" s="171"/>
      <c r="WKC140" s="171"/>
      <c r="WKD140" s="171"/>
      <c r="WKE140" s="171"/>
      <c r="WKF140" s="171"/>
      <c r="WKG140" s="171"/>
      <c r="WKH140" s="171"/>
      <c r="WKI140" s="171"/>
      <c r="WKJ140" s="171"/>
      <c r="WKK140" s="171"/>
      <c r="WKL140" s="171"/>
      <c r="WKM140" s="171"/>
      <c r="WKN140" s="171"/>
      <c r="WKO140" s="171"/>
      <c r="WKP140" s="171"/>
      <c r="WKQ140" s="171"/>
      <c r="WKR140" s="171"/>
      <c r="WKS140" s="171"/>
      <c r="WKT140" s="171"/>
      <c r="WKU140" s="171"/>
      <c r="WKV140" s="171"/>
      <c r="WKW140" s="171"/>
      <c r="WKX140" s="171"/>
      <c r="WKY140" s="171"/>
      <c r="WKZ140" s="171"/>
      <c r="WLA140" s="171"/>
      <c r="WLB140" s="171"/>
      <c r="WLC140" s="171"/>
      <c r="WLD140" s="171"/>
      <c r="WLE140" s="171"/>
      <c r="WLF140" s="171"/>
      <c r="WLG140" s="171"/>
      <c r="WLH140" s="171"/>
      <c r="WLI140" s="171"/>
      <c r="WLJ140" s="171"/>
      <c r="WLK140" s="171"/>
      <c r="WLL140" s="171"/>
      <c r="WLM140" s="171"/>
      <c r="WLN140" s="171"/>
      <c r="WLO140" s="171"/>
      <c r="WLP140" s="171"/>
      <c r="WLQ140" s="171"/>
      <c r="WLR140" s="171"/>
      <c r="WLS140" s="171"/>
      <c r="WLT140" s="171"/>
      <c r="WLU140" s="171"/>
      <c r="WLV140" s="171"/>
      <c r="WLW140" s="171"/>
      <c r="WLX140" s="171"/>
      <c r="WLY140" s="171"/>
      <c r="WLZ140" s="171"/>
      <c r="WMA140" s="171"/>
      <c r="WMB140" s="171"/>
      <c r="WMC140" s="171"/>
      <c r="WMD140" s="171"/>
      <c r="WME140" s="171"/>
      <c r="WMF140" s="171"/>
      <c r="WMG140" s="171"/>
      <c r="WMH140" s="171"/>
      <c r="WMI140" s="171"/>
      <c r="WMJ140" s="171"/>
      <c r="WMK140" s="171"/>
      <c r="WML140" s="171"/>
      <c r="WMM140" s="171"/>
      <c r="WMN140" s="171"/>
      <c r="WMO140" s="171"/>
      <c r="WMP140" s="171"/>
      <c r="WMQ140" s="171"/>
      <c r="WMR140" s="171"/>
      <c r="WMS140" s="171"/>
      <c r="WMT140" s="171"/>
      <c r="WMU140" s="171"/>
      <c r="WMV140" s="171"/>
      <c r="WMW140" s="171"/>
      <c r="WMX140" s="171"/>
      <c r="WMY140" s="171"/>
      <c r="WMZ140" s="171"/>
      <c r="WNA140" s="171"/>
      <c r="WNB140" s="171"/>
      <c r="WNC140" s="171"/>
      <c r="WND140" s="171"/>
      <c r="WNE140" s="171"/>
      <c r="WNF140" s="171"/>
      <c r="WNG140" s="171"/>
      <c r="WNH140" s="171"/>
      <c r="WNI140" s="171"/>
      <c r="WNJ140" s="171"/>
      <c r="WNK140" s="171"/>
      <c r="WNL140" s="171"/>
      <c r="WNM140" s="171"/>
      <c r="WNN140" s="171"/>
      <c r="WNO140" s="171"/>
      <c r="WNP140" s="171"/>
      <c r="WNQ140" s="171"/>
      <c r="WNR140" s="171"/>
      <c r="WNS140" s="171"/>
      <c r="WNT140" s="171"/>
      <c r="WNU140" s="171"/>
      <c r="WNV140" s="171"/>
      <c r="WNW140" s="171"/>
      <c r="WNX140" s="171"/>
      <c r="WNY140" s="171"/>
      <c r="WNZ140" s="171"/>
      <c r="WOA140" s="171"/>
      <c r="WOB140" s="171"/>
      <c r="WOC140" s="171"/>
      <c r="WOD140" s="171"/>
      <c r="WOE140" s="171"/>
      <c r="WOF140" s="171"/>
      <c r="WOG140" s="171"/>
      <c r="WOH140" s="171"/>
      <c r="WOI140" s="171"/>
      <c r="WOJ140" s="171"/>
      <c r="WOK140" s="171"/>
      <c r="WOL140" s="171"/>
      <c r="WOM140" s="171"/>
      <c r="WON140" s="171"/>
      <c r="WOO140" s="171"/>
      <c r="WOP140" s="171"/>
      <c r="WOQ140" s="171"/>
      <c r="WOR140" s="171"/>
      <c r="WOS140" s="171"/>
      <c r="WOT140" s="171"/>
      <c r="WOU140" s="171"/>
      <c r="WOV140" s="171"/>
      <c r="WOW140" s="171"/>
      <c r="WOX140" s="171"/>
      <c r="WOY140" s="171"/>
      <c r="WOZ140" s="171"/>
      <c r="WPA140" s="171"/>
      <c r="WPB140" s="171"/>
      <c r="WPC140" s="171"/>
      <c r="WPD140" s="171"/>
      <c r="WPE140" s="171"/>
      <c r="WPF140" s="171"/>
      <c r="WPG140" s="171"/>
      <c r="WPH140" s="171"/>
      <c r="WPI140" s="171"/>
      <c r="WPJ140" s="171"/>
      <c r="WPK140" s="171"/>
      <c r="WPL140" s="171"/>
      <c r="WPM140" s="171"/>
      <c r="WPN140" s="171"/>
      <c r="WPO140" s="171"/>
      <c r="WPP140" s="171"/>
      <c r="WPQ140" s="171"/>
      <c r="WPR140" s="171"/>
      <c r="WPS140" s="171"/>
      <c r="WPT140" s="171"/>
      <c r="WPU140" s="171"/>
      <c r="WPV140" s="171"/>
      <c r="WPW140" s="171"/>
      <c r="WPX140" s="171"/>
      <c r="WPY140" s="171"/>
      <c r="WPZ140" s="171"/>
      <c r="WQA140" s="171"/>
      <c r="WQB140" s="171"/>
      <c r="WQC140" s="171"/>
      <c r="WQD140" s="171"/>
      <c r="WQE140" s="171"/>
      <c r="WQF140" s="171"/>
      <c r="WQG140" s="171"/>
      <c r="WQH140" s="171"/>
      <c r="WQI140" s="171"/>
      <c r="WQJ140" s="171"/>
      <c r="WQK140" s="171"/>
      <c r="WQL140" s="171"/>
      <c r="WQM140" s="171"/>
      <c r="WQN140" s="171"/>
      <c r="WQO140" s="171"/>
      <c r="WQP140" s="171"/>
      <c r="WQQ140" s="171"/>
      <c r="WQR140" s="171"/>
      <c r="WQS140" s="171"/>
      <c r="WQT140" s="171"/>
      <c r="WQU140" s="171"/>
      <c r="WQV140" s="171"/>
      <c r="WQW140" s="171"/>
      <c r="WQX140" s="171"/>
      <c r="WQY140" s="171"/>
      <c r="WQZ140" s="171"/>
      <c r="WRA140" s="171"/>
      <c r="WRB140" s="171"/>
      <c r="WRC140" s="171"/>
      <c r="WRD140" s="171"/>
      <c r="WRE140" s="171"/>
      <c r="WRF140" s="171"/>
      <c r="WRG140" s="171"/>
      <c r="WRH140" s="171"/>
      <c r="WRI140" s="171"/>
      <c r="WRJ140" s="171"/>
      <c r="WRK140" s="171"/>
      <c r="WRL140" s="171"/>
      <c r="WRM140" s="171"/>
      <c r="WRN140" s="171"/>
      <c r="WRO140" s="171"/>
      <c r="WRP140" s="171"/>
      <c r="WRQ140" s="171"/>
      <c r="WRR140" s="171"/>
      <c r="WRS140" s="171"/>
      <c r="WRT140" s="171"/>
      <c r="WRU140" s="171"/>
      <c r="WRV140" s="171"/>
      <c r="WRW140" s="171"/>
      <c r="WRX140" s="171"/>
      <c r="WRY140" s="171"/>
      <c r="WRZ140" s="171"/>
      <c r="WSA140" s="171"/>
      <c r="WSB140" s="171"/>
      <c r="WSC140" s="171"/>
      <c r="WSD140" s="171"/>
      <c r="WSE140" s="171"/>
      <c r="WSF140" s="171"/>
      <c r="WSG140" s="171"/>
      <c r="WSH140" s="171"/>
      <c r="WSI140" s="171"/>
      <c r="WSJ140" s="171"/>
      <c r="WSK140" s="171"/>
      <c r="WSL140" s="171"/>
      <c r="WSM140" s="171"/>
      <c r="WSN140" s="171"/>
      <c r="WSO140" s="171"/>
      <c r="WSP140" s="171"/>
      <c r="WSQ140" s="171"/>
      <c r="WSR140" s="171"/>
      <c r="WSS140" s="171"/>
      <c r="WST140" s="171"/>
      <c r="WSU140" s="171"/>
      <c r="WSV140" s="171"/>
      <c r="WSW140" s="171"/>
      <c r="WSX140" s="171"/>
      <c r="WSY140" s="171"/>
      <c r="WSZ140" s="171"/>
      <c r="WTA140" s="171"/>
      <c r="WTB140" s="171"/>
      <c r="WTC140" s="171"/>
      <c r="WTD140" s="171"/>
      <c r="WTE140" s="171"/>
      <c r="WTF140" s="171"/>
      <c r="WTG140" s="171"/>
      <c r="WTH140" s="171"/>
      <c r="WTI140" s="171"/>
      <c r="WTJ140" s="171"/>
      <c r="WTK140" s="171"/>
      <c r="WTL140" s="171"/>
      <c r="WTM140" s="171"/>
      <c r="WTN140" s="171"/>
      <c r="WTO140" s="171"/>
      <c r="WTP140" s="171"/>
      <c r="WTQ140" s="171"/>
      <c r="WTR140" s="171"/>
      <c r="WTS140" s="171"/>
      <c r="WTT140" s="171"/>
      <c r="WTU140" s="171"/>
      <c r="WTV140" s="171"/>
      <c r="WTW140" s="171"/>
      <c r="WTX140" s="171"/>
      <c r="WTY140" s="171"/>
      <c r="WTZ140" s="171"/>
      <c r="WUA140" s="171"/>
      <c r="WUB140" s="171"/>
      <c r="WUC140" s="171"/>
      <c r="WUD140" s="171"/>
      <c r="WUE140" s="171"/>
      <c r="WUF140" s="171"/>
      <c r="WUG140" s="171"/>
      <c r="WUH140" s="171"/>
      <c r="WUI140" s="171"/>
      <c r="WUJ140" s="171"/>
      <c r="WUK140" s="171"/>
      <c r="WUL140" s="171"/>
      <c r="WUM140" s="171"/>
      <c r="WUN140" s="171"/>
      <c r="WUO140" s="171"/>
      <c r="WUP140" s="171"/>
      <c r="WUQ140" s="171"/>
      <c r="WUR140" s="171"/>
      <c r="WUS140" s="171"/>
      <c r="WUT140" s="171"/>
      <c r="WUU140" s="171"/>
      <c r="WUV140" s="171"/>
      <c r="WUW140" s="171"/>
      <c r="WUX140" s="171"/>
      <c r="WUY140" s="171"/>
      <c r="WUZ140" s="171"/>
      <c r="WVA140" s="171"/>
      <c r="WVB140" s="171"/>
      <c r="WVC140" s="171"/>
      <c r="WVD140" s="171"/>
      <c r="WVE140" s="171"/>
      <c r="WVF140" s="171"/>
      <c r="WVG140" s="171"/>
      <c r="WVH140" s="171"/>
      <c r="WVI140" s="171"/>
      <c r="WVJ140" s="171"/>
      <c r="WVK140" s="171"/>
      <c r="WVL140" s="171"/>
      <c r="WVM140" s="171"/>
      <c r="WVN140" s="171"/>
      <c r="WVO140" s="171"/>
      <c r="WVP140" s="171"/>
      <c r="WVQ140" s="171"/>
      <c r="WVR140" s="171"/>
      <c r="WVS140" s="171"/>
      <c r="WVT140" s="171"/>
      <c r="WVU140" s="171"/>
      <c r="WVV140" s="171"/>
      <c r="WVW140" s="171"/>
      <c r="WVX140" s="171"/>
      <c r="WVY140" s="171"/>
      <c r="WVZ140" s="171"/>
      <c r="WWA140" s="171"/>
      <c r="WWB140" s="171"/>
      <c r="WWC140" s="171"/>
      <c r="WWD140" s="171"/>
      <c r="WWE140" s="171"/>
      <c r="WWF140" s="171"/>
      <c r="WWG140" s="171"/>
      <c r="WWH140" s="171"/>
      <c r="WWI140" s="171"/>
    </row>
    <row r="141" spans="1:16155" ht="33" hidden="1" x14ac:dyDescent="0.3">
      <c r="A141" s="234" t="s">
        <v>1108</v>
      </c>
      <c r="B141" s="12" t="s">
        <v>1320</v>
      </c>
      <c r="C141" s="19"/>
      <c r="D141" s="16" t="s">
        <v>469</v>
      </c>
      <c r="E141" s="15">
        <v>8</v>
      </c>
      <c r="F141" s="15"/>
      <c r="G141" s="15"/>
      <c r="H141" s="15" t="s">
        <v>135</v>
      </c>
      <c r="I141" s="15" t="s">
        <v>470</v>
      </c>
      <c r="J141" s="15" t="s">
        <v>63</v>
      </c>
      <c r="K141" s="21">
        <v>6062</v>
      </c>
      <c r="M141" s="9"/>
      <c r="N141" s="9"/>
      <c r="O141" s="9"/>
      <c r="P141" s="9"/>
      <c r="Q141" s="9"/>
      <c r="R141" s="9"/>
      <c r="S141" s="9"/>
      <c r="T141" s="9"/>
      <c r="U141" s="9"/>
      <c r="V141" s="9"/>
      <c r="W141" s="9"/>
      <c r="X141" s="9"/>
      <c r="Y141" s="9"/>
      <c r="Z141" s="9"/>
      <c r="AA141" s="9" t="s">
        <v>29</v>
      </c>
      <c r="AL141" s="247"/>
      <c r="AM141" s="247"/>
      <c r="AN141" s="247"/>
      <c r="AO141" s="247"/>
      <c r="AP141" s="247"/>
    </row>
    <row r="142" spans="1:16155" ht="66" hidden="1" x14ac:dyDescent="0.3">
      <c r="A142" s="234" t="s">
        <v>1093</v>
      </c>
      <c r="B142" s="12" t="s">
        <v>456</v>
      </c>
      <c r="C142" s="13"/>
      <c r="D142" s="14" t="s">
        <v>457</v>
      </c>
      <c r="E142" s="9"/>
      <c r="F142" s="9">
        <v>21</v>
      </c>
      <c r="G142" s="9">
        <v>206</v>
      </c>
      <c r="H142" s="9" t="s">
        <v>458</v>
      </c>
      <c r="I142" s="9" t="s">
        <v>1324</v>
      </c>
      <c r="J142" s="9" t="s">
        <v>182</v>
      </c>
      <c r="K142" s="10">
        <v>6114</v>
      </c>
      <c r="M142" s="9"/>
      <c r="N142" s="9"/>
      <c r="O142" s="9"/>
      <c r="P142" s="9"/>
      <c r="Q142" s="9"/>
      <c r="R142" s="9"/>
      <c r="S142" s="9"/>
      <c r="T142" s="9"/>
      <c r="U142" s="9"/>
      <c r="V142" s="9"/>
      <c r="W142" s="9"/>
      <c r="X142" s="9"/>
      <c r="Y142" s="9"/>
      <c r="Z142" s="9"/>
      <c r="AA142" s="9" t="s">
        <v>29</v>
      </c>
      <c r="AD142" s="247"/>
      <c r="AE142" s="247"/>
      <c r="AF142" s="247"/>
      <c r="AG142" s="247"/>
      <c r="AH142" s="247"/>
      <c r="AI142" s="247"/>
      <c r="AJ142" s="247"/>
      <c r="AK142" s="247"/>
    </row>
    <row r="143" spans="1:16155" ht="33" hidden="1" x14ac:dyDescent="0.3">
      <c r="A143" s="234" t="s">
        <v>1093</v>
      </c>
      <c r="B143" s="12" t="s">
        <v>456</v>
      </c>
      <c r="C143" s="13"/>
      <c r="D143" s="14" t="s">
        <v>463</v>
      </c>
      <c r="E143" s="9"/>
      <c r="F143" s="9"/>
      <c r="G143" s="9">
        <v>500</v>
      </c>
      <c r="H143" s="9" t="s">
        <v>31</v>
      </c>
      <c r="I143" s="9" t="s">
        <v>464</v>
      </c>
      <c r="J143" s="9" t="s">
        <v>148</v>
      </c>
      <c r="K143" s="10">
        <v>6457</v>
      </c>
      <c r="M143" s="9"/>
      <c r="N143" s="9"/>
      <c r="O143" s="9"/>
      <c r="P143" s="9"/>
      <c r="Q143" s="9"/>
      <c r="R143" s="9"/>
      <c r="S143" s="9"/>
      <c r="T143" s="9"/>
      <c r="U143" s="9"/>
      <c r="V143" s="9"/>
      <c r="W143" s="9"/>
      <c r="X143" s="9"/>
      <c r="Y143" s="9"/>
      <c r="Z143" s="9"/>
      <c r="AA143" s="9" t="s">
        <v>29</v>
      </c>
      <c r="AD143" s="247"/>
      <c r="AE143" s="247"/>
      <c r="AF143" s="247"/>
      <c r="AG143" s="247"/>
      <c r="AH143" s="247"/>
      <c r="AI143" s="247"/>
      <c r="AJ143" s="247"/>
      <c r="AK143" s="247"/>
      <c r="AQ143" s="247"/>
      <c r="AR143" s="247"/>
      <c r="AS143" s="247"/>
      <c r="AT143" s="247"/>
      <c r="AU143" s="247"/>
      <c r="AV143" s="247"/>
      <c r="AW143" s="247"/>
      <c r="AX143" s="247"/>
      <c r="AY143" s="247"/>
      <c r="AZ143" s="247"/>
      <c r="BA143" s="247"/>
      <c r="BB143" s="247"/>
      <c r="BC143" s="247"/>
      <c r="BD143" s="247"/>
      <c r="BE143" s="247"/>
      <c r="BF143" s="247"/>
      <c r="BG143" s="247"/>
      <c r="BH143" s="247"/>
      <c r="BI143" s="247"/>
      <c r="BJ143" s="247"/>
      <c r="BK143" s="247"/>
      <c r="BL143" s="247"/>
      <c r="BM143" s="247"/>
      <c r="BN143" s="247"/>
      <c r="BO143" s="247"/>
      <c r="BP143" s="247"/>
      <c r="BQ143" s="247"/>
      <c r="BR143" s="247"/>
      <c r="BS143" s="247"/>
      <c r="BT143" s="247"/>
      <c r="BU143" s="247"/>
      <c r="BV143" s="247"/>
      <c r="BW143" s="247"/>
      <c r="BX143" s="247"/>
      <c r="BY143" s="247"/>
      <c r="BZ143" s="247"/>
      <c r="CA143" s="247"/>
      <c r="CB143" s="247"/>
      <c r="CC143" s="247"/>
      <c r="CD143" s="247"/>
      <c r="CE143" s="247"/>
      <c r="CF143" s="247"/>
      <c r="CG143" s="247"/>
      <c r="CH143" s="247"/>
      <c r="CI143" s="247"/>
      <c r="CJ143" s="247"/>
      <c r="CK143" s="247"/>
      <c r="CL143" s="247"/>
      <c r="CM143" s="247"/>
      <c r="CN143" s="247"/>
      <c r="CO143" s="247"/>
      <c r="CP143" s="247"/>
      <c r="CQ143" s="247"/>
      <c r="CR143" s="247"/>
      <c r="CS143" s="247"/>
      <c r="CT143" s="247"/>
      <c r="CU143" s="247"/>
      <c r="CV143" s="247"/>
      <c r="CW143" s="247"/>
      <c r="CX143" s="247"/>
      <c r="CY143" s="247"/>
      <c r="CZ143" s="247"/>
      <c r="DA143" s="247"/>
      <c r="DB143" s="247"/>
      <c r="DC143" s="247"/>
      <c r="DD143" s="247"/>
      <c r="DE143" s="247"/>
      <c r="DF143" s="247"/>
      <c r="DG143" s="247"/>
      <c r="DH143" s="247"/>
      <c r="DI143" s="247"/>
      <c r="DJ143" s="247"/>
      <c r="DK143" s="247"/>
      <c r="DL143" s="247"/>
      <c r="DM143" s="247"/>
      <c r="DN143" s="247"/>
      <c r="DO143" s="247"/>
      <c r="DP143" s="247"/>
      <c r="DQ143" s="247"/>
      <c r="DR143" s="247"/>
      <c r="DS143" s="247"/>
      <c r="DT143" s="247"/>
      <c r="DU143" s="247"/>
      <c r="DV143" s="247"/>
      <c r="DW143" s="247"/>
      <c r="DX143" s="247"/>
      <c r="DY143" s="247"/>
      <c r="DZ143" s="247"/>
      <c r="EA143" s="247"/>
      <c r="EB143" s="247"/>
      <c r="EC143" s="247"/>
      <c r="ED143" s="247"/>
      <c r="EE143" s="247"/>
      <c r="EF143" s="247"/>
      <c r="EG143" s="247"/>
      <c r="EH143" s="247"/>
      <c r="EI143" s="247"/>
      <c r="EJ143" s="247"/>
      <c r="EK143" s="247"/>
      <c r="EL143" s="247"/>
      <c r="EM143" s="247"/>
      <c r="EN143" s="247"/>
      <c r="EO143" s="247"/>
      <c r="EP143" s="247"/>
      <c r="EQ143" s="247"/>
      <c r="ER143" s="247"/>
      <c r="ES143" s="247"/>
      <c r="ET143" s="247"/>
      <c r="EU143" s="247"/>
      <c r="EV143" s="247"/>
      <c r="EW143" s="247"/>
      <c r="EX143" s="247"/>
      <c r="EY143" s="247"/>
      <c r="EZ143" s="247"/>
      <c r="FA143" s="247"/>
      <c r="FB143" s="247"/>
      <c r="FC143" s="247"/>
      <c r="FD143" s="247"/>
      <c r="FE143" s="247"/>
      <c r="FF143" s="247"/>
      <c r="FG143" s="247"/>
      <c r="FH143" s="247"/>
      <c r="FI143" s="247"/>
      <c r="FJ143" s="247"/>
      <c r="FK143" s="247"/>
      <c r="FL143" s="247"/>
      <c r="FM143" s="247"/>
      <c r="FN143" s="247"/>
      <c r="FO143" s="247"/>
      <c r="FP143" s="247"/>
      <c r="FQ143" s="247"/>
      <c r="FR143" s="247"/>
      <c r="FS143" s="247"/>
      <c r="FT143" s="247"/>
      <c r="FU143" s="247"/>
      <c r="FV143" s="247"/>
      <c r="FW143" s="247"/>
      <c r="FX143" s="247"/>
      <c r="FY143" s="247"/>
      <c r="FZ143" s="247"/>
      <c r="GA143" s="247"/>
      <c r="GB143" s="247"/>
      <c r="GC143" s="247"/>
      <c r="GD143" s="247"/>
      <c r="GE143" s="247"/>
      <c r="GF143" s="247"/>
      <c r="GG143" s="247"/>
      <c r="GH143" s="247"/>
      <c r="GI143" s="247"/>
      <c r="GJ143" s="247"/>
      <c r="GK143" s="247"/>
      <c r="GL143" s="247"/>
      <c r="GM143" s="247"/>
      <c r="GN143" s="247"/>
      <c r="GO143" s="247"/>
      <c r="GP143" s="247"/>
      <c r="GQ143" s="247"/>
      <c r="GR143" s="247"/>
      <c r="GS143" s="247"/>
      <c r="GT143" s="247"/>
      <c r="GU143" s="247"/>
      <c r="GV143" s="247"/>
      <c r="GW143" s="247"/>
      <c r="GX143" s="247"/>
      <c r="GY143" s="247"/>
      <c r="GZ143" s="247"/>
      <c r="HA143" s="247"/>
      <c r="HB143" s="247"/>
      <c r="HC143" s="247"/>
      <c r="HD143" s="247"/>
      <c r="HE143" s="247"/>
      <c r="HF143" s="247"/>
      <c r="HG143" s="247"/>
      <c r="HH143" s="247"/>
      <c r="HI143" s="247"/>
      <c r="HJ143" s="247"/>
      <c r="HK143" s="247"/>
      <c r="HL143" s="247"/>
      <c r="HM143" s="247"/>
      <c r="HN143" s="247"/>
      <c r="HO143" s="247"/>
      <c r="HP143" s="247"/>
      <c r="HQ143" s="247"/>
      <c r="HR143" s="247"/>
      <c r="HS143" s="247"/>
      <c r="HT143" s="247"/>
      <c r="HU143" s="247"/>
      <c r="HV143" s="247"/>
      <c r="HW143" s="247"/>
      <c r="HX143" s="247"/>
      <c r="HY143" s="247"/>
      <c r="HZ143" s="247"/>
      <c r="IA143" s="247"/>
      <c r="IB143" s="247"/>
      <c r="IC143" s="247"/>
      <c r="ID143" s="247"/>
      <c r="IE143" s="247"/>
      <c r="IF143" s="247"/>
      <c r="IG143" s="247"/>
      <c r="IH143" s="247"/>
      <c r="II143" s="247"/>
      <c r="IJ143" s="247"/>
      <c r="IK143" s="247"/>
      <c r="IL143" s="247"/>
      <c r="IM143" s="247"/>
      <c r="IN143" s="247"/>
      <c r="IO143" s="247"/>
      <c r="IP143" s="247"/>
      <c r="IQ143" s="247"/>
      <c r="IR143" s="247"/>
      <c r="IS143" s="247"/>
      <c r="IT143" s="247"/>
      <c r="IU143" s="247"/>
      <c r="IV143" s="247"/>
      <c r="IW143" s="247"/>
      <c r="IX143" s="247"/>
      <c r="IY143" s="247"/>
      <c r="IZ143" s="247"/>
      <c r="JA143" s="247"/>
      <c r="JB143" s="247"/>
      <c r="JC143" s="247"/>
      <c r="JD143" s="247"/>
      <c r="JE143" s="247"/>
      <c r="JF143" s="247"/>
      <c r="JG143" s="247"/>
      <c r="JH143" s="247"/>
      <c r="JI143" s="247"/>
      <c r="JJ143" s="247"/>
      <c r="JK143" s="247"/>
      <c r="JL143" s="247"/>
      <c r="JM143" s="247"/>
      <c r="JN143" s="247"/>
      <c r="JO143" s="247"/>
      <c r="JP143" s="247"/>
      <c r="JQ143" s="247"/>
      <c r="JR143" s="247"/>
      <c r="JS143" s="247"/>
      <c r="JT143" s="247"/>
      <c r="JU143" s="247"/>
      <c r="JV143" s="247"/>
      <c r="JW143" s="247"/>
      <c r="JX143" s="247"/>
      <c r="JY143" s="247"/>
      <c r="JZ143" s="247"/>
      <c r="KA143" s="247"/>
      <c r="KB143" s="247"/>
      <c r="KC143" s="247"/>
      <c r="KD143" s="247"/>
      <c r="KE143" s="247"/>
      <c r="KF143" s="247"/>
      <c r="KG143" s="247"/>
      <c r="KH143" s="247"/>
      <c r="KI143" s="247"/>
      <c r="KJ143" s="247"/>
      <c r="KK143" s="247"/>
      <c r="KL143" s="247"/>
      <c r="KM143" s="247"/>
      <c r="KN143" s="247"/>
      <c r="KO143" s="247"/>
      <c r="KP143" s="247"/>
      <c r="KQ143" s="247"/>
      <c r="KR143" s="247"/>
      <c r="KS143" s="247"/>
      <c r="KT143" s="247"/>
      <c r="KU143" s="247"/>
      <c r="KV143" s="247"/>
      <c r="KW143" s="247"/>
      <c r="KX143" s="247"/>
      <c r="KY143" s="247"/>
      <c r="KZ143" s="247"/>
      <c r="LA143" s="247"/>
      <c r="LB143" s="247"/>
      <c r="LC143" s="247"/>
      <c r="LD143" s="247"/>
      <c r="LE143" s="247"/>
      <c r="LF143" s="247"/>
      <c r="LG143" s="247"/>
      <c r="LH143" s="247"/>
      <c r="LI143" s="247"/>
      <c r="LJ143" s="247"/>
      <c r="LK143" s="247"/>
      <c r="LL143" s="247"/>
      <c r="LM143" s="247"/>
      <c r="LN143" s="247"/>
      <c r="LO143" s="247"/>
      <c r="LP143" s="247"/>
      <c r="LQ143" s="247"/>
      <c r="LR143" s="247"/>
      <c r="LS143" s="247"/>
      <c r="LT143" s="247"/>
      <c r="LU143" s="247"/>
      <c r="LV143" s="247"/>
      <c r="LW143" s="247"/>
      <c r="LX143" s="247"/>
      <c r="LY143" s="247"/>
      <c r="LZ143" s="247"/>
      <c r="MA143" s="247"/>
      <c r="MB143" s="247"/>
      <c r="MC143" s="247"/>
      <c r="MD143" s="247"/>
      <c r="ME143" s="247"/>
      <c r="MF143" s="247"/>
      <c r="MG143" s="247"/>
      <c r="MH143" s="247"/>
      <c r="MI143" s="247"/>
      <c r="MJ143" s="247"/>
      <c r="MK143" s="247"/>
      <c r="ML143" s="247"/>
      <c r="MM143" s="247"/>
      <c r="MN143" s="247"/>
      <c r="MO143" s="247"/>
      <c r="MP143" s="247"/>
      <c r="MQ143" s="247"/>
      <c r="MR143" s="247"/>
      <c r="MS143" s="247"/>
      <c r="MT143" s="247"/>
      <c r="MU143" s="247"/>
      <c r="MV143" s="247"/>
      <c r="MW143" s="247"/>
      <c r="MX143" s="247"/>
      <c r="MY143" s="247"/>
      <c r="MZ143" s="247"/>
      <c r="NA143" s="247"/>
      <c r="NB143" s="247"/>
      <c r="NC143" s="247"/>
      <c r="ND143" s="247"/>
      <c r="NE143" s="247"/>
      <c r="NF143" s="247"/>
      <c r="NG143" s="247"/>
      <c r="NH143" s="247"/>
      <c r="NI143" s="247"/>
      <c r="NJ143" s="247"/>
      <c r="NK143" s="247"/>
      <c r="NL143" s="247"/>
      <c r="NM143" s="247"/>
      <c r="NN143" s="247"/>
      <c r="NO143" s="247"/>
      <c r="NP143" s="247"/>
      <c r="NQ143" s="247"/>
      <c r="NR143" s="247"/>
      <c r="NS143" s="247"/>
      <c r="NT143" s="247"/>
      <c r="NU143" s="247"/>
      <c r="NV143" s="247"/>
      <c r="NW143" s="247"/>
      <c r="NX143" s="247"/>
      <c r="NY143" s="247"/>
      <c r="NZ143" s="247"/>
      <c r="OA143" s="247"/>
      <c r="OB143" s="247"/>
      <c r="OC143" s="247"/>
      <c r="OD143" s="247"/>
      <c r="OE143" s="247"/>
      <c r="OF143" s="247"/>
      <c r="OG143" s="247"/>
      <c r="OH143" s="247"/>
      <c r="OI143" s="247"/>
      <c r="OJ143" s="247"/>
      <c r="OK143" s="247"/>
      <c r="OL143" s="247"/>
      <c r="OM143" s="247"/>
      <c r="ON143" s="247"/>
      <c r="OO143" s="247"/>
      <c r="OP143" s="247"/>
      <c r="OQ143" s="247"/>
      <c r="OR143" s="247"/>
      <c r="OS143" s="247"/>
      <c r="OT143" s="247"/>
      <c r="OU143" s="247"/>
      <c r="OV143" s="247"/>
      <c r="OW143" s="247"/>
      <c r="OX143" s="247"/>
      <c r="OY143" s="247"/>
      <c r="OZ143" s="247"/>
      <c r="PA143" s="247"/>
      <c r="PB143" s="247"/>
      <c r="PC143" s="247"/>
      <c r="PD143" s="247"/>
      <c r="PE143" s="247"/>
      <c r="PF143" s="247"/>
      <c r="PG143" s="247"/>
      <c r="PH143" s="247"/>
      <c r="PI143" s="247"/>
      <c r="PJ143" s="247"/>
      <c r="PK143" s="247"/>
      <c r="PL143" s="247"/>
      <c r="PM143" s="247"/>
      <c r="PN143" s="247"/>
      <c r="PO143" s="247"/>
      <c r="PP143" s="247"/>
      <c r="PQ143" s="247"/>
      <c r="PR143" s="247"/>
      <c r="PS143" s="247"/>
      <c r="PT143" s="247"/>
      <c r="PU143" s="247"/>
      <c r="PV143" s="247"/>
      <c r="PW143" s="247"/>
      <c r="PX143" s="247"/>
      <c r="PY143" s="247"/>
      <c r="PZ143" s="247"/>
      <c r="QA143" s="247"/>
      <c r="QB143" s="247"/>
      <c r="QC143" s="247"/>
      <c r="QD143" s="247"/>
      <c r="QE143" s="247"/>
      <c r="QF143" s="247"/>
      <c r="QG143" s="247"/>
      <c r="QH143" s="247"/>
      <c r="QI143" s="247"/>
      <c r="QJ143" s="247"/>
      <c r="QK143" s="247"/>
      <c r="QL143" s="247"/>
      <c r="QM143" s="247"/>
      <c r="QN143" s="247"/>
      <c r="QO143" s="247"/>
      <c r="QP143" s="247"/>
      <c r="QQ143" s="247"/>
      <c r="QR143" s="247"/>
      <c r="QS143" s="247"/>
      <c r="QT143" s="247"/>
      <c r="QU143" s="247"/>
      <c r="QV143" s="247"/>
      <c r="QW143" s="247"/>
      <c r="QX143" s="247"/>
      <c r="QY143" s="247"/>
      <c r="QZ143" s="247"/>
      <c r="RA143" s="247"/>
      <c r="RB143" s="247"/>
      <c r="RC143" s="247"/>
      <c r="RD143" s="247"/>
      <c r="RE143" s="247"/>
      <c r="RF143" s="247"/>
      <c r="RG143" s="247"/>
      <c r="RH143" s="247"/>
      <c r="RI143" s="247"/>
      <c r="RJ143" s="247"/>
      <c r="RK143" s="247"/>
      <c r="RL143" s="247"/>
      <c r="RM143" s="247"/>
      <c r="RN143" s="247"/>
      <c r="RO143" s="247"/>
      <c r="RP143" s="247"/>
      <c r="RQ143" s="247"/>
      <c r="RR143" s="247"/>
      <c r="RS143" s="247"/>
      <c r="RT143" s="247"/>
      <c r="RU143" s="247"/>
      <c r="RV143" s="247"/>
      <c r="RW143" s="247"/>
      <c r="RX143" s="247"/>
      <c r="RY143" s="247"/>
      <c r="RZ143" s="247"/>
      <c r="SA143" s="247"/>
      <c r="SB143" s="247"/>
      <c r="SC143" s="247"/>
      <c r="SD143" s="247"/>
      <c r="SE143" s="247"/>
      <c r="SF143" s="247"/>
      <c r="SG143" s="247"/>
      <c r="SH143" s="247"/>
      <c r="SI143" s="247"/>
      <c r="SJ143" s="247"/>
      <c r="SK143" s="247"/>
      <c r="SL143" s="247"/>
      <c r="SM143" s="247"/>
      <c r="SN143" s="247"/>
      <c r="SO143" s="247"/>
      <c r="SP143" s="247"/>
      <c r="SQ143" s="247"/>
      <c r="SR143" s="247"/>
      <c r="SS143" s="247"/>
      <c r="ST143" s="247"/>
      <c r="SU143" s="247"/>
      <c r="SV143" s="247"/>
      <c r="SW143" s="247"/>
      <c r="SX143" s="247"/>
      <c r="SY143" s="247"/>
      <c r="SZ143" s="247"/>
      <c r="TA143" s="247"/>
      <c r="TB143" s="247"/>
      <c r="TC143" s="247"/>
      <c r="TD143" s="247"/>
      <c r="TE143" s="247"/>
      <c r="TF143" s="247"/>
      <c r="TG143" s="247"/>
      <c r="TH143" s="247"/>
      <c r="TI143" s="247"/>
      <c r="TJ143" s="247"/>
      <c r="TK143" s="247"/>
      <c r="TL143" s="247"/>
      <c r="TM143" s="247"/>
      <c r="TN143" s="247"/>
      <c r="TO143" s="247"/>
      <c r="TP143" s="247"/>
      <c r="TQ143" s="247"/>
      <c r="TR143" s="247"/>
      <c r="TS143" s="247"/>
      <c r="TT143" s="247"/>
      <c r="TU143" s="247"/>
      <c r="TV143" s="247"/>
      <c r="TW143" s="247"/>
      <c r="TX143" s="247"/>
      <c r="TY143" s="247"/>
      <c r="TZ143" s="247"/>
      <c r="UA143" s="247"/>
      <c r="UB143" s="247"/>
      <c r="UC143" s="247"/>
      <c r="UD143" s="247"/>
      <c r="UE143" s="247"/>
      <c r="UF143" s="247"/>
      <c r="UG143" s="247"/>
      <c r="UH143" s="247"/>
      <c r="UI143" s="247"/>
      <c r="UJ143" s="247"/>
      <c r="UK143" s="247"/>
      <c r="UL143" s="247"/>
      <c r="UM143" s="247"/>
      <c r="UN143" s="247"/>
      <c r="UO143" s="247"/>
      <c r="UP143" s="247"/>
      <c r="UQ143" s="247"/>
      <c r="UR143" s="247"/>
      <c r="US143" s="247"/>
      <c r="UT143" s="247"/>
      <c r="UU143" s="247"/>
      <c r="UV143" s="247"/>
      <c r="UW143" s="247"/>
      <c r="UX143" s="247"/>
      <c r="UY143" s="247"/>
      <c r="UZ143" s="247"/>
      <c r="VA143" s="247"/>
      <c r="VB143" s="247"/>
      <c r="VC143" s="247"/>
      <c r="VD143" s="247"/>
      <c r="VE143" s="247"/>
      <c r="VF143" s="247"/>
      <c r="VG143" s="247"/>
      <c r="VH143" s="247"/>
      <c r="VI143" s="247"/>
      <c r="VJ143" s="247"/>
      <c r="VK143" s="247"/>
      <c r="VL143" s="247"/>
      <c r="VM143" s="247"/>
      <c r="VN143" s="247"/>
      <c r="VO143" s="247"/>
      <c r="VP143" s="247"/>
      <c r="VQ143" s="247"/>
      <c r="VR143" s="247"/>
      <c r="VS143" s="247"/>
      <c r="VT143" s="247"/>
      <c r="VU143" s="247"/>
      <c r="VV143" s="247"/>
      <c r="VW143" s="247"/>
      <c r="VX143" s="247"/>
      <c r="VY143" s="247"/>
      <c r="VZ143" s="247"/>
      <c r="WA143" s="247"/>
      <c r="WB143" s="247"/>
      <c r="WC143" s="247"/>
      <c r="WD143" s="247"/>
      <c r="WE143" s="247"/>
      <c r="WF143" s="247"/>
      <c r="WG143" s="247"/>
      <c r="WH143" s="247"/>
      <c r="WI143" s="247"/>
      <c r="WJ143" s="247"/>
      <c r="WK143" s="247"/>
      <c r="WL143" s="247"/>
      <c r="WM143" s="247"/>
      <c r="WN143" s="247"/>
      <c r="WO143" s="247"/>
      <c r="WP143" s="247"/>
      <c r="WQ143" s="247"/>
      <c r="WR143" s="247"/>
      <c r="WS143" s="247"/>
      <c r="WT143" s="247"/>
      <c r="WU143" s="247"/>
      <c r="WV143" s="247"/>
      <c r="WW143" s="247"/>
      <c r="WX143" s="247"/>
      <c r="WY143" s="247"/>
      <c r="WZ143" s="247"/>
      <c r="XA143" s="247"/>
      <c r="XB143" s="247"/>
      <c r="XC143" s="247"/>
      <c r="XD143" s="247"/>
      <c r="XE143" s="247"/>
      <c r="XF143" s="247"/>
      <c r="XG143" s="247"/>
      <c r="XH143" s="247"/>
      <c r="XI143" s="247"/>
      <c r="XJ143" s="247"/>
      <c r="XK143" s="247"/>
      <c r="XL143" s="247"/>
      <c r="XM143" s="247"/>
      <c r="XN143" s="247"/>
      <c r="XO143" s="247"/>
      <c r="XP143" s="247"/>
      <c r="XQ143" s="247"/>
      <c r="XR143" s="247"/>
      <c r="XS143" s="247"/>
      <c r="XT143" s="247"/>
      <c r="XU143" s="247"/>
      <c r="XV143" s="247"/>
      <c r="XW143" s="247"/>
      <c r="XX143" s="247"/>
      <c r="XY143" s="247"/>
      <c r="XZ143" s="247"/>
      <c r="YA143" s="247"/>
      <c r="YB143" s="247"/>
      <c r="YC143" s="247"/>
      <c r="YD143" s="247"/>
      <c r="YE143" s="247"/>
      <c r="YF143" s="247"/>
      <c r="YG143" s="247"/>
      <c r="YH143" s="247"/>
      <c r="YI143" s="247"/>
      <c r="YJ143" s="247"/>
      <c r="YK143" s="247"/>
      <c r="YL143" s="247"/>
      <c r="YM143" s="247"/>
      <c r="YN143" s="247"/>
      <c r="YO143" s="247"/>
      <c r="YP143" s="247"/>
      <c r="YQ143" s="247"/>
      <c r="YR143" s="247"/>
      <c r="YS143" s="247"/>
      <c r="YT143" s="247"/>
      <c r="YU143" s="247"/>
      <c r="YV143" s="247"/>
      <c r="YW143" s="247"/>
      <c r="YX143" s="247"/>
      <c r="YY143" s="247"/>
      <c r="YZ143" s="247"/>
      <c r="ZA143" s="247"/>
      <c r="ZB143" s="247"/>
      <c r="ZC143" s="247"/>
      <c r="ZD143" s="247"/>
      <c r="ZE143" s="247"/>
      <c r="ZF143" s="247"/>
      <c r="ZG143" s="247"/>
      <c r="ZH143" s="247"/>
      <c r="ZI143" s="247"/>
      <c r="ZJ143" s="247"/>
      <c r="ZK143" s="247"/>
      <c r="ZL143" s="247"/>
      <c r="ZM143" s="247"/>
      <c r="ZN143" s="247"/>
      <c r="ZO143" s="247"/>
      <c r="ZP143" s="247"/>
      <c r="ZQ143" s="247"/>
      <c r="ZR143" s="247"/>
      <c r="ZS143" s="247"/>
      <c r="ZT143" s="247"/>
      <c r="ZU143" s="247"/>
      <c r="ZV143" s="247"/>
      <c r="ZW143" s="247"/>
      <c r="ZX143" s="247"/>
      <c r="ZY143" s="247"/>
      <c r="ZZ143" s="247"/>
      <c r="AAA143" s="247"/>
      <c r="AAB143" s="247"/>
      <c r="AAC143" s="247"/>
      <c r="AAD143" s="247"/>
      <c r="AAE143" s="247"/>
      <c r="AAF143" s="247"/>
      <c r="AAG143" s="247"/>
      <c r="AAH143" s="247"/>
      <c r="AAI143" s="247"/>
      <c r="AAJ143" s="247"/>
      <c r="AAK143" s="247"/>
      <c r="AAL143" s="247"/>
      <c r="AAM143" s="247"/>
      <c r="AAN143" s="247"/>
      <c r="AAO143" s="247"/>
      <c r="AAP143" s="247"/>
      <c r="AAQ143" s="247"/>
      <c r="AAR143" s="247"/>
      <c r="AAS143" s="247"/>
      <c r="AAT143" s="247"/>
      <c r="AAU143" s="247"/>
      <c r="AAV143" s="247"/>
      <c r="AAW143" s="247"/>
      <c r="AAX143" s="247"/>
      <c r="AAY143" s="247"/>
      <c r="AAZ143" s="247"/>
      <c r="ABA143" s="247"/>
      <c r="ABB143" s="247"/>
      <c r="ABC143" s="247"/>
      <c r="ABD143" s="247"/>
      <c r="ABE143" s="247"/>
      <c r="ABF143" s="247"/>
      <c r="ABG143" s="247"/>
      <c r="ABH143" s="247"/>
      <c r="ABI143" s="247"/>
      <c r="ABJ143" s="247"/>
      <c r="ABK143" s="247"/>
      <c r="ABL143" s="247"/>
      <c r="ABM143" s="247"/>
      <c r="ABN143" s="247"/>
      <c r="ABO143" s="247"/>
      <c r="ABP143" s="247"/>
      <c r="ABQ143" s="247"/>
      <c r="ABR143" s="247"/>
      <c r="ABS143" s="247"/>
      <c r="ABT143" s="247"/>
      <c r="ABU143" s="247"/>
      <c r="ABV143" s="247"/>
      <c r="ABW143" s="247"/>
      <c r="ABX143" s="247"/>
      <c r="ABY143" s="247"/>
      <c r="ABZ143" s="247"/>
      <c r="ACA143" s="247"/>
      <c r="ACB143" s="247"/>
      <c r="ACC143" s="247"/>
      <c r="ACD143" s="247"/>
      <c r="ACE143" s="247"/>
      <c r="ACF143" s="247"/>
      <c r="ACG143" s="247"/>
      <c r="ACH143" s="247"/>
      <c r="ACI143" s="247"/>
      <c r="ACJ143" s="247"/>
      <c r="ACK143" s="247"/>
      <c r="ACL143" s="247"/>
      <c r="ACM143" s="247"/>
      <c r="ACN143" s="247"/>
      <c r="ACO143" s="247"/>
      <c r="ACP143" s="247"/>
      <c r="ACQ143" s="247"/>
      <c r="ACR143" s="247"/>
      <c r="ACS143" s="247"/>
      <c r="ACT143" s="247"/>
      <c r="ACU143" s="247"/>
      <c r="ACV143" s="247"/>
      <c r="ACW143" s="247"/>
      <c r="ACX143" s="247"/>
      <c r="ACY143" s="247"/>
      <c r="ACZ143" s="247"/>
      <c r="ADA143" s="247"/>
      <c r="ADB143" s="247"/>
      <c r="ADC143" s="247"/>
      <c r="ADD143" s="247"/>
      <c r="ADE143" s="247"/>
      <c r="ADF143" s="247"/>
      <c r="ADG143" s="247"/>
      <c r="ADH143" s="247"/>
      <c r="ADI143" s="247"/>
      <c r="ADJ143" s="247"/>
      <c r="ADK143" s="247"/>
      <c r="ADL143" s="247"/>
      <c r="ADM143" s="247"/>
      <c r="ADN143" s="247"/>
      <c r="ADO143" s="247"/>
      <c r="ADP143" s="247"/>
      <c r="ADQ143" s="247"/>
      <c r="ADR143" s="247"/>
      <c r="ADS143" s="247"/>
      <c r="ADT143" s="247"/>
      <c r="ADU143" s="247"/>
      <c r="ADV143" s="247"/>
      <c r="ADW143" s="247"/>
      <c r="ADX143" s="247"/>
      <c r="ADY143" s="247"/>
      <c r="ADZ143" s="247"/>
      <c r="AEA143" s="247"/>
      <c r="AEB143" s="247"/>
      <c r="AEC143" s="247"/>
      <c r="AED143" s="247"/>
      <c r="AEE143" s="247"/>
      <c r="AEF143" s="247"/>
      <c r="AEG143" s="247"/>
      <c r="AEH143" s="247"/>
      <c r="AEI143" s="247"/>
      <c r="AEJ143" s="247"/>
      <c r="AEK143" s="247"/>
      <c r="AEL143" s="247"/>
      <c r="AEM143" s="247"/>
      <c r="AEN143" s="247"/>
      <c r="AEO143" s="247"/>
      <c r="AEP143" s="247"/>
      <c r="AEQ143" s="247"/>
      <c r="AER143" s="247"/>
      <c r="AES143" s="247"/>
      <c r="AET143" s="247"/>
      <c r="AEU143" s="247"/>
      <c r="AEV143" s="247"/>
      <c r="AEW143" s="247"/>
      <c r="AEX143" s="247"/>
      <c r="AEY143" s="247"/>
      <c r="AEZ143" s="247"/>
      <c r="AFA143" s="247"/>
      <c r="AFB143" s="247"/>
      <c r="AFC143" s="247"/>
      <c r="AFD143" s="247"/>
      <c r="AFE143" s="247"/>
      <c r="AFF143" s="247"/>
      <c r="AFG143" s="247"/>
      <c r="AFH143" s="247"/>
      <c r="AFI143" s="247"/>
      <c r="AFJ143" s="247"/>
      <c r="AFK143" s="247"/>
      <c r="AFL143" s="247"/>
      <c r="AFM143" s="247"/>
      <c r="AFN143" s="247"/>
      <c r="AFO143" s="247"/>
      <c r="AFP143" s="247"/>
      <c r="AFQ143" s="247"/>
      <c r="AFR143" s="247"/>
      <c r="AFS143" s="247"/>
      <c r="AFT143" s="247"/>
      <c r="AFU143" s="247"/>
      <c r="AFV143" s="247"/>
      <c r="AFW143" s="247"/>
      <c r="AFX143" s="247"/>
      <c r="AFY143" s="247"/>
      <c r="AFZ143" s="247"/>
      <c r="AGA143" s="247"/>
      <c r="AGB143" s="247"/>
      <c r="AGC143" s="247"/>
      <c r="AGD143" s="247"/>
      <c r="AGE143" s="247"/>
      <c r="AGF143" s="247"/>
      <c r="AGG143" s="247"/>
      <c r="AGH143" s="247"/>
      <c r="AGI143" s="247"/>
      <c r="AGJ143" s="247"/>
      <c r="AGK143" s="247"/>
      <c r="AGL143" s="247"/>
      <c r="AGM143" s="247"/>
      <c r="AGN143" s="247"/>
      <c r="AGO143" s="247"/>
      <c r="AGP143" s="247"/>
      <c r="AGQ143" s="247"/>
      <c r="AGR143" s="247"/>
      <c r="AGS143" s="247"/>
      <c r="AGT143" s="247"/>
      <c r="AGU143" s="247"/>
      <c r="AGV143" s="247"/>
      <c r="AGW143" s="247"/>
      <c r="AGX143" s="247"/>
      <c r="AGY143" s="247"/>
      <c r="AGZ143" s="247"/>
      <c r="AHA143" s="247"/>
      <c r="AHB143" s="247"/>
      <c r="AHC143" s="247"/>
      <c r="AHD143" s="247"/>
      <c r="AHE143" s="247"/>
      <c r="AHF143" s="247"/>
      <c r="AHG143" s="247"/>
      <c r="AHH143" s="247"/>
      <c r="AHI143" s="247"/>
      <c r="AHJ143" s="247"/>
      <c r="AHK143" s="247"/>
      <c r="AHL143" s="247"/>
      <c r="AHM143" s="247"/>
      <c r="AHN143" s="247"/>
      <c r="AHO143" s="247"/>
      <c r="AHP143" s="247"/>
      <c r="AHQ143" s="247"/>
      <c r="AHR143" s="247"/>
      <c r="AHS143" s="247"/>
      <c r="AHT143" s="247"/>
      <c r="AHU143" s="247"/>
      <c r="AHV143" s="247"/>
      <c r="AHW143" s="247"/>
      <c r="AHX143" s="247"/>
      <c r="AHY143" s="247"/>
      <c r="AHZ143" s="247"/>
      <c r="AIA143" s="247"/>
      <c r="AIB143" s="247"/>
      <c r="AIC143" s="247"/>
      <c r="AID143" s="247"/>
      <c r="AIE143" s="247"/>
      <c r="AIF143" s="247"/>
      <c r="AIG143" s="247"/>
      <c r="AIH143" s="247"/>
      <c r="AII143" s="247"/>
      <c r="AIJ143" s="247"/>
      <c r="AIK143" s="247"/>
      <c r="AIL143" s="247"/>
      <c r="AIM143" s="247"/>
      <c r="AIN143" s="247"/>
      <c r="AIO143" s="247"/>
      <c r="AIP143" s="247"/>
      <c r="AIQ143" s="247"/>
      <c r="AIR143" s="247"/>
      <c r="AIS143" s="247"/>
      <c r="AIT143" s="247"/>
      <c r="AIU143" s="247"/>
      <c r="AIV143" s="247"/>
      <c r="AIW143" s="247"/>
      <c r="AIX143" s="247"/>
      <c r="AIY143" s="247"/>
      <c r="AIZ143" s="247"/>
      <c r="AJA143" s="247"/>
      <c r="AJB143" s="247"/>
      <c r="AJC143" s="247"/>
      <c r="AJD143" s="247"/>
      <c r="AJE143" s="247"/>
      <c r="AJF143" s="247"/>
      <c r="AJG143" s="247"/>
      <c r="AJH143" s="247"/>
      <c r="AJI143" s="247"/>
      <c r="AJJ143" s="247"/>
      <c r="AJK143" s="247"/>
      <c r="AJL143" s="247"/>
      <c r="AJM143" s="247"/>
      <c r="AJN143" s="247"/>
      <c r="AJO143" s="247"/>
      <c r="AJP143" s="247"/>
      <c r="AJQ143" s="247"/>
      <c r="AJR143" s="247"/>
      <c r="AJS143" s="247"/>
      <c r="AJT143" s="247"/>
      <c r="AJU143" s="247"/>
      <c r="AJV143" s="247"/>
      <c r="AJW143" s="247"/>
      <c r="AJX143" s="247"/>
      <c r="AJY143" s="247"/>
      <c r="AJZ143" s="247"/>
      <c r="AKA143" s="247"/>
      <c r="AKB143" s="247"/>
      <c r="AKC143" s="247"/>
      <c r="AKD143" s="247"/>
      <c r="AKE143" s="247"/>
      <c r="AKF143" s="247"/>
      <c r="AKG143" s="247"/>
      <c r="AKH143" s="247"/>
      <c r="AKI143" s="247"/>
      <c r="AKJ143" s="247"/>
      <c r="AKK143" s="247"/>
      <c r="AKL143" s="247"/>
      <c r="AKM143" s="247"/>
      <c r="AKN143" s="247"/>
      <c r="AKO143" s="247"/>
      <c r="AKP143" s="247"/>
      <c r="AKQ143" s="247"/>
      <c r="AKR143" s="247"/>
      <c r="AKS143" s="247"/>
      <c r="AKT143" s="247"/>
      <c r="AKU143" s="247"/>
      <c r="AKV143" s="247"/>
      <c r="AKW143" s="247"/>
      <c r="AKX143" s="247"/>
      <c r="AKY143" s="247"/>
      <c r="AKZ143" s="247"/>
      <c r="ALA143" s="247"/>
      <c r="ALB143" s="247"/>
      <c r="ALC143" s="247"/>
      <c r="ALD143" s="247"/>
      <c r="ALE143" s="247"/>
      <c r="ALF143" s="247"/>
      <c r="ALG143" s="247"/>
      <c r="ALH143" s="247"/>
      <c r="ALI143" s="247"/>
      <c r="ALJ143" s="247"/>
      <c r="ALK143" s="247"/>
      <c r="ALL143" s="247"/>
      <c r="ALM143" s="247"/>
      <c r="ALN143" s="247"/>
      <c r="ALO143" s="247"/>
      <c r="ALP143" s="247"/>
      <c r="ALQ143" s="247"/>
      <c r="ALR143" s="247"/>
      <c r="ALS143" s="247"/>
      <c r="ALT143" s="247"/>
      <c r="ALU143" s="247"/>
      <c r="ALV143" s="247"/>
      <c r="ALW143" s="247"/>
      <c r="ALX143" s="247"/>
      <c r="ALY143" s="247"/>
      <c r="ALZ143" s="247"/>
      <c r="AMA143" s="247"/>
      <c r="AMB143" s="247"/>
      <c r="AMC143" s="247"/>
      <c r="AMD143" s="247"/>
      <c r="AME143" s="247"/>
      <c r="AMF143" s="247"/>
      <c r="AMG143" s="247"/>
      <c r="AMH143" s="247"/>
      <c r="AMI143" s="247"/>
      <c r="AMJ143" s="247"/>
      <c r="AMK143" s="247"/>
      <c r="AML143" s="247"/>
      <c r="AMM143" s="247"/>
      <c r="AMN143" s="247"/>
      <c r="AMO143" s="247"/>
      <c r="AMP143" s="247"/>
      <c r="AMQ143" s="247"/>
      <c r="AMR143" s="247"/>
      <c r="AMS143" s="247"/>
      <c r="AMT143" s="247"/>
      <c r="AMU143" s="247"/>
      <c r="AMV143" s="247"/>
      <c r="AMW143" s="247"/>
      <c r="AMX143" s="247"/>
      <c r="AMY143" s="247"/>
      <c r="AMZ143" s="247"/>
      <c r="ANA143" s="247"/>
      <c r="ANB143" s="247"/>
      <c r="ANC143" s="247"/>
      <c r="AND143" s="247"/>
      <c r="ANE143" s="247"/>
      <c r="ANF143" s="247"/>
      <c r="ANG143" s="247"/>
      <c r="ANH143" s="247"/>
      <c r="ANI143" s="247"/>
      <c r="ANJ143" s="247"/>
      <c r="ANK143" s="247"/>
      <c r="ANL143" s="247"/>
      <c r="ANM143" s="247"/>
      <c r="ANN143" s="247"/>
      <c r="ANO143" s="247"/>
      <c r="ANP143" s="247"/>
      <c r="ANQ143" s="247"/>
      <c r="ANR143" s="247"/>
      <c r="ANS143" s="247"/>
      <c r="ANT143" s="247"/>
      <c r="ANU143" s="247"/>
      <c r="ANV143" s="247"/>
      <c r="ANW143" s="247"/>
      <c r="ANX143" s="247"/>
      <c r="ANY143" s="247"/>
      <c r="ANZ143" s="247"/>
      <c r="AOA143" s="247"/>
      <c r="AOB143" s="247"/>
      <c r="AOC143" s="247"/>
      <c r="AOD143" s="247"/>
      <c r="AOE143" s="247"/>
      <c r="AOF143" s="247"/>
      <c r="AOG143" s="247"/>
      <c r="AOH143" s="247"/>
      <c r="AOI143" s="247"/>
      <c r="AOJ143" s="247"/>
      <c r="AOK143" s="247"/>
      <c r="AOL143" s="247"/>
      <c r="AOM143" s="247"/>
      <c r="AON143" s="247"/>
      <c r="AOO143" s="247"/>
      <c r="AOP143" s="247"/>
      <c r="AOQ143" s="247"/>
      <c r="AOR143" s="247"/>
      <c r="AOS143" s="247"/>
      <c r="AOT143" s="247"/>
      <c r="AOU143" s="247"/>
      <c r="AOV143" s="247"/>
      <c r="AOW143" s="247"/>
      <c r="AOX143" s="247"/>
      <c r="AOY143" s="247"/>
      <c r="AOZ143" s="247"/>
      <c r="APA143" s="247"/>
      <c r="APB143" s="247"/>
      <c r="APC143" s="247"/>
      <c r="APD143" s="247"/>
      <c r="APE143" s="247"/>
      <c r="APF143" s="247"/>
      <c r="APG143" s="247"/>
      <c r="APH143" s="247"/>
      <c r="API143" s="247"/>
      <c r="APJ143" s="247"/>
      <c r="APK143" s="247"/>
      <c r="APL143" s="247"/>
      <c r="APM143" s="247"/>
      <c r="APN143" s="247"/>
      <c r="APO143" s="247"/>
      <c r="APP143" s="247"/>
      <c r="APQ143" s="247"/>
      <c r="APR143" s="247"/>
      <c r="APS143" s="247"/>
      <c r="APT143" s="247"/>
      <c r="APU143" s="247"/>
      <c r="APV143" s="247"/>
      <c r="APW143" s="247"/>
      <c r="APX143" s="247"/>
      <c r="APY143" s="247"/>
      <c r="APZ143" s="247"/>
      <c r="AQA143" s="247"/>
      <c r="AQB143" s="247"/>
      <c r="AQC143" s="247"/>
      <c r="AQD143" s="247"/>
      <c r="AQE143" s="247"/>
      <c r="AQF143" s="247"/>
      <c r="AQG143" s="247"/>
      <c r="AQH143" s="247"/>
      <c r="AQI143" s="247"/>
      <c r="AQJ143" s="247"/>
      <c r="AQK143" s="247"/>
      <c r="AQL143" s="247"/>
      <c r="AQM143" s="247"/>
      <c r="AQN143" s="247"/>
      <c r="AQO143" s="247"/>
      <c r="AQP143" s="247"/>
      <c r="AQQ143" s="247"/>
      <c r="AQR143" s="247"/>
      <c r="AQS143" s="247"/>
      <c r="AQT143" s="247"/>
      <c r="AQU143" s="247"/>
      <c r="AQV143" s="247"/>
      <c r="AQW143" s="247"/>
      <c r="AQX143" s="247"/>
      <c r="AQY143" s="247"/>
      <c r="AQZ143" s="247"/>
      <c r="ARA143" s="247"/>
      <c r="ARB143" s="247"/>
      <c r="ARC143" s="247"/>
      <c r="ARD143" s="247"/>
      <c r="ARE143" s="247"/>
      <c r="ARF143" s="247"/>
      <c r="ARG143" s="247"/>
      <c r="ARH143" s="247"/>
      <c r="ARI143" s="247"/>
      <c r="ARJ143" s="247"/>
      <c r="ARK143" s="247"/>
      <c r="ARL143" s="247"/>
      <c r="ARM143" s="247"/>
      <c r="ARN143" s="247"/>
      <c r="ARO143" s="247"/>
      <c r="ARP143" s="247"/>
      <c r="ARQ143" s="247"/>
      <c r="ARR143" s="247"/>
      <c r="ARS143" s="247"/>
      <c r="ART143" s="247"/>
      <c r="ARU143" s="247"/>
      <c r="ARV143" s="247"/>
      <c r="ARW143" s="247"/>
      <c r="ARX143" s="247"/>
      <c r="ARY143" s="247"/>
      <c r="ARZ143" s="247"/>
      <c r="ASA143" s="247"/>
      <c r="ASB143" s="247"/>
      <c r="ASC143" s="247"/>
      <c r="ASD143" s="247"/>
      <c r="ASE143" s="247"/>
      <c r="ASF143" s="247"/>
      <c r="ASG143" s="247"/>
      <c r="ASH143" s="247"/>
      <c r="ASI143" s="247"/>
      <c r="ASJ143" s="247"/>
      <c r="ASK143" s="247"/>
      <c r="ASL143" s="247"/>
      <c r="ASM143" s="247"/>
      <c r="ASN143" s="247"/>
      <c r="ASO143" s="247"/>
      <c r="ASP143" s="247"/>
      <c r="ASQ143" s="247"/>
      <c r="ASR143" s="247"/>
      <c r="ASS143" s="247"/>
      <c r="AST143" s="247"/>
      <c r="ASU143" s="247"/>
      <c r="ASV143" s="247"/>
      <c r="ASW143" s="247"/>
      <c r="ASX143" s="247"/>
      <c r="ASY143" s="247"/>
      <c r="ASZ143" s="247"/>
      <c r="ATA143" s="247"/>
      <c r="ATB143" s="247"/>
      <c r="ATC143" s="247"/>
      <c r="ATD143" s="247"/>
      <c r="ATE143" s="247"/>
      <c r="ATF143" s="247"/>
      <c r="ATG143" s="247"/>
      <c r="ATH143" s="247"/>
      <c r="ATI143" s="247"/>
      <c r="ATJ143" s="247"/>
      <c r="ATK143" s="247"/>
      <c r="ATL143" s="247"/>
      <c r="ATM143" s="247"/>
      <c r="ATN143" s="247"/>
      <c r="ATO143" s="247"/>
      <c r="ATP143" s="247"/>
      <c r="ATQ143" s="247"/>
      <c r="ATR143" s="247"/>
      <c r="ATS143" s="247"/>
      <c r="ATT143" s="247"/>
      <c r="ATU143" s="247"/>
      <c r="ATV143" s="247"/>
      <c r="ATW143" s="247"/>
      <c r="ATX143" s="247"/>
      <c r="ATY143" s="247"/>
      <c r="ATZ143" s="247"/>
      <c r="AUA143" s="247"/>
      <c r="AUB143" s="247"/>
      <c r="AUC143" s="247"/>
      <c r="AUD143" s="247"/>
      <c r="AUE143" s="247"/>
      <c r="AUF143" s="247"/>
      <c r="AUG143" s="247"/>
      <c r="AUH143" s="247"/>
      <c r="AUI143" s="247"/>
      <c r="AUJ143" s="247"/>
      <c r="AUK143" s="247"/>
      <c r="AUL143" s="247"/>
      <c r="AUM143" s="247"/>
      <c r="AUN143" s="247"/>
      <c r="AUO143" s="247"/>
      <c r="AUP143" s="247"/>
      <c r="AUQ143" s="247"/>
      <c r="AUR143" s="247"/>
      <c r="AUS143" s="247"/>
      <c r="AUT143" s="247"/>
      <c r="AUU143" s="247"/>
      <c r="AUV143" s="247"/>
      <c r="AUW143" s="247"/>
      <c r="AUX143" s="247"/>
      <c r="AUY143" s="247"/>
      <c r="AUZ143" s="247"/>
      <c r="AVA143" s="247"/>
      <c r="AVB143" s="247"/>
      <c r="AVC143" s="247"/>
      <c r="AVD143" s="247"/>
      <c r="AVE143" s="247"/>
      <c r="AVF143" s="247"/>
      <c r="AVG143" s="247"/>
      <c r="AVH143" s="247"/>
      <c r="AVI143" s="247"/>
      <c r="AVJ143" s="247"/>
      <c r="AVK143" s="247"/>
      <c r="AVL143" s="247"/>
      <c r="AVM143" s="247"/>
      <c r="AVN143" s="247"/>
      <c r="AVO143" s="247"/>
      <c r="AVP143" s="247"/>
      <c r="AVQ143" s="247"/>
      <c r="AVR143" s="247"/>
      <c r="AVS143" s="247"/>
      <c r="AVT143" s="247"/>
      <c r="AVU143" s="247"/>
      <c r="AVV143" s="247"/>
      <c r="AVW143" s="247"/>
      <c r="AVX143" s="247"/>
      <c r="AVY143" s="247"/>
      <c r="AVZ143" s="247"/>
      <c r="AWA143" s="247"/>
      <c r="AWB143" s="247"/>
      <c r="AWC143" s="247"/>
      <c r="AWD143" s="247"/>
      <c r="AWE143" s="247"/>
      <c r="AWF143" s="247"/>
      <c r="AWG143" s="247"/>
      <c r="AWH143" s="247"/>
      <c r="AWI143" s="247"/>
      <c r="AWJ143" s="247"/>
      <c r="AWK143" s="247"/>
      <c r="AWL143" s="247"/>
      <c r="AWM143" s="247"/>
      <c r="AWN143" s="247"/>
      <c r="AWO143" s="247"/>
      <c r="AWP143" s="247"/>
      <c r="AWQ143" s="247"/>
      <c r="AWR143" s="247"/>
      <c r="AWS143" s="247"/>
      <c r="AWT143" s="247"/>
      <c r="AWU143" s="247"/>
      <c r="AWV143" s="247"/>
      <c r="AWW143" s="247"/>
      <c r="AWX143" s="247"/>
      <c r="AWY143" s="247"/>
      <c r="AWZ143" s="247"/>
      <c r="AXA143" s="247"/>
      <c r="AXB143" s="247"/>
      <c r="AXC143" s="247"/>
      <c r="AXD143" s="247"/>
      <c r="AXE143" s="247"/>
      <c r="AXF143" s="247"/>
      <c r="AXG143" s="247"/>
      <c r="AXH143" s="247"/>
      <c r="AXI143" s="247"/>
      <c r="AXJ143" s="247"/>
      <c r="AXK143" s="247"/>
      <c r="AXL143" s="247"/>
      <c r="AXM143" s="247"/>
      <c r="AXN143" s="247"/>
      <c r="AXO143" s="247"/>
      <c r="AXP143" s="247"/>
      <c r="AXQ143" s="247"/>
      <c r="AXR143" s="247"/>
      <c r="AXS143" s="247"/>
      <c r="AXT143" s="247"/>
      <c r="AXU143" s="247"/>
      <c r="AXV143" s="247"/>
      <c r="AXW143" s="247"/>
      <c r="AXX143" s="247"/>
      <c r="AXY143" s="247"/>
      <c r="AXZ143" s="247"/>
      <c r="AYA143" s="247"/>
      <c r="AYB143" s="247"/>
      <c r="AYC143" s="247"/>
      <c r="AYD143" s="247"/>
      <c r="AYE143" s="247"/>
      <c r="AYF143" s="247"/>
      <c r="AYG143" s="247"/>
      <c r="AYH143" s="247"/>
      <c r="AYI143" s="247"/>
      <c r="AYJ143" s="247"/>
      <c r="AYK143" s="247"/>
      <c r="AYL143" s="247"/>
      <c r="AYM143" s="247"/>
      <c r="AYN143" s="247"/>
      <c r="AYO143" s="247"/>
      <c r="AYP143" s="247"/>
      <c r="AYQ143" s="247"/>
      <c r="AYR143" s="247"/>
      <c r="AYS143" s="247"/>
      <c r="AYT143" s="247"/>
      <c r="AYU143" s="247"/>
      <c r="AYV143" s="247"/>
      <c r="AYW143" s="247"/>
      <c r="AYX143" s="247"/>
      <c r="AYY143" s="247"/>
      <c r="AYZ143" s="247"/>
      <c r="AZA143" s="247"/>
      <c r="AZB143" s="247"/>
      <c r="AZC143" s="247"/>
      <c r="AZD143" s="247"/>
      <c r="AZE143" s="247"/>
      <c r="AZF143" s="247"/>
      <c r="AZG143" s="247"/>
      <c r="AZH143" s="247"/>
      <c r="AZI143" s="247"/>
      <c r="AZJ143" s="247"/>
      <c r="AZK143" s="247"/>
      <c r="AZL143" s="247"/>
      <c r="AZM143" s="247"/>
      <c r="AZN143" s="247"/>
      <c r="AZO143" s="247"/>
      <c r="AZP143" s="247"/>
      <c r="AZQ143" s="247"/>
      <c r="AZR143" s="247"/>
      <c r="AZS143" s="247"/>
      <c r="AZT143" s="247"/>
      <c r="AZU143" s="247"/>
      <c r="AZV143" s="247"/>
      <c r="AZW143" s="247"/>
      <c r="AZX143" s="247"/>
      <c r="AZY143" s="247"/>
      <c r="AZZ143" s="247"/>
      <c r="BAA143" s="247"/>
      <c r="BAB143" s="247"/>
      <c r="BAC143" s="247"/>
      <c r="BAD143" s="247"/>
      <c r="BAE143" s="247"/>
      <c r="BAF143" s="247"/>
      <c r="BAG143" s="247"/>
      <c r="BAH143" s="247"/>
      <c r="BAI143" s="247"/>
      <c r="BAJ143" s="247"/>
      <c r="BAK143" s="247"/>
      <c r="BAL143" s="247"/>
      <c r="BAM143" s="247"/>
      <c r="BAN143" s="247"/>
      <c r="BAO143" s="247"/>
      <c r="BAP143" s="247"/>
      <c r="BAQ143" s="247"/>
      <c r="BAR143" s="247"/>
      <c r="BAS143" s="247"/>
      <c r="BAT143" s="247"/>
      <c r="BAU143" s="247"/>
      <c r="BAV143" s="247"/>
      <c r="BAW143" s="247"/>
      <c r="BAX143" s="247"/>
      <c r="BAY143" s="247"/>
      <c r="BAZ143" s="247"/>
      <c r="BBA143" s="247"/>
      <c r="BBB143" s="247"/>
      <c r="BBC143" s="247"/>
      <c r="BBD143" s="247"/>
      <c r="BBE143" s="247"/>
      <c r="BBF143" s="247"/>
      <c r="BBG143" s="247"/>
      <c r="BBH143" s="247"/>
      <c r="BBI143" s="247"/>
      <c r="BBJ143" s="247"/>
      <c r="BBK143" s="247"/>
      <c r="BBL143" s="247"/>
      <c r="BBM143" s="247"/>
      <c r="BBN143" s="247"/>
      <c r="BBO143" s="247"/>
      <c r="BBP143" s="247"/>
      <c r="BBQ143" s="247"/>
      <c r="BBR143" s="247"/>
      <c r="BBS143" s="247"/>
      <c r="BBT143" s="247"/>
      <c r="BBU143" s="247"/>
      <c r="BBV143" s="247"/>
      <c r="BBW143" s="247"/>
      <c r="BBX143" s="247"/>
      <c r="BBY143" s="247"/>
      <c r="BBZ143" s="247"/>
      <c r="BCA143" s="247"/>
      <c r="BCB143" s="247"/>
      <c r="BCC143" s="247"/>
      <c r="BCD143" s="247"/>
      <c r="BCE143" s="247"/>
      <c r="BCF143" s="247"/>
      <c r="BCG143" s="247"/>
      <c r="BCH143" s="247"/>
      <c r="BCI143" s="247"/>
      <c r="BCJ143" s="247"/>
      <c r="BCK143" s="247"/>
      <c r="BCL143" s="247"/>
      <c r="BCM143" s="247"/>
      <c r="BCN143" s="247"/>
      <c r="BCO143" s="247"/>
      <c r="BCP143" s="247"/>
      <c r="BCQ143" s="247"/>
      <c r="BCR143" s="247"/>
      <c r="BCS143" s="247"/>
      <c r="BCT143" s="247"/>
      <c r="BCU143" s="247"/>
      <c r="BCV143" s="247"/>
      <c r="BCW143" s="247"/>
      <c r="BCX143" s="247"/>
      <c r="BCY143" s="247"/>
      <c r="BCZ143" s="247"/>
      <c r="BDA143" s="247"/>
      <c r="BDB143" s="247"/>
      <c r="BDC143" s="247"/>
      <c r="BDD143" s="247"/>
      <c r="BDE143" s="247"/>
      <c r="BDF143" s="247"/>
      <c r="BDG143" s="247"/>
      <c r="BDH143" s="247"/>
      <c r="BDI143" s="247"/>
      <c r="BDJ143" s="247"/>
      <c r="BDK143" s="247"/>
      <c r="BDL143" s="247"/>
      <c r="BDM143" s="247"/>
      <c r="BDN143" s="247"/>
      <c r="BDO143" s="247"/>
      <c r="BDP143" s="247"/>
      <c r="BDQ143" s="247"/>
      <c r="BDR143" s="247"/>
      <c r="BDS143" s="247"/>
      <c r="BDT143" s="247"/>
      <c r="BDU143" s="247"/>
      <c r="BDV143" s="247"/>
      <c r="BDW143" s="247"/>
      <c r="BDX143" s="247"/>
      <c r="BDY143" s="247"/>
      <c r="BDZ143" s="247"/>
      <c r="BEA143" s="247"/>
      <c r="BEB143" s="247"/>
      <c r="BEC143" s="247"/>
      <c r="BED143" s="247"/>
      <c r="BEE143" s="247"/>
      <c r="BEF143" s="247"/>
      <c r="BEG143" s="247"/>
      <c r="BEH143" s="247"/>
      <c r="BEI143" s="247"/>
      <c r="BEJ143" s="247"/>
      <c r="BEK143" s="247"/>
      <c r="BEL143" s="247"/>
      <c r="BEM143" s="247"/>
      <c r="BEN143" s="247"/>
      <c r="BEO143" s="247"/>
      <c r="BEP143" s="247"/>
      <c r="BEQ143" s="247"/>
      <c r="BER143" s="247"/>
      <c r="BES143" s="247"/>
      <c r="BET143" s="247"/>
      <c r="BEU143" s="247"/>
      <c r="BEV143" s="247"/>
      <c r="BEW143" s="247"/>
      <c r="BEX143" s="247"/>
      <c r="BEY143" s="247"/>
      <c r="BEZ143" s="247"/>
      <c r="BFA143" s="247"/>
      <c r="BFB143" s="247"/>
      <c r="BFC143" s="247"/>
      <c r="BFD143" s="247"/>
      <c r="BFE143" s="247"/>
      <c r="BFF143" s="247"/>
      <c r="BFG143" s="247"/>
      <c r="BFH143" s="247"/>
      <c r="BFI143" s="247"/>
      <c r="BFJ143" s="247"/>
      <c r="BFK143" s="247"/>
      <c r="BFL143" s="247"/>
      <c r="BFM143" s="247"/>
      <c r="BFN143" s="247"/>
      <c r="BFO143" s="247"/>
      <c r="BFP143" s="247"/>
      <c r="BFQ143" s="247"/>
      <c r="BFR143" s="247"/>
      <c r="BFS143" s="247"/>
      <c r="BFT143" s="247"/>
      <c r="BFU143" s="247"/>
      <c r="BFV143" s="247"/>
      <c r="BFW143" s="247"/>
      <c r="BFX143" s="247"/>
      <c r="BFY143" s="247"/>
      <c r="BFZ143" s="247"/>
      <c r="BGA143" s="247"/>
      <c r="BGB143" s="247"/>
      <c r="BGC143" s="247"/>
      <c r="BGD143" s="247"/>
      <c r="BGE143" s="247"/>
      <c r="BGF143" s="247"/>
      <c r="BGG143" s="247"/>
      <c r="BGH143" s="247"/>
      <c r="BGI143" s="247"/>
      <c r="BGJ143" s="247"/>
      <c r="BGK143" s="247"/>
      <c r="BGL143" s="247"/>
      <c r="BGM143" s="247"/>
      <c r="BGN143" s="247"/>
      <c r="BGO143" s="247"/>
      <c r="BGP143" s="247"/>
      <c r="BGQ143" s="247"/>
      <c r="BGR143" s="247"/>
      <c r="BGS143" s="247"/>
      <c r="BGT143" s="247"/>
      <c r="BGU143" s="247"/>
      <c r="BGV143" s="247"/>
      <c r="BGW143" s="247"/>
      <c r="BGX143" s="247"/>
      <c r="BGY143" s="247"/>
      <c r="BGZ143" s="247"/>
      <c r="BHA143" s="247"/>
      <c r="BHB143" s="247"/>
      <c r="BHC143" s="247"/>
      <c r="BHD143" s="247"/>
      <c r="BHE143" s="247"/>
      <c r="BHF143" s="247"/>
      <c r="BHG143" s="247"/>
      <c r="BHH143" s="247"/>
      <c r="BHI143" s="247"/>
      <c r="BHJ143" s="247"/>
      <c r="BHK143" s="247"/>
      <c r="BHL143" s="247"/>
      <c r="BHM143" s="247"/>
      <c r="BHN143" s="247"/>
      <c r="BHO143" s="247"/>
      <c r="BHP143" s="247"/>
      <c r="BHQ143" s="247"/>
      <c r="BHR143" s="247"/>
      <c r="BHS143" s="247"/>
      <c r="BHT143" s="247"/>
      <c r="BHU143" s="247"/>
      <c r="BHV143" s="247"/>
      <c r="BHW143" s="247"/>
      <c r="BHX143" s="247"/>
      <c r="BHY143" s="247"/>
      <c r="BHZ143" s="247"/>
      <c r="BIA143" s="247"/>
      <c r="BIB143" s="247"/>
      <c r="BIC143" s="247"/>
      <c r="BID143" s="247"/>
      <c r="BIE143" s="247"/>
      <c r="BIF143" s="247"/>
      <c r="BIG143" s="247"/>
      <c r="BIH143" s="247"/>
      <c r="BII143" s="247"/>
      <c r="BIJ143" s="247"/>
      <c r="BIK143" s="247"/>
      <c r="BIL143" s="247"/>
      <c r="BIM143" s="247"/>
      <c r="BIN143" s="247"/>
      <c r="BIO143" s="247"/>
      <c r="BIP143" s="247"/>
      <c r="BIQ143" s="247"/>
      <c r="BIR143" s="247"/>
      <c r="BIS143" s="247"/>
      <c r="BIT143" s="247"/>
      <c r="BIU143" s="247"/>
      <c r="BIV143" s="247"/>
      <c r="BIW143" s="247"/>
      <c r="BIX143" s="247"/>
      <c r="BIY143" s="247"/>
      <c r="BIZ143" s="247"/>
      <c r="BJA143" s="247"/>
      <c r="BJB143" s="247"/>
      <c r="BJC143" s="247"/>
      <c r="BJD143" s="247"/>
      <c r="BJE143" s="247"/>
      <c r="BJF143" s="247"/>
      <c r="BJG143" s="247"/>
      <c r="BJH143" s="247"/>
      <c r="BJI143" s="247"/>
      <c r="BJJ143" s="247"/>
      <c r="BJK143" s="247"/>
      <c r="BJL143" s="247"/>
      <c r="BJM143" s="247"/>
      <c r="BJN143" s="247"/>
      <c r="BJO143" s="247"/>
      <c r="BJP143" s="247"/>
      <c r="BJQ143" s="247"/>
      <c r="BJR143" s="247"/>
      <c r="BJS143" s="247"/>
      <c r="BJT143" s="247"/>
      <c r="BJU143" s="247"/>
      <c r="BJV143" s="247"/>
      <c r="BJW143" s="247"/>
      <c r="BJX143" s="247"/>
      <c r="BJY143" s="247"/>
      <c r="BJZ143" s="247"/>
      <c r="BKA143" s="247"/>
      <c r="BKB143" s="247"/>
      <c r="BKC143" s="247"/>
      <c r="BKD143" s="247"/>
      <c r="BKE143" s="247"/>
      <c r="BKF143" s="247"/>
      <c r="BKG143" s="247"/>
      <c r="BKH143" s="247"/>
      <c r="BKI143" s="247"/>
      <c r="BKJ143" s="247"/>
      <c r="BKK143" s="247"/>
      <c r="BKL143" s="247"/>
      <c r="BKM143" s="247"/>
      <c r="BKN143" s="247"/>
      <c r="BKO143" s="247"/>
      <c r="BKP143" s="247"/>
      <c r="BKQ143" s="247"/>
      <c r="BKR143" s="247"/>
      <c r="BKS143" s="247"/>
      <c r="BKT143" s="247"/>
      <c r="BKU143" s="247"/>
      <c r="BKV143" s="247"/>
      <c r="BKW143" s="247"/>
      <c r="BKX143" s="247"/>
      <c r="BKY143" s="247"/>
      <c r="BKZ143" s="247"/>
      <c r="BLA143" s="247"/>
      <c r="BLB143" s="247"/>
      <c r="BLC143" s="247"/>
      <c r="BLD143" s="247"/>
      <c r="BLE143" s="247"/>
      <c r="BLF143" s="247"/>
      <c r="BLG143" s="247"/>
      <c r="BLH143" s="247"/>
      <c r="BLI143" s="247"/>
      <c r="BLJ143" s="247"/>
      <c r="BLK143" s="247"/>
      <c r="BLL143" s="247"/>
      <c r="BLM143" s="247"/>
      <c r="BLN143" s="247"/>
      <c r="BLO143" s="247"/>
      <c r="BLP143" s="247"/>
      <c r="BLQ143" s="247"/>
      <c r="BLR143" s="247"/>
      <c r="BLS143" s="247"/>
      <c r="BLT143" s="247"/>
      <c r="BLU143" s="247"/>
      <c r="BLV143" s="247"/>
      <c r="BLW143" s="247"/>
      <c r="BLX143" s="247"/>
      <c r="BLY143" s="247"/>
      <c r="BLZ143" s="247"/>
      <c r="BMA143" s="247"/>
      <c r="BMB143" s="247"/>
      <c r="BMC143" s="247"/>
      <c r="BMD143" s="247"/>
      <c r="BME143" s="247"/>
      <c r="BMF143" s="247"/>
      <c r="BMG143" s="247"/>
      <c r="BMH143" s="247"/>
      <c r="BMI143" s="247"/>
      <c r="BMJ143" s="247"/>
      <c r="BMK143" s="247"/>
      <c r="BML143" s="247"/>
      <c r="BMM143" s="247"/>
      <c r="BMN143" s="247"/>
      <c r="BMO143" s="247"/>
      <c r="BMP143" s="247"/>
      <c r="BMQ143" s="247"/>
      <c r="BMR143" s="247"/>
      <c r="BMS143" s="247"/>
      <c r="BMT143" s="247"/>
      <c r="BMU143" s="247"/>
      <c r="BMV143" s="247"/>
      <c r="BMW143" s="247"/>
      <c r="BMX143" s="247"/>
      <c r="BMY143" s="247"/>
      <c r="BMZ143" s="247"/>
      <c r="BNA143" s="247"/>
      <c r="BNB143" s="247"/>
      <c r="BNC143" s="247"/>
      <c r="BND143" s="247"/>
      <c r="BNE143" s="247"/>
      <c r="BNF143" s="247"/>
      <c r="BNG143" s="247"/>
      <c r="BNH143" s="247"/>
      <c r="BNI143" s="247"/>
      <c r="BNJ143" s="247"/>
      <c r="BNK143" s="247"/>
      <c r="BNL143" s="247"/>
      <c r="BNM143" s="247"/>
      <c r="BNN143" s="247"/>
      <c r="BNO143" s="247"/>
      <c r="BNP143" s="247"/>
      <c r="BNQ143" s="247"/>
      <c r="BNR143" s="247"/>
      <c r="BNS143" s="247"/>
      <c r="BNT143" s="247"/>
      <c r="BNU143" s="247"/>
      <c r="BNV143" s="247"/>
      <c r="BNW143" s="247"/>
      <c r="BNX143" s="247"/>
      <c r="BNY143" s="247"/>
      <c r="BNZ143" s="247"/>
      <c r="BOA143" s="247"/>
      <c r="BOB143" s="247"/>
      <c r="BOC143" s="247"/>
      <c r="BOD143" s="247"/>
      <c r="BOE143" s="247"/>
      <c r="BOF143" s="247"/>
      <c r="BOG143" s="247"/>
      <c r="BOH143" s="247"/>
      <c r="BOI143" s="247"/>
      <c r="BOJ143" s="247"/>
      <c r="BOK143" s="247"/>
      <c r="BOL143" s="247"/>
      <c r="BOM143" s="247"/>
      <c r="BON143" s="247"/>
      <c r="BOO143" s="247"/>
      <c r="BOP143" s="247"/>
      <c r="BOQ143" s="247"/>
      <c r="BOR143" s="247"/>
      <c r="BOS143" s="247"/>
      <c r="BOT143" s="247"/>
      <c r="BOU143" s="247"/>
      <c r="BOV143" s="247"/>
      <c r="BOW143" s="247"/>
      <c r="BOX143" s="247"/>
      <c r="BOY143" s="247"/>
      <c r="BOZ143" s="247"/>
      <c r="BPA143" s="247"/>
      <c r="BPB143" s="247"/>
      <c r="BPC143" s="247"/>
      <c r="BPD143" s="247"/>
      <c r="BPE143" s="247"/>
      <c r="BPF143" s="247"/>
      <c r="BPG143" s="247"/>
      <c r="BPH143" s="247"/>
      <c r="BPI143" s="247"/>
      <c r="BPJ143" s="247"/>
      <c r="BPK143" s="247"/>
      <c r="BPL143" s="247"/>
      <c r="BPM143" s="247"/>
      <c r="BPN143" s="247"/>
      <c r="BPO143" s="247"/>
      <c r="BPP143" s="247"/>
      <c r="BPQ143" s="247"/>
      <c r="BPR143" s="247"/>
      <c r="BPS143" s="247"/>
      <c r="BPT143" s="247"/>
      <c r="BPU143" s="247"/>
      <c r="BPV143" s="247"/>
      <c r="BPW143" s="247"/>
      <c r="BPX143" s="247"/>
      <c r="BPY143" s="247"/>
      <c r="BPZ143" s="247"/>
      <c r="BQA143" s="247"/>
      <c r="BQB143" s="247"/>
      <c r="BQC143" s="247"/>
      <c r="BQD143" s="247"/>
      <c r="BQE143" s="247"/>
      <c r="BQF143" s="247"/>
      <c r="BQG143" s="247"/>
      <c r="BQH143" s="247"/>
      <c r="BQI143" s="247"/>
      <c r="BQJ143" s="247"/>
      <c r="BQK143" s="247"/>
      <c r="BQL143" s="247"/>
      <c r="BQM143" s="247"/>
      <c r="BQN143" s="247"/>
      <c r="BQO143" s="247"/>
      <c r="BQP143" s="247"/>
      <c r="BQQ143" s="247"/>
      <c r="BQR143" s="247"/>
      <c r="BQS143" s="247"/>
      <c r="BQT143" s="247"/>
      <c r="BQU143" s="247"/>
      <c r="BQV143" s="247"/>
      <c r="BQW143" s="247"/>
      <c r="BQX143" s="247"/>
      <c r="BQY143" s="247"/>
      <c r="BQZ143" s="247"/>
      <c r="BRA143" s="247"/>
      <c r="BRB143" s="247"/>
      <c r="BRC143" s="247"/>
      <c r="BRD143" s="247"/>
      <c r="BRE143" s="247"/>
      <c r="BRF143" s="247"/>
      <c r="BRG143" s="247"/>
      <c r="BRH143" s="247"/>
      <c r="BRI143" s="247"/>
      <c r="BRJ143" s="247"/>
      <c r="BRK143" s="247"/>
      <c r="BRL143" s="247"/>
      <c r="BRM143" s="247"/>
      <c r="BRN143" s="247"/>
      <c r="BRO143" s="247"/>
      <c r="BRP143" s="247"/>
      <c r="BRQ143" s="247"/>
      <c r="BRR143" s="247"/>
      <c r="BRS143" s="247"/>
      <c r="BRT143" s="247"/>
      <c r="BRU143" s="247"/>
      <c r="BRV143" s="247"/>
      <c r="BRW143" s="247"/>
      <c r="BRX143" s="247"/>
      <c r="BRY143" s="247"/>
      <c r="BRZ143" s="247"/>
      <c r="BSA143" s="247"/>
      <c r="BSB143" s="247"/>
      <c r="BSC143" s="247"/>
      <c r="BSD143" s="247"/>
      <c r="BSE143" s="247"/>
      <c r="BSF143" s="247"/>
      <c r="BSG143" s="247"/>
      <c r="BSH143" s="247"/>
      <c r="BSI143" s="247"/>
      <c r="BSJ143" s="247"/>
      <c r="BSK143" s="247"/>
      <c r="BSL143" s="247"/>
      <c r="BSM143" s="247"/>
      <c r="BSN143" s="247"/>
      <c r="BSO143" s="247"/>
      <c r="BSP143" s="247"/>
      <c r="BSQ143" s="247"/>
      <c r="BSR143" s="247"/>
      <c r="BSS143" s="247"/>
      <c r="BST143" s="247"/>
      <c r="BSU143" s="247"/>
      <c r="BSV143" s="247"/>
      <c r="BSW143" s="247"/>
      <c r="BSX143" s="247"/>
      <c r="BSY143" s="247"/>
      <c r="BSZ143" s="247"/>
      <c r="BTA143" s="247"/>
      <c r="BTB143" s="247"/>
      <c r="BTC143" s="247"/>
      <c r="BTD143" s="247"/>
      <c r="BTE143" s="247"/>
      <c r="BTF143" s="247"/>
      <c r="BTG143" s="247"/>
      <c r="BTH143" s="247"/>
      <c r="BTI143" s="247"/>
      <c r="BTJ143" s="247"/>
      <c r="BTK143" s="247"/>
      <c r="BTL143" s="247"/>
      <c r="BTM143" s="247"/>
      <c r="BTN143" s="247"/>
      <c r="BTO143" s="247"/>
      <c r="BTP143" s="247"/>
      <c r="BTQ143" s="247"/>
      <c r="BTR143" s="247"/>
      <c r="BTS143" s="247"/>
      <c r="BTT143" s="247"/>
      <c r="BTU143" s="247"/>
      <c r="BTV143" s="247"/>
      <c r="BTW143" s="247"/>
      <c r="BTX143" s="247"/>
      <c r="BTY143" s="247"/>
      <c r="BTZ143" s="247"/>
      <c r="BUA143" s="247"/>
      <c r="BUB143" s="247"/>
      <c r="BUC143" s="247"/>
      <c r="BUD143" s="247"/>
      <c r="BUE143" s="247"/>
      <c r="BUF143" s="247"/>
      <c r="BUG143" s="247"/>
      <c r="BUH143" s="247"/>
      <c r="BUI143" s="247"/>
      <c r="BUJ143" s="247"/>
      <c r="BUK143" s="247"/>
      <c r="BUL143" s="247"/>
      <c r="BUM143" s="247"/>
      <c r="BUN143" s="247"/>
      <c r="BUO143" s="247"/>
      <c r="BUP143" s="247"/>
      <c r="BUQ143" s="247"/>
      <c r="BUR143" s="247"/>
      <c r="BUS143" s="247"/>
      <c r="BUT143" s="247"/>
      <c r="BUU143" s="247"/>
      <c r="BUV143" s="247"/>
      <c r="BUW143" s="247"/>
      <c r="BUX143" s="247"/>
      <c r="BUY143" s="247"/>
      <c r="BUZ143" s="247"/>
      <c r="BVA143" s="247"/>
      <c r="BVB143" s="247"/>
      <c r="BVC143" s="247"/>
      <c r="BVD143" s="247"/>
      <c r="BVE143" s="247"/>
      <c r="BVF143" s="247"/>
      <c r="BVG143" s="247"/>
      <c r="BVH143" s="247"/>
      <c r="BVI143" s="247"/>
      <c r="BVJ143" s="247"/>
      <c r="BVK143" s="247"/>
      <c r="BVL143" s="247"/>
      <c r="BVM143" s="247"/>
      <c r="BVN143" s="247"/>
      <c r="BVO143" s="247"/>
      <c r="BVP143" s="247"/>
      <c r="BVQ143" s="247"/>
      <c r="BVR143" s="247"/>
      <c r="BVS143" s="247"/>
      <c r="BVT143" s="247"/>
      <c r="BVU143" s="247"/>
      <c r="BVV143" s="247"/>
      <c r="BVW143" s="247"/>
      <c r="BVX143" s="247"/>
      <c r="BVY143" s="247"/>
      <c r="BVZ143" s="247"/>
      <c r="BWA143" s="247"/>
      <c r="BWB143" s="247"/>
      <c r="BWC143" s="247"/>
      <c r="BWD143" s="247"/>
      <c r="BWE143" s="247"/>
      <c r="BWF143" s="247"/>
      <c r="BWG143" s="247"/>
      <c r="BWH143" s="247"/>
      <c r="BWI143" s="247"/>
      <c r="BWJ143" s="247"/>
      <c r="BWK143" s="247"/>
      <c r="BWL143" s="247"/>
      <c r="BWM143" s="247"/>
      <c r="BWN143" s="247"/>
      <c r="BWO143" s="247"/>
      <c r="BWP143" s="247"/>
      <c r="BWQ143" s="247"/>
      <c r="BWR143" s="247"/>
      <c r="BWS143" s="247"/>
      <c r="BWT143" s="247"/>
      <c r="BWU143" s="247"/>
      <c r="BWV143" s="247"/>
      <c r="BWW143" s="247"/>
      <c r="BWX143" s="247"/>
      <c r="BWY143" s="247"/>
      <c r="BWZ143" s="247"/>
      <c r="BXA143" s="247"/>
      <c r="BXB143" s="247"/>
      <c r="BXC143" s="247"/>
      <c r="BXD143" s="247"/>
      <c r="BXE143" s="247"/>
      <c r="BXF143" s="247"/>
      <c r="BXG143" s="247"/>
      <c r="BXH143" s="247"/>
      <c r="BXI143" s="247"/>
      <c r="BXJ143" s="247"/>
      <c r="BXK143" s="247"/>
      <c r="BXL143" s="247"/>
      <c r="BXM143" s="247"/>
      <c r="BXN143" s="247"/>
      <c r="BXO143" s="247"/>
      <c r="BXP143" s="247"/>
      <c r="BXQ143" s="247"/>
      <c r="BXR143" s="247"/>
      <c r="BXS143" s="247"/>
      <c r="BXT143" s="247"/>
      <c r="BXU143" s="247"/>
      <c r="BXV143" s="247"/>
      <c r="BXW143" s="247"/>
      <c r="BXX143" s="247"/>
      <c r="BXY143" s="247"/>
      <c r="BXZ143" s="247"/>
      <c r="BYA143" s="247"/>
      <c r="BYB143" s="247"/>
      <c r="BYC143" s="247"/>
      <c r="BYD143" s="247"/>
      <c r="BYE143" s="247"/>
      <c r="BYF143" s="247"/>
      <c r="BYG143" s="247"/>
      <c r="BYH143" s="247"/>
      <c r="BYI143" s="247"/>
      <c r="BYJ143" s="247"/>
      <c r="BYK143" s="247"/>
      <c r="BYL143" s="247"/>
      <c r="BYM143" s="247"/>
      <c r="BYN143" s="247"/>
      <c r="BYO143" s="247"/>
      <c r="BYP143" s="247"/>
      <c r="BYQ143" s="247"/>
      <c r="BYR143" s="247"/>
      <c r="BYS143" s="247"/>
      <c r="BYT143" s="247"/>
      <c r="BYU143" s="247"/>
      <c r="BYV143" s="247"/>
      <c r="BYW143" s="247"/>
      <c r="BYX143" s="247"/>
      <c r="BYY143" s="247"/>
      <c r="BYZ143" s="247"/>
      <c r="BZA143" s="247"/>
      <c r="BZB143" s="247"/>
      <c r="BZC143" s="247"/>
      <c r="BZD143" s="247"/>
      <c r="BZE143" s="247"/>
      <c r="BZF143" s="247"/>
      <c r="BZG143" s="247"/>
      <c r="BZH143" s="247"/>
      <c r="BZI143" s="247"/>
      <c r="BZJ143" s="247"/>
      <c r="BZK143" s="247"/>
      <c r="BZL143" s="247"/>
      <c r="BZM143" s="247"/>
      <c r="BZN143" s="247"/>
      <c r="BZO143" s="247"/>
      <c r="BZP143" s="247"/>
      <c r="BZQ143" s="247"/>
      <c r="BZR143" s="247"/>
      <c r="BZS143" s="247"/>
      <c r="BZT143" s="247"/>
      <c r="BZU143" s="247"/>
      <c r="BZV143" s="247"/>
      <c r="BZW143" s="247"/>
      <c r="BZX143" s="247"/>
      <c r="BZY143" s="247"/>
      <c r="BZZ143" s="247"/>
      <c r="CAA143" s="247"/>
      <c r="CAB143" s="247"/>
      <c r="CAC143" s="247"/>
      <c r="CAD143" s="247"/>
      <c r="CAE143" s="247"/>
      <c r="CAF143" s="247"/>
      <c r="CAG143" s="247"/>
      <c r="CAH143" s="247"/>
      <c r="CAI143" s="247"/>
      <c r="CAJ143" s="247"/>
      <c r="CAK143" s="247"/>
      <c r="CAL143" s="247"/>
      <c r="CAM143" s="247"/>
      <c r="CAN143" s="247"/>
      <c r="CAO143" s="247"/>
      <c r="CAP143" s="247"/>
      <c r="CAQ143" s="247"/>
      <c r="CAR143" s="247"/>
      <c r="CAS143" s="247"/>
      <c r="CAT143" s="247"/>
      <c r="CAU143" s="247"/>
      <c r="CAV143" s="247"/>
      <c r="CAW143" s="247"/>
      <c r="CAX143" s="247"/>
      <c r="CAY143" s="247"/>
      <c r="CAZ143" s="247"/>
      <c r="CBA143" s="247"/>
      <c r="CBB143" s="247"/>
      <c r="CBC143" s="247"/>
      <c r="CBD143" s="247"/>
      <c r="CBE143" s="247"/>
      <c r="CBF143" s="247"/>
      <c r="CBG143" s="247"/>
      <c r="CBH143" s="247"/>
      <c r="CBI143" s="247"/>
      <c r="CBJ143" s="247"/>
      <c r="CBK143" s="247"/>
      <c r="CBL143" s="247"/>
      <c r="CBM143" s="247"/>
      <c r="CBN143" s="247"/>
      <c r="CBO143" s="247"/>
      <c r="CBP143" s="247"/>
      <c r="CBQ143" s="247"/>
      <c r="CBR143" s="247"/>
      <c r="CBS143" s="247"/>
      <c r="CBT143" s="247"/>
      <c r="CBU143" s="247"/>
      <c r="CBV143" s="247"/>
      <c r="CBW143" s="247"/>
      <c r="CBX143" s="247"/>
      <c r="CBY143" s="247"/>
      <c r="CBZ143" s="247"/>
      <c r="CCA143" s="247"/>
      <c r="CCB143" s="247"/>
      <c r="CCC143" s="247"/>
      <c r="CCD143" s="247"/>
      <c r="CCE143" s="247"/>
      <c r="CCF143" s="247"/>
      <c r="CCG143" s="247"/>
      <c r="CCH143" s="247"/>
      <c r="CCI143" s="247"/>
      <c r="CCJ143" s="247"/>
      <c r="CCK143" s="247"/>
      <c r="CCL143" s="247"/>
      <c r="CCM143" s="247"/>
      <c r="CCN143" s="247"/>
      <c r="CCO143" s="247"/>
      <c r="CCP143" s="247"/>
      <c r="CCQ143" s="247"/>
      <c r="CCR143" s="247"/>
      <c r="CCS143" s="247"/>
      <c r="CCT143" s="247"/>
      <c r="CCU143" s="247"/>
      <c r="CCV143" s="247"/>
      <c r="CCW143" s="247"/>
      <c r="CCX143" s="247"/>
      <c r="CCY143" s="247"/>
      <c r="CCZ143" s="247"/>
      <c r="CDA143" s="247"/>
      <c r="CDB143" s="247"/>
      <c r="CDC143" s="247"/>
      <c r="CDD143" s="247"/>
      <c r="CDE143" s="247"/>
      <c r="CDF143" s="247"/>
      <c r="CDG143" s="247"/>
      <c r="CDH143" s="247"/>
      <c r="CDI143" s="247"/>
      <c r="CDJ143" s="247"/>
      <c r="CDK143" s="247"/>
      <c r="CDL143" s="247"/>
      <c r="CDM143" s="247"/>
      <c r="CDN143" s="247"/>
      <c r="CDO143" s="247"/>
      <c r="CDP143" s="247"/>
      <c r="CDQ143" s="247"/>
      <c r="CDR143" s="247"/>
      <c r="CDS143" s="247"/>
      <c r="CDT143" s="247"/>
      <c r="CDU143" s="247"/>
      <c r="CDV143" s="247"/>
      <c r="CDW143" s="247"/>
      <c r="CDX143" s="247"/>
      <c r="CDY143" s="247"/>
      <c r="CDZ143" s="247"/>
      <c r="CEA143" s="247"/>
      <c r="CEB143" s="247"/>
      <c r="CEC143" s="247"/>
      <c r="CED143" s="247"/>
      <c r="CEE143" s="247"/>
      <c r="CEF143" s="247"/>
      <c r="CEG143" s="247"/>
      <c r="CEH143" s="247"/>
      <c r="CEI143" s="247"/>
      <c r="CEJ143" s="247"/>
      <c r="CEK143" s="247"/>
      <c r="CEL143" s="247"/>
      <c r="CEM143" s="247"/>
      <c r="CEN143" s="247"/>
      <c r="CEO143" s="247"/>
      <c r="CEP143" s="247"/>
      <c r="CEQ143" s="247"/>
      <c r="CER143" s="247"/>
      <c r="CES143" s="247"/>
      <c r="CET143" s="247"/>
      <c r="CEU143" s="247"/>
      <c r="CEV143" s="247"/>
      <c r="CEW143" s="247"/>
      <c r="CEX143" s="247"/>
      <c r="CEY143" s="247"/>
      <c r="CEZ143" s="247"/>
      <c r="CFA143" s="247"/>
      <c r="CFB143" s="247"/>
      <c r="CFC143" s="247"/>
      <c r="CFD143" s="247"/>
      <c r="CFE143" s="247"/>
      <c r="CFF143" s="247"/>
      <c r="CFG143" s="247"/>
      <c r="CFH143" s="247"/>
      <c r="CFI143" s="247"/>
      <c r="CFJ143" s="247"/>
      <c r="CFK143" s="247"/>
      <c r="CFL143" s="247"/>
      <c r="CFM143" s="247"/>
      <c r="CFN143" s="247"/>
      <c r="CFO143" s="247"/>
      <c r="CFP143" s="247"/>
      <c r="CFQ143" s="247"/>
      <c r="CFR143" s="247"/>
      <c r="CFS143" s="247"/>
      <c r="CFT143" s="247"/>
      <c r="CFU143" s="247"/>
      <c r="CFV143" s="247"/>
      <c r="CFW143" s="247"/>
      <c r="CFX143" s="247"/>
      <c r="CFY143" s="247"/>
      <c r="CFZ143" s="247"/>
      <c r="CGA143" s="247"/>
      <c r="CGB143" s="247"/>
      <c r="CGC143" s="247"/>
      <c r="CGD143" s="247"/>
      <c r="CGE143" s="247"/>
      <c r="CGF143" s="247"/>
      <c r="CGG143" s="247"/>
      <c r="CGH143" s="247"/>
      <c r="CGI143" s="247"/>
      <c r="CGJ143" s="247"/>
      <c r="CGK143" s="247"/>
      <c r="CGL143" s="247"/>
      <c r="CGM143" s="247"/>
      <c r="CGN143" s="247"/>
      <c r="CGO143" s="247"/>
      <c r="CGP143" s="247"/>
      <c r="CGQ143" s="247"/>
      <c r="CGR143" s="247"/>
      <c r="CGS143" s="247"/>
      <c r="CGT143" s="247"/>
      <c r="CGU143" s="247"/>
      <c r="CGV143" s="247"/>
      <c r="CGW143" s="247"/>
      <c r="CGX143" s="247"/>
      <c r="CGY143" s="247"/>
      <c r="CGZ143" s="247"/>
      <c r="CHA143" s="247"/>
      <c r="CHB143" s="247"/>
      <c r="CHC143" s="247"/>
      <c r="CHD143" s="247"/>
      <c r="CHE143" s="247"/>
      <c r="CHF143" s="247"/>
      <c r="CHG143" s="247"/>
      <c r="CHH143" s="247"/>
      <c r="CHI143" s="247"/>
      <c r="CHJ143" s="247"/>
      <c r="CHK143" s="247"/>
      <c r="CHL143" s="247"/>
      <c r="CHM143" s="247"/>
      <c r="CHN143" s="247"/>
      <c r="CHO143" s="247"/>
      <c r="CHP143" s="247"/>
      <c r="CHQ143" s="247"/>
      <c r="CHR143" s="247"/>
      <c r="CHS143" s="247"/>
      <c r="CHT143" s="247"/>
      <c r="CHU143" s="247"/>
      <c r="CHV143" s="247"/>
      <c r="CHW143" s="247"/>
      <c r="CHX143" s="247"/>
      <c r="CHY143" s="247"/>
      <c r="CHZ143" s="247"/>
      <c r="CIA143" s="247"/>
      <c r="CIB143" s="247"/>
      <c r="CIC143" s="247"/>
      <c r="CID143" s="247"/>
      <c r="CIE143" s="247"/>
      <c r="CIF143" s="247"/>
      <c r="CIG143" s="247"/>
      <c r="CIH143" s="247"/>
      <c r="CII143" s="247"/>
      <c r="CIJ143" s="247"/>
      <c r="CIK143" s="247"/>
      <c r="CIL143" s="247"/>
      <c r="CIM143" s="247"/>
      <c r="CIN143" s="247"/>
      <c r="CIO143" s="247"/>
      <c r="CIP143" s="247"/>
      <c r="CIQ143" s="247"/>
      <c r="CIR143" s="247"/>
      <c r="CIS143" s="247"/>
      <c r="CIT143" s="247"/>
      <c r="CIU143" s="247"/>
      <c r="CIV143" s="247"/>
      <c r="CIW143" s="247"/>
      <c r="CIX143" s="247"/>
      <c r="CIY143" s="247"/>
      <c r="CIZ143" s="247"/>
      <c r="CJA143" s="247"/>
      <c r="CJB143" s="247"/>
      <c r="CJC143" s="247"/>
      <c r="CJD143" s="247"/>
      <c r="CJE143" s="247"/>
      <c r="CJF143" s="247"/>
      <c r="CJG143" s="247"/>
      <c r="CJH143" s="247"/>
      <c r="CJI143" s="247"/>
      <c r="CJJ143" s="247"/>
      <c r="CJK143" s="247"/>
      <c r="CJL143" s="247"/>
      <c r="CJM143" s="247"/>
      <c r="CJN143" s="247"/>
      <c r="CJO143" s="247"/>
      <c r="CJP143" s="247"/>
      <c r="CJQ143" s="247"/>
      <c r="CJR143" s="247"/>
      <c r="CJS143" s="247"/>
      <c r="CJT143" s="247"/>
      <c r="CJU143" s="247"/>
      <c r="CJV143" s="247"/>
      <c r="CJW143" s="247"/>
      <c r="CJX143" s="247"/>
      <c r="CJY143" s="247"/>
      <c r="CJZ143" s="247"/>
      <c r="CKA143" s="247"/>
      <c r="CKB143" s="247"/>
      <c r="CKC143" s="247"/>
      <c r="CKD143" s="247"/>
      <c r="CKE143" s="247"/>
      <c r="CKF143" s="247"/>
      <c r="CKG143" s="247"/>
      <c r="CKH143" s="247"/>
      <c r="CKI143" s="247"/>
      <c r="CKJ143" s="247"/>
      <c r="CKK143" s="247"/>
      <c r="CKL143" s="247"/>
      <c r="CKM143" s="247"/>
      <c r="CKN143" s="247"/>
      <c r="CKO143" s="247"/>
      <c r="CKP143" s="247"/>
      <c r="CKQ143" s="247"/>
      <c r="CKR143" s="247"/>
      <c r="CKS143" s="247"/>
      <c r="CKT143" s="247"/>
      <c r="CKU143" s="247"/>
      <c r="CKV143" s="247"/>
      <c r="CKW143" s="247"/>
      <c r="CKX143" s="247"/>
      <c r="CKY143" s="247"/>
      <c r="CKZ143" s="247"/>
      <c r="CLA143" s="247"/>
      <c r="CLB143" s="247"/>
      <c r="CLC143" s="247"/>
      <c r="CLD143" s="247"/>
      <c r="CLE143" s="247"/>
      <c r="CLF143" s="247"/>
      <c r="CLG143" s="247"/>
      <c r="CLH143" s="247"/>
      <c r="CLI143" s="247"/>
      <c r="CLJ143" s="247"/>
      <c r="CLK143" s="247"/>
      <c r="CLL143" s="247"/>
      <c r="CLM143" s="247"/>
      <c r="CLN143" s="247"/>
      <c r="CLO143" s="247"/>
      <c r="CLP143" s="247"/>
      <c r="CLQ143" s="247"/>
      <c r="CLR143" s="247"/>
      <c r="CLS143" s="247"/>
      <c r="CLT143" s="247"/>
      <c r="CLU143" s="247"/>
      <c r="CLV143" s="247"/>
      <c r="CLW143" s="247"/>
      <c r="CLX143" s="247"/>
      <c r="CLY143" s="247"/>
      <c r="CLZ143" s="247"/>
      <c r="CMA143" s="247"/>
      <c r="CMB143" s="247"/>
      <c r="CMC143" s="247"/>
      <c r="CMD143" s="247"/>
      <c r="CME143" s="247"/>
      <c r="CMF143" s="247"/>
      <c r="CMG143" s="247"/>
      <c r="CMH143" s="247"/>
      <c r="CMI143" s="247"/>
      <c r="CMJ143" s="247"/>
      <c r="CMK143" s="247"/>
      <c r="CML143" s="247"/>
      <c r="CMM143" s="247"/>
      <c r="CMN143" s="247"/>
      <c r="CMO143" s="247"/>
      <c r="CMP143" s="247"/>
      <c r="CMQ143" s="247"/>
      <c r="CMR143" s="247"/>
      <c r="CMS143" s="247"/>
      <c r="CMT143" s="247"/>
      <c r="CMU143" s="247"/>
      <c r="CMV143" s="247"/>
      <c r="CMW143" s="247"/>
      <c r="CMX143" s="247"/>
      <c r="CMY143" s="247"/>
      <c r="CMZ143" s="247"/>
      <c r="CNA143" s="247"/>
      <c r="CNB143" s="247"/>
      <c r="CNC143" s="247"/>
      <c r="CND143" s="247"/>
      <c r="CNE143" s="247"/>
      <c r="CNF143" s="247"/>
      <c r="CNG143" s="247"/>
      <c r="CNH143" s="247"/>
      <c r="CNI143" s="247"/>
      <c r="CNJ143" s="247"/>
      <c r="CNK143" s="247"/>
      <c r="CNL143" s="247"/>
      <c r="CNM143" s="247"/>
      <c r="CNN143" s="247"/>
      <c r="CNO143" s="247"/>
      <c r="CNP143" s="247"/>
      <c r="CNQ143" s="247"/>
      <c r="CNR143" s="247"/>
      <c r="CNS143" s="247"/>
      <c r="CNT143" s="247"/>
      <c r="CNU143" s="247"/>
      <c r="CNV143" s="247"/>
      <c r="CNW143" s="247"/>
      <c r="CNX143" s="247"/>
      <c r="CNY143" s="247"/>
      <c r="CNZ143" s="247"/>
      <c r="COA143" s="247"/>
      <c r="COB143" s="247"/>
      <c r="COC143" s="247"/>
      <c r="COD143" s="247"/>
      <c r="COE143" s="247"/>
      <c r="COF143" s="247"/>
      <c r="COG143" s="247"/>
      <c r="COH143" s="247"/>
      <c r="COI143" s="247"/>
      <c r="COJ143" s="247"/>
      <c r="COK143" s="247"/>
      <c r="COL143" s="247"/>
      <c r="COM143" s="247"/>
      <c r="CON143" s="247"/>
      <c r="COO143" s="247"/>
      <c r="COP143" s="247"/>
      <c r="COQ143" s="247"/>
      <c r="COR143" s="247"/>
      <c r="COS143" s="247"/>
      <c r="COT143" s="247"/>
      <c r="COU143" s="247"/>
      <c r="COV143" s="247"/>
      <c r="COW143" s="247"/>
      <c r="COX143" s="247"/>
      <c r="COY143" s="247"/>
      <c r="COZ143" s="247"/>
      <c r="CPA143" s="247"/>
      <c r="CPB143" s="247"/>
      <c r="CPC143" s="247"/>
      <c r="CPD143" s="247"/>
      <c r="CPE143" s="247"/>
      <c r="CPF143" s="247"/>
      <c r="CPG143" s="247"/>
      <c r="CPH143" s="247"/>
      <c r="CPI143" s="247"/>
      <c r="CPJ143" s="247"/>
      <c r="CPK143" s="247"/>
      <c r="CPL143" s="247"/>
      <c r="CPM143" s="247"/>
      <c r="CPN143" s="247"/>
      <c r="CPO143" s="247"/>
      <c r="CPP143" s="247"/>
      <c r="CPQ143" s="247"/>
      <c r="CPR143" s="247"/>
      <c r="CPS143" s="247"/>
      <c r="CPT143" s="247"/>
      <c r="CPU143" s="247"/>
      <c r="CPV143" s="247"/>
      <c r="CPW143" s="247"/>
      <c r="CPX143" s="247"/>
      <c r="CPY143" s="247"/>
      <c r="CPZ143" s="247"/>
      <c r="CQA143" s="247"/>
      <c r="CQB143" s="247"/>
      <c r="CQC143" s="247"/>
      <c r="CQD143" s="247"/>
      <c r="CQE143" s="247"/>
      <c r="CQF143" s="247"/>
      <c r="CQG143" s="247"/>
      <c r="CQH143" s="247"/>
      <c r="CQI143" s="247"/>
      <c r="CQJ143" s="247"/>
      <c r="CQK143" s="247"/>
      <c r="CQL143" s="247"/>
      <c r="CQM143" s="247"/>
      <c r="CQN143" s="247"/>
      <c r="CQO143" s="247"/>
      <c r="CQP143" s="247"/>
      <c r="CQQ143" s="247"/>
      <c r="CQR143" s="247"/>
      <c r="CQS143" s="247"/>
      <c r="CQT143" s="247"/>
      <c r="CQU143" s="247"/>
      <c r="CQV143" s="247"/>
      <c r="CQW143" s="247"/>
      <c r="CQX143" s="247"/>
      <c r="CQY143" s="247"/>
      <c r="CQZ143" s="247"/>
      <c r="CRA143" s="247"/>
      <c r="CRB143" s="247"/>
      <c r="CRC143" s="247"/>
      <c r="CRD143" s="247"/>
      <c r="CRE143" s="247"/>
      <c r="CRF143" s="247"/>
      <c r="CRG143" s="247"/>
      <c r="CRH143" s="247"/>
      <c r="CRI143" s="247"/>
      <c r="CRJ143" s="247"/>
      <c r="CRK143" s="247"/>
      <c r="CRL143" s="247"/>
      <c r="CRM143" s="247"/>
      <c r="CRN143" s="247"/>
      <c r="CRO143" s="247"/>
      <c r="CRP143" s="247"/>
      <c r="CRQ143" s="247"/>
      <c r="CRR143" s="247"/>
      <c r="CRS143" s="247"/>
      <c r="CRT143" s="247"/>
      <c r="CRU143" s="247"/>
      <c r="CRV143" s="247"/>
      <c r="CRW143" s="247"/>
      <c r="CRX143" s="247"/>
      <c r="CRY143" s="247"/>
      <c r="CRZ143" s="247"/>
      <c r="CSA143" s="247"/>
      <c r="CSB143" s="247"/>
      <c r="CSC143" s="247"/>
      <c r="CSD143" s="247"/>
      <c r="CSE143" s="247"/>
      <c r="CSF143" s="247"/>
      <c r="CSG143" s="247"/>
      <c r="CSH143" s="247"/>
      <c r="CSI143" s="247"/>
      <c r="CSJ143" s="247"/>
      <c r="CSK143" s="247"/>
      <c r="CSL143" s="247"/>
      <c r="CSM143" s="247"/>
      <c r="CSN143" s="247"/>
      <c r="CSO143" s="247"/>
      <c r="CSP143" s="247"/>
      <c r="CSQ143" s="247"/>
      <c r="CSR143" s="247"/>
      <c r="CSS143" s="247"/>
      <c r="CST143" s="247"/>
      <c r="CSU143" s="247"/>
      <c r="CSV143" s="247"/>
      <c r="CSW143" s="247"/>
      <c r="CSX143" s="247"/>
      <c r="CSY143" s="247"/>
      <c r="CSZ143" s="247"/>
      <c r="CTA143" s="247"/>
      <c r="CTB143" s="247"/>
      <c r="CTC143" s="247"/>
      <c r="CTD143" s="247"/>
      <c r="CTE143" s="247"/>
      <c r="CTF143" s="247"/>
      <c r="CTG143" s="247"/>
      <c r="CTH143" s="247"/>
      <c r="CTI143" s="247"/>
      <c r="CTJ143" s="247"/>
      <c r="CTK143" s="247"/>
      <c r="CTL143" s="247"/>
      <c r="CTM143" s="247"/>
      <c r="CTN143" s="247"/>
      <c r="CTO143" s="247"/>
      <c r="CTP143" s="247"/>
      <c r="CTQ143" s="247"/>
      <c r="CTR143" s="247"/>
      <c r="CTS143" s="247"/>
      <c r="CTT143" s="247"/>
      <c r="CTU143" s="247"/>
      <c r="CTV143" s="247"/>
      <c r="CTW143" s="247"/>
      <c r="CTX143" s="247"/>
      <c r="CTY143" s="247"/>
      <c r="CTZ143" s="247"/>
      <c r="CUA143" s="247"/>
      <c r="CUB143" s="247"/>
      <c r="CUC143" s="247"/>
      <c r="CUD143" s="247"/>
      <c r="CUE143" s="247"/>
      <c r="CUF143" s="247"/>
      <c r="CUG143" s="247"/>
      <c r="CUH143" s="247"/>
      <c r="CUI143" s="247"/>
      <c r="CUJ143" s="247"/>
      <c r="CUK143" s="247"/>
      <c r="CUL143" s="247"/>
      <c r="CUM143" s="247"/>
      <c r="CUN143" s="247"/>
      <c r="CUO143" s="247"/>
      <c r="CUP143" s="247"/>
      <c r="CUQ143" s="247"/>
      <c r="CUR143" s="247"/>
      <c r="CUS143" s="247"/>
      <c r="CUT143" s="247"/>
      <c r="CUU143" s="247"/>
      <c r="CUV143" s="247"/>
      <c r="CUW143" s="247"/>
      <c r="CUX143" s="247"/>
      <c r="CUY143" s="247"/>
      <c r="CUZ143" s="247"/>
      <c r="CVA143" s="247"/>
      <c r="CVB143" s="247"/>
      <c r="CVC143" s="247"/>
      <c r="CVD143" s="247"/>
      <c r="CVE143" s="247"/>
      <c r="CVF143" s="247"/>
      <c r="CVG143" s="247"/>
      <c r="CVH143" s="247"/>
      <c r="CVI143" s="247"/>
      <c r="CVJ143" s="247"/>
      <c r="CVK143" s="247"/>
      <c r="CVL143" s="247"/>
      <c r="CVM143" s="247"/>
      <c r="CVN143" s="247"/>
      <c r="CVO143" s="247"/>
      <c r="CVP143" s="247"/>
      <c r="CVQ143" s="247"/>
      <c r="CVR143" s="247"/>
      <c r="CVS143" s="247"/>
      <c r="CVT143" s="247"/>
      <c r="CVU143" s="247"/>
      <c r="CVV143" s="247"/>
      <c r="CVW143" s="247"/>
      <c r="CVX143" s="247"/>
      <c r="CVY143" s="247"/>
      <c r="CVZ143" s="247"/>
      <c r="CWA143" s="247"/>
      <c r="CWB143" s="247"/>
      <c r="CWC143" s="247"/>
      <c r="CWD143" s="247"/>
      <c r="CWE143" s="247"/>
      <c r="CWF143" s="247"/>
      <c r="CWG143" s="247"/>
      <c r="CWH143" s="247"/>
      <c r="CWI143" s="247"/>
      <c r="CWJ143" s="247"/>
      <c r="CWK143" s="247"/>
      <c r="CWL143" s="247"/>
      <c r="CWM143" s="247"/>
      <c r="CWN143" s="247"/>
      <c r="CWO143" s="247"/>
      <c r="CWP143" s="247"/>
      <c r="CWQ143" s="247"/>
      <c r="CWR143" s="247"/>
      <c r="CWS143" s="247"/>
      <c r="CWT143" s="247"/>
      <c r="CWU143" s="247"/>
      <c r="CWV143" s="247"/>
      <c r="CWW143" s="247"/>
      <c r="CWX143" s="247"/>
      <c r="CWY143" s="247"/>
      <c r="CWZ143" s="247"/>
      <c r="CXA143" s="247"/>
      <c r="CXB143" s="247"/>
      <c r="CXC143" s="247"/>
      <c r="CXD143" s="247"/>
      <c r="CXE143" s="247"/>
      <c r="CXF143" s="247"/>
      <c r="CXG143" s="247"/>
      <c r="CXH143" s="247"/>
      <c r="CXI143" s="247"/>
      <c r="CXJ143" s="247"/>
      <c r="CXK143" s="247"/>
      <c r="CXL143" s="247"/>
      <c r="CXM143" s="247"/>
      <c r="CXN143" s="247"/>
      <c r="CXO143" s="247"/>
      <c r="CXP143" s="247"/>
      <c r="CXQ143" s="247"/>
      <c r="CXR143" s="247"/>
      <c r="CXS143" s="247"/>
      <c r="CXT143" s="247"/>
      <c r="CXU143" s="247"/>
      <c r="CXV143" s="247"/>
      <c r="CXW143" s="247"/>
      <c r="CXX143" s="247"/>
      <c r="CXY143" s="247"/>
      <c r="CXZ143" s="247"/>
      <c r="CYA143" s="247"/>
      <c r="CYB143" s="247"/>
      <c r="CYC143" s="247"/>
      <c r="CYD143" s="247"/>
      <c r="CYE143" s="247"/>
      <c r="CYF143" s="247"/>
      <c r="CYG143" s="247"/>
      <c r="CYH143" s="247"/>
      <c r="CYI143" s="247"/>
      <c r="CYJ143" s="247"/>
      <c r="CYK143" s="247"/>
      <c r="CYL143" s="247"/>
      <c r="CYM143" s="247"/>
      <c r="CYN143" s="247"/>
      <c r="CYO143" s="247"/>
      <c r="CYP143" s="247"/>
      <c r="CYQ143" s="247"/>
      <c r="CYR143" s="247"/>
      <c r="CYS143" s="247"/>
      <c r="CYT143" s="247"/>
      <c r="CYU143" s="247"/>
      <c r="CYV143" s="247"/>
      <c r="CYW143" s="247"/>
      <c r="CYX143" s="247"/>
      <c r="CYY143" s="247"/>
      <c r="CYZ143" s="247"/>
      <c r="CZA143" s="247"/>
      <c r="CZB143" s="247"/>
      <c r="CZC143" s="247"/>
      <c r="CZD143" s="247"/>
      <c r="CZE143" s="247"/>
      <c r="CZF143" s="247"/>
      <c r="CZG143" s="247"/>
      <c r="CZH143" s="247"/>
      <c r="CZI143" s="247"/>
      <c r="CZJ143" s="247"/>
      <c r="CZK143" s="247"/>
      <c r="CZL143" s="247"/>
      <c r="CZM143" s="247"/>
      <c r="CZN143" s="247"/>
      <c r="CZO143" s="247"/>
      <c r="CZP143" s="247"/>
      <c r="CZQ143" s="247"/>
      <c r="CZR143" s="247"/>
      <c r="CZS143" s="247"/>
      <c r="CZT143" s="247"/>
      <c r="CZU143" s="247"/>
      <c r="CZV143" s="247"/>
      <c r="CZW143" s="247"/>
      <c r="CZX143" s="247"/>
      <c r="CZY143" s="247"/>
      <c r="CZZ143" s="247"/>
      <c r="DAA143" s="247"/>
      <c r="DAB143" s="247"/>
      <c r="DAC143" s="247"/>
      <c r="DAD143" s="247"/>
      <c r="DAE143" s="247"/>
      <c r="DAF143" s="247"/>
      <c r="DAG143" s="247"/>
      <c r="DAH143" s="247"/>
      <c r="DAI143" s="247"/>
      <c r="DAJ143" s="247"/>
      <c r="DAK143" s="247"/>
      <c r="DAL143" s="247"/>
      <c r="DAM143" s="247"/>
      <c r="DAN143" s="247"/>
      <c r="DAO143" s="247"/>
      <c r="DAP143" s="247"/>
      <c r="DAQ143" s="247"/>
      <c r="DAR143" s="247"/>
      <c r="DAS143" s="247"/>
      <c r="DAT143" s="247"/>
      <c r="DAU143" s="247"/>
      <c r="DAV143" s="247"/>
      <c r="DAW143" s="247"/>
      <c r="DAX143" s="247"/>
      <c r="DAY143" s="247"/>
      <c r="DAZ143" s="247"/>
      <c r="DBA143" s="247"/>
      <c r="DBB143" s="247"/>
      <c r="DBC143" s="247"/>
      <c r="DBD143" s="247"/>
      <c r="DBE143" s="247"/>
      <c r="DBF143" s="247"/>
      <c r="DBG143" s="247"/>
      <c r="DBH143" s="247"/>
      <c r="DBI143" s="247"/>
      <c r="DBJ143" s="247"/>
      <c r="DBK143" s="247"/>
      <c r="DBL143" s="247"/>
      <c r="DBM143" s="247"/>
      <c r="DBN143" s="247"/>
      <c r="DBO143" s="247"/>
      <c r="DBP143" s="247"/>
      <c r="DBQ143" s="247"/>
      <c r="DBR143" s="247"/>
      <c r="DBS143" s="247"/>
      <c r="DBT143" s="247"/>
      <c r="DBU143" s="247"/>
      <c r="DBV143" s="247"/>
      <c r="DBW143" s="247"/>
      <c r="DBX143" s="247"/>
      <c r="DBY143" s="247"/>
      <c r="DBZ143" s="247"/>
      <c r="DCA143" s="247"/>
      <c r="DCB143" s="247"/>
      <c r="DCC143" s="247"/>
      <c r="DCD143" s="247"/>
      <c r="DCE143" s="247"/>
      <c r="DCF143" s="247"/>
      <c r="DCG143" s="247"/>
      <c r="DCH143" s="247"/>
      <c r="DCI143" s="247"/>
      <c r="DCJ143" s="247"/>
      <c r="DCK143" s="247"/>
      <c r="DCL143" s="247"/>
      <c r="DCM143" s="247"/>
      <c r="DCN143" s="247"/>
      <c r="DCO143" s="247"/>
      <c r="DCP143" s="247"/>
      <c r="DCQ143" s="247"/>
      <c r="DCR143" s="247"/>
      <c r="DCS143" s="247"/>
      <c r="DCT143" s="247"/>
      <c r="DCU143" s="247"/>
      <c r="DCV143" s="247"/>
      <c r="DCW143" s="247"/>
      <c r="DCX143" s="247"/>
      <c r="DCY143" s="247"/>
      <c r="DCZ143" s="247"/>
      <c r="DDA143" s="247"/>
      <c r="DDB143" s="247"/>
      <c r="DDC143" s="247"/>
      <c r="DDD143" s="247"/>
      <c r="DDE143" s="247"/>
      <c r="DDF143" s="247"/>
      <c r="DDG143" s="247"/>
      <c r="DDH143" s="247"/>
      <c r="DDI143" s="247"/>
      <c r="DDJ143" s="247"/>
      <c r="DDK143" s="247"/>
      <c r="DDL143" s="247"/>
      <c r="DDM143" s="247"/>
      <c r="DDN143" s="247"/>
      <c r="DDO143" s="247"/>
      <c r="DDP143" s="247"/>
      <c r="DDQ143" s="247"/>
      <c r="DDR143" s="247"/>
      <c r="DDS143" s="247"/>
      <c r="DDT143" s="247"/>
      <c r="DDU143" s="247"/>
      <c r="DDV143" s="247"/>
      <c r="DDW143" s="247"/>
      <c r="DDX143" s="247"/>
      <c r="DDY143" s="247"/>
      <c r="DDZ143" s="247"/>
      <c r="DEA143" s="247"/>
      <c r="DEB143" s="247"/>
      <c r="DEC143" s="247"/>
      <c r="DED143" s="247"/>
      <c r="DEE143" s="247"/>
      <c r="DEF143" s="247"/>
      <c r="DEG143" s="247"/>
      <c r="DEH143" s="247"/>
      <c r="DEI143" s="247"/>
      <c r="DEJ143" s="247"/>
      <c r="DEK143" s="247"/>
      <c r="DEL143" s="247"/>
      <c r="DEM143" s="247"/>
      <c r="DEN143" s="247"/>
      <c r="DEO143" s="247"/>
      <c r="DEP143" s="247"/>
      <c r="DEQ143" s="247"/>
      <c r="DER143" s="247"/>
      <c r="DES143" s="247"/>
      <c r="DET143" s="247"/>
      <c r="DEU143" s="247"/>
      <c r="DEV143" s="247"/>
      <c r="DEW143" s="247"/>
      <c r="DEX143" s="247"/>
      <c r="DEY143" s="247"/>
      <c r="DEZ143" s="247"/>
      <c r="DFA143" s="247"/>
      <c r="DFB143" s="247"/>
      <c r="DFC143" s="247"/>
      <c r="DFD143" s="247"/>
      <c r="DFE143" s="247"/>
      <c r="DFF143" s="247"/>
      <c r="DFG143" s="247"/>
      <c r="DFH143" s="247"/>
      <c r="DFI143" s="247"/>
      <c r="DFJ143" s="247"/>
      <c r="DFK143" s="247"/>
      <c r="DFL143" s="247"/>
      <c r="DFM143" s="247"/>
      <c r="DFN143" s="247"/>
      <c r="DFO143" s="247"/>
      <c r="DFP143" s="247"/>
      <c r="DFQ143" s="247"/>
      <c r="DFR143" s="247"/>
      <c r="DFS143" s="247"/>
      <c r="DFT143" s="247"/>
      <c r="DFU143" s="247"/>
      <c r="DFV143" s="247"/>
      <c r="DFW143" s="247"/>
      <c r="DFX143" s="247"/>
      <c r="DFY143" s="247"/>
      <c r="DFZ143" s="247"/>
      <c r="DGA143" s="247"/>
      <c r="DGB143" s="247"/>
      <c r="DGC143" s="247"/>
      <c r="DGD143" s="247"/>
      <c r="DGE143" s="247"/>
      <c r="DGF143" s="247"/>
      <c r="DGG143" s="247"/>
      <c r="DGH143" s="247"/>
      <c r="DGI143" s="247"/>
      <c r="DGJ143" s="247"/>
      <c r="DGK143" s="247"/>
      <c r="DGL143" s="247"/>
      <c r="DGM143" s="247"/>
      <c r="DGN143" s="247"/>
      <c r="DGO143" s="247"/>
      <c r="DGP143" s="247"/>
      <c r="DGQ143" s="247"/>
      <c r="DGR143" s="247"/>
      <c r="DGS143" s="247"/>
      <c r="DGT143" s="247"/>
      <c r="DGU143" s="247"/>
      <c r="DGV143" s="247"/>
      <c r="DGW143" s="247"/>
      <c r="DGX143" s="247"/>
      <c r="DGY143" s="247"/>
      <c r="DGZ143" s="247"/>
      <c r="DHA143" s="247"/>
      <c r="DHB143" s="247"/>
      <c r="DHC143" s="247"/>
      <c r="DHD143" s="247"/>
      <c r="DHE143" s="247"/>
      <c r="DHF143" s="247"/>
      <c r="DHG143" s="247"/>
      <c r="DHH143" s="247"/>
      <c r="DHI143" s="247"/>
      <c r="DHJ143" s="247"/>
      <c r="DHK143" s="247"/>
      <c r="DHL143" s="247"/>
      <c r="DHM143" s="247"/>
      <c r="DHN143" s="247"/>
      <c r="DHO143" s="247"/>
      <c r="DHP143" s="247"/>
      <c r="DHQ143" s="247"/>
      <c r="DHR143" s="247"/>
      <c r="DHS143" s="247"/>
      <c r="DHT143" s="247"/>
      <c r="DHU143" s="247"/>
      <c r="DHV143" s="247"/>
      <c r="DHW143" s="247"/>
      <c r="DHX143" s="247"/>
      <c r="DHY143" s="247"/>
      <c r="DHZ143" s="247"/>
      <c r="DIA143" s="247"/>
      <c r="DIB143" s="247"/>
      <c r="DIC143" s="247"/>
      <c r="DID143" s="247"/>
      <c r="DIE143" s="247"/>
      <c r="DIF143" s="247"/>
      <c r="DIG143" s="247"/>
      <c r="DIH143" s="247"/>
      <c r="DII143" s="247"/>
      <c r="DIJ143" s="247"/>
      <c r="DIK143" s="247"/>
      <c r="DIL143" s="247"/>
      <c r="DIM143" s="247"/>
      <c r="DIN143" s="247"/>
      <c r="DIO143" s="247"/>
      <c r="DIP143" s="247"/>
      <c r="DIQ143" s="247"/>
      <c r="DIR143" s="247"/>
      <c r="DIS143" s="247"/>
      <c r="DIT143" s="247"/>
      <c r="DIU143" s="247"/>
      <c r="DIV143" s="247"/>
      <c r="DIW143" s="247"/>
      <c r="DIX143" s="247"/>
      <c r="DIY143" s="247"/>
      <c r="DIZ143" s="247"/>
      <c r="DJA143" s="247"/>
      <c r="DJB143" s="247"/>
      <c r="DJC143" s="247"/>
      <c r="DJD143" s="247"/>
      <c r="DJE143" s="247"/>
      <c r="DJF143" s="247"/>
      <c r="DJG143" s="247"/>
      <c r="DJH143" s="247"/>
      <c r="DJI143" s="247"/>
      <c r="DJJ143" s="247"/>
      <c r="DJK143" s="247"/>
      <c r="DJL143" s="247"/>
      <c r="DJM143" s="247"/>
      <c r="DJN143" s="247"/>
      <c r="DJO143" s="247"/>
      <c r="DJP143" s="247"/>
      <c r="DJQ143" s="247"/>
      <c r="DJR143" s="247"/>
      <c r="DJS143" s="247"/>
      <c r="DJT143" s="247"/>
      <c r="DJU143" s="247"/>
      <c r="DJV143" s="247"/>
      <c r="DJW143" s="247"/>
      <c r="DJX143" s="247"/>
      <c r="DJY143" s="247"/>
      <c r="DJZ143" s="247"/>
      <c r="DKA143" s="247"/>
      <c r="DKB143" s="247"/>
      <c r="DKC143" s="247"/>
      <c r="DKD143" s="247"/>
      <c r="DKE143" s="247"/>
      <c r="DKF143" s="247"/>
      <c r="DKG143" s="247"/>
      <c r="DKH143" s="247"/>
      <c r="DKI143" s="247"/>
      <c r="DKJ143" s="247"/>
      <c r="DKK143" s="247"/>
      <c r="DKL143" s="247"/>
      <c r="DKM143" s="247"/>
      <c r="DKN143" s="247"/>
      <c r="DKO143" s="247"/>
      <c r="DKP143" s="247"/>
      <c r="DKQ143" s="247"/>
      <c r="DKR143" s="247"/>
      <c r="DKS143" s="247"/>
      <c r="DKT143" s="247"/>
      <c r="DKU143" s="247"/>
      <c r="DKV143" s="247"/>
      <c r="DKW143" s="247"/>
      <c r="DKX143" s="247"/>
      <c r="DKY143" s="247"/>
      <c r="DKZ143" s="247"/>
      <c r="DLA143" s="247"/>
      <c r="DLB143" s="247"/>
      <c r="DLC143" s="247"/>
      <c r="DLD143" s="247"/>
      <c r="DLE143" s="247"/>
      <c r="DLF143" s="247"/>
      <c r="DLG143" s="247"/>
      <c r="DLH143" s="247"/>
      <c r="DLI143" s="247"/>
      <c r="DLJ143" s="247"/>
      <c r="DLK143" s="247"/>
      <c r="DLL143" s="247"/>
      <c r="DLM143" s="247"/>
      <c r="DLN143" s="247"/>
      <c r="DLO143" s="247"/>
      <c r="DLP143" s="247"/>
      <c r="DLQ143" s="247"/>
      <c r="DLR143" s="247"/>
      <c r="DLS143" s="247"/>
      <c r="DLT143" s="247"/>
      <c r="DLU143" s="247"/>
      <c r="DLV143" s="247"/>
      <c r="DLW143" s="247"/>
      <c r="DLX143" s="247"/>
      <c r="DLY143" s="247"/>
      <c r="DLZ143" s="247"/>
      <c r="DMA143" s="247"/>
      <c r="DMB143" s="247"/>
      <c r="DMC143" s="247"/>
      <c r="DMD143" s="247"/>
      <c r="DME143" s="247"/>
      <c r="DMF143" s="247"/>
      <c r="DMG143" s="247"/>
      <c r="DMH143" s="247"/>
      <c r="DMI143" s="247"/>
      <c r="DMJ143" s="247"/>
      <c r="DMK143" s="247"/>
      <c r="DML143" s="247"/>
      <c r="DMM143" s="247"/>
      <c r="DMN143" s="247"/>
      <c r="DMO143" s="247"/>
      <c r="DMP143" s="247"/>
      <c r="DMQ143" s="247"/>
      <c r="DMR143" s="247"/>
      <c r="DMS143" s="247"/>
      <c r="DMT143" s="247"/>
      <c r="DMU143" s="247"/>
      <c r="DMV143" s="247"/>
      <c r="DMW143" s="247"/>
      <c r="DMX143" s="247"/>
      <c r="DMY143" s="247"/>
      <c r="DMZ143" s="247"/>
      <c r="DNA143" s="247"/>
      <c r="DNB143" s="247"/>
      <c r="DNC143" s="247"/>
      <c r="DND143" s="247"/>
      <c r="DNE143" s="247"/>
      <c r="DNF143" s="247"/>
      <c r="DNG143" s="247"/>
      <c r="DNH143" s="247"/>
      <c r="DNI143" s="247"/>
      <c r="DNJ143" s="247"/>
      <c r="DNK143" s="247"/>
      <c r="DNL143" s="247"/>
      <c r="DNM143" s="247"/>
      <c r="DNN143" s="247"/>
      <c r="DNO143" s="247"/>
      <c r="DNP143" s="247"/>
      <c r="DNQ143" s="247"/>
      <c r="DNR143" s="247"/>
      <c r="DNS143" s="247"/>
      <c r="DNT143" s="247"/>
      <c r="DNU143" s="247"/>
      <c r="DNV143" s="247"/>
      <c r="DNW143" s="247"/>
      <c r="DNX143" s="247"/>
      <c r="DNY143" s="247"/>
      <c r="DNZ143" s="247"/>
      <c r="DOA143" s="247"/>
      <c r="DOB143" s="247"/>
      <c r="DOC143" s="247"/>
      <c r="DOD143" s="247"/>
      <c r="DOE143" s="247"/>
      <c r="DOF143" s="247"/>
      <c r="DOG143" s="247"/>
      <c r="DOH143" s="247"/>
      <c r="DOI143" s="247"/>
      <c r="DOJ143" s="247"/>
      <c r="DOK143" s="247"/>
      <c r="DOL143" s="247"/>
      <c r="DOM143" s="247"/>
      <c r="DON143" s="247"/>
      <c r="DOO143" s="247"/>
      <c r="DOP143" s="247"/>
      <c r="DOQ143" s="247"/>
      <c r="DOR143" s="247"/>
      <c r="DOS143" s="247"/>
      <c r="DOT143" s="247"/>
      <c r="DOU143" s="247"/>
      <c r="DOV143" s="247"/>
      <c r="DOW143" s="247"/>
      <c r="DOX143" s="247"/>
      <c r="DOY143" s="247"/>
      <c r="DOZ143" s="247"/>
      <c r="DPA143" s="247"/>
      <c r="DPB143" s="247"/>
      <c r="DPC143" s="247"/>
      <c r="DPD143" s="247"/>
      <c r="DPE143" s="247"/>
      <c r="DPF143" s="247"/>
      <c r="DPG143" s="247"/>
      <c r="DPH143" s="247"/>
      <c r="DPI143" s="247"/>
      <c r="DPJ143" s="247"/>
      <c r="DPK143" s="247"/>
      <c r="DPL143" s="247"/>
      <c r="DPM143" s="247"/>
      <c r="DPN143" s="247"/>
      <c r="DPO143" s="247"/>
      <c r="DPP143" s="247"/>
      <c r="DPQ143" s="247"/>
      <c r="DPR143" s="247"/>
      <c r="DPS143" s="247"/>
      <c r="DPT143" s="247"/>
      <c r="DPU143" s="247"/>
      <c r="DPV143" s="247"/>
      <c r="DPW143" s="247"/>
      <c r="DPX143" s="247"/>
      <c r="DPY143" s="247"/>
      <c r="DPZ143" s="247"/>
      <c r="DQA143" s="247"/>
      <c r="DQB143" s="247"/>
      <c r="DQC143" s="247"/>
      <c r="DQD143" s="247"/>
      <c r="DQE143" s="247"/>
      <c r="DQF143" s="247"/>
      <c r="DQG143" s="247"/>
      <c r="DQH143" s="247"/>
      <c r="DQI143" s="247"/>
      <c r="DQJ143" s="247"/>
      <c r="DQK143" s="247"/>
      <c r="DQL143" s="247"/>
      <c r="DQM143" s="247"/>
      <c r="DQN143" s="247"/>
      <c r="DQO143" s="247"/>
      <c r="DQP143" s="247"/>
      <c r="DQQ143" s="247"/>
      <c r="DQR143" s="247"/>
      <c r="DQS143" s="247"/>
      <c r="DQT143" s="247"/>
      <c r="DQU143" s="247"/>
      <c r="DQV143" s="247"/>
      <c r="DQW143" s="247"/>
      <c r="DQX143" s="247"/>
      <c r="DQY143" s="247"/>
      <c r="DQZ143" s="247"/>
      <c r="DRA143" s="247"/>
      <c r="DRB143" s="247"/>
      <c r="DRC143" s="247"/>
      <c r="DRD143" s="247"/>
      <c r="DRE143" s="247"/>
      <c r="DRF143" s="247"/>
      <c r="DRG143" s="247"/>
      <c r="DRH143" s="247"/>
      <c r="DRI143" s="247"/>
      <c r="DRJ143" s="247"/>
      <c r="DRK143" s="247"/>
      <c r="DRL143" s="247"/>
      <c r="DRM143" s="247"/>
      <c r="DRN143" s="247"/>
      <c r="DRO143" s="247"/>
      <c r="DRP143" s="247"/>
      <c r="DRQ143" s="247"/>
      <c r="DRR143" s="247"/>
      <c r="DRS143" s="247"/>
      <c r="DRT143" s="247"/>
      <c r="DRU143" s="247"/>
      <c r="DRV143" s="247"/>
      <c r="DRW143" s="247"/>
      <c r="DRX143" s="247"/>
      <c r="DRY143" s="247"/>
      <c r="DRZ143" s="247"/>
      <c r="DSA143" s="247"/>
      <c r="DSB143" s="247"/>
      <c r="DSC143" s="247"/>
      <c r="DSD143" s="247"/>
      <c r="DSE143" s="247"/>
      <c r="DSF143" s="247"/>
      <c r="DSG143" s="247"/>
      <c r="DSH143" s="247"/>
      <c r="DSI143" s="247"/>
      <c r="DSJ143" s="247"/>
      <c r="DSK143" s="247"/>
      <c r="DSL143" s="247"/>
      <c r="DSM143" s="247"/>
      <c r="DSN143" s="247"/>
      <c r="DSO143" s="247"/>
      <c r="DSP143" s="247"/>
      <c r="DSQ143" s="247"/>
      <c r="DSR143" s="247"/>
      <c r="DSS143" s="247"/>
      <c r="DST143" s="247"/>
      <c r="DSU143" s="247"/>
      <c r="DSV143" s="247"/>
      <c r="DSW143" s="247"/>
      <c r="DSX143" s="247"/>
      <c r="DSY143" s="247"/>
      <c r="DSZ143" s="247"/>
      <c r="DTA143" s="247"/>
      <c r="DTB143" s="247"/>
      <c r="DTC143" s="247"/>
      <c r="DTD143" s="247"/>
      <c r="DTE143" s="247"/>
      <c r="DTF143" s="247"/>
      <c r="DTG143" s="247"/>
      <c r="DTH143" s="247"/>
      <c r="DTI143" s="247"/>
      <c r="DTJ143" s="247"/>
      <c r="DTK143" s="247"/>
      <c r="DTL143" s="247"/>
      <c r="DTM143" s="247"/>
      <c r="DTN143" s="247"/>
      <c r="DTO143" s="247"/>
      <c r="DTP143" s="247"/>
      <c r="DTQ143" s="247"/>
      <c r="DTR143" s="247"/>
      <c r="DTS143" s="247"/>
      <c r="DTT143" s="247"/>
      <c r="DTU143" s="247"/>
      <c r="DTV143" s="247"/>
      <c r="DTW143" s="247"/>
      <c r="DTX143" s="247"/>
      <c r="DTY143" s="247"/>
      <c r="DTZ143" s="247"/>
      <c r="DUA143" s="247"/>
      <c r="DUB143" s="247"/>
      <c r="DUC143" s="247"/>
      <c r="DUD143" s="247"/>
      <c r="DUE143" s="247"/>
      <c r="DUF143" s="247"/>
      <c r="DUG143" s="247"/>
      <c r="DUH143" s="247"/>
      <c r="DUI143" s="247"/>
      <c r="DUJ143" s="247"/>
      <c r="DUK143" s="247"/>
      <c r="DUL143" s="247"/>
      <c r="DUM143" s="247"/>
      <c r="DUN143" s="247"/>
      <c r="DUO143" s="247"/>
      <c r="DUP143" s="247"/>
      <c r="DUQ143" s="247"/>
      <c r="DUR143" s="247"/>
      <c r="DUS143" s="247"/>
      <c r="DUT143" s="247"/>
      <c r="DUU143" s="247"/>
      <c r="DUV143" s="247"/>
      <c r="DUW143" s="247"/>
      <c r="DUX143" s="247"/>
      <c r="DUY143" s="247"/>
      <c r="DUZ143" s="247"/>
      <c r="DVA143" s="247"/>
      <c r="DVB143" s="247"/>
      <c r="DVC143" s="247"/>
      <c r="DVD143" s="247"/>
      <c r="DVE143" s="247"/>
      <c r="DVF143" s="247"/>
      <c r="DVG143" s="247"/>
      <c r="DVH143" s="247"/>
      <c r="DVI143" s="247"/>
      <c r="DVJ143" s="247"/>
      <c r="DVK143" s="247"/>
      <c r="DVL143" s="247"/>
      <c r="DVM143" s="247"/>
      <c r="DVN143" s="247"/>
      <c r="DVO143" s="247"/>
      <c r="DVP143" s="247"/>
      <c r="DVQ143" s="247"/>
      <c r="DVR143" s="247"/>
      <c r="DVS143" s="247"/>
      <c r="DVT143" s="247"/>
      <c r="DVU143" s="247"/>
      <c r="DVV143" s="247"/>
      <c r="DVW143" s="247"/>
      <c r="DVX143" s="247"/>
      <c r="DVY143" s="247"/>
      <c r="DVZ143" s="247"/>
      <c r="DWA143" s="247"/>
      <c r="DWB143" s="247"/>
      <c r="DWC143" s="247"/>
      <c r="DWD143" s="247"/>
      <c r="DWE143" s="247"/>
      <c r="DWF143" s="247"/>
      <c r="DWG143" s="247"/>
      <c r="DWH143" s="247"/>
      <c r="DWI143" s="247"/>
      <c r="DWJ143" s="247"/>
      <c r="DWK143" s="247"/>
      <c r="DWL143" s="247"/>
      <c r="DWM143" s="247"/>
      <c r="DWN143" s="247"/>
      <c r="DWO143" s="247"/>
      <c r="DWP143" s="247"/>
      <c r="DWQ143" s="247"/>
      <c r="DWR143" s="247"/>
      <c r="DWS143" s="247"/>
      <c r="DWT143" s="247"/>
      <c r="DWU143" s="247"/>
      <c r="DWV143" s="247"/>
      <c r="DWW143" s="247"/>
      <c r="DWX143" s="247"/>
      <c r="DWY143" s="247"/>
      <c r="DWZ143" s="247"/>
      <c r="DXA143" s="247"/>
      <c r="DXB143" s="247"/>
      <c r="DXC143" s="247"/>
      <c r="DXD143" s="247"/>
      <c r="DXE143" s="247"/>
      <c r="DXF143" s="247"/>
      <c r="DXG143" s="247"/>
      <c r="DXH143" s="247"/>
      <c r="DXI143" s="247"/>
      <c r="DXJ143" s="247"/>
      <c r="DXK143" s="247"/>
      <c r="DXL143" s="247"/>
      <c r="DXM143" s="247"/>
      <c r="DXN143" s="247"/>
      <c r="DXO143" s="247"/>
      <c r="DXP143" s="247"/>
      <c r="DXQ143" s="247"/>
      <c r="DXR143" s="247"/>
      <c r="DXS143" s="247"/>
      <c r="DXT143" s="247"/>
      <c r="DXU143" s="247"/>
      <c r="DXV143" s="247"/>
      <c r="DXW143" s="247"/>
      <c r="DXX143" s="247"/>
      <c r="DXY143" s="247"/>
      <c r="DXZ143" s="247"/>
      <c r="DYA143" s="247"/>
      <c r="DYB143" s="247"/>
      <c r="DYC143" s="247"/>
      <c r="DYD143" s="247"/>
      <c r="DYE143" s="247"/>
      <c r="DYF143" s="247"/>
      <c r="DYG143" s="247"/>
      <c r="DYH143" s="247"/>
      <c r="DYI143" s="247"/>
      <c r="DYJ143" s="247"/>
      <c r="DYK143" s="247"/>
      <c r="DYL143" s="247"/>
      <c r="DYM143" s="247"/>
      <c r="DYN143" s="247"/>
      <c r="DYO143" s="247"/>
      <c r="DYP143" s="247"/>
      <c r="DYQ143" s="247"/>
      <c r="DYR143" s="247"/>
      <c r="DYS143" s="247"/>
      <c r="DYT143" s="247"/>
      <c r="DYU143" s="247"/>
      <c r="DYV143" s="247"/>
      <c r="DYW143" s="247"/>
      <c r="DYX143" s="247"/>
      <c r="DYY143" s="247"/>
      <c r="DYZ143" s="247"/>
      <c r="DZA143" s="247"/>
      <c r="DZB143" s="247"/>
      <c r="DZC143" s="247"/>
      <c r="DZD143" s="247"/>
      <c r="DZE143" s="247"/>
      <c r="DZF143" s="247"/>
      <c r="DZG143" s="247"/>
      <c r="DZH143" s="247"/>
      <c r="DZI143" s="247"/>
      <c r="DZJ143" s="247"/>
      <c r="DZK143" s="247"/>
      <c r="DZL143" s="247"/>
      <c r="DZM143" s="247"/>
      <c r="DZN143" s="247"/>
      <c r="DZO143" s="247"/>
      <c r="DZP143" s="247"/>
      <c r="DZQ143" s="247"/>
      <c r="DZR143" s="247"/>
      <c r="DZS143" s="247"/>
      <c r="DZT143" s="247"/>
      <c r="DZU143" s="247"/>
      <c r="DZV143" s="247"/>
      <c r="DZW143" s="247"/>
      <c r="DZX143" s="247"/>
      <c r="DZY143" s="247"/>
      <c r="DZZ143" s="247"/>
      <c r="EAA143" s="247"/>
      <c r="EAB143" s="247"/>
      <c r="EAC143" s="247"/>
      <c r="EAD143" s="247"/>
      <c r="EAE143" s="247"/>
      <c r="EAF143" s="247"/>
      <c r="EAG143" s="247"/>
      <c r="EAH143" s="247"/>
      <c r="EAI143" s="247"/>
      <c r="EAJ143" s="247"/>
      <c r="EAK143" s="247"/>
      <c r="EAL143" s="247"/>
      <c r="EAM143" s="247"/>
      <c r="EAN143" s="247"/>
      <c r="EAO143" s="247"/>
      <c r="EAP143" s="247"/>
      <c r="EAQ143" s="247"/>
      <c r="EAR143" s="247"/>
      <c r="EAS143" s="247"/>
      <c r="EAT143" s="247"/>
      <c r="EAU143" s="247"/>
      <c r="EAV143" s="247"/>
      <c r="EAW143" s="247"/>
      <c r="EAX143" s="247"/>
      <c r="EAY143" s="247"/>
      <c r="EAZ143" s="247"/>
      <c r="EBA143" s="247"/>
      <c r="EBB143" s="247"/>
      <c r="EBC143" s="247"/>
      <c r="EBD143" s="247"/>
      <c r="EBE143" s="247"/>
      <c r="EBF143" s="247"/>
      <c r="EBG143" s="247"/>
      <c r="EBH143" s="247"/>
      <c r="EBI143" s="247"/>
      <c r="EBJ143" s="247"/>
      <c r="EBK143" s="247"/>
      <c r="EBL143" s="247"/>
      <c r="EBM143" s="247"/>
      <c r="EBN143" s="247"/>
      <c r="EBO143" s="247"/>
      <c r="EBP143" s="247"/>
      <c r="EBQ143" s="247"/>
      <c r="EBR143" s="247"/>
      <c r="EBS143" s="247"/>
      <c r="EBT143" s="247"/>
      <c r="EBU143" s="247"/>
      <c r="EBV143" s="247"/>
      <c r="EBW143" s="247"/>
      <c r="EBX143" s="247"/>
      <c r="EBY143" s="247"/>
      <c r="EBZ143" s="247"/>
      <c r="ECA143" s="247"/>
      <c r="ECB143" s="247"/>
      <c r="ECC143" s="247"/>
      <c r="ECD143" s="247"/>
      <c r="ECE143" s="247"/>
      <c r="ECF143" s="247"/>
      <c r="ECG143" s="247"/>
      <c r="ECH143" s="247"/>
      <c r="ECI143" s="247"/>
      <c r="ECJ143" s="247"/>
      <c r="ECK143" s="247"/>
      <c r="ECL143" s="247"/>
      <c r="ECM143" s="247"/>
      <c r="ECN143" s="247"/>
      <c r="ECO143" s="247"/>
      <c r="ECP143" s="247"/>
      <c r="ECQ143" s="247"/>
      <c r="ECR143" s="247"/>
      <c r="ECS143" s="247"/>
      <c r="ECT143" s="247"/>
      <c r="ECU143" s="247"/>
      <c r="ECV143" s="247"/>
      <c r="ECW143" s="247"/>
      <c r="ECX143" s="247"/>
      <c r="ECY143" s="247"/>
      <c r="ECZ143" s="247"/>
      <c r="EDA143" s="247"/>
      <c r="EDB143" s="247"/>
      <c r="EDC143" s="247"/>
      <c r="EDD143" s="247"/>
      <c r="EDE143" s="247"/>
      <c r="EDF143" s="247"/>
      <c r="EDG143" s="247"/>
      <c r="EDH143" s="247"/>
      <c r="EDI143" s="247"/>
      <c r="EDJ143" s="247"/>
      <c r="EDK143" s="247"/>
      <c r="EDL143" s="247"/>
      <c r="EDM143" s="247"/>
      <c r="EDN143" s="247"/>
      <c r="EDO143" s="247"/>
      <c r="EDP143" s="247"/>
      <c r="EDQ143" s="247"/>
      <c r="EDR143" s="247"/>
      <c r="EDS143" s="247"/>
      <c r="EDT143" s="247"/>
      <c r="EDU143" s="247"/>
      <c r="EDV143" s="247"/>
      <c r="EDW143" s="247"/>
      <c r="EDX143" s="247"/>
      <c r="EDY143" s="247"/>
      <c r="EDZ143" s="247"/>
      <c r="EEA143" s="247"/>
      <c r="EEB143" s="247"/>
      <c r="EEC143" s="247"/>
      <c r="EED143" s="247"/>
      <c r="EEE143" s="247"/>
      <c r="EEF143" s="247"/>
      <c r="EEG143" s="247"/>
      <c r="EEH143" s="247"/>
      <c r="EEI143" s="247"/>
      <c r="EEJ143" s="247"/>
      <c r="EEK143" s="247"/>
      <c r="EEL143" s="247"/>
      <c r="EEM143" s="247"/>
      <c r="EEN143" s="247"/>
      <c r="EEO143" s="247"/>
      <c r="EEP143" s="247"/>
      <c r="EEQ143" s="247"/>
      <c r="EER143" s="247"/>
      <c r="EES143" s="247"/>
      <c r="EET143" s="247"/>
      <c r="EEU143" s="247"/>
      <c r="EEV143" s="247"/>
      <c r="EEW143" s="247"/>
      <c r="EEX143" s="247"/>
      <c r="EEY143" s="247"/>
      <c r="EEZ143" s="247"/>
      <c r="EFA143" s="247"/>
      <c r="EFB143" s="247"/>
      <c r="EFC143" s="247"/>
      <c r="EFD143" s="247"/>
      <c r="EFE143" s="247"/>
      <c r="EFF143" s="247"/>
      <c r="EFG143" s="247"/>
      <c r="EFH143" s="247"/>
      <c r="EFI143" s="247"/>
      <c r="EFJ143" s="247"/>
      <c r="EFK143" s="247"/>
      <c r="EFL143" s="247"/>
      <c r="EFM143" s="247"/>
      <c r="EFN143" s="247"/>
      <c r="EFO143" s="247"/>
      <c r="EFP143" s="247"/>
      <c r="EFQ143" s="247"/>
      <c r="EFR143" s="247"/>
      <c r="EFS143" s="247"/>
      <c r="EFT143" s="247"/>
      <c r="EFU143" s="247"/>
      <c r="EFV143" s="247"/>
      <c r="EFW143" s="247"/>
      <c r="EFX143" s="247"/>
      <c r="EFY143" s="247"/>
      <c r="EFZ143" s="247"/>
      <c r="EGA143" s="247"/>
      <c r="EGB143" s="247"/>
      <c r="EGC143" s="247"/>
      <c r="EGD143" s="247"/>
      <c r="EGE143" s="247"/>
      <c r="EGF143" s="247"/>
      <c r="EGG143" s="247"/>
      <c r="EGH143" s="247"/>
      <c r="EGI143" s="247"/>
      <c r="EGJ143" s="247"/>
      <c r="EGK143" s="247"/>
      <c r="EGL143" s="247"/>
      <c r="EGM143" s="247"/>
      <c r="EGN143" s="247"/>
      <c r="EGO143" s="247"/>
      <c r="EGP143" s="247"/>
      <c r="EGQ143" s="247"/>
      <c r="EGR143" s="247"/>
      <c r="EGS143" s="247"/>
      <c r="EGT143" s="247"/>
      <c r="EGU143" s="247"/>
      <c r="EGV143" s="247"/>
      <c r="EGW143" s="247"/>
      <c r="EGX143" s="247"/>
      <c r="EGY143" s="247"/>
      <c r="EGZ143" s="247"/>
      <c r="EHA143" s="247"/>
      <c r="EHB143" s="247"/>
      <c r="EHC143" s="247"/>
      <c r="EHD143" s="247"/>
      <c r="EHE143" s="247"/>
      <c r="EHF143" s="247"/>
      <c r="EHG143" s="247"/>
      <c r="EHH143" s="247"/>
      <c r="EHI143" s="247"/>
      <c r="EHJ143" s="247"/>
      <c r="EHK143" s="247"/>
      <c r="EHL143" s="247"/>
      <c r="EHM143" s="247"/>
      <c r="EHN143" s="247"/>
      <c r="EHO143" s="247"/>
      <c r="EHP143" s="247"/>
      <c r="EHQ143" s="247"/>
      <c r="EHR143" s="247"/>
      <c r="EHS143" s="247"/>
      <c r="EHT143" s="247"/>
      <c r="EHU143" s="247"/>
      <c r="EHV143" s="247"/>
      <c r="EHW143" s="247"/>
      <c r="EHX143" s="247"/>
      <c r="EHY143" s="247"/>
      <c r="EHZ143" s="247"/>
      <c r="EIA143" s="247"/>
      <c r="EIB143" s="247"/>
      <c r="EIC143" s="247"/>
      <c r="EID143" s="247"/>
      <c r="EIE143" s="247"/>
      <c r="EIF143" s="247"/>
      <c r="EIG143" s="247"/>
      <c r="EIH143" s="247"/>
      <c r="EII143" s="247"/>
      <c r="EIJ143" s="247"/>
      <c r="EIK143" s="247"/>
      <c r="EIL143" s="247"/>
      <c r="EIM143" s="247"/>
      <c r="EIN143" s="247"/>
      <c r="EIO143" s="247"/>
      <c r="EIP143" s="247"/>
      <c r="EIQ143" s="247"/>
      <c r="EIR143" s="247"/>
      <c r="EIS143" s="247"/>
      <c r="EIT143" s="247"/>
      <c r="EIU143" s="247"/>
      <c r="EIV143" s="247"/>
      <c r="EIW143" s="247"/>
      <c r="EIX143" s="247"/>
      <c r="EIY143" s="247"/>
      <c r="EIZ143" s="247"/>
      <c r="EJA143" s="247"/>
      <c r="EJB143" s="247"/>
      <c r="EJC143" s="247"/>
      <c r="EJD143" s="247"/>
      <c r="EJE143" s="247"/>
      <c r="EJF143" s="247"/>
      <c r="EJG143" s="247"/>
      <c r="EJH143" s="247"/>
      <c r="EJI143" s="247"/>
      <c r="EJJ143" s="247"/>
      <c r="EJK143" s="247"/>
      <c r="EJL143" s="247"/>
      <c r="EJM143" s="247"/>
      <c r="EJN143" s="247"/>
      <c r="EJO143" s="247"/>
      <c r="EJP143" s="247"/>
      <c r="EJQ143" s="247"/>
      <c r="EJR143" s="247"/>
      <c r="EJS143" s="247"/>
      <c r="EJT143" s="247"/>
      <c r="EJU143" s="247"/>
      <c r="EJV143" s="247"/>
      <c r="EJW143" s="247"/>
      <c r="EJX143" s="247"/>
      <c r="EJY143" s="247"/>
      <c r="EJZ143" s="247"/>
      <c r="EKA143" s="247"/>
      <c r="EKB143" s="247"/>
      <c r="EKC143" s="247"/>
      <c r="EKD143" s="247"/>
      <c r="EKE143" s="247"/>
      <c r="EKF143" s="247"/>
      <c r="EKG143" s="247"/>
      <c r="EKH143" s="247"/>
      <c r="EKI143" s="247"/>
      <c r="EKJ143" s="247"/>
      <c r="EKK143" s="247"/>
      <c r="EKL143" s="247"/>
      <c r="EKM143" s="247"/>
      <c r="EKN143" s="247"/>
      <c r="EKO143" s="247"/>
      <c r="EKP143" s="247"/>
      <c r="EKQ143" s="247"/>
      <c r="EKR143" s="247"/>
      <c r="EKS143" s="247"/>
      <c r="EKT143" s="247"/>
      <c r="EKU143" s="247"/>
      <c r="EKV143" s="247"/>
      <c r="EKW143" s="247"/>
      <c r="EKX143" s="247"/>
      <c r="EKY143" s="247"/>
      <c r="EKZ143" s="247"/>
      <c r="ELA143" s="247"/>
      <c r="ELB143" s="247"/>
      <c r="ELC143" s="247"/>
      <c r="ELD143" s="247"/>
      <c r="ELE143" s="247"/>
      <c r="ELF143" s="247"/>
      <c r="ELG143" s="247"/>
      <c r="ELH143" s="247"/>
      <c r="ELI143" s="247"/>
      <c r="ELJ143" s="247"/>
      <c r="ELK143" s="247"/>
      <c r="ELL143" s="247"/>
      <c r="ELM143" s="247"/>
      <c r="ELN143" s="247"/>
      <c r="ELO143" s="247"/>
      <c r="ELP143" s="247"/>
      <c r="ELQ143" s="247"/>
      <c r="ELR143" s="247"/>
      <c r="ELS143" s="247"/>
      <c r="ELT143" s="247"/>
      <c r="ELU143" s="247"/>
      <c r="ELV143" s="247"/>
      <c r="ELW143" s="247"/>
      <c r="ELX143" s="247"/>
      <c r="ELY143" s="247"/>
      <c r="ELZ143" s="247"/>
      <c r="EMA143" s="247"/>
      <c r="EMB143" s="247"/>
      <c r="EMC143" s="247"/>
      <c r="EMD143" s="247"/>
      <c r="EME143" s="247"/>
      <c r="EMF143" s="247"/>
      <c r="EMG143" s="247"/>
      <c r="EMH143" s="247"/>
      <c r="EMI143" s="247"/>
      <c r="EMJ143" s="247"/>
      <c r="EMK143" s="247"/>
      <c r="EML143" s="247"/>
      <c r="EMM143" s="247"/>
      <c r="EMN143" s="247"/>
      <c r="EMO143" s="247"/>
      <c r="EMP143" s="247"/>
      <c r="EMQ143" s="247"/>
      <c r="EMR143" s="247"/>
      <c r="EMS143" s="247"/>
      <c r="EMT143" s="247"/>
      <c r="EMU143" s="247"/>
      <c r="EMV143" s="247"/>
      <c r="EMW143" s="247"/>
      <c r="EMX143" s="247"/>
      <c r="EMY143" s="247"/>
      <c r="EMZ143" s="247"/>
      <c r="ENA143" s="247"/>
      <c r="ENB143" s="247"/>
      <c r="ENC143" s="247"/>
      <c r="END143" s="247"/>
      <c r="ENE143" s="247"/>
      <c r="ENF143" s="247"/>
      <c r="ENG143" s="247"/>
      <c r="ENH143" s="247"/>
      <c r="ENI143" s="247"/>
      <c r="ENJ143" s="247"/>
      <c r="ENK143" s="247"/>
      <c r="ENL143" s="247"/>
      <c r="ENM143" s="247"/>
      <c r="ENN143" s="247"/>
      <c r="ENO143" s="247"/>
      <c r="ENP143" s="247"/>
      <c r="ENQ143" s="247"/>
      <c r="ENR143" s="247"/>
      <c r="ENS143" s="247"/>
      <c r="ENT143" s="247"/>
      <c r="ENU143" s="247"/>
      <c r="ENV143" s="247"/>
      <c r="ENW143" s="247"/>
      <c r="ENX143" s="247"/>
      <c r="ENY143" s="247"/>
      <c r="ENZ143" s="247"/>
      <c r="EOA143" s="247"/>
      <c r="EOB143" s="247"/>
      <c r="EOC143" s="247"/>
      <c r="EOD143" s="247"/>
      <c r="EOE143" s="247"/>
      <c r="EOF143" s="247"/>
      <c r="EOG143" s="247"/>
      <c r="EOH143" s="247"/>
      <c r="EOI143" s="247"/>
      <c r="EOJ143" s="247"/>
      <c r="EOK143" s="247"/>
      <c r="EOL143" s="247"/>
      <c r="EOM143" s="247"/>
      <c r="EON143" s="247"/>
      <c r="EOO143" s="247"/>
      <c r="EOP143" s="247"/>
      <c r="EOQ143" s="247"/>
      <c r="EOR143" s="247"/>
      <c r="EOS143" s="247"/>
      <c r="EOT143" s="247"/>
      <c r="EOU143" s="247"/>
      <c r="EOV143" s="247"/>
      <c r="EOW143" s="247"/>
      <c r="EOX143" s="247"/>
      <c r="EOY143" s="247"/>
      <c r="EOZ143" s="247"/>
      <c r="EPA143" s="247"/>
      <c r="EPB143" s="247"/>
      <c r="EPC143" s="247"/>
      <c r="EPD143" s="247"/>
      <c r="EPE143" s="247"/>
      <c r="EPF143" s="247"/>
      <c r="EPG143" s="247"/>
      <c r="EPH143" s="247"/>
      <c r="EPI143" s="247"/>
      <c r="EPJ143" s="247"/>
      <c r="EPK143" s="247"/>
      <c r="EPL143" s="247"/>
      <c r="EPM143" s="247"/>
      <c r="EPN143" s="247"/>
      <c r="EPO143" s="247"/>
      <c r="EPP143" s="247"/>
      <c r="EPQ143" s="247"/>
      <c r="EPR143" s="247"/>
      <c r="EPS143" s="247"/>
      <c r="EPT143" s="247"/>
      <c r="EPU143" s="247"/>
      <c r="EPV143" s="247"/>
      <c r="EPW143" s="247"/>
      <c r="EPX143" s="247"/>
      <c r="EPY143" s="247"/>
      <c r="EPZ143" s="247"/>
      <c r="EQA143" s="247"/>
      <c r="EQB143" s="247"/>
      <c r="EQC143" s="247"/>
      <c r="EQD143" s="247"/>
      <c r="EQE143" s="247"/>
      <c r="EQF143" s="247"/>
      <c r="EQG143" s="247"/>
      <c r="EQH143" s="247"/>
      <c r="EQI143" s="247"/>
      <c r="EQJ143" s="247"/>
      <c r="EQK143" s="247"/>
      <c r="EQL143" s="247"/>
      <c r="EQM143" s="247"/>
      <c r="EQN143" s="247"/>
      <c r="EQO143" s="247"/>
      <c r="EQP143" s="247"/>
      <c r="EQQ143" s="247"/>
      <c r="EQR143" s="247"/>
      <c r="EQS143" s="247"/>
      <c r="EQT143" s="247"/>
      <c r="EQU143" s="247"/>
      <c r="EQV143" s="247"/>
      <c r="EQW143" s="247"/>
      <c r="EQX143" s="247"/>
      <c r="EQY143" s="247"/>
      <c r="EQZ143" s="247"/>
      <c r="ERA143" s="247"/>
      <c r="ERB143" s="247"/>
      <c r="ERC143" s="247"/>
      <c r="ERD143" s="247"/>
      <c r="ERE143" s="247"/>
      <c r="ERF143" s="247"/>
      <c r="ERG143" s="247"/>
      <c r="ERH143" s="247"/>
      <c r="ERI143" s="247"/>
      <c r="ERJ143" s="247"/>
      <c r="ERK143" s="247"/>
      <c r="ERL143" s="247"/>
      <c r="ERM143" s="247"/>
      <c r="ERN143" s="247"/>
      <c r="ERO143" s="247"/>
      <c r="ERP143" s="247"/>
      <c r="ERQ143" s="247"/>
      <c r="ERR143" s="247"/>
      <c r="ERS143" s="247"/>
      <c r="ERT143" s="247"/>
      <c r="ERU143" s="247"/>
      <c r="ERV143" s="247"/>
      <c r="ERW143" s="247"/>
      <c r="ERX143" s="247"/>
      <c r="ERY143" s="247"/>
      <c r="ERZ143" s="247"/>
      <c r="ESA143" s="247"/>
      <c r="ESB143" s="247"/>
      <c r="ESC143" s="247"/>
      <c r="ESD143" s="247"/>
      <c r="ESE143" s="247"/>
      <c r="ESF143" s="247"/>
      <c r="ESG143" s="247"/>
      <c r="ESH143" s="247"/>
      <c r="ESI143" s="247"/>
      <c r="ESJ143" s="247"/>
      <c r="ESK143" s="247"/>
      <c r="ESL143" s="247"/>
      <c r="ESM143" s="247"/>
      <c r="ESN143" s="247"/>
      <c r="ESO143" s="247"/>
      <c r="ESP143" s="247"/>
      <c r="ESQ143" s="247"/>
      <c r="ESR143" s="247"/>
      <c r="ESS143" s="247"/>
      <c r="EST143" s="247"/>
      <c r="ESU143" s="247"/>
      <c r="ESV143" s="247"/>
      <c r="ESW143" s="247"/>
      <c r="ESX143" s="247"/>
      <c r="ESY143" s="247"/>
      <c r="ESZ143" s="247"/>
      <c r="ETA143" s="247"/>
      <c r="ETB143" s="247"/>
      <c r="ETC143" s="247"/>
      <c r="ETD143" s="247"/>
      <c r="ETE143" s="247"/>
      <c r="ETF143" s="247"/>
      <c r="ETG143" s="247"/>
      <c r="ETH143" s="247"/>
      <c r="ETI143" s="247"/>
      <c r="ETJ143" s="247"/>
      <c r="ETK143" s="247"/>
      <c r="ETL143" s="247"/>
      <c r="ETM143" s="247"/>
      <c r="ETN143" s="247"/>
      <c r="ETO143" s="247"/>
      <c r="ETP143" s="247"/>
      <c r="ETQ143" s="247"/>
      <c r="ETR143" s="247"/>
      <c r="ETS143" s="247"/>
      <c r="ETT143" s="247"/>
      <c r="ETU143" s="247"/>
      <c r="ETV143" s="247"/>
      <c r="ETW143" s="247"/>
      <c r="ETX143" s="247"/>
      <c r="ETY143" s="247"/>
      <c r="ETZ143" s="247"/>
      <c r="EUA143" s="247"/>
      <c r="EUB143" s="247"/>
      <c r="EUC143" s="247"/>
      <c r="EUD143" s="247"/>
      <c r="EUE143" s="247"/>
      <c r="EUF143" s="247"/>
      <c r="EUG143" s="247"/>
      <c r="EUH143" s="247"/>
      <c r="EUI143" s="247"/>
      <c r="EUJ143" s="247"/>
      <c r="EUK143" s="247"/>
      <c r="EUL143" s="247"/>
      <c r="EUM143" s="247"/>
      <c r="EUN143" s="247"/>
      <c r="EUO143" s="247"/>
      <c r="EUP143" s="247"/>
      <c r="EUQ143" s="247"/>
      <c r="EUR143" s="247"/>
      <c r="EUS143" s="247"/>
      <c r="EUT143" s="247"/>
      <c r="EUU143" s="247"/>
      <c r="EUV143" s="247"/>
      <c r="EUW143" s="247"/>
      <c r="EUX143" s="247"/>
      <c r="EUY143" s="247"/>
      <c r="EUZ143" s="247"/>
      <c r="EVA143" s="247"/>
      <c r="EVB143" s="247"/>
      <c r="EVC143" s="247"/>
      <c r="EVD143" s="247"/>
      <c r="EVE143" s="247"/>
      <c r="EVF143" s="247"/>
      <c r="EVG143" s="247"/>
      <c r="EVH143" s="247"/>
      <c r="EVI143" s="247"/>
      <c r="EVJ143" s="247"/>
      <c r="EVK143" s="247"/>
      <c r="EVL143" s="247"/>
      <c r="EVM143" s="247"/>
      <c r="EVN143" s="247"/>
      <c r="EVO143" s="247"/>
      <c r="EVP143" s="247"/>
      <c r="EVQ143" s="247"/>
      <c r="EVR143" s="247"/>
      <c r="EVS143" s="247"/>
      <c r="EVT143" s="247"/>
      <c r="EVU143" s="247"/>
      <c r="EVV143" s="247"/>
      <c r="EVW143" s="247"/>
      <c r="EVX143" s="247"/>
      <c r="EVY143" s="247"/>
      <c r="EVZ143" s="247"/>
      <c r="EWA143" s="247"/>
      <c r="EWB143" s="247"/>
      <c r="EWC143" s="247"/>
      <c r="EWD143" s="247"/>
      <c r="EWE143" s="247"/>
      <c r="EWF143" s="247"/>
      <c r="EWG143" s="247"/>
      <c r="EWH143" s="247"/>
      <c r="EWI143" s="247"/>
      <c r="EWJ143" s="247"/>
      <c r="EWK143" s="247"/>
      <c r="EWL143" s="247"/>
      <c r="EWM143" s="247"/>
      <c r="EWN143" s="247"/>
      <c r="EWO143" s="247"/>
      <c r="EWP143" s="247"/>
      <c r="EWQ143" s="247"/>
      <c r="EWR143" s="247"/>
      <c r="EWS143" s="247"/>
      <c r="EWT143" s="247"/>
      <c r="EWU143" s="247"/>
      <c r="EWV143" s="247"/>
      <c r="EWW143" s="247"/>
      <c r="EWX143" s="247"/>
      <c r="EWY143" s="247"/>
      <c r="EWZ143" s="247"/>
      <c r="EXA143" s="247"/>
      <c r="EXB143" s="247"/>
      <c r="EXC143" s="247"/>
      <c r="EXD143" s="247"/>
      <c r="EXE143" s="247"/>
      <c r="EXF143" s="247"/>
      <c r="EXG143" s="247"/>
      <c r="EXH143" s="247"/>
      <c r="EXI143" s="247"/>
      <c r="EXJ143" s="247"/>
      <c r="EXK143" s="247"/>
      <c r="EXL143" s="247"/>
      <c r="EXM143" s="247"/>
      <c r="EXN143" s="247"/>
      <c r="EXO143" s="247"/>
      <c r="EXP143" s="247"/>
      <c r="EXQ143" s="247"/>
      <c r="EXR143" s="247"/>
      <c r="EXS143" s="247"/>
      <c r="EXT143" s="247"/>
      <c r="EXU143" s="247"/>
      <c r="EXV143" s="247"/>
      <c r="EXW143" s="247"/>
      <c r="EXX143" s="247"/>
      <c r="EXY143" s="247"/>
      <c r="EXZ143" s="247"/>
      <c r="EYA143" s="247"/>
      <c r="EYB143" s="247"/>
      <c r="EYC143" s="247"/>
      <c r="EYD143" s="247"/>
      <c r="EYE143" s="247"/>
      <c r="EYF143" s="247"/>
      <c r="EYG143" s="247"/>
      <c r="EYH143" s="247"/>
      <c r="EYI143" s="247"/>
      <c r="EYJ143" s="247"/>
      <c r="EYK143" s="247"/>
      <c r="EYL143" s="247"/>
      <c r="EYM143" s="247"/>
      <c r="EYN143" s="247"/>
      <c r="EYO143" s="247"/>
      <c r="EYP143" s="247"/>
      <c r="EYQ143" s="247"/>
      <c r="EYR143" s="247"/>
      <c r="EYS143" s="247"/>
      <c r="EYT143" s="247"/>
      <c r="EYU143" s="247"/>
      <c r="EYV143" s="247"/>
      <c r="EYW143" s="247"/>
      <c r="EYX143" s="247"/>
      <c r="EYY143" s="247"/>
      <c r="EYZ143" s="247"/>
      <c r="EZA143" s="247"/>
      <c r="EZB143" s="247"/>
      <c r="EZC143" s="247"/>
      <c r="EZD143" s="247"/>
      <c r="EZE143" s="247"/>
      <c r="EZF143" s="247"/>
      <c r="EZG143" s="247"/>
      <c r="EZH143" s="247"/>
      <c r="EZI143" s="247"/>
      <c r="EZJ143" s="247"/>
      <c r="EZK143" s="247"/>
      <c r="EZL143" s="247"/>
      <c r="EZM143" s="247"/>
      <c r="EZN143" s="247"/>
      <c r="EZO143" s="247"/>
      <c r="EZP143" s="247"/>
      <c r="EZQ143" s="247"/>
      <c r="EZR143" s="247"/>
      <c r="EZS143" s="247"/>
      <c r="EZT143" s="247"/>
      <c r="EZU143" s="247"/>
      <c r="EZV143" s="247"/>
      <c r="EZW143" s="247"/>
      <c r="EZX143" s="247"/>
      <c r="EZY143" s="247"/>
      <c r="EZZ143" s="247"/>
      <c r="FAA143" s="247"/>
      <c r="FAB143" s="247"/>
      <c r="FAC143" s="247"/>
      <c r="FAD143" s="247"/>
      <c r="FAE143" s="247"/>
      <c r="FAF143" s="247"/>
      <c r="FAG143" s="247"/>
      <c r="FAH143" s="247"/>
      <c r="FAI143" s="247"/>
      <c r="FAJ143" s="247"/>
      <c r="FAK143" s="247"/>
      <c r="FAL143" s="247"/>
      <c r="FAM143" s="247"/>
      <c r="FAN143" s="247"/>
      <c r="FAO143" s="247"/>
      <c r="FAP143" s="247"/>
      <c r="FAQ143" s="247"/>
      <c r="FAR143" s="247"/>
      <c r="FAS143" s="247"/>
      <c r="FAT143" s="247"/>
      <c r="FAU143" s="247"/>
      <c r="FAV143" s="247"/>
      <c r="FAW143" s="247"/>
      <c r="FAX143" s="247"/>
      <c r="FAY143" s="247"/>
      <c r="FAZ143" s="247"/>
      <c r="FBA143" s="247"/>
      <c r="FBB143" s="247"/>
      <c r="FBC143" s="247"/>
      <c r="FBD143" s="247"/>
      <c r="FBE143" s="247"/>
      <c r="FBF143" s="247"/>
      <c r="FBG143" s="247"/>
      <c r="FBH143" s="247"/>
      <c r="FBI143" s="247"/>
      <c r="FBJ143" s="247"/>
      <c r="FBK143" s="247"/>
      <c r="FBL143" s="247"/>
      <c r="FBM143" s="247"/>
      <c r="FBN143" s="247"/>
      <c r="FBO143" s="247"/>
      <c r="FBP143" s="247"/>
      <c r="FBQ143" s="247"/>
      <c r="FBR143" s="247"/>
      <c r="FBS143" s="247"/>
      <c r="FBT143" s="247"/>
      <c r="FBU143" s="247"/>
      <c r="FBV143" s="247"/>
      <c r="FBW143" s="247"/>
      <c r="FBX143" s="247"/>
      <c r="FBY143" s="247"/>
      <c r="FBZ143" s="247"/>
      <c r="FCA143" s="247"/>
      <c r="FCB143" s="247"/>
      <c r="FCC143" s="247"/>
      <c r="FCD143" s="247"/>
      <c r="FCE143" s="247"/>
      <c r="FCF143" s="247"/>
      <c r="FCG143" s="247"/>
      <c r="FCH143" s="247"/>
      <c r="FCI143" s="247"/>
      <c r="FCJ143" s="247"/>
      <c r="FCK143" s="247"/>
      <c r="FCL143" s="247"/>
      <c r="FCM143" s="247"/>
      <c r="FCN143" s="247"/>
      <c r="FCO143" s="247"/>
      <c r="FCP143" s="247"/>
      <c r="FCQ143" s="247"/>
      <c r="FCR143" s="247"/>
      <c r="FCS143" s="247"/>
      <c r="FCT143" s="247"/>
      <c r="FCU143" s="247"/>
      <c r="FCV143" s="247"/>
      <c r="FCW143" s="247"/>
      <c r="FCX143" s="247"/>
      <c r="FCY143" s="247"/>
      <c r="FCZ143" s="247"/>
      <c r="FDA143" s="247"/>
      <c r="FDB143" s="247"/>
      <c r="FDC143" s="247"/>
      <c r="FDD143" s="247"/>
      <c r="FDE143" s="247"/>
      <c r="FDF143" s="247"/>
      <c r="FDG143" s="247"/>
      <c r="FDH143" s="247"/>
      <c r="FDI143" s="247"/>
      <c r="FDJ143" s="247"/>
      <c r="FDK143" s="247"/>
      <c r="FDL143" s="247"/>
      <c r="FDM143" s="247"/>
      <c r="FDN143" s="247"/>
      <c r="FDO143" s="247"/>
      <c r="FDP143" s="247"/>
      <c r="FDQ143" s="247"/>
      <c r="FDR143" s="247"/>
      <c r="FDS143" s="247"/>
      <c r="FDT143" s="247"/>
      <c r="FDU143" s="247"/>
      <c r="FDV143" s="247"/>
      <c r="FDW143" s="247"/>
      <c r="FDX143" s="247"/>
      <c r="FDY143" s="247"/>
      <c r="FDZ143" s="247"/>
      <c r="FEA143" s="247"/>
      <c r="FEB143" s="247"/>
      <c r="FEC143" s="247"/>
      <c r="FED143" s="247"/>
      <c r="FEE143" s="247"/>
      <c r="FEF143" s="247"/>
      <c r="FEG143" s="247"/>
      <c r="FEH143" s="247"/>
      <c r="FEI143" s="247"/>
      <c r="FEJ143" s="247"/>
      <c r="FEK143" s="247"/>
      <c r="FEL143" s="247"/>
      <c r="FEM143" s="247"/>
      <c r="FEN143" s="247"/>
      <c r="FEO143" s="247"/>
      <c r="FEP143" s="247"/>
      <c r="FEQ143" s="247"/>
      <c r="FER143" s="247"/>
      <c r="FES143" s="247"/>
      <c r="FET143" s="247"/>
      <c r="FEU143" s="247"/>
      <c r="FEV143" s="247"/>
      <c r="FEW143" s="247"/>
      <c r="FEX143" s="247"/>
      <c r="FEY143" s="247"/>
      <c r="FEZ143" s="247"/>
      <c r="FFA143" s="247"/>
      <c r="FFB143" s="247"/>
      <c r="FFC143" s="247"/>
      <c r="FFD143" s="247"/>
      <c r="FFE143" s="247"/>
      <c r="FFF143" s="247"/>
      <c r="FFG143" s="247"/>
      <c r="FFH143" s="247"/>
      <c r="FFI143" s="247"/>
      <c r="FFJ143" s="247"/>
      <c r="FFK143" s="247"/>
      <c r="FFL143" s="247"/>
      <c r="FFM143" s="247"/>
      <c r="FFN143" s="247"/>
      <c r="FFO143" s="247"/>
      <c r="FFP143" s="247"/>
      <c r="FFQ143" s="247"/>
      <c r="FFR143" s="247"/>
      <c r="FFS143" s="247"/>
      <c r="FFT143" s="247"/>
      <c r="FFU143" s="247"/>
      <c r="FFV143" s="247"/>
      <c r="FFW143" s="247"/>
      <c r="FFX143" s="247"/>
      <c r="FFY143" s="247"/>
      <c r="FFZ143" s="247"/>
      <c r="FGA143" s="247"/>
      <c r="FGB143" s="247"/>
      <c r="FGC143" s="247"/>
      <c r="FGD143" s="247"/>
      <c r="FGE143" s="247"/>
      <c r="FGF143" s="247"/>
      <c r="FGG143" s="247"/>
      <c r="FGH143" s="247"/>
      <c r="FGI143" s="247"/>
      <c r="FGJ143" s="247"/>
      <c r="FGK143" s="247"/>
      <c r="FGL143" s="247"/>
      <c r="FGM143" s="247"/>
      <c r="FGN143" s="247"/>
      <c r="FGO143" s="247"/>
      <c r="FGP143" s="247"/>
      <c r="FGQ143" s="247"/>
      <c r="FGR143" s="247"/>
      <c r="FGS143" s="247"/>
      <c r="FGT143" s="247"/>
      <c r="FGU143" s="247"/>
      <c r="FGV143" s="247"/>
      <c r="FGW143" s="247"/>
      <c r="FGX143" s="247"/>
      <c r="FGY143" s="247"/>
      <c r="FGZ143" s="247"/>
      <c r="FHA143" s="247"/>
      <c r="FHB143" s="247"/>
      <c r="FHC143" s="247"/>
      <c r="FHD143" s="247"/>
      <c r="FHE143" s="247"/>
      <c r="FHF143" s="247"/>
      <c r="FHG143" s="247"/>
      <c r="FHH143" s="247"/>
      <c r="FHI143" s="247"/>
      <c r="FHJ143" s="247"/>
      <c r="FHK143" s="247"/>
      <c r="FHL143" s="247"/>
      <c r="FHM143" s="247"/>
      <c r="FHN143" s="247"/>
      <c r="FHO143" s="247"/>
      <c r="FHP143" s="247"/>
      <c r="FHQ143" s="247"/>
      <c r="FHR143" s="247"/>
      <c r="FHS143" s="247"/>
      <c r="FHT143" s="247"/>
      <c r="FHU143" s="247"/>
      <c r="FHV143" s="247"/>
      <c r="FHW143" s="247"/>
      <c r="FHX143" s="247"/>
      <c r="FHY143" s="247"/>
      <c r="FHZ143" s="247"/>
      <c r="FIA143" s="247"/>
      <c r="FIB143" s="247"/>
      <c r="FIC143" s="247"/>
      <c r="FID143" s="247"/>
      <c r="FIE143" s="247"/>
      <c r="FIF143" s="247"/>
      <c r="FIG143" s="247"/>
      <c r="FIH143" s="247"/>
      <c r="FII143" s="247"/>
      <c r="FIJ143" s="247"/>
      <c r="FIK143" s="247"/>
      <c r="FIL143" s="247"/>
      <c r="FIM143" s="247"/>
      <c r="FIN143" s="247"/>
      <c r="FIO143" s="247"/>
      <c r="FIP143" s="247"/>
      <c r="FIQ143" s="247"/>
      <c r="FIR143" s="247"/>
      <c r="FIS143" s="247"/>
      <c r="FIT143" s="247"/>
      <c r="FIU143" s="247"/>
      <c r="FIV143" s="247"/>
      <c r="FIW143" s="247"/>
      <c r="FIX143" s="247"/>
      <c r="FIY143" s="247"/>
      <c r="FIZ143" s="247"/>
      <c r="FJA143" s="247"/>
      <c r="FJB143" s="247"/>
      <c r="FJC143" s="247"/>
      <c r="FJD143" s="247"/>
      <c r="FJE143" s="247"/>
      <c r="FJF143" s="247"/>
      <c r="FJG143" s="247"/>
      <c r="FJH143" s="247"/>
      <c r="FJI143" s="247"/>
      <c r="FJJ143" s="247"/>
      <c r="FJK143" s="247"/>
      <c r="FJL143" s="247"/>
      <c r="FJM143" s="247"/>
      <c r="FJN143" s="247"/>
      <c r="FJO143" s="247"/>
      <c r="FJP143" s="247"/>
      <c r="FJQ143" s="247"/>
      <c r="FJR143" s="247"/>
      <c r="FJS143" s="247"/>
      <c r="FJT143" s="247"/>
      <c r="FJU143" s="247"/>
      <c r="FJV143" s="247"/>
      <c r="FJW143" s="247"/>
      <c r="FJX143" s="247"/>
      <c r="FJY143" s="247"/>
      <c r="FJZ143" s="247"/>
      <c r="FKA143" s="247"/>
      <c r="FKB143" s="247"/>
      <c r="FKC143" s="247"/>
      <c r="FKD143" s="247"/>
      <c r="FKE143" s="247"/>
      <c r="FKF143" s="247"/>
      <c r="FKG143" s="247"/>
      <c r="FKH143" s="247"/>
      <c r="FKI143" s="247"/>
      <c r="FKJ143" s="247"/>
      <c r="FKK143" s="247"/>
      <c r="FKL143" s="247"/>
      <c r="FKM143" s="247"/>
      <c r="FKN143" s="247"/>
      <c r="FKO143" s="247"/>
      <c r="FKP143" s="247"/>
      <c r="FKQ143" s="247"/>
      <c r="FKR143" s="247"/>
      <c r="FKS143" s="247"/>
      <c r="FKT143" s="247"/>
      <c r="FKU143" s="247"/>
      <c r="FKV143" s="247"/>
      <c r="FKW143" s="247"/>
      <c r="FKX143" s="247"/>
      <c r="FKY143" s="247"/>
      <c r="FKZ143" s="247"/>
      <c r="FLA143" s="247"/>
      <c r="FLB143" s="247"/>
      <c r="FLC143" s="247"/>
      <c r="FLD143" s="247"/>
      <c r="FLE143" s="247"/>
      <c r="FLF143" s="247"/>
      <c r="FLG143" s="247"/>
      <c r="FLH143" s="247"/>
      <c r="FLI143" s="247"/>
      <c r="FLJ143" s="247"/>
      <c r="FLK143" s="247"/>
      <c r="FLL143" s="247"/>
      <c r="FLM143" s="247"/>
      <c r="FLN143" s="247"/>
      <c r="FLO143" s="247"/>
      <c r="FLP143" s="247"/>
      <c r="FLQ143" s="247"/>
      <c r="FLR143" s="247"/>
      <c r="FLS143" s="247"/>
      <c r="FLT143" s="247"/>
      <c r="FLU143" s="247"/>
      <c r="FLV143" s="247"/>
      <c r="FLW143" s="247"/>
      <c r="FLX143" s="247"/>
      <c r="FLY143" s="247"/>
      <c r="FLZ143" s="247"/>
      <c r="FMA143" s="247"/>
      <c r="FMB143" s="247"/>
      <c r="FMC143" s="247"/>
      <c r="FMD143" s="247"/>
      <c r="FME143" s="247"/>
      <c r="FMF143" s="247"/>
      <c r="FMG143" s="247"/>
      <c r="FMH143" s="247"/>
      <c r="FMI143" s="247"/>
      <c r="FMJ143" s="247"/>
      <c r="FMK143" s="247"/>
      <c r="FML143" s="247"/>
      <c r="FMM143" s="247"/>
      <c r="FMN143" s="247"/>
      <c r="FMO143" s="247"/>
      <c r="FMP143" s="247"/>
      <c r="FMQ143" s="247"/>
      <c r="FMR143" s="247"/>
      <c r="FMS143" s="247"/>
      <c r="FMT143" s="247"/>
      <c r="FMU143" s="247"/>
      <c r="FMV143" s="247"/>
      <c r="FMW143" s="247"/>
      <c r="FMX143" s="247"/>
      <c r="FMY143" s="247"/>
      <c r="FMZ143" s="247"/>
      <c r="FNA143" s="247"/>
      <c r="FNB143" s="247"/>
      <c r="FNC143" s="247"/>
      <c r="FND143" s="247"/>
      <c r="FNE143" s="247"/>
      <c r="FNF143" s="247"/>
      <c r="FNG143" s="247"/>
      <c r="FNH143" s="247"/>
      <c r="FNI143" s="247"/>
      <c r="FNJ143" s="247"/>
      <c r="FNK143" s="247"/>
      <c r="FNL143" s="247"/>
      <c r="FNM143" s="247"/>
      <c r="FNN143" s="247"/>
      <c r="FNO143" s="247"/>
      <c r="FNP143" s="247"/>
      <c r="FNQ143" s="247"/>
      <c r="FNR143" s="247"/>
      <c r="FNS143" s="247"/>
      <c r="FNT143" s="247"/>
      <c r="FNU143" s="247"/>
      <c r="FNV143" s="247"/>
      <c r="FNW143" s="247"/>
      <c r="FNX143" s="247"/>
      <c r="FNY143" s="247"/>
      <c r="FNZ143" s="247"/>
      <c r="FOA143" s="247"/>
      <c r="FOB143" s="247"/>
      <c r="FOC143" s="247"/>
      <c r="FOD143" s="247"/>
      <c r="FOE143" s="247"/>
      <c r="FOF143" s="247"/>
      <c r="FOG143" s="247"/>
      <c r="FOH143" s="247"/>
      <c r="FOI143" s="247"/>
      <c r="FOJ143" s="247"/>
      <c r="FOK143" s="247"/>
      <c r="FOL143" s="247"/>
      <c r="FOM143" s="247"/>
      <c r="FON143" s="247"/>
      <c r="FOO143" s="247"/>
      <c r="FOP143" s="247"/>
      <c r="FOQ143" s="247"/>
      <c r="FOR143" s="247"/>
      <c r="FOS143" s="247"/>
      <c r="FOT143" s="247"/>
      <c r="FOU143" s="247"/>
      <c r="FOV143" s="247"/>
      <c r="FOW143" s="247"/>
      <c r="FOX143" s="247"/>
      <c r="FOY143" s="247"/>
      <c r="FOZ143" s="247"/>
      <c r="FPA143" s="247"/>
      <c r="FPB143" s="247"/>
      <c r="FPC143" s="247"/>
      <c r="FPD143" s="247"/>
      <c r="FPE143" s="247"/>
      <c r="FPF143" s="247"/>
      <c r="FPG143" s="247"/>
      <c r="FPH143" s="247"/>
      <c r="FPI143" s="247"/>
      <c r="FPJ143" s="247"/>
      <c r="FPK143" s="247"/>
      <c r="FPL143" s="247"/>
      <c r="FPM143" s="247"/>
      <c r="FPN143" s="247"/>
      <c r="FPO143" s="247"/>
      <c r="FPP143" s="247"/>
      <c r="FPQ143" s="247"/>
      <c r="FPR143" s="247"/>
      <c r="FPS143" s="247"/>
      <c r="FPT143" s="247"/>
      <c r="FPU143" s="247"/>
      <c r="FPV143" s="247"/>
      <c r="FPW143" s="247"/>
      <c r="FPX143" s="247"/>
      <c r="FPY143" s="247"/>
      <c r="FPZ143" s="247"/>
      <c r="FQA143" s="247"/>
      <c r="FQB143" s="247"/>
      <c r="FQC143" s="247"/>
      <c r="FQD143" s="247"/>
      <c r="FQE143" s="247"/>
      <c r="FQF143" s="247"/>
      <c r="FQG143" s="247"/>
      <c r="FQH143" s="247"/>
      <c r="FQI143" s="247"/>
      <c r="FQJ143" s="247"/>
      <c r="FQK143" s="247"/>
      <c r="FQL143" s="247"/>
      <c r="FQM143" s="247"/>
      <c r="FQN143" s="247"/>
      <c r="FQO143" s="247"/>
      <c r="FQP143" s="247"/>
      <c r="FQQ143" s="247"/>
      <c r="FQR143" s="247"/>
      <c r="FQS143" s="247"/>
      <c r="FQT143" s="247"/>
      <c r="FQU143" s="247"/>
      <c r="FQV143" s="247"/>
      <c r="FQW143" s="247"/>
      <c r="FQX143" s="247"/>
      <c r="FQY143" s="247"/>
      <c r="FQZ143" s="247"/>
      <c r="FRA143" s="247"/>
      <c r="FRB143" s="247"/>
      <c r="FRC143" s="247"/>
      <c r="FRD143" s="247"/>
      <c r="FRE143" s="247"/>
      <c r="FRF143" s="247"/>
      <c r="FRG143" s="247"/>
      <c r="FRH143" s="247"/>
      <c r="FRI143" s="247"/>
      <c r="FRJ143" s="247"/>
      <c r="FRK143" s="247"/>
      <c r="FRL143" s="247"/>
      <c r="FRM143" s="247"/>
      <c r="FRN143" s="247"/>
      <c r="FRO143" s="247"/>
      <c r="FRP143" s="247"/>
      <c r="FRQ143" s="247"/>
      <c r="FRR143" s="247"/>
      <c r="FRS143" s="247"/>
      <c r="FRT143" s="247"/>
      <c r="FRU143" s="247"/>
      <c r="FRV143" s="247"/>
      <c r="FRW143" s="247"/>
      <c r="FRX143" s="247"/>
      <c r="FRY143" s="247"/>
      <c r="FRZ143" s="247"/>
      <c r="FSA143" s="247"/>
      <c r="FSB143" s="247"/>
      <c r="FSC143" s="247"/>
      <c r="FSD143" s="247"/>
      <c r="FSE143" s="247"/>
      <c r="FSF143" s="247"/>
      <c r="FSG143" s="247"/>
      <c r="FSH143" s="247"/>
      <c r="FSI143" s="247"/>
      <c r="FSJ143" s="247"/>
      <c r="FSK143" s="247"/>
      <c r="FSL143" s="247"/>
      <c r="FSM143" s="247"/>
      <c r="FSN143" s="247"/>
      <c r="FSO143" s="247"/>
      <c r="FSP143" s="247"/>
      <c r="FSQ143" s="247"/>
      <c r="FSR143" s="247"/>
      <c r="FSS143" s="247"/>
      <c r="FST143" s="247"/>
      <c r="FSU143" s="247"/>
      <c r="FSV143" s="247"/>
      <c r="FSW143" s="247"/>
      <c r="FSX143" s="247"/>
      <c r="FSY143" s="247"/>
      <c r="FSZ143" s="247"/>
      <c r="FTA143" s="247"/>
      <c r="FTB143" s="247"/>
      <c r="FTC143" s="247"/>
      <c r="FTD143" s="247"/>
      <c r="FTE143" s="247"/>
      <c r="FTF143" s="247"/>
      <c r="FTG143" s="247"/>
      <c r="FTH143" s="247"/>
      <c r="FTI143" s="247"/>
      <c r="FTJ143" s="247"/>
      <c r="FTK143" s="247"/>
      <c r="FTL143" s="247"/>
      <c r="FTM143" s="247"/>
      <c r="FTN143" s="247"/>
      <c r="FTO143" s="247"/>
      <c r="FTP143" s="247"/>
      <c r="FTQ143" s="247"/>
      <c r="FTR143" s="247"/>
      <c r="FTS143" s="247"/>
      <c r="FTT143" s="247"/>
      <c r="FTU143" s="247"/>
      <c r="FTV143" s="247"/>
      <c r="FTW143" s="247"/>
      <c r="FTX143" s="247"/>
      <c r="FTY143" s="247"/>
      <c r="FTZ143" s="247"/>
      <c r="FUA143" s="247"/>
      <c r="FUB143" s="247"/>
      <c r="FUC143" s="247"/>
      <c r="FUD143" s="247"/>
      <c r="FUE143" s="247"/>
      <c r="FUF143" s="247"/>
      <c r="FUG143" s="247"/>
      <c r="FUH143" s="247"/>
      <c r="FUI143" s="247"/>
      <c r="FUJ143" s="247"/>
      <c r="FUK143" s="247"/>
      <c r="FUL143" s="247"/>
      <c r="FUM143" s="247"/>
      <c r="FUN143" s="247"/>
      <c r="FUO143" s="247"/>
      <c r="FUP143" s="247"/>
      <c r="FUQ143" s="247"/>
      <c r="FUR143" s="247"/>
      <c r="FUS143" s="247"/>
      <c r="FUT143" s="247"/>
      <c r="FUU143" s="247"/>
      <c r="FUV143" s="247"/>
      <c r="FUW143" s="247"/>
      <c r="FUX143" s="247"/>
      <c r="FUY143" s="247"/>
      <c r="FUZ143" s="247"/>
      <c r="FVA143" s="247"/>
      <c r="FVB143" s="247"/>
      <c r="FVC143" s="247"/>
      <c r="FVD143" s="247"/>
      <c r="FVE143" s="247"/>
      <c r="FVF143" s="247"/>
      <c r="FVG143" s="247"/>
      <c r="FVH143" s="247"/>
      <c r="FVI143" s="247"/>
      <c r="FVJ143" s="247"/>
      <c r="FVK143" s="247"/>
      <c r="FVL143" s="247"/>
      <c r="FVM143" s="247"/>
      <c r="FVN143" s="247"/>
      <c r="FVO143" s="247"/>
      <c r="FVP143" s="247"/>
      <c r="FVQ143" s="247"/>
      <c r="FVR143" s="247"/>
      <c r="FVS143" s="247"/>
      <c r="FVT143" s="247"/>
      <c r="FVU143" s="247"/>
      <c r="FVV143" s="247"/>
      <c r="FVW143" s="247"/>
      <c r="FVX143" s="247"/>
      <c r="FVY143" s="247"/>
      <c r="FVZ143" s="247"/>
      <c r="FWA143" s="247"/>
      <c r="FWB143" s="247"/>
      <c r="FWC143" s="247"/>
      <c r="FWD143" s="247"/>
      <c r="FWE143" s="247"/>
      <c r="FWF143" s="247"/>
      <c r="FWG143" s="247"/>
      <c r="FWH143" s="247"/>
      <c r="FWI143" s="247"/>
      <c r="FWJ143" s="247"/>
      <c r="FWK143" s="247"/>
      <c r="FWL143" s="247"/>
      <c r="FWM143" s="247"/>
      <c r="FWN143" s="247"/>
      <c r="FWO143" s="247"/>
      <c r="FWP143" s="247"/>
      <c r="FWQ143" s="247"/>
      <c r="FWR143" s="247"/>
      <c r="FWS143" s="247"/>
      <c r="FWT143" s="247"/>
      <c r="FWU143" s="247"/>
      <c r="FWV143" s="247"/>
      <c r="FWW143" s="247"/>
      <c r="FWX143" s="247"/>
      <c r="FWY143" s="247"/>
      <c r="FWZ143" s="247"/>
      <c r="FXA143" s="247"/>
      <c r="FXB143" s="247"/>
      <c r="FXC143" s="247"/>
      <c r="FXD143" s="247"/>
      <c r="FXE143" s="247"/>
      <c r="FXF143" s="247"/>
      <c r="FXG143" s="247"/>
      <c r="FXH143" s="247"/>
      <c r="FXI143" s="247"/>
      <c r="FXJ143" s="247"/>
      <c r="FXK143" s="247"/>
      <c r="FXL143" s="247"/>
      <c r="FXM143" s="247"/>
      <c r="FXN143" s="247"/>
      <c r="FXO143" s="247"/>
      <c r="FXP143" s="247"/>
      <c r="FXQ143" s="247"/>
      <c r="FXR143" s="247"/>
      <c r="FXS143" s="247"/>
      <c r="FXT143" s="247"/>
      <c r="FXU143" s="247"/>
      <c r="FXV143" s="247"/>
      <c r="FXW143" s="247"/>
      <c r="FXX143" s="247"/>
      <c r="FXY143" s="247"/>
      <c r="FXZ143" s="247"/>
      <c r="FYA143" s="247"/>
      <c r="FYB143" s="247"/>
      <c r="FYC143" s="247"/>
      <c r="FYD143" s="247"/>
      <c r="FYE143" s="247"/>
      <c r="FYF143" s="247"/>
      <c r="FYG143" s="247"/>
      <c r="FYH143" s="247"/>
      <c r="FYI143" s="247"/>
      <c r="FYJ143" s="247"/>
      <c r="FYK143" s="247"/>
      <c r="FYL143" s="247"/>
      <c r="FYM143" s="247"/>
      <c r="FYN143" s="247"/>
      <c r="FYO143" s="247"/>
      <c r="FYP143" s="247"/>
      <c r="FYQ143" s="247"/>
      <c r="FYR143" s="247"/>
      <c r="FYS143" s="247"/>
      <c r="FYT143" s="247"/>
      <c r="FYU143" s="247"/>
      <c r="FYV143" s="247"/>
      <c r="FYW143" s="247"/>
      <c r="FYX143" s="247"/>
      <c r="FYY143" s="247"/>
      <c r="FYZ143" s="247"/>
      <c r="FZA143" s="247"/>
      <c r="FZB143" s="247"/>
      <c r="FZC143" s="247"/>
      <c r="FZD143" s="247"/>
      <c r="FZE143" s="247"/>
      <c r="FZF143" s="247"/>
      <c r="FZG143" s="247"/>
      <c r="FZH143" s="247"/>
      <c r="FZI143" s="247"/>
      <c r="FZJ143" s="247"/>
      <c r="FZK143" s="247"/>
      <c r="FZL143" s="247"/>
      <c r="FZM143" s="247"/>
      <c r="FZN143" s="247"/>
      <c r="FZO143" s="247"/>
      <c r="FZP143" s="247"/>
      <c r="FZQ143" s="247"/>
      <c r="FZR143" s="247"/>
      <c r="FZS143" s="247"/>
      <c r="FZT143" s="247"/>
      <c r="FZU143" s="247"/>
      <c r="FZV143" s="247"/>
      <c r="FZW143" s="247"/>
      <c r="FZX143" s="247"/>
      <c r="FZY143" s="247"/>
      <c r="FZZ143" s="247"/>
      <c r="GAA143" s="247"/>
      <c r="GAB143" s="247"/>
      <c r="GAC143" s="247"/>
      <c r="GAD143" s="247"/>
      <c r="GAE143" s="247"/>
      <c r="GAF143" s="247"/>
      <c r="GAG143" s="247"/>
      <c r="GAH143" s="247"/>
      <c r="GAI143" s="247"/>
      <c r="GAJ143" s="247"/>
      <c r="GAK143" s="247"/>
      <c r="GAL143" s="247"/>
      <c r="GAM143" s="247"/>
      <c r="GAN143" s="247"/>
      <c r="GAO143" s="247"/>
      <c r="GAP143" s="247"/>
      <c r="GAQ143" s="247"/>
      <c r="GAR143" s="247"/>
      <c r="GAS143" s="247"/>
      <c r="GAT143" s="247"/>
      <c r="GAU143" s="247"/>
      <c r="GAV143" s="247"/>
      <c r="GAW143" s="247"/>
      <c r="GAX143" s="247"/>
      <c r="GAY143" s="247"/>
      <c r="GAZ143" s="247"/>
      <c r="GBA143" s="247"/>
      <c r="GBB143" s="247"/>
      <c r="GBC143" s="247"/>
      <c r="GBD143" s="247"/>
      <c r="GBE143" s="247"/>
      <c r="GBF143" s="247"/>
      <c r="GBG143" s="247"/>
      <c r="GBH143" s="247"/>
      <c r="GBI143" s="247"/>
      <c r="GBJ143" s="247"/>
      <c r="GBK143" s="247"/>
      <c r="GBL143" s="247"/>
      <c r="GBM143" s="247"/>
      <c r="GBN143" s="247"/>
      <c r="GBO143" s="247"/>
      <c r="GBP143" s="247"/>
      <c r="GBQ143" s="247"/>
      <c r="GBR143" s="247"/>
      <c r="GBS143" s="247"/>
      <c r="GBT143" s="247"/>
      <c r="GBU143" s="247"/>
      <c r="GBV143" s="247"/>
      <c r="GBW143" s="247"/>
      <c r="GBX143" s="247"/>
      <c r="GBY143" s="247"/>
      <c r="GBZ143" s="247"/>
      <c r="GCA143" s="247"/>
      <c r="GCB143" s="247"/>
      <c r="GCC143" s="247"/>
      <c r="GCD143" s="247"/>
      <c r="GCE143" s="247"/>
      <c r="GCF143" s="247"/>
      <c r="GCG143" s="247"/>
      <c r="GCH143" s="247"/>
      <c r="GCI143" s="247"/>
      <c r="GCJ143" s="247"/>
      <c r="GCK143" s="247"/>
      <c r="GCL143" s="247"/>
      <c r="GCM143" s="247"/>
      <c r="GCN143" s="247"/>
      <c r="GCO143" s="247"/>
      <c r="GCP143" s="247"/>
      <c r="GCQ143" s="247"/>
      <c r="GCR143" s="247"/>
      <c r="GCS143" s="247"/>
      <c r="GCT143" s="247"/>
      <c r="GCU143" s="247"/>
      <c r="GCV143" s="247"/>
      <c r="GCW143" s="247"/>
      <c r="GCX143" s="247"/>
      <c r="GCY143" s="247"/>
      <c r="GCZ143" s="247"/>
      <c r="GDA143" s="247"/>
      <c r="GDB143" s="247"/>
      <c r="GDC143" s="247"/>
      <c r="GDD143" s="247"/>
      <c r="GDE143" s="247"/>
      <c r="GDF143" s="247"/>
      <c r="GDG143" s="247"/>
      <c r="GDH143" s="247"/>
      <c r="GDI143" s="247"/>
      <c r="GDJ143" s="247"/>
      <c r="GDK143" s="247"/>
      <c r="GDL143" s="247"/>
      <c r="GDM143" s="247"/>
      <c r="GDN143" s="247"/>
      <c r="GDO143" s="247"/>
      <c r="GDP143" s="247"/>
      <c r="GDQ143" s="247"/>
      <c r="GDR143" s="247"/>
      <c r="GDS143" s="247"/>
      <c r="GDT143" s="247"/>
      <c r="GDU143" s="247"/>
      <c r="GDV143" s="247"/>
      <c r="GDW143" s="247"/>
      <c r="GDX143" s="247"/>
      <c r="GDY143" s="247"/>
      <c r="GDZ143" s="247"/>
      <c r="GEA143" s="247"/>
      <c r="GEB143" s="247"/>
      <c r="GEC143" s="247"/>
      <c r="GED143" s="247"/>
      <c r="GEE143" s="247"/>
      <c r="GEF143" s="247"/>
      <c r="GEG143" s="247"/>
      <c r="GEH143" s="247"/>
      <c r="GEI143" s="247"/>
      <c r="GEJ143" s="247"/>
      <c r="GEK143" s="247"/>
      <c r="GEL143" s="247"/>
      <c r="GEM143" s="247"/>
      <c r="GEN143" s="247"/>
      <c r="GEO143" s="247"/>
      <c r="GEP143" s="247"/>
      <c r="GEQ143" s="247"/>
      <c r="GER143" s="247"/>
      <c r="GES143" s="247"/>
      <c r="GET143" s="247"/>
      <c r="GEU143" s="247"/>
      <c r="GEV143" s="247"/>
      <c r="GEW143" s="247"/>
      <c r="GEX143" s="247"/>
      <c r="GEY143" s="247"/>
      <c r="GEZ143" s="247"/>
      <c r="GFA143" s="247"/>
      <c r="GFB143" s="247"/>
      <c r="GFC143" s="247"/>
      <c r="GFD143" s="247"/>
      <c r="GFE143" s="247"/>
      <c r="GFF143" s="247"/>
      <c r="GFG143" s="247"/>
      <c r="GFH143" s="247"/>
      <c r="GFI143" s="247"/>
      <c r="GFJ143" s="247"/>
      <c r="GFK143" s="247"/>
      <c r="GFL143" s="247"/>
      <c r="GFM143" s="247"/>
      <c r="GFN143" s="247"/>
      <c r="GFO143" s="247"/>
      <c r="GFP143" s="247"/>
      <c r="GFQ143" s="247"/>
      <c r="GFR143" s="247"/>
      <c r="GFS143" s="247"/>
      <c r="GFT143" s="247"/>
      <c r="GFU143" s="247"/>
      <c r="GFV143" s="247"/>
      <c r="GFW143" s="247"/>
      <c r="GFX143" s="247"/>
      <c r="GFY143" s="247"/>
      <c r="GFZ143" s="247"/>
      <c r="GGA143" s="247"/>
      <c r="GGB143" s="247"/>
      <c r="GGC143" s="247"/>
      <c r="GGD143" s="247"/>
      <c r="GGE143" s="247"/>
      <c r="GGF143" s="247"/>
      <c r="GGG143" s="247"/>
      <c r="GGH143" s="247"/>
      <c r="GGI143" s="247"/>
      <c r="GGJ143" s="247"/>
      <c r="GGK143" s="247"/>
      <c r="GGL143" s="247"/>
      <c r="GGM143" s="247"/>
      <c r="GGN143" s="247"/>
      <c r="GGO143" s="247"/>
      <c r="GGP143" s="247"/>
      <c r="GGQ143" s="247"/>
      <c r="GGR143" s="247"/>
      <c r="GGS143" s="247"/>
      <c r="GGT143" s="247"/>
      <c r="GGU143" s="247"/>
      <c r="GGV143" s="247"/>
      <c r="GGW143" s="247"/>
      <c r="GGX143" s="247"/>
      <c r="GGY143" s="247"/>
      <c r="GGZ143" s="247"/>
      <c r="GHA143" s="247"/>
      <c r="GHB143" s="247"/>
      <c r="GHC143" s="247"/>
      <c r="GHD143" s="247"/>
      <c r="GHE143" s="247"/>
      <c r="GHF143" s="247"/>
      <c r="GHG143" s="247"/>
      <c r="GHH143" s="247"/>
      <c r="GHI143" s="247"/>
      <c r="GHJ143" s="247"/>
      <c r="GHK143" s="247"/>
      <c r="GHL143" s="247"/>
      <c r="GHM143" s="247"/>
      <c r="GHN143" s="247"/>
      <c r="GHO143" s="247"/>
      <c r="GHP143" s="247"/>
      <c r="GHQ143" s="247"/>
      <c r="GHR143" s="247"/>
      <c r="GHS143" s="247"/>
      <c r="GHT143" s="247"/>
      <c r="GHU143" s="247"/>
      <c r="GHV143" s="247"/>
      <c r="GHW143" s="247"/>
      <c r="GHX143" s="247"/>
      <c r="GHY143" s="247"/>
      <c r="GHZ143" s="247"/>
      <c r="GIA143" s="247"/>
      <c r="GIB143" s="247"/>
      <c r="GIC143" s="247"/>
      <c r="GID143" s="247"/>
      <c r="GIE143" s="247"/>
      <c r="GIF143" s="247"/>
      <c r="GIG143" s="247"/>
      <c r="GIH143" s="247"/>
      <c r="GII143" s="247"/>
      <c r="GIJ143" s="247"/>
      <c r="GIK143" s="247"/>
      <c r="GIL143" s="247"/>
      <c r="GIM143" s="247"/>
      <c r="GIN143" s="247"/>
      <c r="GIO143" s="247"/>
      <c r="GIP143" s="247"/>
      <c r="GIQ143" s="247"/>
      <c r="GIR143" s="247"/>
      <c r="GIS143" s="247"/>
      <c r="GIT143" s="247"/>
      <c r="GIU143" s="247"/>
      <c r="GIV143" s="247"/>
      <c r="GIW143" s="247"/>
      <c r="GIX143" s="247"/>
      <c r="GIY143" s="247"/>
      <c r="GIZ143" s="247"/>
      <c r="GJA143" s="247"/>
      <c r="GJB143" s="247"/>
      <c r="GJC143" s="247"/>
      <c r="GJD143" s="247"/>
      <c r="GJE143" s="247"/>
      <c r="GJF143" s="247"/>
      <c r="GJG143" s="247"/>
      <c r="GJH143" s="247"/>
      <c r="GJI143" s="247"/>
      <c r="GJJ143" s="247"/>
      <c r="GJK143" s="247"/>
      <c r="GJL143" s="247"/>
      <c r="GJM143" s="247"/>
      <c r="GJN143" s="247"/>
      <c r="GJO143" s="247"/>
      <c r="GJP143" s="247"/>
      <c r="GJQ143" s="247"/>
      <c r="GJR143" s="247"/>
      <c r="GJS143" s="247"/>
      <c r="GJT143" s="247"/>
      <c r="GJU143" s="247"/>
      <c r="GJV143" s="247"/>
      <c r="GJW143" s="247"/>
      <c r="GJX143" s="247"/>
      <c r="GJY143" s="247"/>
      <c r="GJZ143" s="247"/>
      <c r="GKA143" s="247"/>
      <c r="GKB143" s="247"/>
      <c r="GKC143" s="247"/>
      <c r="GKD143" s="247"/>
      <c r="GKE143" s="247"/>
      <c r="GKF143" s="247"/>
      <c r="GKG143" s="247"/>
      <c r="GKH143" s="247"/>
      <c r="GKI143" s="247"/>
      <c r="GKJ143" s="247"/>
      <c r="GKK143" s="247"/>
      <c r="GKL143" s="247"/>
      <c r="GKM143" s="247"/>
      <c r="GKN143" s="247"/>
      <c r="GKO143" s="247"/>
      <c r="GKP143" s="247"/>
      <c r="GKQ143" s="247"/>
      <c r="GKR143" s="247"/>
      <c r="GKS143" s="247"/>
      <c r="GKT143" s="247"/>
      <c r="GKU143" s="247"/>
      <c r="GKV143" s="247"/>
      <c r="GKW143" s="247"/>
      <c r="GKX143" s="247"/>
      <c r="GKY143" s="247"/>
      <c r="GKZ143" s="247"/>
      <c r="GLA143" s="247"/>
      <c r="GLB143" s="247"/>
      <c r="GLC143" s="247"/>
      <c r="GLD143" s="247"/>
      <c r="GLE143" s="247"/>
      <c r="GLF143" s="247"/>
      <c r="GLG143" s="247"/>
      <c r="GLH143" s="247"/>
      <c r="GLI143" s="247"/>
      <c r="GLJ143" s="247"/>
      <c r="GLK143" s="247"/>
      <c r="GLL143" s="247"/>
      <c r="GLM143" s="247"/>
      <c r="GLN143" s="247"/>
      <c r="GLO143" s="247"/>
      <c r="GLP143" s="247"/>
      <c r="GLQ143" s="247"/>
      <c r="GLR143" s="247"/>
      <c r="GLS143" s="247"/>
      <c r="GLT143" s="247"/>
      <c r="GLU143" s="247"/>
      <c r="GLV143" s="247"/>
      <c r="GLW143" s="247"/>
      <c r="GLX143" s="247"/>
      <c r="GLY143" s="247"/>
      <c r="GLZ143" s="247"/>
      <c r="GMA143" s="247"/>
      <c r="GMB143" s="247"/>
      <c r="GMC143" s="247"/>
      <c r="GMD143" s="247"/>
      <c r="GME143" s="247"/>
      <c r="GMF143" s="247"/>
      <c r="GMG143" s="247"/>
      <c r="GMH143" s="247"/>
      <c r="GMI143" s="247"/>
      <c r="GMJ143" s="247"/>
      <c r="GMK143" s="247"/>
      <c r="GML143" s="247"/>
      <c r="GMM143" s="247"/>
      <c r="GMN143" s="247"/>
      <c r="GMO143" s="247"/>
      <c r="GMP143" s="247"/>
      <c r="GMQ143" s="247"/>
      <c r="GMR143" s="247"/>
      <c r="GMS143" s="247"/>
      <c r="GMT143" s="247"/>
      <c r="GMU143" s="247"/>
      <c r="GMV143" s="247"/>
      <c r="GMW143" s="247"/>
      <c r="GMX143" s="247"/>
      <c r="GMY143" s="247"/>
      <c r="GMZ143" s="247"/>
      <c r="GNA143" s="247"/>
      <c r="GNB143" s="247"/>
      <c r="GNC143" s="247"/>
      <c r="GND143" s="247"/>
      <c r="GNE143" s="247"/>
      <c r="GNF143" s="247"/>
      <c r="GNG143" s="247"/>
      <c r="GNH143" s="247"/>
      <c r="GNI143" s="247"/>
      <c r="GNJ143" s="247"/>
      <c r="GNK143" s="247"/>
      <c r="GNL143" s="247"/>
      <c r="GNM143" s="247"/>
      <c r="GNN143" s="247"/>
      <c r="GNO143" s="247"/>
      <c r="GNP143" s="247"/>
      <c r="GNQ143" s="247"/>
      <c r="GNR143" s="247"/>
      <c r="GNS143" s="247"/>
      <c r="GNT143" s="247"/>
      <c r="GNU143" s="247"/>
      <c r="GNV143" s="247"/>
      <c r="GNW143" s="247"/>
      <c r="GNX143" s="247"/>
      <c r="GNY143" s="247"/>
      <c r="GNZ143" s="247"/>
      <c r="GOA143" s="247"/>
      <c r="GOB143" s="247"/>
      <c r="GOC143" s="247"/>
      <c r="GOD143" s="247"/>
      <c r="GOE143" s="247"/>
      <c r="GOF143" s="247"/>
      <c r="GOG143" s="247"/>
      <c r="GOH143" s="247"/>
      <c r="GOI143" s="247"/>
      <c r="GOJ143" s="247"/>
      <c r="GOK143" s="247"/>
      <c r="GOL143" s="247"/>
      <c r="GOM143" s="247"/>
      <c r="GON143" s="247"/>
      <c r="GOO143" s="247"/>
      <c r="GOP143" s="247"/>
      <c r="GOQ143" s="247"/>
      <c r="GOR143" s="247"/>
      <c r="GOS143" s="247"/>
      <c r="GOT143" s="247"/>
      <c r="GOU143" s="247"/>
      <c r="GOV143" s="247"/>
      <c r="GOW143" s="247"/>
      <c r="GOX143" s="247"/>
      <c r="GOY143" s="247"/>
      <c r="GOZ143" s="247"/>
      <c r="GPA143" s="247"/>
      <c r="GPB143" s="247"/>
      <c r="GPC143" s="247"/>
      <c r="GPD143" s="247"/>
      <c r="GPE143" s="247"/>
      <c r="GPF143" s="247"/>
      <c r="GPG143" s="247"/>
      <c r="GPH143" s="247"/>
      <c r="GPI143" s="247"/>
      <c r="GPJ143" s="247"/>
      <c r="GPK143" s="247"/>
      <c r="GPL143" s="247"/>
      <c r="GPM143" s="247"/>
      <c r="GPN143" s="247"/>
      <c r="GPO143" s="247"/>
      <c r="GPP143" s="247"/>
      <c r="GPQ143" s="247"/>
      <c r="GPR143" s="247"/>
      <c r="GPS143" s="247"/>
      <c r="GPT143" s="247"/>
      <c r="GPU143" s="247"/>
      <c r="GPV143" s="247"/>
      <c r="GPW143" s="247"/>
      <c r="GPX143" s="247"/>
      <c r="GPY143" s="247"/>
      <c r="GPZ143" s="247"/>
      <c r="GQA143" s="247"/>
      <c r="GQB143" s="247"/>
      <c r="GQC143" s="247"/>
      <c r="GQD143" s="247"/>
      <c r="GQE143" s="247"/>
      <c r="GQF143" s="247"/>
      <c r="GQG143" s="247"/>
      <c r="GQH143" s="247"/>
      <c r="GQI143" s="247"/>
      <c r="GQJ143" s="247"/>
      <c r="GQK143" s="247"/>
      <c r="GQL143" s="247"/>
      <c r="GQM143" s="247"/>
      <c r="GQN143" s="247"/>
      <c r="GQO143" s="247"/>
      <c r="GQP143" s="247"/>
      <c r="GQQ143" s="247"/>
      <c r="GQR143" s="247"/>
      <c r="GQS143" s="247"/>
      <c r="GQT143" s="247"/>
      <c r="GQU143" s="247"/>
      <c r="GQV143" s="247"/>
      <c r="GQW143" s="247"/>
      <c r="GQX143" s="247"/>
      <c r="GQY143" s="247"/>
      <c r="GQZ143" s="247"/>
      <c r="GRA143" s="247"/>
      <c r="GRB143" s="247"/>
      <c r="GRC143" s="247"/>
      <c r="GRD143" s="247"/>
      <c r="GRE143" s="247"/>
      <c r="GRF143" s="247"/>
      <c r="GRG143" s="247"/>
      <c r="GRH143" s="247"/>
      <c r="GRI143" s="247"/>
      <c r="GRJ143" s="247"/>
      <c r="GRK143" s="247"/>
      <c r="GRL143" s="247"/>
      <c r="GRM143" s="247"/>
      <c r="GRN143" s="247"/>
      <c r="GRO143" s="247"/>
      <c r="GRP143" s="247"/>
      <c r="GRQ143" s="247"/>
      <c r="GRR143" s="247"/>
      <c r="GRS143" s="247"/>
      <c r="GRT143" s="247"/>
      <c r="GRU143" s="247"/>
      <c r="GRV143" s="247"/>
      <c r="GRW143" s="247"/>
      <c r="GRX143" s="247"/>
      <c r="GRY143" s="247"/>
      <c r="GRZ143" s="247"/>
      <c r="GSA143" s="247"/>
      <c r="GSB143" s="247"/>
      <c r="GSC143" s="247"/>
      <c r="GSD143" s="247"/>
      <c r="GSE143" s="247"/>
      <c r="GSF143" s="247"/>
      <c r="GSG143" s="247"/>
      <c r="GSH143" s="247"/>
      <c r="GSI143" s="247"/>
      <c r="GSJ143" s="247"/>
      <c r="GSK143" s="247"/>
      <c r="GSL143" s="247"/>
      <c r="GSM143" s="247"/>
      <c r="GSN143" s="247"/>
      <c r="GSO143" s="247"/>
      <c r="GSP143" s="247"/>
      <c r="GSQ143" s="247"/>
      <c r="GSR143" s="247"/>
      <c r="GSS143" s="247"/>
      <c r="GST143" s="247"/>
      <c r="GSU143" s="247"/>
      <c r="GSV143" s="247"/>
      <c r="GSW143" s="247"/>
      <c r="GSX143" s="247"/>
      <c r="GSY143" s="247"/>
      <c r="GSZ143" s="247"/>
      <c r="GTA143" s="247"/>
      <c r="GTB143" s="247"/>
      <c r="GTC143" s="247"/>
      <c r="GTD143" s="247"/>
      <c r="GTE143" s="247"/>
      <c r="GTF143" s="247"/>
      <c r="GTG143" s="247"/>
      <c r="GTH143" s="247"/>
      <c r="GTI143" s="247"/>
      <c r="GTJ143" s="247"/>
      <c r="GTK143" s="247"/>
      <c r="GTL143" s="247"/>
      <c r="GTM143" s="247"/>
      <c r="GTN143" s="247"/>
      <c r="GTO143" s="247"/>
      <c r="GTP143" s="247"/>
      <c r="GTQ143" s="247"/>
      <c r="GTR143" s="247"/>
      <c r="GTS143" s="247"/>
      <c r="GTT143" s="247"/>
      <c r="GTU143" s="247"/>
      <c r="GTV143" s="247"/>
      <c r="GTW143" s="247"/>
      <c r="GTX143" s="247"/>
      <c r="GTY143" s="247"/>
      <c r="GTZ143" s="247"/>
      <c r="GUA143" s="247"/>
      <c r="GUB143" s="247"/>
      <c r="GUC143" s="247"/>
      <c r="GUD143" s="247"/>
      <c r="GUE143" s="247"/>
      <c r="GUF143" s="247"/>
      <c r="GUG143" s="247"/>
      <c r="GUH143" s="247"/>
      <c r="GUI143" s="247"/>
      <c r="GUJ143" s="247"/>
      <c r="GUK143" s="247"/>
      <c r="GUL143" s="247"/>
      <c r="GUM143" s="247"/>
      <c r="GUN143" s="247"/>
      <c r="GUO143" s="247"/>
      <c r="GUP143" s="247"/>
      <c r="GUQ143" s="247"/>
      <c r="GUR143" s="247"/>
      <c r="GUS143" s="247"/>
      <c r="GUT143" s="247"/>
      <c r="GUU143" s="247"/>
      <c r="GUV143" s="247"/>
      <c r="GUW143" s="247"/>
      <c r="GUX143" s="247"/>
      <c r="GUY143" s="247"/>
      <c r="GUZ143" s="247"/>
      <c r="GVA143" s="247"/>
      <c r="GVB143" s="247"/>
      <c r="GVC143" s="247"/>
      <c r="GVD143" s="247"/>
      <c r="GVE143" s="247"/>
      <c r="GVF143" s="247"/>
      <c r="GVG143" s="247"/>
      <c r="GVH143" s="247"/>
      <c r="GVI143" s="247"/>
      <c r="GVJ143" s="247"/>
      <c r="GVK143" s="247"/>
      <c r="GVL143" s="247"/>
      <c r="GVM143" s="247"/>
      <c r="GVN143" s="247"/>
      <c r="GVO143" s="247"/>
      <c r="GVP143" s="247"/>
      <c r="GVQ143" s="247"/>
      <c r="GVR143" s="247"/>
      <c r="GVS143" s="247"/>
      <c r="GVT143" s="247"/>
      <c r="GVU143" s="247"/>
      <c r="GVV143" s="247"/>
      <c r="GVW143" s="247"/>
      <c r="GVX143" s="247"/>
      <c r="GVY143" s="247"/>
      <c r="GVZ143" s="247"/>
      <c r="GWA143" s="247"/>
      <c r="GWB143" s="247"/>
      <c r="GWC143" s="247"/>
      <c r="GWD143" s="247"/>
      <c r="GWE143" s="247"/>
      <c r="GWF143" s="247"/>
      <c r="GWG143" s="247"/>
      <c r="GWH143" s="247"/>
      <c r="GWI143" s="247"/>
      <c r="GWJ143" s="247"/>
      <c r="GWK143" s="247"/>
      <c r="GWL143" s="247"/>
      <c r="GWM143" s="247"/>
      <c r="GWN143" s="247"/>
      <c r="GWO143" s="247"/>
      <c r="GWP143" s="247"/>
      <c r="GWQ143" s="247"/>
      <c r="GWR143" s="247"/>
      <c r="GWS143" s="247"/>
      <c r="GWT143" s="247"/>
      <c r="GWU143" s="247"/>
      <c r="GWV143" s="247"/>
      <c r="GWW143" s="247"/>
      <c r="GWX143" s="247"/>
      <c r="GWY143" s="247"/>
      <c r="GWZ143" s="247"/>
      <c r="GXA143" s="247"/>
      <c r="GXB143" s="247"/>
      <c r="GXC143" s="247"/>
      <c r="GXD143" s="247"/>
      <c r="GXE143" s="247"/>
      <c r="GXF143" s="247"/>
      <c r="GXG143" s="247"/>
      <c r="GXH143" s="247"/>
      <c r="GXI143" s="247"/>
      <c r="GXJ143" s="247"/>
      <c r="GXK143" s="247"/>
      <c r="GXL143" s="247"/>
      <c r="GXM143" s="247"/>
      <c r="GXN143" s="247"/>
      <c r="GXO143" s="247"/>
      <c r="GXP143" s="247"/>
      <c r="GXQ143" s="247"/>
      <c r="GXR143" s="247"/>
      <c r="GXS143" s="247"/>
      <c r="GXT143" s="247"/>
      <c r="GXU143" s="247"/>
      <c r="GXV143" s="247"/>
      <c r="GXW143" s="247"/>
      <c r="GXX143" s="247"/>
      <c r="GXY143" s="247"/>
      <c r="GXZ143" s="247"/>
      <c r="GYA143" s="247"/>
      <c r="GYB143" s="247"/>
      <c r="GYC143" s="247"/>
      <c r="GYD143" s="247"/>
      <c r="GYE143" s="247"/>
      <c r="GYF143" s="247"/>
      <c r="GYG143" s="247"/>
      <c r="GYH143" s="247"/>
      <c r="GYI143" s="247"/>
      <c r="GYJ143" s="247"/>
      <c r="GYK143" s="247"/>
      <c r="GYL143" s="247"/>
      <c r="GYM143" s="247"/>
      <c r="GYN143" s="247"/>
      <c r="GYO143" s="247"/>
      <c r="GYP143" s="247"/>
      <c r="GYQ143" s="247"/>
      <c r="GYR143" s="247"/>
      <c r="GYS143" s="247"/>
      <c r="GYT143" s="247"/>
      <c r="GYU143" s="247"/>
      <c r="GYV143" s="247"/>
      <c r="GYW143" s="247"/>
      <c r="GYX143" s="247"/>
      <c r="GYY143" s="247"/>
      <c r="GYZ143" s="247"/>
      <c r="GZA143" s="247"/>
      <c r="GZB143" s="247"/>
      <c r="GZC143" s="247"/>
      <c r="GZD143" s="247"/>
      <c r="GZE143" s="247"/>
      <c r="GZF143" s="247"/>
      <c r="GZG143" s="247"/>
      <c r="GZH143" s="247"/>
      <c r="GZI143" s="247"/>
      <c r="GZJ143" s="247"/>
      <c r="GZK143" s="247"/>
      <c r="GZL143" s="247"/>
      <c r="GZM143" s="247"/>
      <c r="GZN143" s="247"/>
      <c r="GZO143" s="247"/>
      <c r="GZP143" s="247"/>
      <c r="GZQ143" s="247"/>
      <c r="GZR143" s="247"/>
      <c r="GZS143" s="247"/>
      <c r="GZT143" s="247"/>
      <c r="GZU143" s="247"/>
      <c r="GZV143" s="247"/>
      <c r="GZW143" s="247"/>
      <c r="GZX143" s="247"/>
      <c r="GZY143" s="247"/>
      <c r="GZZ143" s="247"/>
      <c r="HAA143" s="247"/>
      <c r="HAB143" s="247"/>
      <c r="HAC143" s="247"/>
      <c r="HAD143" s="247"/>
      <c r="HAE143" s="247"/>
      <c r="HAF143" s="247"/>
      <c r="HAG143" s="247"/>
      <c r="HAH143" s="247"/>
      <c r="HAI143" s="247"/>
      <c r="HAJ143" s="247"/>
      <c r="HAK143" s="247"/>
      <c r="HAL143" s="247"/>
      <c r="HAM143" s="247"/>
      <c r="HAN143" s="247"/>
      <c r="HAO143" s="247"/>
      <c r="HAP143" s="247"/>
      <c r="HAQ143" s="247"/>
      <c r="HAR143" s="247"/>
      <c r="HAS143" s="247"/>
      <c r="HAT143" s="247"/>
      <c r="HAU143" s="247"/>
      <c r="HAV143" s="247"/>
      <c r="HAW143" s="247"/>
      <c r="HAX143" s="247"/>
      <c r="HAY143" s="247"/>
      <c r="HAZ143" s="247"/>
      <c r="HBA143" s="247"/>
      <c r="HBB143" s="247"/>
      <c r="HBC143" s="247"/>
      <c r="HBD143" s="247"/>
      <c r="HBE143" s="247"/>
      <c r="HBF143" s="247"/>
      <c r="HBG143" s="247"/>
      <c r="HBH143" s="247"/>
      <c r="HBI143" s="247"/>
      <c r="HBJ143" s="247"/>
      <c r="HBK143" s="247"/>
      <c r="HBL143" s="247"/>
      <c r="HBM143" s="247"/>
      <c r="HBN143" s="247"/>
      <c r="HBO143" s="247"/>
      <c r="HBP143" s="247"/>
      <c r="HBQ143" s="247"/>
      <c r="HBR143" s="247"/>
      <c r="HBS143" s="247"/>
      <c r="HBT143" s="247"/>
      <c r="HBU143" s="247"/>
      <c r="HBV143" s="247"/>
      <c r="HBW143" s="247"/>
      <c r="HBX143" s="247"/>
      <c r="HBY143" s="247"/>
      <c r="HBZ143" s="247"/>
      <c r="HCA143" s="247"/>
      <c r="HCB143" s="247"/>
      <c r="HCC143" s="247"/>
      <c r="HCD143" s="247"/>
      <c r="HCE143" s="247"/>
      <c r="HCF143" s="247"/>
      <c r="HCG143" s="247"/>
      <c r="HCH143" s="247"/>
      <c r="HCI143" s="247"/>
      <c r="HCJ143" s="247"/>
      <c r="HCK143" s="247"/>
      <c r="HCL143" s="247"/>
      <c r="HCM143" s="247"/>
      <c r="HCN143" s="247"/>
      <c r="HCO143" s="247"/>
      <c r="HCP143" s="247"/>
      <c r="HCQ143" s="247"/>
      <c r="HCR143" s="247"/>
      <c r="HCS143" s="247"/>
      <c r="HCT143" s="247"/>
      <c r="HCU143" s="247"/>
      <c r="HCV143" s="247"/>
      <c r="HCW143" s="247"/>
      <c r="HCX143" s="247"/>
      <c r="HCY143" s="247"/>
      <c r="HCZ143" s="247"/>
      <c r="HDA143" s="247"/>
      <c r="HDB143" s="247"/>
      <c r="HDC143" s="247"/>
      <c r="HDD143" s="247"/>
      <c r="HDE143" s="247"/>
      <c r="HDF143" s="247"/>
      <c r="HDG143" s="247"/>
      <c r="HDH143" s="247"/>
      <c r="HDI143" s="247"/>
      <c r="HDJ143" s="247"/>
      <c r="HDK143" s="247"/>
      <c r="HDL143" s="247"/>
      <c r="HDM143" s="247"/>
      <c r="HDN143" s="247"/>
      <c r="HDO143" s="247"/>
      <c r="HDP143" s="247"/>
      <c r="HDQ143" s="247"/>
      <c r="HDR143" s="247"/>
      <c r="HDS143" s="247"/>
      <c r="HDT143" s="247"/>
      <c r="HDU143" s="247"/>
      <c r="HDV143" s="247"/>
      <c r="HDW143" s="247"/>
      <c r="HDX143" s="247"/>
      <c r="HDY143" s="247"/>
      <c r="HDZ143" s="247"/>
      <c r="HEA143" s="247"/>
      <c r="HEB143" s="247"/>
      <c r="HEC143" s="247"/>
      <c r="HED143" s="247"/>
      <c r="HEE143" s="247"/>
      <c r="HEF143" s="247"/>
      <c r="HEG143" s="247"/>
      <c r="HEH143" s="247"/>
      <c r="HEI143" s="247"/>
      <c r="HEJ143" s="247"/>
      <c r="HEK143" s="247"/>
      <c r="HEL143" s="247"/>
      <c r="HEM143" s="247"/>
      <c r="HEN143" s="247"/>
      <c r="HEO143" s="247"/>
      <c r="HEP143" s="247"/>
      <c r="HEQ143" s="247"/>
      <c r="HER143" s="247"/>
      <c r="HES143" s="247"/>
      <c r="HET143" s="247"/>
      <c r="HEU143" s="247"/>
      <c r="HEV143" s="247"/>
      <c r="HEW143" s="247"/>
      <c r="HEX143" s="247"/>
      <c r="HEY143" s="247"/>
      <c r="HEZ143" s="247"/>
      <c r="HFA143" s="247"/>
      <c r="HFB143" s="247"/>
      <c r="HFC143" s="247"/>
      <c r="HFD143" s="247"/>
      <c r="HFE143" s="247"/>
      <c r="HFF143" s="247"/>
      <c r="HFG143" s="247"/>
      <c r="HFH143" s="247"/>
      <c r="HFI143" s="247"/>
      <c r="HFJ143" s="247"/>
      <c r="HFK143" s="247"/>
      <c r="HFL143" s="247"/>
      <c r="HFM143" s="247"/>
      <c r="HFN143" s="247"/>
      <c r="HFO143" s="247"/>
      <c r="HFP143" s="247"/>
      <c r="HFQ143" s="247"/>
      <c r="HFR143" s="247"/>
      <c r="HFS143" s="247"/>
      <c r="HFT143" s="247"/>
      <c r="HFU143" s="247"/>
      <c r="HFV143" s="247"/>
      <c r="HFW143" s="247"/>
      <c r="HFX143" s="247"/>
      <c r="HFY143" s="247"/>
      <c r="HFZ143" s="247"/>
      <c r="HGA143" s="247"/>
      <c r="HGB143" s="247"/>
      <c r="HGC143" s="247"/>
      <c r="HGD143" s="247"/>
      <c r="HGE143" s="247"/>
      <c r="HGF143" s="247"/>
      <c r="HGG143" s="247"/>
      <c r="HGH143" s="247"/>
      <c r="HGI143" s="247"/>
      <c r="HGJ143" s="247"/>
      <c r="HGK143" s="247"/>
      <c r="HGL143" s="247"/>
      <c r="HGM143" s="247"/>
      <c r="HGN143" s="247"/>
      <c r="HGO143" s="247"/>
      <c r="HGP143" s="247"/>
      <c r="HGQ143" s="247"/>
      <c r="HGR143" s="247"/>
      <c r="HGS143" s="247"/>
      <c r="HGT143" s="247"/>
      <c r="HGU143" s="247"/>
      <c r="HGV143" s="247"/>
      <c r="HGW143" s="247"/>
      <c r="HGX143" s="247"/>
      <c r="HGY143" s="247"/>
      <c r="HGZ143" s="247"/>
      <c r="HHA143" s="247"/>
      <c r="HHB143" s="247"/>
      <c r="HHC143" s="247"/>
      <c r="HHD143" s="247"/>
      <c r="HHE143" s="247"/>
      <c r="HHF143" s="247"/>
      <c r="HHG143" s="247"/>
      <c r="HHH143" s="247"/>
      <c r="HHI143" s="247"/>
      <c r="HHJ143" s="247"/>
      <c r="HHK143" s="247"/>
      <c r="HHL143" s="247"/>
      <c r="HHM143" s="247"/>
      <c r="HHN143" s="247"/>
      <c r="HHO143" s="247"/>
      <c r="HHP143" s="247"/>
      <c r="HHQ143" s="247"/>
      <c r="HHR143" s="247"/>
      <c r="HHS143" s="247"/>
      <c r="HHT143" s="247"/>
      <c r="HHU143" s="247"/>
      <c r="HHV143" s="247"/>
      <c r="HHW143" s="247"/>
      <c r="HHX143" s="247"/>
      <c r="HHY143" s="247"/>
      <c r="HHZ143" s="247"/>
      <c r="HIA143" s="247"/>
      <c r="HIB143" s="247"/>
      <c r="HIC143" s="247"/>
      <c r="HID143" s="247"/>
      <c r="HIE143" s="247"/>
      <c r="HIF143" s="247"/>
      <c r="HIG143" s="247"/>
      <c r="HIH143" s="247"/>
      <c r="HII143" s="247"/>
      <c r="HIJ143" s="247"/>
      <c r="HIK143" s="247"/>
      <c r="HIL143" s="247"/>
      <c r="HIM143" s="247"/>
      <c r="HIN143" s="247"/>
      <c r="HIO143" s="247"/>
      <c r="HIP143" s="247"/>
      <c r="HIQ143" s="247"/>
      <c r="HIR143" s="247"/>
      <c r="HIS143" s="247"/>
      <c r="HIT143" s="247"/>
      <c r="HIU143" s="247"/>
      <c r="HIV143" s="247"/>
      <c r="HIW143" s="247"/>
      <c r="HIX143" s="247"/>
      <c r="HIY143" s="247"/>
      <c r="HIZ143" s="247"/>
      <c r="HJA143" s="247"/>
      <c r="HJB143" s="247"/>
      <c r="HJC143" s="247"/>
      <c r="HJD143" s="247"/>
      <c r="HJE143" s="247"/>
      <c r="HJF143" s="247"/>
      <c r="HJG143" s="247"/>
      <c r="HJH143" s="247"/>
      <c r="HJI143" s="247"/>
      <c r="HJJ143" s="247"/>
      <c r="HJK143" s="247"/>
      <c r="HJL143" s="247"/>
      <c r="HJM143" s="247"/>
      <c r="HJN143" s="247"/>
      <c r="HJO143" s="247"/>
      <c r="HJP143" s="247"/>
      <c r="HJQ143" s="247"/>
      <c r="HJR143" s="247"/>
      <c r="HJS143" s="247"/>
      <c r="HJT143" s="247"/>
      <c r="HJU143" s="247"/>
      <c r="HJV143" s="247"/>
      <c r="HJW143" s="247"/>
      <c r="HJX143" s="247"/>
      <c r="HJY143" s="247"/>
      <c r="HJZ143" s="247"/>
      <c r="HKA143" s="247"/>
      <c r="HKB143" s="247"/>
      <c r="HKC143" s="247"/>
      <c r="HKD143" s="247"/>
      <c r="HKE143" s="247"/>
      <c r="HKF143" s="247"/>
      <c r="HKG143" s="247"/>
      <c r="HKH143" s="247"/>
      <c r="HKI143" s="247"/>
      <c r="HKJ143" s="247"/>
      <c r="HKK143" s="247"/>
      <c r="HKL143" s="247"/>
      <c r="HKM143" s="247"/>
      <c r="HKN143" s="247"/>
      <c r="HKO143" s="247"/>
      <c r="HKP143" s="247"/>
      <c r="HKQ143" s="247"/>
      <c r="HKR143" s="247"/>
      <c r="HKS143" s="247"/>
      <c r="HKT143" s="247"/>
      <c r="HKU143" s="247"/>
      <c r="HKV143" s="247"/>
      <c r="HKW143" s="247"/>
      <c r="HKX143" s="247"/>
      <c r="HKY143" s="247"/>
      <c r="HKZ143" s="247"/>
      <c r="HLA143" s="247"/>
      <c r="HLB143" s="247"/>
      <c r="HLC143" s="247"/>
      <c r="HLD143" s="247"/>
      <c r="HLE143" s="247"/>
      <c r="HLF143" s="247"/>
      <c r="HLG143" s="247"/>
      <c r="HLH143" s="247"/>
      <c r="HLI143" s="247"/>
      <c r="HLJ143" s="247"/>
      <c r="HLK143" s="247"/>
      <c r="HLL143" s="247"/>
      <c r="HLM143" s="247"/>
      <c r="HLN143" s="247"/>
      <c r="HLO143" s="247"/>
      <c r="HLP143" s="247"/>
      <c r="HLQ143" s="247"/>
      <c r="HLR143" s="247"/>
      <c r="HLS143" s="247"/>
      <c r="HLT143" s="247"/>
      <c r="HLU143" s="247"/>
      <c r="HLV143" s="247"/>
      <c r="HLW143" s="247"/>
      <c r="HLX143" s="247"/>
      <c r="HLY143" s="247"/>
      <c r="HLZ143" s="247"/>
      <c r="HMA143" s="247"/>
      <c r="HMB143" s="247"/>
      <c r="HMC143" s="247"/>
      <c r="HMD143" s="247"/>
      <c r="HME143" s="247"/>
      <c r="HMF143" s="247"/>
      <c r="HMG143" s="247"/>
      <c r="HMH143" s="247"/>
      <c r="HMI143" s="247"/>
      <c r="HMJ143" s="247"/>
      <c r="HMK143" s="247"/>
      <c r="HML143" s="247"/>
      <c r="HMM143" s="247"/>
      <c r="HMN143" s="247"/>
      <c r="HMO143" s="247"/>
      <c r="HMP143" s="247"/>
      <c r="HMQ143" s="247"/>
      <c r="HMR143" s="247"/>
      <c r="HMS143" s="247"/>
      <c r="HMT143" s="247"/>
      <c r="HMU143" s="247"/>
      <c r="HMV143" s="247"/>
      <c r="HMW143" s="247"/>
      <c r="HMX143" s="247"/>
      <c r="HMY143" s="247"/>
      <c r="HMZ143" s="247"/>
      <c r="HNA143" s="247"/>
      <c r="HNB143" s="247"/>
      <c r="HNC143" s="247"/>
      <c r="HND143" s="247"/>
      <c r="HNE143" s="247"/>
      <c r="HNF143" s="247"/>
      <c r="HNG143" s="247"/>
      <c r="HNH143" s="247"/>
      <c r="HNI143" s="247"/>
      <c r="HNJ143" s="247"/>
      <c r="HNK143" s="247"/>
      <c r="HNL143" s="247"/>
      <c r="HNM143" s="247"/>
      <c r="HNN143" s="247"/>
      <c r="HNO143" s="247"/>
      <c r="HNP143" s="247"/>
      <c r="HNQ143" s="247"/>
      <c r="HNR143" s="247"/>
      <c r="HNS143" s="247"/>
      <c r="HNT143" s="247"/>
      <c r="HNU143" s="247"/>
      <c r="HNV143" s="247"/>
      <c r="HNW143" s="247"/>
      <c r="HNX143" s="247"/>
      <c r="HNY143" s="247"/>
      <c r="HNZ143" s="247"/>
      <c r="HOA143" s="247"/>
      <c r="HOB143" s="247"/>
      <c r="HOC143" s="247"/>
      <c r="HOD143" s="247"/>
      <c r="HOE143" s="247"/>
      <c r="HOF143" s="247"/>
      <c r="HOG143" s="247"/>
      <c r="HOH143" s="247"/>
      <c r="HOI143" s="247"/>
      <c r="HOJ143" s="247"/>
      <c r="HOK143" s="247"/>
      <c r="HOL143" s="247"/>
      <c r="HOM143" s="247"/>
      <c r="HON143" s="247"/>
      <c r="HOO143" s="247"/>
      <c r="HOP143" s="247"/>
      <c r="HOQ143" s="247"/>
      <c r="HOR143" s="247"/>
      <c r="HOS143" s="247"/>
      <c r="HOT143" s="247"/>
      <c r="HOU143" s="247"/>
      <c r="HOV143" s="247"/>
      <c r="HOW143" s="247"/>
      <c r="HOX143" s="247"/>
      <c r="HOY143" s="247"/>
      <c r="HOZ143" s="247"/>
      <c r="HPA143" s="247"/>
      <c r="HPB143" s="247"/>
      <c r="HPC143" s="247"/>
      <c r="HPD143" s="247"/>
      <c r="HPE143" s="247"/>
      <c r="HPF143" s="247"/>
      <c r="HPG143" s="247"/>
      <c r="HPH143" s="247"/>
      <c r="HPI143" s="247"/>
      <c r="HPJ143" s="247"/>
      <c r="HPK143" s="247"/>
      <c r="HPL143" s="247"/>
      <c r="HPM143" s="247"/>
      <c r="HPN143" s="247"/>
      <c r="HPO143" s="247"/>
      <c r="HPP143" s="247"/>
      <c r="HPQ143" s="247"/>
      <c r="HPR143" s="247"/>
      <c r="HPS143" s="247"/>
      <c r="HPT143" s="247"/>
      <c r="HPU143" s="247"/>
      <c r="HPV143" s="247"/>
      <c r="HPW143" s="247"/>
      <c r="HPX143" s="247"/>
      <c r="HPY143" s="247"/>
      <c r="HPZ143" s="247"/>
      <c r="HQA143" s="247"/>
      <c r="HQB143" s="247"/>
      <c r="HQC143" s="247"/>
      <c r="HQD143" s="247"/>
      <c r="HQE143" s="247"/>
      <c r="HQF143" s="247"/>
      <c r="HQG143" s="247"/>
      <c r="HQH143" s="247"/>
      <c r="HQI143" s="247"/>
      <c r="HQJ143" s="247"/>
      <c r="HQK143" s="247"/>
      <c r="HQL143" s="247"/>
      <c r="HQM143" s="247"/>
      <c r="HQN143" s="247"/>
      <c r="HQO143" s="247"/>
      <c r="HQP143" s="247"/>
      <c r="HQQ143" s="247"/>
      <c r="HQR143" s="247"/>
      <c r="HQS143" s="247"/>
      <c r="HQT143" s="247"/>
      <c r="HQU143" s="247"/>
      <c r="HQV143" s="247"/>
      <c r="HQW143" s="247"/>
      <c r="HQX143" s="247"/>
      <c r="HQY143" s="247"/>
      <c r="HQZ143" s="247"/>
      <c r="HRA143" s="247"/>
      <c r="HRB143" s="247"/>
      <c r="HRC143" s="247"/>
      <c r="HRD143" s="247"/>
      <c r="HRE143" s="247"/>
      <c r="HRF143" s="247"/>
      <c r="HRG143" s="247"/>
      <c r="HRH143" s="247"/>
      <c r="HRI143" s="247"/>
      <c r="HRJ143" s="247"/>
      <c r="HRK143" s="247"/>
      <c r="HRL143" s="247"/>
      <c r="HRM143" s="247"/>
      <c r="HRN143" s="247"/>
      <c r="HRO143" s="247"/>
      <c r="HRP143" s="247"/>
      <c r="HRQ143" s="247"/>
      <c r="HRR143" s="247"/>
      <c r="HRS143" s="247"/>
      <c r="HRT143" s="247"/>
      <c r="HRU143" s="247"/>
      <c r="HRV143" s="247"/>
      <c r="HRW143" s="247"/>
      <c r="HRX143" s="247"/>
      <c r="HRY143" s="247"/>
      <c r="HRZ143" s="247"/>
      <c r="HSA143" s="247"/>
      <c r="HSB143" s="247"/>
      <c r="HSC143" s="247"/>
      <c r="HSD143" s="247"/>
      <c r="HSE143" s="247"/>
      <c r="HSF143" s="247"/>
      <c r="HSG143" s="247"/>
      <c r="HSH143" s="247"/>
      <c r="HSI143" s="247"/>
      <c r="HSJ143" s="247"/>
      <c r="HSK143" s="247"/>
      <c r="HSL143" s="247"/>
      <c r="HSM143" s="247"/>
      <c r="HSN143" s="247"/>
      <c r="HSO143" s="247"/>
      <c r="HSP143" s="247"/>
      <c r="HSQ143" s="247"/>
      <c r="HSR143" s="247"/>
      <c r="HSS143" s="247"/>
      <c r="HST143" s="247"/>
      <c r="HSU143" s="247"/>
      <c r="HSV143" s="247"/>
      <c r="HSW143" s="247"/>
      <c r="HSX143" s="247"/>
      <c r="HSY143" s="247"/>
      <c r="HSZ143" s="247"/>
      <c r="HTA143" s="247"/>
      <c r="HTB143" s="247"/>
      <c r="HTC143" s="247"/>
      <c r="HTD143" s="247"/>
      <c r="HTE143" s="247"/>
      <c r="HTF143" s="247"/>
      <c r="HTG143" s="247"/>
      <c r="HTH143" s="247"/>
      <c r="HTI143" s="247"/>
      <c r="HTJ143" s="247"/>
      <c r="HTK143" s="247"/>
      <c r="HTL143" s="247"/>
      <c r="HTM143" s="247"/>
      <c r="HTN143" s="247"/>
      <c r="HTO143" s="247"/>
      <c r="HTP143" s="247"/>
      <c r="HTQ143" s="247"/>
      <c r="HTR143" s="247"/>
      <c r="HTS143" s="247"/>
      <c r="HTT143" s="247"/>
      <c r="HTU143" s="247"/>
      <c r="HTV143" s="247"/>
      <c r="HTW143" s="247"/>
      <c r="HTX143" s="247"/>
      <c r="HTY143" s="247"/>
      <c r="HTZ143" s="247"/>
      <c r="HUA143" s="247"/>
      <c r="HUB143" s="247"/>
      <c r="HUC143" s="247"/>
      <c r="HUD143" s="247"/>
      <c r="HUE143" s="247"/>
      <c r="HUF143" s="247"/>
      <c r="HUG143" s="247"/>
      <c r="HUH143" s="247"/>
      <c r="HUI143" s="247"/>
      <c r="HUJ143" s="247"/>
      <c r="HUK143" s="247"/>
      <c r="HUL143" s="247"/>
      <c r="HUM143" s="247"/>
      <c r="HUN143" s="247"/>
      <c r="HUO143" s="247"/>
      <c r="HUP143" s="247"/>
      <c r="HUQ143" s="247"/>
      <c r="HUR143" s="247"/>
      <c r="HUS143" s="247"/>
      <c r="HUT143" s="247"/>
      <c r="HUU143" s="247"/>
      <c r="HUV143" s="247"/>
      <c r="HUW143" s="247"/>
      <c r="HUX143" s="247"/>
      <c r="HUY143" s="247"/>
      <c r="HUZ143" s="247"/>
      <c r="HVA143" s="247"/>
      <c r="HVB143" s="247"/>
      <c r="HVC143" s="247"/>
      <c r="HVD143" s="247"/>
      <c r="HVE143" s="247"/>
      <c r="HVF143" s="247"/>
      <c r="HVG143" s="247"/>
      <c r="HVH143" s="247"/>
      <c r="HVI143" s="247"/>
      <c r="HVJ143" s="247"/>
      <c r="HVK143" s="247"/>
      <c r="HVL143" s="247"/>
      <c r="HVM143" s="247"/>
      <c r="HVN143" s="247"/>
      <c r="HVO143" s="247"/>
      <c r="HVP143" s="247"/>
      <c r="HVQ143" s="247"/>
      <c r="HVR143" s="247"/>
      <c r="HVS143" s="247"/>
      <c r="HVT143" s="247"/>
      <c r="HVU143" s="247"/>
      <c r="HVV143" s="247"/>
      <c r="HVW143" s="247"/>
      <c r="HVX143" s="247"/>
      <c r="HVY143" s="247"/>
      <c r="HVZ143" s="247"/>
      <c r="HWA143" s="247"/>
      <c r="HWB143" s="247"/>
      <c r="HWC143" s="247"/>
      <c r="HWD143" s="247"/>
      <c r="HWE143" s="247"/>
      <c r="HWF143" s="247"/>
      <c r="HWG143" s="247"/>
      <c r="HWH143" s="247"/>
      <c r="HWI143" s="247"/>
      <c r="HWJ143" s="247"/>
      <c r="HWK143" s="247"/>
      <c r="HWL143" s="247"/>
      <c r="HWM143" s="247"/>
      <c r="HWN143" s="247"/>
      <c r="HWO143" s="247"/>
      <c r="HWP143" s="247"/>
      <c r="HWQ143" s="247"/>
      <c r="HWR143" s="247"/>
      <c r="HWS143" s="247"/>
      <c r="HWT143" s="247"/>
      <c r="HWU143" s="247"/>
      <c r="HWV143" s="247"/>
      <c r="HWW143" s="247"/>
      <c r="HWX143" s="247"/>
      <c r="HWY143" s="247"/>
      <c r="HWZ143" s="247"/>
      <c r="HXA143" s="247"/>
      <c r="HXB143" s="247"/>
      <c r="HXC143" s="247"/>
      <c r="HXD143" s="247"/>
      <c r="HXE143" s="247"/>
      <c r="HXF143" s="247"/>
      <c r="HXG143" s="247"/>
      <c r="HXH143" s="247"/>
      <c r="HXI143" s="247"/>
      <c r="HXJ143" s="247"/>
      <c r="HXK143" s="247"/>
      <c r="HXL143" s="247"/>
      <c r="HXM143" s="247"/>
      <c r="HXN143" s="247"/>
      <c r="HXO143" s="247"/>
      <c r="HXP143" s="247"/>
      <c r="HXQ143" s="247"/>
      <c r="HXR143" s="247"/>
      <c r="HXS143" s="247"/>
      <c r="HXT143" s="247"/>
      <c r="HXU143" s="247"/>
      <c r="HXV143" s="247"/>
      <c r="HXW143" s="247"/>
      <c r="HXX143" s="247"/>
      <c r="HXY143" s="247"/>
      <c r="HXZ143" s="247"/>
      <c r="HYA143" s="247"/>
      <c r="HYB143" s="247"/>
      <c r="HYC143" s="247"/>
      <c r="HYD143" s="247"/>
      <c r="HYE143" s="247"/>
      <c r="HYF143" s="247"/>
      <c r="HYG143" s="247"/>
      <c r="HYH143" s="247"/>
      <c r="HYI143" s="247"/>
      <c r="HYJ143" s="247"/>
      <c r="HYK143" s="247"/>
      <c r="HYL143" s="247"/>
      <c r="HYM143" s="247"/>
      <c r="HYN143" s="247"/>
      <c r="HYO143" s="247"/>
      <c r="HYP143" s="247"/>
      <c r="HYQ143" s="247"/>
      <c r="HYR143" s="247"/>
      <c r="HYS143" s="247"/>
      <c r="HYT143" s="247"/>
      <c r="HYU143" s="247"/>
      <c r="HYV143" s="247"/>
      <c r="HYW143" s="247"/>
      <c r="HYX143" s="247"/>
      <c r="HYY143" s="247"/>
      <c r="HYZ143" s="247"/>
      <c r="HZA143" s="247"/>
      <c r="HZB143" s="247"/>
      <c r="HZC143" s="247"/>
      <c r="HZD143" s="247"/>
      <c r="HZE143" s="247"/>
      <c r="HZF143" s="247"/>
      <c r="HZG143" s="247"/>
      <c r="HZH143" s="247"/>
      <c r="HZI143" s="247"/>
      <c r="HZJ143" s="247"/>
      <c r="HZK143" s="247"/>
      <c r="HZL143" s="247"/>
      <c r="HZM143" s="247"/>
      <c r="HZN143" s="247"/>
      <c r="HZO143" s="247"/>
      <c r="HZP143" s="247"/>
      <c r="HZQ143" s="247"/>
      <c r="HZR143" s="247"/>
      <c r="HZS143" s="247"/>
      <c r="HZT143" s="247"/>
      <c r="HZU143" s="247"/>
      <c r="HZV143" s="247"/>
      <c r="HZW143" s="247"/>
      <c r="HZX143" s="247"/>
      <c r="HZY143" s="247"/>
      <c r="HZZ143" s="247"/>
      <c r="IAA143" s="247"/>
      <c r="IAB143" s="247"/>
      <c r="IAC143" s="247"/>
      <c r="IAD143" s="247"/>
      <c r="IAE143" s="247"/>
      <c r="IAF143" s="247"/>
      <c r="IAG143" s="247"/>
      <c r="IAH143" s="247"/>
      <c r="IAI143" s="247"/>
      <c r="IAJ143" s="247"/>
      <c r="IAK143" s="247"/>
      <c r="IAL143" s="247"/>
      <c r="IAM143" s="247"/>
      <c r="IAN143" s="247"/>
      <c r="IAO143" s="247"/>
      <c r="IAP143" s="247"/>
      <c r="IAQ143" s="247"/>
      <c r="IAR143" s="247"/>
      <c r="IAS143" s="247"/>
      <c r="IAT143" s="247"/>
      <c r="IAU143" s="247"/>
      <c r="IAV143" s="247"/>
      <c r="IAW143" s="247"/>
      <c r="IAX143" s="247"/>
      <c r="IAY143" s="247"/>
      <c r="IAZ143" s="247"/>
      <c r="IBA143" s="247"/>
      <c r="IBB143" s="247"/>
      <c r="IBC143" s="247"/>
      <c r="IBD143" s="247"/>
      <c r="IBE143" s="247"/>
      <c r="IBF143" s="247"/>
      <c r="IBG143" s="247"/>
      <c r="IBH143" s="247"/>
      <c r="IBI143" s="247"/>
      <c r="IBJ143" s="247"/>
      <c r="IBK143" s="247"/>
      <c r="IBL143" s="247"/>
      <c r="IBM143" s="247"/>
      <c r="IBN143" s="247"/>
      <c r="IBO143" s="247"/>
      <c r="IBP143" s="247"/>
      <c r="IBQ143" s="247"/>
      <c r="IBR143" s="247"/>
      <c r="IBS143" s="247"/>
      <c r="IBT143" s="247"/>
      <c r="IBU143" s="247"/>
      <c r="IBV143" s="247"/>
      <c r="IBW143" s="247"/>
      <c r="IBX143" s="247"/>
      <c r="IBY143" s="247"/>
      <c r="IBZ143" s="247"/>
      <c r="ICA143" s="247"/>
      <c r="ICB143" s="247"/>
      <c r="ICC143" s="247"/>
      <c r="ICD143" s="247"/>
      <c r="ICE143" s="247"/>
      <c r="ICF143" s="247"/>
      <c r="ICG143" s="247"/>
      <c r="ICH143" s="247"/>
      <c r="ICI143" s="247"/>
      <c r="ICJ143" s="247"/>
      <c r="ICK143" s="247"/>
      <c r="ICL143" s="247"/>
      <c r="ICM143" s="247"/>
      <c r="ICN143" s="247"/>
      <c r="ICO143" s="247"/>
      <c r="ICP143" s="247"/>
      <c r="ICQ143" s="247"/>
      <c r="ICR143" s="247"/>
      <c r="ICS143" s="247"/>
      <c r="ICT143" s="247"/>
      <c r="ICU143" s="247"/>
      <c r="ICV143" s="247"/>
      <c r="ICW143" s="247"/>
      <c r="ICX143" s="247"/>
      <c r="ICY143" s="247"/>
      <c r="ICZ143" s="247"/>
      <c r="IDA143" s="247"/>
      <c r="IDB143" s="247"/>
      <c r="IDC143" s="247"/>
      <c r="IDD143" s="247"/>
      <c r="IDE143" s="247"/>
      <c r="IDF143" s="247"/>
      <c r="IDG143" s="247"/>
      <c r="IDH143" s="247"/>
      <c r="IDI143" s="247"/>
      <c r="IDJ143" s="247"/>
      <c r="IDK143" s="247"/>
      <c r="IDL143" s="247"/>
      <c r="IDM143" s="247"/>
      <c r="IDN143" s="247"/>
      <c r="IDO143" s="247"/>
      <c r="IDP143" s="247"/>
      <c r="IDQ143" s="247"/>
      <c r="IDR143" s="247"/>
      <c r="IDS143" s="247"/>
      <c r="IDT143" s="247"/>
      <c r="IDU143" s="247"/>
      <c r="IDV143" s="247"/>
      <c r="IDW143" s="247"/>
      <c r="IDX143" s="247"/>
      <c r="IDY143" s="247"/>
      <c r="IDZ143" s="247"/>
      <c r="IEA143" s="247"/>
      <c r="IEB143" s="247"/>
      <c r="IEC143" s="247"/>
      <c r="IED143" s="247"/>
      <c r="IEE143" s="247"/>
      <c r="IEF143" s="247"/>
      <c r="IEG143" s="247"/>
      <c r="IEH143" s="247"/>
      <c r="IEI143" s="247"/>
      <c r="IEJ143" s="247"/>
      <c r="IEK143" s="247"/>
      <c r="IEL143" s="247"/>
      <c r="IEM143" s="247"/>
      <c r="IEN143" s="247"/>
      <c r="IEO143" s="247"/>
      <c r="IEP143" s="247"/>
      <c r="IEQ143" s="247"/>
      <c r="IER143" s="247"/>
      <c r="IES143" s="247"/>
      <c r="IET143" s="247"/>
      <c r="IEU143" s="247"/>
      <c r="IEV143" s="247"/>
      <c r="IEW143" s="247"/>
      <c r="IEX143" s="247"/>
      <c r="IEY143" s="247"/>
      <c r="IEZ143" s="247"/>
      <c r="IFA143" s="247"/>
      <c r="IFB143" s="247"/>
      <c r="IFC143" s="247"/>
      <c r="IFD143" s="247"/>
      <c r="IFE143" s="247"/>
      <c r="IFF143" s="247"/>
      <c r="IFG143" s="247"/>
      <c r="IFH143" s="247"/>
      <c r="IFI143" s="247"/>
      <c r="IFJ143" s="247"/>
      <c r="IFK143" s="247"/>
      <c r="IFL143" s="247"/>
      <c r="IFM143" s="247"/>
      <c r="IFN143" s="247"/>
      <c r="IFO143" s="247"/>
      <c r="IFP143" s="247"/>
      <c r="IFQ143" s="247"/>
      <c r="IFR143" s="247"/>
      <c r="IFS143" s="247"/>
      <c r="IFT143" s="247"/>
      <c r="IFU143" s="247"/>
      <c r="IFV143" s="247"/>
      <c r="IFW143" s="247"/>
      <c r="IFX143" s="247"/>
      <c r="IFY143" s="247"/>
      <c r="IFZ143" s="247"/>
      <c r="IGA143" s="247"/>
      <c r="IGB143" s="247"/>
      <c r="IGC143" s="247"/>
      <c r="IGD143" s="247"/>
      <c r="IGE143" s="247"/>
      <c r="IGF143" s="247"/>
      <c r="IGG143" s="247"/>
      <c r="IGH143" s="247"/>
      <c r="IGI143" s="247"/>
      <c r="IGJ143" s="247"/>
      <c r="IGK143" s="247"/>
      <c r="IGL143" s="247"/>
      <c r="IGM143" s="247"/>
      <c r="IGN143" s="247"/>
      <c r="IGO143" s="247"/>
      <c r="IGP143" s="247"/>
      <c r="IGQ143" s="247"/>
      <c r="IGR143" s="247"/>
      <c r="IGS143" s="247"/>
      <c r="IGT143" s="247"/>
      <c r="IGU143" s="247"/>
      <c r="IGV143" s="247"/>
      <c r="IGW143" s="247"/>
      <c r="IGX143" s="247"/>
      <c r="IGY143" s="247"/>
      <c r="IGZ143" s="247"/>
      <c r="IHA143" s="247"/>
      <c r="IHB143" s="247"/>
      <c r="IHC143" s="247"/>
      <c r="IHD143" s="247"/>
      <c r="IHE143" s="247"/>
      <c r="IHF143" s="247"/>
      <c r="IHG143" s="247"/>
      <c r="IHH143" s="247"/>
      <c r="IHI143" s="247"/>
      <c r="IHJ143" s="247"/>
      <c r="IHK143" s="247"/>
      <c r="IHL143" s="247"/>
      <c r="IHM143" s="247"/>
      <c r="IHN143" s="247"/>
      <c r="IHO143" s="247"/>
      <c r="IHP143" s="247"/>
      <c r="IHQ143" s="247"/>
      <c r="IHR143" s="247"/>
      <c r="IHS143" s="247"/>
      <c r="IHT143" s="247"/>
      <c r="IHU143" s="247"/>
      <c r="IHV143" s="247"/>
      <c r="IHW143" s="247"/>
      <c r="IHX143" s="247"/>
      <c r="IHY143" s="247"/>
      <c r="IHZ143" s="247"/>
      <c r="IIA143" s="247"/>
      <c r="IIB143" s="247"/>
      <c r="IIC143" s="247"/>
      <c r="IID143" s="247"/>
      <c r="IIE143" s="247"/>
      <c r="IIF143" s="247"/>
      <c r="IIG143" s="247"/>
      <c r="IIH143" s="247"/>
      <c r="III143" s="247"/>
      <c r="IIJ143" s="247"/>
      <c r="IIK143" s="247"/>
      <c r="IIL143" s="247"/>
      <c r="IIM143" s="247"/>
      <c r="IIN143" s="247"/>
      <c r="IIO143" s="247"/>
      <c r="IIP143" s="247"/>
      <c r="IIQ143" s="247"/>
      <c r="IIR143" s="247"/>
      <c r="IIS143" s="247"/>
      <c r="IIT143" s="247"/>
      <c r="IIU143" s="247"/>
      <c r="IIV143" s="247"/>
      <c r="IIW143" s="247"/>
      <c r="IIX143" s="247"/>
      <c r="IIY143" s="247"/>
      <c r="IIZ143" s="247"/>
      <c r="IJA143" s="247"/>
      <c r="IJB143" s="247"/>
      <c r="IJC143" s="247"/>
      <c r="IJD143" s="247"/>
      <c r="IJE143" s="247"/>
      <c r="IJF143" s="247"/>
      <c r="IJG143" s="247"/>
      <c r="IJH143" s="247"/>
      <c r="IJI143" s="247"/>
      <c r="IJJ143" s="247"/>
      <c r="IJK143" s="247"/>
      <c r="IJL143" s="247"/>
      <c r="IJM143" s="247"/>
      <c r="IJN143" s="247"/>
      <c r="IJO143" s="247"/>
      <c r="IJP143" s="247"/>
      <c r="IJQ143" s="247"/>
      <c r="IJR143" s="247"/>
      <c r="IJS143" s="247"/>
      <c r="IJT143" s="247"/>
      <c r="IJU143" s="247"/>
      <c r="IJV143" s="247"/>
      <c r="IJW143" s="247"/>
      <c r="IJX143" s="247"/>
      <c r="IJY143" s="247"/>
      <c r="IJZ143" s="247"/>
      <c r="IKA143" s="247"/>
      <c r="IKB143" s="247"/>
      <c r="IKC143" s="247"/>
      <c r="IKD143" s="247"/>
      <c r="IKE143" s="247"/>
      <c r="IKF143" s="247"/>
      <c r="IKG143" s="247"/>
      <c r="IKH143" s="247"/>
      <c r="IKI143" s="247"/>
      <c r="IKJ143" s="247"/>
      <c r="IKK143" s="247"/>
      <c r="IKL143" s="247"/>
      <c r="IKM143" s="247"/>
      <c r="IKN143" s="247"/>
      <c r="IKO143" s="247"/>
      <c r="IKP143" s="247"/>
      <c r="IKQ143" s="247"/>
      <c r="IKR143" s="247"/>
      <c r="IKS143" s="247"/>
      <c r="IKT143" s="247"/>
      <c r="IKU143" s="247"/>
      <c r="IKV143" s="247"/>
      <c r="IKW143" s="247"/>
      <c r="IKX143" s="247"/>
      <c r="IKY143" s="247"/>
      <c r="IKZ143" s="247"/>
      <c r="ILA143" s="247"/>
      <c r="ILB143" s="247"/>
      <c r="ILC143" s="247"/>
      <c r="ILD143" s="247"/>
      <c r="ILE143" s="247"/>
      <c r="ILF143" s="247"/>
      <c r="ILG143" s="247"/>
      <c r="ILH143" s="247"/>
      <c r="ILI143" s="247"/>
      <c r="ILJ143" s="247"/>
      <c r="ILK143" s="247"/>
      <c r="ILL143" s="247"/>
      <c r="ILM143" s="247"/>
      <c r="ILN143" s="247"/>
      <c r="ILO143" s="247"/>
      <c r="ILP143" s="247"/>
      <c r="ILQ143" s="247"/>
      <c r="ILR143" s="247"/>
      <c r="ILS143" s="247"/>
      <c r="ILT143" s="247"/>
      <c r="ILU143" s="247"/>
      <c r="ILV143" s="247"/>
      <c r="ILW143" s="247"/>
      <c r="ILX143" s="247"/>
      <c r="ILY143" s="247"/>
      <c r="ILZ143" s="247"/>
      <c r="IMA143" s="247"/>
      <c r="IMB143" s="247"/>
      <c r="IMC143" s="247"/>
      <c r="IMD143" s="247"/>
      <c r="IME143" s="247"/>
      <c r="IMF143" s="247"/>
      <c r="IMG143" s="247"/>
      <c r="IMH143" s="247"/>
      <c r="IMI143" s="247"/>
      <c r="IMJ143" s="247"/>
      <c r="IMK143" s="247"/>
      <c r="IML143" s="247"/>
      <c r="IMM143" s="247"/>
      <c r="IMN143" s="247"/>
      <c r="IMO143" s="247"/>
      <c r="IMP143" s="247"/>
      <c r="IMQ143" s="247"/>
      <c r="IMR143" s="247"/>
      <c r="IMS143" s="247"/>
      <c r="IMT143" s="247"/>
      <c r="IMU143" s="247"/>
      <c r="IMV143" s="247"/>
      <c r="IMW143" s="247"/>
      <c r="IMX143" s="247"/>
      <c r="IMY143" s="247"/>
      <c r="IMZ143" s="247"/>
      <c r="INA143" s="247"/>
      <c r="INB143" s="247"/>
      <c r="INC143" s="247"/>
      <c r="IND143" s="247"/>
      <c r="INE143" s="247"/>
      <c r="INF143" s="247"/>
      <c r="ING143" s="247"/>
      <c r="INH143" s="247"/>
      <c r="INI143" s="247"/>
      <c r="INJ143" s="247"/>
      <c r="INK143" s="247"/>
      <c r="INL143" s="247"/>
      <c r="INM143" s="247"/>
      <c r="INN143" s="247"/>
      <c r="INO143" s="247"/>
      <c r="INP143" s="247"/>
      <c r="INQ143" s="247"/>
      <c r="INR143" s="247"/>
      <c r="INS143" s="247"/>
      <c r="INT143" s="247"/>
      <c r="INU143" s="247"/>
      <c r="INV143" s="247"/>
      <c r="INW143" s="247"/>
      <c r="INX143" s="247"/>
      <c r="INY143" s="247"/>
      <c r="INZ143" s="247"/>
      <c r="IOA143" s="247"/>
      <c r="IOB143" s="247"/>
      <c r="IOC143" s="247"/>
      <c r="IOD143" s="247"/>
      <c r="IOE143" s="247"/>
      <c r="IOF143" s="247"/>
      <c r="IOG143" s="247"/>
      <c r="IOH143" s="247"/>
      <c r="IOI143" s="247"/>
      <c r="IOJ143" s="247"/>
      <c r="IOK143" s="247"/>
      <c r="IOL143" s="247"/>
      <c r="IOM143" s="247"/>
      <c r="ION143" s="247"/>
      <c r="IOO143" s="247"/>
      <c r="IOP143" s="247"/>
      <c r="IOQ143" s="247"/>
      <c r="IOR143" s="247"/>
      <c r="IOS143" s="247"/>
      <c r="IOT143" s="247"/>
      <c r="IOU143" s="247"/>
      <c r="IOV143" s="247"/>
      <c r="IOW143" s="247"/>
      <c r="IOX143" s="247"/>
      <c r="IOY143" s="247"/>
      <c r="IOZ143" s="247"/>
      <c r="IPA143" s="247"/>
      <c r="IPB143" s="247"/>
      <c r="IPC143" s="247"/>
      <c r="IPD143" s="247"/>
      <c r="IPE143" s="247"/>
      <c r="IPF143" s="247"/>
      <c r="IPG143" s="247"/>
      <c r="IPH143" s="247"/>
      <c r="IPI143" s="247"/>
      <c r="IPJ143" s="247"/>
      <c r="IPK143" s="247"/>
      <c r="IPL143" s="247"/>
      <c r="IPM143" s="247"/>
      <c r="IPN143" s="247"/>
      <c r="IPO143" s="247"/>
      <c r="IPP143" s="247"/>
      <c r="IPQ143" s="247"/>
      <c r="IPR143" s="247"/>
      <c r="IPS143" s="247"/>
      <c r="IPT143" s="247"/>
      <c r="IPU143" s="247"/>
      <c r="IPV143" s="247"/>
      <c r="IPW143" s="247"/>
      <c r="IPX143" s="247"/>
      <c r="IPY143" s="247"/>
      <c r="IPZ143" s="247"/>
      <c r="IQA143" s="247"/>
      <c r="IQB143" s="247"/>
      <c r="IQC143" s="247"/>
      <c r="IQD143" s="247"/>
      <c r="IQE143" s="247"/>
      <c r="IQF143" s="247"/>
      <c r="IQG143" s="247"/>
      <c r="IQH143" s="247"/>
      <c r="IQI143" s="247"/>
      <c r="IQJ143" s="247"/>
      <c r="IQK143" s="247"/>
      <c r="IQL143" s="247"/>
      <c r="IQM143" s="247"/>
      <c r="IQN143" s="247"/>
      <c r="IQO143" s="247"/>
      <c r="IQP143" s="247"/>
      <c r="IQQ143" s="247"/>
      <c r="IQR143" s="247"/>
      <c r="IQS143" s="247"/>
      <c r="IQT143" s="247"/>
      <c r="IQU143" s="247"/>
      <c r="IQV143" s="247"/>
      <c r="IQW143" s="247"/>
      <c r="IQX143" s="247"/>
      <c r="IQY143" s="247"/>
      <c r="IQZ143" s="247"/>
      <c r="IRA143" s="247"/>
      <c r="IRB143" s="247"/>
      <c r="IRC143" s="247"/>
      <c r="IRD143" s="247"/>
      <c r="IRE143" s="247"/>
      <c r="IRF143" s="247"/>
      <c r="IRG143" s="247"/>
      <c r="IRH143" s="247"/>
      <c r="IRI143" s="247"/>
      <c r="IRJ143" s="247"/>
      <c r="IRK143" s="247"/>
      <c r="IRL143" s="247"/>
      <c r="IRM143" s="247"/>
      <c r="IRN143" s="247"/>
      <c r="IRO143" s="247"/>
      <c r="IRP143" s="247"/>
      <c r="IRQ143" s="247"/>
      <c r="IRR143" s="247"/>
      <c r="IRS143" s="247"/>
      <c r="IRT143" s="247"/>
      <c r="IRU143" s="247"/>
      <c r="IRV143" s="247"/>
      <c r="IRW143" s="247"/>
      <c r="IRX143" s="247"/>
      <c r="IRY143" s="247"/>
      <c r="IRZ143" s="247"/>
      <c r="ISA143" s="247"/>
      <c r="ISB143" s="247"/>
      <c r="ISC143" s="247"/>
      <c r="ISD143" s="247"/>
      <c r="ISE143" s="247"/>
      <c r="ISF143" s="247"/>
      <c r="ISG143" s="247"/>
      <c r="ISH143" s="247"/>
      <c r="ISI143" s="247"/>
      <c r="ISJ143" s="247"/>
      <c r="ISK143" s="247"/>
      <c r="ISL143" s="247"/>
      <c r="ISM143" s="247"/>
      <c r="ISN143" s="247"/>
      <c r="ISO143" s="247"/>
      <c r="ISP143" s="247"/>
      <c r="ISQ143" s="247"/>
      <c r="ISR143" s="247"/>
      <c r="ISS143" s="247"/>
      <c r="IST143" s="247"/>
      <c r="ISU143" s="247"/>
      <c r="ISV143" s="247"/>
      <c r="ISW143" s="247"/>
      <c r="ISX143" s="247"/>
      <c r="ISY143" s="247"/>
      <c r="ISZ143" s="247"/>
      <c r="ITA143" s="247"/>
      <c r="ITB143" s="247"/>
      <c r="ITC143" s="247"/>
      <c r="ITD143" s="247"/>
      <c r="ITE143" s="247"/>
      <c r="ITF143" s="247"/>
      <c r="ITG143" s="247"/>
      <c r="ITH143" s="247"/>
      <c r="ITI143" s="247"/>
      <c r="ITJ143" s="247"/>
      <c r="ITK143" s="247"/>
      <c r="ITL143" s="247"/>
      <c r="ITM143" s="247"/>
      <c r="ITN143" s="247"/>
      <c r="ITO143" s="247"/>
      <c r="ITP143" s="247"/>
      <c r="ITQ143" s="247"/>
      <c r="ITR143" s="247"/>
      <c r="ITS143" s="247"/>
      <c r="ITT143" s="247"/>
      <c r="ITU143" s="247"/>
      <c r="ITV143" s="247"/>
      <c r="ITW143" s="247"/>
      <c r="ITX143" s="247"/>
      <c r="ITY143" s="247"/>
      <c r="ITZ143" s="247"/>
      <c r="IUA143" s="247"/>
      <c r="IUB143" s="247"/>
      <c r="IUC143" s="247"/>
      <c r="IUD143" s="247"/>
      <c r="IUE143" s="247"/>
      <c r="IUF143" s="247"/>
      <c r="IUG143" s="247"/>
      <c r="IUH143" s="247"/>
      <c r="IUI143" s="247"/>
      <c r="IUJ143" s="247"/>
      <c r="IUK143" s="247"/>
      <c r="IUL143" s="247"/>
      <c r="IUM143" s="247"/>
      <c r="IUN143" s="247"/>
      <c r="IUO143" s="247"/>
      <c r="IUP143" s="247"/>
      <c r="IUQ143" s="247"/>
      <c r="IUR143" s="247"/>
      <c r="IUS143" s="247"/>
      <c r="IUT143" s="247"/>
      <c r="IUU143" s="247"/>
      <c r="IUV143" s="247"/>
      <c r="IUW143" s="247"/>
      <c r="IUX143" s="247"/>
      <c r="IUY143" s="247"/>
      <c r="IUZ143" s="247"/>
      <c r="IVA143" s="247"/>
      <c r="IVB143" s="247"/>
      <c r="IVC143" s="247"/>
      <c r="IVD143" s="247"/>
      <c r="IVE143" s="247"/>
      <c r="IVF143" s="247"/>
      <c r="IVG143" s="247"/>
      <c r="IVH143" s="247"/>
      <c r="IVI143" s="247"/>
      <c r="IVJ143" s="247"/>
      <c r="IVK143" s="247"/>
      <c r="IVL143" s="247"/>
      <c r="IVM143" s="247"/>
      <c r="IVN143" s="247"/>
      <c r="IVO143" s="247"/>
      <c r="IVP143" s="247"/>
      <c r="IVQ143" s="247"/>
      <c r="IVR143" s="247"/>
      <c r="IVS143" s="247"/>
      <c r="IVT143" s="247"/>
      <c r="IVU143" s="247"/>
      <c r="IVV143" s="247"/>
      <c r="IVW143" s="247"/>
      <c r="IVX143" s="247"/>
      <c r="IVY143" s="247"/>
      <c r="IVZ143" s="247"/>
      <c r="IWA143" s="247"/>
      <c r="IWB143" s="247"/>
      <c r="IWC143" s="247"/>
      <c r="IWD143" s="247"/>
      <c r="IWE143" s="247"/>
      <c r="IWF143" s="247"/>
      <c r="IWG143" s="247"/>
      <c r="IWH143" s="247"/>
      <c r="IWI143" s="247"/>
      <c r="IWJ143" s="247"/>
      <c r="IWK143" s="247"/>
      <c r="IWL143" s="247"/>
      <c r="IWM143" s="247"/>
      <c r="IWN143" s="247"/>
      <c r="IWO143" s="247"/>
      <c r="IWP143" s="247"/>
      <c r="IWQ143" s="247"/>
      <c r="IWR143" s="247"/>
      <c r="IWS143" s="247"/>
      <c r="IWT143" s="247"/>
      <c r="IWU143" s="247"/>
      <c r="IWV143" s="247"/>
      <c r="IWW143" s="247"/>
      <c r="IWX143" s="247"/>
      <c r="IWY143" s="247"/>
      <c r="IWZ143" s="247"/>
      <c r="IXA143" s="247"/>
      <c r="IXB143" s="247"/>
      <c r="IXC143" s="247"/>
      <c r="IXD143" s="247"/>
      <c r="IXE143" s="247"/>
      <c r="IXF143" s="247"/>
      <c r="IXG143" s="247"/>
      <c r="IXH143" s="247"/>
      <c r="IXI143" s="247"/>
      <c r="IXJ143" s="247"/>
      <c r="IXK143" s="247"/>
      <c r="IXL143" s="247"/>
      <c r="IXM143" s="247"/>
      <c r="IXN143" s="247"/>
      <c r="IXO143" s="247"/>
      <c r="IXP143" s="247"/>
      <c r="IXQ143" s="247"/>
      <c r="IXR143" s="247"/>
      <c r="IXS143" s="247"/>
      <c r="IXT143" s="247"/>
      <c r="IXU143" s="247"/>
      <c r="IXV143" s="247"/>
      <c r="IXW143" s="247"/>
      <c r="IXX143" s="247"/>
      <c r="IXY143" s="247"/>
      <c r="IXZ143" s="247"/>
      <c r="IYA143" s="247"/>
      <c r="IYB143" s="247"/>
      <c r="IYC143" s="247"/>
      <c r="IYD143" s="247"/>
      <c r="IYE143" s="247"/>
      <c r="IYF143" s="247"/>
      <c r="IYG143" s="247"/>
      <c r="IYH143" s="247"/>
      <c r="IYI143" s="247"/>
      <c r="IYJ143" s="247"/>
      <c r="IYK143" s="247"/>
      <c r="IYL143" s="247"/>
      <c r="IYM143" s="247"/>
      <c r="IYN143" s="247"/>
      <c r="IYO143" s="247"/>
      <c r="IYP143" s="247"/>
      <c r="IYQ143" s="247"/>
      <c r="IYR143" s="247"/>
      <c r="IYS143" s="247"/>
      <c r="IYT143" s="247"/>
      <c r="IYU143" s="247"/>
      <c r="IYV143" s="247"/>
      <c r="IYW143" s="247"/>
      <c r="IYX143" s="247"/>
      <c r="IYY143" s="247"/>
      <c r="IYZ143" s="247"/>
      <c r="IZA143" s="247"/>
      <c r="IZB143" s="247"/>
      <c r="IZC143" s="247"/>
      <c r="IZD143" s="247"/>
      <c r="IZE143" s="247"/>
      <c r="IZF143" s="247"/>
      <c r="IZG143" s="247"/>
      <c r="IZH143" s="247"/>
      <c r="IZI143" s="247"/>
      <c r="IZJ143" s="247"/>
      <c r="IZK143" s="247"/>
      <c r="IZL143" s="247"/>
      <c r="IZM143" s="247"/>
      <c r="IZN143" s="247"/>
      <c r="IZO143" s="247"/>
      <c r="IZP143" s="247"/>
      <c r="IZQ143" s="247"/>
      <c r="IZR143" s="247"/>
      <c r="IZS143" s="247"/>
      <c r="IZT143" s="247"/>
      <c r="IZU143" s="247"/>
      <c r="IZV143" s="247"/>
      <c r="IZW143" s="247"/>
      <c r="IZX143" s="247"/>
      <c r="IZY143" s="247"/>
      <c r="IZZ143" s="247"/>
      <c r="JAA143" s="247"/>
      <c r="JAB143" s="247"/>
      <c r="JAC143" s="247"/>
      <c r="JAD143" s="247"/>
      <c r="JAE143" s="247"/>
      <c r="JAF143" s="247"/>
      <c r="JAG143" s="247"/>
      <c r="JAH143" s="247"/>
      <c r="JAI143" s="247"/>
      <c r="JAJ143" s="247"/>
      <c r="JAK143" s="247"/>
      <c r="JAL143" s="247"/>
      <c r="JAM143" s="247"/>
      <c r="JAN143" s="247"/>
      <c r="JAO143" s="247"/>
      <c r="JAP143" s="247"/>
      <c r="JAQ143" s="247"/>
      <c r="JAR143" s="247"/>
      <c r="JAS143" s="247"/>
      <c r="JAT143" s="247"/>
      <c r="JAU143" s="247"/>
      <c r="JAV143" s="247"/>
      <c r="JAW143" s="247"/>
      <c r="JAX143" s="247"/>
      <c r="JAY143" s="247"/>
      <c r="JAZ143" s="247"/>
      <c r="JBA143" s="247"/>
      <c r="JBB143" s="247"/>
      <c r="JBC143" s="247"/>
      <c r="JBD143" s="247"/>
      <c r="JBE143" s="247"/>
      <c r="JBF143" s="247"/>
      <c r="JBG143" s="247"/>
      <c r="JBH143" s="247"/>
      <c r="JBI143" s="247"/>
      <c r="JBJ143" s="247"/>
      <c r="JBK143" s="247"/>
      <c r="JBL143" s="247"/>
      <c r="JBM143" s="247"/>
      <c r="JBN143" s="247"/>
      <c r="JBO143" s="247"/>
      <c r="JBP143" s="247"/>
      <c r="JBQ143" s="247"/>
      <c r="JBR143" s="247"/>
      <c r="JBS143" s="247"/>
      <c r="JBT143" s="247"/>
      <c r="JBU143" s="247"/>
      <c r="JBV143" s="247"/>
      <c r="JBW143" s="247"/>
      <c r="JBX143" s="247"/>
      <c r="JBY143" s="247"/>
      <c r="JBZ143" s="247"/>
      <c r="JCA143" s="247"/>
      <c r="JCB143" s="247"/>
      <c r="JCC143" s="247"/>
      <c r="JCD143" s="247"/>
      <c r="JCE143" s="247"/>
      <c r="JCF143" s="247"/>
      <c r="JCG143" s="247"/>
      <c r="JCH143" s="247"/>
      <c r="JCI143" s="247"/>
      <c r="JCJ143" s="247"/>
      <c r="JCK143" s="247"/>
      <c r="JCL143" s="247"/>
      <c r="JCM143" s="247"/>
      <c r="JCN143" s="247"/>
      <c r="JCO143" s="247"/>
      <c r="JCP143" s="247"/>
      <c r="JCQ143" s="247"/>
      <c r="JCR143" s="247"/>
      <c r="JCS143" s="247"/>
      <c r="JCT143" s="247"/>
      <c r="JCU143" s="247"/>
      <c r="JCV143" s="247"/>
      <c r="JCW143" s="247"/>
      <c r="JCX143" s="247"/>
      <c r="JCY143" s="247"/>
      <c r="JCZ143" s="247"/>
      <c r="JDA143" s="247"/>
      <c r="JDB143" s="247"/>
      <c r="JDC143" s="247"/>
      <c r="JDD143" s="247"/>
      <c r="JDE143" s="247"/>
      <c r="JDF143" s="247"/>
      <c r="JDG143" s="247"/>
      <c r="JDH143" s="247"/>
      <c r="JDI143" s="247"/>
      <c r="JDJ143" s="247"/>
      <c r="JDK143" s="247"/>
      <c r="JDL143" s="247"/>
      <c r="JDM143" s="247"/>
      <c r="JDN143" s="247"/>
      <c r="JDO143" s="247"/>
      <c r="JDP143" s="247"/>
      <c r="JDQ143" s="247"/>
      <c r="JDR143" s="247"/>
      <c r="JDS143" s="247"/>
      <c r="JDT143" s="247"/>
      <c r="JDU143" s="247"/>
      <c r="JDV143" s="247"/>
      <c r="JDW143" s="247"/>
      <c r="JDX143" s="247"/>
      <c r="JDY143" s="247"/>
      <c r="JDZ143" s="247"/>
      <c r="JEA143" s="247"/>
      <c r="JEB143" s="247"/>
      <c r="JEC143" s="247"/>
      <c r="JED143" s="247"/>
      <c r="JEE143" s="247"/>
      <c r="JEF143" s="247"/>
      <c r="JEG143" s="247"/>
      <c r="JEH143" s="247"/>
      <c r="JEI143" s="247"/>
      <c r="JEJ143" s="247"/>
      <c r="JEK143" s="247"/>
      <c r="JEL143" s="247"/>
      <c r="JEM143" s="247"/>
      <c r="JEN143" s="247"/>
      <c r="JEO143" s="247"/>
      <c r="JEP143" s="247"/>
      <c r="JEQ143" s="247"/>
      <c r="JER143" s="247"/>
      <c r="JES143" s="247"/>
      <c r="JET143" s="247"/>
      <c r="JEU143" s="247"/>
      <c r="JEV143" s="247"/>
      <c r="JEW143" s="247"/>
      <c r="JEX143" s="247"/>
      <c r="JEY143" s="247"/>
      <c r="JEZ143" s="247"/>
      <c r="JFA143" s="247"/>
      <c r="JFB143" s="247"/>
      <c r="JFC143" s="247"/>
      <c r="JFD143" s="247"/>
      <c r="JFE143" s="247"/>
      <c r="JFF143" s="247"/>
      <c r="JFG143" s="247"/>
      <c r="JFH143" s="247"/>
      <c r="JFI143" s="247"/>
      <c r="JFJ143" s="247"/>
      <c r="JFK143" s="247"/>
      <c r="JFL143" s="247"/>
      <c r="JFM143" s="247"/>
      <c r="JFN143" s="247"/>
      <c r="JFO143" s="247"/>
      <c r="JFP143" s="247"/>
      <c r="JFQ143" s="247"/>
      <c r="JFR143" s="247"/>
      <c r="JFS143" s="247"/>
      <c r="JFT143" s="247"/>
      <c r="JFU143" s="247"/>
      <c r="JFV143" s="247"/>
      <c r="JFW143" s="247"/>
      <c r="JFX143" s="247"/>
      <c r="JFY143" s="247"/>
      <c r="JFZ143" s="247"/>
      <c r="JGA143" s="247"/>
      <c r="JGB143" s="247"/>
      <c r="JGC143" s="247"/>
      <c r="JGD143" s="247"/>
      <c r="JGE143" s="247"/>
      <c r="JGF143" s="247"/>
      <c r="JGG143" s="247"/>
      <c r="JGH143" s="247"/>
      <c r="JGI143" s="247"/>
      <c r="JGJ143" s="247"/>
      <c r="JGK143" s="247"/>
      <c r="JGL143" s="247"/>
      <c r="JGM143" s="247"/>
      <c r="JGN143" s="247"/>
      <c r="JGO143" s="247"/>
      <c r="JGP143" s="247"/>
      <c r="JGQ143" s="247"/>
      <c r="JGR143" s="247"/>
      <c r="JGS143" s="247"/>
      <c r="JGT143" s="247"/>
      <c r="JGU143" s="247"/>
      <c r="JGV143" s="247"/>
      <c r="JGW143" s="247"/>
      <c r="JGX143" s="247"/>
      <c r="JGY143" s="247"/>
      <c r="JGZ143" s="247"/>
      <c r="JHA143" s="247"/>
      <c r="JHB143" s="247"/>
      <c r="JHC143" s="247"/>
      <c r="JHD143" s="247"/>
      <c r="JHE143" s="247"/>
      <c r="JHF143" s="247"/>
      <c r="JHG143" s="247"/>
      <c r="JHH143" s="247"/>
      <c r="JHI143" s="247"/>
      <c r="JHJ143" s="247"/>
      <c r="JHK143" s="247"/>
      <c r="JHL143" s="247"/>
      <c r="JHM143" s="247"/>
      <c r="JHN143" s="247"/>
      <c r="JHO143" s="247"/>
      <c r="JHP143" s="247"/>
      <c r="JHQ143" s="247"/>
      <c r="JHR143" s="247"/>
      <c r="JHS143" s="247"/>
      <c r="JHT143" s="247"/>
      <c r="JHU143" s="247"/>
      <c r="JHV143" s="247"/>
      <c r="JHW143" s="247"/>
      <c r="JHX143" s="247"/>
      <c r="JHY143" s="247"/>
      <c r="JHZ143" s="247"/>
      <c r="JIA143" s="247"/>
      <c r="JIB143" s="247"/>
      <c r="JIC143" s="247"/>
      <c r="JID143" s="247"/>
      <c r="JIE143" s="247"/>
      <c r="JIF143" s="247"/>
      <c r="JIG143" s="247"/>
      <c r="JIH143" s="247"/>
      <c r="JII143" s="247"/>
      <c r="JIJ143" s="247"/>
      <c r="JIK143" s="247"/>
      <c r="JIL143" s="247"/>
      <c r="JIM143" s="247"/>
      <c r="JIN143" s="247"/>
      <c r="JIO143" s="247"/>
      <c r="JIP143" s="247"/>
      <c r="JIQ143" s="247"/>
      <c r="JIR143" s="247"/>
      <c r="JIS143" s="247"/>
      <c r="JIT143" s="247"/>
      <c r="JIU143" s="247"/>
      <c r="JIV143" s="247"/>
      <c r="JIW143" s="247"/>
      <c r="JIX143" s="247"/>
      <c r="JIY143" s="247"/>
      <c r="JIZ143" s="247"/>
      <c r="JJA143" s="247"/>
      <c r="JJB143" s="247"/>
      <c r="JJC143" s="247"/>
      <c r="JJD143" s="247"/>
      <c r="JJE143" s="247"/>
      <c r="JJF143" s="247"/>
      <c r="JJG143" s="247"/>
      <c r="JJH143" s="247"/>
      <c r="JJI143" s="247"/>
      <c r="JJJ143" s="247"/>
      <c r="JJK143" s="247"/>
      <c r="JJL143" s="247"/>
      <c r="JJM143" s="247"/>
      <c r="JJN143" s="247"/>
      <c r="JJO143" s="247"/>
      <c r="JJP143" s="247"/>
      <c r="JJQ143" s="247"/>
      <c r="JJR143" s="247"/>
      <c r="JJS143" s="247"/>
      <c r="JJT143" s="247"/>
      <c r="JJU143" s="247"/>
      <c r="JJV143" s="247"/>
      <c r="JJW143" s="247"/>
      <c r="JJX143" s="247"/>
      <c r="JJY143" s="247"/>
      <c r="JJZ143" s="247"/>
      <c r="JKA143" s="247"/>
      <c r="JKB143" s="247"/>
      <c r="JKC143" s="247"/>
      <c r="JKD143" s="247"/>
      <c r="JKE143" s="247"/>
      <c r="JKF143" s="247"/>
      <c r="JKG143" s="247"/>
      <c r="JKH143" s="247"/>
      <c r="JKI143" s="247"/>
      <c r="JKJ143" s="247"/>
      <c r="JKK143" s="247"/>
      <c r="JKL143" s="247"/>
      <c r="JKM143" s="247"/>
      <c r="JKN143" s="247"/>
      <c r="JKO143" s="247"/>
      <c r="JKP143" s="247"/>
      <c r="JKQ143" s="247"/>
      <c r="JKR143" s="247"/>
      <c r="JKS143" s="247"/>
      <c r="JKT143" s="247"/>
      <c r="JKU143" s="247"/>
      <c r="JKV143" s="247"/>
      <c r="JKW143" s="247"/>
      <c r="JKX143" s="247"/>
      <c r="JKY143" s="247"/>
      <c r="JKZ143" s="247"/>
      <c r="JLA143" s="247"/>
      <c r="JLB143" s="247"/>
      <c r="JLC143" s="247"/>
      <c r="JLD143" s="247"/>
      <c r="JLE143" s="247"/>
      <c r="JLF143" s="247"/>
      <c r="JLG143" s="247"/>
      <c r="JLH143" s="247"/>
      <c r="JLI143" s="247"/>
      <c r="JLJ143" s="247"/>
      <c r="JLK143" s="247"/>
      <c r="JLL143" s="247"/>
      <c r="JLM143" s="247"/>
      <c r="JLN143" s="247"/>
      <c r="JLO143" s="247"/>
      <c r="JLP143" s="247"/>
      <c r="JLQ143" s="247"/>
      <c r="JLR143" s="247"/>
      <c r="JLS143" s="247"/>
      <c r="JLT143" s="247"/>
      <c r="JLU143" s="247"/>
      <c r="JLV143" s="247"/>
      <c r="JLW143" s="247"/>
      <c r="JLX143" s="247"/>
      <c r="JLY143" s="247"/>
      <c r="JLZ143" s="247"/>
      <c r="JMA143" s="247"/>
      <c r="JMB143" s="247"/>
      <c r="JMC143" s="247"/>
      <c r="JMD143" s="247"/>
      <c r="JME143" s="247"/>
      <c r="JMF143" s="247"/>
      <c r="JMG143" s="247"/>
      <c r="JMH143" s="247"/>
      <c r="JMI143" s="247"/>
      <c r="JMJ143" s="247"/>
      <c r="JMK143" s="247"/>
      <c r="JML143" s="247"/>
      <c r="JMM143" s="247"/>
      <c r="JMN143" s="247"/>
      <c r="JMO143" s="247"/>
      <c r="JMP143" s="247"/>
      <c r="JMQ143" s="247"/>
      <c r="JMR143" s="247"/>
      <c r="JMS143" s="247"/>
      <c r="JMT143" s="247"/>
      <c r="JMU143" s="247"/>
      <c r="JMV143" s="247"/>
      <c r="JMW143" s="247"/>
      <c r="JMX143" s="247"/>
      <c r="JMY143" s="247"/>
      <c r="JMZ143" s="247"/>
      <c r="JNA143" s="247"/>
      <c r="JNB143" s="247"/>
      <c r="JNC143" s="247"/>
      <c r="JND143" s="247"/>
      <c r="JNE143" s="247"/>
      <c r="JNF143" s="247"/>
      <c r="JNG143" s="247"/>
      <c r="JNH143" s="247"/>
      <c r="JNI143" s="247"/>
      <c r="JNJ143" s="247"/>
      <c r="JNK143" s="247"/>
      <c r="JNL143" s="247"/>
      <c r="JNM143" s="247"/>
      <c r="JNN143" s="247"/>
      <c r="JNO143" s="247"/>
      <c r="JNP143" s="247"/>
      <c r="JNQ143" s="247"/>
      <c r="JNR143" s="247"/>
      <c r="JNS143" s="247"/>
      <c r="JNT143" s="247"/>
      <c r="JNU143" s="247"/>
      <c r="JNV143" s="247"/>
      <c r="JNW143" s="247"/>
      <c r="JNX143" s="247"/>
      <c r="JNY143" s="247"/>
      <c r="JNZ143" s="247"/>
      <c r="JOA143" s="247"/>
      <c r="JOB143" s="247"/>
      <c r="JOC143" s="247"/>
      <c r="JOD143" s="247"/>
      <c r="JOE143" s="247"/>
      <c r="JOF143" s="247"/>
      <c r="JOG143" s="247"/>
      <c r="JOH143" s="247"/>
      <c r="JOI143" s="247"/>
      <c r="JOJ143" s="247"/>
      <c r="JOK143" s="247"/>
      <c r="JOL143" s="247"/>
      <c r="JOM143" s="247"/>
      <c r="JON143" s="247"/>
      <c r="JOO143" s="247"/>
      <c r="JOP143" s="247"/>
      <c r="JOQ143" s="247"/>
      <c r="JOR143" s="247"/>
      <c r="JOS143" s="247"/>
      <c r="JOT143" s="247"/>
      <c r="JOU143" s="247"/>
      <c r="JOV143" s="247"/>
      <c r="JOW143" s="247"/>
      <c r="JOX143" s="247"/>
      <c r="JOY143" s="247"/>
      <c r="JOZ143" s="247"/>
      <c r="JPA143" s="247"/>
      <c r="JPB143" s="247"/>
      <c r="JPC143" s="247"/>
      <c r="JPD143" s="247"/>
      <c r="JPE143" s="247"/>
      <c r="JPF143" s="247"/>
      <c r="JPG143" s="247"/>
      <c r="JPH143" s="247"/>
      <c r="JPI143" s="247"/>
      <c r="JPJ143" s="247"/>
      <c r="JPK143" s="247"/>
      <c r="JPL143" s="247"/>
      <c r="JPM143" s="247"/>
      <c r="JPN143" s="247"/>
      <c r="JPO143" s="247"/>
      <c r="JPP143" s="247"/>
      <c r="JPQ143" s="247"/>
      <c r="JPR143" s="247"/>
      <c r="JPS143" s="247"/>
      <c r="JPT143" s="247"/>
      <c r="JPU143" s="247"/>
      <c r="JPV143" s="247"/>
      <c r="JPW143" s="247"/>
      <c r="JPX143" s="247"/>
      <c r="JPY143" s="247"/>
      <c r="JPZ143" s="247"/>
      <c r="JQA143" s="247"/>
      <c r="JQB143" s="247"/>
      <c r="JQC143" s="247"/>
      <c r="JQD143" s="247"/>
      <c r="JQE143" s="247"/>
      <c r="JQF143" s="247"/>
      <c r="JQG143" s="247"/>
      <c r="JQH143" s="247"/>
      <c r="JQI143" s="247"/>
      <c r="JQJ143" s="247"/>
      <c r="JQK143" s="247"/>
      <c r="JQL143" s="247"/>
      <c r="JQM143" s="247"/>
      <c r="JQN143" s="247"/>
      <c r="JQO143" s="247"/>
      <c r="JQP143" s="247"/>
      <c r="JQQ143" s="247"/>
      <c r="JQR143" s="247"/>
      <c r="JQS143" s="247"/>
      <c r="JQT143" s="247"/>
      <c r="JQU143" s="247"/>
      <c r="JQV143" s="247"/>
      <c r="JQW143" s="247"/>
      <c r="JQX143" s="247"/>
      <c r="JQY143" s="247"/>
      <c r="JQZ143" s="247"/>
      <c r="JRA143" s="247"/>
      <c r="JRB143" s="247"/>
      <c r="JRC143" s="247"/>
      <c r="JRD143" s="247"/>
      <c r="JRE143" s="247"/>
      <c r="JRF143" s="247"/>
      <c r="JRG143" s="247"/>
      <c r="JRH143" s="247"/>
      <c r="JRI143" s="247"/>
      <c r="JRJ143" s="247"/>
      <c r="JRK143" s="247"/>
      <c r="JRL143" s="247"/>
      <c r="JRM143" s="247"/>
      <c r="JRN143" s="247"/>
      <c r="JRO143" s="247"/>
      <c r="JRP143" s="247"/>
      <c r="JRQ143" s="247"/>
      <c r="JRR143" s="247"/>
      <c r="JRS143" s="247"/>
      <c r="JRT143" s="247"/>
      <c r="JRU143" s="247"/>
      <c r="JRV143" s="247"/>
      <c r="JRW143" s="247"/>
      <c r="JRX143" s="247"/>
      <c r="JRY143" s="247"/>
      <c r="JRZ143" s="247"/>
      <c r="JSA143" s="247"/>
      <c r="JSB143" s="247"/>
      <c r="JSC143" s="247"/>
      <c r="JSD143" s="247"/>
      <c r="JSE143" s="247"/>
      <c r="JSF143" s="247"/>
      <c r="JSG143" s="247"/>
      <c r="JSH143" s="247"/>
      <c r="JSI143" s="247"/>
      <c r="JSJ143" s="247"/>
      <c r="JSK143" s="247"/>
      <c r="JSL143" s="247"/>
      <c r="JSM143" s="247"/>
      <c r="JSN143" s="247"/>
      <c r="JSO143" s="247"/>
      <c r="JSP143" s="247"/>
      <c r="JSQ143" s="247"/>
      <c r="JSR143" s="247"/>
      <c r="JSS143" s="247"/>
      <c r="JST143" s="247"/>
      <c r="JSU143" s="247"/>
      <c r="JSV143" s="247"/>
      <c r="JSW143" s="247"/>
      <c r="JSX143" s="247"/>
      <c r="JSY143" s="247"/>
      <c r="JSZ143" s="247"/>
      <c r="JTA143" s="247"/>
      <c r="JTB143" s="247"/>
      <c r="JTC143" s="247"/>
      <c r="JTD143" s="247"/>
      <c r="JTE143" s="247"/>
      <c r="JTF143" s="247"/>
      <c r="JTG143" s="247"/>
      <c r="JTH143" s="247"/>
      <c r="JTI143" s="247"/>
      <c r="JTJ143" s="247"/>
      <c r="JTK143" s="247"/>
      <c r="JTL143" s="247"/>
      <c r="JTM143" s="247"/>
      <c r="JTN143" s="247"/>
      <c r="JTO143" s="247"/>
      <c r="JTP143" s="247"/>
      <c r="JTQ143" s="247"/>
      <c r="JTR143" s="247"/>
      <c r="JTS143" s="247"/>
      <c r="JTT143" s="247"/>
      <c r="JTU143" s="247"/>
      <c r="JTV143" s="247"/>
      <c r="JTW143" s="247"/>
      <c r="JTX143" s="247"/>
      <c r="JTY143" s="247"/>
      <c r="JTZ143" s="247"/>
      <c r="JUA143" s="247"/>
      <c r="JUB143" s="247"/>
      <c r="JUC143" s="247"/>
      <c r="JUD143" s="247"/>
      <c r="JUE143" s="247"/>
      <c r="JUF143" s="247"/>
      <c r="JUG143" s="247"/>
      <c r="JUH143" s="247"/>
      <c r="JUI143" s="247"/>
      <c r="JUJ143" s="247"/>
      <c r="JUK143" s="247"/>
      <c r="JUL143" s="247"/>
      <c r="JUM143" s="247"/>
      <c r="JUN143" s="247"/>
      <c r="JUO143" s="247"/>
      <c r="JUP143" s="247"/>
      <c r="JUQ143" s="247"/>
      <c r="JUR143" s="247"/>
      <c r="JUS143" s="247"/>
      <c r="JUT143" s="247"/>
      <c r="JUU143" s="247"/>
      <c r="JUV143" s="247"/>
      <c r="JUW143" s="247"/>
      <c r="JUX143" s="247"/>
      <c r="JUY143" s="247"/>
      <c r="JUZ143" s="247"/>
      <c r="JVA143" s="247"/>
      <c r="JVB143" s="247"/>
      <c r="JVC143" s="247"/>
      <c r="JVD143" s="247"/>
      <c r="JVE143" s="247"/>
      <c r="JVF143" s="247"/>
      <c r="JVG143" s="247"/>
      <c r="JVH143" s="247"/>
      <c r="JVI143" s="247"/>
      <c r="JVJ143" s="247"/>
      <c r="JVK143" s="247"/>
      <c r="JVL143" s="247"/>
      <c r="JVM143" s="247"/>
      <c r="JVN143" s="247"/>
      <c r="JVO143" s="247"/>
      <c r="JVP143" s="247"/>
      <c r="JVQ143" s="247"/>
      <c r="JVR143" s="247"/>
      <c r="JVS143" s="247"/>
      <c r="JVT143" s="247"/>
      <c r="JVU143" s="247"/>
      <c r="JVV143" s="247"/>
      <c r="JVW143" s="247"/>
      <c r="JVX143" s="247"/>
      <c r="JVY143" s="247"/>
      <c r="JVZ143" s="247"/>
      <c r="JWA143" s="247"/>
      <c r="JWB143" s="247"/>
      <c r="JWC143" s="247"/>
      <c r="JWD143" s="247"/>
      <c r="JWE143" s="247"/>
      <c r="JWF143" s="247"/>
      <c r="JWG143" s="247"/>
      <c r="JWH143" s="247"/>
      <c r="JWI143" s="247"/>
      <c r="JWJ143" s="247"/>
      <c r="JWK143" s="247"/>
      <c r="JWL143" s="247"/>
      <c r="JWM143" s="247"/>
      <c r="JWN143" s="247"/>
      <c r="JWO143" s="247"/>
      <c r="JWP143" s="247"/>
      <c r="JWQ143" s="247"/>
      <c r="JWR143" s="247"/>
      <c r="JWS143" s="247"/>
      <c r="JWT143" s="247"/>
      <c r="JWU143" s="247"/>
      <c r="JWV143" s="247"/>
      <c r="JWW143" s="247"/>
      <c r="JWX143" s="247"/>
      <c r="JWY143" s="247"/>
      <c r="JWZ143" s="247"/>
      <c r="JXA143" s="247"/>
      <c r="JXB143" s="247"/>
      <c r="JXC143" s="247"/>
      <c r="JXD143" s="247"/>
      <c r="JXE143" s="247"/>
      <c r="JXF143" s="247"/>
      <c r="JXG143" s="247"/>
      <c r="JXH143" s="247"/>
      <c r="JXI143" s="247"/>
      <c r="JXJ143" s="247"/>
      <c r="JXK143" s="247"/>
      <c r="JXL143" s="247"/>
      <c r="JXM143" s="247"/>
      <c r="JXN143" s="247"/>
      <c r="JXO143" s="247"/>
      <c r="JXP143" s="247"/>
      <c r="JXQ143" s="247"/>
      <c r="JXR143" s="247"/>
      <c r="JXS143" s="247"/>
      <c r="JXT143" s="247"/>
      <c r="JXU143" s="247"/>
      <c r="JXV143" s="247"/>
      <c r="JXW143" s="247"/>
      <c r="JXX143" s="247"/>
      <c r="JXY143" s="247"/>
      <c r="JXZ143" s="247"/>
      <c r="JYA143" s="247"/>
      <c r="JYB143" s="247"/>
      <c r="JYC143" s="247"/>
      <c r="JYD143" s="247"/>
      <c r="JYE143" s="247"/>
      <c r="JYF143" s="247"/>
      <c r="JYG143" s="247"/>
      <c r="JYH143" s="247"/>
      <c r="JYI143" s="247"/>
      <c r="JYJ143" s="247"/>
      <c r="JYK143" s="247"/>
      <c r="JYL143" s="247"/>
      <c r="JYM143" s="247"/>
      <c r="JYN143" s="247"/>
      <c r="JYO143" s="247"/>
      <c r="JYP143" s="247"/>
      <c r="JYQ143" s="247"/>
      <c r="JYR143" s="247"/>
      <c r="JYS143" s="247"/>
      <c r="JYT143" s="247"/>
      <c r="JYU143" s="247"/>
      <c r="JYV143" s="247"/>
      <c r="JYW143" s="247"/>
      <c r="JYX143" s="247"/>
      <c r="JYY143" s="247"/>
      <c r="JYZ143" s="247"/>
      <c r="JZA143" s="247"/>
      <c r="JZB143" s="247"/>
      <c r="JZC143" s="247"/>
      <c r="JZD143" s="247"/>
      <c r="JZE143" s="247"/>
      <c r="JZF143" s="247"/>
      <c r="JZG143" s="247"/>
      <c r="JZH143" s="247"/>
      <c r="JZI143" s="247"/>
      <c r="JZJ143" s="247"/>
      <c r="JZK143" s="247"/>
      <c r="JZL143" s="247"/>
      <c r="JZM143" s="247"/>
      <c r="JZN143" s="247"/>
      <c r="JZO143" s="247"/>
      <c r="JZP143" s="247"/>
      <c r="JZQ143" s="247"/>
      <c r="JZR143" s="247"/>
      <c r="JZS143" s="247"/>
      <c r="JZT143" s="247"/>
      <c r="JZU143" s="247"/>
      <c r="JZV143" s="247"/>
      <c r="JZW143" s="247"/>
      <c r="JZX143" s="247"/>
      <c r="JZY143" s="247"/>
      <c r="JZZ143" s="247"/>
      <c r="KAA143" s="247"/>
      <c r="KAB143" s="247"/>
      <c r="KAC143" s="247"/>
      <c r="KAD143" s="247"/>
      <c r="KAE143" s="247"/>
      <c r="KAF143" s="247"/>
      <c r="KAG143" s="247"/>
      <c r="KAH143" s="247"/>
      <c r="KAI143" s="247"/>
      <c r="KAJ143" s="247"/>
      <c r="KAK143" s="247"/>
      <c r="KAL143" s="247"/>
      <c r="KAM143" s="247"/>
      <c r="KAN143" s="247"/>
      <c r="KAO143" s="247"/>
      <c r="KAP143" s="247"/>
      <c r="KAQ143" s="247"/>
      <c r="KAR143" s="247"/>
      <c r="KAS143" s="247"/>
      <c r="KAT143" s="247"/>
      <c r="KAU143" s="247"/>
      <c r="KAV143" s="247"/>
      <c r="KAW143" s="247"/>
      <c r="KAX143" s="247"/>
      <c r="KAY143" s="247"/>
      <c r="KAZ143" s="247"/>
      <c r="KBA143" s="247"/>
      <c r="KBB143" s="247"/>
      <c r="KBC143" s="247"/>
      <c r="KBD143" s="247"/>
      <c r="KBE143" s="247"/>
      <c r="KBF143" s="247"/>
      <c r="KBG143" s="247"/>
      <c r="KBH143" s="247"/>
      <c r="KBI143" s="247"/>
      <c r="KBJ143" s="247"/>
      <c r="KBK143" s="247"/>
      <c r="KBL143" s="247"/>
      <c r="KBM143" s="247"/>
      <c r="KBN143" s="247"/>
      <c r="KBO143" s="247"/>
      <c r="KBP143" s="247"/>
      <c r="KBQ143" s="247"/>
      <c r="KBR143" s="247"/>
      <c r="KBS143" s="247"/>
      <c r="KBT143" s="247"/>
      <c r="KBU143" s="247"/>
      <c r="KBV143" s="247"/>
      <c r="KBW143" s="247"/>
      <c r="KBX143" s="247"/>
      <c r="KBY143" s="247"/>
      <c r="KBZ143" s="247"/>
      <c r="KCA143" s="247"/>
      <c r="KCB143" s="247"/>
      <c r="KCC143" s="247"/>
      <c r="KCD143" s="247"/>
      <c r="KCE143" s="247"/>
      <c r="KCF143" s="247"/>
      <c r="KCG143" s="247"/>
      <c r="KCH143" s="247"/>
      <c r="KCI143" s="247"/>
      <c r="KCJ143" s="247"/>
      <c r="KCK143" s="247"/>
      <c r="KCL143" s="247"/>
      <c r="KCM143" s="247"/>
      <c r="KCN143" s="247"/>
      <c r="KCO143" s="247"/>
      <c r="KCP143" s="247"/>
      <c r="KCQ143" s="247"/>
      <c r="KCR143" s="247"/>
      <c r="KCS143" s="247"/>
      <c r="KCT143" s="247"/>
      <c r="KCU143" s="247"/>
      <c r="KCV143" s="247"/>
      <c r="KCW143" s="247"/>
      <c r="KCX143" s="247"/>
      <c r="KCY143" s="247"/>
      <c r="KCZ143" s="247"/>
      <c r="KDA143" s="247"/>
      <c r="KDB143" s="247"/>
      <c r="KDC143" s="247"/>
      <c r="KDD143" s="247"/>
      <c r="KDE143" s="247"/>
      <c r="KDF143" s="247"/>
      <c r="KDG143" s="247"/>
      <c r="KDH143" s="247"/>
      <c r="KDI143" s="247"/>
      <c r="KDJ143" s="247"/>
      <c r="KDK143" s="247"/>
      <c r="KDL143" s="247"/>
      <c r="KDM143" s="247"/>
      <c r="KDN143" s="247"/>
      <c r="KDO143" s="247"/>
      <c r="KDP143" s="247"/>
      <c r="KDQ143" s="247"/>
      <c r="KDR143" s="247"/>
      <c r="KDS143" s="247"/>
      <c r="KDT143" s="247"/>
      <c r="KDU143" s="247"/>
      <c r="KDV143" s="247"/>
      <c r="KDW143" s="247"/>
      <c r="KDX143" s="247"/>
      <c r="KDY143" s="247"/>
      <c r="KDZ143" s="247"/>
      <c r="KEA143" s="247"/>
      <c r="KEB143" s="247"/>
      <c r="KEC143" s="247"/>
      <c r="KED143" s="247"/>
      <c r="KEE143" s="247"/>
      <c r="KEF143" s="247"/>
      <c r="KEG143" s="247"/>
      <c r="KEH143" s="247"/>
      <c r="KEI143" s="247"/>
      <c r="KEJ143" s="247"/>
      <c r="KEK143" s="247"/>
      <c r="KEL143" s="247"/>
      <c r="KEM143" s="247"/>
      <c r="KEN143" s="247"/>
      <c r="KEO143" s="247"/>
      <c r="KEP143" s="247"/>
      <c r="KEQ143" s="247"/>
      <c r="KER143" s="247"/>
      <c r="KES143" s="247"/>
      <c r="KET143" s="247"/>
      <c r="KEU143" s="247"/>
      <c r="KEV143" s="247"/>
      <c r="KEW143" s="247"/>
      <c r="KEX143" s="247"/>
      <c r="KEY143" s="247"/>
      <c r="KEZ143" s="247"/>
      <c r="KFA143" s="247"/>
      <c r="KFB143" s="247"/>
      <c r="KFC143" s="247"/>
      <c r="KFD143" s="247"/>
      <c r="KFE143" s="247"/>
      <c r="KFF143" s="247"/>
      <c r="KFG143" s="247"/>
      <c r="KFH143" s="247"/>
      <c r="KFI143" s="247"/>
      <c r="KFJ143" s="247"/>
      <c r="KFK143" s="247"/>
      <c r="KFL143" s="247"/>
      <c r="KFM143" s="247"/>
      <c r="KFN143" s="247"/>
      <c r="KFO143" s="247"/>
      <c r="KFP143" s="247"/>
      <c r="KFQ143" s="247"/>
      <c r="KFR143" s="247"/>
      <c r="KFS143" s="247"/>
      <c r="KFT143" s="247"/>
      <c r="KFU143" s="247"/>
      <c r="KFV143" s="247"/>
      <c r="KFW143" s="247"/>
      <c r="KFX143" s="247"/>
      <c r="KFY143" s="247"/>
      <c r="KFZ143" s="247"/>
      <c r="KGA143" s="247"/>
      <c r="KGB143" s="247"/>
      <c r="KGC143" s="247"/>
      <c r="KGD143" s="247"/>
      <c r="KGE143" s="247"/>
      <c r="KGF143" s="247"/>
      <c r="KGG143" s="247"/>
      <c r="KGH143" s="247"/>
      <c r="KGI143" s="247"/>
      <c r="KGJ143" s="247"/>
      <c r="KGK143" s="247"/>
      <c r="KGL143" s="247"/>
      <c r="KGM143" s="247"/>
      <c r="KGN143" s="247"/>
      <c r="KGO143" s="247"/>
      <c r="KGP143" s="247"/>
      <c r="KGQ143" s="247"/>
      <c r="KGR143" s="247"/>
      <c r="KGS143" s="247"/>
      <c r="KGT143" s="247"/>
      <c r="KGU143" s="247"/>
      <c r="KGV143" s="247"/>
      <c r="KGW143" s="247"/>
      <c r="KGX143" s="247"/>
      <c r="KGY143" s="247"/>
      <c r="KGZ143" s="247"/>
      <c r="KHA143" s="247"/>
      <c r="KHB143" s="247"/>
      <c r="KHC143" s="247"/>
      <c r="KHD143" s="247"/>
      <c r="KHE143" s="247"/>
      <c r="KHF143" s="247"/>
      <c r="KHG143" s="247"/>
      <c r="KHH143" s="247"/>
      <c r="KHI143" s="247"/>
      <c r="KHJ143" s="247"/>
      <c r="KHK143" s="247"/>
      <c r="KHL143" s="247"/>
      <c r="KHM143" s="247"/>
      <c r="KHN143" s="247"/>
      <c r="KHO143" s="247"/>
      <c r="KHP143" s="247"/>
      <c r="KHQ143" s="247"/>
      <c r="KHR143" s="247"/>
      <c r="KHS143" s="247"/>
      <c r="KHT143" s="247"/>
      <c r="KHU143" s="247"/>
      <c r="KHV143" s="247"/>
      <c r="KHW143" s="247"/>
      <c r="KHX143" s="247"/>
      <c r="KHY143" s="247"/>
      <c r="KHZ143" s="247"/>
      <c r="KIA143" s="247"/>
      <c r="KIB143" s="247"/>
      <c r="KIC143" s="247"/>
      <c r="KID143" s="247"/>
      <c r="KIE143" s="247"/>
      <c r="KIF143" s="247"/>
      <c r="KIG143" s="247"/>
      <c r="KIH143" s="247"/>
      <c r="KII143" s="247"/>
      <c r="KIJ143" s="247"/>
      <c r="KIK143" s="247"/>
      <c r="KIL143" s="247"/>
      <c r="KIM143" s="247"/>
      <c r="KIN143" s="247"/>
      <c r="KIO143" s="247"/>
      <c r="KIP143" s="247"/>
      <c r="KIQ143" s="247"/>
      <c r="KIR143" s="247"/>
      <c r="KIS143" s="247"/>
      <c r="KIT143" s="247"/>
      <c r="KIU143" s="247"/>
      <c r="KIV143" s="247"/>
      <c r="KIW143" s="247"/>
      <c r="KIX143" s="247"/>
      <c r="KIY143" s="247"/>
      <c r="KIZ143" s="247"/>
      <c r="KJA143" s="247"/>
      <c r="KJB143" s="247"/>
      <c r="KJC143" s="247"/>
      <c r="KJD143" s="247"/>
      <c r="KJE143" s="247"/>
      <c r="KJF143" s="247"/>
      <c r="KJG143" s="247"/>
      <c r="KJH143" s="247"/>
      <c r="KJI143" s="247"/>
      <c r="KJJ143" s="247"/>
      <c r="KJK143" s="247"/>
      <c r="KJL143" s="247"/>
      <c r="KJM143" s="247"/>
      <c r="KJN143" s="247"/>
      <c r="KJO143" s="247"/>
      <c r="KJP143" s="247"/>
      <c r="KJQ143" s="247"/>
      <c r="KJR143" s="247"/>
      <c r="KJS143" s="247"/>
      <c r="KJT143" s="247"/>
      <c r="KJU143" s="247"/>
      <c r="KJV143" s="247"/>
      <c r="KJW143" s="247"/>
      <c r="KJX143" s="247"/>
      <c r="KJY143" s="247"/>
      <c r="KJZ143" s="247"/>
      <c r="KKA143" s="247"/>
      <c r="KKB143" s="247"/>
      <c r="KKC143" s="247"/>
      <c r="KKD143" s="247"/>
      <c r="KKE143" s="247"/>
      <c r="KKF143" s="247"/>
      <c r="KKG143" s="247"/>
      <c r="KKH143" s="247"/>
      <c r="KKI143" s="247"/>
      <c r="KKJ143" s="247"/>
      <c r="KKK143" s="247"/>
      <c r="KKL143" s="247"/>
      <c r="KKM143" s="247"/>
      <c r="KKN143" s="247"/>
      <c r="KKO143" s="247"/>
      <c r="KKP143" s="247"/>
      <c r="KKQ143" s="247"/>
      <c r="KKR143" s="247"/>
      <c r="KKS143" s="247"/>
      <c r="KKT143" s="247"/>
      <c r="KKU143" s="247"/>
      <c r="KKV143" s="247"/>
      <c r="KKW143" s="247"/>
      <c r="KKX143" s="247"/>
      <c r="KKY143" s="247"/>
      <c r="KKZ143" s="247"/>
      <c r="KLA143" s="247"/>
      <c r="KLB143" s="247"/>
      <c r="KLC143" s="247"/>
      <c r="KLD143" s="247"/>
      <c r="KLE143" s="247"/>
      <c r="KLF143" s="247"/>
      <c r="KLG143" s="247"/>
      <c r="KLH143" s="247"/>
      <c r="KLI143" s="247"/>
      <c r="KLJ143" s="247"/>
      <c r="KLK143" s="247"/>
      <c r="KLL143" s="247"/>
      <c r="KLM143" s="247"/>
      <c r="KLN143" s="247"/>
      <c r="KLO143" s="247"/>
      <c r="KLP143" s="247"/>
      <c r="KLQ143" s="247"/>
      <c r="KLR143" s="247"/>
      <c r="KLS143" s="247"/>
      <c r="KLT143" s="247"/>
      <c r="KLU143" s="247"/>
      <c r="KLV143" s="247"/>
      <c r="KLW143" s="247"/>
      <c r="KLX143" s="247"/>
      <c r="KLY143" s="247"/>
      <c r="KLZ143" s="247"/>
      <c r="KMA143" s="247"/>
      <c r="KMB143" s="247"/>
      <c r="KMC143" s="247"/>
      <c r="KMD143" s="247"/>
      <c r="KME143" s="247"/>
      <c r="KMF143" s="247"/>
      <c r="KMG143" s="247"/>
      <c r="KMH143" s="247"/>
      <c r="KMI143" s="247"/>
      <c r="KMJ143" s="247"/>
      <c r="KMK143" s="247"/>
      <c r="KML143" s="247"/>
      <c r="KMM143" s="247"/>
      <c r="KMN143" s="247"/>
      <c r="KMO143" s="247"/>
      <c r="KMP143" s="247"/>
      <c r="KMQ143" s="247"/>
      <c r="KMR143" s="247"/>
      <c r="KMS143" s="247"/>
      <c r="KMT143" s="247"/>
      <c r="KMU143" s="247"/>
      <c r="KMV143" s="247"/>
      <c r="KMW143" s="247"/>
      <c r="KMX143" s="247"/>
      <c r="KMY143" s="247"/>
      <c r="KMZ143" s="247"/>
      <c r="KNA143" s="247"/>
      <c r="KNB143" s="247"/>
      <c r="KNC143" s="247"/>
      <c r="KND143" s="247"/>
      <c r="KNE143" s="247"/>
      <c r="KNF143" s="247"/>
      <c r="KNG143" s="247"/>
      <c r="KNH143" s="247"/>
      <c r="KNI143" s="247"/>
      <c r="KNJ143" s="247"/>
      <c r="KNK143" s="247"/>
      <c r="KNL143" s="247"/>
      <c r="KNM143" s="247"/>
      <c r="KNN143" s="247"/>
      <c r="KNO143" s="247"/>
      <c r="KNP143" s="247"/>
      <c r="KNQ143" s="247"/>
      <c r="KNR143" s="247"/>
      <c r="KNS143" s="247"/>
      <c r="KNT143" s="247"/>
      <c r="KNU143" s="247"/>
      <c r="KNV143" s="247"/>
      <c r="KNW143" s="247"/>
      <c r="KNX143" s="247"/>
      <c r="KNY143" s="247"/>
      <c r="KNZ143" s="247"/>
      <c r="KOA143" s="247"/>
      <c r="KOB143" s="247"/>
      <c r="KOC143" s="247"/>
      <c r="KOD143" s="247"/>
      <c r="KOE143" s="247"/>
      <c r="KOF143" s="247"/>
      <c r="KOG143" s="247"/>
      <c r="KOH143" s="247"/>
      <c r="KOI143" s="247"/>
      <c r="KOJ143" s="247"/>
      <c r="KOK143" s="247"/>
      <c r="KOL143" s="247"/>
      <c r="KOM143" s="247"/>
      <c r="KON143" s="247"/>
      <c r="KOO143" s="247"/>
      <c r="KOP143" s="247"/>
      <c r="KOQ143" s="247"/>
      <c r="KOR143" s="247"/>
      <c r="KOS143" s="247"/>
      <c r="KOT143" s="247"/>
      <c r="KOU143" s="247"/>
      <c r="KOV143" s="247"/>
      <c r="KOW143" s="247"/>
      <c r="KOX143" s="247"/>
      <c r="KOY143" s="247"/>
      <c r="KOZ143" s="247"/>
      <c r="KPA143" s="247"/>
      <c r="KPB143" s="247"/>
      <c r="KPC143" s="247"/>
      <c r="KPD143" s="247"/>
      <c r="KPE143" s="247"/>
      <c r="KPF143" s="247"/>
      <c r="KPG143" s="247"/>
      <c r="KPH143" s="247"/>
      <c r="KPI143" s="247"/>
      <c r="KPJ143" s="247"/>
      <c r="KPK143" s="247"/>
      <c r="KPL143" s="247"/>
      <c r="KPM143" s="247"/>
      <c r="KPN143" s="247"/>
      <c r="KPO143" s="247"/>
      <c r="KPP143" s="247"/>
      <c r="KPQ143" s="247"/>
      <c r="KPR143" s="247"/>
      <c r="KPS143" s="247"/>
      <c r="KPT143" s="247"/>
      <c r="KPU143" s="247"/>
      <c r="KPV143" s="247"/>
      <c r="KPW143" s="247"/>
      <c r="KPX143" s="247"/>
      <c r="KPY143" s="247"/>
      <c r="KPZ143" s="247"/>
      <c r="KQA143" s="247"/>
      <c r="KQB143" s="247"/>
      <c r="KQC143" s="247"/>
      <c r="KQD143" s="247"/>
      <c r="KQE143" s="247"/>
      <c r="KQF143" s="247"/>
      <c r="KQG143" s="247"/>
      <c r="KQH143" s="247"/>
      <c r="KQI143" s="247"/>
      <c r="KQJ143" s="247"/>
      <c r="KQK143" s="247"/>
      <c r="KQL143" s="247"/>
      <c r="KQM143" s="247"/>
      <c r="KQN143" s="247"/>
      <c r="KQO143" s="247"/>
      <c r="KQP143" s="247"/>
      <c r="KQQ143" s="247"/>
      <c r="KQR143" s="247"/>
      <c r="KQS143" s="247"/>
      <c r="KQT143" s="247"/>
      <c r="KQU143" s="247"/>
      <c r="KQV143" s="247"/>
      <c r="KQW143" s="247"/>
      <c r="KQX143" s="247"/>
      <c r="KQY143" s="247"/>
      <c r="KQZ143" s="247"/>
      <c r="KRA143" s="247"/>
      <c r="KRB143" s="247"/>
      <c r="KRC143" s="247"/>
      <c r="KRD143" s="247"/>
      <c r="KRE143" s="247"/>
      <c r="KRF143" s="247"/>
      <c r="KRG143" s="247"/>
      <c r="KRH143" s="247"/>
      <c r="KRI143" s="247"/>
      <c r="KRJ143" s="247"/>
      <c r="KRK143" s="247"/>
      <c r="KRL143" s="247"/>
      <c r="KRM143" s="247"/>
      <c r="KRN143" s="247"/>
      <c r="KRO143" s="247"/>
      <c r="KRP143" s="247"/>
      <c r="KRQ143" s="247"/>
      <c r="KRR143" s="247"/>
      <c r="KRS143" s="247"/>
      <c r="KRT143" s="247"/>
      <c r="KRU143" s="247"/>
      <c r="KRV143" s="247"/>
      <c r="KRW143" s="247"/>
      <c r="KRX143" s="247"/>
      <c r="KRY143" s="247"/>
      <c r="KRZ143" s="247"/>
      <c r="KSA143" s="247"/>
      <c r="KSB143" s="247"/>
      <c r="KSC143" s="247"/>
      <c r="KSD143" s="247"/>
      <c r="KSE143" s="247"/>
      <c r="KSF143" s="247"/>
      <c r="KSG143" s="247"/>
      <c r="KSH143" s="247"/>
      <c r="KSI143" s="247"/>
      <c r="KSJ143" s="247"/>
      <c r="KSK143" s="247"/>
      <c r="KSL143" s="247"/>
      <c r="KSM143" s="247"/>
      <c r="KSN143" s="247"/>
      <c r="KSO143" s="247"/>
      <c r="KSP143" s="247"/>
      <c r="KSQ143" s="247"/>
      <c r="KSR143" s="247"/>
      <c r="KSS143" s="247"/>
      <c r="KST143" s="247"/>
      <c r="KSU143" s="247"/>
      <c r="KSV143" s="247"/>
      <c r="KSW143" s="247"/>
      <c r="KSX143" s="247"/>
      <c r="KSY143" s="247"/>
      <c r="KSZ143" s="247"/>
      <c r="KTA143" s="247"/>
      <c r="KTB143" s="247"/>
      <c r="KTC143" s="247"/>
      <c r="KTD143" s="247"/>
      <c r="KTE143" s="247"/>
      <c r="KTF143" s="247"/>
      <c r="KTG143" s="247"/>
      <c r="KTH143" s="247"/>
      <c r="KTI143" s="247"/>
      <c r="KTJ143" s="247"/>
      <c r="KTK143" s="247"/>
      <c r="KTL143" s="247"/>
      <c r="KTM143" s="247"/>
      <c r="KTN143" s="247"/>
      <c r="KTO143" s="247"/>
      <c r="KTP143" s="247"/>
      <c r="KTQ143" s="247"/>
      <c r="KTR143" s="247"/>
      <c r="KTS143" s="247"/>
      <c r="KTT143" s="247"/>
      <c r="KTU143" s="247"/>
      <c r="KTV143" s="247"/>
      <c r="KTW143" s="247"/>
      <c r="KTX143" s="247"/>
      <c r="KTY143" s="247"/>
      <c r="KTZ143" s="247"/>
      <c r="KUA143" s="247"/>
      <c r="KUB143" s="247"/>
      <c r="KUC143" s="247"/>
      <c r="KUD143" s="247"/>
      <c r="KUE143" s="247"/>
      <c r="KUF143" s="247"/>
      <c r="KUG143" s="247"/>
      <c r="KUH143" s="247"/>
      <c r="KUI143" s="247"/>
      <c r="KUJ143" s="247"/>
      <c r="KUK143" s="247"/>
      <c r="KUL143" s="247"/>
      <c r="KUM143" s="247"/>
      <c r="KUN143" s="247"/>
      <c r="KUO143" s="247"/>
      <c r="KUP143" s="247"/>
      <c r="KUQ143" s="247"/>
      <c r="KUR143" s="247"/>
      <c r="KUS143" s="247"/>
      <c r="KUT143" s="247"/>
      <c r="KUU143" s="247"/>
      <c r="KUV143" s="247"/>
      <c r="KUW143" s="247"/>
      <c r="KUX143" s="247"/>
      <c r="KUY143" s="247"/>
      <c r="KUZ143" s="247"/>
      <c r="KVA143" s="247"/>
      <c r="KVB143" s="247"/>
      <c r="KVC143" s="247"/>
      <c r="KVD143" s="247"/>
      <c r="KVE143" s="247"/>
      <c r="KVF143" s="247"/>
      <c r="KVG143" s="247"/>
      <c r="KVH143" s="247"/>
      <c r="KVI143" s="247"/>
      <c r="KVJ143" s="247"/>
      <c r="KVK143" s="247"/>
      <c r="KVL143" s="247"/>
      <c r="KVM143" s="247"/>
      <c r="KVN143" s="247"/>
      <c r="KVO143" s="247"/>
      <c r="KVP143" s="247"/>
      <c r="KVQ143" s="247"/>
      <c r="KVR143" s="247"/>
      <c r="KVS143" s="247"/>
      <c r="KVT143" s="247"/>
      <c r="KVU143" s="247"/>
      <c r="KVV143" s="247"/>
      <c r="KVW143" s="247"/>
      <c r="KVX143" s="247"/>
      <c r="KVY143" s="247"/>
      <c r="KVZ143" s="247"/>
      <c r="KWA143" s="247"/>
      <c r="KWB143" s="247"/>
      <c r="KWC143" s="247"/>
      <c r="KWD143" s="247"/>
      <c r="KWE143" s="247"/>
      <c r="KWF143" s="247"/>
      <c r="KWG143" s="247"/>
      <c r="KWH143" s="247"/>
      <c r="KWI143" s="247"/>
      <c r="KWJ143" s="247"/>
      <c r="KWK143" s="247"/>
      <c r="KWL143" s="247"/>
      <c r="KWM143" s="247"/>
      <c r="KWN143" s="247"/>
      <c r="KWO143" s="247"/>
      <c r="KWP143" s="247"/>
      <c r="KWQ143" s="247"/>
      <c r="KWR143" s="247"/>
      <c r="KWS143" s="247"/>
      <c r="KWT143" s="247"/>
      <c r="KWU143" s="247"/>
      <c r="KWV143" s="247"/>
      <c r="KWW143" s="247"/>
      <c r="KWX143" s="247"/>
      <c r="KWY143" s="247"/>
      <c r="KWZ143" s="247"/>
      <c r="KXA143" s="247"/>
      <c r="KXB143" s="247"/>
      <c r="KXC143" s="247"/>
      <c r="KXD143" s="247"/>
      <c r="KXE143" s="247"/>
      <c r="KXF143" s="247"/>
      <c r="KXG143" s="247"/>
      <c r="KXH143" s="247"/>
      <c r="KXI143" s="247"/>
      <c r="KXJ143" s="247"/>
      <c r="KXK143" s="247"/>
      <c r="KXL143" s="247"/>
      <c r="KXM143" s="247"/>
      <c r="KXN143" s="247"/>
      <c r="KXO143" s="247"/>
      <c r="KXP143" s="247"/>
      <c r="KXQ143" s="247"/>
      <c r="KXR143" s="247"/>
      <c r="KXS143" s="247"/>
      <c r="KXT143" s="247"/>
      <c r="KXU143" s="247"/>
      <c r="KXV143" s="247"/>
      <c r="KXW143" s="247"/>
      <c r="KXX143" s="247"/>
      <c r="KXY143" s="247"/>
      <c r="KXZ143" s="247"/>
      <c r="KYA143" s="247"/>
      <c r="KYB143" s="247"/>
      <c r="KYC143" s="247"/>
      <c r="KYD143" s="247"/>
      <c r="KYE143" s="247"/>
      <c r="KYF143" s="247"/>
      <c r="KYG143" s="247"/>
      <c r="KYH143" s="247"/>
      <c r="KYI143" s="247"/>
      <c r="KYJ143" s="247"/>
      <c r="KYK143" s="247"/>
      <c r="KYL143" s="247"/>
      <c r="KYM143" s="247"/>
      <c r="KYN143" s="247"/>
      <c r="KYO143" s="247"/>
      <c r="KYP143" s="247"/>
      <c r="KYQ143" s="247"/>
      <c r="KYR143" s="247"/>
      <c r="KYS143" s="247"/>
      <c r="KYT143" s="247"/>
      <c r="KYU143" s="247"/>
      <c r="KYV143" s="247"/>
      <c r="KYW143" s="247"/>
      <c r="KYX143" s="247"/>
      <c r="KYY143" s="247"/>
      <c r="KYZ143" s="247"/>
      <c r="KZA143" s="247"/>
      <c r="KZB143" s="247"/>
      <c r="KZC143" s="247"/>
      <c r="KZD143" s="247"/>
      <c r="KZE143" s="247"/>
      <c r="KZF143" s="247"/>
      <c r="KZG143" s="247"/>
      <c r="KZH143" s="247"/>
      <c r="KZI143" s="247"/>
      <c r="KZJ143" s="247"/>
      <c r="KZK143" s="247"/>
      <c r="KZL143" s="247"/>
      <c r="KZM143" s="247"/>
      <c r="KZN143" s="247"/>
      <c r="KZO143" s="247"/>
      <c r="KZP143" s="247"/>
      <c r="KZQ143" s="247"/>
      <c r="KZR143" s="247"/>
      <c r="KZS143" s="247"/>
      <c r="KZT143" s="247"/>
      <c r="KZU143" s="247"/>
      <c r="KZV143" s="247"/>
      <c r="KZW143" s="247"/>
      <c r="KZX143" s="247"/>
      <c r="KZY143" s="247"/>
      <c r="KZZ143" s="247"/>
      <c r="LAA143" s="247"/>
      <c r="LAB143" s="247"/>
      <c r="LAC143" s="247"/>
      <c r="LAD143" s="247"/>
      <c r="LAE143" s="247"/>
      <c r="LAF143" s="247"/>
      <c r="LAG143" s="247"/>
      <c r="LAH143" s="247"/>
      <c r="LAI143" s="247"/>
      <c r="LAJ143" s="247"/>
      <c r="LAK143" s="247"/>
      <c r="LAL143" s="247"/>
      <c r="LAM143" s="247"/>
      <c r="LAN143" s="247"/>
      <c r="LAO143" s="247"/>
      <c r="LAP143" s="247"/>
      <c r="LAQ143" s="247"/>
      <c r="LAR143" s="247"/>
      <c r="LAS143" s="247"/>
      <c r="LAT143" s="247"/>
      <c r="LAU143" s="247"/>
      <c r="LAV143" s="247"/>
      <c r="LAW143" s="247"/>
      <c r="LAX143" s="247"/>
      <c r="LAY143" s="247"/>
      <c r="LAZ143" s="247"/>
      <c r="LBA143" s="247"/>
      <c r="LBB143" s="247"/>
      <c r="LBC143" s="247"/>
      <c r="LBD143" s="247"/>
      <c r="LBE143" s="247"/>
      <c r="LBF143" s="247"/>
      <c r="LBG143" s="247"/>
      <c r="LBH143" s="247"/>
      <c r="LBI143" s="247"/>
      <c r="LBJ143" s="247"/>
      <c r="LBK143" s="247"/>
      <c r="LBL143" s="247"/>
      <c r="LBM143" s="247"/>
      <c r="LBN143" s="247"/>
      <c r="LBO143" s="247"/>
      <c r="LBP143" s="247"/>
      <c r="LBQ143" s="247"/>
      <c r="LBR143" s="247"/>
      <c r="LBS143" s="247"/>
      <c r="LBT143" s="247"/>
      <c r="LBU143" s="247"/>
      <c r="LBV143" s="247"/>
      <c r="LBW143" s="247"/>
      <c r="LBX143" s="247"/>
      <c r="LBY143" s="247"/>
      <c r="LBZ143" s="247"/>
      <c r="LCA143" s="247"/>
      <c r="LCB143" s="247"/>
      <c r="LCC143" s="247"/>
      <c r="LCD143" s="247"/>
      <c r="LCE143" s="247"/>
      <c r="LCF143" s="247"/>
      <c r="LCG143" s="247"/>
      <c r="LCH143" s="247"/>
      <c r="LCI143" s="247"/>
      <c r="LCJ143" s="247"/>
      <c r="LCK143" s="247"/>
      <c r="LCL143" s="247"/>
      <c r="LCM143" s="247"/>
      <c r="LCN143" s="247"/>
      <c r="LCO143" s="247"/>
      <c r="LCP143" s="247"/>
      <c r="LCQ143" s="247"/>
      <c r="LCR143" s="247"/>
      <c r="LCS143" s="247"/>
      <c r="LCT143" s="247"/>
      <c r="LCU143" s="247"/>
      <c r="LCV143" s="247"/>
      <c r="LCW143" s="247"/>
      <c r="LCX143" s="247"/>
      <c r="LCY143" s="247"/>
      <c r="LCZ143" s="247"/>
      <c r="LDA143" s="247"/>
      <c r="LDB143" s="247"/>
      <c r="LDC143" s="247"/>
      <c r="LDD143" s="247"/>
      <c r="LDE143" s="247"/>
      <c r="LDF143" s="247"/>
      <c r="LDG143" s="247"/>
      <c r="LDH143" s="247"/>
      <c r="LDI143" s="247"/>
      <c r="LDJ143" s="247"/>
      <c r="LDK143" s="247"/>
      <c r="LDL143" s="247"/>
      <c r="LDM143" s="247"/>
      <c r="LDN143" s="247"/>
      <c r="LDO143" s="247"/>
      <c r="LDP143" s="247"/>
      <c r="LDQ143" s="247"/>
      <c r="LDR143" s="247"/>
      <c r="LDS143" s="247"/>
      <c r="LDT143" s="247"/>
      <c r="LDU143" s="247"/>
      <c r="LDV143" s="247"/>
      <c r="LDW143" s="247"/>
      <c r="LDX143" s="247"/>
      <c r="LDY143" s="247"/>
      <c r="LDZ143" s="247"/>
      <c r="LEA143" s="247"/>
      <c r="LEB143" s="247"/>
      <c r="LEC143" s="247"/>
      <c r="LED143" s="247"/>
      <c r="LEE143" s="247"/>
      <c r="LEF143" s="247"/>
      <c r="LEG143" s="247"/>
      <c r="LEH143" s="247"/>
      <c r="LEI143" s="247"/>
      <c r="LEJ143" s="247"/>
      <c r="LEK143" s="247"/>
      <c r="LEL143" s="247"/>
      <c r="LEM143" s="247"/>
      <c r="LEN143" s="247"/>
      <c r="LEO143" s="247"/>
      <c r="LEP143" s="247"/>
      <c r="LEQ143" s="247"/>
      <c r="LER143" s="247"/>
      <c r="LES143" s="247"/>
      <c r="LET143" s="247"/>
      <c r="LEU143" s="247"/>
      <c r="LEV143" s="247"/>
      <c r="LEW143" s="247"/>
      <c r="LEX143" s="247"/>
      <c r="LEY143" s="247"/>
      <c r="LEZ143" s="247"/>
      <c r="LFA143" s="247"/>
      <c r="LFB143" s="247"/>
      <c r="LFC143" s="247"/>
      <c r="LFD143" s="247"/>
      <c r="LFE143" s="247"/>
      <c r="LFF143" s="247"/>
      <c r="LFG143" s="247"/>
      <c r="LFH143" s="247"/>
      <c r="LFI143" s="247"/>
      <c r="LFJ143" s="247"/>
      <c r="LFK143" s="247"/>
      <c r="LFL143" s="247"/>
      <c r="LFM143" s="247"/>
      <c r="LFN143" s="247"/>
      <c r="LFO143" s="247"/>
      <c r="LFP143" s="247"/>
      <c r="LFQ143" s="247"/>
      <c r="LFR143" s="247"/>
      <c r="LFS143" s="247"/>
      <c r="LFT143" s="247"/>
      <c r="LFU143" s="247"/>
      <c r="LFV143" s="247"/>
      <c r="LFW143" s="247"/>
      <c r="LFX143" s="247"/>
      <c r="LFY143" s="247"/>
      <c r="LFZ143" s="247"/>
      <c r="LGA143" s="247"/>
      <c r="LGB143" s="247"/>
      <c r="LGC143" s="247"/>
      <c r="LGD143" s="247"/>
      <c r="LGE143" s="247"/>
      <c r="LGF143" s="247"/>
      <c r="LGG143" s="247"/>
      <c r="LGH143" s="247"/>
      <c r="LGI143" s="247"/>
      <c r="LGJ143" s="247"/>
      <c r="LGK143" s="247"/>
      <c r="LGL143" s="247"/>
      <c r="LGM143" s="247"/>
      <c r="LGN143" s="247"/>
      <c r="LGO143" s="247"/>
      <c r="LGP143" s="247"/>
      <c r="LGQ143" s="247"/>
      <c r="LGR143" s="247"/>
      <c r="LGS143" s="247"/>
      <c r="LGT143" s="247"/>
      <c r="LGU143" s="247"/>
      <c r="LGV143" s="247"/>
      <c r="LGW143" s="247"/>
      <c r="LGX143" s="247"/>
      <c r="LGY143" s="247"/>
      <c r="LGZ143" s="247"/>
      <c r="LHA143" s="247"/>
      <c r="LHB143" s="247"/>
      <c r="LHC143" s="247"/>
      <c r="LHD143" s="247"/>
      <c r="LHE143" s="247"/>
      <c r="LHF143" s="247"/>
      <c r="LHG143" s="247"/>
      <c r="LHH143" s="247"/>
      <c r="LHI143" s="247"/>
      <c r="LHJ143" s="247"/>
      <c r="LHK143" s="247"/>
      <c r="LHL143" s="247"/>
      <c r="LHM143" s="247"/>
      <c r="LHN143" s="247"/>
      <c r="LHO143" s="247"/>
      <c r="LHP143" s="247"/>
      <c r="LHQ143" s="247"/>
      <c r="LHR143" s="247"/>
      <c r="LHS143" s="247"/>
      <c r="LHT143" s="247"/>
      <c r="LHU143" s="247"/>
      <c r="LHV143" s="247"/>
      <c r="LHW143" s="247"/>
      <c r="LHX143" s="247"/>
      <c r="LHY143" s="247"/>
      <c r="LHZ143" s="247"/>
      <c r="LIA143" s="247"/>
      <c r="LIB143" s="247"/>
      <c r="LIC143" s="247"/>
      <c r="LID143" s="247"/>
      <c r="LIE143" s="247"/>
      <c r="LIF143" s="247"/>
      <c r="LIG143" s="247"/>
      <c r="LIH143" s="247"/>
      <c r="LII143" s="247"/>
      <c r="LIJ143" s="247"/>
      <c r="LIK143" s="247"/>
      <c r="LIL143" s="247"/>
      <c r="LIM143" s="247"/>
      <c r="LIN143" s="247"/>
      <c r="LIO143" s="247"/>
      <c r="LIP143" s="247"/>
      <c r="LIQ143" s="247"/>
      <c r="LIR143" s="247"/>
      <c r="LIS143" s="247"/>
      <c r="LIT143" s="247"/>
      <c r="LIU143" s="247"/>
      <c r="LIV143" s="247"/>
      <c r="LIW143" s="247"/>
      <c r="LIX143" s="247"/>
      <c r="LIY143" s="247"/>
      <c r="LIZ143" s="247"/>
      <c r="LJA143" s="247"/>
      <c r="LJB143" s="247"/>
      <c r="LJC143" s="247"/>
      <c r="LJD143" s="247"/>
      <c r="LJE143" s="247"/>
      <c r="LJF143" s="247"/>
      <c r="LJG143" s="247"/>
      <c r="LJH143" s="247"/>
      <c r="LJI143" s="247"/>
      <c r="LJJ143" s="247"/>
      <c r="LJK143" s="247"/>
      <c r="LJL143" s="247"/>
      <c r="LJM143" s="247"/>
      <c r="LJN143" s="247"/>
      <c r="LJO143" s="247"/>
      <c r="LJP143" s="247"/>
      <c r="LJQ143" s="247"/>
      <c r="LJR143" s="247"/>
      <c r="LJS143" s="247"/>
      <c r="LJT143" s="247"/>
      <c r="LJU143" s="247"/>
      <c r="LJV143" s="247"/>
      <c r="LJW143" s="247"/>
      <c r="LJX143" s="247"/>
      <c r="LJY143" s="247"/>
      <c r="LJZ143" s="247"/>
      <c r="LKA143" s="247"/>
      <c r="LKB143" s="247"/>
      <c r="LKC143" s="247"/>
      <c r="LKD143" s="247"/>
      <c r="LKE143" s="247"/>
      <c r="LKF143" s="247"/>
      <c r="LKG143" s="247"/>
      <c r="LKH143" s="247"/>
      <c r="LKI143" s="247"/>
      <c r="LKJ143" s="247"/>
      <c r="LKK143" s="247"/>
      <c r="LKL143" s="247"/>
      <c r="LKM143" s="247"/>
      <c r="LKN143" s="247"/>
      <c r="LKO143" s="247"/>
      <c r="LKP143" s="247"/>
      <c r="LKQ143" s="247"/>
      <c r="LKR143" s="247"/>
      <c r="LKS143" s="247"/>
      <c r="LKT143" s="247"/>
      <c r="LKU143" s="247"/>
      <c r="LKV143" s="247"/>
      <c r="LKW143" s="247"/>
      <c r="LKX143" s="247"/>
      <c r="LKY143" s="247"/>
      <c r="LKZ143" s="247"/>
      <c r="LLA143" s="247"/>
      <c r="LLB143" s="247"/>
      <c r="LLC143" s="247"/>
      <c r="LLD143" s="247"/>
      <c r="LLE143" s="247"/>
      <c r="LLF143" s="247"/>
      <c r="LLG143" s="247"/>
      <c r="LLH143" s="247"/>
      <c r="LLI143" s="247"/>
      <c r="LLJ143" s="247"/>
      <c r="LLK143" s="247"/>
      <c r="LLL143" s="247"/>
      <c r="LLM143" s="247"/>
      <c r="LLN143" s="247"/>
      <c r="LLO143" s="247"/>
      <c r="LLP143" s="247"/>
      <c r="LLQ143" s="247"/>
      <c r="LLR143" s="247"/>
      <c r="LLS143" s="247"/>
      <c r="LLT143" s="247"/>
      <c r="LLU143" s="247"/>
      <c r="LLV143" s="247"/>
      <c r="LLW143" s="247"/>
      <c r="LLX143" s="247"/>
      <c r="LLY143" s="247"/>
      <c r="LLZ143" s="247"/>
      <c r="LMA143" s="247"/>
      <c r="LMB143" s="247"/>
      <c r="LMC143" s="247"/>
      <c r="LMD143" s="247"/>
      <c r="LME143" s="247"/>
      <c r="LMF143" s="247"/>
      <c r="LMG143" s="247"/>
      <c r="LMH143" s="247"/>
      <c r="LMI143" s="247"/>
      <c r="LMJ143" s="247"/>
      <c r="LMK143" s="247"/>
      <c r="LML143" s="247"/>
      <c r="LMM143" s="247"/>
      <c r="LMN143" s="247"/>
      <c r="LMO143" s="247"/>
      <c r="LMP143" s="247"/>
      <c r="LMQ143" s="247"/>
      <c r="LMR143" s="247"/>
      <c r="LMS143" s="247"/>
      <c r="LMT143" s="247"/>
      <c r="LMU143" s="247"/>
      <c r="LMV143" s="247"/>
      <c r="LMW143" s="247"/>
      <c r="LMX143" s="247"/>
      <c r="LMY143" s="247"/>
      <c r="LMZ143" s="247"/>
      <c r="LNA143" s="247"/>
      <c r="LNB143" s="247"/>
      <c r="LNC143" s="247"/>
      <c r="LND143" s="247"/>
      <c r="LNE143" s="247"/>
      <c r="LNF143" s="247"/>
      <c r="LNG143" s="247"/>
      <c r="LNH143" s="247"/>
      <c r="LNI143" s="247"/>
      <c r="LNJ143" s="247"/>
      <c r="LNK143" s="247"/>
      <c r="LNL143" s="247"/>
      <c r="LNM143" s="247"/>
      <c r="LNN143" s="247"/>
      <c r="LNO143" s="247"/>
      <c r="LNP143" s="247"/>
      <c r="LNQ143" s="247"/>
      <c r="LNR143" s="247"/>
      <c r="LNS143" s="247"/>
      <c r="LNT143" s="247"/>
      <c r="LNU143" s="247"/>
      <c r="LNV143" s="247"/>
      <c r="LNW143" s="247"/>
      <c r="LNX143" s="247"/>
      <c r="LNY143" s="247"/>
      <c r="LNZ143" s="247"/>
      <c r="LOA143" s="247"/>
      <c r="LOB143" s="247"/>
      <c r="LOC143" s="247"/>
      <c r="LOD143" s="247"/>
      <c r="LOE143" s="247"/>
      <c r="LOF143" s="247"/>
      <c r="LOG143" s="247"/>
      <c r="LOH143" s="247"/>
      <c r="LOI143" s="247"/>
      <c r="LOJ143" s="247"/>
      <c r="LOK143" s="247"/>
      <c r="LOL143" s="247"/>
      <c r="LOM143" s="247"/>
      <c r="LON143" s="247"/>
      <c r="LOO143" s="247"/>
      <c r="LOP143" s="247"/>
      <c r="LOQ143" s="247"/>
      <c r="LOR143" s="247"/>
      <c r="LOS143" s="247"/>
      <c r="LOT143" s="247"/>
      <c r="LOU143" s="247"/>
      <c r="LOV143" s="247"/>
      <c r="LOW143" s="247"/>
      <c r="LOX143" s="247"/>
      <c r="LOY143" s="247"/>
      <c r="LOZ143" s="247"/>
      <c r="LPA143" s="247"/>
      <c r="LPB143" s="247"/>
      <c r="LPC143" s="247"/>
      <c r="LPD143" s="247"/>
      <c r="LPE143" s="247"/>
      <c r="LPF143" s="247"/>
      <c r="LPG143" s="247"/>
      <c r="LPH143" s="247"/>
      <c r="LPI143" s="247"/>
      <c r="LPJ143" s="247"/>
      <c r="LPK143" s="247"/>
      <c r="LPL143" s="247"/>
      <c r="LPM143" s="247"/>
      <c r="LPN143" s="247"/>
      <c r="LPO143" s="247"/>
      <c r="LPP143" s="247"/>
      <c r="LPQ143" s="247"/>
      <c r="LPR143" s="247"/>
      <c r="LPS143" s="247"/>
      <c r="LPT143" s="247"/>
      <c r="LPU143" s="247"/>
      <c r="LPV143" s="247"/>
      <c r="LPW143" s="247"/>
      <c r="LPX143" s="247"/>
      <c r="LPY143" s="247"/>
      <c r="LPZ143" s="247"/>
      <c r="LQA143" s="247"/>
      <c r="LQB143" s="247"/>
      <c r="LQC143" s="247"/>
      <c r="LQD143" s="247"/>
      <c r="LQE143" s="247"/>
      <c r="LQF143" s="247"/>
      <c r="LQG143" s="247"/>
      <c r="LQH143" s="247"/>
      <c r="LQI143" s="247"/>
      <c r="LQJ143" s="247"/>
      <c r="LQK143" s="247"/>
      <c r="LQL143" s="247"/>
      <c r="LQM143" s="247"/>
      <c r="LQN143" s="247"/>
      <c r="LQO143" s="247"/>
      <c r="LQP143" s="247"/>
      <c r="LQQ143" s="247"/>
      <c r="LQR143" s="247"/>
      <c r="LQS143" s="247"/>
      <c r="LQT143" s="247"/>
      <c r="LQU143" s="247"/>
      <c r="LQV143" s="247"/>
      <c r="LQW143" s="247"/>
      <c r="LQX143" s="247"/>
      <c r="LQY143" s="247"/>
      <c r="LQZ143" s="247"/>
      <c r="LRA143" s="247"/>
      <c r="LRB143" s="247"/>
      <c r="LRC143" s="247"/>
      <c r="LRD143" s="247"/>
      <c r="LRE143" s="247"/>
      <c r="LRF143" s="247"/>
      <c r="LRG143" s="247"/>
      <c r="LRH143" s="247"/>
      <c r="LRI143" s="247"/>
      <c r="LRJ143" s="247"/>
      <c r="LRK143" s="247"/>
      <c r="LRL143" s="247"/>
      <c r="LRM143" s="247"/>
      <c r="LRN143" s="247"/>
      <c r="LRO143" s="247"/>
      <c r="LRP143" s="247"/>
      <c r="LRQ143" s="247"/>
      <c r="LRR143" s="247"/>
      <c r="LRS143" s="247"/>
      <c r="LRT143" s="247"/>
      <c r="LRU143" s="247"/>
      <c r="LRV143" s="247"/>
      <c r="LRW143" s="247"/>
      <c r="LRX143" s="247"/>
      <c r="LRY143" s="247"/>
      <c r="LRZ143" s="247"/>
      <c r="LSA143" s="247"/>
      <c r="LSB143" s="247"/>
      <c r="LSC143" s="247"/>
      <c r="LSD143" s="247"/>
      <c r="LSE143" s="247"/>
      <c r="LSF143" s="247"/>
      <c r="LSG143" s="247"/>
      <c r="LSH143" s="247"/>
      <c r="LSI143" s="247"/>
      <c r="LSJ143" s="247"/>
      <c r="LSK143" s="247"/>
      <c r="LSL143" s="247"/>
      <c r="LSM143" s="247"/>
      <c r="LSN143" s="247"/>
      <c r="LSO143" s="247"/>
      <c r="LSP143" s="247"/>
      <c r="LSQ143" s="247"/>
      <c r="LSR143" s="247"/>
      <c r="LSS143" s="247"/>
      <c r="LST143" s="247"/>
      <c r="LSU143" s="247"/>
      <c r="LSV143" s="247"/>
      <c r="LSW143" s="247"/>
      <c r="LSX143" s="247"/>
      <c r="LSY143" s="247"/>
      <c r="LSZ143" s="247"/>
      <c r="LTA143" s="247"/>
      <c r="LTB143" s="247"/>
      <c r="LTC143" s="247"/>
      <c r="LTD143" s="247"/>
      <c r="LTE143" s="247"/>
      <c r="LTF143" s="247"/>
      <c r="LTG143" s="247"/>
      <c r="LTH143" s="247"/>
      <c r="LTI143" s="247"/>
      <c r="LTJ143" s="247"/>
      <c r="LTK143" s="247"/>
      <c r="LTL143" s="247"/>
      <c r="LTM143" s="247"/>
      <c r="LTN143" s="247"/>
      <c r="LTO143" s="247"/>
      <c r="LTP143" s="247"/>
      <c r="LTQ143" s="247"/>
      <c r="LTR143" s="247"/>
      <c r="LTS143" s="247"/>
      <c r="LTT143" s="247"/>
      <c r="LTU143" s="247"/>
      <c r="LTV143" s="247"/>
      <c r="LTW143" s="247"/>
      <c r="LTX143" s="247"/>
      <c r="LTY143" s="247"/>
      <c r="LTZ143" s="247"/>
      <c r="LUA143" s="247"/>
      <c r="LUB143" s="247"/>
      <c r="LUC143" s="247"/>
      <c r="LUD143" s="247"/>
      <c r="LUE143" s="247"/>
      <c r="LUF143" s="247"/>
      <c r="LUG143" s="247"/>
      <c r="LUH143" s="247"/>
      <c r="LUI143" s="247"/>
      <c r="LUJ143" s="247"/>
      <c r="LUK143" s="247"/>
      <c r="LUL143" s="247"/>
      <c r="LUM143" s="247"/>
      <c r="LUN143" s="247"/>
      <c r="LUO143" s="247"/>
      <c r="LUP143" s="247"/>
      <c r="LUQ143" s="247"/>
      <c r="LUR143" s="247"/>
      <c r="LUS143" s="247"/>
      <c r="LUT143" s="247"/>
      <c r="LUU143" s="247"/>
      <c r="LUV143" s="247"/>
      <c r="LUW143" s="247"/>
      <c r="LUX143" s="247"/>
      <c r="LUY143" s="247"/>
      <c r="LUZ143" s="247"/>
      <c r="LVA143" s="247"/>
      <c r="LVB143" s="247"/>
      <c r="LVC143" s="247"/>
      <c r="LVD143" s="247"/>
      <c r="LVE143" s="247"/>
      <c r="LVF143" s="247"/>
      <c r="LVG143" s="247"/>
      <c r="LVH143" s="247"/>
      <c r="LVI143" s="247"/>
      <c r="LVJ143" s="247"/>
      <c r="LVK143" s="247"/>
      <c r="LVL143" s="247"/>
      <c r="LVM143" s="247"/>
      <c r="LVN143" s="247"/>
      <c r="LVO143" s="247"/>
      <c r="LVP143" s="247"/>
      <c r="LVQ143" s="247"/>
      <c r="LVR143" s="247"/>
      <c r="LVS143" s="247"/>
      <c r="LVT143" s="247"/>
      <c r="LVU143" s="247"/>
      <c r="LVV143" s="247"/>
      <c r="LVW143" s="247"/>
      <c r="LVX143" s="247"/>
      <c r="LVY143" s="247"/>
      <c r="LVZ143" s="247"/>
      <c r="LWA143" s="247"/>
      <c r="LWB143" s="247"/>
      <c r="LWC143" s="247"/>
      <c r="LWD143" s="247"/>
      <c r="LWE143" s="247"/>
      <c r="LWF143" s="247"/>
      <c r="LWG143" s="247"/>
      <c r="LWH143" s="247"/>
      <c r="LWI143" s="247"/>
      <c r="LWJ143" s="247"/>
      <c r="LWK143" s="247"/>
      <c r="LWL143" s="247"/>
      <c r="LWM143" s="247"/>
      <c r="LWN143" s="247"/>
      <c r="LWO143" s="247"/>
      <c r="LWP143" s="247"/>
      <c r="LWQ143" s="247"/>
      <c r="LWR143" s="247"/>
      <c r="LWS143" s="247"/>
      <c r="LWT143" s="247"/>
      <c r="LWU143" s="247"/>
      <c r="LWV143" s="247"/>
      <c r="LWW143" s="247"/>
      <c r="LWX143" s="247"/>
      <c r="LWY143" s="247"/>
      <c r="LWZ143" s="247"/>
      <c r="LXA143" s="247"/>
      <c r="LXB143" s="247"/>
      <c r="LXC143" s="247"/>
      <c r="LXD143" s="247"/>
      <c r="LXE143" s="247"/>
      <c r="LXF143" s="247"/>
      <c r="LXG143" s="247"/>
      <c r="LXH143" s="247"/>
      <c r="LXI143" s="247"/>
      <c r="LXJ143" s="247"/>
      <c r="LXK143" s="247"/>
      <c r="LXL143" s="247"/>
      <c r="LXM143" s="247"/>
      <c r="LXN143" s="247"/>
      <c r="LXO143" s="247"/>
      <c r="LXP143" s="247"/>
      <c r="LXQ143" s="247"/>
      <c r="LXR143" s="247"/>
      <c r="LXS143" s="247"/>
      <c r="LXT143" s="247"/>
      <c r="LXU143" s="247"/>
      <c r="LXV143" s="247"/>
      <c r="LXW143" s="247"/>
      <c r="LXX143" s="247"/>
      <c r="LXY143" s="247"/>
      <c r="LXZ143" s="247"/>
      <c r="LYA143" s="247"/>
      <c r="LYB143" s="247"/>
      <c r="LYC143" s="247"/>
      <c r="LYD143" s="247"/>
      <c r="LYE143" s="247"/>
      <c r="LYF143" s="247"/>
      <c r="LYG143" s="247"/>
      <c r="LYH143" s="247"/>
      <c r="LYI143" s="247"/>
      <c r="LYJ143" s="247"/>
      <c r="LYK143" s="247"/>
      <c r="LYL143" s="247"/>
      <c r="LYM143" s="247"/>
      <c r="LYN143" s="247"/>
      <c r="LYO143" s="247"/>
      <c r="LYP143" s="247"/>
      <c r="LYQ143" s="247"/>
      <c r="LYR143" s="247"/>
      <c r="LYS143" s="247"/>
      <c r="LYT143" s="247"/>
      <c r="LYU143" s="247"/>
      <c r="LYV143" s="247"/>
      <c r="LYW143" s="247"/>
      <c r="LYX143" s="247"/>
      <c r="LYY143" s="247"/>
      <c r="LYZ143" s="247"/>
      <c r="LZA143" s="247"/>
      <c r="LZB143" s="247"/>
      <c r="LZC143" s="247"/>
      <c r="LZD143" s="247"/>
      <c r="LZE143" s="247"/>
      <c r="LZF143" s="247"/>
      <c r="LZG143" s="247"/>
      <c r="LZH143" s="247"/>
      <c r="LZI143" s="247"/>
      <c r="LZJ143" s="247"/>
      <c r="LZK143" s="247"/>
      <c r="LZL143" s="247"/>
      <c r="LZM143" s="247"/>
      <c r="LZN143" s="247"/>
      <c r="LZO143" s="247"/>
      <c r="LZP143" s="247"/>
      <c r="LZQ143" s="247"/>
      <c r="LZR143" s="247"/>
      <c r="LZS143" s="247"/>
      <c r="LZT143" s="247"/>
      <c r="LZU143" s="247"/>
      <c r="LZV143" s="247"/>
      <c r="LZW143" s="247"/>
      <c r="LZX143" s="247"/>
      <c r="LZY143" s="247"/>
      <c r="LZZ143" s="247"/>
      <c r="MAA143" s="247"/>
      <c r="MAB143" s="247"/>
      <c r="MAC143" s="247"/>
      <c r="MAD143" s="247"/>
      <c r="MAE143" s="247"/>
      <c r="MAF143" s="247"/>
      <c r="MAG143" s="247"/>
      <c r="MAH143" s="247"/>
      <c r="MAI143" s="247"/>
      <c r="MAJ143" s="247"/>
      <c r="MAK143" s="247"/>
      <c r="MAL143" s="247"/>
      <c r="MAM143" s="247"/>
      <c r="MAN143" s="247"/>
      <c r="MAO143" s="247"/>
      <c r="MAP143" s="247"/>
      <c r="MAQ143" s="247"/>
      <c r="MAR143" s="247"/>
      <c r="MAS143" s="247"/>
      <c r="MAT143" s="247"/>
      <c r="MAU143" s="247"/>
      <c r="MAV143" s="247"/>
      <c r="MAW143" s="247"/>
      <c r="MAX143" s="247"/>
      <c r="MAY143" s="247"/>
      <c r="MAZ143" s="247"/>
      <c r="MBA143" s="247"/>
      <c r="MBB143" s="247"/>
      <c r="MBC143" s="247"/>
      <c r="MBD143" s="247"/>
      <c r="MBE143" s="247"/>
      <c r="MBF143" s="247"/>
      <c r="MBG143" s="247"/>
      <c r="MBH143" s="247"/>
      <c r="MBI143" s="247"/>
      <c r="MBJ143" s="247"/>
      <c r="MBK143" s="247"/>
      <c r="MBL143" s="247"/>
      <c r="MBM143" s="247"/>
      <c r="MBN143" s="247"/>
      <c r="MBO143" s="247"/>
      <c r="MBP143" s="247"/>
      <c r="MBQ143" s="247"/>
      <c r="MBR143" s="247"/>
      <c r="MBS143" s="247"/>
      <c r="MBT143" s="247"/>
      <c r="MBU143" s="247"/>
      <c r="MBV143" s="247"/>
      <c r="MBW143" s="247"/>
      <c r="MBX143" s="247"/>
      <c r="MBY143" s="247"/>
      <c r="MBZ143" s="247"/>
      <c r="MCA143" s="247"/>
      <c r="MCB143" s="247"/>
      <c r="MCC143" s="247"/>
      <c r="MCD143" s="247"/>
      <c r="MCE143" s="247"/>
      <c r="MCF143" s="247"/>
      <c r="MCG143" s="247"/>
      <c r="MCH143" s="247"/>
      <c r="MCI143" s="247"/>
      <c r="MCJ143" s="247"/>
      <c r="MCK143" s="247"/>
      <c r="MCL143" s="247"/>
      <c r="MCM143" s="247"/>
      <c r="MCN143" s="247"/>
      <c r="MCO143" s="247"/>
      <c r="MCP143" s="247"/>
      <c r="MCQ143" s="247"/>
      <c r="MCR143" s="247"/>
      <c r="MCS143" s="247"/>
      <c r="MCT143" s="247"/>
      <c r="MCU143" s="247"/>
      <c r="MCV143" s="247"/>
      <c r="MCW143" s="247"/>
      <c r="MCX143" s="247"/>
      <c r="MCY143" s="247"/>
      <c r="MCZ143" s="247"/>
      <c r="MDA143" s="247"/>
      <c r="MDB143" s="247"/>
      <c r="MDC143" s="247"/>
      <c r="MDD143" s="247"/>
      <c r="MDE143" s="247"/>
      <c r="MDF143" s="247"/>
      <c r="MDG143" s="247"/>
      <c r="MDH143" s="247"/>
      <c r="MDI143" s="247"/>
      <c r="MDJ143" s="247"/>
      <c r="MDK143" s="247"/>
      <c r="MDL143" s="247"/>
      <c r="MDM143" s="247"/>
      <c r="MDN143" s="247"/>
      <c r="MDO143" s="247"/>
      <c r="MDP143" s="247"/>
      <c r="MDQ143" s="247"/>
      <c r="MDR143" s="247"/>
      <c r="MDS143" s="247"/>
      <c r="MDT143" s="247"/>
      <c r="MDU143" s="247"/>
      <c r="MDV143" s="247"/>
      <c r="MDW143" s="247"/>
      <c r="MDX143" s="247"/>
      <c r="MDY143" s="247"/>
      <c r="MDZ143" s="247"/>
      <c r="MEA143" s="247"/>
      <c r="MEB143" s="247"/>
      <c r="MEC143" s="247"/>
      <c r="MED143" s="247"/>
      <c r="MEE143" s="247"/>
      <c r="MEF143" s="247"/>
      <c r="MEG143" s="247"/>
      <c r="MEH143" s="247"/>
      <c r="MEI143" s="247"/>
      <c r="MEJ143" s="247"/>
      <c r="MEK143" s="247"/>
      <c r="MEL143" s="247"/>
      <c r="MEM143" s="247"/>
      <c r="MEN143" s="247"/>
      <c r="MEO143" s="247"/>
      <c r="MEP143" s="247"/>
      <c r="MEQ143" s="247"/>
      <c r="MER143" s="247"/>
      <c r="MES143" s="247"/>
      <c r="MET143" s="247"/>
      <c r="MEU143" s="247"/>
      <c r="MEV143" s="247"/>
      <c r="MEW143" s="247"/>
      <c r="MEX143" s="247"/>
      <c r="MEY143" s="247"/>
      <c r="MEZ143" s="247"/>
      <c r="MFA143" s="247"/>
      <c r="MFB143" s="247"/>
      <c r="MFC143" s="247"/>
      <c r="MFD143" s="247"/>
      <c r="MFE143" s="247"/>
      <c r="MFF143" s="247"/>
      <c r="MFG143" s="247"/>
      <c r="MFH143" s="247"/>
      <c r="MFI143" s="247"/>
      <c r="MFJ143" s="247"/>
      <c r="MFK143" s="247"/>
      <c r="MFL143" s="247"/>
      <c r="MFM143" s="247"/>
      <c r="MFN143" s="247"/>
      <c r="MFO143" s="247"/>
      <c r="MFP143" s="247"/>
      <c r="MFQ143" s="247"/>
      <c r="MFR143" s="247"/>
      <c r="MFS143" s="247"/>
      <c r="MFT143" s="247"/>
      <c r="MFU143" s="247"/>
      <c r="MFV143" s="247"/>
      <c r="MFW143" s="247"/>
      <c r="MFX143" s="247"/>
      <c r="MFY143" s="247"/>
      <c r="MFZ143" s="247"/>
      <c r="MGA143" s="247"/>
      <c r="MGB143" s="247"/>
      <c r="MGC143" s="247"/>
      <c r="MGD143" s="247"/>
      <c r="MGE143" s="247"/>
      <c r="MGF143" s="247"/>
      <c r="MGG143" s="247"/>
      <c r="MGH143" s="247"/>
      <c r="MGI143" s="247"/>
      <c r="MGJ143" s="247"/>
      <c r="MGK143" s="247"/>
      <c r="MGL143" s="247"/>
      <c r="MGM143" s="247"/>
      <c r="MGN143" s="247"/>
      <c r="MGO143" s="247"/>
      <c r="MGP143" s="247"/>
      <c r="MGQ143" s="247"/>
      <c r="MGR143" s="247"/>
      <c r="MGS143" s="247"/>
      <c r="MGT143" s="247"/>
      <c r="MGU143" s="247"/>
      <c r="MGV143" s="247"/>
      <c r="MGW143" s="247"/>
      <c r="MGX143" s="247"/>
      <c r="MGY143" s="247"/>
      <c r="MGZ143" s="247"/>
      <c r="MHA143" s="247"/>
      <c r="MHB143" s="247"/>
      <c r="MHC143" s="247"/>
      <c r="MHD143" s="247"/>
      <c r="MHE143" s="247"/>
      <c r="MHF143" s="247"/>
      <c r="MHG143" s="247"/>
      <c r="MHH143" s="247"/>
      <c r="MHI143" s="247"/>
      <c r="MHJ143" s="247"/>
      <c r="MHK143" s="247"/>
      <c r="MHL143" s="247"/>
      <c r="MHM143" s="247"/>
      <c r="MHN143" s="247"/>
      <c r="MHO143" s="247"/>
      <c r="MHP143" s="247"/>
      <c r="MHQ143" s="247"/>
      <c r="MHR143" s="247"/>
      <c r="MHS143" s="247"/>
      <c r="MHT143" s="247"/>
      <c r="MHU143" s="247"/>
      <c r="MHV143" s="247"/>
      <c r="MHW143" s="247"/>
      <c r="MHX143" s="247"/>
      <c r="MHY143" s="247"/>
      <c r="MHZ143" s="247"/>
      <c r="MIA143" s="247"/>
      <c r="MIB143" s="247"/>
      <c r="MIC143" s="247"/>
      <c r="MID143" s="247"/>
      <c r="MIE143" s="247"/>
      <c r="MIF143" s="247"/>
      <c r="MIG143" s="247"/>
      <c r="MIH143" s="247"/>
      <c r="MII143" s="247"/>
      <c r="MIJ143" s="247"/>
      <c r="MIK143" s="247"/>
      <c r="MIL143" s="247"/>
      <c r="MIM143" s="247"/>
      <c r="MIN143" s="247"/>
      <c r="MIO143" s="247"/>
      <c r="MIP143" s="247"/>
      <c r="MIQ143" s="247"/>
      <c r="MIR143" s="247"/>
      <c r="MIS143" s="247"/>
      <c r="MIT143" s="247"/>
      <c r="MIU143" s="247"/>
      <c r="MIV143" s="247"/>
      <c r="MIW143" s="247"/>
      <c r="MIX143" s="247"/>
      <c r="MIY143" s="247"/>
      <c r="MIZ143" s="247"/>
      <c r="MJA143" s="247"/>
      <c r="MJB143" s="247"/>
      <c r="MJC143" s="247"/>
      <c r="MJD143" s="247"/>
      <c r="MJE143" s="247"/>
      <c r="MJF143" s="247"/>
      <c r="MJG143" s="247"/>
      <c r="MJH143" s="247"/>
      <c r="MJI143" s="247"/>
      <c r="MJJ143" s="247"/>
      <c r="MJK143" s="247"/>
      <c r="MJL143" s="247"/>
      <c r="MJM143" s="247"/>
      <c r="MJN143" s="247"/>
      <c r="MJO143" s="247"/>
      <c r="MJP143" s="247"/>
      <c r="MJQ143" s="247"/>
      <c r="MJR143" s="247"/>
      <c r="MJS143" s="247"/>
      <c r="MJT143" s="247"/>
      <c r="MJU143" s="247"/>
      <c r="MJV143" s="247"/>
      <c r="MJW143" s="247"/>
      <c r="MJX143" s="247"/>
      <c r="MJY143" s="247"/>
      <c r="MJZ143" s="247"/>
      <c r="MKA143" s="247"/>
      <c r="MKB143" s="247"/>
      <c r="MKC143" s="247"/>
      <c r="MKD143" s="247"/>
      <c r="MKE143" s="247"/>
      <c r="MKF143" s="247"/>
      <c r="MKG143" s="247"/>
      <c r="MKH143" s="247"/>
      <c r="MKI143" s="247"/>
      <c r="MKJ143" s="247"/>
      <c r="MKK143" s="247"/>
      <c r="MKL143" s="247"/>
      <c r="MKM143" s="247"/>
      <c r="MKN143" s="247"/>
      <c r="MKO143" s="247"/>
      <c r="MKP143" s="247"/>
      <c r="MKQ143" s="247"/>
      <c r="MKR143" s="247"/>
      <c r="MKS143" s="247"/>
      <c r="MKT143" s="247"/>
      <c r="MKU143" s="247"/>
      <c r="MKV143" s="247"/>
      <c r="MKW143" s="247"/>
      <c r="MKX143" s="247"/>
      <c r="MKY143" s="247"/>
      <c r="MKZ143" s="247"/>
      <c r="MLA143" s="247"/>
      <c r="MLB143" s="247"/>
      <c r="MLC143" s="247"/>
      <c r="MLD143" s="247"/>
      <c r="MLE143" s="247"/>
      <c r="MLF143" s="247"/>
      <c r="MLG143" s="247"/>
      <c r="MLH143" s="247"/>
      <c r="MLI143" s="247"/>
      <c r="MLJ143" s="247"/>
      <c r="MLK143" s="247"/>
      <c r="MLL143" s="247"/>
      <c r="MLM143" s="247"/>
      <c r="MLN143" s="247"/>
      <c r="MLO143" s="247"/>
      <c r="MLP143" s="247"/>
      <c r="MLQ143" s="247"/>
      <c r="MLR143" s="247"/>
      <c r="MLS143" s="247"/>
      <c r="MLT143" s="247"/>
      <c r="MLU143" s="247"/>
      <c r="MLV143" s="247"/>
      <c r="MLW143" s="247"/>
      <c r="MLX143" s="247"/>
      <c r="MLY143" s="247"/>
      <c r="MLZ143" s="247"/>
      <c r="MMA143" s="247"/>
      <c r="MMB143" s="247"/>
      <c r="MMC143" s="247"/>
      <c r="MMD143" s="247"/>
      <c r="MME143" s="247"/>
      <c r="MMF143" s="247"/>
      <c r="MMG143" s="247"/>
      <c r="MMH143" s="247"/>
      <c r="MMI143" s="247"/>
      <c r="MMJ143" s="247"/>
      <c r="MMK143" s="247"/>
      <c r="MML143" s="247"/>
      <c r="MMM143" s="247"/>
      <c r="MMN143" s="247"/>
      <c r="MMO143" s="247"/>
      <c r="MMP143" s="247"/>
      <c r="MMQ143" s="247"/>
      <c r="MMR143" s="247"/>
      <c r="MMS143" s="247"/>
      <c r="MMT143" s="247"/>
      <c r="MMU143" s="247"/>
      <c r="MMV143" s="247"/>
      <c r="MMW143" s="247"/>
      <c r="MMX143" s="247"/>
      <c r="MMY143" s="247"/>
      <c r="MMZ143" s="247"/>
      <c r="MNA143" s="247"/>
      <c r="MNB143" s="247"/>
      <c r="MNC143" s="247"/>
      <c r="MND143" s="247"/>
      <c r="MNE143" s="247"/>
      <c r="MNF143" s="247"/>
      <c r="MNG143" s="247"/>
      <c r="MNH143" s="247"/>
      <c r="MNI143" s="247"/>
      <c r="MNJ143" s="247"/>
      <c r="MNK143" s="247"/>
      <c r="MNL143" s="247"/>
      <c r="MNM143" s="247"/>
      <c r="MNN143" s="247"/>
      <c r="MNO143" s="247"/>
      <c r="MNP143" s="247"/>
      <c r="MNQ143" s="247"/>
      <c r="MNR143" s="247"/>
      <c r="MNS143" s="247"/>
      <c r="MNT143" s="247"/>
      <c r="MNU143" s="247"/>
      <c r="MNV143" s="247"/>
      <c r="MNW143" s="247"/>
      <c r="MNX143" s="247"/>
      <c r="MNY143" s="247"/>
      <c r="MNZ143" s="247"/>
      <c r="MOA143" s="247"/>
      <c r="MOB143" s="247"/>
      <c r="MOC143" s="247"/>
      <c r="MOD143" s="247"/>
      <c r="MOE143" s="247"/>
      <c r="MOF143" s="247"/>
      <c r="MOG143" s="247"/>
      <c r="MOH143" s="247"/>
      <c r="MOI143" s="247"/>
      <c r="MOJ143" s="247"/>
      <c r="MOK143" s="247"/>
      <c r="MOL143" s="247"/>
      <c r="MOM143" s="247"/>
      <c r="MON143" s="247"/>
      <c r="MOO143" s="247"/>
      <c r="MOP143" s="247"/>
      <c r="MOQ143" s="247"/>
      <c r="MOR143" s="247"/>
      <c r="MOS143" s="247"/>
      <c r="MOT143" s="247"/>
      <c r="MOU143" s="247"/>
      <c r="MOV143" s="247"/>
      <c r="MOW143" s="247"/>
      <c r="MOX143" s="247"/>
      <c r="MOY143" s="247"/>
      <c r="MOZ143" s="247"/>
      <c r="MPA143" s="247"/>
      <c r="MPB143" s="247"/>
      <c r="MPC143" s="247"/>
      <c r="MPD143" s="247"/>
      <c r="MPE143" s="247"/>
      <c r="MPF143" s="247"/>
      <c r="MPG143" s="247"/>
      <c r="MPH143" s="247"/>
      <c r="MPI143" s="247"/>
      <c r="MPJ143" s="247"/>
      <c r="MPK143" s="247"/>
      <c r="MPL143" s="247"/>
      <c r="MPM143" s="247"/>
      <c r="MPN143" s="247"/>
      <c r="MPO143" s="247"/>
      <c r="MPP143" s="247"/>
      <c r="MPQ143" s="247"/>
      <c r="MPR143" s="247"/>
      <c r="MPS143" s="247"/>
      <c r="MPT143" s="247"/>
      <c r="MPU143" s="247"/>
      <c r="MPV143" s="247"/>
      <c r="MPW143" s="247"/>
      <c r="MPX143" s="247"/>
      <c r="MPY143" s="247"/>
      <c r="MPZ143" s="247"/>
      <c r="MQA143" s="247"/>
      <c r="MQB143" s="247"/>
      <c r="MQC143" s="247"/>
      <c r="MQD143" s="247"/>
      <c r="MQE143" s="247"/>
      <c r="MQF143" s="247"/>
      <c r="MQG143" s="247"/>
      <c r="MQH143" s="247"/>
      <c r="MQI143" s="247"/>
      <c r="MQJ143" s="247"/>
      <c r="MQK143" s="247"/>
      <c r="MQL143" s="247"/>
      <c r="MQM143" s="247"/>
      <c r="MQN143" s="247"/>
      <c r="MQO143" s="247"/>
      <c r="MQP143" s="247"/>
      <c r="MQQ143" s="247"/>
      <c r="MQR143" s="247"/>
      <c r="MQS143" s="247"/>
      <c r="MQT143" s="247"/>
      <c r="MQU143" s="247"/>
      <c r="MQV143" s="247"/>
      <c r="MQW143" s="247"/>
      <c r="MQX143" s="247"/>
      <c r="MQY143" s="247"/>
      <c r="MQZ143" s="247"/>
      <c r="MRA143" s="247"/>
      <c r="MRB143" s="247"/>
      <c r="MRC143" s="247"/>
      <c r="MRD143" s="247"/>
      <c r="MRE143" s="247"/>
      <c r="MRF143" s="247"/>
      <c r="MRG143" s="247"/>
      <c r="MRH143" s="247"/>
      <c r="MRI143" s="247"/>
      <c r="MRJ143" s="247"/>
      <c r="MRK143" s="247"/>
      <c r="MRL143" s="247"/>
      <c r="MRM143" s="247"/>
      <c r="MRN143" s="247"/>
      <c r="MRO143" s="247"/>
      <c r="MRP143" s="247"/>
      <c r="MRQ143" s="247"/>
      <c r="MRR143" s="247"/>
      <c r="MRS143" s="247"/>
      <c r="MRT143" s="247"/>
      <c r="MRU143" s="247"/>
      <c r="MRV143" s="247"/>
      <c r="MRW143" s="247"/>
      <c r="MRX143" s="247"/>
      <c r="MRY143" s="247"/>
      <c r="MRZ143" s="247"/>
      <c r="MSA143" s="247"/>
      <c r="MSB143" s="247"/>
      <c r="MSC143" s="247"/>
      <c r="MSD143" s="247"/>
      <c r="MSE143" s="247"/>
      <c r="MSF143" s="247"/>
      <c r="MSG143" s="247"/>
      <c r="MSH143" s="247"/>
      <c r="MSI143" s="247"/>
      <c r="MSJ143" s="247"/>
      <c r="MSK143" s="247"/>
      <c r="MSL143" s="247"/>
      <c r="MSM143" s="247"/>
      <c r="MSN143" s="247"/>
      <c r="MSO143" s="247"/>
      <c r="MSP143" s="247"/>
      <c r="MSQ143" s="247"/>
      <c r="MSR143" s="247"/>
      <c r="MSS143" s="247"/>
      <c r="MST143" s="247"/>
      <c r="MSU143" s="247"/>
      <c r="MSV143" s="247"/>
      <c r="MSW143" s="247"/>
      <c r="MSX143" s="247"/>
      <c r="MSY143" s="247"/>
      <c r="MSZ143" s="247"/>
      <c r="MTA143" s="247"/>
      <c r="MTB143" s="247"/>
      <c r="MTC143" s="247"/>
      <c r="MTD143" s="247"/>
      <c r="MTE143" s="247"/>
      <c r="MTF143" s="247"/>
      <c r="MTG143" s="247"/>
      <c r="MTH143" s="247"/>
      <c r="MTI143" s="247"/>
      <c r="MTJ143" s="247"/>
      <c r="MTK143" s="247"/>
      <c r="MTL143" s="247"/>
      <c r="MTM143" s="247"/>
      <c r="MTN143" s="247"/>
      <c r="MTO143" s="247"/>
      <c r="MTP143" s="247"/>
      <c r="MTQ143" s="247"/>
      <c r="MTR143" s="247"/>
      <c r="MTS143" s="247"/>
      <c r="MTT143" s="247"/>
      <c r="MTU143" s="247"/>
      <c r="MTV143" s="247"/>
      <c r="MTW143" s="247"/>
      <c r="MTX143" s="247"/>
      <c r="MTY143" s="247"/>
      <c r="MTZ143" s="247"/>
      <c r="MUA143" s="247"/>
      <c r="MUB143" s="247"/>
      <c r="MUC143" s="247"/>
      <c r="MUD143" s="247"/>
      <c r="MUE143" s="247"/>
      <c r="MUF143" s="247"/>
      <c r="MUG143" s="247"/>
      <c r="MUH143" s="247"/>
      <c r="MUI143" s="247"/>
      <c r="MUJ143" s="247"/>
      <c r="MUK143" s="247"/>
      <c r="MUL143" s="247"/>
      <c r="MUM143" s="247"/>
      <c r="MUN143" s="247"/>
      <c r="MUO143" s="247"/>
      <c r="MUP143" s="247"/>
      <c r="MUQ143" s="247"/>
      <c r="MUR143" s="247"/>
      <c r="MUS143" s="247"/>
      <c r="MUT143" s="247"/>
      <c r="MUU143" s="247"/>
      <c r="MUV143" s="247"/>
      <c r="MUW143" s="247"/>
      <c r="MUX143" s="247"/>
      <c r="MUY143" s="247"/>
      <c r="MUZ143" s="247"/>
      <c r="MVA143" s="247"/>
      <c r="MVB143" s="247"/>
      <c r="MVC143" s="247"/>
      <c r="MVD143" s="247"/>
      <c r="MVE143" s="247"/>
      <c r="MVF143" s="247"/>
      <c r="MVG143" s="247"/>
      <c r="MVH143" s="247"/>
      <c r="MVI143" s="247"/>
      <c r="MVJ143" s="247"/>
      <c r="MVK143" s="247"/>
      <c r="MVL143" s="247"/>
      <c r="MVM143" s="247"/>
      <c r="MVN143" s="247"/>
      <c r="MVO143" s="247"/>
      <c r="MVP143" s="247"/>
      <c r="MVQ143" s="247"/>
      <c r="MVR143" s="247"/>
      <c r="MVS143" s="247"/>
      <c r="MVT143" s="247"/>
      <c r="MVU143" s="247"/>
      <c r="MVV143" s="247"/>
      <c r="MVW143" s="247"/>
      <c r="MVX143" s="247"/>
      <c r="MVY143" s="247"/>
      <c r="MVZ143" s="247"/>
      <c r="MWA143" s="247"/>
      <c r="MWB143" s="247"/>
      <c r="MWC143" s="247"/>
      <c r="MWD143" s="247"/>
      <c r="MWE143" s="247"/>
      <c r="MWF143" s="247"/>
      <c r="MWG143" s="247"/>
      <c r="MWH143" s="247"/>
      <c r="MWI143" s="247"/>
      <c r="MWJ143" s="247"/>
      <c r="MWK143" s="247"/>
      <c r="MWL143" s="247"/>
      <c r="MWM143" s="247"/>
      <c r="MWN143" s="247"/>
      <c r="MWO143" s="247"/>
      <c r="MWP143" s="247"/>
      <c r="MWQ143" s="247"/>
      <c r="MWR143" s="247"/>
      <c r="MWS143" s="247"/>
      <c r="MWT143" s="247"/>
      <c r="MWU143" s="247"/>
      <c r="MWV143" s="247"/>
      <c r="MWW143" s="247"/>
      <c r="MWX143" s="247"/>
      <c r="MWY143" s="247"/>
      <c r="MWZ143" s="247"/>
      <c r="MXA143" s="247"/>
      <c r="MXB143" s="247"/>
      <c r="MXC143" s="247"/>
      <c r="MXD143" s="247"/>
      <c r="MXE143" s="247"/>
      <c r="MXF143" s="247"/>
      <c r="MXG143" s="247"/>
      <c r="MXH143" s="247"/>
      <c r="MXI143" s="247"/>
      <c r="MXJ143" s="247"/>
      <c r="MXK143" s="247"/>
      <c r="MXL143" s="247"/>
      <c r="MXM143" s="247"/>
      <c r="MXN143" s="247"/>
      <c r="MXO143" s="247"/>
      <c r="MXP143" s="247"/>
      <c r="MXQ143" s="247"/>
      <c r="MXR143" s="247"/>
      <c r="MXS143" s="247"/>
      <c r="MXT143" s="247"/>
      <c r="MXU143" s="247"/>
      <c r="MXV143" s="247"/>
      <c r="MXW143" s="247"/>
      <c r="MXX143" s="247"/>
      <c r="MXY143" s="247"/>
      <c r="MXZ143" s="247"/>
      <c r="MYA143" s="247"/>
      <c r="MYB143" s="247"/>
      <c r="MYC143" s="247"/>
      <c r="MYD143" s="247"/>
      <c r="MYE143" s="247"/>
      <c r="MYF143" s="247"/>
      <c r="MYG143" s="247"/>
      <c r="MYH143" s="247"/>
      <c r="MYI143" s="247"/>
      <c r="MYJ143" s="247"/>
      <c r="MYK143" s="247"/>
      <c r="MYL143" s="247"/>
      <c r="MYM143" s="247"/>
      <c r="MYN143" s="247"/>
      <c r="MYO143" s="247"/>
      <c r="MYP143" s="247"/>
      <c r="MYQ143" s="247"/>
      <c r="MYR143" s="247"/>
      <c r="MYS143" s="247"/>
      <c r="MYT143" s="247"/>
      <c r="MYU143" s="247"/>
      <c r="MYV143" s="247"/>
      <c r="MYW143" s="247"/>
      <c r="MYX143" s="247"/>
      <c r="MYY143" s="247"/>
      <c r="MYZ143" s="247"/>
      <c r="MZA143" s="247"/>
      <c r="MZB143" s="247"/>
      <c r="MZC143" s="247"/>
      <c r="MZD143" s="247"/>
      <c r="MZE143" s="247"/>
      <c r="MZF143" s="247"/>
      <c r="MZG143" s="247"/>
      <c r="MZH143" s="247"/>
      <c r="MZI143" s="247"/>
      <c r="MZJ143" s="247"/>
      <c r="MZK143" s="247"/>
      <c r="MZL143" s="247"/>
      <c r="MZM143" s="247"/>
      <c r="MZN143" s="247"/>
      <c r="MZO143" s="247"/>
      <c r="MZP143" s="247"/>
      <c r="MZQ143" s="247"/>
      <c r="MZR143" s="247"/>
      <c r="MZS143" s="247"/>
      <c r="MZT143" s="247"/>
      <c r="MZU143" s="247"/>
      <c r="MZV143" s="247"/>
      <c r="MZW143" s="247"/>
      <c r="MZX143" s="247"/>
      <c r="MZY143" s="247"/>
      <c r="MZZ143" s="247"/>
      <c r="NAA143" s="247"/>
      <c r="NAB143" s="247"/>
      <c r="NAC143" s="247"/>
      <c r="NAD143" s="247"/>
      <c r="NAE143" s="247"/>
      <c r="NAF143" s="247"/>
      <c r="NAG143" s="247"/>
      <c r="NAH143" s="247"/>
      <c r="NAI143" s="247"/>
      <c r="NAJ143" s="247"/>
      <c r="NAK143" s="247"/>
      <c r="NAL143" s="247"/>
      <c r="NAM143" s="247"/>
      <c r="NAN143" s="247"/>
      <c r="NAO143" s="247"/>
      <c r="NAP143" s="247"/>
      <c r="NAQ143" s="247"/>
      <c r="NAR143" s="247"/>
      <c r="NAS143" s="247"/>
      <c r="NAT143" s="247"/>
      <c r="NAU143" s="247"/>
      <c r="NAV143" s="247"/>
      <c r="NAW143" s="247"/>
      <c r="NAX143" s="247"/>
      <c r="NAY143" s="247"/>
      <c r="NAZ143" s="247"/>
      <c r="NBA143" s="247"/>
      <c r="NBB143" s="247"/>
      <c r="NBC143" s="247"/>
      <c r="NBD143" s="247"/>
      <c r="NBE143" s="247"/>
      <c r="NBF143" s="247"/>
      <c r="NBG143" s="247"/>
      <c r="NBH143" s="247"/>
      <c r="NBI143" s="247"/>
      <c r="NBJ143" s="247"/>
      <c r="NBK143" s="247"/>
      <c r="NBL143" s="247"/>
      <c r="NBM143" s="247"/>
      <c r="NBN143" s="247"/>
      <c r="NBO143" s="247"/>
      <c r="NBP143" s="247"/>
      <c r="NBQ143" s="247"/>
      <c r="NBR143" s="247"/>
      <c r="NBS143" s="247"/>
      <c r="NBT143" s="247"/>
      <c r="NBU143" s="247"/>
      <c r="NBV143" s="247"/>
      <c r="NBW143" s="247"/>
      <c r="NBX143" s="247"/>
      <c r="NBY143" s="247"/>
      <c r="NBZ143" s="247"/>
      <c r="NCA143" s="247"/>
      <c r="NCB143" s="247"/>
      <c r="NCC143" s="247"/>
      <c r="NCD143" s="247"/>
      <c r="NCE143" s="247"/>
      <c r="NCF143" s="247"/>
      <c r="NCG143" s="247"/>
      <c r="NCH143" s="247"/>
      <c r="NCI143" s="247"/>
      <c r="NCJ143" s="247"/>
      <c r="NCK143" s="247"/>
      <c r="NCL143" s="247"/>
      <c r="NCM143" s="247"/>
      <c r="NCN143" s="247"/>
      <c r="NCO143" s="247"/>
      <c r="NCP143" s="247"/>
      <c r="NCQ143" s="247"/>
      <c r="NCR143" s="247"/>
      <c r="NCS143" s="247"/>
      <c r="NCT143" s="247"/>
      <c r="NCU143" s="247"/>
      <c r="NCV143" s="247"/>
      <c r="NCW143" s="247"/>
      <c r="NCX143" s="247"/>
      <c r="NCY143" s="247"/>
      <c r="NCZ143" s="247"/>
      <c r="NDA143" s="247"/>
      <c r="NDB143" s="247"/>
      <c r="NDC143" s="247"/>
      <c r="NDD143" s="247"/>
      <c r="NDE143" s="247"/>
      <c r="NDF143" s="247"/>
      <c r="NDG143" s="247"/>
      <c r="NDH143" s="247"/>
      <c r="NDI143" s="247"/>
      <c r="NDJ143" s="247"/>
      <c r="NDK143" s="247"/>
      <c r="NDL143" s="247"/>
      <c r="NDM143" s="247"/>
      <c r="NDN143" s="247"/>
      <c r="NDO143" s="247"/>
      <c r="NDP143" s="247"/>
      <c r="NDQ143" s="247"/>
      <c r="NDR143" s="247"/>
      <c r="NDS143" s="247"/>
      <c r="NDT143" s="247"/>
      <c r="NDU143" s="247"/>
      <c r="NDV143" s="247"/>
      <c r="NDW143" s="247"/>
      <c r="NDX143" s="247"/>
      <c r="NDY143" s="247"/>
      <c r="NDZ143" s="247"/>
      <c r="NEA143" s="247"/>
      <c r="NEB143" s="247"/>
      <c r="NEC143" s="247"/>
      <c r="NED143" s="247"/>
      <c r="NEE143" s="247"/>
      <c r="NEF143" s="247"/>
      <c r="NEG143" s="247"/>
      <c r="NEH143" s="247"/>
      <c r="NEI143" s="247"/>
      <c r="NEJ143" s="247"/>
      <c r="NEK143" s="247"/>
      <c r="NEL143" s="247"/>
      <c r="NEM143" s="247"/>
      <c r="NEN143" s="247"/>
      <c r="NEO143" s="247"/>
      <c r="NEP143" s="247"/>
      <c r="NEQ143" s="247"/>
      <c r="NER143" s="247"/>
      <c r="NES143" s="247"/>
      <c r="NET143" s="247"/>
      <c r="NEU143" s="247"/>
      <c r="NEV143" s="247"/>
      <c r="NEW143" s="247"/>
      <c r="NEX143" s="247"/>
      <c r="NEY143" s="247"/>
      <c r="NEZ143" s="247"/>
      <c r="NFA143" s="247"/>
      <c r="NFB143" s="247"/>
      <c r="NFC143" s="247"/>
      <c r="NFD143" s="247"/>
      <c r="NFE143" s="247"/>
      <c r="NFF143" s="247"/>
      <c r="NFG143" s="247"/>
      <c r="NFH143" s="247"/>
      <c r="NFI143" s="247"/>
      <c r="NFJ143" s="247"/>
      <c r="NFK143" s="247"/>
      <c r="NFL143" s="247"/>
      <c r="NFM143" s="247"/>
      <c r="NFN143" s="247"/>
      <c r="NFO143" s="247"/>
      <c r="NFP143" s="247"/>
      <c r="NFQ143" s="247"/>
      <c r="NFR143" s="247"/>
      <c r="NFS143" s="247"/>
      <c r="NFT143" s="247"/>
      <c r="NFU143" s="247"/>
      <c r="NFV143" s="247"/>
      <c r="NFW143" s="247"/>
      <c r="NFX143" s="247"/>
      <c r="NFY143" s="247"/>
      <c r="NFZ143" s="247"/>
      <c r="NGA143" s="247"/>
      <c r="NGB143" s="247"/>
      <c r="NGC143" s="247"/>
      <c r="NGD143" s="247"/>
      <c r="NGE143" s="247"/>
      <c r="NGF143" s="247"/>
      <c r="NGG143" s="247"/>
      <c r="NGH143" s="247"/>
      <c r="NGI143" s="247"/>
      <c r="NGJ143" s="247"/>
      <c r="NGK143" s="247"/>
      <c r="NGL143" s="247"/>
      <c r="NGM143" s="247"/>
      <c r="NGN143" s="247"/>
      <c r="NGO143" s="247"/>
      <c r="NGP143" s="247"/>
      <c r="NGQ143" s="247"/>
      <c r="NGR143" s="247"/>
      <c r="NGS143" s="247"/>
      <c r="NGT143" s="247"/>
      <c r="NGU143" s="247"/>
      <c r="NGV143" s="247"/>
      <c r="NGW143" s="247"/>
      <c r="NGX143" s="247"/>
      <c r="NGY143" s="247"/>
      <c r="NGZ143" s="247"/>
      <c r="NHA143" s="247"/>
      <c r="NHB143" s="247"/>
      <c r="NHC143" s="247"/>
      <c r="NHD143" s="247"/>
      <c r="NHE143" s="247"/>
      <c r="NHF143" s="247"/>
      <c r="NHG143" s="247"/>
      <c r="NHH143" s="247"/>
      <c r="NHI143" s="247"/>
      <c r="NHJ143" s="247"/>
      <c r="NHK143" s="247"/>
      <c r="NHL143" s="247"/>
      <c r="NHM143" s="247"/>
      <c r="NHN143" s="247"/>
      <c r="NHO143" s="247"/>
      <c r="NHP143" s="247"/>
      <c r="NHQ143" s="247"/>
      <c r="NHR143" s="247"/>
      <c r="NHS143" s="247"/>
      <c r="NHT143" s="247"/>
      <c r="NHU143" s="247"/>
      <c r="NHV143" s="247"/>
      <c r="NHW143" s="247"/>
      <c r="NHX143" s="247"/>
      <c r="NHY143" s="247"/>
      <c r="NHZ143" s="247"/>
      <c r="NIA143" s="247"/>
      <c r="NIB143" s="247"/>
      <c r="NIC143" s="247"/>
      <c r="NID143" s="247"/>
      <c r="NIE143" s="247"/>
      <c r="NIF143" s="247"/>
      <c r="NIG143" s="247"/>
      <c r="NIH143" s="247"/>
      <c r="NII143" s="247"/>
      <c r="NIJ143" s="247"/>
      <c r="NIK143" s="247"/>
      <c r="NIL143" s="247"/>
      <c r="NIM143" s="247"/>
      <c r="NIN143" s="247"/>
      <c r="NIO143" s="247"/>
      <c r="NIP143" s="247"/>
      <c r="NIQ143" s="247"/>
      <c r="NIR143" s="247"/>
      <c r="NIS143" s="247"/>
      <c r="NIT143" s="247"/>
      <c r="NIU143" s="247"/>
      <c r="NIV143" s="247"/>
      <c r="NIW143" s="247"/>
      <c r="NIX143" s="247"/>
      <c r="NIY143" s="247"/>
      <c r="NIZ143" s="247"/>
      <c r="NJA143" s="247"/>
      <c r="NJB143" s="247"/>
      <c r="NJC143" s="247"/>
      <c r="NJD143" s="247"/>
      <c r="NJE143" s="247"/>
      <c r="NJF143" s="247"/>
      <c r="NJG143" s="247"/>
      <c r="NJH143" s="247"/>
      <c r="NJI143" s="247"/>
      <c r="NJJ143" s="247"/>
      <c r="NJK143" s="247"/>
      <c r="NJL143" s="247"/>
      <c r="NJM143" s="247"/>
      <c r="NJN143" s="247"/>
      <c r="NJO143" s="247"/>
      <c r="NJP143" s="247"/>
      <c r="NJQ143" s="247"/>
      <c r="NJR143" s="247"/>
      <c r="NJS143" s="247"/>
      <c r="NJT143" s="247"/>
      <c r="NJU143" s="247"/>
      <c r="NJV143" s="247"/>
      <c r="NJW143" s="247"/>
      <c r="NJX143" s="247"/>
      <c r="NJY143" s="247"/>
      <c r="NJZ143" s="247"/>
      <c r="NKA143" s="247"/>
      <c r="NKB143" s="247"/>
      <c r="NKC143" s="247"/>
      <c r="NKD143" s="247"/>
      <c r="NKE143" s="247"/>
      <c r="NKF143" s="247"/>
      <c r="NKG143" s="247"/>
      <c r="NKH143" s="247"/>
      <c r="NKI143" s="247"/>
      <c r="NKJ143" s="247"/>
      <c r="NKK143" s="247"/>
      <c r="NKL143" s="247"/>
      <c r="NKM143" s="247"/>
      <c r="NKN143" s="247"/>
      <c r="NKO143" s="247"/>
      <c r="NKP143" s="247"/>
      <c r="NKQ143" s="247"/>
      <c r="NKR143" s="247"/>
      <c r="NKS143" s="247"/>
      <c r="NKT143" s="247"/>
      <c r="NKU143" s="247"/>
      <c r="NKV143" s="247"/>
      <c r="NKW143" s="247"/>
      <c r="NKX143" s="247"/>
      <c r="NKY143" s="247"/>
      <c r="NKZ143" s="247"/>
      <c r="NLA143" s="247"/>
      <c r="NLB143" s="247"/>
      <c r="NLC143" s="247"/>
      <c r="NLD143" s="247"/>
      <c r="NLE143" s="247"/>
      <c r="NLF143" s="247"/>
      <c r="NLG143" s="247"/>
      <c r="NLH143" s="247"/>
      <c r="NLI143" s="247"/>
      <c r="NLJ143" s="247"/>
      <c r="NLK143" s="247"/>
      <c r="NLL143" s="247"/>
      <c r="NLM143" s="247"/>
      <c r="NLN143" s="247"/>
      <c r="NLO143" s="247"/>
      <c r="NLP143" s="247"/>
      <c r="NLQ143" s="247"/>
      <c r="NLR143" s="247"/>
      <c r="NLS143" s="247"/>
      <c r="NLT143" s="247"/>
      <c r="NLU143" s="247"/>
      <c r="NLV143" s="247"/>
      <c r="NLW143" s="247"/>
      <c r="NLX143" s="247"/>
      <c r="NLY143" s="247"/>
      <c r="NLZ143" s="247"/>
      <c r="NMA143" s="247"/>
      <c r="NMB143" s="247"/>
      <c r="NMC143" s="247"/>
      <c r="NMD143" s="247"/>
      <c r="NME143" s="247"/>
      <c r="NMF143" s="247"/>
      <c r="NMG143" s="247"/>
      <c r="NMH143" s="247"/>
      <c r="NMI143" s="247"/>
      <c r="NMJ143" s="247"/>
      <c r="NMK143" s="247"/>
      <c r="NML143" s="247"/>
      <c r="NMM143" s="247"/>
      <c r="NMN143" s="247"/>
      <c r="NMO143" s="247"/>
      <c r="NMP143" s="247"/>
      <c r="NMQ143" s="247"/>
      <c r="NMR143" s="247"/>
      <c r="NMS143" s="247"/>
      <c r="NMT143" s="247"/>
      <c r="NMU143" s="247"/>
      <c r="NMV143" s="247"/>
      <c r="NMW143" s="247"/>
      <c r="NMX143" s="247"/>
      <c r="NMY143" s="247"/>
      <c r="NMZ143" s="247"/>
      <c r="NNA143" s="247"/>
      <c r="NNB143" s="247"/>
      <c r="NNC143" s="247"/>
      <c r="NND143" s="247"/>
      <c r="NNE143" s="247"/>
      <c r="NNF143" s="247"/>
      <c r="NNG143" s="247"/>
      <c r="NNH143" s="247"/>
      <c r="NNI143" s="247"/>
      <c r="NNJ143" s="247"/>
      <c r="NNK143" s="247"/>
      <c r="NNL143" s="247"/>
      <c r="NNM143" s="247"/>
      <c r="NNN143" s="247"/>
      <c r="NNO143" s="247"/>
      <c r="NNP143" s="247"/>
      <c r="NNQ143" s="247"/>
      <c r="NNR143" s="247"/>
      <c r="NNS143" s="247"/>
      <c r="NNT143" s="247"/>
      <c r="NNU143" s="247"/>
      <c r="NNV143" s="247"/>
      <c r="NNW143" s="247"/>
      <c r="NNX143" s="247"/>
      <c r="NNY143" s="247"/>
      <c r="NNZ143" s="247"/>
      <c r="NOA143" s="247"/>
      <c r="NOB143" s="247"/>
      <c r="NOC143" s="247"/>
      <c r="NOD143" s="247"/>
      <c r="NOE143" s="247"/>
      <c r="NOF143" s="247"/>
      <c r="NOG143" s="247"/>
      <c r="NOH143" s="247"/>
      <c r="NOI143" s="247"/>
      <c r="NOJ143" s="247"/>
      <c r="NOK143" s="247"/>
      <c r="NOL143" s="247"/>
      <c r="NOM143" s="247"/>
      <c r="NON143" s="247"/>
      <c r="NOO143" s="247"/>
      <c r="NOP143" s="247"/>
      <c r="NOQ143" s="247"/>
      <c r="NOR143" s="247"/>
      <c r="NOS143" s="247"/>
      <c r="NOT143" s="247"/>
      <c r="NOU143" s="247"/>
      <c r="NOV143" s="247"/>
      <c r="NOW143" s="247"/>
      <c r="NOX143" s="247"/>
      <c r="NOY143" s="247"/>
      <c r="NOZ143" s="247"/>
      <c r="NPA143" s="247"/>
      <c r="NPB143" s="247"/>
      <c r="NPC143" s="247"/>
      <c r="NPD143" s="247"/>
      <c r="NPE143" s="247"/>
      <c r="NPF143" s="247"/>
      <c r="NPG143" s="247"/>
      <c r="NPH143" s="247"/>
      <c r="NPI143" s="247"/>
      <c r="NPJ143" s="247"/>
      <c r="NPK143" s="247"/>
      <c r="NPL143" s="247"/>
      <c r="NPM143" s="247"/>
      <c r="NPN143" s="247"/>
      <c r="NPO143" s="247"/>
      <c r="NPP143" s="247"/>
      <c r="NPQ143" s="247"/>
      <c r="NPR143" s="247"/>
      <c r="NPS143" s="247"/>
      <c r="NPT143" s="247"/>
      <c r="NPU143" s="247"/>
      <c r="NPV143" s="247"/>
      <c r="NPW143" s="247"/>
      <c r="NPX143" s="247"/>
      <c r="NPY143" s="247"/>
      <c r="NPZ143" s="247"/>
      <c r="NQA143" s="247"/>
      <c r="NQB143" s="247"/>
      <c r="NQC143" s="247"/>
      <c r="NQD143" s="247"/>
      <c r="NQE143" s="247"/>
      <c r="NQF143" s="247"/>
      <c r="NQG143" s="247"/>
      <c r="NQH143" s="247"/>
      <c r="NQI143" s="247"/>
      <c r="NQJ143" s="247"/>
      <c r="NQK143" s="247"/>
      <c r="NQL143" s="247"/>
      <c r="NQM143" s="247"/>
      <c r="NQN143" s="247"/>
      <c r="NQO143" s="247"/>
      <c r="NQP143" s="247"/>
      <c r="NQQ143" s="247"/>
      <c r="NQR143" s="247"/>
      <c r="NQS143" s="247"/>
      <c r="NQT143" s="247"/>
      <c r="NQU143" s="247"/>
      <c r="NQV143" s="247"/>
      <c r="NQW143" s="247"/>
      <c r="NQX143" s="247"/>
      <c r="NQY143" s="247"/>
      <c r="NQZ143" s="247"/>
      <c r="NRA143" s="247"/>
      <c r="NRB143" s="247"/>
      <c r="NRC143" s="247"/>
      <c r="NRD143" s="247"/>
      <c r="NRE143" s="247"/>
      <c r="NRF143" s="247"/>
      <c r="NRG143" s="247"/>
      <c r="NRH143" s="247"/>
      <c r="NRI143" s="247"/>
      <c r="NRJ143" s="247"/>
      <c r="NRK143" s="247"/>
      <c r="NRL143" s="247"/>
      <c r="NRM143" s="247"/>
      <c r="NRN143" s="247"/>
      <c r="NRO143" s="247"/>
      <c r="NRP143" s="247"/>
      <c r="NRQ143" s="247"/>
      <c r="NRR143" s="247"/>
      <c r="NRS143" s="247"/>
      <c r="NRT143" s="247"/>
      <c r="NRU143" s="247"/>
      <c r="NRV143" s="247"/>
      <c r="NRW143" s="247"/>
      <c r="NRX143" s="247"/>
      <c r="NRY143" s="247"/>
      <c r="NRZ143" s="247"/>
      <c r="NSA143" s="247"/>
      <c r="NSB143" s="247"/>
      <c r="NSC143" s="247"/>
      <c r="NSD143" s="247"/>
      <c r="NSE143" s="247"/>
      <c r="NSF143" s="247"/>
      <c r="NSG143" s="247"/>
      <c r="NSH143" s="247"/>
      <c r="NSI143" s="247"/>
      <c r="NSJ143" s="247"/>
      <c r="NSK143" s="247"/>
      <c r="NSL143" s="247"/>
      <c r="NSM143" s="247"/>
      <c r="NSN143" s="247"/>
      <c r="NSO143" s="247"/>
      <c r="NSP143" s="247"/>
      <c r="NSQ143" s="247"/>
      <c r="NSR143" s="247"/>
      <c r="NSS143" s="247"/>
      <c r="NST143" s="247"/>
      <c r="NSU143" s="247"/>
      <c r="NSV143" s="247"/>
      <c r="NSW143" s="247"/>
      <c r="NSX143" s="247"/>
      <c r="NSY143" s="247"/>
      <c r="NSZ143" s="247"/>
      <c r="NTA143" s="247"/>
      <c r="NTB143" s="247"/>
      <c r="NTC143" s="247"/>
      <c r="NTD143" s="247"/>
      <c r="NTE143" s="247"/>
      <c r="NTF143" s="247"/>
      <c r="NTG143" s="247"/>
      <c r="NTH143" s="247"/>
      <c r="NTI143" s="247"/>
      <c r="NTJ143" s="247"/>
      <c r="NTK143" s="247"/>
      <c r="NTL143" s="247"/>
      <c r="NTM143" s="247"/>
      <c r="NTN143" s="247"/>
      <c r="NTO143" s="247"/>
      <c r="NTP143" s="247"/>
      <c r="NTQ143" s="247"/>
      <c r="NTR143" s="247"/>
      <c r="NTS143" s="247"/>
      <c r="NTT143" s="247"/>
      <c r="NTU143" s="247"/>
      <c r="NTV143" s="247"/>
      <c r="NTW143" s="247"/>
      <c r="NTX143" s="247"/>
      <c r="NTY143" s="247"/>
      <c r="NTZ143" s="247"/>
      <c r="NUA143" s="247"/>
      <c r="NUB143" s="247"/>
      <c r="NUC143" s="247"/>
      <c r="NUD143" s="247"/>
      <c r="NUE143" s="247"/>
      <c r="NUF143" s="247"/>
      <c r="NUG143" s="247"/>
      <c r="NUH143" s="247"/>
      <c r="NUI143" s="247"/>
      <c r="NUJ143" s="247"/>
      <c r="NUK143" s="247"/>
      <c r="NUL143" s="247"/>
      <c r="NUM143" s="247"/>
      <c r="NUN143" s="247"/>
      <c r="NUO143" s="247"/>
      <c r="NUP143" s="247"/>
      <c r="NUQ143" s="247"/>
      <c r="NUR143" s="247"/>
      <c r="NUS143" s="247"/>
      <c r="NUT143" s="247"/>
      <c r="NUU143" s="247"/>
      <c r="NUV143" s="247"/>
      <c r="NUW143" s="247"/>
      <c r="NUX143" s="247"/>
      <c r="NUY143" s="247"/>
      <c r="NUZ143" s="247"/>
      <c r="NVA143" s="247"/>
      <c r="NVB143" s="247"/>
      <c r="NVC143" s="247"/>
      <c r="NVD143" s="247"/>
      <c r="NVE143" s="247"/>
      <c r="NVF143" s="247"/>
      <c r="NVG143" s="247"/>
      <c r="NVH143" s="247"/>
      <c r="NVI143" s="247"/>
      <c r="NVJ143" s="247"/>
      <c r="NVK143" s="247"/>
      <c r="NVL143" s="247"/>
      <c r="NVM143" s="247"/>
      <c r="NVN143" s="247"/>
      <c r="NVO143" s="247"/>
      <c r="NVP143" s="247"/>
      <c r="NVQ143" s="247"/>
      <c r="NVR143" s="247"/>
      <c r="NVS143" s="247"/>
      <c r="NVT143" s="247"/>
      <c r="NVU143" s="247"/>
      <c r="NVV143" s="247"/>
      <c r="NVW143" s="247"/>
      <c r="NVX143" s="247"/>
      <c r="NVY143" s="247"/>
      <c r="NVZ143" s="247"/>
      <c r="NWA143" s="247"/>
      <c r="NWB143" s="247"/>
      <c r="NWC143" s="247"/>
      <c r="NWD143" s="247"/>
      <c r="NWE143" s="247"/>
      <c r="NWF143" s="247"/>
      <c r="NWG143" s="247"/>
      <c r="NWH143" s="247"/>
      <c r="NWI143" s="247"/>
      <c r="NWJ143" s="247"/>
      <c r="NWK143" s="247"/>
      <c r="NWL143" s="247"/>
      <c r="NWM143" s="247"/>
      <c r="NWN143" s="247"/>
      <c r="NWO143" s="247"/>
      <c r="NWP143" s="247"/>
      <c r="NWQ143" s="247"/>
      <c r="NWR143" s="247"/>
      <c r="NWS143" s="247"/>
      <c r="NWT143" s="247"/>
      <c r="NWU143" s="247"/>
      <c r="NWV143" s="247"/>
      <c r="NWW143" s="247"/>
      <c r="NWX143" s="247"/>
      <c r="NWY143" s="247"/>
      <c r="NWZ143" s="247"/>
      <c r="NXA143" s="247"/>
      <c r="NXB143" s="247"/>
      <c r="NXC143" s="247"/>
      <c r="NXD143" s="247"/>
      <c r="NXE143" s="247"/>
      <c r="NXF143" s="247"/>
      <c r="NXG143" s="247"/>
      <c r="NXH143" s="247"/>
      <c r="NXI143" s="247"/>
      <c r="NXJ143" s="247"/>
      <c r="NXK143" s="247"/>
      <c r="NXL143" s="247"/>
      <c r="NXM143" s="247"/>
      <c r="NXN143" s="247"/>
      <c r="NXO143" s="247"/>
      <c r="NXP143" s="247"/>
      <c r="NXQ143" s="247"/>
      <c r="NXR143" s="247"/>
      <c r="NXS143" s="247"/>
      <c r="NXT143" s="247"/>
      <c r="NXU143" s="247"/>
      <c r="NXV143" s="247"/>
      <c r="NXW143" s="247"/>
      <c r="NXX143" s="247"/>
      <c r="NXY143" s="247"/>
      <c r="NXZ143" s="247"/>
      <c r="NYA143" s="247"/>
      <c r="NYB143" s="247"/>
      <c r="NYC143" s="247"/>
      <c r="NYD143" s="247"/>
      <c r="NYE143" s="247"/>
      <c r="NYF143" s="247"/>
      <c r="NYG143" s="247"/>
      <c r="NYH143" s="247"/>
      <c r="NYI143" s="247"/>
      <c r="NYJ143" s="247"/>
      <c r="NYK143" s="247"/>
      <c r="NYL143" s="247"/>
      <c r="NYM143" s="247"/>
      <c r="NYN143" s="247"/>
      <c r="NYO143" s="247"/>
      <c r="NYP143" s="247"/>
      <c r="NYQ143" s="247"/>
      <c r="NYR143" s="247"/>
      <c r="NYS143" s="247"/>
      <c r="NYT143" s="247"/>
      <c r="NYU143" s="247"/>
      <c r="NYV143" s="247"/>
      <c r="NYW143" s="247"/>
      <c r="NYX143" s="247"/>
      <c r="NYY143" s="247"/>
      <c r="NYZ143" s="247"/>
      <c r="NZA143" s="247"/>
      <c r="NZB143" s="247"/>
      <c r="NZC143" s="247"/>
      <c r="NZD143" s="247"/>
      <c r="NZE143" s="247"/>
      <c r="NZF143" s="247"/>
      <c r="NZG143" s="247"/>
      <c r="NZH143" s="247"/>
      <c r="NZI143" s="247"/>
      <c r="NZJ143" s="247"/>
      <c r="NZK143" s="247"/>
      <c r="NZL143" s="247"/>
      <c r="NZM143" s="247"/>
      <c r="NZN143" s="247"/>
      <c r="NZO143" s="247"/>
      <c r="NZP143" s="247"/>
      <c r="NZQ143" s="247"/>
      <c r="NZR143" s="247"/>
      <c r="NZS143" s="247"/>
      <c r="NZT143" s="247"/>
      <c r="NZU143" s="247"/>
      <c r="NZV143" s="247"/>
      <c r="NZW143" s="247"/>
      <c r="NZX143" s="247"/>
      <c r="NZY143" s="247"/>
      <c r="NZZ143" s="247"/>
      <c r="OAA143" s="247"/>
      <c r="OAB143" s="247"/>
      <c r="OAC143" s="247"/>
      <c r="OAD143" s="247"/>
      <c r="OAE143" s="247"/>
      <c r="OAF143" s="247"/>
      <c r="OAG143" s="247"/>
      <c r="OAH143" s="247"/>
      <c r="OAI143" s="247"/>
      <c r="OAJ143" s="247"/>
      <c r="OAK143" s="247"/>
      <c r="OAL143" s="247"/>
      <c r="OAM143" s="247"/>
      <c r="OAN143" s="247"/>
      <c r="OAO143" s="247"/>
      <c r="OAP143" s="247"/>
      <c r="OAQ143" s="247"/>
      <c r="OAR143" s="247"/>
      <c r="OAS143" s="247"/>
      <c r="OAT143" s="247"/>
      <c r="OAU143" s="247"/>
      <c r="OAV143" s="247"/>
      <c r="OAW143" s="247"/>
      <c r="OAX143" s="247"/>
      <c r="OAY143" s="247"/>
      <c r="OAZ143" s="247"/>
      <c r="OBA143" s="247"/>
      <c r="OBB143" s="247"/>
      <c r="OBC143" s="247"/>
      <c r="OBD143" s="247"/>
      <c r="OBE143" s="247"/>
      <c r="OBF143" s="247"/>
      <c r="OBG143" s="247"/>
      <c r="OBH143" s="247"/>
      <c r="OBI143" s="247"/>
      <c r="OBJ143" s="247"/>
      <c r="OBK143" s="247"/>
      <c r="OBL143" s="247"/>
      <c r="OBM143" s="247"/>
      <c r="OBN143" s="247"/>
      <c r="OBO143" s="247"/>
      <c r="OBP143" s="247"/>
      <c r="OBQ143" s="247"/>
      <c r="OBR143" s="247"/>
      <c r="OBS143" s="247"/>
      <c r="OBT143" s="247"/>
      <c r="OBU143" s="247"/>
      <c r="OBV143" s="247"/>
      <c r="OBW143" s="247"/>
      <c r="OBX143" s="247"/>
      <c r="OBY143" s="247"/>
      <c r="OBZ143" s="247"/>
      <c r="OCA143" s="247"/>
      <c r="OCB143" s="247"/>
      <c r="OCC143" s="247"/>
      <c r="OCD143" s="247"/>
      <c r="OCE143" s="247"/>
      <c r="OCF143" s="247"/>
      <c r="OCG143" s="247"/>
      <c r="OCH143" s="247"/>
      <c r="OCI143" s="247"/>
      <c r="OCJ143" s="247"/>
      <c r="OCK143" s="247"/>
      <c r="OCL143" s="247"/>
      <c r="OCM143" s="247"/>
      <c r="OCN143" s="247"/>
      <c r="OCO143" s="247"/>
      <c r="OCP143" s="247"/>
      <c r="OCQ143" s="247"/>
      <c r="OCR143" s="247"/>
      <c r="OCS143" s="247"/>
      <c r="OCT143" s="247"/>
      <c r="OCU143" s="247"/>
      <c r="OCV143" s="247"/>
      <c r="OCW143" s="247"/>
      <c r="OCX143" s="247"/>
      <c r="OCY143" s="247"/>
      <c r="OCZ143" s="247"/>
      <c r="ODA143" s="247"/>
      <c r="ODB143" s="247"/>
      <c r="ODC143" s="247"/>
      <c r="ODD143" s="247"/>
      <c r="ODE143" s="247"/>
      <c r="ODF143" s="247"/>
      <c r="ODG143" s="247"/>
      <c r="ODH143" s="247"/>
      <c r="ODI143" s="247"/>
      <c r="ODJ143" s="247"/>
      <c r="ODK143" s="247"/>
      <c r="ODL143" s="247"/>
      <c r="ODM143" s="247"/>
      <c r="ODN143" s="247"/>
      <c r="ODO143" s="247"/>
      <c r="ODP143" s="247"/>
      <c r="ODQ143" s="247"/>
      <c r="ODR143" s="247"/>
      <c r="ODS143" s="247"/>
      <c r="ODT143" s="247"/>
      <c r="ODU143" s="247"/>
      <c r="ODV143" s="247"/>
      <c r="ODW143" s="247"/>
      <c r="ODX143" s="247"/>
      <c r="ODY143" s="247"/>
      <c r="ODZ143" s="247"/>
      <c r="OEA143" s="247"/>
      <c r="OEB143" s="247"/>
      <c r="OEC143" s="247"/>
      <c r="OED143" s="247"/>
      <c r="OEE143" s="247"/>
      <c r="OEF143" s="247"/>
      <c r="OEG143" s="247"/>
      <c r="OEH143" s="247"/>
      <c r="OEI143" s="247"/>
      <c r="OEJ143" s="247"/>
      <c r="OEK143" s="247"/>
      <c r="OEL143" s="247"/>
      <c r="OEM143" s="247"/>
      <c r="OEN143" s="247"/>
      <c r="OEO143" s="247"/>
      <c r="OEP143" s="247"/>
      <c r="OEQ143" s="247"/>
      <c r="OER143" s="247"/>
      <c r="OES143" s="247"/>
      <c r="OET143" s="247"/>
      <c r="OEU143" s="247"/>
      <c r="OEV143" s="247"/>
      <c r="OEW143" s="247"/>
      <c r="OEX143" s="247"/>
      <c r="OEY143" s="247"/>
      <c r="OEZ143" s="247"/>
      <c r="OFA143" s="247"/>
      <c r="OFB143" s="247"/>
      <c r="OFC143" s="247"/>
      <c r="OFD143" s="247"/>
      <c r="OFE143" s="247"/>
      <c r="OFF143" s="247"/>
      <c r="OFG143" s="247"/>
      <c r="OFH143" s="247"/>
      <c r="OFI143" s="247"/>
      <c r="OFJ143" s="247"/>
      <c r="OFK143" s="247"/>
      <c r="OFL143" s="247"/>
      <c r="OFM143" s="247"/>
      <c r="OFN143" s="247"/>
      <c r="OFO143" s="247"/>
      <c r="OFP143" s="247"/>
      <c r="OFQ143" s="247"/>
      <c r="OFR143" s="247"/>
      <c r="OFS143" s="247"/>
      <c r="OFT143" s="247"/>
      <c r="OFU143" s="247"/>
      <c r="OFV143" s="247"/>
      <c r="OFW143" s="247"/>
      <c r="OFX143" s="247"/>
      <c r="OFY143" s="247"/>
      <c r="OFZ143" s="247"/>
      <c r="OGA143" s="247"/>
      <c r="OGB143" s="247"/>
      <c r="OGC143" s="247"/>
      <c r="OGD143" s="247"/>
      <c r="OGE143" s="247"/>
      <c r="OGF143" s="247"/>
      <c r="OGG143" s="247"/>
      <c r="OGH143" s="247"/>
      <c r="OGI143" s="247"/>
      <c r="OGJ143" s="247"/>
      <c r="OGK143" s="247"/>
      <c r="OGL143" s="247"/>
      <c r="OGM143" s="247"/>
      <c r="OGN143" s="247"/>
      <c r="OGO143" s="247"/>
      <c r="OGP143" s="247"/>
      <c r="OGQ143" s="247"/>
      <c r="OGR143" s="247"/>
      <c r="OGS143" s="247"/>
      <c r="OGT143" s="247"/>
      <c r="OGU143" s="247"/>
      <c r="OGV143" s="247"/>
      <c r="OGW143" s="247"/>
      <c r="OGX143" s="247"/>
      <c r="OGY143" s="247"/>
      <c r="OGZ143" s="247"/>
      <c r="OHA143" s="247"/>
      <c r="OHB143" s="247"/>
      <c r="OHC143" s="247"/>
      <c r="OHD143" s="247"/>
      <c r="OHE143" s="247"/>
      <c r="OHF143" s="247"/>
      <c r="OHG143" s="247"/>
      <c r="OHH143" s="247"/>
      <c r="OHI143" s="247"/>
      <c r="OHJ143" s="247"/>
      <c r="OHK143" s="247"/>
      <c r="OHL143" s="247"/>
      <c r="OHM143" s="247"/>
      <c r="OHN143" s="247"/>
      <c r="OHO143" s="247"/>
      <c r="OHP143" s="247"/>
      <c r="OHQ143" s="247"/>
      <c r="OHR143" s="247"/>
      <c r="OHS143" s="247"/>
      <c r="OHT143" s="247"/>
      <c r="OHU143" s="247"/>
      <c r="OHV143" s="247"/>
      <c r="OHW143" s="247"/>
      <c r="OHX143" s="247"/>
      <c r="OHY143" s="247"/>
      <c r="OHZ143" s="247"/>
      <c r="OIA143" s="247"/>
      <c r="OIB143" s="247"/>
      <c r="OIC143" s="247"/>
      <c r="OID143" s="247"/>
      <c r="OIE143" s="247"/>
      <c r="OIF143" s="247"/>
      <c r="OIG143" s="247"/>
      <c r="OIH143" s="247"/>
      <c r="OII143" s="247"/>
      <c r="OIJ143" s="247"/>
      <c r="OIK143" s="247"/>
      <c r="OIL143" s="247"/>
      <c r="OIM143" s="247"/>
      <c r="OIN143" s="247"/>
      <c r="OIO143" s="247"/>
      <c r="OIP143" s="247"/>
      <c r="OIQ143" s="247"/>
      <c r="OIR143" s="247"/>
      <c r="OIS143" s="247"/>
      <c r="OIT143" s="247"/>
      <c r="OIU143" s="247"/>
      <c r="OIV143" s="247"/>
      <c r="OIW143" s="247"/>
      <c r="OIX143" s="247"/>
      <c r="OIY143" s="247"/>
      <c r="OIZ143" s="247"/>
      <c r="OJA143" s="247"/>
      <c r="OJB143" s="247"/>
      <c r="OJC143" s="247"/>
      <c r="OJD143" s="247"/>
      <c r="OJE143" s="247"/>
      <c r="OJF143" s="247"/>
      <c r="OJG143" s="247"/>
      <c r="OJH143" s="247"/>
      <c r="OJI143" s="247"/>
      <c r="OJJ143" s="247"/>
      <c r="OJK143" s="247"/>
      <c r="OJL143" s="247"/>
      <c r="OJM143" s="247"/>
      <c r="OJN143" s="247"/>
      <c r="OJO143" s="247"/>
      <c r="OJP143" s="247"/>
      <c r="OJQ143" s="247"/>
      <c r="OJR143" s="247"/>
      <c r="OJS143" s="247"/>
      <c r="OJT143" s="247"/>
      <c r="OJU143" s="247"/>
      <c r="OJV143" s="247"/>
      <c r="OJW143" s="247"/>
      <c r="OJX143" s="247"/>
      <c r="OJY143" s="247"/>
      <c r="OJZ143" s="247"/>
      <c r="OKA143" s="247"/>
      <c r="OKB143" s="247"/>
      <c r="OKC143" s="247"/>
      <c r="OKD143" s="247"/>
      <c r="OKE143" s="247"/>
      <c r="OKF143" s="247"/>
      <c r="OKG143" s="247"/>
      <c r="OKH143" s="247"/>
      <c r="OKI143" s="247"/>
      <c r="OKJ143" s="247"/>
      <c r="OKK143" s="247"/>
      <c r="OKL143" s="247"/>
      <c r="OKM143" s="247"/>
      <c r="OKN143" s="247"/>
      <c r="OKO143" s="247"/>
      <c r="OKP143" s="247"/>
      <c r="OKQ143" s="247"/>
      <c r="OKR143" s="247"/>
      <c r="OKS143" s="247"/>
      <c r="OKT143" s="247"/>
      <c r="OKU143" s="247"/>
      <c r="OKV143" s="247"/>
      <c r="OKW143" s="247"/>
      <c r="OKX143" s="247"/>
      <c r="OKY143" s="247"/>
      <c r="OKZ143" s="247"/>
      <c r="OLA143" s="247"/>
      <c r="OLB143" s="247"/>
      <c r="OLC143" s="247"/>
      <c r="OLD143" s="247"/>
      <c r="OLE143" s="247"/>
      <c r="OLF143" s="247"/>
      <c r="OLG143" s="247"/>
      <c r="OLH143" s="247"/>
      <c r="OLI143" s="247"/>
      <c r="OLJ143" s="247"/>
      <c r="OLK143" s="247"/>
      <c r="OLL143" s="247"/>
      <c r="OLM143" s="247"/>
      <c r="OLN143" s="247"/>
      <c r="OLO143" s="247"/>
      <c r="OLP143" s="247"/>
      <c r="OLQ143" s="247"/>
      <c r="OLR143" s="247"/>
      <c r="OLS143" s="247"/>
      <c r="OLT143" s="247"/>
      <c r="OLU143" s="247"/>
      <c r="OLV143" s="247"/>
      <c r="OLW143" s="247"/>
      <c r="OLX143" s="247"/>
      <c r="OLY143" s="247"/>
      <c r="OLZ143" s="247"/>
      <c r="OMA143" s="247"/>
      <c r="OMB143" s="247"/>
      <c r="OMC143" s="247"/>
      <c r="OMD143" s="247"/>
      <c r="OME143" s="247"/>
      <c r="OMF143" s="247"/>
      <c r="OMG143" s="247"/>
      <c r="OMH143" s="247"/>
      <c r="OMI143" s="247"/>
      <c r="OMJ143" s="247"/>
      <c r="OMK143" s="247"/>
      <c r="OML143" s="247"/>
      <c r="OMM143" s="247"/>
      <c r="OMN143" s="247"/>
      <c r="OMO143" s="247"/>
      <c r="OMP143" s="247"/>
      <c r="OMQ143" s="247"/>
      <c r="OMR143" s="247"/>
      <c r="OMS143" s="247"/>
      <c r="OMT143" s="247"/>
      <c r="OMU143" s="247"/>
      <c r="OMV143" s="247"/>
      <c r="OMW143" s="247"/>
      <c r="OMX143" s="247"/>
      <c r="OMY143" s="247"/>
      <c r="OMZ143" s="247"/>
      <c r="ONA143" s="247"/>
      <c r="ONB143" s="247"/>
      <c r="ONC143" s="247"/>
      <c r="OND143" s="247"/>
      <c r="ONE143" s="247"/>
      <c r="ONF143" s="247"/>
      <c r="ONG143" s="247"/>
      <c r="ONH143" s="247"/>
      <c r="ONI143" s="247"/>
      <c r="ONJ143" s="247"/>
      <c r="ONK143" s="247"/>
      <c r="ONL143" s="247"/>
      <c r="ONM143" s="247"/>
      <c r="ONN143" s="247"/>
      <c r="ONO143" s="247"/>
      <c r="ONP143" s="247"/>
      <c r="ONQ143" s="247"/>
      <c r="ONR143" s="247"/>
      <c r="ONS143" s="247"/>
      <c r="ONT143" s="247"/>
      <c r="ONU143" s="247"/>
      <c r="ONV143" s="247"/>
      <c r="ONW143" s="247"/>
      <c r="ONX143" s="247"/>
      <c r="ONY143" s="247"/>
      <c r="ONZ143" s="247"/>
      <c r="OOA143" s="247"/>
      <c r="OOB143" s="247"/>
      <c r="OOC143" s="247"/>
      <c r="OOD143" s="247"/>
      <c r="OOE143" s="247"/>
      <c r="OOF143" s="247"/>
      <c r="OOG143" s="247"/>
      <c r="OOH143" s="247"/>
      <c r="OOI143" s="247"/>
      <c r="OOJ143" s="247"/>
      <c r="OOK143" s="247"/>
      <c r="OOL143" s="247"/>
      <c r="OOM143" s="247"/>
      <c r="OON143" s="247"/>
      <c r="OOO143" s="247"/>
      <c r="OOP143" s="247"/>
      <c r="OOQ143" s="247"/>
      <c r="OOR143" s="247"/>
      <c r="OOS143" s="247"/>
      <c r="OOT143" s="247"/>
      <c r="OOU143" s="247"/>
      <c r="OOV143" s="247"/>
      <c r="OOW143" s="247"/>
      <c r="OOX143" s="247"/>
      <c r="OOY143" s="247"/>
      <c r="OOZ143" s="247"/>
      <c r="OPA143" s="247"/>
      <c r="OPB143" s="247"/>
      <c r="OPC143" s="247"/>
      <c r="OPD143" s="247"/>
      <c r="OPE143" s="247"/>
      <c r="OPF143" s="247"/>
      <c r="OPG143" s="247"/>
      <c r="OPH143" s="247"/>
      <c r="OPI143" s="247"/>
      <c r="OPJ143" s="247"/>
      <c r="OPK143" s="247"/>
      <c r="OPL143" s="247"/>
      <c r="OPM143" s="247"/>
      <c r="OPN143" s="247"/>
      <c r="OPO143" s="247"/>
      <c r="OPP143" s="247"/>
      <c r="OPQ143" s="247"/>
      <c r="OPR143" s="247"/>
      <c r="OPS143" s="247"/>
      <c r="OPT143" s="247"/>
      <c r="OPU143" s="247"/>
      <c r="OPV143" s="247"/>
      <c r="OPW143" s="247"/>
      <c r="OPX143" s="247"/>
      <c r="OPY143" s="247"/>
      <c r="OPZ143" s="247"/>
      <c r="OQA143" s="247"/>
      <c r="OQB143" s="247"/>
      <c r="OQC143" s="247"/>
      <c r="OQD143" s="247"/>
      <c r="OQE143" s="247"/>
      <c r="OQF143" s="247"/>
      <c r="OQG143" s="247"/>
      <c r="OQH143" s="247"/>
      <c r="OQI143" s="247"/>
      <c r="OQJ143" s="247"/>
      <c r="OQK143" s="247"/>
      <c r="OQL143" s="247"/>
      <c r="OQM143" s="247"/>
      <c r="OQN143" s="247"/>
      <c r="OQO143" s="247"/>
      <c r="OQP143" s="247"/>
      <c r="OQQ143" s="247"/>
      <c r="OQR143" s="247"/>
      <c r="OQS143" s="247"/>
      <c r="OQT143" s="247"/>
      <c r="OQU143" s="247"/>
      <c r="OQV143" s="247"/>
      <c r="OQW143" s="247"/>
      <c r="OQX143" s="247"/>
      <c r="OQY143" s="247"/>
      <c r="OQZ143" s="247"/>
      <c r="ORA143" s="247"/>
      <c r="ORB143" s="247"/>
      <c r="ORC143" s="247"/>
      <c r="ORD143" s="247"/>
      <c r="ORE143" s="247"/>
      <c r="ORF143" s="247"/>
      <c r="ORG143" s="247"/>
      <c r="ORH143" s="247"/>
      <c r="ORI143" s="247"/>
      <c r="ORJ143" s="247"/>
      <c r="ORK143" s="247"/>
      <c r="ORL143" s="247"/>
      <c r="ORM143" s="247"/>
      <c r="ORN143" s="247"/>
      <c r="ORO143" s="247"/>
      <c r="ORP143" s="247"/>
      <c r="ORQ143" s="247"/>
      <c r="ORR143" s="247"/>
      <c r="ORS143" s="247"/>
      <c r="ORT143" s="247"/>
      <c r="ORU143" s="247"/>
      <c r="ORV143" s="247"/>
      <c r="ORW143" s="247"/>
      <c r="ORX143" s="247"/>
      <c r="ORY143" s="247"/>
      <c r="ORZ143" s="247"/>
      <c r="OSA143" s="247"/>
      <c r="OSB143" s="247"/>
      <c r="OSC143" s="247"/>
      <c r="OSD143" s="247"/>
      <c r="OSE143" s="247"/>
      <c r="OSF143" s="247"/>
      <c r="OSG143" s="247"/>
      <c r="OSH143" s="247"/>
      <c r="OSI143" s="247"/>
      <c r="OSJ143" s="247"/>
      <c r="OSK143" s="247"/>
      <c r="OSL143" s="247"/>
      <c r="OSM143" s="247"/>
      <c r="OSN143" s="247"/>
      <c r="OSO143" s="247"/>
      <c r="OSP143" s="247"/>
      <c r="OSQ143" s="247"/>
      <c r="OSR143" s="247"/>
      <c r="OSS143" s="247"/>
      <c r="OST143" s="247"/>
      <c r="OSU143" s="247"/>
      <c r="OSV143" s="247"/>
      <c r="OSW143" s="247"/>
      <c r="OSX143" s="247"/>
      <c r="OSY143" s="247"/>
      <c r="OSZ143" s="247"/>
      <c r="OTA143" s="247"/>
      <c r="OTB143" s="247"/>
      <c r="OTC143" s="247"/>
      <c r="OTD143" s="247"/>
      <c r="OTE143" s="247"/>
      <c r="OTF143" s="247"/>
      <c r="OTG143" s="247"/>
      <c r="OTH143" s="247"/>
      <c r="OTI143" s="247"/>
      <c r="OTJ143" s="247"/>
      <c r="OTK143" s="247"/>
      <c r="OTL143" s="247"/>
      <c r="OTM143" s="247"/>
      <c r="OTN143" s="247"/>
      <c r="OTO143" s="247"/>
      <c r="OTP143" s="247"/>
      <c r="OTQ143" s="247"/>
      <c r="OTR143" s="247"/>
      <c r="OTS143" s="247"/>
      <c r="OTT143" s="247"/>
      <c r="OTU143" s="247"/>
      <c r="OTV143" s="247"/>
      <c r="OTW143" s="247"/>
      <c r="OTX143" s="247"/>
      <c r="OTY143" s="247"/>
      <c r="OTZ143" s="247"/>
      <c r="OUA143" s="247"/>
      <c r="OUB143" s="247"/>
      <c r="OUC143" s="247"/>
      <c r="OUD143" s="247"/>
      <c r="OUE143" s="247"/>
      <c r="OUF143" s="247"/>
      <c r="OUG143" s="247"/>
      <c r="OUH143" s="247"/>
      <c r="OUI143" s="247"/>
      <c r="OUJ143" s="247"/>
      <c r="OUK143" s="247"/>
      <c r="OUL143" s="247"/>
      <c r="OUM143" s="247"/>
      <c r="OUN143" s="247"/>
      <c r="OUO143" s="247"/>
      <c r="OUP143" s="247"/>
      <c r="OUQ143" s="247"/>
      <c r="OUR143" s="247"/>
      <c r="OUS143" s="247"/>
      <c r="OUT143" s="247"/>
      <c r="OUU143" s="247"/>
      <c r="OUV143" s="247"/>
      <c r="OUW143" s="247"/>
      <c r="OUX143" s="247"/>
      <c r="OUY143" s="247"/>
      <c r="OUZ143" s="247"/>
      <c r="OVA143" s="247"/>
      <c r="OVB143" s="247"/>
      <c r="OVC143" s="247"/>
      <c r="OVD143" s="247"/>
      <c r="OVE143" s="247"/>
      <c r="OVF143" s="247"/>
      <c r="OVG143" s="247"/>
      <c r="OVH143" s="247"/>
      <c r="OVI143" s="247"/>
      <c r="OVJ143" s="247"/>
      <c r="OVK143" s="247"/>
      <c r="OVL143" s="247"/>
      <c r="OVM143" s="247"/>
      <c r="OVN143" s="247"/>
      <c r="OVO143" s="247"/>
      <c r="OVP143" s="247"/>
      <c r="OVQ143" s="247"/>
      <c r="OVR143" s="247"/>
      <c r="OVS143" s="247"/>
      <c r="OVT143" s="247"/>
      <c r="OVU143" s="247"/>
      <c r="OVV143" s="247"/>
      <c r="OVW143" s="247"/>
      <c r="OVX143" s="247"/>
      <c r="OVY143" s="247"/>
      <c r="OVZ143" s="247"/>
      <c r="OWA143" s="247"/>
      <c r="OWB143" s="247"/>
      <c r="OWC143" s="247"/>
      <c r="OWD143" s="247"/>
      <c r="OWE143" s="247"/>
      <c r="OWF143" s="247"/>
      <c r="OWG143" s="247"/>
      <c r="OWH143" s="247"/>
      <c r="OWI143" s="247"/>
      <c r="OWJ143" s="247"/>
      <c r="OWK143" s="247"/>
      <c r="OWL143" s="247"/>
      <c r="OWM143" s="247"/>
      <c r="OWN143" s="247"/>
      <c r="OWO143" s="247"/>
      <c r="OWP143" s="247"/>
      <c r="OWQ143" s="247"/>
      <c r="OWR143" s="247"/>
      <c r="OWS143" s="247"/>
      <c r="OWT143" s="247"/>
      <c r="OWU143" s="247"/>
      <c r="OWV143" s="247"/>
      <c r="OWW143" s="247"/>
      <c r="OWX143" s="247"/>
      <c r="OWY143" s="247"/>
      <c r="OWZ143" s="247"/>
      <c r="OXA143" s="247"/>
      <c r="OXB143" s="247"/>
      <c r="OXC143" s="247"/>
      <c r="OXD143" s="247"/>
      <c r="OXE143" s="247"/>
      <c r="OXF143" s="247"/>
      <c r="OXG143" s="247"/>
      <c r="OXH143" s="247"/>
      <c r="OXI143" s="247"/>
      <c r="OXJ143" s="247"/>
      <c r="OXK143" s="247"/>
      <c r="OXL143" s="247"/>
      <c r="OXM143" s="247"/>
      <c r="OXN143" s="247"/>
      <c r="OXO143" s="247"/>
      <c r="OXP143" s="247"/>
      <c r="OXQ143" s="247"/>
      <c r="OXR143" s="247"/>
      <c r="OXS143" s="247"/>
      <c r="OXT143" s="247"/>
      <c r="OXU143" s="247"/>
      <c r="OXV143" s="247"/>
      <c r="OXW143" s="247"/>
      <c r="OXX143" s="247"/>
      <c r="OXY143" s="247"/>
      <c r="OXZ143" s="247"/>
      <c r="OYA143" s="247"/>
      <c r="OYB143" s="247"/>
      <c r="OYC143" s="247"/>
      <c r="OYD143" s="247"/>
      <c r="OYE143" s="247"/>
      <c r="OYF143" s="247"/>
      <c r="OYG143" s="247"/>
      <c r="OYH143" s="247"/>
      <c r="OYI143" s="247"/>
      <c r="OYJ143" s="247"/>
      <c r="OYK143" s="247"/>
      <c r="OYL143" s="247"/>
      <c r="OYM143" s="247"/>
      <c r="OYN143" s="247"/>
      <c r="OYO143" s="247"/>
      <c r="OYP143" s="247"/>
      <c r="OYQ143" s="247"/>
      <c r="OYR143" s="247"/>
      <c r="OYS143" s="247"/>
      <c r="OYT143" s="247"/>
      <c r="OYU143" s="247"/>
      <c r="OYV143" s="247"/>
      <c r="OYW143" s="247"/>
      <c r="OYX143" s="247"/>
      <c r="OYY143" s="247"/>
      <c r="OYZ143" s="247"/>
      <c r="OZA143" s="247"/>
      <c r="OZB143" s="247"/>
      <c r="OZC143" s="247"/>
      <c r="OZD143" s="247"/>
      <c r="OZE143" s="247"/>
      <c r="OZF143" s="247"/>
      <c r="OZG143" s="247"/>
      <c r="OZH143" s="247"/>
      <c r="OZI143" s="247"/>
      <c r="OZJ143" s="247"/>
      <c r="OZK143" s="247"/>
      <c r="OZL143" s="247"/>
      <c r="OZM143" s="247"/>
      <c r="OZN143" s="247"/>
      <c r="OZO143" s="247"/>
      <c r="OZP143" s="247"/>
      <c r="OZQ143" s="247"/>
      <c r="OZR143" s="247"/>
      <c r="OZS143" s="247"/>
      <c r="OZT143" s="247"/>
      <c r="OZU143" s="247"/>
      <c r="OZV143" s="247"/>
      <c r="OZW143" s="247"/>
      <c r="OZX143" s="247"/>
      <c r="OZY143" s="247"/>
      <c r="OZZ143" s="247"/>
      <c r="PAA143" s="247"/>
      <c r="PAB143" s="247"/>
      <c r="PAC143" s="247"/>
      <c r="PAD143" s="247"/>
      <c r="PAE143" s="247"/>
      <c r="PAF143" s="247"/>
      <c r="PAG143" s="247"/>
      <c r="PAH143" s="247"/>
      <c r="PAI143" s="247"/>
      <c r="PAJ143" s="247"/>
      <c r="PAK143" s="247"/>
      <c r="PAL143" s="247"/>
      <c r="PAM143" s="247"/>
      <c r="PAN143" s="247"/>
      <c r="PAO143" s="247"/>
      <c r="PAP143" s="247"/>
      <c r="PAQ143" s="247"/>
      <c r="PAR143" s="247"/>
      <c r="PAS143" s="247"/>
      <c r="PAT143" s="247"/>
      <c r="PAU143" s="247"/>
      <c r="PAV143" s="247"/>
      <c r="PAW143" s="247"/>
      <c r="PAX143" s="247"/>
      <c r="PAY143" s="247"/>
      <c r="PAZ143" s="247"/>
      <c r="PBA143" s="247"/>
      <c r="PBB143" s="247"/>
      <c r="PBC143" s="247"/>
      <c r="PBD143" s="247"/>
      <c r="PBE143" s="247"/>
      <c r="PBF143" s="247"/>
      <c r="PBG143" s="247"/>
      <c r="PBH143" s="247"/>
      <c r="PBI143" s="247"/>
      <c r="PBJ143" s="247"/>
      <c r="PBK143" s="247"/>
      <c r="PBL143" s="247"/>
      <c r="PBM143" s="247"/>
      <c r="PBN143" s="247"/>
      <c r="PBO143" s="247"/>
      <c r="PBP143" s="247"/>
      <c r="PBQ143" s="247"/>
      <c r="PBR143" s="247"/>
      <c r="PBS143" s="247"/>
      <c r="PBT143" s="247"/>
      <c r="PBU143" s="247"/>
      <c r="PBV143" s="247"/>
      <c r="PBW143" s="247"/>
      <c r="PBX143" s="247"/>
      <c r="PBY143" s="247"/>
      <c r="PBZ143" s="247"/>
      <c r="PCA143" s="247"/>
      <c r="PCB143" s="247"/>
      <c r="PCC143" s="247"/>
      <c r="PCD143" s="247"/>
      <c r="PCE143" s="247"/>
      <c r="PCF143" s="247"/>
      <c r="PCG143" s="247"/>
      <c r="PCH143" s="247"/>
      <c r="PCI143" s="247"/>
      <c r="PCJ143" s="247"/>
      <c r="PCK143" s="247"/>
      <c r="PCL143" s="247"/>
      <c r="PCM143" s="247"/>
      <c r="PCN143" s="247"/>
      <c r="PCO143" s="247"/>
      <c r="PCP143" s="247"/>
      <c r="PCQ143" s="247"/>
      <c r="PCR143" s="247"/>
      <c r="PCS143" s="247"/>
      <c r="PCT143" s="247"/>
      <c r="PCU143" s="247"/>
      <c r="PCV143" s="247"/>
      <c r="PCW143" s="247"/>
      <c r="PCX143" s="247"/>
      <c r="PCY143" s="247"/>
      <c r="PCZ143" s="247"/>
      <c r="PDA143" s="247"/>
      <c r="PDB143" s="247"/>
      <c r="PDC143" s="247"/>
      <c r="PDD143" s="247"/>
      <c r="PDE143" s="247"/>
      <c r="PDF143" s="247"/>
      <c r="PDG143" s="247"/>
      <c r="PDH143" s="247"/>
      <c r="PDI143" s="247"/>
      <c r="PDJ143" s="247"/>
      <c r="PDK143" s="247"/>
      <c r="PDL143" s="247"/>
      <c r="PDM143" s="247"/>
      <c r="PDN143" s="247"/>
      <c r="PDO143" s="247"/>
      <c r="PDP143" s="247"/>
      <c r="PDQ143" s="247"/>
      <c r="PDR143" s="247"/>
      <c r="PDS143" s="247"/>
      <c r="PDT143" s="247"/>
      <c r="PDU143" s="247"/>
      <c r="PDV143" s="247"/>
      <c r="PDW143" s="247"/>
      <c r="PDX143" s="247"/>
      <c r="PDY143" s="247"/>
      <c r="PDZ143" s="247"/>
      <c r="PEA143" s="247"/>
      <c r="PEB143" s="247"/>
      <c r="PEC143" s="247"/>
      <c r="PED143" s="247"/>
      <c r="PEE143" s="247"/>
      <c r="PEF143" s="247"/>
      <c r="PEG143" s="247"/>
      <c r="PEH143" s="247"/>
      <c r="PEI143" s="247"/>
      <c r="PEJ143" s="247"/>
      <c r="PEK143" s="247"/>
      <c r="PEL143" s="247"/>
      <c r="PEM143" s="247"/>
      <c r="PEN143" s="247"/>
      <c r="PEO143" s="247"/>
      <c r="PEP143" s="247"/>
      <c r="PEQ143" s="247"/>
      <c r="PER143" s="247"/>
      <c r="PES143" s="247"/>
      <c r="PET143" s="247"/>
      <c r="PEU143" s="247"/>
      <c r="PEV143" s="247"/>
      <c r="PEW143" s="247"/>
      <c r="PEX143" s="247"/>
      <c r="PEY143" s="247"/>
      <c r="PEZ143" s="247"/>
      <c r="PFA143" s="247"/>
      <c r="PFB143" s="247"/>
      <c r="PFC143" s="247"/>
      <c r="PFD143" s="247"/>
      <c r="PFE143" s="247"/>
      <c r="PFF143" s="247"/>
      <c r="PFG143" s="247"/>
      <c r="PFH143" s="247"/>
      <c r="PFI143" s="247"/>
      <c r="PFJ143" s="247"/>
      <c r="PFK143" s="247"/>
      <c r="PFL143" s="247"/>
      <c r="PFM143" s="247"/>
      <c r="PFN143" s="247"/>
      <c r="PFO143" s="247"/>
      <c r="PFP143" s="247"/>
      <c r="PFQ143" s="247"/>
      <c r="PFR143" s="247"/>
      <c r="PFS143" s="247"/>
      <c r="PFT143" s="247"/>
      <c r="PFU143" s="247"/>
      <c r="PFV143" s="247"/>
      <c r="PFW143" s="247"/>
      <c r="PFX143" s="247"/>
      <c r="PFY143" s="247"/>
      <c r="PFZ143" s="247"/>
      <c r="PGA143" s="247"/>
      <c r="PGB143" s="247"/>
      <c r="PGC143" s="247"/>
      <c r="PGD143" s="247"/>
      <c r="PGE143" s="247"/>
      <c r="PGF143" s="247"/>
      <c r="PGG143" s="247"/>
      <c r="PGH143" s="247"/>
      <c r="PGI143" s="247"/>
      <c r="PGJ143" s="247"/>
      <c r="PGK143" s="247"/>
      <c r="PGL143" s="247"/>
      <c r="PGM143" s="247"/>
      <c r="PGN143" s="247"/>
      <c r="PGO143" s="247"/>
      <c r="PGP143" s="247"/>
      <c r="PGQ143" s="247"/>
      <c r="PGR143" s="247"/>
      <c r="PGS143" s="247"/>
      <c r="PGT143" s="247"/>
      <c r="PGU143" s="247"/>
      <c r="PGV143" s="247"/>
      <c r="PGW143" s="247"/>
      <c r="PGX143" s="247"/>
      <c r="PGY143" s="247"/>
      <c r="PGZ143" s="247"/>
      <c r="PHA143" s="247"/>
      <c r="PHB143" s="247"/>
      <c r="PHC143" s="247"/>
      <c r="PHD143" s="247"/>
      <c r="PHE143" s="247"/>
      <c r="PHF143" s="247"/>
      <c r="PHG143" s="247"/>
      <c r="PHH143" s="247"/>
      <c r="PHI143" s="247"/>
      <c r="PHJ143" s="247"/>
      <c r="PHK143" s="247"/>
      <c r="PHL143" s="247"/>
      <c r="PHM143" s="247"/>
      <c r="PHN143" s="247"/>
      <c r="PHO143" s="247"/>
      <c r="PHP143" s="247"/>
      <c r="PHQ143" s="247"/>
      <c r="PHR143" s="247"/>
      <c r="PHS143" s="247"/>
      <c r="PHT143" s="247"/>
      <c r="PHU143" s="247"/>
      <c r="PHV143" s="247"/>
      <c r="PHW143" s="247"/>
      <c r="PHX143" s="247"/>
      <c r="PHY143" s="247"/>
      <c r="PHZ143" s="247"/>
      <c r="PIA143" s="247"/>
      <c r="PIB143" s="247"/>
      <c r="PIC143" s="247"/>
      <c r="PID143" s="247"/>
      <c r="PIE143" s="247"/>
      <c r="PIF143" s="247"/>
      <c r="PIG143" s="247"/>
      <c r="PIH143" s="247"/>
      <c r="PII143" s="247"/>
      <c r="PIJ143" s="247"/>
      <c r="PIK143" s="247"/>
      <c r="PIL143" s="247"/>
      <c r="PIM143" s="247"/>
      <c r="PIN143" s="247"/>
      <c r="PIO143" s="247"/>
      <c r="PIP143" s="247"/>
      <c r="PIQ143" s="247"/>
      <c r="PIR143" s="247"/>
      <c r="PIS143" s="247"/>
      <c r="PIT143" s="247"/>
      <c r="PIU143" s="247"/>
      <c r="PIV143" s="247"/>
      <c r="PIW143" s="247"/>
      <c r="PIX143" s="247"/>
      <c r="PIY143" s="247"/>
      <c r="PIZ143" s="247"/>
      <c r="PJA143" s="247"/>
      <c r="PJB143" s="247"/>
      <c r="PJC143" s="247"/>
      <c r="PJD143" s="247"/>
      <c r="PJE143" s="247"/>
      <c r="PJF143" s="247"/>
      <c r="PJG143" s="247"/>
      <c r="PJH143" s="247"/>
      <c r="PJI143" s="247"/>
      <c r="PJJ143" s="247"/>
      <c r="PJK143" s="247"/>
      <c r="PJL143" s="247"/>
      <c r="PJM143" s="247"/>
      <c r="PJN143" s="247"/>
      <c r="PJO143" s="247"/>
      <c r="PJP143" s="247"/>
      <c r="PJQ143" s="247"/>
      <c r="PJR143" s="247"/>
      <c r="PJS143" s="247"/>
      <c r="PJT143" s="247"/>
      <c r="PJU143" s="247"/>
      <c r="PJV143" s="247"/>
      <c r="PJW143" s="247"/>
      <c r="PJX143" s="247"/>
      <c r="PJY143" s="247"/>
      <c r="PJZ143" s="247"/>
      <c r="PKA143" s="247"/>
      <c r="PKB143" s="247"/>
      <c r="PKC143" s="247"/>
      <c r="PKD143" s="247"/>
      <c r="PKE143" s="247"/>
      <c r="PKF143" s="247"/>
      <c r="PKG143" s="247"/>
      <c r="PKH143" s="247"/>
      <c r="PKI143" s="247"/>
      <c r="PKJ143" s="247"/>
      <c r="PKK143" s="247"/>
      <c r="PKL143" s="247"/>
      <c r="PKM143" s="247"/>
      <c r="PKN143" s="247"/>
      <c r="PKO143" s="247"/>
      <c r="PKP143" s="247"/>
      <c r="PKQ143" s="247"/>
      <c r="PKR143" s="247"/>
      <c r="PKS143" s="247"/>
      <c r="PKT143" s="247"/>
      <c r="PKU143" s="247"/>
      <c r="PKV143" s="247"/>
      <c r="PKW143" s="247"/>
      <c r="PKX143" s="247"/>
      <c r="PKY143" s="247"/>
      <c r="PKZ143" s="247"/>
      <c r="PLA143" s="247"/>
      <c r="PLB143" s="247"/>
      <c r="PLC143" s="247"/>
      <c r="PLD143" s="247"/>
      <c r="PLE143" s="247"/>
      <c r="PLF143" s="247"/>
      <c r="PLG143" s="247"/>
      <c r="PLH143" s="247"/>
      <c r="PLI143" s="247"/>
      <c r="PLJ143" s="247"/>
      <c r="PLK143" s="247"/>
      <c r="PLL143" s="247"/>
      <c r="PLM143" s="247"/>
      <c r="PLN143" s="247"/>
      <c r="PLO143" s="247"/>
      <c r="PLP143" s="247"/>
      <c r="PLQ143" s="247"/>
      <c r="PLR143" s="247"/>
      <c r="PLS143" s="247"/>
      <c r="PLT143" s="247"/>
      <c r="PLU143" s="247"/>
      <c r="PLV143" s="247"/>
      <c r="PLW143" s="247"/>
      <c r="PLX143" s="247"/>
      <c r="PLY143" s="247"/>
      <c r="PLZ143" s="247"/>
      <c r="PMA143" s="247"/>
      <c r="PMB143" s="247"/>
      <c r="PMC143" s="247"/>
      <c r="PMD143" s="247"/>
      <c r="PME143" s="247"/>
      <c r="PMF143" s="247"/>
      <c r="PMG143" s="247"/>
      <c r="PMH143" s="247"/>
      <c r="PMI143" s="247"/>
      <c r="PMJ143" s="247"/>
      <c r="PMK143" s="247"/>
      <c r="PML143" s="247"/>
      <c r="PMM143" s="247"/>
      <c r="PMN143" s="247"/>
      <c r="PMO143" s="247"/>
      <c r="PMP143" s="247"/>
      <c r="PMQ143" s="247"/>
      <c r="PMR143" s="247"/>
      <c r="PMS143" s="247"/>
      <c r="PMT143" s="247"/>
      <c r="PMU143" s="247"/>
      <c r="PMV143" s="247"/>
      <c r="PMW143" s="247"/>
      <c r="PMX143" s="247"/>
      <c r="PMY143" s="247"/>
      <c r="PMZ143" s="247"/>
      <c r="PNA143" s="247"/>
      <c r="PNB143" s="247"/>
      <c r="PNC143" s="247"/>
      <c r="PND143" s="247"/>
      <c r="PNE143" s="247"/>
      <c r="PNF143" s="247"/>
      <c r="PNG143" s="247"/>
      <c r="PNH143" s="247"/>
      <c r="PNI143" s="247"/>
      <c r="PNJ143" s="247"/>
      <c r="PNK143" s="247"/>
      <c r="PNL143" s="247"/>
      <c r="PNM143" s="247"/>
      <c r="PNN143" s="247"/>
      <c r="PNO143" s="247"/>
      <c r="PNP143" s="247"/>
      <c r="PNQ143" s="247"/>
      <c r="PNR143" s="247"/>
      <c r="PNS143" s="247"/>
      <c r="PNT143" s="247"/>
      <c r="PNU143" s="247"/>
      <c r="PNV143" s="247"/>
      <c r="PNW143" s="247"/>
      <c r="PNX143" s="247"/>
      <c r="PNY143" s="247"/>
      <c r="PNZ143" s="247"/>
      <c r="POA143" s="247"/>
      <c r="POB143" s="247"/>
      <c r="POC143" s="247"/>
      <c r="POD143" s="247"/>
      <c r="POE143" s="247"/>
      <c r="POF143" s="247"/>
      <c r="POG143" s="247"/>
      <c r="POH143" s="247"/>
      <c r="POI143" s="247"/>
      <c r="POJ143" s="247"/>
      <c r="POK143" s="247"/>
      <c r="POL143" s="247"/>
      <c r="POM143" s="247"/>
      <c r="PON143" s="247"/>
      <c r="POO143" s="247"/>
      <c r="POP143" s="247"/>
      <c r="POQ143" s="247"/>
      <c r="POR143" s="247"/>
      <c r="POS143" s="247"/>
      <c r="POT143" s="247"/>
      <c r="POU143" s="247"/>
      <c r="POV143" s="247"/>
      <c r="POW143" s="247"/>
      <c r="POX143" s="247"/>
      <c r="POY143" s="247"/>
      <c r="POZ143" s="247"/>
      <c r="PPA143" s="247"/>
      <c r="PPB143" s="247"/>
      <c r="PPC143" s="247"/>
      <c r="PPD143" s="247"/>
      <c r="PPE143" s="247"/>
      <c r="PPF143" s="247"/>
      <c r="PPG143" s="247"/>
      <c r="PPH143" s="247"/>
      <c r="PPI143" s="247"/>
      <c r="PPJ143" s="247"/>
      <c r="PPK143" s="247"/>
      <c r="PPL143" s="247"/>
      <c r="PPM143" s="247"/>
      <c r="PPN143" s="247"/>
      <c r="PPO143" s="247"/>
      <c r="PPP143" s="247"/>
      <c r="PPQ143" s="247"/>
      <c r="PPR143" s="247"/>
      <c r="PPS143" s="247"/>
      <c r="PPT143" s="247"/>
      <c r="PPU143" s="247"/>
      <c r="PPV143" s="247"/>
      <c r="PPW143" s="247"/>
      <c r="PPX143" s="247"/>
      <c r="PPY143" s="247"/>
      <c r="PPZ143" s="247"/>
      <c r="PQA143" s="247"/>
      <c r="PQB143" s="247"/>
      <c r="PQC143" s="247"/>
      <c r="PQD143" s="247"/>
      <c r="PQE143" s="247"/>
      <c r="PQF143" s="247"/>
      <c r="PQG143" s="247"/>
      <c r="PQH143" s="247"/>
      <c r="PQI143" s="247"/>
      <c r="PQJ143" s="247"/>
      <c r="PQK143" s="247"/>
      <c r="PQL143" s="247"/>
      <c r="PQM143" s="247"/>
      <c r="PQN143" s="247"/>
      <c r="PQO143" s="247"/>
      <c r="PQP143" s="247"/>
      <c r="PQQ143" s="247"/>
      <c r="PQR143" s="247"/>
      <c r="PQS143" s="247"/>
      <c r="PQT143" s="247"/>
      <c r="PQU143" s="247"/>
      <c r="PQV143" s="247"/>
      <c r="PQW143" s="247"/>
      <c r="PQX143" s="247"/>
      <c r="PQY143" s="247"/>
      <c r="PQZ143" s="247"/>
      <c r="PRA143" s="247"/>
      <c r="PRB143" s="247"/>
      <c r="PRC143" s="247"/>
      <c r="PRD143" s="247"/>
      <c r="PRE143" s="247"/>
      <c r="PRF143" s="247"/>
      <c r="PRG143" s="247"/>
      <c r="PRH143" s="247"/>
      <c r="PRI143" s="247"/>
      <c r="PRJ143" s="247"/>
      <c r="PRK143" s="247"/>
      <c r="PRL143" s="247"/>
      <c r="PRM143" s="247"/>
      <c r="PRN143" s="247"/>
      <c r="PRO143" s="247"/>
      <c r="PRP143" s="247"/>
      <c r="PRQ143" s="247"/>
      <c r="PRR143" s="247"/>
      <c r="PRS143" s="247"/>
      <c r="PRT143" s="247"/>
      <c r="PRU143" s="247"/>
      <c r="PRV143" s="247"/>
      <c r="PRW143" s="247"/>
      <c r="PRX143" s="247"/>
      <c r="PRY143" s="247"/>
      <c r="PRZ143" s="247"/>
      <c r="PSA143" s="247"/>
      <c r="PSB143" s="247"/>
      <c r="PSC143" s="247"/>
      <c r="PSD143" s="247"/>
      <c r="PSE143" s="247"/>
      <c r="PSF143" s="247"/>
      <c r="PSG143" s="247"/>
      <c r="PSH143" s="247"/>
      <c r="PSI143" s="247"/>
      <c r="PSJ143" s="247"/>
      <c r="PSK143" s="247"/>
      <c r="PSL143" s="247"/>
      <c r="PSM143" s="247"/>
      <c r="PSN143" s="247"/>
      <c r="PSO143" s="247"/>
      <c r="PSP143" s="247"/>
      <c r="PSQ143" s="247"/>
      <c r="PSR143" s="247"/>
      <c r="PSS143" s="247"/>
      <c r="PST143" s="247"/>
      <c r="PSU143" s="247"/>
      <c r="PSV143" s="247"/>
      <c r="PSW143" s="247"/>
      <c r="PSX143" s="247"/>
      <c r="PSY143" s="247"/>
      <c r="PSZ143" s="247"/>
      <c r="PTA143" s="247"/>
      <c r="PTB143" s="247"/>
      <c r="PTC143" s="247"/>
      <c r="PTD143" s="247"/>
      <c r="PTE143" s="247"/>
      <c r="PTF143" s="247"/>
      <c r="PTG143" s="247"/>
      <c r="PTH143" s="247"/>
      <c r="PTI143" s="247"/>
      <c r="PTJ143" s="247"/>
      <c r="PTK143" s="247"/>
      <c r="PTL143" s="247"/>
      <c r="PTM143" s="247"/>
      <c r="PTN143" s="247"/>
      <c r="PTO143" s="247"/>
      <c r="PTP143" s="247"/>
      <c r="PTQ143" s="247"/>
      <c r="PTR143" s="247"/>
      <c r="PTS143" s="247"/>
      <c r="PTT143" s="247"/>
      <c r="PTU143" s="247"/>
      <c r="PTV143" s="247"/>
      <c r="PTW143" s="247"/>
      <c r="PTX143" s="247"/>
      <c r="PTY143" s="247"/>
      <c r="PTZ143" s="247"/>
      <c r="PUA143" s="247"/>
      <c r="PUB143" s="247"/>
      <c r="PUC143" s="247"/>
      <c r="PUD143" s="247"/>
      <c r="PUE143" s="247"/>
      <c r="PUF143" s="247"/>
      <c r="PUG143" s="247"/>
      <c r="PUH143" s="247"/>
      <c r="PUI143" s="247"/>
      <c r="PUJ143" s="247"/>
      <c r="PUK143" s="247"/>
      <c r="PUL143" s="247"/>
      <c r="PUM143" s="247"/>
      <c r="PUN143" s="247"/>
      <c r="PUO143" s="247"/>
      <c r="PUP143" s="247"/>
      <c r="PUQ143" s="247"/>
      <c r="PUR143" s="247"/>
      <c r="PUS143" s="247"/>
      <c r="PUT143" s="247"/>
      <c r="PUU143" s="247"/>
      <c r="PUV143" s="247"/>
      <c r="PUW143" s="247"/>
      <c r="PUX143" s="247"/>
      <c r="PUY143" s="247"/>
      <c r="PUZ143" s="247"/>
      <c r="PVA143" s="247"/>
      <c r="PVB143" s="247"/>
      <c r="PVC143" s="247"/>
      <c r="PVD143" s="247"/>
      <c r="PVE143" s="247"/>
      <c r="PVF143" s="247"/>
      <c r="PVG143" s="247"/>
      <c r="PVH143" s="247"/>
      <c r="PVI143" s="247"/>
      <c r="PVJ143" s="247"/>
      <c r="PVK143" s="247"/>
      <c r="PVL143" s="247"/>
      <c r="PVM143" s="247"/>
      <c r="PVN143" s="247"/>
      <c r="PVO143" s="247"/>
      <c r="PVP143" s="247"/>
      <c r="PVQ143" s="247"/>
      <c r="PVR143" s="247"/>
      <c r="PVS143" s="247"/>
      <c r="PVT143" s="247"/>
      <c r="PVU143" s="247"/>
      <c r="PVV143" s="247"/>
      <c r="PVW143" s="247"/>
      <c r="PVX143" s="247"/>
      <c r="PVY143" s="247"/>
      <c r="PVZ143" s="247"/>
      <c r="PWA143" s="247"/>
      <c r="PWB143" s="247"/>
      <c r="PWC143" s="247"/>
      <c r="PWD143" s="247"/>
      <c r="PWE143" s="247"/>
      <c r="PWF143" s="247"/>
      <c r="PWG143" s="247"/>
      <c r="PWH143" s="247"/>
      <c r="PWI143" s="247"/>
      <c r="PWJ143" s="247"/>
      <c r="PWK143" s="247"/>
      <c r="PWL143" s="247"/>
      <c r="PWM143" s="247"/>
      <c r="PWN143" s="247"/>
      <c r="PWO143" s="247"/>
      <c r="PWP143" s="247"/>
      <c r="PWQ143" s="247"/>
      <c r="PWR143" s="247"/>
      <c r="PWS143" s="247"/>
      <c r="PWT143" s="247"/>
      <c r="PWU143" s="247"/>
      <c r="PWV143" s="247"/>
      <c r="PWW143" s="247"/>
      <c r="PWX143" s="247"/>
      <c r="PWY143" s="247"/>
      <c r="PWZ143" s="247"/>
      <c r="PXA143" s="247"/>
      <c r="PXB143" s="247"/>
      <c r="PXC143" s="247"/>
      <c r="PXD143" s="247"/>
      <c r="PXE143" s="247"/>
      <c r="PXF143" s="247"/>
      <c r="PXG143" s="247"/>
      <c r="PXH143" s="247"/>
      <c r="PXI143" s="247"/>
      <c r="PXJ143" s="247"/>
      <c r="PXK143" s="247"/>
      <c r="PXL143" s="247"/>
      <c r="PXM143" s="247"/>
      <c r="PXN143" s="247"/>
      <c r="PXO143" s="247"/>
      <c r="PXP143" s="247"/>
      <c r="PXQ143" s="247"/>
      <c r="PXR143" s="247"/>
      <c r="PXS143" s="247"/>
      <c r="PXT143" s="247"/>
      <c r="PXU143" s="247"/>
      <c r="PXV143" s="247"/>
      <c r="PXW143" s="247"/>
      <c r="PXX143" s="247"/>
      <c r="PXY143" s="247"/>
      <c r="PXZ143" s="247"/>
      <c r="PYA143" s="247"/>
      <c r="PYB143" s="247"/>
      <c r="PYC143" s="247"/>
      <c r="PYD143" s="247"/>
      <c r="PYE143" s="247"/>
      <c r="PYF143" s="247"/>
      <c r="PYG143" s="247"/>
      <c r="PYH143" s="247"/>
      <c r="PYI143" s="247"/>
      <c r="PYJ143" s="247"/>
      <c r="PYK143" s="247"/>
      <c r="PYL143" s="247"/>
      <c r="PYM143" s="247"/>
      <c r="PYN143" s="247"/>
      <c r="PYO143" s="247"/>
      <c r="PYP143" s="247"/>
      <c r="PYQ143" s="247"/>
      <c r="PYR143" s="247"/>
      <c r="PYS143" s="247"/>
      <c r="PYT143" s="247"/>
      <c r="PYU143" s="247"/>
      <c r="PYV143" s="247"/>
      <c r="PYW143" s="247"/>
      <c r="PYX143" s="247"/>
      <c r="PYY143" s="247"/>
      <c r="PYZ143" s="247"/>
      <c r="PZA143" s="247"/>
      <c r="PZB143" s="247"/>
      <c r="PZC143" s="247"/>
      <c r="PZD143" s="247"/>
      <c r="PZE143" s="247"/>
      <c r="PZF143" s="247"/>
      <c r="PZG143" s="247"/>
      <c r="PZH143" s="247"/>
      <c r="PZI143" s="247"/>
      <c r="PZJ143" s="247"/>
      <c r="PZK143" s="247"/>
      <c r="PZL143" s="247"/>
      <c r="PZM143" s="247"/>
      <c r="PZN143" s="247"/>
      <c r="PZO143" s="247"/>
      <c r="PZP143" s="247"/>
      <c r="PZQ143" s="247"/>
      <c r="PZR143" s="247"/>
      <c r="PZS143" s="247"/>
      <c r="PZT143" s="247"/>
      <c r="PZU143" s="247"/>
      <c r="PZV143" s="247"/>
      <c r="PZW143" s="247"/>
      <c r="PZX143" s="247"/>
      <c r="PZY143" s="247"/>
      <c r="PZZ143" s="247"/>
      <c r="QAA143" s="247"/>
      <c r="QAB143" s="247"/>
      <c r="QAC143" s="247"/>
      <c r="QAD143" s="247"/>
      <c r="QAE143" s="247"/>
      <c r="QAF143" s="247"/>
      <c r="QAG143" s="247"/>
      <c r="QAH143" s="247"/>
      <c r="QAI143" s="247"/>
      <c r="QAJ143" s="247"/>
      <c r="QAK143" s="247"/>
      <c r="QAL143" s="247"/>
      <c r="QAM143" s="247"/>
      <c r="QAN143" s="247"/>
      <c r="QAO143" s="247"/>
      <c r="QAP143" s="247"/>
      <c r="QAQ143" s="247"/>
      <c r="QAR143" s="247"/>
      <c r="QAS143" s="247"/>
      <c r="QAT143" s="247"/>
      <c r="QAU143" s="247"/>
      <c r="QAV143" s="247"/>
      <c r="QAW143" s="247"/>
      <c r="QAX143" s="247"/>
      <c r="QAY143" s="247"/>
      <c r="QAZ143" s="247"/>
      <c r="QBA143" s="247"/>
      <c r="QBB143" s="247"/>
      <c r="QBC143" s="247"/>
      <c r="QBD143" s="247"/>
      <c r="QBE143" s="247"/>
      <c r="QBF143" s="247"/>
      <c r="QBG143" s="247"/>
      <c r="QBH143" s="247"/>
      <c r="QBI143" s="247"/>
      <c r="QBJ143" s="247"/>
      <c r="QBK143" s="247"/>
      <c r="QBL143" s="247"/>
      <c r="QBM143" s="247"/>
      <c r="QBN143" s="247"/>
      <c r="QBO143" s="247"/>
      <c r="QBP143" s="247"/>
      <c r="QBQ143" s="247"/>
      <c r="QBR143" s="247"/>
      <c r="QBS143" s="247"/>
      <c r="QBT143" s="247"/>
      <c r="QBU143" s="247"/>
      <c r="QBV143" s="247"/>
      <c r="QBW143" s="247"/>
      <c r="QBX143" s="247"/>
      <c r="QBY143" s="247"/>
      <c r="QBZ143" s="247"/>
      <c r="QCA143" s="247"/>
      <c r="QCB143" s="247"/>
      <c r="QCC143" s="247"/>
      <c r="QCD143" s="247"/>
      <c r="QCE143" s="247"/>
      <c r="QCF143" s="247"/>
      <c r="QCG143" s="247"/>
      <c r="QCH143" s="247"/>
      <c r="QCI143" s="247"/>
      <c r="QCJ143" s="247"/>
      <c r="QCK143" s="247"/>
      <c r="QCL143" s="247"/>
      <c r="QCM143" s="247"/>
      <c r="QCN143" s="247"/>
      <c r="QCO143" s="247"/>
      <c r="QCP143" s="247"/>
      <c r="QCQ143" s="247"/>
      <c r="QCR143" s="247"/>
      <c r="QCS143" s="247"/>
      <c r="QCT143" s="247"/>
      <c r="QCU143" s="247"/>
      <c r="QCV143" s="247"/>
      <c r="QCW143" s="247"/>
      <c r="QCX143" s="247"/>
      <c r="QCY143" s="247"/>
      <c r="QCZ143" s="247"/>
      <c r="QDA143" s="247"/>
      <c r="QDB143" s="247"/>
      <c r="QDC143" s="247"/>
      <c r="QDD143" s="247"/>
      <c r="QDE143" s="247"/>
      <c r="QDF143" s="247"/>
      <c r="QDG143" s="247"/>
      <c r="QDH143" s="247"/>
      <c r="QDI143" s="247"/>
      <c r="QDJ143" s="247"/>
      <c r="QDK143" s="247"/>
      <c r="QDL143" s="247"/>
      <c r="QDM143" s="247"/>
      <c r="QDN143" s="247"/>
      <c r="QDO143" s="247"/>
      <c r="QDP143" s="247"/>
      <c r="QDQ143" s="247"/>
      <c r="QDR143" s="247"/>
      <c r="QDS143" s="247"/>
      <c r="QDT143" s="247"/>
      <c r="QDU143" s="247"/>
      <c r="QDV143" s="247"/>
      <c r="QDW143" s="247"/>
      <c r="QDX143" s="247"/>
      <c r="QDY143" s="247"/>
      <c r="QDZ143" s="247"/>
      <c r="QEA143" s="247"/>
      <c r="QEB143" s="247"/>
      <c r="QEC143" s="247"/>
      <c r="QED143" s="247"/>
      <c r="QEE143" s="247"/>
      <c r="QEF143" s="247"/>
      <c r="QEG143" s="247"/>
      <c r="QEH143" s="247"/>
      <c r="QEI143" s="247"/>
      <c r="QEJ143" s="247"/>
      <c r="QEK143" s="247"/>
      <c r="QEL143" s="247"/>
      <c r="QEM143" s="247"/>
      <c r="QEN143" s="247"/>
      <c r="QEO143" s="247"/>
      <c r="QEP143" s="247"/>
      <c r="QEQ143" s="247"/>
      <c r="QER143" s="247"/>
      <c r="QES143" s="247"/>
      <c r="QET143" s="247"/>
      <c r="QEU143" s="247"/>
      <c r="QEV143" s="247"/>
      <c r="QEW143" s="247"/>
      <c r="QEX143" s="247"/>
      <c r="QEY143" s="247"/>
      <c r="QEZ143" s="247"/>
      <c r="QFA143" s="247"/>
      <c r="QFB143" s="247"/>
      <c r="QFC143" s="247"/>
      <c r="QFD143" s="247"/>
      <c r="QFE143" s="247"/>
      <c r="QFF143" s="247"/>
      <c r="QFG143" s="247"/>
      <c r="QFH143" s="247"/>
      <c r="QFI143" s="247"/>
      <c r="QFJ143" s="247"/>
      <c r="QFK143" s="247"/>
      <c r="QFL143" s="247"/>
      <c r="QFM143" s="247"/>
      <c r="QFN143" s="247"/>
      <c r="QFO143" s="247"/>
      <c r="QFP143" s="247"/>
      <c r="QFQ143" s="247"/>
      <c r="QFR143" s="247"/>
      <c r="QFS143" s="247"/>
      <c r="QFT143" s="247"/>
      <c r="QFU143" s="247"/>
      <c r="QFV143" s="247"/>
      <c r="QFW143" s="247"/>
      <c r="QFX143" s="247"/>
      <c r="QFY143" s="247"/>
      <c r="QFZ143" s="247"/>
      <c r="QGA143" s="247"/>
      <c r="QGB143" s="247"/>
      <c r="QGC143" s="247"/>
      <c r="QGD143" s="247"/>
      <c r="QGE143" s="247"/>
      <c r="QGF143" s="247"/>
      <c r="QGG143" s="247"/>
      <c r="QGH143" s="247"/>
      <c r="QGI143" s="247"/>
      <c r="QGJ143" s="247"/>
      <c r="QGK143" s="247"/>
      <c r="QGL143" s="247"/>
      <c r="QGM143" s="247"/>
      <c r="QGN143" s="247"/>
      <c r="QGO143" s="247"/>
      <c r="QGP143" s="247"/>
      <c r="QGQ143" s="247"/>
      <c r="QGR143" s="247"/>
      <c r="QGS143" s="247"/>
      <c r="QGT143" s="247"/>
      <c r="QGU143" s="247"/>
      <c r="QGV143" s="247"/>
      <c r="QGW143" s="247"/>
      <c r="QGX143" s="247"/>
      <c r="QGY143" s="247"/>
      <c r="QGZ143" s="247"/>
      <c r="QHA143" s="247"/>
      <c r="QHB143" s="247"/>
      <c r="QHC143" s="247"/>
      <c r="QHD143" s="247"/>
      <c r="QHE143" s="247"/>
      <c r="QHF143" s="247"/>
      <c r="QHG143" s="247"/>
      <c r="QHH143" s="247"/>
      <c r="QHI143" s="247"/>
      <c r="QHJ143" s="247"/>
      <c r="QHK143" s="247"/>
      <c r="QHL143" s="247"/>
      <c r="QHM143" s="247"/>
      <c r="QHN143" s="247"/>
      <c r="QHO143" s="247"/>
      <c r="QHP143" s="247"/>
      <c r="QHQ143" s="247"/>
      <c r="QHR143" s="247"/>
      <c r="QHS143" s="247"/>
      <c r="QHT143" s="247"/>
      <c r="QHU143" s="247"/>
      <c r="QHV143" s="247"/>
      <c r="QHW143" s="247"/>
      <c r="QHX143" s="247"/>
      <c r="QHY143" s="247"/>
      <c r="QHZ143" s="247"/>
      <c r="QIA143" s="247"/>
      <c r="QIB143" s="247"/>
      <c r="QIC143" s="247"/>
      <c r="QID143" s="247"/>
      <c r="QIE143" s="247"/>
      <c r="QIF143" s="247"/>
      <c r="QIG143" s="247"/>
      <c r="QIH143" s="247"/>
      <c r="QII143" s="247"/>
      <c r="QIJ143" s="247"/>
      <c r="QIK143" s="247"/>
      <c r="QIL143" s="247"/>
      <c r="QIM143" s="247"/>
      <c r="QIN143" s="247"/>
      <c r="QIO143" s="247"/>
      <c r="QIP143" s="247"/>
      <c r="QIQ143" s="247"/>
      <c r="QIR143" s="247"/>
      <c r="QIS143" s="247"/>
      <c r="QIT143" s="247"/>
      <c r="QIU143" s="247"/>
      <c r="QIV143" s="247"/>
      <c r="QIW143" s="247"/>
      <c r="QIX143" s="247"/>
      <c r="QIY143" s="247"/>
      <c r="QIZ143" s="247"/>
      <c r="QJA143" s="247"/>
      <c r="QJB143" s="247"/>
      <c r="QJC143" s="247"/>
      <c r="QJD143" s="247"/>
      <c r="QJE143" s="247"/>
      <c r="QJF143" s="247"/>
      <c r="QJG143" s="247"/>
      <c r="QJH143" s="247"/>
      <c r="QJI143" s="247"/>
      <c r="QJJ143" s="247"/>
      <c r="QJK143" s="247"/>
      <c r="QJL143" s="247"/>
      <c r="QJM143" s="247"/>
      <c r="QJN143" s="247"/>
      <c r="QJO143" s="247"/>
      <c r="QJP143" s="247"/>
      <c r="QJQ143" s="247"/>
      <c r="QJR143" s="247"/>
      <c r="QJS143" s="247"/>
      <c r="QJT143" s="247"/>
      <c r="QJU143" s="247"/>
      <c r="QJV143" s="247"/>
      <c r="QJW143" s="247"/>
      <c r="QJX143" s="247"/>
      <c r="QJY143" s="247"/>
      <c r="QJZ143" s="247"/>
      <c r="QKA143" s="247"/>
      <c r="QKB143" s="247"/>
      <c r="QKC143" s="247"/>
      <c r="QKD143" s="247"/>
      <c r="QKE143" s="247"/>
      <c r="QKF143" s="247"/>
      <c r="QKG143" s="247"/>
      <c r="QKH143" s="247"/>
      <c r="QKI143" s="247"/>
      <c r="QKJ143" s="247"/>
      <c r="QKK143" s="247"/>
      <c r="QKL143" s="247"/>
      <c r="QKM143" s="247"/>
      <c r="QKN143" s="247"/>
      <c r="QKO143" s="247"/>
      <c r="QKP143" s="247"/>
      <c r="QKQ143" s="247"/>
      <c r="QKR143" s="247"/>
      <c r="QKS143" s="247"/>
      <c r="QKT143" s="247"/>
      <c r="QKU143" s="247"/>
      <c r="QKV143" s="247"/>
      <c r="QKW143" s="247"/>
      <c r="QKX143" s="247"/>
      <c r="QKY143" s="247"/>
      <c r="QKZ143" s="247"/>
      <c r="QLA143" s="247"/>
      <c r="QLB143" s="247"/>
      <c r="QLC143" s="247"/>
      <c r="QLD143" s="247"/>
      <c r="QLE143" s="247"/>
      <c r="QLF143" s="247"/>
      <c r="QLG143" s="247"/>
      <c r="QLH143" s="247"/>
      <c r="QLI143" s="247"/>
      <c r="QLJ143" s="247"/>
      <c r="QLK143" s="247"/>
      <c r="QLL143" s="247"/>
      <c r="QLM143" s="247"/>
      <c r="QLN143" s="247"/>
      <c r="QLO143" s="247"/>
      <c r="QLP143" s="247"/>
      <c r="QLQ143" s="247"/>
      <c r="QLR143" s="247"/>
      <c r="QLS143" s="247"/>
      <c r="QLT143" s="247"/>
      <c r="QLU143" s="247"/>
      <c r="QLV143" s="247"/>
      <c r="QLW143" s="247"/>
      <c r="QLX143" s="247"/>
      <c r="QLY143" s="247"/>
      <c r="QLZ143" s="247"/>
      <c r="QMA143" s="247"/>
      <c r="QMB143" s="247"/>
      <c r="QMC143" s="247"/>
      <c r="QMD143" s="247"/>
      <c r="QME143" s="247"/>
      <c r="QMF143" s="247"/>
      <c r="QMG143" s="247"/>
      <c r="QMH143" s="247"/>
      <c r="QMI143" s="247"/>
      <c r="QMJ143" s="247"/>
      <c r="QMK143" s="247"/>
      <c r="QML143" s="247"/>
      <c r="QMM143" s="247"/>
      <c r="QMN143" s="247"/>
      <c r="QMO143" s="247"/>
      <c r="QMP143" s="247"/>
      <c r="QMQ143" s="247"/>
      <c r="QMR143" s="247"/>
      <c r="QMS143" s="247"/>
      <c r="QMT143" s="247"/>
      <c r="QMU143" s="247"/>
      <c r="QMV143" s="247"/>
      <c r="QMW143" s="247"/>
      <c r="QMX143" s="247"/>
      <c r="QMY143" s="247"/>
      <c r="QMZ143" s="247"/>
      <c r="QNA143" s="247"/>
      <c r="QNB143" s="247"/>
      <c r="QNC143" s="247"/>
      <c r="QND143" s="247"/>
      <c r="QNE143" s="247"/>
      <c r="QNF143" s="247"/>
      <c r="QNG143" s="247"/>
      <c r="QNH143" s="247"/>
      <c r="QNI143" s="247"/>
      <c r="QNJ143" s="247"/>
      <c r="QNK143" s="247"/>
      <c r="QNL143" s="247"/>
      <c r="QNM143" s="247"/>
      <c r="QNN143" s="247"/>
      <c r="QNO143" s="247"/>
      <c r="QNP143" s="247"/>
      <c r="QNQ143" s="247"/>
      <c r="QNR143" s="247"/>
      <c r="QNS143" s="247"/>
      <c r="QNT143" s="247"/>
      <c r="QNU143" s="247"/>
      <c r="QNV143" s="247"/>
      <c r="QNW143" s="247"/>
      <c r="QNX143" s="247"/>
      <c r="QNY143" s="247"/>
      <c r="QNZ143" s="247"/>
      <c r="QOA143" s="247"/>
      <c r="QOB143" s="247"/>
      <c r="QOC143" s="247"/>
      <c r="QOD143" s="247"/>
      <c r="QOE143" s="247"/>
      <c r="QOF143" s="247"/>
      <c r="QOG143" s="247"/>
      <c r="QOH143" s="247"/>
      <c r="QOI143" s="247"/>
      <c r="QOJ143" s="247"/>
      <c r="QOK143" s="247"/>
      <c r="QOL143" s="247"/>
      <c r="QOM143" s="247"/>
      <c r="QON143" s="247"/>
      <c r="QOO143" s="247"/>
      <c r="QOP143" s="247"/>
      <c r="QOQ143" s="247"/>
      <c r="QOR143" s="247"/>
      <c r="QOS143" s="247"/>
      <c r="QOT143" s="247"/>
      <c r="QOU143" s="247"/>
      <c r="QOV143" s="247"/>
      <c r="QOW143" s="247"/>
      <c r="QOX143" s="247"/>
      <c r="QOY143" s="247"/>
      <c r="QOZ143" s="247"/>
      <c r="QPA143" s="247"/>
      <c r="QPB143" s="247"/>
      <c r="QPC143" s="247"/>
      <c r="QPD143" s="247"/>
      <c r="QPE143" s="247"/>
      <c r="QPF143" s="247"/>
      <c r="QPG143" s="247"/>
      <c r="QPH143" s="247"/>
      <c r="QPI143" s="247"/>
      <c r="QPJ143" s="247"/>
      <c r="QPK143" s="247"/>
      <c r="QPL143" s="247"/>
      <c r="QPM143" s="247"/>
      <c r="QPN143" s="247"/>
      <c r="QPO143" s="247"/>
      <c r="QPP143" s="247"/>
      <c r="QPQ143" s="247"/>
      <c r="QPR143" s="247"/>
      <c r="QPS143" s="247"/>
      <c r="QPT143" s="247"/>
      <c r="QPU143" s="247"/>
      <c r="QPV143" s="247"/>
      <c r="QPW143" s="247"/>
      <c r="QPX143" s="247"/>
      <c r="QPY143" s="247"/>
      <c r="QPZ143" s="247"/>
      <c r="QQA143" s="247"/>
      <c r="QQB143" s="247"/>
      <c r="QQC143" s="247"/>
      <c r="QQD143" s="247"/>
      <c r="QQE143" s="247"/>
      <c r="QQF143" s="247"/>
      <c r="QQG143" s="247"/>
      <c r="QQH143" s="247"/>
      <c r="QQI143" s="247"/>
      <c r="QQJ143" s="247"/>
      <c r="QQK143" s="247"/>
      <c r="QQL143" s="247"/>
      <c r="QQM143" s="247"/>
      <c r="QQN143" s="247"/>
      <c r="QQO143" s="247"/>
      <c r="QQP143" s="247"/>
      <c r="QQQ143" s="247"/>
      <c r="QQR143" s="247"/>
      <c r="QQS143" s="247"/>
      <c r="QQT143" s="247"/>
      <c r="QQU143" s="247"/>
      <c r="QQV143" s="247"/>
      <c r="QQW143" s="247"/>
      <c r="QQX143" s="247"/>
      <c r="QQY143" s="247"/>
      <c r="QQZ143" s="247"/>
      <c r="QRA143" s="247"/>
      <c r="QRB143" s="247"/>
      <c r="QRC143" s="247"/>
      <c r="QRD143" s="247"/>
      <c r="QRE143" s="247"/>
      <c r="QRF143" s="247"/>
      <c r="QRG143" s="247"/>
      <c r="QRH143" s="247"/>
      <c r="QRI143" s="247"/>
      <c r="QRJ143" s="247"/>
      <c r="QRK143" s="247"/>
      <c r="QRL143" s="247"/>
      <c r="QRM143" s="247"/>
      <c r="QRN143" s="247"/>
      <c r="QRO143" s="247"/>
      <c r="QRP143" s="247"/>
      <c r="QRQ143" s="247"/>
      <c r="QRR143" s="247"/>
      <c r="QRS143" s="247"/>
      <c r="QRT143" s="247"/>
      <c r="QRU143" s="247"/>
      <c r="QRV143" s="247"/>
      <c r="QRW143" s="247"/>
      <c r="QRX143" s="247"/>
      <c r="QRY143" s="247"/>
      <c r="QRZ143" s="247"/>
      <c r="QSA143" s="247"/>
      <c r="QSB143" s="247"/>
      <c r="QSC143" s="247"/>
      <c r="QSD143" s="247"/>
      <c r="QSE143" s="247"/>
      <c r="QSF143" s="247"/>
      <c r="QSG143" s="247"/>
      <c r="QSH143" s="247"/>
      <c r="QSI143" s="247"/>
      <c r="QSJ143" s="247"/>
      <c r="QSK143" s="247"/>
      <c r="QSL143" s="247"/>
      <c r="QSM143" s="247"/>
      <c r="QSN143" s="247"/>
      <c r="QSO143" s="247"/>
      <c r="QSP143" s="247"/>
      <c r="QSQ143" s="247"/>
      <c r="QSR143" s="247"/>
      <c r="QSS143" s="247"/>
      <c r="QST143" s="247"/>
      <c r="QSU143" s="247"/>
      <c r="QSV143" s="247"/>
      <c r="QSW143" s="247"/>
      <c r="QSX143" s="247"/>
      <c r="QSY143" s="247"/>
      <c r="QSZ143" s="247"/>
      <c r="QTA143" s="247"/>
      <c r="QTB143" s="247"/>
      <c r="QTC143" s="247"/>
      <c r="QTD143" s="247"/>
      <c r="QTE143" s="247"/>
      <c r="QTF143" s="247"/>
      <c r="QTG143" s="247"/>
      <c r="QTH143" s="247"/>
      <c r="QTI143" s="247"/>
      <c r="QTJ143" s="247"/>
      <c r="QTK143" s="247"/>
      <c r="QTL143" s="247"/>
      <c r="QTM143" s="247"/>
      <c r="QTN143" s="247"/>
      <c r="QTO143" s="247"/>
      <c r="QTP143" s="247"/>
      <c r="QTQ143" s="247"/>
      <c r="QTR143" s="247"/>
      <c r="QTS143" s="247"/>
      <c r="QTT143" s="247"/>
      <c r="QTU143" s="247"/>
      <c r="QTV143" s="247"/>
      <c r="QTW143" s="247"/>
      <c r="QTX143" s="247"/>
      <c r="QTY143" s="247"/>
      <c r="QTZ143" s="247"/>
      <c r="QUA143" s="247"/>
      <c r="QUB143" s="247"/>
      <c r="QUC143" s="247"/>
      <c r="QUD143" s="247"/>
      <c r="QUE143" s="247"/>
      <c r="QUF143" s="247"/>
      <c r="QUG143" s="247"/>
      <c r="QUH143" s="247"/>
      <c r="QUI143" s="247"/>
      <c r="QUJ143" s="247"/>
      <c r="QUK143" s="247"/>
      <c r="QUL143" s="247"/>
      <c r="QUM143" s="247"/>
      <c r="QUN143" s="247"/>
      <c r="QUO143" s="247"/>
      <c r="QUP143" s="247"/>
      <c r="QUQ143" s="247"/>
      <c r="QUR143" s="247"/>
      <c r="QUS143" s="247"/>
      <c r="QUT143" s="247"/>
      <c r="QUU143" s="247"/>
      <c r="QUV143" s="247"/>
      <c r="QUW143" s="247"/>
      <c r="QUX143" s="247"/>
      <c r="QUY143" s="247"/>
      <c r="QUZ143" s="247"/>
      <c r="QVA143" s="247"/>
      <c r="QVB143" s="247"/>
      <c r="QVC143" s="247"/>
      <c r="QVD143" s="247"/>
      <c r="QVE143" s="247"/>
      <c r="QVF143" s="247"/>
      <c r="QVG143" s="247"/>
      <c r="QVH143" s="247"/>
      <c r="QVI143" s="247"/>
      <c r="QVJ143" s="247"/>
      <c r="QVK143" s="247"/>
      <c r="QVL143" s="247"/>
      <c r="QVM143" s="247"/>
      <c r="QVN143" s="247"/>
      <c r="QVO143" s="247"/>
      <c r="QVP143" s="247"/>
      <c r="QVQ143" s="247"/>
      <c r="QVR143" s="247"/>
      <c r="QVS143" s="247"/>
      <c r="QVT143" s="247"/>
      <c r="QVU143" s="247"/>
      <c r="QVV143" s="247"/>
      <c r="QVW143" s="247"/>
      <c r="QVX143" s="247"/>
      <c r="QVY143" s="247"/>
      <c r="QVZ143" s="247"/>
      <c r="QWA143" s="247"/>
      <c r="QWB143" s="247"/>
      <c r="QWC143" s="247"/>
      <c r="QWD143" s="247"/>
      <c r="QWE143" s="247"/>
      <c r="QWF143" s="247"/>
      <c r="QWG143" s="247"/>
      <c r="QWH143" s="247"/>
      <c r="QWI143" s="247"/>
      <c r="QWJ143" s="247"/>
      <c r="QWK143" s="247"/>
      <c r="QWL143" s="247"/>
      <c r="QWM143" s="247"/>
      <c r="QWN143" s="247"/>
      <c r="QWO143" s="247"/>
      <c r="QWP143" s="247"/>
      <c r="QWQ143" s="247"/>
      <c r="QWR143" s="247"/>
      <c r="QWS143" s="247"/>
      <c r="QWT143" s="247"/>
      <c r="QWU143" s="247"/>
      <c r="QWV143" s="247"/>
      <c r="QWW143" s="247"/>
      <c r="QWX143" s="247"/>
      <c r="QWY143" s="247"/>
      <c r="QWZ143" s="247"/>
      <c r="QXA143" s="247"/>
      <c r="QXB143" s="247"/>
      <c r="QXC143" s="247"/>
      <c r="QXD143" s="247"/>
      <c r="QXE143" s="247"/>
      <c r="QXF143" s="247"/>
      <c r="QXG143" s="247"/>
      <c r="QXH143" s="247"/>
      <c r="QXI143" s="247"/>
      <c r="QXJ143" s="247"/>
      <c r="QXK143" s="247"/>
      <c r="QXL143" s="247"/>
      <c r="QXM143" s="247"/>
      <c r="QXN143" s="247"/>
      <c r="QXO143" s="247"/>
      <c r="QXP143" s="247"/>
      <c r="QXQ143" s="247"/>
      <c r="QXR143" s="247"/>
      <c r="QXS143" s="247"/>
      <c r="QXT143" s="247"/>
      <c r="QXU143" s="247"/>
      <c r="QXV143" s="247"/>
      <c r="QXW143" s="247"/>
      <c r="QXX143" s="247"/>
      <c r="QXY143" s="247"/>
      <c r="QXZ143" s="247"/>
      <c r="QYA143" s="247"/>
      <c r="QYB143" s="247"/>
      <c r="QYC143" s="247"/>
      <c r="QYD143" s="247"/>
      <c r="QYE143" s="247"/>
      <c r="QYF143" s="247"/>
      <c r="QYG143" s="247"/>
      <c r="QYH143" s="247"/>
      <c r="QYI143" s="247"/>
      <c r="QYJ143" s="247"/>
      <c r="QYK143" s="247"/>
      <c r="QYL143" s="247"/>
      <c r="QYM143" s="247"/>
      <c r="QYN143" s="247"/>
      <c r="QYO143" s="247"/>
      <c r="QYP143" s="247"/>
      <c r="QYQ143" s="247"/>
      <c r="QYR143" s="247"/>
      <c r="QYS143" s="247"/>
      <c r="QYT143" s="247"/>
      <c r="QYU143" s="247"/>
      <c r="QYV143" s="247"/>
      <c r="QYW143" s="247"/>
      <c r="QYX143" s="247"/>
      <c r="QYY143" s="247"/>
      <c r="QYZ143" s="247"/>
      <c r="QZA143" s="247"/>
      <c r="QZB143" s="247"/>
      <c r="QZC143" s="247"/>
      <c r="QZD143" s="247"/>
      <c r="QZE143" s="247"/>
      <c r="QZF143" s="247"/>
      <c r="QZG143" s="247"/>
      <c r="QZH143" s="247"/>
      <c r="QZI143" s="247"/>
      <c r="QZJ143" s="247"/>
      <c r="QZK143" s="247"/>
      <c r="QZL143" s="247"/>
      <c r="QZM143" s="247"/>
      <c r="QZN143" s="247"/>
      <c r="QZO143" s="247"/>
      <c r="QZP143" s="247"/>
      <c r="QZQ143" s="247"/>
      <c r="QZR143" s="247"/>
      <c r="QZS143" s="247"/>
      <c r="QZT143" s="247"/>
      <c r="QZU143" s="247"/>
      <c r="QZV143" s="247"/>
      <c r="QZW143" s="247"/>
      <c r="QZX143" s="247"/>
      <c r="QZY143" s="247"/>
      <c r="QZZ143" s="247"/>
      <c r="RAA143" s="247"/>
      <c r="RAB143" s="247"/>
      <c r="RAC143" s="247"/>
      <c r="RAD143" s="247"/>
      <c r="RAE143" s="247"/>
      <c r="RAF143" s="247"/>
      <c r="RAG143" s="247"/>
      <c r="RAH143" s="247"/>
      <c r="RAI143" s="247"/>
      <c r="RAJ143" s="247"/>
      <c r="RAK143" s="247"/>
      <c r="RAL143" s="247"/>
      <c r="RAM143" s="247"/>
      <c r="RAN143" s="247"/>
      <c r="RAO143" s="247"/>
      <c r="RAP143" s="247"/>
      <c r="RAQ143" s="247"/>
      <c r="RAR143" s="247"/>
      <c r="RAS143" s="247"/>
      <c r="RAT143" s="247"/>
      <c r="RAU143" s="247"/>
      <c r="RAV143" s="247"/>
      <c r="RAW143" s="247"/>
      <c r="RAX143" s="247"/>
      <c r="RAY143" s="247"/>
      <c r="RAZ143" s="247"/>
      <c r="RBA143" s="247"/>
      <c r="RBB143" s="247"/>
      <c r="RBC143" s="247"/>
      <c r="RBD143" s="247"/>
      <c r="RBE143" s="247"/>
      <c r="RBF143" s="247"/>
      <c r="RBG143" s="247"/>
      <c r="RBH143" s="247"/>
      <c r="RBI143" s="247"/>
      <c r="RBJ143" s="247"/>
      <c r="RBK143" s="247"/>
      <c r="RBL143" s="247"/>
      <c r="RBM143" s="247"/>
      <c r="RBN143" s="247"/>
      <c r="RBO143" s="247"/>
      <c r="RBP143" s="247"/>
      <c r="RBQ143" s="247"/>
      <c r="RBR143" s="247"/>
      <c r="RBS143" s="247"/>
      <c r="RBT143" s="247"/>
      <c r="RBU143" s="247"/>
      <c r="RBV143" s="247"/>
      <c r="RBW143" s="247"/>
      <c r="RBX143" s="247"/>
      <c r="RBY143" s="247"/>
      <c r="RBZ143" s="247"/>
      <c r="RCA143" s="247"/>
      <c r="RCB143" s="247"/>
      <c r="RCC143" s="247"/>
      <c r="RCD143" s="247"/>
      <c r="RCE143" s="247"/>
      <c r="RCF143" s="247"/>
      <c r="RCG143" s="247"/>
      <c r="RCH143" s="247"/>
      <c r="RCI143" s="247"/>
      <c r="RCJ143" s="247"/>
      <c r="RCK143" s="247"/>
      <c r="RCL143" s="247"/>
      <c r="RCM143" s="247"/>
      <c r="RCN143" s="247"/>
      <c r="RCO143" s="247"/>
      <c r="RCP143" s="247"/>
      <c r="RCQ143" s="247"/>
      <c r="RCR143" s="247"/>
      <c r="RCS143" s="247"/>
      <c r="RCT143" s="247"/>
      <c r="RCU143" s="247"/>
      <c r="RCV143" s="247"/>
      <c r="RCW143" s="247"/>
      <c r="RCX143" s="247"/>
      <c r="RCY143" s="247"/>
      <c r="RCZ143" s="247"/>
      <c r="RDA143" s="247"/>
      <c r="RDB143" s="247"/>
      <c r="RDC143" s="247"/>
      <c r="RDD143" s="247"/>
      <c r="RDE143" s="247"/>
      <c r="RDF143" s="247"/>
      <c r="RDG143" s="247"/>
      <c r="RDH143" s="247"/>
      <c r="RDI143" s="247"/>
      <c r="RDJ143" s="247"/>
      <c r="RDK143" s="247"/>
      <c r="RDL143" s="247"/>
      <c r="RDM143" s="247"/>
      <c r="RDN143" s="247"/>
      <c r="RDO143" s="247"/>
      <c r="RDP143" s="247"/>
      <c r="RDQ143" s="247"/>
      <c r="RDR143" s="247"/>
      <c r="RDS143" s="247"/>
      <c r="RDT143" s="247"/>
      <c r="RDU143" s="247"/>
      <c r="RDV143" s="247"/>
      <c r="RDW143" s="247"/>
      <c r="RDX143" s="247"/>
      <c r="RDY143" s="247"/>
      <c r="RDZ143" s="247"/>
      <c r="REA143" s="247"/>
      <c r="REB143" s="247"/>
      <c r="REC143" s="247"/>
      <c r="RED143" s="247"/>
      <c r="REE143" s="247"/>
      <c r="REF143" s="247"/>
      <c r="REG143" s="247"/>
      <c r="REH143" s="247"/>
      <c r="REI143" s="247"/>
      <c r="REJ143" s="247"/>
      <c r="REK143" s="247"/>
      <c r="REL143" s="247"/>
      <c r="REM143" s="247"/>
      <c r="REN143" s="247"/>
      <c r="REO143" s="247"/>
      <c r="REP143" s="247"/>
      <c r="REQ143" s="247"/>
      <c r="RER143" s="247"/>
      <c r="RES143" s="247"/>
      <c r="RET143" s="247"/>
      <c r="REU143" s="247"/>
      <c r="REV143" s="247"/>
      <c r="REW143" s="247"/>
      <c r="REX143" s="247"/>
      <c r="REY143" s="247"/>
      <c r="REZ143" s="247"/>
      <c r="RFA143" s="247"/>
      <c r="RFB143" s="247"/>
      <c r="RFC143" s="247"/>
      <c r="RFD143" s="247"/>
      <c r="RFE143" s="247"/>
      <c r="RFF143" s="247"/>
      <c r="RFG143" s="247"/>
      <c r="RFH143" s="247"/>
      <c r="RFI143" s="247"/>
      <c r="RFJ143" s="247"/>
      <c r="RFK143" s="247"/>
      <c r="RFL143" s="247"/>
      <c r="RFM143" s="247"/>
      <c r="RFN143" s="247"/>
      <c r="RFO143" s="247"/>
      <c r="RFP143" s="247"/>
      <c r="RFQ143" s="247"/>
      <c r="RFR143" s="247"/>
      <c r="RFS143" s="247"/>
      <c r="RFT143" s="247"/>
      <c r="RFU143" s="247"/>
      <c r="RFV143" s="247"/>
      <c r="RFW143" s="247"/>
      <c r="RFX143" s="247"/>
      <c r="RFY143" s="247"/>
      <c r="RFZ143" s="247"/>
      <c r="RGA143" s="247"/>
      <c r="RGB143" s="247"/>
      <c r="RGC143" s="247"/>
      <c r="RGD143" s="247"/>
      <c r="RGE143" s="247"/>
      <c r="RGF143" s="247"/>
      <c r="RGG143" s="247"/>
      <c r="RGH143" s="247"/>
      <c r="RGI143" s="247"/>
      <c r="RGJ143" s="247"/>
      <c r="RGK143" s="247"/>
      <c r="RGL143" s="247"/>
      <c r="RGM143" s="247"/>
      <c r="RGN143" s="247"/>
      <c r="RGO143" s="247"/>
      <c r="RGP143" s="247"/>
      <c r="RGQ143" s="247"/>
      <c r="RGR143" s="247"/>
      <c r="RGS143" s="247"/>
      <c r="RGT143" s="247"/>
      <c r="RGU143" s="247"/>
      <c r="RGV143" s="247"/>
      <c r="RGW143" s="247"/>
      <c r="RGX143" s="247"/>
      <c r="RGY143" s="247"/>
      <c r="RGZ143" s="247"/>
      <c r="RHA143" s="247"/>
      <c r="RHB143" s="247"/>
      <c r="RHC143" s="247"/>
      <c r="RHD143" s="247"/>
      <c r="RHE143" s="247"/>
      <c r="RHF143" s="247"/>
      <c r="RHG143" s="247"/>
      <c r="RHH143" s="247"/>
      <c r="RHI143" s="247"/>
      <c r="RHJ143" s="247"/>
      <c r="RHK143" s="247"/>
      <c r="RHL143" s="247"/>
      <c r="RHM143" s="247"/>
      <c r="RHN143" s="247"/>
      <c r="RHO143" s="247"/>
      <c r="RHP143" s="247"/>
      <c r="RHQ143" s="247"/>
      <c r="RHR143" s="247"/>
      <c r="RHS143" s="247"/>
      <c r="RHT143" s="247"/>
      <c r="RHU143" s="247"/>
      <c r="RHV143" s="247"/>
      <c r="RHW143" s="247"/>
      <c r="RHX143" s="247"/>
      <c r="RHY143" s="247"/>
      <c r="RHZ143" s="247"/>
      <c r="RIA143" s="247"/>
      <c r="RIB143" s="247"/>
      <c r="RIC143" s="247"/>
      <c r="RID143" s="247"/>
      <c r="RIE143" s="247"/>
      <c r="RIF143" s="247"/>
      <c r="RIG143" s="247"/>
      <c r="RIH143" s="247"/>
      <c r="RII143" s="247"/>
      <c r="RIJ143" s="247"/>
      <c r="RIK143" s="247"/>
      <c r="RIL143" s="247"/>
      <c r="RIM143" s="247"/>
      <c r="RIN143" s="247"/>
      <c r="RIO143" s="247"/>
      <c r="RIP143" s="247"/>
      <c r="RIQ143" s="247"/>
      <c r="RIR143" s="247"/>
      <c r="RIS143" s="247"/>
      <c r="RIT143" s="247"/>
      <c r="RIU143" s="247"/>
      <c r="RIV143" s="247"/>
      <c r="RIW143" s="247"/>
      <c r="RIX143" s="247"/>
      <c r="RIY143" s="247"/>
      <c r="RIZ143" s="247"/>
      <c r="RJA143" s="247"/>
      <c r="RJB143" s="247"/>
      <c r="RJC143" s="247"/>
      <c r="RJD143" s="247"/>
      <c r="RJE143" s="247"/>
      <c r="RJF143" s="247"/>
      <c r="RJG143" s="247"/>
      <c r="RJH143" s="247"/>
      <c r="RJI143" s="247"/>
      <c r="RJJ143" s="247"/>
      <c r="RJK143" s="247"/>
      <c r="RJL143" s="247"/>
      <c r="RJM143" s="247"/>
      <c r="RJN143" s="247"/>
      <c r="RJO143" s="247"/>
      <c r="RJP143" s="247"/>
      <c r="RJQ143" s="247"/>
      <c r="RJR143" s="247"/>
      <c r="RJS143" s="247"/>
      <c r="RJT143" s="247"/>
      <c r="RJU143" s="247"/>
      <c r="RJV143" s="247"/>
      <c r="RJW143" s="247"/>
      <c r="RJX143" s="247"/>
      <c r="RJY143" s="247"/>
      <c r="RJZ143" s="247"/>
      <c r="RKA143" s="247"/>
      <c r="RKB143" s="247"/>
      <c r="RKC143" s="247"/>
      <c r="RKD143" s="247"/>
      <c r="RKE143" s="247"/>
      <c r="RKF143" s="247"/>
      <c r="RKG143" s="247"/>
      <c r="RKH143" s="247"/>
      <c r="RKI143" s="247"/>
      <c r="RKJ143" s="247"/>
      <c r="RKK143" s="247"/>
      <c r="RKL143" s="247"/>
      <c r="RKM143" s="247"/>
      <c r="RKN143" s="247"/>
      <c r="RKO143" s="247"/>
      <c r="RKP143" s="247"/>
      <c r="RKQ143" s="247"/>
      <c r="RKR143" s="247"/>
      <c r="RKS143" s="247"/>
      <c r="RKT143" s="247"/>
      <c r="RKU143" s="247"/>
      <c r="RKV143" s="247"/>
      <c r="RKW143" s="247"/>
      <c r="RKX143" s="247"/>
      <c r="RKY143" s="247"/>
      <c r="RKZ143" s="247"/>
      <c r="RLA143" s="247"/>
      <c r="RLB143" s="247"/>
      <c r="RLC143" s="247"/>
      <c r="RLD143" s="247"/>
      <c r="RLE143" s="247"/>
      <c r="RLF143" s="247"/>
      <c r="RLG143" s="247"/>
      <c r="RLH143" s="247"/>
      <c r="RLI143" s="247"/>
      <c r="RLJ143" s="247"/>
      <c r="RLK143" s="247"/>
      <c r="RLL143" s="247"/>
      <c r="RLM143" s="247"/>
      <c r="RLN143" s="247"/>
      <c r="RLO143" s="247"/>
      <c r="RLP143" s="247"/>
      <c r="RLQ143" s="247"/>
      <c r="RLR143" s="247"/>
      <c r="RLS143" s="247"/>
      <c r="RLT143" s="247"/>
      <c r="RLU143" s="247"/>
      <c r="RLV143" s="247"/>
      <c r="RLW143" s="247"/>
      <c r="RLX143" s="247"/>
      <c r="RLY143" s="247"/>
      <c r="RLZ143" s="247"/>
      <c r="RMA143" s="247"/>
      <c r="RMB143" s="247"/>
      <c r="RMC143" s="247"/>
      <c r="RMD143" s="247"/>
      <c r="RME143" s="247"/>
      <c r="RMF143" s="247"/>
      <c r="RMG143" s="247"/>
      <c r="RMH143" s="247"/>
      <c r="RMI143" s="247"/>
      <c r="RMJ143" s="247"/>
      <c r="RMK143" s="247"/>
      <c r="RML143" s="247"/>
      <c r="RMM143" s="247"/>
      <c r="RMN143" s="247"/>
      <c r="RMO143" s="247"/>
      <c r="RMP143" s="247"/>
      <c r="RMQ143" s="247"/>
      <c r="RMR143" s="247"/>
      <c r="RMS143" s="247"/>
      <c r="RMT143" s="247"/>
      <c r="RMU143" s="247"/>
      <c r="RMV143" s="247"/>
      <c r="RMW143" s="247"/>
      <c r="RMX143" s="247"/>
      <c r="RMY143" s="247"/>
      <c r="RMZ143" s="247"/>
      <c r="RNA143" s="247"/>
      <c r="RNB143" s="247"/>
      <c r="RNC143" s="247"/>
      <c r="RND143" s="247"/>
      <c r="RNE143" s="247"/>
      <c r="RNF143" s="247"/>
      <c r="RNG143" s="247"/>
      <c r="RNH143" s="247"/>
      <c r="RNI143" s="247"/>
      <c r="RNJ143" s="247"/>
      <c r="RNK143" s="247"/>
      <c r="RNL143" s="247"/>
      <c r="RNM143" s="247"/>
      <c r="RNN143" s="247"/>
      <c r="RNO143" s="247"/>
      <c r="RNP143" s="247"/>
      <c r="RNQ143" s="247"/>
      <c r="RNR143" s="247"/>
      <c r="RNS143" s="247"/>
      <c r="RNT143" s="247"/>
      <c r="RNU143" s="247"/>
      <c r="RNV143" s="247"/>
      <c r="RNW143" s="247"/>
      <c r="RNX143" s="247"/>
      <c r="RNY143" s="247"/>
      <c r="RNZ143" s="247"/>
      <c r="ROA143" s="247"/>
      <c r="ROB143" s="247"/>
      <c r="ROC143" s="247"/>
      <c r="ROD143" s="247"/>
      <c r="ROE143" s="247"/>
      <c r="ROF143" s="247"/>
      <c r="ROG143" s="247"/>
      <c r="ROH143" s="247"/>
      <c r="ROI143" s="247"/>
      <c r="ROJ143" s="247"/>
      <c r="ROK143" s="247"/>
      <c r="ROL143" s="247"/>
      <c r="ROM143" s="247"/>
      <c r="RON143" s="247"/>
      <c r="ROO143" s="247"/>
      <c r="ROP143" s="247"/>
      <c r="ROQ143" s="247"/>
      <c r="ROR143" s="247"/>
      <c r="ROS143" s="247"/>
      <c r="ROT143" s="247"/>
      <c r="ROU143" s="247"/>
      <c r="ROV143" s="247"/>
      <c r="ROW143" s="247"/>
      <c r="ROX143" s="247"/>
      <c r="ROY143" s="247"/>
      <c r="ROZ143" s="247"/>
      <c r="RPA143" s="247"/>
      <c r="RPB143" s="247"/>
      <c r="RPC143" s="247"/>
      <c r="RPD143" s="247"/>
      <c r="RPE143" s="247"/>
      <c r="RPF143" s="247"/>
      <c r="RPG143" s="247"/>
      <c r="RPH143" s="247"/>
      <c r="RPI143" s="247"/>
      <c r="RPJ143" s="247"/>
      <c r="RPK143" s="247"/>
      <c r="RPL143" s="247"/>
      <c r="RPM143" s="247"/>
      <c r="RPN143" s="247"/>
      <c r="RPO143" s="247"/>
      <c r="RPP143" s="247"/>
      <c r="RPQ143" s="247"/>
      <c r="RPR143" s="247"/>
      <c r="RPS143" s="247"/>
      <c r="RPT143" s="247"/>
      <c r="RPU143" s="247"/>
      <c r="RPV143" s="247"/>
      <c r="RPW143" s="247"/>
      <c r="RPX143" s="247"/>
      <c r="RPY143" s="247"/>
      <c r="RPZ143" s="247"/>
      <c r="RQA143" s="247"/>
      <c r="RQB143" s="247"/>
      <c r="RQC143" s="247"/>
      <c r="RQD143" s="247"/>
      <c r="RQE143" s="247"/>
      <c r="RQF143" s="247"/>
      <c r="RQG143" s="247"/>
      <c r="RQH143" s="247"/>
      <c r="RQI143" s="247"/>
      <c r="RQJ143" s="247"/>
      <c r="RQK143" s="247"/>
      <c r="RQL143" s="247"/>
      <c r="RQM143" s="247"/>
      <c r="RQN143" s="247"/>
      <c r="RQO143" s="247"/>
      <c r="RQP143" s="247"/>
      <c r="RQQ143" s="247"/>
      <c r="RQR143" s="247"/>
      <c r="RQS143" s="247"/>
      <c r="RQT143" s="247"/>
      <c r="RQU143" s="247"/>
      <c r="RQV143" s="247"/>
      <c r="RQW143" s="247"/>
      <c r="RQX143" s="247"/>
      <c r="RQY143" s="247"/>
      <c r="RQZ143" s="247"/>
      <c r="RRA143" s="247"/>
      <c r="RRB143" s="247"/>
      <c r="RRC143" s="247"/>
      <c r="RRD143" s="247"/>
      <c r="RRE143" s="247"/>
      <c r="RRF143" s="247"/>
      <c r="RRG143" s="247"/>
      <c r="RRH143" s="247"/>
      <c r="RRI143" s="247"/>
      <c r="RRJ143" s="247"/>
      <c r="RRK143" s="247"/>
      <c r="RRL143" s="247"/>
      <c r="RRM143" s="247"/>
      <c r="RRN143" s="247"/>
      <c r="RRO143" s="247"/>
      <c r="RRP143" s="247"/>
      <c r="RRQ143" s="247"/>
      <c r="RRR143" s="247"/>
      <c r="RRS143" s="247"/>
      <c r="RRT143" s="247"/>
      <c r="RRU143" s="247"/>
      <c r="RRV143" s="247"/>
      <c r="RRW143" s="247"/>
      <c r="RRX143" s="247"/>
      <c r="RRY143" s="247"/>
      <c r="RRZ143" s="247"/>
      <c r="RSA143" s="247"/>
      <c r="RSB143" s="247"/>
      <c r="RSC143" s="247"/>
      <c r="RSD143" s="247"/>
      <c r="RSE143" s="247"/>
      <c r="RSF143" s="247"/>
      <c r="RSG143" s="247"/>
      <c r="RSH143" s="247"/>
      <c r="RSI143" s="247"/>
      <c r="RSJ143" s="247"/>
      <c r="RSK143" s="247"/>
      <c r="RSL143" s="247"/>
      <c r="RSM143" s="247"/>
      <c r="RSN143" s="247"/>
      <c r="RSO143" s="247"/>
      <c r="RSP143" s="247"/>
      <c r="RSQ143" s="247"/>
      <c r="RSR143" s="247"/>
      <c r="RSS143" s="247"/>
      <c r="RST143" s="247"/>
      <c r="RSU143" s="247"/>
      <c r="RSV143" s="247"/>
      <c r="RSW143" s="247"/>
      <c r="RSX143" s="247"/>
      <c r="RSY143" s="247"/>
      <c r="RSZ143" s="247"/>
      <c r="RTA143" s="247"/>
      <c r="RTB143" s="247"/>
      <c r="RTC143" s="247"/>
      <c r="RTD143" s="247"/>
      <c r="RTE143" s="247"/>
      <c r="RTF143" s="247"/>
      <c r="RTG143" s="247"/>
      <c r="RTH143" s="247"/>
      <c r="RTI143" s="247"/>
      <c r="RTJ143" s="247"/>
      <c r="RTK143" s="247"/>
      <c r="RTL143" s="247"/>
      <c r="RTM143" s="247"/>
      <c r="RTN143" s="247"/>
      <c r="RTO143" s="247"/>
      <c r="RTP143" s="247"/>
      <c r="RTQ143" s="247"/>
      <c r="RTR143" s="247"/>
      <c r="RTS143" s="247"/>
      <c r="RTT143" s="247"/>
      <c r="RTU143" s="247"/>
      <c r="RTV143" s="247"/>
      <c r="RTW143" s="247"/>
      <c r="RTX143" s="247"/>
      <c r="RTY143" s="247"/>
      <c r="RTZ143" s="247"/>
      <c r="RUA143" s="247"/>
      <c r="RUB143" s="247"/>
      <c r="RUC143" s="247"/>
      <c r="RUD143" s="247"/>
      <c r="RUE143" s="247"/>
      <c r="RUF143" s="247"/>
      <c r="RUG143" s="247"/>
      <c r="RUH143" s="247"/>
      <c r="RUI143" s="247"/>
      <c r="RUJ143" s="247"/>
      <c r="RUK143" s="247"/>
      <c r="RUL143" s="247"/>
      <c r="RUM143" s="247"/>
      <c r="RUN143" s="247"/>
      <c r="RUO143" s="247"/>
      <c r="RUP143" s="247"/>
      <c r="RUQ143" s="247"/>
      <c r="RUR143" s="247"/>
      <c r="RUS143" s="247"/>
      <c r="RUT143" s="247"/>
      <c r="RUU143" s="247"/>
      <c r="RUV143" s="247"/>
      <c r="RUW143" s="247"/>
      <c r="RUX143" s="247"/>
      <c r="RUY143" s="247"/>
      <c r="RUZ143" s="247"/>
      <c r="RVA143" s="247"/>
      <c r="RVB143" s="247"/>
      <c r="RVC143" s="247"/>
      <c r="RVD143" s="247"/>
      <c r="RVE143" s="247"/>
      <c r="RVF143" s="247"/>
      <c r="RVG143" s="247"/>
      <c r="RVH143" s="247"/>
      <c r="RVI143" s="247"/>
      <c r="RVJ143" s="247"/>
      <c r="RVK143" s="247"/>
      <c r="RVL143" s="247"/>
      <c r="RVM143" s="247"/>
      <c r="RVN143" s="247"/>
      <c r="RVO143" s="247"/>
      <c r="RVP143" s="247"/>
      <c r="RVQ143" s="247"/>
      <c r="RVR143" s="247"/>
      <c r="RVS143" s="247"/>
      <c r="RVT143" s="247"/>
      <c r="RVU143" s="247"/>
      <c r="RVV143" s="247"/>
      <c r="RVW143" s="247"/>
      <c r="RVX143" s="247"/>
      <c r="RVY143" s="247"/>
      <c r="RVZ143" s="247"/>
      <c r="RWA143" s="247"/>
      <c r="RWB143" s="247"/>
      <c r="RWC143" s="247"/>
      <c r="RWD143" s="247"/>
      <c r="RWE143" s="247"/>
      <c r="RWF143" s="247"/>
      <c r="RWG143" s="247"/>
      <c r="RWH143" s="247"/>
      <c r="RWI143" s="247"/>
      <c r="RWJ143" s="247"/>
      <c r="RWK143" s="247"/>
      <c r="RWL143" s="247"/>
      <c r="RWM143" s="247"/>
      <c r="RWN143" s="247"/>
      <c r="RWO143" s="247"/>
      <c r="RWP143" s="247"/>
      <c r="RWQ143" s="247"/>
      <c r="RWR143" s="247"/>
      <c r="RWS143" s="247"/>
      <c r="RWT143" s="247"/>
      <c r="RWU143" s="247"/>
      <c r="RWV143" s="247"/>
      <c r="RWW143" s="247"/>
      <c r="RWX143" s="247"/>
      <c r="RWY143" s="247"/>
      <c r="RWZ143" s="247"/>
      <c r="RXA143" s="247"/>
      <c r="RXB143" s="247"/>
      <c r="RXC143" s="247"/>
      <c r="RXD143" s="247"/>
      <c r="RXE143" s="247"/>
      <c r="RXF143" s="247"/>
      <c r="RXG143" s="247"/>
      <c r="RXH143" s="247"/>
      <c r="RXI143" s="247"/>
      <c r="RXJ143" s="247"/>
      <c r="RXK143" s="247"/>
      <c r="RXL143" s="247"/>
      <c r="RXM143" s="247"/>
      <c r="RXN143" s="247"/>
      <c r="RXO143" s="247"/>
      <c r="RXP143" s="247"/>
      <c r="RXQ143" s="247"/>
      <c r="RXR143" s="247"/>
      <c r="RXS143" s="247"/>
      <c r="RXT143" s="247"/>
      <c r="RXU143" s="247"/>
      <c r="RXV143" s="247"/>
      <c r="RXW143" s="247"/>
      <c r="RXX143" s="247"/>
      <c r="RXY143" s="247"/>
      <c r="RXZ143" s="247"/>
      <c r="RYA143" s="247"/>
      <c r="RYB143" s="247"/>
      <c r="RYC143" s="247"/>
      <c r="RYD143" s="247"/>
      <c r="RYE143" s="247"/>
      <c r="RYF143" s="247"/>
      <c r="RYG143" s="247"/>
      <c r="RYH143" s="247"/>
      <c r="RYI143" s="247"/>
      <c r="RYJ143" s="247"/>
      <c r="RYK143" s="247"/>
      <c r="RYL143" s="247"/>
      <c r="RYM143" s="247"/>
      <c r="RYN143" s="247"/>
      <c r="RYO143" s="247"/>
      <c r="RYP143" s="247"/>
      <c r="RYQ143" s="247"/>
      <c r="RYR143" s="247"/>
      <c r="RYS143" s="247"/>
      <c r="RYT143" s="247"/>
      <c r="RYU143" s="247"/>
      <c r="RYV143" s="247"/>
      <c r="RYW143" s="247"/>
      <c r="RYX143" s="247"/>
      <c r="RYY143" s="247"/>
      <c r="RYZ143" s="247"/>
      <c r="RZA143" s="247"/>
      <c r="RZB143" s="247"/>
      <c r="RZC143" s="247"/>
      <c r="RZD143" s="247"/>
      <c r="RZE143" s="247"/>
      <c r="RZF143" s="247"/>
      <c r="RZG143" s="247"/>
      <c r="RZH143" s="247"/>
      <c r="RZI143" s="247"/>
      <c r="RZJ143" s="247"/>
      <c r="RZK143" s="247"/>
      <c r="RZL143" s="247"/>
      <c r="RZM143" s="247"/>
      <c r="RZN143" s="247"/>
      <c r="RZO143" s="247"/>
      <c r="RZP143" s="247"/>
      <c r="RZQ143" s="247"/>
      <c r="RZR143" s="247"/>
      <c r="RZS143" s="247"/>
      <c r="RZT143" s="247"/>
      <c r="RZU143" s="247"/>
      <c r="RZV143" s="247"/>
      <c r="RZW143" s="247"/>
      <c r="RZX143" s="247"/>
      <c r="RZY143" s="247"/>
      <c r="RZZ143" s="247"/>
      <c r="SAA143" s="247"/>
      <c r="SAB143" s="247"/>
      <c r="SAC143" s="247"/>
      <c r="SAD143" s="247"/>
      <c r="SAE143" s="247"/>
      <c r="SAF143" s="247"/>
      <c r="SAG143" s="247"/>
      <c r="SAH143" s="247"/>
      <c r="SAI143" s="247"/>
      <c r="SAJ143" s="247"/>
      <c r="SAK143" s="247"/>
      <c r="SAL143" s="247"/>
      <c r="SAM143" s="247"/>
      <c r="SAN143" s="247"/>
      <c r="SAO143" s="247"/>
      <c r="SAP143" s="247"/>
      <c r="SAQ143" s="247"/>
      <c r="SAR143" s="247"/>
      <c r="SAS143" s="247"/>
      <c r="SAT143" s="247"/>
      <c r="SAU143" s="247"/>
      <c r="SAV143" s="247"/>
      <c r="SAW143" s="247"/>
      <c r="SAX143" s="247"/>
      <c r="SAY143" s="247"/>
      <c r="SAZ143" s="247"/>
      <c r="SBA143" s="247"/>
      <c r="SBB143" s="247"/>
      <c r="SBC143" s="247"/>
      <c r="SBD143" s="247"/>
      <c r="SBE143" s="247"/>
      <c r="SBF143" s="247"/>
      <c r="SBG143" s="247"/>
      <c r="SBH143" s="247"/>
      <c r="SBI143" s="247"/>
      <c r="SBJ143" s="247"/>
      <c r="SBK143" s="247"/>
      <c r="SBL143" s="247"/>
      <c r="SBM143" s="247"/>
      <c r="SBN143" s="247"/>
      <c r="SBO143" s="247"/>
      <c r="SBP143" s="247"/>
      <c r="SBQ143" s="247"/>
      <c r="SBR143" s="247"/>
      <c r="SBS143" s="247"/>
      <c r="SBT143" s="247"/>
      <c r="SBU143" s="247"/>
      <c r="SBV143" s="247"/>
      <c r="SBW143" s="247"/>
      <c r="SBX143" s="247"/>
      <c r="SBY143" s="247"/>
      <c r="SBZ143" s="247"/>
      <c r="SCA143" s="247"/>
      <c r="SCB143" s="247"/>
      <c r="SCC143" s="247"/>
      <c r="SCD143" s="247"/>
      <c r="SCE143" s="247"/>
      <c r="SCF143" s="247"/>
      <c r="SCG143" s="247"/>
      <c r="SCH143" s="247"/>
      <c r="SCI143" s="247"/>
      <c r="SCJ143" s="247"/>
      <c r="SCK143" s="247"/>
      <c r="SCL143" s="247"/>
      <c r="SCM143" s="247"/>
      <c r="SCN143" s="247"/>
      <c r="SCO143" s="247"/>
      <c r="SCP143" s="247"/>
      <c r="SCQ143" s="247"/>
      <c r="SCR143" s="247"/>
      <c r="SCS143" s="247"/>
      <c r="SCT143" s="247"/>
      <c r="SCU143" s="247"/>
      <c r="SCV143" s="247"/>
      <c r="SCW143" s="247"/>
      <c r="SCX143" s="247"/>
      <c r="SCY143" s="247"/>
      <c r="SCZ143" s="247"/>
      <c r="SDA143" s="247"/>
      <c r="SDB143" s="247"/>
      <c r="SDC143" s="247"/>
      <c r="SDD143" s="247"/>
      <c r="SDE143" s="247"/>
      <c r="SDF143" s="247"/>
      <c r="SDG143" s="247"/>
      <c r="SDH143" s="247"/>
      <c r="SDI143" s="247"/>
      <c r="SDJ143" s="247"/>
      <c r="SDK143" s="247"/>
      <c r="SDL143" s="247"/>
      <c r="SDM143" s="247"/>
      <c r="SDN143" s="247"/>
      <c r="SDO143" s="247"/>
      <c r="SDP143" s="247"/>
      <c r="SDQ143" s="247"/>
      <c r="SDR143" s="247"/>
      <c r="SDS143" s="247"/>
      <c r="SDT143" s="247"/>
      <c r="SDU143" s="247"/>
      <c r="SDV143" s="247"/>
      <c r="SDW143" s="247"/>
      <c r="SDX143" s="247"/>
      <c r="SDY143" s="247"/>
      <c r="SDZ143" s="247"/>
      <c r="SEA143" s="247"/>
      <c r="SEB143" s="247"/>
      <c r="SEC143" s="247"/>
      <c r="SED143" s="247"/>
      <c r="SEE143" s="247"/>
      <c r="SEF143" s="247"/>
      <c r="SEG143" s="247"/>
      <c r="SEH143" s="247"/>
      <c r="SEI143" s="247"/>
      <c r="SEJ143" s="247"/>
      <c r="SEK143" s="247"/>
      <c r="SEL143" s="247"/>
      <c r="SEM143" s="247"/>
      <c r="SEN143" s="247"/>
      <c r="SEO143" s="247"/>
      <c r="SEP143" s="247"/>
      <c r="SEQ143" s="247"/>
      <c r="SER143" s="247"/>
      <c r="SES143" s="247"/>
      <c r="SET143" s="247"/>
      <c r="SEU143" s="247"/>
      <c r="SEV143" s="247"/>
      <c r="SEW143" s="247"/>
      <c r="SEX143" s="247"/>
      <c r="SEY143" s="247"/>
      <c r="SEZ143" s="247"/>
      <c r="SFA143" s="247"/>
      <c r="SFB143" s="247"/>
      <c r="SFC143" s="247"/>
      <c r="SFD143" s="247"/>
      <c r="SFE143" s="247"/>
      <c r="SFF143" s="247"/>
      <c r="SFG143" s="247"/>
      <c r="SFH143" s="247"/>
      <c r="SFI143" s="247"/>
      <c r="SFJ143" s="247"/>
      <c r="SFK143" s="247"/>
      <c r="SFL143" s="247"/>
      <c r="SFM143" s="247"/>
      <c r="SFN143" s="247"/>
      <c r="SFO143" s="247"/>
      <c r="SFP143" s="247"/>
      <c r="SFQ143" s="247"/>
      <c r="SFR143" s="247"/>
      <c r="SFS143" s="247"/>
      <c r="SFT143" s="247"/>
      <c r="SFU143" s="247"/>
      <c r="SFV143" s="247"/>
      <c r="SFW143" s="247"/>
      <c r="SFX143" s="247"/>
      <c r="SFY143" s="247"/>
      <c r="SFZ143" s="247"/>
      <c r="SGA143" s="247"/>
      <c r="SGB143" s="247"/>
      <c r="SGC143" s="247"/>
      <c r="SGD143" s="247"/>
      <c r="SGE143" s="247"/>
      <c r="SGF143" s="247"/>
      <c r="SGG143" s="247"/>
      <c r="SGH143" s="247"/>
      <c r="SGI143" s="247"/>
      <c r="SGJ143" s="247"/>
      <c r="SGK143" s="247"/>
      <c r="SGL143" s="247"/>
      <c r="SGM143" s="247"/>
      <c r="SGN143" s="247"/>
      <c r="SGO143" s="247"/>
      <c r="SGP143" s="247"/>
      <c r="SGQ143" s="247"/>
      <c r="SGR143" s="247"/>
      <c r="SGS143" s="247"/>
      <c r="SGT143" s="247"/>
      <c r="SGU143" s="247"/>
      <c r="SGV143" s="247"/>
      <c r="SGW143" s="247"/>
      <c r="SGX143" s="247"/>
      <c r="SGY143" s="247"/>
      <c r="SGZ143" s="247"/>
      <c r="SHA143" s="247"/>
      <c r="SHB143" s="247"/>
      <c r="SHC143" s="247"/>
      <c r="SHD143" s="247"/>
      <c r="SHE143" s="247"/>
      <c r="SHF143" s="247"/>
      <c r="SHG143" s="247"/>
      <c r="SHH143" s="247"/>
      <c r="SHI143" s="247"/>
      <c r="SHJ143" s="247"/>
      <c r="SHK143" s="247"/>
      <c r="SHL143" s="247"/>
      <c r="SHM143" s="247"/>
      <c r="SHN143" s="247"/>
      <c r="SHO143" s="247"/>
      <c r="SHP143" s="247"/>
      <c r="SHQ143" s="247"/>
      <c r="SHR143" s="247"/>
      <c r="SHS143" s="247"/>
      <c r="SHT143" s="247"/>
      <c r="SHU143" s="247"/>
      <c r="SHV143" s="247"/>
      <c r="SHW143" s="247"/>
      <c r="SHX143" s="247"/>
      <c r="SHY143" s="247"/>
      <c r="SHZ143" s="247"/>
      <c r="SIA143" s="247"/>
      <c r="SIB143" s="247"/>
      <c r="SIC143" s="247"/>
      <c r="SID143" s="247"/>
      <c r="SIE143" s="247"/>
      <c r="SIF143" s="247"/>
      <c r="SIG143" s="247"/>
      <c r="SIH143" s="247"/>
      <c r="SII143" s="247"/>
      <c r="SIJ143" s="247"/>
      <c r="SIK143" s="247"/>
      <c r="SIL143" s="247"/>
      <c r="SIM143" s="247"/>
      <c r="SIN143" s="247"/>
      <c r="SIO143" s="247"/>
      <c r="SIP143" s="247"/>
      <c r="SIQ143" s="247"/>
      <c r="SIR143" s="247"/>
      <c r="SIS143" s="247"/>
      <c r="SIT143" s="247"/>
      <c r="SIU143" s="247"/>
      <c r="SIV143" s="247"/>
      <c r="SIW143" s="247"/>
      <c r="SIX143" s="247"/>
      <c r="SIY143" s="247"/>
      <c r="SIZ143" s="247"/>
      <c r="SJA143" s="247"/>
      <c r="SJB143" s="247"/>
      <c r="SJC143" s="247"/>
      <c r="SJD143" s="247"/>
      <c r="SJE143" s="247"/>
      <c r="SJF143" s="247"/>
      <c r="SJG143" s="247"/>
      <c r="SJH143" s="247"/>
      <c r="SJI143" s="247"/>
      <c r="SJJ143" s="247"/>
      <c r="SJK143" s="247"/>
      <c r="SJL143" s="247"/>
      <c r="SJM143" s="247"/>
      <c r="SJN143" s="247"/>
      <c r="SJO143" s="247"/>
      <c r="SJP143" s="247"/>
      <c r="SJQ143" s="247"/>
      <c r="SJR143" s="247"/>
      <c r="SJS143" s="247"/>
      <c r="SJT143" s="247"/>
      <c r="SJU143" s="247"/>
      <c r="SJV143" s="247"/>
      <c r="SJW143" s="247"/>
      <c r="SJX143" s="247"/>
      <c r="SJY143" s="247"/>
      <c r="SJZ143" s="247"/>
      <c r="SKA143" s="247"/>
      <c r="SKB143" s="247"/>
      <c r="SKC143" s="247"/>
      <c r="SKD143" s="247"/>
      <c r="SKE143" s="247"/>
      <c r="SKF143" s="247"/>
      <c r="SKG143" s="247"/>
      <c r="SKH143" s="247"/>
      <c r="SKI143" s="247"/>
      <c r="SKJ143" s="247"/>
      <c r="SKK143" s="247"/>
      <c r="SKL143" s="247"/>
      <c r="SKM143" s="247"/>
      <c r="SKN143" s="247"/>
      <c r="SKO143" s="247"/>
      <c r="SKP143" s="247"/>
      <c r="SKQ143" s="247"/>
      <c r="SKR143" s="247"/>
      <c r="SKS143" s="247"/>
      <c r="SKT143" s="247"/>
      <c r="SKU143" s="247"/>
      <c r="SKV143" s="247"/>
      <c r="SKW143" s="247"/>
      <c r="SKX143" s="247"/>
      <c r="SKY143" s="247"/>
      <c r="SKZ143" s="247"/>
      <c r="SLA143" s="247"/>
      <c r="SLB143" s="247"/>
      <c r="SLC143" s="247"/>
      <c r="SLD143" s="247"/>
      <c r="SLE143" s="247"/>
      <c r="SLF143" s="247"/>
      <c r="SLG143" s="247"/>
      <c r="SLH143" s="247"/>
      <c r="SLI143" s="247"/>
      <c r="SLJ143" s="247"/>
      <c r="SLK143" s="247"/>
      <c r="SLL143" s="247"/>
      <c r="SLM143" s="247"/>
      <c r="SLN143" s="247"/>
      <c r="SLO143" s="247"/>
      <c r="SLP143" s="247"/>
      <c r="SLQ143" s="247"/>
      <c r="SLR143" s="247"/>
      <c r="SLS143" s="247"/>
      <c r="SLT143" s="247"/>
      <c r="SLU143" s="247"/>
      <c r="SLV143" s="247"/>
      <c r="SLW143" s="247"/>
      <c r="SLX143" s="247"/>
      <c r="SLY143" s="247"/>
      <c r="SLZ143" s="247"/>
      <c r="SMA143" s="247"/>
      <c r="SMB143" s="247"/>
      <c r="SMC143" s="247"/>
      <c r="SMD143" s="247"/>
      <c r="SME143" s="247"/>
      <c r="SMF143" s="247"/>
      <c r="SMG143" s="247"/>
      <c r="SMH143" s="247"/>
      <c r="SMI143" s="247"/>
      <c r="SMJ143" s="247"/>
      <c r="SMK143" s="247"/>
      <c r="SML143" s="247"/>
      <c r="SMM143" s="247"/>
      <c r="SMN143" s="247"/>
      <c r="SMO143" s="247"/>
      <c r="SMP143" s="247"/>
      <c r="SMQ143" s="247"/>
      <c r="SMR143" s="247"/>
      <c r="SMS143" s="247"/>
      <c r="SMT143" s="247"/>
      <c r="SMU143" s="247"/>
      <c r="SMV143" s="247"/>
      <c r="SMW143" s="247"/>
      <c r="SMX143" s="247"/>
      <c r="SMY143" s="247"/>
      <c r="SMZ143" s="247"/>
      <c r="SNA143" s="247"/>
      <c r="SNB143" s="247"/>
      <c r="SNC143" s="247"/>
      <c r="SND143" s="247"/>
      <c r="SNE143" s="247"/>
      <c r="SNF143" s="247"/>
      <c r="SNG143" s="247"/>
      <c r="SNH143" s="247"/>
      <c r="SNI143" s="247"/>
      <c r="SNJ143" s="247"/>
      <c r="SNK143" s="247"/>
      <c r="SNL143" s="247"/>
      <c r="SNM143" s="247"/>
      <c r="SNN143" s="247"/>
      <c r="SNO143" s="247"/>
      <c r="SNP143" s="247"/>
      <c r="SNQ143" s="247"/>
      <c r="SNR143" s="247"/>
      <c r="SNS143" s="247"/>
      <c r="SNT143" s="247"/>
      <c r="SNU143" s="247"/>
      <c r="SNV143" s="247"/>
      <c r="SNW143" s="247"/>
      <c r="SNX143" s="247"/>
      <c r="SNY143" s="247"/>
      <c r="SNZ143" s="247"/>
      <c r="SOA143" s="247"/>
      <c r="SOB143" s="247"/>
      <c r="SOC143" s="247"/>
      <c r="SOD143" s="247"/>
      <c r="SOE143" s="247"/>
      <c r="SOF143" s="247"/>
      <c r="SOG143" s="247"/>
      <c r="SOH143" s="247"/>
      <c r="SOI143" s="247"/>
      <c r="SOJ143" s="247"/>
      <c r="SOK143" s="247"/>
      <c r="SOL143" s="247"/>
      <c r="SOM143" s="247"/>
      <c r="SON143" s="247"/>
      <c r="SOO143" s="247"/>
      <c r="SOP143" s="247"/>
      <c r="SOQ143" s="247"/>
      <c r="SOR143" s="247"/>
      <c r="SOS143" s="247"/>
      <c r="SOT143" s="247"/>
      <c r="SOU143" s="247"/>
      <c r="SOV143" s="247"/>
      <c r="SOW143" s="247"/>
      <c r="SOX143" s="247"/>
      <c r="SOY143" s="247"/>
      <c r="SOZ143" s="247"/>
      <c r="SPA143" s="247"/>
      <c r="SPB143" s="247"/>
      <c r="SPC143" s="247"/>
      <c r="SPD143" s="247"/>
      <c r="SPE143" s="247"/>
      <c r="SPF143" s="247"/>
      <c r="SPG143" s="247"/>
      <c r="SPH143" s="247"/>
      <c r="SPI143" s="247"/>
      <c r="SPJ143" s="247"/>
      <c r="SPK143" s="247"/>
      <c r="SPL143" s="247"/>
      <c r="SPM143" s="247"/>
      <c r="SPN143" s="247"/>
      <c r="SPO143" s="247"/>
      <c r="SPP143" s="247"/>
      <c r="SPQ143" s="247"/>
      <c r="SPR143" s="247"/>
      <c r="SPS143" s="247"/>
      <c r="SPT143" s="247"/>
      <c r="SPU143" s="247"/>
      <c r="SPV143" s="247"/>
      <c r="SPW143" s="247"/>
      <c r="SPX143" s="247"/>
      <c r="SPY143" s="247"/>
      <c r="SPZ143" s="247"/>
      <c r="SQA143" s="247"/>
      <c r="SQB143" s="247"/>
      <c r="SQC143" s="247"/>
      <c r="SQD143" s="247"/>
      <c r="SQE143" s="247"/>
      <c r="SQF143" s="247"/>
      <c r="SQG143" s="247"/>
      <c r="SQH143" s="247"/>
      <c r="SQI143" s="247"/>
      <c r="SQJ143" s="247"/>
      <c r="SQK143" s="247"/>
      <c r="SQL143" s="247"/>
      <c r="SQM143" s="247"/>
      <c r="SQN143" s="247"/>
      <c r="SQO143" s="247"/>
      <c r="SQP143" s="247"/>
      <c r="SQQ143" s="247"/>
      <c r="SQR143" s="247"/>
      <c r="SQS143" s="247"/>
      <c r="SQT143" s="247"/>
      <c r="SQU143" s="247"/>
      <c r="SQV143" s="247"/>
      <c r="SQW143" s="247"/>
      <c r="SQX143" s="247"/>
      <c r="SQY143" s="247"/>
      <c r="SQZ143" s="247"/>
      <c r="SRA143" s="247"/>
      <c r="SRB143" s="247"/>
      <c r="SRC143" s="247"/>
      <c r="SRD143" s="247"/>
      <c r="SRE143" s="247"/>
      <c r="SRF143" s="247"/>
      <c r="SRG143" s="247"/>
      <c r="SRH143" s="247"/>
      <c r="SRI143" s="247"/>
      <c r="SRJ143" s="247"/>
      <c r="SRK143" s="247"/>
      <c r="SRL143" s="247"/>
      <c r="SRM143" s="247"/>
      <c r="SRN143" s="247"/>
      <c r="SRO143" s="247"/>
      <c r="SRP143" s="247"/>
      <c r="SRQ143" s="247"/>
      <c r="SRR143" s="247"/>
      <c r="SRS143" s="247"/>
      <c r="SRT143" s="247"/>
      <c r="SRU143" s="247"/>
      <c r="SRV143" s="247"/>
      <c r="SRW143" s="247"/>
      <c r="SRX143" s="247"/>
      <c r="SRY143" s="247"/>
      <c r="SRZ143" s="247"/>
      <c r="SSA143" s="247"/>
      <c r="SSB143" s="247"/>
      <c r="SSC143" s="247"/>
      <c r="SSD143" s="247"/>
      <c r="SSE143" s="247"/>
      <c r="SSF143" s="247"/>
      <c r="SSG143" s="247"/>
      <c r="SSH143" s="247"/>
      <c r="SSI143" s="247"/>
      <c r="SSJ143" s="247"/>
      <c r="SSK143" s="247"/>
      <c r="SSL143" s="247"/>
      <c r="SSM143" s="247"/>
      <c r="SSN143" s="247"/>
      <c r="SSO143" s="247"/>
      <c r="SSP143" s="247"/>
      <c r="SSQ143" s="247"/>
      <c r="SSR143" s="247"/>
      <c r="SSS143" s="247"/>
      <c r="SST143" s="247"/>
      <c r="SSU143" s="247"/>
      <c r="SSV143" s="247"/>
      <c r="SSW143" s="247"/>
      <c r="SSX143" s="247"/>
      <c r="SSY143" s="247"/>
      <c r="SSZ143" s="247"/>
      <c r="STA143" s="247"/>
      <c r="STB143" s="247"/>
      <c r="STC143" s="247"/>
      <c r="STD143" s="247"/>
      <c r="STE143" s="247"/>
      <c r="STF143" s="247"/>
      <c r="STG143" s="247"/>
      <c r="STH143" s="247"/>
      <c r="STI143" s="247"/>
      <c r="STJ143" s="247"/>
      <c r="STK143" s="247"/>
      <c r="STL143" s="247"/>
      <c r="STM143" s="247"/>
      <c r="STN143" s="247"/>
      <c r="STO143" s="247"/>
      <c r="STP143" s="247"/>
      <c r="STQ143" s="247"/>
      <c r="STR143" s="247"/>
      <c r="STS143" s="247"/>
      <c r="STT143" s="247"/>
      <c r="STU143" s="247"/>
      <c r="STV143" s="247"/>
      <c r="STW143" s="247"/>
      <c r="STX143" s="247"/>
      <c r="STY143" s="247"/>
      <c r="STZ143" s="247"/>
      <c r="SUA143" s="247"/>
      <c r="SUB143" s="247"/>
      <c r="SUC143" s="247"/>
      <c r="SUD143" s="247"/>
      <c r="SUE143" s="247"/>
      <c r="SUF143" s="247"/>
      <c r="SUG143" s="247"/>
      <c r="SUH143" s="247"/>
      <c r="SUI143" s="247"/>
      <c r="SUJ143" s="247"/>
      <c r="SUK143" s="247"/>
      <c r="SUL143" s="247"/>
      <c r="SUM143" s="247"/>
      <c r="SUN143" s="247"/>
      <c r="SUO143" s="247"/>
      <c r="SUP143" s="247"/>
      <c r="SUQ143" s="247"/>
      <c r="SUR143" s="247"/>
      <c r="SUS143" s="247"/>
      <c r="SUT143" s="247"/>
      <c r="SUU143" s="247"/>
      <c r="SUV143" s="247"/>
      <c r="SUW143" s="247"/>
      <c r="SUX143" s="247"/>
      <c r="SUY143" s="247"/>
      <c r="SUZ143" s="247"/>
      <c r="SVA143" s="247"/>
      <c r="SVB143" s="247"/>
      <c r="SVC143" s="247"/>
      <c r="SVD143" s="247"/>
      <c r="SVE143" s="247"/>
      <c r="SVF143" s="247"/>
      <c r="SVG143" s="247"/>
      <c r="SVH143" s="247"/>
      <c r="SVI143" s="247"/>
      <c r="SVJ143" s="247"/>
      <c r="SVK143" s="247"/>
      <c r="SVL143" s="247"/>
      <c r="SVM143" s="247"/>
      <c r="SVN143" s="247"/>
      <c r="SVO143" s="247"/>
      <c r="SVP143" s="247"/>
      <c r="SVQ143" s="247"/>
      <c r="SVR143" s="247"/>
      <c r="SVS143" s="247"/>
      <c r="SVT143" s="247"/>
      <c r="SVU143" s="247"/>
      <c r="SVV143" s="247"/>
      <c r="SVW143" s="247"/>
      <c r="SVX143" s="247"/>
      <c r="SVY143" s="247"/>
      <c r="SVZ143" s="247"/>
      <c r="SWA143" s="247"/>
      <c r="SWB143" s="247"/>
      <c r="SWC143" s="247"/>
      <c r="SWD143" s="247"/>
      <c r="SWE143" s="247"/>
      <c r="SWF143" s="247"/>
      <c r="SWG143" s="247"/>
      <c r="SWH143" s="247"/>
      <c r="SWI143" s="247"/>
      <c r="SWJ143" s="247"/>
      <c r="SWK143" s="247"/>
      <c r="SWL143" s="247"/>
      <c r="SWM143" s="247"/>
      <c r="SWN143" s="247"/>
      <c r="SWO143" s="247"/>
      <c r="SWP143" s="247"/>
      <c r="SWQ143" s="247"/>
      <c r="SWR143" s="247"/>
      <c r="SWS143" s="247"/>
      <c r="SWT143" s="247"/>
      <c r="SWU143" s="247"/>
      <c r="SWV143" s="247"/>
      <c r="SWW143" s="247"/>
      <c r="SWX143" s="247"/>
      <c r="SWY143" s="247"/>
      <c r="SWZ143" s="247"/>
      <c r="SXA143" s="247"/>
      <c r="SXB143" s="247"/>
      <c r="SXC143" s="247"/>
      <c r="SXD143" s="247"/>
      <c r="SXE143" s="247"/>
      <c r="SXF143" s="247"/>
      <c r="SXG143" s="247"/>
      <c r="SXH143" s="247"/>
      <c r="SXI143" s="247"/>
      <c r="SXJ143" s="247"/>
      <c r="SXK143" s="247"/>
      <c r="SXL143" s="247"/>
      <c r="SXM143" s="247"/>
      <c r="SXN143" s="247"/>
      <c r="SXO143" s="247"/>
      <c r="SXP143" s="247"/>
      <c r="SXQ143" s="247"/>
      <c r="SXR143" s="247"/>
      <c r="SXS143" s="247"/>
      <c r="SXT143" s="247"/>
      <c r="SXU143" s="247"/>
      <c r="SXV143" s="247"/>
      <c r="SXW143" s="247"/>
      <c r="SXX143" s="247"/>
      <c r="SXY143" s="247"/>
      <c r="SXZ143" s="247"/>
      <c r="SYA143" s="247"/>
      <c r="SYB143" s="247"/>
      <c r="SYC143" s="247"/>
      <c r="SYD143" s="247"/>
      <c r="SYE143" s="247"/>
      <c r="SYF143" s="247"/>
      <c r="SYG143" s="247"/>
      <c r="SYH143" s="247"/>
      <c r="SYI143" s="247"/>
      <c r="SYJ143" s="247"/>
      <c r="SYK143" s="247"/>
      <c r="SYL143" s="247"/>
      <c r="SYM143" s="247"/>
      <c r="SYN143" s="247"/>
      <c r="SYO143" s="247"/>
      <c r="SYP143" s="247"/>
      <c r="SYQ143" s="247"/>
      <c r="SYR143" s="247"/>
      <c r="SYS143" s="247"/>
      <c r="SYT143" s="247"/>
      <c r="SYU143" s="247"/>
      <c r="SYV143" s="247"/>
      <c r="SYW143" s="247"/>
      <c r="SYX143" s="247"/>
      <c r="SYY143" s="247"/>
      <c r="SYZ143" s="247"/>
      <c r="SZA143" s="247"/>
      <c r="SZB143" s="247"/>
      <c r="SZC143" s="247"/>
      <c r="SZD143" s="247"/>
      <c r="SZE143" s="247"/>
      <c r="SZF143" s="247"/>
      <c r="SZG143" s="247"/>
      <c r="SZH143" s="247"/>
      <c r="SZI143" s="247"/>
      <c r="SZJ143" s="247"/>
      <c r="SZK143" s="247"/>
      <c r="SZL143" s="247"/>
      <c r="SZM143" s="247"/>
      <c r="SZN143" s="247"/>
      <c r="SZO143" s="247"/>
      <c r="SZP143" s="247"/>
      <c r="SZQ143" s="247"/>
      <c r="SZR143" s="247"/>
      <c r="SZS143" s="247"/>
      <c r="SZT143" s="247"/>
      <c r="SZU143" s="247"/>
      <c r="SZV143" s="247"/>
      <c r="SZW143" s="247"/>
      <c r="SZX143" s="247"/>
      <c r="SZY143" s="247"/>
      <c r="SZZ143" s="247"/>
      <c r="TAA143" s="247"/>
      <c r="TAB143" s="247"/>
      <c r="TAC143" s="247"/>
      <c r="TAD143" s="247"/>
      <c r="TAE143" s="247"/>
      <c r="TAF143" s="247"/>
      <c r="TAG143" s="247"/>
      <c r="TAH143" s="247"/>
      <c r="TAI143" s="247"/>
      <c r="TAJ143" s="247"/>
      <c r="TAK143" s="247"/>
      <c r="TAL143" s="247"/>
      <c r="TAM143" s="247"/>
      <c r="TAN143" s="247"/>
      <c r="TAO143" s="247"/>
      <c r="TAP143" s="247"/>
      <c r="TAQ143" s="247"/>
      <c r="TAR143" s="247"/>
      <c r="TAS143" s="247"/>
      <c r="TAT143" s="247"/>
      <c r="TAU143" s="247"/>
      <c r="TAV143" s="247"/>
      <c r="TAW143" s="247"/>
      <c r="TAX143" s="247"/>
      <c r="TAY143" s="247"/>
      <c r="TAZ143" s="247"/>
      <c r="TBA143" s="247"/>
      <c r="TBB143" s="247"/>
      <c r="TBC143" s="247"/>
      <c r="TBD143" s="247"/>
      <c r="TBE143" s="247"/>
      <c r="TBF143" s="247"/>
      <c r="TBG143" s="247"/>
      <c r="TBH143" s="247"/>
      <c r="TBI143" s="247"/>
      <c r="TBJ143" s="247"/>
      <c r="TBK143" s="247"/>
      <c r="TBL143" s="247"/>
      <c r="TBM143" s="247"/>
      <c r="TBN143" s="247"/>
      <c r="TBO143" s="247"/>
      <c r="TBP143" s="247"/>
      <c r="TBQ143" s="247"/>
      <c r="TBR143" s="247"/>
      <c r="TBS143" s="247"/>
      <c r="TBT143" s="247"/>
      <c r="TBU143" s="247"/>
      <c r="TBV143" s="247"/>
      <c r="TBW143" s="247"/>
      <c r="TBX143" s="247"/>
      <c r="TBY143" s="247"/>
      <c r="TBZ143" s="247"/>
      <c r="TCA143" s="247"/>
      <c r="TCB143" s="247"/>
      <c r="TCC143" s="247"/>
      <c r="TCD143" s="247"/>
      <c r="TCE143" s="247"/>
      <c r="TCF143" s="247"/>
      <c r="TCG143" s="247"/>
      <c r="TCH143" s="247"/>
      <c r="TCI143" s="247"/>
      <c r="TCJ143" s="247"/>
      <c r="TCK143" s="247"/>
      <c r="TCL143" s="247"/>
      <c r="TCM143" s="247"/>
      <c r="TCN143" s="247"/>
      <c r="TCO143" s="247"/>
      <c r="TCP143" s="247"/>
      <c r="TCQ143" s="247"/>
      <c r="TCR143" s="247"/>
      <c r="TCS143" s="247"/>
      <c r="TCT143" s="247"/>
      <c r="TCU143" s="247"/>
      <c r="TCV143" s="247"/>
      <c r="TCW143" s="247"/>
      <c r="TCX143" s="247"/>
      <c r="TCY143" s="247"/>
      <c r="TCZ143" s="247"/>
      <c r="TDA143" s="247"/>
      <c r="TDB143" s="247"/>
      <c r="TDC143" s="247"/>
      <c r="TDD143" s="247"/>
      <c r="TDE143" s="247"/>
      <c r="TDF143" s="247"/>
      <c r="TDG143" s="247"/>
      <c r="TDH143" s="247"/>
      <c r="TDI143" s="247"/>
      <c r="TDJ143" s="247"/>
      <c r="TDK143" s="247"/>
      <c r="TDL143" s="247"/>
      <c r="TDM143" s="247"/>
      <c r="TDN143" s="247"/>
      <c r="TDO143" s="247"/>
      <c r="TDP143" s="247"/>
      <c r="TDQ143" s="247"/>
      <c r="TDR143" s="247"/>
      <c r="TDS143" s="247"/>
      <c r="TDT143" s="247"/>
      <c r="TDU143" s="247"/>
      <c r="TDV143" s="247"/>
      <c r="TDW143" s="247"/>
      <c r="TDX143" s="247"/>
      <c r="TDY143" s="247"/>
      <c r="TDZ143" s="247"/>
      <c r="TEA143" s="247"/>
      <c r="TEB143" s="247"/>
      <c r="TEC143" s="247"/>
      <c r="TED143" s="247"/>
      <c r="TEE143" s="247"/>
      <c r="TEF143" s="247"/>
      <c r="TEG143" s="247"/>
      <c r="TEH143" s="247"/>
      <c r="TEI143" s="247"/>
      <c r="TEJ143" s="247"/>
      <c r="TEK143" s="247"/>
      <c r="TEL143" s="247"/>
      <c r="TEM143" s="247"/>
      <c r="TEN143" s="247"/>
      <c r="TEO143" s="247"/>
      <c r="TEP143" s="247"/>
      <c r="TEQ143" s="247"/>
      <c r="TER143" s="247"/>
      <c r="TES143" s="247"/>
      <c r="TET143" s="247"/>
      <c r="TEU143" s="247"/>
      <c r="TEV143" s="247"/>
      <c r="TEW143" s="247"/>
      <c r="TEX143" s="247"/>
      <c r="TEY143" s="247"/>
      <c r="TEZ143" s="247"/>
      <c r="TFA143" s="247"/>
      <c r="TFB143" s="247"/>
      <c r="TFC143" s="247"/>
      <c r="TFD143" s="247"/>
      <c r="TFE143" s="247"/>
      <c r="TFF143" s="247"/>
      <c r="TFG143" s="247"/>
      <c r="TFH143" s="247"/>
      <c r="TFI143" s="247"/>
      <c r="TFJ143" s="247"/>
      <c r="TFK143" s="247"/>
      <c r="TFL143" s="247"/>
      <c r="TFM143" s="247"/>
      <c r="TFN143" s="247"/>
      <c r="TFO143" s="247"/>
      <c r="TFP143" s="247"/>
      <c r="TFQ143" s="247"/>
      <c r="TFR143" s="247"/>
      <c r="TFS143" s="247"/>
      <c r="TFT143" s="247"/>
      <c r="TFU143" s="247"/>
      <c r="TFV143" s="247"/>
      <c r="TFW143" s="247"/>
      <c r="TFX143" s="247"/>
      <c r="TFY143" s="247"/>
      <c r="TFZ143" s="247"/>
      <c r="TGA143" s="247"/>
      <c r="TGB143" s="247"/>
      <c r="TGC143" s="247"/>
      <c r="TGD143" s="247"/>
      <c r="TGE143" s="247"/>
      <c r="TGF143" s="247"/>
      <c r="TGG143" s="247"/>
      <c r="TGH143" s="247"/>
      <c r="TGI143" s="247"/>
      <c r="TGJ143" s="247"/>
      <c r="TGK143" s="247"/>
      <c r="TGL143" s="247"/>
      <c r="TGM143" s="247"/>
      <c r="TGN143" s="247"/>
      <c r="TGO143" s="247"/>
      <c r="TGP143" s="247"/>
      <c r="TGQ143" s="247"/>
      <c r="TGR143" s="247"/>
      <c r="TGS143" s="247"/>
      <c r="TGT143" s="247"/>
      <c r="TGU143" s="247"/>
      <c r="TGV143" s="247"/>
      <c r="TGW143" s="247"/>
      <c r="TGX143" s="247"/>
      <c r="TGY143" s="247"/>
      <c r="TGZ143" s="247"/>
      <c r="THA143" s="247"/>
      <c r="THB143" s="247"/>
      <c r="THC143" s="247"/>
      <c r="THD143" s="247"/>
      <c r="THE143" s="247"/>
      <c r="THF143" s="247"/>
      <c r="THG143" s="247"/>
      <c r="THH143" s="247"/>
      <c r="THI143" s="247"/>
      <c r="THJ143" s="247"/>
      <c r="THK143" s="247"/>
      <c r="THL143" s="247"/>
      <c r="THM143" s="247"/>
      <c r="THN143" s="247"/>
      <c r="THO143" s="247"/>
      <c r="THP143" s="247"/>
      <c r="THQ143" s="247"/>
      <c r="THR143" s="247"/>
      <c r="THS143" s="247"/>
      <c r="THT143" s="247"/>
      <c r="THU143" s="247"/>
      <c r="THV143" s="247"/>
      <c r="THW143" s="247"/>
      <c r="THX143" s="247"/>
      <c r="THY143" s="247"/>
      <c r="THZ143" s="247"/>
      <c r="TIA143" s="247"/>
      <c r="TIB143" s="247"/>
      <c r="TIC143" s="247"/>
      <c r="TID143" s="247"/>
      <c r="TIE143" s="247"/>
      <c r="TIF143" s="247"/>
      <c r="TIG143" s="247"/>
      <c r="TIH143" s="247"/>
      <c r="TII143" s="247"/>
      <c r="TIJ143" s="247"/>
      <c r="TIK143" s="247"/>
      <c r="TIL143" s="247"/>
      <c r="TIM143" s="247"/>
      <c r="TIN143" s="247"/>
      <c r="TIO143" s="247"/>
      <c r="TIP143" s="247"/>
      <c r="TIQ143" s="247"/>
      <c r="TIR143" s="247"/>
      <c r="TIS143" s="247"/>
      <c r="TIT143" s="247"/>
      <c r="TIU143" s="247"/>
      <c r="TIV143" s="247"/>
      <c r="TIW143" s="247"/>
      <c r="TIX143" s="247"/>
      <c r="TIY143" s="247"/>
      <c r="TIZ143" s="247"/>
      <c r="TJA143" s="247"/>
      <c r="TJB143" s="247"/>
      <c r="TJC143" s="247"/>
      <c r="TJD143" s="247"/>
      <c r="TJE143" s="247"/>
      <c r="TJF143" s="247"/>
      <c r="TJG143" s="247"/>
      <c r="TJH143" s="247"/>
      <c r="TJI143" s="247"/>
      <c r="TJJ143" s="247"/>
      <c r="TJK143" s="247"/>
      <c r="TJL143" s="247"/>
      <c r="TJM143" s="247"/>
      <c r="TJN143" s="247"/>
      <c r="TJO143" s="247"/>
      <c r="TJP143" s="247"/>
      <c r="TJQ143" s="247"/>
      <c r="TJR143" s="247"/>
      <c r="TJS143" s="247"/>
      <c r="TJT143" s="247"/>
      <c r="TJU143" s="247"/>
      <c r="TJV143" s="247"/>
      <c r="TJW143" s="247"/>
      <c r="TJX143" s="247"/>
      <c r="TJY143" s="247"/>
      <c r="TJZ143" s="247"/>
      <c r="TKA143" s="247"/>
      <c r="TKB143" s="247"/>
      <c r="TKC143" s="247"/>
      <c r="TKD143" s="247"/>
      <c r="TKE143" s="247"/>
      <c r="TKF143" s="247"/>
      <c r="TKG143" s="247"/>
      <c r="TKH143" s="247"/>
      <c r="TKI143" s="247"/>
      <c r="TKJ143" s="247"/>
      <c r="TKK143" s="247"/>
      <c r="TKL143" s="247"/>
      <c r="TKM143" s="247"/>
      <c r="TKN143" s="247"/>
      <c r="TKO143" s="247"/>
      <c r="TKP143" s="247"/>
      <c r="TKQ143" s="247"/>
      <c r="TKR143" s="247"/>
      <c r="TKS143" s="247"/>
      <c r="TKT143" s="247"/>
      <c r="TKU143" s="247"/>
      <c r="TKV143" s="247"/>
      <c r="TKW143" s="247"/>
      <c r="TKX143" s="247"/>
      <c r="TKY143" s="247"/>
      <c r="TKZ143" s="247"/>
      <c r="TLA143" s="247"/>
      <c r="TLB143" s="247"/>
      <c r="TLC143" s="247"/>
      <c r="TLD143" s="247"/>
      <c r="TLE143" s="247"/>
      <c r="TLF143" s="247"/>
      <c r="TLG143" s="247"/>
      <c r="TLH143" s="247"/>
      <c r="TLI143" s="247"/>
      <c r="TLJ143" s="247"/>
      <c r="TLK143" s="247"/>
      <c r="TLL143" s="247"/>
      <c r="TLM143" s="247"/>
      <c r="TLN143" s="247"/>
      <c r="TLO143" s="247"/>
      <c r="TLP143" s="247"/>
      <c r="TLQ143" s="247"/>
      <c r="TLR143" s="247"/>
      <c r="TLS143" s="247"/>
      <c r="TLT143" s="247"/>
      <c r="TLU143" s="247"/>
      <c r="TLV143" s="247"/>
      <c r="TLW143" s="247"/>
      <c r="TLX143" s="247"/>
      <c r="TLY143" s="247"/>
      <c r="TLZ143" s="247"/>
      <c r="TMA143" s="247"/>
      <c r="TMB143" s="247"/>
      <c r="TMC143" s="247"/>
      <c r="TMD143" s="247"/>
      <c r="TME143" s="247"/>
      <c r="TMF143" s="247"/>
      <c r="TMG143" s="247"/>
      <c r="TMH143" s="247"/>
      <c r="TMI143" s="247"/>
      <c r="TMJ143" s="247"/>
      <c r="TMK143" s="247"/>
      <c r="TML143" s="247"/>
      <c r="TMM143" s="247"/>
      <c r="TMN143" s="247"/>
      <c r="TMO143" s="247"/>
      <c r="TMP143" s="247"/>
      <c r="TMQ143" s="247"/>
      <c r="TMR143" s="247"/>
      <c r="TMS143" s="247"/>
      <c r="TMT143" s="247"/>
      <c r="TMU143" s="247"/>
      <c r="TMV143" s="247"/>
      <c r="TMW143" s="247"/>
      <c r="TMX143" s="247"/>
      <c r="TMY143" s="247"/>
      <c r="TMZ143" s="247"/>
      <c r="TNA143" s="247"/>
      <c r="TNB143" s="247"/>
      <c r="TNC143" s="247"/>
      <c r="TND143" s="247"/>
      <c r="TNE143" s="247"/>
      <c r="TNF143" s="247"/>
      <c r="TNG143" s="247"/>
      <c r="TNH143" s="247"/>
      <c r="TNI143" s="247"/>
      <c r="TNJ143" s="247"/>
      <c r="TNK143" s="247"/>
      <c r="TNL143" s="247"/>
      <c r="TNM143" s="247"/>
      <c r="TNN143" s="247"/>
      <c r="TNO143" s="247"/>
      <c r="TNP143" s="247"/>
      <c r="TNQ143" s="247"/>
      <c r="TNR143" s="247"/>
      <c r="TNS143" s="247"/>
      <c r="TNT143" s="247"/>
      <c r="TNU143" s="247"/>
      <c r="TNV143" s="247"/>
      <c r="TNW143" s="247"/>
      <c r="TNX143" s="247"/>
      <c r="TNY143" s="247"/>
      <c r="TNZ143" s="247"/>
      <c r="TOA143" s="247"/>
      <c r="TOB143" s="247"/>
      <c r="TOC143" s="247"/>
      <c r="TOD143" s="247"/>
      <c r="TOE143" s="247"/>
      <c r="TOF143" s="247"/>
      <c r="TOG143" s="247"/>
      <c r="TOH143" s="247"/>
      <c r="TOI143" s="247"/>
      <c r="TOJ143" s="247"/>
      <c r="TOK143" s="247"/>
      <c r="TOL143" s="247"/>
      <c r="TOM143" s="247"/>
      <c r="TON143" s="247"/>
      <c r="TOO143" s="247"/>
      <c r="TOP143" s="247"/>
      <c r="TOQ143" s="247"/>
      <c r="TOR143" s="247"/>
      <c r="TOS143" s="247"/>
      <c r="TOT143" s="247"/>
      <c r="TOU143" s="247"/>
      <c r="TOV143" s="247"/>
      <c r="TOW143" s="247"/>
      <c r="TOX143" s="247"/>
      <c r="TOY143" s="247"/>
      <c r="TOZ143" s="247"/>
      <c r="TPA143" s="247"/>
      <c r="TPB143" s="247"/>
      <c r="TPC143" s="247"/>
      <c r="TPD143" s="247"/>
      <c r="TPE143" s="247"/>
      <c r="TPF143" s="247"/>
      <c r="TPG143" s="247"/>
      <c r="TPH143" s="247"/>
      <c r="TPI143" s="247"/>
      <c r="TPJ143" s="247"/>
      <c r="TPK143" s="247"/>
      <c r="TPL143" s="247"/>
      <c r="TPM143" s="247"/>
      <c r="TPN143" s="247"/>
      <c r="TPO143" s="247"/>
      <c r="TPP143" s="247"/>
      <c r="TPQ143" s="247"/>
      <c r="TPR143" s="247"/>
      <c r="TPS143" s="247"/>
      <c r="TPT143" s="247"/>
      <c r="TPU143" s="247"/>
      <c r="TPV143" s="247"/>
      <c r="TPW143" s="247"/>
      <c r="TPX143" s="247"/>
      <c r="TPY143" s="247"/>
      <c r="TPZ143" s="247"/>
      <c r="TQA143" s="247"/>
      <c r="TQB143" s="247"/>
      <c r="TQC143" s="247"/>
      <c r="TQD143" s="247"/>
      <c r="TQE143" s="247"/>
      <c r="TQF143" s="247"/>
      <c r="TQG143" s="247"/>
      <c r="TQH143" s="247"/>
      <c r="TQI143" s="247"/>
      <c r="TQJ143" s="247"/>
      <c r="TQK143" s="247"/>
      <c r="TQL143" s="247"/>
      <c r="TQM143" s="247"/>
      <c r="TQN143" s="247"/>
      <c r="TQO143" s="247"/>
      <c r="TQP143" s="247"/>
      <c r="TQQ143" s="247"/>
      <c r="TQR143" s="247"/>
      <c r="TQS143" s="247"/>
      <c r="TQT143" s="247"/>
      <c r="TQU143" s="247"/>
      <c r="TQV143" s="247"/>
      <c r="TQW143" s="247"/>
      <c r="TQX143" s="247"/>
      <c r="TQY143" s="247"/>
      <c r="TQZ143" s="247"/>
      <c r="TRA143" s="247"/>
      <c r="TRB143" s="247"/>
      <c r="TRC143" s="247"/>
      <c r="TRD143" s="247"/>
      <c r="TRE143" s="247"/>
      <c r="TRF143" s="247"/>
      <c r="TRG143" s="247"/>
      <c r="TRH143" s="247"/>
      <c r="TRI143" s="247"/>
      <c r="TRJ143" s="247"/>
      <c r="TRK143" s="247"/>
      <c r="TRL143" s="247"/>
      <c r="TRM143" s="247"/>
      <c r="TRN143" s="247"/>
      <c r="TRO143" s="247"/>
      <c r="TRP143" s="247"/>
      <c r="TRQ143" s="247"/>
      <c r="TRR143" s="247"/>
      <c r="TRS143" s="247"/>
      <c r="TRT143" s="247"/>
      <c r="TRU143" s="247"/>
      <c r="TRV143" s="247"/>
      <c r="TRW143" s="247"/>
      <c r="TRX143" s="247"/>
      <c r="TRY143" s="247"/>
      <c r="TRZ143" s="247"/>
      <c r="TSA143" s="247"/>
      <c r="TSB143" s="247"/>
      <c r="TSC143" s="247"/>
      <c r="TSD143" s="247"/>
      <c r="TSE143" s="247"/>
      <c r="TSF143" s="247"/>
      <c r="TSG143" s="247"/>
      <c r="TSH143" s="247"/>
      <c r="TSI143" s="247"/>
      <c r="TSJ143" s="247"/>
      <c r="TSK143" s="247"/>
      <c r="TSL143" s="247"/>
      <c r="TSM143" s="247"/>
      <c r="TSN143" s="247"/>
      <c r="TSO143" s="247"/>
      <c r="TSP143" s="247"/>
      <c r="TSQ143" s="247"/>
      <c r="TSR143" s="247"/>
      <c r="TSS143" s="247"/>
      <c r="TST143" s="247"/>
      <c r="TSU143" s="247"/>
      <c r="TSV143" s="247"/>
      <c r="TSW143" s="247"/>
      <c r="TSX143" s="247"/>
      <c r="TSY143" s="247"/>
      <c r="TSZ143" s="247"/>
      <c r="TTA143" s="247"/>
      <c r="TTB143" s="247"/>
      <c r="TTC143" s="247"/>
      <c r="TTD143" s="247"/>
      <c r="TTE143" s="247"/>
      <c r="TTF143" s="247"/>
      <c r="TTG143" s="247"/>
      <c r="TTH143" s="247"/>
      <c r="TTI143" s="247"/>
      <c r="TTJ143" s="247"/>
      <c r="TTK143" s="247"/>
      <c r="TTL143" s="247"/>
      <c r="TTM143" s="247"/>
      <c r="TTN143" s="247"/>
      <c r="TTO143" s="247"/>
      <c r="TTP143" s="247"/>
      <c r="TTQ143" s="247"/>
      <c r="TTR143" s="247"/>
      <c r="TTS143" s="247"/>
      <c r="TTT143" s="247"/>
      <c r="TTU143" s="247"/>
      <c r="TTV143" s="247"/>
      <c r="TTW143" s="247"/>
      <c r="TTX143" s="247"/>
      <c r="TTY143" s="247"/>
      <c r="TTZ143" s="247"/>
      <c r="TUA143" s="247"/>
      <c r="TUB143" s="247"/>
      <c r="TUC143" s="247"/>
      <c r="TUD143" s="247"/>
      <c r="TUE143" s="247"/>
      <c r="TUF143" s="247"/>
      <c r="TUG143" s="247"/>
      <c r="TUH143" s="247"/>
      <c r="TUI143" s="247"/>
      <c r="TUJ143" s="247"/>
      <c r="TUK143" s="247"/>
      <c r="TUL143" s="247"/>
      <c r="TUM143" s="247"/>
      <c r="TUN143" s="247"/>
      <c r="TUO143" s="247"/>
      <c r="TUP143" s="247"/>
      <c r="TUQ143" s="247"/>
      <c r="TUR143" s="247"/>
      <c r="TUS143" s="247"/>
      <c r="TUT143" s="247"/>
      <c r="TUU143" s="247"/>
      <c r="TUV143" s="247"/>
      <c r="TUW143" s="247"/>
      <c r="TUX143" s="247"/>
      <c r="TUY143" s="247"/>
      <c r="TUZ143" s="247"/>
      <c r="TVA143" s="247"/>
      <c r="TVB143" s="247"/>
      <c r="TVC143" s="247"/>
      <c r="TVD143" s="247"/>
      <c r="TVE143" s="247"/>
      <c r="TVF143" s="247"/>
      <c r="TVG143" s="247"/>
      <c r="TVH143" s="247"/>
      <c r="TVI143" s="247"/>
      <c r="TVJ143" s="247"/>
      <c r="TVK143" s="247"/>
      <c r="TVL143" s="247"/>
      <c r="TVM143" s="247"/>
      <c r="TVN143" s="247"/>
      <c r="TVO143" s="247"/>
      <c r="TVP143" s="247"/>
      <c r="TVQ143" s="247"/>
      <c r="TVR143" s="247"/>
      <c r="TVS143" s="247"/>
      <c r="TVT143" s="247"/>
      <c r="TVU143" s="247"/>
      <c r="TVV143" s="247"/>
      <c r="TVW143" s="247"/>
      <c r="TVX143" s="247"/>
      <c r="TVY143" s="247"/>
      <c r="TVZ143" s="247"/>
      <c r="TWA143" s="247"/>
      <c r="TWB143" s="247"/>
      <c r="TWC143" s="247"/>
      <c r="TWD143" s="247"/>
      <c r="TWE143" s="247"/>
      <c r="TWF143" s="247"/>
      <c r="TWG143" s="247"/>
      <c r="TWH143" s="247"/>
      <c r="TWI143" s="247"/>
      <c r="TWJ143" s="247"/>
      <c r="TWK143" s="247"/>
      <c r="TWL143" s="247"/>
      <c r="TWM143" s="247"/>
      <c r="TWN143" s="247"/>
      <c r="TWO143" s="247"/>
      <c r="TWP143" s="247"/>
      <c r="TWQ143" s="247"/>
      <c r="TWR143" s="247"/>
      <c r="TWS143" s="247"/>
      <c r="TWT143" s="247"/>
      <c r="TWU143" s="247"/>
      <c r="TWV143" s="247"/>
      <c r="TWW143" s="247"/>
      <c r="TWX143" s="247"/>
      <c r="TWY143" s="247"/>
      <c r="TWZ143" s="247"/>
      <c r="TXA143" s="247"/>
      <c r="TXB143" s="247"/>
      <c r="TXC143" s="247"/>
      <c r="TXD143" s="247"/>
      <c r="TXE143" s="247"/>
      <c r="TXF143" s="247"/>
      <c r="TXG143" s="247"/>
      <c r="TXH143" s="247"/>
      <c r="TXI143" s="247"/>
      <c r="TXJ143" s="247"/>
      <c r="TXK143" s="247"/>
      <c r="TXL143" s="247"/>
      <c r="TXM143" s="247"/>
      <c r="TXN143" s="247"/>
      <c r="TXO143" s="247"/>
      <c r="TXP143" s="247"/>
      <c r="TXQ143" s="247"/>
      <c r="TXR143" s="247"/>
      <c r="TXS143" s="247"/>
      <c r="TXT143" s="247"/>
      <c r="TXU143" s="247"/>
      <c r="TXV143" s="247"/>
      <c r="TXW143" s="247"/>
      <c r="TXX143" s="247"/>
      <c r="TXY143" s="247"/>
      <c r="TXZ143" s="247"/>
      <c r="TYA143" s="247"/>
      <c r="TYB143" s="247"/>
      <c r="TYC143" s="247"/>
      <c r="TYD143" s="247"/>
      <c r="TYE143" s="247"/>
      <c r="TYF143" s="247"/>
      <c r="TYG143" s="247"/>
      <c r="TYH143" s="247"/>
      <c r="TYI143" s="247"/>
      <c r="TYJ143" s="247"/>
      <c r="TYK143" s="247"/>
      <c r="TYL143" s="247"/>
      <c r="TYM143" s="247"/>
      <c r="TYN143" s="247"/>
      <c r="TYO143" s="247"/>
      <c r="TYP143" s="247"/>
      <c r="TYQ143" s="247"/>
      <c r="TYR143" s="247"/>
      <c r="TYS143" s="247"/>
      <c r="TYT143" s="247"/>
      <c r="TYU143" s="247"/>
      <c r="TYV143" s="247"/>
      <c r="TYW143" s="247"/>
      <c r="TYX143" s="247"/>
      <c r="TYY143" s="247"/>
      <c r="TYZ143" s="247"/>
      <c r="TZA143" s="247"/>
      <c r="TZB143" s="247"/>
      <c r="TZC143" s="247"/>
      <c r="TZD143" s="247"/>
      <c r="TZE143" s="247"/>
      <c r="TZF143" s="247"/>
      <c r="TZG143" s="247"/>
      <c r="TZH143" s="247"/>
      <c r="TZI143" s="247"/>
      <c r="TZJ143" s="247"/>
      <c r="TZK143" s="247"/>
      <c r="TZL143" s="247"/>
      <c r="TZM143" s="247"/>
      <c r="TZN143" s="247"/>
      <c r="TZO143" s="247"/>
      <c r="TZP143" s="247"/>
      <c r="TZQ143" s="247"/>
      <c r="TZR143" s="247"/>
      <c r="TZS143" s="247"/>
      <c r="TZT143" s="247"/>
      <c r="TZU143" s="247"/>
      <c r="TZV143" s="247"/>
      <c r="TZW143" s="247"/>
      <c r="TZX143" s="247"/>
      <c r="TZY143" s="247"/>
      <c r="TZZ143" s="247"/>
      <c r="UAA143" s="247"/>
      <c r="UAB143" s="247"/>
      <c r="UAC143" s="247"/>
      <c r="UAD143" s="247"/>
      <c r="UAE143" s="247"/>
      <c r="UAF143" s="247"/>
      <c r="UAG143" s="247"/>
      <c r="UAH143" s="247"/>
      <c r="UAI143" s="247"/>
      <c r="UAJ143" s="247"/>
      <c r="UAK143" s="247"/>
      <c r="UAL143" s="247"/>
      <c r="UAM143" s="247"/>
      <c r="UAN143" s="247"/>
      <c r="UAO143" s="247"/>
      <c r="UAP143" s="247"/>
      <c r="UAQ143" s="247"/>
      <c r="UAR143" s="247"/>
      <c r="UAS143" s="247"/>
      <c r="UAT143" s="247"/>
      <c r="UAU143" s="247"/>
      <c r="UAV143" s="247"/>
      <c r="UAW143" s="247"/>
      <c r="UAX143" s="247"/>
      <c r="UAY143" s="247"/>
      <c r="UAZ143" s="247"/>
      <c r="UBA143" s="247"/>
      <c r="UBB143" s="247"/>
      <c r="UBC143" s="247"/>
      <c r="UBD143" s="247"/>
      <c r="UBE143" s="247"/>
      <c r="UBF143" s="247"/>
      <c r="UBG143" s="247"/>
      <c r="UBH143" s="247"/>
      <c r="UBI143" s="247"/>
      <c r="UBJ143" s="247"/>
      <c r="UBK143" s="247"/>
      <c r="UBL143" s="247"/>
      <c r="UBM143" s="247"/>
      <c r="UBN143" s="247"/>
      <c r="UBO143" s="247"/>
      <c r="UBP143" s="247"/>
      <c r="UBQ143" s="247"/>
      <c r="UBR143" s="247"/>
      <c r="UBS143" s="247"/>
      <c r="UBT143" s="247"/>
      <c r="UBU143" s="247"/>
      <c r="UBV143" s="247"/>
      <c r="UBW143" s="247"/>
      <c r="UBX143" s="247"/>
      <c r="UBY143" s="247"/>
      <c r="UBZ143" s="247"/>
      <c r="UCA143" s="247"/>
      <c r="UCB143" s="247"/>
      <c r="UCC143" s="247"/>
      <c r="UCD143" s="247"/>
      <c r="UCE143" s="247"/>
      <c r="UCF143" s="247"/>
      <c r="UCG143" s="247"/>
      <c r="UCH143" s="247"/>
      <c r="UCI143" s="247"/>
      <c r="UCJ143" s="247"/>
      <c r="UCK143" s="247"/>
      <c r="UCL143" s="247"/>
      <c r="UCM143" s="247"/>
      <c r="UCN143" s="247"/>
      <c r="UCO143" s="247"/>
      <c r="UCP143" s="247"/>
      <c r="UCQ143" s="247"/>
      <c r="UCR143" s="247"/>
      <c r="UCS143" s="247"/>
      <c r="UCT143" s="247"/>
      <c r="UCU143" s="247"/>
      <c r="UCV143" s="247"/>
      <c r="UCW143" s="247"/>
      <c r="UCX143" s="247"/>
      <c r="UCY143" s="247"/>
      <c r="UCZ143" s="247"/>
      <c r="UDA143" s="247"/>
      <c r="UDB143" s="247"/>
      <c r="UDC143" s="247"/>
      <c r="UDD143" s="247"/>
      <c r="UDE143" s="247"/>
      <c r="UDF143" s="247"/>
      <c r="UDG143" s="247"/>
      <c r="UDH143" s="247"/>
      <c r="UDI143" s="247"/>
      <c r="UDJ143" s="247"/>
      <c r="UDK143" s="247"/>
      <c r="UDL143" s="247"/>
      <c r="UDM143" s="247"/>
      <c r="UDN143" s="247"/>
      <c r="UDO143" s="247"/>
      <c r="UDP143" s="247"/>
      <c r="UDQ143" s="247"/>
      <c r="UDR143" s="247"/>
      <c r="UDS143" s="247"/>
      <c r="UDT143" s="247"/>
      <c r="UDU143" s="247"/>
      <c r="UDV143" s="247"/>
      <c r="UDW143" s="247"/>
      <c r="UDX143" s="247"/>
      <c r="UDY143" s="247"/>
      <c r="UDZ143" s="247"/>
      <c r="UEA143" s="247"/>
      <c r="UEB143" s="247"/>
      <c r="UEC143" s="247"/>
      <c r="UED143" s="247"/>
      <c r="UEE143" s="247"/>
      <c r="UEF143" s="247"/>
      <c r="UEG143" s="247"/>
      <c r="UEH143" s="247"/>
      <c r="UEI143" s="247"/>
      <c r="UEJ143" s="247"/>
      <c r="UEK143" s="247"/>
      <c r="UEL143" s="247"/>
      <c r="UEM143" s="247"/>
      <c r="UEN143" s="247"/>
      <c r="UEO143" s="247"/>
      <c r="UEP143" s="247"/>
      <c r="UEQ143" s="247"/>
      <c r="UER143" s="247"/>
      <c r="UES143" s="247"/>
      <c r="UET143" s="247"/>
      <c r="UEU143" s="247"/>
      <c r="UEV143" s="247"/>
      <c r="UEW143" s="247"/>
      <c r="UEX143" s="247"/>
      <c r="UEY143" s="247"/>
      <c r="UEZ143" s="247"/>
      <c r="UFA143" s="247"/>
      <c r="UFB143" s="247"/>
      <c r="UFC143" s="247"/>
      <c r="UFD143" s="247"/>
      <c r="UFE143" s="247"/>
      <c r="UFF143" s="247"/>
      <c r="UFG143" s="247"/>
      <c r="UFH143" s="247"/>
      <c r="UFI143" s="247"/>
      <c r="UFJ143" s="247"/>
      <c r="UFK143" s="247"/>
      <c r="UFL143" s="247"/>
      <c r="UFM143" s="247"/>
      <c r="UFN143" s="247"/>
      <c r="UFO143" s="247"/>
      <c r="UFP143" s="247"/>
      <c r="UFQ143" s="247"/>
      <c r="UFR143" s="247"/>
      <c r="UFS143" s="247"/>
      <c r="UFT143" s="247"/>
      <c r="UFU143" s="247"/>
      <c r="UFV143" s="247"/>
      <c r="UFW143" s="247"/>
      <c r="UFX143" s="247"/>
      <c r="UFY143" s="247"/>
      <c r="UFZ143" s="247"/>
      <c r="UGA143" s="247"/>
      <c r="UGB143" s="247"/>
      <c r="UGC143" s="247"/>
      <c r="UGD143" s="247"/>
      <c r="UGE143" s="247"/>
      <c r="UGF143" s="247"/>
      <c r="UGG143" s="247"/>
      <c r="UGH143" s="247"/>
      <c r="UGI143" s="247"/>
      <c r="UGJ143" s="247"/>
      <c r="UGK143" s="247"/>
      <c r="UGL143" s="247"/>
      <c r="UGM143" s="247"/>
      <c r="UGN143" s="247"/>
      <c r="UGO143" s="247"/>
      <c r="UGP143" s="247"/>
      <c r="UGQ143" s="247"/>
      <c r="UGR143" s="247"/>
      <c r="UGS143" s="247"/>
      <c r="UGT143" s="247"/>
      <c r="UGU143" s="247"/>
      <c r="UGV143" s="247"/>
      <c r="UGW143" s="247"/>
      <c r="UGX143" s="247"/>
      <c r="UGY143" s="247"/>
      <c r="UGZ143" s="247"/>
      <c r="UHA143" s="247"/>
      <c r="UHB143" s="247"/>
      <c r="UHC143" s="247"/>
      <c r="UHD143" s="247"/>
      <c r="UHE143" s="247"/>
      <c r="UHF143" s="247"/>
      <c r="UHG143" s="247"/>
      <c r="UHH143" s="247"/>
      <c r="UHI143" s="247"/>
      <c r="UHJ143" s="247"/>
      <c r="UHK143" s="247"/>
      <c r="UHL143" s="247"/>
      <c r="UHM143" s="247"/>
      <c r="UHN143" s="247"/>
      <c r="UHO143" s="247"/>
      <c r="UHP143" s="247"/>
      <c r="UHQ143" s="247"/>
      <c r="UHR143" s="247"/>
      <c r="UHS143" s="247"/>
      <c r="UHT143" s="247"/>
      <c r="UHU143" s="247"/>
      <c r="UHV143" s="247"/>
      <c r="UHW143" s="247"/>
      <c r="UHX143" s="247"/>
      <c r="UHY143" s="247"/>
      <c r="UHZ143" s="247"/>
      <c r="UIA143" s="247"/>
      <c r="UIB143" s="247"/>
      <c r="UIC143" s="247"/>
      <c r="UID143" s="247"/>
      <c r="UIE143" s="247"/>
      <c r="UIF143" s="247"/>
      <c r="UIG143" s="247"/>
      <c r="UIH143" s="247"/>
      <c r="UII143" s="247"/>
      <c r="UIJ143" s="247"/>
      <c r="UIK143" s="247"/>
      <c r="UIL143" s="247"/>
      <c r="UIM143" s="247"/>
      <c r="UIN143" s="247"/>
      <c r="UIO143" s="247"/>
      <c r="UIP143" s="247"/>
      <c r="UIQ143" s="247"/>
      <c r="UIR143" s="247"/>
      <c r="UIS143" s="247"/>
      <c r="UIT143" s="247"/>
      <c r="UIU143" s="247"/>
      <c r="UIV143" s="247"/>
      <c r="UIW143" s="247"/>
      <c r="UIX143" s="247"/>
      <c r="UIY143" s="247"/>
      <c r="UIZ143" s="247"/>
      <c r="UJA143" s="247"/>
      <c r="UJB143" s="247"/>
      <c r="UJC143" s="247"/>
      <c r="UJD143" s="247"/>
      <c r="UJE143" s="247"/>
      <c r="UJF143" s="247"/>
      <c r="UJG143" s="247"/>
      <c r="UJH143" s="247"/>
      <c r="UJI143" s="247"/>
      <c r="UJJ143" s="247"/>
      <c r="UJK143" s="247"/>
      <c r="UJL143" s="247"/>
      <c r="UJM143" s="247"/>
      <c r="UJN143" s="247"/>
      <c r="UJO143" s="247"/>
      <c r="UJP143" s="247"/>
      <c r="UJQ143" s="247"/>
      <c r="UJR143" s="247"/>
      <c r="UJS143" s="247"/>
      <c r="UJT143" s="247"/>
      <c r="UJU143" s="247"/>
      <c r="UJV143" s="247"/>
      <c r="UJW143" s="247"/>
      <c r="UJX143" s="247"/>
      <c r="UJY143" s="247"/>
      <c r="UJZ143" s="247"/>
      <c r="UKA143" s="247"/>
      <c r="UKB143" s="247"/>
      <c r="UKC143" s="247"/>
      <c r="UKD143" s="247"/>
      <c r="UKE143" s="247"/>
      <c r="UKF143" s="247"/>
      <c r="UKG143" s="247"/>
      <c r="UKH143" s="247"/>
      <c r="UKI143" s="247"/>
      <c r="UKJ143" s="247"/>
      <c r="UKK143" s="247"/>
      <c r="UKL143" s="247"/>
      <c r="UKM143" s="247"/>
      <c r="UKN143" s="247"/>
      <c r="UKO143" s="247"/>
      <c r="UKP143" s="247"/>
      <c r="UKQ143" s="247"/>
      <c r="UKR143" s="247"/>
      <c r="UKS143" s="247"/>
      <c r="UKT143" s="247"/>
      <c r="UKU143" s="247"/>
      <c r="UKV143" s="247"/>
      <c r="UKW143" s="247"/>
      <c r="UKX143" s="247"/>
      <c r="UKY143" s="247"/>
      <c r="UKZ143" s="247"/>
      <c r="ULA143" s="247"/>
      <c r="ULB143" s="247"/>
      <c r="ULC143" s="247"/>
      <c r="ULD143" s="247"/>
      <c r="ULE143" s="247"/>
      <c r="ULF143" s="247"/>
      <c r="ULG143" s="247"/>
      <c r="ULH143" s="247"/>
      <c r="ULI143" s="247"/>
      <c r="ULJ143" s="247"/>
      <c r="ULK143" s="247"/>
      <c r="ULL143" s="247"/>
      <c r="ULM143" s="247"/>
      <c r="ULN143" s="247"/>
      <c r="ULO143" s="247"/>
      <c r="ULP143" s="247"/>
      <c r="ULQ143" s="247"/>
      <c r="ULR143" s="247"/>
      <c r="ULS143" s="247"/>
      <c r="ULT143" s="247"/>
      <c r="ULU143" s="247"/>
      <c r="ULV143" s="247"/>
      <c r="ULW143" s="247"/>
      <c r="ULX143" s="247"/>
      <c r="ULY143" s="247"/>
      <c r="ULZ143" s="247"/>
      <c r="UMA143" s="247"/>
      <c r="UMB143" s="247"/>
      <c r="UMC143" s="247"/>
      <c r="UMD143" s="247"/>
      <c r="UME143" s="247"/>
      <c r="UMF143" s="247"/>
      <c r="UMG143" s="247"/>
      <c r="UMH143" s="247"/>
      <c r="UMI143" s="247"/>
      <c r="UMJ143" s="247"/>
      <c r="UMK143" s="247"/>
      <c r="UML143" s="247"/>
      <c r="UMM143" s="247"/>
      <c r="UMN143" s="247"/>
      <c r="UMO143" s="247"/>
      <c r="UMP143" s="247"/>
      <c r="UMQ143" s="247"/>
      <c r="UMR143" s="247"/>
      <c r="UMS143" s="247"/>
      <c r="UMT143" s="247"/>
      <c r="UMU143" s="247"/>
      <c r="UMV143" s="247"/>
      <c r="UMW143" s="247"/>
      <c r="UMX143" s="247"/>
      <c r="UMY143" s="247"/>
      <c r="UMZ143" s="247"/>
      <c r="UNA143" s="247"/>
      <c r="UNB143" s="247"/>
      <c r="UNC143" s="247"/>
      <c r="UND143" s="247"/>
      <c r="UNE143" s="247"/>
      <c r="UNF143" s="247"/>
      <c r="UNG143" s="247"/>
      <c r="UNH143" s="247"/>
      <c r="UNI143" s="247"/>
      <c r="UNJ143" s="247"/>
      <c r="UNK143" s="247"/>
      <c r="UNL143" s="247"/>
      <c r="UNM143" s="247"/>
      <c r="UNN143" s="247"/>
      <c r="UNO143" s="247"/>
      <c r="UNP143" s="247"/>
      <c r="UNQ143" s="247"/>
      <c r="UNR143" s="247"/>
      <c r="UNS143" s="247"/>
      <c r="UNT143" s="247"/>
      <c r="UNU143" s="247"/>
      <c r="UNV143" s="247"/>
      <c r="UNW143" s="247"/>
      <c r="UNX143" s="247"/>
      <c r="UNY143" s="247"/>
      <c r="UNZ143" s="247"/>
      <c r="UOA143" s="247"/>
      <c r="UOB143" s="247"/>
      <c r="UOC143" s="247"/>
      <c r="UOD143" s="247"/>
      <c r="UOE143" s="247"/>
      <c r="UOF143" s="247"/>
      <c r="UOG143" s="247"/>
      <c r="UOH143" s="247"/>
      <c r="UOI143" s="247"/>
      <c r="UOJ143" s="247"/>
      <c r="UOK143" s="247"/>
      <c r="UOL143" s="247"/>
      <c r="UOM143" s="247"/>
      <c r="UON143" s="247"/>
      <c r="UOO143" s="247"/>
      <c r="UOP143" s="247"/>
      <c r="UOQ143" s="247"/>
      <c r="UOR143" s="247"/>
      <c r="UOS143" s="247"/>
      <c r="UOT143" s="247"/>
      <c r="UOU143" s="247"/>
      <c r="UOV143" s="247"/>
      <c r="UOW143" s="247"/>
      <c r="UOX143" s="247"/>
      <c r="UOY143" s="247"/>
      <c r="UOZ143" s="247"/>
      <c r="UPA143" s="247"/>
      <c r="UPB143" s="247"/>
      <c r="UPC143" s="247"/>
      <c r="UPD143" s="247"/>
      <c r="UPE143" s="247"/>
      <c r="UPF143" s="247"/>
      <c r="UPG143" s="247"/>
      <c r="UPH143" s="247"/>
      <c r="UPI143" s="247"/>
      <c r="UPJ143" s="247"/>
      <c r="UPK143" s="247"/>
      <c r="UPL143" s="247"/>
      <c r="UPM143" s="247"/>
      <c r="UPN143" s="247"/>
      <c r="UPO143" s="247"/>
      <c r="UPP143" s="247"/>
      <c r="UPQ143" s="247"/>
      <c r="UPR143" s="247"/>
      <c r="UPS143" s="247"/>
      <c r="UPT143" s="247"/>
      <c r="UPU143" s="247"/>
      <c r="UPV143" s="247"/>
      <c r="UPW143" s="247"/>
      <c r="UPX143" s="247"/>
      <c r="UPY143" s="247"/>
      <c r="UPZ143" s="247"/>
      <c r="UQA143" s="247"/>
      <c r="UQB143" s="247"/>
      <c r="UQC143" s="247"/>
      <c r="UQD143" s="247"/>
      <c r="UQE143" s="247"/>
      <c r="UQF143" s="247"/>
      <c r="UQG143" s="247"/>
      <c r="UQH143" s="247"/>
      <c r="UQI143" s="247"/>
      <c r="UQJ143" s="247"/>
      <c r="UQK143" s="247"/>
      <c r="UQL143" s="247"/>
      <c r="UQM143" s="247"/>
      <c r="UQN143" s="247"/>
      <c r="UQO143" s="247"/>
      <c r="UQP143" s="247"/>
      <c r="UQQ143" s="247"/>
      <c r="UQR143" s="247"/>
      <c r="UQS143" s="247"/>
      <c r="UQT143" s="247"/>
      <c r="UQU143" s="247"/>
      <c r="UQV143" s="247"/>
      <c r="UQW143" s="247"/>
      <c r="UQX143" s="247"/>
      <c r="UQY143" s="247"/>
      <c r="UQZ143" s="247"/>
      <c r="URA143" s="247"/>
      <c r="URB143" s="247"/>
      <c r="URC143" s="247"/>
      <c r="URD143" s="247"/>
      <c r="URE143" s="247"/>
      <c r="URF143" s="247"/>
      <c r="URG143" s="247"/>
      <c r="URH143" s="247"/>
      <c r="URI143" s="247"/>
      <c r="URJ143" s="247"/>
      <c r="URK143" s="247"/>
      <c r="URL143" s="247"/>
      <c r="URM143" s="247"/>
      <c r="URN143" s="247"/>
      <c r="URO143" s="247"/>
      <c r="URP143" s="247"/>
      <c r="URQ143" s="247"/>
      <c r="URR143" s="247"/>
      <c r="URS143" s="247"/>
      <c r="URT143" s="247"/>
      <c r="URU143" s="247"/>
      <c r="URV143" s="247"/>
      <c r="URW143" s="247"/>
      <c r="URX143" s="247"/>
      <c r="URY143" s="247"/>
      <c r="URZ143" s="247"/>
      <c r="USA143" s="247"/>
      <c r="USB143" s="247"/>
      <c r="USC143" s="247"/>
      <c r="USD143" s="247"/>
      <c r="USE143" s="247"/>
      <c r="USF143" s="247"/>
      <c r="USG143" s="247"/>
      <c r="USH143" s="247"/>
      <c r="USI143" s="247"/>
      <c r="USJ143" s="247"/>
      <c r="USK143" s="247"/>
      <c r="USL143" s="247"/>
      <c r="USM143" s="247"/>
      <c r="USN143" s="247"/>
      <c r="USO143" s="247"/>
      <c r="USP143" s="247"/>
      <c r="USQ143" s="247"/>
      <c r="USR143" s="247"/>
      <c r="USS143" s="247"/>
      <c r="UST143" s="247"/>
      <c r="USU143" s="247"/>
      <c r="USV143" s="247"/>
      <c r="USW143" s="247"/>
      <c r="USX143" s="247"/>
      <c r="USY143" s="247"/>
      <c r="USZ143" s="247"/>
      <c r="UTA143" s="247"/>
      <c r="UTB143" s="247"/>
      <c r="UTC143" s="247"/>
      <c r="UTD143" s="247"/>
      <c r="UTE143" s="247"/>
      <c r="UTF143" s="247"/>
      <c r="UTG143" s="247"/>
      <c r="UTH143" s="247"/>
      <c r="UTI143" s="247"/>
      <c r="UTJ143" s="247"/>
      <c r="UTK143" s="247"/>
      <c r="UTL143" s="247"/>
      <c r="UTM143" s="247"/>
      <c r="UTN143" s="247"/>
      <c r="UTO143" s="247"/>
      <c r="UTP143" s="247"/>
      <c r="UTQ143" s="247"/>
      <c r="UTR143" s="247"/>
      <c r="UTS143" s="247"/>
      <c r="UTT143" s="247"/>
      <c r="UTU143" s="247"/>
      <c r="UTV143" s="247"/>
      <c r="UTW143" s="247"/>
      <c r="UTX143" s="247"/>
      <c r="UTY143" s="247"/>
      <c r="UTZ143" s="247"/>
      <c r="UUA143" s="247"/>
      <c r="UUB143" s="247"/>
      <c r="UUC143" s="247"/>
      <c r="UUD143" s="247"/>
      <c r="UUE143" s="247"/>
      <c r="UUF143" s="247"/>
      <c r="UUG143" s="247"/>
      <c r="UUH143" s="247"/>
      <c r="UUI143" s="247"/>
      <c r="UUJ143" s="247"/>
      <c r="UUK143" s="247"/>
      <c r="UUL143" s="247"/>
      <c r="UUM143" s="247"/>
      <c r="UUN143" s="247"/>
      <c r="UUO143" s="247"/>
      <c r="UUP143" s="247"/>
      <c r="UUQ143" s="247"/>
      <c r="UUR143" s="247"/>
      <c r="UUS143" s="247"/>
      <c r="UUT143" s="247"/>
      <c r="UUU143" s="247"/>
      <c r="UUV143" s="247"/>
      <c r="UUW143" s="247"/>
      <c r="UUX143" s="247"/>
      <c r="UUY143" s="247"/>
      <c r="UUZ143" s="247"/>
      <c r="UVA143" s="247"/>
      <c r="UVB143" s="247"/>
      <c r="UVC143" s="247"/>
      <c r="UVD143" s="247"/>
      <c r="UVE143" s="247"/>
      <c r="UVF143" s="247"/>
      <c r="UVG143" s="247"/>
      <c r="UVH143" s="247"/>
      <c r="UVI143" s="247"/>
      <c r="UVJ143" s="247"/>
      <c r="UVK143" s="247"/>
      <c r="UVL143" s="247"/>
      <c r="UVM143" s="247"/>
      <c r="UVN143" s="247"/>
      <c r="UVO143" s="247"/>
      <c r="UVP143" s="247"/>
      <c r="UVQ143" s="247"/>
      <c r="UVR143" s="247"/>
      <c r="UVS143" s="247"/>
      <c r="UVT143" s="247"/>
      <c r="UVU143" s="247"/>
      <c r="UVV143" s="247"/>
      <c r="UVW143" s="247"/>
      <c r="UVX143" s="247"/>
      <c r="UVY143" s="247"/>
      <c r="UVZ143" s="247"/>
      <c r="UWA143" s="247"/>
      <c r="UWB143" s="247"/>
      <c r="UWC143" s="247"/>
      <c r="UWD143" s="247"/>
      <c r="UWE143" s="247"/>
      <c r="UWF143" s="247"/>
      <c r="UWG143" s="247"/>
      <c r="UWH143" s="247"/>
      <c r="UWI143" s="247"/>
      <c r="UWJ143" s="247"/>
      <c r="UWK143" s="247"/>
      <c r="UWL143" s="247"/>
      <c r="UWM143" s="247"/>
      <c r="UWN143" s="247"/>
      <c r="UWO143" s="247"/>
      <c r="UWP143" s="247"/>
      <c r="UWQ143" s="247"/>
      <c r="UWR143" s="247"/>
      <c r="UWS143" s="247"/>
      <c r="UWT143" s="247"/>
      <c r="UWU143" s="247"/>
      <c r="UWV143" s="247"/>
      <c r="UWW143" s="247"/>
      <c r="UWX143" s="247"/>
      <c r="UWY143" s="247"/>
      <c r="UWZ143" s="247"/>
      <c r="UXA143" s="247"/>
      <c r="UXB143" s="247"/>
      <c r="UXC143" s="247"/>
      <c r="UXD143" s="247"/>
      <c r="UXE143" s="247"/>
      <c r="UXF143" s="247"/>
      <c r="UXG143" s="247"/>
      <c r="UXH143" s="247"/>
      <c r="UXI143" s="247"/>
      <c r="UXJ143" s="247"/>
      <c r="UXK143" s="247"/>
      <c r="UXL143" s="247"/>
      <c r="UXM143" s="247"/>
      <c r="UXN143" s="247"/>
      <c r="UXO143" s="247"/>
      <c r="UXP143" s="247"/>
      <c r="UXQ143" s="247"/>
      <c r="UXR143" s="247"/>
      <c r="UXS143" s="247"/>
      <c r="UXT143" s="247"/>
      <c r="UXU143" s="247"/>
      <c r="UXV143" s="247"/>
      <c r="UXW143" s="247"/>
      <c r="UXX143" s="247"/>
      <c r="UXY143" s="247"/>
      <c r="UXZ143" s="247"/>
      <c r="UYA143" s="247"/>
      <c r="UYB143" s="247"/>
      <c r="UYC143" s="247"/>
      <c r="UYD143" s="247"/>
      <c r="UYE143" s="247"/>
      <c r="UYF143" s="247"/>
      <c r="UYG143" s="247"/>
      <c r="UYH143" s="247"/>
      <c r="UYI143" s="247"/>
      <c r="UYJ143" s="247"/>
      <c r="UYK143" s="247"/>
      <c r="UYL143" s="247"/>
      <c r="UYM143" s="247"/>
      <c r="UYN143" s="247"/>
      <c r="UYO143" s="247"/>
      <c r="UYP143" s="247"/>
      <c r="UYQ143" s="247"/>
      <c r="UYR143" s="247"/>
      <c r="UYS143" s="247"/>
      <c r="UYT143" s="247"/>
      <c r="UYU143" s="247"/>
      <c r="UYV143" s="247"/>
      <c r="UYW143" s="247"/>
      <c r="UYX143" s="247"/>
      <c r="UYY143" s="247"/>
      <c r="UYZ143" s="247"/>
      <c r="UZA143" s="247"/>
      <c r="UZB143" s="247"/>
      <c r="UZC143" s="247"/>
      <c r="UZD143" s="247"/>
      <c r="UZE143" s="247"/>
      <c r="UZF143" s="247"/>
      <c r="UZG143" s="247"/>
      <c r="UZH143" s="247"/>
      <c r="UZI143" s="247"/>
      <c r="UZJ143" s="247"/>
      <c r="UZK143" s="247"/>
      <c r="UZL143" s="247"/>
      <c r="UZM143" s="247"/>
      <c r="UZN143" s="247"/>
      <c r="UZO143" s="247"/>
      <c r="UZP143" s="247"/>
      <c r="UZQ143" s="247"/>
      <c r="UZR143" s="247"/>
      <c r="UZS143" s="247"/>
      <c r="UZT143" s="247"/>
      <c r="UZU143" s="247"/>
      <c r="UZV143" s="247"/>
      <c r="UZW143" s="247"/>
      <c r="UZX143" s="247"/>
      <c r="UZY143" s="247"/>
      <c r="UZZ143" s="247"/>
      <c r="VAA143" s="247"/>
      <c r="VAB143" s="247"/>
      <c r="VAC143" s="247"/>
      <c r="VAD143" s="247"/>
      <c r="VAE143" s="247"/>
      <c r="VAF143" s="247"/>
      <c r="VAG143" s="247"/>
      <c r="VAH143" s="247"/>
      <c r="VAI143" s="247"/>
      <c r="VAJ143" s="247"/>
      <c r="VAK143" s="247"/>
      <c r="VAL143" s="247"/>
      <c r="VAM143" s="247"/>
      <c r="VAN143" s="247"/>
      <c r="VAO143" s="247"/>
      <c r="VAP143" s="247"/>
      <c r="VAQ143" s="247"/>
      <c r="VAR143" s="247"/>
      <c r="VAS143" s="247"/>
      <c r="VAT143" s="247"/>
      <c r="VAU143" s="247"/>
      <c r="VAV143" s="247"/>
      <c r="VAW143" s="247"/>
      <c r="VAX143" s="247"/>
      <c r="VAY143" s="247"/>
      <c r="VAZ143" s="247"/>
      <c r="VBA143" s="247"/>
      <c r="VBB143" s="247"/>
      <c r="VBC143" s="247"/>
      <c r="VBD143" s="247"/>
      <c r="VBE143" s="247"/>
      <c r="VBF143" s="247"/>
      <c r="VBG143" s="247"/>
      <c r="VBH143" s="247"/>
      <c r="VBI143" s="247"/>
      <c r="VBJ143" s="247"/>
      <c r="VBK143" s="247"/>
      <c r="VBL143" s="247"/>
      <c r="VBM143" s="247"/>
      <c r="VBN143" s="247"/>
      <c r="VBO143" s="247"/>
      <c r="VBP143" s="247"/>
      <c r="VBQ143" s="247"/>
      <c r="VBR143" s="247"/>
      <c r="VBS143" s="247"/>
      <c r="VBT143" s="247"/>
      <c r="VBU143" s="247"/>
      <c r="VBV143" s="247"/>
      <c r="VBW143" s="247"/>
      <c r="VBX143" s="247"/>
      <c r="VBY143" s="247"/>
      <c r="VBZ143" s="247"/>
      <c r="VCA143" s="247"/>
      <c r="VCB143" s="247"/>
      <c r="VCC143" s="247"/>
      <c r="VCD143" s="247"/>
      <c r="VCE143" s="247"/>
      <c r="VCF143" s="247"/>
      <c r="VCG143" s="247"/>
      <c r="VCH143" s="247"/>
      <c r="VCI143" s="247"/>
      <c r="VCJ143" s="247"/>
      <c r="VCK143" s="247"/>
      <c r="VCL143" s="247"/>
      <c r="VCM143" s="247"/>
      <c r="VCN143" s="247"/>
      <c r="VCO143" s="247"/>
      <c r="VCP143" s="247"/>
      <c r="VCQ143" s="247"/>
      <c r="VCR143" s="247"/>
      <c r="VCS143" s="247"/>
      <c r="VCT143" s="247"/>
      <c r="VCU143" s="247"/>
      <c r="VCV143" s="247"/>
      <c r="VCW143" s="247"/>
      <c r="VCX143" s="247"/>
      <c r="VCY143" s="247"/>
      <c r="VCZ143" s="247"/>
      <c r="VDA143" s="247"/>
      <c r="VDB143" s="247"/>
      <c r="VDC143" s="247"/>
      <c r="VDD143" s="247"/>
      <c r="VDE143" s="247"/>
      <c r="VDF143" s="247"/>
      <c r="VDG143" s="247"/>
      <c r="VDH143" s="247"/>
      <c r="VDI143" s="247"/>
      <c r="VDJ143" s="247"/>
      <c r="VDK143" s="247"/>
      <c r="VDL143" s="247"/>
      <c r="VDM143" s="247"/>
      <c r="VDN143" s="247"/>
      <c r="VDO143" s="247"/>
      <c r="VDP143" s="247"/>
      <c r="VDQ143" s="247"/>
      <c r="VDR143" s="247"/>
      <c r="VDS143" s="247"/>
      <c r="VDT143" s="247"/>
      <c r="VDU143" s="247"/>
      <c r="VDV143" s="247"/>
      <c r="VDW143" s="247"/>
      <c r="VDX143" s="247"/>
      <c r="VDY143" s="247"/>
      <c r="VDZ143" s="247"/>
      <c r="VEA143" s="247"/>
      <c r="VEB143" s="247"/>
      <c r="VEC143" s="247"/>
      <c r="VED143" s="247"/>
      <c r="VEE143" s="247"/>
      <c r="VEF143" s="247"/>
      <c r="VEG143" s="247"/>
      <c r="VEH143" s="247"/>
      <c r="VEI143" s="247"/>
      <c r="VEJ143" s="247"/>
      <c r="VEK143" s="247"/>
      <c r="VEL143" s="247"/>
      <c r="VEM143" s="247"/>
      <c r="VEN143" s="247"/>
      <c r="VEO143" s="247"/>
      <c r="VEP143" s="247"/>
      <c r="VEQ143" s="247"/>
      <c r="VER143" s="247"/>
      <c r="VES143" s="247"/>
      <c r="VET143" s="247"/>
      <c r="VEU143" s="247"/>
      <c r="VEV143" s="247"/>
      <c r="VEW143" s="247"/>
      <c r="VEX143" s="247"/>
      <c r="VEY143" s="247"/>
      <c r="VEZ143" s="247"/>
      <c r="VFA143" s="247"/>
      <c r="VFB143" s="247"/>
      <c r="VFC143" s="247"/>
      <c r="VFD143" s="247"/>
      <c r="VFE143" s="247"/>
      <c r="VFF143" s="247"/>
      <c r="VFG143" s="247"/>
      <c r="VFH143" s="247"/>
      <c r="VFI143" s="247"/>
      <c r="VFJ143" s="247"/>
      <c r="VFK143" s="247"/>
      <c r="VFL143" s="247"/>
      <c r="VFM143" s="247"/>
      <c r="VFN143" s="247"/>
      <c r="VFO143" s="247"/>
      <c r="VFP143" s="247"/>
      <c r="VFQ143" s="247"/>
      <c r="VFR143" s="247"/>
      <c r="VFS143" s="247"/>
      <c r="VFT143" s="247"/>
      <c r="VFU143" s="247"/>
      <c r="VFV143" s="247"/>
      <c r="VFW143" s="247"/>
      <c r="VFX143" s="247"/>
      <c r="VFY143" s="247"/>
      <c r="VFZ143" s="247"/>
      <c r="VGA143" s="247"/>
      <c r="VGB143" s="247"/>
      <c r="VGC143" s="247"/>
      <c r="VGD143" s="247"/>
      <c r="VGE143" s="247"/>
      <c r="VGF143" s="247"/>
      <c r="VGG143" s="247"/>
      <c r="VGH143" s="247"/>
      <c r="VGI143" s="247"/>
      <c r="VGJ143" s="247"/>
      <c r="VGK143" s="247"/>
      <c r="VGL143" s="247"/>
      <c r="VGM143" s="247"/>
      <c r="VGN143" s="247"/>
      <c r="VGO143" s="247"/>
      <c r="VGP143" s="247"/>
      <c r="VGQ143" s="247"/>
      <c r="VGR143" s="247"/>
      <c r="VGS143" s="247"/>
      <c r="VGT143" s="247"/>
      <c r="VGU143" s="247"/>
      <c r="VGV143" s="247"/>
      <c r="VGW143" s="247"/>
      <c r="VGX143" s="247"/>
      <c r="VGY143" s="247"/>
      <c r="VGZ143" s="247"/>
      <c r="VHA143" s="247"/>
      <c r="VHB143" s="247"/>
      <c r="VHC143" s="247"/>
      <c r="VHD143" s="247"/>
      <c r="VHE143" s="247"/>
      <c r="VHF143" s="247"/>
      <c r="VHG143" s="247"/>
      <c r="VHH143" s="247"/>
      <c r="VHI143" s="247"/>
      <c r="VHJ143" s="247"/>
      <c r="VHK143" s="247"/>
      <c r="VHL143" s="247"/>
      <c r="VHM143" s="247"/>
      <c r="VHN143" s="247"/>
      <c r="VHO143" s="247"/>
      <c r="VHP143" s="247"/>
      <c r="VHQ143" s="247"/>
      <c r="VHR143" s="247"/>
      <c r="VHS143" s="247"/>
      <c r="VHT143" s="247"/>
      <c r="VHU143" s="247"/>
      <c r="VHV143" s="247"/>
      <c r="VHW143" s="247"/>
      <c r="VHX143" s="247"/>
      <c r="VHY143" s="247"/>
      <c r="VHZ143" s="247"/>
      <c r="VIA143" s="247"/>
      <c r="VIB143" s="247"/>
      <c r="VIC143" s="247"/>
      <c r="VID143" s="247"/>
      <c r="VIE143" s="247"/>
      <c r="VIF143" s="247"/>
      <c r="VIG143" s="247"/>
      <c r="VIH143" s="247"/>
      <c r="VII143" s="247"/>
      <c r="VIJ143" s="247"/>
      <c r="VIK143" s="247"/>
      <c r="VIL143" s="247"/>
      <c r="VIM143" s="247"/>
      <c r="VIN143" s="247"/>
      <c r="VIO143" s="247"/>
      <c r="VIP143" s="247"/>
      <c r="VIQ143" s="247"/>
      <c r="VIR143" s="247"/>
      <c r="VIS143" s="247"/>
      <c r="VIT143" s="247"/>
      <c r="VIU143" s="247"/>
      <c r="VIV143" s="247"/>
      <c r="VIW143" s="247"/>
      <c r="VIX143" s="247"/>
      <c r="VIY143" s="247"/>
      <c r="VIZ143" s="247"/>
      <c r="VJA143" s="247"/>
      <c r="VJB143" s="247"/>
      <c r="VJC143" s="247"/>
      <c r="VJD143" s="247"/>
      <c r="VJE143" s="247"/>
      <c r="VJF143" s="247"/>
      <c r="VJG143" s="247"/>
      <c r="VJH143" s="247"/>
      <c r="VJI143" s="247"/>
      <c r="VJJ143" s="247"/>
      <c r="VJK143" s="247"/>
      <c r="VJL143" s="247"/>
      <c r="VJM143" s="247"/>
      <c r="VJN143" s="247"/>
      <c r="VJO143" s="247"/>
      <c r="VJP143" s="247"/>
      <c r="VJQ143" s="247"/>
      <c r="VJR143" s="247"/>
      <c r="VJS143" s="247"/>
      <c r="VJT143" s="247"/>
      <c r="VJU143" s="247"/>
      <c r="VJV143" s="247"/>
      <c r="VJW143" s="247"/>
      <c r="VJX143" s="247"/>
      <c r="VJY143" s="247"/>
      <c r="VJZ143" s="247"/>
      <c r="VKA143" s="247"/>
      <c r="VKB143" s="247"/>
      <c r="VKC143" s="247"/>
      <c r="VKD143" s="247"/>
      <c r="VKE143" s="247"/>
      <c r="VKF143" s="247"/>
      <c r="VKG143" s="247"/>
      <c r="VKH143" s="247"/>
      <c r="VKI143" s="247"/>
      <c r="VKJ143" s="247"/>
      <c r="VKK143" s="247"/>
      <c r="VKL143" s="247"/>
      <c r="VKM143" s="247"/>
      <c r="VKN143" s="247"/>
      <c r="VKO143" s="247"/>
      <c r="VKP143" s="247"/>
      <c r="VKQ143" s="247"/>
      <c r="VKR143" s="247"/>
      <c r="VKS143" s="247"/>
      <c r="VKT143" s="247"/>
      <c r="VKU143" s="247"/>
      <c r="VKV143" s="247"/>
      <c r="VKW143" s="247"/>
      <c r="VKX143" s="247"/>
      <c r="VKY143" s="247"/>
      <c r="VKZ143" s="247"/>
      <c r="VLA143" s="247"/>
      <c r="VLB143" s="247"/>
      <c r="VLC143" s="247"/>
      <c r="VLD143" s="247"/>
      <c r="VLE143" s="247"/>
      <c r="VLF143" s="247"/>
      <c r="VLG143" s="247"/>
      <c r="VLH143" s="247"/>
      <c r="VLI143" s="247"/>
      <c r="VLJ143" s="247"/>
      <c r="VLK143" s="247"/>
      <c r="VLL143" s="247"/>
      <c r="VLM143" s="247"/>
      <c r="VLN143" s="247"/>
      <c r="VLO143" s="247"/>
      <c r="VLP143" s="247"/>
      <c r="VLQ143" s="247"/>
      <c r="VLR143" s="247"/>
      <c r="VLS143" s="247"/>
      <c r="VLT143" s="247"/>
      <c r="VLU143" s="247"/>
      <c r="VLV143" s="247"/>
      <c r="VLW143" s="247"/>
      <c r="VLX143" s="247"/>
      <c r="VLY143" s="247"/>
      <c r="VLZ143" s="247"/>
      <c r="VMA143" s="247"/>
      <c r="VMB143" s="247"/>
      <c r="VMC143" s="247"/>
      <c r="VMD143" s="247"/>
      <c r="VME143" s="247"/>
      <c r="VMF143" s="247"/>
      <c r="VMG143" s="247"/>
      <c r="VMH143" s="247"/>
      <c r="VMI143" s="247"/>
      <c r="VMJ143" s="247"/>
      <c r="VMK143" s="247"/>
      <c r="VML143" s="247"/>
      <c r="VMM143" s="247"/>
      <c r="VMN143" s="247"/>
      <c r="VMO143" s="247"/>
      <c r="VMP143" s="247"/>
      <c r="VMQ143" s="247"/>
      <c r="VMR143" s="247"/>
      <c r="VMS143" s="247"/>
      <c r="VMT143" s="247"/>
      <c r="VMU143" s="247"/>
      <c r="VMV143" s="247"/>
      <c r="VMW143" s="247"/>
      <c r="VMX143" s="247"/>
      <c r="VMY143" s="247"/>
      <c r="VMZ143" s="247"/>
      <c r="VNA143" s="247"/>
      <c r="VNB143" s="247"/>
      <c r="VNC143" s="247"/>
      <c r="VND143" s="247"/>
      <c r="VNE143" s="247"/>
      <c r="VNF143" s="247"/>
      <c r="VNG143" s="247"/>
      <c r="VNH143" s="247"/>
      <c r="VNI143" s="247"/>
      <c r="VNJ143" s="247"/>
      <c r="VNK143" s="247"/>
      <c r="VNL143" s="247"/>
      <c r="VNM143" s="247"/>
      <c r="VNN143" s="247"/>
      <c r="VNO143" s="247"/>
      <c r="VNP143" s="247"/>
      <c r="VNQ143" s="247"/>
      <c r="VNR143" s="247"/>
      <c r="VNS143" s="247"/>
      <c r="VNT143" s="247"/>
      <c r="VNU143" s="247"/>
      <c r="VNV143" s="247"/>
      <c r="VNW143" s="247"/>
      <c r="VNX143" s="247"/>
      <c r="VNY143" s="247"/>
      <c r="VNZ143" s="247"/>
      <c r="VOA143" s="247"/>
      <c r="VOB143" s="247"/>
      <c r="VOC143" s="247"/>
      <c r="VOD143" s="247"/>
      <c r="VOE143" s="247"/>
      <c r="VOF143" s="247"/>
      <c r="VOG143" s="247"/>
      <c r="VOH143" s="247"/>
      <c r="VOI143" s="247"/>
      <c r="VOJ143" s="247"/>
      <c r="VOK143" s="247"/>
      <c r="VOL143" s="247"/>
      <c r="VOM143" s="247"/>
      <c r="VON143" s="247"/>
      <c r="VOO143" s="247"/>
      <c r="VOP143" s="247"/>
      <c r="VOQ143" s="247"/>
      <c r="VOR143" s="247"/>
      <c r="VOS143" s="247"/>
      <c r="VOT143" s="247"/>
      <c r="VOU143" s="247"/>
      <c r="VOV143" s="247"/>
      <c r="VOW143" s="247"/>
      <c r="VOX143" s="247"/>
      <c r="VOY143" s="247"/>
      <c r="VOZ143" s="247"/>
      <c r="VPA143" s="247"/>
      <c r="VPB143" s="247"/>
      <c r="VPC143" s="247"/>
      <c r="VPD143" s="247"/>
      <c r="VPE143" s="247"/>
      <c r="VPF143" s="247"/>
      <c r="VPG143" s="247"/>
      <c r="VPH143" s="247"/>
      <c r="VPI143" s="247"/>
      <c r="VPJ143" s="247"/>
      <c r="VPK143" s="247"/>
      <c r="VPL143" s="247"/>
      <c r="VPM143" s="247"/>
      <c r="VPN143" s="247"/>
      <c r="VPO143" s="247"/>
      <c r="VPP143" s="247"/>
      <c r="VPQ143" s="247"/>
      <c r="VPR143" s="247"/>
      <c r="VPS143" s="247"/>
      <c r="VPT143" s="247"/>
      <c r="VPU143" s="247"/>
      <c r="VPV143" s="247"/>
      <c r="VPW143" s="247"/>
      <c r="VPX143" s="247"/>
      <c r="VPY143" s="247"/>
      <c r="VPZ143" s="247"/>
      <c r="VQA143" s="247"/>
      <c r="VQB143" s="247"/>
      <c r="VQC143" s="247"/>
      <c r="VQD143" s="247"/>
      <c r="VQE143" s="247"/>
      <c r="VQF143" s="247"/>
      <c r="VQG143" s="247"/>
      <c r="VQH143" s="247"/>
      <c r="VQI143" s="247"/>
      <c r="VQJ143" s="247"/>
      <c r="VQK143" s="247"/>
      <c r="VQL143" s="247"/>
      <c r="VQM143" s="247"/>
      <c r="VQN143" s="247"/>
      <c r="VQO143" s="247"/>
      <c r="VQP143" s="247"/>
      <c r="VQQ143" s="247"/>
      <c r="VQR143" s="247"/>
      <c r="VQS143" s="247"/>
      <c r="VQT143" s="247"/>
      <c r="VQU143" s="247"/>
      <c r="VQV143" s="247"/>
      <c r="VQW143" s="247"/>
      <c r="VQX143" s="247"/>
      <c r="VQY143" s="247"/>
      <c r="VQZ143" s="247"/>
      <c r="VRA143" s="247"/>
      <c r="VRB143" s="247"/>
      <c r="VRC143" s="247"/>
      <c r="VRD143" s="247"/>
      <c r="VRE143" s="247"/>
      <c r="VRF143" s="247"/>
      <c r="VRG143" s="247"/>
      <c r="VRH143" s="247"/>
      <c r="VRI143" s="247"/>
      <c r="VRJ143" s="247"/>
      <c r="VRK143" s="247"/>
      <c r="VRL143" s="247"/>
      <c r="VRM143" s="247"/>
      <c r="VRN143" s="247"/>
      <c r="VRO143" s="247"/>
      <c r="VRP143" s="247"/>
      <c r="VRQ143" s="247"/>
      <c r="VRR143" s="247"/>
      <c r="VRS143" s="247"/>
      <c r="VRT143" s="247"/>
      <c r="VRU143" s="247"/>
      <c r="VRV143" s="247"/>
      <c r="VRW143" s="247"/>
      <c r="VRX143" s="247"/>
      <c r="VRY143" s="247"/>
      <c r="VRZ143" s="247"/>
      <c r="VSA143" s="247"/>
      <c r="VSB143" s="247"/>
      <c r="VSC143" s="247"/>
      <c r="VSD143" s="247"/>
      <c r="VSE143" s="247"/>
      <c r="VSF143" s="247"/>
      <c r="VSG143" s="247"/>
      <c r="VSH143" s="247"/>
      <c r="VSI143" s="247"/>
      <c r="VSJ143" s="247"/>
      <c r="VSK143" s="247"/>
      <c r="VSL143" s="247"/>
      <c r="VSM143" s="247"/>
      <c r="VSN143" s="247"/>
      <c r="VSO143" s="247"/>
      <c r="VSP143" s="247"/>
      <c r="VSQ143" s="247"/>
      <c r="VSR143" s="247"/>
      <c r="VSS143" s="247"/>
      <c r="VST143" s="247"/>
      <c r="VSU143" s="247"/>
      <c r="VSV143" s="247"/>
      <c r="VSW143" s="247"/>
      <c r="VSX143" s="247"/>
      <c r="VSY143" s="247"/>
      <c r="VSZ143" s="247"/>
      <c r="VTA143" s="247"/>
      <c r="VTB143" s="247"/>
      <c r="VTC143" s="247"/>
      <c r="VTD143" s="247"/>
      <c r="VTE143" s="247"/>
      <c r="VTF143" s="247"/>
      <c r="VTG143" s="247"/>
      <c r="VTH143" s="247"/>
      <c r="VTI143" s="247"/>
      <c r="VTJ143" s="247"/>
      <c r="VTK143" s="247"/>
      <c r="VTL143" s="247"/>
      <c r="VTM143" s="247"/>
      <c r="VTN143" s="247"/>
      <c r="VTO143" s="247"/>
      <c r="VTP143" s="247"/>
      <c r="VTQ143" s="247"/>
      <c r="VTR143" s="247"/>
      <c r="VTS143" s="247"/>
      <c r="VTT143" s="247"/>
      <c r="VTU143" s="247"/>
      <c r="VTV143" s="247"/>
      <c r="VTW143" s="247"/>
      <c r="VTX143" s="247"/>
      <c r="VTY143" s="247"/>
      <c r="VTZ143" s="247"/>
      <c r="VUA143" s="247"/>
      <c r="VUB143" s="247"/>
      <c r="VUC143" s="247"/>
      <c r="VUD143" s="247"/>
      <c r="VUE143" s="247"/>
      <c r="VUF143" s="247"/>
      <c r="VUG143" s="247"/>
      <c r="VUH143" s="247"/>
      <c r="VUI143" s="247"/>
      <c r="VUJ143" s="247"/>
      <c r="VUK143" s="247"/>
      <c r="VUL143" s="247"/>
      <c r="VUM143" s="247"/>
      <c r="VUN143" s="247"/>
      <c r="VUO143" s="247"/>
      <c r="VUP143" s="247"/>
      <c r="VUQ143" s="247"/>
      <c r="VUR143" s="247"/>
      <c r="VUS143" s="247"/>
      <c r="VUT143" s="247"/>
      <c r="VUU143" s="247"/>
      <c r="VUV143" s="247"/>
      <c r="VUW143" s="247"/>
      <c r="VUX143" s="247"/>
      <c r="VUY143" s="247"/>
      <c r="VUZ143" s="247"/>
      <c r="VVA143" s="247"/>
      <c r="VVB143" s="247"/>
      <c r="VVC143" s="247"/>
      <c r="VVD143" s="247"/>
      <c r="VVE143" s="247"/>
      <c r="VVF143" s="247"/>
      <c r="VVG143" s="247"/>
      <c r="VVH143" s="247"/>
      <c r="VVI143" s="247"/>
      <c r="VVJ143" s="247"/>
      <c r="VVK143" s="247"/>
      <c r="VVL143" s="247"/>
      <c r="VVM143" s="247"/>
      <c r="VVN143" s="247"/>
      <c r="VVO143" s="247"/>
      <c r="VVP143" s="247"/>
      <c r="VVQ143" s="247"/>
      <c r="VVR143" s="247"/>
      <c r="VVS143" s="247"/>
      <c r="VVT143" s="247"/>
      <c r="VVU143" s="247"/>
      <c r="VVV143" s="247"/>
      <c r="VVW143" s="247"/>
      <c r="VVX143" s="247"/>
      <c r="VVY143" s="247"/>
      <c r="VVZ143" s="247"/>
      <c r="VWA143" s="247"/>
      <c r="VWB143" s="247"/>
      <c r="VWC143" s="247"/>
      <c r="VWD143" s="247"/>
      <c r="VWE143" s="247"/>
      <c r="VWF143" s="247"/>
      <c r="VWG143" s="247"/>
      <c r="VWH143" s="247"/>
      <c r="VWI143" s="247"/>
      <c r="VWJ143" s="247"/>
      <c r="VWK143" s="247"/>
      <c r="VWL143" s="247"/>
      <c r="VWM143" s="247"/>
      <c r="VWN143" s="247"/>
      <c r="VWO143" s="247"/>
      <c r="VWP143" s="247"/>
      <c r="VWQ143" s="247"/>
      <c r="VWR143" s="247"/>
      <c r="VWS143" s="247"/>
      <c r="VWT143" s="247"/>
      <c r="VWU143" s="247"/>
      <c r="VWV143" s="247"/>
      <c r="VWW143" s="247"/>
      <c r="VWX143" s="247"/>
      <c r="VWY143" s="247"/>
      <c r="VWZ143" s="247"/>
      <c r="VXA143" s="247"/>
      <c r="VXB143" s="247"/>
      <c r="VXC143" s="247"/>
      <c r="VXD143" s="247"/>
      <c r="VXE143" s="247"/>
      <c r="VXF143" s="247"/>
      <c r="VXG143" s="247"/>
      <c r="VXH143" s="247"/>
      <c r="VXI143" s="247"/>
      <c r="VXJ143" s="247"/>
      <c r="VXK143" s="247"/>
      <c r="VXL143" s="247"/>
      <c r="VXM143" s="247"/>
      <c r="VXN143" s="247"/>
      <c r="VXO143" s="247"/>
      <c r="VXP143" s="247"/>
      <c r="VXQ143" s="247"/>
      <c r="VXR143" s="247"/>
      <c r="VXS143" s="247"/>
      <c r="VXT143" s="247"/>
      <c r="VXU143" s="247"/>
      <c r="VXV143" s="247"/>
      <c r="VXW143" s="247"/>
      <c r="VXX143" s="247"/>
      <c r="VXY143" s="247"/>
      <c r="VXZ143" s="247"/>
      <c r="VYA143" s="247"/>
      <c r="VYB143" s="247"/>
      <c r="VYC143" s="247"/>
      <c r="VYD143" s="247"/>
      <c r="VYE143" s="247"/>
      <c r="VYF143" s="247"/>
      <c r="VYG143" s="247"/>
      <c r="VYH143" s="247"/>
      <c r="VYI143" s="247"/>
      <c r="VYJ143" s="247"/>
      <c r="VYK143" s="247"/>
      <c r="VYL143" s="247"/>
      <c r="VYM143" s="247"/>
      <c r="VYN143" s="247"/>
      <c r="VYO143" s="247"/>
      <c r="VYP143" s="247"/>
      <c r="VYQ143" s="247"/>
      <c r="VYR143" s="247"/>
      <c r="VYS143" s="247"/>
      <c r="VYT143" s="247"/>
      <c r="VYU143" s="247"/>
      <c r="VYV143" s="247"/>
      <c r="VYW143" s="247"/>
      <c r="VYX143" s="247"/>
      <c r="VYY143" s="247"/>
      <c r="VYZ143" s="247"/>
      <c r="VZA143" s="247"/>
      <c r="VZB143" s="247"/>
      <c r="VZC143" s="247"/>
      <c r="VZD143" s="247"/>
      <c r="VZE143" s="247"/>
      <c r="VZF143" s="247"/>
      <c r="VZG143" s="247"/>
      <c r="VZH143" s="247"/>
      <c r="VZI143" s="247"/>
      <c r="VZJ143" s="247"/>
      <c r="VZK143" s="247"/>
      <c r="VZL143" s="247"/>
      <c r="VZM143" s="247"/>
      <c r="VZN143" s="247"/>
      <c r="VZO143" s="247"/>
      <c r="VZP143" s="247"/>
      <c r="VZQ143" s="247"/>
      <c r="VZR143" s="247"/>
      <c r="VZS143" s="247"/>
      <c r="VZT143" s="247"/>
      <c r="VZU143" s="247"/>
      <c r="VZV143" s="247"/>
      <c r="VZW143" s="247"/>
      <c r="VZX143" s="247"/>
      <c r="VZY143" s="247"/>
      <c r="VZZ143" s="247"/>
      <c r="WAA143" s="247"/>
      <c r="WAB143" s="247"/>
      <c r="WAC143" s="247"/>
      <c r="WAD143" s="247"/>
      <c r="WAE143" s="247"/>
      <c r="WAF143" s="247"/>
      <c r="WAG143" s="247"/>
      <c r="WAH143" s="247"/>
      <c r="WAI143" s="247"/>
      <c r="WAJ143" s="247"/>
      <c r="WAK143" s="247"/>
      <c r="WAL143" s="247"/>
      <c r="WAM143" s="247"/>
      <c r="WAN143" s="247"/>
      <c r="WAO143" s="247"/>
      <c r="WAP143" s="247"/>
      <c r="WAQ143" s="247"/>
      <c r="WAR143" s="247"/>
      <c r="WAS143" s="247"/>
      <c r="WAT143" s="247"/>
      <c r="WAU143" s="247"/>
      <c r="WAV143" s="247"/>
      <c r="WAW143" s="247"/>
      <c r="WAX143" s="247"/>
      <c r="WAY143" s="247"/>
      <c r="WAZ143" s="247"/>
      <c r="WBA143" s="247"/>
      <c r="WBB143" s="247"/>
      <c r="WBC143" s="247"/>
      <c r="WBD143" s="247"/>
      <c r="WBE143" s="247"/>
      <c r="WBF143" s="247"/>
      <c r="WBG143" s="247"/>
      <c r="WBH143" s="247"/>
      <c r="WBI143" s="247"/>
      <c r="WBJ143" s="247"/>
      <c r="WBK143" s="247"/>
      <c r="WBL143" s="247"/>
      <c r="WBM143" s="247"/>
      <c r="WBN143" s="247"/>
      <c r="WBO143" s="247"/>
      <c r="WBP143" s="247"/>
      <c r="WBQ143" s="247"/>
      <c r="WBR143" s="247"/>
      <c r="WBS143" s="247"/>
      <c r="WBT143" s="247"/>
      <c r="WBU143" s="247"/>
      <c r="WBV143" s="247"/>
      <c r="WBW143" s="247"/>
      <c r="WBX143" s="247"/>
      <c r="WBY143" s="247"/>
      <c r="WBZ143" s="247"/>
      <c r="WCA143" s="247"/>
      <c r="WCB143" s="247"/>
      <c r="WCC143" s="247"/>
      <c r="WCD143" s="247"/>
      <c r="WCE143" s="247"/>
      <c r="WCF143" s="247"/>
      <c r="WCG143" s="247"/>
      <c r="WCH143" s="247"/>
      <c r="WCI143" s="247"/>
      <c r="WCJ143" s="247"/>
      <c r="WCK143" s="247"/>
      <c r="WCL143" s="247"/>
      <c r="WCM143" s="247"/>
      <c r="WCN143" s="247"/>
      <c r="WCO143" s="247"/>
      <c r="WCP143" s="247"/>
      <c r="WCQ143" s="247"/>
      <c r="WCR143" s="247"/>
      <c r="WCS143" s="247"/>
      <c r="WCT143" s="247"/>
      <c r="WCU143" s="247"/>
      <c r="WCV143" s="247"/>
      <c r="WCW143" s="247"/>
      <c r="WCX143" s="247"/>
      <c r="WCY143" s="247"/>
      <c r="WCZ143" s="247"/>
      <c r="WDA143" s="247"/>
      <c r="WDB143" s="247"/>
      <c r="WDC143" s="247"/>
      <c r="WDD143" s="247"/>
      <c r="WDE143" s="247"/>
      <c r="WDF143" s="247"/>
      <c r="WDG143" s="247"/>
      <c r="WDH143" s="247"/>
      <c r="WDI143" s="247"/>
      <c r="WDJ143" s="247"/>
      <c r="WDK143" s="247"/>
      <c r="WDL143" s="247"/>
      <c r="WDM143" s="247"/>
      <c r="WDN143" s="247"/>
      <c r="WDO143" s="247"/>
      <c r="WDP143" s="247"/>
      <c r="WDQ143" s="247"/>
      <c r="WDR143" s="247"/>
      <c r="WDS143" s="247"/>
      <c r="WDT143" s="247"/>
      <c r="WDU143" s="247"/>
      <c r="WDV143" s="247"/>
      <c r="WDW143" s="247"/>
      <c r="WDX143" s="247"/>
      <c r="WDY143" s="247"/>
      <c r="WDZ143" s="247"/>
      <c r="WEA143" s="247"/>
      <c r="WEB143" s="247"/>
      <c r="WEC143" s="247"/>
      <c r="WED143" s="247"/>
      <c r="WEE143" s="247"/>
      <c r="WEF143" s="247"/>
      <c r="WEG143" s="247"/>
      <c r="WEH143" s="247"/>
      <c r="WEI143" s="247"/>
      <c r="WEJ143" s="247"/>
      <c r="WEK143" s="247"/>
      <c r="WEL143" s="247"/>
      <c r="WEM143" s="247"/>
      <c r="WEN143" s="247"/>
      <c r="WEO143" s="247"/>
      <c r="WEP143" s="247"/>
      <c r="WEQ143" s="247"/>
      <c r="WER143" s="247"/>
      <c r="WES143" s="247"/>
      <c r="WET143" s="247"/>
      <c r="WEU143" s="247"/>
      <c r="WEV143" s="247"/>
      <c r="WEW143" s="247"/>
      <c r="WEX143" s="247"/>
      <c r="WEY143" s="247"/>
      <c r="WEZ143" s="247"/>
      <c r="WFA143" s="247"/>
      <c r="WFB143" s="247"/>
      <c r="WFC143" s="247"/>
      <c r="WFD143" s="247"/>
      <c r="WFE143" s="247"/>
      <c r="WFF143" s="247"/>
      <c r="WFG143" s="247"/>
      <c r="WFH143" s="247"/>
      <c r="WFI143" s="247"/>
      <c r="WFJ143" s="247"/>
      <c r="WFK143" s="247"/>
      <c r="WFL143" s="247"/>
      <c r="WFM143" s="247"/>
      <c r="WFN143" s="247"/>
      <c r="WFO143" s="247"/>
      <c r="WFP143" s="247"/>
      <c r="WFQ143" s="247"/>
      <c r="WFR143" s="247"/>
      <c r="WFS143" s="247"/>
      <c r="WFT143" s="247"/>
      <c r="WFU143" s="247"/>
      <c r="WFV143" s="247"/>
      <c r="WFW143" s="247"/>
      <c r="WFX143" s="247"/>
      <c r="WFY143" s="247"/>
      <c r="WFZ143" s="247"/>
      <c r="WGA143" s="247"/>
      <c r="WGB143" s="247"/>
      <c r="WGC143" s="247"/>
      <c r="WGD143" s="247"/>
      <c r="WGE143" s="247"/>
      <c r="WGF143" s="247"/>
      <c r="WGG143" s="247"/>
      <c r="WGH143" s="247"/>
      <c r="WGI143" s="247"/>
      <c r="WGJ143" s="247"/>
      <c r="WGK143" s="247"/>
      <c r="WGL143" s="247"/>
      <c r="WGM143" s="247"/>
      <c r="WGN143" s="247"/>
      <c r="WGO143" s="247"/>
      <c r="WGP143" s="247"/>
      <c r="WGQ143" s="247"/>
      <c r="WGR143" s="247"/>
      <c r="WGS143" s="247"/>
      <c r="WGT143" s="247"/>
      <c r="WGU143" s="247"/>
      <c r="WGV143" s="247"/>
      <c r="WGW143" s="247"/>
      <c r="WGX143" s="247"/>
      <c r="WGY143" s="247"/>
      <c r="WGZ143" s="247"/>
      <c r="WHA143" s="247"/>
      <c r="WHB143" s="247"/>
      <c r="WHC143" s="247"/>
      <c r="WHD143" s="247"/>
      <c r="WHE143" s="247"/>
      <c r="WHF143" s="247"/>
      <c r="WHG143" s="247"/>
      <c r="WHH143" s="247"/>
      <c r="WHI143" s="247"/>
      <c r="WHJ143" s="247"/>
      <c r="WHK143" s="247"/>
      <c r="WHL143" s="247"/>
      <c r="WHM143" s="247"/>
      <c r="WHN143" s="247"/>
      <c r="WHO143" s="247"/>
      <c r="WHP143" s="247"/>
      <c r="WHQ143" s="247"/>
      <c r="WHR143" s="247"/>
      <c r="WHS143" s="247"/>
      <c r="WHT143" s="247"/>
      <c r="WHU143" s="247"/>
      <c r="WHV143" s="247"/>
      <c r="WHW143" s="247"/>
      <c r="WHX143" s="247"/>
      <c r="WHY143" s="247"/>
      <c r="WHZ143" s="247"/>
      <c r="WIA143" s="247"/>
      <c r="WIB143" s="247"/>
      <c r="WIC143" s="247"/>
      <c r="WID143" s="247"/>
      <c r="WIE143" s="247"/>
      <c r="WIF143" s="247"/>
      <c r="WIG143" s="247"/>
      <c r="WIH143" s="247"/>
      <c r="WII143" s="247"/>
      <c r="WIJ143" s="247"/>
      <c r="WIK143" s="247"/>
      <c r="WIL143" s="247"/>
      <c r="WIM143" s="247"/>
      <c r="WIN143" s="247"/>
      <c r="WIO143" s="247"/>
      <c r="WIP143" s="247"/>
      <c r="WIQ143" s="247"/>
      <c r="WIR143" s="247"/>
      <c r="WIS143" s="247"/>
      <c r="WIT143" s="247"/>
      <c r="WIU143" s="247"/>
      <c r="WIV143" s="247"/>
      <c r="WIW143" s="247"/>
      <c r="WIX143" s="247"/>
      <c r="WIY143" s="247"/>
      <c r="WIZ143" s="247"/>
      <c r="WJA143" s="247"/>
      <c r="WJB143" s="247"/>
      <c r="WJC143" s="247"/>
      <c r="WJD143" s="247"/>
      <c r="WJE143" s="247"/>
      <c r="WJF143" s="247"/>
      <c r="WJG143" s="247"/>
      <c r="WJH143" s="247"/>
      <c r="WJI143" s="247"/>
      <c r="WJJ143" s="247"/>
      <c r="WJK143" s="247"/>
      <c r="WJL143" s="247"/>
      <c r="WJM143" s="247"/>
      <c r="WJN143" s="247"/>
      <c r="WJO143" s="247"/>
      <c r="WJP143" s="247"/>
      <c r="WJQ143" s="247"/>
      <c r="WJR143" s="247"/>
      <c r="WJS143" s="247"/>
      <c r="WJT143" s="247"/>
      <c r="WJU143" s="247"/>
      <c r="WJV143" s="247"/>
      <c r="WJW143" s="247"/>
      <c r="WJX143" s="247"/>
      <c r="WJY143" s="247"/>
      <c r="WJZ143" s="247"/>
      <c r="WKA143" s="247"/>
      <c r="WKB143" s="247"/>
      <c r="WKC143" s="247"/>
      <c r="WKD143" s="247"/>
      <c r="WKE143" s="247"/>
      <c r="WKF143" s="247"/>
      <c r="WKG143" s="247"/>
      <c r="WKH143" s="247"/>
      <c r="WKI143" s="247"/>
      <c r="WKJ143" s="247"/>
      <c r="WKK143" s="247"/>
      <c r="WKL143" s="247"/>
      <c r="WKM143" s="247"/>
      <c r="WKN143" s="247"/>
      <c r="WKO143" s="247"/>
      <c r="WKP143" s="247"/>
      <c r="WKQ143" s="247"/>
      <c r="WKR143" s="247"/>
      <c r="WKS143" s="247"/>
      <c r="WKT143" s="247"/>
      <c r="WKU143" s="247"/>
      <c r="WKV143" s="247"/>
      <c r="WKW143" s="247"/>
      <c r="WKX143" s="247"/>
      <c r="WKY143" s="247"/>
      <c r="WKZ143" s="247"/>
      <c r="WLA143" s="247"/>
      <c r="WLB143" s="247"/>
      <c r="WLC143" s="247"/>
      <c r="WLD143" s="247"/>
      <c r="WLE143" s="247"/>
      <c r="WLF143" s="247"/>
      <c r="WLG143" s="247"/>
      <c r="WLH143" s="247"/>
      <c r="WLI143" s="247"/>
      <c r="WLJ143" s="247"/>
      <c r="WLK143" s="247"/>
      <c r="WLL143" s="247"/>
      <c r="WLM143" s="247"/>
      <c r="WLN143" s="247"/>
      <c r="WLO143" s="247"/>
      <c r="WLP143" s="247"/>
      <c r="WLQ143" s="247"/>
      <c r="WLR143" s="247"/>
      <c r="WLS143" s="247"/>
      <c r="WLT143" s="247"/>
      <c r="WLU143" s="247"/>
      <c r="WLV143" s="247"/>
      <c r="WLW143" s="247"/>
      <c r="WLX143" s="247"/>
      <c r="WLY143" s="247"/>
      <c r="WLZ143" s="247"/>
      <c r="WMA143" s="247"/>
      <c r="WMB143" s="247"/>
      <c r="WMC143" s="247"/>
      <c r="WMD143" s="247"/>
      <c r="WME143" s="247"/>
      <c r="WMF143" s="247"/>
      <c r="WMG143" s="247"/>
      <c r="WMH143" s="247"/>
      <c r="WMI143" s="247"/>
      <c r="WMJ143" s="247"/>
      <c r="WMK143" s="247"/>
      <c r="WML143" s="247"/>
      <c r="WMM143" s="247"/>
      <c r="WMN143" s="247"/>
      <c r="WMO143" s="247"/>
      <c r="WMP143" s="247"/>
      <c r="WMQ143" s="247"/>
      <c r="WMR143" s="247"/>
      <c r="WMS143" s="247"/>
      <c r="WMT143" s="247"/>
      <c r="WMU143" s="247"/>
      <c r="WMV143" s="247"/>
      <c r="WMW143" s="247"/>
      <c r="WMX143" s="247"/>
      <c r="WMY143" s="247"/>
      <c r="WMZ143" s="247"/>
      <c r="WNA143" s="247"/>
      <c r="WNB143" s="247"/>
      <c r="WNC143" s="247"/>
      <c r="WND143" s="247"/>
      <c r="WNE143" s="247"/>
      <c r="WNF143" s="247"/>
      <c r="WNG143" s="247"/>
      <c r="WNH143" s="247"/>
      <c r="WNI143" s="247"/>
      <c r="WNJ143" s="247"/>
      <c r="WNK143" s="247"/>
      <c r="WNL143" s="247"/>
      <c r="WNM143" s="247"/>
      <c r="WNN143" s="247"/>
      <c r="WNO143" s="247"/>
      <c r="WNP143" s="247"/>
      <c r="WNQ143" s="247"/>
      <c r="WNR143" s="247"/>
      <c r="WNS143" s="247"/>
      <c r="WNT143" s="247"/>
      <c r="WNU143" s="247"/>
      <c r="WNV143" s="247"/>
      <c r="WNW143" s="247"/>
      <c r="WNX143" s="247"/>
      <c r="WNY143" s="247"/>
      <c r="WNZ143" s="247"/>
      <c r="WOA143" s="247"/>
      <c r="WOB143" s="247"/>
      <c r="WOC143" s="247"/>
      <c r="WOD143" s="247"/>
      <c r="WOE143" s="247"/>
      <c r="WOF143" s="247"/>
      <c r="WOG143" s="247"/>
      <c r="WOH143" s="247"/>
      <c r="WOI143" s="247"/>
      <c r="WOJ143" s="247"/>
      <c r="WOK143" s="247"/>
      <c r="WOL143" s="247"/>
      <c r="WOM143" s="247"/>
      <c r="WON143" s="247"/>
      <c r="WOO143" s="247"/>
      <c r="WOP143" s="247"/>
      <c r="WOQ143" s="247"/>
      <c r="WOR143" s="247"/>
      <c r="WOS143" s="247"/>
      <c r="WOT143" s="247"/>
      <c r="WOU143" s="247"/>
      <c r="WOV143" s="247"/>
      <c r="WOW143" s="247"/>
      <c r="WOX143" s="247"/>
      <c r="WOY143" s="247"/>
      <c r="WOZ143" s="247"/>
      <c r="WPA143" s="247"/>
      <c r="WPB143" s="247"/>
      <c r="WPC143" s="247"/>
      <c r="WPD143" s="247"/>
      <c r="WPE143" s="247"/>
      <c r="WPF143" s="247"/>
      <c r="WPG143" s="247"/>
      <c r="WPH143" s="247"/>
      <c r="WPI143" s="247"/>
      <c r="WPJ143" s="247"/>
      <c r="WPK143" s="247"/>
      <c r="WPL143" s="247"/>
      <c r="WPM143" s="247"/>
      <c r="WPN143" s="247"/>
      <c r="WPO143" s="247"/>
      <c r="WPP143" s="247"/>
      <c r="WPQ143" s="247"/>
      <c r="WPR143" s="247"/>
      <c r="WPS143" s="247"/>
      <c r="WPT143" s="247"/>
      <c r="WPU143" s="247"/>
      <c r="WPV143" s="247"/>
      <c r="WPW143" s="247"/>
      <c r="WPX143" s="247"/>
      <c r="WPY143" s="247"/>
      <c r="WPZ143" s="247"/>
      <c r="WQA143" s="247"/>
      <c r="WQB143" s="247"/>
      <c r="WQC143" s="247"/>
      <c r="WQD143" s="247"/>
      <c r="WQE143" s="247"/>
      <c r="WQF143" s="247"/>
      <c r="WQG143" s="247"/>
      <c r="WQH143" s="247"/>
      <c r="WQI143" s="247"/>
      <c r="WQJ143" s="247"/>
      <c r="WQK143" s="247"/>
      <c r="WQL143" s="247"/>
      <c r="WQM143" s="247"/>
      <c r="WQN143" s="247"/>
      <c r="WQO143" s="247"/>
      <c r="WQP143" s="247"/>
      <c r="WQQ143" s="247"/>
      <c r="WQR143" s="247"/>
      <c r="WQS143" s="247"/>
      <c r="WQT143" s="247"/>
      <c r="WQU143" s="247"/>
      <c r="WQV143" s="247"/>
      <c r="WQW143" s="247"/>
      <c r="WQX143" s="247"/>
      <c r="WQY143" s="247"/>
      <c r="WQZ143" s="247"/>
      <c r="WRA143" s="247"/>
      <c r="WRB143" s="247"/>
      <c r="WRC143" s="247"/>
      <c r="WRD143" s="247"/>
      <c r="WRE143" s="247"/>
      <c r="WRF143" s="247"/>
      <c r="WRG143" s="247"/>
      <c r="WRH143" s="247"/>
      <c r="WRI143" s="247"/>
      <c r="WRJ143" s="247"/>
      <c r="WRK143" s="247"/>
      <c r="WRL143" s="247"/>
      <c r="WRM143" s="247"/>
      <c r="WRN143" s="247"/>
      <c r="WRO143" s="247"/>
      <c r="WRP143" s="247"/>
      <c r="WRQ143" s="247"/>
      <c r="WRR143" s="247"/>
      <c r="WRS143" s="247"/>
      <c r="WRT143" s="247"/>
      <c r="WRU143" s="247"/>
      <c r="WRV143" s="247"/>
      <c r="WRW143" s="247"/>
      <c r="WRX143" s="247"/>
      <c r="WRY143" s="247"/>
      <c r="WRZ143" s="247"/>
      <c r="WSA143" s="247"/>
      <c r="WSB143" s="247"/>
      <c r="WSC143" s="247"/>
      <c r="WSD143" s="247"/>
      <c r="WSE143" s="247"/>
      <c r="WSF143" s="247"/>
      <c r="WSG143" s="247"/>
      <c r="WSH143" s="247"/>
      <c r="WSI143" s="247"/>
      <c r="WSJ143" s="247"/>
      <c r="WSK143" s="247"/>
      <c r="WSL143" s="247"/>
      <c r="WSM143" s="247"/>
      <c r="WSN143" s="247"/>
      <c r="WSO143" s="247"/>
      <c r="WSP143" s="247"/>
      <c r="WSQ143" s="247"/>
      <c r="WSR143" s="247"/>
      <c r="WSS143" s="247"/>
      <c r="WST143" s="247"/>
      <c r="WSU143" s="247"/>
      <c r="WSV143" s="247"/>
      <c r="WSW143" s="247"/>
      <c r="WSX143" s="247"/>
      <c r="WSY143" s="247"/>
      <c r="WSZ143" s="247"/>
      <c r="WTA143" s="247"/>
      <c r="WTB143" s="247"/>
      <c r="WTC143" s="247"/>
      <c r="WTD143" s="247"/>
      <c r="WTE143" s="247"/>
      <c r="WTF143" s="247"/>
      <c r="WTG143" s="247"/>
      <c r="WTH143" s="247"/>
      <c r="WTI143" s="247"/>
      <c r="WTJ143" s="247"/>
      <c r="WTK143" s="247"/>
      <c r="WTL143" s="247"/>
      <c r="WTM143" s="247"/>
      <c r="WTN143" s="247"/>
      <c r="WTO143" s="247"/>
      <c r="WTP143" s="247"/>
      <c r="WTQ143" s="247"/>
      <c r="WTR143" s="247"/>
      <c r="WTS143" s="247"/>
      <c r="WTT143" s="247"/>
      <c r="WTU143" s="247"/>
      <c r="WTV143" s="247"/>
      <c r="WTW143" s="247"/>
      <c r="WTX143" s="247"/>
      <c r="WTY143" s="247"/>
      <c r="WTZ143" s="247"/>
      <c r="WUA143" s="247"/>
      <c r="WUB143" s="247"/>
      <c r="WUC143" s="247"/>
      <c r="WUD143" s="247"/>
      <c r="WUE143" s="247"/>
      <c r="WUF143" s="247"/>
      <c r="WUG143" s="247"/>
      <c r="WUH143" s="247"/>
      <c r="WUI143" s="247"/>
      <c r="WUJ143" s="247"/>
      <c r="WUK143" s="247"/>
      <c r="WUL143" s="247"/>
      <c r="WUM143" s="247"/>
      <c r="WUN143" s="247"/>
      <c r="WUO143" s="247"/>
      <c r="WUP143" s="247"/>
      <c r="WUQ143" s="247"/>
      <c r="WUR143" s="247"/>
      <c r="WUS143" s="247"/>
      <c r="WUT143" s="247"/>
      <c r="WUU143" s="247"/>
      <c r="WUV143" s="247"/>
      <c r="WUW143" s="247"/>
      <c r="WUX143" s="247"/>
      <c r="WUY143" s="247"/>
      <c r="WUZ143" s="247"/>
      <c r="WVA143" s="247"/>
      <c r="WVB143" s="247"/>
      <c r="WVC143" s="247"/>
      <c r="WVD143" s="247"/>
      <c r="WVE143" s="247"/>
      <c r="WVF143" s="247"/>
      <c r="WVG143" s="247"/>
      <c r="WVH143" s="247"/>
      <c r="WVI143" s="247"/>
      <c r="WVJ143" s="247"/>
      <c r="WVK143" s="247"/>
      <c r="WVL143" s="247"/>
      <c r="WVM143" s="247"/>
      <c r="WVN143" s="247"/>
      <c r="WVO143" s="247"/>
      <c r="WVP143" s="247"/>
      <c r="WVQ143" s="247"/>
      <c r="WVR143" s="247"/>
      <c r="WVS143" s="247"/>
      <c r="WVT143" s="247"/>
      <c r="WVU143" s="247"/>
      <c r="WVV143" s="247"/>
      <c r="WVW143" s="247"/>
      <c r="WVX143" s="247"/>
      <c r="WVY143" s="247"/>
      <c r="WVZ143" s="247"/>
      <c r="WWA143" s="247"/>
      <c r="WWB143" s="247"/>
      <c r="WWC143" s="247"/>
      <c r="WWD143" s="247"/>
      <c r="WWE143" s="247"/>
      <c r="WWF143" s="247"/>
      <c r="WWG143" s="247"/>
      <c r="WWH143" s="247"/>
      <c r="WWI143" s="247"/>
    </row>
    <row r="144" spans="1:16155" x14ac:dyDescent="0.3">
      <c r="A144" s="234" t="s">
        <v>1092</v>
      </c>
      <c r="B144" s="12" t="s">
        <v>456</v>
      </c>
      <c r="C144" s="13"/>
      <c r="D144" s="14" t="s">
        <v>480</v>
      </c>
      <c r="E144" s="9" t="s">
        <v>57</v>
      </c>
      <c r="F144" s="9" t="s">
        <v>57</v>
      </c>
      <c r="G144" s="9" t="s">
        <v>57</v>
      </c>
      <c r="H144" s="9" t="s">
        <v>50</v>
      </c>
      <c r="I144" s="9" t="s">
        <v>1325</v>
      </c>
      <c r="J144" s="9" t="s">
        <v>75</v>
      </c>
      <c r="K144" s="10">
        <v>6511</v>
      </c>
      <c r="M144" s="9"/>
      <c r="N144" s="9"/>
      <c r="O144" s="9"/>
      <c r="P144" s="9"/>
      <c r="Q144" s="9"/>
      <c r="R144" s="9"/>
      <c r="S144" s="9"/>
      <c r="T144" s="9"/>
      <c r="U144" s="9"/>
      <c r="V144" s="9"/>
      <c r="W144" s="9"/>
      <c r="X144" s="9"/>
      <c r="Y144" s="9"/>
      <c r="Z144" s="9"/>
      <c r="AA144" s="9" t="s">
        <v>29</v>
      </c>
      <c r="AD144" s="247"/>
      <c r="AE144" s="247"/>
      <c r="AF144" s="247"/>
      <c r="AG144" s="247"/>
      <c r="AH144" s="247"/>
      <c r="AI144" s="247"/>
      <c r="AJ144" s="247"/>
      <c r="AK144" s="247"/>
    </row>
    <row r="145" spans="1:42" ht="66" hidden="1" x14ac:dyDescent="0.3">
      <c r="A145" s="234" t="s">
        <v>1094</v>
      </c>
      <c r="B145" s="12" t="s">
        <v>374</v>
      </c>
      <c r="C145" s="13"/>
      <c r="D145" s="14" t="s">
        <v>356</v>
      </c>
      <c r="E145" s="9"/>
      <c r="F145" s="9"/>
      <c r="G145" s="9">
        <f>149+579</f>
        <v>728</v>
      </c>
      <c r="H145" s="9" t="s">
        <v>1328</v>
      </c>
      <c r="I145" s="9" t="s">
        <v>861</v>
      </c>
      <c r="J145" s="9" t="s">
        <v>75</v>
      </c>
      <c r="K145" s="10">
        <v>6519</v>
      </c>
      <c r="M145" s="9" t="s">
        <v>29</v>
      </c>
      <c r="N145" s="9"/>
      <c r="O145" s="9" t="s">
        <v>29</v>
      </c>
      <c r="P145" s="9" t="s">
        <v>29</v>
      </c>
      <c r="Q145" s="9"/>
      <c r="R145" s="9"/>
      <c r="S145" s="9"/>
      <c r="T145" s="9"/>
      <c r="U145" s="9"/>
      <c r="V145" s="9"/>
      <c r="W145" s="9"/>
      <c r="X145" s="9"/>
      <c r="Y145" s="9"/>
      <c r="Z145" s="9"/>
      <c r="AA145" s="9"/>
      <c r="AD145" s="247"/>
      <c r="AE145" s="247"/>
      <c r="AF145" s="247"/>
      <c r="AG145" s="247"/>
      <c r="AH145" s="247"/>
      <c r="AI145" s="247"/>
      <c r="AJ145" s="247"/>
      <c r="AK145" s="247"/>
      <c r="AL145" s="247"/>
      <c r="AM145" s="247"/>
      <c r="AN145" s="247"/>
      <c r="AO145" s="247"/>
      <c r="AP145" s="247"/>
    </row>
    <row r="146" spans="1:42" hidden="1" x14ac:dyDescent="0.3">
      <c r="A146" s="234" t="s">
        <v>1089</v>
      </c>
      <c r="B146" s="12" t="s">
        <v>49</v>
      </c>
      <c r="C146" s="13"/>
      <c r="D146" s="14" t="s">
        <v>1364</v>
      </c>
      <c r="E146" s="9"/>
      <c r="F146" s="9"/>
      <c r="G146" s="9">
        <v>28890</v>
      </c>
      <c r="H146" s="9" t="s">
        <v>50</v>
      </c>
      <c r="I146" s="9" t="s">
        <v>51</v>
      </c>
      <c r="J146" s="9" t="s">
        <v>52</v>
      </c>
      <c r="K146" s="10">
        <v>6106</v>
      </c>
      <c r="M146" s="9"/>
      <c r="N146" s="9"/>
      <c r="O146" s="9"/>
      <c r="P146" s="9"/>
      <c r="Q146" s="9"/>
      <c r="R146" s="9"/>
      <c r="S146" s="9"/>
      <c r="T146" s="9"/>
      <c r="U146" s="9"/>
      <c r="V146" s="9"/>
      <c r="W146" s="9"/>
      <c r="X146" s="9"/>
      <c r="Y146" s="9"/>
      <c r="Z146" s="9"/>
      <c r="AA146" s="9" t="s">
        <v>29</v>
      </c>
    </row>
    <row r="147" spans="1:42" ht="33" hidden="1" x14ac:dyDescent="0.3">
      <c r="A147" s="234" t="s">
        <v>1111</v>
      </c>
      <c r="B147" s="12" t="s">
        <v>1329</v>
      </c>
      <c r="C147" s="13"/>
      <c r="D147" s="14" t="s">
        <v>1330</v>
      </c>
      <c r="E147" s="9" t="s">
        <v>57</v>
      </c>
      <c r="F147" s="9" t="s">
        <v>57</v>
      </c>
      <c r="G147" s="9" t="s">
        <v>57</v>
      </c>
      <c r="H147" s="9" t="s">
        <v>130</v>
      </c>
      <c r="I147" s="9" t="s">
        <v>215</v>
      </c>
      <c r="J147" s="9" t="s">
        <v>92</v>
      </c>
      <c r="K147" s="10">
        <v>6067</v>
      </c>
      <c r="M147" s="9"/>
      <c r="N147" s="9"/>
      <c r="O147" s="9"/>
      <c r="P147" s="9"/>
      <c r="Q147" s="9"/>
      <c r="R147" s="9"/>
      <c r="S147" s="9"/>
      <c r="T147" s="9"/>
      <c r="U147" s="9"/>
      <c r="V147" s="9"/>
      <c r="W147" s="9"/>
      <c r="X147" s="9"/>
      <c r="Y147" s="9"/>
      <c r="Z147" s="9"/>
      <c r="AA147" s="9" t="s">
        <v>29</v>
      </c>
      <c r="AL147" s="247"/>
      <c r="AM147" s="247"/>
      <c r="AN147" s="247"/>
      <c r="AO147" s="247"/>
      <c r="AP147" s="247"/>
    </row>
    <row r="148" spans="1:42" hidden="1" x14ac:dyDescent="0.3">
      <c r="A148" s="234" t="s">
        <v>1318</v>
      </c>
      <c r="B148" s="12" t="s">
        <v>111</v>
      </c>
      <c r="C148" s="19"/>
      <c r="D148" s="16" t="s">
        <v>112</v>
      </c>
      <c r="E148" s="15"/>
      <c r="F148" s="15"/>
      <c r="G148" s="15">
        <v>250</v>
      </c>
      <c r="H148" s="15" t="s">
        <v>50</v>
      </c>
      <c r="I148" s="15" t="s">
        <v>113</v>
      </c>
      <c r="J148" s="15" t="s">
        <v>52</v>
      </c>
      <c r="K148" s="21">
        <v>6106</v>
      </c>
      <c r="M148" s="9"/>
      <c r="N148" s="9"/>
      <c r="O148" s="9"/>
      <c r="P148" s="9"/>
      <c r="Q148" s="9"/>
      <c r="R148" s="9"/>
      <c r="S148" s="9" t="s">
        <v>29</v>
      </c>
      <c r="T148" s="9" t="s">
        <v>29</v>
      </c>
      <c r="U148" s="9" t="s">
        <v>29</v>
      </c>
      <c r="V148" s="9" t="s">
        <v>29</v>
      </c>
      <c r="W148" s="9" t="s">
        <v>29</v>
      </c>
      <c r="X148" s="9" t="s">
        <v>29</v>
      </c>
      <c r="Y148" s="9"/>
      <c r="Z148" s="9" t="s">
        <v>29</v>
      </c>
      <c r="AA148" s="9"/>
      <c r="AL148" s="247"/>
      <c r="AM148" s="247"/>
      <c r="AN148" s="247"/>
      <c r="AO148" s="247"/>
      <c r="AP148" s="247"/>
    </row>
    <row r="149" spans="1:42" ht="49.5" hidden="1" x14ac:dyDescent="0.3">
      <c r="A149" s="234" t="s">
        <v>1088</v>
      </c>
      <c r="B149" s="12" t="s">
        <v>41</v>
      </c>
      <c r="C149" s="13" t="s">
        <v>46</v>
      </c>
      <c r="D149" s="14" t="s">
        <v>26</v>
      </c>
      <c r="E149" s="9"/>
      <c r="F149" s="9">
        <v>24</v>
      </c>
      <c r="G149" s="9">
        <v>48</v>
      </c>
      <c r="H149" s="9" t="s">
        <v>43</v>
      </c>
      <c r="I149" s="9" t="s">
        <v>1431</v>
      </c>
      <c r="J149" s="9" t="s">
        <v>1432</v>
      </c>
      <c r="K149" s="17" t="s">
        <v>1433</v>
      </c>
      <c r="M149" s="9"/>
      <c r="N149" s="9"/>
      <c r="O149" s="9"/>
      <c r="P149" s="9"/>
      <c r="Q149" s="9"/>
      <c r="R149" s="9"/>
      <c r="S149" s="9"/>
      <c r="T149" s="9"/>
      <c r="U149" s="9"/>
      <c r="V149" s="9" t="s">
        <v>29</v>
      </c>
      <c r="W149" s="9" t="s">
        <v>29</v>
      </c>
      <c r="X149" s="9" t="s">
        <v>29</v>
      </c>
      <c r="Y149" s="9"/>
      <c r="Z149" s="9"/>
      <c r="AA149" s="9"/>
    </row>
    <row r="150" spans="1:42" ht="33" hidden="1" x14ac:dyDescent="0.3">
      <c r="A150" s="234" t="s">
        <v>1088</v>
      </c>
      <c r="B150" s="12" t="s">
        <v>41</v>
      </c>
      <c r="C150" s="9" t="s">
        <v>42</v>
      </c>
      <c r="D150" s="14" t="s">
        <v>26</v>
      </c>
      <c r="E150" s="9"/>
      <c r="F150" s="9">
        <v>24</v>
      </c>
      <c r="G150" s="9">
        <v>48</v>
      </c>
      <c r="H150" s="9" t="s">
        <v>43</v>
      </c>
      <c r="I150" s="9" t="s">
        <v>1434</v>
      </c>
      <c r="J150" s="9" t="s">
        <v>44</v>
      </c>
      <c r="K150" s="17" t="s">
        <v>45</v>
      </c>
      <c r="M150" s="9"/>
      <c r="N150" s="9"/>
      <c r="O150" s="9"/>
      <c r="P150" s="9"/>
      <c r="Q150" s="9"/>
      <c r="R150" s="9"/>
      <c r="S150" s="9"/>
      <c r="T150" s="9"/>
      <c r="U150" s="9"/>
      <c r="V150" s="9"/>
      <c r="W150" s="9"/>
      <c r="X150" s="9"/>
      <c r="Y150" s="9" t="s">
        <v>29</v>
      </c>
      <c r="Z150" s="9" t="s">
        <v>29</v>
      </c>
      <c r="AA150" s="9"/>
      <c r="AD150" s="247"/>
      <c r="AE150" s="247"/>
      <c r="AF150" s="247"/>
      <c r="AG150" s="247"/>
      <c r="AH150" s="247"/>
      <c r="AI150" s="247"/>
      <c r="AJ150" s="247"/>
      <c r="AK150" s="247"/>
      <c r="AL150" s="247"/>
      <c r="AM150" s="247"/>
      <c r="AN150" s="247"/>
      <c r="AO150" s="247"/>
      <c r="AP150" s="247"/>
    </row>
    <row r="151" spans="1:42" ht="33" hidden="1" x14ac:dyDescent="0.3">
      <c r="A151" s="234" t="s">
        <v>1088</v>
      </c>
      <c r="B151" s="12" t="s">
        <v>41</v>
      </c>
      <c r="C151" s="13"/>
      <c r="D151" s="14" t="s">
        <v>53</v>
      </c>
      <c r="E151" s="9" t="s">
        <v>57</v>
      </c>
      <c r="F151" s="9" t="s">
        <v>57</v>
      </c>
      <c r="G151" s="9" t="s">
        <v>57</v>
      </c>
      <c r="H151" s="9" t="s">
        <v>54</v>
      </c>
      <c r="I151" s="9" t="s">
        <v>47</v>
      </c>
      <c r="J151" s="9" t="s">
        <v>48</v>
      </c>
      <c r="K151" s="10">
        <v>6702</v>
      </c>
      <c r="M151" s="9"/>
      <c r="N151" s="9"/>
      <c r="O151" s="9"/>
      <c r="P151" s="9"/>
      <c r="Q151" s="9"/>
      <c r="R151" s="9"/>
      <c r="S151" s="9"/>
      <c r="T151" s="9"/>
      <c r="U151" s="9"/>
      <c r="V151" s="9" t="s">
        <v>29</v>
      </c>
      <c r="W151" s="9" t="s">
        <v>29</v>
      </c>
      <c r="X151" s="9" t="s">
        <v>29</v>
      </c>
      <c r="Y151" s="9"/>
      <c r="Z151" s="9"/>
      <c r="AA151" s="9"/>
      <c r="AC151" s="247"/>
    </row>
    <row r="152" spans="1:42" ht="33" hidden="1" x14ac:dyDescent="0.3">
      <c r="A152" s="234" t="s">
        <v>1088</v>
      </c>
      <c r="B152" s="12" t="s">
        <v>41</v>
      </c>
      <c r="C152" s="13" t="s">
        <v>266</v>
      </c>
      <c r="D152" s="14" t="s">
        <v>254</v>
      </c>
      <c r="E152" s="9"/>
      <c r="F152" s="9">
        <v>24</v>
      </c>
      <c r="G152" s="9">
        <v>60</v>
      </c>
      <c r="H152" s="9" t="s">
        <v>54</v>
      </c>
      <c r="I152" s="9" t="s">
        <v>47</v>
      </c>
      <c r="J152" s="9" t="s">
        <v>48</v>
      </c>
      <c r="K152" s="10">
        <v>6702</v>
      </c>
      <c r="M152" s="9"/>
      <c r="N152" s="9"/>
      <c r="O152" s="9"/>
      <c r="P152" s="9"/>
      <c r="Q152" s="9"/>
      <c r="R152" s="9"/>
      <c r="S152" s="9"/>
      <c r="T152" s="9"/>
      <c r="U152" s="9"/>
      <c r="V152" s="9" t="s">
        <v>29</v>
      </c>
      <c r="W152" s="9" t="s">
        <v>29</v>
      </c>
      <c r="X152" s="9" t="s">
        <v>29</v>
      </c>
      <c r="Y152" s="9"/>
      <c r="Z152" s="9"/>
      <c r="AA152" s="9"/>
      <c r="AD152" s="247"/>
      <c r="AE152" s="247"/>
      <c r="AF152" s="247"/>
      <c r="AG152" s="247"/>
      <c r="AH152" s="247"/>
      <c r="AI152" s="247"/>
      <c r="AJ152" s="247"/>
      <c r="AK152" s="247"/>
      <c r="AL152" s="247"/>
      <c r="AM152" s="247"/>
      <c r="AN152" s="247"/>
      <c r="AO152" s="247"/>
      <c r="AP152" s="247"/>
    </row>
    <row r="153" spans="1:42" hidden="1" x14ac:dyDescent="0.3">
      <c r="A153" s="234" t="s">
        <v>1091</v>
      </c>
      <c r="B153" s="12" t="s">
        <v>41</v>
      </c>
      <c r="C153" s="13"/>
      <c r="D153" s="14" t="s">
        <v>270</v>
      </c>
      <c r="E153" s="9">
        <v>8</v>
      </c>
      <c r="F153" s="9"/>
      <c r="G153" s="9"/>
      <c r="H153" s="9" t="s">
        <v>135</v>
      </c>
      <c r="I153" s="9" t="s">
        <v>271</v>
      </c>
      <c r="J153" s="9" t="s">
        <v>96</v>
      </c>
      <c r="K153" s="10">
        <v>6759</v>
      </c>
      <c r="M153" s="9"/>
      <c r="N153" s="9"/>
      <c r="O153" s="9"/>
      <c r="P153" s="9"/>
      <c r="Q153" s="9"/>
      <c r="R153" s="9"/>
      <c r="S153" s="9"/>
      <c r="T153" s="9"/>
      <c r="U153" s="9"/>
      <c r="V153" s="9"/>
      <c r="W153" s="9"/>
      <c r="X153" s="9"/>
      <c r="Y153" s="9"/>
      <c r="Z153" s="9"/>
      <c r="AA153" s="9" t="s">
        <v>29</v>
      </c>
      <c r="AD153" s="247"/>
      <c r="AE153" s="247"/>
      <c r="AF153" s="247"/>
      <c r="AG153" s="247"/>
      <c r="AH153" s="247"/>
      <c r="AI153" s="247"/>
      <c r="AJ153" s="247"/>
      <c r="AK153" s="247"/>
      <c r="AL153" s="247"/>
      <c r="AM153" s="247"/>
      <c r="AN153" s="247"/>
      <c r="AO153" s="247"/>
      <c r="AP153" s="247"/>
    </row>
    <row r="154" spans="1:42" hidden="1" x14ac:dyDescent="0.3">
      <c r="A154" s="234" t="s">
        <v>1091</v>
      </c>
      <c r="B154" s="12" t="s">
        <v>41</v>
      </c>
      <c r="C154" s="13" t="s">
        <v>505</v>
      </c>
      <c r="D154" s="14" t="s">
        <v>488</v>
      </c>
      <c r="E154" s="9">
        <v>5</v>
      </c>
      <c r="F154" s="9"/>
      <c r="G154" s="9"/>
      <c r="H154" s="9" t="s">
        <v>135</v>
      </c>
      <c r="I154" s="9" t="s">
        <v>506</v>
      </c>
      <c r="J154" s="9" t="s">
        <v>507</v>
      </c>
      <c r="K154" s="10">
        <v>6098</v>
      </c>
      <c r="M154" s="9"/>
      <c r="N154" s="9"/>
      <c r="O154" s="9"/>
      <c r="P154" s="9"/>
      <c r="Q154" s="9"/>
      <c r="R154" s="9"/>
      <c r="S154" s="9"/>
      <c r="T154" s="9"/>
      <c r="U154" s="9"/>
      <c r="V154" s="9" t="s">
        <v>29</v>
      </c>
      <c r="W154" s="9" t="s">
        <v>29</v>
      </c>
      <c r="X154" s="9" t="s">
        <v>29</v>
      </c>
      <c r="Y154" s="9"/>
      <c r="Z154" s="9"/>
      <c r="AA154" s="9"/>
      <c r="AD154" s="247"/>
      <c r="AE154" s="247"/>
      <c r="AF154" s="247"/>
      <c r="AG154" s="247"/>
      <c r="AH154" s="247"/>
      <c r="AI154" s="247"/>
      <c r="AJ154" s="247"/>
      <c r="AK154" s="247"/>
      <c r="AL154" s="247"/>
      <c r="AM154" s="247"/>
      <c r="AN154" s="247"/>
      <c r="AO154" s="247"/>
      <c r="AP154" s="247"/>
    </row>
    <row r="155" spans="1:42" ht="33" hidden="1" x14ac:dyDescent="0.3">
      <c r="A155" s="234" t="s">
        <v>1098</v>
      </c>
      <c r="B155" s="12" t="s">
        <v>713</v>
      </c>
      <c r="C155" s="9"/>
      <c r="D155" s="14" t="s">
        <v>710</v>
      </c>
      <c r="E155" s="9" t="s">
        <v>57</v>
      </c>
      <c r="F155" s="9" t="s">
        <v>57</v>
      </c>
      <c r="G155" s="9" t="s">
        <v>57</v>
      </c>
      <c r="H155" s="9" t="s">
        <v>57</v>
      </c>
      <c r="I155" s="9" t="s">
        <v>714</v>
      </c>
      <c r="J155" s="9" t="s">
        <v>715</v>
      </c>
      <c r="K155" s="10">
        <v>6033</v>
      </c>
      <c r="M155" s="9"/>
      <c r="N155" s="9"/>
      <c r="O155" s="9"/>
      <c r="P155" s="9"/>
      <c r="Q155" s="9" t="s">
        <v>29</v>
      </c>
      <c r="R155" s="9" t="s">
        <v>29</v>
      </c>
      <c r="S155" s="9" t="s">
        <v>29</v>
      </c>
      <c r="T155" s="9"/>
      <c r="U155" s="9"/>
      <c r="V155" s="9"/>
      <c r="W155" s="9"/>
      <c r="X155" s="9"/>
      <c r="Y155" s="9" t="s">
        <v>29</v>
      </c>
      <c r="Z155" s="9" t="s">
        <v>29</v>
      </c>
      <c r="AA155" s="9"/>
    </row>
    <row r="156" spans="1:42" ht="33" hidden="1" x14ac:dyDescent="0.3">
      <c r="A156" s="234" t="s">
        <v>1100</v>
      </c>
      <c r="B156" s="234" t="s">
        <v>221</v>
      </c>
      <c r="C156" s="238"/>
      <c r="D156" s="14" t="s">
        <v>222</v>
      </c>
      <c r="E156" s="9" t="s">
        <v>57</v>
      </c>
      <c r="F156" s="9" t="s">
        <v>57</v>
      </c>
      <c r="G156" s="9" t="s">
        <v>57</v>
      </c>
      <c r="H156" s="9" t="s">
        <v>57</v>
      </c>
      <c r="I156" s="9" t="s">
        <v>223</v>
      </c>
      <c r="J156" s="9" t="s">
        <v>48</v>
      </c>
      <c r="K156" s="10">
        <v>6708</v>
      </c>
      <c r="L156" s="247"/>
      <c r="M156" s="9"/>
      <c r="N156" s="9"/>
      <c r="O156" s="9"/>
      <c r="P156" s="9"/>
      <c r="Q156" s="9"/>
      <c r="R156" s="9"/>
      <c r="S156" s="9"/>
      <c r="T156" s="9"/>
      <c r="U156" s="9"/>
      <c r="V156" s="9" t="s">
        <v>29</v>
      </c>
      <c r="W156" s="9" t="s">
        <v>29</v>
      </c>
      <c r="X156" s="9" t="s">
        <v>29</v>
      </c>
      <c r="Y156" s="9"/>
      <c r="Z156" s="9"/>
      <c r="AA156" s="9"/>
      <c r="AD156" s="247"/>
      <c r="AE156" s="247"/>
      <c r="AF156" s="247"/>
      <c r="AG156" s="247"/>
      <c r="AH156" s="247"/>
      <c r="AI156" s="247"/>
      <c r="AJ156" s="247"/>
      <c r="AK156" s="247"/>
    </row>
    <row r="157" spans="1:42" ht="33" hidden="1" x14ac:dyDescent="0.3">
      <c r="A157" s="234" t="s">
        <v>1111</v>
      </c>
      <c r="B157" s="12" t="s">
        <v>102</v>
      </c>
      <c r="C157" s="13"/>
      <c r="D157" s="14" t="s">
        <v>97</v>
      </c>
      <c r="E157" s="9"/>
      <c r="F157" s="9">
        <v>40</v>
      </c>
      <c r="G157" s="9">
        <v>80</v>
      </c>
      <c r="H157" s="9" t="s">
        <v>103</v>
      </c>
      <c r="I157" s="9" t="s">
        <v>1334</v>
      </c>
      <c r="J157" s="9" t="s">
        <v>105</v>
      </c>
      <c r="K157" s="10">
        <v>6854</v>
      </c>
      <c r="L157" s="247"/>
      <c r="M157" s="9" t="s">
        <v>29</v>
      </c>
      <c r="N157" s="9" t="s">
        <v>29</v>
      </c>
      <c r="O157" s="9"/>
      <c r="P157" s="9"/>
      <c r="Q157" s="9"/>
      <c r="R157" s="9"/>
      <c r="S157" s="9"/>
      <c r="T157" s="9"/>
      <c r="U157" s="9"/>
      <c r="V157" s="9"/>
      <c r="W157" s="9"/>
      <c r="X157" s="9"/>
      <c r="Y157" s="9"/>
      <c r="Z157" s="9"/>
      <c r="AA157" s="9"/>
      <c r="AD157" s="247"/>
      <c r="AE157" s="247"/>
      <c r="AF157" s="247"/>
      <c r="AG157" s="247"/>
      <c r="AH157" s="247"/>
      <c r="AI157" s="247"/>
      <c r="AJ157" s="247"/>
      <c r="AK157" s="247"/>
    </row>
    <row r="158" spans="1:42" x14ac:dyDescent="0.3">
      <c r="A158" s="234" t="s">
        <v>1092</v>
      </c>
      <c r="B158" s="12" t="s">
        <v>102</v>
      </c>
      <c r="C158" s="13"/>
      <c r="D158" s="14" t="s">
        <v>187</v>
      </c>
      <c r="E158" s="9" t="s">
        <v>57</v>
      </c>
      <c r="F158" s="9" t="s">
        <v>57</v>
      </c>
      <c r="G158" s="9" t="s">
        <v>57</v>
      </c>
      <c r="H158" s="9" t="s">
        <v>57</v>
      </c>
      <c r="I158" s="9" t="s">
        <v>188</v>
      </c>
      <c r="J158" s="9" t="s">
        <v>105</v>
      </c>
      <c r="K158" s="10">
        <v>6854</v>
      </c>
      <c r="L158" s="247"/>
      <c r="M158" s="9" t="s">
        <v>29</v>
      </c>
      <c r="N158" s="9" t="s">
        <v>29</v>
      </c>
      <c r="O158" s="9"/>
      <c r="P158" s="9"/>
      <c r="Q158" s="9"/>
      <c r="R158" s="9"/>
      <c r="S158" s="9"/>
      <c r="T158" s="9"/>
      <c r="U158" s="9"/>
      <c r="V158" s="9"/>
      <c r="W158" s="9"/>
      <c r="X158" s="9"/>
      <c r="Y158" s="9"/>
      <c r="Z158" s="9"/>
      <c r="AA158" s="9"/>
      <c r="AD158" s="247"/>
      <c r="AE158" s="247"/>
      <c r="AF158" s="247"/>
      <c r="AG158" s="247"/>
      <c r="AH158" s="247"/>
      <c r="AI158" s="247"/>
      <c r="AJ158" s="247"/>
      <c r="AK158" s="247"/>
    </row>
    <row r="159" spans="1:42" hidden="1" x14ac:dyDescent="0.3">
      <c r="A159" s="234" t="s">
        <v>1101</v>
      </c>
      <c r="B159" s="12" t="s">
        <v>102</v>
      </c>
      <c r="C159" s="13"/>
      <c r="D159" s="14" t="s">
        <v>238</v>
      </c>
      <c r="E159" s="9"/>
      <c r="F159" s="9">
        <v>76</v>
      </c>
      <c r="G159" s="9">
        <v>152</v>
      </c>
      <c r="H159" s="9" t="s">
        <v>50</v>
      </c>
      <c r="I159" s="9" t="s">
        <v>1334</v>
      </c>
      <c r="J159" s="9" t="s">
        <v>105</v>
      </c>
      <c r="K159" s="10">
        <v>6854</v>
      </c>
      <c r="L159" s="247"/>
      <c r="M159" s="9" t="s">
        <v>29</v>
      </c>
      <c r="N159" s="9" t="s">
        <v>29</v>
      </c>
      <c r="O159" s="9"/>
      <c r="P159" s="9"/>
      <c r="Q159" s="9"/>
      <c r="R159" s="9"/>
      <c r="S159" s="9"/>
      <c r="T159" s="9"/>
      <c r="U159" s="9"/>
      <c r="V159" s="9"/>
      <c r="W159" s="9"/>
      <c r="X159" s="9"/>
      <c r="Y159" s="9"/>
      <c r="Z159" s="9"/>
      <c r="AA159" s="9"/>
    </row>
    <row r="160" spans="1:42" hidden="1" x14ac:dyDescent="0.3">
      <c r="A160" s="234" t="s">
        <v>1106</v>
      </c>
      <c r="B160" s="12" t="s">
        <v>102</v>
      </c>
      <c r="C160" s="13"/>
      <c r="D160" s="14" t="s">
        <v>400</v>
      </c>
      <c r="E160" s="9" t="s">
        <v>57</v>
      </c>
      <c r="F160" s="9" t="s">
        <v>57</v>
      </c>
      <c r="G160" s="9" t="s">
        <v>57</v>
      </c>
      <c r="H160" s="9" t="s">
        <v>57</v>
      </c>
      <c r="I160" s="9" t="s">
        <v>104</v>
      </c>
      <c r="J160" s="9" t="s">
        <v>105</v>
      </c>
      <c r="K160" s="10">
        <v>6854</v>
      </c>
      <c r="L160" s="247"/>
      <c r="M160" s="9"/>
      <c r="N160" s="9"/>
      <c r="O160" s="9"/>
      <c r="P160" s="9"/>
      <c r="Q160" s="9"/>
      <c r="R160" s="9"/>
      <c r="S160" s="9"/>
      <c r="T160" s="9"/>
      <c r="U160" s="9"/>
      <c r="V160" s="9"/>
      <c r="W160" s="9"/>
      <c r="X160" s="9"/>
      <c r="Y160" s="9"/>
      <c r="Z160" s="9"/>
      <c r="AA160" s="9" t="s">
        <v>29</v>
      </c>
    </row>
    <row r="161" spans="1:16155" x14ac:dyDescent="0.3">
      <c r="A161" s="234" t="s">
        <v>1092</v>
      </c>
      <c r="B161" s="12" t="s">
        <v>102</v>
      </c>
      <c r="C161" s="13"/>
      <c r="D161" s="14" t="s">
        <v>480</v>
      </c>
      <c r="E161" s="9" t="s">
        <v>57</v>
      </c>
      <c r="F161" s="9" t="s">
        <v>57</v>
      </c>
      <c r="G161" s="9" t="s">
        <v>57</v>
      </c>
      <c r="H161" s="9" t="s">
        <v>57</v>
      </c>
      <c r="I161" s="9" t="s">
        <v>188</v>
      </c>
      <c r="J161" s="9" t="s">
        <v>105</v>
      </c>
      <c r="K161" s="10">
        <v>6854</v>
      </c>
      <c r="L161" s="247"/>
      <c r="M161" s="9" t="s">
        <v>29</v>
      </c>
      <c r="N161" s="9" t="s">
        <v>29</v>
      </c>
      <c r="O161" s="9"/>
      <c r="P161" s="9"/>
      <c r="Q161" s="9"/>
      <c r="R161" s="9"/>
      <c r="S161" s="9"/>
      <c r="T161" s="9"/>
      <c r="U161" s="9"/>
      <c r="V161" s="9"/>
      <c r="W161" s="9"/>
      <c r="X161" s="9"/>
      <c r="Y161" s="9"/>
      <c r="Z161" s="9"/>
      <c r="AA161" s="9"/>
    </row>
    <row r="162" spans="1:16155" ht="33" x14ac:dyDescent="0.3">
      <c r="A162" s="234" t="s">
        <v>1092</v>
      </c>
      <c r="B162" s="12" t="s">
        <v>102</v>
      </c>
      <c r="C162" s="13"/>
      <c r="D162" s="14" t="s">
        <v>485</v>
      </c>
      <c r="E162" s="9" t="s">
        <v>57</v>
      </c>
      <c r="F162" s="9" t="s">
        <v>57</v>
      </c>
      <c r="G162" s="9" t="s">
        <v>57</v>
      </c>
      <c r="H162" s="9" t="s">
        <v>57</v>
      </c>
      <c r="I162" s="9" t="s">
        <v>188</v>
      </c>
      <c r="J162" s="9" t="s">
        <v>105</v>
      </c>
      <c r="K162" s="10">
        <v>6854</v>
      </c>
      <c r="L162" s="247"/>
      <c r="M162" s="9" t="s">
        <v>29</v>
      </c>
      <c r="N162" s="9" t="s">
        <v>29</v>
      </c>
      <c r="O162" s="9"/>
      <c r="P162" s="9"/>
      <c r="Q162" s="9"/>
      <c r="R162" s="9"/>
      <c r="S162" s="9"/>
      <c r="T162" s="9"/>
      <c r="U162" s="9"/>
      <c r="V162" s="9"/>
      <c r="W162" s="9"/>
      <c r="X162" s="9"/>
      <c r="Y162" s="9"/>
      <c r="Z162" s="9"/>
      <c r="AA162" s="9"/>
      <c r="AL162" s="247"/>
      <c r="AM162" s="247"/>
      <c r="AN162" s="247"/>
      <c r="AO162" s="247"/>
      <c r="AP162" s="247"/>
    </row>
    <row r="163" spans="1:16155" ht="33" hidden="1" x14ac:dyDescent="0.3">
      <c r="A163" s="234" t="s">
        <v>1111</v>
      </c>
      <c r="B163" s="12" t="s">
        <v>106</v>
      </c>
      <c r="C163" s="13"/>
      <c r="D163" s="14" t="s">
        <v>97</v>
      </c>
      <c r="E163" s="9"/>
      <c r="F163" s="9">
        <v>70</v>
      </c>
      <c r="G163" s="9">
        <v>141</v>
      </c>
      <c r="H163" s="9" t="s">
        <v>103</v>
      </c>
      <c r="I163" s="9" t="s">
        <v>107</v>
      </c>
      <c r="J163" s="9" t="s">
        <v>108</v>
      </c>
      <c r="K163" s="10">
        <v>6810</v>
      </c>
      <c r="L163" s="247"/>
      <c r="M163" s="9"/>
      <c r="N163" s="9"/>
      <c r="O163" s="9"/>
      <c r="P163" s="9"/>
      <c r="Q163" s="9"/>
      <c r="R163" s="9"/>
      <c r="S163" s="9"/>
      <c r="T163" s="9"/>
      <c r="U163" s="9"/>
      <c r="V163" s="9" t="s">
        <v>29</v>
      </c>
      <c r="W163" s="9" t="s">
        <v>29</v>
      </c>
      <c r="X163" s="9" t="s">
        <v>29</v>
      </c>
      <c r="Y163" s="9"/>
      <c r="Z163" s="9"/>
      <c r="AA163" s="9"/>
    </row>
    <row r="164" spans="1:16155" s="247" customFormat="1" hidden="1" x14ac:dyDescent="0.3">
      <c r="A164" s="234" t="s">
        <v>1094</v>
      </c>
      <c r="B164" s="12" t="s">
        <v>106</v>
      </c>
      <c r="C164" s="13"/>
      <c r="D164" s="14" t="s">
        <v>164</v>
      </c>
      <c r="E164" s="9"/>
      <c r="F164" s="9">
        <v>31</v>
      </c>
      <c r="G164" s="9">
        <v>62</v>
      </c>
      <c r="H164" s="9" t="s">
        <v>50</v>
      </c>
      <c r="I164" s="9" t="s">
        <v>107</v>
      </c>
      <c r="J164" s="9" t="s">
        <v>108</v>
      </c>
      <c r="K164" s="10">
        <v>6810</v>
      </c>
      <c r="L164" s="171"/>
      <c r="M164" s="9"/>
      <c r="N164" s="9"/>
      <c r="O164" s="9"/>
      <c r="P164" s="9"/>
      <c r="Q164" s="9"/>
      <c r="R164" s="9"/>
      <c r="S164" s="9"/>
      <c r="T164" s="9"/>
      <c r="U164" s="9"/>
      <c r="V164" s="9" t="s">
        <v>29</v>
      </c>
      <c r="W164" s="9"/>
      <c r="X164" s="9"/>
      <c r="Y164" s="9"/>
      <c r="Z164" s="9"/>
      <c r="AA164" s="9"/>
      <c r="AB164" s="246"/>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c r="AW164" s="171"/>
      <c r="AX164" s="171"/>
      <c r="AY164" s="171"/>
      <c r="AZ164" s="171"/>
      <c r="BA164" s="171"/>
      <c r="BB164" s="171"/>
      <c r="BC164" s="171"/>
      <c r="BD164" s="171"/>
      <c r="BE164" s="171"/>
      <c r="BF164" s="171"/>
      <c r="BG164" s="171"/>
      <c r="BH164" s="171"/>
      <c r="BI164" s="171"/>
      <c r="BJ164" s="171"/>
      <c r="BK164" s="171"/>
      <c r="BL164" s="171"/>
      <c r="BM164" s="171"/>
      <c r="BN164" s="171"/>
      <c r="BO164" s="171"/>
      <c r="BP164" s="171"/>
      <c r="BQ164" s="171"/>
      <c r="BR164" s="171"/>
      <c r="BS164" s="171"/>
      <c r="BT164" s="171"/>
      <c r="BU164" s="171"/>
      <c r="BV164" s="171"/>
      <c r="BW164" s="171"/>
      <c r="BX164" s="171"/>
      <c r="BY164" s="171"/>
      <c r="BZ164" s="171"/>
      <c r="CA164" s="171"/>
      <c r="CB164" s="171"/>
      <c r="CC164" s="171"/>
      <c r="CD164" s="171"/>
      <c r="CE164" s="171"/>
      <c r="CF164" s="171"/>
      <c r="CG164" s="171"/>
      <c r="CH164" s="171"/>
      <c r="CI164" s="171"/>
      <c r="CJ164" s="171"/>
      <c r="CK164" s="171"/>
      <c r="CL164" s="171"/>
      <c r="CM164" s="171"/>
      <c r="CN164" s="171"/>
      <c r="CO164" s="171"/>
      <c r="CP164" s="171"/>
      <c r="CQ164" s="171"/>
      <c r="CR164" s="171"/>
      <c r="CS164" s="171"/>
      <c r="CT164" s="171"/>
      <c r="CU164" s="171"/>
      <c r="CV164" s="171"/>
      <c r="CW164" s="171"/>
      <c r="CX164" s="171"/>
      <c r="CY164" s="171"/>
      <c r="CZ164" s="171"/>
      <c r="DA164" s="171"/>
      <c r="DB164" s="171"/>
      <c r="DC164" s="171"/>
      <c r="DD164" s="171"/>
      <c r="DE164" s="171"/>
      <c r="DF164" s="171"/>
      <c r="DG164" s="171"/>
      <c r="DH164" s="171"/>
      <c r="DI164" s="171"/>
      <c r="DJ164" s="171"/>
      <c r="DK164" s="171"/>
      <c r="DL164" s="171"/>
      <c r="DM164" s="171"/>
      <c r="DN164" s="171"/>
      <c r="DO164" s="171"/>
      <c r="DP164" s="171"/>
      <c r="DQ164" s="171"/>
      <c r="DR164" s="171"/>
      <c r="DS164" s="171"/>
      <c r="DT164" s="171"/>
      <c r="DU164" s="171"/>
      <c r="DV164" s="171"/>
      <c r="DW164" s="171"/>
      <c r="DX164" s="171"/>
      <c r="DY164" s="171"/>
      <c r="DZ164" s="171"/>
      <c r="EA164" s="171"/>
      <c r="EB164" s="171"/>
      <c r="EC164" s="171"/>
      <c r="ED164" s="171"/>
      <c r="EE164" s="171"/>
      <c r="EF164" s="171"/>
      <c r="EG164" s="171"/>
      <c r="EH164" s="171"/>
      <c r="EI164" s="171"/>
      <c r="EJ164" s="171"/>
      <c r="EK164" s="171"/>
      <c r="EL164" s="171"/>
      <c r="EM164" s="171"/>
      <c r="EN164" s="171"/>
      <c r="EO164" s="171"/>
      <c r="EP164" s="171"/>
      <c r="EQ164" s="171"/>
      <c r="ER164" s="171"/>
      <c r="ES164" s="171"/>
      <c r="ET164" s="171"/>
      <c r="EU164" s="171"/>
      <c r="EV164" s="171"/>
      <c r="EW164" s="171"/>
      <c r="EX164" s="171"/>
      <c r="EY164" s="171"/>
      <c r="EZ164" s="171"/>
      <c r="FA164" s="171"/>
      <c r="FB164" s="171"/>
      <c r="FC164" s="171"/>
      <c r="FD164" s="171"/>
      <c r="FE164" s="171"/>
      <c r="FF164" s="171"/>
      <c r="FG164" s="171"/>
      <c r="FH164" s="171"/>
      <c r="FI164" s="171"/>
      <c r="FJ164" s="171"/>
      <c r="FK164" s="171"/>
      <c r="FL164" s="171"/>
      <c r="FM164" s="171"/>
      <c r="FN164" s="171"/>
      <c r="FO164" s="171"/>
      <c r="FP164" s="171"/>
      <c r="FQ164" s="171"/>
      <c r="FR164" s="171"/>
      <c r="FS164" s="171"/>
      <c r="FT164" s="171"/>
      <c r="FU164" s="171"/>
      <c r="FV164" s="171"/>
      <c r="FW164" s="171"/>
      <c r="FX164" s="171"/>
      <c r="FY164" s="171"/>
      <c r="FZ164" s="171"/>
      <c r="GA164" s="171"/>
      <c r="GB164" s="171"/>
      <c r="GC164" s="171"/>
      <c r="GD164" s="171"/>
      <c r="GE164" s="171"/>
      <c r="GF164" s="171"/>
      <c r="GG164" s="171"/>
      <c r="GH164" s="171"/>
      <c r="GI164" s="171"/>
      <c r="GJ164" s="171"/>
      <c r="GK164" s="171"/>
      <c r="GL164" s="171"/>
      <c r="GM164" s="171"/>
      <c r="GN164" s="171"/>
      <c r="GO164" s="171"/>
      <c r="GP164" s="171"/>
      <c r="GQ164" s="171"/>
      <c r="GR164" s="171"/>
      <c r="GS164" s="171"/>
      <c r="GT164" s="171"/>
      <c r="GU164" s="171"/>
      <c r="GV164" s="171"/>
      <c r="GW164" s="171"/>
      <c r="GX164" s="171"/>
      <c r="GY164" s="171"/>
      <c r="GZ164" s="171"/>
      <c r="HA164" s="171"/>
      <c r="HB164" s="171"/>
      <c r="HC164" s="171"/>
      <c r="HD164" s="171"/>
      <c r="HE164" s="171"/>
      <c r="HF164" s="171"/>
      <c r="HG164" s="171"/>
      <c r="HH164" s="171"/>
      <c r="HI164" s="171"/>
      <c r="HJ164" s="171"/>
      <c r="HK164" s="171"/>
      <c r="HL164" s="171"/>
      <c r="HM164" s="171"/>
      <c r="HN164" s="171"/>
      <c r="HO164" s="171"/>
      <c r="HP164" s="171"/>
      <c r="HQ164" s="171"/>
      <c r="HR164" s="171"/>
      <c r="HS164" s="171"/>
      <c r="HT164" s="171"/>
      <c r="HU164" s="171"/>
      <c r="HV164" s="171"/>
      <c r="HW164" s="171"/>
      <c r="HX164" s="171"/>
      <c r="HY164" s="171"/>
      <c r="HZ164" s="171"/>
      <c r="IA164" s="171"/>
      <c r="IB164" s="171"/>
      <c r="IC164" s="171"/>
      <c r="ID164" s="171"/>
      <c r="IE164" s="171"/>
      <c r="IF164" s="171"/>
      <c r="IG164" s="171"/>
      <c r="IH164" s="171"/>
      <c r="II164" s="171"/>
      <c r="IJ164" s="171"/>
      <c r="IK164" s="171"/>
      <c r="IL164" s="171"/>
      <c r="IM164" s="171"/>
      <c r="IN164" s="171"/>
      <c r="IO164" s="171"/>
      <c r="IP164" s="171"/>
      <c r="IQ164" s="171"/>
      <c r="IR164" s="171"/>
      <c r="IS164" s="171"/>
      <c r="IT164" s="171"/>
      <c r="IU164" s="171"/>
      <c r="IV164" s="171"/>
      <c r="IW164" s="171"/>
      <c r="IX164" s="171"/>
      <c r="IY164" s="171"/>
      <c r="IZ164" s="171"/>
      <c r="JA164" s="171"/>
      <c r="JB164" s="171"/>
      <c r="JC164" s="171"/>
      <c r="JD164" s="171"/>
      <c r="JE164" s="171"/>
      <c r="JF164" s="171"/>
      <c r="JG164" s="171"/>
      <c r="JH164" s="171"/>
      <c r="JI164" s="171"/>
      <c r="JJ164" s="171"/>
      <c r="JK164" s="171"/>
      <c r="JL164" s="171"/>
      <c r="JM164" s="171"/>
      <c r="JN164" s="171"/>
      <c r="JO164" s="171"/>
      <c r="JP164" s="171"/>
      <c r="JQ164" s="171"/>
      <c r="JR164" s="171"/>
      <c r="JS164" s="171"/>
      <c r="JT164" s="171"/>
      <c r="JU164" s="171"/>
      <c r="JV164" s="171"/>
      <c r="JW164" s="171"/>
      <c r="JX164" s="171"/>
      <c r="JY164" s="171"/>
      <c r="JZ164" s="171"/>
      <c r="KA164" s="171"/>
      <c r="KB164" s="171"/>
      <c r="KC164" s="171"/>
      <c r="KD164" s="171"/>
      <c r="KE164" s="171"/>
      <c r="KF164" s="171"/>
      <c r="KG164" s="171"/>
      <c r="KH164" s="171"/>
      <c r="KI164" s="171"/>
      <c r="KJ164" s="171"/>
      <c r="KK164" s="171"/>
      <c r="KL164" s="171"/>
      <c r="KM164" s="171"/>
      <c r="KN164" s="171"/>
      <c r="KO164" s="171"/>
      <c r="KP164" s="171"/>
      <c r="KQ164" s="171"/>
      <c r="KR164" s="171"/>
      <c r="KS164" s="171"/>
      <c r="KT164" s="171"/>
      <c r="KU164" s="171"/>
      <c r="KV164" s="171"/>
      <c r="KW164" s="171"/>
      <c r="KX164" s="171"/>
      <c r="KY164" s="171"/>
      <c r="KZ164" s="171"/>
      <c r="LA164" s="171"/>
      <c r="LB164" s="171"/>
      <c r="LC164" s="171"/>
      <c r="LD164" s="171"/>
      <c r="LE164" s="171"/>
      <c r="LF164" s="171"/>
      <c r="LG164" s="171"/>
      <c r="LH164" s="171"/>
      <c r="LI164" s="171"/>
      <c r="LJ164" s="171"/>
      <c r="LK164" s="171"/>
      <c r="LL164" s="171"/>
      <c r="LM164" s="171"/>
      <c r="LN164" s="171"/>
      <c r="LO164" s="171"/>
      <c r="LP164" s="171"/>
      <c r="LQ164" s="171"/>
      <c r="LR164" s="171"/>
      <c r="LS164" s="171"/>
      <c r="LT164" s="171"/>
      <c r="LU164" s="171"/>
      <c r="LV164" s="171"/>
      <c r="LW164" s="171"/>
      <c r="LX164" s="171"/>
      <c r="LY164" s="171"/>
      <c r="LZ164" s="171"/>
      <c r="MA164" s="171"/>
      <c r="MB164" s="171"/>
      <c r="MC164" s="171"/>
      <c r="MD164" s="171"/>
      <c r="ME164" s="171"/>
      <c r="MF164" s="171"/>
      <c r="MG164" s="171"/>
      <c r="MH164" s="171"/>
      <c r="MI164" s="171"/>
      <c r="MJ164" s="171"/>
      <c r="MK164" s="171"/>
      <c r="ML164" s="171"/>
      <c r="MM164" s="171"/>
      <c r="MN164" s="171"/>
      <c r="MO164" s="171"/>
      <c r="MP164" s="171"/>
      <c r="MQ164" s="171"/>
      <c r="MR164" s="171"/>
      <c r="MS164" s="171"/>
      <c r="MT164" s="171"/>
      <c r="MU164" s="171"/>
      <c r="MV164" s="171"/>
      <c r="MW164" s="171"/>
      <c r="MX164" s="171"/>
      <c r="MY164" s="171"/>
      <c r="MZ164" s="171"/>
      <c r="NA164" s="171"/>
      <c r="NB164" s="171"/>
      <c r="NC164" s="171"/>
      <c r="ND164" s="171"/>
      <c r="NE164" s="171"/>
      <c r="NF164" s="171"/>
      <c r="NG164" s="171"/>
      <c r="NH164" s="171"/>
      <c r="NI164" s="171"/>
      <c r="NJ164" s="171"/>
      <c r="NK164" s="171"/>
      <c r="NL164" s="171"/>
      <c r="NM164" s="171"/>
      <c r="NN164" s="171"/>
      <c r="NO164" s="171"/>
      <c r="NP164" s="171"/>
      <c r="NQ164" s="171"/>
      <c r="NR164" s="171"/>
      <c r="NS164" s="171"/>
      <c r="NT164" s="171"/>
      <c r="NU164" s="171"/>
      <c r="NV164" s="171"/>
      <c r="NW164" s="171"/>
      <c r="NX164" s="171"/>
      <c r="NY164" s="171"/>
      <c r="NZ164" s="171"/>
      <c r="OA164" s="171"/>
      <c r="OB164" s="171"/>
      <c r="OC164" s="171"/>
      <c r="OD164" s="171"/>
      <c r="OE164" s="171"/>
      <c r="OF164" s="171"/>
      <c r="OG164" s="171"/>
      <c r="OH164" s="171"/>
      <c r="OI164" s="171"/>
      <c r="OJ164" s="171"/>
      <c r="OK164" s="171"/>
      <c r="OL164" s="171"/>
      <c r="OM164" s="171"/>
      <c r="ON164" s="171"/>
      <c r="OO164" s="171"/>
      <c r="OP164" s="171"/>
      <c r="OQ164" s="171"/>
      <c r="OR164" s="171"/>
      <c r="OS164" s="171"/>
      <c r="OT164" s="171"/>
      <c r="OU164" s="171"/>
      <c r="OV164" s="171"/>
      <c r="OW164" s="171"/>
      <c r="OX164" s="171"/>
      <c r="OY164" s="171"/>
      <c r="OZ164" s="171"/>
      <c r="PA164" s="171"/>
      <c r="PB164" s="171"/>
      <c r="PC164" s="171"/>
      <c r="PD164" s="171"/>
      <c r="PE164" s="171"/>
      <c r="PF164" s="171"/>
      <c r="PG164" s="171"/>
      <c r="PH164" s="171"/>
      <c r="PI164" s="171"/>
      <c r="PJ164" s="171"/>
      <c r="PK164" s="171"/>
      <c r="PL164" s="171"/>
      <c r="PM164" s="171"/>
      <c r="PN164" s="171"/>
      <c r="PO164" s="171"/>
      <c r="PP164" s="171"/>
      <c r="PQ164" s="171"/>
      <c r="PR164" s="171"/>
      <c r="PS164" s="171"/>
      <c r="PT164" s="171"/>
      <c r="PU164" s="171"/>
      <c r="PV164" s="171"/>
      <c r="PW164" s="171"/>
      <c r="PX164" s="171"/>
      <c r="PY164" s="171"/>
      <c r="PZ164" s="171"/>
      <c r="QA164" s="171"/>
      <c r="QB164" s="171"/>
      <c r="QC164" s="171"/>
      <c r="QD164" s="171"/>
      <c r="QE164" s="171"/>
      <c r="QF164" s="171"/>
      <c r="QG164" s="171"/>
      <c r="QH164" s="171"/>
      <c r="QI164" s="171"/>
      <c r="QJ164" s="171"/>
      <c r="QK164" s="171"/>
      <c r="QL164" s="171"/>
      <c r="QM164" s="171"/>
      <c r="QN164" s="171"/>
      <c r="QO164" s="171"/>
      <c r="QP164" s="171"/>
      <c r="QQ164" s="171"/>
      <c r="QR164" s="171"/>
      <c r="QS164" s="171"/>
      <c r="QT164" s="171"/>
      <c r="QU164" s="171"/>
      <c r="QV164" s="171"/>
      <c r="QW164" s="171"/>
      <c r="QX164" s="171"/>
      <c r="QY164" s="171"/>
      <c r="QZ164" s="171"/>
      <c r="RA164" s="171"/>
      <c r="RB164" s="171"/>
      <c r="RC164" s="171"/>
      <c r="RD164" s="171"/>
      <c r="RE164" s="171"/>
      <c r="RF164" s="171"/>
      <c r="RG164" s="171"/>
      <c r="RH164" s="171"/>
      <c r="RI164" s="171"/>
      <c r="RJ164" s="171"/>
      <c r="RK164" s="171"/>
      <c r="RL164" s="171"/>
      <c r="RM164" s="171"/>
      <c r="RN164" s="171"/>
      <c r="RO164" s="171"/>
      <c r="RP164" s="171"/>
      <c r="RQ164" s="171"/>
      <c r="RR164" s="171"/>
      <c r="RS164" s="171"/>
      <c r="RT164" s="171"/>
      <c r="RU164" s="171"/>
      <c r="RV164" s="171"/>
      <c r="RW164" s="171"/>
      <c r="RX164" s="171"/>
      <c r="RY164" s="171"/>
      <c r="RZ164" s="171"/>
      <c r="SA164" s="171"/>
      <c r="SB164" s="171"/>
      <c r="SC164" s="171"/>
      <c r="SD164" s="171"/>
      <c r="SE164" s="171"/>
      <c r="SF164" s="171"/>
      <c r="SG164" s="171"/>
      <c r="SH164" s="171"/>
      <c r="SI164" s="171"/>
      <c r="SJ164" s="171"/>
      <c r="SK164" s="171"/>
      <c r="SL164" s="171"/>
      <c r="SM164" s="171"/>
      <c r="SN164" s="171"/>
      <c r="SO164" s="171"/>
      <c r="SP164" s="171"/>
      <c r="SQ164" s="171"/>
      <c r="SR164" s="171"/>
      <c r="SS164" s="171"/>
      <c r="ST164" s="171"/>
      <c r="SU164" s="171"/>
      <c r="SV164" s="171"/>
      <c r="SW164" s="171"/>
      <c r="SX164" s="171"/>
      <c r="SY164" s="171"/>
      <c r="SZ164" s="171"/>
      <c r="TA164" s="171"/>
      <c r="TB164" s="171"/>
      <c r="TC164" s="171"/>
      <c r="TD164" s="171"/>
      <c r="TE164" s="171"/>
      <c r="TF164" s="171"/>
      <c r="TG164" s="171"/>
      <c r="TH164" s="171"/>
      <c r="TI164" s="171"/>
      <c r="TJ164" s="171"/>
      <c r="TK164" s="171"/>
      <c r="TL164" s="171"/>
      <c r="TM164" s="171"/>
      <c r="TN164" s="171"/>
      <c r="TO164" s="171"/>
      <c r="TP164" s="171"/>
      <c r="TQ164" s="171"/>
      <c r="TR164" s="171"/>
      <c r="TS164" s="171"/>
      <c r="TT164" s="171"/>
      <c r="TU164" s="171"/>
      <c r="TV164" s="171"/>
      <c r="TW164" s="171"/>
      <c r="TX164" s="171"/>
      <c r="TY164" s="171"/>
      <c r="TZ164" s="171"/>
      <c r="UA164" s="171"/>
      <c r="UB164" s="171"/>
      <c r="UC164" s="171"/>
      <c r="UD164" s="171"/>
      <c r="UE164" s="171"/>
      <c r="UF164" s="171"/>
      <c r="UG164" s="171"/>
      <c r="UH164" s="171"/>
      <c r="UI164" s="171"/>
      <c r="UJ164" s="171"/>
      <c r="UK164" s="171"/>
      <c r="UL164" s="171"/>
      <c r="UM164" s="171"/>
      <c r="UN164" s="171"/>
      <c r="UO164" s="171"/>
      <c r="UP164" s="171"/>
      <c r="UQ164" s="171"/>
      <c r="UR164" s="171"/>
      <c r="US164" s="171"/>
      <c r="UT164" s="171"/>
      <c r="UU164" s="171"/>
      <c r="UV164" s="171"/>
      <c r="UW164" s="171"/>
      <c r="UX164" s="171"/>
      <c r="UY164" s="171"/>
      <c r="UZ164" s="171"/>
      <c r="VA164" s="171"/>
      <c r="VB164" s="171"/>
      <c r="VC164" s="171"/>
      <c r="VD164" s="171"/>
      <c r="VE164" s="171"/>
      <c r="VF164" s="171"/>
      <c r="VG164" s="171"/>
      <c r="VH164" s="171"/>
      <c r="VI164" s="171"/>
      <c r="VJ164" s="171"/>
      <c r="VK164" s="171"/>
      <c r="VL164" s="171"/>
      <c r="VM164" s="171"/>
      <c r="VN164" s="171"/>
      <c r="VO164" s="171"/>
      <c r="VP164" s="171"/>
      <c r="VQ164" s="171"/>
      <c r="VR164" s="171"/>
      <c r="VS164" s="171"/>
      <c r="VT164" s="171"/>
      <c r="VU164" s="171"/>
      <c r="VV164" s="171"/>
      <c r="VW164" s="171"/>
      <c r="VX164" s="171"/>
      <c r="VY164" s="171"/>
      <c r="VZ164" s="171"/>
      <c r="WA164" s="171"/>
      <c r="WB164" s="171"/>
      <c r="WC164" s="171"/>
      <c r="WD164" s="171"/>
      <c r="WE164" s="171"/>
      <c r="WF164" s="171"/>
      <c r="WG164" s="171"/>
      <c r="WH164" s="171"/>
      <c r="WI164" s="171"/>
      <c r="WJ164" s="171"/>
      <c r="WK164" s="171"/>
      <c r="WL164" s="171"/>
      <c r="WM164" s="171"/>
      <c r="WN164" s="171"/>
      <c r="WO164" s="171"/>
      <c r="WP164" s="171"/>
      <c r="WQ164" s="171"/>
      <c r="WR164" s="171"/>
      <c r="WS164" s="171"/>
      <c r="WT164" s="171"/>
      <c r="WU164" s="171"/>
      <c r="WV164" s="171"/>
      <c r="WW164" s="171"/>
      <c r="WX164" s="171"/>
      <c r="WY164" s="171"/>
      <c r="WZ164" s="171"/>
      <c r="XA164" s="171"/>
      <c r="XB164" s="171"/>
      <c r="XC164" s="171"/>
      <c r="XD164" s="171"/>
      <c r="XE164" s="171"/>
      <c r="XF164" s="171"/>
      <c r="XG164" s="171"/>
      <c r="XH164" s="171"/>
      <c r="XI164" s="171"/>
      <c r="XJ164" s="171"/>
      <c r="XK164" s="171"/>
      <c r="XL164" s="171"/>
      <c r="XM164" s="171"/>
      <c r="XN164" s="171"/>
      <c r="XO164" s="171"/>
      <c r="XP164" s="171"/>
      <c r="XQ164" s="171"/>
      <c r="XR164" s="171"/>
      <c r="XS164" s="171"/>
      <c r="XT164" s="171"/>
      <c r="XU164" s="171"/>
      <c r="XV164" s="171"/>
      <c r="XW164" s="171"/>
      <c r="XX164" s="171"/>
      <c r="XY164" s="171"/>
      <c r="XZ164" s="171"/>
      <c r="YA164" s="171"/>
      <c r="YB164" s="171"/>
      <c r="YC164" s="171"/>
      <c r="YD164" s="171"/>
      <c r="YE164" s="171"/>
      <c r="YF164" s="171"/>
      <c r="YG164" s="171"/>
      <c r="YH164" s="171"/>
      <c r="YI164" s="171"/>
      <c r="YJ164" s="171"/>
      <c r="YK164" s="171"/>
      <c r="YL164" s="171"/>
      <c r="YM164" s="171"/>
      <c r="YN164" s="171"/>
      <c r="YO164" s="171"/>
      <c r="YP164" s="171"/>
      <c r="YQ164" s="171"/>
      <c r="YR164" s="171"/>
      <c r="YS164" s="171"/>
      <c r="YT164" s="171"/>
      <c r="YU164" s="171"/>
      <c r="YV164" s="171"/>
      <c r="YW164" s="171"/>
      <c r="YX164" s="171"/>
      <c r="YY164" s="171"/>
      <c r="YZ164" s="171"/>
      <c r="ZA164" s="171"/>
      <c r="ZB164" s="171"/>
      <c r="ZC164" s="171"/>
      <c r="ZD164" s="171"/>
      <c r="ZE164" s="171"/>
      <c r="ZF164" s="171"/>
      <c r="ZG164" s="171"/>
      <c r="ZH164" s="171"/>
      <c r="ZI164" s="171"/>
      <c r="ZJ164" s="171"/>
      <c r="ZK164" s="171"/>
      <c r="ZL164" s="171"/>
      <c r="ZM164" s="171"/>
      <c r="ZN164" s="171"/>
      <c r="ZO164" s="171"/>
      <c r="ZP164" s="171"/>
      <c r="ZQ164" s="171"/>
      <c r="ZR164" s="171"/>
      <c r="ZS164" s="171"/>
      <c r="ZT164" s="171"/>
      <c r="ZU164" s="171"/>
      <c r="ZV164" s="171"/>
      <c r="ZW164" s="171"/>
      <c r="ZX164" s="171"/>
      <c r="ZY164" s="171"/>
      <c r="ZZ164" s="171"/>
      <c r="AAA164" s="171"/>
      <c r="AAB164" s="171"/>
      <c r="AAC164" s="171"/>
      <c r="AAD164" s="171"/>
      <c r="AAE164" s="171"/>
      <c r="AAF164" s="171"/>
      <c r="AAG164" s="171"/>
      <c r="AAH164" s="171"/>
      <c r="AAI164" s="171"/>
      <c r="AAJ164" s="171"/>
      <c r="AAK164" s="171"/>
      <c r="AAL164" s="171"/>
      <c r="AAM164" s="171"/>
      <c r="AAN164" s="171"/>
      <c r="AAO164" s="171"/>
      <c r="AAP164" s="171"/>
      <c r="AAQ164" s="171"/>
      <c r="AAR164" s="171"/>
      <c r="AAS164" s="171"/>
      <c r="AAT164" s="171"/>
      <c r="AAU164" s="171"/>
      <c r="AAV164" s="171"/>
      <c r="AAW164" s="171"/>
      <c r="AAX164" s="171"/>
      <c r="AAY164" s="171"/>
      <c r="AAZ164" s="171"/>
      <c r="ABA164" s="171"/>
      <c r="ABB164" s="171"/>
      <c r="ABC164" s="171"/>
      <c r="ABD164" s="171"/>
      <c r="ABE164" s="171"/>
      <c r="ABF164" s="171"/>
      <c r="ABG164" s="171"/>
      <c r="ABH164" s="171"/>
      <c r="ABI164" s="171"/>
      <c r="ABJ164" s="171"/>
      <c r="ABK164" s="171"/>
      <c r="ABL164" s="171"/>
      <c r="ABM164" s="171"/>
      <c r="ABN164" s="171"/>
      <c r="ABO164" s="171"/>
      <c r="ABP164" s="171"/>
      <c r="ABQ164" s="171"/>
      <c r="ABR164" s="171"/>
      <c r="ABS164" s="171"/>
      <c r="ABT164" s="171"/>
      <c r="ABU164" s="171"/>
      <c r="ABV164" s="171"/>
      <c r="ABW164" s="171"/>
      <c r="ABX164" s="171"/>
      <c r="ABY164" s="171"/>
      <c r="ABZ164" s="171"/>
      <c r="ACA164" s="171"/>
      <c r="ACB164" s="171"/>
      <c r="ACC164" s="171"/>
      <c r="ACD164" s="171"/>
      <c r="ACE164" s="171"/>
      <c r="ACF164" s="171"/>
      <c r="ACG164" s="171"/>
      <c r="ACH164" s="171"/>
      <c r="ACI164" s="171"/>
      <c r="ACJ164" s="171"/>
      <c r="ACK164" s="171"/>
      <c r="ACL164" s="171"/>
      <c r="ACM164" s="171"/>
      <c r="ACN164" s="171"/>
      <c r="ACO164" s="171"/>
      <c r="ACP164" s="171"/>
      <c r="ACQ164" s="171"/>
      <c r="ACR164" s="171"/>
      <c r="ACS164" s="171"/>
      <c r="ACT164" s="171"/>
      <c r="ACU164" s="171"/>
      <c r="ACV164" s="171"/>
      <c r="ACW164" s="171"/>
      <c r="ACX164" s="171"/>
      <c r="ACY164" s="171"/>
      <c r="ACZ164" s="171"/>
      <c r="ADA164" s="171"/>
      <c r="ADB164" s="171"/>
      <c r="ADC164" s="171"/>
      <c r="ADD164" s="171"/>
      <c r="ADE164" s="171"/>
      <c r="ADF164" s="171"/>
      <c r="ADG164" s="171"/>
      <c r="ADH164" s="171"/>
      <c r="ADI164" s="171"/>
      <c r="ADJ164" s="171"/>
      <c r="ADK164" s="171"/>
      <c r="ADL164" s="171"/>
      <c r="ADM164" s="171"/>
      <c r="ADN164" s="171"/>
      <c r="ADO164" s="171"/>
      <c r="ADP164" s="171"/>
      <c r="ADQ164" s="171"/>
      <c r="ADR164" s="171"/>
      <c r="ADS164" s="171"/>
      <c r="ADT164" s="171"/>
      <c r="ADU164" s="171"/>
      <c r="ADV164" s="171"/>
      <c r="ADW164" s="171"/>
      <c r="ADX164" s="171"/>
      <c r="ADY164" s="171"/>
      <c r="ADZ164" s="171"/>
      <c r="AEA164" s="171"/>
      <c r="AEB164" s="171"/>
      <c r="AEC164" s="171"/>
      <c r="AED164" s="171"/>
      <c r="AEE164" s="171"/>
      <c r="AEF164" s="171"/>
      <c r="AEG164" s="171"/>
      <c r="AEH164" s="171"/>
      <c r="AEI164" s="171"/>
      <c r="AEJ164" s="171"/>
      <c r="AEK164" s="171"/>
      <c r="AEL164" s="171"/>
      <c r="AEM164" s="171"/>
      <c r="AEN164" s="171"/>
      <c r="AEO164" s="171"/>
      <c r="AEP164" s="171"/>
      <c r="AEQ164" s="171"/>
      <c r="AER164" s="171"/>
      <c r="AES164" s="171"/>
      <c r="AET164" s="171"/>
      <c r="AEU164" s="171"/>
      <c r="AEV164" s="171"/>
      <c r="AEW164" s="171"/>
      <c r="AEX164" s="171"/>
      <c r="AEY164" s="171"/>
      <c r="AEZ164" s="171"/>
      <c r="AFA164" s="171"/>
      <c r="AFB164" s="171"/>
      <c r="AFC164" s="171"/>
      <c r="AFD164" s="171"/>
      <c r="AFE164" s="171"/>
      <c r="AFF164" s="171"/>
      <c r="AFG164" s="171"/>
      <c r="AFH164" s="171"/>
      <c r="AFI164" s="171"/>
      <c r="AFJ164" s="171"/>
      <c r="AFK164" s="171"/>
      <c r="AFL164" s="171"/>
      <c r="AFM164" s="171"/>
      <c r="AFN164" s="171"/>
      <c r="AFO164" s="171"/>
      <c r="AFP164" s="171"/>
      <c r="AFQ164" s="171"/>
      <c r="AFR164" s="171"/>
      <c r="AFS164" s="171"/>
      <c r="AFT164" s="171"/>
      <c r="AFU164" s="171"/>
      <c r="AFV164" s="171"/>
      <c r="AFW164" s="171"/>
      <c r="AFX164" s="171"/>
      <c r="AFY164" s="171"/>
      <c r="AFZ164" s="171"/>
      <c r="AGA164" s="171"/>
      <c r="AGB164" s="171"/>
      <c r="AGC164" s="171"/>
      <c r="AGD164" s="171"/>
      <c r="AGE164" s="171"/>
      <c r="AGF164" s="171"/>
      <c r="AGG164" s="171"/>
      <c r="AGH164" s="171"/>
      <c r="AGI164" s="171"/>
      <c r="AGJ164" s="171"/>
      <c r="AGK164" s="171"/>
      <c r="AGL164" s="171"/>
      <c r="AGM164" s="171"/>
      <c r="AGN164" s="171"/>
      <c r="AGO164" s="171"/>
      <c r="AGP164" s="171"/>
      <c r="AGQ164" s="171"/>
      <c r="AGR164" s="171"/>
      <c r="AGS164" s="171"/>
      <c r="AGT164" s="171"/>
      <c r="AGU164" s="171"/>
      <c r="AGV164" s="171"/>
      <c r="AGW164" s="171"/>
      <c r="AGX164" s="171"/>
      <c r="AGY164" s="171"/>
      <c r="AGZ164" s="171"/>
      <c r="AHA164" s="171"/>
      <c r="AHB164" s="171"/>
      <c r="AHC164" s="171"/>
      <c r="AHD164" s="171"/>
      <c r="AHE164" s="171"/>
      <c r="AHF164" s="171"/>
      <c r="AHG164" s="171"/>
      <c r="AHH164" s="171"/>
      <c r="AHI164" s="171"/>
      <c r="AHJ164" s="171"/>
      <c r="AHK164" s="171"/>
      <c r="AHL164" s="171"/>
      <c r="AHM164" s="171"/>
      <c r="AHN164" s="171"/>
      <c r="AHO164" s="171"/>
      <c r="AHP164" s="171"/>
      <c r="AHQ164" s="171"/>
      <c r="AHR164" s="171"/>
      <c r="AHS164" s="171"/>
      <c r="AHT164" s="171"/>
      <c r="AHU164" s="171"/>
      <c r="AHV164" s="171"/>
      <c r="AHW164" s="171"/>
      <c r="AHX164" s="171"/>
      <c r="AHY164" s="171"/>
      <c r="AHZ164" s="171"/>
      <c r="AIA164" s="171"/>
      <c r="AIB164" s="171"/>
      <c r="AIC164" s="171"/>
      <c r="AID164" s="171"/>
      <c r="AIE164" s="171"/>
      <c r="AIF164" s="171"/>
      <c r="AIG164" s="171"/>
      <c r="AIH164" s="171"/>
      <c r="AII164" s="171"/>
      <c r="AIJ164" s="171"/>
      <c r="AIK164" s="171"/>
      <c r="AIL164" s="171"/>
      <c r="AIM164" s="171"/>
      <c r="AIN164" s="171"/>
      <c r="AIO164" s="171"/>
      <c r="AIP164" s="171"/>
      <c r="AIQ164" s="171"/>
      <c r="AIR164" s="171"/>
      <c r="AIS164" s="171"/>
      <c r="AIT164" s="171"/>
      <c r="AIU164" s="171"/>
      <c r="AIV164" s="171"/>
      <c r="AIW164" s="171"/>
      <c r="AIX164" s="171"/>
      <c r="AIY164" s="171"/>
      <c r="AIZ164" s="171"/>
      <c r="AJA164" s="171"/>
      <c r="AJB164" s="171"/>
      <c r="AJC164" s="171"/>
      <c r="AJD164" s="171"/>
      <c r="AJE164" s="171"/>
      <c r="AJF164" s="171"/>
      <c r="AJG164" s="171"/>
      <c r="AJH164" s="171"/>
      <c r="AJI164" s="171"/>
      <c r="AJJ164" s="171"/>
      <c r="AJK164" s="171"/>
      <c r="AJL164" s="171"/>
      <c r="AJM164" s="171"/>
      <c r="AJN164" s="171"/>
      <c r="AJO164" s="171"/>
      <c r="AJP164" s="171"/>
      <c r="AJQ164" s="171"/>
      <c r="AJR164" s="171"/>
      <c r="AJS164" s="171"/>
      <c r="AJT164" s="171"/>
      <c r="AJU164" s="171"/>
      <c r="AJV164" s="171"/>
      <c r="AJW164" s="171"/>
      <c r="AJX164" s="171"/>
      <c r="AJY164" s="171"/>
      <c r="AJZ164" s="171"/>
      <c r="AKA164" s="171"/>
      <c r="AKB164" s="171"/>
      <c r="AKC164" s="171"/>
      <c r="AKD164" s="171"/>
      <c r="AKE164" s="171"/>
      <c r="AKF164" s="171"/>
      <c r="AKG164" s="171"/>
      <c r="AKH164" s="171"/>
      <c r="AKI164" s="171"/>
      <c r="AKJ164" s="171"/>
      <c r="AKK164" s="171"/>
      <c r="AKL164" s="171"/>
      <c r="AKM164" s="171"/>
      <c r="AKN164" s="171"/>
      <c r="AKO164" s="171"/>
      <c r="AKP164" s="171"/>
      <c r="AKQ164" s="171"/>
      <c r="AKR164" s="171"/>
      <c r="AKS164" s="171"/>
      <c r="AKT164" s="171"/>
      <c r="AKU164" s="171"/>
      <c r="AKV164" s="171"/>
      <c r="AKW164" s="171"/>
      <c r="AKX164" s="171"/>
      <c r="AKY164" s="171"/>
      <c r="AKZ164" s="171"/>
      <c r="ALA164" s="171"/>
      <c r="ALB164" s="171"/>
      <c r="ALC164" s="171"/>
      <c r="ALD164" s="171"/>
      <c r="ALE164" s="171"/>
      <c r="ALF164" s="171"/>
      <c r="ALG164" s="171"/>
      <c r="ALH164" s="171"/>
      <c r="ALI164" s="171"/>
      <c r="ALJ164" s="171"/>
      <c r="ALK164" s="171"/>
      <c r="ALL164" s="171"/>
      <c r="ALM164" s="171"/>
      <c r="ALN164" s="171"/>
      <c r="ALO164" s="171"/>
      <c r="ALP164" s="171"/>
      <c r="ALQ164" s="171"/>
      <c r="ALR164" s="171"/>
      <c r="ALS164" s="171"/>
      <c r="ALT164" s="171"/>
      <c r="ALU164" s="171"/>
      <c r="ALV164" s="171"/>
      <c r="ALW164" s="171"/>
      <c r="ALX164" s="171"/>
      <c r="ALY164" s="171"/>
      <c r="ALZ164" s="171"/>
      <c r="AMA164" s="171"/>
      <c r="AMB164" s="171"/>
      <c r="AMC164" s="171"/>
      <c r="AMD164" s="171"/>
      <c r="AME164" s="171"/>
      <c r="AMF164" s="171"/>
      <c r="AMG164" s="171"/>
      <c r="AMH164" s="171"/>
      <c r="AMI164" s="171"/>
      <c r="AMJ164" s="171"/>
      <c r="AMK164" s="171"/>
      <c r="AML164" s="171"/>
      <c r="AMM164" s="171"/>
      <c r="AMN164" s="171"/>
      <c r="AMO164" s="171"/>
      <c r="AMP164" s="171"/>
      <c r="AMQ164" s="171"/>
      <c r="AMR164" s="171"/>
      <c r="AMS164" s="171"/>
      <c r="AMT164" s="171"/>
      <c r="AMU164" s="171"/>
      <c r="AMV164" s="171"/>
      <c r="AMW164" s="171"/>
      <c r="AMX164" s="171"/>
      <c r="AMY164" s="171"/>
      <c r="AMZ164" s="171"/>
      <c r="ANA164" s="171"/>
      <c r="ANB164" s="171"/>
      <c r="ANC164" s="171"/>
      <c r="AND164" s="171"/>
      <c r="ANE164" s="171"/>
      <c r="ANF164" s="171"/>
      <c r="ANG164" s="171"/>
      <c r="ANH164" s="171"/>
      <c r="ANI164" s="171"/>
      <c r="ANJ164" s="171"/>
      <c r="ANK164" s="171"/>
      <c r="ANL164" s="171"/>
      <c r="ANM164" s="171"/>
      <c r="ANN164" s="171"/>
      <c r="ANO164" s="171"/>
      <c r="ANP164" s="171"/>
      <c r="ANQ164" s="171"/>
      <c r="ANR164" s="171"/>
      <c r="ANS164" s="171"/>
      <c r="ANT164" s="171"/>
      <c r="ANU164" s="171"/>
      <c r="ANV164" s="171"/>
      <c r="ANW164" s="171"/>
      <c r="ANX164" s="171"/>
      <c r="ANY164" s="171"/>
      <c r="ANZ164" s="171"/>
      <c r="AOA164" s="171"/>
      <c r="AOB164" s="171"/>
      <c r="AOC164" s="171"/>
      <c r="AOD164" s="171"/>
      <c r="AOE164" s="171"/>
      <c r="AOF164" s="171"/>
      <c r="AOG164" s="171"/>
      <c r="AOH164" s="171"/>
      <c r="AOI164" s="171"/>
      <c r="AOJ164" s="171"/>
      <c r="AOK164" s="171"/>
      <c r="AOL164" s="171"/>
      <c r="AOM164" s="171"/>
      <c r="AON164" s="171"/>
      <c r="AOO164" s="171"/>
      <c r="AOP164" s="171"/>
      <c r="AOQ164" s="171"/>
      <c r="AOR164" s="171"/>
      <c r="AOS164" s="171"/>
      <c r="AOT164" s="171"/>
      <c r="AOU164" s="171"/>
      <c r="AOV164" s="171"/>
      <c r="AOW164" s="171"/>
      <c r="AOX164" s="171"/>
      <c r="AOY164" s="171"/>
      <c r="AOZ164" s="171"/>
      <c r="APA164" s="171"/>
      <c r="APB164" s="171"/>
      <c r="APC164" s="171"/>
      <c r="APD164" s="171"/>
      <c r="APE164" s="171"/>
      <c r="APF164" s="171"/>
      <c r="APG164" s="171"/>
      <c r="APH164" s="171"/>
      <c r="API164" s="171"/>
      <c r="APJ164" s="171"/>
      <c r="APK164" s="171"/>
      <c r="APL164" s="171"/>
      <c r="APM164" s="171"/>
      <c r="APN164" s="171"/>
      <c r="APO164" s="171"/>
      <c r="APP164" s="171"/>
      <c r="APQ164" s="171"/>
      <c r="APR164" s="171"/>
      <c r="APS164" s="171"/>
      <c r="APT164" s="171"/>
      <c r="APU164" s="171"/>
      <c r="APV164" s="171"/>
      <c r="APW164" s="171"/>
      <c r="APX164" s="171"/>
      <c r="APY164" s="171"/>
      <c r="APZ164" s="171"/>
      <c r="AQA164" s="171"/>
      <c r="AQB164" s="171"/>
      <c r="AQC164" s="171"/>
      <c r="AQD164" s="171"/>
      <c r="AQE164" s="171"/>
      <c r="AQF164" s="171"/>
      <c r="AQG164" s="171"/>
      <c r="AQH164" s="171"/>
      <c r="AQI164" s="171"/>
      <c r="AQJ164" s="171"/>
      <c r="AQK164" s="171"/>
      <c r="AQL164" s="171"/>
      <c r="AQM164" s="171"/>
      <c r="AQN164" s="171"/>
      <c r="AQO164" s="171"/>
      <c r="AQP164" s="171"/>
      <c r="AQQ164" s="171"/>
      <c r="AQR164" s="171"/>
      <c r="AQS164" s="171"/>
      <c r="AQT164" s="171"/>
      <c r="AQU164" s="171"/>
      <c r="AQV164" s="171"/>
      <c r="AQW164" s="171"/>
      <c r="AQX164" s="171"/>
      <c r="AQY164" s="171"/>
      <c r="AQZ164" s="171"/>
      <c r="ARA164" s="171"/>
      <c r="ARB164" s="171"/>
      <c r="ARC164" s="171"/>
      <c r="ARD164" s="171"/>
      <c r="ARE164" s="171"/>
      <c r="ARF164" s="171"/>
      <c r="ARG164" s="171"/>
      <c r="ARH164" s="171"/>
      <c r="ARI164" s="171"/>
      <c r="ARJ164" s="171"/>
      <c r="ARK164" s="171"/>
      <c r="ARL164" s="171"/>
      <c r="ARM164" s="171"/>
      <c r="ARN164" s="171"/>
      <c r="ARO164" s="171"/>
      <c r="ARP164" s="171"/>
      <c r="ARQ164" s="171"/>
      <c r="ARR164" s="171"/>
      <c r="ARS164" s="171"/>
      <c r="ART164" s="171"/>
      <c r="ARU164" s="171"/>
      <c r="ARV164" s="171"/>
      <c r="ARW164" s="171"/>
      <c r="ARX164" s="171"/>
      <c r="ARY164" s="171"/>
      <c r="ARZ164" s="171"/>
      <c r="ASA164" s="171"/>
      <c r="ASB164" s="171"/>
      <c r="ASC164" s="171"/>
      <c r="ASD164" s="171"/>
      <c r="ASE164" s="171"/>
      <c r="ASF164" s="171"/>
      <c r="ASG164" s="171"/>
      <c r="ASH164" s="171"/>
      <c r="ASI164" s="171"/>
      <c r="ASJ164" s="171"/>
      <c r="ASK164" s="171"/>
      <c r="ASL164" s="171"/>
      <c r="ASM164" s="171"/>
      <c r="ASN164" s="171"/>
      <c r="ASO164" s="171"/>
      <c r="ASP164" s="171"/>
      <c r="ASQ164" s="171"/>
      <c r="ASR164" s="171"/>
      <c r="ASS164" s="171"/>
      <c r="AST164" s="171"/>
      <c r="ASU164" s="171"/>
      <c r="ASV164" s="171"/>
      <c r="ASW164" s="171"/>
      <c r="ASX164" s="171"/>
      <c r="ASY164" s="171"/>
      <c r="ASZ164" s="171"/>
      <c r="ATA164" s="171"/>
      <c r="ATB164" s="171"/>
      <c r="ATC164" s="171"/>
      <c r="ATD164" s="171"/>
      <c r="ATE164" s="171"/>
      <c r="ATF164" s="171"/>
      <c r="ATG164" s="171"/>
      <c r="ATH164" s="171"/>
      <c r="ATI164" s="171"/>
      <c r="ATJ164" s="171"/>
      <c r="ATK164" s="171"/>
      <c r="ATL164" s="171"/>
      <c r="ATM164" s="171"/>
      <c r="ATN164" s="171"/>
      <c r="ATO164" s="171"/>
      <c r="ATP164" s="171"/>
      <c r="ATQ164" s="171"/>
      <c r="ATR164" s="171"/>
      <c r="ATS164" s="171"/>
      <c r="ATT164" s="171"/>
      <c r="ATU164" s="171"/>
      <c r="ATV164" s="171"/>
      <c r="ATW164" s="171"/>
      <c r="ATX164" s="171"/>
      <c r="ATY164" s="171"/>
      <c r="ATZ164" s="171"/>
      <c r="AUA164" s="171"/>
      <c r="AUB164" s="171"/>
      <c r="AUC164" s="171"/>
      <c r="AUD164" s="171"/>
      <c r="AUE164" s="171"/>
      <c r="AUF164" s="171"/>
      <c r="AUG164" s="171"/>
      <c r="AUH164" s="171"/>
      <c r="AUI164" s="171"/>
      <c r="AUJ164" s="171"/>
      <c r="AUK164" s="171"/>
      <c r="AUL164" s="171"/>
      <c r="AUM164" s="171"/>
      <c r="AUN164" s="171"/>
      <c r="AUO164" s="171"/>
      <c r="AUP164" s="171"/>
      <c r="AUQ164" s="171"/>
      <c r="AUR164" s="171"/>
      <c r="AUS164" s="171"/>
      <c r="AUT164" s="171"/>
      <c r="AUU164" s="171"/>
      <c r="AUV164" s="171"/>
      <c r="AUW164" s="171"/>
      <c r="AUX164" s="171"/>
      <c r="AUY164" s="171"/>
      <c r="AUZ164" s="171"/>
      <c r="AVA164" s="171"/>
      <c r="AVB164" s="171"/>
      <c r="AVC164" s="171"/>
      <c r="AVD164" s="171"/>
      <c r="AVE164" s="171"/>
      <c r="AVF164" s="171"/>
      <c r="AVG164" s="171"/>
      <c r="AVH164" s="171"/>
      <c r="AVI164" s="171"/>
      <c r="AVJ164" s="171"/>
      <c r="AVK164" s="171"/>
      <c r="AVL164" s="171"/>
      <c r="AVM164" s="171"/>
      <c r="AVN164" s="171"/>
      <c r="AVO164" s="171"/>
      <c r="AVP164" s="171"/>
      <c r="AVQ164" s="171"/>
      <c r="AVR164" s="171"/>
      <c r="AVS164" s="171"/>
      <c r="AVT164" s="171"/>
      <c r="AVU164" s="171"/>
      <c r="AVV164" s="171"/>
      <c r="AVW164" s="171"/>
      <c r="AVX164" s="171"/>
      <c r="AVY164" s="171"/>
      <c r="AVZ164" s="171"/>
      <c r="AWA164" s="171"/>
      <c r="AWB164" s="171"/>
      <c r="AWC164" s="171"/>
      <c r="AWD164" s="171"/>
      <c r="AWE164" s="171"/>
      <c r="AWF164" s="171"/>
      <c r="AWG164" s="171"/>
      <c r="AWH164" s="171"/>
      <c r="AWI164" s="171"/>
      <c r="AWJ164" s="171"/>
      <c r="AWK164" s="171"/>
      <c r="AWL164" s="171"/>
      <c r="AWM164" s="171"/>
      <c r="AWN164" s="171"/>
      <c r="AWO164" s="171"/>
      <c r="AWP164" s="171"/>
      <c r="AWQ164" s="171"/>
      <c r="AWR164" s="171"/>
      <c r="AWS164" s="171"/>
      <c r="AWT164" s="171"/>
      <c r="AWU164" s="171"/>
      <c r="AWV164" s="171"/>
      <c r="AWW164" s="171"/>
      <c r="AWX164" s="171"/>
      <c r="AWY164" s="171"/>
      <c r="AWZ164" s="171"/>
      <c r="AXA164" s="171"/>
      <c r="AXB164" s="171"/>
      <c r="AXC164" s="171"/>
      <c r="AXD164" s="171"/>
      <c r="AXE164" s="171"/>
      <c r="AXF164" s="171"/>
      <c r="AXG164" s="171"/>
      <c r="AXH164" s="171"/>
      <c r="AXI164" s="171"/>
      <c r="AXJ164" s="171"/>
      <c r="AXK164" s="171"/>
      <c r="AXL164" s="171"/>
      <c r="AXM164" s="171"/>
      <c r="AXN164" s="171"/>
      <c r="AXO164" s="171"/>
      <c r="AXP164" s="171"/>
      <c r="AXQ164" s="171"/>
      <c r="AXR164" s="171"/>
      <c r="AXS164" s="171"/>
      <c r="AXT164" s="171"/>
      <c r="AXU164" s="171"/>
      <c r="AXV164" s="171"/>
      <c r="AXW164" s="171"/>
      <c r="AXX164" s="171"/>
      <c r="AXY164" s="171"/>
      <c r="AXZ164" s="171"/>
      <c r="AYA164" s="171"/>
      <c r="AYB164" s="171"/>
      <c r="AYC164" s="171"/>
      <c r="AYD164" s="171"/>
      <c r="AYE164" s="171"/>
      <c r="AYF164" s="171"/>
      <c r="AYG164" s="171"/>
      <c r="AYH164" s="171"/>
      <c r="AYI164" s="171"/>
      <c r="AYJ164" s="171"/>
      <c r="AYK164" s="171"/>
      <c r="AYL164" s="171"/>
      <c r="AYM164" s="171"/>
      <c r="AYN164" s="171"/>
      <c r="AYO164" s="171"/>
      <c r="AYP164" s="171"/>
      <c r="AYQ164" s="171"/>
      <c r="AYR164" s="171"/>
      <c r="AYS164" s="171"/>
      <c r="AYT164" s="171"/>
      <c r="AYU164" s="171"/>
      <c r="AYV164" s="171"/>
      <c r="AYW164" s="171"/>
      <c r="AYX164" s="171"/>
      <c r="AYY164" s="171"/>
      <c r="AYZ164" s="171"/>
      <c r="AZA164" s="171"/>
      <c r="AZB164" s="171"/>
      <c r="AZC164" s="171"/>
      <c r="AZD164" s="171"/>
      <c r="AZE164" s="171"/>
      <c r="AZF164" s="171"/>
      <c r="AZG164" s="171"/>
      <c r="AZH164" s="171"/>
      <c r="AZI164" s="171"/>
      <c r="AZJ164" s="171"/>
      <c r="AZK164" s="171"/>
      <c r="AZL164" s="171"/>
      <c r="AZM164" s="171"/>
      <c r="AZN164" s="171"/>
      <c r="AZO164" s="171"/>
      <c r="AZP164" s="171"/>
      <c r="AZQ164" s="171"/>
      <c r="AZR164" s="171"/>
      <c r="AZS164" s="171"/>
      <c r="AZT164" s="171"/>
      <c r="AZU164" s="171"/>
      <c r="AZV164" s="171"/>
      <c r="AZW164" s="171"/>
      <c r="AZX164" s="171"/>
      <c r="AZY164" s="171"/>
      <c r="AZZ164" s="171"/>
      <c r="BAA164" s="171"/>
      <c r="BAB164" s="171"/>
      <c r="BAC164" s="171"/>
      <c r="BAD164" s="171"/>
      <c r="BAE164" s="171"/>
      <c r="BAF164" s="171"/>
      <c r="BAG164" s="171"/>
      <c r="BAH164" s="171"/>
      <c r="BAI164" s="171"/>
      <c r="BAJ164" s="171"/>
      <c r="BAK164" s="171"/>
      <c r="BAL164" s="171"/>
      <c r="BAM164" s="171"/>
      <c r="BAN164" s="171"/>
      <c r="BAO164" s="171"/>
      <c r="BAP164" s="171"/>
      <c r="BAQ164" s="171"/>
      <c r="BAR164" s="171"/>
      <c r="BAS164" s="171"/>
      <c r="BAT164" s="171"/>
      <c r="BAU164" s="171"/>
      <c r="BAV164" s="171"/>
      <c r="BAW164" s="171"/>
      <c r="BAX164" s="171"/>
      <c r="BAY164" s="171"/>
      <c r="BAZ164" s="171"/>
      <c r="BBA164" s="171"/>
      <c r="BBB164" s="171"/>
      <c r="BBC164" s="171"/>
      <c r="BBD164" s="171"/>
      <c r="BBE164" s="171"/>
      <c r="BBF164" s="171"/>
      <c r="BBG164" s="171"/>
      <c r="BBH164" s="171"/>
      <c r="BBI164" s="171"/>
      <c r="BBJ164" s="171"/>
      <c r="BBK164" s="171"/>
      <c r="BBL164" s="171"/>
      <c r="BBM164" s="171"/>
      <c r="BBN164" s="171"/>
      <c r="BBO164" s="171"/>
      <c r="BBP164" s="171"/>
      <c r="BBQ164" s="171"/>
      <c r="BBR164" s="171"/>
      <c r="BBS164" s="171"/>
      <c r="BBT164" s="171"/>
      <c r="BBU164" s="171"/>
      <c r="BBV164" s="171"/>
      <c r="BBW164" s="171"/>
      <c r="BBX164" s="171"/>
      <c r="BBY164" s="171"/>
      <c r="BBZ164" s="171"/>
      <c r="BCA164" s="171"/>
      <c r="BCB164" s="171"/>
      <c r="BCC164" s="171"/>
      <c r="BCD164" s="171"/>
      <c r="BCE164" s="171"/>
      <c r="BCF164" s="171"/>
      <c r="BCG164" s="171"/>
      <c r="BCH164" s="171"/>
      <c r="BCI164" s="171"/>
      <c r="BCJ164" s="171"/>
      <c r="BCK164" s="171"/>
      <c r="BCL164" s="171"/>
      <c r="BCM164" s="171"/>
      <c r="BCN164" s="171"/>
      <c r="BCO164" s="171"/>
      <c r="BCP164" s="171"/>
      <c r="BCQ164" s="171"/>
      <c r="BCR164" s="171"/>
      <c r="BCS164" s="171"/>
      <c r="BCT164" s="171"/>
      <c r="BCU164" s="171"/>
      <c r="BCV164" s="171"/>
      <c r="BCW164" s="171"/>
      <c r="BCX164" s="171"/>
      <c r="BCY164" s="171"/>
      <c r="BCZ164" s="171"/>
      <c r="BDA164" s="171"/>
      <c r="BDB164" s="171"/>
      <c r="BDC164" s="171"/>
      <c r="BDD164" s="171"/>
      <c r="BDE164" s="171"/>
      <c r="BDF164" s="171"/>
      <c r="BDG164" s="171"/>
      <c r="BDH164" s="171"/>
      <c r="BDI164" s="171"/>
      <c r="BDJ164" s="171"/>
      <c r="BDK164" s="171"/>
      <c r="BDL164" s="171"/>
      <c r="BDM164" s="171"/>
      <c r="BDN164" s="171"/>
      <c r="BDO164" s="171"/>
      <c r="BDP164" s="171"/>
      <c r="BDQ164" s="171"/>
      <c r="BDR164" s="171"/>
      <c r="BDS164" s="171"/>
      <c r="BDT164" s="171"/>
      <c r="BDU164" s="171"/>
      <c r="BDV164" s="171"/>
      <c r="BDW164" s="171"/>
      <c r="BDX164" s="171"/>
      <c r="BDY164" s="171"/>
      <c r="BDZ164" s="171"/>
      <c r="BEA164" s="171"/>
      <c r="BEB164" s="171"/>
      <c r="BEC164" s="171"/>
      <c r="BED164" s="171"/>
      <c r="BEE164" s="171"/>
      <c r="BEF164" s="171"/>
      <c r="BEG164" s="171"/>
      <c r="BEH164" s="171"/>
      <c r="BEI164" s="171"/>
      <c r="BEJ164" s="171"/>
      <c r="BEK164" s="171"/>
      <c r="BEL164" s="171"/>
      <c r="BEM164" s="171"/>
      <c r="BEN164" s="171"/>
      <c r="BEO164" s="171"/>
      <c r="BEP164" s="171"/>
      <c r="BEQ164" s="171"/>
      <c r="BER164" s="171"/>
      <c r="BES164" s="171"/>
      <c r="BET164" s="171"/>
      <c r="BEU164" s="171"/>
      <c r="BEV164" s="171"/>
      <c r="BEW164" s="171"/>
      <c r="BEX164" s="171"/>
      <c r="BEY164" s="171"/>
      <c r="BEZ164" s="171"/>
      <c r="BFA164" s="171"/>
      <c r="BFB164" s="171"/>
      <c r="BFC164" s="171"/>
      <c r="BFD164" s="171"/>
      <c r="BFE164" s="171"/>
      <c r="BFF164" s="171"/>
      <c r="BFG164" s="171"/>
      <c r="BFH164" s="171"/>
      <c r="BFI164" s="171"/>
      <c r="BFJ164" s="171"/>
      <c r="BFK164" s="171"/>
      <c r="BFL164" s="171"/>
      <c r="BFM164" s="171"/>
      <c r="BFN164" s="171"/>
      <c r="BFO164" s="171"/>
      <c r="BFP164" s="171"/>
      <c r="BFQ164" s="171"/>
      <c r="BFR164" s="171"/>
      <c r="BFS164" s="171"/>
      <c r="BFT164" s="171"/>
      <c r="BFU164" s="171"/>
      <c r="BFV164" s="171"/>
      <c r="BFW164" s="171"/>
      <c r="BFX164" s="171"/>
      <c r="BFY164" s="171"/>
      <c r="BFZ164" s="171"/>
      <c r="BGA164" s="171"/>
      <c r="BGB164" s="171"/>
      <c r="BGC164" s="171"/>
      <c r="BGD164" s="171"/>
      <c r="BGE164" s="171"/>
      <c r="BGF164" s="171"/>
      <c r="BGG164" s="171"/>
      <c r="BGH164" s="171"/>
      <c r="BGI164" s="171"/>
      <c r="BGJ164" s="171"/>
      <c r="BGK164" s="171"/>
      <c r="BGL164" s="171"/>
      <c r="BGM164" s="171"/>
      <c r="BGN164" s="171"/>
      <c r="BGO164" s="171"/>
      <c r="BGP164" s="171"/>
      <c r="BGQ164" s="171"/>
      <c r="BGR164" s="171"/>
      <c r="BGS164" s="171"/>
      <c r="BGT164" s="171"/>
      <c r="BGU164" s="171"/>
      <c r="BGV164" s="171"/>
      <c r="BGW164" s="171"/>
      <c r="BGX164" s="171"/>
      <c r="BGY164" s="171"/>
      <c r="BGZ164" s="171"/>
      <c r="BHA164" s="171"/>
      <c r="BHB164" s="171"/>
      <c r="BHC164" s="171"/>
      <c r="BHD164" s="171"/>
      <c r="BHE164" s="171"/>
      <c r="BHF164" s="171"/>
      <c r="BHG164" s="171"/>
      <c r="BHH164" s="171"/>
      <c r="BHI164" s="171"/>
      <c r="BHJ164" s="171"/>
      <c r="BHK164" s="171"/>
      <c r="BHL164" s="171"/>
      <c r="BHM164" s="171"/>
      <c r="BHN164" s="171"/>
      <c r="BHO164" s="171"/>
      <c r="BHP164" s="171"/>
      <c r="BHQ164" s="171"/>
      <c r="BHR164" s="171"/>
      <c r="BHS164" s="171"/>
      <c r="BHT164" s="171"/>
      <c r="BHU164" s="171"/>
      <c r="BHV164" s="171"/>
      <c r="BHW164" s="171"/>
      <c r="BHX164" s="171"/>
      <c r="BHY164" s="171"/>
      <c r="BHZ164" s="171"/>
      <c r="BIA164" s="171"/>
      <c r="BIB164" s="171"/>
      <c r="BIC164" s="171"/>
      <c r="BID164" s="171"/>
      <c r="BIE164" s="171"/>
      <c r="BIF164" s="171"/>
      <c r="BIG164" s="171"/>
      <c r="BIH164" s="171"/>
      <c r="BII164" s="171"/>
      <c r="BIJ164" s="171"/>
      <c r="BIK164" s="171"/>
      <c r="BIL164" s="171"/>
      <c r="BIM164" s="171"/>
      <c r="BIN164" s="171"/>
      <c r="BIO164" s="171"/>
      <c r="BIP164" s="171"/>
      <c r="BIQ164" s="171"/>
      <c r="BIR164" s="171"/>
      <c r="BIS164" s="171"/>
      <c r="BIT164" s="171"/>
      <c r="BIU164" s="171"/>
      <c r="BIV164" s="171"/>
      <c r="BIW164" s="171"/>
      <c r="BIX164" s="171"/>
      <c r="BIY164" s="171"/>
      <c r="BIZ164" s="171"/>
      <c r="BJA164" s="171"/>
      <c r="BJB164" s="171"/>
      <c r="BJC164" s="171"/>
      <c r="BJD164" s="171"/>
      <c r="BJE164" s="171"/>
      <c r="BJF164" s="171"/>
      <c r="BJG164" s="171"/>
      <c r="BJH164" s="171"/>
      <c r="BJI164" s="171"/>
      <c r="BJJ164" s="171"/>
      <c r="BJK164" s="171"/>
      <c r="BJL164" s="171"/>
      <c r="BJM164" s="171"/>
      <c r="BJN164" s="171"/>
      <c r="BJO164" s="171"/>
      <c r="BJP164" s="171"/>
      <c r="BJQ164" s="171"/>
      <c r="BJR164" s="171"/>
      <c r="BJS164" s="171"/>
      <c r="BJT164" s="171"/>
      <c r="BJU164" s="171"/>
      <c r="BJV164" s="171"/>
      <c r="BJW164" s="171"/>
      <c r="BJX164" s="171"/>
      <c r="BJY164" s="171"/>
      <c r="BJZ164" s="171"/>
      <c r="BKA164" s="171"/>
      <c r="BKB164" s="171"/>
      <c r="BKC164" s="171"/>
      <c r="BKD164" s="171"/>
      <c r="BKE164" s="171"/>
      <c r="BKF164" s="171"/>
      <c r="BKG164" s="171"/>
      <c r="BKH164" s="171"/>
      <c r="BKI164" s="171"/>
      <c r="BKJ164" s="171"/>
      <c r="BKK164" s="171"/>
      <c r="BKL164" s="171"/>
      <c r="BKM164" s="171"/>
      <c r="BKN164" s="171"/>
      <c r="BKO164" s="171"/>
      <c r="BKP164" s="171"/>
      <c r="BKQ164" s="171"/>
      <c r="BKR164" s="171"/>
      <c r="BKS164" s="171"/>
      <c r="BKT164" s="171"/>
      <c r="BKU164" s="171"/>
      <c r="BKV164" s="171"/>
      <c r="BKW164" s="171"/>
      <c r="BKX164" s="171"/>
      <c r="BKY164" s="171"/>
      <c r="BKZ164" s="171"/>
      <c r="BLA164" s="171"/>
      <c r="BLB164" s="171"/>
      <c r="BLC164" s="171"/>
      <c r="BLD164" s="171"/>
      <c r="BLE164" s="171"/>
      <c r="BLF164" s="171"/>
      <c r="BLG164" s="171"/>
      <c r="BLH164" s="171"/>
      <c r="BLI164" s="171"/>
      <c r="BLJ164" s="171"/>
      <c r="BLK164" s="171"/>
      <c r="BLL164" s="171"/>
      <c r="BLM164" s="171"/>
      <c r="BLN164" s="171"/>
      <c r="BLO164" s="171"/>
      <c r="BLP164" s="171"/>
      <c r="BLQ164" s="171"/>
      <c r="BLR164" s="171"/>
      <c r="BLS164" s="171"/>
      <c r="BLT164" s="171"/>
      <c r="BLU164" s="171"/>
      <c r="BLV164" s="171"/>
      <c r="BLW164" s="171"/>
      <c r="BLX164" s="171"/>
      <c r="BLY164" s="171"/>
      <c r="BLZ164" s="171"/>
      <c r="BMA164" s="171"/>
      <c r="BMB164" s="171"/>
      <c r="BMC164" s="171"/>
      <c r="BMD164" s="171"/>
      <c r="BME164" s="171"/>
      <c r="BMF164" s="171"/>
      <c r="BMG164" s="171"/>
      <c r="BMH164" s="171"/>
      <c r="BMI164" s="171"/>
      <c r="BMJ164" s="171"/>
      <c r="BMK164" s="171"/>
      <c r="BML164" s="171"/>
      <c r="BMM164" s="171"/>
      <c r="BMN164" s="171"/>
      <c r="BMO164" s="171"/>
      <c r="BMP164" s="171"/>
      <c r="BMQ164" s="171"/>
      <c r="BMR164" s="171"/>
      <c r="BMS164" s="171"/>
      <c r="BMT164" s="171"/>
      <c r="BMU164" s="171"/>
      <c r="BMV164" s="171"/>
      <c r="BMW164" s="171"/>
      <c r="BMX164" s="171"/>
      <c r="BMY164" s="171"/>
      <c r="BMZ164" s="171"/>
      <c r="BNA164" s="171"/>
      <c r="BNB164" s="171"/>
      <c r="BNC164" s="171"/>
      <c r="BND164" s="171"/>
      <c r="BNE164" s="171"/>
      <c r="BNF164" s="171"/>
      <c r="BNG164" s="171"/>
      <c r="BNH164" s="171"/>
      <c r="BNI164" s="171"/>
      <c r="BNJ164" s="171"/>
      <c r="BNK164" s="171"/>
      <c r="BNL164" s="171"/>
      <c r="BNM164" s="171"/>
      <c r="BNN164" s="171"/>
      <c r="BNO164" s="171"/>
      <c r="BNP164" s="171"/>
      <c r="BNQ164" s="171"/>
      <c r="BNR164" s="171"/>
      <c r="BNS164" s="171"/>
      <c r="BNT164" s="171"/>
      <c r="BNU164" s="171"/>
      <c r="BNV164" s="171"/>
      <c r="BNW164" s="171"/>
      <c r="BNX164" s="171"/>
      <c r="BNY164" s="171"/>
      <c r="BNZ164" s="171"/>
      <c r="BOA164" s="171"/>
      <c r="BOB164" s="171"/>
      <c r="BOC164" s="171"/>
      <c r="BOD164" s="171"/>
      <c r="BOE164" s="171"/>
      <c r="BOF164" s="171"/>
      <c r="BOG164" s="171"/>
      <c r="BOH164" s="171"/>
      <c r="BOI164" s="171"/>
      <c r="BOJ164" s="171"/>
      <c r="BOK164" s="171"/>
      <c r="BOL164" s="171"/>
      <c r="BOM164" s="171"/>
      <c r="BON164" s="171"/>
      <c r="BOO164" s="171"/>
      <c r="BOP164" s="171"/>
      <c r="BOQ164" s="171"/>
      <c r="BOR164" s="171"/>
      <c r="BOS164" s="171"/>
      <c r="BOT164" s="171"/>
      <c r="BOU164" s="171"/>
      <c r="BOV164" s="171"/>
      <c r="BOW164" s="171"/>
      <c r="BOX164" s="171"/>
      <c r="BOY164" s="171"/>
      <c r="BOZ164" s="171"/>
      <c r="BPA164" s="171"/>
      <c r="BPB164" s="171"/>
      <c r="BPC164" s="171"/>
      <c r="BPD164" s="171"/>
      <c r="BPE164" s="171"/>
      <c r="BPF164" s="171"/>
      <c r="BPG164" s="171"/>
      <c r="BPH164" s="171"/>
      <c r="BPI164" s="171"/>
      <c r="BPJ164" s="171"/>
      <c r="BPK164" s="171"/>
      <c r="BPL164" s="171"/>
      <c r="BPM164" s="171"/>
      <c r="BPN164" s="171"/>
      <c r="BPO164" s="171"/>
      <c r="BPP164" s="171"/>
      <c r="BPQ164" s="171"/>
      <c r="BPR164" s="171"/>
      <c r="BPS164" s="171"/>
      <c r="BPT164" s="171"/>
      <c r="BPU164" s="171"/>
      <c r="BPV164" s="171"/>
      <c r="BPW164" s="171"/>
      <c r="BPX164" s="171"/>
      <c r="BPY164" s="171"/>
      <c r="BPZ164" s="171"/>
      <c r="BQA164" s="171"/>
      <c r="BQB164" s="171"/>
      <c r="BQC164" s="171"/>
      <c r="BQD164" s="171"/>
      <c r="BQE164" s="171"/>
      <c r="BQF164" s="171"/>
      <c r="BQG164" s="171"/>
      <c r="BQH164" s="171"/>
      <c r="BQI164" s="171"/>
      <c r="BQJ164" s="171"/>
      <c r="BQK164" s="171"/>
      <c r="BQL164" s="171"/>
      <c r="BQM164" s="171"/>
      <c r="BQN164" s="171"/>
      <c r="BQO164" s="171"/>
      <c r="BQP164" s="171"/>
      <c r="BQQ164" s="171"/>
      <c r="BQR164" s="171"/>
      <c r="BQS164" s="171"/>
      <c r="BQT164" s="171"/>
      <c r="BQU164" s="171"/>
      <c r="BQV164" s="171"/>
      <c r="BQW164" s="171"/>
      <c r="BQX164" s="171"/>
      <c r="BQY164" s="171"/>
      <c r="BQZ164" s="171"/>
      <c r="BRA164" s="171"/>
      <c r="BRB164" s="171"/>
      <c r="BRC164" s="171"/>
      <c r="BRD164" s="171"/>
      <c r="BRE164" s="171"/>
      <c r="BRF164" s="171"/>
      <c r="BRG164" s="171"/>
      <c r="BRH164" s="171"/>
      <c r="BRI164" s="171"/>
      <c r="BRJ164" s="171"/>
      <c r="BRK164" s="171"/>
      <c r="BRL164" s="171"/>
      <c r="BRM164" s="171"/>
      <c r="BRN164" s="171"/>
      <c r="BRO164" s="171"/>
      <c r="BRP164" s="171"/>
      <c r="BRQ164" s="171"/>
      <c r="BRR164" s="171"/>
      <c r="BRS164" s="171"/>
      <c r="BRT164" s="171"/>
      <c r="BRU164" s="171"/>
      <c r="BRV164" s="171"/>
      <c r="BRW164" s="171"/>
      <c r="BRX164" s="171"/>
      <c r="BRY164" s="171"/>
      <c r="BRZ164" s="171"/>
      <c r="BSA164" s="171"/>
      <c r="BSB164" s="171"/>
      <c r="BSC164" s="171"/>
      <c r="BSD164" s="171"/>
      <c r="BSE164" s="171"/>
      <c r="BSF164" s="171"/>
      <c r="BSG164" s="171"/>
      <c r="BSH164" s="171"/>
      <c r="BSI164" s="171"/>
      <c r="BSJ164" s="171"/>
      <c r="BSK164" s="171"/>
      <c r="BSL164" s="171"/>
      <c r="BSM164" s="171"/>
      <c r="BSN164" s="171"/>
      <c r="BSO164" s="171"/>
      <c r="BSP164" s="171"/>
      <c r="BSQ164" s="171"/>
      <c r="BSR164" s="171"/>
      <c r="BSS164" s="171"/>
      <c r="BST164" s="171"/>
      <c r="BSU164" s="171"/>
      <c r="BSV164" s="171"/>
      <c r="BSW164" s="171"/>
      <c r="BSX164" s="171"/>
      <c r="BSY164" s="171"/>
      <c r="BSZ164" s="171"/>
      <c r="BTA164" s="171"/>
      <c r="BTB164" s="171"/>
      <c r="BTC164" s="171"/>
      <c r="BTD164" s="171"/>
      <c r="BTE164" s="171"/>
      <c r="BTF164" s="171"/>
      <c r="BTG164" s="171"/>
      <c r="BTH164" s="171"/>
      <c r="BTI164" s="171"/>
      <c r="BTJ164" s="171"/>
      <c r="BTK164" s="171"/>
      <c r="BTL164" s="171"/>
      <c r="BTM164" s="171"/>
      <c r="BTN164" s="171"/>
      <c r="BTO164" s="171"/>
      <c r="BTP164" s="171"/>
      <c r="BTQ164" s="171"/>
      <c r="BTR164" s="171"/>
      <c r="BTS164" s="171"/>
      <c r="BTT164" s="171"/>
      <c r="BTU164" s="171"/>
      <c r="BTV164" s="171"/>
      <c r="BTW164" s="171"/>
      <c r="BTX164" s="171"/>
      <c r="BTY164" s="171"/>
      <c r="BTZ164" s="171"/>
      <c r="BUA164" s="171"/>
      <c r="BUB164" s="171"/>
      <c r="BUC164" s="171"/>
      <c r="BUD164" s="171"/>
      <c r="BUE164" s="171"/>
      <c r="BUF164" s="171"/>
      <c r="BUG164" s="171"/>
      <c r="BUH164" s="171"/>
      <c r="BUI164" s="171"/>
      <c r="BUJ164" s="171"/>
      <c r="BUK164" s="171"/>
      <c r="BUL164" s="171"/>
      <c r="BUM164" s="171"/>
      <c r="BUN164" s="171"/>
      <c r="BUO164" s="171"/>
      <c r="BUP164" s="171"/>
      <c r="BUQ164" s="171"/>
      <c r="BUR164" s="171"/>
      <c r="BUS164" s="171"/>
      <c r="BUT164" s="171"/>
      <c r="BUU164" s="171"/>
      <c r="BUV164" s="171"/>
      <c r="BUW164" s="171"/>
      <c r="BUX164" s="171"/>
      <c r="BUY164" s="171"/>
      <c r="BUZ164" s="171"/>
      <c r="BVA164" s="171"/>
      <c r="BVB164" s="171"/>
      <c r="BVC164" s="171"/>
      <c r="BVD164" s="171"/>
      <c r="BVE164" s="171"/>
      <c r="BVF164" s="171"/>
      <c r="BVG164" s="171"/>
      <c r="BVH164" s="171"/>
      <c r="BVI164" s="171"/>
      <c r="BVJ164" s="171"/>
      <c r="BVK164" s="171"/>
      <c r="BVL164" s="171"/>
      <c r="BVM164" s="171"/>
      <c r="BVN164" s="171"/>
      <c r="BVO164" s="171"/>
      <c r="BVP164" s="171"/>
      <c r="BVQ164" s="171"/>
      <c r="BVR164" s="171"/>
      <c r="BVS164" s="171"/>
      <c r="BVT164" s="171"/>
      <c r="BVU164" s="171"/>
      <c r="BVV164" s="171"/>
      <c r="BVW164" s="171"/>
      <c r="BVX164" s="171"/>
      <c r="BVY164" s="171"/>
      <c r="BVZ164" s="171"/>
      <c r="BWA164" s="171"/>
      <c r="BWB164" s="171"/>
      <c r="BWC164" s="171"/>
      <c r="BWD164" s="171"/>
      <c r="BWE164" s="171"/>
      <c r="BWF164" s="171"/>
      <c r="BWG164" s="171"/>
      <c r="BWH164" s="171"/>
      <c r="BWI164" s="171"/>
      <c r="BWJ164" s="171"/>
      <c r="BWK164" s="171"/>
      <c r="BWL164" s="171"/>
      <c r="BWM164" s="171"/>
      <c r="BWN164" s="171"/>
      <c r="BWO164" s="171"/>
      <c r="BWP164" s="171"/>
      <c r="BWQ164" s="171"/>
      <c r="BWR164" s="171"/>
      <c r="BWS164" s="171"/>
      <c r="BWT164" s="171"/>
      <c r="BWU164" s="171"/>
      <c r="BWV164" s="171"/>
      <c r="BWW164" s="171"/>
      <c r="BWX164" s="171"/>
      <c r="BWY164" s="171"/>
      <c r="BWZ164" s="171"/>
      <c r="BXA164" s="171"/>
      <c r="BXB164" s="171"/>
      <c r="BXC164" s="171"/>
      <c r="BXD164" s="171"/>
      <c r="BXE164" s="171"/>
      <c r="BXF164" s="171"/>
      <c r="BXG164" s="171"/>
      <c r="BXH164" s="171"/>
      <c r="BXI164" s="171"/>
      <c r="BXJ164" s="171"/>
      <c r="BXK164" s="171"/>
      <c r="BXL164" s="171"/>
      <c r="BXM164" s="171"/>
      <c r="BXN164" s="171"/>
      <c r="BXO164" s="171"/>
      <c r="BXP164" s="171"/>
      <c r="BXQ164" s="171"/>
      <c r="BXR164" s="171"/>
      <c r="BXS164" s="171"/>
      <c r="BXT164" s="171"/>
      <c r="BXU164" s="171"/>
      <c r="BXV164" s="171"/>
      <c r="BXW164" s="171"/>
      <c r="BXX164" s="171"/>
      <c r="BXY164" s="171"/>
      <c r="BXZ164" s="171"/>
      <c r="BYA164" s="171"/>
      <c r="BYB164" s="171"/>
      <c r="BYC164" s="171"/>
      <c r="BYD164" s="171"/>
      <c r="BYE164" s="171"/>
      <c r="BYF164" s="171"/>
      <c r="BYG164" s="171"/>
      <c r="BYH164" s="171"/>
      <c r="BYI164" s="171"/>
      <c r="BYJ164" s="171"/>
      <c r="BYK164" s="171"/>
      <c r="BYL164" s="171"/>
      <c r="BYM164" s="171"/>
      <c r="BYN164" s="171"/>
      <c r="BYO164" s="171"/>
      <c r="BYP164" s="171"/>
      <c r="BYQ164" s="171"/>
      <c r="BYR164" s="171"/>
      <c r="BYS164" s="171"/>
      <c r="BYT164" s="171"/>
      <c r="BYU164" s="171"/>
      <c r="BYV164" s="171"/>
      <c r="BYW164" s="171"/>
      <c r="BYX164" s="171"/>
      <c r="BYY164" s="171"/>
      <c r="BYZ164" s="171"/>
      <c r="BZA164" s="171"/>
      <c r="BZB164" s="171"/>
      <c r="BZC164" s="171"/>
      <c r="BZD164" s="171"/>
      <c r="BZE164" s="171"/>
      <c r="BZF164" s="171"/>
      <c r="BZG164" s="171"/>
      <c r="BZH164" s="171"/>
      <c r="BZI164" s="171"/>
      <c r="BZJ164" s="171"/>
      <c r="BZK164" s="171"/>
      <c r="BZL164" s="171"/>
      <c r="BZM164" s="171"/>
      <c r="BZN164" s="171"/>
      <c r="BZO164" s="171"/>
      <c r="BZP164" s="171"/>
      <c r="BZQ164" s="171"/>
      <c r="BZR164" s="171"/>
      <c r="BZS164" s="171"/>
      <c r="BZT164" s="171"/>
      <c r="BZU164" s="171"/>
      <c r="BZV164" s="171"/>
      <c r="BZW164" s="171"/>
      <c r="BZX164" s="171"/>
      <c r="BZY164" s="171"/>
      <c r="BZZ164" s="171"/>
      <c r="CAA164" s="171"/>
      <c r="CAB164" s="171"/>
      <c r="CAC164" s="171"/>
      <c r="CAD164" s="171"/>
      <c r="CAE164" s="171"/>
      <c r="CAF164" s="171"/>
      <c r="CAG164" s="171"/>
      <c r="CAH164" s="171"/>
      <c r="CAI164" s="171"/>
      <c r="CAJ164" s="171"/>
      <c r="CAK164" s="171"/>
      <c r="CAL164" s="171"/>
      <c r="CAM164" s="171"/>
      <c r="CAN164" s="171"/>
      <c r="CAO164" s="171"/>
      <c r="CAP164" s="171"/>
      <c r="CAQ164" s="171"/>
      <c r="CAR164" s="171"/>
      <c r="CAS164" s="171"/>
      <c r="CAT164" s="171"/>
      <c r="CAU164" s="171"/>
      <c r="CAV164" s="171"/>
      <c r="CAW164" s="171"/>
      <c r="CAX164" s="171"/>
      <c r="CAY164" s="171"/>
      <c r="CAZ164" s="171"/>
      <c r="CBA164" s="171"/>
      <c r="CBB164" s="171"/>
      <c r="CBC164" s="171"/>
      <c r="CBD164" s="171"/>
      <c r="CBE164" s="171"/>
      <c r="CBF164" s="171"/>
      <c r="CBG164" s="171"/>
      <c r="CBH164" s="171"/>
      <c r="CBI164" s="171"/>
      <c r="CBJ164" s="171"/>
      <c r="CBK164" s="171"/>
      <c r="CBL164" s="171"/>
      <c r="CBM164" s="171"/>
      <c r="CBN164" s="171"/>
      <c r="CBO164" s="171"/>
      <c r="CBP164" s="171"/>
      <c r="CBQ164" s="171"/>
      <c r="CBR164" s="171"/>
      <c r="CBS164" s="171"/>
      <c r="CBT164" s="171"/>
      <c r="CBU164" s="171"/>
      <c r="CBV164" s="171"/>
      <c r="CBW164" s="171"/>
      <c r="CBX164" s="171"/>
      <c r="CBY164" s="171"/>
      <c r="CBZ164" s="171"/>
      <c r="CCA164" s="171"/>
      <c r="CCB164" s="171"/>
      <c r="CCC164" s="171"/>
      <c r="CCD164" s="171"/>
      <c r="CCE164" s="171"/>
      <c r="CCF164" s="171"/>
      <c r="CCG164" s="171"/>
      <c r="CCH164" s="171"/>
      <c r="CCI164" s="171"/>
      <c r="CCJ164" s="171"/>
      <c r="CCK164" s="171"/>
      <c r="CCL164" s="171"/>
      <c r="CCM164" s="171"/>
      <c r="CCN164" s="171"/>
      <c r="CCO164" s="171"/>
      <c r="CCP164" s="171"/>
      <c r="CCQ164" s="171"/>
      <c r="CCR164" s="171"/>
      <c r="CCS164" s="171"/>
      <c r="CCT164" s="171"/>
      <c r="CCU164" s="171"/>
      <c r="CCV164" s="171"/>
      <c r="CCW164" s="171"/>
      <c r="CCX164" s="171"/>
      <c r="CCY164" s="171"/>
      <c r="CCZ164" s="171"/>
      <c r="CDA164" s="171"/>
      <c r="CDB164" s="171"/>
      <c r="CDC164" s="171"/>
      <c r="CDD164" s="171"/>
      <c r="CDE164" s="171"/>
      <c r="CDF164" s="171"/>
      <c r="CDG164" s="171"/>
      <c r="CDH164" s="171"/>
      <c r="CDI164" s="171"/>
      <c r="CDJ164" s="171"/>
      <c r="CDK164" s="171"/>
      <c r="CDL164" s="171"/>
      <c r="CDM164" s="171"/>
      <c r="CDN164" s="171"/>
      <c r="CDO164" s="171"/>
      <c r="CDP164" s="171"/>
      <c r="CDQ164" s="171"/>
      <c r="CDR164" s="171"/>
      <c r="CDS164" s="171"/>
      <c r="CDT164" s="171"/>
      <c r="CDU164" s="171"/>
      <c r="CDV164" s="171"/>
      <c r="CDW164" s="171"/>
      <c r="CDX164" s="171"/>
      <c r="CDY164" s="171"/>
      <c r="CDZ164" s="171"/>
      <c r="CEA164" s="171"/>
      <c r="CEB164" s="171"/>
      <c r="CEC164" s="171"/>
      <c r="CED164" s="171"/>
      <c r="CEE164" s="171"/>
      <c r="CEF164" s="171"/>
      <c r="CEG164" s="171"/>
      <c r="CEH164" s="171"/>
      <c r="CEI164" s="171"/>
      <c r="CEJ164" s="171"/>
      <c r="CEK164" s="171"/>
      <c r="CEL164" s="171"/>
      <c r="CEM164" s="171"/>
      <c r="CEN164" s="171"/>
      <c r="CEO164" s="171"/>
      <c r="CEP164" s="171"/>
      <c r="CEQ164" s="171"/>
      <c r="CER164" s="171"/>
      <c r="CES164" s="171"/>
      <c r="CET164" s="171"/>
      <c r="CEU164" s="171"/>
      <c r="CEV164" s="171"/>
      <c r="CEW164" s="171"/>
      <c r="CEX164" s="171"/>
      <c r="CEY164" s="171"/>
      <c r="CEZ164" s="171"/>
      <c r="CFA164" s="171"/>
      <c r="CFB164" s="171"/>
      <c r="CFC164" s="171"/>
      <c r="CFD164" s="171"/>
      <c r="CFE164" s="171"/>
      <c r="CFF164" s="171"/>
      <c r="CFG164" s="171"/>
      <c r="CFH164" s="171"/>
      <c r="CFI164" s="171"/>
      <c r="CFJ164" s="171"/>
      <c r="CFK164" s="171"/>
      <c r="CFL164" s="171"/>
      <c r="CFM164" s="171"/>
      <c r="CFN164" s="171"/>
      <c r="CFO164" s="171"/>
      <c r="CFP164" s="171"/>
      <c r="CFQ164" s="171"/>
      <c r="CFR164" s="171"/>
      <c r="CFS164" s="171"/>
      <c r="CFT164" s="171"/>
      <c r="CFU164" s="171"/>
      <c r="CFV164" s="171"/>
      <c r="CFW164" s="171"/>
      <c r="CFX164" s="171"/>
      <c r="CFY164" s="171"/>
      <c r="CFZ164" s="171"/>
      <c r="CGA164" s="171"/>
      <c r="CGB164" s="171"/>
      <c r="CGC164" s="171"/>
      <c r="CGD164" s="171"/>
      <c r="CGE164" s="171"/>
      <c r="CGF164" s="171"/>
      <c r="CGG164" s="171"/>
      <c r="CGH164" s="171"/>
      <c r="CGI164" s="171"/>
      <c r="CGJ164" s="171"/>
      <c r="CGK164" s="171"/>
      <c r="CGL164" s="171"/>
      <c r="CGM164" s="171"/>
      <c r="CGN164" s="171"/>
      <c r="CGO164" s="171"/>
      <c r="CGP164" s="171"/>
      <c r="CGQ164" s="171"/>
      <c r="CGR164" s="171"/>
      <c r="CGS164" s="171"/>
      <c r="CGT164" s="171"/>
      <c r="CGU164" s="171"/>
      <c r="CGV164" s="171"/>
      <c r="CGW164" s="171"/>
      <c r="CGX164" s="171"/>
      <c r="CGY164" s="171"/>
      <c r="CGZ164" s="171"/>
      <c r="CHA164" s="171"/>
      <c r="CHB164" s="171"/>
      <c r="CHC164" s="171"/>
      <c r="CHD164" s="171"/>
      <c r="CHE164" s="171"/>
      <c r="CHF164" s="171"/>
      <c r="CHG164" s="171"/>
      <c r="CHH164" s="171"/>
      <c r="CHI164" s="171"/>
      <c r="CHJ164" s="171"/>
      <c r="CHK164" s="171"/>
      <c r="CHL164" s="171"/>
      <c r="CHM164" s="171"/>
      <c r="CHN164" s="171"/>
      <c r="CHO164" s="171"/>
      <c r="CHP164" s="171"/>
      <c r="CHQ164" s="171"/>
      <c r="CHR164" s="171"/>
      <c r="CHS164" s="171"/>
      <c r="CHT164" s="171"/>
      <c r="CHU164" s="171"/>
      <c r="CHV164" s="171"/>
      <c r="CHW164" s="171"/>
      <c r="CHX164" s="171"/>
      <c r="CHY164" s="171"/>
      <c r="CHZ164" s="171"/>
      <c r="CIA164" s="171"/>
      <c r="CIB164" s="171"/>
      <c r="CIC164" s="171"/>
      <c r="CID164" s="171"/>
      <c r="CIE164" s="171"/>
      <c r="CIF164" s="171"/>
      <c r="CIG164" s="171"/>
      <c r="CIH164" s="171"/>
      <c r="CII164" s="171"/>
      <c r="CIJ164" s="171"/>
      <c r="CIK164" s="171"/>
      <c r="CIL164" s="171"/>
      <c r="CIM164" s="171"/>
      <c r="CIN164" s="171"/>
      <c r="CIO164" s="171"/>
      <c r="CIP164" s="171"/>
      <c r="CIQ164" s="171"/>
      <c r="CIR164" s="171"/>
      <c r="CIS164" s="171"/>
      <c r="CIT164" s="171"/>
      <c r="CIU164" s="171"/>
      <c r="CIV164" s="171"/>
      <c r="CIW164" s="171"/>
      <c r="CIX164" s="171"/>
      <c r="CIY164" s="171"/>
      <c r="CIZ164" s="171"/>
      <c r="CJA164" s="171"/>
      <c r="CJB164" s="171"/>
      <c r="CJC164" s="171"/>
      <c r="CJD164" s="171"/>
      <c r="CJE164" s="171"/>
      <c r="CJF164" s="171"/>
      <c r="CJG164" s="171"/>
      <c r="CJH164" s="171"/>
      <c r="CJI164" s="171"/>
      <c r="CJJ164" s="171"/>
      <c r="CJK164" s="171"/>
      <c r="CJL164" s="171"/>
      <c r="CJM164" s="171"/>
      <c r="CJN164" s="171"/>
      <c r="CJO164" s="171"/>
      <c r="CJP164" s="171"/>
      <c r="CJQ164" s="171"/>
      <c r="CJR164" s="171"/>
      <c r="CJS164" s="171"/>
      <c r="CJT164" s="171"/>
      <c r="CJU164" s="171"/>
      <c r="CJV164" s="171"/>
      <c r="CJW164" s="171"/>
      <c r="CJX164" s="171"/>
      <c r="CJY164" s="171"/>
      <c r="CJZ164" s="171"/>
      <c r="CKA164" s="171"/>
      <c r="CKB164" s="171"/>
      <c r="CKC164" s="171"/>
      <c r="CKD164" s="171"/>
      <c r="CKE164" s="171"/>
      <c r="CKF164" s="171"/>
      <c r="CKG164" s="171"/>
      <c r="CKH164" s="171"/>
      <c r="CKI164" s="171"/>
      <c r="CKJ164" s="171"/>
      <c r="CKK164" s="171"/>
      <c r="CKL164" s="171"/>
      <c r="CKM164" s="171"/>
      <c r="CKN164" s="171"/>
      <c r="CKO164" s="171"/>
      <c r="CKP164" s="171"/>
      <c r="CKQ164" s="171"/>
      <c r="CKR164" s="171"/>
      <c r="CKS164" s="171"/>
      <c r="CKT164" s="171"/>
      <c r="CKU164" s="171"/>
      <c r="CKV164" s="171"/>
      <c r="CKW164" s="171"/>
      <c r="CKX164" s="171"/>
      <c r="CKY164" s="171"/>
      <c r="CKZ164" s="171"/>
      <c r="CLA164" s="171"/>
      <c r="CLB164" s="171"/>
      <c r="CLC164" s="171"/>
      <c r="CLD164" s="171"/>
      <c r="CLE164" s="171"/>
      <c r="CLF164" s="171"/>
      <c r="CLG164" s="171"/>
      <c r="CLH164" s="171"/>
      <c r="CLI164" s="171"/>
      <c r="CLJ164" s="171"/>
      <c r="CLK164" s="171"/>
      <c r="CLL164" s="171"/>
      <c r="CLM164" s="171"/>
      <c r="CLN164" s="171"/>
      <c r="CLO164" s="171"/>
      <c r="CLP164" s="171"/>
      <c r="CLQ164" s="171"/>
      <c r="CLR164" s="171"/>
      <c r="CLS164" s="171"/>
      <c r="CLT164" s="171"/>
      <c r="CLU164" s="171"/>
      <c r="CLV164" s="171"/>
      <c r="CLW164" s="171"/>
      <c r="CLX164" s="171"/>
      <c r="CLY164" s="171"/>
      <c r="CLZ164" s="171"/>
      <c r="CMA164" s="171"/>
      <c r="CMB164" s="171"/>
      <c r="CMC164" s="171"/>
      <c r="CMD164" s="171"/>
      <c r="CME164" s="171"/>
      <c r="CMF164" s="171"/>
      <c r="CMG164" s="171"/>
      <c r="CMH164" s="171"/>
      <c r="CMI164" s="171"/>
      <c r="CMJ164" s="171"/>
      <c r="CMK164" s="171"/>
      <c r="CML164" s="171"/>
      <c r="CMM164" s="171"/>
      <c r="CMN164" s="171"/>
      <c r="CMO164" s="171"/>
      <c r="CMP164" s="171"/>
      <c r="CMQ164" s="171"/>
      <c r="CMR164" s="171"/>
      <c r="CMS164" s="171"/>
      <c r="CMT164" s="171"/>
      <c r="CMU164" s="171"/>
      <c r="CMV164" s="171"/>
      <c r="CMW164" s="171"/>
      <c r="CMX164" s="171"/>
      <c r="CMY164" s="171"/>
      <c r="CMZ164" s="171"/>
      <c r="CNA164" s="171"/>
      <c r="CNB164" s="171"/>
      <c r="CNC164" s="171"/>
      <c r="CND164" s="171"/>
      <c r="CNE164" s="171"/>
      <c r="CNF164" s="171"/>
      <c r="CNG164" s="171"/>
      <c r="CNH164" s="171"/>
      <c r="CNI164" s="171"/>
      <c r="CNJ164" s="171"/>
      <c r="CNK164" s="171"/>
      <c r="CNL164" s="171"/>
      <c r="CNM164" s="171"/>
      <c r="CNN164" s="171"/>
      <c r="CNO164" s="171"/>
      <c r="CNP164" s="171"/>
      <c r="CNQ164" s="171"/>
      <c r="CNR164" s="171"/>
      <c r="CNS164" s="171"/>
      <c r="CNT164" s="171"/>
      <c r="CNU164" s="171"/>
      <c r="CNV164" s="171"/>
      <c r="CNW164" s="171"/>
      <c r="CNX164" s="171"/>
      <c r="CNY164" s="171"/>
      <c r="CNZ164" s="171"/>
      <c r="COA164" s="171"/>
      <c r="COB164" s="171"/>
      <c r="COC164" s="171"/>
      <c r="COD164" s="171"/>
      <c r="COE164" s="171"/>
      <c r="COF164" s="171"/>
      <c r="COG164" s="171"/>
      <c r="COH164" s="171"/>
      <c r="COI164" s="171"/>
      <c r="COJ164" s="171"/>
      <c r="COK164" s="171"/>
      <c r="COL164" s="171"/>
      <c r="COM164" s="171"/>
      <c r="CON164" s="171"/>
      <c r="COO164" s="171"/>
      <c r="COP164" s="171"/>
      <c r="COQ164" s="171"/>
      <c r="COR164" s="171"/>
      <c r="COS164" s="171"/>
      <c r="COT164" s="171"/>
      <c r="COU164" s="171"/>
      <c r="COV164" s="171"/>
      <c r="COW164" s="171"/>
      <c r="COX164" s="171"/>
      <c r="COY164" s="171"/>
      <c r="COZ164" s="171"/>
      <c r="CPA164" s="171"/>
      <c r="CPB164" s="171"/>
      <c r="CPC164" s="171"/>
      <c r="CPD164" s="171"/>
      <c r="CPE164" s="171"/>
      <c r="CPF164" s="171"/>
      <c r="CPG164" s="171"/>
      <c r="CPH164" s="171"/>
      <c r="CPI164" s="171"/>
      <c r="CPJ164" s="171"/>
      <c r="CPK164" s="171"/>
      <c r="CPL164" s="171"/>
      <c r="CPM164" s="171"/>
      <c r="CPN164" s="171"/>
      <c r="CPO164" s="171"/>
      <c r="CPP164" s="171"/>
      <c r="CPQ164" s="171"/>
      <c r="CPR164" s="171"/>
      <c r="CPS164" s="171"/>
      <c r="CPT164" s="171"/>
      <c r="CPU164" s="171"/>
      <c r="CPV164" s="171"/>
      <c r="CPW164" s="171"/>
      <c r="CPX164" s="171"/>
      <c r="CPY164" s="171"/>
      <c r="CPZ164" s="171"/>
      <c r="CQA164" s="171"/>
      <c r="CQB164" s="171"/>
      <c r="CQC164" s="171"/>
      <c r="CQD164" s="171"/>
      <c r="CQE164" s="171"/>
      <c r="CQF164" s="171"/>
      <c r="CQG164" s="171"/>
      <c r="CQH164" s="171"/>
      <c r="CQI164" s="171"/>
      <c r="CQJ164" s="171"/>
      <c r="CQK164" s="171"/>
      <c r="CQL164" s="171"/>
      <c r="CQM164" s="171"/>
      <c r="CQN164" s="171"/>
      <c r="CQO164" s="171"/>
      <c r="CQP164" s="171"/>
      <c r="CQQ164" s="171"/>
      <c r="CQR164" s="171"/>
      <c r="CQS164" s="171"/>
      <c r="CQT164" s="171"/>
      <c r="CQU164" s="171"/>
      <c r="CQV164" s="171"/>
      <c r="CQW164" s="171"/>
      <c r="CQX164" s="171"/>
      <c r="CQY164" s="171"/>
      <c r="CQZ164" s="171"/>
      <c r="CRA164" s="171"/>
      <c r="CRB164" s="171"/>
      <c r="CRC164" s="171"/>
      <c r="CRD164" s="171"/>
      <c r="CRE164" s="171"/>
      <c r="CRF164" s="171"/>
      <c r="CRG164" s="171"/>
      <c r="CRH164" s="171"/>
      <c r="CRI164" s="171"/>
      <c r="CRJ164" s="171"/>
      <c r="CRK164" s="171"/>
      <c r="CRL164" s="171"/>
      <c r="CRM164" s="171"/>
      <c r="CRN164" s="171"/>
      <c r="CRO164" s="171"/>
      <c r="CRP164" s="171"/>
      <c r="CRQ164" s="171"/>
      <c r="CRR164" s="171"/>
      <c r="CRS164" s="171"/>
      <c r="CRT164" s="171"/>
      <c r="CRU164" s="171"/>
      <c r="CRV164" s="171"/>
      <c r="CRW164" s="171"/>
      <c r="CRX164" s="171"/>
      <c r="CRY164" s="171"/>
      <c r="CRZ164" s="171"/>
      <c r="CSA164" s="171"/>
      <c r="CSB164" s="171"/>
      <c r="CSC164" s="171"/>
      <c r="CSD164" s="171"/>
      <c r="CSE164" s="171"/>
      <c r="CSF164" s="171"/>
      <c r="CSG164" s="171"/>
      <c r="CSH164" s="171"/>
      <c r="CSI164" s="171"/>
      <c r="CSJ164" s="171"/>
      <c r="CSK164" s="171"/>
      <c r="CSL164" s="171"/>
      <c r="CSM164" s="171"/>
      <c r="CSN164" s="171"/>
      <c r="CSO164" s="171"/>
      <c r="CSP164" s="171"/>
      <c r="CSQ164" s="171"/>
      <c r="CSR164" s="171"/>
      <c r="CSS164" s="171"/>
      <c r="CST164" s="171"/>
      <c r="CSU164" s="171"/>
      <c r="CSV164" s="171"/>
      <c r="CSW164" s="171"/>
      <c r="CSX164" s="171"/>
      <c r="CSY164" s="171"/>
      <c r="CSZ164" s="171"/>
      <c r="CTA164" s="171"/>
      <c r="CTB164" s="171"/>
      <c r="CTC164" s="171"/>
      <c r="CTD164" s="171"/>
      <c r="CTE164" s="171"/>
      <c r="CTF164" s="171"/>
      <c r="CTG164" s="171"/>
      <c r="CTH164" s="171"/>
      <c r="CTI164" s="171"/>
      <c r="CTJ164" s="171"/>
      <c r="CTK164" s="171"/>
      <c r="CTL164" s="171"/>
      <c r="CTM164" s="171"/>
      <c r="CTN164" s="171"/>
      <c r="CTO164" s="171"/>
      <c r="CTP164" s="171"/>
      <c r="CTQ164" s="171"/>
      <c r="CTR164" s="171"/>
      <c r="CTS164" s="171"/>
      <c r="CTT164" s="171"/>
      <c r="CTU164" s="171"/>
      <c r="CTV164" s="171"/>
      <c r="CTW164" s="171"/>
      <c r="CTX164" s="171"/>
      <c r="CTY164" s="171"/>
      <c r="CTZ164" s="171"/>
      <c r="CUA164" s="171"/>
      <c r="CUB164" s="171"/>
      <c r="CUC164" s="171"/>
      <c r="CUD164" s="171"/>
      <c r="CUE164" s="171"/>
      <c r="CUF164" s="171"/>
      <c r="CUG164" s="171"/>
      <c r="CUH164" s="171"/>
      <c r="CUI164" s="171"/>
      <c r="CUJ164" s="171"/>
      <c r="CUK164" s="171"/>
      <c r="CUL164" s="171"/>
      <c r="CUM164" s="171"/>
      <c r="CUN164" s="171"/>
      <c r="CUO164" s="171"/>
      <c r="CUP164" s="171"/>
      <c r="CUQ164" s="171"/>
      <c r="CUR164" s="171"/>
      <c r="CUS164" s="171"/>
      <c r="CUT164" s="171"/>
      <c r="CUU164" s="171"/>
      <c r="CUV164" s="171"/>
      <c r="CUW164" s="171"/>
      <c r="CUX164" s="171"/>
      <c r="CUY164" s="171"/>
      <c r="CUZ164" s="171"/>
      <c r="CVA164" s="171"/>
      <c r="CVB164" s="171"/>
      <c r="CVC164" s="171"/>
      <c r="CVD164" s="171"/>
      <c r="CVE164" s="171"/>
      <c r="CVF164" s="171"/>
      <c r="CVG164" s="171"/>
      <c r="CVH164" s="171"/>
      <c r="CVI164" s="171"/>
      <c r="CVJ164" s="171"/>
      <c r="CVK164" s="171"/>
      <c r="CVL164" s="171"/>
      <c r="CVM164" s="171"/>
      <c r="CVN164" s="171"/>
      <c r="CVO164" s="171"/>
      <c r="CVP164" s="171"/>
      <c r="CVQ164" s="171"/>
      <c r="CVR164" s="171"/>
      <c r="CVS164" s="171"/>
      <c r="CVT164" s="171"/>
      <c r="CVU164" s="171"/>
      <c r="CVV164" s="171"/>
      <c r="CVW164" s="171"/>
      <c r="CVX164" s="171"/>
      <c r="CVY164" s="171"/>
      <c r="CVZ164" s="171"/>
      <c r="CWA164" s="171"/>
      <c r="CWB164" s="171"/>
      <c r="CWC164" s="171"/>
      <c r="CWD164" s="171"/>
      <c r="CWE164" s="171"/>
      <c r="CWF164" s="171"/>
      <c r="CWG164" s="171"/>
      <c r="CWH164" s="171"/>
      <c r="CWI164" s="171"/>
      <c r="CWJ164" s="171"/>
      <c r="CWK164" s="171"/>
      <c r="CWL164" s="171"/>
      <c r="CWM164" s="171"/>
      <c r="CWN164" s="171"/>
      <c r="CWO164" s="171"/>
      <c r="CWP164" s="171"/>
      <c r="CWQ164" s="171"/>
      <c r="CWR164" s="171"/>
      <c r="CWS164" s="171"/>
      <c r="CWT164" s="171"/>
      <c r="CWU164" s="171"/>
      <c r="CWV164" s="171"/>
      <c r="CWW164" s="171"/>
      <c r="CWX164" s="171"/>
      <c r="CWY164" s="171"/>
      <c r="CWZ164" s="171"/>
      <c r="CXA164" s="171"/>
      <c r="CXB164" s="171"/>
      <c r="CXC164" s="171"/>
      <c r="CXD164" s="171"/>
      <c r="CXE164" s="171"/>
      <c r="CXF164" s="171"/>
      <c r="CXG164" s="171"/>
      <c r="CXH164" s="171"/>
      <c r="CXI164" s="171"/>
      <c r="CXJ164" s="171"/>
      <c r="CXK164" s="171"/>
      <c r="CXL164" s="171"/>
      <c r="CXM164" s="171"/>
      <c r="CXN164" s="171"/>
      <c r="CXO164" s="171"/>
      <c r="CXP164" s="171"/>
      <c r="CXQ164" s="171"/>
      <c r="CXR164" s="171"/>
      <c r="CXS164" s="171"/>
      <c r="CXT164" s="171"/>
      <c r="CXU164" s="171"/>
      <c r="CXV164" s="171"/>
      <c r="CXW164" s="171"/>
      <c r="CXX164" s="171"/>
      <c r="CXY164" s="171"/>
      <c r="CXZ164" s="171"/>
      <c r="CYA164" s="171"/>
      <c r="CYB164" s="171"/>
      <c r="CYC164" s="171"/>
      <c r="CYD164" s="171"/>
      <c r="CYE164" s="171"/>
      <c r="CYF164" s="171"/>
      <c r="CYG164" s="171"/>
      <c r="CYH164" s="171"/>
      <c r="CYI164" s="171"/>
      <c r="CYJ164" s="171"/>
      <c r="CYK164" s="171"/>
      <c r="CYL164" s="171"/>
      <c r="CYM164" s="171"/>
      <c r="CYN164" s="171"/>
      <c r="CYO164" s="171"/>
      <c r="CYP164" s="171"/>
      <c r="CYQ164" s="171"/>
      <c r="CYR164" s="171"/>
      <c r="CYS164" s="171"/>
      <c r="CYT164" s="171"/>
      <c r="CYU164" s="171"/>
      <c r="CYV164" s="171"/>
      <c r="CYW164" s="171"/>
      <c r="CYX164" s="171"/>
      <c r="CYY164" s="171"/>
      <c r="CYZ164" s="171"/>
      <c r="CZA164" s="171"/>
      <c r="CZB164" s="171"/>
      <c r="CZC164" s="171"/>
      <c r="CZD164" s="171"/>
      <c r="CZE164" s="171"/>
      <c r="CZF164" s="171"/>
      <c r="CZG164" s="171"/>
      <c r="CZH164" s="171"/>
      <c r="CZI164" s="171"/>
      <c r="CZJ164" s="171"/>
      <c r="CZK164" s="171"/>
      <c r="CZL164" s="171"/>
      <c r="CZM164" s="171"/>
      <c r="CZN164" s="171"/>
      <c r="CZO164" s="171"/>
      <c r="CZP164" s="171"/>
      <c r="CZQ164" s="171"/>
      <c r="CZR164" s="171"/>
      <c r="CZS164" s="171"/>
      <c r="CZT164" s="171"/>
      <c r="CZU164" s="171"/>
      <c r="CZV164" s="171"/>
      <c r="CZW164" s="171"/>
      <c r="CZX164" s="171"/>
      <c r="CZY164" s="171"/>
      <c r="CZZ164" s="171"/>
      <c r="DAA164" s="171"/>
      <c r="DAB164" s="171"/>
      <c r="DAC164" s="171"/>
      <c r="DAD164" s="171"/>
      <c r="DAE164" s="171"/>
      <c r="DAF164" s="171"/>
      <c r="DAG164" s="171"/>
      <c r="DAH164" s="171"/>
      <c r="DAI164" s="171"/>
      <c r="DAJ164" s="171"/>
      <c r="DAK164" s="171"/>
      <c r="DAL164" s="171"/>
      <c r="DAM164" s="171"/>
      <c r="DAN164" s="171"/>
      <c r="DAO164" s="171"/>
      <c r="DAP164" s="171"/>
      <c r="DAQ164" s="171"/>
      <c r="DAR164" s="171"/>
      <c r="DAS164" s="171"/>
      <c r="DAT164" s="171"/>
      <c r="DAU164" s="171"/>
      <c r="DAV164" s="171"/>
      <c r="DAW164" s="171"/>
      <c r="DAX164" s="171"/>
      <c r="DAY164" s="171"/>
      <c r="DAZ164" s="171"/>
      <c r="DBA164" s="171"/>
      <c r="DBB164" s="171"/>
      <c r="DBC164" s="171"/>
      <c r="DBD164" s="171"/>
      <c r="DBE164" s="171"/>
      <c r="DBF164" s="171"/>
      <c r="DBG164" s="171"/>
      <c r="DBH164" s="171"/>
      <c r="DBI164" s="171"/>
      <c r="DBJ164" s="171"/>
      <c r="DBK164" s="171"/>
      <c r="DBL164" s="171"/>
      <c r="DBM164" s="171"/>
      <c r="DBN164" s="171"/>
      <c r="DBO164" s="171"/>
      <c r="DBP164" s="171"/>
      <c r="DBQ164" s="171"/>
      <c r="DBR164" s="171"/>
      <c r="DBS164" s="171"/>
      <c r="DBT164" s="171"/>
      <c r="DBU164" s="171"/>
      <c r="DBV164" s="171"/>
      <c r="DBW164" s="171"/>
      <c r="DBX164" s="171"/>
      <c r="DBY164" s="171"/>
      <c r="DBZ164" s="171"/>
      <c r="DCA164" s="171"/>
      <c r="DCB164" s="171"/>
      <c r="DCC164" s="171"/>
      <c r="DCD164" s="171"/>
      <c r="DCE164" s="171"/>
      <c r="DCF164" s="171"/>
      <c r="DCG164" s="171"/>
      <c r="DCH164" s="171"/>
      <c r="DCI164" s="171"/>
      <c r="DCJ164" s="171"/>
      <c r="DCK164" s="171"/>
      <c r="DCL164" s="171"/>
      <c r="DCM164" s="171"/>
      <c r="DCN164" s="171"/>
      <c r="DCO164" s="171"/>
      <c r="DCP164" s="171"/>
      <c r="DCQ164" s="171"/>
      <c r="DCR164" s="171"/>
      <c r="DCS164" s="171"/>
      <c r="DCT164" s="171"/>
      <c r="DCU164" s="171"/>
      <c r="DCV164" s="171"/>
      <c r="DCW164" s="171"/>
      <c r="DCX164" s="171"/>
      <c r="DCY164" s="171"/>
      <c r="DCZ164" s="171"/>
      <c r="DDA164" s="171"/>
      <c r="DDB164" s="171"/>
      <c r="DDC164" s="171"/>
      <c r="DDD164" s="171"/>
      <c r="DDE164" s="171"/>
      <c r="DDF164" s="171"/>
      <c r="DDG164" s="171"/>
      <c r="DDH164" s="171"/>
      <c r="DDI164" s="171"/>
      <c r="DDJ164" s="171"/>
      <c r="DDK164" s="171"/>
      <c r="DDL164" s="171"/>
      <c r="DDM164" s="171"/>
      <c r="DDN164" s="171"/>
      <c r="DDO164" s="171"/>
      <c r="DDP164" s="171"/>
      <c r="DDQ164" s="171"/>
      <c r="DDR164" s="171"/>
      <c r="DDS164" s="171"/>
      <c r="DDT164" s="171"/>
      <c r="DDU164" s="171"/>
      <c r="DDV164" s="171"/>
      <c r="DDW164" s="171"/>
      <c r="DDX164" s="171"/>
      <c r="DDY164" s="171"/>
      <c r="DDZ164" s="171"/>
      <c r="DEA164" s="171"/>
      <c r="DEB164" s="171"/>
      <c r="DEC164" s="171"/>
      <c r="DED164" s="171"/>
      <c r="DEE164" s="171"/>
      <c r="DEF164" s="171"/>
      <c r="DEG164" s="171"/>
      <c r="DEH164" s="171"/>
      <c r="DEI164" s="171"/>
      <c r="DEJ164" s="171"/>
      <c r="DEK164" s="171"/>
      <c r="DEL164" s="171"/>
      <c r="DEM164" s="171"/>
      <c r="DEN164" s="171"/>
      <c r="DEO164" s="171"/>
      <c r="DEP164" s="171"/>
      <c r="DEQ164" s="171"/>
      <c r="DER164" s="171"/>
      <c r="DES164" s="171"/>
      <c r="DET164" s="171"/>
      <c r="DEU164" s="171"/>
      <c r="DEV164" s="171"/>
      <c r="DEW164" s="171"/>
      <c r="DEX164" s="171"/>
      <c r="DEY164" s="171"/>
      <c r="DEZ164" s="171"/>
      <c r="DFA164" s="171"/>
      <c r="DFB164" s="171"/>
      <c r="DFC164" s="171"/>
      <c r="DFD164" s="171"/>
      <c r="DFE164" s="171"/>
      <c r="DFF164" s="171"/>
      <c r="DFG164" s="171"/>
      <c r="DFH164" s="171"/>
      <c r="DFI164" s="171"/>
      <c r="DFJ164" s="171"/>
      <c r="DFK164" s="171"/>
      <c r="DFL164" s="171"/>
      <c r="DFM164" s="171"/>
      <c r="DFN164" s="171"/>
      <c r="DFO164" s="171"/>
      <c r="DFP164" s="171"/>
      <c r="DFQ164" s="171"/>
      <c r="DFR164" s="171"/>
      <c r="DFS164" s="171"/>
      <c r="DFT164" s="171"/>
      <c r="DFU164" s="171"/>
      <c r="DFV164" s="171"/>
      <c r="DFW164" s="171"/>
      <c r="DFX164" s="171"/>
      <c r="DFY164" s="171"/>
      <c r="DFZ164" s="171"/>
      <c r="DGA164" s="171"/>
      <c r="DGB164" s="171"/>
      <c r="DGC164" s="171"/>
      <c r="DGD164" s="171"/>
      <c r="DGE164" s="171"/>
      <c r="DGF164" s="171"/>
      <c r="DGG164" s="171"/>
      <c r="DGH164" s="171"/>
      <c r="DGI164" s="171"/>
      <c r="DGJ164" s="171"/>
      <c r="DGK164" s="171"/>
      <c r="DGL164" s="171"/>
      <c r="DGM164" s="171"/>
      <c r="DGN164" s="171"/>
      <c r="DGO164" s="171"/>
      <c r="DGP164" s="171"/>
      <c r="DGQ164" s="171"/>
      <c r="DGR164" s="171"/>
      <c r="DGS164" s="171"/>
      <c r="DGT164" s="171"/>
      <c r="DGU164" s="171"/>
      <c r="DGV164" s="171"/>
      <c r="DGW164" s="171"/>
      <c r="DGX164" s="171"/>
      <c r="DGY164" s="171"/>
      <c r="DGZ164" s="171"/>
      <c r="DHA164" s="171"/>
      <c r="DHB164" s="171"/>
      <c r="DHC164" s="171"/>
      <c r="DHD164" s="171"/>
      <c r="DHE164" s="171"/>
      <c r="DHF164" s="171"/>
      <c r="DHG164" s="171"/>
      <c r="DHH164" s="171"/>
      <c r="DHI164" s="171"/>
      <c r="DHJ164" s="171"/>
      <c r="DHK164" s="171"/>
      <c r="DHL164" s="171"/>
      <c r="DHM164" s="171"/>
      <c r="DHN164" s="171"/>
      <c r="DHO164" s="171"/>
      <c r="DHP164" s="171"/>
      <c r="DHQ164" s="171"/>
      <c r="DHR164" s="171"/>
      <c r="DHS164" s="171"/>
      <c r="DHT164" s="171"/>
      <c r="DHU164" s="171"/>
      <c r="DHV164" s="171"/>
      <c r="DHW164" s="171"/>
      <c r="DHX164" s="171"/>
      <c r="DHY164" s="171"/>
      <c r="DHZ164" s="171"/>
      <c r="DIA164" s="171"/>
      <c r="DIB164" s="171"/>
      <c r="DIC164" s="171"/>
      <c r="DID164" s="171"/>
      <c r="DIE164" s="171"/>
      <c r="DIF164" s="171"/>
      <c r="DIG164" s="171"/>
      <c r="DIH164" s="171"/>
      <c r="DII164" s="171"/>
      <c r="DIJ164" s="171"/>
      <c r="DIK164" s="171"/>
      <c r="DIL164" s="171"/>
      <c r="DIM164" s="171"/>
      <c r="DIN164" s="171"/>
      <c r="DIO164" s="171"/>
      <c r="DIP164" s="171"/>
      <c r="DIQ164" s="171"/>
      <c r="DIR164" s="171"/>
      <c r="DIS164" s="171"/>
      <c r="DIT164" s="171"/>
      <c r="DIU164" s="171"/>
      <c r="DIV164" s="171"/>
      <c r="DIW164" s="171"/>
      <c r="DIX164" s="171"/>
      <c r="DIY164" s="171"/>
      <c r="DIZ164" s="171"/>
      <c r="DJA164" s="171"/>
      <c r="DJB164" s="171"/>
      <c r="DJC164" s="171"/>
      <c r="DJD164" s="171"/>
      <c r="DJE164" s="171"/>
      <c r="DJF164" s="171"/>
      <c r="DJG164" s="171"/>
      <c r="DJH164" s="171"/>
      <c r="DJI164" s="171"/>
      <c r="DJJ164" s="171"/>
      <c r="DJK164" s="171"/>
      <c r="DJL164" s="171"/>
      <c r="DJM164" s="171"/>
      <c r="DJN164" s="171"/>
      <c r="DJO164" s="171"/>
      <c r="DJP164" s="171"/>
      <c r="DJQ164" s="171"/>
      <c r="DJR164" s="171"/>
      <c r="DJS164" s="171"/>
      <c r="DJT164" s="171"/>
      <c r="DJU164" s="171"/>
      <c r="DJV164" s="171"/>
      <c r="DJW164" s="171"/>
      <c r="DJX164" s="171"/>
      <c r="DJY164" s="171"/>
      <c r="DJZ164" s="171"/>
      <c r="DKA164" s="171"/>
      <c r="DKB164" s="171"/>
      <c r="DKC164" s="171"/>
      <c r="DKD164" s="171"/>
      <c r="DKE164" s="171"/>
      <c r="DKF164" s="171"/>
      <c r="DKG164" s="171"/>
      <c r="DKH164" s="171"/>
      <c r="DKI164" s="171"/>
      <c r="DKJ164" s="171"/>
      <c r="DKK164" s="171"/>
      <c r="DKL164" s="171"/>
      <c r="DKM164" s="171"/>
      <c r="DKN164" s="171"/>
      <c r="DKO164" s="171"/>
      <c r="DKP164" s="171"/>
      <c r="DKQ164" s="171"/>
      <c r="DKR164" s="171"/>
      <c r="DKS164" s="171"/>
      <c r="DKT164" s="171"/>
      <c r="DKU164" s="171"/>
      <c r="DKV164" s="171"/>
      <c r="DKW164" s="171"/>
      <c r="DKX164" s="171"/>
      <c r="DKY164" s="171"/>
      <c r="DKZ164" s="171"/>
      <c r="DLA164" s="171"/>
      <c r="DLB164" s="171"/>
      <c r="DLC164" s="171"/>
      <c r="DLD164" s="171"/>
      <c r="DLE164" s="171"/>
      <c r="DLF164" s="171"/>
      <c r="DLG164" s="171"/>
      <c r="DLH164" s="171"/>
      <c r="DLI164" s="171"/>
      <c r="DLJ164" s="171"/>
      <c r="DLK164" s="171"/>
      <c r="DLL164" s="171"/>
      <c r="DLM164" s="171"/>
      <c r="DLN164" s="171"/>
      <c r="DLO164" s="171"/>
      <c r="DLP164" s="171"/>
      <c r="DLQ164" s="171"/>
      <c r="DLR164" s="171"/>
      <c r="DLS164" s="171"/>
      <c r="DLT164" s="171"/>
      <c r="DLU164" s="171"/>
      <c r="DLV164" s="171"/>
      <c r="DLW164" s="171"/>
      <c r="DLX164" s="171"/>
      <c r="DLY164" s="171"/>
      <c r="DLZ164" s="171"/>
      <c r="DMA164" s="171"/>
      <c r="DMB164" s="171"/>
      <c r="DMC164" s="171"/>
      <c r="DMD164" s="171"/>
      <c r="DME164" s="171"/>
      <c r="DMF164" s="171"/>
      <c r="DMG164" s="171"/>
      <c r="DMH164" s="171"/>
      <c r="DMI164" s="171"/>
      <c r="DMJ164" s="171"/>
      <c r="DMK164" s="171"/>
      <c r="DML164" s="171"/>
      <c r="DMM164" s="171"/>
      <c r="DMN164" s="171"/>
      <c r="DMO164" s="171"/>
      <c r="DMP164" s="171"/>
      <c r="DMQ164" s="171"/>
      <c r="DMR164" s="171"/>
      <c r="DMS164" s="171"/>
      <c r="DMT164" s="171"/>
      <c r="DMU164" s="171"/>
      <c r="DMV164" s="171"/>
      <c r="DMW164" s="171"/>
      <c r="DMX164" s="171"/>
      <c r="DMY164" s="171"/>
      <c r="DMZ164" s="171"/>
      <c r="DNA164" s="171"/>
      <c r="DNB164" s="171"/>
      <c r="DNC164" s="171"/>
      <c r="DND164" s="171"/>
      <c r="DNE164" s="171"/>
      <c r="DNF164" s="171"/>
      <c r="DNG164" s="171"/>
      <c r="DNH164" s="171"/>
      <c r="DNI164" s="171"/>
      <c r="DNJ164" s="171"/>
      <c r="DNK164" s="171"/>
      <c r="DNL164" s="171"/>
      <c r="DNM164" s="171"/>
      <c r="DNN164" s="171"/>
      <c r="DNO164" s="171"/>
      <c r="DNP164" s="171"/>
      <c r="DNQ164" s="171"/>
      <c r="DNR164" s="171"/>
      <c r="DNS164" s="171"/>
      <c r="DNT164" s="171"/>
      <c r="DNU164" s="171"/>
      <c r="DNV164" s="171"/>
      <c r="DNW164" s="171"/>
      <c r="DNX164" s="171"/>
      <c r="DNY164" s="171"/>
      <c r="DNZ164" s="171"/>
      <c r="DOA164" s="171"/>
      <c r="DOB164" s="171"/>
      <c r="DOC164" s="171"/>
      <c r="DOD164" s="171"/>
      <c r="DOE164" s="171"/>
      <c r="DOF164" s="171"/>
      <c r="DOG164" s="171"/>
      <c r="DOH164" s="171"/>
      <c r="DOI164" s="171"/>
      <c r="DOJ164" s="171"/>
      <c r="DOK164" s="171"/>
      <c r="DOL164" s="171"/>
      <c r="DOM164" s="171"/>
      <c r="DON164" s="171"/>
      <c r="DOO164" s="171"/>
      <c r="DOP164" s="171"/>
      <c r="DOQ164" s="171"/>
      <c r="DOR164" s="171"/>
      <c r="DOS164" s="171"/>
      <c r="DOT164" s="171"/>
      <c r="DOU164" s="171"/>
      <c r="DOV164" s="171"/>
      <c r="DOW164" s="171"/>
      <c r="DOX164" s="171"/>
      <c r="DOY164" s="171"/>
      <c r="DOZ164" s="171"/>
      <c r="DPA164" s="171"/>
      <c r="DPB164" s="171"/>
      <c r="DPC164" s="171"/>
      <c r="DPD164" s="171"/>
      <c r="DPE164" s="171"/>
      <c r="DPF164" s="171"/>
      <c r="DPG164" s="171"/>
      <c r="DPH164" s="171"/>
      <c r="DPI164" s="171"/>
      <c r="DPJ164" s="171"/>
      <c r="DPK164" s="171"/>
      <c r="DPL164" s="171"/>
      <c r="DPM164" s="171"/>
      <c r="DPN164" s="171"/>
      <c r="DPO164" s="171"/>
      <c r="DPP164" s="171"/>
      <c r="DPQ164" s="171"/>
      <c r="DPR164" s="171"/>
      <c r="DPS164" s="171"/>
      <c r="DPT164" s="171"/>
      <c r="DPU164" s="171"/>
      <c r="DPV164" s="171"/>
      <c r="DPW164" s="171"/>
      <c r="DPX164" s="171"/>
      <c r="DPY164" s="171"/>
      <c r="DPZ164" s="171"/>
      <c r="DQA164" s="171"/>
      <c r="DQB164" s="171"/>
      <c r="DQC164" s="171"/>
      <c r="DQD164" s="171"/>
      <c r="DQE164" s="171"/>
      <c r="DQF164" s="171"/>
      <c r="DQG164" s="171"/>
      <c r="DQH164" s="171"/>
      <c r="DQI164" s="171"/>
      <c r="DQJ164" s="171"/>
      <c r="DQK164" s="171"/>
      <c r="DQL164" s="171"/>
      <c r="DQM164" s="171"/>
      <c r="DQN164" s="171"/>
      <c r="DQO164" s="171"/>
      <c r="DQP164" s="171"/>
      <c r="DQQ164" s="171"/>
      <c r="DQR164" s="171"/>
      <c r="DQS164" s="171"/>
      <c r="DQT164" s="171"/>
      <c r="DQU164" s="171"/>
      <c r="DQV164" s="171"/>
      <c r="DQW164" s="171"/>
      <c r="DQX164" s="171"/>
      <c r="DQY164" s="171"/>
      <c r="DQZ164" s="171"/>
      <c r="DRA164" s="171"/>
      <c r="DRB164" s="171"/>
      <c r="DRC164" s="171"/>
      <c r="DRD164" s="171"/>
      <c r="DRE164" s="171"/>
      <c r="DRF164" s="171"/>
      <c r="DRG164" s="171"/>
      <c r="DRH164" s="171"/>
      <c r="DRI164" s="171"/>
      <c r="DRJ164" s="171"/>
      <c r="DRK164" s="171"/>
      <c r="DRL164" s="171"/>
      <c r="DRM164" s="171"/>
      <c r="DRN164" s="171"/>
      <c r="DRO164" s="171"/>
      <c r="DRP164" s="171"/>
      <c r="DRQ164" s="171"/>
      <c r="DRR164" s="171"/>
      <c r="DRS164" s="171"/>
      <c r="DRT164" s="171"/>
      <c r="DRU164" s="171"/>
      <c r="DRV164" s="171"/>
      <c r="DRW164" s="171"/>
      <c r="DRX164" s="171"/>
      <c r="DRY164" s="171"/>
      <c r="DRZ164" s="171"/>
      <c r="DSA164" s="171"/>
      <c r="DSB164" s="171"/>
      <c r="DSC164" s="171"/>
      <c r="DSD164" s="171"/>
      <c r="DSE164" s="171"/>
      <c r="DSF164" s="171"/>
      <c r="DSG164" s="171"/>
      <c r="DSH164" s="171"/>
      <c r="DSI164" s="171"/>
      <c r="DSJ164" s="171"/>
      <c r="DSK164" s="171"/>
      <c r="DSL164" s="171"/>
      <c r="DSM164" s="171"/>
      <c r="DSN164" s="171"/>
      <c r="DSO164" s="171"/>
      <c r="DSP164" s="171"/>
      <c r="DSQ164" s="171"/>
      <c r="DSR164" s="171"/>
      <c r="DSS164" s="171"/>
      <c r="DST164" s="171"/>
      <c r="DSU164" s="171"/>
      <c r="DSV164" s="171"/>
      <c r="DSW164" s="171"/>
      <c r="DSX164" s="171"/>
      <c r="DSY164" s="171"/>
      <c r="DSZ164" s="171"/>
      <c r="DTA164" s="171"/>
      <c r="DTB164" s="171"/>
      <c r="DTC164" s="171"/>
      <c r="DTD164" s="171"/>
      <c r="DTE164" s="171"/>
      <c r="DTF164" s="171"/>
      <c r="DTG164" s="171"/>
      <c r="DTH164" s="171"/>
      <c r="DTI164" s="171"/>
      <c r="DTJ164" s="171"/>
      <c r="DTK164" s="171"/>
      <c r="DTL164" s="171"/>
      <c r="DTM164" s="171"/>
      <c r="DTN164" s="171"/>
      <c r="DTO164" s="171"/>
      <c r="DTP164" s="171"/>
      <c r="DTQ164" s="171"/>
      <c r="DTR164" s="171"/>
      <c r="DTS164" s="171"/>
      <c r="DTT164" s="171"/>
      <c r="DTU164" s="171"/>
      <c r="DTV164" s="171"/>
      <c r="DTW164" s="171"/>
      <c r="DTX164" s="171"/>
      <c r="DTY164" s="171"/>
      <c r="DTZ164" s="171"/>
      <c r="DUA164" s="171"/>
      <c r="DUB164" s="171"/>
      <c r="DUC164" s="171"/>
      <c r="DUD164" s="171"/>
      <c r="DUE164" s="171"/>
      <c r="DUF164" s="171"/>
      <c r="DUG164" s="171"/>
      <c r="DUH164" s="171"/>
      <c r="DUI164" s="171"/>
      <c r="DUJ164" s="171"/>
      <c r="DUK164" s="171"/>
      <c r="DUL164" s="171"/>
      <c r="DUM164" s="171"/>
      <c r="DUN164" s="171"/>
      <c r="DUO164" s="171"/>
      <c r="DUP164" s="171"/>
      <c r="DUQ164" s="171"/>
      <c r="DUR164" s="171"/>
      <c r="DUS164" s="171"/>
      <c r="DUT164" s="171"/>
      <c r="DUU164" s="171"/>
      <c r="DUV164" s="171"/>
      <c r="DUW164" s="171"/>
      <c r="DUX164" s="171"/>
      <c r="DUY164" s="171"/>
      <c r="DUZ164" s="171"/>
      <c r="DVA164" s="171"/>
      <c r="DVB164" s="171"/>
      <c r="DVC164" s="171"/>
      <c r="DVD164" s="171"/>
      <c r="DVE164" s="171"/>
      <c r="DVF164" s="171"/>
      <c r="DVG164" s="171"/>
      <c r="DVH164" s="171"/>
      <c r="DVI164" s="171"/>
      <c r="DVJ164" s="171"/>
      <c r="DVK164" s="171"/>
      <c r="DVL164" s="171"/>
      <c r="DVM164" s="171"/>
      <c r="DVN164" s="171"/>
      <c r="DVO164" s="171"/>
      <c r="DVP164" s="171"/>
      <c r="DVQ164" s="171"/>
      <c r="DVR164" s="171"/>
      <c r="DVS164" s="171"/>
      <c r="DVT164" s="171"/>
      <c r="DVU164" s="171"/>
      <c r="DVV164" s="171"/>
      <c r="DVW164" s="171"/>
      <c r="DVX164" s="171"/>
      <c r="DVY164" s="171"/>
      <c r="DVZ164" s="171"/>
      <c r="DWA164" s="171"/>
      <c r="DWB164" s="171"/>
      <c r="DWC164" s="171"/>
      <c r="DWD164" s="171"/>
      <c r="DWE164" s="171"/>
      <c r="DWF164" s="171"/>
      <c r="DWG164" s="171"/>
      <c r="DWH164" s="171"/>
      <c r="DWI164" s="171"/>
      <c r="DWJ164" s="171"/>
      <c r="DWK164" s="171"/>
      <c r="DWL164" s="171"/>
      <c r="DWM164" s="171"/>
      <c r="DWN164" s="171"/>
      <c r="DWO164" s="171"/>
      <c r="DWP164" s="171"/>
      <c r="DWQ164" s="171"/>
      <c r="DWR164" s="171"/>
      <c r="DWS164" s="171"/>
      <c r="DWT164" s="171"/>
      <c r="DWU164" s="171"/>
      <c r="DWV164" s="171"/>
      <c r="DWW164" s="171"/>
      <c r="DWX164" s="171"/>
      <c r="DWY164" s="171"/>
      <c r="DWZ164" s="171"/>
      <c r="DXA164" s="171"/>
      <c r="DXB164" s="171"/>
      <c r="DXC164" s="171"/>
      <c r="DXD164" s="171"/>
      <c r="DXE164" s="171"/>
      <c r="DXF164" s="171"/>
      <c r="DXG164" s="171"/>
      <c r="DXH164" s="171"/>
      <c r="DXI164" s="171"/>
      <c r="DXJ164" s="171"/>
      <c r="DXK164" s="171"/>
      <c r="DXL164" s="171"/>
      <c r="DXM164" s="171"/>
      <c r="DXN164" s="171"/>
      <c r="DXO164" s="171"/>
      <c r="DXP164" s="171"/>
      <c r="DXQ164" s="171"/>
      <c r="DXR164" s="171"/>
      <c r="DXS164" s="171"/>
      <c r="DXT164" s="171"/>
      <c r="DXU164" s="171"/>
      <c r="DXV164" s="171"/>
      <c r="DXW164" s="171"/>
      <c r="DXX164" s="171"/>
      <c r="DXY164" s="171"/>
      <c r="DXZ164" s="171"/>
      <c r="DYA164" s="171"/>
      <c r="DYB164" s="171"/>
      <c r="DYC164" s="171"/>
      <c r="DYD164" s="171"/>
      <c r="DYE164" s="171"/>
      <c r="DYF164" s="171"/>
      <c r="DYG164" s="171"/>
      <c r="DYH164" s="171"/>
      <c r="DYI164" s="171"/>
      <c r="DYJ164" s="171"/>
      <c r="DYK164" s="171"/>
      <c r="DYL164" s="171"/>
      <c r="DYM164" s="171"/>
      <c r="DYN164" s="171"/>
      <c r="DYO164" s="171"/>
      <c r="DYP164" s="171"/>
      <c r="DYQ164" s="171"/>
      <c r="DYR164" s="171"/>
      <c r="DYS164" s="171"/>
      <c r="DYT164" s="171"/>
      <c r="DYU164" s="171"/>
      <c r="DYV164" s="171"/>
      <c r="DYW164" s="171"/>
      <c r="DYX164" s="171"/>
      <c r="DYY164" s="171"/>
      <c r="DYZ164" s="171"/>
      <c r="DZA164" s="171"/>
      <c r="DZB164" s="171"/>
      <c r="DZC164" s="171"/>
      <c r="DZD164" s="171"/>
      <c r="DZE164" s="171"/>
      <c r="DZF164" s="171"/>
      <c r="DZG164" s="171"/>
      <c r="DZH164" s="171"/>
      <c r="DZI164" s="171"/>
      <c r="DZJ164" s="171"/>
      <c r="DZK164" s="171"/>
      <c r="DZL164" s="171"/>
      <c r="DZM164" s="171"/>
      <c r="DZN164" s="171"/>
      <c r="DZO164" s="171"/>
      <c r="DZP164" s="171"/>
      <c r="DZQ164" s="171"/>
      <c r="DZR164" s="171"/>
      <c r="DZS164" s="171"/>
      <c r="DZT164" s="171"/>
      <c r="DZU164" s="171"/>
      <c r="DZV164" s="171"/>
      <c r="DZW164" s="171"/>
      <c r="DZX164" s="171"/>
      <c r="DZY164" s="171"/>
      <c r="DZZ164" s="171"/>
      <c r="EAA164" s="171"/>
      <c r="EAB164" s="171"/>
      <c r="EAC164" s="171"/>
      <c r="EAD164" s="171"/>
      <c r="EAE164" s="171"/>
      <c r="EAF164" s="171"/>
      <c r="EAG164" s="171"/>
      <c r="EAH164" s="171"/>
      <c r="EAI164" s="171"/>
      <c r="EAJ164" s="171"/>
      <c r="EAK164" s="171"/>
      <c r="EAL164" s="171"/>
      <c r="EAM164" s="171"/>
      <c r="EAN164" s="171"/>
      <c r="EAO164" s="171"/>
      <c r="EAP164" s="171"/>
      <c r="EAQ164" s="171"/>
      <c r="EAR164" s="171"/>
      <c r="EAS164" s="171"/>
      <c r="EAT164" s="171"/>
      <c r="EAU164" s="171"/>
      <c r="EAV164" s="171"/>
      <c r="EAW164" s="171"/>
      <c r="EAX164" s="171"/>
      <c r="EAY164" s="171"/>
      <c r="EAZ164" s="171"/>
      <c r="EBA164" s="171"/>
      <c r="EBB164" s="171"/>
      <c r="EBC164" s="171"/>
      <c r="EBD164" s="171"/>
      <c r="EBE164" s="171"/>
      <c r="EBF164" s="171"/>
      <c r="EBG164" s="171"/>
      <c r="EBH164" s="171"/>
      <c r="EBI164" s="171"/>
      <c r="EBJ164" s="171"/>
      <c r="EBK164" s="171"/>
      <c r="EBL164" s="171"/>
      <c r="EBM164" s="171"/>
      <c r="EBN164" s="171"/>
      <c r="EBO164" s="171"/>
      <c r="EBP164" s="171"/>
      <c r="EBQ164" s="171"/>
      <c r="EBR164" s="171"/>
      <c r="EBS164" s="171"/>
      <c r="EBT164" s="171"/>
      <c r="EBU164" s="171"/>
      <c r="EBV164" s="171"/>
      <c r="EBW164" s="171"/>
      <c r="EBX164" s="171"/>
      <c r="EBY164" s="171"/>
      <c r="EBZ164" s="171"/>
      <c r="ECA164" s="171"/>
      <c r="ECB164" s="171"/>
      <c r="ECC164" s="171"/>
      <c r="ECD164" s="171"/>
      <c r="ECE164" s="171"/>
      <c r="ECF164" s="171"/>
      <c r="ECG164" s="171"/>
      <c r="ECH164" s="171"/>
      <c r="ECI164" s="171"/>
      <c r="ECJ164" s="171"/>
      <c r="ECK164" s="171"/>
      <c r="ECL164" s="171"/>
      <c r="ECM164" s="171"/>
      <c r="ECN164" s="171"/>
      <c r="ECO164" s="171"/>
      <c r="ECP164" s="171"/>
      <c r="ECQ164" s="171"/>
      <c r="ECR164" s="171"/>
      <c r="ECS164" s="171"/>
      <c r="ECT164" s="171"/>
      <c r="ECU164" s="171"/>
      <c r="ECV164" s="171"/>
      <c r="ECW164" s="171"/>
      <c r="ECX164" s="171"/>
      <c r="ECY164" s="171"/>
      <c r="ECZ164" s="171"/>
      <c r="EDA164" s="171"/>
      <c r="EDB164" s="171"/>
      <c r="EDC164" s="171"/>
      <c r="EDD164" s="171"/>
      <c r="EDE164" s="171"/>
      <c r="EDF164" s="171"/>
      <c r="EDG164" s="171"/>
      <c r="EDH164" s="171"/>
      <c r="EDI164" s="171"/>
      <c r="EDJ164" s="171"/>
      <c r="EDK164" s="171"/>
      <c r="EDL164" s="171"/>
      <c r="EDM164" s="171"/>
      <c r="EDN164" s="171"/>
      <c r="EDO164" s="171"/>
      <c r="EDP164" s="171"/>
      <c r="EDQ164" s="171"/>
      <c r="EDR164" s="171"/>
      <c r="EDS164" s="171"/>
      <c r="EDT164" s="171"/>
      <c r="EDU164" s="171"/>
      <c r="EDV164" s="171"/>
      <c r="EDW164" s="171"/>
      <c r="EDX164" s="171"/>
      <c r="EDY164" s="171"/>
      <c r="EDZ164" s="171"/>
      <c r="EEA164" s="171"/>
      <c r="EEB164" s="171"/>
      <c r="EEC164" s="171"/>
      <c r="EED164" s="171"/>
      <c r="EEE164" s="171"/>
      <c r="EEF164" s="171"/>
      <c r="EEG164" s="171"/>
      <c r="EEH164" s="171"/>
      <c r="EEI164" s="171"/>
      <c r="EEJ164" s="171"/>
      <c r="EEK164" s="171"/>
      <c r="EEL164" s="171"/>
      <c r="EEM164" s="171"/>
      <c r="EEN164" s="171"/>
      <c r="EEO164" s="171"/>
      <c r="EEP164" s="171"/>
      <c r="EEQ164" s="171"/>
      <c r="EER164" s="171"/>
      <c r="EES164" s="171"/>
      <c r="EET164" s="171"/>
      <c r="EEU164" s="171"/>
      <c r="EEV164" s="171"/>
      <c r="EEW164" s="171"/>
      <c r="EEX164" s="171"/>
      <c r="EEY164" s="171"/>
      <c r="EEZ164" s="171"/>
      <c r="EFA164" s="171"/>
      <c r="EFB164" s="171"/>
      <c r="EFC164" s="171"/>
      <c r="EFD164" s="171"/>
      <c r="EFE164" s="171"/>
      <c r="EFF164" s="171"/>
      <c r="EFG164" s="171"/>
      <c r="EFH164" s="171"/>
      <c r="EFI164" s="171"/>
      <c r="EFJ164" s="171"/>
      <c r="EFK164" s="171"/>
      <c r="EFL164" s="171"/>
      <c r="EFM164" s="171"/>
      <c r="EFN164" s="171"/>
      <c r="EFO164" s="171"/>
      <c r="EFP164" s="171"/>
      <c r="EFQ164" s="171"/>
      <c r="EFR164" s="171"/>
      <c r="EFS164" s="171"/>
      <c r="EFT164" s="171"/>
      <c r="EFU164" s="171"/>
      <c r="EFV164" s="171"/>
      <c r="EFW164" s="171"/>
      <c r="EFX164" s="171"/>
      <c r="EFY164" s="171"/>
      <c r="EFZ164" s="171"/>
      <c r="EGA164" s="171"/>
      <c r="EGB164" s="171"/>
      <c r="EGC164" s="171"/>
      <c r="EGD164" s="171"/>
      <c r="EGE164" s="171"/>
      <c r="EGF164" s="171"/>
      <c r="EGG164" s="171"/>
      <c r="EGH164" s="171"/>
      <c r="EGI164" s="171"/>
      <c r="EGJ164" s="171"/>
      <c r="EGK164" s="171"/>
      <c r="EGL164" s="171"/>
      <c r="EGM164" s="171"/>
      <c r="EGN164" s="171"/>
      <c r="EGO164" s="171"/>
      <c r="EGP164" s="171"/>
      <c r="EGQ164" s="171"/>
      <c r="EGR164" s="171"/>
      <c r="EGS164" s="171"/>
      <c r="EGT164" s="171"/>
      <c r="EGU164" s="171"/>
      <c r="EGV164" s="171"/>
      <c r="EGW164" s="171"/>
      <c r="EGX164" s="171"/>
      <c r="EGY164" s="171"/>
      <c r="EGZ164" s="171"/>
      <c r="EHA164" s="171"/>
      <c r="EHB164" s="171"/>
      <c r="EHC164" s="171"/>
      <c r="EHD164" s="171"/>
      <c r="EHE164" s="171"/>
      <c r="EHF164" s="171"/>
      <c r="EHG164" s="171"/>
      <c r="EHH164" s="171"/>
      <c r="EHI164" s="171"/>
      <c r="EHJ164" s="171"/>
      <c r="EHK164" s="171"/>
      <c r="EHL164" s="171"/>
      <c r="EHM164" s="171"/>
      <c r="EHN164" s="171"/>
      <c r="EHO164" s="171"/>
      <c r="EHP164" s="171"/>
      <c r="EHQ164" s="171"/>
      <c r="EHR164" s="171"/>
      <c r="EHS164" s="171"/>
      <c r="EHT164" s="171"/>
      <c r="EHU164" s="171"/>
      <c r="EHV164" s="171"/>
      <c r="EHW164" s="171"/>
      <c r="EHX164" s="171"/>
      <c r="EHY164" s="171"/>
      <c r="EHZ164" s="171"/>
      <c r="EIA164" s="171"/>
      <c r="EIB164" s="171"/>
      <c r="EIC164" s="171"/>
      <c r="EID164" s="171"/>
      <c r="EIE164" s="171"/>
      <c r="EIF164" s="171"/>
      <c r="EIG164" s="171"/>
      <c r="EIH164" s="171"/>
      <c r="EII164" s="171"/>
      <c r="EIJ164" s="171"/>
      <c r="EIK164" s="171"/>
      <c r="EIL164" s="171"/>
      <c r="EIM164" s="171"/>
      <c r="EIN164" s="171"/>
      <c r="EIO164" s="171"/>
      <c r="EIP164" s="171"/>
      <c r="EIQ164" s="171"/>
      <c r="EIR164" s="171"/>
      <c r="EIS164" s="171"/>
      <c r="EIT164" s="171"/>
      <c r="EIU164" s="171"/>
      <c r="EIV164" s="171"/>
      <c r="EIW164" s="171"/>
      <c r="EIX164" s="171"/>
      <c r="EIY164" s="171"/>
      <c r="EIZ164" s="171"/>
      <c r="EJA164" s="171"/>
      <c r="EJB164" s="171"/>
      <c r="EJC164" s="171"/>
      <c r="EJD164" s="171"/>
      <c r="EJE164" s="171"/>
      <c r="EJF164" s="171"/>
      <c r="EJG164" s="171"/>
      <c r="EJH164" s="171"/>
      <c r="EJI164" s="171"/>
      <c r="EJJ164" s="171"/>
      <c r="EJK164" s="171"/>
      <c r="EJL164" s="171"/>
      <c r="EJM164" s="171"/>
      <c r="EJN164" s="171"/>
      <c r="EJO164" s="171"/>
      <c r="EJP164" s="171"/>
      <c r="EJQ164" s="171"/>
      <c r="EJR164" s="171"/>
      <c r="EJS164" s="171"/>
      <c r="EJT164" s="171"/>
      <c r="EJU164" s="171"/>
      <c r="EJV164" s="171"/>
      <c r="EJW164" s="171"/>
      <c r="EJX164" s="171"/>
      <c r="EJY164" s="171"/>
      <c r="EJZ164" s="171"/>
      <c r="EKA164" s="171"/>
      <c r="EKB164" s="171"/>
      <c r="EKC164" s="171"/>
      <c r="EKD164" s="171"/>
      <c r="EKE164" s="171"/>
      <c r="EKF164" s="171"/>
      <c r="EKG164" s="171"/>
      <c r="EKH164" s="171"/>
      <c r="EKI164" s="171"/>
      <c r="EKJ164" s="171"/>
      <c r="EKK164" s="171"/>
      <c r="EKL164" s="171"/>
      <c r="EKM164" s="171"/>
      <c r="EKN164" s="171"/>
      <c r="EKO164" s="171"/>
      <c r="EKP164" s="171"/>
      <c r="EKQ164" s="171"/>
      <c r="EKR164" s="171"/>
      <c r="EKS164" s="171"/>
      <c r="EKT164" s="171"/>
      <c r="EKU164" s="171"/>
      <c r="EKV164" s="171"/>
      <c r="EKW164" s="171"/>
      <c r="EKX164" s="171"/>
      <c r="EKY164" s="171"/>
      <c r="EKZ164" s="171"/>
      <c r="ELA164" s="171"/>
      <c r="ELB164" s="171"/>
      <c r="ELC164" s="171"/>
      <c r="ELD164" s="171"/>
      <c r="ELE164" s="171"/>
      <c r="ELF164" s="171"/>
      <c r="ELG164" s="171"/>
      <c r="ELH164" s="171"/>
      <c r="ELI164" s="171"/>
      <c r="ELJ164" s="171"/>
      <c r="ELK164" s="171"/>
      <c r="ELL164" s="171"/>
      <c r="ELM164" s="171"/>
      <c r="ELN164" s="171"/>
      <c r="ELO164" s="171"/>
      <c r="ELP164" s="171"/>
      <c r="ELQ164" s="171"/>
      <c r="ELR164" s="171"/>
      <c r="ELS164" s="171"/>
      <c r="ELT164" s="171"/>
      <c r="ELU164" s="171"/>
      <c r="ELV164" s="171"/>
      <c r="ELW164" s="171"/>
      <c r="ELX164" s="171"/>
      <c r="ELY164" s="171"/>
      <c r="ELZ164" s="171"/>
      <c r="EMA164" s="171"/>
      <c r="EMB164" s="171"/>
      <c r="EMC164" s="171"/>
      <c r="EMD164" s="171"/>
      <c r="EME164" s="171"/>
      <c r="EMF164" s="171"/>
      <c r="EMG164" s="171"/>
      <c r="EMH164" s="171"/>
      <c r="EMI164" s="171"/>
      <c r="EMJ164" s="171"/>
      <c r="EMK164" s="171"/>
      <c r="EML164" s="171"/>
      <c r="EMM164" s="171"/>
      <c r="EMN164" s="171"/>
      <c r="EMO164" s="171"/>
      <c r="EMP164" s="171"/>
      <c r="EMQ164" s="171"/>
      <c r="EMR164" s="171"/>
      <c r="EMS164" s="171"/>
      <c r="EMT164" s="171"/>
      <c r="EMU164" s="171"/>
      <c r="EMV164" s="171"/>
      <c r="EMW164" s="171"/>
      <c r="EMX164" s="171"/>
      <c r="EMY164" s="171"/>
      <c r="EMZ164" s="171"/>
      <c r="ENA164" s="171"/>
      <c r="ENB164" s="171"/>
      <c r="ENC164" s="171"/>
      <c r="END164" s="171"/>
      <c r="ENE164" s="171"/>
      <c r="ENF164" s="171"/>
      <c r="ENG164" s="171"/>
      <c r="ENH164" s="171"/>
      <c r="ENI164" s="171"/>
      <c r="ENJ164" s="171"/>
      <c r="ENK164" s="171"/>
      <c r="ENL164" s="171"/>
      <c r="ENM164" s="171"/>
      <c r="ENN164" s="171"/>
      <c r="ENO164" s="171"/>
      <c r="ENP164" s="171"/>
      <c r="ENQ164" s="171"/>
      <c r="ENR164" s="171"/>
      <c r="ENS164" s="171"/>
      <c r="ENT164" s="171"/>
      <c r="ENU164" s="171"/>
      <c r="ENV164" s="171"/>
      <c r="ENW164" s="171"/>
      <c r="ENX164" s="171"/>
      <c r="ENY164" s="171"/>
      <c r="ENZ164" s="171"/>
      <c r="EOA164" s="171"/>
      <c r="EOB164" s="171"/>
      <c r="EOC164" s="171"/>
      <c r="EOD164" s="171"/>
      <c r="EOE164" s="171"/>
      <c r="EOF164" s="171"/>
      <c r="EOG164" s="171"/>
      <c r="EOH164" s="171"/>
      <c r="EOI164" s="171"/>
      <c r="EOJ164" s="171"/>
      <c r="EOK164" s="171"/>
      <c r="EOL164" s="171"/>
      <c r="EOM164" s="171"/>
      <c r="EON164" s="171"/>
      <c r="EOO164" s="171"/>
      <c r="EOP164" s="171"/>
      <c r="EOQ164" s="171"/>
      <c r="EOR164" s="171"/>
      <c r="EOS164" s="171"/>
      <c r="EOT164" s="171"/>
      <c r="EOU164" s="171"/>
      <c r="EOV164" s="171"/>
      <c r="EOW164" s="171"/>
      <c r="EOX164" s="171"/>
      <c r="EOY164" s="171"/>
      <c r="EOZ164" s="171"/>
      <c r="EPA164" s="171"/>
      <c r="EPB164" s="171"/>
      <c r="EPC164" s="171"/>
      <c r="EPD164" s="171"/>
      <c r="EPE164" s="171"/>
      <c r="EPF164" s="171"/>
      <c r="EPG164" s="171"/>
      <c r="EPH164" s="171"/>
      <c r="EPI164" s="171"/>
      <c r="EPJ164" s="171"/>
      <c r="EPK164" s="171"/>
      <c r="EPL164" s="171"/>
      <c r="EPM164" s="171"/>
      <c r="EPN164" s="171"/>
      <c r="EPO164" s="171"/>
      <c r="EPP164" s="171"/>
      <c r="EPQ164" s="171"/>
      <c r="EPR164" s="171"/>
      <c r="EPS164" s="171"/>
      <c r="EPT164" s="171"/>
      <c r="EPU164" s="171"/>
      <c r="EPV164" s="171"/>
      <c r="EPW164" s="171"/>
      <c r="EPX164" s="171"/>
      <c r="EPY164" s="171"/>
      <c r="EPZ164" s="171"/>
      <c r="EQA164" s="171"/>
      <c r="EQB164" s="171"/>
      <c r="EQC164" s="171"/>
      <c r="EQD164" s="171"/>
      <c r="EQE164" s="171"/>
      <c r="EQF164" s="171"/>
      <c r="EQG164" s="171"/>
      <c r="EQH164" s="171"/>
      <c r="EQI164" s="171"/>
      <c r="EQJ164" s="171"/>
      <c r="EQK164" s="171"/>
      <c r="EQL164" s="171"/>
      <c r="EQM164" s="171"/>
      <c r="EQN164" s="171"/>
      <c r="EQO164" s="171"/>
      <c r="EQP164" s="171"/>
      <c r="EQQ164" s="171"/>
      <c r="EQR164" s="171"/>
      <c r="EQS164" s="171"/>
      <c r="EQT164" s="171"/>
      <c r="EQU164" s="171"/>
      <c r="EQV164" s="171"/>
      <c r="EQW164" s="171"/>
      <c r="EQX164" s="171"/>
      <c r="EQY164" s="171"/>
      <c r="EQZ164" s="171"/>
      <c r="ERA164" s="171"/>
      <c r="ERB164" s="171"/>
      <c r="ERC164" s="171"/>
      <c r="ERD164" s="171"/>
      <c r="ERE164" s="171"/>
      <c r="ERF164" s="171"/>
      <c r="ERG164" s="171"/>
      <c r="ERH164" s="171"/>
      <c r="ERI164" s="171"/>
      <c r="ERJ164" s="171"/>
      <c r="ERK164" s="171"/>
      <c r="ERL164" s="171"/>
      <c r="ERM164" s="171"/>
      <c r="ERN164" s="171"/>
      <c r="ERO164" s="171"/>
      <c r="ERP164" s="171"/>
      <c r="ERQ164" s="171"/>
      <c r="ERR164" s="171"/>
      <c r="ERS164" s="171"/>
      <c r="ERT164" s="171"/>
      <c r="ERU164" s="171"/>
      <c r="ERV164" s="171"/>
      <c r="ERW164" s="171"/>
      <c r="ERX164" s="171"/>
      <c r="ERY164" s="171"/>
      <c r="ERZ164" s="171"/>
      <c r="ESA164" s="171"/>
      <c r="ESB164" s="171"/>
      <c r="ESC164" s="171"/>
      <c r="ESD164" s="171"/>
      <c r="ESE164" s="171"/>
      <c r="ESF164" s="171"/>
      <c r="ESG164" s="171"/>
      <c r="ESH164" s="171"/>
      <c r="ESI164" s="171"/>
      <c r="ESJ164" s="171"/>
      <c r="ESK164" s="171"/>
      <c r="ESL164" s="171"/>
      <c r="ESM164" s="171"/>
      <c r="ESN164" s="171"/>
      <c r="ESO164" s="171"/>
      <c r="ESP164" s="171"/>
      <c r="ESQ164" s="171"/>
      <c r="ESR164" s="171"/>
      <c r="ESS164" s="171"/>
      <c r="EST164" s="171"/>
      <c r="ESU164" s="171"/>
      <c r="ESV164" s="171"/>
      <c r="ESW164" s="171"/>
      <c r="ESX164" s="171"/>
      <c r="ESY164" s="171"/>
      <c r="ESZ164" s="171"/>
      <c r="ETA164" s="171"/>
      <c r="ETB164" s="171"/>
      <c r="ETC164" s="171"/>
      <c r="ETD164" s="171"/>
      <c r="ETE164" s="171"/>
      <c r="ETF164" s="171"/>
      <c r="ETG164" s="171"/>
      <c r="ETH164" s="171"/>
      <c r="ETI164" s="171"/>
      <c r="ETJ164" s="171"/>
      <c r="ETK164" s="171"/>
      <c r="ETL164" s="171"/>
      <c r="ETM164" s="171"/>
      <c r="ETN164" s="171"/>
      <c r="ETO164" s="171"/>
      <c r="ETP164" s="171"/>
      <c r="ETQ164" s="171"/>
      <c r="ETR164" s="171"/>
      <c r="ETS164" s="171"/>
      <c r="ETT164" s="171"/>
      <c r="ETU164" s="171"/>
      <c r="ETV164" s="171"/>
      <c r="ETW164" s="171"/>
      <c r="ETX164" s="171"/>
      <c r="ETY164" s="171"/>
      <c r="ETZ164" s="171"/>
      <c r="EUA164" s="171"/>
      <c r="EUB164" s="171"/>
      <c r="EUC164" s="171"/>
      <c r="EUD164" s="171"/>
      <c r="EUE164" s="171"/>
      <c r="EUF164" s="171"/>
      <c r="EUG164" s="171"/>
      <c r="EUH164" s="171"/>
      <c r="EUI164" s="171"/>
      <c r="EUJ164" s="171"/>
      <c r="EUK164" s="171"/>
      <c r="EUL164" s="171"/>
      <c r="EUM164" s="171"/>
      <c r="EUN164" s="171"/>
      <c r="EUO164" s="171"/>
      <c r="EUP164" s="171"/>
      <c r="EUQ164" s="171"/>
      <c r="EUR164" s="171"/>
      <c r="EUS164" s="171"/>
      <c r="EUT164" s="171"/>
      <c r="EUU164" s="171"/>
      <c r="EUV164" s="171"/>
      <c r="EUW164" s="171"/>
      <c r="EUX164" s="171"/>
      <c r="EUY164" s="171"/>
      <c r="EUZ164" s="171"/>
      <c r="EVA164" s="171"/>
      <c r="EVB164" s="171"/>
      <c r="EVC164" s="171"/>
      <c r="EVD164" s="171"/>
      <c r="EVE164" s="171"/>
      <c r="EVF164" s="171"/>
      <c r="EVG164" s="171"/>
      <c r="EVH164" s="171"/>
      <c r="EVI164" s="171"/>
      <c r="EVJ164" s="171"/>
      <c r="EVK164" s="171"/>
      <c r="EVL164" s="171"/>
      <c r="EVM164" s="171"/>
      <c r="EVN164" s="171"/>
      <c r="EVO164" s="171"/>
      <c r="EVP164" s="171"/>
      <c r="EVQ164" s="171"/>
      <c r="EVR164" s="171"/>
      <c r="EVS164" s="171"/>
      <c r="EVT164" s="171"/>
      <c r="EVU164" s="171"/>
      <c r="EVV164" s="171"/>
      <c r="EVW164" s="171"/>
      <c r="EVX164" s="171"/>
      <c r="EVY164" s="171"/>
      <c r="EVZ164" s="171"/>
      <c r="EWA164" s="171"/>
      <c r="EWB164" s="171"/>
      <c r="EWC164" s="171"/>
      <c r="EWD164" s="171"/>
      <c r="EWE164" s="171"/>
      <c r="EWF164" s="171"/>
      <c r="EWG164" s="171"/>
      <c r="EWH164" s="171"/>
      <c r="EWI164" s="171"/>
      <c r="EWJ164" s="171"/>
      <c r="EWK164" s="171"/>
      <c r="EWL164" s="171"/>
      <c r="EWM164" s="171"/>
      <c r="EWN164" s="171"/>
      <c r="EWO164" s="171"/>
      <c r="EWP164" s="171"/>
      <c r="EWQ164" s="171"/>
      <c r="EWR164" s="171"/>
      <c r="EWS164" s="171"/>
      <c r="EWT164" s="171"/>
      <c r="EWU164" s="171"/>
      <c r="EWV164" s="171"/>
      <c r="EWW164" s="171"/>
      <c r="EWX164" s="171"/>
      <c r="EWY164" s="171"/>
      <c r="EWZ164" s="171"/>
      <c r="EXA164" s="171"/>
      <c r="EXB164" s="171"/>
      <c r="EXC164" s="171"/>
      <c r="EXD164" s="171"/>
      <c r="EXE164" s="171"/>
      <c r="EXF164" s="171"/>
      <c r="EXG164" s="171"/>
      <c r="EXH164" s="171"/>
      <c r="EXI164" s="171"/>
      <c r="EXJ164" s="171"/>
      <c r="EXK164" s="171"/>
      <c r="EXL164" s="171"/>
      <c r="EXM164" s="171"/>
      <c r="EXN164" s="171"/>
      <c r="EXO164" s="171"/>
      <c r="EXP164" s="171"/>
      <c r="EXQ164" s="171"/>
      <c r="EXR164" s="171"/>
      <c r="EXS164" s="171"/>
      <c r="EXT164" s="171"/>
      <c r="EXU164" s="171"/>
      <c r="EXV164" s="171"/>
      <c r="EXW164" s="171"/>
      <c r="EXX164" s="171"/>
      <c r="EXY164" s="171"/>
      <c r="EXZ164" s="171"/>
      <c r="EYA164" s="171"/>
      <c r="EYB164" s="171"/>
      <c r="EYC164" s="171"/>
      <c r="EYD164" s="171"/>
      <c r="EYE164" s="171"/>
      <c r="EYF164" s="171"/>
      <c r="EYG164" s="171"/>
      <c r="EYH164" s="171"/>
      <c r="EYI164" s="171"/>
      <c r="EYJ164" s="171"/>
      <c r="EYK164" s="171"/>
      <c r="EYL164" s="171"/>
      <c r="EYM164" s="171"/>
      <c r="EYN164" s="171"/>
      <c r="EYO164" s="171"/>
      <c r="EYP164" s="171"/>
      <c r="EYQ164" s="171"/>
      <c r="EYR164" s="171"/>
      <c r="EYS164" s="171"/>
      <c r="EYT164" s="171"/>
      <c r="EYU164" s="171"/>
      <c r="EYV164" s="171"/>
      <c r="EYW164" s="171"/>
      <c r="EYX164" s="171"/>
      <c r="EYY164" s="171"/>
      <c r="EYZ164" s="171"/>
      <c r="EZA164" s="171"/>
      <c r="EZB164" s="171"/>
      <c r="EZC164" s="171"/>
      <c r="EZD164" s="171"/>
      <c r="EZE164" s="171"/>
      <c r="EZF164" s="171"/>
      <c r="EZG164" s="171"/>
      <c r="EZH164" s="171"/>
      <c r="EZI164" s="171"/>
      <c r="EZJ164" s="171"/>
      <c r="EZK164" s="171"/>
      <c r="EZL164" s="171"/>
      <c r="EZM164" s="171"/>
      <c r="EZN164" s="171"/>
      <c r="EZO164" s="171"/>
      <c r="EZP164" s="171"/>
      <c r="EZQ164" s="171"/>
      <c r="EZR164" s="171"/>
      <c r="EZS164" s="171"/>
      <c r="EZT164" s="171"/>
      <c r="EZU164" s="171"/>
      <c r="EZV164" s="171"/>
      <c r="EZW164" s="171"/>
      <c r="EZX164" s="171"/>
      <c r="EZY164" s="171"/>
      <c r="EZZ164" s="171"/>
      <c r="FAA164" s="171"/>
      <c r="FAB164" s="171"/>
      <c r="FAC164" s="171"/>
      <c r="FAD164" s="171"/>
      <c r="FAE164" s="171"/>
      <c r="FAF164" s="171"/>
      <c r="FAG164" s="171"/>
      <c r="FAH164" s="171"/>
      <c r="FAI164" s="171"/>
      <c r="FAJ164" s="171"/>
      <c r="FAK164" s="171"/>
      <c r="FAL164" s="171"/>
      <c r="FAM164" s="171"/>
      <c r="FAN164" s="171"/>
      <c r="FAO164" s="171"/>
      <c r="FAP164" s="171"/>
      <c r="FAQ164" s="171"/>
      <c r="FAR164" s="171"/>
      <c r="FAS164" s="171"/>
      <c r="FAT164" s="171"/>
      <c r="FAU164" s="171"/>
      <c r="FAV164" s="171"/>
      <c r="FAW164" s="171"/>
      <c r="FAX164" s="171"/>
      <c r="FAY164" s="171"/>
      <c r="FAZ164" s="171"/>
      <c r="FBA164" s="171"/>
      <c r="FBB164" s="171"/>
      <c r="FBC164" s="171"/>
      <c r="FBD164" s="171"/>
      <c r="FBE164" s="171"/>
      <c r="FBF164" s="171"/>
      <c r="FBG164" s="171"/>
      <c r="FBH164" s="171"/>
      <c r="FBI164" s="171"/>
      <c r="FBJ164" s="171"/>
      <c r="FBK164" s="171"/>
      <c r="FBL164" s="171"/>
      <c r="FBM164" s="171"/>
      <c r="FBN164" s="171"/>
      <c r="FBO164" s="171"/>
      <c r="FBP164" s="171"/>
      <c r="FBQ164" s="171"/>
      <c r="FBR164" s="171"/>
      <c r="FBS164" s="171"/>
      <c r="FBT164" s="171"/>
      <c r="FBU164" s="171"/>
      <c r="FBV164" s="171"/>
      <c r="FBW164" s="171"/>
      <c r="FBX164" s="171"/>
      <c r="FBY164" s="171"/>
      <c r="FBZ164" s="171"/>
      <c r="FCA164" s="171"/>
      <c r="FCB164" s="171"/>
      <c r="FCC164" s="171"/>
      <c r="FCD164" s="171"/>
      <c r="FCE164" s="171"/>
      <c r="FCF164" s="171"/>
      <c r="FCG164" s="171"/>
      <c r="FCH164" s="171"/>
      <c r="FCI164" s="171"/>
      <c r="FCJ164" s="171"/>
      <c r="FCK164" s="171"/>
      <c r="FCL164" s="171"/>
      <c r="FCM164" s="171"/>
      <c r="FCN164" s="171"/>
      <c r="FCO164" s="171"/>
      <c r="FCP164" s="171"/>
      <c r="FCQ164" s="171"/>
      <c r="FCR164" s="171"/>
      <c r="FCS164" s="171"/>
      <c r="FCT164" s="171"/>
      <c r="FCU164" s="171"/>
      <c r="FCV164" s="171"/>
      <c r="FCW164" s="171"/>
      <c r="FCX164" s="171"/>
      <c r="FCY164" s="171"/>
      <c r="FCZ164" s="171"/>
      <c r="FDA164" s="171"/>
      <c r="FDB164" s="171"/>
      <c r="FDC164" s="171"/>
      <c r="FDD164" s="171"/>
      <c r="FDE164" s="171"/>
      <c r="FDF164" s="171"/>
      <c r="FDG164" s="171"/>
      <c r="FDH164" s="171"/>
      <c r="FDI164" s="171"/>
      <c r="FDJ164" s="171"/>
      <c r="FDK164" s="171"/>
      <c r="FDL164" s="171"/>
      <c r="FDM164" s="171"/>
      <c r="FDN164" s="171"/>
      <c r="FDO164" s="171"/>
      <c r="FDP164" s="171"/>
      <c r="FDQ164" s="171"/>
      <c r="FDR164" s="171"/>
      <c r="FDS164" s="171"/>
      <c r="FDT164" s="171"/>
      <c r="FDU164" s="171"/>
      <c r="FDV164" s="171"/>
      <c r="FDW164" s="171"/>
      <c r="FDX164" s="171"/>
      <c r="FDY164" s="171"/>
      <c r="FDZ164" s="171"/>
      <c r="FEA164" s="171"/>
      <c r="FEB164" s="171"/>
      <c r="FEC164" s="171"/>
      <c r="FED164" s="171"/>
      <c r="FEE164" s="171"/>
      <c r="FEF164" s="171"/>
      <c r="FEG164" s="171"/>
      <c r="FEH164" s="171"/>
      <c r="FEI164" s="171"/>
      <c r="FEJ164" s="171"/>
      <c r="FEK164" s="171"/>
      <c r="FEL164" s="171"/>
      <c r="FEM164" s="171"/>
      <c r="FEN164" s="171"/>
      <c r="FEO164" s="171"/>
      <c r="FEP164" s="171"/>
      <c r="FEQ164" s="171"/>
      <c r="FER164" s="171"/>
      <c r="FES164" s="171"/>
      <c r="FET164" s="171"/>
      <c r="FEU164" s="171"/>
      <c r="FEV164" s="171"/>
      <c r="FEW164" s="171"/>
      <c r="FEX164" s="171"/>
      <c r="FEY164" s="171"/>
      <c r="FEZ164" s="171"/>
      <c r="FFA164" s="171"/>
      <c r="FFB164" s="171"/>
      <c r="FFC164" s="171"/>
      <c r="FFD164" s="171"/>
      <c r="FFE164" s="171"/>
      <c r="FFF164" s="171"/>
      <c r="FFG164" s="171"/>
      <c r="FFH164" s="171"/>
      <c r="FFI164" s="171"/>
      <c r="FFJ164" s="171"/>
      <c r="FFK164" s="171"/>
      <c r="FFL164" s="171"/>
      <c r="FFM164" s="171"/>
      <c r="FFN164" s="171"/>
      <c r="FFO164" s="171"/>
      <c r="FFP164" s="171"/>
      <c r="FFQ164" s="171"/>
      <c r="FFR164" s="171"/>
      <c r="FFS164" s="171"/>
      <c r="FFT164" s="171"/>
      <c r="FFU164" s="171"/>
      <c r="FFV164" s="171"/>
      <c r="FFW164" s="171"/>
      <c r="FFX164" s="171"/>
      <c r="FFY164" s="171"/>
      <c r="FFZ164" s="171"/>
      <c r="FGA164" s="171"/>
      <c r="FGB164" s="171"/>
      <c r="FGC164" s="171"/>
      <c r="FGD164" s="171"/>
      <c r="FGE164" s="171"/>
      <c r="FGF164" s="171"/>
      <c r="FGG164" s="171"/>
      <c r="FGH164" s="171"/>
      <c r="FGI164" s="171"/>
      <c r="FGJ164" s="171"/>
      <c r="FGK164" s="171"/>
      <c r="FGL164" s="171"/>
      <c r="FGM164" s="171"/>
      <c r="FGN164" s="171"/>
      <c r="FGO164" s="171"/>
      <c r="FGP164" s="171"/>
      <c r="FGQ164" s="171"/>
      <c r="FGR164" s="171"/>
      <c r="FGS164" s="171"/>
      <c r="FGT164" s="171"/>
      <c r="FGU164" s="171"/>
      <c r="FGV164" s="171"/>
      <c r="FGW164" s="171"/>
      <c r="FGX164" s="171"/>
      <c r="FGY164" s="171"/>
      <c r="FGZ164" s="171"/>
      <c r="FHA164" s="171"/>
      <c r="FHB164" s="171"/>
      <c r="FHC164" s="171"/>
      <c r="FHD164" s="171"/>
      <c r="FHE164" s="171"/>
      <c r="FHF164" s="171"/>
      <c r="FHG164" s="171"/>
      <c r="FHH164" s="171"/>
      <c r="FHI164" s="171"/>
      <c r="FHJ164" s="171"/>
      <c r="FHK164" s="171"/>
      <c r="FHL164" s="171"/>
      <c r="FHM164" s="171"/>
      <c r="FHN164" s="171"/>
      <c r="FHO164" s="171"/>
      <c r="FHP164" s="171"/>
      <c r="FHQ164" s="171"/>
      <c r="FHR164" s="171"/>
      <c r="FHS164" s="171"/>
      <c r="FHT164" s="171"/>
      <c r="FHU164" s="171"/>
      <c r="FHV164" s="171"/>
      <c r="FHW164" s="171"/>
      <c r="FHX164" s="171"/>
      <c r="FHY164" s="171"/>
      <c r="FHZ164" s="171"/>
      <c r="FIA164" s="171"/>
      <c r="FIB164" s="171"/>
      <c r="FIC164" s="171"/>
      <c r="FID164" s="171"/>
      <c r="FIE164" s="171"/>
      <c r="FIF164" s="171"/>
      <c r="FIG164" s="171"/>
      <c r="FIH164" s="171"/>
      <c r="FII164" s="171"/>
      <c r="FIJ164" s="171"/>
      <c r="FIK164" s="171"/>
      <c r="FIL164" s="171"/>
      <c r="FIM164" s="171"/>
      <c r="FIN164" s="171"/>
      <c r="FIO164" s="171"/>
      <c r="FIP164" s="171"/>
      <c r="FIQ164" s="171"/>
      <c r="FIR164" s="171"/>
      <c r="FIS164" s="171"/>
      <c r="FIT164" s="171"/>
      <c r="FIU164" s="171"/>
      <c r="FIV164" s="171"/>
      <c r="FIW164" s="171"/>
      <c r="FIX164" s="171"/>
      <c r="FIY164" s="171"/>
      <c r="FIZ164" s="171"/>
      <c r="FJA164" s="171"/>
      <c r="FJB164" s="171"/>
      <c r="FJC164" s="171"/>
      <c r="FJD164" s="171"/>
      <c r="FJE164" s="171"/>
      <c r="FJF164" s="171"/>
      <c r="FJG164" s="171"/>
      <c r="FJH164" s="171"/>
      <c r="FJI164" s="171"/>
      <c r="FJJ164" s="171"/>
      <c r="FJK164" s="171"/>
      <c r="FJL164" s="171"/>
      <c r="FJM164" s="171"/>
      <c r="FJN164" s="171"/>
      <c r="FJO164" s="171"/>
      <c r="FJP164" s="171"/>
      <c r="FJQ164" s="171"/>
      <c r="FJR164" s="171"/>
      <c r="FJS164" s="171"/>
      <c r="FJT164" s="171"/>
      <c r="FJU164" s="171"/>
      <c r="FJV164" s="171"/>
      <c r="FJW164" s="171"/>
      <c r="FJX164" s="171"/>
      <c r="FJY164" s="171"/>
      <c r="FJZ164" s="171"/>
      <c r="FKA164" s="171"/>
      <c r="FKB164" s="171"/>
      <c r="FKC164" s="171"/>
      <c r="FKD164" s="171"/>
      <c r="FKE164" s="171"/>
      <c r="FKF164" s="171"/>
      <c r="FKG164" s="171"/>
      <c r="FKH164" s="171"/>
      <c r="FKI164" s="171"/>
      <c r="FKJ164" s="171"/>
      <c r="FKK164" s="171"/>
      <c r="FKL164" s="171"/>
      <c r="FKM164" s="171"/>
      <c r="FKN164" s="171"/>
      <c r="FKO164" s="171"/>
      <c r="FKP164" s="171"/>
      <c r="FKQ164" s="171"/>
      <c r="FKR164" s="171"/>
      <c r="FKS164" s="171"/>
      <c r="FKT164" s="171"/>
      <c r="FKU164" s="171"/>
      <c r="FKV164" s="171"/>
      <c r="FKW164" s="171"/>
      <c r="FKX164" s="171"/>
      <c r="FKY164" s="171"/>
      <c r="FKZ164" s="171"/>
      <c r="FLA164" s="171"/>
      <c r="FLB164" s="171"/>
      <c r="FLC164" s="171"/>
      <c r="FLD164" s="171"/>
      <c r="FLE164" s="171"/>
      <c r="FLF164" s="171"/>
      <c r="FLG164" s="171"/>
      <c r="FLH164" s="171"/>
      <c r="FLI164" s="171"/>
      <c r="FLJ164" s="171"/>
      <c r="FLK164" s="171"/>
      <c r="FLL164" s="171"/>
      <c r="FLM164" s="171"/>
      <c r="FLN164" s="171"/>
      <c r="FLO164" s="171"/>
      <c r="FLP164" s="171"/>
      <c r="FLQ164" s="171"/>
      <c r="FLR164" s="171"/>
      <c r="FLS164" s="171"/>
      <c r="FLT164" s="171"/>
      <c r="FLU164" s="171"/>
      <c r="FLV164" s="171"/>
      <c r="FLW164" s="171"/>
      <c r="FLX164" s="171"/>
      <c r="FLY164" s="171"/>
      <c r="FLZ164" s="171"/>
      <c r="FMA164" s="171"/>
      <c r="FMB164" s="171"/>
      <c r="FMC164" s="171"/>
      <c r="FMD164" s="171"/>
      <c r="FME164" s="171"/>
      <c r="FMF164" s="171"/>
      <c r="FMG164" s="171"/>
      <c r="FMH164" s="171"/>
      <c r="FMI164" s="171"/>
      <c r="FMJ164" s="171"/>
      <c r="FMK164" s="171"/>
      <c r="FML164" s="171"/>
      <c r="FMM164" s="171"/>
      <c r="FMN164" s="171"/>
      <c r="FMO164" s="171"/>
      <c r="FMP164" s="171"/>
      <c r="FMQ164" s="171"/>
      <c r="FMR164" s="171"/>
      <c r="FMS164" s="171"/>
      <c r="FMT164" s="171"/>
      <c r="FMU164" s="171"/>
      <c r="FMV164" s="171"/>
      <c r="FMW164" s="171"/>
      <c r="FMX164" s="171"/>
      <c r="FMY164" s="171"/>
      <c r="FMZ164" s="171"/>
      <c r="FNA164" s="171"/>
      <c r="FNB164" s="171"/>
      <c r="FNC164" s="171"/>
      <c r="FND164" s="171"/>
      <c r="FNE164" s="171"/>
      <c r="FNF164" s="171"/>
      <c r="FNG164" s="171"/>
      <c r="FNH164" s="171"/>
      <c r="FNI164" s="171"/>
      <c r="FNJ164" s="171"/>
      <c r="FNK164" s="171"/>
      <c r="FNL164" s="171"/>
      <c r="FNM164" s="171"/>
      <c r="FNN164" s="171"/>
      <c r="FNO164" s="171"/>
      <c r="FNP164" s="171"/>
      <c r="FNQ164" s="171"/>
      <c r="FNR164" s="171"/>
      <c r="FNS164" s="171"/>
      <c r="FNT164" s="171"/>
      <c r="FNU164" s="171"/>
      <c r="FNV164" s="171"/>
      <c r="FNW164" s="171"/>
      <c r="FNX164" s="171"/>
      <c r="FNY164" s="171"/>
      <c r="FNZ164" s="171"/>
      <c r="FOA164" s="171"/>
      <c r="FOB164" s="171"/>
      <c r="FOC164" s="171"/>
      <c r="FOD164" s="171"/>
      <c r="FOE164" s="171"/>
      <c r="FOF164" s="171"/>
      <c r="FOG164" s="171"/>
      <c r="FOH164" s="171"/>
      <c r="FOI164" s="171"/>
      <c r="FOJ164" s="171"/>
      <c r="FOK164" s="171"/>
      <c r="FOL164" s="171"/>
      <c r="FOM164" s="171"/>
      <c r="FON164" s="171"/>
      <c r="FOO164" s="171"/>
      <c r="FOP164" s="171"/>
      <c r="FOQ164" s="171"/>
      <c r="FOR164" s="171"/>
      <c r="FOS164" s="171"/>
      <c r="FOT164" s="171"/>
      <c r="FOU164" s="171"/>
      <c r="FOV164" s="171"/>
      <c r="FOW164" s="171"/>
      <c r="FOX164" s="171"/>
      <c r="FOY164" s="171"/>
      <c r="FOZ164" s="171"/>
      <c r="FPA164" s="171"/>
      <c r="FPB164" s="171"/>
      <c r="FPC164" s="171"/>
      <c r="FPD164" s="171"/>
      <c r="FPE164" s="171"/>
      <c r="FPF164" s="171"/>
      <c r="FPG164" s="171"/>
      <c r="FPH164" s="171"/>
      <c r="FPI164" s="171"/>
      <c r="FPJ164" s="171"/>
      <c r="FPK164" s="171"/>
      <c r="FPL164" s="171"/>
      <c r="FPM164" s="171"/>
      <c r="FPN164" s="171"/>
      <c r="FPO164" s="171"/>
      <c r="FPP164" s="171"/>
      <c r="FPQ164" s="171"/>
      <c r="FPR164" s="171"/>
      <c r="FPS164" s="171"/>
      <c r="FPT164" s="171"/>
      <c r="FPU164" s="171"/>
      <c r="FPV164" s="171"/>
      <c r="FPW164" s="171"/>
      <c r="FPX164" s="171"/>
      <c r="FPY164" s="171"/>
      <c r="FPZ164" s="171"/>
      <c r="FQA164" s="171"/>
      <c r="FQB164" s="171"/>
      <c r="FQC164" s="171"/>
      <c r="FQD164" s="171"/>
      <c r="FQE164" s="171"/>
      <c r="FQF164" s="171"/>
      <c r="FQG164" s="171"/>
      <c r="FQH164" s="171"/>
      <c r="FQI164" s="171"/>
      <c r="FQJ164" s="171"/>
      <c r="FQK164" s="171"/>
      <c r="FQL164" s="171"/>
      <c r="FQM164" s="171"/>
      <c r="FQN164" s="171"/>
      <c r="FQO164" s="171"/>
      <c r="FQP164" s="171"/>
      <c r="FQQ164" s="171"/>
      <c r="FQR164" s="171"/>
      <c r="FQS164" s="171"/>
      <c r="FQT164" s="171"/>
      <c r="FQU164" s="171"/>
      <c r="FQV164" s="171"/>
      <c r="FQW164" s="171"/>
      <c r="FQX164" s="171"/>
      <c r="FQY164" s="171"/>
      <c r="FQZ164" s="171"/>
      <c r="FRA164" s="171"/>
      <c r="FRB164" s="171"/>
      <c r="FRC164" s="171"/>
      <c r="FRD164" s="171"/>
      <c r="FRE164" s="171"/>
      <c r="FRF164" s="171"/>
      <c r="FRG164" s="171"/>
      <c r="FRH164" s="171"/>
      <c r="FRI164" s="171"/>
      <c r="FRJ164" s="171"/>
      <c r="FRK164" s="171"/>
      <c r="FRL164" s="171"/>
      <c r="FRM164" s="171"/>
      <c r="FRN164" s="171"/>
      <c r="FRO164" s="171"/>
      <c r="FRP164" s="171"/>
      <c r="FRQ164" s="171"/>
      <c r="FRR164" s="171"/>
      <c r="FRS164" s="171"/>
      <c r="FRT164" s="171"/>
      <c r="FRU164" s="171"/>
      <c r="FRV164" s="171"/>
      <c r="FRW164" s="171"/>
      <c r="FRX164" s="171"/>
      <c r="FRY164" s="171"/>
      <c r="FRZ164" s="171"/>
      <c r="FSA164" s="171"/>
      <c r="FSB164" s="171"/>
      <c r="FSC164" s="171"/>
      <c r="FSD164" s="171"/>
      <c r="FSE164" s="171"/>
      <c r="FSF164" s="171"/>
      <c r="FSG164" s="171"/>
      <c r="FSH164" s="171"/>
      <c r="FSI164" s="171"/>
      <c r="FSJ164" s="171"/>
      <c r="FSK164" s="171"/>
      <c r="FSL164" s="171"/>
      <c r="FSM164" s="171"/>
      <c r="FSN164" s="171"/>
      <c r="FSO164" s="171"/>
      <c r="FSP164" s="171"/>
      <c r="FSQ164" s="171"/>
      <c r="FSR164" s="171"/>
      <c r="FSS164" s="171"/>
      <c r="FST164" s="171"/>
      <c r="FSU164" s="171"/>
      <c r="FSV164" s="171"/>
      <c r="FSW164" s="171"/>
      <c r="FSX164" s="171"/>
      <c r="FSY164" s="171"/>
      <c r="FSZ164" s="171"/>
      <c r="FTA164" s="171"/>
      <c r="FTB164" s="171"/>
      <c r="FTC164" s="171"/>
      <c r="FTD164" s="171"/>
      <c r="FTE164" s="171"/>
      <c r="FTF164" s="171"/>
      <c r="FTG164" s="171"/>
      <c r="FTH164" s="171"/>
      <c r="FTI164" s="171"/>
      <c r="FTJ164" s="171"/>
      <c r="FTK164" s="171"/>
      <c r="FTL164" s="171"/>
      <c r="FTM164" s="171"/>
      <c r="FTN164" s="171"/>
      <c r="FTO164" s="171"/>
      <c r="FTP164" s="171"/>
      <c r="FTQ164" s="171"/>
      <c r="FTR164" s="171"/>
      <c r="FTS164" s="171"/>
      <c r="FTT164" s="171"/>
      <c r="FTU164" s="171"/>
      <c r="FTV164" s="171"/>
      <c r="FTW164" s="171"/>
      <c r="FTX164" s="171"/>
      <c r="FTY164" s="171"/>
      <c r="FTZ164" s="171"/>
      <c r="FUA164" s="171"/>
      <c r="FUB164" s="171"/>
      <c r="FUC164" s="171"/>
      <c r="FUD164" s="171"/>
      <c r="FUE164" s="171"/>
      <c r="FUF164" s="171"/>
      <c r="FUG164" s="171"/>
      <c r="FUH164" s="171"/>
      <c r="FUI164" s="171"/>
      <c r="FUJ164" s="171"/>
      <c r="FUK164" s="171"/>
      <c r="FUL164" s="171"/>
      <c r="FUM164" s="171"/>
      <c r="FUN164" s="171"/>
      <c r="FUO164" s="171"/>
      <c r="FUP164" s="171"/>
      <c r="FUQ164" s="171"/>
      <c r="FUR164" s="171"/>
      <c r="FUS164" s="171"/>
      <c r="FUT164" s="171"/>
      <c r="FUU164" s="171"/>
      <c r="FUV164" s="171"/>
      <c r="FUW164" s="171"/>
      <c r="FUX164" s="171"/>
      <c r="FUY164" s="171"/>
      <c r="FUZ164" s="171"/>
      <c r="FVA164" s="171"/>
      <c r="FVB164" s="171"/>
      <c r="FVC164" s="171"/>
      <c r="FVD164" s="171"/>
      <c r="FVE164" s="171"/>
      <c r="FVF164" s="171"/>
      <c r="FVG164" s="171"/>
      <c r="FVH164" s="171"/>
      <c r="FVI164" s="171"/>
      <c r="FVJ164" s="171"/>
      <c r="FVK164" s="171"/>
      <c r="FVL164" s="171"/>
      <c r="FVM164" s="171"/>
      <c r="FVN164" s="171"/>
      <c r="FVO164" s="171"/>
      <c r="FVP164" s="171"/>
      <c r="FVQ164" s="171"/>
      <c r="FVR164" s="171"/>
      <c r="FVS164" s="171"/>
      <c r="FVT164" s="171"/>
      <c r="FVU164" s="171"/>
      <c r="FVV164" s="171"/>
      <c r="FVW164" s="171"/>
      <c r="FVX164" s="171"/>
      <c r="FVY164" s="171"/>
      <c r="FVZ164" s="171"/>
      <c r="FWA164" s="171"/>
      <c r="FWB164" s="171"/>
      <c r="FWC164" s="171"/>
      <c r="FWD164" s="171"/>
      <c r="FWE164" s="171"/>
      <c r="FWF164" s="171"/>
      <c r="FWG164" s="171"/>
      <c r="FWH164" s="171"/>
      <c r="FWI164" s="171"/>
      <c r="FWJ164" s="171"/>
      <c r="FWK164" s="171"/>
      <c r="FWL164" s="171"/>
      <c r="FWM164" s="171"/>
      <c r="FWN164" s="171"/>
      <c r="FWO164" s="171"/>
      <c r="FWP164" s="171"/>
      <c r="FWQ164" s="171"/>
      <c r="FWR164" s="171"/>
      <c r="FWS164" s="171"/>
      <c r="FWT164" s="171"/>
      <c r="FWU164" s="171"/>
      <c r="FWV164" s="171"/>
      <c r="FWW164" s="171"/>
      <c r="FWX164" s="171"/>
      <c r="FWY164" s="171"/>
      <c r="FWZ164" s="171"/>
      <c r="FXA164" s="171"/>
      <c r="FXB164" s="171"/>
      <c r="FXC164" s="171"/>
      <c r="FXD164" s="171"/>
      <c r="FXE164" s="171"/>
      <c r="FXF164" s="171"/>
      <c r="FXG164" s="171"/>
      <c r="FXH164" s="171"/>
      <c r="FXI164" s="171"/>
      <c r="FXJ164" s="171"/>
      <c r="FXK164" s="171"/>
      <c r="FXL164" s="171"/>
      <c r="FXM164" s="171"/>
      <c r="FXN164" s="171"/>
      <c r="FXO164" s="171"/>
      <c r="FXP164" s="171"/>
      <c r="FXQ164" s="171"/>
      <c r="FXR164" s="171"/>
      <c r="FXS164" s="171"/>
      <c r="FXT164" s="171"/>
      <c r="FXU164" s="171"/>
      <c r="FXV164" s="171"/>
      <c r="FXW164" s="171"/>
      <c r="FXX164" s="171"/>
      <c r="FXY164" s="171"/>
      <c r="FXZ164" s="171"/>
      <c r="FYA164" s="171"/>
      <c r="FYB164" s="171"/>
      <c r="FYC164" s="171"/>
      <c r="FYD164" s="171"/>
      <c r="FYE164" s="171"/>
      <c r="FYF164" s="171"/>
      <c r="FYG164" s="171"/>
      <c r="FYH164" s="171"/>
      <c r="FYI164" s="171"/>
      <c r="FYJ164" s="171"/>
      <c r="FYK164" s="171"/>
      <c r="FYL164" s="171"/>
      <c r="FYM164" s="171"/>
      <c r="FYN164" s="171"/>
      <c r="FYO164" s="171"/>
      <c r="FYP164" s="171"/>
      <c r="FYQ164" s="171"/>
      <c r="FYR164" s="171"/>
      <c r="FYS164" s="171"/>
      <c r="FYT164" s="171"/>
      <c r="FYU164" s="171"/>
      <c r="FYV164" s="171"/>
      <c r="FYW164" s="171"/>
      <c r="FYX164" s="171"/>
      <c r="FYY164" s="171"/>
      <c r="FYZ164" s="171"/>
      <c r="FZA164" s="171"/>
      <c r="FZB164" s="171"/>
      <c r="FZC164" s="171"/>
      <c r="FZD164" s="171"/>
      <c r="FZE164" s="171"/>
      <c r="FZF164" s="171"/>
      <c r="FZG164" s="171"/>
      <c r="FZH164" s="171"/>
      <c r="FZI164" s="171"/>
      <c r="FZJ164" s="171"/>
      <c r="FZK164" s="171"/>
      <c r="FZL164" s="171"/>
      <c r="FZM164" s="171"/>
      <c r="FZN164" s="171"/>
      <c r="FZO164" s="171"/>
      <c r="FZP164" s="171"/>
      <c r="FZQ164" s="171"/>
      <c r="FZR164" s="171"/>
      <c r="FZS164" s="171"/>
      <c r="FZT164" s="171"/>
      <c r="FZU164" s="171"/>
      <c r="FZV164" s="171"/>
      <c r="FZW164" s="171"/>
      <c r="FZX164" s="171"/>
      <c r="FZY164" s="171"/>
      <c r="FZZ164" s="171"/>
      <c r="GAA164" s="171"/>
      <c r="GAB164" s="171"/>
      <c r="GAC164" s="171"/>
      <c r="GAD164" s="171"/>
      <c r="GAE164" s="171"/>
      <c r="GAF164" s="171"/>
      <c r="GAG164" s="171"/>
      <c r="GAH164" s="171"/>
      <c r="GAI164" s="171"/>
      <c r="GAJ164" s="171"/>
      <c r="GAK164" s="171"/>
      <c r="GAL164" s="171"/>
      <c r="GAM164" s="171"/>
      <c r="GAN164" s="171"/>
      <c r="GAO164" s="171"/>
      <c r="GAP164" s="171"/>
      <c r="GAQ164" s="171"/>
      <c r="GAR164" s="171"/>
      <c r="GAS164" s="171"/>
      <c r="GAT164" s="171"/>
      <c r="GAU164" s="171"/>
      <c r="GAV164" s="171"/>
      <c r="GAW164" s="171"/>
      <c r="GAX164" s="171"/>
      <c r="GAY164" s="171"/>
      <c r="GAZ164" s="171"/>
      <c r="GBA164" s="171"/>
      <c r="GBB164" s="171"/>
      <c r="GBC164" s="171"/>
      <c r="GBD164" s="171"/>
      <c r="GBE164" s="171"/>
      <c r="GBF164" s="171"/>
      <c r="GBG164" s="171"/>
      <c r="GBH164" s="171"/>
      <c r="GBI164" s="171"/>
      <c r="GBJ164" s="171"/>
      <c r="GBK164" s="171"/>
      <c r="GBL164" s="171"/>
      <c r="GBM164" s="171"/>
      <c r="GBN164" s="171"/>
      <c r="GBO164" s="171"/>
      <c r="GBP164" s="171"/>
      <c r="GBQ164" s="171"/>
      <c r="GBR164" s="171"/>
      <c r="GBS164" s="171"/>
      <c r="GBT164" s="171"/>
      <c r="GBU164" s="171"/>
      <c r="GBV164" s="171"/>
      <c r="GBW164" s="171"/>
      <c r="GBX164" s="171"/>
      <c r="GBY164" s="171"/>
      <c r="GBZ164" s="171"/>
      <c r="GCA164" s="171"/>
      <c r="GCB164" s="171"/>
      <c r="GCC164" s="171"/>
      <c r="GCD164" s="171"/>
      <c r="GCE164" s="171"/>
      <c r="GCF164" s="171"/>
      <c r="GCG164" s="171"/>
      <c r="GCH164" s="171"/>
      <c r="GCI164" s="171"/>
      <c r="GCJ164" s="171"/>
      <c r="GCK164" s="171"/>
      <c r="GCL164" s="171"/>
      <c r="GCM164" s="171"/>
      <c r="GCN164" s="171"/>
      <c r="GCO164" s="171"/>
      <c r="GCP164" s="171"/>
      <c r="GCQ164" s="171"/>
      <c r="GCR164" s="171"/>
      <c r="GCS164" s="171"/>
      <c r="GCT164" s="171"/>
      <c r="GCU164" s="171"/>
      <c r="GCV164" s="171"/>
      <c r="GCW164" s="171"/>
      <c r="GCX164" s="171"/>
      <c r="GCY164" s="171"/>
      <c r="GCZ164" s="171"/>
      <c r="GDA164" s="171"/>
      <c r="GDB164" s="171"/>
      <c r="GDC164" s="171"/>
      <c r="GDD164" s="171"/>
      <c r="GDE164" s="171"/>
      <c r="GDF164" s="171"/>
      <c r="GDG164" s="171"/>
      <c r="GDH164" s="171"/>
      <c r="GDI164" s="171"/>
      <c r="GDJ164" s="171"/>
      <c r="GDK164" s="171"/>
      <c r="GDL164" s="171"/>
      <c r="GDM164" s="171"/>
      <c r="GDN164" s="171"/>
      <c r="GDO164" s="171"/>
      <c r="GDP164" s="171"/>
      <c r="GDQ164" s="171"/>
      <c r="GDR164" s="171"/>
      <c r="GDS164" s="171"/>
      <c r="GDT164" s="171"/>
      <c r="GDU164" s="171"/>
      <c r="GDV164" s="171"/>
      <c r="GDW164" s="171"/>
      <c r="GDX164" s="171"/>
      <c r="GDY164" s="171"/>
      <c r="GDZ164" s="171"/>
      <c r="GEA164" s="171"/>
      <c r="GEB164" s="171"/>
      <c r="GEC164" s="171"/>
      <c r="GED164" s="171"/>
      <c r="GEE164" s="171"/>
      <c r="GEF164" s="171"/>
      <c r="GEG164" s="171"/>
      <c r="GEH164" s="171"/>
      <c r="GEI164" s="171"/>
      <c r="GEJ164" s="171"/>
      <c r="GEK164" s="171"/>
      <c r="GEL164" s="171"/>
      <c r="GEM164" s="171"/>
      <c r="GEN164" s="171"/>
      <c r="GEO164" s="171"/>
      <c r="GEP164" s="171"/>
      <c r="GEQ164" s="171"/>
      <c r="GER164" s="171"/>
      <c r="GES164" s="171"/>
      <c r="GET164" s="171"/>
      <c r="GEU164" s="171"/>
      <c r="GEV164" s="171"/>
      <c r="GEW164" s="171"/>
      <c r="GEX164" s="171"/>
      <c r="GEY164" s="171"/>
      <c r="GEZ164" s="171"/>
      <c r="GFA164" s="171"/>
      <c r="GFB164" s="171"/>
      <c r="GFC164" s="171"/>
      <c r="GFD164" s="171"/>
      <c r="GFE164" s="171"/>
      <c r="GFF164" s="171"/>
      <c r="GFG164" s="171"/>
      <c r="GFH164" s="171"/>
      <c r="GFI164" s="171"/>
      <c r="GFJ164" s="171"/>
      <c r="GFK164" s="171"/>
      <c r="GFL164" s="171"/>
      <c r="GFM164" s="171"/>
      <c r="GFN164" s="171"/>
      <c r="GFO164" s="171"/>
      <c r="GFP164" s="171"/>
      <c r="GFQ164" s="171"/>
      <c r="GFR164" s="171"/>
      <c r="GFS164" s="171"/>
      <c r="GFT164" s="171"/>
      <c r="GFU164" s="171"/>
      <c r="GFV164" s="171"/>
      <c r="GFW164" s="171"/>
      <c r="GFX164" s="171"/>
      <c r="GFY164" s="171"/>
      <c r="GFZ164" s="171"/>
      <c r="GGA164" s="171"/>
      <c r="GGB164" s="171"/>
      <c r="GGC164" s="171"/>
      <c r="GGD164" s="171"/>
      <c r="GGE164" s="171"/>
      <c r="GGF164" s="171"/>
      <c r="GGG164" s="171"/>
      <c r="GGH164" s="171"/>
      <c r="GGI164" s="171"/>
      <c r="GGJ164" s="171"/>
      <c r="GGK164" s="171"/>
      <c r="GGL164" s="171"/>
      <c r="GGM164" s="171"/>
      <c r="GGN164" s="171"/>
      <c r="GGO164" s="171"/>
      <c r="GGP164" s="171"/>
      <c r="GGQ164" s="171"/>
      <c r="GGR164" s="171"/>
      <c r="GGS164" s="171"/>
      <c r="GGT164" s="171"/>
      <c r="GGU164" s="171"/>
      <c r="GGV164" s="171"/>
      <c r="GGW164" s="171"/>
      <c r="GGX164" s="171"/>
      <c r="GGY164" s="171"/>
      <c r="GGZ164" s="171"/>
      <c r="GHA164" s="171"/>
      <c r="GHB164" s="171"/>
      <c r="GHC164" s="171"/>
      <c r="GHD164" s="171"/>
      <c r="GHE164" s="171"/>
      <c r="GHF164" s="171"/>
      <c r="GHG164" s="171"/>
      <c r="GHH164" s="171"/>
      <c r="GHI164" s="171"/>
      <c r="GHJ164" s="171"/>
      <c r="GHK164" s="171"/>
      <c r="GHL164" s="171"/>
      <c r="GHM164" s="171"/>
      <c r="GHN164" s="171"/>
      <c r="GHO164" s="171"/>
      <c r="GHP164" s="171"/>
      <c r="GHQ164" s="171"/>
      <c r="GHR164" s="171"/>
      <c r="GHS164" s="171"/>
      <c r="GHT164" s="171"/>
      <c r="GHU164" s="171"/>
      <c r="GHV164" s="171"/>
      <c r="GHW164" s="171"/>
      <c r="GHX164" s="171"/>
      <c r="GHY164" s="171"/>
      <c r="GHZ164" s="171"/>
      <c r="GIA164" s="171"/>
      <c r="GIB164" s="171"/>
      <c r="GIC164" s="171"/>
      <c r="GID164" s="171"/>
      <c r="GIE164" s="171"/>
      <c r="GIF164" s="171"/>
      <c r="GIG164" s="171"/>
      <c r="GIH164" s="171"/>
      <c r="GII164" s="171"/>
      <c r="GIJ164" s="171"/>
      <c r="GIK164" s="171"/>
      <c r="GIL164" s="171"/>
      <c r="GIM164" s="171"/>
      <c r="GIN164" s="171"/>
      <c r="GIO164" s="171"/>
      <c r="GIP164" s="171"/>
      <c r="GIQ164" s="171"/>
      <c r="GIR164" s="171"/>
      <c r="GIS164" s="171"/>
      <c r="GIT164" s="171"/>
      <c r="GIU164" s="171"/>
      <c r="GIV164" s="171"/>
      <c r="GIW164" s="171"/>
      <c r="GIX164" s="171"/>
      <c r="GIY164" s="171"/>
      <c r="GIZ164" s="171"/>
      <c r="GJA164" s="171"/>
      <c r="GJB164" s="171"/>
      <c r="GJC164" s="171"/>
      <c r="GJD164" s="171"/>
      <c r="GJE164" s="171"/>
      <c r="GJF164" s="171"/>
      <c r="GJG164" s="171"/>
      <c r="GJH164" s="171"/>
      <c r="GJI164" s="171"/>
      <c r="GJJ164" s="171"/>
      <c r="GJK164" s="171"/>
      <c r="GJL164" s="171"/>
      <c r="GJM164" s="171"/>
      <c r="GJN164" s="171"/>
      <c r="GJO164" s="171"/>
      <c r="GJP164" s="171"/>
      <c r="GJQ164" s="171"/>
      <c r="GJR164" s="171"/>
      <c r="GJS164" s="171"/>
      <c r="GJT164" s="171"/>
      <c r="GJU164" s="171"/>
      <c r="GJV164" s="171"/>
      <c r="GJW164" s="171"/>
      <c r="GJX164" s="171"/>
      <c r="GJY164" s="171"/>
      <c r="GJZ164" s="171"/>
      <c r="GKA164" s="171"/>
      <c r="GKB164" s="171"/>
      <c r="GKC164" s="171"/>
      <c r="GKD164" s="171"/>
      <c r="GKE164" s="171"/>
      <c r="GKF164" s="171"/>
      <c r="GKG164" s="171"/>
      <c r="GKH164" s="171"/>
      <c r="GKI164" s="171"/>
      <c r="GKJ164" s="171"/>
      <c r="GKK164" s="171"/>
      <c r="GKL164" s="171"/>
      <c r="GKM164" s="171"/>
      <c r="GKN164" s="171"/>
      <c r="GKO164" s="171"/>
      <c r="GKP164" s="171"/>
      <c r="GKQ164" s="171"/>
      <c r="GKR164" s="171"/>
      <c r="GKS164" s="171"/>
      <c r="GKT164" s="171"/>
      <c r="GKU164" s="171"/>
      <c r="GKV164" s="171"/>
      <c r="GKW164" s="171"/>
      <c r="GKX164" s="171"/>
      <c r="GKY164" s="171"/>
      <c r="GKZ164" s="171"/>
      <c r="GLA164" s="171"/>
      <c r="GLB164" s="171"/>
      <c r="GLC164" s="171"/>
      <c r="GLD164" s="171"/>
      <c r="GLE164" s="171"/>
      <c r="GLF164" s="171"/>
      <c r="GLG164" s="171"/>
      <c r="GLH164" s="171"/>
      <c r="GLI164" s="171"/>
      <c r="GLJ164" s="171"/>
      <c r="GLK164" s="171"/>
      <c r="GLL164" s="171"/>
      <c r="GLM164" s="171"/>
      <c r="GLN164" s="171"/>
      <c r="GLO164" s="171"/>
      <c r="GLP164" s="171"/>
      <c r="GLQ164" s="171"/>
      <c r="GLR164" s="171"/>
      <c r="GLS164" s="171"/>
      <c r="GLT164" s="171"/>
      <c r="GLU164" s="171"/>
      <c r="GLV164" s="171"/>
      <c r="GLW164" s="171"/>
      <c r="GLX164" s="171"/>
      <c r="GLY164" s="171"/>
      <c r="GLZ164" s="171"/>
      <c r="GMA164" s="171"/>
      <c r="GMB164" s="171"/>
      <c r="GMC164" s="171"/>
      <c r="GMD164" s="171"/>
      <c r="GME164" s="171"/>
      <c r="GMF164" s="171"/>
      <c r="GMG164" s="171"/>
      <c r="GMH164" s="171"/>
      <c r="GMI164" s="171"/>
      <c r="GMJ164" s="171"/>
      <c r="GMK164" s="171"/>
      <c r="GML164" s="171"/>
      <c r="GMM164" s="171"/>
      <c r="GMN164" s="171"/>
      <c r="GMO164" s="171"/>
      <c r="GMP164" s="171"/>
      <c r="GMQ164" s="171"/>
      <c r="GMR164" s="171"/>
      <c r="GMS164" s="171"/>
      <c r="GMT164" s="171"/>
      <c r="GMU164" s="171"/>
      <c r="GMV164" s="171"/>
      <c r="GMW164" s="171"/>
      <c r="GMX164" s="171"/>
      <c r="GMY164" s="171"/>
      <c r="GMZ164" s="171"/>
      <c r="GNA164" s="171"/>
      <c r="GNB164" s="171"/>
      <c r="GNC164" s="171"/>
      <c r="GND164" s="171"/>
      <c r="GNE164" s="171"/>
      <c r="GNF164" s="171"/>
      <c r="GNG164" s="171"/>
      <c r="GNH164" s="171"/>
      <c r="GNI164" s="171"/>
      <c r="GNJ164" s="171"/>
      <c r="GNK164" s="171"/>
      <c r="GNL164" s="171"/>
      <c r="GNM164" s="171"/>
      <c r="GNN164" s="171"/>
      <c r="GNO164" s="171"/>
      <c r="GNP164" s="171"/>
      <c r="GNQ164" s="171"/>
      <c r="GNR164" s="171"/>
      <c r="GNS164" s="171"/>
      <c r="GNT164" s="171"/>
      <c r="GNU164" s="171"/>
      <c r="GNV164" s="171"/>
      <c r="GNW164" s="171"/>
      <c r="GNX164" s="171"/>
      <c r="GNY164" s="171"/>
      <c r="GNZ164" s="171"/>
      <c r="GOA164" s="171"/>
      <c r="GOB164" s="171"/>
      <c r="GOC164" s="171"/>
      <c r="GOD164" s="171"/>
      <c r="GOE164" s="171"/>
      <c r="GOF164" s="171"/>
      <c r="GOG164" s="171"/>
      <c r="GOH164" s="171"/>
      <c r="GOI164" s="171"/>
      <c r="GOJ164" s="171"/>
      <c r="GOK164" s="171"/>
      <c r="GOL164" s="171"/>
      <c r="GOM164" s="171"/>
      <c r="GON164" s="171"/>
      <c r="GOO164" s="171"/>
      <c r="GOP164" s="171"/>
      <c r="GOQ164" s="171"/>
      <c r="GOR164" s="171"/>
      <c r="GOS164" s="171"/>
      <c r="GOT164" s="171"/>
      <c r="GOU164" s="171"/>
      <c r="GOV164" s="171"/>
      <c r="GOW164" s="171"/>
      <c r="GOX164" s="171"/>
      <c r="GOY164" s="171"/>
      <c r="GOZ164" s="171"/>
      <c r="GPA164" s="171"/>
      <c r="GPB164" s="171"/>
      <c r="GPC164" s="171"/>
      <c r="GPD164" s="171"/>
      <c r="GPE164" s="171"/>
      <c r="GPF164" s="171"/>
      <c r="GPG164" s="171"/>
      <c r="GPH164" s="171"/>
      <c r="GPI164" s="171"/>
      <c r="GPJ164" s="171"/>
      <c r="GPK164" s="171"/>
      <c r="GPL164" s="171"/>
      <c r="GPM164" s="171"/>
      <c r="GPN164" s="171"/>
      <c r="GPO164" s="171"/>
      <c r="GPP164" s="171"/>
      <c r="GPQ164" s="171"/>
      <c r="GPR164" s="171"/>
      <c r="GPS164" s="171"/>
      <c r="GPT164" s="171"/>
      <c r="GPU164" s="171"/>
      <c r="GPV164" s="171"/>
      <c r="GPW164" s="171"/>
      <c r="GPX164" s="171"/>
      <c r="GPY164" s="171"/>
      <c r="GPZ164" s="171"/>
      <c r="GQA164" s="171"/>
      <c r="GQB164" s="171"/>
      <c r="GQC164" s="171"/>
      <c r="GQD164" s="171"/>
      <c r="GQE164" s="171"/>
      <c r="GQF164" s="171"/>
      <c r="GQG164" s="171"/>
      <c r="GQH164" s="171"/>
      <c r="GQI164" s="171"/>
      <c r="GQJ164" s="171"/>
      <c r="GQK164" s="171"/>
      <c r="GQL164" s="171"/>
      <c r="GQM164" s="171"/>
      <c r="GQN164" s="171"/>
      <c r="GQO164" s="171"/>
      <c r="GQP164" s="171"/>
      <c r="GQQ164" s="171"/>
      <c r="GQR164" s="171"/>
      <c r="GQS164" s="171"/>
      <c r="GQT164" s="171"/>
      <c r="GQU164" s="171"/>
      <c r="GQV164" s="171"/>
      <c r="GQW164" s="171"/>
      <c r="GQX164" s="171"/>
      <c r="GQY164" s="171"/>
      <c r="GQZ164" s="171"/>
      <c r="GRA164" s="171"/>
      <c r="GRB164" s="171"/>
      <c r="GRC164" s="171"/>
      <c r="GRD164" s="171"/>
      <c r="GRE164" s="171"/>
      <c r="GRF164" s="171"/>
      <c r="GRG164" s="171"/>
      <c r="GRH164" s="171"/>
      <c r="GRI164" s="171"/>
      <c r="GRJ164" s="171"/>
      <c r="GRK164" s="171"/>
      <c r="GRL164" s="171"/>
      <c r="GRM164" s="171"/>
      <c r="GRN164" s="171"/>
      <c r="GRO164" s="171"/>
      <c r="GRP164" s="171"/>
      <c r="GRQ164" s="171"/>
      <c r="GRR164" s="171"/>
      <c r="GRS164" s="171"/>
      <c r="GRT164" s="171"/>
      <c r="GRU164" s="171"/>
      <c r="GRV164" s="171"/>
      <c r="GRW164" s="171"/>
      <c r="GRX164" s="171"/>
      <c r="GRY164" s="171"/>
      <c r="GRZ164" s="171"/>
      <c r="GSA164" s="171"/>
      <c r="GSB164" s="171"/>
      <c r="GSC164" s="171"/>
      <c r="GSD164" s="171"/>
      <c r="GSE164" s="171"/>
      <c r="GSF164" s="171"/>
      <c r="GSG164" s="171"/>
      <c r="GSH164" s="171"/>
      <c r="GSI164" s="171"/>
      <c r="GSJ164" s="171"/>
      <c r="GSK164" s="171"/>
      <c r="GSL164" s="171"/>
      <c r="GSM164" s="171"/>
      <c r="GSN164" s="171"/>
      <c r="GSO164" s="171"/>
      <c r="GSP164" s="171"/>
      <c r="GSQ164" s="171"/>
      <c r="GSR164" s="171"/>
      <c r="GSS164" s="171"/>
      <c r="GST164" s="171"/>
      <c r="GSU164" s="171"/>
      <c r="GSV164" s="171"/>
      <c r="GSW164" s="171"/>
      <c r="GSX164" s="171"/>
      <c r="GSY164" s="171"/>
      <c r="GSZ164" s="171"/>
      <c r="GTA164" s="171"/>
      <c r="GTB164" s="171"/>
      <c r="GTC164" s="171"/>
      <c r="GTD164" s="171"/>
      <c r="GTE164" s="171"/>
      <c r="GTF164" s="171"/>
      <c r="GTG164" s="171"/>
      <c r="GTH164" s="171"/>
      <c r="GTI164" s="171"/>
      <c r="GTJ164" s="171"/>
      <c r="GTK164" s="171"/>
      <c r="GTL164" s="171"/>
      <c r="GTM164" s="171"/>
      <c r="GTN164" s="171"/>
      <c r="GTO164" s="171"/>
      <c r="GTP164" s="171"/>
      <c r="GTQ164" s="171"/>
      <c r="GTR164" s="171"/>
      <c r="GTS164" s="171"/>
      <c r="GTT164" s="171"/>
      <c r="GTU164" s="171"/>
      <c r="GTV164" s="171"/>
      <c r="GTW164" s="171"/>
      <c r="GTX164" s="171"/>
      <c r="GTY164" s="171"/>
      <c r="GTZ164" s="171"/>
      <c r="GUA164" s="171"/>
      <c r="GUB164" s="171"/>
      <c r="GUC164" s="171"/>
      <c r="GUD164" s="171"/>
      <c r="GUE164" s="171"/>
      <c r="GUF164" s="171"/>
      <c r="GUG164" s="171"/>
      <c r="GUH164" s="171"/>
      <c r="GUI164" s="171"/>
      <c r="GUJ164" s="171"/>
      <c r="GUK164" s="171"/>
      <c r="GUL164" s="171"/>
      <c r="GUM164" s="171"/>
      <c r="GUN164" s="171"/>
      <c r="GUO164" s="171"/>
      <c r="GUP164" s="171"/>
      <c r="GUQ164" s="171"/>
      <c r="GUR164" s="171"/>
      <c r="GUS164" s="171"/>
      <c r="GUT164" s="171"/>
      <c r="GUU164" s="171"/>
      <c r="GUV164" s="171"/>
      <c r="GUW164" s="171"/>
      <c r="GUX164" s="171"/>
      <c r="GUY164" s="171"/>
      <c r="GUZ164" s="171"/>
      <c r="GVA164" s="171"/>
      <c r="GVB164" s="171"/>
      <c r="GVC164" s="171"/>
      <c r="GVD164" s="171"/>
      <c r="GVE164" s="171"/>
      <c r="GVF164" s="171"/>
      <c r="GVG164" s="171"/>
      <c r="GVH164" s="171"/>
      <c r="GVI164" s="171"/>
      <c r="GVJ164" s="171"/>
      <c r="GVK164" s="171"/>
      <c r="GVL164" s="171"/>
      <c r="GVM164" s="171"/>
      <c r="GVN164" s="171"/>
      <c r="GVO164" s="171"/>
      <c r="GVP164" s="171"/>
      <c r="GVQ164" s="171"/>
      <c r="GVR164" s="171"/>
      <c r="GVS164" s="171"/>
      <c r="GVT164" s="171"/>
      <c r="GVU164" s="171"/>
      <c r="GVV164" s="171"/>
      <c r="GVW164" s="171"/>
      <c r="GVX164" s="171"/>
      <c r="GVY164" s="171"/>
      <c r="GVZ164" s="171"/>
      <c r="GWA164" s="171"/>
      <c r="GWB164" s="171"/>
      <c r="GWC164" s="171"/>
      <c r="GWD164" s="171"/>
      <c r="GWE164" s="171"/>
      <c r="GWF164" s="171"/>
      <c r="GWG164" s="171"/>
      <c r="GWH164" s="171"/>
      <c r="GWI164" s="171"/>
      <c r="GWJ164" s="171"/>
      <c r="GWK164" s="171"/>
      <c r="GWL164" s="171"/>
      <c r="GWM164" s="171"/>
      <c r="GWN164" s="171"/>
      <c r="GWO164" s="171"/>
      <c r="GWP164" s="171"/>
      <c r="GWQ164" s="171"/>
      <c r="GWR164" s="171"/>
      <c r="GWS164" s="171"/>
      <c r="GWT164" s="171"/>
      <c r="GWU164" s="171"/>
      <c r="GWV164" s="171"/>
      <c r="GWW164" s="171"/>
      <c r="GWX164" s="171"/>
      <c r="GWY164" s="171"/>
      <c r="GWZ164" s="171"/>
      <c r="GXA164" s="171"/>
      <c r="GXB164" s="171"/>
      <c r="GXC164" s="171"/>
      <c r="GXD164" s="171"/>
      <c r="GXE164" s="171"/>
      <c r="GXF164" s="171"/>
      <c r="GXG164" s="171"/>
      <c r="GXH164" s="171"/>
      <c r="GXI164" s="171"/>
      <c r="GXJ164" s="171"/>
      <c r="GXK164" s="171"/>
      <c r="GXL164" s="171"/>
      <c r="GXM164" s="171"/>
      <c r="GXN164" s="171"/>
      <c r="GXO164" s="171"/>
      <c r="GXP164" s="171"/>
      <c r="GXQ164" s="171"/>
      <c r="GXR164" s="171"/>
      <c r="GXS164" s="171"/>
      <c r="GXT164" s="171"/>
      <c r="GXU164" s="171"/>
      <c r="GXV164" s="171"/>
      <c r="GXW164" s="171"/>
      <c r="GXX164" s="171"/>
      <c r="GXY164" s="171"/>
      <c r="GXZ164" s="171"/>
      <c r="GYA164" s="171"/>
      <c r="GYB164" s="171"/>
      <c r="GYC164" s="171"/>
      <c r="GYD164" s="171"/>
      <c r="GYE164" s="171"/>
      <c r="GYF164" s="171"/>
      <c r="GYG164" s="171"/>
      <c r="GYH164" s="171"/>
      <c r="GYI164" s="171"/>
      <c r="GYJ164" s="171"/>
      <c r="GYK164" s="171"/>
      <c r="GYL164" s="171"/>
      <c r="GYM164" s="171"/>
      <c r="GYN164" s="171"/>
      <c r="GYO164" s="171"/>
      <c r="GYP164" s="171"/>
      <c r="GYQ164" s="171"/>
      <c r="GYR164" s="171"/>
      <c r="GYS164" s="171"/>
      <c r="GYT164" s="171"/>
      <c r="GYU164" s="171"/>
      <c r="GYV164" s="171"/>
      <c r="GYW164" s="171"/>
      <c r="GYX164" s="171"/>
      <c r="GYY164" s="171"/>
      <c r="GYZ164" s="171"/>
      <c r="GZA164" s="171"/>
      <c r="GZB164" s="171"/>
      <c r="GZC164" s="171"/>
      <c r="GZD164" s="171"/>
      <c r="GZE164" s="171"/>
      <c r="GZF164" s="171"/>
      <c r="GZG164" s="171"/>
      <c r="GZH164" s="171"/>
      <c r="GZI164" s="171"/>
      <c r="GZJ164" s="171"/>
      <c r="GZK164" s="171"/>
      <c r="GZL164" s="171"/>
      <c r="GZM164" s="171"/>
      <c r="GZN164" s="171"/>
      <c r="GZO164" s="171"/>
      <c r="GZP164" s="171"/>
      <c r="GZQ164" s="171"/>
      <c r="GZR164" s="171"/>
      <c r="GZS164" s="171"/>
      <c r="GZT164" s="171"/>
      <c r="GZU164" s="171"/>
      <c r="GZV164" s="171"/>
      <c r="GZW164" s="171"/>
      <c r="GZX164" s="171"/>
      <c r="GZY164" s="171"/>
      <c r="GZZ164" s="171"/>
      <c r="HAA164" s="171"/>
      <c r="HAB164" s="171"/>
      <c r="HAC164" s="171"/>
      <c r="HAD164" s="171"/>
      <c r="HAE164" s="171"/>
      <c r="HAF164" s="171"/>
      <c r="HAG164" s="171"/>
      <c r="HAH164" s="171"/>
      <c r="HAI164" s="171"/>
      <c r="HAJ164" s="171"/>
      <c r="HAK164" s="171"/>
      <c r="HAL164" s="171"/>
      <c r="HAM164" s="171"/>
      <c r="HAN164" s="171"/>
      <c r="HAO164" s="171"/>
      <c r="HAP164" s="171"/>
      <c r="HAQ164" s="171"/>
      <c r="HAR164" s="171"/>
      <c r="HAS164" s="171"/>
      <c r="HAT164" s="171"/>
      <c r="HAU164" s="171"/>
      <c r="HAV164" s="171"/>
      <c r="HAW164" s="171"/>
      <c r="HAX164" s="171"/>
      <c r="HAY164" s="171"/>
      <c r="HAZ164" s="171"/>
      <c r="HBA164" s="171"/>
      <c r="HBB164" s="171"/>
      <c r="HBC164" s="171"/>
      <c r="HBD164" s="171"/>
      <c r="HBE164" s="171"/>
      <c r="HBF164" s="171"/>
      <c r="HBG164" s="171"/>
      <c r="HBH164" s="171"/>
      <c r="HBI164" s="171"/>
      <c r="HBJ164" s="171"/>
      <c r="HBK164" s="171"/>
      <c r="HBL164" s="171"/>
      <c r="HBM164" s="171"/>
      <c r="HBN164" s="171"/>
      <c r="HBO164" s="171"/>
      <c r="HBP164" s="171"/>
      <c r="HBQ164" s="171"/>
      <c r="HBR164" s="171"/>
      <c r="HBS164" s="171"/>
      <c r="HBT164" s="171"/>
      <c r="HBU164" s="171"/>
      <c r="HBV164" s="171"/>
      <c r="HBW164" s="171"/>
      <c r="HBX164" s="171"/>
      <c r="HBY164" s="171"/>
      <c r="HBZ164" s="171"/>
      <c r="HCA164" s="171"/>
      <c r="HCB164" s="171"/>
      <c r="HCC164" s="171"/>
      <c r="HCD164" s="171"/>
      <c r="HCE164" s="171"/>
      <c r="HCF164" s="171"/>
      <c r="HCG164" s="171"/>
      <c r="HCH164" s="171"/>
      <c r="HCI164" s="171"/>
      <c r="HCJ164" s="171"/>
      <c r="HCK164" s="171"/>
      <c r="HCL164" s="171"/>
      <c r="HCM164" s="171"/>
      <c r="HCN164" s="171"/>
      <c r="HCO164" s="171"/>
      <c r="HCP164" s="171"/>
      <c r="HCQ164" s="171"/>
      <c r="HCR164" s="171"/>
      <c r="HCS164" s="171"/>
      <c r="HCT164" s="171"/>
      <c r="HCU164" s="171"/>
      <c r="HCV164" s="171"/>
      <c r="HCW164" s="171"/>
      <c r="HCX164" s="171"/>
      <c r="HCY164" s="171"/>
      <c r="HCZ164" s="171"/>
      <c r="HDA164" s="171"/>
      <c r="HDB164" s="171"/>
      <c r="HDC164" s="171"/>
      <c r="HDD164" s="171"/>
      <c r="HDE164" s="171"/>
      <c r="HDF164" s="171"/>
      <c r="HDG164" s="171"/>
      <c r="HDH164" s="171"/>
      <c r="HDI164" s="171"/>
      <c r="HDJ164" s="171"/>
      <c r="HDK164" s="171"/>
      <c r="HDL164" s="171"/>
      <c r="HDM164" s="171"/>
      <c r="HDN164" s="171"/>
      <c r="HDO164" s="171"/>
      <c r="HDP164" s="171"/>
      <c r="HDQ164" s="171"/>
      <c r="HDR164" s="171"/>
      <c r="HDS164" s="171"/>
      <c r="HDT164" s="171"/>
      <c r="HDU164" s="171"/>
      <c r="HDV164" s="171"/>
      <c r="HDW164" s="171"/>
      <c r="HDX164" s="171"/>
      <c r="HDY164" s="171"/>
      <c r="HDZ164" s="171"/>
      <c r="HEA164" s="171"/>
      <c r="HEB164" s="171"/>
      <c r="HEC164" s="171"/>
      <c r="HED164" s="171"/>
      <c r="HEE164" s="171"/>
      <c r="HEF164" s="171"/>
      <c r="HEG164" s="171"/>
      <c r="HEH164" s="171"/>
      <c r="HEI164" s="171"/>
      <c r="HEJ164" s="171"/>
      <c r="HEK164" s="171"/>
      <c r="HEL164" s="171"/>
      <c r="HEM164" s="171"/>
      <c r="HEN164" s="171"/>
      <c r="HEO164" s="171"/>
      <c r="HEP164" s="171"/>
      <c r="HEQ164" s="171"/>
      <c r="HER164" s="171"/>
      <c r="HES164" s="171"/>
      <c r="HET164" s="171"/>
      <c r="HEU164" s="171"/>
      <c r="HEV164" s="171"/>
      <c r="HEW164" s="171"/>
      <c r="HEX164" s="171"/>
      <c r="HEY164" s="171"/>
      <c r="HEZ164" s="171"/>
      <c r="HFA164" s="171"/>
      <c r="HFB164" s="171"/>
      <c r="HFC164" s="171"/>
      <c r="HFD164" s="171"/>
      <c r="HFE164" s="171"/>
      <c r="HFF164" s="171"/>
      <c r="HFG164" s="171"/>
      <c r="HFH164" s="171"/>
      <c r="HFI164" s="171"/>
      <c r="HFJ164" s="171"/>
      <c r="HFK164" s="171"/>
      <c r="HFL164" s="171"/>
      <c r="HFM164" s="171"/>
      <c r="HFN164" s="171"/>
      <c r="HFO164" s="171"/>
      <c r="HFP164" s="171"/>
      <c r="HFQ164" s="171"/>
      <c r="HFR164" s="171"/>
      <c r="HFS164" s="171"/>
      <c r="HFT164" s="171"/>
      <c r="HFU164" s="171"/>
      <c r="HFV164" s="171"/>
      <c r="HFW164" s="171"/>
      <c r="HFX164" s="171"/>
      <c r="HFY164" s="171"/>
      <c r="HFZ164" s="171"/>
      <c r="HGA164" s="171"/>
      <c r="HGB164" s="171"/>
      <c r="HGC164" s="171"/>
      <c r="HGD164" s="171"/>
      <c r="HGE164" s="171"/>
      <c r="HGF164" s="171"/>
      <c r="HGG164" s="171"/>
      <c r="HGH164" s="171"/>
      <c r="HGI164" s="171"/>
      <c r="HGJ164" s="171"/>
      <c r="HGK164" s="171"/>
      <c r="HGL164" s="171"/>
      <c r="HGM164" s="171"/>
      <c r="HGN164" s="171"/>
      <c r="HGO164" s="171"/>
      <c r="HGP164" s="171"/>
      <c r="HGQ164" s="171"/>
      <c r="HGR164" s="171"/>
      <c r="HGS164" s="171"/>
      <c r="HGT164" s="171"/>
      <c r="HGU164" s="171"/>
      <c r="HGV164" s="171"/>
      <c r="HGW164" s="171"/>
      <c r="HGX164" s="171"/>
      <c r="HGY164" s="171"/>
      <c r="HGZ164" s="171"/>
      <c r="HHA164" s="171"/>
      <c r="HHB164" s="171"/>
      <c r="HHC164" s="171"/>
      <c r="HHD164" s="171"/>
      <c r="HHE164" s="171"/>
      <c r="HHF164" s="171"/>
      <c r="HHG164" s="171"/>
      <c r="HHH164" s="171"/>
      <c r="HHI164" s="171"/>
      <c r="HHJ164" s="171"/>
      <c r="HHK164" s="171"/>
      <c r="HHL164" s="171"/>
      <c r="HHM164" s="171"/>
      <c r="HHN164" s="171"/>
      <c r="HHO164" s="171"/>
      <c r="HHP164" s="171"/>
      <c r="HHQ164" s="171"/>
      <c r="HHR164" s="171"/>
      <c r="HHS164" s="171"/>
      <c r="HHT164" s="171"/>
      <c r="HHU164" s="171"/>
      <c r="HHV164" s="171"/>
      <c r="HHW164" s="171"/>
      <c r="HHX164" s="171"/>
      <c r="HHY164" s="171"/>
      <c r="HHZ164" s="171"/>
      <c r="HIA164" s="171"/>
      <c r="HIB164" s="171"/>
      <c r="HIC164" s="171"/>
      <c r="HID164" s="171"/>
      <c r="HIE164" s="171"/>
      <c r="HIF164" s="171"/>
      <c r="HIG164" s="171"/>
      <c r="HIH164" s="171"/>
      <c r="HII164" s="171"/>
      <c r="HIJ164" s="171"/>
      <c r="HIK164" s="171"/>
      <c r="HIL164" s="171"/>
      <c r="HIM164" s="171"/>
      <c r="HIN164" s="171"/>
      <c r="HIO164" s="171"/>
      <c r="HIP164" s="171"/>
      <c r="HIQ164" s="171"/>
      <c r="HIR164" s="171"/>
      <c r="HIS164" s="171"/>
      <c r="HIT164" s="171"/>
      <c r="HIU164" s="171"/>
      <c r="HIV164" s="171"/>
      <c r="HIW164" s="171"/>
      <c r="HIX164" s="171"/>
      <c r="HIY164" s="171"/>
      <c r="HIZ164" s="171"/>
      <c r="HJA164" s="171"/>
      <c r="HJB164" s="171"/>
      <c r="HJC164" s="171"/>
      <c r="HJD164" s="171"/>
      <c r="HJE164" s="171"/>
      <c r="HJF164" s="171"/>
      <c r="HJG164" s="171"/>
      <c r="HJH164" s="171"/>
      <c r="HJI164" s="171"/>
      <c r="HJJ164" s="171"/>
      <c r="HJK164" s="171"/>
      <c r="HJL164" s="171"/>
      <c r="HJM164" s="171"/>
      <c r="HJN164" s="171"/>
      <c r="HJO164" s="171"/>
      <c r="HJP164" s="171"/>
      <c r="HJQ164" s="171"/>
      <c r="HJR164" s="171"/>
      <c r="HJS164" s="171"/>
      <c r="HJT164" s="171"/>
      <c r="HJU164" s="171"/>
      <c r="HJV164" s="171"/>
      <c r="HJW164" s="171"/>
      <c r="HJX164" s="171"/>
      <c r="HJY164" s="171"/>
      <c r="HJZ164" s="171"/>
      <c r="HKA164" s="171"/>
      <c r="HKB164" s="171"/>
      <c r="HKC164" s="171"/>
      <c r="HKD164" s="171"/>
      <c r="HKE164" s="171"/>
      <c r="HKF164" s="171"/>
      <c r="HKG164" s="171"/>
      <c r="HKH164" s="171"/>
      <c r="HKI164" s="171"/>
      <c r="HKJ164" s="171"/>
      <c r="HKK164" s="171"/>
      <c r="HKL164" s="171"/>
      <c r="HKM164" s="171"/>
      <c r="HKN164" s="171"/>
      <c r="HKO164" s="171"/>
      <c r="HKP164" s="171"/>
      <c r="HKQ164" s="171"/>
      <c r="HKR164" s="171"/>
      <c r="HKS164" s="171"/>
      <c r="HKT164" s="171"/>
      <c r="HKU164" s="171"/>
      <c r="HKV164" s="171"/>
      <c r="HKW164" s="171"/>
      <c r="HKX164" s="171"/>
      <c r="HKY164" s="171"/>
      <c r="HKZ164" s="171"/>
      <c r="HLA164" s="171"/>
      <c r="HLB164" s="171"/>
      <c r="HLC164" s="171"/>
      <c r="HLD164" s="171"/>
      <c r="HLE164" s="171"/>
      <c r="HLF164" s="171"/>
      <c r="HLG164" s="171"/>
      <c r="HLH164" s="171"/>
      <c r="HLI164" s="171"/>
      <c r="HLJ164" s="171"/>
      <c r="HLK164" s="171"/>
      <c r="HLL164" s="171"/>
      <c r="HLM164" s="171"/>
      <c r="HLN164" s="171"/>
      <c r="HLO164" s="171"/>
      <c r="HLP164" s="171"/>
      <c r="HLQ164" s="171"/>
      <c r="HLR164" s="171"/>
      <c r="HLS164" s="171"/>
      <c r="HLT164" s="171"/>
      <c r="HLU164" s="171"/>
      <c r="HLV164" s="171"/>
      <c r="HLW164" s="171"/>
      <c r="HLX164" s="171"/>
      <c r="HLY164" s="171"/>
      <c r="HLZ164" s="171"/>
      <c r="HMA164" s="171"/>
      <c r="HMB164" s="171"/>
      <c r="HMC164" s="171"/>
      <c r="HMD164" s="171"/>
      <c r="HME164" s="171"/>
      <c r="HMF164" s="171"/>
      <c r="HMG164" s="171"/>
      <c r="HMH164" s="171"/>
      <c r="HMI164" s="171"/>
      <c r="HMJ164" s="171"/>
      <c r="HMK164" s="171"/>
      <c r="HML164" s="171"/>
      <c r="HMM164" s="171"/>
      <c r="HMN164" s="171"/>
      <c r="HMO164" s="171"/>
      <c r="HMP164" s="171"/>
      <c r="HMQ164" s="171"/>
      <c r="HMR164" s="171"/>
      <c r="HMS164" s="171"/>
      <c r="HMT164" s="171"/>
      <c r="HMU164" s="171"/>
      <c r="HMV164" s="171"/>
      <c r="HMW164" s="171"/>
      <c r="HMX164" s="171"/>
      <c r="HMY164" s="171"/>
      <c r="HMZ164" s="171"/>
      <c r="HNA164" s="171"/>
      <c r="HNB164" s="171"/>
      <c r="HNC164" s="171"/>
      <c r="HND164" s="171"/>
      <c r="HNE164" s="171"/>
      <c r="HNF164" s="171"/>
      <c r="HNG164" s="171"/>
      <c r="HNH164" s="171"/>
      <c r="HNI164" s="171"/>
      <c r="HNJ164" s="171"/>
      <c r="HNK164" s="171"/>
      <c r="HNL164" s="171"/>
      <c r="HNM164" s="171"/>
      <c r="HNN164" s="171"/>
      <c r="HNO164" s="171"/>
      <c r="HNP164" s="171"/>
      <c r="HNQ164" s="171"/>
      <c r="HNR164" s="171"/>
      <c r="HNS164" s="171"/>
      <c r="HNT164" s="171"/>
      <c r="HNU164" s="171"/>
      <c r="HNV164" s="171"/>
      <c r="HNW164" s="171"/>
      <c r="HNX164" s="171"/>
      <c r="HNY164" s="171"/>
      <c r="HNZ164" s="171"/>
      <c r="HOA164" s="171"/>
      <c r="HOB164" s="171"/>
      <c r="HOC164" s="171"/>
      <c r="HOD164" s="171"/>
      <c r="HOE164" s="171"/>
      <c r="HOF164" s="171"/>
      <c r="HOG164" s="171"/>
      <c r="HOH164" s="171"/>
      <c r="HOI164" s="171"/>
      <c r="HOJ164" s="171"/>
      <c r="HOK164" s="171"/>
      <c r="HOL164" s="171"/>
      <c r="HOM164" s="171"/>
      <c r="HON164" s="171"/>
      <c r="HOO164" s="171"/>
      <c r="HOP164" s="171"/>
      <c r="HOQ164" s="171"/>
      <c r="HOR164" s="171"/>
      <c r="HOS164" s="171"/>
      <c r="HOT164" s="171"/>
      <c r="HOU164" s="171"/>
      <c r="HOV164" s="171"/>
      <c r="HOW164" s="171"/>
      <c r="HOX164" s="171"/>
      <c r="HOY164" s="171"/>
      <c r="HOZ164" s="171"/>
      <c r="HPA164" s="171"/>
      <c r="HPB164" s="171"/>
      <c r="HPC164" s="171"/>
      <c r="HPD164" s="171"/>
      <c r="HPE164" s="171"/>
      <c r="HPF164" s="171"/>
      <c r="HPG164" s="171"/>
      <c r="HPH164" s="171"/>
      <c r="HPI164" s="171"/>
      <c r="HPJ164" s="171"/>
      <c r="HPK164" s="171"/>
      <c r="HPL164" s="171"/>
      <c r="HPM164" s="171"/>
      <c r="HPN164" s="171"/>
      <c r="HPO164" s="171"/>
      <c r="HPP164" s="171"/>
      <c r="HPQ164" s="171"/>
      <c r="HPR164" s="171"/>
      <c r="HPS164" s="171"/>
      <c r="HPT164" s="171"/>
      <c r="HPU164" s="171"/>
      <c r="HPV164" s="171"/>
      <c r="HPW164" s="171"/>
      <c r="HPX164" s="171"/>
      <c r="HPY164" s="171"/>
      <c r="HPZ164" s="171"/>
      <c r="HQA164" s="171"/>
      <c r="HQB164" s="171"/>
      <c r="HQC164" s="171"/>
      <c r="HQD164" s="171"/>
      <c r="HQE164" s="171"/>
      <c r="HQF164" s="171"/>
      <c r="HQG164" s="171"/>
      <c r="HQH164" s="171"/>
      <c r="HQI164" s="171"/>
      <c r="HQJ164" s="171"/>
      <c r="HQK164" s="171"/>
      <c r="HQL164" s="171"/>
      <c r="HQM164" s="171"/>
      <c r="HQN164" s="171"/>
      <c r="HQO164" s="171"/>
      <c r="HQP164" s="171"/>
      <c r="HQQ164" s="171"/>
      <c r="HQR164" s="171"/>
      <c r="HQS164" s="171"/>
      <c r="HQT164" s="171"/>
      <c r="HQU164" s="171"/>
      <c r="HQV164" s="171"/>
      <c r="HQW164" s="171"/>
      <c r="HQX164" s="171"/>
      <c r="HQY164" s="171"/>
      <c r="HQZ164" s="171"/>
      <c r="HRA164" s="171"/>
      <c r="HRB164" s="171"/>
      <c r="HRC164" s="171"/>
      <c r="HRD164" s="171"/>
      <c r="HRE164" s="171"/>
      <c r="HRF164" s="171"/>
      <c r="HRG164" s="171"/>
      <c r="HRH164" s="171"/>
      <c r="HRI164" s="171"/>
      <c r="HRJ164" s="171"/>
      <c r="HRK164" s="171"/>
      <c r="HRL164" s="171"/>
      <c r="HRM164" s="171"/>
      <c r="HRN164" s="171"/>
      <c r="HRO164" s="171"/>
      <c r="HRP164" s="171"/>
      <c r="HRQ164" s="171"/>
      <c r="HRR164" s="171"/>
      <c r="HRS164" s="171"/>
      <c r="HRT164" s="171"/>
      <c r="HRU164" s="171"/>
      <c r="HRV164" s="171"/>
      <c r="HRW164" s="171"/>
      <c r="HRX164" s="171"/>
      <c r="HRY164" s="171"/>
      <c r="HRZ164" s="171"/>
      <c r="HSA164" s="171"/>
      <c r="HSB164" s="171"/>
      <c r="HSC164" s="171"/>
      <c r="HSD164" s="171"/>
      <c r="HSE164" s="171"/>
      <c r="HSF164" s="171"/>
      <c r="HSG164" s="171"/>
      <c r="HSH164" s="171"/>
      <c r="HSI164" s="171"/>
      <c r="HSJ164" s="171"/>
      <c r="HSK164" s="171"/>
      <c r="HSL164" s="171"/>
      <c r="HSM164" s="171"/>
      <c r="HSN164" s="171"/>
      <c r="HSO164" s="171"/>
      <c r="HSP164" s="171"/>
      <c r="HSQ164" s="171"/>
      <c r="HSR164" s="171"/>
      <c r="HSS164" s="171"/>
      <c r="HST164" s="171"/>
      <c r="HSU164" s="171"/>
      <c r="HSV164" s="171"/>
      <c r="HSW164" s="171"/>
      <c r="HSX164" s="171"/>
      <c r="HSY164" s="171"/>
      <c r="HSZ164" s="171"/>
      <c r="HTA164" s="171"/>
      <c r="HTB164" s="171"/>
      <c r="HTC164" s="171"/>
      <c r="HTD164" s="171"/>
      <c r="HTE164" s="171"/>
      <c r="HTF164" s="171"/>
      <c r="HTG164" s="171"/>
      <c r="HTH164" s="171"/>
      <c r="HTI164" s="171"/>
      <c r="HTJ164" s="171"/>
      <c r="HTK164" s="171"/>
      <c r="HTL164" s="171"/>
      <c r="HTM164" s="171"/>
      <c r="HTN164" s="171"/>
      <c r="HTO164" s="171"/>
      <c r="HTP164" s="171"/>
      <c r="HTQ164" s="171"/>
      <c r="HTR164" s="171"/>
      <c r="HTS164" s="171"/>
      <c r="HTT164" s="171"/>
      <c r="HTU164" s="171"/>
      <c r="HTV164" s="171"/>
      <c r="HTW164" s="171"/>
      <c r="HTX164" s="171"/>
      <c r="HTY164" s="171"/>
      <c r="HTZ164" s="171"/>
      <c r="HUA164" s="171"/>
      <c r="HUB164" s="171"/>
      <c r="HUC164" s="171"/>
      <c r="HUD164" s="171"/>
      <c r="HUE164" s="171"/>
      <c r="HUF164" s="171"/>
      <c r="HUG164" s="171"/>
      <c r="HUH164" s="171"/>
      <c r="HUI164" s="171"/>
      <c r="HUJ164" s="171"/>
      <c r="HUK164" s="171"/>
      <c r="HUL164" s="171"/>
      <c r="HUM164" s="171"/>
      <c r="HUN164" s="171"/>
      <c r="HUO164" s="171"/>
      <c r="HUP164" s="171"/>
      <c r="HUQ164" s="171"/>
      <c r="HUR164" s="171"/>
      <c r="HUS164" s="171"/>
      <c r="HUT164" s="171"/>
      <c r="HUU164" s="171"/>
      <c r="HUV164" s="171"/>
      <c r="HUW164" s="171"/>
      <c r="HUX164" s="171"/>
      <c r="HUY164" s="171"/>
      <c r="HUZ164" s="171"/>
      <c r="HVA164" s="171"/>
      <c r="HVB164" s="171"/>
      <c r="HVC164" s="171"/>
      <c r="HVD164" s="171"/>
      <c r="HVE164" s="171"/>
      <c r="HVF164" s="171"/>
      <c r="HVG164" s="171"/>
      <c r="HVH164" s="171"/>
      <c r="HVI164" s="171"/>
      <c r="HVJ164" s="171"/>
      <c r="HVK164" s="171"/>
      <c r="HVL164" s="171"/>
      <c r="HVM164" s="171"/>
      <c r="HVN164" s="171"/>
      <c r="HVO164" s="171"/>
      <c r="HVP164" s="171"/>
      <c r="HVQ164" s="171"/>
      <c r="HVR164" s="171"/>
      <c r="HVS164" s="171"/>
      <c r="HVT164" s="171"/>
      <c r="HVU164" s="171"/>
      <c r="HVV164" s="171"/>
      <c r="HVW164" s="171"/>
      <c r="HVX164" s="171"/>
      <c r="HVY164" s="171"/>
      <c r="HVZ164" s="171"/>
      <c r="HWA164" s="171"/>
      <c r="HWB164" s="171"/>
      <c r="HWC164" s="171"/>
      <c r="HWD164" s="171"/>
      <c r="HWE164" s="171"/>
      <c r="HWF164" s="171"/>
      <c r="HWG164" s="171"/>
      <c r="HWH164" s="171"/>
      <c r="HWI164" s="171"/>
      <c r="HWJ164" s="171"/>
      <c r="HWK164" s="171"/>
      <c r="HWL164" s="171"/>
      <c r="HWM164" s="171"/>
      <c r="HWN164" s="171"/>
      <c r="HWO164" s="171"/>
      <c r="HWP164" s="171"/>
      <c r="HWQ164" s="171"/>
      <c r="HWR164" s="171"/>
      <c r="HWS164" s="171"/>
      <c r="HWT164" s="171"/>
      <c r="HWU164" s="171"/>
      <c r="HWV164" s="171"/>
      <c r="HWW164" s="171"/>
      <c r="HWX164" s="171"/>
      <c r="HWY164" s="171"/>
      <c r="HWZ164" s="171"/>
      <c r="HXA164" s="171"/>
      <c r="HXB164" s="171"/>
      <c r="HXC164" s="171"/>
      <c r="HXD164" s="171"/>
      <c r="HXE164" s="171"/>
      <c r="HXF164" s="171"/>
      <c r="HXG164" s="171"/>
      <c r="HXH164" s="171"/>
      <c r="HXI164" s="171"/>
      <c r="HXJ164" s="171"/>
      <c r="HXK164" s="171"/>
      <c r="HXL164" s="171"/>
      <c r="HXM164" s="171"/>
      <c r="HXN164" s="171"/>
      <c r="HXO164" s="171"/>
      <c r="HXP164" s="171"/>
      <c r="HXQ164" s="171"/>
      <c r="HXR164" s="171"/>
      <c r="HXS164" s="171"/>
      <c r="HXT164" s="171"/>
      <c r="HXU164" s="171"/>
      <c r="HXV164" s="171"/>
      <c r="HXW164" s="171"/>
      <c r="HXX164" s="171"/>
      <c r="HXY164" s="171"/>
      <c r="HXZ164" s="171"/>
      <c r="HYA164" s="171"/>
      <c r="HYB164" s="171"/>
      <c r="HYC164" s="171"/>
      <c r="HYD164" s="171"/>
      <c r="HYE164" s="171"/>
      <c r="HYF164" s="171"/>
      <c r="HYG164" s="171"/>
      <c r="HYH164" s="171"/>
      <c r="HYI164" s="171"/>
      <c r="HYJ164" s="171"/>
      <c r="HYK164" s="171"/>
      <c r="HYL164" s="171"/>
      <c r="HYM164" s="171"/>
      <c r="HYN164" s="171"/>
      <c r="HYO164" s="171"/>
      <c r="HYP164" s="171"/>
      <c r="HYQ164" s="171"/>
      <c r="HYR164" s="171"/>
      <c r="HYS164" s="171"/>
      <c r="HYT164" s="171"/>
      <c r="HYU164" s="171"/>
      <c r="HYV164" s="171"/>
      <c r="HYW164" s="171"/>
      <c r="HYX164" s="171"/>
      <c r="HYY164" s="171"/>
      <c r="HYZ164" s="171"/>
      <c r="HZA164" s="171"/>
      <c r="HZB164" s="171"/>
      <c r="HZC164" s="171"/>
      <c r="HZD164" s="171"/>
      <c r="HZE164" s="171"/>
      <c r="HZF164" s="171"/>
      <c r="HZG164" s="171"/>
      <c r="HZH164" s="171"/>
      <c r="HZI164" s="171"/>
      <c r="HZJ164" s="171"/>
      <c r="HZK164" s="171"/>
      <c r="HZL164" s="171"/>
      <c r="HZM164" s="171"/>
      <c r="HZN164" s="171"/>
      <c r="HZO164" s="171"/>
      <c r="HZP164" s="171"/>
      <c r="HZQ164" s="171"/>
      <c r="HZR164" s="171"/>
      <c r="HZS164" s="171"/>
      <c r="HZT164" s="171"/>
      <c r="HZU164" s="171"/>
      <c r="HZV164" s="171"/>
      <c r="HZW164" s="171"/>
      <c r="HZX164" s="171"/>
      <c r="HZY164" s="171"/>
      <c r="HZZ164" s="171"/>
      <c r="IAA164" s="171"/>
      <c r="IAB164" s="171"/>
      <c r="IAC164" s="171"/>
      <c r="IAD164" s="171"/>
      <c r="IAE164" s="171"/>
      <c r="IAF164" s="171"/>
      <c r="IAG164" s="171"/>
      <c r="IAH164" s="171"/>
      <c r="IAI164" s="171"/>
      <c r="IAJ164" s="171"/>
      <c r="IAK164" s="171"/>
      <c r="IAL164" s="171"/>
      <c r="IAM164" s="171"/>
      <c r="IAN164" s="171"/>
      <c r="IAO164" s="171"/>
      <c r="IAP164" s="171"/>
      <c r="IAQ164" s="171"/>
      <c r="IAR164" s="171"/>
      <c r="IAS164" s="171"/>
      <c r="IAT164" s="171"/>
      <c r="IAU164" s="171"/>
      <c r="IAV164" s="171"/>
      <c r="IAW164" s="171"/>
      <c r="IAX164" s="171"/>
      <c r="IAY164" s="171"/>
      <c r="IAZ164" s="171"/>
      <c r="IBA164" s="171"/>
      <c r="IBB164" s="171"/>
      <c r="IBC164" s="171"/>
      <c r="IBD164" s="171"/>
      <c r="IBE164" s="171"/>
      <c r="IBF164" s="171"/>
      <c r="IBG164" s="171"/>
      <c r="IBH164" s="171"/>
      <c r="IBI164" s="171"/>
      <c r="IBJ164" s="171"/>
      <c r="IBK164" s="171"/>
      <c r="IBL164" s="171"/>
      <c r="IBM164" s="171"/>
      <c r="IBN164" s="171"/>
      <c r="IBO164" s="171"/>
      <c r="IBP164" s="171"/>
      <c r="IBQ164" s="171"/>
      <c r="IBR164" s="171"/>
      <c r="IBS164" s="171"/>
      <c r="IBT164" s="171"/>
      <c r="IBU164" s="171"/>
      <c r="IBV164" s="171"/>
      <c r="IBW164" s="171"/>
      <c r="IBX164" s="171"/>
      <c r="IBY164" s="171"/>
      <c r="IBZ164" s="171"/>
      <c r="ICA164" s="171"/>
      <c r="ICB164" s="171"/>
      <c r="ICC164" s="171"/>
      <c r="ICD164" s="171"/>
      <c r="ICE164" s="171"/>
      <c r="ICF164" s="171"/>
      <c r="ICG164" s="171"/>
      <c r="ICH164" s="171"/>
      <c r="ICI164" s="171"/>
      <c r="ICJ164" s="171"/>
      <c r="ICK164" s="171"/>
      <c r="ICL164" s="171"/>
      <c r="ICM164" s="171"/>
      <c r="ICN164" s="171"/>
      <c r="ICO164" s="171"/>
      <c r="ICP164" s="171"/>
      <c r="ICQ164" s="171"/>
      <c r="ICR164" s="171"/>
      <c r="ICS164" s="171"/>
      <c r="ICT164" s="171"/>
      <c r="ICU164" s="171"/>
      <c r="ICV164" s="171"/>
      <c r="ICW164" s="171"/>
      <c r="ICX164" s="171"/>
      <c r="ICY164" s="171"/>
      <c r="ICZ164" s="171"/>
      <c r="IDA164" s="171"/>
      <c r="IDB164" s="171"/>
      <c r="IDC164" s="171"/>
      <c r="IDD164" s="171"/>
      <c r="IDE164" s="171"/>
      <c r="IDF164" s="171"/>
      <c r="IDG164" s="171"/>
      <c r="IDH164" s="171"/>
      <c r="IDI164" s="171"/>
      <c r="IDJ164" s="171"/>
      <c r="IDK164" s="171"/>
      <c r="IDL164" s="171"/>
      <c r="IDM164" s="171"/>
      <c r="IDN164" s="171"/>
      <c r="IDO164" s="171"/>
      <c r="IDP164" s="171"/>
      <c r="IDQ164" s="171"/>
      <c r="IDR164" s="171"/>
      <c r="IDS164" s="171"/>
      <c r="IDT164" s="171"/>
      <c r="IDU164" s="171"/>
      <c r="IDV164" s="171"/>
      <c r="IDW164" s="171"/>
      <c r="IDX164" s="171"/>
      <c r="IDY164" s="171"/>
      <c r="IDZ164" s="171"/>
      <c r="IEA164" s="171"/>
      <c r="IEB164" s="171"/>
      <c r="IEC164" s="171"/>
      <c r="IED164" s="171"/>
      <c r="IEE164" s="171"/>
      <c r="IEF164" s="171"/>
      <c r="IEG164" s="171"/>
      <c r="IEH164" s="171"/>
      <c r="IEI164" s="171"/>
      <c r="IEJ164" s="171"/>
      <c r="IEK164" s="171"/>
      <c r="IEL164" s="171"/>
      <c r="IEM164" s="171"/>
      <c r="IEN164" s="171"/>
      <c r="IEO164" s="171"/>
      <c r="IEP164" s="171"/>
      <c r="IEQ164" s="171"/>
      <c r="IER164" s="171"/>
      <c r="IES164" s="171"/>
      <c r="IET164" s="171"/>
      <c r="IEU164" s="171"/>
      <c r="IEV164" s="171"/>
      <c r="IEW164" s="171"/>
      <c r="IEX164" s="171"/>
      <c r="IEY164" s="171"/>
      <c r="IEZ164" s="171"/>
      <c r="IFA164" s="171"/>
      <c r="IFB164" s="171"/>
      <c r="IFC164" s="171"/>
      <c r="IFD164" s="171"/>
      <c r="IFE164" s="171"/>
      <c r="IFF164" s="171"/>
      <c r="IFG164" s="171"/>
      <c r="IFH164" s="171"/>
      <c r="IFI164" s="171"/>
      <c r="IFJ164" s="171"/>
      <c r="IFK164" s="171"/>
      <c r="IFL164" s="171"/>
      <c r="IFM164" s="171"/>
      <c r="IFN164" s="171"/>
      <c r="IFO164" s="171"/>
      <c r="IFP164" s="171"/>
      <c r="IFQ164" s="171"/>
      <c r="IFR164" s="171"/>
      <c r="IFS164" s="171"/>
      <c r="IFT164" s="171"/>
      <c r="IFU164" s="171"/>
      <c r="IFV164" s="171"/>
      <c r="IFW164" s="171"/>
      <c r="IFX164" s="171"/>
      <c r="IFY164" s="171"/>
      <c r="IFZ164" s="171"/>
      <c r="IGA164" s="171"/>
      <c r="IGB164" s="171"/>
      <c r="IGC164" s="171"/>
      <c r="IGD164" s="171"/>
      <c r="IGE164" s="171"/>
      <c r="IGF164" s="171"/>
      <c r="IGG164" s="171"/>
      <c r="IGH164" s="171"/>
      <c r="IGI164" s="171"/>
      <c r="IGJ164" s="171"/>
      <c r="IGK164" s="171"/>
      <c r="IGL164" s="171"/>
      <c r="IGM164" s="171"/>
      <c r="IGN164" s="171"/>
      <c r="IGO164" s="171"/>
      <c r="IGP164" s="171"/>
      <c r="IGQ164" s="171"/>
      <c r="IGR164" s="171"/>
      <c r="IGS164" s="171"/>
      <c r="IGT164" s="171"/>
      <c r="IGU164" s="171"/>
      <c r="IGV164" s="171"/>
      <c r="IGW164" s="171"/>
      <c r="IGX164" s="171"/>
      <c r="IGY164" s="171"/>
      <c r="IGZ164" s="171"/>
      <c r="IHA164" s="171"/>
      <c r="IHB164" s="171"/>
      <c r="IHC164" s="171"/>
      <c r="IHD164" s="171"/>
      <c r="IHE164" s="171"/>
      <c r="IHF164" s="171"/>
      <c r="IHG164" s="171"/>
      <c r="IHH164" s="171"/>
      <c r="IHI164" s="171"/>
      <c r="IHJ164" s="171"/>
      <c r="IHK164" s="171"/>
      <c r="IHL164" s="171"/>
      <c r="IHM164" s="171"/>
      <c r="IHN164" s="171"/>
      <c r="IHO164" s="171"/>
      <c r="IHP164" s="171"/>
      <c r="IHQ164" s="171"/>
      <c r="IHR164" s="171"/>
      <c r="IHS164" s="171"/>
      <c r="IHT164" s="171"/>
      <c r="IHU164" s="171"/>
      <c r="IHV164" s="171"/>
      <c r="IHW164" s="171"/>
      <c r="IHX164" s="171"/>
      <c r="IHY164" s="171"/>
      <c r="IHZ164" s="171"/>
      <c r="IIA164" s="171"/>
      <c r="IIB164" s="171"/>
      <c r="IIC164" s="171"/>
      <c r="IID164" s="171"/>
      <c r="IIE164" s="171"/>
      <c r="IIF164" s="171"/>
      <c r="IIG164" s="171"/>
      <c r="IIH164" s="171"/>
      <c r="III164" s="171"/>
      <c r="IIJ164" s="171"/>
      <c r="IIK164" s="171"/>
      <c r="IIL164" s="171"/>
      <c r="IIM164" s="171"/>
      <c r="IIN164" s="171"/>
      <c r="IIO164" s="171"/>
      <c r="IIP164" s="171"/>
      <c r="IIQ164" s="171"/>
      <c r="IIR164" s="171"/>
      <c r="IIS164" s="171"/>
      <c r="IIT164" s="171"/>
      <c r="IIU164" s="171"/>
      <c r="IIV164" s="171"/>
      <c r="IIW164" s="171"/>
      <c r="IIX164" s="171"/>
      <c r="IIY164" s="171"/>
      <c r="IIZ164" s="171"/>
      <c r="IJA164" s="171"/>
      <c r="IJB164" s="171"/>
      <c r="IJC164" s="171"/>
      <c r="IJD164" s="171"/>
      <c r="IJE164" s="171"/>
      <c r="IJF164" s="171"/>
      <c r="IJG164" s="171"/>
      <c r="IJH164" s="171"/>
      <c r="IJI164" s="171"/>
      <c r="IJJ164" s="171"/>
      <c r="IJK164" s="171"/>
      <c r="IJL164" s="171"/>
      <c r="IJM164" s="171"/>
      <c r="IJN164" s="171"/>
      <c r="IJO164" s="171"/>
      <c r="IJP164" s="171"/>
      <c r="IJQ164" s="171"/>
      <c r="IJR164" s="171"/>
      <c r="IJS164" s="171"/>
      <c r="IJT164" s="171"/>
      <c r="IJU164" s="171"/>
      <c r="IJV164" s="171"/>
      <c r="IJW164" s="171"/>
      <c r="IJX164" s="171"/>
      <c r="IJY164" s="171"/>
      <c r="IJZ164" s="171"/>
      <c r="IKA164" s="171"/>
      <c r="IKB164" s="171"/>
      <c r="IKC164" s="171"/>
      <c r="IKD164" s="171"/>
      <c r="IKE164" s="171"/>
      <c r="IKF164" s="171"/>
      <c r="IKG164" s="171"/>
      <c r="IKH164" s="171"/>
      <c r="IKI164" s="171"/>
      <c r="IKJ164" s="171"/>
      <c r="IKK164" s="171"/>
      <c r="IKL164" s="171"/>
      <c r="IKM164" s="171"/>
      <c r="IKN164" s="171"/>
      <c r="IKO164" s="171"/>
      <c r="IKP164" s="171"/>
      <c r="IKQ164" s="171"/>
      <c r="IKR164" s="171"/>
      <c r="IKS164" s="171"/>
      <c r="IKT164" s="171"/>
      <c r="IKU164" s="171"/>
      <c r="IKV164" s="171"/>
      <c r="IKW164" s="171"/>
      <c r="IKX164" s="171"/>
      <c r="IKY164" s="171"/>
      <c r="IKZ164" s="171"/>
      <c r="ILA164" s="171"/>
      <c r="ILB164" s="171"/>
      <c r="ILC164" s="171"/>
      <c r="ILD164" s="171"/>
      <c r="ILE164" s="171"/>
      <c r="ILF164" s="171"/>
      <c r="ILG164" s="171"/>
      <c r="ILH164" s="171"/>
      <c r="ILI164" s="171"/>
      <c r="ILJ164" s="171"/>
      <c r="ILK164" s="171"/>
      <c r="ILL164" s="171"/>
      <c r="ILM164" s="171"/>
      <c r="ILN164" s="171"/>
      <c r="ILO164" s="171"/>
      <c r="ILP164" s="171"/>
      <c r="ILQ164" s="171"/>
      <c r="ILR164" s="171"/>
      <c r="ILS164" s="171"/>
      <c r="ILT164" s="171"/>
      <c r="ILU164" s="171"/>
      <c r="ILV164" s="171"/>
      <c r="ILW164" s="171"/>
      <c r="ILX164" s="171"/>
      <c r="ILY164" s="171"/>
      <c r="ILZ164" s="171"/>
      <c r="IMA164" s="171"/>
      <c r="IMB164" s="171"/>
      <c r="IMC164" s="171"/>
      <c r="IMD164" s="171"/>
      <c r="IME164" s="171"/>
      <c r="IMF164" s="171"/>
      <c r="IMG164" s="171"/>
      <c r="IMH164" s="171"/>
      <c r="IMI164" s="171"/>
      <c r="IMJ164" s="171"/>
      <c r="IMK164" s="171"/>
      <c r="IML164" s="171"/>
      <c r="IMM164" s="171"/>
      <c r="IMN164" s="171"/>
      <c r="IMO164" s="171"/>
      <c r="IMP164" s="171"/>
      <c r="IMQ164" s="171"/>
      <c r="IMR164" s="171"/>
      <c r="IMS164" s="171"/>
      <c r="IMT164" s="171"/>
      <c r="IMU164" s="171"/>
      <c r="IMV164" s="171"/>
      <c r="IMW164" s="171"/>
      <c r="IMX164" s="171"/>
      <c r="IMY164" s="171"/>
      <c r="IMZ164" s="171"/>
      <c r="INA164" s="171"/>
      <c r="INB164" s="171"/>
      <c r="INC164" s="171"/>
      <c r="IND164" s="171"/>
      <c r="INE164" s="171"/>
      <c r="INF164" s="171"/>
      <c r="ING164" s="171"/>
      <c r="INH164" s="171"/>
      <c r="INI164" s="171"/>
      <c r="INJ164" s="171"/>
      <c r="INK164" s="171"/>
      <c r="INL164" s="171"/>
      <c r="INM164" s="171"/>
      <c r="INN164" s="171"/>
      <c r="INO164" s="171"/>
      <c r="INP164" s="171"/>
      <c r="INQ164" s="171"/>
      <c r="INR164" s="171"/>
      <c r="INS164" s="171"/>
      <c r="INT164" s="171"/>
      <c r="INU164" s="171"/>
      <c r="INV164" s="171"/>
      <c r="INW164" s="171"/>
      <c r="INX164" s="171"/>
      <c r="INY164" s="171"/>
      <c r="INZ164" s="171"/>
      <c r="IOA164" s="171"/>
      <c r="IOB164" s="171"/>
      <c r="IOC164" s="171"/>
      <c r="IOD164" s="171"/>
      <c r="IOE164" s="171"/>
      <c r="IOF164" s="171"/>
      <c r="IOG164" s="171"/>
      <c r="IOH164" s="171"/>
      <c r="IOI164" s="171"/>
      <c r="IOJ164" s="171"/>
      <c r="IOK164" s="171"/>
      <c r="IOL164" s="171"/>
      <c r="IOM164" s="171"/>
      <c r="ION164" s="171"/>
      <c r="IOO164" s="171"/>
      <c r="IOP164" s="171"/>
      <c r="IOQ164" s="171"/>
      <c r="IOR164" s="171"/>
      <c r="IOS164" s="171"/>
      <c r="IOT164" s="171"/>
      <c r="IOU164" s="171"/>
      <c r="IOV164" s="171"/>
      <c r="IOW164" s="171"/>
      <c r="IOX164" s="171"/>
      <c r="IOY164" s="171"/>
      <c r="IOZ164" s="171"/>
      <c r="IPA164" s="171"/>
      <c r="IPB164" s="171"/>
      <c r="IPC164" s="171"/>
      <c r="IPD164" s="171"/>
      <c r="IPE164" s="171"/>
      <c r="IPF164" s="171"/>
      <c r="IPG164" s="171"/>
      <c r="IPH164" s="171"/>
      <c r="IPI164" s="171"/>
      <c r="IPJ164" s="171"/>
      <c r="IPK164" s="171"/>
      <c r="IPL164" s="171"/>
      <c r="IPM164" s="171"/>
      <c r="IPN164" s="171"/>
      <c r="IPO164" s="171"/>
      <c r="IPP164" s="171"/>
      <c r="IPQ164" s="171"/>
      <c r="IPR164" s="171"/>
      <c r="IPS164" s="171"/>
      <c r="IPT164" s="171"/>
      <c r="IPU164" s="171"/>
      <c r="IPV164" s="171"/>
      <c r="IPW164" s="171"/>
      <c r="IPX164" s="171"/>
      <c r="IPY164" s="171"/>
      <c r="IPZ164" s="171"/>
      <c r="IQA164" s="171"/>
      <c r="IQB164" s="171"/>
      <c r="IQC164" s="171"/>
      <c r="IQD164" s="171"/>
      <c r="IQE164" s="171"/>
      <c r="IQF164" s="171"/>
      <c r="IQG164" s="171"/>
      <c r="IQH164" s="171"/>
      <c r="IQI164" s="171"/>
      <c r="IQJ164" s="171"/>
      <c r="IQK164" s="171"/>
      <c r="IQL164" s="171"/>
      <c r="IQM164" s="171"/>
      <c r="IQN164" s="171"/>
      <c r="IQO164" s="171"/>
      <c r="IQP164" s="171"/>
      <c r="IQQ164" s="171"/>
      <c r="IQR164" s="171"/>
      <c r="IQS164" s="171"/>
      <c r="IQT164" s="171"/>
      <c r="IQU164" s="171"/>
      <c r="IQV164" s="171"/>
      <c r="IQW164" s="171"/>
      <c r="IQX164" s="171"/>
      <c r="IQY164" s="171"/>
      <c r="IQZ164" s="171"/>
      <c r="IRA164" s="171"/>
      <c r="IRB164" s="171"/>
      <c r="IRC164" s="171"/>
      <c r="IRD164" s="171"/>
      <c r="IRE164" s="171"/>
      <c r="IRF164" s="171"/>
      <c r="IRG164" s="171"/>
      <c r="IRH164" s="171"/>
      <c r="IRI164" s="171"/>
      <c r="IRJ164" s="171"/>
      <c r="IRK164" s="171"/>
      <c r="IRL164" s="171"/>
      <c r="IRM164" s="171"/>
      <c r="IRN164" s="171"/>
      <c r="IRO164" s="171"/>
      <c r="IRP164" s="171"/>
      <c r="IRQ164" s="171"/>
      <c r="IRR164" s="171"/>
      <c r="IRS164" s="171"/>
      <c r="IRT164" s="171"/>
      <c r="IRU164" s="171"/>
      <c r="IRV164" s="171"/>
      <c r="IRW164" s="171"/>
      <c r="IRX164" s="171"/>
      <c r="IRY164" s="171"/>
      <c r="IRZ164" s="171"/>
      <c r="ISA164" s="171"/>
      <c r="ISB164" s="171"/>
      <c r="ISC164" s="171"/>
      <c r="ISD164" s="171"/>
      <c r="ISE164" s="171"/>
      <c r="ISF164" s="171"/>
      <c r="ISG164" s="171"/>
      <c r="ISH164" s="171"/>
      <c r="ISI164" s="171"/>
      <c r="ISJ164" s="171"/>
      <c r="ISK164" s="171"/>
      <c r="ISL164" s="171"/>
      <c r="ISM164" s="171"/>
      <c r="ISN164" s="171"/>
      <c r="ISO164" s="171"/>
      <c r="ISP164" s="171"/>
      <c r="ISQ164" s="171"/>
      <c r="ISR164" s="171"/>
      <c r="ISS164" s="171"/>
      <c r="IST164" s="171"/>
      <c r="ISU164" s="171"/>
      <c r="ISV164" s="171"/>
      <c r="ISW164" s="171"/>
      <c r="ISX164" s="171"/>
      <c r="ISY164" s="171"/>
      <c r="ISZ164" s="171"/>
      <c r="ITA164" s="171"/>
      <c r="ITB164" s="171"/>
      <c r="ITC164" s="171"/>
      <c r="ITD164" s="171"/>
      <c r="ITE164" s="171"/>
      <c r="ITF164" s="171"/>
      <c r="ITG164" s="171"/>
      <c r="ITH164" s="171"/>
      <c r="ITI164" s="171"/>
      <c r="ITJ164" s="171"/>
      <c r="ITK164" s="171"/>
      <c r="ITL164" s="171"/>
      <c r="ITM164" s="171"/>
      <c r="ITN164" s="171"/>
      <c r="ITO164" s="171"/>
      <c r="ITP164" s="171"/>
      <c r="ITQ164" s="171"/>
      <c r="ITR164" s="171"/>
      <c r="ITS164" s="171"/>
      <c r="ITT164" s="171"/>
      <c r="ITU164" s="171"/>
      <c r="ITV164" s="171"/>
      <c r="ITW164" s="171"/>
      <c r="ITX164" s="171"/>
      <c r="ITY164" s="171"/>
      <c r="ITZ164" s="171"/>
      <c r="IUA164" s="171"/>
      <c r="IUB164" s="171"/>
      <c r="IUC164" s="171"/>
      <c r="IUD164" s="171"/>
      <c r="IUE164" s="171"/>
      <c r="IUF164" s="171"/>
      <c r="IUG164" s="171"/>
      <c r="IUH164" s="171"/>
      <c r="IUI164" s="171"/>
      <c r="IUJ164" s="171"/>
      <c r="IUK164" s="171"/>
      <c r="IUL164" s="171"/>
      <c r="IUM164" s="171"/>
      <c r="IUN164" s="171"/>
      <c r="IUO164" s="171"/>
      <c r="IUP164" s="171"/>
      <c r="IUQ164" s="171"/>
      <c r="IUR164" s="171"/>
      <c r="IUS164" s="171"/>
      <c r="IUT164" s="171"/>
      <c r="IUU164" s="171"/>
      <c r="IUV164" s="171"/>
      <c r="IUW164" s="171"/>
      <c r="IUX164" s="171"/>
      <c r="IUY164" s="171"/>
      <c r="IUZ164" s="171"/>
      <c r="IVA164" s="171"/>
      <c r="IVB164" s="171"/>
      <c r="IVC164" s="171"/>
      <c r="IVD164" s="171"/>
      <c r="IVE164" s="171"/>
      <c r="IVF164" s="171"/>
      <c r="IVG164" s="171"/>
      <c r="IVH164" s="171"/>
      <c r="IVI164" s="171"/>
      <c r="IVJ164" s="171"/>
      <c r="IVK164" s="171"/>
      <c r="IVL164" s="171"/>
      <c r="IVM164" s="171"/>
      <c r="IVN164" s="171"/>
      <c r="IVO164" s="171"/>
      <c r="IVP164" s="171"/>
      <c r="IVQ164" s="171"/>
      <c r="IVR164" s="171"/>
      <c r="IVS164" s="171"/>
      <c r="IVT164" s="171"/>
      <c r="IVU164" s="171"/>
      <c r="IVV164" s="171"/>
      <c r="IVW164" s="171"/>
      <c r="IVX164" s="171"/>
      <c r="IVY164" s="171"/>
      <c r="IVZ164" s="171"/>
      <c r="IWA164" s="171"/>
      <c r="IWB164" s="171"/>
      <c r="IWC164" s="171"/>
      <c r="IWD164" s="171"/>
      <c r="IWE164" s="171"/>
      <c r="IWF164" s="171"/>
      <c r="IWG164" s="171"/>
      <c r="IWH164" s="171"/>
      <c r="IWI164" s="171"/>
      <c r="IWJ164" s="171"/>
      <c r="IWK164" s="171"/>
      <c r="IWL164" s="171"/>
      <c r="IWM164" s="171"/>
      <c r="IWN164" s="171"/>
      <c r="IWO164" s="171"/>
      <c r="IWP164" s="171"/>
      <c r="IWQ164" s="171"/>
      <c r="IWR164" s="171"/>
      <c r="IWS164" s="171"/>
      <c r="IWT164" s="171"/>
      <c r="IWU164" s="171"/>
      <c r="IWV164" s="171"/>
      <c r="IWW164" s="171"/>
      <c r="IWX164" s="171"/>
      <c r="IWY164" s="171"/>
      <c r="IWZ164" s="171"/>
      <c r="IXA164" s="171"/>
      <c r="IXB164" s="171"/>
      <c r="IXC164" s="171"/>
      <c r="IXD164" s="171"/>
      <c r="IXE164" s="171"/>
      <c r="IXF164" s="171"/>
      <c r="IXG164" s="171"/>
      <c r="IXH164" s="171"/>
      <c r="IXI164" s="171"/>
      <c r="IXJ164" s="171"/>
      <c r="IXK164" s="171"/>
      <c r="IXL164" s="171"/>
      <c r="IXM164" s="171"/>
      <c r="IXN164" s="171"/>
      <c r="IXO164" s="171"/>
      <c r="IXP164" s="171"/>
      <c r="IXQ164" s="171"/>
      <c r="IXR164" s="171"/>
      <c r="IXS164" s="171"/>
      <c r="IXT164" s="171"/>
      <c r="IXU164" s="171"/>
      <c r="IXV164" s="171"/>
      <c r="IXW164" s="171"/>
      <c r="IXX164" s="171"/>
      <c r="IXY164" s="171"/>
      <c r="IXZ164" s="171"/>
      <c r="IYA164" s="171"/>
      <c r="IYB164" s="171"/>
      <c r="IYC164" s="171"/>
      <c r="IYD164" s="171"/>
      <c r="IYE164" s="171"/>
      <c r="IYF164" s="171"/>
      <c r="IYG164" s="171"/>
      <c r="IYH164" s="171"/>
      <c r="IYI164" s="171"/>
      <c r="IYJ164" s="171"/>
      <c r="IYK164" s="171"/>
      <c r="IYL164" s="171"/>
      <c r="IYM164" s="171"/>
      <c r="IYN164" s="171"/>
      <c r="IYO164" s="171"/>
      <c r="IYP164" s="171"/>
      <c r="IYQ164" s="171"/>
      <c r="IYR164" s="171"/>
      <c r="IYS164" s="171"/>
      <c r="IYT164" s="171"/>
      <c r="IYU164" s="171"/>
      <c r="IYV164" s="171"/>
      <c r="IYW164" s="171"/>
      <c r="IYX164" s="171"/>
      <c r="IYY164" s="171"/>
      <c r="IYZ164" s="171"/>
      <c r="IZA164" s="171"/>
      <c r="IZB164" s="171"/>
      <c r="IZC164" s="171"/>
      <c r="IZD164" s="171"/>
      <c r="IZE164" s="171"/>
      <c r="IZF164" s="171"/>
      <c r="IZG164" s="171"/>
      <c r="IZH164" s="171"/>
      <c r="IZI164" s="171"/>
      <c r="IZJ164" s="171"/>
      <c r="IZK164" s="171"/>
      <c r="IZL164" s="171"/>
      <c r="IZM164" s="171"/>
      <c r="IZN164" s="171"/>
      <c r="IZO164" s="171"/>
      <c r="IZP164" s="171"/>
      <c r="IZQ164" s="171"/>
      <c r="IZR164" s="171"/>
      <c r="IZS164" s="171"/>
      <c r="IZT164" s="171"/>
      <c r="IZU164" s="171"/>
      <c r="IZV164" s="171"/>
      <c r="IZW164" s="171"/>
      <c r="IZX164" s="171"/>
      <c r="IZY164" s="171"/>
      <c r="IZZ164" s="171"/>
      <c r="JAA164" s="171"/>
      <c r="JAB164" s="171"/>
      <c r="JAC164" s="171"/>
      <c r="JAD164" s="171"/>
      <c r="JAE164" s="171"/>
      <c r="JAF164" s="171"/>
      <c r="JAG164" s="171"/>
      <c r="JAH164" s="171"/>
      <c r="JAI164" s="171"/>
      <c r="JAJ164" s="171"/>
      <c r="JAK164" s="171"/>
      <c r="JAL164" s="171"/>
      <c r="JAM164" s="171"/>
      <c r="JAN164" s="171"/>
      <c r="JAO164" s="171"/>
      <c r="JAP164" s="171"/>
      <c r="JAQ164" s="171"/>
      <c r="JAR164" s="171"/>
      <c r="JAS164" s="171"/>
      <c r="JAT164" s="171"/>
      <c r="JAU164" s="171"/>
      <c r="JAV164" s="171"/>
      <c r="JAW164" s="171"/>
      <c r="JAX164" s="171"/>
      <c r="JAY164" s="171"/>
      <c r="JAZ164" s="171"/>
      <c r="JBA164" s="171"/>
      <c r="JBB164" s="171"/>
      <c r="JBC164" s="171"/>
      <c r="JBD164" s="171"/>
      <c r="JBE164" s="171"/>
      <c r="JBF164" s="171"/>
      <c r="JBG164" s="171"/>
      <c r="JBH164" s="171"/>
      <c r="JBI164" s="171"/>
      <c r="JBJ164" s="171"/>
      <c r="JBK164" s="171"/>
      <c r="JBL164" s="171"/>
      <c r="JBM164" s="171"/>
      <c r="JBN164" s="171"/>
      <c r="JBO164" s="171"/>
      <c r="JBP164" s="171"/>
      <c r="JBQ164" s="171"/>
      <c r="JBR164" s="171"/>
      <c r="JBS164" s="171"/>
      <c r="JBT164" s="171"/>
      <c r="JBU164" s="171"/>
      <c r="JBV164" s="171"/>
      <c r="JBW164" s="171"/>
      <c r="JBX164" s="171"/>
      <c r="JBY164" s="171"/>
      <c r="JBZ164" s="171"/>
      <c r="JCA164" s="171"/>
      <c r="JCB164" s="171"/>
      <c r="JCC164" s="171"/>
      <c r="JCD164" s="171"/>
      <c r="JCE164" s="171"/>
      <c r="JCF164" s="171"/>
      <c r="JCG164" s="171"/>
      <c r="JCH164" s="171"/>
      <c r="JCI164" s="171"/>
      <c r="JCJ164" s="171"/>
      <c r="JCK164" s="171"/>
      <c r="JCL164" s="171"/>
      <c r="JCM164" s="171"/>
      <c r="JCN164" s="171"/>
      <c r="JCO164" s="171"/>
      <c r="JCP164" s="171"/>
      <c r="JCQ164" s="171"/>
      <c r="JCR164" s="171"/>
      <c r="JCS164" s="171"/>
      <c r="JCT164" s="171"/>
      <c r="JCU164" s="171"/>
      <c r="JCV164" s="171"/>
      <c r="JCW164" s="171"/>
      <c r="JCX164" s="171"/>
      <c r="JCY164" s="171"/>
      <c r="JCZ164" s="171"/>
      <c r="JDA164" s="171"/>
      <c r="JDB164" s="171"/>
      <c r="JDC164" s="171"/>
      <c r="JDD164" s="171"/>
      <c r="JDE164" s="171"/>
      <c r="JDF164" s="171"/>
      <c r="JDG164" s="171"/>
      <c r="JDH164" s="171"/>
      <c r="JDI164" s="171"/>
      <c r="JDJ164" s="171"/>
      <c r="JDK164" s="171"/>
      <c r="JDL164" s="171"/>
      <c r="JDM164" s="171"/>
      <c r="JDN164" s="171"/>
      <c r="JDO164" s="171"/>
      <c r="JDP164" s="171"/>
      <c r="JDQ164" s="171"/>
      <c r="JDR164" s="171"/>
      <c r="JDS164" s="171"/>
      <c r="JDT164" s="171"/>
      <c r="JDU164" s="171"/>
      <c r="JDV164" s="171"/>
      <c r="JDW164" s="171"/>
      <c r="JDX164" s="171"/>
      <c r="JDY164" s="171"/>
      <c r="JDZ164" s="171"/>
      <c r="JEA164" s="171"/>
      <c r="JEB164" s="171"/>
      <c r="JEC164" s="171"/>
      <c r="JED164" s="171"/>
      <c r="JEE164" s="171"/>
      <c r="JEF164" s="171"/>
      <c r="JEG164" s="171"/>
      <c r="JEH164" s="171"/>
      <c r="JEI164" s="171"/>
      <c r="JEJ164" s="171"/>
      <c r="JEK164" s="171"/>
      <c r="JEL164" s="171"/>
      <c r="JEM164" s="171"/>
      <c r="JEN164" s="171"/>
      <c r="JEO164" s="171"/>
      <c r="JEP164" s="171"/>
      <c r="JEQ164" s="171"/>
      <c r="JER164" s="171"/>
      <c r="JES164" s="171"/>
      <c r="JET164" s="171"/>
      <c r="JEU164" s="171"/>
      <c r="JEV164" s="171"/>
      <c r="JEW164" s="171"/>
      <c r="JEX164" s="171"/>
      <c r="JEY164" s="171"/>
      <c r="JEZ164" s="171"/>
      <c r="JFA164" s="171"/>
      <c r="JFB164" s="171"/>
      <c r="JFC164" s="171"/>
      <c r="JFD164" s="171"/>
      <c r="JFE164" s="171"/>
      <c r="JFF164" s="171"/>
      <c r="JFG164" s="171"/>
      <c r="JFH164" s="171"/>
      <c r="JFI164" s="171"/>
      <c r="JFJ164" s="171"/>
      <c r="JFK164" s="171"/>
      <c r="JFL164" s="171"/>
      <c r="JFM164" s="171"/>
      <c r="JFN164" s="171"/>
      <c r="JFO164" s="171"/>
      <c r="JFP164" s="171"/>
      <c r="JFQ164" s="171"/>
      <c r="JFR164" s="171"/>
      <c r="JFS164" s="171"/>
      <c r="JFT164" s="171"/>
      <c r="JFU164" s="171"/>
      <c r="JFV164" s="171"/>
      <c r="JFW164" s="171"/>
      <c r="JFX164" s="171"/>
      <c r="JFY164" s="171"/>
      <c r="JFZ164" s="171"/>
      <c r="JGA164" s="171"/>
      <c r="JGB164" s="171"/>
      <c r="JGC164" s="171"/>
      <c r="JGD164" s="171"/>
      <c r="JGE164" s="171"/>
      <c r="JGF164" s="171"/>
      <c r="JGG164" s="171"/>
      <c r="JGH164" s="171"/>
      <c r="JGI164" s="171"/>
      <c r="JGJ164" s="171"/>
      <c r="JGK164" s="171"/>
      <c r="JGL164" s="171"/>
      <c r="JGM164" s="171"/>
      <c r="JGN164" s="171"/>
      <c r="JGO164" s="171"/>
      <c r="JGP164" s="171"/>
      <c r="JGQ164" s="171"/>
      <c r="JGR164" s="171"/>
      <c r="JGS164" s="171"/>
      <c r="JGT164" s="171"/>
      <c r="JGU164" s="171"/>
      <c r="JGV164" s="171"/>
      <c r="JGW164" s="171"/>
      <c r="JGX164" s="171"/>
      <c r="JGY164" s="171"/>
      <c r="JGZ164" s="171"/>
      <c r="JHA164" s="171"/>
      <c r="JHB164" s="171"/>
      <c r="JHC164" s="171"/>
      <c r="JHD164" s="171"/>
      <c r="JHE164" s="171"/>
      <c r="JHF164" s="171"/>
      <c r="JHG164" s="171"/>
      <c r="JHH164" s="171"/>
      <c r="JHI164" s="171"/>
      <c r="JHJ164" s="171"/>
      <c r="JHK164" s="171"/>
      <c r="JHL164" s="171"/>
      <c r="JHM164" s="171"/>
      <c r="JHN164" s="171"/>
      <c r="JHO164" s="171"/>
      <c r="JHP164" s="171"/>
      <c r="JHQ164" s="171"/>
      <c r="JHR164" s="171"/>
      <c r="JHS164" s="171"/>
      <c r="JHT164" s="171"/>
      <c r="JHU164" s="171"/>
      <c r="JHV164" s="171"/>
      <c r="JHW164" s="171"/>
      <c r="JHX164" s="171"/>
      <c r="JHY164" s="171"/>
      <c r="JHZ164" s="171"/>
      <c r="JIA164" s="171"/>
      <c r="JIB164" s="171"/>
      <c r="JIC164" s="171"/>
      <c r="JID164" s="171"/>
      <c r="JIE164" s="171"/>
      <c r="JIF164" s="171"/>
      <c r="JIG164" s="171"/>
      <c r="JIH164" s="171"/>
      <c r="JII164" s="171"/>
      <c r="JIJ164" s="171"/>
      <c r="JIK164" s="171"/>
      <c r="JIL164" s="171"/>
      <c r="JIM164" s="171"/>
      <c r="JIN164" s="171"/>
      <c r="JIO164" s="171"/>
      <c r="JIP164" s="171"/>
      <c r="JIQ164" s="171"/>
      <c r="JIR164" s="171"/>
      <c r="JIS164" s="171"/>
      <c r="JIT164" s="171"/>
      <c r="JIU164" s="171"/>
      <c r="JIV164" s="171"/>
      <c r="JIW164" s="171"/>
      <c r="JIX164" s="171"/>
      <c r="JIY164" s="171"/>
      <c r="JIZ164" s="171"/>
      <c r="JJA164" s="171"/>
      <c r="JJB164" s="171"/>
      <c r="JJC164" s="171"/>
      <c r="JJD164" s="171"/>
      <c r="JJE164" s="171"/>
      <c r="JJF164" s="171"/>
      <c r="JJG164" s="171"/>
      <c r="JJH164" s="171"/>
      <c r="JJI164" s="171"/>
      <c r="JJJ164" s="171"/>
      <c r="JJK164" s="171"/>
      <c r="JJL164" s="171"/>
      <c r="JJM164" s="171"/>
      <c r="JJN164" s="171"/>
      <c r="JJO164" s="171"/>
      <c r="JJP164" s="171"/>
      <c r="JJQ164" s="171"/>
      <c r="JJR164" s="171"/>
      <c r="JJS164" s="171"/>
      <c r="JJT164" s="171"/>
      <c r="JJU164" s="171"/>
      <c r="JJV164" s="171"/>
      <c r="JJW164" s="171"/>
      <c r="JJX164" s="171"/>
      <c r="JJY164" s="171"/>
      <c r="JJZ164" s="171"/>
      <c r="JKA164" s="171"/>
      <c r="JKB164" s="171"/>
      <c r="JKC164" s="171"/>
      <c r="JKD164" s="171"/>
      <c r="JKE164" s="171"/>
      <c r="JKF164" s="171"/>
      <c r="JKG164" s="171"/>
      <c r="JKH164" s="171"/>
      <c r="JKI164" s="171"/>
      <c r="JKJ164" s="171"/>
      <c r="JKK164" s="171"/>
      <c r="JKL164" s="171"/>
      <c r="JKM164" s="171"/>
      <c r="JKN164" s="171"/>
      <c r="JKO164" s="171"/>
      <c r="JKP164" s="171"/>
      <c r="JKQ164" s="171"/>
      <c r="JKR164" s="171"/>
      <c r="JKS164" s="171"/>
      <c r="JKT164" s="171"/>
      <c r="JKU164" s="171"/>
      <c r="JKV164" s="171"/>
      <c r="JKW164" s="171"/>
      <c r="JKX164" s="171"/>
      <c r="JKY164" s="171"/>
      <c r="JKZ164" s="171"/>
      <c r="JLA164" s="171"/>
      <c r="JLB164" s="171"/>
      <c r="JLC164" s="171"/>
      <c r="JLD164" s="171"/>
      <c r="JLE164" s="171"/>
      <c r="JLF164" s="171"/>
      <c r="JLG164" s="171"/>
      <c r="JLH164" s="171"/>
      <c r="JLI164" s="171"/>
      <c r="JLJ164" s="171"/>
      <c r="JLK164" s="171"/>
      <c r="JLL164" s="171"/>
      <c r="JLM164" s="171"/>
      <c r="JLN164" s="171"/>
      <c r="JLO164" s="171"/>
      <c r="JLP164" s="171"/>
      <c r="JLQ164" s="171"/>
      <c r="JLR164" s="171"/>
      <c r="JLS164" s="171"/>
      <c r="JLT164" s="171"/>
      <c r="JLU164" s="171"/>
      <c r="JLV164" s="171"/>
      <c r="JLW164" s="171"/>
      <c r="JLX164" s="171"/>
      <c r="JLY164" s="171"/>
      <c r="JLZ164" s="171"/>
      <c r="JMA164" s="171"/>
      <c r="JMB164" s="171"/>
      <c r="JMC164" s="171"/>
      <c r="JMD164" s="171"/>
      <c r="JME164" s="171"/>
      <c r="JMF164" s="171"/>
      <c r="JMG164" s="171"/>
      <c r="JMH164" s="171"/>
      <c r="JMI164" s="171"/>
      <c r="JMJ164" s="171"/>
      <c r="JMK164" s="171"/>
      <c r="JML164" s="171"/>
      <c r="JMM164" s="171"/>
      <c r="JMN164" s="171"/>
      <c r="JMO164" s="171"/>
      <c r="JMP164" s="171"/>
      <c r="JMQ164" s="171"/>
      <c r="JMR164" s="171"/>
      <c r="JMS164" s="171"/>
      <c r="JMT164" s="171"/>
      <c r="JMU164" s="171"/>
      <c r="JMV164" s="171"/>
      <c r="JMW164" s="171"/>
      <c r="JMX164" s="171"/>
      <c r="JMY164" s="171"/>
      <c r="JMZ164" s="171"/>
      <c r="JNA164" s="171"/>
      <c r="JNB164" s="171"/>
      <c r="JNC164" s="171"/>
      <c r="JND164" s="171"/>
      <c r="JNE164" s="171"/>
      <c r="JNF164" s="171"/>
      <c r="JNG164" s="171"/>
      <c r="JNH164" s="171"/>
      <c r="JNI164" s="171"/>
      <c r="JNJ164" s="171"/>
      <c r="JNK164" s="171"/>
      <c r="JNL164" s="171"/>
      <c r="JNM164" s="171"/>
      <c r="JNN164" s="171"/>
      <c r="JNO164" s="171"/>
      <c r="JNP164" s="171"/>
      <c r="JNQ164" s="171"/>
      <c r="JNR164" s="171"/>
      <c r="JNS164" s="171"/>
      <c r="JNT164" s="171"/>
      <c r="JNU164" s="171"/>
      <c r="JNV164" s="171"/>
      <c r="JNW164" s="171"/>
      <c r="JNX164" s="171"/>
      <c r="JNY164" s="171"/>
      <c r="JNZ164" s="171"/>
      <c r="JOA164" s="171"/>
      <c r="JOB164" s="171"/>
      <c r="JOC164" s="171"/>
      <c r="JOD164" s="171"/>
      <c r="JOE164" s="171"/>
      <c r="JOF164" s="171"/>
      <c r="JOG164" s="171"/>
      <c r="JOH164" s="171"/>
      <c r="JOI164" s="171"/>
      <c r="JOJ164" s="171"/>
      <c r="JOK164" s="171"/>
      <c r="JOL164" s="171"/>
      <c r="JOM164" s="171"/>
      <c r="JON164" s="171"/>
      <c r="JOO164" s="171"/>
      <c r="JOP164" s="171"/>
      <c r="JOQ164" s="171"/>
      <c r="JOR164" s="171"/>
      <c r="JOS164" s="171"/>
      <c r="JOT164" s="171"/>
      <c r="JOU164" s="171"/>
      <c r="JOV164" s="171"/>
      <c r="JOW164" s="171"/>
      <c r="JOX164" s="171"/>
      <c r="JOY164" s="171"/>
      <c r="JOZ164" s="171"/>
      <c r="JPA164" s="171"/>
      <c r="JPB164" s="171"/>
      <c r="JPC164" s="171"/>
      <c r="JPD164" s="171"/>
      <c r="JPE164" s="171"/>
      <c r="JPF164" s="171"/>
      <c r="JPG164" s="171"/>
      <c r="JPH164" s="171"/>
      <c r="JPI164" s="171"/>
      <c r="JPJ164" s="171"/>
      <c r="JPK164" s="171"/>
      <c r="JPL164" s="171"/>
      <c r="JPM164" s="171"/>
      <c r="JPN164" s="171"/>
      <c r="JPO164" s="171"/>
      <c r="JPP164" s="171"/>
      <c r="JPQ164" s="171"/>
      <c r="JPR164" s="171"/>
      <c r="JPS164" s="171"/>
      <c r="JPT164" s="171"/>
      <c r="JPU164" s="171"/>
      <c r="JPV164" s="171"/>
      <c r="JPW164" s="171"/>
      <c r="JPX164" s="171"/>
      <c r="JPY164" s="171"/>
      <c r="JPZ164" s="171"/>
      <c r="JQA164" s="171"/>
      <c r="JQB164" s="171"/>
      <c r="JQC164" s="171"/>
      <c r="JQD164" s="171"/>
      <c r="JQE164" s="171"/>
      <c r="JQF164" s="171"/>
      <c r="JQG164" s="171"/>
      <c r="JQH164" s="171"/>
      <c r="JQI164" s="171"/>
      <c r="JQJ164" s="171"/>
      <c r="JQK164" s="171"/>
      <c r="JQL164" s="171"/>
      <c r="JQM164" s="171"/>
      <c r="JQN164" s="171"/>
      <c r="JQO164" s="171"/>
      <c r="JQP164" s="171"/>
      <c r="JQQ164" s="171"/>
      <c r="JQR164" s="171"/>
      <c r="JQS164" s="171"/>
      <c r="JQT164" s="171"/>
      <c r="JQU164" s="171"/>
      <c r="JQV164" s="171"/>
      <c r="JQW164" s="171"/>
      <c r="JQX164" s="171"/>
      <c r="JQY164" s="171"/>
      <c r="JQZ164" s="171"/>
      <c r="JRA164" s="171"/>
      <c r="JRB164" s="171"/>
      <c r="JRC164" s="171"/>
      <c r="JRD164" s="171"/>
      <c r="JRE164" s="171"/>
      <c r="JRF164" s="171"/>
      <c r="JRG164" s="171"/>
      <c r="JRH164" s="171"/>
      <c r="JRI164" s="171"/>
      <c r="JRJ164" s="171"/>
      <c r="JRK164" s="171"/>
      <c r="JRL164" s="171"/>
      <c r="JRM164" s="171"/>
      <c r="JRN164" s="171"/>
      <c r="JRO164" s="171"/>
      <c r="JRP164" s="171"/>
      <c r="JRQ164" s="171"/>
      <c r="JRR164" s="171"/>
      <c r="JRS164" s="171"/>
      <c r="JRT164" s="171"/>
      <c r="JRU164" s="171"/>
      <c r="JRV164" s="171"/>
      <c r="JRW164" s="171"/>
      <c r="JRX164" s="171"/>
      <c r="JRY164" s="171"/>
      <c r="JRZ164" s="171"/>
      <c r="JSA164" s="171"/>
      <c r="JSB164" s="171"/>
      <c r="JSC164" s="171"/>
      <c r="JSD164" s="171"/>
      <c r="JSE164" s="171"/>
      <c r="JSF164" s="171"/>
      <c r="JSG164" s="171"/>
      <c r="JSH164" s="171"/>
      <c r="JSI164" s="171"/>
      <c r="JSJ164" s="171"/>
      <c r="JSK164" s="171"/>
      <c r="JSL164" s="171"/>
      <c r="JSM164" s="171"/>
      <c r="JSN164" s="171"/>
      <c r="JSO164" s="171"/>
      <c r="JSP164" s="171"/>
      <c r="JSQ164" s="171"/>
      <c r="JSR164" s="171"/>
      <c r="JSS164" s="171"/>
      <c r="JST164" s="171"/>
      <c r="JSU164" s="171"/>
      <c r="JSV164" s="171"/>
      <c r="JSW164" s="171"/>
      <c r="JSX164" s="171"/>
      <c r="JSY164" s="171"/>
      <c r="JSZ164" s="171"/>
      <c r="JTA164" s="171"/>
      <c r="JTB164" s="171"/>
      <c r="JTC164" s="171"/>
      <c r="JTD164" s="171"/>
      <c r="JTE164" s="171"/>
      <c r="JTF164" s="171"/>
      <c r="JTG164" s="171"/>
      <c r="JTH164" s="171"/>
      <c r="JTI164" s="171"/>
      <c r="JTJ164" s="171"/>
      <c r="JTK164" s="171"/>
      <c r="JTL164" s="171"/>
      <c r="JTM164" s="171"/>
      <c r="JTN164" s="171"/>
      <c r="JTO164" s="171"/>
      <c r="JTP164" s="171"/>
      <c r="JTQ164" s="171"/>
      <c r="JTR164" s="171"/>
      <c r="JTS164" s="171"/>
      <c r="JTT164" s="171"/>
      <c r="JTU164" s="171"/>
      <c r="JTV164" s="171"/>
      <c r="JTW164" s="171"/>
      <c r="JTX164" s="171"/>
      <c r="JTY164" s="171"/>
      <c r="JTZ164" s="171"/>
      <c r="JUA164" s="171"/>
      <c r="JUB164" s="171"/>
      <c r="JUC164" s="171"/>
      <c r="JUD164" s="171"/>
      <c r="JUE164" s="171"/>
      <c r="JUF164" s="171"/>
      <c r="JUG164" s="171"/>
      <c r="JUH164" s="171"/>
      <c r="JUI164" s="171"/>
      <c r="JUJ164" s="171"/>
      <c r="JUK164" s="171"/>
      <c r="JUL164" s="171"/>
      <c r="JUM164" s="171"/>
      <c r="JUN164" s="171"/>
      <c r="JUO164" s="171"/>
      <c r="JUP164" s="171"/>
      <c r="JUQ164" s="171"/>
      <c r="JUR164" s="171"/>
      <c r="JUS164" s="171"/>
      <c r="JUT164" s="171"/>
      <c r="JUU164" s="171"/>
      <c r="JUV164" s="171"/>
      <c r="JUW164" s="171"/>
      <c r="JUX164" s="171"/>
      <c r="JUY164" s="171"/>
      <c r="JUZ164" s="171"/>
      <c r="JVA164" s="171"/>
      <c r="JVB164" s="171"/>
      <c r="JVC164" s="171"/>
      <c r="JVD164" s="171"/>
      <c r="JVE164" s="171"/>
      <c r="JVF164" s="171"/>
      <c r="JVG164" s="171"/>
      <c r="JVH164" s="171"/>
      <c r="JVI164" s="171"/>
      <c r="JVJ164" s="171"/>
      <c r="JVK164" s="171"/>
      <c r="JVL164" s="171"/>
      <c r="JVM164" s="171"/>
      <c r="JVN164" s="171"/>
      <c r="JVO164" s="171"/>
      <c r="JVP164" s="171"/>
      <c r="JVQ164" s="171"/>
      <c r="JVR164" s="171"/>
      <c r="JVS164" s="171"/>
      <c r="JVT164" s="171"/>
      <c r="JVU164" s="171"/>
      <c r="JVV164" s="171"/>
      <c r="JVW164" s="171"/>
      <c r="JVX164" s="171"/>
      <c r="JVY164" s="171"/>
      <c r="JVZ164" s="171"/>
      <c r="JWA164" s="171"/>
      <c r="JWB164" s="171"/>
      <c r="JWC164" s="171"/>
      <c r="JWD164" s="171"/>
      <c r="JWE164" s="171"/>
      <c r="JWF164" s="171"/>
      <c r="JWG164" s="171"/>
      <c r="JWH164" s="171"/>
      <c r="JWI164" s="171"/>
      <c r="JWJ164" s="171"/>
      <c r="JWK164" s="171"/>
      <c r="JWL164" s="171"/>
      <c r="JWM164" s="171"/>
      <c r="JWN164" s="171"/>
      <c r="JWO164" s="171"/>
      <c r="JWP164" s="171"/>
      <c r="JWQ164" s="171"/>
      <c r="JWR164" s="171"/>
      <c r="JWS164" s="171"/>
      <c r="JWT164" s="171"/>
      <c r="JWU164" s="171"/>
      <c r="JWV164" s="171"/>
      <c r="JWW164" s="171"/>
      <c r="JWX164" s="171"/>
      <c r="JWY164" s="171"/>
      <c r="JWZ164" s="171"/>
      <c r="JXA164" s="171"/>
      <c r="JXB164" s="171"/>
      <c r="JXC164" s="171"/>
      <c r="JXD164" s="171"/>
      <c r="JXE164" s="171"/>
      <c r="JXF164" s="171"/>
      <c r="JXG164" s="171"/>
      <c r="JXH164" s="171"/>
      <c r="JXI164" s="171"/>
      <c r="JXJ164" s="171"/>
      <c r="JXK164" s="171"/>
      <c r="JXL164" s="171"/>
      <c r="JXM164" s="171"/>
      <c r="JXN164" s="171"/>
      <c r="JXO164" s="171"/>
      <c r="JXP164" s="171"/>
      <c r="JXQ164" s="171"/>
      <c r="JXR164" s="171"/>
      <c r="JXS164" s="171"/>
      <c r="JXT164" s="171"/>
      <c r="JXU164" s="171"/>
      <c r="JXV164" s="171"/>
      <c r="JXW164" s="171"/>
      <c r="JXX164" s="171"/>
      <c r="JXY164" s="171"/>
      <c r="JXZ164" s="171"/>
      <c r="JYA164" s="171"/>
      <c r="JYB164" s="171"/>
      <c r="JYC164" s="171"/>
      <c r="JYD164" s="171"/>
      <c r="JYE164" s="171"/>
      <c r="JYF164" s="171"/>
      <c r="JYG164" s="171"/>
      <c r="JYH164" s="171"/>
      <c r="JYI164" s="171"/>
      <c r="JYJ164" s="171"/>
      <c r="JYK164" s="171"/>
      <c r="JYL164" s="171"/>
      <c r="JYM164" s="171"/>
      <c r="JYN164" s="171"/>
      <c r="JYO164" s="171"/>
      <c r="JYP164" s="171"/>
      <c r="JYQ164" s="171"/>
      <c r="JYR164" s="171"/>
      <c r="JYS164" s="171"/>
      <c r="JYT164" s="171"/>
      <c r="JYU164" s="171"/>
      <c r="JYV164" s="171"/>
      <c r="JYW164" s="171"/>
      <c r="JYX164" s="171"/>
      <c r="JYY164" s="171"/>
      <c r="JYZ164" s="171"/>
      <c r="JZA164" s="171"/>
      <c r="JZB164" s="171"/>
      <c r="JZC164" s="171"/>
      <c r="JZD164" s="171"/>
      <c r="JZE164" s="171"/>
      <c r="JZF164" s="171"/>
      <c r="JZG164" s="171"/>
      <c r="JZH164" s="171"/>
      <c r="JZI164" s="171"/>
      <c r="JZJ164" s="171"/>
      <c r="JZK164" s="171"/>
      <c r="JZL164" s="171"/>
      <c r="JZM164" s="171"/>
      <c r="JZN164" s="171"/>
      <c r="JZO164" s="171"/>
      <c r="JZP164" s="171"/>
      <c r="JZQ164" s="171"/>
      <c r="JZR164" s="171"/>
      <c r="JZS164" s="171"/>
      <c r="JZT164" s="171"/>
      <c r="JZU164" s="171"/>
      <c r="JZV164" s="171"/>
      <c r="JZW164" s="171"/>
      <c r="JZX164" s="171"/>
      <c r="JZY164" s="171"/>
      <c r="JZZ164" s="171"/>
      <c r="KAA164" s="171"/>
      <c r="KAB164" s="171"/>
      <c r="KAC164" s="171"/>
      <c r="KAD164" s="171"/>
      <c r="KAE164" s="171"/>
      <c r="KAF164" s="171"/>
      <c r="KAG164" s="171"/>
      <c r="KAH164" s="171"/>
      <c r="KAI164" s="171"/>
      <c r="KAJ164" s="171"/>
      <c r="KAK164" s="171"/>
      <c r="KAL164" s="171"/>
      <c r="KAM164" s="171"/>
      <c r="KAN164" s="171"/>
      <c r="KAO164" s="171"/>
      <c r="KAP164" s="171"/>
      <c r="KAQ164" s="171"/>
      <c r="KAR164" s="171"/>
      <c r="KAS164" s="171"/>
      <c r="KAT164" s="171"/>
      <c r="KAU164" s="171"/>
      <c r="KAV164" s="171"/>
      <c r="KAW164" s="171"/>
      <c r="KAX164" s="171"/>
      <c r="KAY164" s="171"/>
      <c r="KAZ164" s="171"/>
      <c r="KBA164" s="171"/>
      <c r="KBB164" s="171"/>
      <c r="KBC164" s="171"/>
      <c r="KBD164" s="171"/>
      <c r="KBE164" s="171"/>
      <c r="KBF164" s="171"/>
      <c r="KBG164" s="171"/>
      <c r="KBH164" s="171"/>
      <c r="KBI164" s="171"/>
      <c r="KBJ164" s="171"/>
      <c r="KBK164" s="171"/>
      <c r="KBL164" s="171"/>
      <c r="KBM164" s="171"/>
      <c r="KBN164" s="171"/>
      <c r="KBO164" s="171"/>
      <c r="KBP164" s="171"/>
      <c r="KBQ164" s="171"/>
      <c r="KBR164" s="171"/>
      <c r="KBS164" s="171"/>
      <c r="KBT164" s="171"/>
      <c r="KBU164" s="171"/>
      <c r="KBV164" s="171"/>
      <c r="KBW164" s="171"/>
      <c r="KBX164" s="171"/>
      <c r="KBY164" s="171"/>
      <c r="KBZ164" s="171"/>
      <c r="KCA164" s="171"/>
      <c r="KCB164" s="171"/>
      <c r="KCC164" s="171"/>
      <c r="KCD164" s="171"/>
      <c r="KCE164" s="171"/>
      <c r="KCF164" s="171"/>
      <c r="KCG164" s="171"/>
      <c r="KCH164" s="171"/>
      <c r="KCI164" s="171"/>
      <c r="KCJ164" s="171"/>
      <c r="KCK164" s="171"/>
      <c r="KCL164" s="171"/>
      <c r="KCM164" s="171"/>
      <c r="KCN164" s="171"/>
      <c r="KCO164" s="171"/>
      <c r="KCP164" s="171"/>
      <c r="KCQ164" s="171"/>
      <c r="KCR164" s="171"/>
      <c r="KCS164" s="171"/>
      <c r="KCT164" s="171"/>
      <c r="KCU164" s="171"/>
      <c r="KCV164" s="171"/>
      <c r="KCW164" s="171"/>
      <c r="KCX164" s="171"/>
      <c r="KCY164" s="171"/>
      <c r="KCZ164" s="171"/>
      <c r="KDA164" s="171"/>
      <c r="KDB164" s="171"/>
      <c r="KDC164" s="171"/>
      <c r="KDD164" s="171"/>
      <c r="KDE164" s="171"/>
      <c r="KDF164" s="171"/>
      <c r="KDG164" s="171"/>
      <c r="KDH164" s="171"/>
      <c r="KDI164" s="171"/>
      <c r="KDJ164" s="171"/>
      <c r="KDK164" s="171"/>
      <c r="KDL164" s="171"/>
      <c r="KDM164" s="171"/>
      <c r="KDN164" s="171"/>
      <c r="KDO164" s="171"/>
      <c r="KDP164" s="171"/>
      <c r="KDQ164" s="171"/>
      <c r="KDR164" s="171"/>
      <c r="KDS164" s="171"/>
      <c r="KDT164" s="171"/>
      <c r="KDU164" s="171"/>
      <c r="KDV164" s="171"/>
      <c r="KDW164" s="171"/>
      <c r="KDX164" s="171"/>
      <c r="KDY164" s="171"/>
      <c r="KDZ164" s="171"/>
      <c r="KEA164" s="171"/>
      <c r="KEB164" s="171"/>
      <c r="KEC164" s="171"/>
      <c r="KED164" s="171"/>
      <c r="KEE164" s="171"/>
      <c r="KEF164" s="171"/>
      <c r="KEG164" s="171"/>
      <c r="KEH164" s="171"/>
      <c r="KEI164" s="171"/>
      <c r="KEJ164" s="171"/>
      <c r="KEK164" s="171"/>
      <c r="KEL164" s="171"/>
      <c r="KEM164" s="171"/>
      <c r="KEN164" s="171"/>
      <c r="KEO164" s="171"/>
      <c r="KEP164" s="171"/>
      <c r="KEQ164" s="171"/>
      <c r="KER164" s="171"/>
      <c r="KES164" s="171"/>
      <c r="KET164" s="171"/>
      <c r="KEU164" s="171"/>
      <c r="KEV164" s="171"/>
      <c r="KEW164" s="171"/>
      <c r="KEX164" s="171"/>
      <c r="KEY164" s="171"/>
      <c r="KEZ164" s="171"/>
      <c r="KFA164" s="171"/>
      <c r="KFB164" s="171"/>
      <c r="KFC164" s="171"/>
      <c r="KFD164" s="171"/>
      <c r="KFE164" s="171"/>
      <c r="KFF164" s="171"/>
      <c r="KFG164" s="171"/>
      <c r="KFH164" s="171"/>
      <c r="KFI164" s="171"/>
      <c r="KFJ164" s="171"/>
      <c r="KFK164" s="171"/>
      <c r="KFL164" s="171"/>
      <c r="KFM164" s="171"/>
      <c r="KFN164" s="171"/>
      <c r="KFO164" s="171"/>
      <c r="KFP164" s="171"/>
      <c r="KFQ164" s="171"/>
      <c r="KFR164" s="171"/>
      <c r="KFS164" s="171"/>
      <c r="KFT164" s="171"/>
      <c r="KFU164" s="171"/>
      <c r="KFV164" s="171"/>
      <c r="KFW164" s="171"/>
      <c r="KFX164" s="171"/>
      <c r="KFY164" s="171"/>
      <c r="KFZ164" s="171"/>
      <c r="KGA164" s="171"/>
      <c r="KGB164" s="171"/>
      <c r="KGC164" s="171"/>
      <c r="KGD164" s="171"/>
      <c r="KGE164" s="171"/>
      <c r="KGF164" s="171"/>
      <c r="KGG164" s="171"/>
      <c r="KGH164" s="171"/>
      <c r="KGI164" s="171"/>
      <c r="KGJ164" s="171"/>
      <c r="KGK164" s="171"/>
      <c r="KGL164" s="171"/>
      <c r="KGM164" s="171"/>
      <c r="KGN164" s="171"/>
      <c r="KGO164" s="171"/>
      <c r="KGP164" s="171"/>
      <c r="KGQ164" s="171"/>
      <c r="KGR164" s="171"/>
      <c r="KGS164" s="171"/>
      <c r="KGT164" s="171"/>
      <c r="KGU164" s="171"/>
      <c r="KGV164" s="171"/>
      <c r="KGW164" s="171"/>
      <c r="KGX164" s="171"/>
      <c r="KGY164" s="171"/>
      <c r="KGZ164" s="171"/>
      <c r="KHA164" s="171"/>
      <c r="KHB164" s="171"/>
      <c r="KHC164" s="171"/>
      <c r="KHD164" s="171"/>
      <c r="KHE164" s="171"/>
      <c r="KHF164" s="171"/>
      <c r="KHG164" s="171"/>
      <c r="KHH164" s="171"/>
      <c r="KHI164" s="171"/>
      <c r="KHJ164" s="171"/>
      <c r="KHK164" s="171"/>
      <c r="KHL164" s="171"/>
      <c r="KHM164" s="171"/>
      <c r="KHN164" s="171"/>
      <c r="KHO164" s="171"/>
      <c r="KHP164" s="171"/>
      <c r="KHQ164" s="171"/>
      <c r="KHR164" s="171"/>
      <c r="KHS164" s="171"/>
      <c r="KHT164" s="171"/>
      <c r="KHU164" s="171"/>
      <c r="KHV164" s="171"/>
      <c r="KHW164" s="171"/>
      <c r="KHX164" s="171"/>
      <c r="KHY164" s="171"/>
      <c r="KHZ164" s="171"/>
      <c r="KIA164" s="171"/>
      <c r="KIB164" s="171"/>
      <c r="KIC164" s="171"/>
      <c r="KID164" s="171"/>
      <c r="KIE164" s="171"/>
      <c r="KIF164" s="171"/>
      <c r="KIG164" s="171"/>
      <c r="KIH164" s="171"/>
      <c r="KII164" s="171"/>
      <c r="KIJ164" s="171"/>
      <c r="KIK164" s="171"/>
      <c r="KIL164" s="171"/>
      <c r="KIM164" s="171"/>
      <c r="KIN164" s="171"/>
      <c r="KIO164" s="171"/>
      <c r="KIP164" s="171"/>
      <c r="KIQ164" s="171"/>
      <c r="KIR164" s="171"/>
      <c r="KIS164" s="171"/>
      <c r="KIT164" s="171"/>
      <c r="KIU164" s="171"/>
      <c r="KIV164" s="171"/>
      <c r="KIW164" s="171"/>
      <c r="KIX164" s="171"/>
      <c r="KIY164" s="171"/>
      <c r="KIZ164" s="171"/>
      <c r="KJA164" s="171"/>
      <c r="KJB164" s="171"/>
      <c r="KJC164" s="171"/>
      <c r="KJD164" s="171"/>
      <c r="KJE164" s="171"/>
      <c r="KJF164" s="171"/>
      <c r="KJG164" s="171"/>
      <c r="KJH164" s="171"/>
      <c r="KJI164" s="171"/>
      <c r="KJJ164" s="171"/>
      <c r="KJK164" s="171"/>
      <c r="KJL164" s="171"/>
      <c r="KJM164" s="171"/>
      <c r="KJN164" s="171"/>
      <c r="KJO164" s="171"/>
      <c r="KJP164" s="171"/>
      <c r="KJQ164" s="171"/>
      <c r="KJR164" s="171"/>
      <c r="KJS164" s="171"/>
      <c r="KJT164" s="171"/>
      <c r="KJU164" s="171"/>
      <c r="KJV164" s="171"/>
      <c r="KJW164" s="171"/>
      <c r="KJX164" s="171"/>
      <c r="KJY164" s="171"/>
      <c r="KJZ164" s="171"/>
      <c r="KKA164" s="171"/>
      <c r="KKB164" s="171"/>
      <c r="KKC164" s="171"/>
      <c r="KKD164" s="171"/>
      <c r="KKE164" s="171"/>
      <c r="KKF164" s="171"/>
      <c r="KKG164" s="171"/>
      <c r="KKH164" s="171"/>
      <c r="KKI164" s="171"/>
      <c r="KKJ164" s="171"/>
      <c r="KKK164" s="171"/>
      <c r="KKL164" s="171"/>
      <c r="KKM164" s="171"/>
      <c r="KKN164" s="171"/>
      <c r="KKO164" s="171"/>
      <c r="KKP164" s="171"/>
      <c r="KKQ164" s="171"/>
      <c r="KKR164" s="171"/>
      <c r="KKS164" s="171"/>
      <c r="KKT164" s="171"/>
      <c r="KKU164" s="171"/>
      <c r="KKV164" s="171"/>
      <c r="KKW164" s="171"/>
      <c r="KKX164" s="171"/>
      <c r="KKY164" s="171"/>
      <c r="KKZ164" s="171"/>
      <c r="KLA164" s="171"/>
      <c r="KLB164" s="171"/>
      <c r="KLC164" s="171"/>
      <c r="KLD164" s="171"/>
      <c r="KLE164" s="171"/>
      <c r="KLF164" s="171"/>
      <c r="KLG164" s="171"/>
      <c r="KLH164" s="171"/>
      <c r="KLI164" s="171"/>
      <c r="KLJ164" s="171"/>
      <c r="KLK164" s="171"/>
      <c r="KLL164" s="171"/>
      <c r="KLM164" s="171"/>
      <c r="KLN164" s="171"/>
      <c r="KLO164" s="171"/>
      <c r="KLP164" s="171"/>
      <c r="KLQ164" s="171"/>
      <c r="KLR164" s="171"/>
      <c r="KLS164" s="171"/>
      <c r="KLT164" s="171"/>
      <c r="KLU164" s="171"/>
      <c r="KLV164" s="171"/>
      <c r="KLW164" s="171"/>
      <c r="KLX164" s="171"/>
      <c r="KLY164" s="171"/>
      <c r="KLZ164" s="171"/>
      <c r="KMA164" s="171"/>
      <c r="KMB164" s="171"/>
      <c r="KMC164" s="171"/>
      <c r="KMD164" s="171"/>
      <c r="KME164" s="171"/>
      <c r="KMF164" s="171"/>
      <c r="KMG164" s="171"/>
      <c r="KMH164" s="171"/>
      <c r="KMI164" s="171"/>
      <c r="KMJ164" s="171"/>
      <c r="KMK164" s="171"/>
      <c r="KML164" s="171"/>
      <c r="KMM164" s="171"/>
      <c r="KMN164" s="171"/>
      <c r="KMO164" s="171"/>
      <c r="KMP164" s="171"/>
      <c r="KMQ164" s="171"/>
      <c r="KMR164" s="171"/>
      <c r="KMS164" s="171"/>
      <c r="KMT164" s="171"/>
      <c r="KMU164" s="171"/>
      <c r="KMV164" s="171"/>
      <c r="KMW164" s="171"/>
      <c r="KMX164" s="171"/>
      <c r="KMY164" s="171"/>
      <c r="KMZ164" s="171"/>
      <c r="KNA164" s="171"/>
      <c r="KNB164" s="171"/>
      <c r="KNC164" s="171"/>
      <c r="KND164" s="171"/>
      <c r="KNE164" s="171"/>
      <c r="KNF164" s="171"/>
      <c r="KNG164" s="171"/>
      <c r="KNH164" s="171"/>
      <c r="KNI164" s="171"/>
      <c r="KNJ164" s="171"/>
      <c r="KNK164" s="171"/>
      <c r="KNL164" s="171"/>
      <c r="KNM164" s="171"/>
      <c r="KNN164" s="171"/>
      <c r="KNO164" s="171"/>
      <c r="KNP164" s="171"/>
      <c r="KNQ164" s="171"/>
      <c r="KNR164" s="171"/>
      <c r="KNS164" s="171"/>
      <c r="KNT164" s="171"/>
      <c r="KNU164" s="171"/>
      <c r="KNV164" s="171"/>
      <c r="KNW164" s="171"/>
      <c r="KNX164" s="171"/>
      <c r="KNY164" s="171"/>
      <c r="KNZ164" s="171"/>
      <c r="KOA164" s="171"/>
      <c r="KOB164" s="171"/>
      <c r="KOC164" s="171"/>
      <c r="KOD164" s="171"/>
      <c r="KOE164" s="171"/>
      <c r="KOF164" s="171"/>
      <c r="KOG164" s="171"/>
      <c r="KOH164" s="171"/>
      <c r="KOI164" s="171"/>
      <c r="KOJ164" s="171"/>
      <c r="KOK164" s="171"/>
      <c r="KOL164" s="171"/>
      <c r="KOM164" s="171"/>
      <c r="KON164" s="171"/>
      <c r="KOO164" s="171"/>
      <c r="KOP164" s="171"/>
      <c r="KOQ164" s="171"/>
      <c r="KOR164" s="171"/>
      <c r="KOS164" s="171"/>
      <c r="KOT164" s="171"/>
      <c r="KOU164" s="171"/>
      <c r="KOV164" s="171"/>
      <c r="KOW164" s="171"/>
      <c r="KOX164" s="171"/>
      <c r="KOY164" s="171"/>
      <c r="KOZ164" s="171"/>
      <c r="KPA164" s="171"/>
      <c r="KPB164" s="171"/>
      <c r="KPC164" s="171"/>
      <c r="KPD164" s="171"/>
      <c r="KPE164" s="171"/>
      <c r="KPF164" s="171"/>
      <c r="KPG164" s="171"/>
      <c r="KPH164" s="171"/>
      <c r="KPI164" s="171"/>
      <c r="KPJ164" s="171"/>
      <c r="KPK164" s="171"/>
      <c r="KPL164" s="171"/>
      <c r="KPM164" s="171"/>
      <c r="KPN164" s="171"/>
      <c r="KPO164" s="171"/>
      <c r="KPP164" s="171"/>
      <c r="KPQ164" s="171"/>
      <c r="KPR164" s="171"/>
      <c r="KPS164" s="171"/>
      <c r="KPT164" s="171"/>
      <c r="KPU164" s="171"/>
      <c r="KPV164" s="171"/>
      <c r="KPW164" s="171"/>
      <c r="KPX164" s="171"/>
      <c r="KPY164" s="171"/>
      <c r="KPZ164" s="171"/>
      <c r="KQA164" s="171"/>
      <c r="KQB164" s="171"/>
      <c r="KQC164" s="171"/>
      <c r="KQD164" s="171"/>
      <c r="KQE164" s="171"/>
      <c r="KQF164" s="171"/>
      <c r="KQG164" s="171"/>
      <c r="KQH164" s="171"/>
      <c r="KQI164" s="171"/>
      <c r="KQJ164" s="171"/>
      <c r="KQK164" s="171"/>
      <c r="KQL164" s="171"/>
      <c r="KQM164" s="171"/>
      <c r="KQN164" s="171"/>
      <c r="KQO164" s="171"/>
      <c r="KQP164" s="171"/>
      <c r="KQQ164" s="171"/>
      <c r="KQR164" s="171"/>
      <c r="KQS164" s="171"/>
      <c r="KQT164" s="171"/>
      <c r="KQU164" s="171"/>
      <c r="KQV164" s="171"/>
      <c r="KQW164" s="171"/>
      <c r="KQX164" s="171"/>
      <c r="KQY164" s="171"/>
      <c r="KQZ164" s="171"/>
      <c r="KRA164" s="171"/>
      <c r="KRB164" s="171"/>
      <c r="KRC164" s="171"/>
      <c r="KRD164" s="171"/>
      <c r="KRE164" s="171"/>
      <c r="KRF164" s="171"/>
      <c r="KRG164" s="171"/>
      <c r="KRH164" s="171"/>
      <c r="KRI164" s="171"/>
      <c r="KRJ164" s="171"/>
      <c r="KRK164" s="171"/>
      <c r="KRL164" s="171"/>
      <c r="KRM164" s="171"/>
      <c r="KRN164" s="171"/>
      <c r="KRO164" s="171"/>
      <c r="KRP164" s="171"/>
      <c r="KRQ164" s="171"/>
      <c r="KRR164" s="171"/>
      <c r="KRS164" s="171"/>
      <c r="KRT164" s="171"/>
      <c r="KRU164" s="171"/>
      <c r="KRV164" s="171"/>
      <c r="KRW164" s="171"/>
      <c r="KRX164" s="171"/>
      <c r="KRY164" s="171"/>
      <c r="KRZ164" s="171"/>
      <c r="KSA164" s="171"/>
      <c r="KSB164" s="171"/>
      <c r="KSC164" s="171"/>
      <c r="KSD164" s="171"/>
      <c r="KSE164" s="171"/>
      <c r="KSF164" s="171"/>
      <c r="KSG164" s="171"/>
      <c r="KSH164" s="171"/>
      <c r="KSI164" s="171"/>
      <c r="KSJ164" s="171"/>
      <c r="KSK164" s="171"/>
      <c r="KSL164" s="171"/>
      <c r="KSM164" s="171"/>
      <c r="KSN164" s="171"/>
      <c r="KSO164" s="171"/>
      <c r="KSP164" s="171"/>
      <c r="KSQ164" s="171"/>
      <c r="KSR164" s="171"/>
      <c r="KSS164" s="171"/>
      <c r="KST164" s="171"/>
      <c r="KSU164" s="171"/>
      <c r="KSV164" s="171"/>
      <c r="KSW164" s="171"/>
      <c r="KSX164" s="171"/>
      <c r="KSY164" s="171"/>
      <c r="KSZ164" s="171"/>
      <c r="KTA164" s="171"/>
      <c r="KTB164" s="171"/>
      <c r="KTC164" s="171"/>
      <c r="KTD164" s="171"/>
      <c r="KTE164" s="171"/>
      <c r="KTF164" s="171"/>
      <c r="KTG164" s="171"/>
      <c r="KTH164" s="171"/>
      <c r="KTI164" s="171"/>
      <c r="KTJ164" s="171"/>
      <c r="KTK164" s="171"/>
      <c r="KTL164" s="171"/>
      <c r="KTM164" s="171"/>
      <c r="KTN164" s="171"/>
      <c r="KTO164" s="171"/>
      <c r="KTP164" s="171"/>
      <c r="KTQ164" s="171"/>
      <c r="KTR164" s="171"/>
      <c r="KTS164" s="171"/>
      <c r="KTT164" s="171"/>
      <c r="KTU164" s="171"/>
      <c r="KTV164" s="171"/>
      <c r="KTW164" s="171"/>
      <c r="KTX164" s="171"/>
      <c r="KTY164" s="171"/>
      <c r="KTZ164" s="171"/>
      <c r="KUA164" s="171"/>
      <c r="KUB164" s="171"/>
      <c r="KUC164" s="171"/>
      <c r="KUD164" s="171"/>
      <c r="KUE164" s="171"/>
      <c r="KUF164" s="171"/>
      <c r="KUG164" s="171"/>
      <c r="KUH164" s="171"/>
      <c r="KUI164" s="171"/>
      <c r="KUJ164" s="171"/>
      <c r="KUK164" s="171"/>
      <c r="KUL164" s="171"/>
      <c r="KUM164" s="171"/>
      <c r="KUN164" s="171"/>
      <c r="KUO164" s="171"/>
      <c r="KUP164" s="171"/>
      <c r="KUQ164" s="171"/>
      <c r="KUR164" s="171"/>
      <c r="KUS164" s="171"/>
      <c r="KUT164" s="171"/>
      <c r="KUU164" s="171"/>
      <c r="KUV164" s="171"/>
      <c r="KUW164" s="171"/>
      <c r="KUX164" s="171"/>
      <c r="KUY164" s="171"/>
      <c r="KUZ164" s="171"/>
      <c r="KVA164" s="171"/>
      <c r="KVB164" s="171"/>
      <c r="KVC164" s="171"/>
      <c r="KVD164" s="171"/>
      <c r="KVE164" s="171"/>
      <c r="KVF164" s="171"/>
      <c r="KVG164" s="171"/>
      <c r="KVH164" s="171"/>
      <c r="KVI164" s="171"/>
      <c r="KVJ164" s="171"/>
      <c r="KVK164" s="171"/>
      <c r="KVL164" s="171"/>
      <c r="KVM164" s="171"/>
      <c r="KVN164" s="171"/>
      <c r="KVO164" s="171"/>
      <c r="KVP164" s="171"/>
      <c r="KVQ164" s="171"/>
      <c r="KVR164" s="171"/>
      <c r="KVS164" s="171"/>
      <c r="KVT164" s="171"/>
      <c r="KVU164" s="171"/>
      <c r="KVV164" s="171"/>
      <c r="KVW164" s="171"/>
      <c r="KVX164" s="171"/>
      <c r="KVY164" s="171"/>
      <c r="KVZ164" s="171"/>
      <c r="KWA164" s="171"/>
      <c r="KWB164" s="171"/>
      <c r="KWC164" s="171"/>
      <c r="KWD164" s="171"/>
      <c r="KWE164" s="171"/>
      <c r="KWF164" s="171"/>
      <c r="KWG164" s="171"/>
      <c r="KWH164" s="171"/>
      <c r="KWI164" s="171"/>
      <c r="KWJ164" s="171"/>
      <c r="KWK164" s="171"/>
      <c r="KWL164" s="171"/>
      <c r="KWM164" s="171"/>
      <c r="KWN164" s="171"/>
      <c r="KWO164" s="171"/>
      <c r="KWP164" s="171"/>
      <c r="KWQ164" s="171"/>
      <c r="KWR164" s="171"/>
      <c r="KWS164" s="171"/>
      <c r="KWT164" s="171"/>
      <c r="KWU164" s="171"/>
      <c r="KWV164" s="171"/>
      <c r="KWW164" s="171"/>
      <c r="KWX164" s="171"/>
      <c r="KWY164" s="171"/>
      <c r="KWZ164" s="171"/>
      <c r="KXA164" s="171"/>
      <c r="KXB164" s="171"/>
      <c r="KXC164" s="171"/>
      <c r="KXD164" s="171"/>
      <c r="KXE164" s="171"/>
      <c r="KXF164" s="171"/>
      <c r="KXG164" s="171"/>
      <c r="KXH164" s="171"/>
      <c r="KXI164" s="171"/>
      <c r="KXJ164" s="171"/>
      <c r="KXK164" s="171"/>
      <c r="KXL164" s="171"/>
      <c r="KXM164" s="171"/>
      <c r="KXN164" s="171"/>
      <c r="KXO164" s="171"/>
      <c r="KXP164" s="171"/>
      <c r="KXQ164" s="171"/>
      <c r="KXR164" s="171"/>
      <c r="KXS164" s="171"/>
      <c r="KXT164" s="171"/>
      <c r="KXU164" s="171"/>
      <c r="KXV164" s="171"/>
      <c r="KXW164" s="171"/>
      <c r="KXX164" s="171"/>
      <c r="KXY164" s="171"/>
      <c r="KXZ164" s="171"/>
      <c r="KYA164" s="171"/>
      <c r="KYB164" s="171"/>
      <c r="KYC164" s="171"/>
      <c r="KYD164" s="171"/>
      <c r="KYE164" s="171"/>
      <c r="KYF164" s="171"/>
      <c r="KYG164" s="171"/>
      <c r="KYH164" s="171"/>
      <c r="KYI164" s="171"/>
      <c r="KYJ164" s="171"/>
      <c r="KYK164" s="171"/>
      <c r="KYL164" s="171"/>
      <c r="KYM164" s="171"/>
      <c r="KYN164" s="171"/>
      <c r="KYO164" s="171"/>
      <c r="KYP164" s="171"/>
      <c r="KYQ164" s="171"/>
      <c r="KYR164" s="171"/>
      <c r="KYS164" s="171"/>
      <c r="KYT164" s="171"/>
      <c r="KYU164" s="171"/>
      <c r="KYV164" s="171"/>
      <c r="KYW164" s="171"/>
      <c r="KYX164" s="171"/>
      <c r="KYY164" s="171"/>
      <c r="KYZ164" s="171"/>
      <c r="KZA164" s="171"/>
      <c r="KZB164" s="171"/>
      <c r="KZC164" s="171"/>
      <c r="KZD164" s="171"/>
      <c r="KZE164" s="171"/>
      <c r="KZF164" s="171"/>
      <c r="KZG164" s="171"/>
      <c r="KZH164" s="171"/>
      <c r="KZI164" s="171"/>
      <c r="KZJ164" s="171"/>
      <c r="KZK164" s="171"/>
      <c r="KZL164" s="171"/>
      <c r="KZM164" s="171"/>
      <c r="KZN164" s="171"/>
      <c r="KZO164" s="171"/>
      <c r="KZP164" s="171"/>
      <c r="KZQ164" s="171"/>
      <c r="KZR164" s="171"/>
      <c r="KZS164" s="171"/>
      <c r="KZT164" s="171"/>
      <c r="KZU164" s="171"/>
      <c r="KZV164" s="171"/>
      <c r="KZW164" s="171"/>
      <c r="KZX164" s="171"/>
      <c r="KZY164" s="171"/>
      <c r="KZZ164" s="171"/>
      <c r="LAA164" s="171"/>
      <c r="LAB164" s="171"/>
      <c r="LAC164" s="171"/>
      <c r="LAD164" s="171"/>
      <c r="LAE164" s="171"/>
      <c r="LAF164" s="171"/>
      <c r="LAG164" s="171"/>
      <c r="LAH164" s="171"/>
      <c r="LAI164" s="171"/>
      <c r="LAJ164" s="171"/>
      <c r="LAK164" s="171"/>
      <c r="LAL164" s="171"/>
      <c r="LAM164" s="171"/>
      <c r="LAN164" s="171"/>
      <c r="LAO164" s="171"/>
      <c r="LAP164" s="171"/>
      <c r="LAQ164" s="171"/>
      <c r="LAR164" s="171"/>
      <c r="LAS164" s="171"/>
      <c r="LAT164" s="171"/>
      <c r="LAU164" s="171"/>
      <c r="LAV164" s="171"/>
      <c r="LAW164" s="171"/>
      <c r="LAX164" s="171"/>
      <c r="LAY164" s="171"/>
      <c r="LAZ164" s="171"/>
      <c r="LBA164" s="171"/>
      <c r="LBB164" s="171"/>
      <c r="LBC164" s="171"/>
      <c r="LBD164" s="171"/>
      <c r="LBE164" s="171"/>
      <c r="LBF164" s="171"/>
      <c r="LBG164" s="171"/>
      <c r="LBH164" s="171"/>
      <c r="LBI164" s="171"/>
      <c r="LBJ164" s="171"/>
      <c r="LBK164" s="171"/>
      <c r="LBL164" s="171"/>
      <c r="LBM164" s="171"/>
      <c r="LBN164" s="171"/>
      <c r="LBO164" s="171"/>
      <c r="LBP164" s="171"/>
      <c r="LBQ164" s="171"/>
      <c r="LBR164" s="171"/>
      <c r="LBS164" s="171"/>
      <c r="LBT164" s="171"/>
      <c r="LBU164" s="171"/>
      <c r="LBV164" s="171"/>
      <c r="LBW164" s="171"/>
      <c r="LBX164" s="171"/>
      <c r="LBY164" s="171"/>
      <c r="LBZ164" s="171"/>
      <c r="LCA164" s="171"/>
      <c r="LCB164" s="171"/>
      <c r="LCC164" s="171"/>
      <c r="LCD164" s="171"/>
      <c r="LCE164" s="171"/>
      <c r="LCF164" s="171"/>
      <c r="LCG164" s="171"/>
      <c r="LCH164" s="171"/>
      <c r="LCI164" s="171"/>
      <c r="LCJ164" s="171"/>
      <c r="LCK164" s="171"/>
      <c r="LCL164" s="171"/>
      <c r="LCM164" s="171"/>
      <c r="LCN164" s="171"/>
      <c r="LCO164" s="171"/>
      <c r="LCP164" s="171"/>
      <c r="LCQ164" s="171"/>
      <c r="LCR164" s="171"/>
      <c r="LCS164" s="171"/>
      <c r="LCT164" s="171"/>
      <c r="LCU164" s="171"/>
      <c r="LCV164" s="171"/>
      <c r="LCW164" s="171"/>
      <c r="LCX164" s="171"/>
      <c r="LCY164" s="171"/>
      <c r="LCZ164" s="171"/>
      <c r="LDA164" s="171"/>
      <c r="LDB164" s="171"/>
      <c r="LDC164" s="171"/>
      <c r="LDD164" s="171"/>
      <c r="LDE164" s="171"/>
      <c r="LDF164" s="171"/>
      <c r="LDG164" s="171"/>
      <c r="LDH164" s="171"/>
      <c r="LDI164" s="171"/>
      <c r="LDJ164" s="171"/>
      <c r="LDK164" s="171"/>
      <c r="LDL164" s="171"/>
      <c r="LDM164" s="171"/>
      <c r="LDN164" s="171"/>
      <c r="LDO164" s="171"/>
      <c r="LDP164" s="171"/>
      <c r="LDQ164" s="171"/>
      <c r="LDR164" s="171"/>
      <c r="LDS164" s="171"/>
      <c r="LDT164" s="171"/>
      <c r="LDU164" s="171"/>
      <c r="LDV164" s="171"/>
      <c r="LDW164" s="171"/>
      <c r="LDX164" s="171"/>
      <c r="LDY164" s="171"/>
      <c r="LDZ164" s="171"/>
      <c r="LEA164" s="171"/>
      <c r="LEB164" s="171"/>
      <c r="LEC164" s="171"/>
      <c r="LED164" s="171"/>
      <c r="LEE164" s="171"/>
      <c r="LEF164" s="171"/>
      <c r="LEG164" s="171"/>
      <c r="LEH164" s="171"/>
      <c r="LEI164" s="171"/>
      <c r="LEJ164" s="171"/>
      <c r="LEK164" s="171"/>
      <c r="LEL164" s="171"/>
      <c r="LEM164" s="171"/>
      <c r="LEN164" s="171"/>
      <c r="LEO164" s="171"/>
      <c r="LEP164" s="171"/>
      <c r="LEQ164" s="171"/>
      <c r="LER164" s="171"/>
      <c r="LES164" s="171"/>
      <c r="LET164" s="171"/>
      <c r="LEU164" s="171"/>
      <c r="LEV164" s="171"/>
      <c r="LEW164" s="171"/>
      <c r="LEX164" s="171"/>
      <c r="LEY164" s="171"/>
      <c r="LEZ164" s="171"/>
      <c r="LFA164" s="171"/>
      <c r="LFB164" s="171"/>
      <c r="LFC164" s="171"/>
      <c r="LFD164" s="171"/>
      <c r="LFE164" s="171"/>
      <c r="LFF164" s="171"/>
      <c r="LFG164" s="171"/>
      <c r="LFH164" s="171"/>
      <c r="LFI164" s="171"/>
      <c r="LFJ164" s="171"/>
      <c r="LFK164" s="171"/>
      <c r="LFL164" s="171"/>
      <c r="LFM164" s="171"/>
      <c r="LFN164" s="171"/>
      <c r="LFO164" s="171"/>
      <c r="LFP164" s="171"/>
      <c r="LFQ164" s="171"/>
      <c r="LFR164" s="171"/>
      <c r="LFS164" s="171"/>
      <c r="LFT164" s="171"/>
      <c r="LFU164" s="171"/>
      <c r="LFV164" s="171"/>
      <c r="LFW164" s="171"/>
      <c r="LFX164" s="171"/>
      <c r="LFY164" s="171"/>
      <c r="LFZ164" s="171"/>
      <c r="LGA164" s="171"/>
      <c r="LGB164" s="171"/>
      <c r="LGC164" s="171"/>
      <c r="LGD164" s="171"/>
      <c r="LGE164" s="171"/>
      <c r="LGF164" s="171"/>
      <c r="LGG164" s="171"/>
      <c r="LGH164" s="171"/>
      <c r="LGI164" s="171"/>
      <c r="LGJ164" s="171"/>
      <c r="LGK164" s="171"/>
      <c r="LGL164" s="171"/>
      <c r="LGM164" s="171"/>
      <c r="LGN164" s="171"/>
      <c r="LGO164" s="171"/>
      <c r="LGP164" s="171"/>
      <c r="LGQ164" s="171"/>
      <c r="LGR164" s="171"/>
      <c r="LGS164" s="171"/>
      <c r="LGT164" s="171"/>
      <c r="LGU164" s="171"/>
      <c r="LGV164" s="171"/>
      <c r="LGW164" s="171"/>
      <c r="LGX164" s="171"/>
      <c r="LGY164" s="171"/>
      <c r="LGZ164" s="171"/>
      <c r="LHA164" s="171"/>
      <c r="LHB164" s="171"/>
      <c r="LHC164" s="171"/>
      <c r="LHD164" s="171"/>
      <c r="LHE164" s="171"/>
      <c r="LHF164" s="171"/>
      <c r="LHG164" s="171"/>
      <c r="LHH164" s="171"/>
      <c r="LHI164" s="171"/>
      <c r="LHJ164" s="171"/>
      <c r="LHK164" s="171"/>
      <c r="LHL164" s="171"/>
      <c r="LHM164" s="171"/>
      <c r="LHN164" s="171"/>
      <c r="LHO164" s="171"/>
      <c r="LHP164" s="171"/>
      <c r="LHQ164" s="171"/>
      <c r="LHR164" s="171"/>
      <c r="LHS164" s="171"/>
      <c r="LHT164" s="171"/>
      <c r="LHU164" s="171"/>
      <c r="LHV164" s="171"/>
      <c r="LHW164" s="171"/>
      <c r="LHX164" s="171"/>
      <c r="LHY164" s="171"/>
      <c r="LHZ164" s="171"/>
      <c r="LIA164" s="171"/>
      <c r="LIB164" s="171"/>
      <c r="LIC164" s="171"/>
      <c r="LID164" s="171"/>
      <c r="LIE164" s="171"/>
      <c r="LIF164" s="171"/>
      <c r="LIG164" s="171"/>
      <c r="LIH164" s="171"/>
      <c r="LII164" s="171"/>
      <c r="LIJ164" s="171"/>
      <c r="LIK164" s="171"/>
      <c r="LIL164" s="171"/>
      <c r="LIM164" s="171"/>
      <c r="LIN164" s="171"/>
      <c r="LIO164" s="171"/>
      <c r="LIP164" s="171"/>
      <c r="LIQ164" s="171"/>
      <c r="LIR164" s="171"/>
      <c r="LIS164" s="171"/>
      <c r="LIT164" s="171"/>
      <c r="LIU164" s="171"/>
      <c r="LIV164" s="171"/>
      <c r="LIW164" s="171"/>
      <c r="LIX164" s="171"/>
      <c r="LIY164" s="171"/>
      <c r="LIZ164" s="171"/>
      <c r="LJA164" s="171"/>
      <c r="LJB164" s="171"/>
      <c r="LJC164" s="171"/>
      <c r="LJD164" s="171"/>
      <c r="LJE164" s="171"/>
      <c r="LJF164" s="171"/>
      <c r="LJG164" s="171"/>
      <c r="LJH164" s="171"/>
      <c r="LJI164" s="171"/>
      <c r="LJJ164" s="171"/>
      <c r="LJK164" s="171"/>
      <c r="LJL164" s="171"/>
      <c r="LJM164" s="171"/>
      <c r="LJN164" s="171"/>
      <c r="LJO164" s="171"/>
      <c r="LJP164" s="171"/>
      <c r="LJQ164" s="171"/>
      <c r="LJR164" s="171"/>
      <c r="LJS164" s="171"/>
      <c r="LJT164" s="171"/>
      <c r="LJU164" s="171"/>
      <c r="LJV164" s="171"/>
      <c r="LJW164" s="171"/>
      <c r="LJX164" s="171"/>
      <c r="LJY164" s="171"/>
      <c r="LJZ164" s="171"/>
      <c r="LKA164" s="171"/>
      <c r="LKB164" s="171"/>
      <c r="LKC164" s="171"/>
      <c r="LKD164" s="171"/>
      <c r="LKE164" s="171"/>
      <c r="LKF164" s="171"/>
      <c r="LKG164" s="171"/>
      <c r="LKH164" s="171"/>
      <c r="LKI164" s="171"/>
      <c r="LKJ164" s="171"/>
      <c r="LKK164" s="171"/>
      <c r="LKL164" s="171"/>
      <c r="LKM164" s="171"/>
      <c r="LKN164" s="171"/>
      <c r="LKO164" s="171"/>
      <c r="LKP164" s="171"/>
      <c r="LKQ164" s="171"/>
      <c r="LKR164" s="171"/>
      <c r="LKS164" s="171"/>
      <c r="LKT164" s="171"/>
      <c r="LKU164" s="171"/>
      <c r="LKV164" s="171"/>
      <c r="LKW164" s="171"/>
      <c r="LKX164" s="171"/>
      <c r="LKY164" s="171"/>
      <c r="LKZ164" s="171"/>
      <c r="LLA164" s="171"/>
      <c r="LLB164" s="171"/>
      <c r="LLC164" s="171"/>
      <c r="LLD164" s="171"/>
      <c r="LLE164" s="171"/>
      <c r="LLF164" s="171"/>
      <c r="LLG164" s="171"/>
      <c r="LLH164" s="171"/>
      <c r="LLI164" s="171"/>
      <c r="LLJ164" s="171"/>
      <c r="LLK164" s="171"/>
      <c r="LLL164" s="171"/>
      <c r="LLM164" s="171"/>
      <c r="LLN164" s="171"/>
      <c r="LLO164" s="171"/>
      <c r="LLP164" s="171"/>
      <c r="LLQ164" s="171"/>
      <c r="LLR164" s="171"/>
      <c r="LLS164" s="171"/>
      <c r="LLT164" s="171"/>
      <c r="LLU164" s="171"/>
      <c r="LLV164" s="171"/>
      <c r="LLW164" s="171"/>
      <c r="LLX164" s="171"/>
      <c r="LLY164" s="171"/>
      <c r="LLZ164" s="171"/>
      <c r="LMA164" s="171"/>
      <c r="LMB164" s="171"/>
      <c r="LMC164" s="171"/>
      <c r="LMD164" s="171"/>
      <c r="LME164" s="171"/>
      <c r="LMF164" s="171"/>
      <c r="LMG164" s="171"/>
      <c r="LMH164" s="171"/>
      <c r="LMI164" s="171"/>
      <c r="LMJ164" s="171"/>
      <c r="LMK164" s="171"/>
      <c r="LML164" s="171"/>
      <c r="LMM164" s="171"/>
      <c r="LMN164" s="171"/>
      <c r="LMO164" s="171"/>
      <c r="LMP164" s="171"/>
      <c r="LMQ164" s="171"/>
      <c r="LMR164" s="171"/>
      <c r="LMS164" s="171"/>
      <c r="LMT164" s="171"/>
      <c r="LMU164" s="171"/>
      <c r="LMV164" s="171"/>
      <c r="LMW164" s="171"/>
      <c r="LMX164" s="171"/>
      <c r="LMY164" s="171"/>
      <c r="LMZ164" s="171"/>
      <c r="LNA164" s="171"/>
      <c r="LNB164" s="171"/>
      <c r="LNC164" s="171"/>
      <c r="LND164" s="171"/>
      <c r="LNE164" s="171"/>
      <c r="LNF164" s="171"/>
      <c r="LNG164" s="171"/>
      <c r="LNH164" s="171"/>
      <c r="LNI164" s="171"/>
      <c r="LNJ164" s="171"/>
      <c r="LNK164" s="171"/>
      <c r="LNL164" s="171"/>
      <c r="LNM164" s="171"/>
      <c r="LNN164" s="171"/>
      <c r="LNO164" s="171"/>
      <c r="LNP164" s="171"/>
      <c r="LNQ164" s="171"/>
      <c r="LNR164" s="171"/>
      <c r="LNS164" s="171"/>
      <c r="LNT164" s="171"/>
      <c r="LNU164" s="171"/>
      <c r="LNV164" s="171"/>
      <c r="LNW164" s="171"/>
      <c r="LNX164" s="171"/>
      <c r="LNY164" s="171"/>
      <c r="LNZ164" s="171"/>
      <c r="LOA164" s="171"/>
      <c r="LOB164" s="171"/>
      <c r="LOC164" s="171"/>
      <c r="LOD164" s="171"/>
      <c r="LOE164" s="171"/>
      <c r="LOF164" s="171"/>
      <c r="LOG164" s="171"/>
      <c r="LOH164" s="171"/>
      <c r="LOI164" s="171"/>
      <c r="LOJ164" s="171"/>
      <c r="LOK164" s="171"/>
      <c r="LOL164" s="171"/>
      <c r="LOM164" s="171"/>
      <c r="LON164" s="171"/>
      <c r="LOO164" s="171"/>
      <c r="LOP164" s="171"/>
      <c r="LOQ164" s="171"/>
      <c r="LOR164" s="171"/>
      <c r="LOS164" s="171"/>
      <c r="LOT164" s="171"/>
      <c r="LOU164" s="171"/>
      <c r="LOV164" s="171"/>
      <c r="LOW164" s="171"/>
      <c r="LOX164" s="171"/>
      <c r="LOY164" s="171"/>
      <c r="LOZ164" s="171"/>
      <c r="LPA164" s="171"/>
      <c r="LPB164" s="171"/>
      <c r="LPC164" s="171"/>
      <c r="LPD164" s="171"/>
      <c r="LPE164" s="171"/>
      <c r="LPF164" s="171"/>
      <c r="LPG164" s="171"/>
      <c r="LPH164" s="171"/>
      <c r="LPI164" s="171"/>
      <c r="LPJ164" s="171"/>
      <c r="LPK164" s="171"/>
      <c r="LPL164" s="171"/>
      <c r="LPM164" s="171"/>
      <c r="LPN164" s="171"/>
      <c r="LPO164" s="171"/>
      <c r="LPP164" s="171"/>
      <c r="LPQ164" s="171"/>
      <c r="LPR164" s="171"/>
      <c r="LPS164" s="171"/>
      <c r="LPT164" s="171"/>
      <c r="LPU164" s="171"/>
      <c r="LPV164" s="171"/>
      <c r="LPW164" s="171"/>
      <c r="LPX164" s="171"/>
      <c r="LPY164" s="171"/>
      <c r="LPZ164" s="171"/>
      <c r="LQA164" s="171"/>
      <c r="LQB164" s="171"/>
      <c r="LQC164" s="171"/>
      <c r="LQD164" s="171"/>
      <c r="LQE164" s="171"/>
      <c r="LQF164" s="171"/>
      <c r="LQG164" s="171"/>
      <c r="LQH164" s="171"/>
      <c r="LQI164" s="171"/>
      <c r="LQJ164" s="171"/>
      <c r="LQK164" s="171"/>
      <c r="LQL164" s="171"/>
      <c r="LQM164" s="171"/>
      <c r="LQN164" s="171"/>
      <c r="LQO164" s="171"/>
      <c r="LQP164" s="171"/>
      <c r="LQQ164" s="171"/>
      <c r="LQR164" s="171"/>
      <c r="LQS164" s="171"/>
      <c r="LQT164" s="171"/>
      <c r="LQU164" s="171"/>
      <c r="LQV164" s="171"/>
      <c r="LQW164" s="171"/>
      <c r="LQX164" s="171"/>
      <c r="LQY164" s="171"/>
      <c r="LQZ164" s="171"/>
      <c r="LRA164" s="171"/>
      <c r="LRB164" s="171"/>
      <c r="LRC164" s="171"/>
      <c r="LRD164" s="171"/>
      <c r="LRE164" s="171"/>
      <c r="LRF164" s="171"/>
      <c r="LRG164" s="171"/>
      <c r="LRH164" s="171"/>
      <c r="LRI164" s="171"/>
      <c r="LRJ164" s="171"/>
      <c r="LRK164" s="171"/>
      <c r="LRL164" s="171"/>
      <c r="LRM164" s="171"/>
      <c r="LRN164" s="171"/>
      <c r="LRO164" s="171"/>
      <c r="LRP164" s="171"/>
      <c r="LRQ164" s="171"/>
      <c r="LRR164" s="171"/>
      <c r="LRS164" s="171"/>
      <c r="LRT164" s="171"/>
      <c r="LRU164" s="171"/>
      <c r="LRV164" s="171"/>
      <c r="LRW164" s="171"/>
      <c r="LRX164" s="171"/>
      <c r="LRY164" s="171"/>
      <c r="LRZ164" s="171"/>
      <c r="LSA164" s="171"/>
      <c r="LSB164" s="171"/>
      <c r="LSC164" s="171"/>
      <c r="LSD164" s="171"/>
      <c r="LSE164" s="171"/>
      <c r="LSF164" s="171"/>
      <c r="LSG164" s="171"/>
      <c r="LSH164" s="171"/>
      <c r="LSI164" s="171"/>
      <c r="LSJ164" s="171"/>
      <c r="LSK164" s="171"/>
      <c r="LSL164" s="171"/>
      <c r="LSM164" s="171"/>
      <c r="LSN164" s="171"/>
      <c r="LSO164" s="171"/>
      <c r="LSP164" s="171"/>
      <c r="LSQ164" s="171"/>
      <c r="LSR164" s="171"/>
      <c r="LSS164" s="171"/>
      <c r="LST164" s="171"/>
      <c r="LSU164" s="171"/>
      <c r="LSV164" s="171"/>
      <c r="LSW164" s="171"/>
      <c r="LSX164" s="171"/>
      <c r="LSY164" s="171"/>
      <c r="LSZ164" s="171"/>
      <c r="LTA164" s="171"/>
      <c r="LTB164" s="171"/>
      <c r="LTC164" s="171"/>
      <c r="LTD164" s="171"/>
      <c r="LTE164" s="171"/>
      <c r="LTF164" s="171"/>
      <c r="LTG164" s="171"/>
      <c r="LTH164" s="171"/>
      <c r="LTI164" s="171"/>
      <c r="LTJ164" s="171"/>
      <c r="LTK164" s="171"/>
      <c r="LTL164" s="171"/>
      <c r="LTM164" s="171"/>
      <c r="LTN164" s="171"/>
      <c r="LTO164" s="171"/>
      <c r="LTP164" s="171"/>
      <c r="LTQ164" s="171"/>
      <c r="LTR164" s="171"/>
      <c r="LTS164" s="171"/>
      <c r="LTT164" s="171"/>
      <c r="LTU164" s="171"/>
      <c r="LTV164" s="171"/>
      <c r="LTW164" s="171"/>
      <c r="LTX164" s="171"/>
      <c r="LTY164" s="171"/>
      <c r="LTZ164" s="171"/>
      <c r="LUA164" s="171"/>
      <c r="LUB164" s="171"/>
      <c r="LUC164" s="171"/>
      <c r="LUD164" s="171"/>
      <c r="LUE164" s="171"/>
      <c r="LUF164" s="171"/>
      <c r="LUG164" s="171"/>
      <c r="LUH164" s="171"/>
      <c r="LUI164" s="171"/>
      <c r="LUJ164" s="171"/>
      <c r="LUK164" s="171"/>
      <c r="LUL164" s="171"/>
      <c r="LUM164" s="171"/>
      <c r="LUN164" s="171"/>
      <c r="LUO164" s="171"/>
      <c r="LUP164" s="171"/>
      <c r="LUQ164" s="171"/>
      <c r="LUR164" s="171"/>
      <c r="LUS164" s="171"/>
      <c r="LUT164" s="171"/>
      <c r="LUU164" s="171"/>
      <c r="LUV164" s="171"/>
      <c r="LUW164" s="171"/>
      <c r="LUX164" s="171"/>
      <c r="LUY164" s="171"/>
      <c r="LUZ164" s="171"/>
      <c r="LVA164" s="171"/>
      <c r="LVB164" s="171"/>
      <c r="LVC164" s="171"/>
      <c r="LVD164" s="171"/>
      <c r="LVE164" s="171"/>
      <c r="LVF164" s="171"/>
      <c r="LVG164" s="171"/>
      <c r="LVH164" s="171"/>
      <c r="LVI164" s="171"/>
      <c r="LVJ164" s="171"/>
      <c r="LVK164" s="171"/>
      <c r="LVL164" s="171"/>
      <c r="LVM164" s="171"/>
      <c r="LVN164" s="171"/>
      <c r="LVO164" s="171"/>
      <c r="LVP164" s="171"/>
      <c r="LVQ164" s="171"/>
      <c r="LVR164" s="171"/>
      <c r="LVS164" s="171"/>
      <c r="LVT164" s="171"/>
      <c r="LVU164" s="171"/>
      <c r="LVV164" s="171"/>
      <c r="LVW164" s="171"/>
      <c r="LVX164" s="171"/>
      <c r="LVY164" s="171"/>
      <c r="LVZ164" s="171"/>
      <c r="LWA164" s="171"/>
      <c r="LWB164" s="171"/>
      <c r="LWC164" s="171"/>
      <c r="LWD164" s="171"/>
      <c r="LWE164" s="171"/>
      <c r="LWF164" s="171"/>
      <c r="LWG164" s="171"/>
      <c r="LWH164" s="171"/>
      <c r="LWI164" s="171"/>
      <c r="LWJ164" s="171"/>
      <c r="LWK164" s="171"/>
      <c r="LWL164" s="171"/>
      <c r="LWM164" s="171"/>
      <c r="LWN164" s="171"/>
      <c r="LWO164" s="171"/>
      <c r="LWP164" s="171"/>
      <c r="LWQ164" s="171"/>
      <c r="LWR164" s="171"/>
      <c r="LWS164" s="171"/>
      <c r="LWT164" s="171"/>
      <c r="LWU164" s="171"/>
      <c r="LWV164" s="171"/>
      <c r="LWW164" s="171"/>
      <c r="LWX164" s="171"/>
      <c r="LWY164" s="171"/>
      <c r="LWZ164" s="171"/>
      <c r="LXA164" s="171"/>
      <c r="LXB164" s="171"/>
      <c r="LXC164" s="171"/>
      <c r="LXD164" s="171"/>
      <c r="LXE164" s="171"/>
      <c r="LXF164" s="171"/>
      <c r="LXG164" s="171"/>
      <c r="LXH164" s="171"/>
      <c r="LXI164" s="171"/>
      <c r="LXJ164" s="171"/>
      <c r="LXK164" s="171"/>
      <c r="LXL164" s="171"/>
      <c r="LXM164" s="171"/>
      <c r="LXN164" s="171"/>
      <c r="LXO164" s="171"/>
      <c r="LXP164" s="171"/>
      <c r="LXQ164" s="171"/>
      <c r="LXR164" s="171"/>
      <c r="LXS164" s="171"/>
      <c r="LXT164" s="171"/>
      <c r="LXU164" s="171"/>
      <c r="LXV164" s="171"/>
      <c r="LXW164" s="171"/>
      <c r="LXX164" s="171"/>
      <c r="LXY164" s="171"/>
      <c r="LXZ164" s="171"/>
      <c r="LYA164" s="171"/>
      <c r="LYB164" s="171"/>
      <c r="LYC164" s="171"/>
      <c r="LYD164" s="171"/>
      <c r="LYE164" s="171"/>
      <c r="LYF164" s="171"/>
      <c r="LYG164" s="171"/>
      <c r="LYH164" s="171"/>
      <c r="LYI164" s="171"/>
      <c r="LYJ164" s="171"/>
      <c r="LYK164" s="171"/>
      <c r="LYL164" s="171"/>
      <c r="LYM164" s="171"/>
      <c r="LYN164" s="171"/>
      <c r="LYO164" s="171"/>
      <c r="LYP164" s="171"/>
      <c r="LYQ164" s="171"/>
      <c r="LYR164" s="171"/>
      <c r="LYS164" s="171"/>
      <c r="LYT164" s="171"/>
      <c r="LYU164" s="171"/>
      <c r="LYV164" s="171"/>
      <c r="LYW164" s="171"/>
      <c r="LYX164" s="171"/>
      <c r="LYY164" s="171"/>
      <c r="LYZ164" s="171"/>
      <c r="LZA164" s="171"/>
      <c r="LZB164" s="171"/>
      <c r="LZC164" s="171"/>
      <c r="LZD164" s="171"/>
      <c r="LZE164" s="171"/>
      <c r="LZF164" s="171"/>
      <c r="LZG164" s="171"/>
      <c r="LZH164" s="171"/>
      <c r="LZI164" s="171"/>
      <c r="LZJ164" s="171"/>
      <c r="LZK164" s="171"/>
      <c r="LZL164" s="171"/>
      <c r="LZM164" s="171"/>
      <c r="LZN164" s="171"/>
      <c r="LZO164" s="171"/>
      <c r="LZP164" s="171"/>
      <c r="LZQ164" s="171"/>
      <c r="LZR164" s="171"/>
      <c r="LZS164" s="171"/>
      <c r="LZT164" s="171"/>
      <c r="LZU164" s="171"/>
      <c r="LZV164" s="171"/>
      <c r="LZW164" s="171"/>
      <c r="LZX164" s="171"/>
      <c r="LZY164" s="171"/>
      <c r="LZZ164" s="171"/>
      <c r="MAA164" s="171"/>
      <c r="MAB164" s="171"/>
      <c r="MAC164" s="171"/>
      <c r="MAD164" s="171"/>
      <c r="MAE164" s="171"/>
      <c r="MAF164" s="171"/>
      <c r="MAG164" s="171"/>
      <c r="MAH164" s="171"/>
      <c r="MAI164" s="171"/>
      <c r="MAJ164" s="171"/>
      <c r="MAK164" s="171"/>
      <c r="MAL164" s="171"/>
      <c r="MAM164" s="171"/>
      <c r="MAN164" s="171"/>
      <c r="MAO164" s="171"/>
      <c r="MAP164" s="171"/>
      <c r="MAQ164" s="171"/>
      <c r="MAR164" s="171"/>
      <c r="MAS164" s="171"/>
      <c r="MAT164" s="171"/>
      <c r="MAU164" s="171"/>
      <c r="MAV164" s="171"/>
      <c r="MAW164" s="171"/>
      <c r="MAX164" s="171"/>
      <c r="MAY164" s="171"/>
      <c r="MAZ164" s="171"/>
      <c r="MBA164" s="171"/>
      <c r="MBB164" s="171"/>
      <c r="MBC164" s="171"/>
      <c r="MBD164" s="171"/>
      <c r="MBE164" s="171"/>
      <c r="MBF164" s="171"/>
      <c r="MBG164" s="171"/>
      <c r="MBH164" s="171"/>
      <c r="MBI164" s="171"/>
      <c r="MBJ164" s="171"/>
      <c r="MBK164" s="171"/>
      <c r="MBL164" s="171"/>
      <c r="MBM164" s="171"/>
      <c r="MBN164" s="171"/>
      <c r="MBO164" s="171"/>
      <c r="MBP164" s="171"/>
      <c r="MBQ164" s="171"/>
      <c r="MBR164" s="171"/>
      <c r="MBS164" s="171"/>
      <c r="MBT164" s="171"/>
      <c r="MBU164" s="171"/>
      <c r="MBV164" s="171"/>
      <c r="MBW164" s="171"/>
      <c r="MBX164" s="171"/>
      <c r="MBY164" s="171"/>
      <c r="MBZ164" s="171"/>
      <c r="MCA164" s="171"/>
      <c r="MCB164" s="171"/>
      <c r="MCC164" s="171"/>
      <c r="MCD164" s="171"/>
      <c r="MCE164" s="171"/>
      <c r="MCF164" s="171"/>
      <c r="MCG164" s="171"/>
      <c r="MCH164" s="171"/>
      <c r="MCI164" s="171"/>
      <c r="MCJ164" s="171"/>
      <c r="MCK164" s="171"/>
      <c r="MCL164" s="171"/>
      <c r="MCM164" s="171"/>
      <c r="MCN164" s="171"/>
      <c r="MCO164" s="171"/>
      <c r="MCP164" s="171"/>
      <c r="MCQ164" s="171"/>
      <c r="MCR164" s="171"/>
      <c r="MCS164" s="171"/>
      <c r="MCT164" s="171"/>
      <c r="MCU164" s="171"/>
      <c r="MCV164" s="171"/>
      <c r="MCW164" s="171"/>
      <c r="MCX164" s="171"/>
      <c r="MCY164" s="171"/>
      <c r="MCZ164" s="171"/>
      <c r="MDA164" s="171"/>
      <c r="MDB164" s="171"/>
      <c r="MDC164" s="171"/>
      <c r="MDD164" s="171"/>
      <c r="MDE164" s="171"/>
      <c r="MDF164" s="171"/>
      <c r="MDG164" s="171"/>
      <c r="MDH164" s="171"/>
      <c r="MDI164" s="171"/>
      <c r="MDJ164" s="171"/>
      <c r="MDK164" s="171"/>
      <c r="MDL164" s="171"/>
      <c r="MDM164" s="171"/>
      <c r="MDN164" s="171"/>
      <c r="MDO164" s="171"/>
      <c r="MDP164" s="171"/>
      <c r="MDQ164" s="171"/>
      <c r="MDR164" s="171"/>
      <c r="MDS164" s="171"/>
      <c r="MDT164" s="171"/>
      <c r="MDU164" s="171"/>
      <c r="MDV164" s="171"/>
      <c r="MDW164" s="171"/>
      <c r="MDX164" s="171"/>
      <c r="MDY164" s="171"/>
      <c r="MDZ164" s="171"/>
      <c r="MEA164" s="171"/>
      <c r="MEB164" s="171"/>
      <c r="MEC164" s="171"/>
      <c r="MED164" s="171"/>
      <c r="MEE164" s="171"/>
      <c r="MEF164" s="171"/>
      <c r="MEG164" s="171"/>
      <c r="MEH164" s="171"/>
      <c r="MEI164" s="171"/>
      <c r="MEJ164" s="171"/>
      <c r="MEK164" s="171"/>
      <c r="MEL164" s="171"/>
      <c r="MEM164" s="171"/>
      <c r="MEN164" s="171"/>
      <c r="MEO164" s="171"/>
      <c r="MEP164" s="171"/>
      <c r="MEQ164" s="171"/>
      <c r="MER164" s="171"/>
      <c r="MES164" s="171"/>
      <c r="MET164" s="171"/>
      <c r="MEU164" s="171"/>
      <c r="MEV164" s="171"/>
      <c r="MEW164" s="171"/>
      <c r="MEX164" s="171"/>
      <c r="MEY164" s="171"/>
      <c r="MEZ164" s="171"/>
      <c r="MFA164" s="171"/>
      <c r="MFB164" s="171"/>
      <c r="MFC164" s="171"/>
      <c r="MFD164" s="171"/>
      <c r="MFE164" s="171"/>
      <c r="MFF164" s="171"/>
      <c r="MFG164" s="171"/>
      <c r="MFH164" s="171"/>
      <c r="MFI164" s="171"/>
      <c r="MFJ164" s="171"/>
      <c r="MFK164" s="171"/>
      <c r="MFL164" s="171"/>
      <c r="MFM164" s="171"/>
      <c r="MFN164" s="171"/>
      <c r="MFO164" s="171"/>
      <c r="MFP164" s="171"/>
      <c r="MFQ164" s="171"/>
      <c r="MFR164" s="171"/>
      <c r="MFS164" s="171"/>
      <c r="MFT164" s="171"/>
      <c r="MFU164" s="171"/>
      <c r="MFV164" s="171"/>
      <c r="MFW164" s="171"/>
      <c r="MFX164" s="171"/>
      <c r="MFY164" s="171"/>
      <c r="MFZ164" s="171"/>
      <c r="MGA164" s="171"/>
      <c r="MGB164" s="171"/>
      <c r="MGC164" s="171"/>
      <c r="MGD164" s="171"/>
      <c r="MGE164" s="171"/>
      <c r="MGF164" s="171"/>
      <c r="MGG164" s="171"/>
      <c r="MGH164" s="171"/>
      <c r="MGI164" s="171"/>
      <c r="MGJ164" s="171"/>
      <c r="MGK164" s="171"/>
      <c r="MGL164" s="171"/>
      <c r="MGM164" s="171"/>
      <c r="MGN164" s="171"/>
      <c r="MGO164" s="171"/>
      <c r="MGP164" s="171"/>
      <c r="MGQ164" s="171"/>
      <c r="MGR164" s="171"/>
      <c r="MGS164" s="171"/>
      <c r="MGT164" s="171"/>
      <c r="MGU164" s="171"/>
      <c r="MGV164" s="171"/>
      <c r="MGW164" s="171"/>
      <c r="MGX164" s="171"/>
      <c r="MGY164" s="171"/>
      <c r="MGZ164" s="171"/>
      <c r="MHA164" s="171"/>
      <c r="MHB164" s="171"/>
      <c r="MHC164" s="171"/>
      <c r="MHD164" s="171"/>
      <c r="MHE164" s="171"/>
      <c r="MHF164" s="171"/>
      <c r="MHG164" s="171"/>
      <c r="MHH164" s="171"/>
      <c r="MHI164" s="171"/>
      <c r="MHJ164" s="171"/>
      <c r="MHK164" s="171"/>
      <c r="MHL164" s="171"/>
      <c r="MHM164" s="171"/>
      <c r="MHN164" s="171"/>
      <c r="MHO164" s="171"/>
      <c r="MHP164" s="171"/>
      <c r="MHQ164" s="171"/>
      <c r="MHR164" s="171"/>
      <c r="MHS164" s="171"/>
      <c r="MHT164" s="171"/>
      <c r="MHU164" s="171"/>
      <c r="MHV164" s="171"/>
      <c r="MHW164" s="171"/>
      <c r="MHX164" s="171"/>
      <c r="MHY164" s="171"/>
      <c r="MHZ164" s="171"/>
      <c r="MIA164" s="171"/>
      <c r="MIB164" s="171"/>
      <c r="MIC164" s="171"/>
      <c r="MID164" s="171"/>
      <c r="MIE164" s="171"/>
      <c r="MIF164" s="171"/>
      <c r="MIG164" s="171"/>
      <c r="MIH164" s="171"/>
      <c r="MII164" s="171"/>
      <c r="MIJ164" s="171"/>
      <c r="MIK164" s="171"/>
      <c r="MIL164" s="171"/>
      <c r="MIM164" s="171"/>
      <c r="MIN164" s="171"/>
      <c r="MIO164" s="171"/>
      <c r="MIP164" s="171"/>
      <c r="MIQ164" s="171"/>
      <c r="MIR164" s="171"/>
      <c r="MIS164" s="171"/>
      <c r="MIT164" s="171"/>
      <c r="MIU164" s="171"/>
      <c r="MIV164" s="171"/>
      <c r="MIW164" s="171"/>
      <c r="MIX164" s="171"/>
      <c r="MIY164" s="171"/>
      <c r="MIZ164" s="171"/>
      <c r="MJA164" s="171"/>
      <c r="MJB164" s="171"/>
      <c r="MJC164" s="171"/>
      <c r="MJD164" s="171"/>
      <c r="MJE164" s="171"/>
      <c r="MJF164" s="171"/>
      <c r="MJG164" s="171"/>
      <c r="MJH164" s="171"/>
      <c r="MJI164" s="171"/>
      <c r="MJJ164" s="171"/>
      <c r="MJK164" s="171"/>
      <c r="MJL164" s="171"/>
      <c r="MJM164" s="171"/>
      <c r="MJN164" s="171"/>
      <c r="MJO164" s="171"/>
      <c r="MJP164" s="171"/>
      <c r="MJQ164" s="171"/>
      <c r="MJR164" s="171"/>
      <c r="MJS164" s="171"/>
      <c r="MJT164" s="171"/>
      <c r="MJU164" s="171"/>
      <c r="MJV164" s="171"/>
      <c r="MJW164" s="171"/>
      <c r="MJX164" s="171"/>
      <c r="MJY164" s="171"/>
      <c r="MJZ164" s="171"/>
      <c r="MKA164" s="171"/>
      <c r="MKB164" s="171"/>
      <c r="MKC164" s="171"/>
      <c r="MKD164" s="171"/>
      <c r="MKE164" s="171"/>
      <c r="MKF164" s="171"/>
      <c r="MKG164" s="171"/>
      <c r="MKH164" s="171"/>
      <c r="MKI164" s="171"/>
      <c r="MKJ164" s="171"/>
      <c r="MKK164" s="171"/>
      <c r="MKL164" s="171"/>
      <c r="MKM164" s="171"/>
      <c r="MKN164" s="171"/>
      <c r="MKO164" s="171"/>
      <c r="MKP164" s="171"/>
      <c r="MKQ164" s="171"/>
      <c r="MKR164" s="171"/>
      <c r="MKS164" s="171"/>
      <c r="MKT164" s="171"/>
      <c r="MKU164" s="171"/>
      <c r="MKV164" s="171"/>
      <c r="MKW164" s="171"/>
      <c r="MKX164" s="171"/>
      <c r="MKY164" s="171"/>
      <c r="MKZ164" s="171"/>
      <c r="MLA164" s="171"/>
      <c r="MLB164" s="171"/>
      <c r="MLC164" s="171"/>
      <c r="MLD164" s="171"/>
      <c r="MLE164" s="171"/>
      <c r="MLF164" s="171"/>
      <c r="MLG164" s="171"/>
      <c r="MLH164" s="171"/>
      <c r="MLI164" s="171"/>
      <c r="MLJ164" s="171"/>
      <c r="MLK164" s="171"/>
      <c r="MLL164" s="171"/>
      <c r="MLM164" s="171"/>
      <c r="MLN164" s="171"/>
      <c r="MLO164" s="171"/>
      <c r="MLP164" s="171"/>
      <c r="MLQ164" s="171"/>
      <c r="MLR164" s="171"/>
      <c r="MLS164" s="171"/>
      <c r="MLT164" s="171"/>
      <c r="MLU164" s="171"/>
      <c r="MLV164" s="171"/>
      <c r="MLW164" s="171"/>
      <c r="MLX164" s="171"/>
      <c r="MLY164" s="171"/>
      <c r="MLZ164" s="171"/>
      <c r="MMA164" s="171"/>
      <c r="MMB164" s="171"/>
      <c r="MMC164" s="171"/>
      <c r="MMD164" s="171"/>
      <c r="MME164" s="171"/>
      <c r="MMF164" s="171"/>
      <c r="MMG164" s="171"/>
      <c r="MMH164" s="171"/>
      <c r="MMI164" s="171"/>
      <c r="MMJ164" s="171"/>
      <c r="MMK164" s="171"/>
      <c r="MML164" s="171"/>
      <c r="MMM164" s="171"/>
      <c r="MMN164" s="171"/>
      <c r="MMO164" s="171"/>
      <c r="MMP164" s="171"/>
      <c r="MMQ164" s="171"/>
      <c r="MMR164" s="171"/>
      <c r="MMS164" s="171"/>
      <c r="MMT164" s="171"/>
      <c r="MMU164" s="171"/>
      <c r="MMV164" s="171"/>
      <c r="MMW164" s="171"/>
      <c r="MMX164" s="171"/>
      <c r="MMY164" s="171"/>
      <c r="MMZ164" s="171"/>
      <c r="MNA164" s="171"/>
      <c r="MNB164" s="171"/>
      <c r="MNC164" s="171"/>
      <c r="MND164" s="171"/>
      <c r="MNE164" s="171"/>
      <c r="MNF164" s="171"/>
      <c r="MNG164" s="171"/>
      <c r="MNH164" s="171"/>
      <c r="MNI164" s="171"/>
      <c r="MNJ164" s="171"/>
      <c r="MNK164" s="171"/>
      <c r="MNL164" s="171"/>
      <c r="MNM164" s="171"/>
      <c r="MNN164" s="171"/>
      <c r="MNO164" s="171"/>
      <c r="MNP164" s="171"/>
      <c r="MNQ164" s="171"/>
      <c r="MNR164" s="171"/>
      <c r="MNS164" s="171"/>
      <c r="MNT164" s="171"/>
      <c r="MNU164" s="171"/>
      <c r="MNV164" s="171"/>
      <c r="MNW164" s="171"/>
      <c r="MNX164" s="171"/>
      <c r="MNY164" s="171"/>
      <c r="MNZ164" s="171"/>
      <c r="MOA164" s="171"/>
      <c r="MOB164" s="171"/>
      <c r="MOC164" s="171"/>
      <c r="MOD164" s="171"/>
      <c r="MOE164" s="171"/>
      <c r="MOF164" s="171"/>
      <c r="MOG164" s="171"/>
      <c r="MOH164" s="171"/>
      <c r="MOI164" s="171"/>
      <c r="MOJ164" s="171"/>
      <c r="MOK164" s="171"/>
      <c r="MOL164" s="171"/>
      <c r="MOM164" s="171"/>
      <c r="MON164" s="171"/>
      <c r="MOO164" s="171"/>
      <c r="MOP164" s="171"/>
      <c r="MOQ164" s="171"/>
      <c r="MOR164" s="171"/>
      <c r="MOS164" s="171"/>
      <c r="MOT164" s="171"/>
      <c r="MOU164" s="171"/>
      <c r="MOV164" s="171"/>
      <c r="MOW164" s="171"/>
      <c r="MOX164" s="171"/>
      <c r="MOY164" s="171"/>
      <c r="MOZ164" s="171"/>
      <c r="MPA164" s="171"/>
      <c r="MPB164" s="171"/>
      <c r="MPC164" s="171"/>
      <c r="MPD164" s="171"/>
      <c r="MPE164" s="171"/>
      <c r="MPF164" s="171"/>
      <c r="MPG164" s="171"/>
      <c r="MPH164" s="171"/>
      <c r="MPI164" s="171"/>
      <c r="MPJ164" s="171"/>
      <c r="MPK164" s="171"/>
      <c r="MPL164" s="171"/>
      <c r="MPM164" s="171"/>
      <c r="MPN164" s="171"/>
      <c r="MPO164" s="171"/>
      <c r="MPP164" s="171"/>
      <c r="MPQ164" s="171"/>
      <c r="MPR164" s="171"/>
      <c r="MPS164" s="171"/>
      <c r="MPT164" s="171"/>
      <c r="MPU164" s="171"/>
      <c r="MPV164" s="171"/>
      <c r="MPW164" s="171"/>
      <c r="MPX164" s="171"/>
      <c r="MPY164" s="171"/>
      <c r="MPZ164" s="171"/>
      <c r="MQA164" s="171"/>
      <c r="MQB164" s="171"/>
      <c r="MQC164" s="171"/>
      <c r="MQD164" s="171"/>
      <c r="MQE164" s="171"/>
      <c r="MQF164" s="171"/>
      <c r="MQG164" s="171"/>
      <c r="MQH164" s="171"/>
      <c r="MQI164" s="171"/>
      <c r="MQJ164" s="171"/>
      <c r="MQK164" s="171"/>
      <c r="MQL164" s="171"/>
      <c r="MQM164" s="171"/>
      <c r="MQN164" s="171"/>
      <c r="MQO164" s="171"/>
      <c r="MQP164" s="171"/>
      <c r="MQQ164" s="171"/>
      <c r="MQR164" s="171"/>
      <c r="MQS164" s="171"/>
      <c r="MQT164" s="171"/>
      <c r="MQU164" s="171"/>
      <c r="MQV164" s="171"/>
      <c r="MQW164" s="171"/>
      <c r="MQX164" s="171"/>
      <c r="MQY164" s="171"/>
      <c r="MQZ164" s="171"/>
      <c r="MRA164" s="171"/>
      <c r="MRB164" s="171"/>
      <c r="MRC164" s="171"/>
      <c r="MRD164" s="171"/>
      <c r="MRE164" s="171"/>
      <c r="MRF164" s="171"/>
      <c r="MRG164" s="171"/>
      <c r="MRH164" s="171"/>
      <c r="MRI164" s="171"/>
      <c r="MRJ164" s="171"/>
      <c r="MRK164" s="171"/>
      <c r="MRL164" s="171"/>
      <c r="MRM164" s="171"/>
      <c r="MRN164" s="171"/>
      <c r="MRO164" s="171"/>
      <c r="MRP164" s="171"/>
      <c r="MRQ164" s="171"/>
      <c r="MRR164" s="171"/>
      <c r="MRS164" s="171"/>
      <c r="MRT164" s="171"/>
      <c r="MRU164" s="171"/>
      <c r="MRV164" s="171"/>
      <c r="MRW164" s="171"/>
      <c r="MRX164" s="171"/>
      <c r="MRY164" s="171"/>
      <c r="MRZ164" s="171"/>
      <c r="MSA164" s="171"/>
      <c r="MSB164" s="171"/>
      <c r="MSC164" s="171"/>
      <c r="MSD164" s="171"/>
      <c r="MSE164" s="171"/>
      <c r="MSF164" s="171"/>
      <c r="MSG164" s="171"/>
      <c r="MSH164" s="171"/>
      <c r="MSI164" s="171"/>
      <c r="MSJ164" s="171"/>
      <c r="MSK164" s="171"/>
      <c r="MSL164" s="171"/>
      <c r="MSM164" s="171"/>
      <c r="MSN164" s="171"/>
      <c r="MSO164" s="171"/>
      <c r="MSP164" s="171"/>
      <c r="MSQ164" s="171"/>
      <c r="MSR164" s="171"/>
      <c r="MSS164" s="171"/>
      <c r="MST164" s="171"/>
      <c r="MSU164" s="171"/>
      <c r="MSV164" s="171"/>
      <c r="MSW164" s="171"/>
      <c r="MSX164" s="171"/>
      <c r="MSY164" s="171"/>
      <c r="MSZ164" s="171"/>
      <c r="MTA164" s="171"/>
      <c r="MTB164" s="171"/>
      <c r="MTC164" s="171"/>
      <c r="MTD164" s="171"/>
      <c r="MTE164" s="171"/>
      <c r="MTF164" s="171"/>
      <c r="MTG164" s="171"/>
      <c r="MTH164" s="171"/>
      <c r="MTI164" s="171"/>
      <c r="MTJ164" s="171"/>
      <c r="MTK164" s="171"/>
      <c r="MTL164" s="171"/>
      <c r="MTM164" s="171"/>
      <c r="MTN164" s="171"/>
      <c r="MTO164" s="171"/>
      <c r="MTP164" s="171"/>
      <c r="MTQ164" s="171"/>
      <c r="MTR164" s="171"/>
      <c r="MTS164" s="171"/>
      <c r="MTT164" s="171"/>
      <c r="MTU164" s="171"/>
      <c r="MTV164" s="171"/>
      <c r="MTW164" s="171"/>
      <c r="MTX164" s="171"/>
      <c r="MTY164" s="171"/>
      <c r="MTZ164" s="171"/>
      <c r="MUA164" s="171"/>
      <c r="MUB164" s="171"/>
      <c r="MUC164" s="171"/>
      <c r="MUD164" s="171"/>
      <c r="MUE164" s="171"/>
      <c r="MUF164" s="171"/>
      <c r="MUG164" s="171"/>
      <c r="MUH164" s="171"/>
      <c r="MUI164" s="171"/>
      <c r="MUJ164" s="171"/>
      <c r="MUK164" s="171"/>
      <c r="MUL164" s="171"/>
      <c r="MUM164" s="171"/>
      <c r="MUN164" s="171"/>
      <c r="MUO164" s="171"/>
      <c r="MUP164" s="171"/>
      <c r="MUQ164" s="171"/>
      <c r="MUR164" s="171"/>
      <c r="MUS164" s="171"/>
      <c r="MUT164" s="171"/>
      <c r="MUU164" s="171"/>
      <c r="MUV164" s="171"/>
      <c r="MUW164" s="171"/>
      <c r="MUX164" s="171"/>
      <c r="MUY164" s="171"/>
      <c r="MUZ164" s="171"/>
      <c r="MVA164" s="171"/>
      <c r="MVB164" s="171"/>
      <c r="MVC164" s="171"/>
      <c r="MVD164" s="171"/>
      <c r="MVE164" s="171"/>
      <c r="MVF164" s="171"/>
      <c r="MVG164" s="171"/>
      <c r="MVH164" s="171"/>
      <c r="MVI164" s="171"/>
      <c r="MVJ164" s="171"/>
      <c r="MVK164" s="171"/>
      <c r="MVL164" s="171"/>
      <c r="MVM164" s="171"/>
      <c r="MVN164" s="171"/>
      <c r="MVO164" s="171"/>
      <c r="MVP164" s="171"/>
      <c r="MVQ164" s="171"/>
      <c r="MVR164" s="171"/>
      <c r="MVS164" s="171"/>
      <c r="MVT164" s="171"/>
      <c r="MVU164" s="171"/>
      <c r="MVV164" s="171"/>
      <c r="MVW164" s="171"/>
      <c r="MVX164" s="171"/>
      <c r="MVY164" s="171"/>
      <c r="MVZ164" s="171"/>
      <c r="MWA164" s="171"/>
      <c r="MWB164" s="171"/>
      <c r="MWC164" s="171"/>
      <c r="MWD164" s="171"/>
      <c r="MWE164" s="171"/>
      <c r="MWF164" s="171"/>
      <c r="MWG164" s="171"/>
      <c r="MWH164" s="171"/>
      <c r="MWI164" s="171"/>
      <c r="MWJ164" s="171"/>
      <c r="MWK164" s="171"/>
      <c r="MWL164" s="171"/>
      <c r="MWM164" s="171"/>
      <c r="MWN164" s="171"/>
      <c r="MWO164" s="171"/>
      <c r="MWP164" s="171"/>
      <c r="MWQ164" s="171"/>
      <c r="MWR164" s="171"/>
      <c r="MWS164" s="171"/>
      <c r="MWT164" s="171"/>
      <c r="MWU164" s="171"/>
      <c r="MWV164" s="171"/>
      <c r="MWW164" s="171"/>
      <c r="MWX164" s="171"/>
      <c r="MWY164" s="171"/>
      <c r="MWZ164" s="171"/>
      <c r="MXA164" s="171"/>
      <c r="MXB164" s="171"/>
      <c r="MXC164" s="171"/>
      <c r="MXD164" s="171"/>
      <c r="MXE164" s="171"/>
      <c r="MXF164" s="171"/>
      <c r="MXG164" s="171"/>
      <c r="MXH164" s="171"/>
      <c r="MXI164" s="171"/>
      <c r="MXJ164" s="171"/>
      <c r="MXK164" s="171"/>
      <c r="MXL164" s="171"/>
      <c r="MXM164" s="171"/>
      <c r="MXN164" s="171"/>
      <c r="MXO164" s="171"/>
      <c r="MXP164" s="171"/>
      <c r="MXQ164" s="171"/>
      <c r="MXR164" s="171"/>
      <c r="MXS164" s="171"/>
      <c r="MXT164" s="171"/>
      <c r="MXU164" s="171"/>
      <c r="MXV164" s="171"/>
      <c r="MXW164" s="171"/>
      <c r="MXX164" s="171"/>
      <c r="MXY164" s="171"/>
      <c r="MXZ164" s="171"/>
      <c r="MYA164" s="171"/>
      <c r="MYB164" s="171"/>
      <c r="MYC164" s="171"/>
      <c r="MYD164" s="171"/>
      <c r="MYE164" s="171"/>
      <c r="MYF164" s="171"/>
      <c r="MYG164" s="171"/>
      <c r="MYH164" s="171"/>
      <c r="MYI164" s="171"/>
      <c r="MYJ164" s="171"/>
      <c r="MYK164" s="171"/>
      <c r="MYL164" s="171"/>
      <c r="MYM164" s="171"/>
      <c r="MYN164" s="171"/>
      <c r="MYO164" s="171"/>
      <c r="MYP164" s="171"/>
      <c r="MYQ164" s="171"/>
      <c r="MYR164" s="171"/>
      <c r="MYS164" s="171"/>
      <c r="MYT164" s="171"/>
      <c r="MYU164" s="171"/>
      <c r="MYV164" s="171"/>
      <c r="MYW164" s="171"/>
      <c r="MYX164" s="171"/>
      <c r="MYY164" s="171"/>
      <c r="MYZ164" s="171"/>
      <c r="MZA164" s="171"/>
      <c r="MZB164" s="171"/>
      <c r="MZC164" s="171"/>
      <c r="MZD164" s="171"/>
      <c r="MZE164" s="171"/>
      <c r="MZF164" s="171"/>
      <c r="MZG164" s="171"/>
      <c r="MZH164" s="171"/>
      <c r="MZI164" s="171"/>
      <c r="MZJ164" s="171"/>
      <c r="MZK164" s="171"/>
      <c r="MZL164" s="171"/>
      <c r="MZM164" s="171"/>
      <c r="MZN164" s="171"/>
      <c r="MZO164" s="171"/>
      <c r="MZP164" s="171"/>
      <c r="MZQ164" s="171"/>
      <c r="MZR164" s="171"/>
      <c r="MZS164" s="171"/>
      <c r="MZT164" s="171"/>
      <c r="MZU164" s="171"/>
      <c r="MZV164" s="171"/>
      <c r="MZW164" s="171"/>
      <c r="MZX164" s="171"/>
      <c r="MZY164" s="171"/>
      <c r="MZZ164" s="171"/>
      <c r="NAA164" s="171"/>
      <c r="NAB164" s="171"/>
      <c r="NAC164" s="171"/>
      <c r="NAD164" s="171"/>
      <c r="NAE164" s="171"/>
      <c r="NAF164" s="171"/>
      <c r="NAG164" s="171"/>
      <c r="NAH164" s="171"/>
      <c r="NAI164" s="171"/>
      <c r="NAJ164" s="171"/>
      <c r="NAK164" s="171"/>
      <c r="NAL164" s="171"/>
      <c r="NAM164" s="171"/>
      <c r="NAN164" s="171"/>
      <c r="NAO164" s="171"/>
      <c r="NAP164" s="171"/>
      <c r="NAQ164" s="171"/>
      <c r="NAR164" s="171"/>
      <c r="NAS164" s="171"/>
      <c r="NAT164" s="171"/>
      <c r="NAU164" s="171"/>
      <c r="NAV164" s="171"/>
      <c r="NAW164" s="171"/>
      <c r="NAX164" s="171"/>
      <c r="NAY164" s="171"/>
      <c r="NAZ164" s="171"/>
      <c r="NBA164" s="171"/>
      <c r="NBB164" s="171"/>
      <c r="NBC164" s="171"/>
      <c r="NBD164" s="171"/>
      <c r="NBE164" s="171"/>
      <c r="NBF164" s="171"/>
      <c r="NBG164" s="171"/>
      <c r="NBH164" s="171"/>
      <c r="NBI164" s="171"/>
      <c r="NBJ164" s="171"/>
      <c r="NBK164" s="171"/>
      <c r="NBL164" s="171"/>
      <c r="NBM164" s="171"/>
      <c r="NBN164" s="171"/>
      <c r="NBO164" s="171"/>
      <c r="NBP164" s="171"/>
      <c r="NBQ164" s="171"/>
      <c r="NBR164" s="171"/>
      <c r="NBS164" s="171"/>
      <c r="NBT164" s="171"/>
      <c r="NBU164" s="171"/>
      <c r="NBV164" s="171"/>
      <c r="NBW164" s="171"/>
      <c r="NBX164" s="171"/>
      <c r="NBY164" s="171"/>
      <c r="NBZ164" s="171"/>
      <c r="NCA164" s="171"/>
      <c r="NCB164" s="171"/>
      <c r="NCC164" s="171"/>
      <c r="NCD164" s="171"/>
      <c r="NCE164" s="171"/>
      <c r="NCF164" s="171"/>
      <c r="NCG164" s="171"/>
      <c r="NCH164" s="171"/>
      <c r="NCI164" s="171"/>
      <c r="NCJ164" s="171"/>
      <c r="NCK164" s="171"/>
      <c r="NCL164" s="171"/>
      <c r="NCM164" s="171"/>
      <c r="NCN164" s="171"/>
      <c r="NCO164" s="171"/>
      <c r="NCP164" s="171"/>
      <c r="NCQ164" s="171"/>
      <c r="NCR164" s="171"/>
      <c r="NCS164" s="171"/>
      <c r="NCT164" s="171"/>
      <c r="NCU164" s="171"/>
      <c r="NCV164" s="171"/>
      <c r="NCW164" s="171"/>
      <c r="NCX164" s="171"/>
      <c r="NCY164" s="171"/>
      <c r="NCZ164" s="171"/>
      <c r="NDA164" s="171"/>
      <c r="NDB164" s="171"/>
      <c r="NDC164" s="171"/>
      <c r="NDD164" s="171"/>
      <c r="NDE164" s="171"/>
      <c r="NDF164" s="171"/>
      <c r="NDG164" s="171"/>
      <c r="NDH164" s="171"/>
      <c r="NDI164" s="171"/>
      <c r="NDJ164" s="171"/>
      <c r="NDK164" s="171"/>
      <c r="NDL164" s="171"/>
      <c r="NDM164" s="171"/>
      <c r="NDN164" s="171"/>
      <c r="NDO164" s="171"/>
      <c r="NDP164" s="171"/>
      <c r="NDQ164" s="171"/>
      <c r="NDR164" s="171"/>
      <c r="NDS164" s="171"/>
      <c r="NDT164" s="171"/>
      <c r="NDU164" s="171"/>
      <c r="NDV164" s="171"/>
      <c r="NDW164" s="171"/>
      <c r="NDX164" s="171"/>
      <c r="NDY164" s="171"/>
      <c r="NDZ164" s="171"/>
      <c r="NEA164" s="171"/>
      <c r="NEB164" s="171"/>
      <c r="NEC164" s="171"/>
      <c r="NED164" s="171"/>
      <c r="NEE164" s="171"/>
      <c r="NEF164" s="171"/>
      <c r="NEG164" s="171"/>
      <c r="NEH164" s="171"/>
      <c r="NEI164" s="171"/>
      <c r="NEJ164" s="171"/>
      <c r="NEK164" s="171"/>
      <c r="NEL164" s="171"/>
      <c r="NEM164" s="171"/>
      <c r="NEN164" s="171"/>
      <c r="NEO164" s="171"/>
      <c r="NEP164" s="171"/>
      <c r="NEQ164" s="171"/>
      <c r="NER164" s="171"/>
      <c r="NES164" s="171"/>
      <c r="NET164" s="171"/>
      <c r="NEU164" s="171"/>
      <c r="NEV164" s="171"/>
      <c r="NEW164" s="171"/>
      <c r="NEX164" s="171"/>
      <c r="NEY164" s="171"/>
      <c r="NEZ164" s="171"/>
      <c r="NFA164" s="171"/>
      <c r="NFB164" s="171"/>
      <c r="NFC164" s="171"/>
      <c r="NFD164" s="171"/>
      <c r="NFE164" s="171"/>
      <c r="NFF164" s="171"/>
      <c r="NFG164" s="171"/>
      <c r="NFH164" s="171"/>
      <c r="NFI164" s="171"/>
      <c r="NFJ164" s="171"/>
      <c r="NFK164" s="171"/>
      <c r="NFL164" s="171"/>
      <c r="NFM164" s="171"/>
      <c r="NFN164" s="171"/>
      <c r="NFO164" s="171"/>
      <c r="NFP164" s="171"/>
      <c r="NFQ164" s="171"/>
      <c r="NFR164" s="171"/>
      <c r="NFS164" s="171"/>
      <c r="NFT164" s="171"/>
      <c r="NFU164" s="171"/>
      <c r="NFV164" s="171"/>
      <c r="NFW164" s="171"/>
      <c r="NFX164" s="171"/>
      <c r="NFY164" s="171"/>
      <c r="NFZ164" s="171"/>
      <c r="NGA164" s="171"/>
      <c r="NGB164" s="171"/>
      <c r="NGC164" s="171"/>
      <c r="NGD164" s="171"/>
      <c r="NGE164" s="171"/>
      <c r="NGF164" s="171"/>
      <c r="NGG164" s="171"/>
      <c r="NGH164" s="171"/>
      <c r="NGI164" s="171"/>
      <c r="NGJ164" s="171"/>
      <c r="NGK164" s="171"/>
      <c r="NGL164" s="171"/>
      <c r="NGM164" s="171"/>
      <c r="NGN164" s="171"/>
      <c r="NGO164" s="171"/>
      <c r="NGP164" s="171"/>
      <c r="NGQ164" s="171"/>
      <c r="NGR164" s="171"/>
      <c r="NGS164" s="171"/>
      <c r="NGT164" s="171"/>
      <c r="NGU164" s="171"/>
      <c r="NGV164" s="171"/>
      <c r="NGW164" s="171"/>
      <c r="NGX164" s="171"/>
      <c r="NGY164" s="171"/>
      <c r="NGZ164" s="171"/>
      <c r="NHA164" s="171"/>
      <c r="NHB164" s="171"/>
      <c r="NHC164" s="171"/>
      <c r="NHD164" s="171"/>
      <c r="NHE164" s="171"/>
      <c r="NHF164" s="171"/>
      <c r="NHG164" s="171"/>
      <c r="NHH164" s="171"/>
      <c r="NHI164" s="171"/>
      <c r="NHJ164" s="171"/>
      <c r="NHK164" s="171"/>
      <c r="NHL164" s="171"/>
      <c r="NHM164" s="171"/>
      <c r="NHN164" s="171"/>
      <c r="NHO164" s="171"/>
      <c r="NHP164" s="171"/>
      <c r="NHQ164" s="171"/>
      <c r="NHR164" s="171"/>
      <c r="NHS164" s="171"/>
      <c r="NHT164" s="171"/>
      <c r="NHU164" s="171"/>
      <c r="NHV164" s="171"/>
      <c r="NHW164" s="171"/>
      <c r="NHX164" s="171"/>
      <c r="NHY164" s="171"/>
      <c r="NHZ164" s="171"/>
      <c r="NIA164" s="171"/>
      <c r="NIB164" s="171"/>
      <c r="NIC164" s="171"/>
      <c r="NID164" s="171"/>
      <c r="NIE164" s="171"/>
      <c r="NIF164" s="171"/>
      <c r="NIG164" s="171"/>
      <c r="NIH164" s="171"/>
      <c r="NII164" s="171"/>
      <c r="NIJ164" s="171"/>
      <c r="NIK164" s="171"/>
      <c r="NIL164" s="171"/>
      <c r="NIM164" s="171"/>
      <c r="NIN164" s="171"/>
      <c r="NIO164" s="171"/>
      <c r="NIP164" s="171"/>
      <c r="NIQ164" s="171"/>
      <c r="NIR164" s="171"/>
      <c r="NIS164" s="171"/>
      <c r="NIT164" s="171"/>
      <c r="NIU164" s="171"/>
      <c r="NIV164" s="171"/>
      <c r="NIW164" s="171"/>
      <c r="NIX164" s="171"/>
      <c r="NIY164" s="171"/>
      <c r="NIZ164" s="171"/>
      <c r="NJA164" s="171"/>
      <c r="NJB164" s="171"/>
      <c r="NJC164" s="171"/>
      <c r="NJD164" s="171"/>
      <c r="NJE164" s="171"/>
      <c r="NJF164" s="171"/>
      <c r="NJG164" s="171"/>
      <c r="NJH164" s="171"/>
      <c r="NJI164" s="171"/>
      <c r="NJJ164" s="171"/>
      <c r="NJK164" s="171"/>
      <c r="NJL164" s="171"/>
      <c r="NJM164" s="171"/>
      <c r="NJN164" s="171"/>
      <c r="NJO164" s="171"/>
      <c r="NJP164" s="171"/>
      <c r="NJQ164" s="171"/>
      <c r="NJR164" s="171"/>
      <c r="NJS164" s="171"/>
      <c r="NJT164" s="171"/>
      <c r="NJU164" s="171"/>
      <c r="NJV164" s="171"/>
      <c r="NJW164" s="171"/>
      <c r="NJX164" s="171"/>
      <c r="NJY164" s="171"/>
      <c r="NJZ164" s="171"/>
      <c r="NKA164" s="171"/>
      <c r="NKB164" s="171"/>
      <c r="NKC164" s="171"/>
      <c r="NKD164" s="171"/>
      <c r="NKE164" s="171"/>
      <c r="NKF164" s="171"/>
      <c r="NKG164" s="171"/>
      <c r="NKH164" s="171"/>
      <c r="NKI164" s="171"/>
      <c r="NKJ164" s="171"/>
      <c r="NKK164" s="171"/>
      <c r="NKL164" s="171"/>
      <c r="NKM164" s="171"/>
      <c r="NKN164" s="171"/>
      <c r="NKO164" s="171"/>
      <c r="NKP164" s="171"/>
      <c r="NKQ164" s="171"/>
      <c r="NKR164" s="171"/>
      <c r="NKS164" s="171"/>
      <c r="NKT164" s="171"/>
      <c r="NKU164" s="171"/>
      <c r="NKV164" s="171"/>
      <c r="NKW164" s="171"/>
      <c r="NKX164" s="171"/>
      <c r="NKY164" s="171"/>
      <c r="NKZ164" s="171"/>
      <c r="NLA164" s="171"/>
      <c r="NLB164" s="171"/>
      <c r="NLC164" s="171"/>
      <c r="NLD164" s="171"/>
      <c r="NLE164" s="171"/>
      <c r="NLF164" s="171"/>
      <c r="NLG164" s="171"/>
      <c r="NLH164" s="171"/>
      <c r="NLI164" s="171"/>
      <c r="NLJ164" s="171"/>
      <c r="NLK164" s="171"/>
      <c r="NLL164" s="171"/>
      <c r="NLM164" s="171"/>
      <c r="NLN164" s="171"/>
      <c r="NLO164" s="171"/>
      <c r="NLP164" s="171"/>
      <c r="NLQ164" s="171"/>
      <c r="NLR164" s="171"/>
      <c r="NLS164" s="171"/>
      <c r="NLT164" s="171"/>
      <c r="NLU164" s="171"/>
      <c r="NLV164" s="171"/>
      <c r="NLW164" s="171"/>
      <c r="NLX164" s="171"/>
      <c r="NLY164" s="171"/>
      <c r="NLZ164" s="171"/>
      <c r="NMA164" s="171"/>
      <c r="NMB164" s="171"/>
      <c r="NMC164" s="171"/>
      <c r="NMD164" s="171"/>
      <c r="NME164" s="171"/>
      <c r="NMF164" s="171"/>
      <c r="NMG164" s="171"/>
      <c r="NMH164" s="171"/>
      <c r="NMI164" s="171"/>
      <c r="NMJ164" s="171"/>
      <c r="NMK164" s="171"/>
      <c r="NML164" s="171"/>
      <c r="NMM164" s="171"/>
      <c r="NMN164" s="171"/>
      <c r="NMO164" s="171"/>
      <c r="NMP164" s="171"/>
      <c r="NMQ164" s="171"/>
      <c r="NMR164" s="171"/>
      <c r="NMS164" s="171"/>
      <c r="NMT164" s="171"/>
      <c r="NMU164" s="171"/>
      <c r="NMV164" s="171"/>
      <c r="NMW164" s="171"/>
      <c r="NMX164" s="171"/>
      <c r="NMY164" s="171"/>
      <c r="NMZ164" s="171"/>
      <c r="NNA164" s="171"/>
      <c r="NNB164" s="171"/>
      <c r="NNC164" s="171"/>
      <c r="NND164" s="171"/>
      <c r="NNE164" s="171"/>
      <c r="NNF164" s="171"/>
      <c r="NNG164" s="171"/>
      <c r="NNH164" s="171"/>
      <c r="NNI164" s="171"/>
      <c r="NNJ164" s="171"/>
      <c r="NNK164" s="171"/>
      <c r="NNL164" s="171"/>
      <c r="NNM164" s="171"/>
      <c r="NNN164" s="171"/>
      <c r="NNO164" s="171"/>
      <c r="NNP164" s="171"/>
      <c r="NNQ164" s="171"/>
      <c r="NNR164" s="171"/>
      <c r="NNS164" s="171"/>
      <c r="NNT164" s="171"/>
      <c r="NNU164" s="171"/>
      <c r="NNV164" s="171"/>
      <c r="NNW164" s="171"/>
      <c r="NNX164" s="171"/>
      <c r="NNY164" s="171"/>
      <c r="NNZ164" s="171"/>
      <c r="NOA164" s="171"/>
      <c r="NOB164" s="171"/>
      <c r="NOC164" s="171"/>
      <c r="NOD164" s="171"/>
      <c r="NOE164" s="171"/>
      <c r="NOF164" s="171"/>
      <c r="NOG164" s="171"/>
      <c r="NOH164" s="171"/>
      <c r="NOI164" s="171"/>
      <c r="NOJ164" s="171"/>
      <c r="NOK164" s="171"/>
      <c r="NOL164" s="171"/>
      <c r="NOM164" s="171"/>
      <c r="NON164" s="171"/>
      <c r="NOO164" s="171"/>
      <c r="NOP164" s="171"/>
      <c r="NOQ164" s="171"/>
      <c r="NOR164" s="171"/>
      <c r="NOS164" s="171"/>
      <c r="NOT164" s="171"/>
      <c r="NOU164" s="171"/>
      <c r="NOV164" s="171"/>
      <c r="NOW164" s="171"/>
      <c r="NOX164" s="171"/>
      <c r="NOY164" s="171"/>
      <c r="NOZ164" s="171"/>
      <c r="NPA164" s="171"/>
      <c r="NPB164" s="171"/>
      <c r="NPC164" s="171"/>
      <c r="NPD164" s="171"/>
      <c r="NPE164" s="171"/>
      <c r="NPF164" s="171"/>
      <c r="NPG164" s="171"/>
      <c r="NPH164" s="171"/>
      <c r="NPI164" s="171"/>
      <c r="NPJ164" s="171"/>
      <c r="NPK164" s="171"/>
      <c r="NPL164" s="171"/>
      <c r="NPM164" s="171"/>
      <c r="NPN164" s="171"/>
      <c r="NPO164" s="171"/>
      <c r="NPP164" s="171"/>
      <c r="NPQ164" s="171"/>
      <c r="NPR164" s="171"/>
      <c r="NPS164" s="171"/>
      <c r="NPT164" s="171"/>
      <c r="NPU164" s="171"/>
      <c r="NPV164" s="171"/>
      <c r="NPW164" s="171"/>
      <c r="NPX164" s="171"/>
      <c r="NPY164" s="171"/>
      <c r="NPZ164" s="171"/>
      <c r="NQA164" s="171"/>
      <c r="NQB164" s="171"/>
      <c r="NQC164" s="171"/>
      <c r="NQD164" s="171"/>
      <c r="NQE164" s="171"/>
      <c r="NQF164" s="171"/>
      <c r="NQG164" s="171"/>
      <c r="NQH164" s="171"/>
      <c r="NQI164" s="171"/>
      <c r="NQJ164" s="171"/>
      <c r="NQK164" s="171"/>
      <c r="NQL164" s="171"/>
      <c r="NQM164" s="171"/>
      <c r="NQN164" s="171"/>
      <c r="NQO164" s="171"/>
      <c r="NQP164" s="171"/>
      <c r="NQQ164" s="171"/>
      <c r="NQR164" s="171"/>
      <c r="NQS164" s="171"/>
      <c r="NQT164" s="171"/>
      <c r="NQU164" s="171"/>
      <c r="NQV164" s="171"/>
      <c r="NQW164" s="171"/>
      <c r="NQX164" s="171"/>
      <c r="NQY164" s="171"/>
      <c r="NQZ164" s="171"/>
      <c r="NRA164" s="171"/>
      <c r="NRB164" s="171"/>
      <c r="NRC164" s="171"/>
      <c r="NRD164" s="171"/>
      <c r="NRE164" s="171"/>
      <c r="NRF164" s="171"/>
      <c r="NRG164" s="171"/>
      <c r="NRH164" s="171"/>
      <c r="NRI164" s="171"/>
      <c r="NRJ164" s="171"/>
      <c r="NRK164" s="171"/>
      <c r="NRL164" s="171"/>
      <c r="NRM164" s="171"/>
      <c r="NRN164" s="171"/>
      <c r="NRO164" s="171"/>
      <c r="NRP164" s="171"/>
      <c r="NRQ164" s="171"/>
      <c r="NRR164" s="171"/>
      <c r="NRS164" s="171"/>
      <c r="NRT164" s="171"/>
      <c r="NRU164" s="171"/>
      <c r="NRV164" s="171"/>
      <c r="NRW164" s="171"/>
      <c r="NRX164" s="171"/>
      <c r="NRY164" s="171"/>
      <c r="NRZ164" s="171"/>
      <c r="NSA164" s="171"/>
      <c r="NSB164" s="171"/>
      <c r="NSC164" s="171"/>
      <c r="NSD164" s="171"/>
      <c r="NSE164" s="171"/>
      <c r="NSF164" s="171"/>
      <c r="NSG164" s="171"/>
      <c r="NSH164" s="171"/>
      <c r="NSI164" s="171"/>
      <c r="NSJ164" s="171"/>
      <c r="NSK164" s="171"/>
      <c r="NSL164" s="171"/>
      <c r="NSM164" s="171"/>
      <c r="NSN164" s="171"/>
      <c r="NSO164" s="171"/>
      <c r="NSP164" s="171"/>
      <c r="NSQ164" s="171"/>
      <c r="NSR164" s="171"/>
      <c r="NSS164" s="171"/>
      <c r="NST164" s="171"/>
      <c r="NSU164" s="171"/>
      <c r="NSV164" s="171"/>
      <c r="NSW164" s="171"/>
      <c r="NSX164" s="171"/>
      <c r="NSY164" s="171"/>
      <c r="NSZ164" s="171"/>
      <c r="NTA164" s="171"/>
      <c r="NTB164" s="171"/>
      <c r="NTC164" s="171"/>
      <c r="NTD164" s="171"/>
      <c r="NTE164" s="171"/>
      <c r="NTF164" s="171"/>
      <c r="NTG164" s="171"/>
      <c r="NTH164" s="171"/>
      <c r="NTI164" s="171"/>
      <c r="NTJ164" s="171"/>
      <c r="NTK164" s="171"/>
      <c r="NTL164" s="171"/>
      <c r="NTM164" s="171"/>
      <c r="NTN164" s="171"/>
      <c r="NTO164" s="171"/>
      <c r="NTP164" s="171"/>
      <c r="NTQ164" s="171"/>
      <c r="NTR164" s="171"/>
      <c r="NTS164" s="171"/>
      <c r="NTT164" s="171"/>
      <c r="NTU164" s="171"/>
      <c r="NTV164" s="171"/>
      <c r="NTW164" s="171"/>
      <c r="NTX164" s="171"/>
      <c r="NTY164" s="171"/>
      <c r="NTZ164" s="171"/>
      <c r="NUA164" s="171"/>
      <c r="NUB164" s="171"/>
      <c r="NUC164" s="171"/>
      <c r="NUD164" s="171"/>
      <c r="NUE164" s="171"/>
      <c r="NUF164" s="171"/>
      <c r="NUG164" s="171"/>
      <c r="NUH164" s="171"/>
      <c r="NUI164" s="171"/>
      <c r="NUJ164" s="171"/>
      <c r="NUK164" s="171"/>
      <c r="NUL164" s="171"/>
      <c r="NUM164" s="171"/>
      <c r="NUN164" s="171"/>
      <c r="NUO164" s="171"/>
      <c r="NUP164" s="171"/>
      <c r="NUQ164" s="171"/>
      <c r="NUR164" s="171"/>
      <c r="NUS164" s="171"/>
      <c r="NUT164" s="171"/>
      <c r="NUU164" s="171"/>
      <c r="NUV164" s="171"/>
      <c r="NUW164" s="171"/>
      <c r="NUX164" s="171"/>
      <c r="NUY164" s="171"/>
      <c r="NUZ164" s="171"/>
      <c r="NVA164" s="171"/>
      <c r="NVB164" s="171"/>
      <c r="NVC164" s="171"/>
      <c r="NVD164" s="171"/>
      <c r="NVE164" s="171"/>
      <c r="NVF164" s="171"/>
      <c r="NVG164" s="171"/>
      <c r="NVH164" s="171"/>
      <c r="NVI164" s="171"/>
      <c r="NVJ164" s="171"/>
      <c r="NVK164" s="171"/>
      <c r="NVL164" s="171"/>
      <c r="NVM164" s="171"/>
      <c r="NVN164" s="171"/>
      <c r="NVO164" s="171"/>
      <c r="NVP164" s="171"/>
      <c r="NVQ164" s="171"/>
      <c r="NVR164" s="171"/>
      <c r="NVS164" s="171"/>
      <c r="NVT164" s="171"/>
      <c r="NVU164" s="171"/>
      <c r="NVV164" s="171"/>
      <c r="NVW164" s="171"/>
      <c r="NVX164" s="171"/>
      <c r="NVY164" s="171"/>
      <c r="NVZ164" s="171"/>
      <c r="NWA164" s="171"/>
      <c r="NWB164" s="171"/>
      <c r="NWC164" s="171"/>
      <c r="NWD164" s="171"/>
      <c r="NWE164" s="171"/>
      <c r="NWF164" s="171"/>
      <c r="NWG164" s="171"/>
      <c r="NWH164" s="171"/>
      <c r="NWI164" s="171"/>
      <c r="NWJ164" s="171"/>
      <c r="NWK164" s="171"/>
      <c r="NWL164" s="171"/>
      <c r="NWM164" s="171"/>
      <c r="NWN164" s="171"/>
      <c r="NWO164" s="171"/>
      <c r="NWP164" s="171"/>
      <c r="NWQ164" s="171"/>
      <c r="NWR164" s="171"/>
      <c r="NWS164" s="171"/>
      <c r="NWT164" s="171"/>
      <c r="NWU164" s="171"/>
      <c r="NWV164" s="171"/>
      <c r="NWW164" s="171"/>
      <c r="NWX164" s="171"/>
      <c r="NWY164" s="171"/>
      <c r="NWZ164" s="171"/>
      <c r="NXA164" s="171"/>
      <c r="NXB164" s="171"/>
      <c r="NXC164" s="171"/>
      <c r="NXD164" s="171"/>
      <c r="NXE164" s="171"/>
      <c r="NXF164" s="171"/>
      <c r="NXG164" s="171"/>
      <c r="NXH164" s="171"/>
      <c r="NXI164" s="171"/>
      <c r="NXJ164" s="171"/>
      <c r="NXK164" s="171"/>
      <c r="NXL164" s="171"/>
      <c r="NXM164" s="171"/>
      <c r="NXN164" s="171"/>
      <c r="NXO164" s="171"/>
      <c r="NXP164" s="171"/>
      <c r="NXQ164" s="171"/>
      <c r="NXR164" s="171"/>
      <c r="NXS164" s="171"/>
      <c r="NXT164" s="171"/>
      <c r="NXU164" s="171"/>
      <c r="NXV164" s="171"/>
      <c r="NXW164" s="171"/>
      <c r="NXX164" s="171"/>
      <c r="NXY164" s="171"/>
      <c r="NXZ164" s="171"/>
      <c r="NYA164" s="171"/>
      <c r="NYB164" s="171"/>
      <c r="NYC164" s="171"/>
      <c r="NYD164" s="171"/>
      <c r="NYE164" s="171"/>
      <c r="NYF164" s="171"/>
      <c r="NYG164" s="171"/>
      <c r="NYH164" s="171"/>
      <c r="NYI164" s="171"/>
      <c r="NYJ164" s="171"/>
      <c r="NYK164" s="171"/>
      <c r="NYL164" s="171"/>
      <c r="NYM164" s="171"/>
      <c r="NYN164" s="171"/>
      <c r="NYO164" s="171"/>
      <c r="NYP164" s="171"/>
      <c r="NYQ164" s="171"/>
      <c r="NYR164" s="171"/>
      <c r="NYS164" s="171"/>
      <c r="NYT164" s="171"/>
      <c r="NYU164" s="171"/>
      <c r="NYV164" s="171"/>
      <c r="NYW164" s="171"/>
      <c r="NYX164" s="171"/>
      <c r="NYY164" s="171"/>
      <c r="NYZ164" s="171"/>
      <c r="NZA164" s="171"/>
      <c r="NZB164" s="171"/>
      <c r="NZC164" s="171"/>
      <c r="NZD164" s="171"/>
      <c r="NZE164" s="171"/>
      <c r="NZF164" s="171"/>
      <c r="NZG164" s="171"/>
      <c r="NZH164" s="171"/>
      <c r="NZI164" s="171"/>
      <c r="NZJ164" s="171"/>
      <c r="NZK164" s="171"/>
      <c r="NZL164" s="171"/>
      <c r="NZM164" s="171"/>
      <c r="NZN164" s="171"/>
      <c r="NZO164" s="171"/>
      <c r="NZP164" s="171"/>
      <c r="NZQ164" s="171"/>
      <c r="NZR164" s="171"/>
      <c r="NZS164" s="171"/>
      <c r="NZT164" s="171"/>
      <c r="NZU164" s="171"/>
      <c r="NZV164" s="171"/>
      <c r="NZW164" s="171"/>
      <c r="NZX164" s="171"/>
      <c r="NZY164" s="171"/>
      <c r="NZZ164" s="171"/>
      <c r="OAA164" s="171"/>
      <c r="OAB164" s="171"/>
      <c r="OAC164" s="171"/>
      <c r="OAD164" s="171"/>
      <c r="OAE164" s="171"/>
      <c r="OAF164" s="171"/>
      <c r="OAG164" s="171"/>
      <c r="OAH164" s="171"/>
      <c r="OAI164" s="171"/>
      <c r="OAJ164" s="171"/>
      <c r="OAK164" s="171"/>
      <c r="OAL164" s="171"/>
      <c r="OAM164" s="171"/>
      <c r="OAN164" s="171"/>
      <c r="OAO164" s="171"/>
      <c r="OAP164" s="171"/>
      <c r="OAQ164" s="171"/>
      <c r="OAR164" s="171"/>
      <c r="OAS164" s="171"/>
      <c r="OAT164" s="171"/>
      <c r="OAU164" s="171"/>
      <c r="OAV164" s="171"/>
      <c r="OAW164" s="171"/>
      <c r="OAX164" s="171"/>
      <c r="OAY164" s="171"/>
      <c r="OAZ164" s="171"/>
      <c r="OBA164" s="171"/>
      <c r="OBB164" s="171"/>
      <c r="OBC164" s="171"/>
      <c r="OBD164" s="171"/>
      <c r="OBE164" s="171"/>
      <c r="OBF164" s="171"/>
      <c r="OBG164" s="171"/>
      <c r="OBH164" s="171"/>
      <c r="OBI164" s="171"/>
      <c r="OBJ164" s="171"/>
      <c r="OBK164" s="171"/>
      <c r="OBL164" s="171"/>
      <c r="OBM164" s="171"/>
      <c r="OBN164" s="171"/>
      <c r="OBO164" s="171"/>
      <c r="OBP164" s="171"/>
      <c r="OBQ164" s="171"/>
      <c r="OBR164" s="171"/>
      <c r="OBS164" s="171"/>
      <c r="OBT164" s="171"/>
      <c r="OBU164" s="171"/>
      <c r="OBV164" s="171"/>
      <c r="OBW164" s="171"/>
      <c r="OBX164" s="171"/>
      <c r="OBY164" s="171"/>
      <c r="OBZ164" s="171"/>
      <c r="OCA164" s="171"/>
      <c r="OCB164" s="171"/>
      <c r="OCC164" s="171"/>
      <c r="OCD164" s="171"/>
      <c r="OCE164" s="171"/>
      <c r="OCF164" s="171"/>
      <c r="OCG164" s="171"/>
      <c r="OCH164" s="171"/>
      <c r="OCI164" s="171"/>
      <c r="OCJ164" s="171"/>
      <c r="OCK164" s="171"/>
      <c r="OCL164" s="171"/>
      <c r="OCM164" s="171"/>
      <c r="OCN164" s="171"/>
      <c r="OCO164" s="171"/>
      <c r="OCP164" s="171"/>
      <c r="OCQ164" s="171"/>
      <c r="OCR164" s="171"/>
      <c r="OCS164" s="171"/>
      <c r="OCT164" s="171"/>
      <c r="OCU164" s="171"/>
      <c r="OCV164" s="171"/>
      <c r="OCW164" s="171"/>
      <c r="OCX164" s="171"/>
      <c r="OCY164" s="171"/>
      <c r="OCZ164" s="171"/>
      <c r="ODA164" s="171"/>
      <c r="ODB164" s="171"/>
      <c r="ODC164" s="171"/>
      <c r="ODD164" s="171"/>
      <c r="ODE164" s="171"/>
      <c r="ODF164" s="171"/>
      <c r="ODG164" s="171"/>
      <c r="ODH164" s="171"/>
      <c r="ODI164" s="171"/>
      <c r="ODJ164" s="171"/>
      <c r="ODK164" s="171"/>
      <c r="ODL164" s="171"/>
      <c r="ODM164" s="171"/>
      <c r="ODN164" s="171"/>
      <c r="ODO164" s="171"/>
      <c r="ODP164" s="171"/>
      <c r="ODQ164" s="171"/>
      <c r="ODR164" s="171"/>
      <c r="ODS164" s="171"/>
      <c r="ODT164" s="171"/>
      <c r="ODU164" s="171"/>
      <c r="ODV164" s="171"/>
      <c r="ODW164" s="171"/>
      <c r="ODX164" s="171"/>
      <c r="ODY164" s="171"/>
      <c r="ODZ164" s="171"/>
      <c r="OEA164" s="171"/>
      <c r="OEB164" s="171"/>
      <c r="OEC164" s="171"/>
      <c r="OED164" s="171"/>
      <c r="OEE164" s="171"/>
      <c r="OEF164" s="171"/>
      <c r="OEG164" s="171"/>
      <c r="OEH164" s="171"/>
      <c r="OEI164" s="171"/>
      <c r="OEJ164" s="171"/>
      <c r="OEK164" s="171"/>
      <c r="OEL164" s="171"/>
      <c r="OEM164" s="171"/>
      <c r="OEN164" s="171"/>
      <c r="OEO164" s="171"/>
      <c r="OEP164" s="171"/>
      <c r="OEQ164" s="171"/>
      <c r="OER164" s="171"/>
      <c r="OES164" s="171"/>
      <c r="OET164" s="171"/>
      <c r="OEU164" s="171"/>
      <c r="OEV164" s="171"/>
      <c r="OEW164" s="171"/>
      <c r="OEX164" s="171"/>
      <c r="OEY164" s="171"/>
      <c r="OEZ164" s="171"/>
      <c r="OFA164" s="171"/>
      <c r="OFB164" s="171"/>
      <c r="OFC164" s="171"/>
      <c r="OFD164" s="171"/>
      <c r="OFE164" s="171"/>
      <c r="OFF164" s="171"/>
      <c r="OFG164" s="171"/>
      <c r="OFH164" s="171"/>
      <c r="OFI164" s="171"/>
      <c r="OFJ164" s="171"/>
      <c r="OFK164" s="171"/>
      <c r="OFL164" s="171"/>
      <c r="OFM164" s="171"/>
      <c r="OFN164" s="171"/>
      <c r="OFO164" s="171"/>
      <c r="OFP164" s="171"/>
      <c r="OFQ164" s="171"/>
      <c r="OFR164" s="171"/>
      <c r="OFS164" s="171"/>
      <c r="OFT164" s="171"/>
      <c r="OFU164" s="171"/>
      <c r="OFV164" s="171"/>
      <c r="OFW164" s="171"/>
      <c r="OFX164" s="171"/>
      <c r="OFY164" s="171"/>
      <c r="OFZ164" s="171"/>
      <c r="OGA164" s="171"/>
      <c r="OGB164" s="171"/>
      <c r="OGC164" s="171"/>
      <c r="OGD164" s="171"/>
      <c r="OGE164" s="171"/>
      <c r="OGF164" s="171"/>
      <c r="OGG164" s="171"/>
      <c r="OGH164" s="171"/>
      <c r="OGI164" s="171"/>
      <c r="OGJ164" s="171"/>
      <c r="OGK164" s="171"/>
      <c r="OGL164" s="171"/>
      <c r="OGM164" s="171"/>
      <c r="OGN164" s="171"/>
      <c r="OGO164" s="171"/>
      <c r="OGP164" s="171"/>
      <c r="OGQ164" s="171"/>
      <c r="OGR164" s="171"/>
      <c r="OGS164" s="171"/>
      <c r="OGT164" s="171"/>
      <c r="OGU164" s="171"/>
      <c r="OGV164" s="171"/>
      <c r="OGW164" s="171"/>
      <c r="OGX164" s="171"/>
      <c r="OGY164" s="171"/>
      <c r="OGZ164" s="171"/>
      <c r="OHA164" s="171"/>
      <c r="OHB164" s="171"/>
      <c r="OHC164" s="171"/>
      <c r="OHD164" s="171"/>
      <c r="OHE164" s="171"/>
      <c r="OHF164" s="171"/>
      <c r="OHG164" s="171"/>
      <c r="OHH164" s="171"/>
      <c r="OHI164" s="171"/>
      <c r="OHJ164" s="171"/>
      <c r="OHK164" s="171"/>
      <c r="OHL164" s="171"/>
      <c r="OHM164" s="171"/>
      <c r="OHN164" s="171"/>
      <c r="OHO164" s="171"/>
      <c r="OHP164" s="171"/>
      <c r="OHQ164" s="171"/>
      <c r="OHR164" s="171"/>
      <c r="OHS164" s="171"/>
      <c r="OHT164" s="171"/>
      <c r="OHU164" s="171"/>
      <c r="OHV164" s="171"/>
      <c r="OHW164" s="171"/>
      <c r="OHX164" s="171"/>
      <c r="OHY164" s="171"/>
      <c r="OHZ164" s="171"/>
      <c r="OIA164" s="171"/>
      <c r="OIB164" s="171"/>
      <c r="OIC164" s="171"/>
      <c r="OID164" s="171"/>
      <c r="OIE164" s="171"/>
      <c r="OIF164" s="171"/>
      <c r="OIG164" s="171"/>
      <c r="OIH164" s="171"/>
      <c r="OII164" s="171"/>
      <c r="OIJ164" s="171"/>
      <c r="OIK164" s="171"/>
      <c r="OIL164" s="171"/>
      <c r="OIM164" s="171"/>
      <c r="OIN164" s="171"/>
      <c r="OIO164" s="171"/>
      <c r="OIP164" s="171"/>
      <c r="OIQ164" s="171"/>
      <c r="OIR164" s="171"/>
      <c r="OIS164" s="171"/>
      <c r="OIT164" s="171"/>
      <c r="OIU164" s="171"/>
      <c r="OIV164" s="171"/>
      <c r="OIW164" s="171"/>
      <c r="OIX164" s="171"/>
      <c r="OIY164" s="171"/>
      <c r="OIZ164" s="171"/>
      <c r="OJA164" s="171"/>
      <c r="OJB164" s="171"/>
      <c r="OJC164" s="171"/>
      <c r="OJD164" s="171"/>
      <c r="OJE164" s="171"/>
      <c r="OJF164" s="171"/>
      <c r="OJG164" s="171"/>
      <c r="OJH164" s="171"/>
      <c r="OJI164" s="171"/>
      <c r="OJJ164" s="171"/>
      <c r="OJK164" s="171"/>
      <c r="OJL164" s="171"/>
      <c r="OJM164" s="171"/>
      <c r="OJN164" s="171"/>
      <c r="OJO164" s="171"/>
      <c r="OJP164" s="171"/>
      <c r="OJQ164" s="171"/>
      <c r="OJR164" s="171"/>
      <c r="OJS164" s="171"/>
      <c r="OJT164" s="171"/>
      <c r="OJU164" s="171"/>
      <c r="OJV164" s="171"/>
      <c r="OJW164" s="171"/>
      <c r="OJX164" s="171"/>
      <c r="OJY164" s="171"/>
      <c r="OJZ164" s="171"/>
      <c r="OKA164" s="171"/>
      <c r="OKB164" s="171"/>
      <c r="OKC164" s="171"/>
      <c r="OKD164" s="171"/>
      <c r="OKE164" s="171"/>
      <c r="OKF164" s="171"/>
      <c r="OKG164" s="171"/>
      <c r="OKH164" s="171"/>
      <c r="OKI164" s="171"/>
      <c r="OKJ164" s="171"/>
      <c r="OKK164" s="171"/>
      <c r="OKL164" s="171"/>
      <c r="OKM164" s="171"/>
      <c r="OKN164" s="171"/>
      <c r="OKO164" s="171"/>
      <c r="OKP164" s="171"/>
      <c r="OKQ164" s="171"/>
      <c r="OKR164" s="171"/>
      <c r="OKS164" s="171"/>
      <c r="OKT164" s="171"/>
      <c r="OKU164" s="171"/>
      <c r="OKV164" s="171"/>
      <c r="OKW164" s="171"/>
      <c r="OKX164" s="171"/>
      <c r="OKY164" s="171"/>
      <c r="OKZ164" s="171"/>
      <c r="OLA164" s="171"/>
      <c r="OLB164" s="171"/>
      <c r="OLC164" s="171"/>
      <c r="OLD164" s="171"/>
      <c r="OLE164" s="171"/>
      <c r="OLF164" s="171"/>
      <c r="OLG164" s="171"/>
      <c r="OLH164" s="171"/>
      <c r="OLI164" s="171"/>
      <c r="OLJ164" s="171"/>
      <c r="OLK164" s="171"/>
      <c r="OLL164" s="171"/>
      <c r="OLM164" s="171"/>
      <c r="OLN164" s="171"/>
      <c r="OLO164" s="171"/>
      <c r="OLP164" s="171"/>
      <c r="OLQ164" s="171"/>
      <c r="OLR164" s="171"/>
      <c r="OLS164" s="171"/>
      <c r="OLT164" s="171"/>
      <c r="OLU164" s="171"/>
      <c r="OLV164" s="171"/>
      <c r="OLW164" s="171"/>
      <c r="OLX164" s="171"/>
      <c r="OLY164" s="171"/>
      <c r="OLZ164" s="171"/>
      <c r="OMA164" s="171"/>
      <c r="OMB164" s="171"/>
      <c r="OMC164" s="171"/>
      <c r="OMD164" s="171"/>
      <c r="OME164" s="171"/>
      <c r="OMF164" s="171"/>
      <c r="OMG164" s="171"/>
      <c r="OMH164" s="171"/>
      <c r="OMI164" s="171"/>
      <c r="OMJ164" s="171"/>
      <c r="OMK164" s="171"/>
      <c r="OML164" s="171"/>
      <c r="OMM164" s="171"/>
      <c r="OMN164" s="171"/>
      <c r="OMO164" s="171"/>
      <c r="OMP164" s="171"/>
      <c r="OMQ164" s="171"/>
      <c r="OMR164" s="171"/>
      <c r="OMS164" s="171"/>
      <c r="OMT164" s="171"/>
      <c r="OMU164" s="171"/>
      <c r="OMV164" s="171"/>
      <c r="OMW164" s="171"/>
      <c r="OMX164" s="171"/>
      <c r="OMY164" s="171"/>
      <c r="OMZ164" s="171"/>
      <c r="ONA164" s="171"/>
      <c r="ONB164" s="171"/>
      <c r="ONC164" s="171"/>
      <c r="OND164" s="171"/>
      <c r="ONE164" s="171"/>
      <c r="ONF164" s="171"/>
      <c r="ONG164" s="171"/>
      <c r="ONH164" s="171"/>
      <c r="ONI164" s="171"/>
      <c r="ONJ164" s="171"/>
      <c r="ONK164" s="171"/>
      <c r="ONL164" s="171"/>
      <c r="ONM164" s="171"/>
      <c r="ONN164" s="171"/>
      <c r="ONO164" s="171"/>
      <c r="ONP164" s="171"/>
      <c r="ONQ164" s="171"/>
      <c r="ONR164" s="171"/>
      <c r="ONS164" s="171"/>
      <c r="ONT164" s="171"/>
      <c r="ONU164" s="171"/>
      <c r="ONV164" s="171"/>
      <c r="ONW164" s="171"/>
      <c r="ONX164" s="171"/>
      <c r="ONY164" s="171"/>
      <c r="ONZ164" s="171"/>
      <c r="OOA164" s="171"/>
      <c r="OOB164" s="171"/>
      <c r="OOC164" s="171"/>
      <c r="OOD164" s="171"/>
      <c r="OOE164" s="171"/>
      <c r="OOF164" s="171"/>
      <c r="OOG164" s="171"/>
      <c r="OOH164" s="171"/>
      <c r="OOI164" s="171"/>
      <c r="OOJ164" s="171"/>
      <c r="OOK164" s="171"/>
      <c r="OOL164" s="171"/>
      <c r="OOM164" s="171"/>
      <c r="OON164" s="171"/>
      <c r="OOO164" s="171"/>
      <c r="OOP164" s="171"/>
      <c r="OOQ164" s="171"/>
      <c r="OOR164" s="171"/>
      <c r="OOS164" s="171"/>
      <c r="OOT164" s="171"/>
      <c r="OOU164" s="171"/>
      <c r="OOV164" s="171"/>
      <c r="OOW164" s="171"/>
      <c r="OOX164" s="171"/>
      <c r="OOY164" s="171"/>
      <c r="OOZ164" s="171"/>
      <c r="OPA164" s="171"/>
      <c r="OPB164" s="171"/>
      <c r="OPC164" s="171"/>
      <c r="OPD164" s="171"/>
      <c r="OPE164" s="171"/>
      <c r="OPF164" s="171"/>
      <c r="OPG164" s="171"/>
      <c r="OPH164" s="171"/>
      <c r="OPI164" s="171"/>
      <c r="OPJ164" s="171"/>
      <c r="OPK164" s="171"/>
      <c r="OPL164" s="171"/>
      <c r="OPM164" s="171"/>
      <c r="OPN164" s="171"/>
      <c r="OPO164" s="171"/>
      <c r="OPP164" s="171"/>
      <c r="OPQ164" s="171"/>
      <c r="OPR164" s="171"/>
      <c r="OPS164" s="171"/>
      <c r="OPT164" s="171"/>
      <c r="OPU164" s="171"/>
      <c r="OPV164" s="171"/>
      <c r="OPW164" s="171"/>
      <c r="OPX164" s="171"/>
      <c r="OPY164" s="171"/>
      <c r="OPZ164" s="171"/>
      <c r="OQA164" s="171"/>
      <c r="OQB164" s="171"/>
      <c r="OQC164" s="171"/>
      <c r="OQD164" s="171"/>
      <c r="OQE164" s="171"/>
      <c r="OQF164" s="171"/>
      <c r="OQG164" s="171"/>
      <c r="OQH164" s="171"/>
      <c r="OQI164" s="171"/>
      <c r="OQJ164" s="171"/>
      <c r="OQK164" s="171"/>
      <c r="OQL164" s="171"/>
      <c r="OQM164" s="171"/>
      <c r="OQN164" s="171"/>
      <c r="OQO164" s="171"/>
      <c r="OQP164" s="171"/>
      <c r="OQQ164" s="171"/>
      <c r="OQR164" s="171"/>
      <c r="OQS164" s="171"/>
      <c r="OQT164" s="171"/>
      <c r="OQU164" s="171"/>
      <c r="OQV164" s="171"/>
      <c r="OQW164" s="171"/>
      <c r="OQX164" s="171"/>
      <c r="OQY164" s="171"/>
      <c r="OQZ164" s="171"/>
      <c r="ORA164" s="171"/>
      <c r="ORB164" s="171"/>
      <c r="ORC164" s="171"/>
      <c r="ORD164" s="171"/>
      <c r="ORE164" s="171"/>
      <c r="ORF164" s="171"/>
      <c r="ORG164" s="171"/>
      <c r="ORH164" s="171"/>
      <c r="ORI164" s="171"/>
      <c r="ORJ164" s="171"/>
      <c r="ORK164" s="171"/>
      <c r="ORL164" s="171"/>
      <c r="ORM164" s="171"/>
      <c r="ORN164" s="171"/>
      <c r="ORO164" s="171"/>
      <c r="ORP164" s="171"/>
      <c r="ORQ164" s="171"/>
      <c r="ORR164" s="171"/>
      <c r="ORS164" s="171"/>
      <c r="ORT164" s="171"/>
      <c r="ORU164" s="171"/>
      <c r="ORV164" s="171"/>
      <c r="ORW164" s="171"/>
      <c r="ORX164" s="171"/>
      <c r="ORY164" s="171"/>
      <c r="ORZ164" s="171"/>
      <c r="OSA164" s="171"/>
      <c r="OSB164" s="171"/>
      <c r="OSC164" s="171"/>
      <c r="OSD164" s="171"/>
      <c r="OSE164" s="171"/>
      <c r="OSF164" s="171"/>
      <c r="OSG164" s="171"/>
      <c r="OSH164" s="171"/>
      <c r="OSI164" s="171"/>
      <c r="OSJ164" s="171"/>
      <c r="OSK164" s="171"/>
      <c r="OSL164" s="171"/>
      <c r="OSM164" s="171"/>
      <c r="OSN164" s="171"/>
      <c r="OSO164" s="171"/>
      <c r="OSP164" s="171"/>
      <c r="OSQ164" s="171"/>
      <c r="OSR164" s="171"/>
      <c r="OSS164" s="171"/>
      <c r="OST164" s="171"/>
      <c r="OSU164" s="171"/>
      <c r="OSV164" s="171"/>
      <c r="OSW164" s="171"/>
      <c r="OSX164" s="171"/>
      <c r="OSY164" s="171"/>
      <c r="OSZ164" s="171"/>
      <c r="OTA164" s="171"/>
      <c r="OTB164" s="171"/>
      <c r="OTC164" s="171"/>
      <c r="OTD164" s="171"/>
      <c r="OTE164" s="171"/>
      <c r="OTF164" s="171"/>
      <c r="OTG164" s="171"/>
      <c r="OTH164" s="171"/>
      <c r="OTI164" s="171"/>
      <c r="OTJ164" s="171"/>
      <c r="OTK164" s="171"/>
      <c r="OTL164" s="171"/>
      <c r="OTM164" s="171"/>
      <c r="OTN164" s="171"/>
      <c r="OTO164" s="171"/>
      <c r="OTP164" s="171"/>
      <c r="OTQ164" s="171"/>
      <c r="OTR164" s="171"/>
      <c r="OTS164" s="171"/>
      <c r="OTT164" s="171"/>
      <c r="OTU164" s="171"/>
      <c r="OTV164" s="171"/>
      <c r="OTW164" s="171"/>
      <c r="OTX164" s="171"/>
      <c r="OTY164" s="171"/>
      <c r="OTZ164" s="171"/>
      <c r="OUA164" s="171"/>
      <c r="OUB164" s="171"/>
      <c r="OUC164" s="171"/>
      <c r="OUD164" s="171"/>
      <c r="OUE164" s="171"/>
      <c r="OUF164" s="171"/>
      <c r="OUG164" s="171"/>
      <c r="OUH164" s="171"/>
      <c r="OUI164" s="171"/>
      <c r="OUJ164" s="171"/>
      <c r="OUK164" s="171"/>
      <c r="OUL164" s="171"/>
      <c r="OUM164" s="171"/>
      <c r="OUN164" s="171"/>
      <c r="OUO164" s="171"/>
      <c r="OUP164" s="171"/>
      <c r="OUQ164" s="171"/>
      <c r="OUR164" s="171"/>
      <c r="OUS164" s="171"/>
      <c r="OUT164" s="171"/>
      <c r="OUU164" s="171"/>
      <c r="OUV164" s="171"/>
      <c r="OUW164" s="171"/>
      <c r="OUX164" s="171"/>
      <c r="OUY164" s="171"/>
      <c r="OUZ164" s="171"/>
      <c r="OVA164" s="171"/>
      <c r="OVB164" s="171"/>
      <c r="OVC164" s="171"/>
      <c r="OVD164" s="171"/>
      <c r="OVE164" s="171"/>
      <c r="OVF164" s="171"/>
      <c r="OVG164" s="171"/>
      <c r="OVH164" s="171"/>
      <c r="OVI164" s="171"/>
      <c r="OVJ164" s="171"/>
      <c r="OVK164" s="171"/>
      <c r="OVL164" s="171"/>
      <c r="OVM164" s="171"/>
      <c r="OVN164" s="171"/>
      <c r="OVO164" s="171"/>
      <c r="OVP164" s="171"/>
      <c r="OVQ164" s="171"/>
      <c r="OVR164" s="171"/>
      <c r="OVS164" s="171"/>
      <c r="OVT164" s="171"/>
      <c r="OVU164" s="171"/>
      <c r="OVV164" s="171"/>
      <c r="OVW164" s="171"/>
      <c r="OVX164" s="171"/>
      <c r="OVY164" s="171"/>
      <c r="OVZ164" s="171"/>
      <c r="OWA164" s="171"/>
      <c r="OWB164" s="171"/>
      <c r="OWC164" s="171"/>
      <c r="OWD164" s="171"/>
      <c r="OWE164" s="171"/>
      <c r="OWF164" s="171"/>
      <c r="OWG164" s="171"/>
      <c r="OWH164" s="171"/>
      <c r="OWI164" s="171"/>
      <c r="OWJ164" s="171"/>
      <c r="OWK164" s="171"/>
      <c r="OWL164" s="171"/>
      <c r="OWM164" s="171"/>
      <c r="OWN164" s="171"/>
      <c r="OWO164" s="171"/>
      <c r="OWP164" s="171"/>
      <c r="OWQ164" s="171"/>
      <c r="OWR164" s="171"/>
      <c r="OWS164" s="171"/>
      <c r="OWT164" s="171"/>
      <c r="OWU164" s="171"/>
      <c r="OWV164" s="171"/>
      <c r="OWW164" s="171"/>
      <c r="OWX164" s="171"/>
      <c r="OWY164" s="171"/>
      <c r="OWZ164" s="171"/>
      <c r="OXA164" s="171"/>
      <c r="OXB164" s="171"/>
      <c r="OXC164" s="171"/>
      <c r="OXD164" s="171"/>
      <c r="OXE164" s="171"/>
      <c r="OXF164" s="171"/>
      <c r="OXG164" s="171"/>
      <c r="OXH164" s="171"/>
      <c r="OXI164" s="171"/>
      <c r="OXJ164" s="171"/>
      <c r="OXK164" s="171"/>
      <c r="OXL164" s="171"/>
      <c r="OXM164" s="171"/>
      <c r="OXN164" s="171"/>
      <c r="OXO164" s="171"/>
      <c r="OXP164" s="171"/>
      <c r="OXQ164" s="171"/>
      <c r="OXR164" s="171"/>
      <c r="OXS164" s="171"/>
      <c r="OXT164" s="171"/>
      <c r="OXU164" s="171"/>
      <c r="OXV164" s="171"/>
      <c r="OXW164" s="171"/>
      <c r="OXX164" s="171"/>
      <c r="OXY164" s="171"/>
      <c r="OXZ164" s="171"/>
      <c r="OYA164" s="171"/>
      <c r="OYB164" s="171"/>
      <c r="OYC164" s="171"/>
      <c r="OYD164" s="171"/>
      <c r="OYE164" s="171"/>
      <c r="OYF164" s="171"/>
      <c r="OYG164" s="171"/>
      <c r="OYH164" s="171"/>
      <c r="OYI164" s="171"/>
      <c r="OYJ164" s="171"/>
      <c r="OYK164" s="171"/>
      <c r="OYL164" s="171"/>
      <c r="OYM164" s="171"/>
      <c r="OYN164" s="171"/>
      <c r="OYO164" s="171"/>
      <c r="OYP164" s="171"/>
      <c r="OYQ164" s="171"/>
      <c r="OYR164" s="171"/>
      <c r="OYS164" s="171"/>
      <c r="OYT164" s="171"/>
      <c r="OYU164" s="171"/>
      <c r="OYV164" s="171"/>
      <c r="OYW164" s="171"/>
      <c r="OYX164" s="171"/>
      <c r="OYY164" s="171"/>
      <c r="OYZ164" s="171"/>
      <c r="OZA164" s="171"/>
      <c r="OZB164" s="171"/>
      <c r="OZC164" s="171"/>
      <c r="OZD164" s="171"/>
      <c r="OZE164" s="171"/>
      <c r="OZF164" s="171"/>
      <c r="OZG164" s="171"/>
      <c r="OZH164" s="171"/>
      <c r="OZI164" s="171"/>
      <c r="OZJ164" s="171"/>
      <c r="OZK164" s="171"/>
      <c r="OZL164" s="171"/>
      <c r="OZM164" s="171"/>
      <c r="OZN164" s="171"/>
      <c r="OZO164" s="171"/>
      <c r="OZP164" s="171"/>
      <c r="OZQ164" s="171"/>
      <c r="OZR164" s="171"/>
      <c r="OZS164" s="171"/>
      <c r="OZT164" s="171"/>
      <c r="OZU164" s="171"/>
      <c r="OZV164" s="171"/>
      <c r="OZW164" s="171"/>
      <c r="OZX164" s="171"/>
      <c r="OZY164" s="171"/>
      <c r="OZZ164" s="171"/>
      <c r="PAA164" s="171"/>
      <c r="PAB164" s="171"/>
      <c r="PAC164" s="171"/>
      <c r="PAD164" s="171"/>
      <c r="PAE164" s="171"/>
      <c r="PAF164" s="171"/>
      <c r="PAG164" s="171"/>
      <c r="PAH164" s="171"/>
      <c r="PAI164" s="171"/>
      <c r="PAJ164" s="171"/>
      <c r="PAK164" s="171"/>
      <c r="PAL164" s="171"/>
      <c r="PAM164" s="171"/>
      <c r="PAN164" s="171"/>
      <c r="PAO164" s="171"/>
      <c r="PAP164" s="171"/>
      <c r="PAQ164" s="171"/>
      <c r="PAR164" s="171"/>
      <c r="PAS164" s="171"/>
      <c r="PAT164" s="171"/>
      <c r="PAU164" s="171"/>
      <c r="PAV164" s="171"/>
      <c r="PAW164" s="171"/>
      <c r="PAX164" s="171"/>
      <c r="PAY164" s="171"/>
      <c r="PAZ164" s="171"/>
      <c r="PBA164" s="171"/>
      <c r="PBB164" s="171"/>
      <c r="PBC164" s="171"/>
      <c r="PBD164" s="171"/>
      <c r="PBE164" s="171"/>
      <c r="PBF164" s="171"/>
      <c r="PBG164" s="171"/>
      <c r="PBH164" s="171"/>
      <c r="PBI164" s="171"/>
      <c r="PBJ164" s="171"/>
      <c r="PBK164" s="171"/>
      <c r="PBL164" s="171"/>
      <c r="PBM164" s="171"/>
      <c r="PBN164" s="171"/>
      <c r="PBO164" s="171"/>
      <c r="PBP164" s="171"/>
      <c r="PBQ164" s="171"/>
      <c r="PBR164" s="171"/>
      <c r="PBS164" s="171"/>
      <c r="PBT164" s="171"/>
      <c r="PBU164" s="171"/>
      <c r="PBV164" s="171"/>
      <c r="PBW164" s="171"/>
      <c r="PBX164" s="171"/>
      <c r="PBY164" s="171"/>
      <c r="PBZ164" s="171"/>
      <c r="PCA164" s="171"/>
      <c r="PCB164" s="171"/>
      <c r="PCC164" s="171"/>
      <c r="PCD164" s="171"/>
      <c r="PCE164" s="171"/>
      <c r="PCF164" s="171"/>
      <c r="PCG164" s="171"/>
      <c r="PCH164" s="171"/>
      <c r="PCI164" s="171"/>
      <c r="PCJ164" s="171"/>
      <c r="PCK164" s="171"/>
      <c r="PCL164" s="171"/>
      <c r="PCM164" s="171"/>
      <c r="PCN164" s="171"/>
      <c r="PCO164" s="171"/>
      <c r="PCP164" s="171"/>
      <c r="PCQ164" s="171"/>
      <c r="PCR164" s="171"/>
      <c r="PCS164" s="171"/>
      <c r="PCT164" s="171"/>
      <c r="PCU164" s="171"/>
      <c r="PCV164" s="171"/>
      <c r="PCW164" s="171"/>
      <c r="PCX164" s="171"/>
      <c r="PCY164" s="171"/>
      <c r="PCZ164" s="171"/>
      <c r="PDA164" s="171"/>
      <c r="PDB164" s="171"/>
      <c r="PDC164" s="171"/>
      <c r="PDD164" s="171"/>
      <c r="PDE164" s="171"/>
      <c r="PDF164" s="171"/>
      <c r="PDG164" s="171"/>
      <c r="PDH164" s="171"/>
      <c r="PDI164" s="171"/>
      <c r="PDJ164" s="171"/>
      <c r="PDK164" s="171"/>
      <c r="PDL164" s="171"/>
      <c r="PDM164" s="171"/>
      <c r="PDN164" s="171"/>
      <c r="PDO164" s="171"/>
      <c r="PDP164" s="171"/>
      <c r="PDQ164" s="171"/>
      <c r="PDR164" s="171"/>
      <c r="PDS164" s="171"/>
      <c r="PDT164" s="171"/>
      <c r="PDU164" s="171"/>
      <c r="PDV164" s="171"/>
      <c r="PDW164" s="171"/>
      <c r="PDX164" s="171"/>
      <c r="PDY164" s="171"/>
      <c r="PDZ164" s="171"/>
      <c r="PEA164" s="171"/>
      <c r="PEB164" s="171"/>
      <c r="PEC164" s="171"/>
      <c r="PED164" s="171"/>
      <c r="PEE164" s="171"/>
      <c r="PEF164" s="171"/>
      <c r="PEG164" s="171"/>
      <c r="PEH164" s="171"/>
      <c r="PEI164" s="171"/>
      <c r="PEJ164" s="171"/>
      <c r="PEK164" s="171"/>
      <c r="PEL164" s="171"/>
      <c r="PEM164" s="171"/>
      <c r="PEN164" s="171"/>
      <c r="PEO164" s="171"/>
      <c r="PEP164" s="171"/>
      <c r="PEQ164" s="171"/>
      <c r="PER164" s="171"/>
      <c r="PES164" s="171"/>
      <c r="PET164" s="171"/>
      <c r="PEU164" s="171"/>
      <c r="PEV164" s="171"/>
      <c r="PEW164" s="171"/>
      <c r="PEX164" s="171"/>
      <c r="PEY164" s="171"/>
      <c r="PEZ164" s="171"/>
      <c r="PFA164" s="171"/>
      <c r="PFB164" s="171"/>
      <c r="PFC164" s="171"/>
      <c r="PFD164" s="171"/>
      <c r="PFE164" s="171"/>
      <c r="PFF164" s="171"/>
      <c r="PFG164" s="171"/>
      <c r="PFH164" s="171"/>
      <c r="PFI164" s="171"/>
      <c r="PFJ164" s="171"/>
      <c r="PFK164" s="171"/>
      <c r="PFL164" s="171"/>
      <c r="PFM164" s="171"/>
      <c r="PFN164" s="171"/>
      <c r="PFO164" s="171"/>
      <c r="PFP164" s="171"/>
      <c r="PFQ164" s="171"/>
      <c r="PFR164" s="171"/>
      <c r="PFS164" s="171"/>
      <c r="PFT164" s="171"/>
      <c r="PFU164" s="171"/>
      <c r="PFV164" s="171"/>
      <c r="PFW164" s="171"/>
      <c r="PFX164" s="171"/>
      <c r="PFY164" s="171"/>
      <c r="PFZ164" s="171"/>
      <c r="PGA164" s="171"/>
      <c r="PGB164" s="171"/>
      <c r="PGC164" s="171"/>
      <c r="PGD164" s="171"/>
      <c r="PGE164" s="171"/>
      <c r="PGF164" s="171"/>
      <c r="PGG164" s="171"/>
      <c r="PGH164" s="171"/>
      <c r="PGI164" s="171"/>
      <c r="PGJ164" s="171"/>
      <c r="PGK164" s="171"/>
      <c r="PGL164" s="171"/>
      <c r="PGM164" s="171"/>
      <c r="PGN164" s="171"/>
      <c r="PGO164" s="171"/>
      <c r="PGP164" s="171"/>
      <c r="PGQ164" s="171"/>
      <c r="PGR164" s="171"/>
      <c r="PGS164" s="171"/>
      <c r="PGT164" s="171"/>
      <c r="PGU164" s="171"/>
      <c r="PGV164" s="171"/>
      <c r="PGW164" s="171"/>
      <c r="PGX164" s="171"/>
      <c r="PGY164" s="171"/>
      <c r="PGZ164" s="171"/>
      <c r="PHA164" s="171"/>
      <c r="PHB164" s="171"/>
      <c r="PHC164" s="171"/>
      <c r="PHD164" s="171"/>
      <c r="PHE164" s="171"/>
      <c r="PHF164" s="171"/>
      <c r="PHG164" s="171"/>
      <c r="PHH164" s="171"/>
      <c r="PHI164" s="171"/>
      <c r="PHJ164" s="171"/>
      <c r="PHK164" s="171"/>
      <c r="PHL164" s="171"/>
      <c r="PHM164" s="171"/>
      <c r="PHN164" s="171"/>
      <c r="PHO164" s="171"/>
      <c r="PHP164" s="171"/>
      <c r="PHQ164" s="171"/>
      <c r="PHR164" s="171"/>
      <c r="PHS164" s="171"/>
      <c r="PHT164" s="171"/>
      <c r="PHU164" s="171"/>
      <c r="PHV164" s="171"/>
      <c r="PHW164" s="171"/>
      <c r="PHX164" s="171"/>
      <c r="PHY164" s="171"/>
      <c r="PHZ164" s="171"/>
      <c r="PIA164" s="171"/>
      <c r="PIB164" s="171"/>
      <c r="PIC164" s="171"/>
      <c r="PID164" s="171"/>
      <c r="PIE164" s="171"/>
      <c r="PIF164" s="171"/>
      <c r="PIG164" s="171"/>
      <c r="PIH164" s="171"/>
      <c r="PII164" s="171"/>
      <c r="PIJ164" s="171"/>
      <c r="PIK164" s="171"/>
      <c r="PIL164" s="171"/>
      <c r="PIM164" s="171"/>
      <c r="PIN164" s="171"/>
      <c r="PIO164" s="171"/>
      <c r="PIP164" s="171"/>
      <c r="PIQ164" s="171"/>
      <c r="PIR164" s="171"/>
      <c r="PIS164" s="171"/>
      <c r="PIT164" s="171"/>
      <c r="PIU164" s="171"/>
      <c r="PIV164" s="171"/>
      <c r="PIW164" s="171"/>
      <c r="PIX164" s="171"/>
      <c r="PIY164" s="171"/>
      <c r="PIZ164" s="171"/>
      <c r="PJA164" s="171"/>
      <c r="PJB164" s="171"/>
      <c r="PJC164" s="171"/>
      <c r="PJD164" s="171"/>
      <c r="PJE164" s="171"/>
      <c r="PJF164" s="171"/>
      <c r="PJG164" s="171"/>
      <c r="PJH164" s="171"/>
      <c r="PJI164" s="171"/>
      <c r="PJJ164" s="171"/>
      <c r="PJK164" s="171"/>
      <c r="PJL164" s="171"/>
      <c r="PJM164" s="171"/>
      <c r="PJN164" s="171"/>
      <c r="PJO164" s="171"/>
      <c r="PJP164" s="171"/>
      <c r="PJQ164" s="171"/>
      <c r="PJR164" s="171"/>
      <c r="PJS164" s="171"/>
      <c r="PJT164" s="171"/>
      <c r="PJU164" s="171"/>
      <c r="PJV164" s="171"/>
      <c r="PJW164" s="171"/>
      <c r="PJX164" s="171"/>
      <c r="PJY164" s="171"/>
      <c r="PJZ164" s="171"/>
      <c r="PKA164" s="171"/>
      <c r="PKB164" s="171"/>
      <c r="PKC164" s="171"/>
      <c r="PKD164" s="171"/>
      <c r="PKE164" s="171"/>
      <c r="PKF164" s="171"/>
      <c r="PKG164" s="171"/>
      <c r="PKH164" s="171"/>
      <c r="PKI164" s="171"/>
      <c r="PKJ164" s="171"/>
      <c r="PKK164" s="171"/>
      <c r="PKL164" s="171"/>
      <c r="PKM164" s="171"/>
      <c r="PKN164" s="171"/>
      <c r="PKO164" s="171"/>
      <c r="PKP164" s="171"/>
      <c r="PKQ164" s="171"/>
      <c r="PKR164" s="171"/>
      <c r="PKS164" s="171"/>
      <c r="PKT164" s="171"/>
      <c r="PKU164" s="171"/>
      <c r="PKV164" s="171"/>
      <c r="PKW164" s="171"/>
      <c r="PKX164" s="171"/>
      <c r="PKY164" s="171"/>
      <c r="PKZ164" s="171"/>
      <c r="PLA164" s="171"/>
      <c r="PLB164" s="171"/>
      <c r="PLC164" s="171"/>
      <c r="PLD164" s="171"/>
      <c r="PLE164" s="171"/>
      <c r="PLF164" s="171"/>
      <c r="PLG164" s="171"/>
      <c r="PLH164" s="171"/>
      <c r="PLI164" s="171"/>
      <c r="PLJ164" s="171"/>
      <c r="PLK164" s="171"/>
      <c r="PLL164" s="171"/>
      <c r="PLM164" s="171"/>
      <c r="PLN164" s="171"/>
      <c r="PLO164" s="171"/>
      <c r="PLP164" s="171"/>
      <c r="PLQ164" s="171"/>
      <c r="PLR164" s="171"/>
      <c r="PLS164" s="171"/>
      <c r="PLT164" s="171"/>
      <c r="PLU164" s="171"/>
      <c r="PLV164" s="171"/>
      <c r="PLW164" s="171"/>
      <c r="PLX164" s="171"/>
      <c r="PLY164" s="171"/>
      <c r="PLZ164" s="171"/>
      <c r="PMA164" s="171"/>
      <c r="PMB164" s="171"/>
      <c r="PMC164" s="171"/>
      <c r="PMD164" s="171"/>
      <c r="PME164" s="171"/>
      <c r="PMF164" s="171"/>
      <c r="PMG164" s="171"/>
      <c r="PMH164" s="171"/>
      <c r="PMI164" s="171"/>
      <c r="PMJ164" s="171"/>
      <c r="PMK164" s="171"/>
      <c r="PML164" s="171"/>
      <c r="PMM164" s="171"/>
      <c r="PMN164" s="171"/>
      <c r="PMO164" s="171"/>
      <c r="PMP164" s="171"/>
      <c r="PMQ164" s="171"/>
      <c r="PMR164" s="171"/>
      <c r="PMS164" s="171"/>
      <c r="PMT164" s="171"/>
      <c r="PMU164" s="171"/>
      <c r="PMV164" s="171"/>
      <c r="PMW164" s="171"/>
      <c r="PMX164" s="171"/>
      <c r="PMY164" s="171"/>
      <c r="PMZ164" s="171"/>
      <c r="PNA164" s="171"/>
      <c r="PNB164" s="171"/>
      <c r="PNC164" s="171"/>
      <c r="PND164" s="171"/>
      <c r="PNE164" s="171"/>
      <c r="PNF164" s="171"/>
      <c r="PNG164" s="171"/>
      <c r="PNH164" s="171"/>
      <c r="PNI164" s="171"/>
      <c r="PNJ164" s="171"/>
      <c r="PNK164" s="171"/>
      <c r="PNL164" s="171"/>
      <c r="PNM164" s="171"/>
      <c r="PNN164" s="171"/>
      <c r="PNO164" s="171"/>
      <c r="PNP164" s="171"/>
      <c r="PNQ164" s="171"/>
      <c r="PNR164" s="171"/>
      <c r="PNS164" s="171"/>
      <c r="PNT164" s="171"/>
      <c r="PNU164" s="171"/>
      <c r="PNV164" s="171"/>
      <c r="PNW164" s="171"/>
      <c r="PNX164" s="171"/>
      <c r="PNY164" s="171"/>
      <c r="PNZ164" s="171"/>
      <c r="POA164" s="171"/>
      <c r="POB164" s="171"/>
      <c r="POC164" s="171"/>
      <c r="POD164" s="171"/>
      <c r="POE164" s="171"/>
      <c r="POF164" s="171"/>
      <c r="POG164" s="171"/>
      <c r="POH164" s="171"/>
      <c r="POI164" s="171"/>
      <c r="POJ164" s="171"/>
      <c r="POK164" s="171"/>
      <c r="POL164" s="171"/>
      <c r="POM164" s="171"/>
      <c r="PON164" s="171"/>
      <c r="POO164" s="171"/>
      <c r="POP164" s="171"/>
      <c r="POQ164" s="171"/>
      <c r="POR164" s="171"/>
      <c r="POS164" s="171"/>
      <c r="POT164" s="171"/>
      <c r="POU164" s="171"/>
      <c r="POV164" s="171"/>
      <c r="POW164" s="171"/>
      <c r="POX164" s="171"/>
      <c r="POY164" s="171"/>
      <c r="POZ164" s="171"/>
      <c r="PPA164" s="171"/>
      <c r="PPB164" s="171"/>
      <c r="PPC164" s="171"/>
      <c r="PPD164" s="171"/>
      <c r="PPE164" s="171"/>
      <c r="PPF164" s="171"/>
      <c r="PPG164" s="171"/>
      <c r="PPH164" s="171"/>
      <c r="PPI164" s="171"/>
      <c r="PPJ164" s="171"/>
      <c r="PPK164" s="171"/>
      <c r="PPL164" s="171"/>
      <c r="PPM164" s="171"/>
      <c r="PPN164" s="171"/>
      <c r="PPO164" s="171"/>
      <c r="PPP164" s="171"/>
      <c r="PPQ164" s="171"/>
      <c r="PPR164" s="171"/>
      <c r="PPS164" s="171"/>
      <c r="PPT164" s="171"/>
      <c r="PPU164" s="171"/>
      <c r="PPV164" s="171"/>
      <c r="PPW164" s="171"/>
      <c r="PPX164" s="171"/>
      <c r="PPY164" s="171"/>
      <c r="PPZ164" s="171"/>
      <c r="PQA164" s="171"/>
      <c r="PQB164" s="171"/>
      <c r="PQC164" s="171"/>
      <c r="PQD164" s="171"/>
      <c r="PQE164" s="171"/>
      <c r="PQF164" s="171"/>
      <c r="PQG164" s="171"/>
      <c r="PQH164" s="171"/>
      <c r="PQI164" s="171"/>
      <c r="PQJ164" s="171"/>
      <c r="PQK164" s="171"/>
      <c r="PQL164" s="171"/>
      <c r="PQM164" s="171"/>
      <c r="PQN164" s="171"/>
      <c r="PQO164" s="171"/>
      <c r="PQP164" s="171"/>
      <c r="PQQ164" s="171"/>
      <c r="PQR164" s="171"/>
      <c r="PQS164" s="171"/>
      <c r="PQT164" s="171"/>
      <c r="PQU164" s="171"/>
      <c r="PQV164" s="171"/>
      <c r="PQW164" s="171"/>
      <c r="PQX164" s="171"/>
      <c r="PQY164" s="171"/>
      <c r="PQZ164" s="171"/>
      <c r="PRA164" s="171"/>
      <c r="PRB164" s="171"/>
      <c r="PRC164" s="171"/>
      <c r="PRD164" s="171"/>
      <c r="PRE164" s="171"/>
      <c r="PRF164" s="171"/>
      <c r="PRG164" s="171"/>
      <c r="PRH164" s="171"/>
      <c r="PRI164" s="171"/>
      <c r="PRJ164" s="171"/>
      <c r="PRK164" s="171"/>
      <c r="PRL164" s="171"/>
      <c r="PRM164" s="171"/>
      <c r="PRN164" s="171"/>
      <c r="PRO164" s="171"/>
      <c r="PRP164" s="171"/>
      <c r="PRQ164" s="171"/>
      <c r="PRR164" s="171"/>
      <c r="PRS164" s="171"/>
      <c r="PRT164" s="171"/>
      <c r="PRU164" s="171"/>
      <c r="PRV164" s="171"/>
      <c r="PRW164" s="171"/>
      <c r="PRX164" s="171"/>
      <c r="PRY164" s="171"/>
      <c r="PRZ164" s="171"/>
      <c r="PSA164" s="171"/>
      <c r="PSB164" s="171"/>
      <c r="PSC164" s="171"/>
      <c r="PSD164" s="171"/>
      <c r="PSE164" s="171"/>
      <c r="PSF164" s="171"/>
      <c r="PSG164" s="171"/>
      <c r="PSH164" s="171"/>
      <c r="PSI164" s="171"/>
      <c r="PSJ164" s="171"/>
      <c r="PSK164" s="171"/>
      <c r="PSL164" s="171"/>
      <c r="PSM164" s="171"/>
      <c r="PSN164" s="171"/>
      <c r="PSO164" s="171"/>
      <c r="PSP164" s="171"/>
      <c r="PSQ164" s="171"/>
      <c r="PSR164" s="171"/>
      <c r="PSS164" s="171"/>
      <c r="PST164" s="171"/>
      <c r="PSU164" s="171"/>
      <c r="PSV164" s="171"/>
      <c r="PSW164" s="171"/>
      <c r="PSX164" s="171"/>
      <c r="PSY164" s="171"/>
      <c r="PSZ164" s="171"/>
      <c r="PTA164" s="171"/>
      <c r="PTB164" s="171"/>
      <c r="PTC164" s="171"/>
      <c r="PTD164" s="171"/>
      <c r="PTE164" s="171"/>
      <c r="PTF164" s="171"/>
      <c r="PTG164" s="171"/>
      <c r="PTH164" s="171"/>
      <c r="PTI164" s="171"/>
      <c r="PTJ164" s="171"/>
      <c r="PTK164" s="171"/>
      <c r="PTL164" s="171"/>
      <c r="PTM164" s="171"/>
      <c r="PTN164" s="171"/>
      <c r="PTO164" s="171"/>
      <c r="PTP164" s="171"/>
      <c r="PTQ164" s="171"/>
      <c r="PTR164" s="171"/>
      <c r="PTS164" s="171"/>
      <c r="PTT164" s="171"/>
      <c r="PTU164" s="171"/>
      <c r="PTV164" s="171"/>
      <c r="PTW164" s="171"/>
      <c r="PTX164" s="171"/>
      <c r="PTY164" s="171"/>
      <c r="PTZ164" s="171"/>
      <c r="PUA164" s="171"/>
      <c r="PUB164" s="171"/>
      <c r="PUC164" s="171"/>
      <c r="PUD164" s="171"/>
      <c r="PUE164" s="171"/>
      <c r="PUF164" s="171"/>
      <c r="PUG164" s="171"/>
      <c r="PUH164" s="171"/>
      <c r="PUI164" s="171"/>
      <c r="PUJ164" s="171"/>
      <c r="PUK164" s="171"/>
      <c r="PUL164" s="171"/>
      <c r="PUM164" s="171"/>
      <c r="PUN164" s="171"/>
      <c r="PUO164" s="171"/>
      <c r="PUP164" s="171"/>
      <c r="PUQ164" s="171"/>
      <c r="PUR164" s="171"/>
      <c r="PUS164" s="171"/>
      <c r="PUT164" s="171"/>
      <c r="PUU164" s="171"/>
      <c r="PUV164" s="171"/>
      <c r="PUW164" s="171"/>
      <c r="PUX164" s="171"/>
      <c r="PUY164" s="171"/>
      <c r="PUZ164" s="171"/>
      <c r="PVA164" s="171"/>
      <c r="PVB164" s="171"/>
      <c r="PVC164" s="171"/>
      <c r="PVD164" s="171"/>
      <c r="PVE164" s="171"/>
      <c r="PVF164" s="171"/>
      <c r="PVG164" s="171"/>
      <c r="PVH164" s="171"/>
      <c r="PVI164" s="171"/>
      <c r="PVJ164" s="171"/>
      <c r="PVK164" s="171"/>
      <c r="PVL164" s="171"/>
      <c r="PVM164" s="171"/>
      <c r="PVN164" s="171"/>
      <c r="PVO164" s="171"/>
      <c r="PVP164" s="171"/>
      <c r="PVQ164" s="171"/>
      <c r="PVR164" s="171"/>
      <c r="PVS164" s="171"/>
      <c r="PVT164" s="171"/>
      <c r="PVU164" s="171"/>
      <c r="PVV164" s="171"/>
      <c r="PVW164" s="171"/>
      <c r="PVX164" s="171"/>
      <c r="PVY164" s="171"/>
      <c r="PVZ164" s="171"/>
      <c r="PWA164" s="171"/>
      <c r="PWB164" s="171"/>
      <c r="PWC164" s="171"/>
      <c r="PWD164" s="171"/>
      <c r="PWE164" s="171"/>
      <c r="PWF164" s="171"/>
      <c r="PWG164" s="171"/>
      <c r="PWH164" s="171"/>
      <c r="PWI164" s="171"/>
      <c r="PWJ164" s="171"/>
      <c r="PWK164" s="171"/>
      <c r="PWL164" s="171"/>
      <c r="PWM164" s="171"/>
      <c r="PWN164" s="171"/>
      <c r="PWO164" s="171"/>
      <c r="PWP164" s="171"/>
      <c r="PWQ164" s="171"/>
      <c r="PWR164" s="171"/>
      <c r="PWS164" s="171"/>
      <c r="PWT164" s="171"/>
      <c r="PWU164" s="171"/>
      <c r="PWV164" s="171"/>
      <c r="PWW164" s="171"/>
      <c r="PWX164" s="171"/>
      <c r="PWY164" s="171"/>
      <c r="PWZ164" s="171"/>
      <c r="PXA164" s="171"/>
      <c r="PXB164" s="171"/>
      <c r="PXC164" s="171"/>
      <c r="PXD164" s="171"/>
      <c r="PXE164" s="171"/>
      <c r="PXF164" s="171"/>
      <c r="PXG164" s="171"/>
      <c r="PXH164" s="171"/>
      <c r="PXI164" s="171"/>
      <c r="PXJ164" s="171"/>
      <c r="PXK164" s="171"/>
      <c r="PXL164" s="171"/>
      <c r="PXM164" s="171"/>
      <c r="PXN164" s="171"/>
      <c r="PXO164" s="171"/>
      <c r="PXP164" s="171"/>
      <c r="PXQ164" s="171"/>
      <c r="PXR164" s="171"/>
      <c r="PXS164" s="171"/>
      <c r="PXT164" s="171"/>
      <c r="PXU164" s="171"/>
      <c r="PXV164" s="171"/>
      <c r="PXW164" s="171"/>
      <c r="PXX164" s="171"/>
      <c r="PXY164" s="171"/>
      <c r="PXZ164" s="171"/>
      <c r="PYA164" s="171"/>
      <c r="PYB164" s="171"/>
      <c r="PYC164" s="171"/>
      <c r="PYD164" s="171"/>
      <c r="PYE164" s="171"/>
      <c r="PYF164" s="171"/>
      <c r="PYG164" s="171"/>
      <c r="PYH164" s="171"/>
      <c r="PYI164" s="171"/>
      <c r="PYJ164" s="171"/>
      <c r="PYK164" s="171"/>
      <c r="PYL164" s="171"/>
      <c r="PYM164" s="171"/>
      <c r="PYN164" s="171"/>
      <c r="PYO164" s="171"/>
      <c r="PYP164" s="171"/>
      <c r="PYQ164" s="171"/>
      <c r="PYR164" s="171"/>
      <c r="PYS164" s="171"/>
      <c r="PYT164" s="171"/>
      <c r="PYU164" s="171"/>
      <c r="PYV164" s="171"/>
      <c r="PYW164" s="171"/>
      <c r="PYX164" s="171"/>
      <c r="PYY164" s="171"/>
      <c r="PYZ164" s="171"/>
      <c r="PZA164" s="171"/>
      <c r="PZB164" s="171"/>
      <c r="PZC164" s="171"/>
      <c r="PZD164" s="171"/>
      <c r="PZE164" s="171"/>
      <c r="PZF164" s="171"/>
      <c r="PZG164" s="171"/>
      <c r="PZH164" s="171"/>
      <c r="PZI164" s="171"/>
      <c r="PZJ164" s="171"/>
      <c r="PZK164" s="171"/>
      <c r="PZL164" s="171"/>
      <c r="PZM164" s="171"/>
      <c r="PZN164" s="171"/>
      <c r="PZO164" s="171"/>
      <c r="PZP164" s="171"/>
      <c r="PZQ164" s="171"/>
      <c r="PZR164" s="171"/>
      <c r="PZS164" s="171"/>
      <c r="PZT164" s="171"/>
      <c r="PZU164" s="171"/>
      <c r="PZV164" s="171"/>
      <c r="PZW164" s="171"/>
      <c r="PZX164" s="171"/>
      <c r="PZY164" s="171"/>
      <c r="PZZ164" s="171"/>
      <c r="QAA164" s="171"/>
      <c r="QAB164" s="171"/>
      <c r="QAC164" s="171"/>
      <c r="QAD164" s="171"/>
      <c r="QAE164" s="171"/>
      <c r="QAF164" s="171"/>
      <c r="QAG164" s="171"/>
      <c r="QAH164" s="171"/>
      <c r="QAI164" s="171"/>
      <c r="QAJ164" s="171"/>
      <c r="QAK164" s="171"/>
      <c r="QAL164" s="171"/>
      <c r="QAM164" s="171"/>
      <c r="QAN164" s="171"/>
      <c r="QAO164" s="171"/>
      <c r="QAP164" s="171"/>
      <c r="QAQ164" s="171"/>
      <c r="QAR164" s="171"/>
      <c r="QAS164" s="171"/>
      <c r="QAT164" s="171"/>
      <c r="QAU164" s="171"/>
      <c r="QAV164" s="171"/>
      <c r="QAW164" s="171"/>
      <c r="QAX164" s="171"/>
      <c r="QAY164" s="171"/>
      <c r="QAZ164" s="171"/>
      <c r="QBA164" s="171"/>
      <c r="QBB164" s="171"/>
      <c r="QBC164" s="171"/>
      <c r="QBD164" s="171"/>
      <c r="QBE164" s="171"/>
      <c r="QBF164" s="171"/>
      <c r="QBG164" s="171"/>
      <c r="QBH164" s="171"/>
      <c r="QBI164" s="171"/>
      <c r="QBJ164" s="171"/>
      <c r="QBK164" s="171"/>
      <c r="QBL164" s="171"/>
      <c r="QBM164" s="171"/>
      <c r="QBN164" s="171"/>
      <c r="QBO164" s="171"/>
      <c r="QBP164" s="171"/>
      <c r="QBQ164" s="171"/>
      <c r="QBR164" s="171"/>
      <c r="QBS164" s="171"/>
      <c r="QBT164" s="171"/>
      <c r="QBU164" s="171"/>
      <c r="QBV164" s="171"/>
      <c r="QBW164" s="171"/>
      <c r="QBX164" s="171"/>
      <c r="QBY164" s="171"/>
      <c r="QBZ164" s="171"/>
      <c r="QCA164" s="171"/>
      <c r="QCB164" s="171"/>
      <c r="QCC164" s="171"/>
      <c r="QCD164" s="171"/>
      <c r="QCE164" s="171"/>
      <c r="QCF164" s="171"/>
      <c r="QCG164" s="171"/>
      <c r="QCH164" s="171"/>
      <c r="QCI164" s="171"/>
      <c r="QCJ164" s="171"/>
      <c r="QCK164" s="171"/>
      <c r="QCL164" s="171"/>
      <c r="QCM164" s="171"/>
      <c r="QCN164" s="171"/>
      <c r="QCO164" s="171"/>
      <c r="QCP164" s="171"/>
      <c r="QCQ164" s="171"/>
      <c r="QCR164" s="171"/>
      <c r="QCS164" s="171"/>
      <c r="QCT164" s="171"/>
      <c r="QCU164" s="171"/>
      <c r="QCV164" s="171"/>
      <c r="QCW164" s="171"/>
      <c r="QCX164" s="171"/>
      <c r="QCY164" s="171"/>
      <c r="QCZ164" s="171"/>
      <c r="QDA164" s="171"/>
      <c r="QDB164" s="171"/>
      <c r="QDC164" s="171"/>
      <c r="QDD164" s="171"/>
      <c r="QDE164" s="171"/>
      <c r="QDF164" s="171"/>
      <c r="QDG164" s="171"/>
      <c r="QDH164" s="171"/>
      <c r="QDI164" s="171"/>
      <c r="QDJ164" s="171"/>
      <c r="QDK164" s="171"/>
      <c r="QDL164" s="171"/>
      <c r="QDM164" s="171"/>
      <c r="QDN164" s="171"/>
      <c r="QDO164" s="171"/>
      <c r="QDP164" s="171"/>
      <c r="QDQ164" s="171"/>
      <c r="QDR164" s="171"/>
      <c r="QDS164" s="171"/>
      <c r="QDT164" s="171"/>
      <c r="QDU164" s="171"/>
      <c r="QDV164" s="171"/>
      <c r="QDW164" s="171"/>
      <c r="QDX164" s="171"/>
      <c r="QDY164" s="171"/>
      <c r="QDZ164" s="171"/>
      <c r="QEA164" s="171"/>
      <c r="QEB164" s="171"/>
      <c r="QEC164" s="171"/>
      <c r="QED164" s="171"/>
      <c r="QEE164" s="171"/>
      <c r="QEF164" s="171"/>
      <c r="QEG164" s="171"/>
      <c r="QEH164" s="171"/>
      <c r="QEI164" s="171"/>
      <c r="QEJ164" s="171"/>
      <c r="QEK164" s="171"/>
      <c r="QEL164" s="171"/>
      <c r="QEM164" s="171"/>
      <c r="QEN164" s="171"/>
      <c r="QEO164" s="171"/>
      <c r="QEP164" s="171"/>
      <c r="QEQ164" s="171"/>
      <c r="QER164" s="171"/>
      <c r="QES164" s="171"/>
      <c r="QET164" s="171"/>
      <c r="QEU164" s="171"/>
      <c r="QEV164" s="171"/>
      <c r="QEW164" s="171"/>
      <c r="QEX164" s="171"/>
      <c r="QEY164" s="171"/>
      <c r="QEZ164" s="171"/>
      <c r="QFA164" s="171"/>
      <c r="QFB164" s="171"/>
      <c r="QFC164" s="171"/>
      <c r="QFD164" s="171"/>
      <c r="QFE164" s="171"/>
      <c r="QFF164" s="171"/>
      <c r="QFG164" s="171"/>
      <c r="QFH164" s="171"/>
      <c r="QFI164" s="171"/>
      <c r="QFJ164" s="171"/>
      <c r="QFK164" s="171"/>
      <c r="QFL164" s="171"/>
      <c r="QFM164" s="171"/>
      <c r="QFN164" s="171"/>
      <c r="QFO164" s="171"/>
      <c r="QFP164" s="171"/>
      <c r="QFQ164" s="171"/>
      <c r="QFR164" s="171"/>
      <c r="QFS164" s="171"/>
      <c r="QFT164" s="171"/>
      <c r="QFU164" s="171"/>
      <c r="QFV164" s="171"/>
      <c r="QFW164" s="171"/>
      <c r="QFX164" s="171"/>
      <c r="QFY164" s="171"/>
      <c r="QFZ164" s="171"/>
      <c r="QGA164" s="171"/>
      <c r="QGB164" s="171"/>
      <c r="QGC164" s="171"/>
      <c r="QGD164" s="171"/>
      <c r="QGE164" s="171"/>
      <c r="QGF164" s="171"/>
      <c r="QGG164" s="171"/>
      <c r="QGH164" s="171"/>
      <c r="QGI164" s="171"/>
      <c r="QGJ164" s="171"/>
      <c r="QGK164" s="171"/>
      <c r="QGL164" s="171"/>
      <c r="QGM164" s="171"/>
      <c r="QGN164" s="171"/>
      <c r="QGO164" s="171"/>
      <c r="QGP164" s="171"/>
      <c r="QGQ164" s="171"/>
      <c r="QGR164" s="171"/>
      <c r="QGS164" s="171"/>
      <c r="QGT164" s="171"/>
      <c r="QGU164" s="171"/>
      <c r="QGV164" s="171"/>
      <c r="QGW164" s="171"/>
      <c r="QGX164" s="171"/>
      <c r="QGY164" s="171"/>
      <c r="QGZ164" s="171"/>
      <c r="QHA164" s="171"/>
      <c r="QHB164" s="171"/>
      <c r="QHC164" s="171"/>
      <c r="QHD164" s="171"/>
      <c r="QHE164" s="171"/>
      <c r="QHF164" s="171"/>
      <c r="QHG164" s="171"/>
      <c r="QHH164" s="171"/>
      <c r="QHI164" s="171"/>
      <c r="QHJ164" s="171"/>
      <c r="QHK164" s="171"/>
      <c r="QHL164" s="171"/>
      <c r="QHM164" s="171"/>
      <c r="QHN164" s="171"/>
      <c r="QHO164" s="171"/>
      <c r="QHP164" s="171"/>
      <c r="QHQ164" s="171"/>
      <c r="QHR164" s="171"/>
      <c r="QHS164" s="171"/>
      <c r="QHT164" s="171"/>
      <c r="QHU164" s="171"/>
      <c r="QHV164" s="171"/>
      <c r="QHW164" s="171"/>
      <c r="QHX164" s="171"/>
      <c r="QHY164" s="171"/>
      <c r="QHZ164" s="171"/>
      <c r="QIA164" s="171"/>
      <c r="QIB164" s="171"/>
      <c r="QIC164" s="171"/>
      <c r="QID164" s="171"/>
      <c r="QIE164" s="171"/>
      <c r="QIF164" s="171"/>
      <c r="QIG164" s="171"/>
      <c r="QIH164" s="171"/>
      <c r="QII164" s="171"/>
      <c r="QIJ164" s="171"/>
      <c r="QIK164" s="171"/>
      <c r="QIL164" s="171"/>
      <c r="QIM164" s="171"/>
      <c r="QIN164" s="171"/>
      <c r="QIO164" s="171"/>
      <c r="QIP164" s="171"/>
      <c r="QIQ164" s="171"/>
      <c r="QIR164" s="171"/>
      <c r="QIS164" s="171"/>
      <c r="QIT164" s="171"/>
      <c r="QIU164" s="171"/>
      <c r="QIV164" s="171"/>
      <c r="QIW164" s="171"/>
      <c r="QIX164" s="171"/>
      <c r="QIY164" s="171"/>
      <c r="QIZ164" s="171"/>
      <c r="QJA164" s="171"/>
      <c r="QJB164" s="171"/>
      <c r="QJC164" s="171"/>
      <c r="QJD164" s="171"/>
      <c r="QJE164" s="171"/>
      <c r="QJF164" s="171"/>
      <c r="QJG164" s="171"/>
      <c r="QJH164" s="171"/>
      <c r="QJI164" s="171"/>
      <c r="QJJ164" s="171"/>
      <c r="QJK164" s="171"/>
      <c r="QJL164" s="171"/>
      <c r="QJM164" s="171"/>
      <c r="QJN164" s="171"/>
      <c r="QJO164" s="171"/>
      <c r="QJP164" s="171"/>
      <c r="QJQ164" s="171"/>
      <c r="QJR164" s="171"/>
      <c r="QJS164" s="171"/>
      <c r="QJT164" s="171"/>
      <c r="QJU164" s="171"/>
      <c r="QJV164" s="171"/>
      <c r="QJW164" s="171"/>
      <c r="QJX164" s="171"/>
      <c r="QJY164" s="171"/>
      <c r="QJZ164" s="171"/>
      <c r="QKA164" s="171"/>
      <c r="QKB164" s="171"/>
      <c r="QKC164" s="171"/>
      <c r="QKD164" s="171"/>
      <c r="QKE164" s="171"/>
      <c r="QKF164" s="171"/>
      <c r="QKG164" s="171"/>
      <c r="QKH164" s="171"/>
      <c r="QKI164" s="171"/>
      <c r="QKJ164" s="171"/>
      <c r="QKK164" s="171"/>
      <c r="QKL164" s="171"/>
      <c r="QKM164" s="171"/>
      <c r="QKN164" s="171"/>
      <c r="QKO164" s="171"/>
      <c r="QKP164" s="171"/>
      <c r="QKQ164" s="171"/>
      <c r="QKR164" s="171"/>
      <c r="QKS164" s="171"/>
      <c r="QKT164" s="171"/>
      <c r="QKU164" s="171"/>
      <c r="QKV164" s="171"/>
      <c r="QKW164" s="171"/>
      <c r="QKX164" s="171"/>
      <c r="QKY164" s="171"/>
      <c r="QKZ164" s="171"/>
      <c r="QLA164" s="171"/>
      <c r="QLB164" s="171"/>
      <c r="QLC164" s="171"/>
      <c r="QLD164" s="171"/>
      <c r="QLE164" s="171"/>
      <c r="QLF164" s="171"/>
      <c r="QLG164" s="171"/>
      <c r="QLH164" s="171"/>
      <c r="QLI164" s="171"/>
      <c r="QLJ164" s="171"/>
      <c r="QLK164" s="171"/>
      <c r="QLL164" s="171"/>
      <c r="QLM164" s="171"/>
      <c r="QLN164" s="171"/>
      <c r="QLO164" s="171"/>
      <c r="QLP164" s="171"/>
      <c r="QLQ164" s="171"/>
      <c r="QLR164" s="171"/>
      <c r="QLS164" s="171"/>
      <c r="QLT164" s="171"/>
      <c r="QLU164" s="171"/>
      <c r="QLV164" s="171"/>
      <c r="QLW164" s="171"/>
      <c r="QLX164" s="171"/>
      <c r="QLY164" s="171"/>
      <c r="QLZ164" s="171"/>
      <c r="QMA164" s="171"/>
      <c r="QMB164" s="171"/>
      <c r="QMC164" s="171"/>
      <c r="QMD164" s="171"/>
      <c r="QME164" s="171"/>
      <c r="QMF164" s="171"/>
      <c r="QMG164" s="171"/>
      <c r="QMH164" s="171"/>
      <c r="QMI164" s="171"/>
      <c r="QMJ164" s="171"/>
      <c r="QMK164" s="171"/>
      <c r="QML164" s="171"/>
      <c r="QMM164" s="171"/>
      <c r="QMN164" s="171"/>
      <c r="QMO164" s="171"/>
      <c r="QMP164" s="171"/>
      <c r="QMQ164" s="171"/>
      <c r="QMR164" s="171"/>
      <c r="QMS164" s="171"/>
      <c r="QMT164" s="171"/>
      <c r="QMU164" s="171"/>
      <c r="QMV164" s="171"/>
      <c r="QMW164" s="171"/>
      <c r="QMX164" s="171"/>
      <c r="QMY164" s="171"/>
      <c r="QMZ164" s="171"/>
      <c r="QNA164" s="171"/>
      <c r="QNB164" s="171"/>
      <c r="QNC164" s="171"/>
      <c r="QND164" s="171"/>
      <c r="QNE164" s="171"/>
      <c r="QNF164" s="171"/>
      <c r="QNG164" s="171"/>
      <c r="QNH164" s="171"/>
      <c r="QNI164" s="171"/>
      <c r="QNJ164" s="171"/>
      <c r="QNK164" s="171"/>
      <c r="QNL164" s="171"/>
      <c r="QNM164" s="171"/>
      <c r="QNN164" s="171"/>
      <c r="QNO164" s="171"/>
      <c r="QNP164" s="171"/>
      <c r="QNQ164" s="171"/>
      <c r="QNR164" s="171"/>
      <c r="QNS164" s="171"/>
      <c r="QNT164" s="171"/>
      <c r="QNU164" s="171"/>
      <c r="QNV164" s="171"/>
      <c r="QNW164" s="171"/>
      <c r="QNX164" s="171"/>
      <c r="QNY164" s="171"/>
      <c r="QNZ164" s="171"/>
      <c r="QOA164" s="171"/>
      <c r="QOB164" s="171"/>
      <c r="QOC164" s="171"/>
      <c r="QOD164" s="171"/>
      <c r="QOE164" s="171"/>
      <c r="QOF164" s="171"/>
      <c r="QOG164" s="171"/>
      <c r="QOH164" s="171"/>
      <c r="QOI164" s="171"/>
      <c r="QOJ164" s="171"/>
      <c r="QOK164" s="171"/>
      <c r="QOL164" s="171"/>
      <c r="QOM164" s="171"/>
      <c r="QON164" s="171"/>
      <c r="QOO164" s="171"/>
      <c r="QOP164" s="171"/>
      <c r="QOQ164" s="171"/>
      <c r="QOR164" s="171"/>
      <c r="QOS164" s="171"/>
      <c r="QOT164" s="171"/>
      <c r="QOU164" s="171"/>
      <c r="QOV164" s="171"/>
      <c r="QOW164" s="171"/>
      <c r="QOX164" s="171"/>
      <c r="QOY164" s="171"/>
      <c r="QOZ164" s="171"/>
      <c r="QPA164" s="171"/>
      <c r="QPB164" s="171"/>
      <c r="QPC164" s="171"/>
      <c r="QPD164" s="171"/>
      <c r="QPE164" s="171"/>
      <c r="QPF164" s="171"/>
      <c r="QPG164" s="171"/>
      <c r="QPH164" s="171"/>
      <c r="QPI164" s="171"/>
      <c r="QPJ164" s="171"/>
      <c r="QPK164" s="171"/>
      <c r="QPL164" s="171"/>
      <c r="QPM164" s="171"/>
      <c r="QPN164" s="171"/>
      <c r="QPO164" s="171"/>
      <c r="QPP164" s="171"/>
      <c r="QPQ164" s="171"/>
      <c r="QPR164" s="171"/>
      <c r="QPS164" s="171"/>
      <c r="QPT164" s="171"/>
      <c r="QPU164" s="171"/>
      <c r="QPV164" s="171"/>
      <c r="QPW164" s="171"/>
      <c r="QPX164" s="171"/>
      <c r="QPY164" s="171"/>
      <c r="QPZ164" s="171"/>
      <c r="QQA164" s="171"/>
      <c r="QQB164" s="171"/>
      <c r="QQC164" s="171"/>
      <c r="QQD164" s="171"/>
      <c r="QQE164" s="171"/>
      <c r="QQF164" s="171"/>
      <c r="QQG164" s="171"/>
      <c r="QQH164" s="171"/>
      <c r="QQI164" s="171"/>
      <c r="QQJ164" s="171"/>
      <c r="QQK164" s="171"/>
      <c r="QQL164" s="171"/>
      <c r="QQM164" s="171"/>
      <c r="QQN164" s="171"/>
      <c r="QQO164" s="171"/>
      <c r="QQP164" s="171"/>
      <c r="QQQ164" s="171"/>
      <c r="QQR164" s="171"/>
      <c r="QQS164" s="171"/>
      <c r="QQT164" s="171"/>
      <c r="QQU164" s="171"/>
      <c r="QQV164" s="171"/>
      <c r="QQW164" s="171"/>
      <c r="QQX164" s="171"/>
      <c r="QQY164" s="171"/>
      <c r="QQZ164" s="171"/>
      <c r="QRA164" s="171"/>
      <c r="QRB164" s="171"/>
      <c r="QRC164" s="171"/>
      <c r="QRD164" s="171"/>
      <c r="QRE164" s="171"/>
      <c r="QRF164" s="171"/>
      <c r="QRG164" s="171"/>
      <c r="QRH164" s="171"/>
      <c r="QRI164" s="171"/>
      <c r="QRJ164" s="171"/>
      <c r="QRK164" s="171"/>
      <c r="QRL164" s="171"/>
      <c r="QRM164" s="171"/>
      <c r="QRN164" s="171"/>
      <c r="QRO164" s="171"/>
      <c r="QRP164" s="171"/>
      <c r="QRQ164" s="171"/>
      <c r="QRR164" s="171"/>
      <c r="QRS164" s="171"/>
      <c r="QRT164" s="171"/>
      <c r="QRU164" s="171"/>
      <c r="QRV164" s="171"/>
      <c r="QRW164" s="171"/>
      <c r="QRX164" s="171"/>
      <c r="QRY164" s="171"/>
      <c r="QRZ164" s="171"/>
      <c r="QSA164" s="171"/>
      <c r="QSB164" s="171"/>
      <c r="QSC164" s="171"/>
      <c r="QSD164" s="171"/>
      <c r="QSE164" s="171"/>
      <c r="QSF164" s="171"/>
      <c r="QSG164" s="171"/>
      <c r="QSH164" s="171"/>
      <c r="QSI164" s="171"/>
      <c r="QSJ164" s="171"/>
      <c r="QSK164" s="171"/>
      <c r="QSL164" s="171"/>
      <c r="QSM164" s="171"/>
      <c r="QSN164" s="171"/>
      <c r="QSO164" s="171"/>
      <c r="QSP164" s="171"/>
      <c r="QSQ164" s="171"/>
      <c r="QSR164" s="171"/>
      <c r="QSS164" s="171"/>
      <c r="QST164" s="171"/>
      <c r="QSU164" s="171"/>
      <c r="QSV164" s="171"/>
      <c r="QSW164" s="171"/>
      <c r="QSX164" s="171"/>
      <c r="QSY164" s="171"/>
      <c r="QSZ164" s="171"/>
      <c r="QTA164" s="171"/>
      <c r="QTB164" s="171"/>
      <c r="QTC164" s="171"/>
      <c r="QTD164" s="171"/>
      <c r="QTE164" s="171"/>
      <c r="QTF164" s="171"/>
      <c r="QTG164" s="171"/>
      <c r="QTH164" s="171"/>
      <c r="QTI164" s="171"/>
      <c r="QTJ164" s="171"/>
      <c r="QTK164" s="171"/>
      <c r="QTL164" s="171"/>
      <c r="QTM164" s="171"/>
      <c r="QTN164" s="171"/>
      <c r="QTO164" s="171"/>
      <c r="QTP164" s="171"/>
      <c r="QTQ164" s="171"/>
      <c r="QTR164" s="171"/>
      <c r="QTS164" s="171"/>
      <c r="QTT164" s="171"/>
      <c r="QTU164" s="171"/>
      <c r="QTV164" s="171"/>
      <c r="QTW164" s="171"/>
      <c r="QTX164" s="171"/>
      <c r="QTY164" s="171"/>
      <c r="QTZ164" s="171"/>
      <c r="QUA164" s="171"/>
      <c r="QUB164" s="171"/>
      <c r="QUC164" s="171"/>
      <c r="QUD164" s="171"/>
      <c r="QUE164" s="171"/>
      <c r="QUF164" s="171"/>
      <c r="QUG164" s="171"/>
      <c r="QUH164" s="171"/>
      <c r="QUI164" s="171"/>
      <c r="QUJ164" s="171"/>
      <c r="QUK164" s="171"/>
      <c r="QUL164" s="171"/>
      <c r="QUM164" s="171"/>
      <c r="QUN164" s="171"/>
      <c r="QUO164" s="171"/>
      <c r="QUP164" s="171"/>
      <c r="QUQ164" s="171"/>
      <c r="QUR164" s="171"/>
      <c r="QUS164" s="171"/>
      <c r="QUT164" s="171"/>
      <c r="QUU164" s="171"/>
      <c r="QUV164" s="171"/>
      <c r="QUW164" s="171"/>
      <c r="QUX164" s="171"/>
      <c r="QUY164" s="171"/>
      <c r="QUZ164" s="171"/>
      <c r="QVA164" s="171"/>
      <c r="QVB164" s="171"/>
      <c r="QVC164" s="171"/>
      <c r="QVD164" s="171"/>
      <c r="QVE164" s="171"/>
      <c r="QVF164" s="171"/>
      <c r="QVG164" s="171"/>
      <c r="QVH164" s="171"/>
      <c r="QVI164" s="171"/>
      <c r="QVJ164" s="171"/>
      <c r="QVK164" s="171"/>
      <c r="QVL164" s="171"/>
      <c r="QVM164" s="171"/>
      <c r="QVN164" s="171"/>
      <c r="QVO164" s="171"/>
      <c r="QVP164" s="171"/>
      <c r="QVQ164" s="171"/>
      <c r="QVR164" s="171"/>
      <c r="QVS164" s="171"/>
      <c r="QVT164" s="171"/>
      <c r="QVU164" s="171"/>
      <c r="QVV164" s="171"/>
      <c r="QVW164" s="171"/>
      <c r="QVX164" s="171"/>
      <c r="QVY164" s="171"/>
      <c r="QVZ164" s="171"/>
      <c r="QWA164" s="171"/>
      <c r="QWB164" s="171"/>
      <c r="QWC164" s="171"/>
      <c r="QWD164" s="171"/>
      <c r="QWE164" s="171"/>
      <c r="QWF164" s="171"/>
      <c r="QWG164" s="171"/>
      <c r="QWH164" s="171"/>
      <c r="QWI164" s="171"/>
      <c r="QWJ164" s="171"/>
      <c r="QWK164" s="171"/>
      <c r="QWL164" s="171"/>
      <c r="QWM164" s="171"/>
      <c r="QWN164" s="171"/>
      <c r="QWO164" s="171"/>
      <c r="QWP164" s="171"/>
      <c r="QWQ164" s="171"/>
      <c r="QWR164" s="171"/>
      <c r="QWS164" s="171"/>
      <c r="QWT164" s="171"/>
      <c r="QWU164" s="171"/>
      <c r="QWV164" s="171"/>
      <c r="QWW164" s="171"/>
      <c r="QWX164" s="171"/>
      <c r="QWY164" s="171"/>
      <c r="QWZ164" s="171"/>
      <c r="QXA164" s="171"/>
      <c r="QXB164" s="171"/>
      <c r="QXC164" s="171"/>
      <c r="QXD164" s="171"/>
      <c r="QXE164" s="171"/>
      <c r="QXF164" s="171"/>
      <c r="QXG164" s="171"/>
      <c r="QXH164" s="171"/>
      <c r="QXI164" s="171"/>
      <c r="QXJ164" s="171"/>
      <c r="QXK164" s="171"/>
      <c r="QXL164" s="171"/>
      <c r="QXM164" s="171"/>
      <c r="QXN164" s="171"/>
      <c r="QXO164" s="171"/>
      <c r="QXP164" s="171"/>
      <c r="QXQ164" s="171"/>
      <c r="QXR164" s="171"/>
      <c r="QXS164" s="171"/>
      <c r="QXT164" s="171"/>
      <c r="QXU164" s="171"/>
      <c r="QXV164" s="171"/>
      <c r="QXW164" s="171"/>
      <c r="QXX164" s="171"/>
      <c r="QXY164" s="171"/>
      <c r="QXZ164" s="171"/>
      <c r="QYA164" s="171"/>
      <c r="QYB164" s="171"/>
      <c r="QYC164" s="171"/>
      <c r="QYD164" s="171"/>
      <c r="QYE164" s="171"/>
      <c r="QYF164" s="171"/>
      <c r="QYG164" s="171"/>
      <c r="QYH164" s="171"/>
      <c r="QYI164" s="171"/>
      <c r="QYJ164" s="171"/>
      <c r="QYK164" s="171"/>
      <c r="QYL164" s="171"/>
      <c r="QYM164" s="171"/>
      <c r="QYN164" s="171"/>
      <c r="QYO164" s="171"/>
      <c r="QYP164" s="171"/>
      <c r="QYQ164" s="171"/>
      <c r="QYR164" s="171"/>
      <c r="QYS164" s="171"/>
      <c r="QYT164" s="171"/>
      <c r="QYU164" s="171"/>
      <c r="QYV164" s="171"/>
      <c r="QYW164" s="171"/>
      <c r="QYX164" s="171"/>
      <c r="QYY164" s="171"/>
      <c r="QYZ164" s="171"/>
      <c r="QZA164" s="171"/>
      <c r="QZB164" s="171"/>
      <c r="QZC164" s="171"/>
      <c r="QZD164" s="171"/>
      <c r="QZE164" s="171"/>
      <c r="QZF164" s="171"/>
      <c r="QZG164" s="171"/>
      <c r="QZH164" s="171"/>
      <c r="QZI164" s="171"/>
      <c r="QZJ164" s="171"/>
      <c r="QZK164" s="171"/>
      <c r="QZL164" s="171"/>
      <c r="QZM164" s="171"/>
      <c r="QZN164" s="171"/>
      <c r="QZO164" s="171"/>
      <c r="QZP164" s="171"/>
      <c r="QZQ164" s="171"/>
      <c r="QZR164" s="171"/>
      <c r="QZS164" s="171"/>
      <c r="QZT164" s="171"/>
      <c r="QZU164" s="171"/>
      <c r="QZV164" s="171"/>
      <c r="QZW164" s="171"/>
      <c r="QZX164" s="171"/>
      <c r="QZY164" s="171"/>
      <c r="QZZ164" s="171"/>
      <c r="RAA164" s="171"/>
      <c r="RAB164" s="171"/>
      <c r="RAC164" s="171"/>
      <c r="RAD164" s="171"/>
      <c r="RAE164" s="171"/>
      <c r="RAF164" s="171"/>
      <c r="RAG164" s="171"/>
      <c r="RAH164" s="171"/>
      <c r="RAI164" s="171"/>
      <c r="RAJ164" s="171"/>
      <c r="RAK164" s="171"/>
      <c r="RAL164" s="171"/>
      <c r="RAM164" s="171"/>
      <c r="RAN164" s="171"/>
      <c r="RAO164" s="171"/>
      <c r="RAP164" s="171"/>
      <c r="RAQ164" s="171"/>
      <c r="RAR164" s="171"/>
      <c r="RAS164" s="171"/>
      <c r="RAT164" s="171"/>
      <c r="RAU164" s="171"/>
      <c r="RAV164" s="171"/>
      <c r="RAW164" s="171"/>
      <c r="RAX164" s="171"/>
      <c r="RAY164" s="171"/>
      <c r="RAZ164" s="171"/>
      <c r="RBA164" s="171"/>
      <c r="RBB164" s="171"/>
      <c r="RBC164" s="171"/>
      <c r="RBD164" s="171"/>
      <c r="RBE164" s="171"/>
      <c r="RBF164" s="171"/>
      <c r="RBG164" s="171"/>
      <c r="RBH164" s="171"/>
      <c r="RBI164" s="171"/>
      <c r="RBJ164" s="171"/>
      <c r="RBK164" s="171"/>
      <c r="RBL164" s="171"/>
      <c r="RBM164" s="171"/>
      <c r="RBN164" s="171"/>
      <c r="RBO164" s="171"/>
      <c r="RBP164" s="171"/>
      <c r="RBQ164" s="171"/>
      <c r="RBR164" s="171"/>
      <c r="RBS164" s="171"/>
      <c r="RBT164" s="171"/>
      <c r="RBU164" s="171"/>
      <c r="RBV164" s="171"/>
      <c r="RBW164" s="171"/>
      <c r="RBX164" s="171"/>
      <c r="RBY164" s="171"/>
      <c r="RBZ164" s="171"/>
      <c r="RCA164" s="171"/>
      <c r="RCB164" s="171"/>
      <c r="RCC164" s="171"/>
      <c r="RCD164" s="171"/>
      <c r="RCE164" s="171"/>
      <c r="RCF164" s="171"/>
      <c r="RCG164" s="171"/>
      <c r="RCH164" s="171"/>
      <c r="RCI164" s="171"/>
      <c r="RCJ164" s="171"/>
      <c r="RCK164" s="171"/>
      <c r="RCL164" s="171"/>
      <c r="RCM164" s="171"/>
      <c r="RCN164" s="171"/>
      <c r="RCO164" s="171"/>
      <c r="RCP164" s="171"/>
      <c r="RCQ164" s="171"/>
      <c r="RCR164" s="171"/>
      <c r="RCS164" s="171"/>
      <c r="RCT164" s="171"/>
      <c r="RCU164" s="171"/>
      <c r="RCV164" s="171"/>
      <c r="RCW164" s="171"/>
      <c r="RCX164" s="171"/>
      <c r="RCY164" s="171"/>
      <c r="RCZ164" s="171"/>
      <c r="RDA164" s="171"/>
      <c r="RDB164" s="171"/>
      <c r="RDC164" s="171"/>
      <c r="RDD164" s="171"/>
      <c r="RDE164" s="171"/>
      <c r="RDF164" s="171"/>
      <c r="RDG164" s="171"/>
      <c r="RDH164" s="171"/>
      <c r="RDI164" s="171"/>
      <c r="RDJ164" s="171"/>
      <c r="RDK164" s="171"/>
      <c r="RDL164" s="171"/>
      <c r="RDM164" s="171"/>
      <c r="RDN164" s="171"/>
      <c r="RDO164" s="171"/>
      <c r="RDP164" s="171"/>
      <c r="RDQ164" s="171"/>
      <c r="RDR164" s="171"/>
      <c r="RDS164" s="171"/>
      <c r="RDT164" s="171"/>
      <c r="RDU164" s="171"/>
      <c r="RDV164" s="171"/>
      <c r="RDW164" s="171"/>
      <c r="RDX164" s="171"/>
      <c r="RDY164" s="171"/>
      <c r="RDZ164" s="171"/>
      <c r="REA164" s="171"/>
      <c r="REB164" s="171"/>
      <c r="REC164" s="171"/>
      <c r="RED164" s="171"/>
      <c r="REE164" s="171"/>
      <c r="REF164" s="171"/>
      <c r="REG164" s="171"/>
      <c r="REH164" s="171"/>
      <c r="REI164" s="171"/>
      <c r="REJ164" s="171"/>
      <c r="REK164" s="171"/>
      <c r="REL164" s="171"/>
      <c r="REM164" s="171"/>
      <c r="REN164" s="171"/>
      <c r="REO164" s="171"/>
      <c r="REP164" s="171"/>
      <c r="REQ164" s="171"/>
      <c r="RER164" s="171"/>
      <c r="RES164" s="171"/>
      <c r="RET164" s="171"/>
      <c r="REU164" s="171"/>
      <c r="REV164" s="171"/>
      <c r="REW164" s="171"/>
      <c r="REX164" s="171"/>
      <c r="REY164" s="171"/>
      <c r="REZ164" s="171"/>
      <c r="RFA164" s="171"/>
      <c r="RFB164" s="171"/>
      <c r="RFC164" s="171"/>
      <c r="RFD164" s="171"/>
      <c r="RFE164" s="171"/>
      <c r="RFF164" s="171"/>
      <c r="RFG164" s="171"/>
      <c r="RFH164" s="171"/>
      <c r="RFI164" s="171"/>
      <c r="RFJ164" s="171"/>
      <c r="RFK164" s="171"/>
      <c r="RFL164" s="171"/>
      <c r="RFM164" s="171"/>
      <c r="RFN164" s="171"/>
      <c r="RFO164" s="171"/>
      <c r="RFP164" s="171"/>
      <c r="RFQ164" s="171"/>
      <c r="RFR164" s="171"/>
      <c r="RFS164" s="171"/>
      <c r="RFT164" s="171"/>
      <c r="RFU164" s="171"/>
      <c r="RFV164" s="171"/>
      <c r="RFW164" s="171"/>
      <c r="RFX164" s="171"/>
      <c r="RFY164" s="171"/>
      <c r="RFZ164" s="171"/>
      <c r="RGA164" s="171"/>
      <c r="RGB164" s="171"/>
      <c r="RGC164" s="171"/>
      <c r="RGD164" s="171"/>
      <c r="RGE164" s="171"/>
      <c r="RGF164" s="171"/>
      <c r="RGG164" s="171"/>
      <c r="RGH164" s="171"/>
      <c r="RGI164" s="171"/>
      <c r="RGJ164" s="171"/>
      <c r="RGK164" s="171"/>
      <c r="RGL164" s="171"/>
      <c r="RGM164" s="171"/>
      <c r="RGN164" s="171"/>
      <c r="RGO164" s="171"/>
      <c r="RGP164" s="171"/>
      <c r="RGQ164" s="171"/>
      <c r="RGR164" s="171"/>
      <c r="RGS164" s="171"/>
      <c r="RGT164" s="171"/>
      <c r="RGU164" s="171"/>
      <c r="RGV164" s="171"/>
      <c r="RGW164" s="171"/>
      <c r="RGX164" s="171"/>
      <c r="RGY164" s="171"/>
      <c r="RGZ164" s="171"/>
      <c r="RHA164" s="171"/>
      <c r="RHB164" s="171"/>
      <c r="RHC164" s="171"/>
      <c r="RHD164" s="171"/>
      <c r="RHE164" s="171"/>
      <c r="RHF164" s="171"/>
      <c r="RHG164" s="171"/>
      <c r="RHH164" s="171"/>
      <c r="RHI164" s="171"/>
      <c r="RHJ164" s="171"/>
      <c r="RHK164" s="171"/>
      <c r="RHL164" s="171"/>
      <c r="RHM164" s="171"/>
      <c r="RHN164" s="171"/>
      <c r="RHO164" s="171"/>
      <c r="RHP164" s="171"/>
      <c r="RHQ164" s="171"/>
      <c r="RHR164" s="171"/>
      <c r="RHS164" s="171"/>
      <c r="RHT164" s="171"/>
      <c r="RHU164" s="171"/>
      <c r="RHV164" s="171"/>
      <c r="RHW164" s="171"/>
      <c r="RHX164" s="171"/>
      <c r="RHY164" s="171"/>
      <c r="RHZ164" s="171"/>
      <c r="RIA164" s="171"/>
      <c r="RIB164" s="171"/>
      <c r="RIC164" s="171"/>
      <c r="RID164" s="171"/>
      <c r="RIE164" s="171"/>
      <c r="RIF164" s="171"/>
      <c r="RIG164" s="171"/>
      <c r="RIH164" s="171"/>
      <c r="RII164" s="171"/>
      <c r="RIJ164" s="171"/>
      <c r="RIK164" s="171"/>
      <c r="RIL164" s="171"/>
      <c r="RIM164" s="171"/>
      <c r="RIN164" s="171"/>
      <c r="RIO164" s="171"/>
      <c r="RIP164" s="171"/>
      <c r="RIQ164" s="171"/>
      <c r="RIR164" s="171"/>
      <c r="RIS164" s="171"/>
      <c r="RIT164" s="171"/>
      <c r="RIU164" s="171"/>
      <c r="RIV164" s="171"/>
      <c r="RIW164" s="171"/>
      <c r="RIX164" s="171"/>
      <c r="RIY164" s="171"/>
      <c r="RIZ164" s="171"/>
      <c r="RJA164" s="171"/>
      <c r="RJB164" s="171"/>
      <c r="RJC164" s="171"/>
      <c r="RJD164" s="171"/>
      <c r="RJE164" s="171"/>
      <c r="RJF164" s="171"/>
      <c r="RJG164" s="171"/>
      <c r="RJH164" s="171"/>
      <c r="RJI164" s="171"/>
      <c r="RJJ164" s="171"/>
      <c r="RJK164" s="171"/>
      <c r="RJL164" s="171"/>
      <c r="RJM164" s="171"/>
      <c r="RJN164" s="171"/>
      <c r="RJO164" s="171"/>
      <c r="RJP164" s="171"/>
      <c r="RJQ164" s="171"/>
      <c r="RJR164" s="171"/>
      <c r="RJS164" s="171"/>
      <c r="RJT164" s="171"/>
      <c r="RJU164" s="171"/>
      <c r="RJV164" s="171"/>
      <c r="RJW164" s="171"/>
      <c r="RJX164" s="171"/>
      <c r="RJY164" s="171"/>
      <c r="RJZ164" s="171"/>
      <c r="RKA164" s="171"/>
      <c r="RKB164" s="171"/>
      <c r="RKC164" s="171"/>
      <c r="RKD164" s="171"/>
      <c r="RKE164" s="171"/>
      <c r="RKF164" s="171"/>
      <c r="RKG164" s="171"/>
      <c r="RKH164" s="171"/>
      <c r="RKI164" s="171"/>
      <c r="RKJ164" s="171"/>
      <c r="RKK164" s="171"/>
      <c r="RKL164" s="171"/>
      <c r="RKM164" s="171"/>
      <c r="RKN164" s="171"/>
      <c r="RKO164" s="171"/>
      <c r="RKP164" s="171"/>
      <c r="RKQ164" s="171"/>
      <c r="RKR164" s="171"/>
      <c r="RKS164" s="171"/>
      <c r="RKT164" s="171"/>
      <c r="RKU164" s="171"/>
      <c r="RKV164" s="171"/>
      <c r="RKW164" s="171"/>
      <c r="RKX164" s="171"/>
      <c r="RKY164" s="171"/>
      <c r="RKZ164" s="171"/>
      <c r="RLA164" s="171"/>
      <c r="RLB164" s="171"/>
      <c r="RLC164" s="171"/>
      <c r="RLD164" s="171"/>
      <c r="RLE164" s="171"/>
      <c r="RLF164" s="171"/>
      <c r="RLG164" s="171"/>
      <c r="RLH164" s="171"/>
      <c r="RLI164" s="171"/>
      <c r="RLJ164" s="171"/>
      <c r="RLK164" s="171"/>
      <c r="RLL164" s="171"/>
      <c r="RLM164" s="171"/>
      <c r="RLN164" s="171"/>
      <c r="RLO164" s="171"/>
      <c r="RLP164" s="171"/>
      <c r="RLQ164" s="171"/>
      <c r="RLR164" s="171"/>
      <c r="RLS164" s="171"/>
      <c r="RLT164" s="171"/>
      <c r="RLU164" s="171"/>
      <c r="RLV164" s="171"/>
      <c r="RLW164" s="171"/>
      <c r="RLX164" s="171"/>
      <c r="RLY164" s="171"/>
      <c r="RLZ164" s="171"/>
      <c r="RMA164" s="171"/>
      <c r="RMB164" s="171"/>
      <c r="RMC164" s="171"/>
      <c r="RMD164" s="171"/>
      <c r="RME164" s="171"/>
      <c r="RMF164" s="171"/>
      <c r="RMG164" s="171"/>
      <c r="RMH164" s="171"/>
      <c r="RMI164" s="171"/>
      <c r="RMJ164" s="171"/>
      <c r="RMK164" s="171"/>
      <c r="RML164" s="171"/>
      <c r="RMM164" s="171"/>
      <c r="RMN164" s="171"/>
      <c r="RMO164" s="171"/>
      <c r="RMP164" s="171"/>
      <c r="RMQ164" s="171"/>
      <c r="RMR164" s="171"/>
      <c r="RMS164" s="171"/>
      <c r="RMT164" s="171"/>
      <c r="RMU164" s="171"/>
      <c r="RMV164" s="171"/>
      <c r="RMW164" s="171"/>
      <c r="RMX164" s="171"/>
      <c r="RMY164" s="171"/>
      <c r="RMZ164" s="171"/>
      <c r="RNA164" s="171"/>
      <c r="RNB164" s="171"/>
      <c r="RNC164" s="171"/>
      <c r="RND164" s="171"/>
      <c r="RNE164" s="171"/>
      <c r="RNF164" s="171"/>
      <c r="RNG164" s="171"/>
      <c r="RNH164" s="171"/>
      <c r="RNI164" s="171"/>
      <c r="RNJ164" s="171"/>
      <c r="RNK164" s="171"/>
      <c r="RNL164" s="171"/>
      <c r="RNM164" s="171"/>
      <c r="RNN164" s="171"/>
      <c r="RNO164" s="171"/>
      <c r="RNP164" s="171"/>
      <c r="RNQ164" s="171"/>
      <c r="RNR164" s="171"/>
      <c r="RNS164" s="171"/>
      <c r="RNT164" s="171"/>
      <c r="RNU164" s="171"/>
      <c r="RNV164" s="171"/>
      <c r="RNW164" s="171"/>
      <c r="RNX164" s="171"/>
      <c r="RNY164" s="171"/>
      <c r="RNZ164" s="171"/>
      <c r="ROA164" s="171"/>
      <c r="ROB164" s="171"/>
      <c r="ROC164" s="171"/>
      <c r="ROD164" s="171"/>
      <c r="ROE164" s="171"/>
      <c r="ROF164" s="171"/>
      <c r="ROG164" s="171"/>
      <c r="ROH164" s="171"/>
      <c r="ROI164" s="171"/>
      <c r="ROJ164" s="171"/>
      <c r="ROK164" s="171"/>
      <c r="ROL164" s="171"/>
      <c r="ROM164" s="171"/>
      <c r="RON164" s="171"/>
      <c r="ROO164" s="171"/>
      <c r="ROP164" s="171"/>
      <c r="ROQ164" s="171"/>
      <c r="ROR164" s="171"/>
      <c r="ROS164" s="171"/>
      <c r="ROT164" s="171"/>
      <c r="ROU164" s="171"/>
      <c r="ROV164" s="171"/>
      <c r="ROW164" s="171"/>
      <c r="ROX164" s="171"/>
      <c r="ROY164" s="171"/>
      <c r="ROZ164" s="171"/>
      <c r="RPA164" s="171"/>
      <c r="RPB164" s="171"/>
      <c r="RPC164" s="171"/>
      <c r="RPD164" s="171"/>
      <c r="RPE164" s="171"/>
      <c r="RPF164" s="171"/>
      <c r="RPG164" s="171"/>
      <c r="RPH164" s="171"/>
      <c r="RPI164" s="171"/>
      <c r="RPJ164" s="171"/>
      <c r="RPK164" s="171"/>
      <c r="RPL164" s="171"/>
      <c r="RPM164" s="171"/>
      <c r="RPN164" s="171"/>
      <c r="RPO164" s="171"/>
      <c r="RPP164" s="171"/>
      <c r="RPQ164" s="171"/>
      <c r="RPR164" s="171"/>
      <c r="RPS164" s="171"/>
      <c r="RPT164" s="171"/>
      <c r="RPU164" s="171"/>
      <c r="RPV164" s="171"/>
      <c r="RPW164" s="171"/>
      <c r="RPX164" s="171"/>
      <c r="RPY164" s="171"/>
      <c r="RPZ164" s="171"/>
      <c r="RQA164" s="171"/>
      <c r="RQB164" s="171"/>
      <c r="RQC164" s="171"/>
      <c r="RQD164" s="171"/>
      <c r="RQE164" s="171"/>
      <c r="RQF164" s="171"/>
      <c r="RQG164" s="171"/>
      <c r="RQH164" s="171"/>
      <c r="RQI164" s="171"/>
      <c r="RQJ164" s="171"/>
      <c r="RQK164" s="171"/>
      <c r="RQL164" s="171"/>
      <c r="RQM164" s="171"/>
      <c r="RQN164" s="171"/>
      <c r="RQO164" s="171"/>
      <c r="RQP164" s="171"/>
      <c r="RQQ164" s="171"/>
      <c r="RQR164" s="171"/>
      <c r="RQS164" s="171"/>
      <c r="RQT164" s="171"/>
      <c r="RQU164" s="171"/>
      <c r="RQV164" s="171"/>
      <c r="RQW164" s="171"/>
      <c r="RQX164" s="171"/>
      <c r="RQY164" s="171"/>
      <c r="RQZ164" s="171"/>
      <c r="RRA164" s="171"/>
      <c r="RRB164" s="171"/>
      <c r="RRC164" s="171"/>
      <c r="RRD164" s="171"/>
      <c r="RRE164" s="171"/>
      <c r="RRF164" s="171"/>
      <c r="RRG164" s="171"/>
      <c r="RRH164" s="171"/>
      <c r="RRI164" s="171"/>
      <c r="RRJ164" s="171"/>
      <c r="RRK164" s="171"/>
      <c r="RRL164" s="171"/>
      <c r="RRM164" s="171"/>
      <c r="RRN164" s="171"/>
      <c r="RRO164" s="171"/>
      <c r="RRP164" s="171"/>
      <c r="RRQ164" s="171"/>
      <c r="RRR164" s="171"/>
      <c r="RRS164" s="171"/>
      <c r="RRT164" s="171"/>
      <c r="RRU164" s="171"/>
      <c r="RRV164" s="171"/>
      <c r="RRW164" s="171"/>
      <c r="RRX164" s="171"/>
      <c r="RRY164" s="171"/>
      <c r="RRZ164" s="171"/>
      <c r="RSA164" s="171"/>
      <c r="RSB164" s="171"/>
      <c r="RSC164" s="171"/>
      <c r="RSD164" s="171"/>
      <c r="RSE164" s="171"/>
      <c r="RSF164" s="171"/>
      <c r="RSG164" s="171"/>
      <c r="RSH164" s="171"/>
      <c r="RSI164" s="171"/>
      <c r="RSJ164" s="171"/>
      <c r="RSK164" s="171"/>
      <c r="RSL164" s="171"/>
      <c r="RSM164" s="171"/>
      <c r="RSN164" s="171"/>
      <c r="RSO164" s="171"/>
      <c r="RSP164" s="171"/>
      <c r="RSQ164" s="171"/>
      <c r="RSR164" s="171"/>
      <c r="RSS164" s="171"/>
      <c r="RST164" s="171"/>
      <c r="RSU164" s="171"/>
      <c r="RSV164" s="171"/>
      <c r="RSW164" s="171"/>
      <c r="RSX164" s="171"/>
      <c r="RSY164" s="171"/>
      <c r="RSZ164" s="171"/>
      <c r="RTA164" s="171"/>
      <c r="RTB164" s="171"/>
      <c r="RTC164" s="171"/>
      <c r="RTD164" s="171"/>
      <c r="RTE164" s="171"/>
      <c r="RTF164" s="171"/>
      <c r="RTG164" s="171"/>
      <c r="RTH164" s="171"/>
      <c r="RTI164" s="171"/>
      <c r="RTJ164" s="171"/>
      <c r="RTK164" s="171"/>
      <c r="RTL164" s="171"/>
      <c r="RTM164" s="171"/>
      <c r="RTN164" s="171"/>
      <c r="RTO164" s="171"/>
      <c r="RTP164" s="171"/>
      <c r="RTQ164" s="171"/>
      <c r="RTR164" s="171"/>
      <c r="RTS164" s="171"/>
      <c r="RTT164" s="171"/>
      <c r="RTU164" s="171"/>
      <c r="RTV164" s="171"/>
      <c r="RTW164" s="171"/>
      <c r="RTX164" s="171"/>
      <c r="RTY164" s="171"/>
      <c r="RTZ164" s="171"/>
      <c r="RUA164" s="171"/>
      <c r="RUB164" s="171"/>
      <c r="RUC164" s="171"/>
      <c r="RUD164" s="171"/>
      <c r="RUE164" s="171"/>
      <c r="RUF164" s="171"/>
      <c r="RUG164" s="171"/>
      <c r="RUH164" s="171"/>
      <c r="RUI164" s="171"/>
      <c r="RUJ164" s="171"/>
      <c r="RUK164" s="171"/>
      <c r="RUL164" s="171"/>
      <c r="RUM164" s="171"/>
      <c r="RUN164" s="171"/>
      <c r="RUO164" s="171"/>
      <c r="RUP164" s="171"/>
      <c r="RUQ164" s="171"/>
      <c r="RUR164" s="171"/>
      <c r="RUS164" s="171"/>
      <c r="RUT164" s="171"/>
      <c r="RUU164" s="171"/>
      <c r="RUV164" s="171"/>
      <c r="RUW164" s="171"/>
      <c r="RUX164" s="171"/>
      <c r="RUY164" s="171"/>
      <c r="RUZ164" s="171"/>
      <c r="RVA164" s="171"/>
      <c r="RVB164" s="171"/>
      <c r="RVC164" s="171"/>
      <c r="RVD164" s="171"/>
      <c r="RVE164" s="171"/>
      <c r="RVF164" s="171"/>
      <c r="RVG164" s="171"/>
      <c r="RVH164" s="171"/>
      <c r="RVI164" s="171"/>
      <c r="RVJ164" s="171"/>
      <c r="RVK164" s="171"/>
      <c r="RVL164" s="171"/>
      <c r="RVM164" s="171"/>
      <c r="RVN164" s="171"/>
      <c r="RVO164" s="171"/>
      <c r="RVP164" s="171"/>
      <c r="RVQ164" s="171"/>
      <c r="RVR164" s="171"/>
      <c r="RVS164" s="171"/>
      <c r="RVT164" s="171"/>
      <c r="RVU164" s="171"/>
      <c r="RVV164" s="171"/>
      <c r="RVW164" s="171"/>
      <c r="RVX164" s="171"/>
      <c r="RVY164" s="171"/>
      <c r="RVZ164" s="171"/>
      <c r="RWA164" s="171"/>
      <c r="RWB164" s="171"/>
      <c r="RWC164" s="171"/>
      <c r="RWD164" s="171"/>
      <c r="RWE164" s="171"/>
      <c r="RWF164" s="171"/>
      <c r="RWG164" s="171"/>
      <c r="RWH164" s="171"/>
      <c r="RWI164" s="171"/>
      <c r="RWJ164" s="171"/>
      <c r="RWK164" s="171"/>
      <c r="RWL164" s="171"/>
      <c r="RWM164" s="171"/>
      <c r="RWN164" s="171"/>
      <c r="RWO164" s="171"/>
      <c r="RWP164" s="171"/>
      <c r="RWQ164" s="171"/>
      <c r="RWR164" s="171"/>
      <c r="RWS164" s="171"/>
      <c r="RWT164" s="171"/>
      <c r="RWU164" s="171"/>
      <c r="RWV164" s="171"/>
      <c r="RWW164" s="171"/>
      <c r="RWX164" s="171"/>
      <c r="RWY164" s="171"/>
      <c r="RWZ164" s="171"/>
      <c r="RXA164" s="171"/>
      <c r="RXB164" s="171"/>
      <c r="RXC164" s="171"/>
      <c r="RXD164" s="171"/>
      <c r="RXE164" s="171"/>
      <c r="RXF164" s="171"/>
      <c r="RXG164" s="171"/>
      <c r="RXH164" s="171"/>
      <c r="RXI164" s="171"/>
      <c r="RXJ164" s="171"/>
      <c r="RXK164" s="171"/>
      <c r="RXL164" s="171"/>
      <c r="RXM164" s="171"/>
      <c r="RXN164" s="171"/>
      <c r="RXO164" s="171"/>
      <c r="RXP164" s="171"/>
      <c r="RXQ164" s="171"/>
      <c r="RXR164" s="171"/>
      <c r="RXS164" s="171"/>
      <c r="RXT164" s="171"/>
      <c r="RXU164" s="171"/>
      <c r="RXV164" s="171"/>
      <c r="RXW164" s="171"/>
      <c r="RXX164" s="171"/>
      <c r="RXY164" s="171"/>
      <c r="RXZ164" s="171"/>
      <c r="RYA164" s="171"/>
      <c r="RYB164" s="171"/>
      <c r="RYC164" s="171"/>
      <c r="RYD164" s="171"/>
      <c r="RYE164" s="171"/>
      <c r="RYF164" s="171"/>
      <c r="RYG164" s="171"/>
      <c r="RYH164" s="171"/>
      <c r="RYI164" s="171"/>
      <c r="RYJ164" s="171"/>
      <c r="RYK164" s="171"/>
      <c r="RYL164" s="171"/>
      <c r="RYM164" s="171"/>
      <c r="RYN164" s="171"/>
      <c r="RYO164" s="171"/>
      <c r="RYP164" s="171"/>
      <c r="RYQ164" s="171"/>
      <c r="RYR164" s="171"/>
      <c r="RYS164" s="171"/>
      <c r="RYT164" s="171"/>
      <c r="RYU164" s="171"/>
      <c r="RYV164" s="171"/>
      <c r="RYW164" s="171"/>
      <c r="RYX164" s="171"/>
      <c r="RYY164" s="171"/>
      <c r="RYZ164" s="171"/>
      <c r="RZA164" s="171"/>
      <c r="RZB164" s="171"/>
      <c r="RZC164" s="171"/>
      <c r="RZD164" s="171"/>
      <c r="RZE164" s="171"/>
      <c r="RZF164" s="171"/>
      <c r="RZG164" s="171"/>
      <c r="RZH164" s="171"/>
      <c r="RZI164" s="171"/>
      <c r="RZJ164" s="171"/>
      <c r="RZK164" s="171"/>
      <c r="RZL164" s="171"/>
      <c r="RZM164" s="171"/>
      <c r="RZN164" s="171"/>
      <c r="RZO164" s="171"/>
      <c r="RZP164" s="171"/>
      <c r="RZQ164" s="171"/>
      <c r="RZR164" s="171"/>
      <c r="RZS164" s="171"/>
      <c r="RZT164" s="171"/>
      <c r="RZU164" s="171"/>
      <c r="RZV164" s="171"/>
      <c r="RZW164" s="171"/>
      <c r="RZX164" s="171"/>
      <c r="RZY164" s="171"/>
      <c r="RZZ164" s="171"/>
      <c r="SAA164" s="171"/>
      <c r="SAB164" s="171"/>
      <c r="SAC164" s="171"/>
      <c r="SAD164" s="171"/>
      <c r="SAE164" s="171"/>
      <c r="SAF164" s="171"/>
      <c r="SAG164" s="171"/>
      <c r="SAH164" s="171"/>
      <c r="SAI164" s="171"/>
      <c r="SAJ164" s="171"/>
      <c r="SAK164" s="171"/>
      <c r="SAL164" s="171"/>
      <c r="SAM164" s="171"/>
      <c r="SAN164" s="171"/>
      <c r="SAO164" s="171"/>
      <c r="SAP164" s="171"/>
      <c r="SAQ164" s="171"/>
      <c r="SAR164" s="171"/>
      <c r="SAS164" s="171"/>
      <c r="SAT164" s="171"/>
      <c r="SAU164" s="171"/>
      <c r="SAV164" s="171"/>
      <c r="SAW164" s="171"/>
      <c r="SAX164" s="171"/>
      <c r="SAY164" s="171"/>
      <c r="SAZ164" s="171"/>
      <c r="SBA164" s="171"/>
      <c r="SBB164" s="171"/>
      <c r="SBC164" s="171"/>
      <c r="SBD164" s="171"/>
      <c r="SBE164" s="171"/>
      <c r="SBF164" s="171"/>
      <c r="SBG164" s="171"/>
      <c r="SBH164" s="171"/>
      <c r="SBI164" s="171"/>
      <c r="SBJ164" s="171"/>
      <c r="SBK164" s="171"/>
      <c r="SBL164" s="171"/>
      <c r="SBM164" s="171"/>
      <c r="SBN164" s="171"/>
      <c r="SBO164" s="171"/>
      <c r="SBP164" s="171"/>
      <c r="SBQ164" s="171"/>
      <c r="SBR164" s="171"/>
      <c r="SBS164" s="171"/>
      <c r="SBT164" s="171"/>
      <c r="SBU164" s="171"/>
      <c r="SBV164" s="171"/>
      <c r="SBW164" s="171"/>
      <c r="SBX164" s="171"/>
      <c r="SBY164" s="171"/>
      <c r="SBZ164" s="171"/>
      <c r="SCA164" s="171"/>
      <c r="SCB164" s="171"/>
      <c r="SCC164" s="171"/>
      <c r="SCD164" s="171"/>
      <c r="SCE164" s="171"/>
      <c r="SCF164" s="171"/>
      <c r="SCG164" s="171"/>
      <c r="SCH164" s="171"/>
      <c r="SCI164" s="171"/>
      <c r="SCJ164" s="171"/>
      <c r="SCK164" s="171"/>
      <c r="SCL164" s="171"/>
      <c r="SCM164" s="171"/>
      <c r="SCN164" s="171"/>
      <c r="SCO164" s="171"/>
      <c r="SCP164" s="171"/>
      <c r="SCQ164" s="171"/>
      <c r="SCR164" s="171"/>
      <c r="SCS164" s="171"/>
      <c r="SCT164" s="171"/>
      <c r="SCU164" s="171"/>
      <c r="SCV164" s="171"/>
      <c r="SCW164" s="171"/>
      <c r="SCX164" s="171"/>
      <c r="SCY164" s="171"/>
      <c r="SCZ164" s="171"/>
      <c r="SDA164" s="171"/>
      <c r="SDB164" s="171"/>
      <c r="SDC164" s="171"/>
      <c r="SDD164" s="171"/>
      <c r="SDE164" s="171"/>
      <c r="SDF164" s="171"/>
      <c r="SDG164" s="171"/>
      <c r="SDH164" s="171"/>
      <c r="SDI164" s="171"/>
      <c r="SDJ164" s="171"/>
      <c r="SDK164" s="171"/>
      <c r="SDL164" s="171"/>
      <c r="SDM164" s="171"/>
      <c r="SDN164" s="171"/>
      <c r="SDO164" s="171"/>
      <c r="SDP164" s="171"/>
      <c r="SDQ164" s="171"/>
      <c r="SDR164" s="171"/>
      <c r="SDS164" s="171"/>
      <c r="SDT164" s="171"/>
      <c r="SDU164" s="171"/>
      <c r="SDV164" s="171"/>
      <c r="SDW164" s="171"/>
      <c r="SDX164" s="171"/>
      <c r="SDY164" s="171"/>
      <c r="SDZ164" s="171"/>
      <c r="SEA164" s="171"/>
      <c r="SEB164" s="171"/>
      <c r="SEC164" s="171"/>
      <c r="SED164" s="171"/>
      <c r="SEE164" s="171"/>
      <c r="SEF164" s="171"/>
      <c r="SEG164" s="171"/>
      <c r="SEH164" s="171"/>
      <c r="SEI164" s="171"/>
      <c r="SEJ164" s="171"/>
      <c r="SEK164" s="171"/>
      <c r="SEL164" s="171"/>
      <c r="SEM164" s="171"/>
      <c r="SEN164" s="171"/>
      <c r="SEO164" s="171"/>
      <c r="SEP164" s="171"/>
      <c r="SEQ164" s="171"/>
      <c r="SER164" s="171"/>
      <c r="SES164" s="171"/>
      <c r="SET164" s="171"/>
      <c r="SEU164" s="171"/>
      <c r="SEV164" s="171"/>
      <c r="SEW164" s="171"/>
      <c r="SEX164" s="171"/>
      <c r="SEY164" s="171"/>
      <c r="SEZ164" s="171"/>
      <c r="SFA164" s="171"/>
      <c r="SFB164" s="171"/>
      <c r="SFC164" s="171"/>
      <c r="SFD164" s="171"/>
      <c r="SFE164" s="171"/>
      <c r="SFF164" s="171"/>
      <c r="SFG164" s="171"/>
      <c r="SFH164" s="171"/>
      <c r="SFI164" s="171"/>
      <c r="SFJ164" s="171"/>
      <c r="SFK164" s="171"/>
      <c r="SFL164" s="171"/>
      <c r="SFM164" s="171"/>
      <c r="SFN164" s="171"/>
      <c r="SFO164" s="171"/>
      <c r="SFP164" s="171"/>
      <c r="SFQ164" s="171"/>
      <c r="SFR164" s="171"/>
      <c r="SFS164" s="171"/>
      <c r="SFT164" s="171"/>
      <c r="SFU164" s="171"/>
      <c r="SFV164" s="171"/>
      <c r="SFW164" s="171"/>
      <c r="SFX164" s="171"/>
      <c r="SFY164" s="171"/>
      <c r="SFZ164" s="171"/>
      <c r="SGA164" s="171"/>
      <c r="SGB164" s="171"/>
      <c r="SGC164" s="171"/>
      <c r="SGD164" s="171"/>
      <c r="SGE164" s="171"/>
      <c r="SGF164" s="171"/>
      <c r="SGG164" s="171"/>
      <c r="SGH164" s="171"/>
      <c r="SGI164" s="171"/>
      <c r="SGJ164" s="171"/>
      <c r="SGK164" s="171"/>
      <c r="SGL164" s="171"/>
      <c r="SGM164" s="171"/>
      <c r="SGN164" s="171"/>
      <c r="SGO164" s="171"/>
      <c r="SGP164" s="171"/>
      <c r="SGQ164" s="171"/>
      <c r="SGR164" s="171"/>
      <c r="SGS164" s="171"/>
      <c r="SGT164" s="171"/>
      <c r="SGU164" s="171"/>
      <c r="SGV164" s="171"/>
      <c r="SGW164" s="171"/>
      <c r="SGX164" s="171"/>
      <c r="SGY164" s="171"/>
      <c r="SGZ164" s="171"/>
      <c r="SHA164" s="171"/>
      <c r="SHB164" s="171"/>
      <c r="SHC164" s="171"/>
      <c r="SHD164" s="171"/>
      <c r="SHE164" s="171"/>
      <c r="SHF164" s="171"/>
      <c r="SHG164" s="171"/>
      <c r="SHH164" s="171"/>
      <c r="SHI164" s="171"/>
      <c r="SHJ164" s="171"/>
      <c r="SHK164" s="171"/>
      <c r="SHL164" s="171"/>
      <c r="SHM164" s="171"/>
      <c r="SHN164" s="171"/>
      <c r="SHO164" s="171"/>
      <c r="SHP164" s="171"/>
      <c r="SHQ164" s="171"/>
      <c r="SHR164" s="171"/>
      <c r="SHS164" s="171"/>
      <c r="SHT164" s="171"/>
      <c r="SHU164" s="171"/>
      <c r="SHV164" s="171"/>
      <c r="SHW164" s="171"/>
      <c r="SHX164" s="171"/>
      <c r="SHY164" s="171"/>
      <c r="SHZ164" s="171"/>
      <c r="SIA164" s="171"/>
      <c r="SIB164" s="171"/>
      <c r="SIC164" s="171"/>
      <c r="SID164" s="171"/>
      <c r="SIE164" s="171"/>
      <c r="SIF164" s="171"/>
      <c r="SIG164" s="171"/>
      <c r="SIH164" s="171"/>
      <c r="SII164" s="171"/>
      <c r="SIJ164" s="171"/>
      <c r="SIK164" s="171"/>
      <c r="SIL164" s="171"/>
      <c r="SIM164" s="171"/>
      <c r="SIN164" s="171"/>
      <c r="SIO164" s="171"/>
      <c r="SIP164" s="171"/>
      <c r="SIQ164" s="171"/>
      <c r="SIR164" s="171"/>
      <c r="SIS164" s="171"/>
      <c r="SIT164" s="171"/>
      <c r="SIU164" s="171"/>
      <c r="SIV164" s="171"/>
      <c r="SIW164" s="171"/>
      <c r="SIX164" s="171"/>
      <c r="SIY164" s="171"/>
      <c r="SIZ164" s="171"/>
      <c r="SJA164" s="171"/>
      <c r="SJB164" s="171"/>
      <c r="SJC164" s="171"/>
      <c r="SJD164" s="171"/>
      <c r="SJE164" s="171"/>
      <c r="SJF164" s="171"/>
      <c r="SJG164" s="171"/>
      <c r="SJH164" s="171"/>
      <c r="SJI164" s="171"/>
      <c r="SJJ164" s="171"/>
      <c r="SJK164" s="171"/>
      <c r="SJL164" s="171"/>
      <c r="SJM164" s="171"/>
      <c r="SJN164" s="171"/>
      <c r="SJO164" s="171"/>
      <c r="SJP164" s="171"/>
      <c r="SJQ164" s="171"/>
      <c r="SJR164" s="171"/>
      <c r="SJS164" s="171"/>
      <c r="SJT164" s="171"/>
      <c r="SJU164" s="171"/>
      <c r="SJV164" s="171"/>
      <c r="SJW164" s="171"/>
      <c r="SJX164" s="171"/>
      <c r="SJY164" s="171"/>
      <c r="SJZ164" s="171"/>
      <c r="SKA164" s="171"/>
      <c r="SKB164" s="171"/>
      <c r="SKC164" s="171"/>
      <c r="SKD164" s="171"/>
      <c r="SKE164" s="171"/>
      <c r="SKF164" s="171"/>
      <c r="SKG164" s="171"/>
      <c r="SKH164" s="171"/>
      <c r="SKI164" s="171"/>
      <c r="SKJ164" s="171"/>
      <c r="SKK164" s="171"/>
      <c r="SKL164" s="171"/>
      <c r="SKM164" s="171"/>
      <c r="SKN164" s="171"/>
      <c r="SKO164" s="171"/>
      <c r="SKP164" s="171"/>
      <c r="SKQ164" s="171"/>
      <c r="SKR164" s="171"/>
      <c r="SKS164" s="171"/>
      <c r="SKT164" s="171"/>
      <c r="SKU164" s="171"/>
      <c r="SKV164" s="171"/>
      <c r="SKW164" s="171"/>
      <c r="SKX164" s="171"/>
      <c r="SKY164" s="171"/>
      <c r="SKZ164" s="171"/>
      <c r="SLA164" s="171"/>
      <c r="SLB164" s="171"/>
      <c r="SLC164" s="171"/>
      <c r="SLD164" s="171"/>
      <c r="SLE164" s="171"/>
      <c r="SLF164" s="171"/>
      <c r="SLG164" s="171"/>
      <c r="SLH164" s="171"/>
      <c r="SLI164" s="171"/>
      <c r="SLJ164" s="171"/>
      <c r="SLK164" s="171"/>
      <c r="SLL164" s="171"/>
      <c r="SLM164" s="171"/>
      <c r="SLN164" s="171"/>
      <c r="SLO164" s="171"/>
      <c r="SLP164" s="171"/>
      <c r="SLQ164" s="171"/>
      <c r="SLR164" s="171"/>
      <c r="SLS164" s="171"/>
      <c r="SLT164" s="171"/>
      <c r="SLU164" s="171"/>
      <c r="SLV164" s="171"/>
      <c r="SLW164" s="171"/>
      <c r="SLX164" s="171"/>
      <c r="SLY164" s="171"/>
      <c r="SLZ164" s="171"/>
      <c r="SMA164" s="171"/>
      <c r="SMB164" s="171"/>
      <c r="SMC164" s="171"/>
      <c r="SMD164" s="171"/>
      <c r="SME164" s="171"/>
      <c r="SMF164" s="171"/>
      <c r="SMG164" s="171"/>
      <c r="SMH164" s="171"/>
      <c r="SMI164" s="171"/>
      <c r="SMJ164" s="171"/>
      <c r="SMK164" s="171"/>
      <c r="SML164" s="171"/>
      <c r="SMM164" s="171"/>
      <c r="SMN164" s="171"/>
      <c r="SMO164" s="171"/>
      <c r="SMP164" s="171"/>
      <c r="SMQ164" s="171"/>
      <c r="SMR164" s="171"/>
      <c r="SMS164" s="171"/>
      <c r="SMT164" s="171"/>
      <c r="SMU164" s="171"/>
      <c r="SMV164" s="171"/>
      <c r="SMW164" s="171"/>
      <c r="SMX164" s="171"/>
      <c r="SMY164" s="171"/>
      <c r="SMZ164" s="171"/>
      <c r="SNA164" s="171"/>
      <c r="SNB164" s="171"/>
      <c r="SNC164" s="171"/>
      <c r="SND164" s="171"/>
      <c r="SNE164" s="171"/>
      <c r="SNF164" s="171"/>
      <c r="SNG164" s="171"/>
      <c r="SNH164" s="171"/>
      <c r="SNI164" s="171"/>
      <c r="SNJ164" s="171"/>
      <c r="SNK164" s="171"/>
      <c r="SNL164" s="171"/>
      <c r="SNM164" s="171"/>
      <c r="SNN164" s="171"/>
      <c r="SNO164" s="171"/>
      <c r="SNP164" s="171"/>
      <c r="SNQ164" s="171"/>
      <c r="SNR164" s="171"/>
      <c r="SNS164" s="171"/>
      <c r="SNT164" s="171"/>
      <c r="SNU164" s="171"/>
      <c r="SNV164" s="171"/>
      <c r="SNW164" s="171"/>
      <c r="SNX164" s="171"/>
      <c r="SNY164" s="171"/>
      <c r="SNZ164" s="171"/>
      <c r="SOA164" s="171"/>
      <c r="SOB164" s="171"/>
      <c r="SOC164" s="171"/>
      <c r="SOD164" s="171"/>
      <c r="SOE164" s="171"/>
      <c r="SOF164" s="171"/>
      <c r="SOG164" s="171"/>
      <c r="SOH164" s="171"/>
      <c r="SOI164" s="171"/>
      <c r="SOJ164" s="171"/>
      <c r="SOK164" s="171"/>
      <c r="SOL164" s="171"/>
      <c r="SOM164" s="171"/>
      <c r="SON164" s="171"/>
      <c r="SOO164" s="171"/>
      <c r="SOP164" s="171"/>
      <c r="SOQ164" s="171"/>
      <c r="SOR164" s="171"/>
      <c r="SOS164" s="171"/>
      <c r="SOT164" s="171"/>
      <c r="SOU164" s="171"/>
      <c r="SOV164" s="171"/>
      <c r="SOW164" s="171"/>
      <c r="SOX164" s="171"/>
      <c r="SOY164" s="171"/>
      <c r="SOZ164" s="171"/>
      <c r="SPA164" s="171"/>
      <c r="SPB164" s="171"/>
      <c r="SPC164" s="171"/>
      <c r="SPD164" s="171"/>
      <c r="SPE164" s="171"/>
      <c r="SPF164" s="171"/>
      <c r="SPG164" s="171"/>
      <c r="SPH164" s="171"/>
      <c r="SPI164" s="171"/>
      <c r="SPJ164" s="171"/>
      <c r="SPK164" s="171"/>
      <c r="SPL164" s="171"/>
      <c r="SPM164" s="171"/>
      <c r="SPN164" s="171"/>
      <c r="SPO164" s="171"/>
      <c r="SPP164" s="171"/>
      <c r="SPQ164" s="171"/>
      <c r="SPR164" s="171"/>
      <c r="SPS164" s="171"/>
      <c r="SPT164" s="171"/>
      <c r="SPU164" s="171"/>
      <c r="SPV164" s="171"/>
      <c r="SPW164" s="171"/>
      <c r="SPX164" s="171"/>
      <c r="SPY164" s="171"/>
      <c r="SPZ164" s="171"/>
      <c r="SQA164" s="171"/>
      <c r="SQB164" s="171"/>
      <c r="SQC164" s="171"/>
      <c r="SQD164" s="171"/>
      <c r="SQE164" s="171"/>
      <c r="SQF164" s="171"/>
      <c r="SQG164" s="171"/>
      <c r="SQH164" s="171"/>
      <c r="SQI164" s="171"/>
      <c r="SQJ164" s="171"/>
      <c r="SQK164" s="171"/>
      <c r="SQL164" s="171"/>
      <c r="SQM164" s="171"/>
      <c r="SQN164" s="171"/>
      <c r="SQO164" s="171"/>
      <c r="SQP164" s="171"/>
      <c r="SQQ164" s="171"/>
      <c r="SQR164" s="171"/>
      <c r="SQS164" s="171"/>
      <c r="SQT164" s="171"/>
      <c r="SQU164" s="171"/>
      <c r="SQV164" s="171"/>
      <c r="SQW164" s="171"/>
      <c r="SQX164" s="171"/>
      <c r="SQY164" s="171"/>
      <c r="SQZ164" s="171"/>
      <c r="SRA164" s="171"/>
      <c r="SRB164" s="171"/>
      <c r="SRC164" s="171"/>
      <c r="SRD164" s="171"/>
      <c r="SRE164" s="171"/>
      <c r="SRF164" s="171"/>
      <c r="SRG164" s="171"/>
      <c r="SRH164" s="171"/>
      <c r="SRI164" s="171"/>
      <c r="SRJ164" s="171"/>
      <c r="SRK164" s="171"/>
      <c r="SRL164" s="171"/>
      <c r="SRM164" s="171"/>
      <c r="SRN164" s="171"/>
      <c r="SRO164" s="171"/>
      <c r="SRP164" s="171"/>
      <c r="SRQ164" s="171"/>
      <c r="SRR164" s="171"/>
      <c r="SRS164" s="171"/>
      <c r="SRT164" s="171"/>
      <c r="SRU164" s="171"/>
      <c r="SRV164" s="171"/>
      <c r="SRW164" s="171"/>
      <c r="SRX164" s="171"/>
      <c r="SRY164" s="171"/>
      <c r="SRZ164" s="171"/>
      <c r="SSA164" s="171"/>
      <c r="SSB164" s="171"/>
      <c r="SSC164" s="171"/>
      <c r="SSD164" s="171"/>
      <c r="SSE164" s="171"/>
      <c r="SSF164" s="171"/>
      <c r="SSG164" s="171"/>
      <c r="SSH164" s="171"/>
      <c r="SSI164" s="171"/>
      <c r="SSJ164" s="171"/>
      <c r="SSK164" s="171"/>
      <c r="SSL164" s="171"/>
      <c r="SSM164" s="171"/>
      <c r="SSN164" s="171"/>
      <c r="SSO164" s="171"/>
      <c r="SSP164" s="171"/>
      <c r="SSQ164" s="171"/>
      <c r="SSR164" s="171"/>
      <c r="SSS164" s="171"/>
      <c r="SST164" s="171"/>
      <c r="SSU164" s="171"/>
      <c r="SSV164" s="171"/>
      <c r="SSW164" s="171"/>
      <c r="SSX164" s="171"/>
      <c r="SSY164" s="171"/>
      <c r="SSZ164" s="171"/>
      <c r="STA164" s="171"/>
      <c r="STB164" s="171"/>
      <c r="STC164" s="171"/>
      <c r="STD164" s="171"/>
      <c r="STE164" s="171"/>
      <c r="STF164" s="171"/>
      <c r="STG164" s="171"/>
      <c r="STH164" s="171"/>
      <c r="STI164" s="171"/>
      <c r="STJ164" s="171"/>
      <c r="STK164" s="171"/>
      <c r="STL164" s="171"/>
      <c r="STM164" s="171"/>
      <c r="STN164" s="171"/>
      <c r="STO164" s="171"/>
      <c r="STP164" s="171"/>
      <c r="STQ164" s="171"/>
      <c r="STR164" s="171"/>
      <c r="STS164" s="171"/>
      <c r="STT164" s="171"/>
      <c r="STU164" s="171"/>
      <c r="STV164" s="171"/>
      <c r="STW164" s="171"/>
      <c r="STX164" s="171"/>
      <c r="STY164" s="171"/>
      <c r="STZ164" s="171"/>
      <c r="SUA164" s="171"/>
      <c r="SUB164" s="171"/>
      <c r="SUC164" s="171"/>
      <c r="SUD164" s="171"/>
      <c r="SUE164" s="171"/>
      <c r="SUF164" s="171"/>
      <c r="SUG164" s="171"/>
      <c r="SUH164" s="171"/>
      <c r="SUI164" s="171"/>
      <c r="SUJ164" s="171"/>
      <c r="SUK164" s="171"/>
      <c r="SUL164" s="171"/>
      <c r="SUM164" s="171"/>
      <c r="SUN164" s="171"/>
      <c r="SUO164" s="171"/>
      <c r="SUP164" s="171"/>
      <c r="SUQ164" s="171"/>
      <c r="SUR164" s="171"/>
      <c r="SUS164" s="171"/>
      <c r="SUT164" s="171"/>
      <c r="SUU164" s="171"/>
      <c r="SUV164" s="171"/>
      <c r="SUW164" s="171"/>
      <c r="SUX164" s="171"/>
      <c r="SUY164" s="171"/>
      <c r="SUZ164" s="171"/>
      <c r="SVA164" s="171"/>
      <c r="SVB164" s="171"/>
      <c r="SVC164" s="171"/>
      <c r="SVD164" s="171"/>
      <c r="SVE164" s="171"/>
      <c r="SVF164" s="171"/>
      <c r="SVG164" s="171"/>
      <c r="SVH164" s="171"/>
      <c r="SVI164" s="171"/>
      <c r="SVJ164" s="171"/>
      <c r="SVK164" s="171"/>
      <c r="SVL164" s="171"/>
      <c r="SVM164" s="171"/>
      <c r="SVN164" s="171"/>
      <c r="SVO164" s="171"/>
      <c r="SVP164" s="171"/>
      <c r="SVQ164" s="171"/>
      <c r="SVR164" s="171"/>
      <c r="SVS164" s="171"/>
      <c r="SVT164" s="171"/>
      <c r="SVU164" s="171"/>
      <c r="SVV164" s="171"/>
      <c r="SVW164" s="171"/>
      <c r="SVX164" s="171"/>
      <c r="SVY164" s="171"/>
      <c r="SVZ164" s="171"/>
      <c r="SWA164" s="171"/>
      <c r="SWB164" s="171"/>
      <c r="SWC164" s="171"/>
      <c r="SWD164" s="171"/>
      <c r="SWE164" s="171"/>
      <c r="SWF164" s="171"/>
      <c r="SWG164" s="171"/>
      <c r="SWH164" s="171"/>
      <c r="SWI164" s="171"/>
      <c r="SWJ164" s="171"/>
      <c r="SWK164" s="171"/>
      <c r="SWL164" s="171"/>
      <c r="SWM164" s="171"/>
      <c r="SWN164" s="171"/>
      <c r="SWO164" s="171"/>
      <c r="SWP164" s="171"/>
      <c r="SWQ164" s="171"/>
      <c r="SWR164" s="171"/>
      <c r="SWS164" s="171"/>
      <c r="SWT164" s="171"/>
      <c r="SWU164" s="171"/>
      <c r="SWV164" s="171"/>
      <c r="SWW164" s="171"/>
      <c r="SWX164" s="171"/>
      <c r="SWY164" s="171"/>
      <c r="SWZ164" s="171"/>
      <c r="SXA164" s="171"/>
      <c r="SXB164" s="171"/>
      <c r="SXC164" s="171"/>
      <c r="SXD164" s="171"/>
      <c r="SXE164" s="171"/>
      <c r="SXF164" s="171"/>
      <c r="SXG164" s="171"/>
      <c r="SXH164" s="171"/>
      <c r="SXI164" s="171"/>
      <c r="SXJ164" s="171"/>
      <c r="SXK164" s="171"/>
      <c r="SXL164" s="171"/>
      <c r="SXM164" s="171"/>
      <c r="SXN164" s="171"/>
      <c r="SXO164" s="171"/>
      <c r="SXP164" s="171"/>
      <c r="SXQ164" s="171"/>
      <c r="SXR164" s="171"/>
      <c r="SXS164" s="171"/>
      <c r="SXT164" s="171"/>
      <c r="SXU164" s="171"/>
      <c r="SXV164" s="171"/>
      <c r="SXW164" s="171"/>
      <c r="SXX164" s="171"/>
      <c r="SXY164" s="171"/>
      <c r="SXZ164" s="171"/>
      <c r="SYA164" s="171"/>
      <c r="SYB164" s="171"/>
      <c r="SYC164" s="171"/>
      <c r="SYD164" s="171"/>
      <c r="SYE164" s="171"/>
      <c r="SYF164" s="171"/>
      <c r="SYG164" s="171"/>
      <c r="SYH164" s="171"/>
      <c r="SYI164" s="171"/>
      <c r="SYJ164" s="171"/>
      <c r="SYK164" s="171"/>
      <c r="SYL164" s="171"/>
      <c r="SYM164" s="171"/>
      <c r="SYN164" s="171"/>
      <c r="SYO164" s="171"/>
      <c r="SYP164" s="171"/>
      <c r="SYQ164" s="171"/>
      <c r="SYR164" s="171"/>
      <c r="SYS164" s="171"/>
      <c r="SYT164" s="171"/>
      <c r="SYU164" s="171"/>
      <c r="SYV164" s="171"/>
      <c r="SYW164" s="171"/>
      <c r="SYX164" s="171"/>
      <c r="SYY164" s="171"/>
      <c r="SYZ164" s="171"/>
      <c r="SZA164" s="171"/>
      <c r="SZB164" s="171"/>
      <c r="SZC164" s="171"/>
      <c r="SZD164" s="171"/>
      <c r="SZE164" s="171"/>
      <c r="SZF164" s="171"/>
      <c r="SZG164" s="171"/>
      <c r="SZH164" s="171"/>
      <c r="SZI164" s="171"/>
      <c r="SZJ164" s="171"/>
      <c r="SZK164" s="171"/>
      <c r="SZL164" s="171"/>
      <c r="SZM164" s="171"/>
      <c r="SZN164" s="171"/>
      <c r="SZO164" s="171"/>
      <c r="SZP164" s="171"/>
      <c r="SZQ164" s="171"/>
      <c r="SZR164" s="171"/>
      <c r="SZS164" s="171"/>
      <c r="SZT164" s="171"/>
      <c r="SZU164" s="171"/>
      <c r="SZV164" s="171"/>
      <c r="SZW164" s="171"/>
      <c r="SZX164" s="171"/>
      <c r="SZY164" s="171"/>
      <c r="SZZ164" s="171"/>
      <c r="TAA164" s="171"/>
      <c r="TAB164" s="171"/>
      <c r="TAC164" s="171"/>
      <c r="TAD164" s="171"/>
      <c r="TAE164" s="171"/>
      <c r="TAF164" s="171"/>
      <c r="TAG164" s="171"/>
      <c r="TAH164" s="171"/>
      <c r="TAI164" s="171"/>
      <c r="TAJ164" s="171"/>
      <c r="TAK164" s="171"/>
      <c r="TAL164" s="171"/>
      <c r="TAM164" s="171"/>
      <c r="TAN164" s="171"/>
      <c r="TAO164" s="171"/>
      <c r="TAP164" s="171"/>
      <c r="TAQ164" s="171"/>
      <c r="TAR164" s="171"/>
      <c r="TAS164" s="171"/>
      <c r="TAT164" s="171"/>
      <c r="TAU164" s="171"/>
      <c r="TAV164" s="171"/>
      <c r="TAW164" s="171"/>
      <c r="TAX164" s="171"/>
      <c r="TAY164" s="171"/>
      <c r="TAZ164" s="171"/>
      <c r="TBA164" s="171"/>
      <c r="TBB164" s="171"/>
      <c r="TBC164" s="171"/>
      <c r="TBD164" s="171"/>
      <c r="TBE164" s="171"/>
      <c r="TBF164" s="171"/>
      <c r="TBG164" s="171"/>
      <c r="TBH164" s="171"/>
      <c r="TBI164" s="171"/>
      <c r="TBJ164" s="171"/>
      <c r="TBK164" s="171"/>
      <c r="TBL164" s="171"/>
      <c r="TBM164" s="171"/>
      <c r="TBN164" s="171"/>
      <c r="TBO164" s="171"/>
      <c r="TBP164" s="171"/>
      <c r="TBQ164" s="171"/>
      <c r="TBR164" s="171"/>
      <c r="TBS164" s="171"/>
      <c r="TBT164" s="171"/>
      <c r="TBU164" s="171"/>
      <c r="TBV164" s="171"/>
      <c r="TBW164" s="171"/>
      <c r="TBX164" s="171"/>
      <c r="TBY164" s="171"/>
      <c r="TBZ164" s="171"/>
      <c r="TCA164" s="171"/>
      <c r="TCB164" s="171"/>
      <c r="TCC164" s="171"/>
      <c r="TCD164" s="171"/>
      <c r="TCE164" s="171"/>
      <c r="TCF164" s="171"/>
      <c r="TCG164" s="171"/>
      <c r="TCH164" s="171"/>
      <c r="TCI164" s="171"/>
      <c r="TCJ164" s="171"/>
      <c r="TCK164" s="171"/>
      <c r="TCL164" s="171"/>
      <c r="TCM164" s="171"/>
      <c r="TCN164" s="171"/>
      <c r="TCO164" s="171"/>
      <c r="TCP164" s="171"/>
      <c r="TCQ164" s="171"/>
      <c r="TCR164" s="171"/>
      <c r="TCS164" s="171"/>
      <c r="TCT164" s="171"/>
      <c r="TCU164" s="171"/>
      <c r="TCV164" s="171"/>
      <c r="TCW164" s="171"/>
      <c r="TCX164" s="171"/>
      <c r="TCY164" s="171"/>
      <c r="TCZ164" s="171"/>
      <c r="TDA164" s="171"/>
      <c r="TDB164" s="171"/>
      <c r="TDC164" s="171"/>
      <c r="TDD164" s="171"/>
      <c r="TDE164" s="171"/>
      <c r="TDF164" s="171"/>
      <c r="TDG164" s="171"/>
      <c r="TDH164" s="171"/>
      <c r="TDI164" s="171"/>
      <c r="TDJ164" s="171"/>
      <c r="TDK164" s="171"/>
      <c r="TDL164" s="171"/>
      <c r="TDM164" s="171"/>
      <c r="TDN164" s="171"/>
      <c r="TDO164" s="171"/>
      <c r="TDP164" s="171"/>
      <c r="TDQ164" s="171"/>
      <c r="TDR164" s="171"/>
      <c r="TDS164" s="171"/>
      <c r="TDT164" s="171"/>
      <c r="TDU164" s="171"/>
      <c r="TDV164" s="171"/>
      <c r="TDW164" s="171"/>
      <c r="TDX164" s="171"/>
      <c r="TDY164" s="171"/>
      <c r="TDZ164" s="171"/>
      <c r="TEA164" s="171"/>
      <c r="TEB164" s="171"/>
      <c r="TEC164" s="171"/>
      <c r="TED164" s="171"/>
      <c r="TEE164" s="171"/>
      <c r="TEF164" s="171"/>
      <c r="TEG164" s="171"/>
      <c r="TEH164" s="171"/>
      <c r="TEI164" s="171"/>
      <c r="TEJ164" s="171"/>
      <c r="TEK164" s="171"/>
      <c r="TEL164" s="171"/>
      <c r="TEM164" s="171"/>
      <c r="TEN164" s="171"/>
      <c r="TEO164" s="171"/>
      <c r="TEP164" s="171"/>
      <c r="TEQ164" s="171"/>
      <c r="TER164" s="171"/>
      <c r="TES164" s="171"/>
      <c r="TET164" s="171"/>
      <c r="TEU164" s="171"/>
      <c r="TEV164" s="171"/>
      <c r="TEW164" s="171"/>
      <c r="TEX164" s="171"/>
      <c r="TEY164" s="171"/>
      <c r="TEZ164" s="171"/>
      <c r="TFA164" s="171"/>
      <c r="TFB164" s="171"/>
      <c r="TFC164" s="171"/>
      <c r="TFD164" s="171"/>
      <c r="TFE164" s="171"/>
      <c r="TFF164" s="171"/>
      <c r="TFG164" s="171"/>
      <c r="TFH164" s="171"/>
      <c r="TFI164" s="171"/>
      <c r="TFJ164" s="171"/>
      <c r="TFK164" s="171"/>
      <c r="TFL164" s="171"/>
      <c r="TFM164" s="171"/>
      <c r="TFN164" s="171"/>
      <c r="TFO164" s="171"/>
      <c r="TFP164" s="171"/>
      <c r="TFQ164" s="171"/>
      <c r="TFR164" s="171"/>
      <c r="TFS164" s="171"/>
      <c r="TFT164" s="171"/>
      <c r="TFU164" s="171"/>
      <c r="TFV164" s="171"/>
      <c r="TFW164" s="171"/>
      <c r="TFX164" s="171"/>
      <c r="TFY164" s="171"/>
      <c r="TFZ164" s="171"/>
      <c r="TGA164" s="171"/>
      <c r="TGB164" s="171"/>
      <c r="TGC164" s="171"/>
      <c r="TGD164" s="171"/>
      <c r="TGE164" s="171"/>
      <c r="TGF164" s="171"/>
      <c r="TGG164" s="171"/>
      <c r="TGH164" s="171"/>
      <c r="TGI164" s="171"/>
      <c r="TGJ164" s="171"/>
      <c r="TGK164" s="171"/>
      <c r="TGL164" s="171"/>
      <c r="TGM164" s="171"/>
      <c r="TGN164" s="171"/>
      <c r="TGO164" s="171"/>
      <c r="TGP164" s="171"/>
      <c r="TGQ164" s="171"/>
      <c r="TGR164" s="171"/>
      <c r="TGS164" s="171"/>
      <c r="TGT164" s="171"/>
      <c r="TGU164" s="171"/>
      <c r="TGV164" s="171"/>
      <c r="TGW164" s="171"/>
      <c r="TGX164" s="171"/>
      <c r="TGY164" s="171"/>
      <c r="TGZ164" s="171"/>
      <c r="THA164" s="171"/>
      <c r="THB164" s="171"/>
      <c r="THC164" s="171"/>
      <c r="THD164" s="171"/>
      <c r="THE164" s="171"/>
      <c r="THF164" s="171"/>
      <c r="THG164" s="171"/>
      <c r="THH164" s="171"/>
      <c r="THI164" s="171"/>
      <c r="THJ164" s="171"/>
      <c r="THK164" s="171"/>
      <c r="THL164" s="171"/>
      <c r="THM164" s="171"/>
      <c r="THN164" s="171"/>
      <c r="THO164" s="171"/>
      <c r="THP164" s="171"/>
      <c r="THQ164" s="171"/>
      <c r="THR164" s="171"/>
      <c r="THS164" s="171"/>
      <c r="THT164" s="171"/>
      <c r="THU164" s="171"/>
      <c r="THV164" s="171"/>
      <c r="THW164" s="171"/>
      <c r="THX164" s="171"/>
      <c r="THY164" s="171"/>
      <c r="THZ164" s="171"/>
      <c r="TIA164" s="171"/>
      <c r="TIB164" s="171"/>
      <c r="TIC164" s="171"/>
      <c r="TID164" s="171"/>
      <c r="TIE164" s="171"/>
      <c r="TIF164" s="171"/>
      <c r="TIG164" s="171"/>
      <c r="TIH164" s="171"/>
      <c r="TII164" s="171"/>
      <c r="TIJ164" s="171"/>
      <c r="TIK164" s="171"/>
      <c r="TIL164" s="171"/>
      <c r="TIM164" s="171"/>
      <c r="TIN164" s="171"/>
      <c r="TIO164" s="171"/>
      <c r="TIP164" s="171"/>
      <c r="TIQ164" s="171"/>
      <c r="TIR164" s="171"/>
      <c r="TIS164" s="171"/>
      <c r="TIT164" s="171"/>
      <c r="TIU164" s="171"/>
      <c r="TIV164" s="171"/>
      <c r="TIW164" s="171"/>
      <c r="TIX164" s="171"/>
      <c r="TIY164" s="171"/>
      <c r="TIZ164" s="171"/>
      <c r="TJA164" s="171"/>
      <c r="TJB164" s="171"/>
      <c r="TJC164" s="171"/>
      <c r="TJD164" s="171"/>
      <c r="TJE164" s="171"/>
      <c r="TJF164" s="171"/>
      <c r="TJG164" s="171"/>
      <c r="TJH164" s="171"/>
      <c r="TJI164" s="171"/>
      <c r="TJJ164" s="171"/>
      <c r="TJK164" s="171"/>
      <c r="TJL164" s="171"/>
      <c r="TJM164" s="171"/>
      <c r="TJN164" s="171"/>
      <c r="TJO164" s="171"/>
      <c r="TJP164" s="171"/>
      <c r="TJQ164" s="171"/>
      <c r="TJR164" s="171"/>
      <c r="TJS164" s="171"/>
      <c r="TJT164" s="171"/>
      <c r="TJU164" s="171"/>
      <c r="TJV164" s="171"/>
      <c r="TJW164" s="171"/>
      <c r="TJX164" s="171"/>
      <c r="TJY164" s="171"/>
      <c r="TJZ164" s="171"/>
      <c r="TKA164" s="171"/>
      <c r="TKB164" s="171"/>
      <c r="TKC164" s="171"/>
      <c r="TKD164" s="171"/>
      <c r="TKE164" s="171"/>
      <c r="TKF164" s="171"/>
      <c r="TKG164" s="171"/>
      <c r="TKH164" s="171"/>
      <c r="TKI164" s="171"/>
      <c r="TKJ164" s="171"/>
      <c r="TKK164" s="171"/>
      <c r="TKL164" s="171"/>
      <c r="TKM164" s="171"/>
      <c r="TKN164" s="171"/>
      <c r="TKO164" s="171"/>
      <c r="TKP164" s="171"/>
      <c r="TKQ164" s="171"/>
      <c r="TKR164" s="171"/>
      <c r="TKS164" s="171"/>
      <c r="TKT164" s="171"/>
      <c r="TKU164" s="171"/>
      <c r="TKV164" s="171"/>
      <c r="TKW164" s="171"/>
      <c r="TKX164" s="171"/>
      <c r="TKY164" s="171"/>
      <c r="TKZ164" s="171"/>
      <c r="TLA164" s="171"/>
      <c r="TLB164" s="171"/>
      <c r="TLC164" s="171"/>
      <c r="TLD164" s="171"/>
      <c r="TLE164" s="171"/>
      <c r="TLF164" s="171"/>
      <c r="TLG164" s="171"/>
      <c r="TLH164" s="171"/>
      <c r="TLI164" s="171"/>
      <c r="TLJ164" s="171"/>
      <c r="TLK164" s="171"/>
      <c r="TLL164" s="171"/>
      <c r="TLM164" s="171"/>
      <c r="TLN164" s="171"/>
      <c r="TLO164" s="171"/>
      <c r="TLP164" s="171"/>
      <c r="TLQ164" s="171"/>
      <c r="TLR164" s="171"/>
      <c r="TLS164" s="171"/>
      <c r="TLT164" s="171"/>
      <c r="TLU164" s="171"/>
      <c r="TLV164" s="171"/>
      <c r="TLW164" s="171"/>
      <c r="TLX164" s="171"/>
      <c r="TLY164" s="171"/>
      <c r="TLZ164" s="171"/>
      <c r="TMA164" s="171"/>
      <c r="TMB164" s="171"/>
      <c r="TMC164" s="171"/>
      <c r="TMD164" s="171"/>
      <c r="TME164" s="171"/>
      <c r="TMF164" s="171"/>
      <c r="TMG164" s="171"/>
      <c r="TMH164" s="171"/>
      <c r="TMI164" s="171"/>
      <c r="TMJ164" s="171"/>
      <c r="TMK164" s="171"/>
      <c r="TML164" s="171"/>
      <c r="TMM164" s="171"/>
      <c r="TMN164" s="171"/>
      <c r="TMO164" s="171"/>
      <c r="TMP164" s="171"/>
      <c r="TMQ164" s="171"/>
      <c r="TMR164" s="171"/>
      <c r="TMS164" s="171"/>
      <c r="TMT164" s="171"/>
      <c r="TMU164" s="171"/>
      <c r="TMV164" s="171"/>
      <c r="TMW164" s="171"/>
      <c r="TMX164" s="171"/>
      <c r="TMY164" s="171"/>
      <c r="TMZ164" s="171"/>
      <c r="TNA164" s="171"/>
      <c r="TNB164" s="171"/>
      <c r="TNC164" s="171"/>
      <c r="TND164" s="171"/>
      <c r="TNE164" s="171"/>
      <c r="TNF164" s="171"/>
      <c r="TNG164" s="171"/>
      <c r="TNH164" s="171"/>
      <c r="TNI164" s="171"/>
      <c r="TNJ164" s="171"/>
      <c r="TNK164" s="171"/>
      <c r="TNL164" s="171"/>
      <c r="TNM164" s="171"/>
      <c r="TNN164" s="171"/>
      <c r="TNO164" s="171"/>
      <c r="TNP164" s="171"/>
      <c r="TNQ164" s="171"/>
      <c r="TNR164" s="171"/>
      <c r="TNS164" s="171"/>
      <c r="TNT164" s="171"/>
      <c r="TNU164" s="171"/>
      <c r="TNV164" s="171"/>
      <c r="TNW164" s="171"/>
      <c r="TNX164" s="171"/>
      <c r="TNY164" s="171"/>
      <c r="TNZ164" s="171"/>
      <c r="TOA164" s="171"/>
      <c r="TOB164" s="171"/>
      <c r="TOC164" s="171"/>
      <c r="TOD164" s="171"/>
      <c r="TOE164" s="171"/>
      <c r="TOF164" s="171"/>
      <c r="TOG164" s="171"/>
      <c r="TOH164" s="171"/>
      <c r="TOI164" s="171"/>
      <c r="TOJ164" s="171"/>
      <c r="TOK164" s="171"/>
      <c r="TOL164" s="171"/>
      <c r="TOM164" s="171"/>
      <c r="TON164" s="171"/>
      <c r="TOO164" s="171"/>
      <c r="TOP164" s="171"/>
      <c r="TOQ164" s="171"/>
      <c r="TOR164" s="171"/>
      <c r="TOS164" s="171"/>
      <c r="TOT164" s="171"/>
      <c r="TOU164" s="171"/>
      <c r="TOV164" s="171"/>
      <c r="TOW164" s="171"/>
      <c r="TOX164" s="171"/>
      <c r="TOY164" s="171"/>
      <c r="TOZ164" s="171"/>
      <c r="TPA164" s="171"/>
      <c r="TPB164" s="171"/>
      <c r="TPC164" s="171"/>
      <c r="TPD164" s="171"/>
      <c r="TPE164" s="171"/>
      <c r="TPF164" s="171"/>
      <c r="TPG164" s="171"/>
      <c r="TPH164" s="171"/>
      <c r="TPI164" s="171"/>
      <c r="TPJ164" s="171"/>
      <c r="TPK164" s="171"/>
      <c r="TPL164" s="171"/>
      <c r="TPM164" s="171"/>
      <c r="TPN164" s="171"/>
      <c r="TPO164" s="171"/>
      <c r="TPP164" s="171"/>
      <c r="TPQ164" s="171"/>
      <c r="TPR164" s="171"/>
      <c r="TPS164" s="171"/>
      <c r="TPT164" s="171"/>
      <c r="TPU164" s="171"/>
      <c r="TPV164" s="171"/>
      <c r="TPW164" s="171"/>
      <c r="TPX164" s="171"/>
      <c r="TPY164" s="171"/>
      <c r="TPZ164" s="171"/>
      <c r="TQA164" s="171"/>
      <c r="TQB164" s="171"/>
      <c r="TQC164" s="171"/>
      <c r="TQD164" s="171"/>
      <c r="TQE164" s="171"/>
      <c r="TQF164" s="171"/>
      <c r="TQG164" s="171"/>
      <c r="TQH164" s="171"/>
      <c r="TQI164" s="171"/>
      <c r="TQJ164" s="171"/>
      <c r="TQK164" s="171"/>
      <c r="TQL164" s="171"/>
      <c r="TQM164" s="171"/>
      <c r="TQN164" s="171"/>
      <c r="TQO164" s="171"/>
      <c r="TQP164" s="171"/>
      <c r="TQQ164" s="171"/>
      <c r="TQR164" s="171"/>
      <c r="TQS164" s="171"/>
      <c r="TQT164" s="171"/>
      <c r="TQU164" s="171"/>
      <c r="TQV164" s="171"/>
      <c r="TQW164" s="171"/>
      <c r="TQX164" s="171"/>
      <c r="TQY164" s="171"/>
      <c r="TQZ164" s="171"/>
      <c r="TRA164" s="171"/>
      <c r="TRB164" s="171"/>
      <c r="TRC164" s="171"/>
      <c r="TRD164" s="171"/>
      <c r="TRE164" s="171"/>
      <c r="TRF164" s="171"/>
      <c r="TRG164" s="171"/>
      <c r="TRH164" s="171"/>
      <c r="TRI164" s="171"/>
      <c r="TRJ164" s="171"/>
      <c r="TRK164" s="171"/>
      <c r="TRL164" s="171"/>
      <c r="TRM164" s="171"/>
      <c r="TRN164" s="171"/>
      <c r="TRO164" s="171"/>
      <c r="TRP164" s="171"/>
      <c r="TRQ164" s="171"/>
      <c r="TRR164" s="171"/>
      <c r="TRS164" s="171"/>
      <c r="TRT164" s="171"/>
      <c r="TRU164" s="171"/>
      <c r="TRV164" s="171"/>
      <c r="TRW164" s="171"/>
      <c r="TRX164" s="171"/>
      <c r="TRY164" s="171"/>
      <c r="TRZ164" s="171"/>
      <c r="TSA164" s="171"/>
      <c r="TSB164" s="171"/>
      <c r="TSC164" s="171"/>
      <c r="TSD164" s="171"/>
      <c r="TSE164" s="171"/>
      <c r="TSF164" s="171"/>
      <c r="TSG164" s="171"/>
      <c r="TSH164" s="171"/>
      <c r="TSI164" s="171"/>
      <c r="TSJ164" s="171"/>
      <c r="TSK164" s="171"/>
      <c r="TSL164" s="171"/>
      <c r="TSM164" s="171"/>
      <c r="TSN164" s="171"/>
      <c r="TSO164" s="171"/>
      <c r="TSP164" s="171"/>
      <c r="TSQ164" s="171"/>
      <c r="TSR164" s="171"/>
      <c r="TSS164" s="171"/>
      <c r="TST164" s="171"/>
      <c r="TSU164" s="171"/>
      <c r="TSV164" s="171"/>
      <c r="TSW164" s="171"/>
      <c r="TSX164" s="171"/>
      <c r="TSY164" s="171"/>
      <c r="TSZ164" s="171"/>
      <c r="TTA164" s="171"/>
      <c r="TTB164" s="171"/>
      <c r="TTC164" s="171"/>
      <c r="TTD164" s="171"/>
      <c r="TTE164" s="171"/>
      <c r="TTF164" s="171"/>
      <c r="TTG164" s="171"/>
      <c r="TTH164" s="171"/>
      <c r="TTI164" s="171"/>
      <c r="TTJ164" s="171"/>
      <c r="TTK164" s="171"/>
      <c r="TTL164" s="171"/>
      <c r="TTM164" s="171"/>
      <c r="TTN164" s="171"/>
      <c r="TTO164" s="171"/>
      <c r="TTP164" s="171"/>
      <c r="TTQ164" s="171"/>
      <c r="TTR164" s="171"/>
      <c r="TTS164" s="171"/>
      <c r="TTT164" s="171"/>
      <c r="TTU164" s="171"/>
      <c r="TTV164" s="171"/>
      <c r="TTW164" s="171"/>
      <c r="TTX164" s="171"/>
      <c r="TTY164" s="171"/>
      <c r="TTZ164" s="171"/>
      <c r="TUA164" s="171"/>
      <c r="TUB164" s="171"/>
      <c r="TUC164" s="171"/>
      <c r="TUD164" s="171"/>
      <c r="TUE164" s="171"/>
      <c r="TUF164" s="171"/>
      <c r="TUG164" s="171"/>
      <c r="TUH164" s="171"/>
      <c r="TUI164" s="171"/>
      <c r="TUJ164" s="171"/>
      <c r="TUK164" s="171"/>
      <c r="TUL164" s="171"/>
      <c r="TUM164" s="171"/>
      <c r="TUN164" s="171"/>
      <c r="TUO164" s="171"/>
      <c r="TUP164" s="171"/>
      <c r="TUQ164" s="171"/>
      <c r="TUR164" s="171"/>
      <c r="TUS164" s="171"/>
      <c r="TUT164" s="171"/>
      <c r="TUU164" s="171"/>
      <c r="TUV164" s="171"/>
      <c r="TUW164" s="171"/>
      <c r="TUX164" s="171"/>
      <c r="TUY164" s="171"/>
      <c r="TUZ164" s="171"/>
      <c r="TVA164" s="171"/>
      <c r="TVB164" s="171"/>
      <c r="TVC164" s="171"/>
      <c r="TVD164" s="171"/>
      <c r="TVE164" s="171"/>
      <c r="TVF164" s="171"/>
      <c r="TVG164" s="171"/>
      <c r="TVH164" s="171"/>
      <c r="TVI164" s="171"/>
      <c r="TVJ164" s="171"/>
      <c r="TVK164" s="171"/>
      <c r="TVL164" s="171"/>
      <c r="TVM164" s="171"/>
      <c r="TVN164" s="171"/>
      <c r="TVO164" s="171"/>
      <c r="TVP164" s="171"/>
      <c r="TVQ164" s="171"/>
      <c r="TVR164" s="171"/>
      <c r="TVS164" s="171"/>
      <c r="TVT164" s="171"/>
      <c r="TVU164" s="171"/>
      <c r="TVV164" s="171"/>
      <c r="TVW164" s="171"/>
      <c r="TVX164" s="171"/>
      <c r="TVY164" s="171"/>
      <c r="TVZ164" s="171"/>
      <c r="TWA164" s="171"/>
      <c r="TWB164" s="171"/>
      <c r="TWC164" s="171"/>
      <c r="TWD164" s="171"/>
      <c r="TWE164" s="171"/>
      <c r="TWF164" s="171"/>
      <c r="TWG164" s="171"/>
      <c r="TWH164" s="171"/>
      <c r="TWI164" s="171"/>
      <c r="TWJ164" s="171"/>
      <c r="TWK164" s="171"/>
      <c r="TWL164" s="171"/>
      <c r="TWM164" s="171"/>
      <c r="TWN164" s="171"/>
      <c r="TWO164" s="171"/>
      <c r="TWP164" s="171"/>
      <c r="TWQ164" s="171"/>
      <c r="TWR164" s="171"/>
      <c r="TWS164" s="171"/>
      <c r="TWT164" s="171"/>
      <c r="TWU164" s="171"/>
      <c r="TWV164" s="171"/>
      <c r="TWW164" s="171"/>
      <c r="TWX164" s="171"/>
      <c r="TWY164" s="171"/>
      <c r="TWZ164" s="171"/>
      <c r="TXA164" s="171"/>
      <c r="TXB164" s="171"/>
      <c r="TXC164" s="171"/>
      <c r="TXD164" s="171"/>
      <c r="TXE164" s="171"/>
      <c r="TXF164" s="171"/>
      <c r="TXG164" s="171"/>
      <c r="TXH164" s="171"/>
      <c r="TXI164" s="171"/>
      <c r="TXJ164" s="171"/>
      <c r="TXK164" s="171"/>
      <c r="TXL164" s="171"/>
      <c r="TXM164" s="171"/>
      <c r="TXN164" s="171"/>
      <c r="TXO164" s="171"/>
      <c r="TXP164" s="171"/>
      <c r="TXQ164" s="171"/>
      <c r="TXR164" s="171"/>
      <c r="TXS164" s="171"/>
      <c r="TXT164" s="171"/>
      <c r="TXU164" s="171"/>
      <c r="TXV164" s="171"/>
      <c r="TXW164" s="171"/>
      <c r="TXX164" s="171"/>
      <c r="TXY164" s="171"/>
      <c r="TXZ164" s="171"/>
      <c r="TYA164" s="171"/>
      <c r="TYB164" s="171"/>
      <c r="TYC164" s="171"/>
      <c r="TYD164" s="171"/>
      <c r="TYE164" s="171"/>
      <c r="TYF164" s="171"/>
      <c r="TYG164" s="171"/>
      <c r="TYH164" s="171"/>
      <c r="TYI164" s="171"/>
      <c r="TYJ164" s="171"/>
      <c r="TYK164" s="171"/>
      <c r="TYL164" s="171"/>
      <c r="TYM164" s="171"/>
      <c r="TYN164" s="171"/>
      <c r="TYO164" s="171"/>
      <c r="TYP164" s="171"/>
      <c r="TYQ164" s="171"/>
      <c r="TYR164" s="171"/>
      <c r="TYS164" s="171"/>
      <c r="TYT164" s="171"/>
      <c r="TYU164" s="171"/>
      <c r="TYV164" s="171"/>
      <c r="TYW164" s="171"/>
      <c r="TYX164" s="171"/>
      <c r="TYY164" s="171"/>
      <c r="TYZ164" s="171"/>
      <c r="TZA164" s="171"/>
      <c r="TZB164" s="171"/>
      <c r="TZC164" s="171"/>
      <c r="TZD164" s="171"/>
      <c r="TZE164" s="171"/>
      <c r="TZF164" s="171"/>
      <c r="TZG164" s="171"/>
      <c r="TZH164" s="171"/>
      <c r="TZI164" s="171"/>
      <c r="TZJ164" s="171"/>
      <c r="TZK164" s="171"/>
      <c r="TZL164" s="171"/>
      <c r="TZM164" s="171"/>
      <c r="TZN164" s="171"/>
      <c r="TZO164" s="171"/>
      <c r="TZP164" s="171"/>
      <c r="TZQ164" s="171"/>
      <c r="TZR164" s="171"/>
      <c r="TZS164" s="171"/>
      <c r="TZT164" s="171"/>
      <c r="TZU164" s="171"/>
      <c r="TZV164" s="171"/>
      <c r="TZW164" s="171"/>
      <c r="TZX164" s="171"/>
      <c r="TZY164" s="171"/>
      <c r="TZZ164" s="171"/>
      <c r="UAA164" s="171"/>
      <c r="UAB164" s="171"/>
      <c r="UAC164" s="171"/>
      <c r="UAD164" s="171"/>
      <c r="UAE164" s="171"/>
      <c r="UAF164" s="171"/>
      <c r="UAG164" s="171"/>
      <c r="UAH164" s="171"/>
      <c r="UAI164" s="171"/>
      <c r="UAJ164" s="171"/>
      <c r="UAK164" s="171"/>
      <c r="UAL164" s="171"/>
      <c r="UAM164" s="171"/>
      <c r="UAN164" s="171"/>
      <c r="UAO164" s="171"/>
      <c r="UAP164" s="171"/>
      <c r="UAQ164" s="171"/>
      <c r="UAR164" s="171"/>
      <c r="UAS164" s="171"/>
      <c r="UAT164" s="171"/>
      <c r="UAU164" s="171"/>
      <c r="UAV164" s="171"/>
      <c r="UAW164" s="171"/>
      <c r="UAX164" s="171"/>
      <c r="UAY164" s="171"/>
      <c r="UAZ164" s="171"/>
      <c r="UBA164" s="171"/>
      <c r="UBB164" s="171"/>
      <c r="UBC164" s="171"/>
      <c r="UBD164" s="171"/>
      <c r="UBE164" s="171"/>
      <c r="UBF164" s="171"/>
      <c r="UBG164" s="171"/>
      <c r="UBH164" s="171"/>
      <c r="UBI164" s="171"/>
      <c r="UBJ164" s="171"/>
      <c r="UBK164" s="171"/>
      <c r="UBL164" s="171"/>
      <c r="UBM164" s="171"/>
      <c r="UBN164" s="171"/>
      <c r="UBO164" s="171"/>
      <c r="UBP164" s="171"/>
      <c r="UBQ164" s="171"/>
      <c r="UBR164" s="171"/>
      <c r="UBS164" s="171"/>
      <c r="UBT164" s="171"/>
      <c r="UBU164" s="171"/>
      <c r="UBV164" s="171"/>
      <c r="UBW164" s="171"/>
      <c r="UBX164" s="171"/>
      <c r="UBY164" s="171"/>
      <c r="UBZ164" s="171"/>
      <c r="UCA164" s="171"/>
      <c r="UCB164" s="171"/>
      <c r="UCC164" s="171"/>
      <c r="UCD164" s="171"/>
      <c r="UCE164" s="171"/>
      <c r="UCF164" s="171"/>
      <c r="UCG164" s="171"/>
      <c r="UCH164" s="171"/>
      <c r="UCI164" s="171"/>
      <c r="UCJ164" s="171"/>
      <c r="UCK164" s="171"/>
      <c r="UCL164" s="171"/>
      <c r="UCM164" s="171"/>
      <c r="UCN164" s="171"/>
      <c r="UCO164" s="171"/>
      <c r="UCP164" s="171"/>
      <c r="UCQ164" s="171"/>
      <c r="UCR164" s="171"/>
      <c r="UCS164" s="171"/>
      <c r="UCT164" s="171"/>
      <c r="UCU164" s="171"/>
      <c r="UCV164" s="171"/>
      <c r="UCW164" s="171"/>
      <c r="UCX164" s="171"/>
      <c r="UCY164" s="171"/>
      <c r="UCZ164" s="171"/>
      <c r="UDA164" s="171"/>
      <c r="UDB164" s="171"/>
      <c r="UDC164" s="171"/>
      <c r="UDD164" s="171"/>
      <c r="UDE164" s="171"/>
      <c r="UDF164" s="171"/>
      <c r="UDG164" s="171"/>
      <c r="UDH164" s="171"/>
      <c r="UDI164" s="171"/>
      <c r="UDJ164" s="171"/>
      <c r="UDK164" s="171"/>
      <c r="UDL164" s="171"/>
      <c r="UDM164" s="171"/>
      <c r="UDN164" s="171"/>
      <c r="UDO164" s="171"/>
      <c r="UDP164" s="171"/>
      <c r="UDQ164" s="171"/>
      <c r="UDR164" s="171"/>
      <c r="UDS164" s="171"/>
      <c r="UDT164" s="171"/>
      <c r="UDU164" s="171"/>
      <c r="UDV164" s="171"/>
      <c r="UDW164" s="171"/>
      <c r="UDX164" s="171"/>
      <c r="UDY164" s="171"/>
      <c r="UDZ164" s="171"/>
      <c r="UEA164" s="171"/>
      <c r="UEB164" s="171"/>
      <c r="UEC164" s="171"/>
      <c r="UED164" s="171"/>
      <c r="UEE164" s="171"/>
      <c r="UEF164" s="171"/>
      <c r="UEG164" s="171"/>
      <c r="UEH164" s="171"/>
      <c r="UEI164" s="171"/>
      <c r="UEJ164" s="171"/>
      <c r="UEK164" s="171"/>
      <c r="UEL164" s="171"/>
      <c r="UEM164" s="171"/>
      <c r="UEN164" s="171"/>
      <c r="UEO164" s="171"/>
      <c r="UEP164" s="171"/>
      <c r="UEQ164" s="171"/>
      <c r="UER164" s="171"/>
      <c r="UES164" s="171"/>
      <c r="UET164" s="171"/>
      <c r="UEU164" s="171"/>
      <c r="UEV164" s="171"/>
      <c r="UEW164" s="171"/>
      <c r="UEX164" s="171"/>
      <c r="UEY164" s="171"/>
      <c r="UEZ164" s="171"/>
      <c r="UFA164" s="171"/>
      <c r="UFB164" s="171"/>
      <c r="UFC164" s="171"/>
      <c r="UFD164" s="171"/>
      <c r="UFE164" s="171"/>
      <c r="UFF164" s="171"/>
      <c r="UFG164" s="171"/>
      <c r="UFH164" s="171"/>
      <c r="UFI164" s="171"/>
      <c r="UFJ164" s="171"/>
      <c r="UFK164" s="171"/>
      <c r="UFL164" s="171"/>
      <c r="UFM164" s="171"/>
      <c r="UFN164" s="171"/>
      <c r="UFO164" s="171"/>
      <c r="UFP164" s="171"/>
      <c r="UFQ164" s="171"/>
      <c r="UFR164" s="171"/>
      <c r="UFS164" s="171"/>
      <c r="UFT164" s="171"/>
      <c r="UFU164" s="171"/>
      <c r="UFV164" s="171"/>
      <c r="UFW164" s="171"/>
      <c r="UFX164" s="171"/>
      <c r="UFY164" s="171"/>
      <c r="UFZ164" s="171"/>
      <c r="UGA164" s="171"/>
      <c r="UGB164" s="171"/>
      <c r="UGC164" s="171"/>
      <c r="UGD164" s="171"/>
      <c r="UGE164" s="171"/>
      <c r="UGF164" s="171"/>
      <c r="UGG164" s="171"/>
      <c r="UGH164" s="171"/>
      <c r="UGI164" s="171"/>
      <c r="UGJ164" s="171"/>
      <c r="UGK164" s="171"/>
      <c r="UGL164" s="171"/>
      <c r="UGM164" s="171"/>
      <c r="UGN164" s="171"/>
      <c r="UGO164" s="171"/>
      <c r="UGP164" s="171"/>
      <c r="UGQ164" s="171"/>
      <c r="UGR164" s="171"/>
      <c r="UGS164" s="171"/>
      <c r="UGT164" s="171"/>
      <c r="UGU164" s="171"/>
      <c r="UGV164" s="171"/>
      <c r="UGW164" s="171"/>
      <c r="UGX164" s="171"/>
      <c r="UGY164" s="171"/>
      <c r="UGZ164" s="171"/>
      <c r="UHA164" s="171"/>
      <c r="UHB164" s="171"/>
      <c r="UHC164" s="171"/>
      <c r="UHD164" s="171"/>
      <c r="UHE164" s="171"/>
      <c r="UHF164" s="171"/>
      <c r="UHG164" s="171"/>
      <c r="UHH164" s="171"/>
      <c r="UHI164" s="171"/>
      <c r="UHJ164" s="171"/>
      <c r="UHK164" s="171"/>
      <c r="UHL164" s="171"/>
      <c r="UHM164" s="171"/>
      <c r="UHN164" s="171"/>
      <c r="UHO164" s="171"/>
      <c r="UHP164" s="171"/>
      <c r="UHQ164" s="171"/>
      <c r="UHR164" s="171"/>
      <c r="UHS164" s="171"/>
      <c r="UHT164" s="171"/>
      <c r="UHU164" s="171"/>
      <c r="UHV164" s="171"/>
      <c r="UHW164" s="171"/>
      <c r="UHX164" s="171"/>
      <c r="UHY164" s="171"/>
      <c r="UHZ164" s="171"/>
      <c r="UIA164" s="171"/>
      <c r="UIB164" s="171"/>
      <c r="UIC164" s="171"/>
      <c r="UID164" s="171"/>
      <c r="UIE164" s="171"/>
      <c r="UIF164" s="171"/>
      <c r="UIG164" s="171"/>
      <c r="UIH164" s="171"/>
      <c r="UII164" s="171"/>
      <c r="UIJ164" s="171"/>
      <c r="UIK164" s="171"/>
      <c r="UIL164" s="171"/>
      <c r="UIM164" s="171"/>
      <c r="UIN164" s="171"/>
      <c r="UIO164" s="171"/>
      <c r="UIP164" s="171"/>
      <c r="UIQ164" s="171"/>
      <c r="UIR164" s="171"/>
      <c r="UIS164" s="171"/>
      <c r="UIT164" s="171"/>
      <c r="UIU164" s="171"/>
      <c r="UIV164" s="171"/>
      <c r="UIW164" s="171"/>
      <c r="UIX164" s="171"/>
      <c r="UIY164" s="171"/>
      <c r="UIZ164" s="171"/>
      <c r="UJA164" s="171"/>
      <c r="UJB164" s="171"/>
      <c r="UJC164" s="171"/>
      <c r="UJD164" s="171"/>
      <c r="UJE164" s="171"/>
      <c r="UJF164" s="171"/>
      <c r="UJG164" s="171"/>
      <c r="UJH164" s="171"/>
      <c r="UJI164" s="171"/>
      <c r="UJJ164" s="171"/>
      <c r="UJK164" s="171"/>
      <c r="UJL164" s="171"/>
      <c r="UJM164" s="171"/>
      <c r="UJN164" s="171"/>
      <c r="UJO164" s="171"/>
      <c r="UJP164" s="171"/>
      <c r="UJQ164" s="171"/>
      <c r="UJR164" s="171"/>
      <c r="UJS164" s="171"/>
      <c r="UJT164" s="171"/>
      <c r="UJU164" s="171"/>
      <c r="UJV164" s="171"/>
      <c r="UJW164" s="171"/>
      <c r="UJX164" s="171"/>
      <c r="UJY164" s="171"/>
      <c r="UJZ164" s="171"/>
      <c r="UKA164" s="171"/>
      <c r="UKB164" s="171"/>
      <c r="UKC164" s="171"/>
      <c r="UKD164" s="171"/>
      <c r="UKE164" s="171"/>
      <c r="UKF164" s="171"/>
      <c r="UKG164" s="171"/>
      <c r="UKH164" s="171"/>
      <c r="UKI164" s="171"/>
      <c r="UKJ164" s="171"/>
      <c r="UKK164" s="171"/>
      <c r="UKL164" s="171"/>
      <c r="UKM164" s="171"/>
      <c r="UKN164" s="171"/>
      <c r="UKO164" s="171"/>
      <c r="UKP164" s="171"/>
      <c r="UKQ164" s="171"/>
      <c r="UKR164" s="171"/>
      <c r="UKS164" s="171"/>
      <c r="UKT164" s="171"/>
      <c r="UKU164" s="171"/>
      <c r="UKV164" s="171"/>
      <c r="UKW164" s="171"/>
      <c r="UKX164" s="171"/>
      <c r="UKY164" s="171"/>
      <c r="UKZ164" s="171"/>
      <c r="ULA164" s="171"/>
      <c r="ULB164" s="171"/>
      <c r="ULC164" s="171"/>
      <c r="ULD164" s="171"/>
      <c r="ULE164" s="171"/>
      <c r="ULF164" s="171"/>
      <c r="ULG164" s="171"/>
      <c r="ULH164" s="171"/>
      <c r="ULI164" s="171"/>
      <c r="ULJ164" s="171"/>
      <c r="ULK164" s="171"/>
      <c r="ULL164" s="171"/>
      <c r="ULM164" s="171"/>
      <c r="ULN164" s="171"/>
      <c r="ULO164" s="171"/>
      <c r="ULP164" s="171"/>
      <c r="ULQ164" s="171"/>
      <c r="ULR164" s="171"/>
      <c r="ULS164" s="171"/>
      <c r="ULT164" s="171"/>
      <c r="ULU164" s="171"/>
      <c r="ULV164" s="171"/>
      <c r="ULW164" s="171"/>
      <c r="ULX164" s="171"/>
      <c r="ULY164" s="171"/>
      <c r="ULZ164" s="171"/>
      <c r="UMA164" s="171"/>
      <c r="UMB164" s="171"/>
      <c r="UMC164" s="171"/>
      <c r="UMD164" s="171"/>
      <c r="UME164" s="171"/>
      <c r="UMF164" s="171"/>
      <c r="UMG164" s="171"/>
      <c r="UMH164" s="171"/>
      <c r="UMI164" s="171"/>
      <c r="UMJ164" s="171"/>
      <c r="UMK164" s="171"/>
      <c r="UML164" s="171"/>
      <c r="UMM164" s="171"/>
      <c r="UMN164" s="171"/>
      <c r="UMO164" s="171"/>
      <c r="UMP164" s="171"/>
      <c r="UMQ164" s="171"/>
      <c r="UMR164" s="171"/>
      <c r="UMS164" s="171"/>
      <c r="UMT164" s="171"/>
      <c r="UMU164" s="171"/>
      <c r="UMV164" s="171"/>
      <c r="UMW164" s="171"/>
      <c r="UMX164" s="171"/>
      <c r="UMY164" s="171"/>
      <c r="UMZ164" s="171"/>
      <c r="UNA164" s="171"/>
      <c r="UNB164" s="171"/>
      <c r="UNC164" s="171"/>
      <c r="UND164" s="171"/>
      <c r="UNE164" s="171"/>
      <c r="UNF164" s="171"/>
      <c r="UNG164" s="171"/>
      <c r="UNH164" s="171"/>
      <c r="UNI164" s="171"/>
      <c r="UNJ164" s="171"/>
      <c r="UNK164" s="171"/>
      <c r="UNL164" s="171"/>
      <c r="UNM164" s="171"/>
      <c r="UNN164" s="171"/>
      <c r="UNO164" s="171"/>
      <c r="UNP164" s="171"/>
      <c r="UNQ164" s="171"/>
      <c r="UNR164" s="171"/>
      <c r="UNS164" s="171"/>
      <c r="UNT164" s="171"/>
      <c r="UNU164" s="171"/>
      <c r="UNV164" s="171"/>
      <c r="UNW164" s="171"/>
      <c r="UNX164" s="171"/>
      <c r="UNY164" s="171"/>
      <c r="UNZ164" s="171"/>
      <c r="UOA164" s="171"/>
      <c r="UOB164" s="171"/>
      <c r="UOC164" s="171"/>
      <c r="UOD164" s="171"/>
      <c r="UOE164" s="171"/>
      <c r="UOF164" s="171"/>
      <c r="UOG164" s="171"/>
      <c r="UOH164" s="171"/>
      <c r="UOI164" s="171"/>
      <c r="UOJ164" s="171"/>
      <c r="UOK164" s="171"/>
      <c r="UOL164" s="171"/>
      <c r="UOM164" s="171"/>
      <c r="UON164" s="171"/>
      <c r="UOO164" s="171"/>
      <c r="UOP164" s="171"/>
      <c r="UOQ164" s="171"/>
      <c r="UOR164" s="171"/>
      <c r="UOS164" s="171"/>
      <c r="UOT164" s="171"/>
      <c r="UOU164" s="171"/>
      <c r="UOV164" s="171"/>
      <c r="UOW164" s="171"/>
      <c r="UOX164" s="171"/>
      <c r="UOY164" s="171"/>
      <c r="UOZ164" s="171"/>
      <c r="UPA164" s="171"/>
      <c r="UPB164" s="171"/>
      <c r="UPC164" s="171"/>
      <c r="UPD164" s="171"/>
      <c r="UPE164" s="171"/>
      <c r="UPF164" s="171"/>
      <c r="UPG164" s="171"/>
      <c r="UPH164" s="171"/>
      <c r="UPI164" s="171"/>
      <c r="UPJ164" s="171"/>
      <c r="UPK164" s="171"/>
      <c r="UPL164" s="171"/>
      <c r="UPM164" s="171"/>
      <c r="UPN164" s="171"/>
      <c r="UPO164" s="171"/>
      <c r="UPP164" s="171"/>
      <c r="UPQ164" s="171"/>
      <c r="UPR164" s="171"/>
      <c r="UPS164" s="171"/>
      <c r="UPT164" s="171"/>
      <c r="UPU164" s="171"/>
      <c r="UPV164" s="171"/>
      <c r="UPW164" s="171"/>
      <c r="UPX164" s="171"/>
      <c r="UPY164" s="171"/>
      <c r="UPZ164" s="171"/>
      <c r="UQA164" s="171"/>
      <c r="UQB164" s="171"/>
      <c r="UQC164" s="171"/>
      <c r="UQD164" s="171"/>
      <c r="UQE164" s="171"/>
      <c r="UQF164" s="171"/>
      <c r="UQG164" s="171"/>
      <c r="UQH164" s="171"/>
      <c r="UQI164" s="171"/>
      <c r="UQJ164" s="171"/>
      <c r="UQK164" s="171"/>
      <c r="UQL164" s="171"/>
      <c r="UQM164" s="171"/>
      <c r="UQN164" s="171"/>
      <c r="UQO164" s="171"/>
      <c r="UQP164" s="171"/>
      <c r="UQQ164" s="171"/>
      <c r="UQR164" s="171"/>
      <c r="UQS164" s="171"/>
      <c r="UQT164" s="171"/>
      <c r="UQU164" s="171"/>
      <c r="UQV164" s="171"/>
      <c r="UQW164" s="171"/>
      <c r="UQX164" s="171"/>
      <c r="UQY164" s="171"/>
      <c r="UQZ164" s="171"/>
      <c r="URA164" s="171"/>
      <c r="URB164" s="171"/>
      <c r="URC164" s="171"/>
      <c r="URD164" s="171"/>
      <c r="URE164" s="171"/>
      <c r="URF164" s="171"/>
      <c r="URG164" s="171"/>
      <c r="URH164" s="171"/>
      <c r="URI164" s="171"/>
      <c r="URJ164" s="171"/>
      <c r="URK164" s="171"/>
      <c r="URL164" s="171"/>
      <c r="URM164" s="171"/>
      <c r="URN164" s="171"/>
      <c r="URO164" s="171"/>
      <c r="URP164" s="171"/>
      <c r="URQ164" s="171"/>
      <c r="URR164" s="171"/>
      <c r="URS164" s="171"/>
      <c r="URT164" s="171"/>
      <c r="URU164" s="171"/>
      <c r="URV164" s="171"/>
      <c r="URW164" s="171"/>
      <c r="URX164" s="171"/>
      <c r="URY164" s="171"/>
      <c r="URZ164" s="171"/>
      <c r="USA164" s="171"/>
      <c r="USB164" s="171"/>
      <c r="USC164" s="171"/>
      <c r="USD164" s="171"/>
      <c r="USE164" s="171"/>
      <c r="USF164" s="171"/>
      <c r="USG164" s="171"/>
      <c r="USH164" s="171"/>
      <c r="USI164" s="171"/>
      <c r="USJ164" s="171"/>
      <c r="USK164" s="171"/>
      <c r="USL164" s="171"/>
      <c r="USM164" s="171"/>
      <c r="USN164" s="171"/>
      <c r="USO164" s="171"/>
      <c r="USP164" s="171"/>
      <c r="USQ164" s="171"/>
      <c r="USR164" s="171"/>
      <c r="USS164" s="171"/>
      <c r="UST164" s="171"/>
      <c r="USU164" s="171"/>
      <c r="USV164" s="171"/>
      <c r="USW164" s="171"/>
      <c r="USX164" s="171"/>
      <c r="USY164" s="171"/>
      <c r="USZ164" s="171"/>
      <c r="UTA164" s="171"/>
      <c r="UTB164" s="171"/>
      <c r="UTC164" s="171"/>
      <c r="UTD164" s="171"/>
      <c r="UTE164" s="171"/>
      <c r="UTF164" s="171"/>
      <c r="UTG164" s="171"/>
      <c r="UTH164" s="171"/>
      <c r="UTI164" s="171"/>
      <c r="UTJ164" s="171"/>
      <c r="UTK164" s="171"/>
      <c r="UTL164" s="171"/>
      <c r="UTM164" s="171"/>
      <c r="UTN164" s="171"/>
      <c r="UTO164" s="171"/>
      <c r="UTP164" s="171"/>
      <c r="UTQ164" s="171"/>
      <c r="UTR164" s="171"/>
      <c r="UTS164" s="171"/>
      <c r="UTT164" s="171"/>
      <c r="UTU164" s="171"/>
      <c r="UTV164" s="171"/>
      <c r="UTW164" s="171"/>
      <c r="UTX164" s="171"/>
      <c r="UTY164" s="171"/>
      <c r="UTZ164" s="171"/>
      <c r="UUA164" s="171"/>
      <c r="UUB164" s="171"/>
      <c r="UUC164" s="171"/>
      <c r="UUD164" s="171"/>
      <c r="UUE164" s="171"/>
      <c r="UUF164" s="171"/>
      <c r="UUG164" s="171"/>
      <c r="UUH164" s="171"/>
      <c r="UUI164" s="171"/>
      <c r="UUJ164" s="171"/>
      <c r="UUK164" s="171"/>
      <c r="UUL164" s="171"/>
      <c r="UUM164" s="171"/>
      <c r="UUN164" s="171"/>
      <c r="UUO164" s="171"/>
      <c r="UUP164" s="171"/>
      <c r="UUQ164" s="171"/>
      <c r="UUR164" s="171"/>
      <c r="UUS164" s="171"/>
      <c r="UUT164" s="171"/>
      <c r="UUU164" s="171"/>
      <c r="UUV164" s="171"/>
      <c r="UUW164" s="171"/>
      <c r="UUX164" s="171"/>
      <c r="UUY164" s="171"/>
      <c r="UUZ164" s="171"/>
      <c r="UVA164" s="171"/>
      <c r="UVB164" s="171"/>
      <c r="UVC164" s="171"/>
      <c r="UVD164" s="171"/>
      <c r="UVE164" s="171"/>
      <c r="UVF164" s="171"/>
      <c r="UVG164" s="171"/>
      <c r="UVH164" s="171"/>
      <c r="UVI164" s="171"/>
      <c r="UVJ164" s="171"/>
      <c r="UVK164" s="171"/>
      <c r="UVL164" s="171"/>
      <c r="UVM164" s="171"/>
      <c r="UVN164" s="171"/>
      <c r="UVO164" s="171"/>
      <c r="UVP164" s="171"/>
      <c r="UVQ164" s="171"/>
      <c r="UVR164" s="171"/>
      <c r="UVS164" s="171"/>
      <c r="UVT164" s="171"/>
      <c r="UVU164" s="171"/>
      <c r="UVV164" s="171"/>
      <c r="UVW164" s="171"/>
      <c r="UVX164" s="171"/>
      <c r="UVY164" s="171"/>
      <c r="UVZ164" s="171"/>
      <c r="UWA164" s="171"/>
      <c r="UWB164" s="171"/>
      <c r="UWC164" s="171"/>
      <c r="UWD164" s="171"/>
      <c r="UWE164" s="171"/>
      <c r="UWF164" s="171"/>
      <c r="UWG164" s="171"/>
      <c r="UWH164" s="171"/>
      <c r="UWI164" s="171"/>
      <c r="UWJ164" s="171"/>
      <c r="UWK164" s="171"/>
      <c r="UWL164" s="171"/>
      <c r="UWM164" s="171"/>
      <c r="UWN164" s="171"/>
      <c r="UWO164" s="171"/>
      <c r="UWP164" s="171"/>
      <c r="UWQ164" s="171"/>
      <c r="UWR164" s="171"/>
      <c r="UWS164" s="171"/>
      <c r="UWT164" s="171"/>
      <c r="UWU164" s="171"/>
      <c r="UWV164" s="171"/>
      <c r="UWW164" s="171"/>
      <c r="UWX164" s="171"/>
      <c r="UWY164" s="171"/>
      <c r="UWZ164" s="171"/>
      <c r="UXA164" s="171"/>
      <c r="UXB164" s="171"/>
      <c r="UXC164" s="171"/>
      <c r="UXD164" s="171"/>
      <c r="UXE164" s="171"/>
      <c r="UXF164" s="171"/>
      <c r="UXG164" s="171"/>
      <c r="UXH164" s="171"/>
      <c r="UXI164" s="171"/>
      <c r="UXJ164" s="171"/>
      <c r="UXK164" s="171"/>
      <c r="UXL164" s="171"/>
      <c r="UXM164" s="171"/>
      <c r="UXN164" s="171"/>
      <c r="UXO164" s="171"/>
      <c r="UXP164" s="171"/>
      <c r="UXQ164" s="171"/>
      <c r="UXR164" s="171"/>
      <c r="UXS164" s="171"/>
      <c r="UXT164" s="171"/>
      <c r="UXU164" s="171"/>
      <c r="UXV164" s="171"/>
      <c r="UXW164" s="171"/>
      <c r="UXX164" s="171"/>
      <c r="UXY164" s="171"/>
      <c r="UXZ164" s="171"/>
      <c r="UYA164" s="171"/>
      <c r="UYB164" s="171"/>
      <c r="UYC164" s="171"/>
      <c r="UYD164" s="171"/>
      <c r="UYE164" s="171"/>
      <c r="UYF164" s="171"/>
      <c r="UYG164" s="171"/>
      <c r="UYH164" s="171"/>
      <c r="UYI164" s="171"/>
      <c r="UYJ164" s="171"/>
      <c r="UYK164" s="171"/>
      <c r="UYL164" s="171"/>
      <c r="UYM164" s="171"/>
      <c r="UYN164" s="171"/>
      <c r="UYO164" s="171"/>
      <c r="UYP164" s="171"/>
      <c r="UYQ164" s="171"/>
      <c r="UYR164" s="171"/>
      <c r="UYS164" s="171"/>
      <c r="UYT164" s="171"/>
      <c r="UYU164" s="171"/>
      <c r="UYV164" s="171"/>
      <c r="UYW164" s="171"/>
      <c r="UYX164" s="171"/>
      <c r="UYY164" s="171"/>
      <c r="UYZ164" s="171"/>
      <c r="UZA164" s="171"/>
      <c r="UZB164" s="171"/>
      <c r="UZC164" s="171"/>
      <c r="UZD164" s="171"/>
      <c r="UZE164" s="171"/>
      <c r="UZF164" s="171"/>
      <c r="UZG164" s="171"/>
      <c r="UZH164" s="171"/>
      <c r="UZI164" s="171"/>
      <c r="UZJ164" s="171"/>
      <c r="UZK164" s="171"/>
      <c r="UZL164" s="171"/>
      <c r="UZM164" s="171"/>
      <c r="UZN164" s="171"/>
      <c r="UZO164" s="171"/>
      <c r="UZP164" s="171"/>
      <c r="UZQ164" s="171"/>
      <c r="UZR164" s="171"/>
      <c r="UZS164" s="171"/>
      <c r="UZT164" s="171"/>
      <c r="UZU164" s="171"/>
      <c r="UZV164" s="171"/>
      <c r="UZW164" s="171"/>
      <c r="UZX164" s="171"/>
      <c r="UZY164" s="171"/>
      <c r="UZZ164" s="171"/>
      <c r="VAA164" s="171"/>
      <c r="VAB164" s="171"/>
      <c r="VAC164" s="171"/>
      <c r="VAD164" s="171"/>
      <c r="VAE164" s="171"/>
      <c r="VAF164" s="171"/>
      <c r="VAG164" s="171"/>
      <c r="VAH164" s="171"/>
      <c r="VAI164" s="171"/>
      <c r="VAJ164" s="171"/>
      <c r="VAK164" s="171"/>
      <c r="VAL164" s="171"/>
      <c r="VAM164" s="171"/>
      <c r="VAN164" s="171"/>
      <c r="VAO164" s="171"/>
      <c r="VAP164" s="171"/>
      <c r="VAQ164" s="171"/>
      <c r="VAR164" s="171"/>
      <c r="VAS164" s="171"/>
      <c r="VAT164" s="171"/>
      <c r="VAU164" s="171"/>
      <c r="VAV164" s="171"/>
      <c r="VAW164" s="171"/>
      <c r="VAX164" s="171"/>
      <c r="VAY164" s="171"/>
      <c r="VAZ164" s="171"/>
      <c r="VBA164" s="171"/>
      <c r="VBB164" s="171"/>
      <c r="VBC164" s="171"/>
      <c r="VBD164" s="171"/>
      <c r="VBE164" s="171"/>
      <c r="VBF164" s="171"/>
      <c r="VBG164" s="171"/>
      <c r="VBH164" s="171"/>
      <c r="VBI164" s="171"/>
      <c r="VBJ164" s="171"/>
      <c r="VBK164" s="171"/>
      <c r="VBL164" s="171"/>
      <c r="VBM164" s="171"/>
      <c r="VBN164" s="171"/>
      <c r="VBO164" s="171"/>
      <c r="VBP164" s="171"/>
      <c r="VBQ164" s="171"/>
      <c r="VBR164" s="171"/>
      <c r="VBS164" s="171"/>
      <c r="VBT164" s="171"/>
      <c r="VBU164" s="171"/>
      <c r="VBV164" s="171"/>
      <c r="VBW164" s="171"/>
      <c r="VBX164" s="171"/>
      <c r="VBY164" s="171"/>
      <c r="VBZ164" s="171"/>
      <c r="VCA164" s="171"/>
      <c r="VCB164" s="171"/>
      <c r="VCC164" s="171"/>
      <c r="VCD164" s="171"/>
      <c r="VCE164" s="171"/>
      <c r="VCF164" s="171"/>
      <c r="VCG164" s="171"/>
      <c r="VCH164" s="171"/>
      <c r="VCI164" s="171"/>
      <c r="VCJ164" s="171"/>
      <c r="VCK164" s="171"/>
      <c r="VCL164" s="171"/>
      <c r="VCM164" s="171"/>
      <c r="VCN164" s="171"/>
      <c r="VCO164" s="171"/>
      <c r="VCP164" s="171"/>
      <c r="VCQ164" s="171"/>
      <c r="VCR164" s="171"/>
      <c r="VCS164" s="171"/>
      <c r="VCT164" s="171"/>
      <c r="VCU164" s="171"/>
      <c r="VCV164" s="171"/>
      <c r="VCW164" s="171"/>
      <c r="VCX164" s="171"/>
      <c r="VCY164" s="171"/>
      <c r="VCZ164" s="171"/>
      <c r="VDA164" s="171"/>
      <c r="VDB164" s="171"/>
      <c r="VDC164" s="171"/>
      <c r="VDD164" s="171"/>
      <c r="VDE164" s="171"/>
      <c r="VDF164" s="171"/>
      <c r="VDG164" s="171"/>
      <c r="VDH164" s="171"/>
      <c r="VDI164" s="171"/>
      <c r="VDJ164" s="171"/>
      <c r="VDK164" s="171"/>
      <c r="VDL164" s="171"/>
      <c r="VDM164" s="171"/>
      <c r="VDN164" s="171"/>
      <c r="VDO164" s="171"/>
      <c r="VDP164" s="171"/>
      <c r="VDQ164" s="171"/>
      <c r="VDR164" s="171"/>
      <c r="VDS164" s="171"/>
      <c r="VDT164" s="171"/>
      <c r="VDU164" s="171"/>
      <c r="VDV164" s="171"/>
      <c r="VDW164" s="171"/>
      <c r="VDX164" s="171"/>
      <c r="VDY164" s="171"/>
      <c r="VDZ164" s="171"/>
      <c r="VEA164" s="171"/>
      <c r="VEB164" s="171"/>
      <c r="VEC164" s="171"/>
      <c r="VED164" s="171"/>
      <c r="VEE164" s="171"/>
      <c r="VEF164" s="171"/>
      <c r="VEG164" s="171"/>
      <c r="VEH164" s="171"/>
      <c r="VEI164" s="171"/>
      <c r="VEJ164" s="171"/>
      <c r="VEK164" s="171"/>
      <c r="VEL164" s="171"/>
      <c r="VEM164" s="171"/>
      <c r="VEN164" s="171"/>
      <c r="VEO164" s="171"/>
      <c r="VEP164" s="171"/>
      <c r="VEQ164" s="171"/>
      <c r="VER164" s="171"/>
      <c r="VES164" s="171"/>
      <c r="VET164" s="171"/>
      <c r="VEU164" s="171"/>
      <c r="VEV164" s="171"/>
      <c r="VEW164" s="171"/>
      <c r="VEX164" s="171"/>
      <c r="VEY164" s="171"/>
      <c r="VEZ164" s="171"/>
      <c r="VFA164" s="171"/>
      <c r="VFB164" s="171"/>
      <c r="VFC164" s="171"/>
      <c r="VFD164" s="171"/>
      <c r="VFE164" s="171"/>
      <c r="VFF164" s="171"/>
      <c r="VFG164" s="171"/>
      <c r="VFH164" s="171"/>
      <c r="VFI164" s="171"/>
      <c r="VFJ164" s="171"/>
      <c r="VFK164" s="171"/>
      <c r="VFL164" s="171"/>
      <c r="VFM164" s="171"/>
      <c r="VFN164" s="171"/>
      <c r="VFO164" s="171"/>
      <c r="VFP164" s="171"/>
      <c r="VFQ164" s="171"/>
      <c r="VFR164" s="171"/>
      <c r="VFS164" s="171"/>
      <c r="VFT164" s="171"/>
      <c r="VFU164" s="171"/>
      <c r="VFV164" s="171"/>
      <c r="VFW164" s="171"/>
      <c r="VFX164" s="171"/>
      <c r="VFY164" s="171"/>
      <c r="VFZ164" s="171"/>
      <c r="VGA164" s="171"/>
      <c r="VGB164" s="171"/>
      <c r="VGC164" s="171"/>
      <c r="VGD164" s="171"/>
      <c r="VGE164" s="171"/>
      <c r="VGF164" s="171"/>
      <c r="VGG164" s="171"/>
      <c r="VGH164" s="171"/>
      <c r="VGI164" s="171"/>
      <c r="VGJ164" s="171"/>
      <c r="VGK164" s="171"/>
      <c r="VGL164" s="171"/>
      <c r="VGM164" s="171"/>
      <c r="VGN164" s="171"/>
      <c r="VGO164" s="171"/>
      <c r="VGP164" s="171"/>
      <c r="VGQ164" s="171"/>
      <c r="VGR164" s="171"/>
      <c r="VGS164" s="171"/>
      <c r="VGT164" s="171"/>
      <c r="VGU164" s="171"/>
      <c r="VGV164" s="171"/>
      <c r="VGW164" s="171"/>
      <c r="VGX164" s="171"/>
      <c r="VGY164" s="171"/>
      <c r="VGZ164" s="171"/>
      <c r="VHA164" s="171"/>
      <c r="VHB164" s="171"/>
      <c r="VHC164" s="171"/>
      <c r="VHD164" s="171"/>
      <c r="VHE164" s="171"/>
      <c r="VHF164" s="171"/>
      <c r="VHG164" s="171"/>
      <c r="VHH164" s="171"/>
      <c r="VHI164" s="171"/>
      <c r="VHJ164" s="171"/>
      <c r="VHK164" s="171"/>
      <c r="VHL164" s="171"/>
      <c r="VHM164" s="171"/>
      <c r="VHN164" s="171"/>
      <c r="VHO164" s="171"/>
      <c r="VHP164" s="171"/>
      <c r="VHQ164" s="171"/>
      <c r="VHR164" s="171"/>
      <c r="VHS164" s="171"/>
      <c r="VHT164" s="171"/>
      <c r="VHU164" s="171"/>
      <c r="VHV164" s="171"/>
      <c r="VHW164" s="171"/>
      <c r="VHX164" s="171"/>
      <c r="VHY164" s="171"/>
      <c r="VHZ164" s="171"/>
      <c r="VIA164" s="171"/>
      <c r="VIB164" s="171"/>
      <c r="VIC164" s="171"/>
      <c r="VID164" s="171"/>
      <c r="VIE164" s="171"/>
      <c r="VIF164" s="171"/>
      <c r="VIG164" s="171"/>
      <c r="VIH164" s="171"/>
      <c r="VII164" s="171"/>
      <c r="VIJ164" s="171"/>
      <c r="VIK164" s="171"/>
      <c r="VIL164" s="171"/>
      <c r="VIM164" s="171"/>
      <c r="VIN164" s="171"/>
      <c r="VIO164" s="171"/>
      <c r="VIP164" s="171"/>
      <c r="VIQ164" s="171"/>
      <c r="VIR164" s="171"/>
      <c r="VIS164" s="171"/>
      <c r="VIT164" s="171"/>
      <c r="VIU164" s="171"/>
      <c r="VIV164" s="171"/>
      <c r="VIW164" s="171"/>
      <c r="VIX164" s="171"/>
      <c r="VIY164" s="171"/>
      <c r="VIZ164" s="171"/>
      <c r="VJA164" s="171"/>
      <c r="VJB164" s="171"/>
      <c r="VJC164" s="171"/>
      <c r="VJD164" s="171"/>
      <c r="VJE164" s="171"/>
      <c r="VJF164" s="171"/>
      <c r="VJG164" s="171"/>
      <c r="VJH164" s="171"/>
      <c r="VJI164" s="171"/>
      <c r="VJJ164" s="171"/>
      <c r="VJK164" s="171"/>
      <c r="VJL164" s="171"/>
      <c r="VJM164" s="171"/>
      <c r="VJN164" s="171"/>
      <c r="VJO164" s="171"/>
      <c r="VJP164" s="171"/>
      <c r="VJQ164" s="171"/>
      <c r="VJR164" s="171"/>
      <c r="VJS164" s="171"/>
      <c r="VJT164" s="171"/>
      <c r="VJU164" s="171"/>
      <c r="VJV164" s="171"/>
      <c r="VJW164" s="171"/>
      <c r="VJX164" s="171"/>
      <c r="VJY164" s="171"/>
      <c r="VJZ164" s="171"/>
      <c r="VKA164" s="171"/>
      <c r="VKB164" s="171"/>
      <c r="VKC164" s="171"/>
      <c r="VKD164" s="171"/>
      <c r="VKE164" s="171"/>
      <c r="VKF164" s="171"/>
      <c r="VKG164" s="171"/>
      <c r="VKH164" s="171"/>
      <c r="VKI164" s="171"/>
      <c r="VKJ164" s="171"/>
      <c r="VKK164" s="171"/>
      <c r="VKL164" s="171"/>
      <c r="VKM164" s="171"/>
      <c r="VKN164" s="171"/>
      <c r="VKO164" s="171"/>
      <c r="VKP164" s="171"/>
      <c r="VKQ164" s="171"/>
      <c r="VKR164" s="171"/>
      <c r="VKS164" s="171"/>
      <c r="VKT164" s="171"/>
      <c r="VKU164" s="171"/>
      <c r="VKV164" s="171"/>
      <c r="VKW164" s="171"/>
      <c r="VKX164" s="171"/>
      <c r="VKY164" s="171"/>
      <c r="VKZ164" s="171"/>
      <c r="VLA164" s="171"/>
      <c r="VLB164" s="171"/>
      <c r="VLC164" s="171"/>
      <c r="VLD164" s="171"/>
      <c r="VLE164" s="171"/>
      <c r="VLF164" s="171"/>
      <c r="VLG164" s="171"/>
      <c r="VLH164" s="171"/>
      <c r="VLI164" s="171"/>
      <c r="VLJ164" s="171"/>
      <c r="VLK164" s="171"/>
      <c r="VLL164" s="171"/>
      <c r="VLM164" s="171"/>
      <c r="VLN164" s="171"/>
      <c r="VLO164" s="171"/>
      <c r="VLP164" s="171"/>
      <c r="VLQ164" s="171"/>
      <c r="VLR164" s="171"/>
      <c r="VLS164" s="171"/>
      <c r="VLT164" s="171"/>
      <c r="VLU164" s="171"/>
      <c r="VLV164" s="171"/>
      <c r="VLW164" s="171"/>
      <c r="VLX164" s="171"/>
      <c r="VLY164" s="171"/>
      <c r="VLZ164" s="171"/>
      <c r="VMA164" s="171"/>
      <c r="VMB164" s="171"/>
      <c r="VMC164" s="171"/>
      <c r="VMD164" s="171"/>
      <c r="VME164" s="171"/>
      <c r="VMF164" s="171"/>
      <c r="VMG164" s="171"/>
      <c r="VMH164" s="171"/>
      <c r="VMI164" s="171"/>
      <c r="VMJ164" s="171"/>
      <c r="VMK164" s="171"/>
      <c r="VML164" s="171"/>
      <c r="VMM164" s="171"/>
      <c r="VMN164" s="171"/>
      <c r="VMO164" s="171"/>
      <c r="VMP164" s="171"/>
      <c r="VMQ164" s="171"/>
      <c r="VMR164" s="171"/>
      <c r="VMS164" s="171"/>
      <c r="VMT164" s="171"/>
      <c r="VMU164" s="171"/>
      <c r="VMV164" s="171"/>
      <c r="VMW164" s="171"/>
      <c r="VMX164" s="171"/>
      <c r="VMY164" s="171"/>
      <c r="VMZ164" s="171"/>
      <c r="VNA164" s="171"/>
      <c r="VNB164" s="171"/>
      <c r="VNC164" s="171"/>
      <c r="VND164" s="171"/>
      <c r="VNE164" s="171"/>
      <c r="VNF164" s="171"/>
      <c r="VNG164" s="171"/>
      <c r="VNH164" s="171"/>
      <c r="VNI164" s="171"/>
      <c r="VNJ164" s="171"/>
      <c r="VNK164" s="171"/>
      <c r="VNL164" s="171"/>
      <c r="VNM164" s="171"/>
      <c r="VNN164" s="171"/>
      <c r="VNO164" s="171"/>
      <c r="VNP164" s="171"/>
      <c r="VNQ164" s="171"/>
      <c r="VNR164" s="171"/>
      <c r="VNS164" s="171"/>
      <c r="VNT164" s="171"/>
      <c r="VNU164" s="171"/>
      <c r="VNV164" s="171"/>
      <c r="VNW164" s="171"/>
      <c r="VNX164" s="171"/>
      <c r="VNY164" s="171"/>
      <c r="VNZ164" s="171"/>
      <c r="VOA164" s="171"/>
      <c r="VOB164" s="171"/>
      <c r="VOC164" s="171"/>
      <c r="VOD164" s="171"/>
      <c r="VOE164" s="171"/>
      <c r="VOF164" s="171"/>
      <c r="VOG164" s="171"/>
      <c r="VOH164" s="171"/>
      <c r="VOI164" s="171"/>
      <c r="VOJ164" s="171"/>
      <c r="VOK164" s="171"/>
      <c r="VOL164" s="171"/>
      <c r="VOM164" s="171"/>
      <c r="VON164" s="171"/>
      <c r="VOO164" s="171"/>
      <c r="VOP164" s="171"/>
      <c r="VOQ164" s="171"/>
      <c r="VOR164" s="171"/>
      <c r="VOS164" s="171"/>
      <c r="VOT164" s="171"/>
      <c r="VOU164" s="171"/>
      <c r="VOV164" s="171"/>
      <c r="VOW164" s="171"/>
      <c r="VOX164" s="171"/>
      <c r="VOY164" s="171"/>
      <c r="VOZ164" s="171"/>
      <c r="VPA164" s="171"/>
      <c r="VPB164" s="171"/>
      <c r="VPC164" s="171"/>
      <c r="VPD164" s="171"/>
      <c r="VPE164" s="171"/>
      <c r="VPF164" s="171"/>
      <c r="VPG164" s="171"/>
      <c r="VPH164" s="171"/>
      <c r="VPI164" s="171"/>
      <c r="VPJ164" s="171"/>
      <c r="VPK164" s="171"/>
      <c r="VPL164" s="171"/>
      <c r="VPM164" s="171"/>
      <c r="VPN164" s="171"/>
      <c r="VPO164" s="171"/>
      <c r="VPP164" s="171"/>
      <c r="VPQ164" s="171"/>
      <c r="VPR164" s="171"/>
      <c r="VPS164" s="171"/>
      <c r="VPT164" s="171"/>
      <c r="VPU164" s="171"/>
      <c r="VPV164" s="171"/>
      <c r="VPW164" s="171"/>
      <c r="VPX164" s="171"/>
      <c r="VPY164" s="171"/>
      <c r="VPZ164" s="171"/>
      <c r="VQA164" s="171"/>
      <c r="VQB164" s="171"/>
      <c r="VQC164" s="171"/>
      <c r="VQD164" s="171"/>
      <c r="VQE164" s="171"/>
      <c r="VQF164" s="171"/>
      <c r="VQG164" s="171"/>
      <c r="VQH164" s="171"/>
      <c r="VQI164" s="171"/>
      <c r="VQJ164" s="171"/>
      <c r="VQK164" s="171"/>
      <c r="VQL164" s="171"/>
      <c r="VQM164" s="171"/>
      <c r="VQN164" s="171"/>
      <c r="VQO164" s="171"/>
      <c r="VQP164" s="171"/>
      <c r="VQQ164" s="171"/>
      <c r="VQR164" s="171"/>
      <c r="VQS164" s="171"/>
      <c r="VQT164" s="171"/>
      <c r="VQU164" s="171"/>
      <c r="VQV164" s="171"/>
      <c r="VQW164" s="171"/>
      <c r="VQX164" s="171"/>
      <c r="VQY164" s="171"/>
      <c r="VQZ164" s="171"/>
      <c r="VRA164" s="171"/>
      <c r="VRB164" s="171"/>
      <c r="VRC164" s="171"/>
      <c r="VRD164" s="171"/>
      <c r="VRE164" s="171"/>
      <c r="VRF164" s="171"/>
      <c r="VRG164" s="171"/>
      <c r="VRH164" s="171"/>
      <c r="VRI164" s="171"/>
      <c r="VRJ164" s="171"/>
      <c r="VRK164" s="171"/>
      <c r="VRL164" s="171"/>
      <c r="VRM164" s="171"/>
      <c r="VRN164" s="171"/>
      <c r="VRO164" s="171"/>
      <c r="VRP164" s="171"/>
      <c r="VRQ164" s="171"/>
      <c r="VRR164" s="171"/>
      <c r="VRS164" s="171"/>
      <c r="VRT164" s="171"/>
      <c r="VRU164" s="171"/>
      <c r="VRV164" s="171"/>
      <c r="VRW164" s="171"/>
      <c r="VRX164" s="171"/>
      <c r="VRY164" s="171"/>
      <c r="VRZ164" s="171"/>
      <c r="VSA164" s="171"/>
      <c r="VSB164" s="171"/>
      <c r="VSC164" s="171"/>
      <c r="VSD164" s="171"/>
      <c r="VSE164" s="171"/>
      <c r="VSF164" s="171"/>
      <c r="VSG164" s="171"/>
      <c r="VSH164" s="171"/>
      <c r="VSI164" s="171"/>
      <c r="VSJ164" s="171"/>
      <c r="VSK164" s="171"/>
      <c r="VSL164" s="171"/>
      <c r="VSM164" s="171"/>
      <c r="VSN164" s="171"/>
      <c r="VSO164" s="171"/>
      <c r="VSP164" s="171"/>
      <c r="VSQ164" s="171"/>
      <c r="VSR164" s="171"/>
      <c r="VSS164" s="171"/>
      <c r="VST164" s="171"/>
      <c r="VSU164" s="171"/>
      <c r="VSV164" s="171"/>
      <c r="VSW164" s="171"/>
      <c r="VSX164" s="171"/>
      <c r="VSY164" s="171"/>
      <c r="VSZ164" s="171"/>
      <c r="VTA164" s="171"/>
      <c r="VTB164" s="171"/>
      <c r="VTC164" s="171"/>
      <c r="VTD164" s="171"/>
      <c r="VTE164" s="171"/>
      <c r="VTF164" s="171"/>
      <c r="VTG164" s="171"/>
      <c r="VTH164" s="171"/>
      <c r="VTI164" s="171"/>
      <c r="VTJ164" s="171"/>
      <c r="VTK164" s="171"/>
      <c r="VTL164" s="171"/>
      <c r="VTM164" s="171"/>
      <c r="VTN164" s="171"/>
      <c r="VTO164" s="171"/>
      <c r="VTP164" s="171"/>
      <c r="VTQ164" s="171"/>
      <c r="VTR164" s="171"/>
      <c r="VTS164" s="171"/>
      <c r="VTT164" s="171"/>
      <c r="VTU164" s="171"/>
      <c r="VTV164" s="171"/>
      <c r="VTW164" s="171"/>
      <c r="VTX164" s="171"/>
      <c r="VTY164" s="171"/>
      <c r="VTZ164" s="171"/>
      <c r="VUA164" s="171"/>
      <c r="VUB164" s="171"/>
      <c r="VUC164" s="171"/>
      <c r="VUD164" s="171"/>
      <c r="VUE164" s="171"/>
      <c r="VUF164" s="171"/>
      <c r="VUG164" s="171"/>
      <c r="VUH164" s="171"/>
      <c r="VUI164" s="171"/>
      <c r="VUJ164" s="171"/>
      <c r="VUK164" s="171"/>
      <c r="VUL164" s="171"/>
      <c r="VUM164" s="171"/>
      <c r="VUN164" s="171"/>
      <c r="VUO164" s="171"/>
      <c r="VUP164" s="171"/>
      <c r="VUQ164" s="171"/>
      <c r="VUR164" s="171"/>
      <c r="VUS164" s="171"/>
      <c r="VUT164" s="171"/>
      <c r="VUU164" s="171"/>
      <c r="VUV164" s="171"/>
      <c r="VUW164" s="171"/>
      <c r="VUX164" s="171"/>
      <c r="VUY164" s="171"/>
      <c r="VUZ164" s="171"/>
      <c r="VVA164" s="171"/>
      <c r="VVB164" s="171"/>
      <c r="VVC164" s="171"/>
      <c r="VVD164" s="171"/>
      <c r="VVE164" s="171"/>
      <c r="VVF164" s="171"/>
      <c r="VVG164" s="171"/>
      <c r="VVH164" s="171"/>
      <c r="VVI164" s="171"/>
      <c r="VVJ164" s="171"/>
      <c r="VVK164" s="171"/>
      <c r="VVL164" s="171"/>
      <c r="VVM164" s="171"/>
      <c r="VVN164" s="171"/>
      <c r="VVO164" s="171"/>
      <c r="VVP164" s="171"/>
      <c r="VVQ164" s="171"/>
      <c r="VVR164" s="171"/>
      <c r="VVS164" s="171"/>
      <c r="VVT164" s="171"/>
      <c r="VVU164" s="171"/>
      <c r="VVV164" s="171"/>
      <c r="VVW164" s="171"/>
      <c r="VVX164" s="171"/>
      <c r="VVY164" s="171"/>
      <c r="VVZ164" s="171"/>
      <c r="VWA164" s="171"/>
      <c r="VWB164" s="171"/>
      <c r="VWC164" s="171"/>
      <c r="VWD164" s="171"/>
      <c r="VWE164" s="171"/>
      <c r="VWF164" s="171"/>
      <c r="VWG164" s="171"/>
      <c r="VWH164" s="171"/>
      <c r="VWI164" s="171"/>
      <c r="VWJ164" s="171"/>
      <c r="VWK164" s="171"/>
      <c r="VWL164" s="171"/>
      <c r="VWM164" s="171"/>
      <c r="VWN164" s="171"/>
      <c r="VWO164" s="171"/>
      <c r="VWP164" s="171"/>
      <c r="VWQ164" s="171"/>
      <c r="VWR164" s="171"/>
      <c r="VWS164" s="171"/>
      <c r="VWT164" s="171"/>
      <c r="VWU164" s="171"/>
      <c r="VWV164" s="171"/>
      <c r="VWW164" s="171"/>
      <c r="VWX164" s="171"/>
      <c r="VWY164" s="171"/>
      <c r="VWZ164" s="171"/>
      <c r="VXA164" s="171"/>
      <c r="VXB164" s="171"/>
      <c r="VXC164" s="171"/>
      <c r="VXD164" s="171"/>
      <c r="VXE164" s="171"/>
      <c r="VXF164" s="171"/>
      <c r="VXG164" s="171"/>
      <c r="VXH164" s="171"/>
      <c r="VXI164" s="171"/>
      <c r="VXJ164" s="171"/>
      <c r="VXK164" s="171"/>
      <c r="VXL164" s="171"/>
      <c r="VXM164" s="171"/>
      <c r="VXN164" s="171"/>
      <c r="VXO164" s="171"/>
      <c r="VXP164" s="171"/>
      <c r="VXQ164" s="171"/>
      <c r="VXR164" s="171"/>
      <c r="VXS164" s="171"/>
      <c r="VXT164" s="171"/>
      <c r="VXU164" s="171"/>
      <c r="VXV164" s="171"/>
      <c r="VXW164" s="171"/>
      <c r="VXX164" s="171"/>
      <c r="VXY164" s="171"/>
      <c r="VXZ164" s="171"/>
      <c r="VYA164" s="171"/>
      <c r="VYB164" s="171"/>
      <c r="VYC164" s="171"/>
      <c r="VYD164" s="171"/>
      <c r="VYE164" s="171"/>
      <c r="VYF164" s="171"/>
      <c r="VYG164" s="171"/>
      <c r="VYH164" s="171"/>
      <c r="VYI164" s="171"/>
      <c r="VYJ164" s="171"/>
      <c r="VYK164" s="171"/>
      <c r="VYL164" s="171"/>
      <c r="VYM164" s="171"/>
      <c r="VYN164" s="171"/>
      <c r="VYO164" s="171"/>
      <c r="VYP164" s="171"/>
      <c r="VYQ164" s="171"/>
      <c r="VYR164" s="171"/>
      <c r="VYS164" s="171"/>
      <c r="VYT164" s="171"/>
      <c r="VYU164" s="171"/>
      <c r="VYV164" s="171"/>
      <c r="VYW164" s="171"/>
      <c r="VYX164" s="171"/>
      <c r="VYY164" s="171"/>
      <c r="VYZ164" s="171"/>
      <c r="VZA164" s="171"/>
      <c r="VZB164" s="171"/>
      <c r="VZC164" s="171"/>
      <c r="VZD164" s="171"/>
      <c r="VZE164" s="171"/>
      <c r="VZF164" s="171"/>
      <c r="VZG164" s="171"/>
      <c r="VZH164" s="171"/>
      <c r="VZI164" s="171"/>
      <c r="VZJ164" s="171"/>
      <c r="VZK164" s="171"/>
      <c r="VZL164" s="171"/>
      <c r="VZM164" s="171"/>
      <c r="VZN164" s="171"/>
      <c r="VZO164" s="171"/>
      <c r="VZP164" s="171"/>
      <c r="VZQ164" s="171"/>
      <c r="VZR164" s="171"/>
      <c r="VZS164" s="171"/>
      <c r="VZT164" s="171"/>
      <c r="VZU164" s="171"/>
      <c r="VZV164" s="171"/>
      <c r="VZW164" s="171"/>
      <c r="VZX164" s="171"/>
      <c r="VZY164" s="171"/>
      <c r="VZZ164" s="171"/>
      <c r="WAA164" s="171"/>
      <c r="WAB164" s="171"/>
      <c r="WAC164" s="171"/>
      <c r="WAD164" s="171"/>
      <c r="WAE164" s="171"/>
      <c r="WAF164" s="171"/>
      <c r="WAG164" s="171"/>
      <c r="WAH164" s="171"/>
      <c r="WAI164" s="171"/>
      <c r="WAJ164" s="171"/>
      <c r="WAK164" s="171"/>
      <c r="WAL164" s="171"/>
      <c r="WAM164" s="171"/>
      <c r="WAN164" s="171"/>
      <c r="WAO164" s="171"/>
      <c r="WAP164" s="171"/>
      <c r="WAQ164" s="171"/>
      <c r="WAR164" s="171"/>
      <c r="WAS164" s="171"/>
      <c r="WAT164" s="171"/>
      <c r="WAU164" s="171"/>
      <c r="WAV164" s="171"/>
      <c r="WAW164" s="171"/>
      <c r="WAX164" s="171"/>
      <c r="WAY164" s="171"/>
      <c r="WAZ164" s="171"/>
      <c r="WBA164" s="171"/>
      <c r="WBB164" s="171"/>
      <c r="WBC164" s="171"/>
      <c r="WBD164" s="171"/>
      <c r="WBE164" s="171"/>
      <c r="WBF164" s="171"/>
      <c r="WBG164" s="171"/>
      <c r="WBH164" s="171"/>
      <c r="WBI164" s="171"/>
      <c r="WBJ164" s="171"/>
      <c r="WBK164" s="171"/>
      <c r="WBL164" s="171"/>
      <c r="WBM164" s="171"/>
      <c r="WBN164" s="171"/>
      <c r="WBO164" s="171"/>
      <c r="WBP164" s="171"/>
      <c r="WBQ164" s="171"/>
      <c r="WBR164" s="171"/>
      <c r="WBS164" s="171"/>
      <c r="WBT164" s="171"/>
      <c r="WBU164" s="171"/>
      <c r="WBV164" s="171"/>
      <c r="WBW164" s="171"/>
      <c r="WBX164" s="171"/>
      <c r="WBY164" s="171"/>
      <c r="WBZ164" s="171"/>
      <c r="WCA164" s="171"/>
      <c r="WCB164" s="171"/>
      <c r="WCC164" s="171"/>
      <c r="WCD164" s="171"/>
      <c r="WCE164" s="171"/>
      <c r="WCF164" s="171"/>
      <c r="WCG164" s="171"/>
      <c r="WCH164" s="171"/>
      <c r="WCI164" s="171"/>
      <c r="WCJ164" s="171"/>
      <c r="WCK164" s="171"/>
      <c r="WCL164" s="171"/>
      <c r="WCM164" s="171"/>
      <c r="WCN164" s="171"/>
      <c r="WCO164" s="171"/>
      <c r="WCP164" s="171"/>
      <c r="WCQ164" s="171"/>
      <c r="WCR164" s="171"/>
      <c r="WCS164" s="171"/>
      <c r="WCT164" s="171"/>
      <c r="WCU164" s="171"/>
      <c r="WCV164" s="171"/>
      <c r="WCW164" s="171"/>
      <c r="WCX164" s="171"/>
      <c r="WCY164" s="171"/>
      <c r="WCZ164" s="171"/>
      <c r="WDA164" s="171"/>
      <c r="WDB164" s="171"/>
      <c r="WDC164" s="171"/>
      <c r="WDD164" s="171"/>
      <c r="WDE164" s="171"/>
      <c r="WDF164" s="171"/>
      <c r="WDG164" s="171"/>
      <c r="WDH164" s="171"/>
      <c r="WDI164" s="171"/>
      <c r="WDJ164" s="171"/>
      <c r="WDK164" s="171"/>
      <c r="WDL164" s="171"/>
      <c r="WDM164" s="171"/>
      <c r="WDN164" s="171"/>
      <c r="WDO164" s="171"/>
      <c r="WDP164" s="171"/>
      <c r="WDQ164" s="171"/>
      <c r="WDR164" s="171"/>
      <c r="WDS164" s="171"/>
      <c r="WDT164" s="171"/>
      <c r="WDU164" s="171"/>
      <c r="WDV164" s="171"/>
      <c r="WDW164" s="171"/>
      <c r="WDX164" s="171"/>
      <c r="WDY164" s="171"/>
      <c r="WDZ164" s="171"/>
      <c r="WEA164" s="171"/>
      <c r="WEB164" s="171"/>
      <c r="WEC164" s="171"/>
      <c r="WED164" s="171"/>
      <c r="WEE164" s="171"/>
      <c r="WEF164" s="171"/>
      <c r="WEG164" s="171"/>
      <c r="WEH164" s="171"/>
      <c r="WEI164" s="171"/>
      <c r="WEJ164" s="171"/>
      <c r="WEK164" s="171"/>
      <c r="WEL164" s="171"/>
      <c r="WEM164" s="171"/>
      <c r="WEN164" s="171"/>
      <c r="WEO164" s="171"/>
      <c r="WEP164" s="171"/>
      <c r="WEQ164" s="171"/>
      <c r="WER164" s="171"/>
      <c r="WES164" s="171"/>
      <c r="WET164" s="171"/>
      <c r="WEU164" s="171"/>
      <c r="WEV164" s="171"/>
      <c r="WEW164" s="171"/>
      <c r="WEX164" s="171"/>
      <c r="WEY164" s="171"/>
      <c r="WEZ164" s="171"/>
      <c r="WFA164" s="171"/>
      <c r="WFB164" s="171"/>
      <c r="WFC164" s="171"/>
      <c r="WFD164" s="171"/>
      <c r="WFE164" s="171"/>
      <c r="WFF164" s="171"/>
      <c r="WFG164" s="171"/>
      <c r="WFH164" s="171"/>
      <c r="WFI164" s="171"/>
      <c r="WFJ164" s="171"/>
      <c r="WFK164" s="171"/>
      <c r="WFL164" s="171"/>
      <c r="WFM164" s="171"/>
      <c r="WFN164" s="171"/>
      <c r="WFO164" s="171"/>
      <c r="WFP164" s="171"/>
      <c r="WFQ164" s="171"/>
      <c r="WFR164" s="171"/>
      <c r="WFS164" s="171"/>
      <c r="WFT164" s="171"/>
      <c r="WFU164" s="171"/>
      <c r="WFV164" s="171"/>
      <c r="WFW164" s="171"/>
      <c r="WFX164" s="171"/>
      <c r="WFY164" s="171"/>
      <c r="WFZ164" s="171"/>
      <c r="WGA164" s="171"/>
      <c r="WGB164" s="171"/>
      <c r="WGC164" s="171"/>
      <c r="WGD164" s="171"/>
      <c r="WGE164" s="171"/>
      <c r="WGF164" s="171"/>
      <c r="WGG164" s="171"/>
      <c r="WGH164" s="171"/>
      <c r="WGI164" s="171"/>
      <c r="WGJ164" s="171"/>
      <c r="WGK164" s="171"/>
      <c r="WGL164" s="171"/>
      <c r="WGM164" s="171"/>
      <c r="WGN164" s="171"/>
      <c r="WGO164" s="171"/>
      <c r="WGP164" s="171"/>
      <c r="WGQ164" s="171"/>
      <c r="WGR164" s="171"/>
      <c r="WGS164" s="171"/>
      <c r="WGT164" s="171"/>
      <c r="WGU164" s="171"/>
      <c r="WGV164" s="171"/>
      <c r="WGW164" s="171"/>
      <c r="WGX164" s="171"/>
      <c r="WGY164" s="171"/>
      <c r="WGZ164" s="171"/>
      <c r="WHA164" s="171"/>
      <c r="WHB164" s="171"/>
      <c r="WHC164" s="171"/>
      <c r="WHD164" s="171"/>
      <c r="WHE164" s="171"/>
      <c r="WHF164" s="171"/>
      <c r="WHG164" s="171"/>
      <c r="WHH164" s="171"/>
      <c r="WHI164" s="171"/>
      <c r="WHJ164" s="171"/>
      <c r="WHK164" s="171"/>
      <c r="WHL164" s="171"/>
      <c r="WHM164" s="171"/>
      <c r="WHN164" s="171"/>
      <c r="WHO164" s="171"/>
      <c r="WHP164" s="171"/>
      <c r="WHQ164" s="171"/>
      <c r="WHR164" s="171"/>
      <c r="WHS164" s="171"/>
      <c r="WHT164" s="171"/>
      <c r="WHU164" s="171"/>
      <c r="WHV164" s="171"/>
      <c r="WHW164" s="171"/>
      <c r="WHX164" s="171"/>
      <c r="WHY164" s="171"/>
      <c r="WHZ164" s="171"/>
      <c r="WIA164" s="171"/>
      <c r="WIB164" s="171"/>
      <c r="WIC164" s="171"/>
      <c r="WID164" s="171"/>
      <c r="WIE164" s="171"/>
      <c r="WIF164" s="171"/>
      <c r="WIG164" s="171"/>
      <c r="WIH164" s="171"/>
      <c r="WII164" s="171"/>
      <c r="WIJ164" s="171"/>
      <c r="WIK164" s="171"/>
      <c r="WIL164" s="171"/>
      <c r="WIM164" s="171"/>
      <c r="WIN164" s="171"/>
      <c r="WIO164" s="171"/>
      <c r="WIP164" s="171"/>
      <c r="WIQ164" s="171"/>
      <c r="WIR164" s="171"/>
      <c r="WIS164" s="171"/>
      <c r="WIT164" s="171"/>
      <c r="WIU164" s="171"/>
      <c r="WIV164" s="171"/>
      <c r="WIW164" s="171"/>
      <c r="WIX164" s="171"/>
      <c r="WIY164" s="171"/>
      <c r="WIZ164" s="171"/>
      <c r="WJA164" s="171"/>
      <c r="WJB164" s="171"/>
      <c r="WJC164" s="171"/>
      <c r="WJD164" s="171"/>
      <c r="WJE164" s="171"/>
      <c r="WJF164" s="171"/>
      <c r="WJG164" s="171"/>
      <c r="WJH164" s="171"/>
      <c r="WJI164" s="171"/>
      <c r="WJJ164" s="171"/>
      <c r="WJK164" s="171"/>
      <c r="WJL164" s="171"/>
      <c r="WJM164" s="171"/>
      <c r="WJN164" s="171"/>
      <c r="WJO164" s="171"/>
      <c r="WJP164" s="171"/>
      <c r="WJQ164" s="171"/>
      <c r="WJR164" s="171"/>
      <c r="WJS164" s="171"/>
      <c r="WJT164" s="171"/>
      <c r="WJU164" s="171"/>
      <c r="WJV164" s="171"/>
      <c r="WJW164" s="171"/>
      <c r="WJX164" s="171"/>
      <c r="WJY164" s="171"/>
      <c r="WJZ164" s="171"/>
      <c r="WKA164" s="171"/>
      <c r="WKB164" s="171"/>
      <c r="WKC164" s="171"/>
      <c r="WKD164" s="171"/>
      <c r="WKE164" s="171"/>
      <c r="WKF164" s="171"/>
      <c r="WKG164" s="171"/>
      <c r="WKH164" s="171"/>
      <c r="WKI164" s="171"/>
      <c r="WKJ164" s="171"/>
      <c r="WKK164" s="171"/>
      <c r="WKL164" s="171"/>
      <c r="WKM164" s="171"/>
      <c r="WKN164" s="171"/>
      <c r="WKO164" s="171"/>
      <c r="WKP164" s="171"/>
      <c r="WKQ164" s="171"/>
      <c r="WKR164" s="171"/>
      <c r="WKS164" s="171"/>
      <c r="WKT164" s="171"/>
      <c r="WKU164" s="171"/>
      <c r="WKV164" s="171"/>
      <c r="WKW164" s="171"/>
      <c r="WKX164" s="171"/>
      <c r="WKY164" s="171"/>
      <c r="WKZ164" s="171"/>
      <c r="WLA164" s="171"/>
      <c r="WLB164" s="171"/>
      <c r="WLC164" s="171"/>
      <c r="WLD164" s="171"/>
      <c r="WLE164" s="171"/>
      <c r="WLF164" s="171"/>
      <c r="WLG164" s="171"/>
      <c r="WLH164" s="171"/>
      <c r="WLI164" s="171"/>
      <c r="WLJ164" s="171"/>
      <c r="WLK164" s="171"/>
      <c r="WLL164" s="171"/>
      <c r="WLM164" s="171"/>
      <c r="WLN164" s="171"/>
      <c r="WLO164" s="171"/>
      <c r="WLP164" s="171"/>
      <c r="WLQ164" s="171"/>
      <c r="WLR164" s="171"/>
      <c r="WLS164" s="171"/>
      <c r="WLT164" s="171"/>
      <c r="WLU164" s="171"/>
      <c r="WLV164" s="171"/>
      <c r="WLW164" s="171"/>
      <c r="WLX164" s="171"/>
      <c r="WLY164" s="171"/>
      <c r="WLZ164" s="171"/>
      <c r="WMA164" s="171"/>
      <c r="WMB164" s="171"/>
      <c r="WMC164" s="171"/>
      <c r="WMD164" s="171"/>
      <c r="WME164" s="171"/>
      <c r="WMF164" s="171"/>
      <c r="WMG164" s="171"/>
      <c r="WMH164" s="171"/>
      <c r="WMI164" s="171"/>
      <c r="WMJ164" s="171"/>
      <c r="WMK164" s="171"/>
      <c r="WML164" s="171"/>
      <c r="WMM164" s="171"/>
      <c r="WMN164" s="171"/>
      <c r="WMO164" s="171"/>
      <c r="WMP164" s="171"/>
      <c r="WMQ164" s="171"/>
      <c r="WMR164" s="171"/>
      <c r="WMS164" s="171"/>
      <c r="WMT164" s="171"/>
      <c r="WMU164" s="171"/>
      <c r="WMV164" s="171"/>
      <c r="WMW164" s="171"/>
      <c r="WMX164" s="171"/>
      <c r="WMY164" s="171"/>
      <c r="WMZ164" s="171"/>
      <c r="WNA164" s="171"/>
      <c r="WNB164" s="171"/>
      <c r="WNC164" s="171"/>
      <c r="WND164" s="171"/>
      <c r="WNE164" s="171"/>
      <c r="WNF164" s="171"/>
      <c r="WNG164" s="171"/>
      <c r="WNH164" s="171"/>
      <c r="WNI164" s="171"/>
      <c r="WNJ164" s="171"/>
      <c r="WNK164" s="171"/>
      <c r="WNL164" s="171"/>
      <c r="WNM164" s="171"/>
      <c r="WNN164" s="171"/>
      <c r="WNO164" s="171"/>
      <c r="WNP164" s="171"/>
      <c r="WNQ164" s="171"/>
      <c r="WNR164" s="171"/>
      <c r="WNS164" s="171"/>
      <c r="WNT164" s="171"/>
      <c r="WNU164" s="171"/>
      <c r="WNV164" s="171"/>
      <c r="WNW164" s="171"/>
      <c r="WNX164" s="171"/>
      <c r="WNY164" s="171"/>
      <c r="WNZ164" s="171"/>
      <c r="WOA164" s="171"/>
      <c r="WOB164" s="171"/>
      <c r="WOC164" s="171"/>
      <c r="WOD164" s="171"/>
      <c r="WOE164" s="171"/>
      <c r="WOF164" s="171"/>
      <c r="WOG164" s="171"/>
      <c r="WOH164" s="171"/>
      <c r="WOI164" s="171"/>
      <c r="WOJ164" s="171"/>
      <c r="WOK164" s="171"/>
      <c r="WOL164" s="171"/>
      <c r="WOM164" s="171"/>
      <c r="WON164" s="171"/>
      <c r="WOO164" s="171"/>
      <c r="WOP164" s="171"/>
      <c r="WOQ164" s="171"/>
      <c r="WOR164" s="171"/>
      <c r="WOS164" s="171"/>
      <c r="WOT164" s="171"/>
      <c r="WOU164" s="171"/>
      <c r="WOV164" s="171"/>
      <c r="WOW164" s="171"/>
      <c r="WOX164" s="171"/>
      <c r="WOY164" s="171"/>
      <c r="WOZ164" s="171"/>
      <c r="WPA164" s="171"/>
      <c r="WPB164" s="171"/>
      <c r="WPC164" s="171"/>
      <c r="WPD164" s="171"/>
      <c r="WPE164" s="171"/>
      <c r="WPF164" s="171"/>
      <c r="WPG164" s="171"/>
      <c r="WPH164" s="171"/>
      <c r="WPI164" s="171"/>
      <c r="WPJ164" s="171"/>
      <c r="WPK164" s="171"/>
      <c r="WPL164" s="171"/>
      <c r="WPM164" s="171"/>
      <c r="WPN164" s="171"/>
      <c r="WPO164" s="171"/>
      <c r="WPP164" s="171"/>
      <c r="WPQ164" s="171"/>
      <c r="WPR164" s="171"/>
      <c r="WPS164" s="171"/>
      <c r="WPT164" s="171"/>
      <c r="WPU164" s="171"/>
      <c r="WPV164" s="171"/>
      <c r="WPW164" s="171"/>
      <c r="WPX164" s="171"/>
      <c r="WPY164" s="171"/>
      <c r="WPZ164" s="171"/>
      <c r="WQA164" s="171"/>
      <c r="WQB164" s="171"/>
      <c r="WQC164" s="171"/>
      <c r="WQD164" s="171"/>
      <c r="WQE164" s="171"/>
      <c r="WQF164" s="171"/>
      <c r="WQG164" s="171"/>
      <c r="WQH164" s="171"/>
      <c r="WQI164" s="171"/>
      <c r="WQJ164" s="171"/>
      <c r="WQK164" s="171"/>
      <c r="WQL164" s="171"/>
      <c r="WQM164" s="171"/>
      <c r="WQN164" s="171"/>
      <c r="WQO164" s="171"/>
      <c r="WQP164" s="171"/>
      <c r="WQQ164" s="171"/>
      <c r="WQR164" s="171"/>
      <c r="WQS164" s="171"/>
      <c r="WQT164" s="171"/>
      <c r="WQU164" s="171"/>
      <c r="WQV164" s="171"/>
      <c r="WQW164" s="171"/>
      <c r="WQX164" s="171"/>
      <c r="WQY164" s="171"/>
      <c r="WQZ164" s="171"/>
      <c r="WRA164" s="171"/>
      <c r="WRB164" s="171"/>
      <c r="WRC164" s="171"/>
      <c r="WRD164" s="171"/>
      <c r="WRE164" s="171"/>
      <c r="WRF164" s="171"/>
      <c r="WRG164" s="171"/>
      <c r="WRH164" s="171"/>
      <c r="WRI164" s="171"/>
      <c r="WRJ164" s="171"/>
      <c r="WRK164" s="171"/>
      <c r="WRL164" s="171"/>
      <c r="WRM164" s="171"/>
      <c r="WRN164" s="171"/>
      <c r="WRO164" s="171"/>
      <c r="WRP164" s="171"/>
      <c r="WRQ164" s="171"/>
      <c r="WRR164" s="171"/>
      <c r="WRS164" s="171"/>
      <c r="WRT164" s="171"/>
      <c r="WRU164" s="171"/>
      <c r="WRV164" s="171"/>
      <c r="WRW164" s="171"/>
      <c r="WRX164" s="171"/>
      <c r="WRY164" s="171"/>
      <c r="WRZ164" s="171"/>
      <c r="WSA164" s="171"/>
      <c r="WSB164" s="171"/>
      <c r="WSC164" s="171"/>
      <c r="WSD164" s="171"/>
      <c r="WSE164" s="171"/>
      <c r="WSF164" s="171"/>
      <c r="WSG164" s="171"/>
      <c r="WSH164" s="171"/>
      <c r="WSI164" s="171"/>
      <c r="WSJ164" s="171"/>
      <c r="WSK164" s="171"/>
      <c r="WSL164" s="171"/>
      <c r="WSM164" s="171"/>
      <c r="WSN164" s="171"/>
      <c r="WSO164" s="171"/>
      <c r="WSP164" s="171"/>
      <c r="WSQ164" s="171"/>
      <c r="WSR164" s="171"/>
      <c r="WSS164" s="171"/>
      <c r="WST164" s="171"/>
      <c r="WSU164" s="171"/>
      <c r="WSV164" s="171"/>
      <c r="WSW164" s="171"/>
      <c r="WSX164" s="171"/>
      <c r="WSY164" s="171"/>
      <c r="WSZ164" s="171"/>
      <c r="WTA164" s="171"/>
      <c r="WTB164" s="171"/>
      <c r="WTC164" s="171"/>
      <c r="WTD164" s="171"/>
      <c r="WTE164" s="171"/>
      <c r="WTF164" s="171"/>
      <c r="WTG164" s="171"/>
      <c r="WTH164" s="171"/>
      <c r="WTI164" s="171"/>
      <c r="WTJ164" s="171"/>
      <c r="WTK164" s="171"/>
      <c r="WTL164" s="171"/>
      <c r="WTM164" s="171"/>
      <c r="WTN164" s="171"/>
      <c r="WTO164" s="171"/>
      <c r="WTP164" s="171"/>
      <c r="WTQ164" s="171"/>
      <c r="WTR164" s="171"/>
      <c r="WTS164" s="171"/>
      <c r="WTT164" s="171"/>
      <c r="WTU164" s="171"/>
      <c r="WTV164" s="171"/>
      <c r="WTW164" s="171"/>
      <c r="WTX164" s="171"/>
      <c r="WTY164" s="171"/>
      <c r="WTZ164" s="171"/>
      <c r="WUA164" s="171"/>
      <c r="WUB164" s="171"/>
      <c r="WUC164" s="171"/>
      <c r="WUD164" s="171"/>
      <c r="WUE164" s="171"/>
      <c r="WUF164" s="171"/>
      <c r="WUG164" s="171"/>
      <c r="WUH164" s="171"/>
      <c r="WUI164" s="171"/>
      <c r="WUJ164" s="171"/>
      <c r="WUK164" s="171"/>
      <c r="WUL164" s="171"/>
      <c r="WUM164" s="171"/>
      <c r="WUN164" s="171"/>
      <c r="WUO164" s="171"/>
      <c r="WUP164" s="171"/>
      <c r="WUQ164" s="171"/>
      <c r="WUR164" s="171"/>
      <c r="WUS164" s="171"/>
      <c r="WUT164" s="171"/>
      <c r="WUU164" s="171"/>
      <c r="WUV164" s="171"/>
      <c r="WUW164" s="171"/>
      <c r="WUX164" s="171"/>
      <c r="WUY164" s="171"/>
      <c r="WUZ164" s="171"/>
      <c r="WVA164" s="171"/>
      <c r="WVB164" s="171"/>
      <c r="WVC164" s="171"/>
      <c r="WVD164" s="171"/>
      <c r="WVE164" s="171"/>
      <c r="WVF164" s="171"/>
      <c r="WVG164" s="171"/>
      <c r="WVH164" s="171"/>
      <c r="WVI164" s="171"/>
      <c r="WVJ164" s="171"/>
      <c r="WVK164" s="171"/>
      <c r="WVL164" s="171"/>
      <c r="WVM164" s="171"/>
      <c r="WVN164" s="171"/>
      <c r="WVO164" s="171"/>
      <c r="WVP164" s="171"/>
      <c r="WVQ164" s="171"/>
      <c r="WVR164" s="171"/>
      <c r="WVS164" s="171"/>
      <c r="WVT164" s="171"/>
      <c r="WVU164" s="171"/>
      <c r="WVV164" s="171"/>
      <c r="WVW164" s="171"/>
      <c r="WVX164" s="171"/>
      <c r="WVY164" s="171"/>
      <c r="WVZ164" s="171"/>
      <c r="WWA164" s="171"/>
      <c r="WWB164" s="171"/>
      <c r="WWC164" s="171"/>
      <c r="WWD164" s="171"/>
      <c r="WWE164" s="171"/>
      <c r="WWF164" s="171"/>
      <c r="WWG164" s="171"/>
      <c r="WWH164" s="171"/>
      <c r="WWI164" s="171"/>
    </row>
    <row r="165" spans="1:16155" s="247" customFormat="1" ht="33" hidden="1" x14ac:dyDescent="0.3">
      <c r="A165" s="234" t="s">
        <v>1100</v>
      </c>
      <c r="B165" s="12" t="s">
        <v>106</v>
      </c>
      <c r="C165" s="13"/>
      <c r="D165" s="14" t="s">
        <v>216</v>
      </c>
      <c r="E165" s="9"/>
      <c r="F165" s="9">
        <v>20</v>
      </c>
      <c r="G165" s="9"/>
      <c r="H165" s="9" t="s">
        <v>57</v>
      </c>
      <c r="I165" s="9" t="s">
        <v>107</v>
      </c>
      <c r="J165" s="9" t="s">
        <v>108</v>
      </c>
      <c r="K165" s="10">
        <v>6810</v>
      </c>
      <c r="L165" s="171"/>
      <c r="M165" s="9"/>
      <c r="N165" s="9"/>
      <c r="O165" s="9"/>
      <c r="P165" s="9"/>
      <c r="Q165" s="9"/>
      <c r="R165" s="9"/>
      <c r="S165" s="9"/>
      <c r="T165" s="9"/>
      <c r="U165" s="9"/>
      <c r="V165" s="9"/>
      <c r="W165" s="9" t="s">
        <v>29</v>
      </c>
      <c r="X165" s="9" t="s">
        <v>29</v>
      </c>
      <c r="Y165" s="9"/>
      <c r="Z165" s="9"/>
      <c r="AA165" s="9"/>
      <c r="AB165" s="246"/>
      <c r="AC165" s="171"/>
      <c r="AL165" s="171"/>
      <c r="AM165" s="171"/>
      <c r="AN165" s="171"/>
      <c r="AO165" s="171"/>
      <c r="AP165" s="171"/>
      <c r="AQ165" s="171"/>
      <c r="AR165" s="171"/>
      <c r="AS165" s="171"/>
      <c r="AT165" s="171"/>
      <c r="AU165" s="171"/>
      <c r="AV165" s="171"/>
      <c r="AW165" s="171"/>
      <c r="AX165" s="171"/>
      <c r="AY165" s="171"/>
      <c r="AZ165" s="171"/>
      <c r="BA165" s="171"/>
      <c r="BB165" s="171"/>
      <c r="BC165" s="171"/>
      <c r="BD165" s="171"/>
      <c r="BE165" s="171"/>
      <c r="BF165" s="171"/>
      <c r="BG165" s="171"/>
      <c r="BH165" s="171"/>
      <c r="BI165" s="171"/>
      <c r="BJ165" s="171"/>
      <c r="BK165" s="171"/>
      <c r="BL165" s="171"/>
      <c r="BM165" s="171"/>
      <c r="BN165" s="171"/>
      <c r="BO165" s="171"/>
      <c r="BP165" s="171"/>
      <c r="BQ165" s="171"/>
      <c r="BR165" s="171"/>
      <c r="BS165" s="171"/>
      <c r="BT165" s="171"/>
      <c r="BU165" s="171"/>
      <c r="BV165" s="171"/>
      <c r="BW165" s="171"/>
      <c r="BX165" s="171"/>
      <c r="BY165" s="171"/>
      <c r="BZ165" s="171"/>
      <c r="CA165" s="171"/>
      <c r="CB165" s="171"/>
      <c r="CC165" s="171"/>
      <c r="CD165" s="171"/>
      <c r="CE165" s="171"/>
      <c r="CF165" s="171"/>
      <c r="CG165" s="171"/>
      <c r="CH165" s="171"/>
      <c r="CI165" s="171"/>
      <c r="CJ165" s="171"/>
      <c r="CK165" s="171"/>
      <c r="CL165" s="171"/>
      <c r="CM165" s="171"/>
      <c r="CN165" s="171"/>
      <c r="CO165" s="171"/>
      <c r="CP165" s="171"/>
      <c r="CQ165" s="171"/>
      <c r="CR165" s="171"/>
      <c r="CS165" s="171"/>
      <c r="CT165" s="171"/>
      <c r="CU165" s="171"/>
      <c r="CV165" s="171"/>
      <c r="CW165" s="171"/>
      <c r="CX165" s="171"/>
      <c r="CY165" s="171"/>
      <c r="CZ165" s="171"/>
      <c r="DA165" s="171"/>
      <c r="DB165" s="171"/>
      <c r="DC165" s="171"/>
      <c r="DD165" s="171"/>
      <c r="DE165" s="171"/>
      <c r="DF165" s="171"/>
      <c r="DG165" s="171"/>
      <c r="DH165" s="171"/>
      <c r="DI165" s="171"/>
      <c r="DJ165" s="171"/>
      <c r="DK165" s="171"/>
      <c r="DL165" s="171"/>
      <c r="DM165" s="171"/>
      <c r="DN165" s="171"/>
      <c r="DO165" s="171"/>
      <c r="DP165" s="171"/>
      <c r="DQ165" s="171"/>
      <c r="DR165" s="171"/>
      <c r="DS165" s="171"/>
      <c r="DT165" s="171"/>
      <c r="DU165" s="171"/>
      <c r="DV165" s="171"/>
      <c r="DW165" s="171"/>
      <c r="DX165" s="171"/>
      <c r="DY165" s="171"/>
      <c r="DZ165" s="171"/>
      <c r="EA165" s="171"/>
      <c r="EB165" s="171"/>
      <c r="EC165" s="171"/>
      <c r="ED165" s="171"/>
      <c r="EE165" s="171"/>
      <c r="EF165" s="171"/>
      <c r="EG165" s="171"/>
      <c r="EH165" s="171"/>
      <c r="EI165" s="171"/>
      <c r="EJ165" s="171"/>
      <c r="EK165" s="171"/>
      <c r="EL165" s="171"/>
      <c r="EM165" s="171"/>
      <c r="EN165" s="171"/>
      <c r="EO165" s="171"/>
      <c r="EP165" s="171"/>
      <c r="EQ165" s="171"/>
      <c r="ER165" s="171"/>
      <c r="ES165" s="171"/>
      <c r="ET165" s="171"/>
      <c r="EU165" s="171"/>
      <c r="EV165" s="171"/>
      <c r="EW165" s="171"/>
      <c r="EX165" s="171"/>
      <c r="EY165" s="171"/>
      <c r="EZ165" s="171"/>
      <c r="FA165" s="171"/>
      <c r="FB165" s="171"/>
      <c r="FC165" s="171"/>
      <c r="FD165" s="171"/>
      <c r="FE165" s="171"/>
      <c r="FF165" s="171"/>
      <c r="FG165" s="171"/>
      <c r="FH165" s="171"/>
      <c r="FI165" s="171"/>
      <c r="FJ165" s="171"/>
      <c r="FK165" s="171"/>
      <c r="FL165" s="171"/>
      <c r="FM165" s="171"/>
      <c r="FN165" s="171"/>
      <c r="FO165" s="171"/>
      <c r="FP165" s="171"/>
      <c r="FQ165" s="171"/>
      <c r="FR165" s="171"/>
      <c r="FS165" s="171"/>
      <c r="FT165" s="171"/>
      <c r="FU165" s="171"/>
      <c r="FV165" s="171"/>
      <c r="FW165" s="171"/>
      <c r="FX165" s="171"/>
      <c r="FY165" s="171"/>
      <c r="FZ165" s="171"/>
      <c r="GA165" s="171"/>
      <c r="GB165" s="171"/>
      <c r="GC165" s="171"/>
      <c r="GD165" s="171"/>
      <c r="GE165" s="171"/>
      <c r="GF165" s="171"/>
      <c r="GG165" s="171"/>
      <c r="GH165" s="171"/>
      <c r="GI165" s="171"/>
      <c r="GJ165" s="171"/>
      <c r="GK165" s="171"/>
      <c r="GL165" s="171"/>
      <c r="GM165" s="171"/>
      <c r="GN165" s="171"/>
      <c r="GO165" s="171"/>
      <c r="GP165" s="171"/>
      <c r="GQ165" s="171"/>
      <c r="GR165" s="171"/>
      <c r="GS165" s="171"/>
      <c r="GT165" s="171"/>
      <c r="GU165" s="171"/>
      <c r="GV165" s="171"/>
      <c r="GW165" s="171"/>
      <c r="GX165" s="171"/>
      <c r="GY165" s="171"/>
      <c r="GZ165" s="171"/>
      <c r="HA165" s="171"/>
      <c r="HB165" s="171"/>
      <c r="HC165" s="171"/>
      <c r="HD165" s="171"/>
      <c r="HE165" s="171"/>
      <c r="HF165" s="171"/>
      <c r="HG165" s="171"/>
      <c r="HH165" s="171"/>
      <c r="HI165" s="171"/>
      <c r="HJ165" s="171"/>
      <c r="HK165" s="171"/>
      <c r="HL165" s="171"/>
      <c r="HM165" s="171"/>
      <c r="HN165" s="171"/>
      <c r="HO165" s="171"/>
      <c r="HP165" s="171"/>
      <c r="HQ165" s="171"/>
      <c r="HR165" s="171"/>
      <c r="HS165" s="171"/>
      <c r="HT165" s="171"/>
      <c r="HU165" s="171"/>
      <c r="HV165" s="171"/>
      <c r="HW165" s="171"/>
      <c r="HX165" s="171"/>
      <c r="HY165" s="171"/>
      <c r="HZ165" s="171"/>
      <c r="IA165" s="171"/>
      <c r="IB165" s="171"/>
      <c r="IC165" s="171"/>
      <c r="ID165" s="171"/>
      <c r="IE165" s="171"/>
      <c r="IF165" s="171"/>
      <c r="IG165" s="171"/>
      <c r="IH165" s="171"/>
      <c r="II165" s="171"/>
      <c r="IJ165" s="171"/>
      <c r="IK165" s="171"/>
      <c r="IL165" s="171"/>
      <c r="IM165" s="171"/>
      <c r="IN165" s="171"/>
      <c r="IO165" s="171"/>
      <c r="IP165" s="171"/>
      <c r="IQ165" s="171"/>
      <c r="IR165" s="171"/>
      <c r="IS165" s="171"/>
      <c r="IT165" s="171"/>
      <c r="IU165" s="171"/>
      <c r="IV165" s="171"/>
      <c r="IW165" s="171"/>
      <c r="IX165" s="171"/>
      <c r="IY165" s="171"/>
      <c r="IZ165" s="171"/>
      <c r="JA165" s="171"/>
      <c r="JB165" s="171"/>
      <c r="JC165" s="171"/>
      <c r="JD165" s="171"/>
      <c r="JE165" s="171"/>
      <c r="JF165" s="171"/>
      <c r="JG165" s="171"/>
      <c r="JH165" s="171"/>
      <c r="JI165" s="171"/>
      <c r="JJ165" s="171"/>
      <c r="JK165" s="171"/>
      <c r="JL165" s="171"/>
      <c r="JM165" s="171"/>
      <c r="JN165" s="171"/>
      <c r="JO165" s="171"/>
      <c r="JP165" s="171"/>
      <c r="JQ165" s="171"/>
      <c r="JR165" s="171"/>
      <c r="JS165" s="171"/>
      <c r="JT165" s="171"/>
      <c r="JU165" s="171"/>
      <c r="JV165" s="171"/>
      <c r="JW165" s="171"/>
      <c r="JX165" s="171"/>
      <c r="JY165" s="171"/>
      <c r="JZ165" s="171"/>
      <c r="KA165" s="171"/>
      <c r="KB165" s="171"/>
      <c r="KC165" s="171"/>
      <c r="KD165" s="171"/>
      <c r="KE165" s="171"/>
      <c r="KF165" s="171"/>
      <c r="KG165" s="171"/>
      <c r="KH165" s="171"/>
      <c r="KI165" s="171"/>
      <c r="KJ165" s="171"/>
      <c r="KK165" s="171"/>
      <c r="KL165" s="171"/>
      <c r="KM165" s="171"/>
      <c r="KN165" s="171"/>
      <c r="KO165" s="171"/>
      <c r="KP165" s="171"/>
      <c r="KQ165" s="171"/>
      <c r="KR165" s="171"/>
      <c r="KS165" s="171"/>
      <c r="KT165" s="171"/>
      <c r="KU165" s="171"/>
      <c r="KV165" s="171"/>
      <c r="KW165" s="171"/>
      <c r="KX165" s="171"/>
      <c r="KY165" s="171"/>
      <c r="KZ165" s="171"/>
      <c r="LA165" s="171"/>
      <c r="LB165" s="171"/>
      <c r="LC165" s="171"/>
      <c r="LD165" s="171"/>
      <c r="LE165" s="171"/>
      <c r="LF165" s="171"/>
      <c r="LG165" s="171"/>
      <c r="LH165" s="171"/>
      <c r="LI165" s="171"/>
      <c r="LJ165" s="171"/>
      <c r="LK165" s="171"/>
      <c r="LL165" s="171"/>
      <c r="LM165" s="171"/>
      <c r="LN165" s="171"/>
      <c r="LO165" s="171"/>
      <c r="LP165" s="171"/>
      <c r="LQ165" s="171"/>
      <c r="LR165" s="171"/>
      <c r="LS165" s="171"/>
      <c r="LT165" s="171"/>
      <c r="LU165" s="171"/>
      <c r="LV165" s="171"/>
      <c r="LW165" s="171"/>
      <c r="LX165" s="171"/>
      <c r="LY165" s="171"/>
      <c r="LZ165" s="171"/>
      <c r="MA165" s="171"/>
      <c r="MB165" s="171"/>
      <c r="MC165" s="171"/>
      <c r="MD165" s="171"/>
      <c r="ME165" s="171"/>
      <c r="MF165" s="171"/>
      <c r="MG165" s="171"/>
      <c r="MH165" s="171"/>
      <c r="MI165" s="171"/>
      <c r="MJ165" s="171"/>
      <c r="MK165" s="171"/>
      <c r="ML165" s="171"/>
      <c r="MM165" s="171"/>
      <c r="MN165" s="171"/>
      <c r="MO165" s="171"/>
      <c r="MP165" s="171"/>
      <c r="MQ165" s="171"/>
      <c r="MR165" s="171"/>
      <c r="MS165" s="171"/>
      <c r="MT165" s="171"/>
      <c r="MU165" s="171"/>
      <c r="MV165" s="171"/>
      <c r="MW165" s="171"/>
      <c r="MX165" s="171"/>
      <c r="MY165" s="171"/>
      <c r="MZ165" s="171"/>
      <c r="NA165" s="171"/>
      <c r="NB165" s="171"/>
      <c r="NC165" s="171"/>
      <c r="ND165" s="171"/>
      <c r="NE165" s="171"/>
      <c r="NF165" s="171"/>
      <c r="NG165" s="171"/>
      <c r="NH165" s="171"/>
      <c r="NI165" s="171"/>
      <c r="NJ165" s="171"/>
      <c r="NK165" s="171"/>
      <c r="NL165" s="171"/>
      <c r="NM165" s="171"/>
      <c r="NN165" s="171"/>
      <c r="NO165" s="171"/>
      <c r="NP165" s="171"/>
      <c r="NQ165" s="171"/>
      <c r="NR165" s="171"/>
      <c r="NS165" s="171"/>
      <c r="NT165" s="171"/>
      <c r="NU165" s="171"/>
      <c r="NV165" s="171"/>
      <c r="NW165" s="171"/>
      <c r="NX165" s="171"/>
      <c r="NY165" s="171"/>
      <c r="NZ165" s="171"/>
      <c r="OA165" s="171"/>
      <c r="OB165" s="171"/>
      <c r="OC165" s="171"/>
      <c r="OD165" s="171"/>
      <c r="OE165" s="171"/>
      <c r="OF165" s="171"/>
      <c r="OG165" s="171"/>
      <c r="OH165" s="171"/>
      <c r="OI165" s="171"/>
      <c r="OJ165" s="171"/>
      <c r="OK165" s="171"/>
      <c r="OL165" s="171"/>
      <c r="OM165" s="171"/>
      <c r="ON165" s="171"/>
      <c r="OO165" s="171"/>
      <c r="OP165" s="171"/>
      <c r="OQ165" s="171"/>
      <c r="OR165" s="171"/>
      <c r="OS165" s="171"/>
      <c r="OT165" s="171"/>
      <c r="OU165" s="171"/>
      <c r="OV165" s="171"/>
      <c r="OW165" s="171"/>
      <c r="OX165" s="171"/>
      <c r="OY165" s="171"/>
      <c r="OZ165" s="171"/>
      <c r="PA165" s="171"/>
      <c r="PB165" s="171"/>
      <c r="PC165" s="171"/>
      <c r="PD165" s="171"/>
      <c r="PE165" s="171"/>
      <c r="PF165" s="171"/>
      <c r="PG165" s="171"/>
      <c r="PH165" s="171"/>
      <c r="PI165" s="171"/>
      <c r="PJ165" s="171"/>
      <c r="PK165" s="171"/>
      <c r="PL165" s="171"/>
      <c r="PM165" s="171"/>
      <c r="PN165" s="171"/>
      <c r="PO165" s="171"/>
      <c r="PP165" s="171"/>
      <c r="PQ165" s="171"/>
      <c r="PR165" s="171"/>
      <c r="PS165" s="171"/>
      <c r="PT165" s="171"/>
      <c r="PU165" s="171"/>
      <c r="PV165" s="171"/>
      <c r="PW165" s="171"/>
      <c r="PX165" s="171"/>
      <c r="PY165" s="171"/>
      <c r="PZ165" s="171"/>
      <c r="QA165" s="171"/>
      <c r="QB165" s="171"/>
      <c r="QC165" s="171"/>
      <c r="QD165" s="171"/>
      <c r="QE165" s="171"/>
      <c r="QF165" s="171"/>
      <c r="QG165" s="171"/>
      <c r="QH165" s="171"/>
      <c r="QI165" s="171"/>
      <c r="QJ165" s="171"/>
      <c r="QK165" s="171"/>
      <c r="QL165" s="171"/>
      <c r="QM165" s="171"/>
      <c r="QN165" s="171"/>
      <c r="QO165" s="171"/>
      <c r="QP165" s="171"/>
      <c r="QQ165" s="171"/>
      <c r="QR165" s="171"/>
      <c r="QS165" s="171"/>
      <c r="QT165" s="171"/>
      <c r="QU165" s="171"/>
      <c r="QV165" s="171"/>
      <c r="QW165" s="171"/>
      <c r="QX165" s="171"/>
      <c r="QY165" s="171"/>
      <c r="QZ165" s="171"/>
      <c r="RA165" s="171"/>
      <c r="RB165" s="171"/>
      <c r="RC165" s="171"/>
      <c r="RD165" s="171"/>
      <c r="RE165" s="171"/>
      <c r="RF165" s="171"/>
      <c r="RG165" s="171"/>
      <c r="RH165" s="171"/>
      <c r="RI165" s="171"/>
      <c r="RJ165" s="171"/>
      <c r="RK165" s="171"/>
      <c r="RL165" s="171"/>
      <c r="RM165" s="171"/>
      <c r="RN165" s="171"/>
      <c r="RO165" s="171"/>
      <c r="RP165" s="171"/>
      <c r="RQ165" s="171"/>
      <c r="RR165" s="171"/>
      <c r="RS165" s="171"/>
      <c r="RT165" s="171"/>
      <c r="RU165" s="171"/>
      <c r="RV165" s="171"/>
      <c r="RW165" s="171"/>
      <c r="RX165" s="171"/>
      <c r="RY165" s="171"/>
      <c r="RZ165" s="171"/>
      <c r="SA165" s="171"/>
      <c r="SB165" s="171"/>
      <c r="SC165" s="171"/>
      <c r="SD165" s="171"/>
      <c r="SE165" s="171"/>
      <c r="SF165" s="171"/>
      <c r="SG165" s="171"/>
      <c r="SH165" s="171"/>
      <c r="SI165" s="171"/>
      <c r="SJ165" s="171"/>
      <c r="SK165" s="171"/>
      <c r="SL165" s="171"/>
      <c r="SM165" s="171"/>
      <c r="SN165" s="171"/>
      <c r="SO165" s="171"/>
      <c r="SP165" s="171"/>
      <c r="SQ165" s="171"/>
      <c r="SR165" s="171"/>
      <c r="SS165" s="171"/>
      <c r="ST165" s="171"/>
      <c r="SU165" s="171"/>
      <c r="SV165" s="171"/>
      <c r="SW165" s="171"/>
      <c r="SX165" s="171"/>
      <c r="SY165" s="171"/>
      <c r="SZ165" s="171"/>
      <c r="TA165" s="171"/>
      <c r="TB165" s="171"/>
      <c r="TC165" s="171"/>
      <c r="TD165" s="171"/>
      <c r="TE165" s="171"/>
      <c r="TF165" s="171"/>
      <c r="TG165" s="171"/>
      <c r="TH165" s="171"/>
      <c r="TI165" s="171"/>
      <c r="TJ165" s="171"/>
      <c r="TK165" s="171"/>
      <c r="TL165" s="171"/>
      <c r="TM165" s="171"/>
      <c r="TN165" s="171"/>
      <c r="TO165" s="171"/>
      <c r="TP165" s="171"/>
      <c r="TQ165" s="171"/>
      <c r="TR165" s="171"/>
      <c r="TS165" s="171"/>
      <c r="TT165" s="171"/>
      <c r="TU165" s="171"/>
      <c r="TV165" s="171"/>
      <c r="TW165" s="171"/>
      <c r="TX165" s="171"/>
      <c r="TY165" s="171"/>
      <c r="TZ165" s="171"/>
      <c r="UA165" s="171"/>
      <c r="UB165" s="171"/>
      <c r="UC165" s="171"/>
      <c r="UD165" s="171"/>
      <c r="UE165" s="171"/>
      <c r="UF165" s="171"/>
      <c r="UG165" s="171"/>
      <c r="UH165" s="171"/>
      <c r="UI165" s="171"/>
      <c r="UJ165" s="171"/>
      <c r="UK165" s="171"/>
      <c r="UL165" s="171"/>
      <c r="UM165" s="171"/>
      <c r="UN165" s="171"/>
      <c r="UO165" s="171"/>
      <c r="UP165" s="171"/>
      <c r="UQ165" s="171"/>
      <c r="UR165" s="171"/>
      <c r="US165" s="171"/>
      <c r="UT165" s="171"/>
      <c r="UU165" s="171"/>
      <c r="UV165" s="171"/>
      <c r="UW165" s="171"/>
      <c r="UX165" s="171"/>
      <c r="UY165" s="171"/>
      <c r="UZ165" s="171"/>
      <c r="VA165" s="171"/>
      <c r="VB165" s="171"/>
      <c r="VC165" s="171"/>
      <c r="VD165" s="171"/>
      <c r="VE165" s="171"/>
      <c r="VF165" s="171"/>
      <c r="VG165" s="171"/>
      <c r="VH165" s="171"/>
      <c r="VI165" s="171"/>
      <c r="VJ165" s="171"/>
      <c r="VK165" s="171"/>
      <c r="VL165" s="171"/>
      <c r="VM165" s="171"/>
      <c r="VN165" s="171"/>
      <c r="VO165" s="171"/>
      <c r="VP165" s="171"/>
      <c r="VQ165" s="171"/>
      <c r="VR165" s="171"/>
      <c r="VS165" s="171"/>
      <c r="VT165" s="171"/>
      <c r="VU165" s="171"/>
      <c r="VV165" s="171"/>
      <c r="VW165" s="171"/>
      <c r="VX165" s="171"/>
      <c r="VY165" s="171"/>
      <c r="VZ165" s="171"/>
      <c r="WA165" s="171"/>
      <c r="WB165" s="171"/>
      <c r="WC165" s="171"/>
      <c r="WD165" s="171"/>
      <c r="WE165" s="171"/>
      <c r="WF165" s="171"/>
      <c r="WG165" s="171"/>
      <c r="WH165" s="171"/>
      <c r="WI165" s="171"/>
      <c r="WJ165" s="171"/>
      <c r="WK165" s="171"/>
      <c r="WL165" s="171"/>
      <c r="WM165" s="171"/>
      <c r="WN165" s="171"/>
      <c r="WO165" s="171"/>
      <c r="WP165" s="171"/>
      <c r="WQ165" s="171"/>
      <c r="WR165" s="171"/>
      <c r="WS165" s="171"/>
      <c r="WT165" s="171"/>
      <c r="WU165" s="171"/>
      <c r="WV165" s="171"/>
      <c r="WW165" s="171"/>
      <c r="WX165" s="171"/>
      <c r="WY165" s="171"/>
      <c r="WZ165" s="171"/>
      <c r="XA165" s="171"/>
      <c r="XB165" s="171"/>
      <c r="XC165" s="171"/>
      <c r="XD165" s="171"/>
      <c r="XE165" s="171"/>
      <c r="XF165" s="171"/>
      <c r="XG165" s="171"/>
      <c r="XH165" s="171"/>
      <c r="XI165" s="171"/>
      <c r="XJ165" s="171"/>
      <c r="XK165" s="171"/>
      <c r="XL165" s="171"/>
      <c r="XM165" s="171"/>
      <c r="XN165" s="171"/>
      <c r="XO165" s="171"/>
      <c r="XP165" s="171"/>
      <c r="XQ165" s="171"/>
      <c r="XR165" s="171"/>
      <c r="XS165" s="171"/>
      <c r="XT165" s="171"/>
      <c r="XU165" s="171"/>
      <c r="XV165" s="171"/>
      <c r="XW165" s="171"/>
      <c r="XX165" s="171"/>
      <c r="XY165" s="171"/>
      <c r="XZ165" s="171"/>
      <c r="YA165" s="171"/>
      <c r="YB165" s="171"/>
      <c r="YC165" s="171"/>
      <c r="YD165" s="171"/>
      <c r="YE165" s="171"/>
      <c r="YF165" s="171"/>
      <c r="YG165" s="171"/>
      <c r="YH165" s="171"/>
      <c r="YI165" s="171"/>
      <c r="YJ165" s="171"/>
      <c r="YK165" s="171"/>
      <c r="YL165" s="171"/>
      <c r="YM165" s="171"/>
      <c r="YN165" s="171"/>
      <c r="YO165" s="171"/>
      <c r="YP165" s="171"/>
      <c r="YQ165" s="171"/>
      <c r="YR165" s="171"/>
      <c r="YS165" s="171"/>
      <c r="YT165" s="171"/>
      <c r="YU165" s="171"/>
      <c r="YV165" s="171"/>
      <c r="YW165" s="171"/>
      <c r="YX165" s="171"/>
      <c r="YY165" s="171"/>
      <c r="YZ165" s="171"/>
      <c r="ZA165" s="171"/>
      <c r="ZB165" s="171"/>
      <c r="ZC165" s="171"/>
      <c r="ZD165" s="171"/>
      <c r="ZE165" s="171"/>
      <c r="ZF165" s="171"/>
      <c r="ZG165" s="171"/>
      <c r="ZH165" s="171"/>
      <c r="ZI165" s="171"/>
      <c r="ZJ165" s="171"/>
      <c r="ZK165" s="171"/>
      <c r="ZL165" s="171"/>
      <c r="ZM165" s="171"/>
      <c r="ZN165" s="171"/>
      <c r="ZO165" s="171"/>
      <c r="ZP165" s="171"/>
      <c r="ZQ165" s="171"/>
      <c r="ZR165" s="171"/>
      <c r="ZS165" s="171"/>
      <c r="ZT165" s="171"/>
      <c r="ZU165" s="171"/>
      <c r="ZV165" s="171"/>
      <c r="ZW165" s="171"/>
      <c r="ZX165" s="171"/>
      <c r="ZY165" s="171"/>
      <c r="ZZ165" s="171"/>
      <c r="AAA165" s="171"/>
      <c r="AAB165" s="171"/>
      <c r="AAC165" s="171"/>
      <c r="AAD165" s="171"/>
      <c r="AAE165" s="171"/>
      <c r="AAF165" s="171"/>
      <c r="AAG165" s="171"/>
      <c r="AAH165" s="171"/>
      <c r="AAI165" s="171"/>
      <c r="AAJ165" s="171"/>
      <c r="AAK165" s="171"/>
      <c r="AAL165" s="171"/>
      <c r="AAM165" s="171"/>
      <c r="AAN165" s="171"/>
      <c r="AAO165" s="171"/>
      <c r="AAP165" s="171"/>
      <c r="AAQ165" s="171"/>
      <c r="AAR165" s="171"/>
      <c r="AAS165" s="171"/>
      <c r="AAT165" s="171"/>
      <c r="AAU165" s="171"/>
      <c r="AAV165" s="171"/>
      <c r="AAW165" s="171"/>
      <c r="AAX165" s="171"/>
      <c r="AAY165" s="171"/>
      <c r="AAZ165" s="171"/>
      <c r="ABA165" s="171"/>
      <c r="ABB165" s="171"/>
      <c r="ABC165" s="171"/>
      <c r="ABD165" s="171"/>
      <c r="ABE165" s="171"/>
      <c r="ABF165" s="171"/>
      <c r="ABG165" s="171"/>
      <c r="ABH165" s="171"/>
      <c r="ABI165" s="171"/>
      <c r="ABJ165" s="171"/>
      <c r="ABK165" s="171"/>
      <c r="ABL165" s="171"/>
      <c r="ABM165" s="171"/>
      <c r="ABN165" s="171"/>
      <c r="ABO165" s="171"/>
      <c r="ABP165" s="171"/>
      <c r="ABQ165" s="171"/>
      <c r="ABR165" s="171"/>
      <c r="ABS165" s="171"/>
      <c r="ABT165" s="171"/>
      <c r="ABU165" s="171"/>
      <c r="ABV165" s="171"/>
      <c r="ABW165" s="171"/>
      <c r="ABX165" s="171"/>
      <c r="ABY165" s="171"/>
      <c r="ABZ165" s="171"/>
      <c r="ACA165" s="171"/>
      <c r="ACB165" s="171"/>
      <c r="ACC165" s="171"/>
      <c r="ACD165" s="171"/>
      <c r="ACE165" s="171"/>
      <c r="ACF165" s="171"/>
      <c r="ACG165" s="171"/>
      <c r="ACH165" s="171"/>
      <c r="ACI165" s="171"/>
      <c r="ACJ165" s="171"/>
      <c r="ACK165" s="171"/>
      <c r="ACL165" s="171"/>
      <c r="ACM165" s="171"/>
      <c r="ACN165" s="171"/>
      <c r="ACO165" s="171"/>
      <c r="ACP165" s="171"/>
      <c r="ACQ165" s="171"/>
      <c r="ACR165" s="171"/>
      <c r="ACS165" s="171"/>
      <c r="ACT165" s="171"/>
      <c r="ACU165" s="171"/>
      <c r="ACV165" s="171"/>
      <c r="ACW165" s="171"/>
      <c r="ACX165" s="171"/>
      <c r="ACY165" s="171"/>
      <c r="ACZ165" s="171"/>
      <c r="ADA165" s="171"/>
      <c r="ADB165" s="171"/>
      <c r="ADC165" s="171"/>
      <c r="ADD165" s="171"/>
      <c r="ADE165" s="171"/>
      <c r="ADF165" s="171"/>
      <c r="ADG165" s="171"/>
      <c r="ADH165" s="171"/>
      <c r="ADI165" s="171"/>
      <c r="ADJ165" s="171"/>
      <c r="ADK165" s="171"/>
      <c r="ADL165" s="171"/>
      <c r="ADM165" s="171"/>
      <c r="ADN165" s="171"/>
      <c r="ADO165" s="171"/>
      <c r="ADP165" s="171"/>
      <c r="ADQ165" s="171"/>
      <c r="ADR165" s="171"/>
      <c r="ADS165" s="171"/>
      <c r="ADT165" s="171"/>
      <c r="ADU165" s="171"/>
      <c r="ADV165" s="171"/>
      <c r="ADW165" s="171"/>
      <c r="ADX165" s="171"/>
      <c r="ADY165" s="171"/>
      <c r="ADZ165" s="171"/>
      <c r="AEA165" s="171"/>
      <c r="AEB165" s="171"/>
      <c r="AEC165" s="171"/>
      <c r="AED165" s="171"/>
      <c r="AEE165" s="171"/>
      <c r="AEF165" s="171"/>
      <c r="AEG165" s="171"/>
      <c r="AEH165" s="171"/>
      <c r="AEI165" s="171"/>
      <c r="AEJ165" s="171"/>
      <c r="AEK165" s="171"/>
      <c r="AEL165" s="171"/>
      <c r="AEM165" s="171"/>
      <c r="AEN165" s="171"/>
      <c r="AEO165" s="171"/>
      <c r="AEP165" s="171"/>
      <c r="AEQ165" s="171"/>
      <c r="AER165" s="171"/>
      <c r="AES165" s="171"/>
      <c r="AET165" s="171"/>
      <c r="AEU165" s="171"/>
      <c r="AEV165" s="171"/>
      <c r="AEW165" s="171"/>
      <c r="AEX165" s="171"/>
      <c r="AEY165" s="171"/>
      <c r="AEZ165" s="171"/>
      <c r="AFA165" s="171"/>
      <c r="AFB165" s="171"/>
      <c r="AFC165" s="171"/>
      <c r="AFD165" s="171"/>
      <c r="AFE165" s="171"/>
      <c r="AFF165" s="171"/>
      <c r="AFG165" s="171"/>
      <c r="AFH165" s="171"/>
      <c r="AFI165" s="171"/>
      <c r="AFJ165" s="171"/>
      <c r="AFK165" s="171"/>
      <c r="AFL165" s="171"/>
      <c r="AFM165" s="171"/>
      <c r="AFN165" s="171"/>
      <c r="AFO165" s="171"/>
      <c r="AFP165" s="171"/>
      <c r="AFQ165" s="171"/>
      <c r="AFR165" s="171"/>
      <c r="AFS165" s="171"/>
      <c r="AFT165" s="171"/>
      <c r="AFU165" s="171"/>
      <c r="AFV165" s="171"/>
      <c r="AFW165" s="171"/>
      <c r="AFX165" s="171"/>
      <c r="AFY165" s="171"/>
      <c r="AFZ165" s="171"/>
      <c r="AGA165" s="171"/>
      <c r="AGB165" s="171"/>
      <c r="AGC165" s="171"/>
      <c r="AGD165" s="171"/>
      <c r="AGE165" s="171"/>
      <c r="AGF165" s="171"/>
      <c r="AGG165" s="171"/>
      <c r="AGH165" s="171"/>
      <c r="AGI165" s="171"/>
      <c r="AGJ165" s="171"/>
      <c r="AGK165" s="171"/>
      <c r="AGL165" s="171"/>
      <c r="AGM165" s="171"/>
      <c r="AGN165" s="171"/>
      <c r="AGO165" s="171"/>
      <c r="AGP165" s="171"/>
      <c r="AGQ165" s="171"/>
      <c r="AGR165" s="171"/>
      <c r="AGS165" s="171"/>
      <c r="AGT165" s="171"/>
      <c r="AGU165" s="171"/>
      <c r="AGV165" s="171"/>
      <c r="AGW165" s="171"/>
      <c r="AGX165" s="171"/>
      <c r="AGY165" s="171"/>
      <c r="AGZ165" s="171"/>
      <c r="AHA165" s="171"/>
      <c r="AHB165" s="171"/>
      <c r="AHC165" s="171"/>
      <c r="AHD165" s="171"/>
      <c r="AHE165" s="171"/>
      <c r="AHF165" s="171"/>
      <c r="AHG165" s="171"/>
      <c r="AHH165" s="171"/>
      <c r="AHI165" s="171"/>
      <c r="AHJ165" s="171"/>
      <c r="AHK165" s="171"/>
      <c r="AHL165" s="171"/>
      <c r="AHM165" s="171"/>
      <c r="AHN165" s="171"/>
      <c r="AHO165" s="171"/>
      <c r="AHP165" s="171"/>
      <c r="AHQ165" s="171"/>
      <c r="AHR165" s="171"/>
      <c r="AHS165" s="171"/>
      <c r="AHT165" s="171"/>
      <c r="AHU165" s="171"/>
      <c r="AHV165" s="171"/>
      <c r="AHW165" s="171"/>
      <c r="AHX165" s="171"/>
      <c r="AHY165" s="171"/>
      <c r="AHZ165" s="171"/>
      <c r="AIA165" s="171"/>
      <c r="AIB165" s="171"/>
      <c r="AIC165" s="171"/>
      <c r="AID165" s="171"/>
      <c r="AIE165" s="171"/>
      <c r="AIF165" s="171"/>
      <c r="AIG165" s="171"/>
      <c r="AIH165" s="171"/>
      <c r="AII165" s="171"/>
      <c r="AIJ165" s="171"/>
      <c r="AIK165" s="171"/>
      <c r="AIL165" s="171"/>
      <c r="AIM165" s="171"/>
      <c r="AIN165" s="171"/>
      <c r="AIO165" s="171"/>
      <c r="AIP165" s="171"/>
      <c r="AIQ165" s="171"/>
      <c r="AIR165" s="171"/>
      <c r="AIS165" s="171"/>
      <c r="AIT165" s="171"/>
      <c r="AIU165" s="171"/>
      <c r="AIV165" s="171"/>
      <c r="AIW165" s="171"/>
      <c r="AIX165" s="171"/>
      <c r="AIY165" s="171"/>
      <c r="AIZ165" s="171"/>
      <c r="AJA165" s="171"/>
      <c r="AJB165" s="171"/>
      <c r="AJC165" s="171"/>
      <c r="AJD165" s="171"/>
      <c r="AJE165" s="171"/>
      <c r="AJF165" s="171"/>
      <c r="AJG165" s="171"/>
      <c r="AJH165" s="171"/>
      <c r="AJI165" s="171"/>
      <c r="AJJ165" s="171"/>
      <c r="AJK165" s="171"/>
      <c r="AJL165" s="171"/>
      <c r="AJM165" s="171"/>
      <c r="AJN165" s="171"/>
      <c r="AJO165" s="171"/>
      <c r="AJP165" s="171"/>
      <c r="AJQ165" s="171"/>
      <c r="AJR165" s="171"/>
      <c r="AJS165" s="171"/>
      <c r="AJT165" s="171"/>
      <c r="AJU165" s="171"/>
      <c r="AJV165" s="171"/>
      <c r="AJW165" s="171"/>
      <c r="AJX165" s="171"/>
      <c r="AJY165" s="171"/>
      <c r="AJZ165" s="171"/>
      <c r="AKA165" s="171"/>
      <c r="AKB165" s="171"/>
      <c r="AKC165" s="171"/>
      <c r="AKD165" s="171"/>
      <c r="AKE165" s="171"/>
      <c r="AKF165" s="171"/>
      <c r="AKG165" s="171"/>
      <c r="AKH165" s="171"/>
      <c r="AKI165" s="171"/>
      <c r="AKJ165" s="171"/>
      <c r="AKK165" s="171"/>
      <c r="AKL165" s="171"/>
      <c r="AKM165" s="171"/>
      <c r="AKN165" s="171"/>
      <c r="AKO165" s="171"/>
      <c r="AKP165" s="171"/>
      <c r="AKQ165" s="171"/>
      <c r="AKR165" s="171"/>
      <c r="AKS165" s="171"/>
      <c r="AKT165" s="171"/>
      <c r="AKU165" s="171"/>
      <c r="AKV165" s="171"/>
      <c r="AKW165" s="171"/>
      <c r="AKX165" s="171"/>
      <c r="AKY165" s="171"/>
      <c r="AKZ165" s="171"/>
      <c r="ALA165" s="171"/>
      <c r="ALB165" s="171"/>
      <c r="ALC165" s="171"/>
      <c r="ALD165" s="171"/>
      <c r="ALE165" s="171"/>
      <c r="ALF165" s="171"/>
      <c r="ALG165" s="171"/>
      <c r="ALH165" s="171"/>
      <c r="ALI165" s="171"/>
      <c r="ALJ165" s="171"/>
      <c r="ALK165" s="171"/>
      <c r="ALL165" s="171"/>
      <c r="ALM165" s="171"/>
      <c r="ALN165" s="171"/>
      <c r="ALO165" s="171"/>
      <c r="ALP165" s="171"/>
      <c r="ALQ165" s="171"/>
      <c r="ALR165" s="171"/>
      <c r="ALS165" s="171"/>
      <c r="ALT165" s="171"/>
      <c r="ALU165" s="171"/>
      <c r="ALV165" s="171"/>
      <c r="ALW165" s="171"/>
      <c r="ALX165" s="171"/>
      <c r="ALY165" s="171"/>
      <c r="ALZ165" s="171"/>
      <c r="AMA165" s="171"/>
      <c r="AMB165" s="171"/>
      <c r="AMC165" s="171"/>
      <c r="AMD165" s="171"/>
      <c r="AME165" s="171"/>
      <c r="AMF165" s="171"/>
      <c r="AMG165" s="171"/>
      <c r="AMH165" s="171"/>
      <c r="AMI165" s="171"/>
      <c r="AMJ165" s="171"/>
      <c r="AMK165" s="171"/>
      <c r="AML165" s="171"/>
      <c r="AMM165" s="171"/>
      <c r="AMN165" s="171"/>
      <c r="AMO165" s="171"/>
      <c r="AMP165" s="171"/>
      <c r="AMQ165" s="171"/>
      <c r="AMR165" s="171"/>
      <c r="AMS165" s="171"/>
      <c r="AMT165" s="171"/>
      <c r="AMU165" s="171"/>
      <c r="AMV165" s="171"/>
      <c r="AMW165" s="171"/>
      <c r="AMX165" s="171"/>
      <c r="AMY165" s="171"/>
      <c r="AMZ165" s="171"/>
      <c r="ANA165" s="171"/>
      <c r="ANB165" s="171"/>
      <c r="ANC165" s="171"/>
      <c r="AND165" s="171"/>
      <c r="ANE165" s="171"/>
      <c r="ANF165" s="171"/>
      <c r="ANG165" s="171"/>
      <c r="ANH165" s="171"/>
      <c r="ANI165" s="171"/>
      <c r="ANJ165" s="171"/>
      <c r="ANK165" s="171"/>
      <c r="ANL165" s="171"/>
      <c r="ANM165" s="171"/>
      <c r="ANN165" s="171"/>
      <c r="ANO165" s="171"/>
      <c r="ANP165" s="171"/>
      <c r="ANQ165" s="171"/>
      <c r="ANR165" s="171"/>
      <c r="ANS165" s="171"/>
      <c r="ANT165" s="171"/>
      <c r="ANU165" s="171"/>
      <c r="ANV165" s="171"/>
      <c r="ANW165" s="171"/>
      <c r="ANX165" s="171"/>
      <c r="ANY165" s="171"/>
      <c r="ANZ165" s="171"/>
      <c r="AOA165" s="171"/>
      <c r="AOB165" s="171"/>
      <c r="AOC165" s="171"/>
      <c r="AOD165" s="171"/>
      <c r="AOE165" s="171"/>
      <c r="AOF165" s="171"/>
      <c r="AOG165" s="171"/>
      <c r="AOH165" s="171"/>
      <c r="AOI165" s="171"/>
      <c r="AOJ165" s="171"/>
      <c r="AOK165" s="171"/>
      <c r="AOL165" s="171"/>
      <c r="AOM165" s="171"/>
      <c r="AON165" s="171"/>
      <c r="AOO165" s="171"/>
      <c r="AOP165" s="171"/>
      <c r="AOQ165" s="171"/>
      <c r="AOR165" s="171"/>
      <c r="AOS165" s="171"/>
      <c r="AOT165" s="171"/>
      <c r="AOU165" s="171"/>
      <c r="AOV165" s="171"/>
      <c r="AOW165" s="171"/>
      <c r="AOX165" s="171"/>
      <c r="AOY165" s="171"/>
      <c r="AOZ165" s="171"/>
      <c r="APA165" s="171"/>
      <c r="APB165" s="171"/>
      <c r="APC165" s="171"/>
      <c r="APD165" s="171"/>
      <c r="APE165" s="171"/>
      <c r="APF165" s="171"/>
      <c r="APG165" s="171"/>
      <c r="APH165" s="171"/>
      <c r="API165" s="171"/>
      <c r="APJ165" s="171"/>
      <c r="APK165" s="171"/>
      <c r="APL165" s="171"/>
      <c r="APM165" s="171"/>
      <c r="APN165" s="171"/>
      <c r="APO165" s="171"/>
      <c r="APP165" s="171"/>
      <c r="APQ165" s="171"/>
      <c r="APR165" s="171"/>
      <c r="APS165" s="171"/>
      <c r="APT165" s="171"/>
      <c r="APU165" s="171"/>
      <c r="APV165" s="171"/>
      <c r="APW165" s="171"/>
      <c r="APX165" s="171"/>
      <c r="APY165" s="171"/>
      <c r="APZ165" s="171"/>
      <c r="AQA165" s="171"/>
      <c r="AQB165" s="171"/>
      <c r="AQC165" s="171"/>
      <c r="AQD165" s="171"/>
      <c r="AQE165" s="171"/>
      <c r="AQF165" s="171"/>
      <c r="AQG165" s="171"/>
      <c r="AQH165" s="171"/>
      <c r="AQI165" s="171"/>
      <c r="AQJ165" s="171"/>
      <c r="AQK165" s="171"/>
      <c r="AQL165" s="171"/>
      <c r="AQM165" s="171"/>
      <c r="AQN165" s="171"/>
      <c r="AQO165" s="171"/>
      <c r="AQP165" s="171"/>
      <c r="AQQ165" s="171"/>
      <c r="AQR165" s="171"/>
      <c r="AQS165" s="171"/>
      <c r="AQT165" s="171"/>
      <c r="AQU165" s="171"/>
      <c r="AQV165" s="171"/>
      <c r="AQW165" s="171"/>
      <c r="AQX165" s="171"/>
      <c r="AQY165" s="171"/>
      <c r="AQZ165" s="171"/>
      <c r="ARA165" s="171"/>
      <c r="ARB165" s="171"/>
      <c r="ARC165" s="171"/>
      <c r="ARD165" s="171"/>
      <c r="ARE165" s="171"/>
      <c r="ARF165" s="171"/>
      <c r="ARG165" s="171"/>
      <c r="ARH165" s="171"/>
      <c r="ARI165" s="171"/>
      <c r="ARJ165" s="171"/>
      <c r="ARK165" s="171"/>
      <c r="ARL165" s="171"/>
      <c r="ARM165" s="171"/>
      <c r="ARN165" s="171"/>
      <c r="ARO165" s="171"/>
      <c r="ARP165" s="171"/>
      <c r="ARQ165" s="171"/>
      <c r="ARR165" s="171"/>
      <c r="ARS165" s="171"/>
      <c r="ART165" s="171"/>
      <c r="ARU165" s="171"/>
      <c r="ARV165" s="171"/>
      <c r="ARW165" s="171"/>
      <c r="ARX165" s="171"/>
      <c r="ARY165" s="171"/>
      <c r="ARZ165" s="171"/>
      <c r="ASA165" s="171"/>
      <c r="ASB165" s="171"/>
      <c r="ASC165" s="171"/>
      <c r="ASD165" s="171"/>
      <c r="ASE165" s="171"/>
      <c r="ASF165" s="171"/>
      <c r="ASG165" s="171"/>
      <c r="ASH165" s="171"/>
      <c r="ASI165" s="171"/>
      <c r="ASJ165" s="171"/>
      <c r="ASK165" s="171"/>
      <c r="ASL165" s="171"/>
      <c r="ASM165" s="171"/>
      <c r="ASN165" s="171"/>
      <c r="ASO165" s="171"/>
      <c r="ASP165" s="171"/>
      <c r="ASQ165" s="171"/>
      <c r="ASR165" s="171"/>
      <c r="ASS165" s="171"/>
      <c r="AST165" s="171"/>
      <c r="ASU165" s="171"/>
      <c r="ASV165" s="171"/>
      <c r="ASW165" s="171"/>
      <c r="ASX165" s="171"/>
      <c r="ASY165" s="171"/>
      <c r="ASZ165" s="171"/>
      <c r="ATA165" s="171"/>
      <c r="ATB165" s="171"/>
      <c r="ATC165" s="171"/>
      <c r="ATD165" s="171"/>
      <c r="ATE165" s="171"/>
      <c r="ATF165" s="171"/>
      <c r="ATG165" s="171"/>
      <c r="ATH165" s="171"/>
      <c r="ATI165" s="171"/>
      <c r="ATJ165" s="171"/>
      <c r="ATK165" s="171"/>
      <c r="ATL165" s="171"/>
      <c r="ATM165" s="171"/>
      <c r="ATN165" s="171"/>
      <c r="ATO165" s="171"/>
      <c r="ATP165" s="171"/>
      <c r="ATQ165" s="171"/>
      <c r="ATR165" s="171"/>
      <c r="ATS165" s="171"/>
      <c r="ATT165" s="171"/>
      <c r="ATU165" s="171"/>
      <c r="ATV165" s="171"/>
      <c r="ATW165" s="171"/>
      <c r="ATX165" s="171"/>
      <c r="ATY165" s="171"/>
      <c r="ATZ165" s="171"/>
      <c r="AUA165" s="171"/>
      <c r="AUB165" s="171"/>
      <c r="AUC165" s="171"/>
      <c r="AUD165" s="171"/>
      <c r="AUE165" s="171"/>
      <c r="AUF165" s="171"/>
      <c r="AUG165" s="171"/>
      <c r="AUH165" s="171"/>
      <c r="AUI165" s="171"/>
      <c r="AUJ165" s="171"/>
      <c r="AUK165" s="171"/>
      <c r="AUL165" s="171"/>
      <c r="AUM165" s="171"/>
      <c r="AUN165" s="171"/>
      <c r="AUO165" s="171"/>
      <c r="AUP165" s="171"/>
      <c r="AUQ165" s="171"/>
      <c r="AUR165" s="171"/>
      <c r="AUS165" s="171"/>
      <c r="AUT165" s="171"/>
      <c r="AUU165" s="171"/>
      <c r="AUV165" s="171"/>
      <c r="AUW165" s="171"/>
      <c r="AUX165" s="171"/>
      <c r="AUY165" s="171"/>
      <c r="AUZ165" s="171"/>
      <c r="AVA165" s="171"/>
      <c r="AVB165" s="171"/>
      <c r="AVC165" s="171"/>
      <c r="AVD165" s="171"/>
      <c r="AVE165" s="171"/>
      <c r="AVF165" s="171"/>
      <c r="AVG165" s="171"/>
      <c r="AVH165" s="171"/>
      <c r="AVI165" s="171"/>
      <c r="AVJ165" s="171"/>
      <c r="AVK165" s="171"/>
      <c r="AVL165" s="171"/>
      <c r="AVM165" s="171"/>
      <c r="AVN165" s="171"/>
      <c r="AVO165" s="171"/>
      <c r="AVP165" s="171"/>
      <c r="AVQ165" s="171"/>
      <c r="AVR165" s="171"/>
      <c r="AVS165" s="171"/>
      <c r="AVT165" s="171"/>
      <c r="AVU165" s="171"/>
      <c r="AVV165" s="171"/>
      <c r="AVW165" s="171"/>
      <c r="AVX165" s="171"/>
      <c r="AVY165" s="171"/>
      <c r="AVZ165" s="171"/>
      <c r="AWA165" s="171"/>
      <c r="AWB165" s="171"/>
      <c r="AWC165" s="171"/>
      <c r="AWD165" s="171"/>
      <c r="AWE165" s="171"/>
      <c r="AWF165" s="171"/>
      <c r="AWG165" s="171"/>
      <c r="AWH165" s="171"/>
      <c r="AWI165" s="171"/>
      <c r="AWJ165" s="171"/>
      <c r="AWK165" s="171"/>
      <c r="AWL165" s="171"/>
      <c r="AWM165" s="171"/>
      <c r="AWN165" s="171"/>
      <c r="AWO165" s="171"/>
      <c r="AWP165" s="171"/>
      <c r="AWQ165" s="171"/>
      <c r="AWR165" s="171"/>
      <c r="AWS165" s="171"/>
      <c r="AWT165" s="171"/>
      <c r="AWU165" s="171"/>
      <c r="AWV165" s="171"/>
      <c r="AWW165" s="171"/>
      <c r="AWX165" s="171"/>
      <c r="AWY165" s="171"/>
      <c r="AWZ165" s="171"/>
      <c r="AXA165" s="171"/>
      <c r="AXB165" s="171"/>
      <c r="AXC165" s="171"/>
      <c r="AXD165" s="171"/>
      <c r="AXE165" s="171"/>
      <c r="AXF165" s="171"/>
      <c r="AXG165" s="171"/>
      <c r="AXH165" s="171"/>
      <c r="AXI165" s="171"/>
      <c r="AXJ165" s="171"/>
      <c r="AXK165" s="171"/>
      <c r="AXL165" s="171"/>
      <c r="AXM165" s="171"/>
      <c r="AXN165" s="171"/>
      <c r="AXO165" s="171"/>
      <c r="AXP165" s="171"/>
      <c r="AXQ165" s="171"/>
      <c r="AXR165" s="171"/>
      <c r="AXS165" s="171"/>
      <c r="AXT165" s="171"/>
      <c r="AXU165" s="171"/>
      <c r="AXV165" s="171"/>
      <c r="AXW165" s="171"/>
      <c r="AXX165" s="171"/>
      <c r="AXY165" s="171"/>
      <c r="AXZ165" s="171"/>
      <c r="AYA165" s="171"/>
      <c r="AYB165" s="171"/>
      <c r="AYC165" s="171"/>
      <c r="AYD165" s="171"/>
      <c r="AYE165" s="171"/>
      <c r="AYF165" s="171"/>
      <c r="AYG165" s="171"/>
      <c r="AYH165" s="171"/>
      <c r="AYI165" s="171"/>
      <c r="AYJ165" s="171"/>
      <c r="AYK165" s="171"/>
      <c r="AYL165" s="171"/>
      <c r="AYM165" s="171"/>
      <c r="AYN165" s="171"/>
      <c r="AYO165" s="171"/>
      <c r="AYP165" s="171"/>
      <c r="AYQ165" s="171"/>
      <c r="AYR165" s="171"/>
      <c r="AYS165" s="171"/>
      <c r="AYT165" s="171"/>
      <c r="AYU165" s="171"/>
      <c r="AYV165" s="171"/>
      <c r="AYW165" s="171"/>
      <c r="AYX165" s="171"/>
      <c r="AYY165" s="171"/>
      <c r="AYZ165" s="171"/>
      <c r="AZA165" s="171"/>
      <c r="AZB165" s="171"/>
      <c r="AZC165" s="171"/>
      <c r="AZD165" s="171"/>
      <c r="AZE165" s="171"/>
      <c r="AZF165" s="171"/>
      <c r="AZG165" s="171"/>
      <c r="AZH165" s="171"/>
      <c r="AZI165" s="171"/>
      <c r="AZJ165" s="171"/>
      <c r="AZK165" s="171"/>
      <c r="AZL165" s="171"/>
      <c r="AZM165" s="171"/>
      <c r="AZN165" s="171"/>
      <c r="AZO165" s="171"/>
      <c r="AZP165" s="171"/>
      <c r="AZQ165" s="171"/>
      <c r="AZR165" s="171"/>
      <c r="AZS165" s="171"/>
      <c r="AZT165" s="171"/>
      <c r="AZU165" s="171"/>
      <c r="AZV165" s="171"/>
      <c r="AZW165" s="171"/>
      <c r="AZX165" s="171"/>
      <c r="AZY165" s="171"/>
      <c r="AZZ165" s="171"/>
      <c r="BAA165" s="171"/>
      <c r="BAB165" s="171"/>
      <c r="BAC165" s="171"/>
      <c r="BAD165" s="171"/>
      <c r="BAE165" s="171"/>
      <c r="BAF165" s="171"/>
      <c r="BAG165" s="171"/>
      <c r="BAH165" s="171"/>
      <c r="BAI165" s="171"/>
      <c r="BAJ165" s="171"/>
      <c r="BAK165" s="171"/>
      <c r="BAL165" s="171"/>
      <c r="BAM165" s="171"/>
      <c r="BAN165" s="171"/>
      <c r="BAO165" s="171"/>
      <c r="BAP165" s="171"/>
      <c r="BAQ165" s="171"/>
      <c r="BAR165" s="171"/>
      <c r="BAS165" s="171"/>
      <c r="BAT165" s="171"/>
      <c r="BAU165" s="171"/>
      <c r="BAV165" s="171"/>
      <c r="BAW165" s="171"/>
      <c r="BAX165" s="171"/>
      <c r="BAY165" s="171"/>
      <c r="BAZ165" s="171"/>
      <c r="BBA165" s="171"/>
      <c r="BBB165" s="171"/>
      <c r="BBC165" s="171"/>
      <c r="BBD165" s="171"/>
      <c r="BBE165" s="171"/>
      <c r="BBF165" s="171"/>
      <c r="BBG165" s="171"/>
      <c r="BBH165" s="171"/>
      <c r="BBI165" s="171"/>
      <c r="BBJ165" s="171"/>
      <c r="BBK165" s="171"/>
      <c r="BBL165" s="171"/>
      <c r="BBM165" s="171"/>
      <c r="BBN165" s="171"/>
      <c r="BBO165" s="171"/>
      <c r="BBP165" s="171"/>
      <c r="BBQ165" s="171"/>
      <c r="BBR165" s="171"/>
      <c r="BBS165" s="171"/>
      <c r="BBT165" s="171"/>
      <c r="BBU165" s="171"/>
      <c r="BBV165" s="171"/>
      <c r="BBW165" s="171"/>
      <c r="BBX165" s="171"/>
      <c r="BBY165" s="171"/>
      <c r="BBZ165" s="171"/>
      <c r="BCA165" s="171"/>
      <c r="BCB165" s="171"/>
      <c r="BCC165" s="171"/>
      <c r="BCD165" s="171"/>
      <c r="BCE165" s="171"/>
      <c r="BCF165" s="171"/>
      <c r="BCG165" s="171"/>
      <c r="BCH165" s="171"/>
      <c r="BCI165" s="171"/>
      <c r="BCJ165" s="171"/>
      <c r="BCK165" s="171"/>
      <c r="BCL165" s="171"/>
      <c r="BCM165" s="171"/>
      <c r="BCN165" s="171"/>
      <c r="BCO165" s="171"/>
      <c r="BCP165" s="171"/>
      <c r="BCQ165" s="171"/>
      <c r="BCR165" s="171"/>
      <c r="BCS165" s="171"/>
      <c r="BCT165" s="171"/>
      <c r="BCU165" s="171"/>
      <c r="BCV165" s="171"/>
      <c r="BCW165" s="171"/>
      <c r="BCX165" s="171"/>
      <c r="BCY165" s="171"/>
      <c r="BCZ165" s="171"/>
      <c r="BDA165" s="171"/>
      <c r="BDB165" s="171"/>
      <c r="BDC165" s="171"/>
      <c r="BDD165" s="171"/>
      <c r="BDE165" s="171"/>
      <c r="BDF165" s="171"/>
      <c r="BDG165" s="171"/>
      <c r="BDH165" s="171"/>
      <c r="BDI165" s="171"/>
      <c r="BDJ165" s="171"/>
      <c r="BDK165" s="171"/>
      <c r="BDL165" s="171"/>
      <c r="BDM165" s="171"/>
      <c r="BDN165" s="171"/>
      <c r="BDO165" s="171"/>
      <c r="BDP165" s="171"/>
      <c r="BDQ165" s="171"/>
      <c r="BDR165" s="171"/>
      <c r="BDS165" s="171"/>
      <c r="BDT165" s="171"/>
      <c r="BDU165" s="171"/>
      <c r="BDV165" s="171"/>
      <c r="BDW165" s="171"/>
      <c r="BDX165" s="171"/>
      <c r="BDY165" s="171"/>
      <c r="BDZ165" s="171"/>
      <c r="BEA165" s="171"/>
      <c r="BEB165" s="171"/>
      <c r="BEC165" s="171"/>
      <c r="BED165" s="171"/>
      <c r="BEE165" s="171"/>
      <c r="BEF165" s="171"/>
      <c r="BEG165" s="171"/>
      <c r="BEH165" s="171"/>
      <c r="BEI165" s="171"/>
      <c r="BEJ165" s="171"/>
      <c r="BEK165" s="171"/>
      <c r="BEL165" s="171"/>
      <c r="BEM165" s="171"/>
      <c r="BEN165" s="171"/>
      <c r="BEO165" s="171"/>
      <c r="BEP165" s="171"/>
      <c r="BEQ165" s="171"/>
      <c r="BER165" s="171"/>
      <c r="BES165" s="171"/>
      <c r="BET165" s="171"/>
      <c r="BEU165" s="171"/>
      <c r="BEV165" s="171"/>
      <c r="BEW165" s="171"/>
      <c r="BEX165" s="171"/>
      <c r="BEY165" s="171"/>
      <c r="BEZ165" s="171"/>
      <c r="BFA165" s="171"/>
      <c r="BFB165" s="171"/>
      <c r="BFC165" s="171"/>
      <c r="BFD165" s="171"/>
      <c r="BFE165" s="171"/>
      <c r="BFF165" s="171"/>
      <c r="BFG165" s="171"/>
      <c r="BFH165" s="171"/>
      <c r="BFI165" s="171"/>
      <c r="BFJ165" s="171"/>
      <c r="BFK165" s="171"/>
      <c r="BFL165" s="171"/>
      <c r="BFM165" s="171"/>
      <c r="BFN165" s="171"/>
      <c r="BFO165" s="171"/>
      <c r="BFP165" s="171"/>
      <c r="BFQ165" s="171"/>
      <c r="BFR165" s="171"/>
      <c r="BFS165" s="171"/>
      <c r="BFT165" s="171"/>
      <c r="BFU165" s="171"/>
      <c r="BFV165" s="171"/>
      <c r="BFW165" s="171"/>
      <c r="BFX165" s="171"/>
      <c r="BFY165" s="171"/>
      <c r="BFZ165" s="171"/>
      <c r="BGA165" s="171"/>
      <c r="BGB165" s="171"/>
      <c r="BGC165" s="171"/>
      <c r="BGD165" s="171"/>
      <c r="BGE165" s="171"/>
      <c r="BGF165" s="171"/>
      <c r="BGG165" s="171"/>
      <c r="BGH165" s="171"/>
      <c r="BGI165" s="171"/>
      <c r="BGJ165" s="171"/>
      <c r="BGK165" s="171"/>
      <c r="BGL165" s="171"/>
      <c r="BGM165" s="171"/>
      <c r="BGN165" s="171"/>
      <c r="BGO165" s="171"/>
      <c r="BGP165" s="171"/>
      <c r="BGQ165" s="171"/>
      <c r="BGR165" s="171"/>
      <c r="BGS165" s="171"/>
      <c r="BGT165" s="171"/>
      <c r="BGU165" s="171"/>
      <c r="BGV165" s="171"/>
      <c r="BGW165" s="171"/>
      <c r="BGX165" s="171"/>
      <c r="BGY165" s="171"/>
      <c r="BGZ165" s="171"/>
      <c r="BHA165" s="171"/>
      <c r="BHB165" s="171"/>
      <c r="BHC165" s="171"/>
      <c r="BHD165" s="171"/>
      <c r="BHE165" s="171"/>
      <c r="BHF165" s="171"/>
      <c r="BHG165" s="171"/>
      <c r="BHH165" s="171"/>
      <c r="BHI165" s="171"/>
      <c r="BHJ165" s="171"/>
      <c r="BHK165" s="171"/>
      <c r="BHL165" s="171"/>
      <c r="BHM165" s="171"/>
      <c r="BHN165" s="171"/>
      <c r="BHO165" s="171"/>
      <c r="BHP165" s="171"/>
      <c r="BHQ165" s="171"/>
      <c r="BHR165" s="171"/>
      <c r="BHS165" s="171"/>
      <c r="BHT165" s="171"/>
      <c r="BHU165" s="171"/>
      <c r="BHV165" s="171"/>
      <c r="BHW165" s="171"/>
      <c r="BHX165" s="171"/>
      <c r="BHY165" s="171"/>
      <c r="BHZ165" s="171"/>
      <c r="BIA165" s="171"/>
      <c r="BIB165" s="171"/>
      <c r="BIC165" s="171"/>
      <c r="BID165" s="171"/>
      <c r="BIE165" s="171"/>
      <c r="BIF165" s="171"/>
      <c r="BIG165" s="171"/>
      <c r="BIH165" s="171"/>
      <c r="BII165" s="171"/>
      <c r="BIJ165" s="171"/>
      <c r="BIK165" s="171"/>
      <c r="BIL165" s="171"/>
      <c r="BIM165" s="171"/>
      <c r="BIN165" s="171"/>
      <c r="BIO165" s="171"/>
      <c r="BIP165" s="171"/>
      <c r="BIQ165" s="171"/>
      <c r="BIR165" s="171"/>
      <c r="BIS165" s="171"/>
      <c r="BIT165" s="171"/>
      <c r="BIU165" s="171"/>
      <c r="BIV165" s="171"/>
      <c r="BIW165" s="171"/>
      <c r="BIX165" s="171"/>
      <c r="BIY165" s="171"/>
      <c r="BIZ165" s="171"/>
      <c r="BJA165" s="171"/>
      <c r="BJB165" s="171"/>
      <c r="BJC165" s="171"/>
      <c r="BJD165" s="171"/>
      <c r="BJE165" s="171"/>
      <c r="BJF165" s="171"/>
      <c r="BJG165" s="171"/>
      <c r="BJH165" s="171"/>
      <c r="BJI165" s="171"/>
      <c r="BJJ165" s="171"/>
      <c r="BJK165" s="171"/>
      <c r="BJL165" s="171"/>
      <c r="BJM165" s="171"/>
      <c r="BJN165" s="171"/>
      <c r="BJO165" s="171"/>
      <c r="BJP165" s="171"/>
      <c r="BJQ165" s="171"/>
      <c r="BJR165" s="171"/>
      <c r="BJS165" s="171"/>
      <c r="BJT165" s="171"/>
      <c r="BJU165" s="171"/>
      <c r="BJV165" s="171"/>
      <c r="BJW165" s="171"/>
      <c r="BJX165" s="171"/>
      <c r="BJY165" s="171"/>
      <c r="BJZ165" s="171"/>
      <c r="BKA165" s="171"/>
      <c r="BKB165" s="171"/>
      <c r="BKC165" s="171"/>
      <c r="BKD165" s="171"/>
      <c r="BKE165" s="171"/>
      <c r="BKF165" s="171"/>
      <c r="BKG165" s="171"/>
      <c r="BKH165" s="171"/>
      <c r="BKI165" s="171"/>
      <c r="BKJ165" s="171"/>
      <c r="BKK165" s="171"/>
      <c r="BKL165" s="171"/>
      <c r="BKM165" s="171"/>
      <c r="BKN165" s="171"/>
      <c r="BKO165" s="171"/>
      <c r="BKP165" s="171"/>
      <c r="BKQ165" s="171"/>
      <c r="BKR165" s="171"/>
      <c r="BKS165" s="171"/>
      <c r="BKT165" s="171"/>
      <c r="BKU165" s="171"/>
      <c r="BKV165" s="171"/>
      <c r="BKW165" s="171"/>
      <c r="BKX165" s="171"/>
      <c r="BKY165" s="171"/>
      <c r="BKZ165" s="171"/>
      <c r="BLA165" s="171"/>
      <c r="BLB165" s="171"/>
      <c r="BLC165" s="171"/>
      <c r="BLD165" s="171"/>
      <c r="BLE165" s="171"/>
      <c r="BLF165" s="171"/>
      <c r="BLG165" s="171"/>
      <c r="BLH165" s="171"/>
      <c r="BLI165" s="171"/>
      <c r="BLJ165" s="171"/>
      <c r="BLK165" s="171"/>
      <c r="BLL165" s="171"/>
      <c r="BLM165" s="171"/>
      <c r="BLN165" s="171"/>
      <c r="BLO165" s="171"/>
      <c r="BLP165" s="171"/>
      <c r="BLQ165" s="171"/>
      <c r="BLR165" s="171"/>
      <c r="BLS165" s="171"/>
      <c r="BLT165" s="171"/>
      <c r="BLU165" s="171"/>
      <c r="BLV165" s="171"/>
      <c r="BLW165" s="171"/>
      <c r="BLX165" s="171"/>
      <c r="BLY165" s="171"/>
      <c r="BLZ165" s="171"/>
      <c r="BMA165" s="171"/>
      <c r="BMB165" s="171"/>
      <c r="BMC165" s="171"/>
      <c r="BMD165" s="171"/>
      <c r="BME165" s="171"/>
      <c r="BMF165" s="171"/>
      <c r="BMG165" s="171"/>
      <c r="BMH165" s="171"/>
      <c r="BMI165" s="171"/>
      <c r="BMJ165" s="171"/>
      <c r="BMK165" s="171"/>
      <c r="BML165" s="171"/>
      <c r="BMM165" s="171"/>
      <c r="BMN165" s="171"/>
      <c r="BMO165" s="171"/>
      <c r="BMP165" s="171"/>
      <c r="BMQ165" s="171"/>
      <c r="BMR165" s="171"/>
      <c r="BMS165" s="171"/>
      <c r="BMT165" s="171"/>
      <c r="BMU165" s="171"/>
      <c r="BMV165" s="171"/>
      <c r="BMW165" s="171"/>
      <c r="BMX165" s="171"/>
      <c r="BMY165" s="171"/>
      <c r="BMZ165" s="171"/>
      <c r="BNA165" s="171"/>
      <c r="BNB165" s="171"/>
      <c r="BNC165" s="171"/>
      <c r="BND165" s="171"/>
      <c r="BNE165" s="171"/>
      <c r="BNF165" s="171"/>
      <c r="BNG165" s="171"/>
      <c r="BNH165" s="171"/>
      <c r="BNI165" s="171"/>
      <c r="BNJ165" s="171"/>
      <c r="BNK165" s="171"/>
      <c r="BNL165" s="171"/>
      <c r="BNM165" s="171"/>
      <c r="BNN165" s="171"/>
      <c r="BNO165" s="171"/>
      <c r="BNP165" s="171"/>
      <c r="BNQ165" s="171"/>
      <c r="BNR165" s="171"/>
      <c r="BNS165" s="171"/>
      <c r="BNT165" s="171"/>
      <c r="BNU165" s="171"/>
      <c r="BNV165" s="171"/>
      <c r="BNW165" s="171"/>
      <c r="BNX165" s="171"/>
      <c r="BNY165" s="171"/>
      <c r="BNZ165" s="171"/>
      <c r="BOA165" s="171"/>
      <c r="BOB165" s="171"/>
      <c r="BOC165" s="171"/>
      <c r="BOD165" s="171"/>
      <c r="BOE165" s="171"/>
      <c r="BOF165" s="171"/>
      <c r="BOG165" s="171"/>
      <c r="BOH165" s="171"/>
      <c r="BOI165" s="171"/>
      <c r="BOJ165" s="171"/>
      <c r="BOK165" s="171"/>
      <c r="BOL165" s="171"/>
      <c r="BOM165" s="171"/>
      <c r="BON165" s="171"/>
      <c r="BOO165" s="171"/>
      <c r="BOP165" s="171"/>
      <c r="BOQ165" s="171"/>
      <c r="BOR165" s="171"/>
      <c r="BOS165" s="171"/>
      <c r="BOT165" s="171"/>
      <c r="BOU165" s="171"/>
      <c r="BOV165" s="171"/>
      <c r="BOW165" s="171"/>
      <c r="BOX165" s="171"/>
      <c r="BOY165" s="171"/>
      <c r="BOZ165" s="171"/>
      <c r="BPA165" s="171"/>
      <c r="BPB165" s="171"/>
      <c r="BPC165" s="171"/>
      <c r="BPD165" s="171"/>
      <c r="BPE165" s="171"/>
      <c r="BPF165" s="171"/>
      <c r="BPG165" s="171"/>
      <c r="BPH165" s="171"/>
      <c r="BPI165" s="171"/>
      <c r="BPJ165" s="171"/>
      <c r="BPK165" s="171"/>
      <c r="BPL165" s="171"/>
      <c r="BPM165" s="171"/>
      <c r="BPN165" s="171"/>
      <c r="BPO165" s="171"/>
      <c r="BPP165" s="171"/>
      <c r="BPQ165" s="171"/>
      <c r="BPR165" s="171"/>
      <c r="BPS165" s="171"/>
      <c r="BPT165" s="171"/>
      <c r="BPU165" s="171"/>
      <c r="BPV165" s="171"/>
      <c r="BPW165" s="171"/>
      <c r="BPX165" s="171"/>
      <c r="BPY165" s="171"/>
      <c r="BPZ165" s="171"/>
      <c r="BQA165" s="171"/>
      <c r="BQB165" s="171"/>
      <c r="BQC165" s="171"/>
      <c r="BQD165" s="171"/>
      <c r="BQE165" s="171"/>
      <c r="BQF165" s="171"/>
      <c r="BQG165" s="171"/>
      <c r="BQH165" s="171"/>
      <c r="BQI165" s="171"/>
      <c r="BQJ165" s="171"/>
      <c r="BQK165" s="171"/>
      <c r="BQL165" s="171"/>
      <c r="BQM165" s="171"/>
      <c r="BQN165" s="171"/>
      <c r="BQO165" s="171"/>
      <c r="BQP165" s="171"/>
      <c r="BQQ165" s="171"/>
      <c r="BQR165" s="171"/>
      <c r="BQS165" s="171"/>
      <c r="BQT165" s="171"/>
      <c r="BQU165" s="171"/>
      <c r="BQV165" s="171"/>
      <c r="BQW165" s="171"/>
      <c r="BQX165" s="171"/>
      <c r="BQY165" s="171"/>
      <c r="BQZ165" s="171"/>
      <c r="BRA165" s="171"/>
      <c r="BRB165" s="171"/>
      <c r="BRC165" s="171"/>
      <c r="BRD165" s="171"/>
      <c r="BRE165" s="171"/>
      <c r="BRF165" s="171"/>
      <c r="BRG165" s="171"/>
      <c r="BRH165" s="171"/>
      <c r="BRI165" s="171"/>
      <c r="BRJ165" s="171"/>
      <c r="BRK165" s="171"/>
      <c r="BRL165" s="171"/>
      <c r="BRM165" s="171"/>
      <c r="BRN165" s="171"/>
      <c r="BRO165" s="171"/>
      <c r="BRP165" s="171"/>
      <c r="BRQ165" s="171"/>
      <c r="BRR165" s="171"/>
      <c r="BRS165" s="171"/>
      <c r="BRT165" s="171"/>
      <c r="BRU165" s="171"/>
      <c r="BRV165" s="171"/>
      <c r="BRW165" s="171"/>
      <c r="BRX165" s="171"/>
      <c r="BRY165" s="171"/>
      <c r="BRZ165" s="171"/>
      <c r="BSA165" s="171"/>
      <c r="BSB165" s="171"/>
      <c r="BSC165" s="171"/>
      <c r="BSD165" s="171"/>
      <c r="BSE165" s="171"/>
      <c r="BSF165" s="171"/>
      <c r="BSG165" s="171"/>
      <c r="BSH165" s="171"/>
      <c r="BSI165" s="171"/>
      <c r="BSJ165" s="171"/>
      <c r="BSK165" s="171"/>
      <c r="BSL165" s="171"/>
      <c r="BSM165" s="171"/>
      <c r="BSN165" s="171"/>
      <c r="BSO165" s="171"/>
      <c r="BSP165" s="171"/>
      <c r="BSQ165" s="171"/>
      <c r="BSR165" s="171"/>
      <c r="BSS165" s="171"/>
      <c r="BST165" s="171"/>
      <c r="BSU165" s="171"/>
      <c r="BSV165" s="171"/>
      <c r="BSW165" s="171"/>
      <c r="BSX165" s="171"/>
      <c r="BSY165" s="171"/>
      <c r="BSZ165" s="171"/>
      <c r="BTA165" s="171"/>
      <c r="BTB165" s="171"/>
      <c r="BTC165" s="171"/>
      <c r="BTD165" s="171"/>
      <c r="BTE165" s="171"/>
      <c r="BTF165" s="171"/>
      <c r="BTG165" s="171"/>
      <c r="BTH165" s="171"/>
      <c r="BTI165" s="171"/>
      <c r="BTJ165" s="171"/>
      <c r="BTK165" s="171"/>
      <c r="BTL165" s="171"/>
      <c r="BTM165" s="171"/>
      <c r="BTN165" s="171"/>
      <c r="BTO165" s="171"/>
      <c r="BTP165" s="171"/>
      <c r="BTQ165" s="171"/>
      <c r="BTR165" s="171"/>
      <c r="BTS165" s="171"/>
      <c r="BTT165" s="171"/>
      <c r="BTU165" s="171"/>
      <c r="BTV165" s="171"/>
      <c r="BTW165" s="171"/>
      <c r="BTX165" s="171"/>
      <c r="BTY165" s="171"/>
      <c r="BTZ165" s="171"/>
      <c r="BUA165" s="171"/>
      <c r="BUB165" s="171"/>
      <c r="BUC165" s="171"/>
      <c r="BUD165" s="171"/>
      <c r="BUE165" s="171"/>
      <c r="BUF165" s="171"/>
      <c r="BUG165" s="171"/>
      <c r="BUH165" s="171"/>
      <c r="BUI165" s="171"/>
      <c r="BUJ165" s="171"/>
      <c r="BUK165" s="171"/>
      <c r="BUL165" s="171"/>
      <c r="BUM165" s="171"/>
      <c r="BUN165" s="171"/>
      <c r="BUO165" s="171"/>
      <c r="BUP165" s="171"/>
      <c r="BUQ165" s="171"/>
      <c r="BUR165" s="171"/>
      <c r="BUS165" s="171"/>
      <c r="BUT165" s="171"/>
      <c r="BUU165" s="171"/>
      <c r="BUV165" s="171"/>
      <c r="BUW165" s="171"/>
      <c r="BUX165" s="171"/>
      <c r="BUY165" s="171"/>
      <c r="BUZ165" s="171"/>
      <c r="BVA165" s="171"/>
      <c r="BVB165" s="171"/>
      <c r="BVC165" s="171"/>
      <c r="BVD165" s="171"/>
      <c r="BVE165" s="171"/>
      <c r="BVF165" s="171"/>
      <c r="BVG165" s="171"/>
      <c r="BVH165" s="171"/>
      <c r="BVI165" s="171"/>
      <c r="BVJ165" s="171"/>
      <c r="BVK165" s="171"/>
      <c r="BVL165" s="171"/>
      <c r="BVM165" s="171"/>
      <c r="BVN165" s="171"/>
      <c r="BVO165" s="171"/>
      <c r="BVP165" s="171"/>
      <c r="BVQ165" s="171"/>
      <c r="BVR165" s="171"/>
      <c r="BVS165" s="171"/>
      <c r="BVT165" s="171"/>
      <c r="BVU165" s="171"/>
      <c r="BVV165" s="171"/>
      <c r="BVW165" s="171"/>
      <c r="BVX165" s="171"/>
      <c r="BVY165" s="171"/>
      <c r="BVZ165" s="171"/>
      <c r="BWA165" s="171"/>
      <c r="BWB165" s="171"/>
      <c r="BWC165" s="171"/>
      <c r="BWD165" s="171"/>
      <c r="BWE165" s="171"/>
      <c r="BWF165" s="171"/>
      <c r="BWG165" s="171"/>
      <c r="BWH165" s="171"/>
      <c r="BWI165" s="171"/>
      <c r="BWJ165" s="171"/>
      <c r="BWK165" s="171"/>
      <c r="BWL165" s="171"/>
      <c r="BWM165" s="171"/>
      <c r="BWN165" s="171"/>
      <c r="BWO165" s="171"/>
      <c r="BWP165" s="171"/>
      <c r="BWQ165" s="171"/>
      <c r="BWR165" s="171"/>
      <c r="BWS165" s="171"/>
      <c r="BWT165" s="171"/>
      <c r="BWU165" s="171"/>
      <c r="BWV165" s="171"/>
      <c r="BWW165" s="171"/>
      <c r="BWX165" s="171"/>
      <c r="BWY165" s="171"/>
      <c r="BWZ165" s="171"/>
      <c r="BXA165" s="171"/>
      <c r="BXB165" s="171"/>
      <c r="BXC165" s="171"/>
      <c r="BXD165" s="171"/>
      <c r="BXE165" s="171"/>
      <c r="BXF165" s="171"/>
      <c r="BXG165" s="171"/>
      <c r="BXH165" s="171"/>
      <c r="BXI165" s="171"/>
      <c r="BXJ165" s="171"/>
      <c r="BXK165" s="171"/>
      <c r="BXL165" s="171"/>
      <c r="BXM165" s="171"/>
      <c r="BXN165" s="171"/>
      <c r="BXO165" s="171"/>
      <c r="BXP165" s="171"/>
      <c r="BXQ165" s="171"/>
      <c r="BXR165" s="171"/>
      <c r="BXS165" s="171"/>
      <c r="BXT165" s="171"/>
      <c r="BXU165" s="171"/>
      <c r="BXV165" s="171"/>
      <c r="BXW165" s="171"/>
      <c r="BXX165" s="171"/>
      <c r="BXY165" s="171"/>
      <c r="BXZ165" s="171"/>
      <c r="BYA165" s="171"/>
      <c r="BYB165" s="171"/>
      <c r="BYC165" s="171"/>
      <c r="BYD165" s="171"/>
      <c r="BYE165" s="171"/>
      <c r="BYF165" s="171"/>
      <c r="BYG165" s="171"/>
      <c r="BYH165" s="171"/>
      <c r="BYI165" s="171"/>
      <c r="BYJ165" s="171"/>
      <c r="BYK165" s="171"/>
      <c r="BYL165" s="171"/>
      <c r="BYM165" s="171"/>
      <c r="BYN165" s="171"/>
      <c r="BYO165" s="171"/>
      <c r="BYP165" s="171"/>
      <c r="BYQ165" s="171"/>
      <c r="BYR165" s="171"/>
      <c r="BYS165" s="171"/>
      <c r="BYT165" s="171"/>
      <c r="BYU165" s="171"/>
      <c r="BYV165" s="171"/>
      <c r="BYW165" s="171"/>
      <c r="BYX165" s="171"/>
      <c r="BYY165" s="171"/>
      <c r="BYZ165" s="171"/>
      <c r="BZA165" s="171"/>
      <c r="BZB165" s="171"/>
      <c r="BZC165" s="171"/>
      <c r="BZD165" s="171"/>
      <c r="BZE165" s="171"/>
      <c r="BZF165" s="171"/>
      <c r="BZG165" s="171"/>
      <c r="BZH165" s="171"/>
      <c r="BZI165" s="171"/>
      <c r="BZJ165" s="171"/>
      <c r="BZK165" s="171"/>
      <c r="BZL165" s="171"/>
      <c r="BZM165" s="171"/>
      <c r="BZN165" s="171"/>
      <c r="BZO165" s="171"/>
      <c r="BZP165" s="171"/>
      <c r="BZQ165" s="171"/>
      <c r="BZR165" s="171"/>
      <c r="BZS165" s="171"/>
      <c r="BZT165" s="171"/>
      <c r="BZU165" s="171"/>
      <c r="BZV165" s="171"/>
      <c r="BZW165" s="171"/>
      <c r="BZX165" s="171"/>
      <c r="BZY165" s="171"/>
      <c r="BZZ165" s="171"/>
      <c r="CAA165" s="171"/>
      <c r="CAB165" s="171"/>
      <c r="CAC165" s="171"/>
      <c r="CAD165" s="171"/>
      <c r="CAE165" s="171"/>
      <c r="CAF165" s="171"/>
      <c r="CAG165" s="171"/>
      <c r="CAH165" s="171"/>
      <c r="CAI165" s="171"/>
      <c r="CAJ165" s="171"/>
      <c r="CAK165" s="171"/>
      <c r="CAL165" s="171"/>
      <c r="CAM165" s="171"/>
      <c r="CAN165" s="171"/>
      <c r="CAO165" s="171"/>
      <c r="CAP165" s="171"/>
      <c r="CAQ165" s="171"/>
      <c r="CAR165" s="171"/>
      <c r="CAS165" s="171"/>
      <c r="CAT165" s="171"/>
      <c r="CAU165" s="171"/>
      <c r="CAV165" s="171"/>
      <c r="CAW165" s="171"/>
      <c r="CAX165" s="171"/>
      <c r="CAY165" s="171"/>
      <c r="CAZ165" s="171"/>
      <c r="CBA165" s="171"/>
      <c r="CBB165" s="171"/>
      <c r="CBC165" s="171"/>
      <c r="CBD165" s="171"/>
      <c r="CBE165" s="171"/>
      <c r="CBF165" s="171"/>
      <c r="CBG165" s="171"/>
      <c r="CBH165" s="171"/>
      <c r="CBI165" s="171"/>
      <c r="CBJ165" s="171"/>
      <c r="CBK165" s="171"/>
      <c r="CBL165" s="171"/>
      <c r="CBM165" s="171"/>
      <c r="CBN165" s="171"/>
      <c r="CBO165" s="171"/>
      <c r="CBP165" s="171"/>
      <c r="CBQ165" s="171"/>
      <c r="CBR165" s="171"/>
      <c r="CBS165" s="171"/>
      <c r="CBT165" s="171"/>
      <c r="CBU165" s="171"/>
      <c r="CBV165" s="171"/>
      <c r="CBW165" s="171"/>
      <c r="CBX165" s="171"/>
      <c r="CBY165" s="171"/>
      <c r="CBZ165" s="171"/>
      <c r="CCA165" s="171"/>
      <c r="CCB165" s="171"/>
      <c r="CCC165" s="171"/>
      <c r="CCD165" s="171"/>
      <c r="CCE165" s="171"/>
      <c r="CCF165" s="171"/>
      <c r="CCG165" s="171"/>
      <c r="CCH165" s="171"/>
      <c r="CCI165" s="171"/>
      <c r="CCJ165" s="171"/>
      <c r="CCK165" s="171"/>
      <c r="CCL165" s="171"/>
      <c r="CCM165" s="171"/>
      <c r="CCN165" s="171"/>
      <c r="CCO165" s="171"/>
      <c r="CCP165" s="171"/>
      <c r="CCQ165" s="171"/>
      <c r="CCR165" s="171"/>
      <c r="CCS165" s="171"/>
      <c r="CCT165" s="171"/>
      <c r="CCU165" s="171"/>
      <c r="CCV165" s="171"/>
      <c r="CCW165" s="171"/>
      <c r="CCX165" s="171"/>
      <c r="CCY165" s="171"/>
      <c r="CCZ165" s="171"/>
      <c r="CDA165" s="171"/>
      <c r="CDB165" s="171"/>
      <c r="CDC165" s="171"/>
      <c r="CDD165" s="171"/>
      <c r="CDE165" s="171"/>
      <c r="CDF165" s="171"/>
      <c r="CDG165" s="171"/>
      <c r="CDH165" s="171"/>
      <c r="CDI165" s="171"/>
      <c r="CDJ165" s="171"/>
      <c r="CDK165" s="171"/>
      <c r="CDL165" s="171"/>
      <c r="CDM165" s="171"/>
      <c r="CDN165" s="171"/>
      <c r="CDO165" s="171"/>
      <c r="CDP165" s="171"/>
      <c r="CDQ165" s="171"/>
      <c r="CDR165" s="171"/>
      <c r="CDS165" s="171"/>
      <c r="CDT165" s="171"/>
      <c r="CDU165" s="171"/>
      <c r="CDV165" s="171"/>
      <c r="CDW165" s="171"/>
      <c r="CDX165" s="171"/>
      <c r="CDY165" s="171"/>
      <c r="CDZ165" s="171"/>
      <c r="CEA165" s="171"/>
      <c r="CEB165" s="171"/>
      <c r="CEC165" s="171"/>
      <c r="CED165" s="171"/>
      <c r="CEE165" s="171"/>
      <c r="CEF165" s="171"/>
      <c r="CEG165" s="171"/>
      <c r="CEH165" s="171"/>
      <c r="CEI165" s="171"/>
      <c r="CEJ165" s="171"/>
      <c r="CEK165" s="171"/>
      <c r="CEL165" s="171"/>
      <c r="CEM165" s="171"/>
      <c r="CEN165" s="171"/>
      <c r="CEO165" s="171"/>
      <c r="CEP165" s="171"/>
      <c r="CEQ165" s="171"/>
      <c r="CER165" s="171"/>
      <c r="CES165" s="171"/>
      <c r="CET165" s="171"/>
      <c r="CEU165" s="171"/>
      <c r="CEV165" s="171"/>
      <c r="CEW165" s="171"/>
      <c r="CEX165" s="171"/>
      <c r="CEY165" s="171"/>
      <c r="CEZ165" s="171"/>
      <c r="CFA165" s="171"/>
      <c r="CFB165" s="171"/>
      <c r="CFC165" s="171"/>
      <c r="CFD165" s="171"/>
      <c r="CFE165" s="171"/>
      <c r="CFF165" s="171"/>
      <c r="CFG165" s="171"/>
      <c r="CFH165" s="171"/>
      <c r="CFI165" s="171"/>
      <c r="CFJ165" s="171"/>
      <c r="CFK165" s="171"/>
      <c r="CFL165" s="171"/>
      <c r="CFM165" s="171"/>
      <c r="CFN165" s="171"/>
      <c r="CFO165" s="171"/>
      <c r="CFP165" s="171"/>
      <c r="CFQ165" s="171"/>
      <c r="CFR165" s="171"/>
      <c r="CFS165" s="171"/>
      <c r="CFT165" s="171"/>
      <c r="CFU165" s="171"/>
      <c r="CFV165" s="171"/>
      <c r="CFW165" s="171"/>
      <c r="CFX165" s="171"/>
      <c r="CFY165" s="171"/>
      <c r="CFZ165" s="171"/>
      <c r="CGA165" s="171"/>
      <c r="CGB165" s="171"/>
      <c r="CGC165" s="171"/>
      <c r="CGD165" s="171"/>
      <c r="CGE165" s="171"/>
      <c r="CGF165" s="171"/>
      <c r="CGG165" s="171"/>
      <c r="CGH165" s="171"/>
      <c r="CGI165" s="171"/>
      <c r="CGJ165" s="171"/>
      <c r="CGK165" s="171"/>
      <c r="CGL165" s="171"/>
      <c r="CGM165" s="171"/>
      <c r="CGN165" s="171"/>
      <c r="CGO165" s="171"/>
      <c r="CGP165" s="171"/>
      <c r="CGQ165" s="171"/>
      <c r="CGR165" s="171"/>
      <c r="CGS165" s="171"/>
      <c r="CGT165" s="171"/>
      <c r="CGU165" s="171"/>
      <c r="CGV165" s="171"/>
      <c r="CGW165" s="171"/>
      <c r="CGX165" s="171"/>
      <c r="CGY165" s="171"/>
      <c r="CGZ165" s="171"/>
      <c r="CHA165" s="171"/>
      <c r="CHB165" s="171"/>
      <c r="CHC165" s="171"/>
      <c r="CHD165" s="171"/>
      <c r="CHE165" s="171"/>
      <c r="CHF165" s="171"/>
      <c r="CHG165" s="171"/>
      <c r="CHH165" s="171"/>
      <c r="CHI165" s="171"/>
      <c r="CHJ165" s="171"/>
      <c r="CHK165" s="171"/>
      <c r="CHL165" s="171"/>
      <c r="CHM165" s="171"/>
      <c r="CHN165" s="171"/>
      <c r="CHO165" s="171"/>
      <c r="CHP165" s="171"/>
      <c r="CHQ165" s="171"/>
      <c r="CHR165" s="171"/>
      <c r="CHS165" s="171"/>
      <c r="CHT165" s="171"/>
      <c r="CHU165" s="171"/>
      <c r="CHV165" s="171"/>
      <c r="CHW165" s="171"/>
      <c r="CHX165" s="171"/>
      <c r="CHY165" s="171"/>
      <c r="CHZ165" s="171"/>
      <c r="CIA165" s="171"/>
      <c r="CIB165" s="171"/>
      <c r="CIC165" s="171"/>
      <c r="CID165" s="171"/>
      <c r="CIE165" s="171"/>
      <c r="CIF165" s="171"/>
      <c r="CIG165" s="171"/>
      <c r="CIH165" s="171"/>
      <c r="CII165" s="171"/>
      <c r="CIJ165" s="171"/>
      <c r="CIK165" s="171"/>
      <c r="CIL165" s="171"/>
      <c r="CIM165" s="171"/>
      <c r="CIN165" s="171"/>
      <c r="CIO165" s="171"/>
      <c r="CIP165" s="171"/>
      <c r="CIQ165" s="171"/>
      <c r="CIR165" s="171"/>
      <c r="CIS165" s="171"/>
      <c r="CIT165" s="171"/>
      <c r="CIU165" s="171"/>
      <c r="CIV165" s="171"/>
      <c r="CIW165" s="171"/>
      <c r="CIX165" s="171"/>
      <c r="CIY165" s="171"/>
      <c r="CIZ165" s="171"/>
      <c r="CJA165" s="171"/>
      <c r="CJB165" s="171"/>
      <c r="CJC165" s="171"/>
      <c r="CJD165" s="171"/>
      <c r="CJE165" s="171"/>
      <c r="CJF165" s="171"/>
      <c r="CJG165" s="171"/>
      <c r="CJH165" s="171"/>
      <c r="CJI165" s="171"/>
      <c r="CJJ165" s="171"/>
      <c r="CJK165" s="171"/>
      <c r="CJL165" s="171"/>
      <c r="CJM165" s="171"/>
      <c r="CJN165" s="171"/>
      <c r="CJO165" s="171"/>
      <c r="CJP165" s="171"/>
      <c r="CJQ165" s="171"/>
      <c r="CJR165" s="171"/>
      <c r="CJS165" s="171"/>
      <c r="CJT165" s="171"/>
      <c r="CJU165" s="171"/>
      <c r="CJV165" s="171"/>
      <c r="CJW165" s="171"/>
      <c r="CJX165" s="171"/>
      <c r="CJY165" s="171"/>
      <c r="CJZ165" s="171"/>
      <c r="CKA165" s="171"/>
      <c r="CKB165" s="171"/>
      <c r="CKC165" s="171"/>
      <c r="CKD165" s="171"/>
      <c r="CKE165" s="171"/>
      <c r="CKF165" s="171"/>
      <c r="CKG165" s="171"/>
      <c r="CKH165" s="171"/>
      <c r="CKI165" s="171"/>
      <c r="CKJ165" s="171"/>
      <c r="CKK165" s="171"/>
      <c r="CKL165" s="171"/>
      <c r="CKM165" s="171"/>
      <c r="CKN165" s="171"/>
      <c r="CKO165" s="171"/>
      <c r="CKP165" s="171"/>
      <c r="CKQ165" s="171"/>
      <c r="CKR165" s="171"/>
      <c r="CKS165" s="171"/>
      <c r="CKT165" s="171"/>
      <c r="CKU165" s="171"/>
      <c r="CKV165" s="171"/>
      <c r="CKW165" s="171"/>
      <c r="CKX165" s="171"/>
      <c r="CKY165" s="171"/>
      <c r="CKZ165" s="171"/>
      <c r="CLA165" s="171"/>
      <c r="CLB165" s="171"/>
      <c r="CLC165" s="171"/>
      <c r="CLD165" s="171"/>
      <c r="CLE165" s="171"/>
      <c r="CLF165" s="171"/>
      <c r="CLG165" s="171"/>
      <c r="CLH165" s="171"/>
      <c r="CLI165" s="171"/>
      <c r="CLJ165" s="171"/>
      <c r="CLK165" s="171"/>
      <c r="CLL165" s="171"/>
      <c r="CLM165" s="171"/>
      <c r="CLN165" s="171"/>
      <c r="CLO165" s="171"/>
      <c r="CLP165" s="171"/>
      <c r="CLQ165" s="171"/>
      <c r="CLR165" s="171"/>
      <c r="CLS165" s="171"/>
      <c r="CLT165" s="171"/>
      <c r="CLU165" s="171"/>
      <c r="CLV165" s="171"/>
      <c r="CLW165" s="171"/>
      <c r="CLX165" s="171"/>
      <c r="CLY165" s="171"/>
      <c r="CLZ165" s="171"/>
      <c r="CMA165" s="171"/>
      <c r="CMB165" s="171"/>
      <c r="CMC165" s="171"/>
      <c r="CMD165" s="171"/>
      <c r="CME165" s="171"/>
      <c r="CMF165" s="171"/>
      <c r="CMG165" s="171"/>
      <c r="CMH165" s="171"/>
      <c r="CMI165" s="171"/>
      <c r="CMJ165" s="171"/>
      <c r="CMK165" s="171"/>
      <c r="CML165" s="171"/>
      <c r="CMM165" s="171"/>
      <c r="CMN165" s="171"/>
      <c r="CMO165" s="171"/>
      <c r="CMP165" s="171"/>
      <c r="CMQ165" s="171"/>
      <c r="CMR165" s="171"/>
      <c r="CMS165" s="171"/>
      <c r="CMT165" s="171"/>
      <c r="CMU165" s="171"/>
      <c r="CMV165" s="171"/>
      <c r="CMW165" s="171"/>
      <c r="CMX165" s="171"/>
      <c r="CMY165" s="171"/>
      <c r="CMZ165" s="171"/>
      <c r="CNA165" s="171"/>
      <c r="CNB165" s="171"/>
      <c r="CNC165" s="171"/>
      <c r="CND165" s="171"/>
      <c r="CNE165" s="171"/>
      <c r="CNF165" s="171"/>
      <c r="CNG165" s="171"/>
      <c r="CNH165" s="171"/>
      <c r="CNI165" s="171"/>
      <c r="CNJ165" s="171"/>
      <c r="CNK165" s="171"/>
      <c r="CNL165" s="171"/>
      <c r="CNM165" s="171"/>
      <c r="CNN165" s="171"/>
      <c r="CNO165" s="171"/>
      <c r="CNP165" s="171"/>
      <c r="CNQ165" s="171"/>
      <c r="CNR165" s="171"/>
      <c r="CNS165" s="171"/>
      <c r="CNT165" s="171"/>
      <c r="CNU165" s="171"/>
      <c r="CNV165" s="171"/>
      <c r="CNW165" s="171"/>
      <c r="CNX165" s="171"/>
      <c r="CNY165" s="171"/>
      <c r="CNZ165" s="171"/>
      <c r="COA165" s="171"/>
      <c r="COB165" s="171"/>
      <c r="COC165" s="171"/>
      <c r="COD165" s="171"/>
      <c r="COE165" s="171"/>
      <c r="COF165" s="171"/>
      <c r="COG165" s="171"/>
      <c r="COH165" s="171"/>
      <c r="COI165" s="171"/>
      <c r="COJ165" s="171"/>
      <c r="COK165" s="171"/>
      <c r="COL165" s="171"/>
      <c r="COM165" s="171"/>
      <c r="CON165" s="171"/>
      <c r="COO165" s="171"/>
      <c r="COP165" s="171"/>
      <c r="COQ165" s="171"/>
      <c r="COR165" s="171"/>
      <c r="COS165" s="171"/>
      <c r="COT165" s="171"/>
      <c r="COU165" s="171"/>
      <c r="COV165" s="171"/>
      <c r="COW165" s="171"/>
      <c r="COX165" s="171"/>
      <c r="COY165" s="171"/>
      <c r="COZ165" s="171"/>
      <c r="CPA165" s="171"/>
      <c r="CPB165" s="171"/>
      <c r="CPC165" s="171"/>
      <c r="CPD165" s="171"/>
      <c r="CPE165" s="171"/>
      <c r="CPF165" s="171"/>
      <c r="CPG165" s="171"/>
      <c r="CPH165" s="171"/>
      <c r="CPI165" s="171"/>
      <c r="CPJ165" s="171"/>
      <c r="CPK165" s="171"/>
      <c r="CPL165" s="171"/>
      <c r="CPM165" s="171"/>
      <c r="CPN165" s="171"/>
      <c r="CPO165" s="171"/>
      <c r="CPP165" s="171"/>
      <c r="CPQ165" s="171"/>
      <c r="CPR165" s="171"/>
      <c r="CPS165" s="171"/>
      <c r="CPT165" s="171"/>
      <c r="CPU165" s="171"/>
      <c r="CPV165" s="171"/>
      <c r="CPW165" s="171"/>
      <c r="CPX165" s="171"/>
      <c r="CPY165" s="171"/>
      <c r="CPZ165" s="171"/>
      <c r="CQA165" s="171"/>
      <c r="CQB165" s="171"/>
      <c r="CQC165" s="171"/>
      <c r="CQD165" s="171"/>
      <c r="CQE165" s="171"/>
      <c r="CQF165" s="171"/>
      <c r="CQG165" s="171"/>
      <c r="CQH165" s="171"/>
      <c r="CQI165" s="171"/>
      <c r="CQJ165" s="171"/>
      <c r="CQK165" s="171"/>
      <c r="CQL165" s="171"/>
      <c r="CQM165" s="171"/>
      <c r="CQN165" s="171"/>
      <c r="CQO165" s="171"/>
      <c r="CQP165" s="171"/>
      <c r="CQQ165" s="171"/>
      <c r="CQR165" s="171"/>
      <c r="CQS165" s="171"/>
      <c r="CQT165" s="171"/>
      <c r="CQU165" s="171"/>
      <c r="CQV165" s="171"/>
      <c r="CQW165" s="171"/>
      <c r="CQX165" s="171"/>
      <c r="CQY165" s="171"/>
      <c r="CQZ165" s="171"/>
      <c r="CRA165" s="171"/>
      <c r="CRB165" s="171"/>
      <c r="CRC165" s="171"/>
      <c r="CRD165" s="171"/>
      <c r="CRE165" s="171"/>
      <c r="CRF165" s="171"/>
      <c r="CRG165" s="171"/>
      <c r="CRH165" s="171"/>
      <c r="CRI165" s="171"/>
      <c r="CRJ165" s="171"/>
      <c r="CRK165" s="171"/>
      <c r="CRL165" s="171"/>
      <c r="CRM165" s="171"/>
      <c r="CRN165" s="171"/>
      <c r="CRO165" s="171"/>
      <c r="CRP165" s="171"/>
      <c r="CRQ165" s="171"/>
      <c r="CRR165" s="171"/>
      <c r="CRS165" s="171"/>
      <c r="CRT165" s="171"/>
      <c r="CRU165" s="171"/>
      <c r="CRV165" s="171"/>
      <c r="CRW165" s="171"/>
      <c r="CRX165" s="171"/>
      <c r="CRY165" s="171"/>
      <c r="CRZ165" s="171"/>
      <c r="CSA165" s="171"/>
      <c r="CSB165" s="171"/>
      <c r="CSC165" s="171"/>
      <c r="CSD165" s="171"/>
      <c r="CSE165" s="171"/>
      <c r="CSF165" s="171"/>
      <c r="CSG165" s="171"/>
      <c r="CSH165" s="171"/>
      <c r="CSI165" s="171"/>
      <c r="CSJ165" s="171"/>
      <c r="CSK165" s="171"/>
      <c r="CSL165" s="171"/>
      <c r="CSM165" s="171"/>
      <c r="CSN165" s="171"/>
      <c r="CSO165" s="171"/>
      <c r="CSP165" s="171"/>
      <c r="CSQ165" s="171"/>
      <c r="CSR165" s="171"/>
      <c r="CSS165" s="171"/>
      <c r="CST165" s="171"/>
      <c r="CSU165" s="171"/>
      <c r="CSV165" s="171"/>
      <c r="CSW165" s="171"/>
      <c r="CSX165" s="171"/>
      <c r="CSY165" s="171"/>
      <c r="CSZ165" s="171"/>
      <c r="CTA165" s="171"/>
      <c r="CTB165" s="171"/>
      <c r="CTC165" s="171"/>
      <c r="CTD165" s="171"/>
      <c r="CTE165" s="171"/>
      <c r="CTF165" s="171"/>
      <c r="CTG165" s="171"/>
      <c r="CTH165" s="171"/>
      <c r="CTI165" s="171"/>
      <c r="CTJ165" s="171"/>
      <c r="CTK165" s="171"/>
      <c r="CTL165" s="171"/>
      <c r="CTM165" s="171"/>
      <c r="CTN165" s="171"/>
      <c r="CTO165" s="171"/>
      <c r="CTP165" s="171"/>
      <c r="CTQ165" s="171"/>
      <c r="CTR165" s="171"/>
      <c r="CTS165" s="171"/>
      <c r="CTT165" s="171"/>
      <c r="CTU165" s="171"/>
      <c r="CTV165" s="171"/>
      <c r="CTW165" s="171"/>
      <c r="CTX165" s="171"/>
      <c r="CTY165" s="171"/>
      <c r="CTZ165" s="171"/>
      <c r="CUA165" s="171"/>
      <c r="CUB165" s="171"/>
      <c r="CUC165" s="171"/>
      <c r="CUD165" s="171"/>
      <c r="CUE165" s="171"/>
      <c r="CUF165" s="171"/>
      <c r="CUG165" s="171"/>
      <c r="CUH165" s="171"/>
      <c r="CUI165" s="171"/>
      <c r="CUJ165" s="171"/>
      <c r="CUK165" s="171"/>
      <c r="CUL165" s="171"/>
      <c r="CUM165" s="171"/>
      <c r="CUN165" s="171"/>
      <c r="CUO165" s="171"/>
      <c r="CUP165" s="171"/>
      <c r="CUQ165" s="171"/>
      <c r="CUR165" s="171"/>
      <c r="CUS165" s="171"/>
      <c r="CUT165" s="171"/>
      <c r="CUU165" s="171"/>
      <c r="CUV165" s="171"/>
      <c r="CUW165" s="171"/>
      <c r="CUX165" s="171"/>
      <c r="CUY165" s="171"/>
      <c r="CUZ165" s="171"/>
      <c r="CVA165" s="171"/>
      <c r="CVB165" s="171"/>
      <c r="CVC165" s="171"/>
      <c r="CVD165" s="171"/>
      <c r="CVE165" s="171"/>
      <c r="CVF165" s="171"/>
      <c r="CVG165" s="171"/>
      <c r="CVH165" s="171"/>
      <c r="CVI165" s="171"/>
      <c r="CVJ165" s="171"/>
      <c r="CVK165" s="171"/>
      <c r="CVL165" s="171"/>
      <c r="CVM165" s="171"/>
      <c r="CVN165" s="171"/>
      <c r="CVO165" s="171"/>
      <c r="CVP165" s="171"/>
      <c r="CVQ165" s="171"/>
      <c r="CVR165" s="171"/>
      <c r="CVS165" s="171"/>
      <c r="CVT165" s="171"/>
      <c r="CVU165" s="171"/>
      <c r="CVV165" s="171"/>
      <c r="CVW165" s="171"/>
      <c r="CVX165" s="171"/>
      <c r="CVY165" s="171"/>
      <c r="CVZ165" s="171"/>
      <c r="CWA165" s="171"/>
      <c r="CWB165" s="171"/>
      <c r="CWC165" s="171"/>
      <c r="CWD165" s="171"/>
      <c r="CWE165" s="171"/>
      <c r="CWF165" s="171"/>
      <c r="CWG165" s="171"/>
      <c r="CWH165" s="171"/>
      <c r="CWI165" s="171"/>
      <c r="CWJ165" s="171"/>
      <c r="CWK165" s="171"/>
      <c r="CWL165" s="171"/>
      <c r="CWM165" s="171"/>
      <c r="CWN165" s="171"/>
      <c r="CWO165" s="171"/>
      <c r="CWP165" s="171"/>
      <c r="CWQ165" s="171"/>
      <c r="CWR165" s="171"/>
      <c r="CWS165" s="171"/>
      <c r="CWT165" s="171"/>
      <c r="CWU165" s="171"/>
      <c r="CWV165" s="171"/>
      <c r="CWW165" s="171"/>
      <c r="CWX165" s="171"/>
      <c r="CWY165" s="171"/>
      <c r="CWZ165" s="171"/>
      <c r="CXA165" s="171"/>
      <c r="CXB165" s="171"/>
      <c r="CXC165" s="171"/>
      <c r="CXD165" s="171"/>
      <c r="CXE165" s="171"/>
      <c r="CXF165" s="171"/>
      <c r="CXG165" s="171"/>
      <c r="CXH165" s="171"/>
      <c r="CXI165" s="171"/>
      <c r="CXJ165" s="171"/>
      <c r="CXK165" s="171"/>
      <c r="CXL165" s="171"/>
      <c r="CXM165" s="171"/>
      <c r="CXN165" s="171"/>
      <c r="CXO165" s="171"/>
      <c r="CXP165" s="171"/>
      <c r="CXQ165" s="171"/>
      <c r="CXR165" s="171"/>
      <c r="CXS165" s="171"/>
      <c r="CXT165" s="171"/>
      <c r="CXU165" s="171"/>
      <c r="CXV165" s="171"/>
      <c r="CXW165" s="171"/>
      <c r="CXX165" s="171"/>
      <c r="CXY165" s="171"/>
      <c r="CXZ165" s="171"/>
      <c r="CYA165" s="171"/>
      <c r="CYB165" s="171"/>
      <c r="CYC165" s="171"/>
      <c r="CYD165" s="171"/>
      <c r="CYE165" s="171"/>
      <c r="CYF165" s="171"/>
      <c r="CYG165" s="171"/>
      <c r="CYH165" s="171"/>
      <c r="CYI165" s="171"/>
      <c r="CYJ165" s="171"/>
      <c r="CYK165" s="171"/>
      <c r="CYL165" s="171"/>
      <c r="CYM165" s="171"/>
      <c r="CYN165" s="171"/>
      <c r="CYO165" s="171"/>
      <c r="CYP165" s="171"/>
      <c r="CYQ165" s="171"/>
      <c r="CYR165" s="171"/>
      <c r="CYS165" s="171"/>
      <c r="CYT165" s="171"/>
      <c r="CYU165" s="171"/>
      <c r="CYV165" s="171"/>
      <c r="CYW165" s="171"/>
      <c r="CYX165" s="171"/>
      <c r="CYY165" s="171"/>
      <c r="CYZ165" s="171"/>
      <c r="CZA165" s="171"/>
      <c r="CZB165" s="171"/>
      <c r="CZC165" s="171"/>
      <c r="CZD165" s="171"/>
      <c r="CZE165" s="171"/>
      <c r="CZF165" s="171"/>
      <c r="CZG165" s="171"/>
      <c r="CZH165" s="171"/>
      <c r="CZI165" s="171"/>
      <c r="CZJ165" s="171"/>
      <c r="CZK165" s="171"/>
      <c r="CZL165" s="171"/>
      <c r="CZM165" s="171"/>
      <c r="CZN165" s="171"/>
      <c r="CZO165" s="171"/>
      <c r="CZP165" s="171"/>
      <c r="CZQ165" s="171"/>
      <c r="CZR165" s="171"/>
      <c r="CZS165" s="171"/>
      <c r="CZT165" s="171"/>
      <c r="CZU165" s="171"/>
      <c r="CZV165" s="171"/>
      <c r="CZW165" s="171"/>
      <c r="CZX165" s="171"/>
      <c r="CZY165" s="171"/>
      <c r="CZZ165" s="171"/>
      <c r="DAA165" s="171"/>
      <c r="DAB165" s="171"/>
      <c r="DAC165" s="171"/>
      <c r="DAD165" s="171"/>
      <c r="DAE165" s="171"/>
      <c r="DAF165" s="171"/>
      <c r="DAG165" s="171"/>
      <c r="DAH165" s="171"/>
      <c r="DAI165" s="171"/>
      <c r="DAJ165" s="171"/>
      <c r="DAK165" s="171"/>
      <c r="DAL165" s="171"/>
      <c r="DAM165" s="171"/>
      <c r="DAN165" s="171"/>
      <c r="DAO165" s="171"/>
      <c r="DAP165" s="171"/>
      <c r="DAQ165" s="171"/>
      <c r="DAR165" s="171"/>
      <c r="DAS165" s="171"/>
      <c r="DAT165" s="171"/>
      <c r="DAU165" s="171"/>
      <c r="DAV165" s="171"/>
      <c r="DAW165" s="171"/>
      <c r="DAX165" s="171"/>
      <c r="DAY165" s="171"/>
      <c r="DAZ165" s="171"/>
      <c r="DBA165" s="171"/>
      <c r="DBB165" s="171"/>
      <c r="DBC165" s="171"/>
      <c r="DBD165" s="171"/>
      <c r="DBE165" s="171"/>
      <c r="DBF165" s="171"/>
      <c r="DBG165" s="171"/>
      <c r="DBH165" s="171"/>
      <c r="DBI165" s="171"/>
      <c r="DBJ165" s="171"/>
      <c r="DBK165" s="171"/>
      <c r="DBL165" s="171"/>
      <c r="DBM165" s="171"/>
      <c r="DBN165" s="171"/>
      <c r="DBO165" s="171"/>
      <c r="DBP165" s="171"/>
      <c r="DBQ165" s="171"/>
      <c r="DBR165" s="171"/>
      <c r="DBS165" s="171"/>
      <c r="DBT165" s="171"/>
      <c r="DBU165" s="171"/>
      <c r="DBV165" s="171"/>
      <c r="DBW165" s="171"/>
      <c r="DBX165" s="171"/>
      <c r="DBY165" s="171"/>
      <c r="DBZ165" s="171"/>
      <c r="DCA165" s="171"/>
      <c r="DCB165" s="171"/>
      <c r="DCC165" s="171"/>
      <c r="DCD165" s="171"/>
      <c r="DCE165" s="171"/>
      <c r="DCF165" s="171"/>
      <c r="DCG165" s="171"/>
      <c r="DCH165" s="171"/>
      <c r="DCI165" s="171"/>
      <c r="DCJ165" s="171"/>
      <c r="DCK165" s="171"/>
      <c r="DCL165" s="171"/>
      <c r="DCM165" s="171"/>
      <c r="DCN165" s="171"/>
      <c r="DCO165" s="171"/>
      <c r="DCP165" s="171"/>
      <c r="DCQ165" s="171"/>
      <c r="DCR165" s="171"/>
      <c r="DCS165" s="171"/>
      <c r="DCT165" s="171"/>
      <c r="DCU165" s="171"/>
      <c r="DCV165" s="171"/>
      <c r="DCW165" s="171"/>
      <c r="DCX165" s="171"/>
      <c r="DCY165" s="171"/>
      <c r="DCZ165" s="171"/>
      <c r="DDA165" s="171"/>
      <c r="DDB165" s="171"/>
      <c r="DDC165" s="171"/>
      <c r="DDD165" s="171"/>
      <c r="DDE165" s="171"/>
      <c r="DDF165" s="171"/>
      <c r="DDG165" s="171"/>
      <c r="DDH165" s="171"/>
      <c r="DDI165" s="171"/>
      <c r="DDJ165" s="171"/>
      <c r="DDK165" s="171"/>
      <c r="DDL165" s="171"/>
      <c r="DDM165" s="171"/>
      <c r="DDN165" s="171"/>
      <c r="DDO165" s="171"/>
      <c r="DDP165" s="171"/>
      <c r="DDQ165" s="171"/>
      <c r="DDR165" s="171"/>
      <c r="DDS165" s="171"/>
      <c r="DDT165" s="171"/>
      <c r="DDU165" s="171"/>
      <c r="DDV165" s="171"/>
      <c r="DDW165" s="171"/>
      <c r="DDX165" s="171"/>
      <c r="DDY165" s="171"/>
      <c r="DDZ165" s="171"/>
      <c r="DEA165" s="171"/>
      <c r="DEB165" s="171"/>
      <c r="DEC165" s="171"/>
      <c r="DED165" s="171"/>
      <c r="DEE165" s="171"/>
      <c r="DEF165" s="171"/>
      <c r="DEG165" s="171"/>
      <c r="DEH165" s="171"/>
      <c r="DEI165" s="171"/>
      <c r="DEJ165" s="171"/>
      <c r="DEK165" s="171"/>
      <c r="DEL165" s="171"/>
      <c r="DEM165" s="171"/>
      <c r="DEN165" s="171"/>
      <c r="DEO165" s="171"/>
      <c r="DEP165" s="171"/>
      <c r="DEQ165" s="171"/>
      <c r="DER165" s="171"/>
      <c r="DES165" s="171"/>
      <c r="DET165" s="171"/>
      <c r="DEU165" s="171"/>
      <c r="DEV165" s="171"/>
      <c r="DEW165" s="171"/>
      <c r="DEX165" s="171"/>
      <c r="DEY165" s="171"/>
      <c r="DEZ165" s="171"/>
      <c r="DFA165" s="171"/>
      <c r="DFB165" s="171"/>
      <c r="DFC165" s="171"/>
      <c r="DFD165" s="171"/>
      <c r="DFE165" s="171"/>
      <c r="DFF165" s="171"/>
      <c r="DFG165" s="171"/>
      <c r="DFH165" s="171"/>
      <c r="DFI165" s="171"/>
      <c r="DFJ165" s="171"/>
      <c r="DFK165" s="171"/>
      <c r="DFL165" s="171"/>
      <c r="DFM165" s="171"/>
      <c r="DFN165" s="171"/>
      <c r="DFO165" s="171"/>
      <c r="DFP165" s="171"/>
      <c r="DFQ165" s="171"/>
      <c r="DFR165" s="171"/>
      <c r="DFS165" s="171"/>
      <c r="DFT165" s="171"/>
      <c r="DFU165" s="171"/>
      <c r="DFV165" s="171"/>
      <c r="DFW165" s="171"/>
      <c r="DFX165" s="171"/>
      <c r="DFY165" s="171"/>
      <c r="DFZ165" s="171"/>
      <c r="DGA165" s="171"/>
      <c r="DGB165" s="171"/>
      <c r="DGC165" s="171"/>
      <c r="DGD165" s="171"/>
      <c r="DGE165" s="171"/>
      <c r="DGF165" s="171"/>
      <c r="DGG165" s="171"/>
      <c r="DGH165" s="171"/>
      <c r="DGI165" s="171"/>
      <c r="DGJ165" s="171"/>
      <c r="DGK165" s="171"/>
      <c r="DGL165" s="171"/>
      <c r="DGM165" s="171"/>
      <c r="DGN165" s="171"/>
      <c r="DGO165" s="171"/>
      <c r="DGP165" s="171"/>
      <c r="DGQ165" s="171"/>
      <c r="DGR165" s="171"/>
      <c r="DGS165" s="171"/>
      <c r="DGT165" s="171"/>
      <c r="DGU165" s="171"/>
      <c r="DGV165" s="171"/>
      <c r="DGW165" s="171"/>
      <c r="DGX165" s="171"/>
      <c r="DGY165" s="171"/>
      <c r="DGZ165" s="171"/>
      <c r="DHA165" s="171"/>
      <c r="DHB165" s="171"/>
      <c r="DHC165" s="171"/>
      <c r="DHD165" s="171"/>
      <c r="DHE165" s="171"/>
      <c r="DHF165" s="171"/>
      <c r="DHG165" s="171"/>
      <c r="DHH165" s="171"/>
      <c r="DHI165" s="171"/>
      <c r="DHJ165" s="171"/>
      <c r="DHK165" s="171"/>
      <c r="DHL165" s="171"/>
      <c r="DHM165" s="171"/>
      <c r="DHN165" s="171"/>
      <c r="DHO165" s="171"/>
      <c r="DHP165" s="171"/>
      <c r="DHQ165" s="171"/>
      <c r="DHR165" s="171"/>
      <c r="DHS165" s="171"/>
      <c r="DHT165" s="171"/>
      <c r="DHU165" s="171"/>
      <c r="DHV165" s="171"/>
      <c r="DHW165" s="171"/>
      <c r="DHX165" s="171"/>
      <c r="DHY165" s="171"/>
      <c r="DHZ165" s="171"/>
      <c r="DIA165" s="171"/>
      <c r="DIB165" s="171"/>
      <c r="DIC165" s="171"/>
      <c r="DID165" s="171"/>
      <c r="DIE165" s="171"/>
      <c r="DIF165" s="171"/>
      <c r="DIG165" s="171"/>
      <c r="DIH165" s="171"/>
      <c r="DII165" s="171"/>
      <c r="DIJ165" s="171"/>
      <c r="DIK165" s="171"/>
      <c r="DIL165" s="171"/>
      <c r="DIM165" s="171"/>
      <c r="DIN165" s="171"/>
      <c r="DIO165" s="171"/>
      <c r="DIP165" s="171"/>
      <c r="DIQ165" s="171"/>
      <c r="DIR165" s="171"/>
      <c r="DIS165" s="171"/>
      <c r="DIT165" s="171"/>
      <c r="DIU165" s="171"/>
      <c r="DIV165" s="171"/>
      <c r="DIW165" s="171"/>
      <c r="DIX165" s="171"/>
      <c r="DIY165" s="171"/>
      <c r="DIZ165" s="171"/>
      <c r="DJA165" s="171"/>
      <c r="DJB165" s="171"/>
      <c r="DJC165" s="171"/>
      <c r="DJD165" s="171"/>
      <c r="DJE165" s="171"/>
      <c r="DJF165" s="171"/>
      <c r="DJG165" s="171"/>
      <c r="DJH165" s="171"/>
      <c r="DJI165" s="171"/>
      <c r="DJJ165" s="171"/>
      <c r="DJK165" s="171"/>
      <c r="DJL165" s="171"/>
      <c r="DJM165" s="171"/>
      <c r="DJN165" s="171"/>
      <c r="DJO165" s="171"/>
      <c r="DJP165" s="171"/>
      <c r="DJQ165" s="171"/>
      <c r="DJR165" s="171"/>
      <c r="DJS165" s="171"/>
      <c r="DJT165" s="171"/>
      <c r="DJU165" s="171"/>
      <c r="DJV165" s="171"/>
      <c r="DJW165" s="171"/>
      <c r="DJX165" s="171"/>
      <c r="DJY165" s="171"/>
      <c r="DJZ165" s="171"/>
      <c r="DKA165" s="171"/>
      <c r="DKB165" s="171"/>
      <c r="DKC165" s="171"/>
      <c r="DKD165" s="171"/>
      <c r="DKE165" s="171"/>
      <c r="DKF165" s="171"/>
      <c r="DKG165" s="171"/>
      <c r="DKH165" s="171"/>
      <c r="DKI165" s="171"/>
      <c r="DKJ165" s="171"/>
      <c r="DKK165" s="171"/>
      <c r="DKL165" s="171"/>
      <c r="DKM165" s="171"/>
      <c r="DKN165" s="171"/>
      <c r="DKO165" s="171"/>
      <c r="DKP165" s="171"/>
      <c r="DKQ165" s="171"/>
      <c r="DKR165" s="171"/>
      <c r="DKS165" s="171"/>
      <c r="DKT165" s="171"/>
      <c r="DKU165" s="171"/>
      <c r="DKV165" s="171"/>
      <c r="DKW165" s="171"/>
      <c r="DKX165" s="171"/>
      <c r="DKY165" s="171"/>
      <c r="DKZ165" s="171"/>
      <c r="DLA165" s="171"/>
      <c r="DLB165" s="171"/>
      <c r="DLC165" s="171"/>
      <c r="DLD165" s="171"/>
      <c r="DLE165" s="171"/>
      <c r="DLF165" s="171"/>
      <c r="DLG165" s="171"/>
      <c r="DLH165" s="171"/>
      <c r="DLI165" s="171"/>
      <c r="DLJ165" s="171"/>
      <c r="DLK165" s="171"/>
      <c r="DLL165" s="171"/>
      <c r="DLM165" s="171"/>
      <c r="DLN165" s="171"/>
      <c r="DLO165" s="171"/>
      <c r="DLP165" s="171"/>
      <c r="DLQ165" s="171"/>
      <c r="DLR165" s="171"/>
      <c r="DLS165" s="171"/>
      <c r="DLT165" s="171"/>
      <c r="DLU165" s="171"/>
      <c r="DLV165" s="171"/>
      <c r="DLW165" s="171"/>
      <c r="DLX165" s="171"/>
      <c r="DLY165" s="171"/>
      <c r="DLZ165" s="171"/>
      <c r="DMA165" s="171"/>
      <c r="DMB165" s="171"/>
      <c r="DMC165" s="171"/>
      <c r="DMD165" s="171"/>
      <c r="DME165" s="171"/>
      <c r="DMF165" s="171"/>
      <c r="DMG165" s="171"/>
      <c r="DMH165" s="171"/>
      <c r="DMI165" s="171"/>
      <c r="DMJ165" s="171"/>
      <c r="DMK165" s="171"/>
      <c r="DML165" s="171"/>
      <c r="DMM165" s="171"/>
      <c r="DMN165" s="171"/>
      <c r="DMO165" s="171"/>
      <c r="DMP165" s="171"/>
      <c r="DMQ165" s="171"/>
      <c r="DMR165" s="171"/>
      <c r="DMS165" s="171"/>
      <c r="DMT165" s="171"/>
      <c r="DMU165" s="171"/>
      <c r="DMV165" s="171"/>
      <c r="DMW165" s="171"/>
      <c r="DMX165" s="171"/>
      <c r="DMY165" s="171"/>
      <c r="DMZ165" s="171"/>
      <c r="DNA165" s="171"/>
      <c r="DNB165" s="171"/>
      <c r="DNC165" s="171"/>
      <c r="DND165" s="171"/>
      <c r="DNE165" s="171"/>
      <c r="DNF165" s="171"/>
      <c r="DNG165" s="171"/>
      <c r="DNH165" s="171"/>
      <c r="DNI165" s="171"/>
      <c r="DNJ165" s="171"/>
      <c r="DNK165" s="171"/>
      <c r="DNL165" s="171"/>
      <c r="DNM165" s="171"/>
      <c r="DNN165" s="171"/>
      <c r="DNO165" s="171"/>
      <c r="DNP165" s="171"/>
      <c r="DNQ165" s="171"/>
      <c r="DNR165" s="171"/>
      <c r="DNS165" s="171"/>
      <c r="DNT165" s="171"/>
      <c r="DNU165" s="171"/>
      <c r="DNV165" s="171"/>
      <c r="DNW165" s="171"/>
      <c r="DNX165" s="171"/>
      <c r="DNY165" s="171"/>
      <c r="DNZ165" s="171"/>
      <c r="DOA165" s="171"/>
      <c r="DOB165" s="171"/>
      <c r="DOC165" s="171"/>
      <c r="DOD165" s="171"/>
      <c r="DOE165" s="171"/>
      <c r="DOF165" s="171"/>
      <c r="DOG165" s="171"/>
      <c r="DOH165" s="171"/>
      <c r="DOI165" s="171"/>
      <c r="DOJ165" s="171"/>
      <c r="DOK165" s="171"/>
      <c r="DOL165" s="171"/>
      <c r="DOM165" s="171"/>
      <c r="DON165" s="171"/>
      <c r="DOO165" s="171"/>
      <c r="DOP165" s="171"/>
      <c r="DOQ165" s="171"/>
      <c r="DOR165" s="171"/>
      <c r="DOS165" s="171"/>
      <c r="DOT165" s="171"/>
      <c r="DOU165" s="171"/>
      <c r="DOV165" s="171"/>
      <c r="DOW165" s="171"/>
      <c r="DOX165" s="171"/>
      <c r="DOY165" s="171"/>
      <c r="DOZ165" s="171"/>
      <c r="DPA165" s="171"/>
      <c r="DPB165" s="171"/>
      <c r="DPC165" s="171"/>
      <c r="DPD165" s="171"/>
      <c r="DPE165" s="171"/>
      <c r="DPF165" s="171"/>
      <c r="DPG165" s="171"/>
      <c r="DPH165" s="171"/>
      <c r="DPI165" s="171"/>
      <c r="DPJ165" s="171"/>
      <c r="DPK165" s="171"/>
      <c r="DPL165" s="171"/>
      <c r="DPM165" s="171"/>
      <c r="DPN165" s="171"/>
      <c r="DPO165" s="171"/>
      <c r="DPP165" s="171"/>
      <c r="DPQ165" s="171"/>
      <c r="DPR165" s="171"/>
      <c r="DPS165" s="171"/>
      <c r="DPT165" s="171"/>
      <c r="DPU165" s="171"/>
      <c r="DPV165" s="171"/>
      <c r="DPW165" s="171"/>
      <c r="DPX165" s="171"/>
      <c r="DPY165" s="171"/>
      <c r="DPZ165" s="171"/>
      <c r="DQA165" s="171"/>
      <c r="DQB165" s="171"/>
      <c r="DQC165" s="171"/>
      <c r="DQD165" s="171"/>
      <c r="DQE165" s="171"/>
      <c r="DQF165" s="171"/>
      <c r="DQG165" s="171"/>
      <c r="DQH165" s="171"/>
      <c r="DQI165" s="171"/>
      <c r="DQJ165" s="171"/>
      <c r="DQK165" s="171"/>
      <c r="DQL165" s="171"/>
      <c r="DQM165" s="171"/>
      <c r="DQN165" s="171"/>
      <c r="DQO165" s="171"/>
      <c r="DQP165" s="171"/>
      <c r="DQQ165" s="171"/>
      <c r="DQR165" s="171"/>
      <c r="DQS165" s="171"/>
      <c r="DQT165" s="171"/>
      <c r="DQU165" s="171"/>
      <c r="DQV165" s="171"/>
      <c r="DQW165" s="171"/>
      <c r="DQX165" s="171"/>
      <c r="DQY165" s="171"/>
      <c r="DQZ165" s="171"/>
      <c r="DRA165" s="171"/>
      <c r="DRB165" s="171"/>
      <c r="DRC165" s="171"/>
      <c r="DRD165" s="171"/>
      <c r="DRE165" s="171"/>
      <c r="DRF165" s="171"/>
      <c r="DRG165" s="171"/>
      <c r="DRH165" s="171"/>
      <c r="DRI165" s="171"/>
      <c r="DRJ165" s="171"/>
      <c r="DRK165" s="171"/>
      <c r="DRL165" s="171"/>
      <c r="DRM165" s="171"/>
      <c r="DRN165" s="171"/>
      <c r="DRO165" s="171"/>
      <c r="DRP165" s="171"/>
      <c r="DRQ165" s="171"/>
      <c r="DRR165" s="171"/>
      <c r="DRS165" s="171"/>
      <c r="DRT165" s="171"/>
      <c r="DRU165" s="171"/>
      <c r="DRV165" s="171"/>
      <c r="DRW165" s="171"/>
      <c r="DRX165" s="171"/>
      <c r="DRY165" s="171"/>
      <c r="DRZ165" s="171"/>
      <c r="DSA165" s="171"/>
      <c r="DSB165" s="171"/>
      <c r="DSC165" s="171"/>
      <c r="DSD165" s="171"/>
      <c r="DSE165" s="171"/>
      <c r="DSF165" s="171"/>
      <c r="DSG165" s="171"/>
      <c r="DSH165" s="171"/>
      <c r="DSI165" s="171"/>
      <c r="DSJ165" s="171"/>
      <c r="DSK165" s="171"/>
      <c r="DSL165" s="171"/>
      <c r="DSM165" s="171"/>
      <c r="DSN165" s="171"/>
      <c r="DSO165" s="171"/>
      <c r="DSP165" s="171"/>
      <c r="DSQ165" s="171"/>
      <c r="DSR165" s="171"/>
      <c r="DSS165" s="171"/>
      <c r="DST165" s="171"/>
      <c r="DSU165" s="171"/>
      <c r="DSV165" s="171"/>
      <c r="DSW165" s="171"/>
      <c r="DSX165" s="171"/>
      <c r="DSY165" s="171"/>
      <c r="DSZ165" s="171"/>
      <c r="DTA165" s="171"/>
      <c r="DTB165" s="171"/>
      <c r="DTC165" s="171"/>
      <c r="DTD165" s="171"/>
      <c r="DTE165" s="171"/>
      <c r="DTF165" s="171"/>
      <c r="DTG165" s="171"/>
      <c r="DTH165" s="171"/>
      <c r="DTI165" s="171"/>
      <c r="DTJ165" s="171"/>
      <c r="DTK165" s="171"/>
      <c r="DTL165" s="171"/>
      <c r="DTM165" s="171"/>
      <c r="DTN165" s="171"/>
      <c r="DTO165" s="171"/>
      <c r="DTP165" s="171"/>
      <c r="DTQ165" s="171"/>
      <c r="DTR165" s="171"/>
      <c r="DTS165" s="171"/>
      <c r="DTT165" s="171"/>
      <c r="DTU165" s="171"/>
      <c r="DTV165" s="171"/>
      <c r="DTW165" s="171"/>
      <c r="DTX165" s="171"/>
      <c r="DTY165" s="171"/>
      <c r="DTZ165" s="171"/>
      <c r="DUA165" s="171"/>
      <c r="DUB165" s="171"/>
      <c r="DUC165" s="171"/>
      <c r="DUD165" s="171"/>
      <c r="DUE165" s="171"/>
      <c r="DUF165" s="171"/>
      <c r="DUG165" s="171"/>
      <c r="DUH165" s="171"/>
      <c r="DUI165" s="171"/>
      <c r="DUJ165" s="171"/>
      <c r="DUK165" s="171"/>
      <c r="DUL165" s="171"/>
      <c r="DUM165" s="171"/>
      <c r="DUN165" s="171"/>
      <c r="DUO165" s="171"/>
      <c r="DUP165" s="171"/>
      <c r="DUQ165" s="171"/>
      <c r="DUR165" s="171"/>
      <c r="DUS165" s="171"/>
      <c r="DUT165" s="171"/>
      <c r="DUU165" s="171"/>
      <c r="DUV165" s="171"/>
      <c r="DUW165" s="171"/>
      <c r="DUX165" s="171"/>
      <c r="DUY165" s="171"/>
      <c r="DUZ165" s="171"/>
      <c r="DVA165" s="171"/>
      <c r="DVB165" s="171"/>
      <c r="DVC165" s="171"/>
      <c r="DVD165" s="171"/>
      <c r="DVE165" s="171"/>
      <c r="DVF165" s="171"/>
      <c r="DVG165" s="171"/>
      <c r="DVH165" s="171"/>
      <c r="DVI165" s="171"/>
      <c r="DVJ165" s="171"/>
      <c r="DVK165" s="171"/>
      <c r="DVL165" s="171"/>
      <c r="DVM165" s="171"/>
      <c r="DVN165" s="171"/>
      <c r="DVO165" s="171"/>
      <c r="DVP165" s="171"/>
      <c r="DVQ165" s="171"/>
      <c r="DVR165" s="171"/>
      <c r="DVS165" s="171"/>
      <c r="DVT165" s="171"/>
      <c r="DVU165" s="171"/>
      <c r="DVV165" s="171"/>
      <c r="DVW165" s="171"/>
      <c r="DVX165" s="171"/>
      <c r="DVY165" s="171"/>
      <c r="DVZ165" s="171"/>
      <c r="DWA165" s="171"/>
      <c r="DWB165" s="171"/>
      <c r="DWC165" s="171"/>
      <c r="DWD165" s="171"/>
      <c r="DWE165" s="171"/>
      <c r="DWF165" s="171"/>
      <c r="DWG165" s="171"/>
      <c r="DWH165" s="171"/>
      <c r="DWI165" s="171"/>
      <c r="DWJ165" s="171"/>
      <c r="DWK165" s="171"/>
      <c r="DWL165" s="171"/>
      <c r="DWM165" s="171"/>
      <c r="DWN165" s="171"/>
      <c r="DWO165" s="171"/>
      <c r="DWP165" s="171"/>
      <c r="DWQ165" s="171"/>
      <c r="DWR165" s="171"/>
      <c r="DWS165" s="171"/>
      <c r="DWT165" s="171"/>
      <c r="DWU165" s="171"/>
      <c r="DWV165" s="171"/>
      <c r="DWW165" s="171"/>
      <c r="DWX165" s="171"/>
      <c r="DWY165" s="171"/>
      <c r="DWZ165" s="171"/>
      <c r="DXA165" s="171"/>
      <c r="DXB165" s="171"/>
      <c r="DXC165" s="171"/>
      <c r="DXD165" s="171"/>
      <c r="DXE165" s="171"/>
      <c r="DXF165" s="171"/>
      <c r="DXG165" s="171"/>
      <c r="DXH165" s="171"/>
      <c r="DXI165" s="171"/>
      <c r="DXJ165" s="171"/>
      <c r="DXK165" s="171"/>
      <c r="DXL165" s="171"/>
      <c r="DXM165" s="171"/>
      <c r="DXN165" s="171"/>
      <c r="DXO165" s="171"/>
      <c r="DXP165" s="171"/>
      <c r="DXQ165" s="171"/>
      <c r="DXR165" s="171"/>
      <c r="DXS165" s="171"/>
      <c r="DXT165" s="171"/>
      <c r="DXU165" s="171"/>
      <c r="DXV165" s="171"/>
      <c r="DXW165" s="171"/>
      <c r="DXX165" s="171"/>
      <c r="DXY165" s="171"/>
      <c r="DXZ165" s="171"/>
      <c r="DYA165" s="171"/>
      <c r="DYB165" s="171"/>
      <c r="DYC165" s="171"/>
      <c r="DYD165" s="171"/>
      <c r="DYE165" s="171"/>
      <c r="DYF165" s="171"/>
      <c r="DYG165" s="171"/>
      <c r="DYH165" s="171"/>
      <c r="DYI165" s="171"/>
      <c r="DYJ165" s="171"/>
      <c r="DYK165" s="171"/>
      <c r="DYL165" s="171"/>
      <c r="DYM165" s="171"/>
      <c r="DYN165" s="171"/>
      <c r="DYO165" s="171"/>
      <c r="DYP165" s="171"/>
      <c r="DYQ165" s="171"/>
      <c r="DYR165" s="171"/>
      <c r="DYS165" s="171"/>
      <c r="DYT165" s="171"/>
      <c r="DYU165" s="171"/>
      <c r="DYV165" s="171"/>
      <c r="DYW165" s="171"/>
      <c r="DYX165" s="171"/>
      <c r="DYY165" s="171"/>
      <c r="DYZ165" s="171"/>
      <c r="DZA165" s="171"/>
      <c r="DZB165" s="171"/>
      <c r="DZC165" s="171"/>
      <c r="DZD165" s="171"/>
      <c r="DZE165" s="171"/>
      <c r="DZF165" s="171"/>
      <c r="DZG165" s="171"/>
      <c r="DZH165" s="171"/>
      <c r="DZI165" s="171"/>
      <c r="DZJ165" s="171"/>
      <c r="DZK165" s="171"/>
      <c r="DZL165" s="171"/>
      <c r="DZM165" s="171"/>
      <c r="DZN165" s="171"/>
      <c r="DZO165" s="171"/>
      <c r="DZP165" s="171"/>
      <c r="DZQ165" s="171"/>
      <c r="DZR165" s="171"/>
      <c r="DZS165" s="171"/>
      <c r="DZT165" s="171"/>
      <c r="DZU165" s="171"/>
      <c r="DZV165" s="171"/>
      <c r="DZW165" s="171"/>
      <c r="DZX165" s="171"/>
      <c r="DZY165" s="171"/>
      <c r="DZZ165" s="171"/>
      <c r="EAA165" s="171"/>
      <c r="EAB165" s="171"/>
      <c r="EAC165" s="171"/>
      <c r="EAD165" s="171"/>
      <c r="EAE165" s="171"/>
      <c r="EAF165" s="171"/>
      <c r="EAG165" s="171"/>
      <c r="EAH165" s="171"/>
      <c r="EAI165" s="171"/>
      <c r="EAJ165" s="171"/>
      <c r="EAK165" s="171"/>
      <c r="EAL165" s="171"/>
      <c r="EAM165" s="171"/>
      <c r="EAN165" s="171"/>
      <c r="EAO165" s="171"/>
      <c r="EAP165" s="171"/>
      <c r="EAQ165" s="171"/>
      <c r="EAR165" s="171"/>
      <c r="EAS165" s="171"/>
      <c r="EAT165" s="171"/>
      <c r="EAU165" s="171"/>
      <c r="EAV165" s="171"/>
      <c r="EAW165" s="171"/>
      <c r="EAX165" s="171"/>
      <c r="EAY165" s="171"/>
      <c r="EAZ165" s="171"/>
      <c r="EBA165" s="171"/>
      <c r="EBB165" s="171"/>
      <c r="EBC165" s="171"/>
      <c r="EBD165" s="171"/>
      <c r="EBE165" s="171"/>
      <c r="EBF165" s="171"/>
      <c r="EBG165" s="171"/>
      <c r="EBH165" s="171"/>
      <c r="EBI165" s="171"/>
      <c r="EBJ165" s="171"/>
      <c r="EBK165" s="171"/>
      <c r="EBL165" s="171"/>
      <c r="EBM165" s="171"/>
      <c r="EBN165" s="171"/>
      <c r="EBO165" s="171"/>
      <c r="EBP165" s="171"/>
      <c r="EBQ165" s="171"/>
      <c r="EBR165" s="171"/>
      <c r="EBS165" s="171"/>
      <c r="EBT165" s="171"/>
      <c r="EBU165" s="171"/>
      <c r="EBV165" s="171"/>
      <c r="EBW165" s="171"/>
      <c r="EBX165" s="171"/>
      <c r="EBY165" s="171"/>
      <c r="EBZ165" s="171"/>
      <c r="ECA165" s="171"/>
      <c r="ECB165" s="171"/>
      <c r="ECC165" s="171"/>
      <c r="ECD165" s="171"/>
      <c r="ECE165" s="171"/>
      <c r="ECF165" s="171"/>
      <c r="ECG165" s="171"/>
      <c r="ECH165" s="171"/>
      <c r="ECI165" s="171"/>
      <c r="ECJ165" s="171"/>
      <c r="ECK165" s="171"/>
      <c r="ECL165" s="171"/>
      <c r="ECM165" s="171"/>
      <c r="ECN165" s="171"/>
      <c r="ECO165" s="171"/>
      <c r="ECP165" s="171"/>
      <c r="ECQ165" s="171"/>
      <c r="ECR165" s="171"/>
      <c r="ECS165" s="171"/>
      <c r="ECT165" s="171"/>
      <c r="ECU165" s="171"/>
      <c r="ECV165" s="171"/>
      <c r="ECW165" s="171"/>
      <c r="ECX165" s="171"/>
      <c r="ECY165" s="171"/>
      <c r="ECZ165" s="171"/>
      <c r="EDA165" s="171"/>
      <c r="EDB165" s="171"/>
      <c r="EDC165" s="171"/>
      <c r="EDD165" s="171"/>
      <c r="EDE165" s="171"/>
      <c r="EDF165" s="171"/>
      <c r="EDG165" s="171"/>
      <c r="EDH165" s="171"/>
      <c r="EDI165" s="171"/>
      <c r="EDJ165" s="171"/>
      <c r="EDK165" s="171"/>
      <c r="EDL165" s="171"/>
      <c r="EDM165" s="171"/>
      <c r="EDN165" s="171"/>
      <c r="EDO165" s="171"/>
      <c r="EDP165" s="171"/>
      <c r="EDQ165" s="171"/>
      <c r="EDR165" s="171"/>
      <c r="EDS165" s="171"/>
      <c r="EDT165" s="171"/>
      <c r="EDU165" s="171"/>
      <c r="EDV165" s="171"/>
      <c r="EDW165" s="171"/>
      <c r="EDX165" s="171"/>
      <c r="EDY165" s="171"/>
      <c r="EDZ165" s="171"/>
      <c r="EEA165" s="171"/>
      <c r="EEB165" s="171"/>
      <c r="EEC165" s="171"/>
      <c r="EED165" s="171"/>
      <c r="EEE165" s="171"/>
      <c r="EEF165" s="171"/>
      <c r="EEG165" s="171"/>
      <c r="EEH165" s="171"/>
      <c r="EEI165" s="171"/>
      <c r="EEJ165" s="171"/>
      <c r="EEK165" s="171"/>
      <c r="EEL165" s="171"/>
      <c r="EEM165" s="171"/>
      <c r="EEN165" s="171"/>
      <c r="EEO165" s="171"/>
      <c r="EEP165" s="171"/>
      <c r="EEQ165" s="171"/>
      <c r="EER165" s="171"/>
      <c r="EES165" s="171"/>
      <c r="EET165" s="171"/>
      <c r="EEU165" s="171"/>
      <c r="EEV165" s="171"/>
      <c r="EEW165" s="171"/>
      <c r="EEX165" s="171"/>
      <c r="EEY165" s="171"/>
      <c r="EEZ165" s="171"/>
      <c r="EFA165" s="171"/>
      <c r="EFB165" s="171"/>
      <c r="EFC165" s="171"/>
      <c r="EFD165" s="171"/>
      <c r="EFE165" s="171"/>
      <c r="EFF165" s="171"/>
      <c r="EFG165" s="171"/>
      <c r="EFH165" s="171"/>
      <c r="EFI165" s="171"/>
      <c r="EFJ165" s="171"/>
      <c r="EFK165" s="171"/>
      <c r="EFL165" s="171"/>
      <c r="EFM165" s="171"/>
      <c r="EFN165" s="171"/>
      <c r="EFO165" s="171"/>
      <c r="EFP165" s="171"/>
      <c r="EFQ165" s="171"/>
      <c r="EFR165" s="171"/>
      <c r="EFS165" s="171"/>
      <c r="EFT165" s="171"/>
      <c r="EFU165" s="171"/>
      <c r="EFV165" s="171"/>
      <c r="EFW165" s="171"/>
      <c r="EFX165" s="171"/>
      <c r="EFY165" s="171"/>
      <c r="EFZ165" s="171"/>
      <c r="EGA165" s="171"/>
      <c r="EGB165" s="171"/>
      <c r="EGC165" s="171"/>
      <c r="EGD165" s="171"/>
      <c r="EGE165" s="171"/>
      <c r="EGF165" s="171"/>
      <c r="EGG165" s="171"/>
      <c r="EGH165" s="171"/>
      <c r="EGI165" s="171"/>
      <c r="EGJ165" s="171"/>
      <c r="EGK165" s="171"/>
      <c r="EGL165" s="171"/>
      <c r="EGM165" s="171"/>
      <c r="EGN165" s="171"/>
      <c r="EGO165" s="171"/>
      <c r="EGP165" s="171"/>
      <c r="EGQ165" s="171"/>
      <c r="EGR165" s="171"/>
      <c r="EGS165" s="171"/>
      <c r="EGT165" s="171"/>
      <c r="EGU165" s="171"/>
      <c r="EGV165" s="171"/>
      <c r="EGW165" s="171"/>
      <c r="EGX165" s="171"/>
      <c r="EGY165" s="171"/>
      <c r="EGZ165" s="171"/>
      <c r="EHA165" s="171"/>
      <c r="EHB165" s="171"/>
      <c r="EHC165" s="171"/>
      <c r="EHD165" s="171"/>
      <c r="EHE165" s="171"/>
      <c r="EHF165" s="171"/>
      <c r="EHG165" s="171"/>
      <c r="EHH165" s="171"/>
      <c r="EHI165" s="171"/>
      <c r="EHJ165" s="171"/>
      <c r="EHK165" s="171"/>
      <c r="EHL165" s="171"/>
      <c r="EHM165" s="171"/>
      <c r="EHN165" s="171"/>
      <c r="EHO165" s="171"/>
      <c r="EHP165" s="171"/>
      <c r="EHQ165" s="171"/>
      <c r="EHR165" s="171"/>
      <c r="EHS165" s="171"/>
      <c r="EHT165" s="171"/>
      <c r="EHU165" s="171"/>
      <c r="EHV165" s="171"/>
      <c r="EHW165" s="171"/>
      <c r="EHX165" s="171"/>
      <c r="EHY165" s="171"/>
      <c r="EHZ165" s="171"/>
      <c r="EIA165" s="171"/>
      <c r="EIB165" s="171"/>
      <c r="EIC165" s="171"/>
      <c r="EID165" s="171"/>
      <c r="EIE165" s="171"/>
      <c r="EIF165" s="171"/>
      <c r="EIG165" s="171"/>
      <c r="EIH165" s="171"/>
      <c r="EII165" s="171"/>
      <c r="EIJ165" s="171"/>
      <c r="EIK165" s="171"/>
      <c r="EIL165" s="171"/>
      <c r="EIM165" s="171"/>
      <c r="EIN165" s="171"/>
      <c r="EIO165" s="171"/>
      <c r="EIP165" s="171"/>
      <c r="EIQ165" s="171"/>
      <c r="EIR165" s="171"/>
      <c r="EIS165" s="171"/>
      <c r="EIT165" s="171"/>
      <c r="EIU165" s="171"/>
      <c r="EIV165" s="171"/>
      <c r="EIW165" s="171"/>
      <c r="EIX165" s="171"/>
      <c r="EIY165" s="171"/>
      <c r="EIZ165" s="171"/>
      <c r="EJA165" s="171"/>
      <c r="EJB165" s="171"/>
      <c r="EJC165" s="171"/>
      <c r="EJD165" s="171"/>
      <c r="EJE165" s="171"/>
      <c r="EJF165" s="171"/>
      <c r="EJG165" s="171"/>
      <c r="EJH165" s="171"/>
      <c r="EJI165" s="171"/>
      <c r="EJJ165" s="171"/>
      <c r="EJK165" s="171"/>
      <c r="EJL165" s="171"/>
      <c r="EJM165" s="171"/>
      <c r="EJN165" s="171"/>
      <c r="EJO165" s="171"/>
      <c r="EJP165" s="171"/>
      <c r="EJQ165" s="171"/>
      <c r="EJR165" s="171"/>
      <c r="EJS165" s="171"/>
      <c r="EJT165" s="171"/>
      <c r="EJU165" s="171"/>
      <c r="EJV165" s="171"/>
      <c r="EJW165" s="171"/>
      <c r="EJX165" s="171"/>
      <c r="EJY165" s="171"/>
      <c r="EJZ165" s="171"/>
      <c r="EKA165" s="171"/>
      <c r="EKB165" s="171"/>
      <c r="EKC165" s="171"/>
      <c r="EKD165" s="171"/>
      <c r="EKE165" s="171"/>
      <c r="EKF165" s="171"/>
      <c r="EKG165" s="171"/>
      <c r="EKH165" s="171"/>
      <c r="EKI165" s="171"/>
      <c r="EKJ165" s="171"/>
      <c r="EKK165" s="171"/>
      <c r="EKL165" s="171"/>
      <c r="EKM165" s="171"/>
      <c r="EKN165" s="171"/>
      <c r="EKO165" s="171"/>
      <c r="EKP165" s="171"/>
      <c r="EKQ165" s="171"/>
      <c r="EKR165" s="171"/>
      <c r="EKS165" s="171"/>
      <c r="EKT165" s="171"/>
      <c r="EKU165" s="171"/>
      <c r="EKV165" s="171"/>
      <c r="EKW165" s="171"/>
      <c r="EKX165" s="171"/>
      <c r="EKY165" s="171"/>
      <c r="EKZ165" s="171"/>
      <c r="ELA165" s="171"/>
      <c r="ELB165" s="171"/>
      <c r="ELC165" s="171"/>
      <c r="ELD165" s="171"/>
      <c r="ELE165" s="171"/>
      <c r="ELF165" s="171"/>
      <c r="ELG165" s="171"/>
      <c r="ELH165" s="171"/>
      <c r="ELI165" s="171"/>
      <c r="ELJ165" s="171"/>
      <c r="ELK165" s="171"/>
      <c r="ELL165" s="171"/>
      <c r="ELM165" s="171"/>
      <c r="ELN165" s="171"/>
      <c r="ELO165" s="171"/>
      <c r="ELP165" s="171"/>
      <c r="ELQ165" s="171"/>
      <c r="ELR165" s="171"/>
      <c r="ELS165" s="171"/>
      <c r="ELT165" s="171"/>
      <c r="ELU165" s="171"/>
      <c r="ELV165" s="171"/>
      <c r="ELW165" s="171"/>
      <c r="ELX165" s="171"/>
      <c r="ELY165" s="171"/>
      <c r="ELZ165" s="171"/>
      <c r="EMA165" s="171"/>
      <c r="EMB165" s="171"/>
      <c r="EMC165" s="171"/>
      <c r="EMD165" s="171"/>
      <c r="EME165" s="171"/>
      <c r="EMF165" s="171"/>
      <c r="EMG165" s="171"/>
      <c r="EMH165" s="171"/>
      <c r="EMI165" s="171"/>
      <c r="EMJ165" s="171"/>
      <c r="EMK165" s="171"/>
      <c r="EML165" s="171"/>
      <c r="EMM165" s="171"/>
      <c r="EMN165" s="171"/>
      <c r="EMO165" s="171"/>
      <c r="EMP165" s="171"/>
      <c r="EMQ165" s="171"/>
      <c r="EMR165" s="171"/>
      <c r="EMS165" s="171"/>
      <c r="EMT165" s="171"/>
      <c r="EMU165" s="171"/>
      <c r="EMV165" s="171"/>
      <c r="EMW165" s="171"/>
      <c r="EMX165" s="171"/>
      <c r="EMY165" s="171"/>
      <c r="EMZ165" s="171"/>
      <c r="ENA165" s="171"/>
      <c r="ENB165" s="171"/>
      <c r="ENC165" s="171"/>
      <c r="END165" s="171"/>
      <c r="ENE165" s="171"/>
      <c r="ENF165" s="171"/>
      <c r="ENG165" s="171"/>
      <c r="ENH165" s="171"/>
      <c r="ENI165" s="171"/>
      <c r="ENJ165" s="171"/>
      <c r="ENK165" s="171"/>
      <c r="ENL165" s="171"/>
      <c r="ENM165" s="171"/>
      <c r="ENN165" s="171"/>
      <c r="ENO165" s="171"/>
      <c r="ENP165" s="171"/>
      <c r="ENQ165" s="171"/>
      <c r="ENR165" s="171"/>
      <c r="ENS165" s="171"/>
      <c r="ENT165" s="171"/>
      <c r="ENU165" s="171"/>
      <c r="ENV165" s="171"/>
      <c r="ENW165" s="171"/>
      <c r="ENX165" s="171"/>
      <c r="ENY165" s="171"/>
      <c r="ENZ165" s="171"/>
      <c r="EOA165" s="171"/>
      <c r="EOB165" s="171"/>
      <c r="EOC165" s="171"/>
      <c r="EOD165" s="171"/>
      <c r="EOE165" s="171"/>
      <c r="EOF165" s="171"/>
      <c r="EOG165" s="171"/>
      <c r="EOH165" s="171"/>
      <c r="EOI165" s="171"/>
      <c r="EOJ165" s="171"/>
      <c r="EOK165" s="171"/>
      <c r="EOL165" s="171"/>
      <c r="EOM165" s="171"/>
      <c r="EON165" s="171"/>
      <c r="EOO165" s="171"/>
      <c r="EOP165" s="171"/>
      <c r="EOQ165" s="171"/>
      <c r="EOR165" s="171"/>
      <c r="EOS165" s="171"/>
      <c r="EOT165" s="171"/>
      <c r="EOU165" s="171"/>
      <c r="EOV165" s="171"/>
      <c r="EOW165" s="171"/>
      <c r="EOX165" s="171"/>
      <c r="EOY165" s="171"/>
      <c r="EOZ165" s="171"/>
      <c r="EPA165" s="171"/>
      <c r="EPB165" s="171"/>
      <c r="EPC165" s="171"/>
      <c r="EPD165" s="171"/>
      <c r="EPE165" s="171"/>
      <c r="EPF165" s="171"/>
      <c r="EPG165" s="171"/>
      <c r="EPH165" s="171"/>
      <c r="EPI165" s="171"/>
      <c r="EPJ165" s="171"/>
      <c r="EPK165" s="171"/>
      <c r="EPL165" s="171"/>
      <c r="EPM165" s="171"/>
      <c r="EPN165" s="171"/>
      <c r="EPO165" s="171"/>
      <c r="EPP165" s="171"/>
      <c r="EPQ165" s="171"/>
      <c r="EPR165" s="171"/>
      <c r="EPS165" s="171"/>
      <c r="EPT165" s="171"/>
      <c r="EPU165" s="171"/>
      <c r="EPV165" s="171"/>
      <c r="EPW165" s="171"/>
      <c r="EPX165" s="171"/>
      <c r="EPY165" s="171"/>
      <c r="EPZ165" s="171"/>
      <c r="EQA165" s="171"/>
      <c r="EQB165" s="171"/>
      <c r="EQC165" s="171"/>
      <c r="EQD165" s="171"/>
      <c r="EQE165" s="171"/>
      <c r="EQF165" s="171"/>
      <c r="EQG165" s="171"/>
      <c r="EQH165" s="171"/>
      <c r="EQI165" s="171"/>
      <c r="EQJ165" s="171"/>
      <c r="EQK165" s="171"/>
      <c r="EQL165" s="171"/>
      <c r="EQM165" s="171"/>
      <c r="EQN165" s="171"/>
      <c r="EQO165" s="171"/>
      <c r="EQP165" s="171"/>
      <c r="EQQ165" s="171"/>
      <c r="EQR165" s="171"/>
      <c r="EQS165" s="171"/>
      <c r="EQT165" s="171"/>
      <c r="EQU165" s="171"/>
      <c r="EQV165" s="171"/>
      <c r="EQW165" s="171"/>
      <c r="EQX165" s="171"/>
      <c r="EQY165" s="171"/>
      <c r="EQZ165" s="171"/>
      <c r="ERA165" s="171"/>
      <c r="ERB165" s="171"/>
      <c r="ERC165" s="171"/>
      <c r="ERD165" s="171"/>
      <c r="ERE165" s="171"/>
      <c r="ERF165" s="171"/>
      <c r="ERG165" s="171"/>
      <c r="ERH165" s="171"/>
      <c r="ERI165" s="171"/>
      <c r="ERJ165" s="171"/>
      <c r="ERK165" s="171"/>
      <c r="ERL165" s="171"/>
      <c r="ERM165" s="171"/>
      <c r="ERN165" s="171"/>
      <c r="ERO165" s="171"/>
      <c r="ERP165" s="171"/>
      <c r="ERQ165" s="171"/>
      <c r="ERR165" s="171"/>
      <c r="ERS165" s="171"/>
      <c r="ERT165" s="171"/>
      <c r="ERU165" s="171"/>
      <c r="ERV165" s="171"/>
      <c r="ERW165" s="171"/>
      <c r="ERX165" s="171"/>
      <c r="ERY165" s="171"/>
      <c r="ERZ165" s="171"/>
      <c r="ESA165" s="171"/>
      <c r="ESB165" s="171"/>
      <c r="ESC165" s="171"/>
      <c r="ESD165" s="171"/>
      <c r="ESE165" s="171"/>
      <c r="ESF165" s="171"/>
      <c r="ESG165" s="171"/>
      <c r="ESH165" s="171"/>
      <c r="ESI165" s="171"/>
      <c r="ESJ165" s="171"/>
      <c r="ESK165" s="171"/>
      <c r="ESL165" s="171"/>
      <c r="ESM165" s="171"/>
      <c r="ESN165" s="171"/>
      <c r="ESO165" s="171"/>
      <c r="ESP165" s="171"/>
      <c r="ESQ165" s="171"/>
      <c r="ESR165" s="171"/>
      <c r="ESS165" s="171"/>
      <c r="EST165" s="171"/>
      <c r="ESU165" s="171"/>
      <c r="ESV165" s="171"/>
      <c r="ESW165" s="171"/>
      <c r="ESX165" s="171"/>
      <c r="ESY165" s="171"/>
      <c r="ESZ165" s="171"/>
      <c r="ETA165" s="171"/>
      <c r="ETB165" s="171"/>
      <c r="ETC165" s="171"/>
      <c r="ETD165" s="171"/>
      <c r="ETE165" s="171"/>
      <c r="ETF165" s="171"/>
      <c r="ETG165" s="171"/>
      <c r="ETH165" s="171"/>
      <c r="ETI165" s="171"/>
      <c r="ETJ165" s="171"/>
      <c r="ETK165" s="171"/>
      <c r="ETL165" s="171"/>
      <c r="ETM165" s="171"/>
      <c r="ETN165" s="171"/>
      <c r="ETO165" s="171"/>
      <c r="ETP165" s="171"/>
      <c r="ETQ165" s="171"/>
      <c r="ETR165" s="171"/>
      <c r="ETS165" s="171"/>
      <c r="ETT165" s="171"/>
      <c r="ETU165" s="171"/>
      <c r="ETV165" s="171"/>
      <c r="ETW165" s="171"/>
      <c r="ETX165" s="171"/>
      <c r="ETY165" s="171"/>
      <c r="ETZ165" s="171"/>
      <c r="EUA165" s="171"/>
      <c r="EUB165" s="171"/>
      <c r="EUC165" s="171"/>
      <c r="EUD165" s="171"/>
      <c r="EUE165" s="171"/>
      <c r="EUF165" s="171"/>
      <c r="EUG165" s="171"/>
      <c r="EUH165" s="171"/>
      <c r="EUI165" s="171"/>
      <c r="EUJ165" s="171"/>
      <c r="EUK165" s="171"/>
      <c r="EUL165" s="171"/>
      <c r="EUM165" s="171"/>
      <c r="EUN165" s="171"/>
      <c r="EUO165" s="171"/>
      <c r="EUP165" s="171"/>
      <c r="EUQ165" s="171"/>
      <c r="EUR165" s="171"/>
      <c r="EUS165" s="171"/>
      <c r="EUT165" s="171"/>
      <c r="EUU165" s="171"/>
      <c r="EUV165" s="171"/>
      <c r="EUW165" s="171"/>
      <c r="EUX165" s="171"/>
      <c r="EUY165" s="171"/>
      <c r="EUZ165" s="171"/>
      <c r="EVA165" s="171"/>
      <c r="EVB165" s="171"/>
      <c r="EVC165" s="171"/>
      <c r="EVD165" s="171"/>
      <c r="EVE165" s="171"/>
      <c r="EVF165" s="171"/>
      <c r="EVG165" s="171"/>
      <c r="EVH165" s="171"/>
      <c r="EVI165" s="171"/>
      <c r="EVJ165" s="171"/>
      <c r="EVK165" s="171"/>
      <c r="EVL165" s="171"/>
      <c r="EVM165" s="171"/>
      <c r="EVN165" s="171"/>
      <c r="EVO165" s="171"/>
      <c r="EVP165" s="171"/>
      <c r="EVQ165" s="171"/>
      <c r="EVR165" s="171"/>
      <c r="EVS165" s="171"/>
      <c r="EVT165" s="171"/>
      <c r="EVU165" s="171"/>
      <c r="EVV165" s="171"/>
      <c r="EVW165" s="171"/>
      <c r="EVX165" s="171"/>
      <c r="EVY165" s="171"/>
      <c r="EVZ165" s="171"/>
      <c r="EWA165" s="171"/>
      <c r="EWB165" s="171"/>
      <c r="EWC165" s="171"/>
      <c r="EWD165" s="171"/>
      <c r="EWE165" s="171"/>
      <c r="EWF165" s="171"/>
      <c r="EWG165" s="171"/>
      <c r="EWH165" s="171"/>
      <c r="EWI165" s="171"/>
      <c r="EWJ165" s="171"/>
      <c r="EWK165" s="171"/>
      <c r="EWL165" s="171"/>
      <c r="EWM165" s="171"/>
      <c r="EWN165" s="171"/>
      <c r="EWO165" s="171"/>
      <c r="EWP165" s="171"/>
      <c r="EWQ165" s="171"/>
      <c r="EWR165" s="171"/>
      <c r="EWS165" s="171"/>
      <c r="EWT165" s="171"/>
      <c r="EWU165" s="171"/>
      <c r="EWV165" s="171"/>
      <c r="EWW165" s="171"/>
      <c r="EWX165" s="171"/>
      <c r="EWY165" s="171"/>
      <c r="EWZ165" s="171"/>
      <c r="EXA165" s="171"/>
      <c r="EXB165" s="171"/>
      <c r="EXC165" s="171"/>
      <c r="EXD165" s="171"/>
      <c r="EXE165" s="171"/>
      <c r="EXF165" s="171"/>
      <c r="EXG165" s="171"/>
      <c r="EXH165" s="171"/>
      <c r="EXI165" s="171"/>
      <c r="EXJ165" s="171"/>
      <c r="EXK165" s="171"/>
      <c r="EXL165" s="171"/>
      <c r="EXM165" s="171"/>
      <c r="EXN165" s="171"/>
      <c r="EXO165" s="171"/>
      <c r="EXP165" s="171"/>
      <c r="EXQ165" s="171"/>
      <c r="EXR165" s="171"/>
      <c r="EXS165" s="171"/>
      <c r="EXT165" s="171"/>
      <c r="EXU165" s="171"/>
      <c r="EXV165" s="171"/>
      <c r="EXW165" s="171"/>
      <c r="EXX165" s="171"/>
      <c r="EXY165" s="171"/>
      <c r="EXZ165" s="171"/>
      <c r="EYA165" s="171"/>
      <c r="EYB165" s="171"/>
      <c r="EYC165" s="171"/>
      <c r="EYD165" s="171"/>
      <c r="EYE165" s="171"/>
      <c r="EYF165" s="171"/>
      <c r="EYG165" s="171"/>
      <c r="EYH165" s="171"/>
      <c r="EYI165" s="171"/>
      <c r="EYJ165" s="171"/>
      <c r="EYK165" s="171"/>
      <c r="EYL165" s="171"/>
      <c r="EYM165" s="171"/>
      <c r="EYN165" s="171"/>
      <c r="EYO165" s="171"/>
      <c r="EYP165" s="171"/>
      <c r="EYQ165" s="171"/>
      <c r="EYR165" s="171"/>
      <c r="EYS165" s="171"/>
      <c r="EYT165" s="171"/>
      <c r="EYU165" s="171"/>
      <c r="EYV165" s="171"/>
      <c r="EYW165" s="171"/>
      <c r="EYX165" s="171"/>
      <c r="EYY165" s="171"/>
      <c r="EYZ165" s="171"/>
      <c r="EZA165" s="171"/>
      <c r="EZB165" s="171"/>
      <c r="EZC165" s="171"/>
      <c r="EZD165" s="171"/>
      <c r="EZE165" s="171"/>
      <c r="EZF165" s="171"/>
      <c r="EZG165" s="171"/>
      <c r="EZH165" s="171"/>
      <c r="EZI165" s="171"/>
      <c r="EZJ165" s="171"/>
      <c r="EZK165" s="171"/>
      <c r="EZL165" s="171"/>
      <c r="EZM165" s="171"/>
      <c r="EZN165" s="171"/>
      <c r="EZO165" s="171"/>
      <c r="EZP165" s="171"/>
      <c r="EZQ165" s="171"/>
      <c r="EZR165" s="171"/>
      <c r="EZS165" s="171"/>
      <c r="EZT165" s="171"/>
      <c r="EZU165" s="171"/>
      <c r="EZV165" s="171"/>
      <c r="EZW165" s="171"/>
      <c r="EZX165" s="171"/>
      <c r="EZY165" s="171"/>
      <c r="EZZ165" s="171"/>
      <c r="FAA165" s="171"/>
      <c r="FAB165" s="171"/>
      <c r="FAC165" s="171"/>
      <c r="FAD165" s="171"/>
      <c r="FAE165" s="171"/>
      <c r="FAF165" s="171"/>
      <c r="FAG165" s="171"/>
      <c r="FAH165" s="171"/>
      <c r="FAI165" s="171"/>
      <c r="FAJ165" s="171"/>
      <c r="FAK165" s="171"/>
      <c r="FAL165" s="171"/>
      <c r="FAM165" s="171"/>
      <c r="FAN165" s="171"/>
      <c r="FAO165" s="171"/>
      <c r="FAP165" s="171"/>
      <c r="FAQ165" s="171"/>
      <c r="FAR165" s="171"/>
      <c r="FAS165" s="171"/>
      <c r="FAT165" s="171"/>
      <c r="FAU165" s="171"/>
      <c r="FAV165" s="171"/>
      <c r="FAW165" s="171"/>
      <c r="FAX165" s="171"/>
      <c r="FAY165" s="171"/>
      <c r="FAZ165" s="171"/>
      <c r="FBA165" s="171"/>
      <c r="FBB165" s="171"/>
      <c r="FBC165" s="171"/>
      <c r="FBD165" s="171"/>
      <c r="FBE165" s="171"/>
      <c r="FBF165" s="171"/>
      <c r="FBG165" s="171"/>
      <c r="FBH165" s="171"/>
      <c r="FBI165" s="171"/>
      <c r="FBJ165" s="171"/>
      <c r="FBK165" s="171"/>
      <c r="FBL165" s="171"/>
      <c r="FBM165" s="171"/>
      <c r="FBN165" s="171"/>
      <c r="FBO165" s="171"/>
      <c r="FBP165" s="171"/>
      <c r="FBQ165" s="171"/>
      <c r="FBR165" s="171"/>
      <c r="FBS165" s="171"/>
      <c r="FBT165" s="171"/>
      <c r="FBU165" s="171"/>
      <c r="FBV165" s="171"/>
      <c r="FBW165" s="171"/>
      <c r="FBX165" s="171"/>
      <c r="FBY165" s="171"/>
      <c r="FBZ165" s="171"/>
      <c r="FCA165" s="171"/>
      <c r="FCB165" s="171"/>
      <c r="FCC165" s="171"/>
      <c r="FCD165" s="171"/>
      <c r="FCE165" s="171"/>
      <c r="FCF165" s="171"/>
      <c r="FCG165" s="171"/>
      <c r="FCH165" s="171"/>
      <c r="FCI165" s="171"/>
      <c r="FCJ165" s="171"/>
      <c r="FCK165" s="171"/>
      <c r="FCL165" s="171"/>
      <c r="FCM165" s="171"/>
      <c r="FCN165" s="171"/>
      <c r="FCO165" s="171"/>
      <c r="FCP165" s="171"/>
      <c r="FCQ165" s="171"/>
      <c r="FCR165" s="171"/>
      <c r="FCS165" s="171"/>
      <c r="FCT165" s="171"/>
      <c r="FCU165" s="171"/>
      <c r="FCV165" s="171"/>
      <c r="FCW165" s="171"/>
      <c r="FCX165" s="171"/>
      <c r="FCY165" s="171"/>
      <c r="FCZ165" s="171"/>
      <c r="FDA165" s="171"/>
      <c r="FDB165" s="171"/>
      <c r="FDC165" s="171"/>
      <c r="FDD165" s="171"/>
      <c r="FDE165" s="171"/>
      <c r="FDF165" s="171"/>
      <c r="FDG165" s="171"/>
      <c r="FDH165" s="171"/>
      <c r="FDI165" s="171"/>
      <c r="FDJ165" s="171"/>
      <c r="FDK165" s="171"/>
      <c r="FDL165" s="171"/>
      <c r="FDM165" s="171"/>
      <c r="FDN165" s="171"/>
      <c r="FDO165" s="171"/>
      <c r="FDP165" s="171"/>
      <c r="FDQ165" s="171"/>
      <c r="FDR165" s="171"/>
      <c r="FDS165" s="171"/>
      <c r="FDT165" s="171"/>
      <c r="FDU165" s="171"/>
      <c r="FDV165" s="171"/>
      <c r="FDW165" s="171"/>
      <c r="FDX165" s="171"/>
      <c r="FDY165" s="171"/>
      <c r="FDZ165" s="171"/>
      <c r="FEA165" s="171"/>
      <c r="FEB165" s="171"/>
      <c r="FEC165" s="171"/>
      <c r="FED165" s="171"/>
      <c r="FEE165" s="171"/>
      <c r="FEF165" s="171"/>
      <c r="FEG165" s="171"/>
      <c r="FEH165" s="171"/>
      <c r="FEI165" s="171"/>
      <c r="FEJ165" s="171"/>
      <c r="FEK165" s="171"/>
      <c r="FEL165" s="171"/>
      <c r="FEM165" s="171"/>
      <c r="FEN165" s="171"/>
      <c r="FEO165" s="171"/>
      <c r="FEP165" s="171"/>
      <c r="FEQ165" s="171"/>
      <c r="FER165" s="171"/>
      <c r="FES165" s="171"/>
      <c r="FET165" s="171"/>
      <c r="FEU165" s="171"/>
      <c r="FEV165" s="171"/>
      <c r="FEW165" s="171"/>
      <c r="FEX165" s="171"/>
      <c r="FEY165" s="171"/>
      <c r="FEZ165" s="171"/>
      <c r="FFA165" s="171"/>
      <c r="FFB165" s="171"/>
      <c r="FFC165" s="171"/>
      <c r="FFD165" s="171"/>
      <c r="FFE165" s="171"/>
      <c r="FFF165" s="171"/>
      <c r="FFG165" s="171"/>
      <c r="FFH165" s="171"/>
      <c r="FFI165" s="171"/>
      <c r="FFJ165" s="171"/>
      <c r="FFK165" s="171"/>
      <c r="FFL165" s="171"/>
      <c r="FFM165" s="171"/>
      <c r="FFN165" s="171"/>
      <c r="FFO165" s="171"/>
      <c r="FFP165" s="171"/>
      <c r="FFQ165" s="171"/>
      <c r="FFR165" s="171"/>
      <c r="FFS165" s="171"/>
      <c r="FFT165" s="171"/>
      <c r="FFU165" s="171"/>
      <c r="FFV165" s="171"/>
      <c r="FFW165" s="171"/>
      <c r="FFX165" s="171"/>
      <c r="FFY165" s="171"/>
      <c r="FFZ165" s="171"/>
      <c r="FGA165" s="171"/>
      <c r="FGB165" s="171"/>
      <c r="FGC165" s="171"/>
      <c r="FGD165" s="171"/>
      <c r="FGE165" s="171"/>
      <c r="FGF165" s="171"/>
      <c r="FGG165" s="171"/>
      <c r="FGH165" s="171"/>
      <c r="FGI165" s="171"/>
      <c r="FGJ165" s="171"/>
      <c r="FGK165" s="171"/>
      <c r="FGL165" s="171"/>
      <c r="FGM165" s="171"/>
      <c r="FGN165" s="171"/>
      <c r="FGO165" s="171"/>
      <c r="FGP165" s="171"/>
      <c r="FGQ165" s="171"/>
      <c r="FGR165" s="171"/>
      <c r="FGS165" s="171"/>
      <c r="FGT165" s="171"/>
      <c r="FGU165" s="171"/>
      <c r="FGV165" s="171"/>
      <c r="FGW165" s="171"/>
      <c r="FGX165" s="171"/>
      <c r="FGY165" s="171"/>
      <c r="FGZ165" s="171"/>
      <c r="FHA165" s="171"/>
      <c r="FHB165" s="171"/>
      <c r="FHC165" s="171"/>
      <c r="FHD165" s="171"/>
      <c r="FHE165" s="171"/>
      <c r="FHF165" s="171"/>
      <c r="FHG165" s="171"/>
      <c r="FHH165" s="171"/>
      <c r="FHI165" s="171"/>
      <c r="FHJ165" s="171"/>
      <c r="FHK165" s="171"/>
      <c r="FHL165" s="171"/>
      <c r="FHM165" s="171"/>
      <c r="FHN165" s="171"/>
      <c r="FHO165" s="171"/>
      <c r="FHP165" s="171"/>
      <c r="FHQ165" s="171"/>
      <c r="FHR165" s="171"/>
      <c r="FHS165" s="171"/>
      <c r="FHT165" s="171"/>
      <c r="FHU165" s="171"/>
      <c r="FHV165" s="171"/>
      <c r="FHW165" s="171"/>
      <c r="FHX165" s="171"/>
      <c r="FHY165" s="171"/>
      <c r="FHZ165" s="171"/>
      <c r="FIA165" s="171"/>
      <c r="FIB165" s="171"/>
      <c r="FIC165" s="171"/>
      <c r="FID165" s="171"/>
      <c r="FIE165" s="171"/>
      <c r="FIF165" s="171"/>
      <c r="FIG165" s="171"/>
      <c r="FIH165" s="171"/>
      <c r="FII165" s="171"/>
      <c r="FIJ165" s="171"/>
      <c r="FIK165" s="171"/>
      <c r="FIL165" s="171"/>
      <c r="FIM165" s="171"/>
      <c r="FIN165" s="171"/>
      <c r="FIO165" s="171"/>
      <c r="FIP165" s="171"/>
      <c r="FIQ165" s="171"/>
      <c r="FIR165" s="171"/>
      <c r="FIS165" s="171"/>
      <c r="FIT165" s="171"/>
      <c r="FIU165" s="171"/>
      <c r="FIV165" s="171"/>
      <c r="FIW165" s="171"/>
      <c r="FIX165" s="171"/>
      <c r="FIY165" s="171"/>
      <c r="FIZ165" s="171"/>
      <c r="FJA165" s="171"/>
      <c r="FJB165" s="171"/>
      <c r="FJC165" s="171"/>
      <c r="FJD165" s="171"/>
      <c r="FJE165" s="171"/>
      <c r="FJF165" s="171"/>
      <c r="FJG165" s="171"/>
      <c r="FJH165" s="171"/>
      <c r="FJI165" s="171"/>
      <c r="FJJ165" s="171"/>
      <c r="FJK165" s="171"/>
      <c r="FJL165" s="171"/>
      <c r="FJM165" s="171"/>
      <c r="FJN165" s="171"/>
      <c r="FJO165" s="171"/>
      <c r="FJP165" s="171"/>
      <c r="FJQ165" s="171"/>
      <c r="FJR165" s="171"/>
      <c r="FJS165" s="171"/>
      <c r="FJT165" s="171"/>
      <c r="FJU165" s="171"/>
      <c r="FJV165" s="171"/>
      <c r="FJW165" s="171"/>
      <c r="FJX165" s="171"/>
      <c r="FJY165" s="171"/>
      <c r="FJZ165" s="171"/>
      <c r="FKA165" s="171"/>
      <c r="FKB165" s="171"/>
      <c r="FKC165" s="171"/>
      <c r="FKD165" s="171"/>
      <c r="FKE165" s="171"/>
      <c r="FKF165" s="171"/>
      <c r="FKG165" s="171"/>
      <c r="FKH165" s="171"/>
      <c r="FKI165" s="171"/>
      <c r="FKJ165" s="171"/>
      <c r="FKK165" s="171"/>
      <c r="FKL165" s="171"/>
      <c r="FKM165" s="171"/>
      <c r="FKN165" s="171"/>
      <c r="FKO165" s="171"/>
      <c r="FKP165" s="171"/>
      <c r="FKQ165" s="171"/>
      <c r="FKR165" s="171"/>
      <c r="FKS165" s="171"/>
      <c r="FKT165" s="171"/>
      <c r="FKU165" s="171"/>
      <c r="FKV165" s="171"/>
      <c r="FKW165" s="171"/>
      <c r="FKX165" s="171"/>
      <c r="FKY165" s="171"/>
      <c r="FKZ165" s="171"/>
      <c r="FLA165" s="171"/>
      <c r="FLB165" s="171"/>
      <c r="FLC165" s="171"/>
      <c r="FLD165" s="171"/>
      <c r="FLE165" s="171"/>
      <c r="FLF165" s="171"/>
      <c r="FLG165" s="171"/>
      <c r="FLH165" s="171"/>
      <c r="FLI165" s="171"/>
      <c r="FLJ165" s="171"/>
      <c r="FLK165" s="171"/>
      <c r="FLL165" s="171"/>
      <c r="FLM165" s="171"/>
      <c r="FLN165" s="171"/>
      <c r="FLO165" s="171"/>
      <c r="FLP165" s="171"/>
      <c r="FLQ165" s="171"/>
      <c r="FLR165" s="171"/>
      <c r="FLS165" s="171"/>
      <c r="FLT165" s="171"/>
      <c r="FLU165" s="171"/>
      <c r="FLV165" s="171"/>
      <c r="FLW165" s="171"/>
      <c r="FLX165" s="171"/>
      <c r="FLY165" s="171"/>
      <c r="FLZ165" s="171"/>
      <c r="FMA165" s="171"/>
      <c r="FMB165" s="171"/>
      <c r="FMC165" s="171"/>
      <c r="FMD165" s="171"/>
      <c r="FME165" s="171"/>
      <c r="FMF165" s="171"/>
      <c r="FMG165" s="171"/>
      <c r="FMH165" s="171"/>
      <c r="FMI165" s="171"/>
      <c r="FMJ165" s="171"/>
      <c r="FMK165" s="171"/>
      <c r="FML165" s="171"/>
      <c r="FMM165" s="171"/>
      <c r="FMN165" s="171"/>
      <c r="FMO165" s="171"/>
      <c r="FMP165" s="171"/>
      <c r="FMQ165" s="171"/>
      <c r="FMR165" s="171"/>
      <c r="FMS165" s="171"/>
      <c r="FMT165" s="171"/>
      <c r="FMU165" s="171"/>
      <c r="FMV165" s="171"/>
      <c r="FMW165" s="171"/>
      <c r="FMX165" s="171"/>
      <c r="FMY165" s="171"/>
      <c r="FMZ165" s="171"/>
      <c r="FNA165" s="171"/>
      <c r="FNB165" s="171"/>
      <c r="FNC165" s="171"/>
      <c r="FND165" s="171"/>
      <c r="FNE165" s="171"/>
      <c r="FNF165" s="171"/>
      <c r="FNG165" s="171"/>
      <c r="FNH165" s="171"/>
      <c r="FNI165" s="171"/>
      <c r="FNJ165" s="171"/>
      <c r="FNK165" s="171"/>
      <c r="FNL165" s="171"/>
      <c r="FNM165" s="171"/>
      <c r="FNN165" s="171"/>
      <c r="FNO165" s="171"/>
      <c r="FNP165" s="171"/>
      <c r="FNQ165" s="171"/>
      <c r="FNR165" s="171"/>
      <c r="FNS165" s="171"/>
      <c r="FNT165" s="171"/>
      <c r="FNU165" s="171"/>
      <c r="FNV165" s="171"/>
      <c r="FNW165" s="171"/>
      <c r="FNX165" s="171"/>
      <c r="FNY165" s="171"/>
      <c r="FNZ165" s="171"/>
      <c r="FOA165" s="171"/>
      <c r="FOB165" s="171"/>
      <c r="FOC165" s="171"/>
      <c r="FOD165" s="171"/>
      <c r="FOE165" s="171"/>
      <c r="FOF165" s="171"/>
      <c r="FOG165" s="171"/>
      <c r="FOH165" s="171"/>
      <c r="FOI165" s="171"/>
      <c r="FOJ165" s="171"/>
      <c r="FOK165" s="171"/>
      <c r="FOL165" s="171"/>
      <c r="FOM165" s="171"/>
      <c r="FON165" s="171"/>
      <c r="FOO165" s="171"/>
      <c r="FOP165" s="171"/>
      <c r="FOQ165" s="171"/>
      <c r="FOR165" s="171"/>
      <c r="FOS165" s="171"/>
      <c r="FOT165" s="171"/>
      <c r="FOU165" s="171"/>
      <c r="FOV165" s="171"/>
      <c r="FOW165" s="171"/>
      <c r="FOX165" s="171"/>
      <c r="FOY165" s="171"/>
      <c r="FOZ165" s="171"/>
      <c r="FPA165" s="171"/>
      <c r="FPB165" s="171"/>
      <c r="FPC165" s="171"/>
      <c r="FPD165" s="171"/>
      <c r="FPE165" s="171"/>
      <c r="FPF165" s="171"/>
      <c r="FPG165" s="171"/>
      <c r="FPH165" s="171"/>
      <c r="FPI165" s="171"/>
      <c r="FPJ165" s="171"/>
      <c r="FPK165" s="171"/>
      <c r="FPL165" s="171"/>
      <c r="FPM165" s="171"/>
      <c r="FPN165" s="171"/>
      <c r="FPO165" s="171"/>
      <c r="FPP165" s="171"/>
      <c r="FPQ165" s="171"/>
      <c r="FPR165" s="171"/>
      <c r="FPS165" s="171"/>
      <c r="FPT165" s="171"/>
      <c r="FPU165" s="171"/>
      <c r="FPV165" s="171"/>
      <c r="FPW165" s="171"/>
      <c r="FPX165" s="171"/>
      <c r="FPY165" s="171"/>
      <c r="FPZ165" s="171"/>
      <c r="FQA165" s="171"/>
      <c r="FQB165" s="171"/>
      <c r="FQC165" s="171"/>
      <c r="FQD165" s="171"/>
      <c r="FQE165" s="171"/>
      <c r="FQF165" s="171"/>
      <c r="FQG165" s="171"/>
      <c r="FQH165" s="171"/>
      <c r="FQI165" s="171"/>
      <c r="FQJ165" s="171"/>
      <c r="FQK165" s="171"/>
      <c r="FQL165" s="171"/>
      <c r="FQM165" s="171"/>
      <c r="FQN165" s="171"/>
      <c r="FQO165" s="171"/>
      <c r="FQP165" s="171"/>
      <c r="FQQ165" s="171"/>
      <c r="FQR165" s="171"/>
      <c r="FQS165" s="171"/>
      <c r="FQT165" s="171"/>
      <c r="FQU165" s="171"/>
      <c r="FQV165" s="171"/>
      <c r="FQW165" s="171"/>
      <c r="FQX165" s="171"/>
      <c r="FQY165" s="171"/>
      <c r="FQZ165" s="171"/>
      <c r="FRA165" s="171"/>
      <c r="FRB165" s="171"/>
      <c r="FRC165" s="171"/>
      <c r="FRD165" s="171"/>
      <c r="FRE165" s="171"/>
      <c r="FRF165" s="171"/>
      <c r="FRG165" s="171"/>
      <c r="FRH165" s="171"/>
      <c r="FRI165" s="171"/>
      <c r="FRJ165" s="171"/>
      <c r="FRK165" s="171"/>
      <c r="FRL165" s="171"/>
      <c r="FRM165" s="171"/>
      <c r="FRN165" s="171"/>
      <c r="FRO165" s="171"/>
      <c r="FRP165" s="171"/>
      <c r="FRQ165" s="171"/>
      <c r="FRR165" s="171"/>
      <c r="FRS165" s="171"/>
      <c r="FRT165" s="171"/>
      <c r="FRU165" s="171"/>
      <c r="FRV165" s="171"/>
      <c r="FRW165" s="171"/>
      <c r="FRX165" s="171"/>
      <c r="FRY165" s="171"/>
      <c r="FRZ165" s="171"/>
      <c r="FSA165" s="171"/>
      <c r="FSB165" s="171"/>
      <c r="FSC165" s="171"/>
      <c r="FSD165" s="171"/>
      <c r="FSE165" s="171"/>
      <c r="FSF165" s="171"/>
      <c r="FSG165" s="171"/>
      <c r="FSH165" s="171"/>
      <c r="FSI165" s="171"/>
      <c r="FSJ165" s="171"/>
      <c r="FSK165" s="171"/>
      <c r="FSL165" s="171"/>
      <c r="FSM165" s="171"/>
      <c r="FSN165" s="171"/>
      <c r="FSO165" s="171"/>
      <c r="FSP165" s="171"/>
      <c r="FSQ165" s="171"/>
      <c r="FSR165" s="171"/>
      <c r="FSS165" s="171"/>
      <c r="FST165" s="171"/>
      <c r="FSU165" s="171"/>
      <c r="FSV165" s="171"/>
      <c r="FSW165" s="171"/>
      <c r="FSX165" s="171"/>
      <c r="FSY165" s="171"/>
      <c r="FSZ165" s="171"/>
      <c r="FTA165" s="171"/>
      <c r="FTB165" s="171"/>
      <c r="FTC165" s="171"/>
      <c r="FTD165" s="171"/>
      <c r="FTE165" s="171"/>
      <c r="FTF165" s="171"/>
      <c r="FTG165" s="171"/>
      <c r="FTH165" s="171"/>
      <c r="FTI165" s="171"/>
      <c r="FTJ165" s="171"/>
      <c r="FTK165" s="171"/>
      <c r="FTL165" s="171"/>
      <c r="FTM165" s="171"/>
      <c r="FTN165" s="171"/>
      <c r="FTO165" s="171"/>
      <c r="FTP165" s="171"/>
      <c r="FTQ165" s="171"/>
      <c r="FTR165" s="171"/>
      <c r="FTS165" s="171"/>
      <c r="FTT165" s="171"/>
      <c r="FTU165" s="171"/>
      <c r="FTV165" s="171"/>
      <c r="FTW165" s="171"/>
      <c r="FTX165" s="171"/>
      <c r="FTY165" s="171"/>
      <c r="FTZ165" s="171"/>
      <c r="FUA165" s="171"/>
      <c r="FUB165" s="171"/>
      <c r="FUC165" s="171"/>
      <c r="FUD165" s="171"/>
      <c r="FUE165" s="171"/>
      <c r="FUF165" s="171"/>
      <c r="FUG165" s="171"/>
      <c r="FUH165" s="171"/>
      <c r="FUI165" s="171"/>
      <c r="FUJ165" s="171"/>
      <c r="FUK165" s="171"/>
      <c r="FUL165" s="171"/>
      <c r="FUM165" s="171"/>
      <c r="FUN165" s="171"/>
      <c r="FUO165" s="171"/>
      <c r="FUP165" s="171"/>
      <c r="FUQ165" s="171"/>
      <c r="FUR165" s="171"/>
      <c r="FUS165" s="171"/>
      <c r="FUT165" s="171"/>
      <c r="FUU165" s="171"/>
      <c r="FUV165" s="171"/>
      <c r="FUW165" s="171"/>
      <c r="FUX165" s="171"/>
      <c r="FUY165" s="171"/>
      <c r="FUZ165" s="171"/>
      <c r="FVA165" s="171"/>
      <c r="FVB165" s="171"/>
      <c r="FVC165" s="171"/>
      <c r="FVD165" s="171"/>
      <c r="FVE165" s="171"/>
      <c r="FVF165" s="171"/>
      <c r="FVG165" s="171"/>
      <c r="FVH165" s="171"/>
      <c r="FVI165" s="171"/>
      <c r="FVJ165" s="171"/>
      <c r="FVK165" s="171"/>
      <c r="FVL165" s="171"/>
      <c r="FVM165" s="171"/>
      <c r="FVN165" s="171"/>
      <c r="FVO165" s="171"/>
      <c r="FVP165" s="171"/>
      <c r="FVQ165" s="171"/>
      <c r="FVR165" s="171"/>
      <c r="FVS165" s="171"/>
      <c r="FVT165" s="171"/>
      <c r="FVU165" s="171"/>
      <c r="FVV165" s="171"/>
      <c r="FVW165" s="171"/>
      <c r="FVX165" s="171"/>
      <c r="FVY165" s="171"/>
      <c r="FVZ165" s="171"/>
      <c r="FWA165" s="171"/>
      <c r="FWB165" s="171"/>
      <c r="FWC165" s="171"/>
      <c r="FWD165" s="171"/>
      <c r="FWE165" s="171"/>
      <c r="FWF165" s="171"/>
      <c r="FWG165" s="171"/>
      <c r="FWH165" s="171"/>
      <c r="FWI165" s="171"/>
      <c r="FWJ165" s="171"/>
      <c r="FWK165" s="171"/>
      <c r="FWL165" s="171"/>
      <c r="FWM165" s="171"/>
      <c r="FWN165" s="171"/>
      <c r="FWO165" s="171"/>
      <c r="FWP165" s="171"/>
      <c r="FWQ165" s="171"/>
      <c r="FWR165" s="171"/>
      <c r="FWS165" s="171"/>
      <c r="FWT165" s="171"/>
      <c r="FWU165" s="171"/>
      <c r="FWV165" s="171"/>
      <c r="FWW165" s="171"/>
      <c r="FWX165" s="171"/>
      <c r="FWY165" s="171"/>
      <c r="FWZ165" s="171"/>
      <c r="FXA165" s="171"/>
      <c r="FXB165" s="171"/>
      <c r="FXC165" s="171"/>
      <c r="FXD165" s="171"/>
      <c r="FXE165" s="171"/>
      <c r="FXF165" s="171"/>
      <c r="FXG165" s="171"/>
      <c r="FXH165" s="171"/>
      <c r="FXI165" s="171"/>
      <c r="FXJ165" s="171"/>
      <c r="FXK165" s="171"/>
      <c r="FXL165" s="171"/>
      <c r="FXM165" s="171"/>
      <c r="FXN165" s="171"/>
      <c r="FXO165" s="171"/>
      <c r="FXP165" s="171"/>
      <c r="FXQ165" s="171"/>
      <c r="FXR165" s="171"/>
      <c r="FXS165" s="171"/>
      <c r="FXT165" s="171"/>
      <c r="FXU165" s="171"/>
      <c r="FXV165" s="171"/>
      <c r="FXW165" s="171"/>
      <c r="FXX165" s="171"/>
      <c r="FXY165" s="171"/>
      <c r="FXZ165" s="171"/>
      <c r="FYA165" s="171"/>
      <c r="FYB165" s="171"/>
      <c r="FYC165" s="171"/>
      <c r="FYD165" s="171"/>
      <c r="FYE165" s="171"/>
      <c r="FYF165" s="171"/>
      <c r="FYG165" s="171"/>
      <c r="FYH165" s="171"/>
      <c r="FYI165" s="171"/>
      <c r="FYJ165" s="171"/>
      <c r="FYK165" s="171"/>
      <c r="FYL165" s="171"/>
      <c r="FYM165" s="171"/>
      <c r="FYN165" s="171"/>
      <c r="FYO165" s="171"/>
      <c r="FYP165" s="171"/>
      <c r="FYQ165" s="171"/>
      <c r="FYR165" s="171"/>
      <c r="FYS165" s="171"/>
      <c r="FYT165" s="171"/>
      <c r="FYU165" s="171"/>
      <c r="FYV165" s="171"/>
      <c r="FYW165" s="171"/>
      <c r="FYX165" s="171"/>
      <c r="FYY165" s="171"/>
      <c r="FYZ165" s="171"/>
      <c r="FZA165" s="171"/>
      <c r="FZB165" s="171"/>
      <c r="FZC165" s="171"/>
      <c r="FZD165" s="171"/>
      <c r="FZE165" s="171"/>
      <c r="FZF165" s="171"/>
      <c r="FZG165" s="171"/>
      <c r="FZH165" s="171"/>
      <c r="FZI165" s="171"/>
      <c r="FZJ165" s="171"/>
      <c r="FZK165" s="171"/>
      <c r="FZL165" s="171"/>
      <c r="FZM165" s="171"/>
      <c r="FZN165" s="171"/>
      <c r="FZO165" s="171"/>
      <c r="FZP165" s="171"/>
      <c r="FZQ165" s="171"/>
      <c r="FZR165" s="171"/>
      <c r="FZS165" s="171"/>
      <c r="FZT165" s="171"/>
      <c r="FZU165" s="171"/>
      <c r="FZV165" s="171"/>
      <c r="FZW165" s="171"/>
      <c r="FZX165" s="171"/>
      <c r="FZY165" s="171"/>
      <c r="FZZ165" s="171"/>
      <c r="GAA165" s="171"/>
      <c r="GAB165" s="171"/>
      <c r="GAC165" s="171"/>
      <c r="GAD165" s="171"/>
      <c r="GAE165" s="171"/>
      <c r="GAF165" s="171"/>
      <c r="GAG165" s="171"/>
      <c r="GAH165" s="171"/>
      <c r="GAI165" s="171"/>
      <c r="GAJ165" s="171"/>
      <c r="GAK165" s="171"/>
      <c r="GAL165" s="171"/>
      <c r="GAM165" s="171"/>
      <c r="GAN165" s="171"/>
      <c r="GAO165" s="171"/>
      <c r="GAP165" s="171"/>
      <c r="GAQ165" s="171"/>
      <c r="GAR165" s="171"/>
      <c r="GAS165" s="171"/>
      <c r="GAT165" s="171"/>
      <c r="GAU165" s="171"/>
      <c r="GAV165" s="171"/>
      <c r="GAW165" s="171"/>
      <c r="GAX165" s="171"/>
      <c r="GAY165" s="171"/>
      <c r="GAZ165" s="171"/>
      <c r="GBA165" s="171"/>
      <c r="GBB165" s="171"/>
      <c r="GBC165" s="171"/>
      <c r="GBD165" s="171"/>
      <c r="GBE165" s="171"/>
      <c r="GBF165" s="171"/>
      <c r="GBG165" s="171"/>
      <c r="GBH165" s="171"/>
      <c r="GBI165" s="171"/>
      <c r="GBJ165" s="171"/>
      <c r="GBK165" s="171"/>
      <c r="GBL165" s="171"/>
      <c r="GBM165" s="171"/>
      <c r="GBN165" s="171"/>
      <c r="GBO165" s="171"/>
      <c r="GBP165" s="171"/>
      <c r="GBQ165" s="171"/>
      <c r="GBR165" s="171"/>
      <c r="GBS165" s="171"/>
      <c r="GBT165" s="171"/>
      <c r="GBU165" s="171"/>
      <c r="GBV165" s="171"/>
      <c r="GBW165" s="171"/>
      <c r="GBX165" s="171"/>
      <c r="GBY165" s="171"/>
      <c r="GBZ165" s="171"/>
      <c r="GCA165" s="171"/>
      <c r="GCB165" s="171"/>
      <c r="GCC165" s="171"/>
      <c r="GCD165" s="171"/>
      <c r="GCE165" s="171"/>
      <c r="GCF165" s="171"/>
      <c r="GCG165" s="171"/>
      <c r="GCH165" s="171"/>
      <c r="GCI165" s="171"/>
      <c r="GCJ165" s="171"/>
      <c r="GCK165" s="171"/>
      <c r="GCL165" s="171"/>
      <c r="GCM165" s="171"/>
      <c r="GCN165" s="171"/>
      <c r="GCO165" s="171"/>
      <c r="GCP165" s="171"/>
      <c r="GCQ165" s="171"/>
      <c r="GCR165" s="171"/>
      <c r="GCS165" s="171"/>
      <c r="GCT165" s="171"/>
      <c r="GCU165" s="171"/>
      <c r="GCV165" s="171"/>
      <c r="GCW165" s="171"/>
      <c r="GCX165" s="171"/>
      <c r="GCY165" s="171"/>
      <c r="GCZ165" s="171"/>
      <c r="GDA165" s="171"/>
      <c r="GDB165" s="171"/>
      <c r="GDC165" s="171"/>
      <c r="GDD165" s="171"/>
      <c r="GDE165" s="171"/>
      <c r="GDF165" s="171"/>
      <c r="GDG165" s="171"/>
      <c r="GDH165" s="171"/>
      <c r="GDI165" s="171"/>
      <c r="GDJ165" s="171"/>
      <c r="GDK165" s="171"/>
      <c r="GDL165" s="171"/>
      <c r="GDM165" s="171"/>
      <c r="GDN165" s="171"/>
      <c r="GDO165" s="171"/>
      <c r="GDP165" s="171"/>
      <c r="GDQ165" s="171"/>
      <c r="GDR165" s="171"/>
      <c r="GDS165" s="171"/>
      <c r="GDT165" s="171"/>
      <c r="GDU165" s="171"/>
      <c r="GDV165" s="171"/>
      <c r="GDW165" s="171"/>
      <c r="GDX165" s="171"/>
      <c r="GDY165" s="171"/>
      <c r="GDZ165" s="171"/>
      <c r="GEA165" s="171"/>
      <c r="GEB165" s="171"/>
      <c r="GEC165" s="171"/>
      <c r="GED165" s="171"/>
      <c r="GEE165" s="171"/>
      <c r="GEF165" s="171"/>
      <c r="GEG165" s="171"/>
      <c r="GEH165" s="171"/>
      <c r="GEI165" s="171"/>
      <c r="GEJ165" s="171"/>
      <c r="GEK165" s="171"/>
      <c r="GEL165" s="171"/>
      <c r="GEM165" s="171"/>
      <c r="GEN165" s="171"/>
      <c r="GEO165" s="171"/>
      <c r="GEP165" s="171"/>
      <c r="GEQ165" s="171"/>
      <c r="GER165" s="171"/>
      <c r="GES165" s="171"/>
      <c r="GET165" s="171"/>
      <c r="GEU165" s="171"/>
      <c r="GEV165" s="171"/>
      <c r="GEW165" s="171"/>
      <c r="GEX165" s="171"/>
      <c r="GEY165" s="171"/>
      <c r="GEZ165" s="171"/>
      <c r="GFA165" s="171"/>
      <c r="GFB165" s="171"/>
      <c r="GFC165" s="171"/>
      <c r="GFD165" s="171"/>
      <c r="GFE165" s="171"/>
      <c r="GFF165" s="171"/>
      <c r="GFG165" s="171"/>
      <c r="GFH165" s="171"/>
      <c r="GFI165" s="171"/>
      <c r="GFJ165" s="171"/>
      <c r="GFK165" s="171"/>
      <c r="GFL165" s="171"/>
      <c r="GFM165" s="171"/>
      <c r="GFN165" s="171"/>
      <c r="GFO165" s="171"/>
      <c r="GFP165" s="171"/>
      <c r="GFQ165" s="171"/>
      <c r="GFR165" s="171"/>
      <c r="GFS165" s="171"/>
      <c r="GFT165" s="171"/>
      <c r="GFU165" s="171"/>
      <c r="GFV165" s="171"/>
      <c r="GFW165" s="171"/>
      <c r="GFX165" s="171"/>
      <c r="GFY165" s="171"/>
      <c r="GFZ165" s="171"/>
      <c r="GGA165" s="171"/>
      <c r="GGB165" s="171"/>
      <c r="GGC165" s="171"/>
      <c r="GGD165" s="171"/>
      <c r="GGE165" s="171"/>
      <c r="GGF165" s="171"/>
      <c r="GGG165" s="171"/>
      <c r="GGH165" s="171"/>
      <c r="GGI165" s="171"/>
      <c r="GGJ165" s="171"/>
      <c r="GGK165" s="171"/>
      <c r="GGL165" s="171"/>
      <c r="GGM165" s="171"/>
      <c r="GGN165" s="171"/>
      <c r="GGO165" s="171"/>
      <c r="GGP165" s="171"/>
      <c r="GGQ165" s="171"/>
      <c r="GGR165" s="171"/>
      <c r="GGS165" s="171"/>
      <c r="GGT165" s="171"/>
      <c r="GGU165" s="171"/>
      <c r="GGV165" s="171"/>
      <c r="GGW165" s="171"/>
      <c r="GGX165" s="171"/>
      <c r="GGY165" s="171"/>
      <c r="GGZ165" s="171"/>
      <c r="GHA165" s="171"/>
      <c r="GHB165" s="171"/>
      <c r="GHC165" s="171"/>
      <c r="GHD165" s="171"/>
      <c r="GHE165" s="171"/>
      <c r="GHF165" s="171"/>
      <c r="GHG165" s="171"/>
      <c r="GHH165" s="171"/>
      <c r="GHI165" s="171"/>
      <c r="GHJ165" s="171"/>
      <c r="GHK165" s="171"/>
      <c r="GHL165" s="171"/>
      <c r="GHM165" s="171"/>
      <c r="GHN165" s="171"/>
      <c r="GHO165" s="171"/>
      <c r="GHP165" s="171"/>
      <c r="GHQ165" s="171"/>
      <c r="GHR165" s="171"/>
      <c r="GHS165" s="171"/>
      <c r="GHT165" s="171"/>
      <c r="GHU165" s="171"/>
      <c r="GHV165" s="171"/>
      <c r="GHW165" s="171"/>
      <c r="GHX165" s="171"/>
      <c r="GHY165" s="171"/>
      <c r="GHZ165" s="171"/>
      <c r="GIA165" s="171"/>
      <c r="GIB165" s="171"/>
      <c r="GIC165" s="171"/>
      <c r="GID165" s="171"/>
      <c r="GIE165" s="171"/>
      <c r="GIF165" s="171"/>
      <c r="GIG165" s="171"/>
      <c r="GIH165" s="171"/>
      <c r="GII165" s="171"/>
      <c r="GIJ165" s="171"/>
      <c r="GIK165" s="171"/>
      <c r="GIL165" s="171"/>
      <c r="GIM165" s="171"/>
      <c r="GIN165" s="171"/>
      <c r="GIO165" s="171"/>
      <c r="GIP165" s="171"/>
      <c r="GIQ165" s="171"/>
      <c r="GIR165" s="171"/>
      <c r="GIS165" s="171"/>
      <c r="GIT165" s="171"/>
      <c r="GIU165" s="171"/>
      <c r="GIV165" s="171"/>
      <c r="GIW165" s="171"/>
      <c r="GIX165" s="171"/>
      <c r="GIY165" s="171"/>
      <c r="GIZ165" s="171"/>
      <c r="GJA165" s="171"/>
      <c r="GJB165" s="171"/>
      <c r="GJC165" s="171"/>
      <c r="GJD165" s="171"/>
      <c r="GJE165" s="171"/>
      <c r="GJF165" s="171"/>
      <c r="GJG165" s="171"/>
      <c r="GJH165" s="171"/>
      <c r="GJI165" s="171"/>
      <c r="GJJ165" s="171"/>
      <c r="GJK165" s="171"/>
      <c r="GJL165" s="171"/>
      <c r="GJM165" s="171"/>
      <c r="GJN165" s="171"/>
      <c r="GJO165" s="171"/>
      <c r="GJP165" s="171"/>
      <c r="GJQ165" s="171"/>
      <c r="GJR165" s="171"/>
      <c r="GJS165" s="171"/>
      <c r="GJT165" s="171"/>
      <c r="GJU165" s="171"/>
      <c r="GJV165" s="171"/>
      <c r="GJW165" s="171"/>
      <c r="GJX165" s="171"/>
      <c r="GJY165" s="171"/>
      <c r="GJZ165" s="171"/>
      <c r="GKA165" s="171"/>
      <c r="GKB165" s="171"/>
      <c r="GKC165" s="171"/>
      <c r="GKD165" s="171"/>
      <c r="GKE165" s="171"/>
      <c r="GKF165" s="171"/>
      <c r="GKG165" s="171"/>
      <c r="GKH165" s="171"/>
      <c r="GKI165" s="171"/>
      <c r="GKJ165" s="171"/>
      <c r="GKK165" s="171"/>
      <c r="GKL165" s="171"/>
      <c r="GKM165" s="171"/>
      <c r="GKN165" s="171"/>
      <c r="GKO165" s="171"/>
      <c r="GKP165" s="171"/>
      <c r="GKQ165" s="171"/>
      <c r="GKR165" s="171"/>
      <c r="GKS165" s="171"/>
      <c r="GKT165" s="171"/>
      <c r="GKU165" s="171"/>
      <c r="GKV165" s="171"/>
      <c r="GKW165" s="171"/>
      <c r="GKX165" s="171"/>
      <c r="GKY165" s="171"/>
      <c r="GKZ165" s="171"/>
      <c r="GLA165" s="171"/>
      <c r="GLB165" s="171"/>
      <c r="GLC165" s="171"/>
      <c r="GLD165" s="171"/>
      <c r="GLE165" s="171"/>
      <c r="GLF165" s="171"/>
      <c r="GLG165" s="171"/>
      <c r="GLH165" s="171"/>
      <c r="GLI165" s="171"/>
      <c r="GLJ165" s="171"/>
      <c r="GLK165" s="171"/>
      <c r="GLL165" s="171"/>
      <c r="GLM165" s="171"/>
      <c r="GLN165" s="171"/>
      <c r="GLO165" s="171"/>
      <c r="GLP165" s="171"/>
      <c r="GLQ165" s="171"/>
      <c r="GLR165" s="171"/>
      <c r="GLS165" s="171"/>
      <c r="GLT165" s="171"/>
      <c r="GLU165" s="171"/>
      <c r="GLV165" s="171"/>
      <c r="GLW165" s="171"/>
      <c r="GLX165" s="171"/>
      <c r="GLY165" s="171"/>
      <c r="GLZ165" s="171"/>
      <c r="GMA165" s="171"/>
      <c r="GMB165" s="171"/>
      <c r="GMC165" s="171"/>
      <c r="GMD165" s="171"/>
      <c r="GME165" s="171"/>
      <c r="GMF165" s="171"/>
      <c r="GMG165" s="171"/>
      <c r="GMH165" s="171"/>
      <c r="GMI165" s="171"/>
      <c r="GMJ165" s="171"/>
      <c r="GMK165" s="171"/>
      <c r="GML165" s="171"/>
      <c r="GMM165" s="171"/>
      <c r="GMN165" s="171"/>
      <c r="GMO165" s="171"/>
      <c r="GMP165" s="171"/>
      <c r="GMQ165" s="171"/>
      <c r="GMR165" s="171"/>
      <c r="GMS165" s="171"/>
      <c r="GMT165" s="171"/>
      <c r="GMU165" s="171"/>
      <c r="GMV165" s="171"/>
      <c r="GMW165" s="171"/>
      <c r="GMX165" s="171"/>
      <c r="GMY165" s="171"/>
      <c r="GMZ165" s="171"/>
      <c r="GNA165" s="171"/>
      <c r="GNB165" s="171"/>
      <c r="GNC165" s="171"/>
      <c r="GND165" s="171"/>
      <c r="GNE165" s="171"/>
      <c r="GNF165" s="171"/>
      <c r="GNG165" s="171"/>
      <c r="GNH165" s="171"/>
      <c r="GNI165" s="171"/>
      <c r="GNJ165" s="171"/>
      <c r="GNK165" s="171"/>
      <c r="GNL165" s="171"/>
      <c r="GNM165" s="171"/>
      <c r="GNN165" s="171"/>
      <c r="GNO165" s="171"/>
      <c r="GNP165" s="171"/>
      <c r="GNQ165" s="171"/>
      <c r="GNR165" s="171"/>
      <c r="GNS165" s="171"/>
      <c r="GNT165" s="171"/>
      <c r="GNU165" s="171"/>
      <c r="GNV165" s="171"/>
      <c r="GNW165" s="171"/>
      <c r="GNX165" s="171"/>
      <c r="GNY165" s="171"/>
      <c r="GNZ165" s="171"/>
      <c r="GOA165" s="171"/>
      <c r="GOB165" s="171"/>
      <c r="GOC165" s="171"/>
      <c r="GOD165" s="171"/>
      <c r="GOE165" s="171"/>
      <c r="GOF165" s="171"/>
      <c r="GOG165" s="171"/>
      <c r="GOH165" s="171"/>
      <c r="GOI165" s="171"/>
      <c r="GOJ165" s="171"/>
      <c r="GOK165" s="171"/>
      <c r="GOL165" s="171"/>
      <c r="GOM165" s="171"/>
      <c r="GON165" s="171"/>
      <c r="GOO165" s="171"/>
      <c r="GOP165" s="171"/>
      <c r="GOQ165" s="171"/>
      <c r="GOR165" s="171"/>
      <c r="GOS165" s="171"/>
      <c r="GOT165" s="171"/>
      <c r="GOU165" s="171"/>
      <c r="GOV165" s="171"/>
      <c r="GOW165" s="171"/>
      <c r="GOX165" s="171"/>
      <c r="GOY165" s="171"/>
      <c r="GOZ165" s="171"/>
      <c r="GPA165" s="171"/>
      <c r="GPB165" s="171"/>
      <c r="GPC165" s="171"/>
      <c r="GPD165" s="171"/>
      <c r="GPE165" s="171"/>
      <c r="GPF165" s="171"/>
      <c r="GPG165" s="171"/>
      <c r="GPH165" s="171"/>
      <c r="GPI165" s="171"/>
      <c r="GPJ165" s="171"/>
      <c r="GPK165" s="171"/>
      <c r="GPL165" s="171"/>
      <c r="GPM165" s="171"/>
      <c r="GPN165" s="171"/>
      <c r="GPO165" s="171"/>
      <c r="GPP165" s="171"/>
      <c r="GPQ165" s="171"/>
      <c r="GPR165" s="171"/>
      <c r="GPS165" s="171"/>
      <c r="GPT165" s="171"/>
      <c r="GPU165" s="171"/>
      <c r="GPV165" s="171"/>
      <c r="GPW165" s="171"/>
      <c r="GPX165" s="171"/>
      <c r="GPY165" s="171"/>
      <c r="GPZ165" s="171"/>
      <c r="GQA165" s="171"/>
      <c r="GQB165" s="171"/>
      <c r="GQC165" s="171"/>
      <c r="GQD165" s="171"/>
      <c r="GQE165" s="171"/>
      <c r="GQF165" s="171"/>
      <c r="GQG165" s="171"/>
      <c r="GQH165" s="171"/>
      <c r="GQI165" s="171"/>
      <c r="GQJ165" s="171"/>
      <c r="GQK165" s="171"/>
      <c r="GQL165" s="171"/>
      <c r="GQM165" s="171"/>
      <c r="GQN165" s="171"/>
      <c r="GQO165" s="171"/>
      <c r="GQP165" s="171"/>
      <c r="GQQ165" s="171"/>
      <c r="GQR165" s="171"/>
      <c r="GQS165" s="171"/>
      <c r="GQT165" s="171"/>
      <c r="GQU165" s="171"/>
      <c r="GQV165" s="171"/>
      <c r="GQW165" s="171"/>
      <c r="GQX165" s="171"/>
      <c r="GQY165" s="171"/>
      <c r="GQZ165" s="171"/>
      <c r="GRA165" s="171"/>
      <c r="GRB165" s="171"/>
      <c r="GRC165" s="171"/>
      <c r="GRD165" s="171"/>
      <c r="GRE165" s="171"/>
      <c r="GRF165" s="171"/>
      <c r="GRG165" s="171"/>
      <c r="GRH165" s="171"/>
      <c r="GRI165" s="171"/>
      <c r="GRJ165" s="171"/>
      <c r="GRK165" s="171"/>
      <c r="GRL165" s="171"/>
      <c r="GRM165" s="171"/>
      <c r="GRN165" s="171"/>
      <c r="GRO165" s="171"/>
      <c r="GRP165" s="171"/>
      <c r="GRQ165" s="171"/>
      <c r="GRR165" s="171"/>
      <c r="GRS165" s="171"/>
      <c r="GRT165" s="171"/>
      <c r="GRU165" s="171"/>
      <c r="GRV165" s="171"/>
      <c r="GRW165" s="171"/>
      <c r="GRX165" s="171"/>
      <c r="GRY165" s="171"/>
      <c r="GRZ165" s="171"/>
      <c r="GSA165" s="171"/>
      <c r="GSB165" s="171"/>
      <c r="GSC165" s="171"/>
      <c r="GSD165" s="171"/>
      <c r="GSE165" s="171"/>
      <c r="GSF165" s="171"/>
      <c r="GSG165" s="171"/>
      <c r="GSH165" s="171"/>
      <c r="GSI165" s="171"/>
      <c r="GSJ165" s="171"/>
      <c r="GSK165" s="171"/>
      <c r="GSL165" s="171"/>
      <c r="GSM165" s="171"/>
      <c r="GSN165" s="171"/>
      <c r="GSO165" s="171"/>
      <c r="GSP165" s="171"/>
      <c r="GSQ165" s="171"/>
      <c r="GSR165" s="171"/>
      <c r="GSS165" s="171"/>
      <c r="GST165" s="171"/>
      <c r="GSU165" s="171"/>
      <c r="GSV165" s="171"/>
      <c r="GSW165" s="171"/>
      <c r="GSX165" s="171"/>
      <c r="GSY165" s="171"/>
      <c r="GSZ165" s="171"/>
      <c r="GTA165" s="171"/>
      <c r="GTB165" s="171"/>
      <c r="GTC165" s="171"/>
      <c r="GTD165" s="171"/>
      <c r="GTE165" s="171"/>
      <c r="GTF165" s="171"/>
      <c r="GTG165" s="171"/>
      <c r="GTH165" s="171"/>
      <c r="GTI165" s="171"/>
      <c r="GTJ165" s="171"/>
      <c r="GTK165" s="171"/>
      <c r="GTL165" s="171"/>
      <c r="GTM165" s="171"/>
      <c r="GTN165" s="171"/>
      <c r="GTO165" s="171"/>
      <c r="GTP165" s="171"/>
      <c r="GTQ165" s="171"/>
      <c r="GTR165" s="171"/>
      <c r="GTS165" s="171"/>
      <c r="GTT165" s="171"/>
      <c r="GTU165" s="171"/>
      <c r="GTV165" s="171"/>
      <c r="GTW165" s="171"/>
      <c r="GTX165" s="171"/>
      <c r="GTY165" s="171"/>
      <c r="GTZ165" s="171"/>
      <c r="GUA165" s="171"/>
      <c r="GUB165" s="171"/>
      <c r="GUC165" s="171"/>
      <c r="GUD165" s="171"/>
      <c r="GUE165" s="171"/>
      <c r="GUF165" s="171"/>
      <c r="GUG165" s="171"/>
      <c r="GUH165" s="171"/>
      <c r="GUI165" s="171"/>
      <c r="GUJ165" s="171"/>
      <c r="GUK165" s="171"/>
      <c r="GUL165" s="171"/>
      <c r="GUM165" s="171"/>
      <c r="GUN165" s="171"/>
      <c r="GUO165" s="171"/>
      <c r="GUP165" s="171"/>
      <c r="GUQ165" s="171"/>
      <c r="GUR165" s="171"/>
      <c r="GUS165" s="171"/>
      <c r="GUT165" s="171"/>
      <c r="GUU165" s="171"/>
      <c r="GUV165" s="171"/>
      <c r="GUW165" s="171"/>
      <c r="GUX165" s="171"/>
      <c r="GUY165" s="171"/>
      <c r="GUZ165" s="171"/>
      <c r="GVA165" s="171"/>
      <c r="GVB165" s="171"/>
      <c r="GVC165" s="171"/>
      <c r="GVD165" s="171"/>
      <c r="GVE165" s="171"/>
      <c r="GVF165" s="171"/>
      <c r="GVG165" s="171"/>
      <c r="GVH165" s="171"/>
      <c r="GVI165" s="171"/>
      <c r="GVJ165" s="171"/>
      <c r="GVK165" s="171"/>
      <c r="GVL165" s="171"/>
      <c r="GVM165" s="171"/>
      <c r="GVN165" s="171"/>
      <c r="GVO165" s="171"/>
      <c r="GVP165" s="171"/>
      <c r="GVQ165" s="171"/>
      <c r="GVR165" s="171"/>
      <c r="GVS165" s="171"/>
      <c r="GVT165" s="171"/>
      <c r="GVU165" s="171"/>
      <c r="GVV165" s="171"/>
      <c r="GVW165" s="171"/>
      <c r="GVX165" s="171"/>
      <c r="GVY165" s="171"/>
      <c r="GVZ165" s="171"/>
      <c r="GWA165" s="171"/>
      <c r="GWB165" s="171"/>
      <c r="GWC165" s="171"/>
      <c r="GWD165" s="171"/>
      <c r="GWE165" s="171"/>
      <c r="GWF165" s="171"/>
      <c r="GWG165" s="171"/>
      <c r="GWH165" s="171"/>
      <c r="GWI165" s="171"/>
      <c r="GWJ165" s="171"/>
      <c r="GWK165" s="171"/>
      <c r="GWL165" s="171"/>
      <c r="GWM165" s="171"/>
      <c r="GWN165" s="171"/>
      <c r="GWO165" s="171"/>
      <c r="GWP165" s="171"/>
      <c r="GWQ165" s="171"/>
      <c r="GWR165" s="171"/>
      <c r="GWS165" s="171"/>
      <c r="GWT165" s="171"/>
      <c r="GWU165" s="171"/>
      <c r="GWV165" s="171"/>
      <c r="GWW165" s="171"/>
      <c r="GWX165" s="171"/>
      <c r="GWY165" s="171"/>
      <c r="GWZ165" s="171"/>
      <c r="GXA165" s="171"/>
      <c r="GXB165" s="171"/>
      <c r="GXC165" s="171"/>
      <c r="GXD165" s="171"/>
      <c r="GXE165" s="171"/>
      <c r="GXF165" s="171"/>
      <c r="GXG165" s="171"/>
      <c r="GXH165" s="171"/>
      <c r="GXI165" s="171"/>
      <c r="GXJ165" s="171"/>
      <c r="GXK165" s="171"/>
      <c r="GXL165" s="171"/>
      <c r="GXM165" s="171"/>
      <c r="GXN165" s="171"/>
      <c r="GXO165" s="171"/>
      <c r="GXP165" s="171"/>
      <c r="GXQ165" s="171"/>
      <c r="GXR165" s="171"/>
      <c r="GXS165" s="171"/>
      <c r="GXT165" s="171"/>
      <c r="GXU165" s="171"/>
      <c r="GXV165" s="171"/>
      <c r="GXW165" s="171"/>
      <c r="GXX165" s="171"/>
      <c r="GXY165" s="171"/>
      <c r="GXZ165" s="171"/>
      <c r="GYA165" s="171"/>
      <c r="GYB165" s="171"/>
      <c r="GYC165" s="171"/>
      <c r="GYD165" s="171"/>
      <c r="GYE165" s="171"/>
      <c r="GYF165" s="171"/>
      <c r="GYG165" s="171"/>
      <c r="GYH165" s="171"/>
      <c r="GYI165" s="171"/>
      <c r="GYJ165" s="171"/>
      <c r="GYK165" s="171"/>
      <c r="GYL165" s="171"/>
      <c r="GYM165" s="171"/>
      <c r="GYN165" s="171"/>
      <c r="GYO165" s="171"/>
      <c r="GYP165" s="171"/>
      <c r="GYQ165" s="171"/>
      <c r="GYR165" s="171"/>
      <c r="GYS165" s="171"/>
      <c r="GYT165" s="171"/>
      <c r="GYU165" s="171"/>
      <c r="GYV165" s="171"/>
      <c r="GYW165" s="171"/>
      <c r="GYX165" s="171"/>
      <c r="GYY165" s="171"/>
      <c r="GYZ165" s="171"/>
      <c r="GZA165" s="171"/>
      <c r="GZB165" s="171"/>
      <c r="GZC165" s="171"/>
      <c r="GZD165" s="171"/>
      <c r="GZE165" s="171"/>
      <c r="GZF165" s="171"/>
      <c r="GZG165" s="171"/>
      <c r="GZH165" s="171"/>
      <c r="GZI165" s="171"/>
      <c r="GZJ165" s="171"/>
      <c r="GZK165" s="171"/>
      <c r="GZL165" s="171"/>
      <c r="GZM165" s="171"/>
      <c r="GZN165" s="171"/>
      <c r="GZO165" s="171"/>
      <c r="GZP165" s="171"/>
      <c r="GZQ165" s="171"/>
      <c r="GZR165" s="171"/>
      <c r="GZS165" s="171"/>
      <c r="GZT165" s="171"/>
      <c r="GZU165" s="171"/>
      <c r="GZV165" s="171"/>
      <c r="GZW165" s="171"/>
      <c r="GZX165" s="171"/>
      <c r="GZY165" s="171"/>
      <c r="GZZ165" s="171"/>
      <c r="HAA165" s="171"/>
      <c r="HAB165" s="171"/>
      <c r="HAC165" s="171"/>
      <c r="HAD165" s="171"/>
      <c r="HAE165" s="171"/>
      <c r="HAF165" s="171"/>
      <c r="HAG165" s="171"/>
      <c r="HAH165" s="171"/>
      <c r="HAI165" s="171"/>
      <c r="HAJ165" s="171"/>
      <c r="HAK165" s="171"/>
      <c r="HAL165" s="171"/>
      <c r="HAM165" s="171"/>
      <c r="HAN165" s="171"/>
      <c r="HAO165" s="171"/>
      <c r="HAP165" s="171"/>
      <c r="HAQ165" s="171"/>
      <c r="HAR165" s="171"/>
      <c r="HAS165" s="171"/>
      <c r="HAT165" s="171"/>
      <c r="HAU165" s="171"/>
      <c r="HAV165" s="171"/>
      <c r="HAW165" s="171"/>
      <c r="HAX165" s="171"/>
      <c r="HAY165" s="171"/>
      <c r="HAZ165" s="171"/>
      <c r="HBA165" s="171"/>
      <c r="HBB165" s="171"/>
      <c r="HBC165" s="171"/>
      <c r="HBD165" s="171"/>
      <c r="HBE165" s="171"/>
      <c r="HBF165" s="171"/>
      <c r="HBG165" s="171"/>
      <c r="HBH165" s="171"/>
      <c r="HBI165" s="171"/>
      <c r="HBJ165" s="171"/>
      <c r="HBK165" s="171"/>
      <c r="HBL165" s="171"/>
      <c r="HBM165" s="171"/>
      <c r="HBN165" s="171"/>
      <c r="HBO165" s="171"/>
      <c r="HBP165" s="171"/>
      <c r="HBQ165" s="171"/>
      <c r="HBR165" s="171"/>
      <c r="HBS165" s="171"/>
      <c r="HBT165" s="171"/>
      <c r="HBU165" s="171"/>
      <c r="HBV165" s="171"/>
      <c r="HBW165" s="171"/>
      <c r="HBX165" s="171"/>
      <c r="HBY165" s="171"/>
      <c r="HBZ165" s="171"/>
      <c r="HCA165" s="171"/>
      <c r="HCB165" s="171"/>
      <c r="HCC165" s="171"/>
      <c r="HCD165" s="171"/>
      <c r="HCE165" s="171"/>
      <c r="HCF165" s="171"/>
      <c r="HCG165" s="171"/>
      <c r="HCH165" s="171"/>
      <c r="HCI165" s="171"/>
      <c r="HCJ165" s="171"/>
      <c r="HCK165" s="171"/>
      <c r="HCL165" s="171"/>
      <c r="HCM165" s="171"/>
      <c r="HCN165" s="171"/>
      <c r="HCO165" s="171"/>
      <c r="HCP165" s="171"/>
      <c r="HCQ165" s="171"/>
      <c r="HCR165" s="171"/>
      <c r="HCS165" s="171"/>
      <c r="HCT165" s="171"/>
      <c r="HCU165" s="171"/>
      <c r="HCV165" s="171"/>
      <c r="HCW165" s="171"/>
      <c r="HCX165" s="171"/>
      <c r="HCY165" s="171"/>
      <c r="HCZ165" s="171"/>
      <c r="HDA165" s="171"/>
      <c r="HDB165" s="171"/>
      <c r="HDC165" s="171"/>
      <c r="HDD165" s="171"/>
      <c r="HDE165" s="171"/>
      <c r="HDF165" s="171"/>
      <c r="HDG165" s="171"/>
      <c r="HDH165" s="171"/>
      <c r="HDI165" s="171"/>
      <c r="HDJ165" s="171"/>
      <c r="HDK165" s="171"/>
      <c r="HDL165" s="171"/>
      <c r="HDM165" s="171"/>
      <c r="HDN165" s="171"/>
      <c r="HDO165" s="171"/>
      <c r="HDP165" s="171"/>
      <c r="HDQ165" s="171"/>
      <c r="HDR165" s="171"/>
      <c r="HDS165" s="171"/>
      <c r="HDT165" s="171"/>
      <c r="HDU165" s="171"/>
      <c r="HDV165" s="171"/>
      <c r="HDW165" s="171"/>
      <c r="HDX165" s="171"/>
      <c r="HDY165" s="171"/>
      <c r="HDZ165" s="171"/>
      <c r="HEA165" s="171"/>
      <c r="HEB165" s="171"/>
      <c r="HEC165" s="171"/>
      <c r="HED165" s="171"/>
      <c r="HEE165" s="171"/>
      <c r="HEF165" s="171"/>
      <c r="HEG165" s="171"/>
      <c r="HEH165" s="171"/>
      <c r="HEI165" s="171"/>
      <c r="HEJ165" s="171"/>
      <c r="HEK165" s="171"/>
      <c r="HEL165" s="171"/>
      <c r="HEM165" s="171"/>
      <c r="HEN165" s="171"/>
      <c r="HEO165" s="171"/>
      <c r="HEP165" s="171"/>
      <c r="HEQ165" s="171"/>
      <c r="HER165" s="171"/>
      <c r="HES165" s="171"/>
      <c r="HET165" s="171"/>
      <c r="HEU165" s="171"/>
      <c r="HEV165" s="171"/>
      <c r="HEW165" s="171"/>
      <c r="HEX165" s="171"/>
      <c r="HEY165" s="171"/>
      <c r="HEZ165" s="171"/>
      <c r="HFA165" s="171"/>
      <c r="HFB165" s="171"/>
      <c r="HFC165" s="171"/>
      <c r="HFD165" s="171"/>
      <c r="HFE165" s="171"/>
      <c r="HFF165" s="171"/>
      <c r="HFG165" s="171"/>
      <c r="HFH165" s="171"/>
      <c r="HFI165" s="171"/>
      <c r="HFJ165" s="171"/>
      <c r="HFK165" s="171"/>
      <c r="HFL165" s="171"/>
      <c r="HFM165" s="171"/>
      <c r="HFN165" s="171"/>
      <c r="HFO165" s="171"/>
      <c r="HFP165" s="171"/>
      <c r="HFQ165" s="171"/>
      <c r="HFR165" s="171"/>
      <c r="HFS165" s="171"/>
      <c r="HFT165" s="171"/>
      <c r="HFU165" s="171"/>
      <c r="HFV165" s="171"/>
      <c r="HFW165" s="171"/>
      <c r="HFX165" s="171"/>
      <c r="HFY165" s="171"/>
      <c r="HFZ165" s="171"/>
      <c r="HGA165" s="171"/>
      <c r="HGB165" s="171"/>
      <c r="HGC165" s="171"/>
      <c r="HGD165" s="171"/>
      <c r="HGE165" s="171"/>
      <c r="HGF165" s="171"/>
      <c r="HGG165" s="171"/>
      <c r="HGH165" s="171"/>
      <c r="HGI165" s="171"/>
      <c r="HGJ165" s="171"/>
      <c r="HGK165" s="171"/>
      <c r="HGL165" s="171"/>
      <c r="HGM165" s="171"/>
      <c r="HGN165" s="171"/>
      <c r="HGO165" s="171"/>
      <c r="HGP165" s="171"/>
      <c r="HGQ165" s="171"/>
      <c r="HGR165" s="171"/>
      <c r="HGS165" s="171"/>
      <c r="HGT165" s="171"/>
      <c r="HGU165" s="171"/>
      <c r="HGV165" s="171"/>
      <c r="HGW165" s="171"/>
      <c r="HGX165" s="171"/>
      <c r="HGY165" s="171"/>
      <c r="HGZ165" s="171"/>
      <c r="HHA165" s="171"/>
      <c r="HHB165" s="171"/>
      <c r="HHC165" s="171"/>
      <c r="HHD165" s="171"/>
      <c r="HHE165" s="171"/>
      <c r="HHF165" s="171"/>
      <c r="HHG165" s="171"/>
      <c r="HHH165" s="171"/>
      <c r="HHI165" s="171"/>
      <c r="HHJ165" s="171"/>
      <c r="HHK165" s="171"/>
      <c r="HHL165" s="171"/>
      <c r="HHM165" s="171"/>
      <c r="HHN165" s="171"/>
      <c r="HHO165" s="171"/>
      <c r="HHP165" s="171"/>
      <c r="HHQ165" s="171"/>
      <c r="HHR165" s="171"/>
      <c r="HHS165" s="171"/>
      <c r="HHT165" s="171"/>
      <c r="HHU165" s="171"/>
      <c r="HHV165" s="171"/>
      <c r="HHW165" s="171"/>
      <c r="HHX165" s="171"/>
      <c r="HHY165" s="171"/>
      <c r="HHZ165" s="171"/>
      <c r="HIA165" s="171"/>
      <c r="HIB165" s="171"/>
      <c r="HIC165" s="171"/>
      <c r="HID165" s="171"/>
      <c r="HIE165" s="171"/>
      <c r="HIF165" s="171"/>
      <c r="HIG165" s="171"/>
      <c r="HIH165" s="171"/>
      <c r="HII165" s="171"/>
      <c r="HIJ165" s="171"/>
      <c r="HIK165" s="171"/>
      <c r="HIL165" s="171"/>
      <c r="HIM165" s="171"/>
      <c r="HIN165" s="171"/>
      <c r="HIO165" s="171"/>
      <c r="HIP165" s="171"/>
      <c r="HIQ165" s="171"/>
      <c r="HIR165" s="171"/>
      <c r="HIS165" s="171"/>
      <c r="HIT165" s="171"/>
      <c r="HIU165" s="171"/>
      <c r="HIV165" s="171"/>
      <c r="HIW165" s="171"/>
      <c r="HIX165" s="171"/>
      <c r="HIY165" s="171"/>
      <c r="HIZ165" s="171"/>
      <c r="HJA165" s="171"/>
      <c r="HJB165" s="171"/>
      <c r="HJC165" s="171"/>
      <c r="HJD165" s="171"/>
      <c r="HJE165" s="171"/>
      <c r="HJF165" s="171"/>
      <c r="HJG165" s="171"/>
      <c r="HJH165" s="171"/>
      <c r="HJI165" s="171"/>
      <c r="HJJ165" s="171"/>
      <c r="HJK165" s="171"/>
      <c r="HJL165" s="171"/>
      <c r="HJM165" s="171"/>
      <c r="HJN165" s="171"/>
      <c r="HJO165" s="171"/>
      <c r="HJP165" s="171"/>
      <c r="HJQ165" s="171"/>
      <c r="HJR165" s="171"/>
      <c r="HJS165" s="171"/>
      <c r="HJT165" s="171"/>
      <c r="HJU165" s="171"/>
      <c r="HJV165" s="171"/>
      <c r="HJW165" s="171"/>
      <c r="HJX165" s="171"/>
      <c r="HJY165" s="171"/>
      <c r="HJZ165" s="171"/>
      <c r="HKA165" s="171"/>
      <c r="HKB165" s="171"/>
      <c r="HKC165" s="171"/>
      <c r="HKD165" s="171"/>
      <c r="HKE165" s="171"/>
      <c r="HKF165" s="171"/>
      <c r="HKG165" s="171"/>
      <c r="HKH165" s="171"/>
      <c r="HKI165" s="171"/>
      <c r="HKJ165" s="171"/>
      <c r="HKK165" s="171"/>
      <c r="HKL165" s="171"/>
      <c r="HKM165" s="171"/>
      <c r="HKN165" s="171"/>
      <c r="HKO165" s="171"/>
      <c r="HKP165" s="171"/>
      <c r="HKQ165" s="171"/>
      <c r="HKR165" s="171"/>
      <c r="HKS165" s="171"/>
      <c r="HKT165" s="171"/>
      <c r="HKU165" s="171"/>
      <c r="HKV165" s="171"/>
      <c r="HKW165" s="171"/>
      <c r="HKX165" s="171"/>
      <c r="HKY165" s="171"/>
      <c r="HKZ165" s="171"/>
      <c r="HLA165" s="171"/>
      <c r="HLB165" s="171"/>
      <c r="HLC165" s="171"/>
      <c r="HLD165" s="171"/>
      <c r="HLE165" s="171"/>
      <c r="HLF165" s="171"/>
      <c r="HLG165" s="171"/>
      <c r="HLH165" s="171"/>
      <c r="HLI165" s="171"/>
      <c r="HLJ165" s="171"/>
      <c r="HLK165" s="171"/>
      <c r="HLL165" s="171"/>
      <c r="HLM165" s="171"/>
      <c r="HLN165" s="171"/>
      <c r="HLO165" s="171"/>
      <c r="HLP165" s="171"/>
      <c r="HLQ165" s="171"/>
      <c r="HLR165" s="171"/>
      <c r="HLS165" s="171"/>
      <c r="HLT165" s="171"/>
      <c r="HLU165" s="171"/>
      <c r="HLV165" s="171"/>
      <c r="HLW165" s="171"/>
      <c r="HLX165" s="171"/>
      <c r="HLY165" s="171"/>
      <c r="HLZ165" s="171"/>
      <c r="HMA165" s="171"/>
      <c r="HMB165" s="171"/>
      <c r="HMC165" s="171"/>
      <c r="HMD165" s="171"/>
      <c r="HME165" s="171"/>
      <c r="HMF165" s="171"/>
      <c r="HMG165" s="171"/>
      <c r="HMH165" s="171"/>
      <c r="HMI165" s="171"/>
      <c r="HMJ165" s="171"/>
      <c r="HMK165" s="171"/>
      <c r="HML165" s="171"/>
      <c r="HMM165" s="171"/>
      <c r="HMN165" s="171"/>
      <c r="HMO165" s="171"/>
      <c r="HMP165" s="171"/>
      <c r="HMQ165" s="171"/>
      <c r="HMR165" s="171"/>
      <c r="HMS165" s="171"/>
      <c r="HMT165" s="171"/>
      <c r="HMU165" s="171"/>
      <c r="HMV165" s="171"/>
      <c r="HMW165" s="171"/>
      <c r="HMX165" s="171"/>
      <c r="HMY165" s="171"/>
      <c r="HMZ165" s="171"/>
      <c r="HNA165" s="171"/>
      <c r="HNB165" s="171"/>
      <c r="HNC165" s="171"/>
      <c r="HND165" s="171"/>
      <c r="HNE165" s="171"/>
      <c r="HNF165" s="171"/>
      <c r="HNG165" s="171"/>
      <c r="HNH165" s="171"/>
      <c r="HNI165" s="171"/>
      <c r="HNJ165" s="171"/>
      <c r="HNK165" s="171"/>
      <c r="HNL165" s="171"/>
      <c r="HNM165" s="171"/>
      <c r="HNN165" s="171"/>
      <c r="HNO165" s="171"/>
      <c r="HNP165" s="171"/>
      <c r="HNQ165" s="171"/>
      <c r="HNR165" s="171"/>
      <c r="HNS165" s="171"/>
      <c r="HNT165" s="171"/>
      <c r="HNU165" s="171"/>
      <c r="HNV165" s="171"/>
      <c r="HNW165" s="171"/>
      <c r="HNX165" s="171"/>
      <c r="HNY165" s="171"/>
      <c r="HNZ165" s="171"/>
      <c r="HOA165" s="171"/>
      <c r="HOB165" s="171"/>
      <c r="HOC165" s="171"/>
      <c r="HOD165" s="171"/>
      <c r="HOE165" s="171"/>
      <c r="HOF165" s="171"/>
      <c r="HOG165" s="171"/>
      <c r="HOH165" s="171"/>
      <c r="HOI165" s="171"/>
      <c r="HOJ165" s="171"/>
      <c r="HOK165" s="171"/>
      <c r="HOL165" s="171"/>
      <c r="HOM165" s="171"/>
      <c r="HON165" s="171"/>
      <c r="HOO165" s="171"/>
      <c r="HOP165" s="171"/>
      <c r="HOQ165" s="171"/>
      <c r="HOR165" s="171"/>
      <c r="HOS165" s="171"/>
      <c r="HOT165" s="171"/>
      <c r="HOU165" s="171"/>
      <c r="HOV165" s="171"/>
      <c r="HOW165" s="171"/>
      <c r="HOX165" s="171"/>
      <c r="HOY165" s="171"/>
      <c r="HOZ165" s="171"/>
      <c r="HPA165" s="171"/>
      <c r="HPB165" s="171"/>
      <c r="HPC165" s="171"/>
      <c r="HPD165" s="171"/>
      <c r="HPE165" s="171"/>
      <c r="HPF165" s="171"/>
      <c r="HPG165" s="171"/>
      <c r="HPH165" s="171"/>
      <c r="HPI165" s="171"/>
      <c r="HPJ165" s="171"/>
      <c r="HPK165" s="171"/>
      <c r="HPL165" s="171"/>
      <c r="HPM165" s="171"/>
      <c r="HPN165" s="171"/>
      <c r="HPO165" s="171"/>
      <c r="HPP165" s="171"/>
      <c r="HPQ165" s="171"/>
      <c r="HPR165" s="171"/>
      <c r="HPS165" s="171"/>
      <c r="HPT165" s="171"/>
      <c r="HPU165" s="171"/>
      <c r="HPV165" s="171"/>
      <c r="HPW165" s="171"/>
      <c r="HPX165" s="171"/>
      <c r="HPY165" s="171"/>
      <c r="HPZ165" s="171"/>
      <c r="HQA165" s="171"/>
      <c r="HQB165" s="171"/>
      <c r="HQC165" s="171"/>
      <c r="HQD165" s="171"/>
      <c r="HQE165" s="171"/>
      <c r="HQF165" s="171"/>
      <c r="HQG165" s="171"/>
      <c r="HQH165" s="171"/>
      <c r="HQI165" s="171"/>
      <c r="HQJ165" s="171"/>
      <c r="HQK165" s="171"/>
      <c r="HQL165" s="171"/>
      <c r="HQM165" s="171"/>
      <c r="HQN165" s="171"/>
      <c r="HQO165" s="171"/>
      <c r="HQP165" s="171"/>
      <c r="HQQ165" s="171"/>
      <c r="HQR165" s="171"/>
      <c r="HQS165" s="171"/>
      <c r="HQT165" s="171"/>
      <c r="HQU165" s="171"/>
      <c r="HQV165" s="171"/>
      <c r="HQW165" s="171"/>
      <c r="HQX165" s="171"/>
      <c r="HQY165" s="171"/>
      <c r="HQZ165" s="171"/>
      <c r="HRA165" s="171"/>
      <c r="HRB165" s="171"/>
      <c r="HRC165" s="171"/>
      <c r="HRD165" s="171"/>
      <c r="HRE165" s="171"/>
      <c r="HRF165" s="171"/>
      <c r="HRG165" s="171"/>
      <c r="HRH165" s="171"/>
      <c r="HRI165" s="171"/>
      <c r="HRJ165" s="171"/>
      <c r="HRK165" s="171"/>
      <c r="HRL165" s="171"/>
      <c r="HRM165" s="171"/>
      <c r="HRN165" s="171"/>
      <c r="HRO165" s="171"/>
      <c r="HRP165" s="171"/>
      <c r="HRQ165" s="171"/>
      <c r="HRR165" s="171"/>
      <c r="HRS165" s="171"/>
      <c r="HRT165" s="171"/>
      <c r="HRU165" s="171"/>
      <c r="HRV165" s="171"/>
      <c r="HRW165" s="171"/>
      <c r="HRX165" s="171"/>
      <c r="HRY165" s="171"/>
      <c r="HRZ165" s="171"/>
      <c r="HSA165" s="171"/>
      <c r="HSB165" s="171"/>
      <c r="HSC165" s="171"/>
      <c r="HSD165" s="171"/>
      <c r="HSE165" s="171"/>
      <c r="HSF165" s="171"/>
      <c r="HSG165" s="171"/>
      <c r="HSH165" s="171"/>
      <c r="HSI165" s="171"/>
      <c r="HSJ165" s="171"/>
      <c r="HSK165" s="171"/>
      <c r="HSL165" s="171"/>
      <c r="HSM165" s="171"/>
      <c r="HSN165" s="171"/>
      <c r="HSO165" s="171"/>
      <c r="HSP165" s="171"/>
      <c r="HSQ165" s="171"/>
      <c r="HSR165" s="171"/>
      <c r="HSS165" s="171"/>
      <c r="HST165" s="171"/>
      <c r="HSU165" s="171"/>
      <c r="HSV165" s="171"/>
      <c r="HSW165" s="171"/>
      <c r="HSX165" s="171"/>
      <c r="HSY165" s="171"/>
      <c r="HSZ165" s="171"/>
      <c r="HTA165" s="171"/>
      <c r="HTB165" s="171"/>
      <c r="HTC165" s="171"/>
      <c r="HTD165" s="171"/>
      <c r="HTE165" s="171"/>
      <c r="HTF165" s="171"/>
      <c r="HTG165" s="171"/>
      <c r="HTH165" s="171"/>
      <c r="HTI165" s="171"/>
      <c r="HTJ165" s="171"/>
      <c r="HTK165" s="171"/>
      <c r="HTL165" s="171"/>
      <c r="HTM165" s="171"/>
      <c r="HTN165" s="171"/>
      <c r="HTO165" s="171"/>
      <c r="HTP165" s="171"/>
      <c r="HTQ165" s="171"/>
      <c r="HTR165" s="171"/>
      <c r="HTS165" s="171"/>
      <c r="HTT165" s="171"/>
      <c r="HTU165" s="171"/>
      <c r="HTV165" s="171"/>
      <c r="HTW165" s="171"/>
      <c r="HTX165" s="171"/>
      <c r="HTY165" s="171"/>
      <c r="HTZ165" s="171"/>
      <c r="HUA165" s="171"/>
      <c r="HUB165" s="171"/>
      <c r="HUC165" s="171"/>
      <c r="HUD165" s="171"/>
      <c r="HUE165" s="171"/>
      <c r="HUF165" s="171"/>
      <c r="HUG165" s="171"/>
      <c r="HUH165" s="171"/>
      <c r="HUI165" s="171"/>
      <c r="HUJ165" s="171"/>
      <c r="HUK165" s="171"/>
      <c r="HUL165" s="171"/>
      <c r="HUM165" s="171"/>
      <c r="HUN165" s="171"/>
      <c r="HUO165" s="171"/>
      <c r="HUP165" s="171"/>
      <c r="HUQ165" s="171"/>
      <c r="HUR165" s="171"/>
      <c r="HUS165" s="171"/>
      <c r="HUT165" s="171"/>
      <c r="HUU165" s="171"/>
      <c r="HUV165" s="171"/>
      <c r="HUW165" s="171"/>
      <c r="HUX165" s="171"/>
      <c r="HUY165" s="171"/>
      <c r="HUZ165" s="171"/>
      <c r="HVA165" s="171"/>
      <c r="HVB165" s="171"/>
      <c r="HVC165" s="171"/>
      <c r="HVD165" s="171"/>
      <c r="HVE165" s="171"/>
      <c r="HVF165" s="171"/>
      <c r="HVG165" s="171"/>
      <c r="HVH165" s="171"/>
      <c r="HVI165" s="171"/>
      <c r="HVJ165" s="171"/>
      <c r="HVK165" s="171"/>
      <c r="HVL165" s="171"/>
      <c r="HVM165" s="171"/>
      <c r="HVN165" s="171"/>
      <c r="HVO165" s="171"/>
      <c r="HVP165" s="171"/>
      <c r="HVQ165" s="171"/>
      <c r="HVR165" s="171"/>
      <c r="HVS165" s="171"/>
      <c r="HVT165" s="171"/>
      <c r="HVU165" s="171"/>
      <c r="HVV165" s="171"/>
      <c r="HVW165" s="171"/>
      <c r="HVX165" s="171"/>
      <c r="HVY165" s="171"/>
      <c r="HVZ165" s="171"/>
      <c r="HWA165" s="171"/>
      <c r="HWB165" s="171"/>
      <c r="HWC165" s="171"/>
      <c r="HWD165" s="171"/>
      <c r="HWE165" s="171"/>
      <c r="HWF165" s="171"/>
      <c r="HWG165" s="171"/>
      <c r="HWH165" s="171"/>
      <c r="HWI165" s="171"/>
      <c r="HWJ165" s="171"/>
      <c r="HWK165" s="171"/>
      <c r="HWL165" s="171"/>
      <c r="HWM165" s="171"/>
      <c r="HWN165" s="171"/>
      <c r="HWO165" s="171"/>
      <c r="HWP165" s="171"/>
      <c r="HWQ165" s="171"/>
      <c r="HWR165" s="171"/>
      <c r="HWS165" s="171"/>
      <c r="HWT165" s="171"/>
      <c r="HWU165" s="171"/>
      <c r="HWV165" s="171"/>
      <c r="HWW165" s="171"/>
      <c r="HWX165" s="171"/>
      <c r="HWY165" s="171"/>
      <c r="HWZ165" s="171"/>
      <c r="HXA165" s="171"/>
      <c r="HXB165" s="171"/>
      <c r="HXC165" s="171"/>
      <c r="HXD165" s="171"/>
      <c r="HXE165" s="171"/>
      <c r="HXF165" s="171"/>
      <c r="HXG165" s="171"/>
      <c r="HXH165" s="171"/>
      <c r="HXI165" s="171"/>
      <c r="HXJ165" s="171"/>
      <c r="HXK165" s="171"/>
      <c r="HXL165" s="171"/>
      <c r="HXM165" s="171"/>
      <c r="HXN165" s="171"/>
      <c r="HXO165" s="171"/>
      <c r="HXP165" s="171"/>
      <c r="HXQ165" s="171"/>
      <c r="HXR165" s="171"/>
      <c r="HXS165" s="171"/>
      <c r="HXT165" s="171"/>
      <c r="HXU165" s="171"/>
      <c r="HXV165" s="171"/>
      <c r="HXW165" s="171"/>
      <c r="HXX165" s="171"/>
      <c r="HXY165" s="171"/>
      <c r="HXZ165" s="171"/>
      <c r="HYA165" s="171"/>
      <c r="HYB165" s="171"/>
      <c r="HYC165" s="171"/>
      <c r="HYD165" s="171"/>
      <c r="HYE165" s="171"/>
      <c r="HYF165" s="171"/>
      <c r="HYG165" s="171"/>
      <c r="HYH165" s="171"/>
      <c r="HYI165" s="171"/>
      <c r="HYJ165" s="171"/>
      <c r="HYK165" s="171"/>
      <c r="HYL165" s="171"/>
      <c r="HYM165" s="171"/>
      <c r="HYN165" s="171"/>
      <c r="HYO165" s="171"/>
      <c r="HYP165" s="171"/>
      <c r="HYQ165" s="171"/>
      <c r="HYR165" s="171"/>
      <c r="HYS165" s="171"/>
      <c r="HYT165" s="171"/>
      <c r="HYU165" s="171"/>
      <c r="HYV165" s="171"/>
      <c r="HYW165" s="171"/>
      <c r="HYX165" s="171"/>
      <c r="HYY165" s="171"/>
      <c r="HYZ165" s="171"/>
      <c r="HZA165" s="171"/>
      <c r="HZB165" s="171"/>
      <c r="HZC165" s="171"/>
      <c r="HZD165" s="171"/>
      <c r="HZE165" s="171"/>
      <c r="HZF165" s="171"/>
      <c r="HZG165" s="171"/>
      <c r="HZH165" s="171"/>
      <c r="HZI165" s="171"/>
      <c r="HZJ165" s="171"/>
      <c r="HZK165" s="171"/>
      <c r="HZL165" s="171"/>
      <c r="HZM165" s="171"/>
      <c r="HZN165" s="171"/>
      <c r="HZO165" s="171"/>
      <c r="HZP165" s="171"/>
      <c r="HZQ165" s="171"/>
      <c r="HZR165" s="171"/>
      <c r="HZS165" s="171"/>
      <c r="HZT165" s="171"/>
      <c r="HZU165" s="171"/>
      <c r="HZV165" s="171"/>
      <c r="HZW165" s="171"/>
      <c r="HZX165" s="171"/>
      <c r="HZY165" s="171"/>
      <c r="HZZ165" s="171"/>
      <c r="IAA165" s="171"/>
      <c r="IAB165" s="171"/>
      <c r="IAC165" s="171"/>
      <c r="IAD165" s="171"/>
      <c r="IAE165" s="171"/>
      <c r="IAF165" s="171"/>
      <c r="IAG165" s="171"/>
      <c r="IAH165" s="171"/>
      <c r="IAI165" s="171"/>
      <c r="IAJ165" s="171"/>
      <c r="IAK165" s="171"/>
      <c r="IAL165" s="171"/>
      <c r="IAM165" s="171"/>
      <c r="IAN165" s="171"/>
      <c r="IAO165" s="171"/>
      <c r="IAP165" s="171"/>
      <c r="IAQ165" s="171"/>
      <c r="IAR165" s="171"/>
      <c r="IAS165" s="171"/>
      <c r="IAT165" s="171"/>
      <c r="IAU165" s="171"/>
      <c r="IAV165" s="171"/>
      <c r="IAW165" s="171"/>
      <c r="IAX165" s="171"/>
      <c r="IAY165" s="171"/>
      <c r="IAZ165" s="171"/>
      <c r="IBA165" s="171"/>
      <c r="IBB165" s="171"/>
      <c r="IBC165" s="171"/>
      <c r="IBD165" s="171"/>
      <c r="IBE165" s="171"/>
      <c r="IBF165" s="171"/>
      <c r="IBG165" s="171"/>
      <c r="IBH165" s="171"/>
      <c r="IBI165" s="171"/>
      <c r="IBJ165" s="171"/>
      <c r="IBK165" s="171"/>
      <c r="IBL165" s="171"/>
      <c r="IBM165" s="171"/>
      <c r="IBN165" s="171"/>
      <c r="IBO165" s="171"/>
      <c r="IBP165" s="171"/>
      <c r="IBQ165" s="171"/>
      <c r="IBR165" s="171"/>
      <c r="IBS165" s="171"/>
      <c r="IBT165" s="171"/>
      <c r="IBU165" s="171"/>
      <c r="IBV165" s="171"/>
      <c r="IBW165" s="171"/>
      <c r="IBX165" s="171"/>
      <c r="IBY165" s="171"/>
      <c r="IBZ165" s="171"/>
      <c r="ICA165" s="171"/>
      <c r="ICB165" s="171"/>
      <c r="ICC165" s="171"/>
      <c r="ICD165" s="171"/>
      <c r="ICE165" s="171"/>
      <c r="ICF165" s="171"/>
      <c r="ICG165" s="171"/>
      <c r="ICH165" s="171"/>
      <c r="ICI165" s="171"/>
      <c r="ICJ165" s="171"/>
      <c r="ICK165" s="171"/>
      <c r="ICL165" s="171"/>
      <c r="ICM165" s="171"/>
      <c r="ICN165" s="171"/>
      <c r="ICO165" s="171"/>
      <c r="ICP165" s="171"/>
      <c r="ICQ165" s="171"/>
      <c r="ICR165" s="171"/>
      <c r="ICS165" s="171"/>
      <c r="ICT165" s="171"/>
      <c r="ICU165" s="171"/>
      <c r="ICV165" s="171"/>
      <c r="ICW165" s="171"/>
      <c r="ICX165" s="171"/>
      <c r="ICY165" s="171"/>
      <c r="ICZ165" s="171"/>
      <c r="IDA165" s="171"/>
      <c r="IDB165" s="171"/>
      <c r="IDC165" s="171"/>
      <c r="IDD165" s="171"/>
      <c r="IDE165" s="171"/>
      <c r="IDF165" s="171"/>
      <c r="IDG165" s="171"/>
      <c r="IDH165" s="171"/>
      <c r="IDI165" s="171"/>
      <c r="IDJ165" s="171"/>
      <c r="IDK165" s="171"/>
      <c r="IDL165" s="171"/>
      <c r="IDM165" s="171"/>
      <c r="IDN165" s="171"/>
      <c r="IDO165" s="171"/>
      <c r="IDP165" s="171"/>
      <c r="IDQ165" s="171"/>
      <c r="IDR165" s="171"/>
      <c r="IDS165" s="171"/>
      <c r="IDT165" s="171"/>
      <c r="IDU165" s="171"/>
      <c r="IDV165" s="171"/>
      <c r="IDW165" s="171"/>
      <c r="IDX165" s="171"/>
      <c r="IDY165" s="171"/>
      <c r="IDZ165" s="171"/>
      <c r="IEA165" s="171"/>
      <c r="IEB165" s="171"/>
      <c r="IEC165" s="171"/>
      <c r="IED165" s="171"/>
      <c r="IEE165" s="171"/>
      <c r="IEF165" s="171"/>
      <c r="IEG165" s="171"/>
      <c r="IEH165" s="171"/>
      <c r="IEI165" s="171"/>
      <c r="IEJ165" s="171"/>
      <c r="IEK165" s="171"/>
      <c r="IEL165" s="171"/>
      <c r="IEM165" s="171"/>
      <c r="IEN165" s="171"/>
      <c r="IEO165" s="171"/>
      <c r="IEP165" s="171"/>
      <c r="IEQ165" s="171"/>
      <c r="IER165" s="171"/>
      <c r="IES165" s="171"/>
      <c r="IET165" s="171"/>
      <c r="IEU165" s="171"/>
      <c r="IEV165" s="171"/>
      <c r="IEW165" s="171"/>
      <c r="IEX165" s="171"/>
      <c r="IEY165" s="171"/>
      <c r="IEZ165" s="171"/>
      <c r="IFA165" s="171"/>
      <c r="IFB165" s="171"/>
      <c r="IFC165" s="171"/>
      <c r="IFD165" s="171"/>
      <c r="IFE165" s="171"/>
      <c r="IFF165" s="171"/>
      <c r="IFG165" s="171"/>
      <c r="IFH165" s="171"/>
      <c r="IFI165" s="171"/>
      <c r="IFJ165" s="171"/>
      <c r="IFK165" s="171"/>
      <c r="IFL165" s="171"/>
      <c r="IFM165" s="171"/>
      <c r="IFN165" s="171"/>
      <c r="IFO165" s="171"/>
      <c r="IFP165" s="171"/>
      <c r="IFQ165" s="171"/>
      <c r="IFR165" s="171"/>
      <c r="IFS165" s="171"/>
      <c r="IFT165" s="171"/>
      <c r="IFU165" s="171"/>
      <c r="IFV165" s="171"/>
      <c r="IFW165" s="171"/>
      <c r="IFX165" s="171"/>
      <c r="IFY165" s="171"/>
      <c r="IFZ165" s="171"/>
      <c r="IGA165" s="171"/>
      <c r="IGB165" s="171"/>
      <c r="IGC165" s="171"/>
      <c r="IGD165" s="171"/>
      <c r="IGE165" s="171"/>
      <c r="IGF165" s="171"/>
      <c r="IGG165" s="171"/>
      <c r="IGH165" s="171"/>
      <c r="IGI165" s="171"/>
      <c r="IGJ165" s="171"/>
      <c r="IGK165" s="171"/>
      <c r="IGL165" s="171"/>
      <c r="IGM165" s="171"/>
      <c r="IGN165" s="171"/>
      <c r="IGO165" s="171"/>
      <c r="IGP165" s="171"/>
      <c r="IGQ165" s="171"/>
      <c r="IGR165" s="171"/>
      <c r="IGS165" s="171"/>
      <c r="IGT165" s="171"/>
      <c r="IGU165" s="171"/>
      <c r="IGV165" s="171"/>
      <c r="IGW165" s="171"/>
      <c r="IGX165" s="171"/>
      <c r="IGY165" s="171"/>
      <c r="IGZ165" s="171"/>
      <c r="IHA165" s="171"/>
      <c r="IHB165" s="171"/>
      <c r="IHC165" s="171"/>
      <c r="IHD165" s="171"/>
      <c r="IHE165" s="171"/>
      <c r="IHF165" s="171"/>
      <c r="IHG165" s="171"/>
      <c r="IHH165" s="171"/>
      <c r="IHI165" s="171"/>
      <c r="IHJ165" s="171"/>
      <c r="IHK165" s="171"/>
      <c r="IHL165" s="171"/>
      <c r="IHM165" s="171"/>
      <c r="IHN165" s="171"/>
      <c r="IHO165" s="171"/>
      <c r="IHP165" s="171"/>
      <c r="IHQ165" s="171"/>
      <c r="IHR165" s="171"/>
      <c r="IHS165" s="171"/>
      <c r="IHT165" s="171"/>
      <c r="IHU165" s="171"/>
      <c r="IHV165" s="171"/>
      <c r="IHW165" s="171"/>
      <c r="IHX165" s="171"/>
      <c r="IHY165" s="171"/>
      <c r="IHZ165" s="171"/>
      <c r="IIA165" s="171"/>
      <c r="IIB165" s="171"/>
      <c r="IIC165" s="171"/>
      <c r="IID165" s="171"/>
      <c r="IIE165" s="171"/>
      <c r="IIF165" s="171"/>
      <c r="IIG165" s="171"/>
      <c r="IIH165" s="171"/>
      <c r="III165" s="171"/>
      <c r="IIJ165" s="171"/>
      <c r="IIK165" s="171"/>
      <c r="IIL165" s="171"/>
      <c r="IIM165" s="171"/>
      <c r="IIN165" s="171"/>
      <c r="IIO165" s="171"/>
      <c r="IIP165" s="171"/>
      <c r="IIQ165" s="171"/>
      <c r="IIR165" s="171"/>
      <c r="IIS165" s="171"/>
      <c r="IIT165" s="171"/>
      <c r="IIU165" s="171"/>
      <c r="IIV165" s="171"/>
      <c r="IIW165" s="171"/>
      <c r="IIX165" s="171"/>
      <c r="IIY165" s="171"/>
      <c r="IIZ165" s="171"/>
      <c r="IJA165" s="171"/>
      <c r="IJB165" s="171"/>
      <c r="IJC165" s="171"/>
      <c r="IJD165" s="171"/>
      <c r="IJE165" s="171"/>
      <c r="IJF165" s="171"/>
      <c r="IJG165" s="171"/>
      <c r="IJH165" s="171"/>
      <c r="IJI165" s="171"/>
      <c r="IJJ165" s="171"/>
      <c r="IJK165" s="171"/>
      <c r="IJL165" s="171"/>
      <c r="IJM165" s="171"/>
      <c r="IJN165" s="171"/>
      <c r="IJO165" s="171"/>
      <c r="IJP165" s="171"/>
      <c r="IJQ165" s="171"/>
      <c r="IJR165" s="171"/>
      <c r="IJS165" s="171"/>
      <c r="IJT165" s="171"/>
      <c r="IJU165" s="171"/>
      <c r="IJV165" s="171"/>
      <c r="IJW165" s="171"/>
      <c r="IJX165" s="171"/>
      <c r="IJY165" s="171"/>
      <c r="IJZ165" s="171"/>
      <c r="IKA165" s="171"/>
      <c r="IKB165" s="171"/>
      <c r="IKC165" s="171"/>
      <c r="IKD165" s="171"/>
      <c r="IKE165" s="171"/>
      <c r="IKF165" s="171"/>
      <c r="IKG165" s="171"/>
      <c r="IKH165" s="171"/>
      <c r="IKI165" s="171"/>
      <c r="IKJ165" s="171"/>
      <c r="IKK165" s="171"/>
      <c r="IKL165" s="171"/>
      <c r="IKM165" s="171"/>
      <c r="IKN165" s="171"/>
      <c r="IKO165" s="171"/>
      <c r="IKP165" s="171"/>
      <c r="IKQ165" s="171"/>
      <c r="IKR165" s="171"/>
      <c r="IKS165" s="171"/>
      <c r="IKT165" s="171"/>
      <c r="IKU165" s="171"/>
      <c r="IKV165" s="171"/>
      <c r="IKW165" s="171"/>
      <c r="IKX165" s="171"/>
      <c r="IKY165" s="171"/>
      <c r="IKZ165" s="171"/>
      <c r="ILA165" s="171"/>
      <c r="ILB165" s="171"/>
      <c r="ILC165" s="171"/>
      <c r="ILD165" s="171"/>
      <c r="ILE165" s="171"/>
      <c r="ILF165" s="171"/>
      <c r="ILG165" s="171"/>
      <c r="ILH165" s="171"/>
      <c r="ILI165" s="171"/>
      <c r="ILJ165" s="171"/>
      <c r="ILK165" s="171"/>
      <c r="ILL165" s="171"/>
      <c r="ILM165" s="171"/>
      <c r="ILN165" s="171"/>
      <c r="ILO165" s="171"/>
      <c r="ILP165" s="171"/>
      <c r="ILQ165" s="171"/>
      <c r="ILR165" s="171"/>
      <c r="ILS165" s="171"/>
      <c r="ILT165" s="171"/>
      <c r="ILU165" s="171"/>
      <c r="ILV165" s="171"/>
      <c r="ILW165" s="171"/>
      <c r="ILX165" s="171"/>
      <c r="ILY165" s="171"/>
      <c r="ILZ165" s="171"/>
      <c r="IMA165" s="171"/>
      <c r="IMB165" s="171"/>
      <c r="IMC165" s="171"/>
      <c r="IMD165" s="171"/>
      <c r="IME165" s="171"/>
      <c r="IMF165" s="171"/>
      <c r="IMG165" s="171"/>
      <c r="IMH165" s="171"/>
      <c r="IMI165" s="171"/>
      <c r="IMJ165" s="171"/>
      <c r="IMK165" s="171"/>
      <c r="IML165" s="171"/>
      <c r="IMM165" s="171"/>
      <c r="IMN165" s="171"/>
      <c r="IMO165" s="171"/>
      <c r="IMP165" s="171"/>
      <c r="IMQ165" s="171"/>
      <c r="IMR165" s="171"/>
      <c r="IMS165" s="171"/>
      <c r="IMT165" s="171"/>
      <c r="IMU165" s="171"/>
      <c r="IMV165" s="171"/>
      <c r="IMW165" s="171"/>
      <c r="IMX165" s="171"/>
      <c r="IMY165" s="171"/>
      <c r="IMZ165" s="171"/>
      <c r="INA165" s="171"/>
      <c r="INB165" s="171"/>
      <c r="INC165" s="171"/>
      <c r="IND165" s="171"/>
      <c r="INE165" s="171"/>
      <c r="INF165" s="171"/>
      <c r="ING165" s="171"/>
      <c r="INH165" s="171"/>
      <c r="INI165" s="171"/>
      <c r="INJ165" s="171"/>
      <c r="INK165" s="171"/>
      <c r="INL165" s="171"/>
      <c r="INM165" s="171"/>
      <c r="INN165" s="171"/>
      <c r="INO165" s="171"/>
      <c r="INP165" s="171"/>
      <c r="INQ165" s="171"/>
      <c r="INR165" s="171"/>
      <c r="INS165" s="171"/>
      <c r="INT165" s="171"/>
      <c r="INU165" s="171"/>
      <c r="INV165" s="171"/>
      <c r="INW165" s="171"/>
      <c r="INX165" s="171"/>
      <c r="INY165" s="171"/>
      <c r="INZ165" s="171"/>
      <c r="IOA165" s="171"/>
      <c r="IOB165" s="171"/>
      <c r="IOC165" s="171"/>
      <c r="IOD165" s="171"/>
      <c r="IOE165" s="171"/>
      <c r="IOF165" s="171"/>
      <c r="IOG165" s="171"/>
      <c r="IOH165" s="171"/>
      <c r="IOI165" s="171"/>
      <c r="IOJ165" s="171"/>
      <c r="IOK165" s="171"/>
      <c r="IOL165" s="171"/>
      <c r="IOM165" s="171"/>
      <c r="ION165" s="171"/>
      <c r="IOO165" s="171"/>
      <c r="IOP165" s="171"/>
      <c r="IOQ165" s="171"/>
      <c r="IOR165" s="171"/>
      <c r="IOS165" s="171"/>
      <c r="IOT165" s="171"/>
      <c r="IOU165" s="171"/>
      <c r="IOV165" s="171"/>
      <c r="IOW165" s="171"/>
      <c r="IOX165" s="171"/>
      <c r="IOY165" s="171"/>
      <c r="IOZ165" s="171"/>
      <c r="IPA165" s="171"/>
      <c r="IPB165" s="171"/>
      <c r="IPC165" s="171"/>
      <c r="IPD165" s="171"/>
      <c r="IPE165" s="171"/>
      <c r="IPF165" s="171"/>
      <c r="IPG165" s="171"/>
      <c r="IPH165" s="171"/>
      <c r="IPI165" s="171"/>
      <c r="IPJ165" s="171"/>
      <c r="IPK165" s="171"/>
      <c r="IPL165" s="171"/>
      <c r="IPM165" s="171"/>
      <c r="IPN165" s="171"/>
      <c r="IPO165" s="171"/>
      <c r="IPP165" s="171"/>
      <c r="IPQ165" s="171"/>
      <c r="IPR165" s="171"/>
      <c r="IPS165" s="171"/>
      <c r="IPT165" s="171"/>
      <c r="IPU165" s="171"/>
      <c r="IPV165" s="171"/>
      <c r="IPW165" s="171"/>
      <c r="IPX165" s="171"/>
      <c r="IPY165" s="171"/>
      <c r="IPZ165" s="171"/>
      <c r="IQA165" s="171"/>
      <c r="IQB165" s="171"/>
      <c r="IQC165" s="171"/>
      <c r="IQD165" s="171"/>
      <c r="IQE165" s="171"/>
      <c r="IQF165" s="171"/>
      <c r="IQG165" s="171"/>
      <c r="IQH165" s="171"/>
      <c r="IQI165" s="171"/>
      <c r="IQJ165" s="171"/>
      <c r="IQK165" s="171"/>
      <c r="IQL165" s="171"/>
      <c r="IQM165" s="171"/>
      <c r="IQN165" s="171"/>
      <c r="IQO165" s="171"/>
      <c r="IQP165" s="171"/>
      <c r="IQQ165" s="171"/>
      <c r="IQR165" s="171"/>
      <c r="IQS165" s="171"/>
      <c r="IQT165" s="171"/>
      <c r="IQU165" s="171"/>
      <c r="IQV165" s="171"/>
      <c r="IQW165" s="171"/>
      <c r="IQX165" s="171"/>
      <c r="IQY165" s="171"/>
      <c r="IQZ165" s="171"/>
      <c r="IRA165" s="171"/>
      <c r="IRB165" s="171"/>
      <c r="IRC165" s="171"/>
      <c r="IRD165" s="171"/>
      <c r="IRE165" s="171"/>
      <c r="IRF165" s="171"/>
      <c r="IRG165" s="171"/>
      <c r="IRH165" s="171"/>
      <c r="IRI165" s="171"/>
      <c r="IRJ165" s="171"/>
      <c r="IRK165" s="171"/>
      <c r="IRL165" s="171"/>
      <c r="IRM165" s="171"/>
      <c r="IRN165" s="171"/>
      <c r="IRO165" s="171"/>
      <c r="IRP165" s="171"/>
      <c r="IRQ165" s="171"/>
      <c r="IRR165" s="171"/>
      <c r="IRS165" s="171"/>
      <c r="IRT165" s="171"/>
      <c r="IRU165" s="171"/>
      <c r="IRV165" s="171"/>
      <c r="IRW165" s="171"/>
      <c r="IRX165" s="171"/>
      <c r="IRY165" s="171"/>
      <c r="IRZ165" s="171"/>
      <c r="ISA165" s="171"/>
      <c r="ISB165" s="171"/>
      <c r="ISC165" s="171"/>
      <c r="ISD165" s="171"/>
      <c r="ISE165" s="171"/>
      <c r="ISF165" s="171"/>
      <c r="ISG165" s="171"/>
      <c r="ISH165" s="171"/>
      <c r="ISI165" s="171"/>
      <c r="ISJ165" s="171"/>
      <c r="ISK165" s="171"/>
      <c r="ISL165" s="171"/>
      <c r="ISM165" s="171"/>
      <c r="ISN165" s="171"/>
      <c r="ISO165" s="171"/>
      <c r="ISP165" s="171"/>
      <c r="ISQ165" s="171"/>
      <c r="ISR165" s="171"/>
      <c r="ISS165" s="171"/>
      <c r="IST165" s="171"/>
      <c r="ISU165" s="171"/>
      <c r="ISV165" s="171"/>
      <c r="ISW165" s="171"/>
      <c r="ISX165" s="171"/>
      <c r="ISY165" s="171"/>
      <c r="ISZ165" s="171"/>
      <c r="ITA165" s="171"/>
      <c r="ITB165" s="171"/>
      <c r="ITC165" s="171"/>
      <c r="ITD165" s="171"/>
      <c r="ITE165" s="171"/>
      <c r="ITF165" s="171"/>
      <c r="ITG165" s="171"/>
      <c r="ITH165" s="171"/>
      <c r="ITI165" s="171"/>
      <c r="ITJ165" s="171"/>
      <c r="ITK165" s="171"/>
      <c r="ITL165" s="171"/>
      <c r="ITM165" s="171"/>
      <c r="ITN165" s="171"/>
      <c r="ITO165" s="171"/>
      <c r="ITP165" s="171"/>
      <c r="ITQ165" s="171"/>
      <c r="ITR165" s="171"/>
      <c r="ITS165" s="171"/>
      <c r="ITT165" s="171"/>
      <c r="ITU165" s="171"/>
      <c r="ITV165" s="171"/>
      <c r="ITW165" s="171"/>
      <c r="ITX165" s="171"/>
      <c r="ITY165" s="171"/>
      <c r="ITZ165" s="171"/>
      <c r="IUA165" s="171"/>
      <c r="IUB165" s="171"/>
      <c r="IUC165" s="171"/>
      <c r="IUD165" s="171"/>
      <c r="IUE165" s="171"/>
      <c r="IUF165" s="171"/>
      <c r="IUG165" s="171"/>
      <c r="IUH165" s="171"/>
      <c r="IUI165" s="171"/>
      <c r="IUJ165" s="171"/>
      <c r="IUK165" s="171"/>
      <c r="IUL165" s="171"/>
      <c r="IUM165" s="171"/>
      <c r="IUN165" s="171"/>
      <c r="IUO165" s="171"/>
      <c r="IUP165" s="171"/>
      <c r="IUQ165" s="171"/>
      <c r="IUR165" s="171"/>
      <c r="IUS165" s="171"/>
      <c r="IUT165" s="171"/>
      <c r="IUU165" s="171"/>
      <c r="IUV165" s="171"/>
      <c r="IUW165" s="171"/>
      <c r="IUX165" s="171"/>
      <c r="IUY165" s="171"/>
      <c r="IUZ165" s="171"/>
      <c r="IVA165" s="171"/>
      <c r="IVB165" s="171"/>
      <c r="IVC165" s="171"/>
      <c r="IVD165" s="171"/>
      <c r="IVE165" s="171"/>
      <c r="IVF165" s="171"/>
      <c r="IVG165" s="171"/>
      <c r="IVH165" s="171"/>
      <c r="IVI165" s="171"/>
      <c r="IVJ165" s="171"/>
      <c r="IVK165" s="171"/>
      <c r="IVL165" s="171"/>
      <c r="IVM165" s="171"/>
      <c r="IVN165" s="171"/>
      <c r="IVO165" s="171"/>
      <c r="IVP165" s="171"/>
      <c r="IVQ165" s="171"/>
      <c r="IVR165" s="171"/>
      <c r="IVS165" s="171"/>
      <c r="IVT165" s="171"/>
      <c r="IVU165" s="171"/>
      <c r="IVV165" s="171"/>
      <c r="IVW165" s="171"/>
      <c r="IVX165" s="171"/>
      <c r="IVY165" s="171"/>
      <c r="IVZ165" s="171"/>
      <c r="IWA165" s="171"/>
      <c r="IWB165" s="171"/>
      <c r="IWC165" s="171"/>
      <c r="IWD165" s="171"/>
      <c r="IWE165" s="171"/>
      <c r="IWF165" s="171"/>
      <c r="IWG165" s="171"/>
      <c r="IWH165" s="171"/>
      <c r="IWI165" s="171"/>
      <c r="IWJ165" s="171"/>
      <c r="IWK165" s="171"/>
      <c r="IWL165" s="171"/>
      <c r="IWM165" s="171"/>
      <c r="IWN165" s="171"/>
      <c r="IWO165" s="171"/>
      <c r="IWP165" s="171"/>
      <c r="IWQ165" s="171"/>
      <c r="IWR165" s="171"/>
      <c r="IWS165" s="171"/>
      <c r="IWT165" s="171"/>
      <c r="IWU165" s="171"/>
      <c r="IWV165" s="171"/>
      <c r="IWW165" s="171"/>
      <c r="IWX165" s="171"/>
      <c r="IWY165" s="171"/>
      <c r="IWZ165" s="171"/>
      <c r="IXA165" s="171"/>
      <c r="IXB165" s="171"/>
      <c r="IXC165" s="171"/>
      <c r="IXD165" s="171"/>
      <c r="IXE165" s="171"/>
      <c r="IXF165" s="171"/>
      <c r="IXG165" s="171"/>
      <c r="IXH165" s="171"/>
      <c r="IXI165" s="171"/>
      <c r="IXJ165" s="171"/>
      <c r="IXK165" s="171"/>
      <c r="IXL165" s="171"/>
      <c r="IXM165" s="171"/>
      <c r="IXN165" s="171"/>
      <c r="IXO165" s="171"/>
      <c r="IXP165" s="171"/>
      <c r="IXQ165" s="171"/>
      <c r="IXR165" s="171"/>
      <c r="IXS165" s="171"/>
      <c r="IXT165" s="171"/>
      <c r="IXU165" s="171"/>
      <c r="IXV165" s="171"/>
      <c r="IXW165" s="171"/>
      <c r="IXX165" s="171"/>
      <c r="IXY165" s="171"/>
      <c r="IXZ165" s="171"/>
      <c r="IYA165" s="171"/>
      <c r="IYB165" s="171"/>
      <c r="IYC165" s="171"/>
      <c r="IYD165" s="171"/>
      <c r="IYE165" s="171"/>
      <c r="IYF165" s="171"/>
      <c r="IYG165" s="171"/>
      <c r="IYH165" s="171"/>
      <c r="IYI165" s="171"/>
      <c r="IYJ165" s="171"/>
      <c r="IYK165" s="171"/>
      <c r="IYL165" s="171"/>
      <c r="IYM165" s="171"/>
      <c r="IYN165" s="171"/>
      <c r="IYO165" s="171"/>
      <c r="IYP165" s="171"/>
      <c r="IYQ165" s="171"/>
      <c r="IYR165" s="171"/>
      <c r="IYS165" s="171"/>
      <c r="IYT165" s="171"/>
      <c r="IYU165" s="171"/>
      <c r="IYV165" s="171"/>
      <c r="IYW165" s="171"/>
      <c r="IYX165" s="171"/>
      <c r="IYY165" s="171"/>
      <c r="IYZ165" s="171"/>
      <c r="IZA165" s="171"/>
      <c r="IZB165" s="171"/>
      <c r="IZC165" s="171"/>
      <c r="IZD165" s="171"/>
      <c r="IZE165" s="171"/>
      <c r="IZF165" s="171"/>
      <c r="IZG165" s="171"/>
      <c r="IZH165" s="171"/>
      <c r="IZI165" s="171"/>
      <c r="IZJ165" s="171"/>
      <c r="IZK165" s="171"/>
      <c r="IZL165" s="171"/>
      <c r="IZM165" s="171"/>
      <c r="IZN165" s="171"/>
      <c r="IZO165" s="171"/>
      <c r="IZP165" s="171"/>
      <c r="IZQ165" s="171"/>
      <c r="IZR165" s="171"/>
      <c r="IZS165" s="171"/>
      <c r="IZT165" s="171"/>
      <c r="IZU165" s="171"/>
      <c r="IZV165" s="171"/>
      <c r="IZW165" s="171"/>
      <c r="IZX165" s="171"/>
      <c r="IZY165" s="171"/>
      <c r="IZZ165" s="171"/>
      <c r="JAA165" s="171"/>
      <c r="JAB165" s="171"/>
      <c r="JAC165" s="171"/>
      <c r="JAD165" s="171"/>
      <c r="JAE165" s="171"/>
      <c r="JAF165" s="171"/>
      <c r="JAG165" s="171"/>
      <c r="JAH165" s="171"/>
      <c r="JAI165" s="171"/>
      <c r="JAJ165" s="171"/>
      <c r="JAK165" s="171"/>
      <c r="JAL165" s="171"/>
      <c r="JAM165" s="171"/>
      <c r="JAN165" s="171"/>
      <c r="JAO165" s="171"/>
      <c r="JAP165" s="171"/>
      <c r="JAQ165" s="171"/>
      <c r="JAR165" s="171"/>
      <c r="JAS165" s="171"/>
      <c r="JAT165" s="171"/>
      <c r="JAU165" s="171"/>
      <c r="JAV165" s="171"/>
      <c r="JAW165" s="171"/>
      <c r="JAX165" s="171"/>
      <c r="JAY165" s="171"/>
      <c r="JAZ165" s="171"/>
      <c r="JBA165" s="171"/>
      <c r="JBB165" s="171"/>
      <c r="JBC165" s="171"/>
      <c r="JBD165" s="171"/>
      <c r="JBE165" s="171"/>
      <c r="JBF165" s="171"/>
      <c r="JBG165" s="171"/>
      <c r="JBH165" s="171"/>
      <c r="JBI165" s="171"/>
      <c r="JBJ165" s="171"/>
      <c r="JBK165" s="171"/>
      <c r="JBL165" s="171"/>
      <c r="JBM165" s="171"/>
      <c r="JBN165" s="171"/>
      <c r="JBO165" s="171"/>
      <c r="JBP165" s="171"/>
      <c r="JBQ165" s="171"/>
      <c r="JBR165" s="171"/>
      <c r="JBS165" s="171"/>
      <c r="JBT165" s="171"/>
      <c r="JBU165" s="171"/>
      <c r="JBV165" s="171"/>
      <c r="JBW165" s="171"/>
      <c r="JBX165" s="171"/>
      <c r="JBY165" s="171"/>
      <c r="JBZ165" s="171"/>
      <c r="JCA165" s="171"/>
      <c r="JCB165" s="171"/>
      <c r="JCC165" s="171"/>
      <c r="JCD165" s="171"/>
      <c r="JCE165" s="171"/>
      <c r="JCF165" s="171"/>
      <c r="JCG165" s="171"/>
      <c r="JCH165" s="171"/>
      <c r="JCI165" s="171"/>
      <c r="JCJ165" s="171"/>
      <c r="JCK165" s="171"/>
      <c r="JCL165" s="171"/>
      <c r="JCM165" s="171"/>
      <c r="JCN165" s="171"/>
      <c r="JCO165" s="171"/>
      <c r="JCP165" s="171"/>
      <c r="JCQ165" s="171"/>
      <c r="JCR165" s="171"/>
      <c r="JCS165" s="171"/>
      <c r="JCT165" s="171"/>
      <c r="JCU165" s="171"/>
      <c r="JCV165" s="171"/>
      <c r="JCW165" s="171"/>
      <c r="JCX165" s="171"/>
      <c r="JCY165" s="171"/>
      <c r="JCZ165" s="171"/>
      <c r="JDA165" s="171"/>
      <c r="JDB165" s="171"/>
      <c r="JDC165" s="171"/>
      <c r="JDD165" s="171"/>
      <c r="JDE165" s="171"/>
      <c r="JDF165" s="171"/>
      <c r="JDG165" s="171"/>
      <c r="JDH165" s="171"/>
      <c r="JDI165" s="171"/>
      <c r="JDJ165" s="171"/>
      <c r="JDK165" s="171"/>
      <c r="JDL165" s="171"/>
      <c r="JDM165" s="171"/>
      <c r="JDN165" s="171"/>
      <c r="JDO165" s="171"/>
      <c r="JDP165" s="171"/>
      <c r="JDQ165" s="171"/>
      <c r="JDR165" s="171"/>
      <c r="JDS165" s="171"/>
      <c r="JDT165" s="171"/>
      <c r="JDU165" s="171"/>
      <c r="JDV165" s="171"/>
      <c r="JDW165" s="171"/>
      <c r="JDX165" s="171"/>
      <c r="JDY165" s="171"/>
      <c r="JDZ165" s="171"/>
      <c r="JEA165" s="171"/>
      <c r="JEB165" s="171"/>
      <c r="JEC165" s="171"/>
      <c r="JED165" s="171"/>
      <c r="JEE165" s="171"/>
      <c r="JEF165" s="171"/>
      <c r="JEG165" s="171"/>
      <c r="JEH165" s="171"/>
      <c r="JEI165" s="171"/>
      <c r="JEJ165" s="171"/>
      <c r="JEK165" s="171"/>
      <c r="JEL165" s="171"/>
      <c r="JEM165" s="171"/>
      <c r="JEN165" s="171"/>
      <c r="JEO165" s="171"/>
      <c r="JEP165" s="171"/>
      <c r="JEQ165" s="171"/>
      <c r="JER165" s="171"/>
      <c r="JES165" s="171"/>
      <c r="JET165" s="171"/>
      <c r="JEU165" s="171"/>
      <c r="JEV165" s="171"/>
      <c r="JEW165" s="171"/>
      <c r="JEX165" s="171"/>
      <c r="JEY165" s="171"/>
      <c r="JEZ165" s="171"/>
      <c r="JFA165" s="171"/>
      <c r="JFB165" s="171"/>
      <c r="JFC165" s="171"/>
      <c r="JFD165" s="171"/>
      <c r="JFE165" s="171"/>
      <c r="JFF165" s="171"/>
      <c r="JFG165" s="171"/>
      <c r="JFH165" s="171"/>
      <c r="JFI165" s="171"/>
      <c r="JFJ165" s="171"/>
      <c r="JFK165" s="171"/>
      <c r="JFL165" s="171"/>
      <c r="JFM165" s="171"/>
      <c r="JFN165" s="171"/>
      <c r="JFO165" s="171"/>
      <c r="JFP165" s="171"/>
      <c r="JFQ165" s="171"/>
      <c r="JFR165" s="171"/>
      <c r="JFS165" s="171"/>
      <c r="JFT165" s="171"/>
      <c r="JFU165" s="171"/>
      <c r="JFV165" s="171"/>
      <c r="JFW165" s="171"/>
      <c r="JFX165" s="171"/>
      <c r="JFY165" s="171"/>
      <c r="JFZ165" s="171"/>
      <c r="JGA165" s="171"/>
      <c r="JGB165" s="171"/>
      <c r="JGC165" s="171"/>
      <c r="JGD165" s="171"/>
      <c r="JGE165" s="171"/>
      <c r="JGF165" s="171"/>
      <c r="JGG165" s="171"/>
      <c r="JGH165" s="171"/>
      <c r="JGI165" s="171"/>
      <c r="JGJ165" s="171"/>
      <c r="JGK165" s="171"/>
      <c r="JGL165" s="171"/>
      <c r="JGM165" s="171"/>
      <c r="JGN165" s="171"/>
      <c r="JGO165" s="171"/>
      <c r="JGP165" s="171"/>
      <c r="JGQ165" s="171"/>
      <c r="JGR165" s="171"/>
      <c r="JGS165" s="171"/>
      <c r="JGT165" s="171"/>
      <c r="JGU165" s="171"/>
      <c r="JGV165" s="171"/>
      <c r="JGW165" s="171"/>
      <c r="JGX165" s="171"/>
      <c r="JGY165" s="171"/>
      <c r="JGZ165" s="171"/>
      <c r="JHA165" s="171"/>
      <c r="JHB165" s="171"/>
      <c r="JHC165" s="171"/>
      <c r="JHD165" s="171"/>
      <c r="JHE165" s="171"/>
      <c r="JHF165" s="171"/>
      <c r="JHG165" s="171"/>
      <c r="JHH165" s="171"/>
      <c r="JHI165" s="171"/>
      <c r="JHJ165" s="171"/>
      <c r="JHK165" s="171"/>
      <c r="JHL165" s="171"/>
      <c r="JHM165" s="171"/>
      <c r="JHN165" s="171"/>
      <c r="JHO165" s="171"/>
      <c r="JHP165" s="171"/>
      <c r="JHQ165" s="171"/>
      <c r="JHR165" s="171"/>
      <c r="JHS165" s="171"/>
      <c r="JHT165" s="171"/>
      <c r="JHU165" s="171"/>
      <c r="JHV165" s="171"/>
      <c r="JHW165" s="171"/>
      <c r="JHX165" s="171"/>
      <c r="JHY165" s="171"/>
      <c r="JHZ165" s="171"/>
      <c r="JIA165" s="171"/>
      <c r="JIB165" s="171"/>
      <c r="JIC165" s="171"/>
      <c r="JID165" s="171"/>
      <c r="JIE165" s="171"/>
      <c r="JIF165" s="171"/>
      <c r="JIG165" s="171"/>
      <c r="JIH165" s="171"/>
      <c r="JII165" s="171"/>
      <c r="JIJ165" s="171"/>
      <c r="JIK165" s="171"/>
      <c r="JIL165" s="171"/>
      <c r="JIM165" s="171"/>
      <c r="JIN165" s="171"/>
      <c r="JIO165" s="171"/>
      <c r="JIP165" s="171"/>
      <c r="JIQ165" s="171"/>
      <c r="JIR165" s="171"/>
      <c r="JIS165" s="171"/>
      <c r="JIT165" s="171"/>
      <c r="JIU165" s="171"/>
      <c r="JIV165" s="171"/>
      <c r="JIW165" s="171"/>
      <c r="JIX165" s="171"/>
      <c r="JIY165" s="171"/>
      <c r="JIZ165" s="171"/>
      <c r="JJA165" s="171"/>
      <c r="JJB165" s="171"/>
      <c r="JJC165" s="171"/>
      <c r="JJD165" s="171"/>
      <c r="JJE165" s="171"/>
      <c r="JJF165" s="171"/>
      <c r="JJG165" s="171"/>
      <c r="JJH165" s="171"/>
      <c r="JJI165" s="171"/>
      <c r="JJJ165" s="171"/>
      <c r="JJK165" s="171"/>
      <c r="JJL165" s="171"/>
      <c r="JJM165" s="171"/>
      <c r="JJN165" s="171"/>
      <c r="JJO165" s="171"/>
      <c r="JJP165" s="171"/>
      <c r="JJQ165" s="171"/>
      <c r="JJR165" s="171"/>
      <c r="JJS165" s="171"/>
      <c r="JJT165" s="171"/>
      <c r="JJU165" s="171"/>
      <c r="JJV165" s="171"/>
      <c r="JJW165" s="171"/>
      <c r="JJX165" s="171"/>
      <c r="JJY165" s="171"/>
      <c r="JJZ165" s="171"/>
      <c r="JKA165" s="171"/>
      <c r="JKB165" s="171"/>
      <c r="JKC165" s="171"/>
      <c r="JKD165" s="171"/>
      <c r="JKE165" s="171"/>
      <c r="JKF165" s="171"/>
      <c r="JKG165" s="171"/>
      <c r="JKH165" s="171"/>
      <c r="JKI165" s="171"/>
      <c r="JKJ165" s="171"/>
      <c r="JKK165" s="171"/>
      <c r="JKL165" s="171"/>
      <c r="JKM165" s="171"/>
      <c r="JKN165" s="171"/>
      <c r="JKO165" s="171"/>
      <c r="JKP165" s="171"/>
      <c r="JKQ165" s="171"/>
      <c r="JKR165" s="171"/>
      <c r="JKS165" s="171"/>
      <c r="JKT165" s="171"/>
      <c r="JKU165" s="171"/>
      <c r="JKV165" s="171"/>
      <c r="JKW165" s="171"/>
      <c r="JKX165" s="171"/>
      <c r="JKY165" s="171"/>
      <c r="JKZ165" s="171"/>
      <c r="JLA165" s="171"/>
      <c r="JLB165" s="171"/>
      <c r="JLC165" s="171"/>
      <c r="JLD165" s="171"/>
      <c r="JLE165" s="171"/>
      <c r="JLF165" s="171"/>
      <c r="JLG165" s="171"/>
      <c r="JLH165" s="171"/>
      <c r="JLI165" s="171"/>
      <c r="JLJ165" s="171"/>
      <c r="JLK165" s="171"/>
      <c r="JLL165" s="171"/>
      <c r="JLM165" s="171"/>
      <c r="JLN165" s="171"/>
      <c r="JLO165" s="171"/>
      <c r="JLP165" s="171"/>
      <c r="JLQ165" s="171"/>
      <c r="JLR165" s="171"/>
      <c r="JLS165" s="171"/>
      <c r="JLT165" s="171"/>
      <c r="JLU165" s="171"/>
      <c r="JLV165" s="171"/>
      <c r="JLW165" s="171"/>
      <c r="JLX165" s="171"/>
      <c r="JLY165" s="171"/>
      <c r="JLZ165" s="171"/>
      <c r="JMA165" s="171"/>
      <c r="JMB165" s="171"/>
      <c r="JMC165" s="171"/>
      <c r="JMD165" s="171"/>
      <c r="JME165" s="171"/>
      <c r="JMF165" s="171"/>
      <c r="JMG165" s="171"/>
      <c r="JMH165" s="171"/>
      <c r="JMI165" s="171"/>
      <c r="JMJ165" s="171"/>
      <c r="JMK165" s="171"/>
      <c r="JML165" s="171"/>
      <c r="JMM165" s="171"/>
      <c r="JMN165" s="171"/>
      <c r="JMO165" s="171"/>
      <c r="JMP165" s="171"/>
      <c r="JMQ165" s="171"/>
      <c r="JMR165" s="171"/>
      <c r="JMS165" s="171"/>
      <c r="JMT165" s="171"/>
      <c r="JMU165" s="171"/>
      <c r="JMV165" s="171"/>
      <c r="JMW165" s="171"/>
      <c r="JMX165" s="171"/>
      <c r="JMY165" s="171"/>
      <c r="JMZ165" s="171"/>
      <c r="JNA165" s="171"/>
      <c r="JNB165" s="171"/>
      <c r="JNC165" s="171"/>
      <c r="JND165" s="171"/>
      <c r="JNE165" s="171"/>
      <c r="JNF165" s="171"/>
      <c r="JNG165" s="171"/>
      <c r="JNH165" s="171"/>
      <c r="JNI165" s="171"/>
      <c r="JNJ165" s="171"/>
      <c r="JNK165" s="171"/>
      <c r="JNL165" s="171"/>
      <c r="JNM165" s="171"/>
      <c r="JNN165" s="171"/>
      <c r="JNO165" s="171"/>
      <c r="JNP165" s="171"/>
      <c r="JNQ165" s="171"/>
      <c r="JNR165" s="171"/>
      <c r="JNS165" s="171"/>
      <c r="JNT165" s="171"/>
      <c r="JNU165" s="171"/>
      <c r="JNV165" s="171"/>
      <c r="JNW165" s="171"/>
      <c r="JNX165" s="171"/>
      <c r="JNY165" s="171"/>
      <c r="JNZ165" s="171"/>
      <c r="JOA165" s="171"/>
      <c r="JOB165" s="171"/>
      <c r="JOC165" s="171"/>
      <c r="JOD165" s="171"/>
      <c r="JOE165" s="171"/>
      <c r="JOF165" s="171"/>
      <c r="JOG165" s="171"/>
      <c r="JOH165" s="171"/>
      <c r="JOI165" s="171"/>
      <c r="JOJ165" s="171"/>
      <c r="JOK165" s="171"/>
      <c r="JOL165" s="171"/>
      <c r="JOM165" s="171"/>
      <c r="JON165" s="171"/>
      <c r="JOO165" s="171"/>
      <c r="JOP165" s="171"/>
      <c r="JOQ165" s="171"/>
      <c r="JOR165" s="171"/>
      <c r="JOS165" s="171"/>
      <c r="JOT165" s="171"/>
      <c r="JOU165" s="171"/>
      <c r="JOV165" s="171"/>
      <c r="JOW165" s="171"/>
      <c r="JOX165" s="171"/>
      <c r="JOY165" s="171"/>
      <c r="JOZ165" s="171"/>
      <c r="JPA165" s="171"/>
      <c r="JPB165" s="171"/>
      <c r="JPC165" s="171"/>
      <c r="JPD165" s="171"/>
      <c r="JPE165" s="171"/>
      <c r="JPF165" s="171"/>
      <c r="JPG165" s="171"/>
      <c r="JPH165" s="171"/>
      <c r="JPI165" s="171"/>
      <c r="JPJ165" s="171"/>
      <c r="JPK165" s="171"/>
      <c r="JPL165" s="171"/>
      <c r="JPM165" s="171"/>
      <c r="JPN165" s="171"/>
      <c r="JPO165" s="171"/>
      <c r="JPP165" s="171"/>
      <c r="JPQ165" s="171"/>
      <c r="JPR165" s="171"/>
      <c r="JPS165" s="171"/>
      <c r="JPT165" s="171"/>
      <c r="JPU165" s="171"/>
      <c r="JPV165" s="171"/>
      <c r="JPW165" s="171"/>
      <c r="JPX165" s="171"/>
      <c r="JPY165" s="171"/>
      <c r="JPZ165" s="171"/>
      <c r="JQA165" s="171"/>
      <c r="JQB165" s="171"/>
      <c r="JQC165" s="171"/>
      <c r="JQD165" s="171"/>
      <c r="JQE165" s="171"/>
      <c r="JQF165" s="171"/>
      <c r="JQG165" s="171"/>
      <c r="JQH165" s="171"/>
      <c r="JQI165" s="171"/>
      <c r="JQJ165" s="171"/>
      <c r="JQK165" s="171"/>
      <c r="JQL165" s="171"/>
      <c r="JQM165" s="171"/>
      <c r="JQN165" s="171"/>
      <c r="JQO165" s="171"/>
      <c r="JQP165" s="171"/>
      <c r="JQQ165" s="171"/>
      <c r="JQR165" s="171"/>
      <c r="JQS165" s="171"/>
      <c r="JQT165" s="171"/>
      <c r="JQU165" s="171"/>
      <c r="JQV165" s="171"/>
      <c r="JQW165" s="171"/>
      <c r="JQX165" s="171"/>
      <c r="JQY165" s="171"/>
      <c r="JQZ165" s="171"/>
      <c r="JRA165" s="171"/>
      <c r="JRB165" s="171"/>
      <c r="JRC165" s="171"/>
      <c r="JRD165" s="171"/>
      <c r="JRE165" s="171"/>
      <c r="JRF165" s="171"/>
      <c r="JRG165" s="171"/>
      <c r="JRH165" s="171"/>
      <c r="JRI165" s="171"/>
      <c r="JRJ165" s="171"/>
      <c r="JRK165" s="171"/>
      <c r="JRL165" s="171"/>
      <c r="JRM165" s="171"/>
      <c r="JRN165" s="171"/>
      <c r="JRO165" s="171"/>
      <c r="JRP165" s="171"/>
      <c r="JRQ165" s="171"/>
      <c r="JRR165" s="171"/>
      <c r="JRS165" s="171"/>
      <c r="JRT165" s="171"/>
      <c r="JRU165" s="171"/>
      <c r="JRV165" s="171"/>
      <c r="JRW165" s="171"/>
      <c r="JRX165" s="171"/>
      <c r="JRY165" s="171"/>
      <c r="JRZ165" s="171"/>
      <c r="JSA165" s="171"/>
      <c r="JSB165" s="171"/>
      <c r="JSC165" s="171"/>
      <c r="JSD165" s="171"/>
      <c r="JSE165" s="171"/>
      <c r="JSF165" s="171"/>
      <c r="JSG165" s="171"/>
      <c r="JSH165" s="171"/>
      <c r="JSI165" s="171"/>
      <c r="JSJ165" s="171"/>
      <c r="JSK165" s="171"/>
      <c r="JSL165" s="171"/>
      <c r="JSM165" s="171"/>
      <c r="JSN165" s="171"/>
      <c r="JSO165" s="171"/>
      <c r="JSP165" s="171"/>
      <c r="JSQ165" s="171"/>
      <c r="JSR165" s="171"/>
      <c r="JSS165" s="171"/>
      <c r="JST165" s="171"/>
      <c r="JSU165" s="171"/>
      <c r="JSV165" s="171"/>
      <c r="JSW165" s="171"/>
      <c r="JSX165" s="171"/>
      <c r="JSY165" s="171"/>
      <c r="JSZ165" s="171"/>
      <c r="JTA165" s="171"/>
      <c r="JTB165" s="171"/>
      <c r="JTC165" s="171"/>
      <c r="JTD165" s="171"/>
      <c r="JTE165" s="171"/>
      <c r="JTF165" s="171"/>
      <c r="JTG165" s="171"/>
      <c r="JTH165" s="171"/>
      <c r="JTI165" s="171"/>
      <c r="JTJ165" s="171"/>
      <c r="JTK165" s="171"/>
      <c r="JTL165" s="171"/>
      <c r="JTM165" s="171"/>
      <c r="JTN165" s="171"/>
      <c r="JTO165" s="171"/>
      <c r="JTP165" s="171"/>
      <c r="JTQ165" s="171"/>
      <c r="JTR165" s="171"/>
      <c r="JTS165" s="171"/>
      <c r="JTT165" s="171"/>
      <c r="JTU165" s="171"/>
      <c r="JTV165" s="171"/>
      <c r="JTW165" s="171"/>
      <c r="JTX165" s="171"/>
      <c r="JTY165" s="171"/>
      <c r="JTZ165" s="171"/>
      <c r="JUA165" s="171"/>
      <c r="JUB165" s="171"/>
      <c r="JUC165" s="171"/>
      <c r="JUD165" s="171"/>
      <c r="JUE165" s="171"/>
      <c r="JUF165" s="171"/>
      <c r="JUG165" s="171"/>
      <c r="JUH165" s="171"/>
      <c r="JUI165" s="171"/>
      <c r="JUJ165" s="171"/>
      <c r="JUK165" s="171"/>
      <c r="JUL165" s="171"/>
      <c r="JUM165" s="171"/>
      <c r="JUN165" s="171"/>
      <c r="JUO165" s="171"/>
      <c r="JUP165" s="171"/>
      <c r="JUQ165" s="171"/>
      <c r="JUR165" s="171"/>
      <c r="JUS165" s="171"/>
      <c r="JUT165" s="171"/>
      <c r="JUU165" s="171"/>
      <c r="JUV165" s="171"/>
      <c r="JUW165" s="171"/>
      <c r="JUX165" s="171"/>
      <c r="JUY165" s="171"/>
      <c r="JUZ165" s="171"/>
      <c r="JVA165" s="171"/>
      <c r="JVB165" s="171"/>
      <c r="JVC165" s="171"/>
      <c r="JVD165" s="171"/>
      <c r="JVE165" s="171"/>
      <c r="JVF165" s="171"/>
      <c r="JVG165" s="171"/>
      <c r="JVH165" s="171"/>
      <c r="JVI165" s="171"/>
      <c r="JVJ165" s="171"/>
      <c r="JVK165" s="171"/>
      <c r="JVL165" s="171"/>
      <c r="JVM165" s="171"/>
      <c r="JVN165" s="171"/>
      <c r="JVO165" s="171"/>
      <c r="JVP165" s="171"/>
      <c r="JVQ165" s="171"/>
      <c r="JVR165" s="171"/>
      <c r="JVS165" s="171"/>
      <c r="JVT165" s="171"/>
      <c r="JVU165" s="171"/>
      <c r="JVV165" s="171"/>
      <c r="JVW165" s="171"/>
      <c r="JVX165" s="171"/>
      <c r="JVY165" s="171"/>
      <c r="JVZ165" s="171"/>
      <c r="JWA165" s="171"/>
      <c r="JWB165" s="171"/>
      <c r="JWC165" s="171"/>
      <c r="JWD165" s="171"/>
      <c r="JWE165" s="171"/>
      <c r="JWF165" s="171"/>
      <c r="JWG165" s="171"/>
      <c r="JWH165" s="171"/>
      <c r="JWI165" s="171"/>
      <c r="JWJ165" s="171"/>
      <c r="JWK165" s="171"/>
      <c r="JWL165" s="171"/>
      <c r="JWM165" s="171"/>
      <c r="JWN165" s="171"/>
      <c r="JWO165" s="171"/>
      <c r="JWP165" s="171"/>
      <c r="JWQ165" s="171"/>
      <c r="JWR165" s="171"/>
      <c r="JWS165" s="171"/>
      <c r="JWT165" s="171"/>
      <c r="JWU165" s="171"/>
      <c r="JWV165" s="171"/>
      <c r="JWW165" s="171"/>
      <c r="JWX165" s="171"/>
      <c r="JWY165" s="171"/>
      <c r="JWZ165" s="171"/>
      <c r="JXA165" s="171"/>
      <c r="JXB165" s="171"/>
      <c r="JXC165" s="171"/>
      <c r="JXD165" s="171"/>
      <c r="JXE165" s="171"/>
      <c r="JXF165" s="171"/>
      <c r="JXG165" s="171"/>
      <c r="JXH165" s="171"/>
      <c r="JXI165" s="171"/>
      <c r="JXJ165" s="171"/>
      <c r="JXK165" s="171"/>
      <c r="JXL165" s="171"/>
      <c r="JXM165" s="171"/>
      <c r="JXN165" s="171"/>
      <c r="JXO165" s="171"/>
      <c r="JXP165" s="171"/>
      <c r="JXQ165" s="171"/>
      <c r="JXR165" s="171"/>
      <c r="JXS165" s="171"/>
      <c r="JXT165" s="171"/>
      <c r="JXU165" s="171"/>
      <c r="JXV165" s="171"/>
      <c r="JXW165" s="171"/>
      <c r="JXX165" s="171"/>
      <c r="JXY165" s="171"/>
      <c r="JXZ165" s="171"/>
      <c r="JYA165" s="171"/>
      <c r="JYB165" s="171"/>
      <c r="JYC165" s="171"/>
      <c r="JYD165" s="171"/>
      <c r="JYE165" s="171"/>
      <c r="JYF165" s="171"/>
      <c r="JYG165" s="171"/>
      <c r="JYH165" s="171"/>
      <c r="JYI165" s="171"/>
      <c r="JYJ165" s="171"/>
      <c r="JYK165" s="171"/>
      <c r="JYL165" s="171"/>
      <c r="JYM165" s="171"/>
      <c r="JYN165" s="171"/>
      <c r="JYO165" s="171"/>
      <c r="JYP165" s="171"/>
      <c r="JYQ165" s="171"/>
      <c r="JYR165" s="171"/>
      <c r="JYS165" s="171"/>
      <c r="JYT165" s="171"/>
      <c r="JYU165" s="171"/>
      <c r="JYV165" s="171"/>
      <c r="JYW165" s="171"/>
      <c r="JYX165" s="171"/>
      <c r="JYY165" s="171"/>
      <c r="JYZ165" s="171"/>
      <c r="JZA165" s="171"/>
      <c r="JZB165" s="171"/>
      <c r="JZC165" s="171"/>
      <c r="JZD165" s="171"/>
      <c r="JZE165" s="171"/>
      <c r="JZF165" s="171"/>
      <c r="JZG165" s="171"/>
      <c r="JZH165" s="171"/>
      <c r="JZI165" s="171"/>
      <c r="JZJ165" s="171"/>
      <c r="JZK165" s="171"/>
      <c r="JZL165" s="171"/>
      <c r="JZM165" s="171"/>
      <c r="JZN165" s="171"/>
      <c r="JZO165" s="171"/>
      <c r="JZP165" s="171"/>
      <c r="JZQ165" s="171"/>
      <c r="JZR165" s="171"/>
      <c r="JZS165" s="171"/>
      <c r="JZT165" s="171"/>
      <c r="JZU165" s="171"/>
      <c r="JZV165" s="171"/>
      <c r="JZW165" s="171"/>
      <c r="JZX165" s="171"/>
      <c r="JZY165" s="171"/>
      <c r="JZZ165" s="171"/>
      <c r="KAA165" s="171"/>
      <c r="KAB165" s="171"/>
      <c r="KAC165" s="171"/>
      <c r="KAD165" s="171"/>
      <c r="KAE165" s="171"/>
      <c r="KAF165" s="171"/>
      <c r="KAG165" s="171"/>
      <c r="KAH165" s="171"/>
      <c r="KAI165" s="171"/>
      <c r="KAJ165" s="171"/>
      <c r="KAK165" s="171"/>
      <c r="KAL165" s="171"/>
      <c r="KAM165" s="171"/>
      <c r="KAN165" s="171"/>
      <c r="KAO165" s="171"/>
      <c r="KAP165" s="171"/>
      <c r="KAQ165" s="171"/>
      <c r="KAR165" s="171"/>
      <c r="KAS165" s="171"/>
      <c r="KAT165" s="171"/>
      <c r="KAU165" s="171"/>
      <c r="KAV165" s="171"/>
      <c r="KAW165" s="171"/>
      <c r="KAX165" s="171"/>
      <c r="KAY165" s="171"/>
      <c r="KAZ165" s="171"/>
      <c r="KBA165" s="171"/>
      <c r="KBB165" s="171"/>
      <c r="KBC165" s="171"/>
      <c r="KBD165" s="171"/>
      <c r="KBE165" s="171"/>
      <c r="KBF165" s="171"/>
      <c r="KBG165" s="171"/>
      <c r="KBH165" s="171"/>
      <c r="KBI165" s="171"/>
      <c r="KBJ165" s="171"/>
      <c r="KBK165" s="171"/>
      <c r="KBL165" s="171"/>
      <c r="KBM165" s="171"/>
      <c r="KBN165" s="171"/>
      <c r="KBO165" s="171"/>
      <c r="KBP165" s="171"/>
      <c r="KBQ165" s="171"/>
      <c r="KBR165" s="171"/>
      <c r="KBS165" s="171"/>
      <c r="KBT165" s="171"/>
      <c r="KBU165" s="171"/>
      <c r="KBV165" s="171"/>
      <c r="KBW165" s="171"/>
      <c r="KBX165" s="171"/>
      <c r="KBY165" s="171"/>
      <c r="KBZ165" s="171"/>
      <c r="KCA165" s="171"/>
      <c r="KCB165" s="171"/>
      <c r="KCC165" s="171"/>
      <c r="KCD165" s="171"/>
      <c r="KCE165" s="171"/>
      <c r="KCF165" s="171"/>
      <c r="KCG165" s="171"/>
      <c r="KCH165" s="171"/>
      <c r="KCI165" s="171"/>
      <c r="KCJ165" s="171"/>
      <c r="KCK165" s="171"/>
      <c r="KCL165" s="171"/>
      <c r="KCM165" s="171"/>
      <c r="KCN165" s="171"/>
      <c r="KCO165" s="171"/>
      <c r="KCP165" s="171"/>
      <c r="KCQ165" s="171"/>
      <c r="KCR165" s="171"/>
      <c r="KCS165" s="171"/>
      <c r="KCT165" s="171"/>
      <c r="KCU165" s="171"/>
      <c r="KCV165" s="171"/>
      <c r="KCW165" s="171"/>
      <c r="KCX165" s="171"/>
      <c r="KCY165" s="171"/>
      <c r="KCZ165" s="171"/>
      <c r="KDA165" s="171"/>
      <c r="KDB165" s="171"/>
      <c r="KDC165" s="171"/>
      <c r="KDD165" s="171"/>
      <c r="KDE165" s="171"/>
      <c r="KDF165" s="171"/>
      <c r="KDG165" s="171"/>
      <c r="KDH165" s="171"/>
      <c r="KDI165" s="171"/>
      <c r="KDJ165" s="171"/>
      <c r="KDK165" s="171"/>
      <c r="KDL165" s="171"/>
      <c r="KDM165" s="171"/>
      <c r="KDN165" s="171"/>
      <c r="KDO165" s="171"/>
      <c r="KDP165" s="171"/>
      <c r="KDQ165" s="171"/>
      <c r="KDR165" s="171"/>
      <c r="KDS165" s="171"/>
      <c r="KDT165" s="171"/>
      <c r="KDU165" s="171"/>
      <c r="KDV165" s="171"/>
      <c r="KDW165" s="171"/>
      <c r="KDX165" s="171"/>
      <c r="KDY165" s="171"/>
      <c r="KDZ165" s="171"/>
      <c r="KEA165" s="171"/>
      <c r="KEB165" s="171"/>
      <c r="KEC165" s="171"/>
      <c r="KED165" s="171"/>
      <c r="KEE165" s="171"/>
      <c r="KEF165" s="171"/>
      <c r="KEG165" s="171"/>
      <c r="KEH165" s="171"/>
      <c r="KEI165" s="171"/>
      <c r="KEJ165" s="171"/>
      <c r="KEK165" s="171"/>
      <c r="KEL165" s="171"/>
      <c r="KEM165" s="171"/>
      <c r="KEN165" s="171"/>
      <c r="KEO165" s="171"/>
      <c r="KEP165" s="171"/>
      <c r="KEQ165" s="171"/>
      <c r="KER165" s="171"/>
      <c r="KES165" s="171"/>
      <c r="KET165" s="171"/>
      <c r="KEU165" s="171"/>
      <c r="KEV165" s="171"/>
      <c r="KEW165" s="171"/>
      <c r="KEX165" s="171"/>
      <c r="KEY165" s="171"/>
      <c r="KEZ165" s="171"/>
      <c r="KFA165" s="171"/>
      <c r="KFB165" s="171"/>
      <c r="KFC165" s="171"/>
      <c r="KFD165" s="171"/>
      <c r="KFE165" s="171"/>
      <c r="KFF165" s="171"/>
      <c r="KFG165" s="171"/>
      <c r="KFH165" s="171"/>
      <c r="KFI165" s="171"/>
      <c r="KFJ165" s="171"/>
      <c r="KFK165" s="171"/>
      <c r="KFL165" s="171"/>
      <c r="KFM165" s="171"/>
      <c r="KFN165" s="171"/>
      <c r="KFO165" s="171"/>
      <c r="KFP165" s="171"/>
      <c r="KFQ165" s="171"/>
      <c r="KFR165" s="171"/>
      <c r="KFS165" s="171"/>
      <c r="KFT165" s="171"/>
      <c r="KFU165" s="171"/>
      <c r="KFV165" s="171"/>
      <c r="KFW165" s="171"/>
      <c r="KFX165" s="171"/>
      <c r="KFY165" s="171"/>
      <c r="KFZ165" s="171"/>
      <c r="KGA165" s="171"/>
      <c r="KGB165" s="171"/>
      <c r="KGC165" s="171"/>
      <c r="KGD165" s="171"/>
      <c r="KGE165" s="171"/>
      <c r="KGF165" s="171"/>
      <c r="KGG165" s="171"/>
      <c r="KGH165" s="171"/>
      <c r="KGI165" s="171"/>
      <c r="KGJ165" s="171"/>
      <c r="KGK165" s="171"/>
      <c r="KGL165" s="171"/>
      <c r="KGM165" s="171"/>
      <c r="KGN165" s="171"/>
      <c r="KGO165" s="171"/>
      <c r="KGP165" s="171"/>
      <c r="KGQ165" s="171"/>
      <c r="KGR165" s="171"/>
      <c r="KGS165" s="171"/>
      <c r="KGT165" s="171"/>
      <c r="KGU165" s="171"/>
      <c r="KGV165" s="171"/>
      <c r="KGW165" s="171"/>
      <c r="KGX165" s="171"/>
      <c r="KGY165" s="171"/>
      <c r="KGZ165" s="171"/>
      <c r="KHA165" s="171"/>
      <c r="KHB165" s="171"/>
      <c r="KHC165" s="171"/>
      <c r="KHD165" s="171"/>
      <c r="KHE165" s="171"/>
      <c r="KHF165" s="171"/>
      <c r="KHG165" s="171"/>
      <c r="KHH165" s="171"/>
      <c r="KHI165" s="171"/>
      <c r="KHJ165" s="171"/>
      <c r="KHK165" s="171"/>
      <c r="KHL165" s="171"/>
      <c r="KHM165" s="171"/>
      <c r="KHN165" s="171"/>
      <c r="KHO165" s="171"/>
      <c r="KHP165" s="171"/>
      <c r="KHQ165" s="171"/>
      <c r="KHR165" s="171"/>
      <c r="KHS165" s="171"/>
      <c r="KHT165" s="171"/>
      <c r="KHU165" s="171"/>
      <c r="KHV165" s="171"/>
      <c r="KHW165" s="171"/>
      <c r="KHX165" s="171"/>
      <c r="KHY165" s="171"/>
      <c r="KHZ165" s="171"/>
      <c r="KIA165" s="171"/>
      <c r="KIB165" s="171"/>
      <c r="KIC165" s="171"/>
      <c r="KID165" s="171"/>
      <c r="KIE165" s="171"/>
      <c r="KIF165" s="171"/>
      <c r="KIG165" s="171"/>
      <c r="KIH165" s="171"/>
      <c r="KII165" s="171"/>
      <c r="KIJ165" s="171"/>
      <c r="KIK165" s="171"/>
      <c r="KIL165" s="171"/>
      <c r="KIM165" s="171"/>
      <c r="KIN165" s="171"/>
      <c r="KIO165" s="171"/>
      <c r="KIP165" s="171"/>
      <c r="KIQ165" s="171"/>
      <c r="KIR165" s="171"/>
      <c r="KIS165" s="171"/>
      <c r="KIT165" s="171"/>
      <c r="KIU165" s="171"/>
      <c r="KIV165" s="171"/>
      <c r="KIW165" s="171"/>
      <c r="KIX165" s="171"/>
      <c r="KIY165" s="171"/>
      <c r="KIZ165" s="171"/>
      <c r="KJA165" s="171"/>
      <c r="KJB165" s="171"/>
      <c r="KJC165" s="171"/>
      <c r="KJD165" s="171"/>
      <c r="KJE165" s="171"/>
      <c r="KJF165" s="171"/>
      <c r="KJG165" s="171"/>
      <c r="KJH165" s="171"/>
      <c r="KJI165" s="171"/>
      <c r="KJJ165" s="171"/>
      <c r="KJK165" s="171"/>
      <c r="KJL165" s="171"/>
      <c r="KJM165" s="171"/>
      <c r="KJN165" s="171"/>
      <c r="KJO165" s="171"/>
      <c r="KJP165" s="171"/>
      <c r="KJQ165" s="171"/>
      <c r="KJR165" s="171"/>
      <c r="KJS165" s="171"/>
      <c r="KJT165" s="171"/>
      <c r="KJU165" s="171"/>
      <c r="KJV165" s="171"/>
      <c r="KJW165" s="171"/>
      <c r="KJX165" s="171"/>
      <c r="KJY165" s="171"/>
      <c r="KJZ165" s="171"/>
      <c r="KKA165" s="171"/>
      <c r="KKB165" s="171"/>
      <c r="KKC165" s="171"/>
      <c r="KKD165" s="171"/>
      <c r="KKE165" s="171"/>
      <c r="KKF165" s="171"/>
      <c r="KKG165" s="171"/>
      <c r="KKH165" s="171"/>
      <c r="KKI165" s="171"/>
      <c r="KKJ165" s="171"/>
      <c r="KKK165" s="171"/>
      <c r="KKL165" s="171"/>
      <c r="KKM165" s="171"/>
      <c r="KKN165" s="171"/>
      <c r="KKO165" s="171"/>
      <c r="KKP165" s="171"/>
      <c r="KKQ165" s="171"/>
      <c r="KKR165" s="171"/>
      <c r="KKS165" s="171"/>
      <c r="KKT165" s="171"/>
      <c r="KKU165" s="171"/>
      <c r="KKV165" s="171"/>
      <c r="KKW165" s="171"/>
      <c r="KKX165" s="171"/>
      <c r="KKY165" s="171"/>
      <c r="KKZ165" s="171"/>
      <c r="KLA165" s="171"/>
      <c r="KLB165" s="171"/>
      <c r="KLC165" s="171"/>
      <c r="KLD165" s="171"/>
      <c r="KLE165" s="171"/>
      <c r="KLF165" s="171"/>
      <c r="KLG165" s="171"/>
      <c r="KLH165" s="171"/>
      <c r="KLI165" s="171"/>
      <c r="KLJ165" s="171"/>
      <c r="KLK165" s="171"/>
      <c r="KLL165" s="171"/>
      <c r="KLM165" s="171"/>
      <c r="KLN165" s="171"/>
      <c r="KLO165" s="171"/>
      <c r="KLP165" s="171"/>
      <c r="KLQ165" s="171"/>
      <c r="KLR165" s="171"/>
      <c r="KLS165" s="171"/>
      <c r="KLT165" s="171"/>
      <c r="KLU165" s="171"/>
      <c r="KLV165" s="171"/>
      <c r="KLW165" s="171"/>
      <c r="KLX165" s="171"/>
      <c r="KLY165" s="171"/>
      <c r="KLZ165" s="171"/>
      <c r="KMA165" s="171"/>
      <c r="KMB165" s="171"/>
      <c r="KMC165" s="171"/>
      <c r="KMD165" s="171"/>
      <c r="KME165" s="171"/>
      <c r="KMF165" s="171"/>
      <c r="KMG165" s="171"/>
      <c r="KMH165" s="171"/>
      <c r="KMI165" s="171"/>
      <c r="KMJ165" s="171"/>
      <c r="KMK165" s="171"/>
      <c r="KML165" s="171"/>
      <c r="KMM165" s="171"/>
      <c r="KMN165" s="171"/>
      <c r="KMO165" s="171"/>
      <c r="KMP165" s="171"/>
      <c r="KMQ165" s="171"/>
      <c r="KMR165" s="171"/>
      <c r="KMS165" s="171"/>
      <c r="KMT165" s="171"/>
      <c r="KMU165" s="171"/>
      <c r="KMV165" s="171"/>
      <c r="KMW165" s="171"/>
      <c r="KMX165" s="171"/>
      <c r="KMY165" s="171"/>
      <c r="KMZ165" s="171"/>
      <c r="KNA165" s="171"/>
      <c r="KNB165" s="171"/>
      <c r="KNC165" s="171"/>
      <c r="KND165" s="171"/>
      <c r="KNE165" s="171"/>
      <c r="KNF165" s="171"/>
      <c r="KNG165" s="171"/>
      <c r="KNH165" s="171"/>
      <c r="KNI165" s="171"/>
      <c r="KNJ165" s="171"/>
      <c r="KNK165" s="171"/>
      <c r="KNL165" s="171"/>
      <c r="KNM165" s="171"/>
      <c r="KNN165" s="171"/>
      <c r="KNO165" s="171"/>
      <c r="KNP165" s="171"/>
      <c r="KNQ165" s="171"/>
      <c r="KNR165" s="171"/>
      <c r="KNS165" s="171"/>
      <c r="KNT165" s="171"/>
      <c r="KNU165" s="171"/>
      <c r="KNV165" s="171"/>
      <c r="KNW165" s="171"/>
      <c r="KNX165" s="171"/>
      <c r="KNY165" s="171"/>
      <c r="KNZ165" s="171"/>
      <c r="KOA165" s="171"/>
      <c r="KOB165" s="171"/>
      <c r="KOC165" s="171"/>
      <c r="KOD165" s="171"/>
      <c r="KOE165" s="171"/>
      <c r="KOF165" s="171"/>
      <c r="KOG165" s="171"/>
      <c r="KOH165" s="171"/>
      <c r="KOI165" s="171"/>
      <c r="KOJ165" s="171"/>
      <c r="KOK165" s="171"/>
      <c r="KOL165" s="171"/>
      <c r="KOM165" s="171"/>
      <c r="KON165" s="171"/>
      <c r="KOO165" s="171"/>
      <c r="KOP165" s="171"/>
      <c r="KOQ165" s="171"/>
      <c r="KOR165" s="171"/>
      <c r="KOS165" s="171"/>
      <c r="KOT165" s="171"/>
      <c r="KOU165" s="171"/>
      <c r="KOV165" s="171"/>
      <c r="KOW165" s="171"/>
      <c r="KOX165" s="171"/>
      <c r="KOY165" s="171"/>
      <c r="KOZ165" s="171"/>
      <c r="KPA165" s="171"/>
      <c r="KPB165" s="171"/>
      <c r="KPC165" s="171"/>
      <c r="KPD165" s="171"/>
      <c r="KPE165" s="171"/>
      <c r="KPF165" s="171"/>
      <c r="KPG165" s="171"/>
      <c r="KPH165" s="171"/>
      <c r="KPI165" s="171"/>
      <c r="KPJ165" s="171"/>
      <c r="KPK165" s="171"/>
      <c r="KPL165" s="171"/>
      <c r="KPM165" s="171"/>
      <c r="KPN165" s="171"/>
      <c r="KPO165" s="171"/>
      <c r="KPP165" s="171"/>
      <c r="KPQ165" s="171"/>
      <c r="KPR165" s="171"/>
      <c r="KPS165" s="171"/>
      <c r="KPT165" s="171"/>
      <c r="KPU165" s="171"/>
      <c r="KPV165" s="171"/>
      <c r="KPW165" s="171"/>
      <c r="KPX165" s="171"/>
      <c r="KPY165" s="171"/>
      <c r="KPZ165" s="171"/>
      <c r="KQA165" s="171"/>
      <c r="KQB165" s="171"/>
      <c r="KQC165" s="171"/>
      <c r="KQD165" s="171"/>
      <c r="KQE165" s="171"/>
      <c r="KQF165" s="171"/>
      <c r="KQG165" s="171"/>
      <c r="KQH165" s="171"/>
      <c r="KQI165" s="171"/>
      <c r="KQJ165" s="171"/>
      <c r="KQK165" s="171"/>
      <c r="KQL165" s="171"/>
      <c r="KQM165" s="171"/>
      <c r="KQN165" s="171"/>
      <c r="KQO165" s="171"/>
      <c r="KQP165" s="171"/>
      <c r="KQQ165" s="171"/>
      <c r="KQR165" s="171"/>
      <c r="KQS165" s="171"/>
      <c r="KQT165" s="171"/>
      <c r="KQU165" s="171"/>
      <c r="KQV165" s="171"/>
      <c r="KQW165" s="171"/>
      <c r="KQX165" s="171"/>
      <c r="KQY165" s="171"/>
      <c r="KQZ165" s="171"/>
      <c r="KRA165" s="171"/>
      <c r="KRB165" s="171"/>
      <c r="KRC165" s="171"/>
      <c r="KRD165" s="171"/>
      <c r="KRE165" s="171"/>
      <c r="KRF165" s="171"/>
      <c r="KRG165" s="171"/>
      <c r="KRH165" s="171"/>
      <c r="KRI165" s="171"/>
      <c r="KRJ165" s="171"/>
      <c r="KRK165" s="171"/>
      <c r="KRL165" s="171"/>
      <c r="KRM165" s="171"/>
      <c r="KRN165" s="171"/>
      <c r="KRO165" s="171"/>
      <c r="KRP165" s="171"/>
      <c r="KRQ165" s="171"/>
      <c r="KRR165" s="171"/>
      <c r="KRS165" s="171"/>
      <c r="KRT165" s="171"/>
      <c r="KRU165" s="171"/>
      <c r="KRV165" s="171"/>
      <c r="KRW165" s="171"/>
      <c r="KRX165" s="171"/>
      <c r="KRY165" s="171"/>
      <c r="KRZ165" s="171"/>
      <c r="KSA165" s="171"/>
      <c r="KSB165" s="171"/>
      <c r="KSC165" s="171"/>
      <c r="KSD165" s="171"/>
      <c r="KSE165" s="171"/>
      <c r="KSF165" s="171"/>
      <c r="KSG165" s="171"/>
      <c r="KSH165" s="171"/>
      <c r="KSI165" s="171"/>
      <c r="KSJ165" s="171"/>
      <c r="KSK165" s="171"/>
      <c r="KSL165" s="171"/>
      <c r="KSM165" s="171"/>
      <c r="KSN165" s="171"/>
      <c r="KSO165" s="171"/>
      <c r="KSP165" s="171"/>
      <c r="KSQ165" s="171"/>
      <c r="KSR165" s="171"/>
      <c r="KSS165" s="171"/>
      <c r="KST165" s="171"/>
      <c r="KSU165" s="171"/>
      <c r="KSV165" s="171"/>
      <c r="KSW165" s="171"/>
      <c r="KSX165" s="171"/>
      <c r="KSY165" s="171"/>
      <c r="KSZ165" s="171"/>
      <c r="KTA165" s="171"/>
      <c r="KTB165" s="171"/>
      <c r="KTC165" s="171"/>
      <c r="KTD165" s="171"/>
      <c r="KTE165" s="171"/>
      <c r="KTF165" s="171"/>
      <c r="KTG165" s="171"/>
      <c r="KTH165" s="171"/>
      <c r="KTI165" s="171"/>
      <c r="KTJ165" s="171"/>
      <c r="KTK165" s="171"/>
      <c r="KTL165" s="171"/>
      <c r="KTM165" s="171"/>
      <c r="KTN165" s="171"/>
      <c r="KTO165" s="171"/>
      <c r="KTP165" s="171"/>
      <c r="KTQ165" s="171"/>
      <c r="KTR165" s="171"/>
      <c r="KTS165" s="171"/>
      <c r="KTT165" s="171"/>
      <c r="KTU165" s="171"/>
      <c r="KTV165" s="171"/>
      <c r="KTW165" s="171"/>
      <c r="KTX165" s="171"/>
      <c r="KTY165" s="171"/>
      <c r="KTZ165" s="171"/>
      <c r="KUA165" s="171"/>
      <c r="KUB165" s="171"/>
      <c r="KUC165" s="171"/>
      <c r="KUD165" s="171"/>
      <c r="KUE165" s="171"/>
      <c r="KUF165" s="171"/>
      <c r="KUG165" s="171"/>
      <c r="KUH165" s="171"/>
      <c r="KUI165" s="171"/>
      <c r="KUJ165" s="171"/>
      <c r="KUK165" s="171"/>
      <c r="KUL165" s="171"/>
      <c r="KUM165" s="171"/>
      <c r="KUN165" s="171"/>
      <c r="KUO165" s="171"/>
      <c r="KUP165" s="171"/>
      <c r="KUQ165" s="171"/>
      <c r="KUR165" s="171"/>
      <c r="KUS165" s="171"/>
      <c r="KUT165" s="171"/>
      <c r="KUU165" s="171"/>
      <c r="KUV165" s="171"/>
      <c r="KUW165" s="171"/>
      <c r="KUX165" s="171"/>
      <c r="KUY165" s="171"/>
      <c r="KUZ165" s="171"/>
      <c r="KVA165" s="171"/>
      <c r="KVB165" s="171"/>
      <c r="KVC165" s="171"/>
      <c r="KVD165" s="171"/>
      <c r="KVE165" s="171"/>
      <c r="KVF165" s="171"/>
      <c r="KVG165" s="171"/>
      <c r="KVH165" s="171"/>
      <c r="KVI165" s="171"/>
      <c r="KVJ165" s="171"/>
      <c r="KVK165" s="171"/>
      <c r="KVL165" s="171"/>
      <c r="KVM165" s="171"/>
      <c r="KVN165" s="171"/>
      <c r="KVO165" s="171"/>
      <c r="KVP165" s="171"/>
      <c r="KVQ165" s="171"/>
      <c r="KVR165" s="171"/>
      <c r="KVS165" s="171"/>
      <c r="KVT165" s="171"/>
      <c r="KVU165" s="171"/>
      <c r="KVV165" s="171"/>
      <c r="KVW165" s="171"/>
      <c r="KVX165" s="171"/>
      <c r="KVY165" s="171"/>
      <c r="KVZ165" s="171"/>
      <c r="KWA165" s="171"/>
      <c r="KWB165" s="171"/>
      <c r="KWC165" s="171"/>
      <c r="KWD165" s="171"/>
      <c r="KWE165" s="171"/>
      <c r="KWF165" s="171"/>
      <c r="KWG165" s="171"/>
      <c r="KWH165" s="171"/>
      <c r="KWI165" s="171"/>
      <c r="KWJ165" s="171"/>
      <c r="KWK165" s="171"/>
      <c r="KWL165" s="171"/>
      <c r="KWM165" s="171"/>
      <c r="KWN165" s="171"/>
      <c r="KWO165" s="171"/>
      <c r="KWP165" s="171"/>
      <c r="KWQ165" s="171"/>
      <c r="KWR165" s="171"/>
      <c r="KWS165" s="171"/>
      <c r="KWT165" s="171"/>
      <c r="KWU165" s="171"/>
      <c r="KWV165" s="171"/>
      <c r="KWW165" s="171"/>
      <c r="KWX165" s="171"/>
      <c r="KWY165" s="171"/>
      <c r="KWZ165" s="171"/>
      <c r="KXA165" s="171"/>
      <c r="KXB165" s="171"/>
      <c r="KXC165" s="171"/>
      <c r="KXD165" s="171"/>
      <c r="KXE165" s="171"/>
      <c r="KXF165" s="171"/>
      <c r="KXG165" s="171"/>
      <c r="KXH165" s="171"/>
      <c r="KXI165" s="171"/>
      <c r="KXJ165" s="171"/>
      <c r="KXK165" s="171"/>
      <c r="KXL165" s="171"/>
      <c r="KXM165" s="171"/>
      <c r="KXN165" s="171"/>
      <c r="KXO165" s="171"/>
      <c r="KXP165" s="171"/>
      <c r="KXQ165" s="171"/>
      <c r="KXR165" s="171"/>
      <c r="KXS165" s="171"/>
      <c r="KXT165" s="171"/>
      <c r="KXU165" s="171"/>
      <c r="KXV165" s="171"/>
      <c r="KXW165" s="171"/>
      <c r="KXX165" s="171"/>
      <c r="KXY165" s="171"/>
      <c r="KXZ165" s="171"/>
      <c r="KYA165" s="171"/>
      <c r="KYB165" s="171"/>
      <c r="KYC165" s="171"/>
      <c r="KYD165" s="171"/>
      <c r="KYE165" s="171"/>
      <c r="KYF165" s="171"/>
      <c r="KYG165" s="171"/>
      <c r="KYH165" s="171"/>
      <c r="KYI165" s="171"/>
      <c r="KYJ165" s="171"/>
      <c r="KYK165" s="171"/>
      <c r="KYL165" s="171"/>
      <c r="KYM165" s="171"/>
      <c r="KYN165" s="171"/>
      <c r="KYO165" s="171"/>
      <c r="KYP165" s="171"/>
      <c r="KYQ165" s="171"/>
      <c r="KYR165" s="171"/>
      <c r="KYS165" s="171"/>
      <c r="KYT165" s="171"/>
      <c r="KYU165" s="171"/>
      <c r="KYV165" s="171"/>
      <c r="KYW165" s="171"/>
      <c r="KYX165" s="171"/>
      <c r="KYY165" s="171"/>
      <c r="KYZ165" s="171"/>
      <c r="KZA165" s="171"/>
      <c r="KZB165" s="171"/>
      <c r="KZC165" s="171"/>
      <c r="KZD165" s="171"/>
      <c r="KZE165" s="171"/>
      <c r="KZF165" s="171"/>
      <c r="KZG165" s="171"/>
      <c r="KZH165" s="171"/>
      <c r="KZI165" s="171"/>
      <c r="KZJ165" s="171"/>
      <c r="KZK165" s="171"/>
      <c r="KZL165" s="171"/>
      <c r="KZM165" s="171"/>
      <c r="KZN165" s="171"/>
      <c r="KZO165" s="171"/>
      <c r="KZP165" s="171"/>
      <c r="KZQ165" s="171"/>
      <c r="KZR165" s="171"/>
      <c r="KZS165" s="171"/>
      <c r="KZT165" s="171"/>
      <c r="KZU165" s="171"/>
      <c r="KZV165" s="171"/>
      <c r="KZW165" s="171"/>
      <c r="KZX165" s="171"/>
      <c r="KZY165" s="171"/>
      <c r="KZZ165" s="171"/>
      <c r="LAA165" s="171"/>
      <c r="LAB165" s="171"/>
      <c r="LAC165" s="171"/>
      <c r="LAD165" s="171"/>
      <c r="LAE165" s="171"/>
      <c r="LAF165" s="171"/>
      <c r="LAG165" s="171"/>
      <c r="LAH165" s="171"/>
      <c r="LAI165" s="171"/>
      <c r="LAJ165" s="171"/>
      <c r="LAK165" s="171"/>
      <c r="LAL165" s="171"/>
      <c r="LAM165" s="171"/>
      <c r="LAN165" s="171"/>
      <c r="LAO165" s="171"/>
      <c r="LAP165" s="171"/>
      <c r="LAQ165" s="171"/>
      <c r="LAR165" s="171"/>
      <c r="LAS165" s="171"/>
      <c r="LAT165" s="171"/>
      <c r="LAU165" s="171"/>
      <c r="LAV165" s="171"/>
      <c r="LAW165" s="171"/>
      <c r="LAX165" s="171"/>
      <c r="LAY165" s="171"/>
      <c r="LAZ165" s="171"/>
      <c r="LBA165" s="171"/>
      <c r="LBB165" s="171"/>
      <c r="LBC165" s="171"/>
      <c r="LBD165" s="171"/>
      <c r="LBE165" s="171"/>
      <c r="LBF165" s="171"/>
      <c r="LBG165" s="171"/>
      <c r="LBH165" s="171"/>
      <c r="LBI165" s="171"/>
      <c r="LBJ165" s="171"/>
      <c r="LBK165" s="171"/>
      <c r="LBL165" s="171"/>
      <c r="LBM165" s="171"/>
      <c r="LBN165" s="171"/>
      <c r="LBO165" s="171"/>
      <c r="LBP165" s="171"/>
      <c r="LBQ165" s="171"/>
      <c r="LBR165" s="171"/>
      <c r="LBS165" s="171"/>
      <c r="LBT165" s="171"/>
      <c r="LBU165" s="171"/>
      <c r="LBV165" s="171"/>
      <c r="LBW165" s="171"/>
      <c r="LBX165" s="171"/>
      <c r="LBY165" s="171"/>
      <c r="LBZ165" s="171"/>
      <c r="LCA165" s="171"/>
      <c r="LCB165" s="171"/>
      <c r="LCC165" s="171"/>
      <c r="LCD165" s="171"/>
      <c r="LCE165" s="171"/>
      <c r="LCF165" s="171"/>
      <c r="LCG165" s="171"/>
      <c r="LCH165" s="171"/>
      <c r="LCI165" s="171"/>
      <c r="LCJ165" s="171"/>
      <c r="LCK165" s="171"/>
      <c r="LCL165" s="171"/>
      <c r="LCM165" s="171"/>
      <c r="LCN165" s="171"/>
      <c r="LCO165" s="171"/>
      <c r="LCP165" s="171"/>
      <c r="LCQ165" s="171"/>
      <c r="LCR165" s="171"/>
      <c r="LCS165" s="171"/>
      <c r="LCT165" s="171"/>
      <c r="LCU165" s="171"/>
      <c r="LCV165" s="171"/>
      <c r="LCW165" s="171"/>
      <c r="LCX165" s="171"/>
      <c r="LCY165" s="171"/>
      <c r="LCZ165" s="171"/>
      <c r="LDA165" s="171"/>
      <c r="LDB165" s="171"/>
      <c r="LDC165" s="171"/>
      <c r="LDD165" s="171"/>
      <c r="LDE165" s="171"/>
      <c r="LDF165" s="171"/>
      <c r="LDG165" s="171"/>
      <c r="LDH165" s="171"/>
      <c r="LDI165" s="171"/>
      <c r="LDJ165" s="171"/>
      <c r="LDK165" s="171"/>
      <c r="LDL165" s="171"/>
      <c r="LDM165" s="171"/>
      <c r="LDN165" s="171"/>
      <c r="LDO165" s="171"/>
      <c r="LDP165" s="171"/>
      <c r="LDQ165" s="171"/>
      <c r="LDR165" s="171"/>
      <c r="LDS165" s="171"/>
      <c r="LDT165" s="171"/>
      <c r="LDU165" s="171"/>
      <c r="LDV165" s="171"/>
      <c r="LDW165" s="171"/>
      <c r="LDX165" s="171"/>
      <c r="LDY165" s="171"/>
      <c r="LDZ165" s="171"/>
      <c r="LEA165" s="171"/>
      <c r="LEB165" s="171"/>
      <c r="LEC165" s="171"/>
      <c r="LED165" s="171"/>
      <c r="LEE165" s="171"/>
      <c r="LEF165" s="171"/>
      <c r="LEG165" s="171"/>
      <c r="LEH165" s="171"/>
      <c r="LEI165" s="171"/>
      <c r="LEJ165" s="171"/>
      <c r="LEK165" s="171"/>
      <c r="LEL165" s="171"/>
      <c r="LEM165" s="171"/>
      <c r="LEN165" s="171"/>
      <c r="LEO165" s="171"/>
      <c r="LEP165" s="171"/>
      <c r="LEQ165" s="171"/>
      <c r="LER165" s="171"/>
      <c r="LES165" s="171"/>
      <c r="LET165" s="171"/>
      <c r="LEU165" s="171"/>
      <c r="LEV165" s="171"/>
      <c r="LEW165" s="171"/>
      <c r="LEX165" s="171"/>
      <c r="LEY165" s="171"/>
      <c r="LEZ165" s="171"/>
      <c r="LFA165" s="171"/>
      <c r="LFB165" s="171"/>
      <c r="LFC165" s="171"/>
      <c r="LFD165" s="171"/>
      <c r="LFE165" s="171"/>
      <c r="LFF165" s="171"/>
      <c r="LFG165" s="171"/>
      <c r="LFH165" s="171"/>
      <c r="LFI165" s="171"/>
      <c r="LFJ165" s="171"/>
      <c r="LFK165" s="171"/>
      <c r="LFL165" s="171"/>
      <c r="LFM165" s="171"/>
      <c r="LFN165" s="171"/>
      <c r="LFO165" s="171"/>
      <c r="LFP165" s="171"/>
      <c r="LFQ165" s="171"/>
      <c r="LFR165" s="171"/>
      <c r="LFS165" s="171"/>
      <c r="LFT165" s="171"/>
      <c r="LFU165" s="171"/>
      <c r="LFV165" s="171"/>
      <c r="LFW165" s="171"/>
      <c r="LFX165" s="171"/>
      <c r="LFY165" s="171"/>
      <c r="LFZ165" s="171"/>
      <c r="LGA165" s="171"/>
      <c r="LGB165" s="171"/>
      <c r="LGC165" s="171"/>
      <c r="LGD165" s="171"/>
      <c r="LGE165" s="171"/>
      <c r="LGF165" s="171"/>
      <c r="LGG165" s="171"/>
      <c r="LGH165" s="171"/>
      <c r="LGI165" s="171"/>
      <c r="LGJ165" s="171"/>
      <c r="LGK165" s="171"/>
      <c r="LGL165" s="171"/>
      <c r="LGM165" s="171"/>
      <c r="LGN165" s="171"/>
      <c r="LGO165" s="171"/>
      <c r="LGP165" s="171"/>
      <c r="LGQ165" s="171"/>
      <c r="LGR165" s="171"/>
      <c r="LGS165" s="171"/>
      <c r="LGT165" s="171"/>
      <c r="LGU165" s="171"/>
      <c r="LGV165" s="171"/>
      <c r="LGW165" s="171"/>
      <c r="LGX165" s="171"/>
      <c r="LGY165" s="171"/>
      <c r="LGZ165" s="171"/>
      <c r="LHA165" s="171"/>
      <c r="LHB165" s="171"/>
      <c r="LHC165" s="171"/>
      <c r="LHD165" s="171"/>
      <c r="LHE165" s="171"/>
      <c r="LHF165" s="171"/>
      <c r="LHG165" s="171"/>
      <c r="LHH165" s="171"/>
      <c r="LHI165" s="171"/>
      <c r="LHJ165" s="171"/>
      <c r="LHK165" s="171"/>
      <c r="LHL165" s="171"/>
      <c r="LHM165" s="171"/>
      <c r="LHN165" s="171"/>
      <c r="LHO165" s="171"/>
      <c r="LHP165" s="171"/>
      <c r="LHQ165" s="171"/>
      <c r="LHR165" s="171"/>
      <c r="LHS165" s="171"/>
      <c r="LHT165" s="171"/>
      <c r="LHU165" s="171"/>
      <c r="LHV165" s="171"/>
      <c r="LHW165" s="171"/>
      <c r="LHX165" s="171"/>
      <c r="LHY165" s="171"/>
      <c r="LHZ165" s="171"/>
      <c r="LIA165" s="171"/>
      <c r="LIB165" s="171"/>
      <c r="LIC165" s="171"/>
      <c r="LID165" s="171"/>
      <c r="LIE165" s="171"/>
      <c r="LIF165" s="171"/>
      <c r="LIG165" s="171"/>
      <c r="LIH165" s="171"/>
      <c r="LII165" s="171"/>
      <c r="LIJ165" s="171"/>
      <c r="LIK165" s="171"/>
      <c r="LIL165" s="171"/>
      <c r="LIM165" s="171"/>
      <c r="LIN165" s="171"/>
      <c r="LIO165" s="171"/>
      <c r="LIP165" s="171"/>
      <c r="LIQ165" s="171"/>
      <c r="LIR165" s="171"/>
      <c r="LIS165" s="171"/>
      <c r="LIT165" s="171"/>
      <c r="LIU165" s="171"/>
      <c r="LIV165" s="171"/>
      <c r="LIW165" s="171"/>
      <c r="LIX165" s="171"/>
      <c r="LIY165" s="171"/>
      <c r="LIZ165" s="171"/>
      <c r="LJA165" s="171"/>
      <c r="LJB165" s="171"/>
      <c r="LJC165" s="171"/>
      <c r="LJD165" s="171"/>
      <c r="LJE165" s="171"/>
      <c r="LJF165" s="171"/>
      <c r="LJG165" s="171"/>
      <c r="LJH165" s="171"/>
      <c r="LJI165" s="171"/>
      <c r="LJJ165" s="171"/>
      <c r="LJK165" s="171"/>
      <c r="LJL165" s="171"/>
      <c r="LJM165" s="171"/>
      <c r="LJN165" s="171"/>
      <c r="LJO165" s="171"/>
      <c r="LJP165" s="171"/>
      <c r="LJQ165" s="171"/>
      <c r="LJR165" s="171"/>
      <c r="LJS165" s="171"/>
      <c r="LJT165" s="171"/>
      <c r="LJU165" s="171"/>
      <c r="LJV165" s="171"/>
      <c r="LJW165" s="171"/>
      <c r="LJX165" s="171"/>
      <c r="LJY165" s="171"/>
      <c r="LJZ165" s="171"/>
      <c r="LKA165" s="171"/>
      <c r="LKB165" s="171"/>
      <c r="LKC165" s="171"/>
      <c r="LKD165" s="171"/>
      <c r="LKE165" s="171"/>
      <c r="LKF165" s="171"/>
      <c r="LKG165" s="171"/>
      <c r="LKH165" s="171"/>
      <c r="LKI165" s="171"/>
      <c r="LKJ165" s="171"/>
      <c r="LKK165" s="171"/>
      <c r="LKL165" s="171"/>
      <c r="LKM165" s="171"/>
      <c r="LKN165" s="171"/>
      <c r="LKO165" s="171"/>
      <c r="LKP165" s="171"/>
      <c r="LKQ165" s="171"/>
      <c r="LKR165" s="171"/>
      <c r="LKS165" s="171"/>
      <c r="LKT165" s="171"/>
      <c r="LKU165" s="171"/>
      <c r="LKV165" s="171"/>
      <c r="LKW165" s="171"/>
      <c r="LKX165" s="171"/>
      <c r="LKY165" s="171"/>
      <c r="LKZ165" s="171"/>
      <c r="LLA165" s="171"/>
      <c r="LLB165" s="171"/>
      <c r="LLC165" s="171"/>
      <c r="LLD165" s="171"/>
      <c r="LLE165" s="171"/>
      <c r="LLF165" s="171"/>
      <c r="LLG165" s="171"/>
      <c r="LLH165" s="171"/>
      <c r="LLI165" s="171"/>
      <c r="LLJ165" s="171"/>
      <c r="LLK165" s="171"/>
      <c r="LLL165" s="171"/>
      <c r="LLM165" s="171"/>
      <c r="LLN165" s="171"/>
      <c r="LLO165" s="171"/>
      <c r="LLP165" s="171"/>
      <c r="LLQ165" s="171"/>
      <c r="LLR165" s="171"/>
      <c r="LLS165" s="171"/>
      <c r="LLT165" s="171"/>
      <c r="LLU165" s="171"/>
      <c r="LLV165" s="171"/>
      <c r="LLW165" s="171"/>
      <c r="LLX165" s="171"/>
      <c r="LLY165" s="171"/>
      <c r="LLZ165" s="171"/>
      <c r="LMA165" s="171"/>
      <c r="LMB165" s="171"/>
      <c r="LMC165" s="171"/>
      <c r="LMD165" s="171"/>
      <c r="LME165" s="171"/>
      <c r="LMF165" s="171"/>
      <c r="LMG165" s="171"/>
      <c r="LMH165" s="171"/>
      <c r="LMI165" s="171"/>
      <c r="LMJ165" s="171"/>
      <c r="LMK165" s="171"/>
      <c r="LML165" s="171"/>
      <c r="LMM165" s="171"/>
      <c r="LMN165" s="171"/>
      <c r="LMO165" s="171"/>
      <c r="LMP165" s="171"/>
      <c r="LMQ165" s="171"/>
      <c r="LMR165" s="171"/>
      <c r="LMS165" s="171"/>
      <c r="LMT165" s="171"/>
      <c r="LMU165" s="171"/>
      <c r="LMV165" s="171"/>
      <c r="LMW165" s="171"/>
      <c r="LMX165" s="171"/>
      <c r="LMY165" s="171"/>
      <c r="LMZ165" s="171"/>
      <c r="LNA165" s="171"/>
      <c r="LNB165" s="171"/>
      <c r="LNC165" s="171"/>
      <c r="LND165" s="171"/>
      <c r="LNE165" s="171"/>
      <c r="LNF165" s="171"/>
      <c r="LNG165" s="171"/>
      <c r="LNH165" s="171"/>
      <c r="LNI165" s="171"/>
      <c r="LNJ165" s="171"/>
      <c r="LNK165" s="171"/>
      <c r="LNL165" s="171"/>
      <c r="LNM165" s="171"/>
      <c r="LNN165" s="171"/>
      <c r="LNO165" s="171"/>
      <c r="LNP165" s="171"/>
      <c r="LNQ165" s="171"/>
      <c r="LNR165" s="171"/>
      <c r="LNS165" s="171"/>
      <c r="LNT165" s="171"/>
      <c r="LNU165" s="171"/>
      <c r="LNV165" s="171"/>
      <c r="LNW165" s="171"/>
      <c r="LNX165" s="171"/>
      <c r="LNY165" s="171"/>
      <c r="LNZ165" s="171"/>
      <c r="LOA165" s="171"/>
      <c r="LOB165" s="171"/>
      <c r="LOC165" s="171"/>
      <c r="LOD165" s="171"/>
      <c r="LOE165" s="171"/>
      <c r="LOF165" s="171"/>
      <c r="LOG165" s="171"/>
      <c r="LOH165" s="171"/>
      <c r="LOI165" s="171"/>
      <c r="LOJ165" s="171"/>
      <c r="LOK165" s="171"/>
      <c r="LOL165" s="171"/>
      <c r="LOM165" s="171"/>
      <c r="LON165" s="171"/>
      <c r="LOO165" s="171"/>
      <c r="LOP165" s="171"/>
      <c r="LOQ165" s="171"/>
      <c r="LOR165" s="171"/>
      <c r="LOS165" s="171"/>
      <c r="LOT165" s="171"/>
      <c r="LOU165" s="171"/>
      <c r="LOV165" s="171"/>
      <c r="LOW165" s="171"/>
      <c r="LOX165" s="171"/>
      <c r="LOY165" s="171"/>
      <c r="LOZ165" s="171"/>
      <c r="LPA165" s="171"/>
      <c r="LPB165" s="171"/>
      <c r="LPC165" s="171"/>
      <c r="LPD165" s="171"/>
      <c r="LPE165" s="171"/>
      <c r="LPF165" s="171"/>
      <c r="LPG165" s="171"/>
      <c r="LPH165" s="171"/>
      <c r="LPI165" s="171"/>
      <c r="LPJ165" s="171"/>
      <c r="LPK165" s="171"/>
      <c r="LPL165" s="171"/>
      <c r="LPM165" s="171"/>
      <c r="LPN165" s="171"/>
      <c r="LPO165" s="171"/>
      <c r="LPP165" s="171"/>
      <c r="LPQ165" s="171"/>
      <c r="LPR165" s="171"/>
      <c r="LPS165" s="171"/>
      <c r="LPT165" s="171"/>
      <c r="LPU165" s="171"/>
      <c r="LPV165" s="171"/>
      <c r="LPW165" s="171"/>
      <c r="LPX165" s="171"/>
      <c r="LPY165" s="171"/>
      <c r="LPZ165" s="171"/>
      <c r="LQA165" s="171"/>
      <c r="LQB165" s="171"/>
      <c r="LQC165" s="171"/>
      <c r="LQD165" s="171"/>
      <c r="LQE165" s="171"/>
      <c r="LQF165" s="171"/>
      <c r="LQG165" s="171"/>
      <c r="LQH165" s="171"/>
      <c r="LQI165" s="171"/>
      <c r="LQJ165" s="171"/>
      <c r="LQK165" s="171"/>
      <c r="LQL165" s="171"/>
      <c r="LQM165" s="171"/>
      <c r="LQN165" s="171"/>
      <c r="LQO165" s="171"/>
      <c r="LQP165" s="171"/>
      <c r="LQQ165" s="171"/>
      <c r="LQR165" s="171"/>
      <c r="LQS165" s="171"/>
      <c r="LQT165" s="171"/>
      <c r="LQU165" s="171"/>
      <c r="LQV165" s="171"/>
      <c r="LQW165" s="171"/>
      <c r="LQX165" s="171"/>
      <c r="LQY165" s="171"/>
      <c r="LQZ165" s="171"/>
      <c r="LRA165" s="171"/>
      <c r="LRB165" s="171"/>
      <c r="LRC165" s="171"/>
      <c r="LRD165" s="171"/>
      <c r="LRE165" s="171"/>
      <c r="LRF165" s="171"/>
      <c r="LRG165" s="171"/>
      <c r="LRH165" s="171"/>
      <c r="LRI165" s="171"/>
      <c r="LRJ165" s="171"/>
      <c r="LRK165" s="171"/>
      <c r="LRL165" s="171"/>
      <c r="LRM165" s="171"/>
      <c r="LRN165" s="171"/>
      <c r="LRO165" s="171"/>
      <c r="LRP165" s="171"/>
      <c r="LRQ165" s="171"/>
      <c r="LRR165" s="171"/>
      <c r="LRS165" s="171"/>
      <c r="LRT165" s="171"/>
      <c r="LRU165" s="171"/>
      <c r="LRV165" s="171"/>
      <c r="LRW165" s="171"/>
      <c r="LRX165" s="171"/>
      <c r="LRY165" s="171"/>
      <c r="LRZ165" s="171"/>
      <c r="LSA165" s="171"/>
      <c r="LSB165" s="171"/>
      <c r="LSC165" s="171"/>
      <c r="LSD165" s="171"/>
      <c r="LSE165" s="171"/>
      <c r="LSF165" s="171"/>
      <c r="LSG165" s="171"/>
      <c r="LSH165" s="171"/>
      <c r="LSI165" s="171"/>
      <c r="LSJ165" s="171"/>
      <c r="LSK165" s="171"/>
      <c r="LSL165" s="171"/>
      <c r="LSM165" s="171"/>
      <c r="LSN165" s="171"/>
      <c r="LSO165" s="171"/>
      <c r="LSP165" s="171"/>
      <c r="LSQ165" s="171"/>
      <c r="LSR165" s="171"/>
      <c r="LSS165" s="171"/>
      <c r="LST165" s="171"/>
      <c r="LSU165" s="171"/>
      <c r="LSV165" s="171"/>
      <c r="LSW165" s="171"/>
      <c r="LSX165" s="171"/>
      <c r="LSY165" s="171"/>
      <c r="LSZ165" s="171"/>
      <c r="LTA165" s="171"/>
      <c r="LTB165" s="171"/>
      <c r="LTC165" s="171"/>
      <c r="LTD165" s="171"/>
      <c r="LTE165" s="171"/>
      <c r="LTF165" s="171"/>
      <c r="LTG165" s="171"/>
      <c r="LTH165" s="171"/>
      <c r="LTI165" s="171"/>
      <c r="LTJ165" s="171"/>
      <c r="LTK165" s="171"/>
      <c r="LTL165" s="171"/>
      <c r="LTM165" s="171"/>
      <c r="LTN165" s="171"/>
      <c r="LTO165" s="171"/>
      <c r="LTP165" s="171"/>
      <c r="LTQ165" s="171"/>
      <c r="LTR165" s="171"/>
      <c r="LTS165" s="171"/>
      <c r="LTT165" s="171"/>
      <c r="LTU165" s="171"/>
      <c r="LTV165" s="171"/>
      <c r="LTW165" s="171"/>
      <c r="LTX165" s="171"/>
      <c r="LTY165" s="171"/>
      <c r="LTZ165" s="171"/>
      <c r="LUA165" s="171"/>
      <c r="LUB165" s="171"/>
      <c r="LUC165" s="171"/>
      <c r="LUD165" s="171"/>
      <c r="LUE165" s="171"/>
      <c r="LUF165" s="171"/>
      <c r="LUG165" s="171"/>
      <c r="LUH165" s="171"/>
      <c r="LUI165" s="171"/>
      <c r="LUJ165" s="171"/>
      <c r="LUK165" s="171"/>
      <c r="LUL165" s="171"/>
      <c r="LUM165" s="171"/>
      <c r="LUN165" s="171"/>
      <c r="LUO165" s="171"/>
      <c r="LUP165" s="171"/>
      <c r="LUQ165" s="171"/>
      <c r="LUR165" s="171"/>
      <c r="LUS165" s="171"/>
      <c r="LUT165" s="171"/>
      <c r="LUU165" s="171"/>
      <c r="LUV165" s="171"/>
      <c r="LUW165" s="171"/>
      <c r="LUX165" s="171"/>
      <c r="LUY165" s="171"/>
      <c r="LUZ165" s="171"/>
      <c r="LVA165" s="171"/>
      <c r="LVB165" s="171"/>
      <c r="LVC165" s="171"/>
      <c r="LVD165" s="171"/>
      <c r="LVE165" s="171"/>
      <c r="LVF165" s="171"/>
      <c r="LVG165" s="171"/>
      <c r="LVH165" s="171"/>
      <c r="LVI165" s="171"/>
      <c r="LVJ165" s="171"/>
      <c r="LVK165" s="171"/>
      <c r="LVL165" s="171"/>
      <c r="LVM165" s="171"/>
      <c r="LVN165" s="171"/>
      <c r="LVO165" s="171"/>
      <c r="LVP165" s="171"/>
      <c r="LVQ165" s="171"/>
      <c r="LVR165" s="171"/>
      <c r="LVS165" s="171"/>
      <c r="LVT165" s="171"/>
      <c r="LVU165" s="171"/>
      <c r="LVV165" s="171"/>
      <c r="LVW165" s="171"/>
      <c r="LVX165" s="171"/>
      <c r="LVY165" s="171"/>
      <c r="LVZ165" s="171"/>
      <c r="LWA165" s="171"/>
      <c r="LWB165" s="171"/>
      <c r="LWC165" s="171"/>
      <c r="LWD165" s="171"/>
      <c r="LWE165" s="171"/>
      <c r="LWF165" s="171"/>
      <c r="LWG165" s="171"/>
      <c r="LWH165" s="171"/>
      <c r="LWI165" s="171"/>
      <c r="LWJ165" s="171"/>
      <c r="LWK165" s="171"/>
      <c r="LWL165" s="171"/>
      <c r="LWM165" s="171"/>
      <c r="LWN165" s="171"/>
      <c r="LWO165" s="171"/>
      <c r="LWP165" s="171"/>
      <c r="LWQ165" s="171"/>
      <c r="LWR165" s="171"/>
      <c r="LWS165" s="171"/>
      <c r="LWT165" s="171"/>
      <c r="LWU165" s="171"/>
      <c r="LWV165" s="171"/>
      <c r="LWW165" s="171"/>
      <c r="LWX165" s="171"/>
      <c r="LWY165" s="171"/>
      <c r="LWZ165" s="171"/>
      <c r="LXA165" s="171"/>
      <c r="LXB165" s="171"/>
      <c r="LXC165" s="171"/>
      <c r="LXD165" s="171"/>
      <c r="LXE165" s="171"/>
      <c r="LXF165" s="171"/>
      <c r="LXG165" s="171"/>
      <c r="LXH165" s="171"/>
      <c r="LXI165" s="171"/>
      <c r="LXJ165" s="171"/>
      <c r="LXK165" s="171"/>
      <c r="LXL165" s="171"/>
      <c r="LXM165" s="171"/>
      <c r="LXN165" s="171"/>
      <c r="LXO165" s="171"/>
      <c r="LXP165" s="171"/>
      <c r="LXQ165" s="171"/>
      <c r="LXR165" s="171"/>
      <c r="LXS165" s="171"/>
      <c r="LXT165" s="171"/>
      <c r="LXU165" s="171"/>
      <c r="LXV165" s="171"/>
      <c r="LXW165" s="171"/>
      <c r="LXX165" s="171"/>
      <c r="LXY165" s="171"/>
      <c r="LXZ165" s="171"/>
      <c r="LYA165" s="171"/>
      <c r="LYB165" s="171"/>
      <c r="LYC165" s="171"/>
      <c r="LYD165" s="171"/>
      <c r="LYE165" s="171"/>
      <c r="LYF165" s="171"/>
      <c r="LYG165" s="171"/>
      <c r="LYH165" s="171"/>
      <c r="LYI165" s="171"/>
      <c r="LYJ165" s="171"/>
      <c r="LYK165" s="171"/>
      <c r="LYL165" s="171"/>
      <c r="LYM165" s="171"/>
      <c r="LYN165" s="171"/>
      <c r="LYO165" s="171"/>
      <c r="LYP165" s="171"/>
      <c r="LYQ165" s="171"/>
      <c r="LYR165" s="171"/>
      <c r="LYS165" s="171"/>
      <c r="LYT165" s="171"/>
      <c r="LYU165" s="171"/>
      <c r="LYV165" s="171"/>
      <c r="LYW165" s="171"/>
      <c r="LYX165" s="171"/>
      <c r="LYY165" s="171"/>
      <c r="LYZ165" s="171"/>
      <c r="LZA165" s="171"/>
      <c r="LZB165" s="171"/>
      <c r="LZC165" s="171"/>
      <c r="LZD165" s="171"/>
      <c r="LZE165" s="171"/>
      <c r="LZF165" s="171"/>
      <c r="LZG165" s="171"/>
      <c r="LZH165" s="171"/>
      <c r="LZI165" s="171"/>
      <c r="LZJ165" s="171"/>
      <c r="LZK165" s="171"/>
      <c r="LZL165" s="171"/>
      <c r="LZM165" s="171"/>
      <c r="LZN165" s="171"/>
      <c r="LZO165" s="171"/>
      <c r="LZP165" s="171"/>
      <c r="LZQ165" s="171"/>
      <c r="LZR165" s="171"/>
      <c r="LZS165" s="171"/>
      <c r="LZT165" s="171"/>
      <c r="LZU165" s="171"/>
      <c r="LZV165" s="171"/>
      <c r="LZW165" s="171"/>
      <c r="LZX165" s="171"/>
      <c r="LZY165" s="171"/>
      <c r="LZZ165" s="171"/>
      <c r="MAA165" s="171"/>
      <c r="MAB165" s="171"/>
      <c r="MAC165" s="171"/>
      <c r="MAD165" s="171"/>
      <c r="MAE165" s="171"/>
      <c r="MAF165" s="171"/>
      <c r="MAG165" s="171"/>
      <c r="MAH165" s="171"/>
      <c r="MAI165" s="171"/>
      <c r="MAJ165" s="171"/>
      <c r="MAK165" s="171"/>
      <c r="MAL165" s="171"/>
      <c r="MAM165" s="171"/>
      <c r="MAN165" s="171"/>
      <c r="MAO165" s="171"/>
      <c r="MAP165" s="171"/>
      <c r="MAQ165" s="171"/>
      <c r="MAR165" s="171"/>
      <c r="MAS165" s="171"/>
      <c r="MAT165" s="171"/>
      <c r="MAU165" s="171"/>
      <c r="MAV165" s="171"/>
      <c r="MAW165" s="171"/>
      <c r="MAX165" s="171"/>
      <c r="MAY165" s="171"/>
      <c r="MAZ165" s="171"/>
      <c r="MBA165" s="171"/>
      <c r="MBB165" s="171"/>
      <c r="MBC165" s="171"/>
      <c r="MBD165" s="171"/>
      <c r="MBE165" s="171"/>
      <c r="MBF165" s="171"/>
      <c r="MBG165" s="171"/>
      <c r="MBH165" s="171"/>
      <c r="MBI165" s="171"/>
      <c r="MBJ165" s="171"/>
      <c r="MBK165" s="171"/>
      <c r="MBL165" s="171"/>
      <c r="MBM165" s="171"/>
      <c r="MBN165" s="171"/>
      <c r="MBO165" s="171"/>
      <c r="MBP165" s="171"/>
      <c r="MBQ165" s="171"/>
      <c r="MBR165" s="171"/>
      <c r="MBS165" s="171"/>
      <c r="MBT165" s="171"/>
      <c r="MBU165" s="171"/>
      <c r="MBV165" s="171"/>
      <c r="MBW165" s="171"/>
      <c r="MBX165" s="171"/>
      <c r="MBY165" s="171"/>
      <c r="MBZ165" s="171"/>
      <c r="MCA165" s="171"/>
      <c r="MCB165" s="171"/>
      <c r="MCC165" s="171"/>
      <c r="MCD165" s="171"/>
      <c r="MCE165" s="171"/>
      <c r="MCF165" s="171"/>
      <c r="MCG165" s="171"/>
      <c r="MCH165" s="171"/>
      <c r="MCI165" s="171"/>
      <c r="MCJ165" s="171"/>
      <c r="MCK165" s="171"/>
      <c r="MCL165" s="171"/>
      <c r="MCM165" s="171"/>
      <c r="MCN165" s="171"/>
      <c r="MCO165" s="171"/>
      <c r="MCP165" s="171"/>
      <c r="MCQ165" s="171"/>
      <c r="MCR165" s="171"/>
      <c r="MCS165" s="171"/>
      <c r="MCT165" s="171"/>
      <c r="MCU165" s="171"/>
      <c r="MCV165" s="171"/>
      <c r="MCW165" s="171"/>
      <c r="MCX165" s="171"/>
      <c r="MCY165" s="171"/>
      <c r="MCZ165" s="171"/>
      <c r="MDA165" s="171"/>
      <c r="MDB165" s="171"/>
      <c r="MDC165" s="171"/>
      <c r="MDD165" s="171"/>
      <c r="MDE165" s="171"/>
      <c r="MDF165" s="171"/>
      <c r="MDG165" s="171"/>
      <c r="MDH165" s="171"/>
      <c r="MDI165" s="171"/>
      <c r="MDJ165" s="171"/>
      <c r="MDK165" s="171"/>
      <c r="MDL165" s="171"/>
      <c r="MDM165" s="171"/>
      <c r="MDN165" s="171"/>
      <c r="MDO165" s="171"/>
      <c r="MDP165" s="171"/>
      <c r="MDQ165" s="171"/>
      <c r="MDR165" s="171"/>
      <c r="MDS165" s="171"/>
      <c r="MDT165" s="171"/>
      <c r="MDU165" s="171"/>
      <c r="MDV165" s="171"/>
      <c r="MDW165" s="171"/>
      <c r="MDX165" s="171"/>
      <c r="MDY165" s="171"/>
      <c r="MDZ165" s="171"/>
      <c r="MEA165" s="171"/>
      <c r="MEB165" s="171"/>
      <c r="MEC165" s="171"/>
      <c r="MED165" s="171"/>
      <c r="MEE165" s="171"/>
      <c r="MEF165" s="171"/>
      <c r="MEG165" s="171"/>
      <c r="MEH165" s="171"/>
      <c r="MEI165" s="171"/>
      <c r="MEJ165" s="171"/>
      <c r="MEK165" s="171"/>
      <c r="MEL165" s="171"/>
      <c r="MEM165" s="171"/>
      <c r="MEN165" s="171"/>
      <c r="MEO165" s="171"/>
      <c r="MEP165" s="171"/>
      <c r="MEQ165" s="171"/>
      <c r="MER165" s="171"/>
      <c r="MES165" s="171"/>
      <c r="MET165" s="171"/>
      <c r="MEU165" s="171"/>
      <c r="MEV165" s="171"/>
      <c r="MEW165" s="171"/>
      <c r="MEX165" s="171"/>
      <c r="MEY165" s="171"/>
      <c r="MEZ165" s="171"/>
      <c r="MFA165" s="171"/>
      <c r="MFB165" s="171"/>
      <c r="MFC165" s="171"/>
      <c r="MFD165" s="171"/>
      <c r="MFE165" s="171"/>
      <c r="MFF165" s="171"/>
      <c r="MFG165" s="171"/>
      <c r="MFH165" s="171"/>
      <c r="MFI165" s="171"/>
      <c r="MFJ165" s="171"/>
      <c r="MFK165" s="171"/>
      <c r="MFL165" s="171"/>
      <c r="MFM165" s="171"/>
      <c r="MFN165" s="171"/>
      <c r="MFO165" s="171"/>
      <c r="MFP165" s="171"/>
      <c r="MFQ165" s="171"/>
      <c r="MFR165" s="171"/>
      <c r="MFS165" s="171"/>
      <c r="MFT165" s="171"/>
      <c r="MFU165" s="171"/>
      <c r="MFV165" s="171"/>
      <c r="MFW165" s="171"/>
      <c r="MFX165" s="171"/>
      <c r="MFY165" s="171"/>
      <c r="MFZ165" s="171"/>
      <c r="MGA165" s="171"/>
      <c r="MGB165" s="171"/>
      <c r="MGC165" s="171"/>
      <c r="MGD165" s="171"/>
      <c r="MGE165" s="171"/>
      <c r="MGF165" s="171"/>
      <c r="MGG165" s="171"/>
      <c r="MGH165" s="171"/>
      <c r="MGI165" s="171"/>
      <c r="MGJ165" s="171"/>
      <c r="MGK165" s="171"/>
      <c r="MGL165" s="171"/>
      <c r="MGM165" s="171"/>
      <c r="MGN165" s="171"/>
      <c r="MGO165" s="171"/>
      <c r="MGP165" s="171"/>
      <c r="MGQ165" s="171"/>
      <c r="MGR165" s="171"/>
      <c r="MGS165" s="171"/>
      <c r="MGT165" s="171"/>
      <c r="MGU165" s="171"/>
      <c r="MGV165" s="171"/>
      <c r="MGW165" s="171"/>
      <c r="MGX165" s="171"/>
      <c r="MGY165" s="171"/>
      <c r="MGZ165" s="171"/>
      <c r="MHA165" s="171"/>
      <c r="MHB165" s="171"/>
      <c r="MHC165" s="171"/>
      <c r="MHD165" s="171"/>
      <c r="MHE165" s="171"/>
      <c r="MHF165" s="171"/>
      <c r="MHG165" s="171"/>
      <c r="MHH165" s="171"/>
      <c r="MHI165" s="171"/>
      <c r="MHJ165" s="171"/>
      <c r="MHK165" s="171"/>
      <c r="MHL165" s="171"/>
      <c r="MHM165" s="171"/>
      <c r="MHN165" s="171"/>
      <c r="MHO165" s="171"/>
      <c r="MHP165" s="171"/>
      <c r="MHQ165" s="171"/>
      <c r="MHR165" s="171"/>
      <c r="MHS165" s="171"/>
      <c r="MHT165" s="171"/>
      <c r="MHU165" s="171"/>
      <c r="MHV165" s="171"/>
      <c r="MHW165" s="171"/>
      <c r="MHX165" s="171"/>
      <c r="MHY165" s="171"/>
      <c r="MHZ165" s="171"/>
      <c r="MIA165" s="171"/>
      <c r="MIB165" s="171"/>
      <c r="MIC165" s="171"/>
      <c r="MID165" s="171"/>
      <c r="MIE165" s="171"/>
      <c r="MIF165" s="171"/>
      <c r="MIG165" s="171"/>
      <c r="MIH165" s="171"/>
      <c r="MII165" s="171"/>
      <c r="MIJ165" s="171"/>
      <c r="MIK165" s="171"/>
      <c r="MIL165" s="171"/>
      <c r="MIM165" s="171"/>
      <c r="MIN165" s="171"/>
      <c r="MIO165" s="171"/>
      <c r="MIP165" s="171"/>
      <c r="MIQ165" s="171"/>
      <c r="MIR165" s="171"/>
      <c r="MIS165" s="171"/>
      <c r="MIT165" s="171"/>
      <c r="MIU165" s="171"/>
      <c r="MIV165" s="171"/>
      <c r="MIW165" s="171"/>
      <c r="MIX165" s="171"/>
      <c r="MIY165" s="171"/>
      <c r="MIZ165" s="171"/>
      <c r="MJA165" s="171"/>
      <c r="MJB165" s="171"/>
      <c r="MJC165" s="171"/>
      <c r="MJD165" s="171"/>
      <c r="MJE165" s="171"/>
      <c r="MJF165" s="171"/>
      <c r="MJG165" s="171"/>
      <c r="MJH165" s="171"/>
      <c r="MJI165" s="171"/>
      <c r="MJJ165" s="171"/>
      <c r="MJK165" s="171"/>
      <c r="MJL165" s="171"/>
      <c r="MJM165" s="171"/>
      <c r="MJN165" s="171"/>
      <c r="MJO165" s="171"/>
      <c r="MJP165" s="171"/>
      <c r="MJQ165" s="171"/>
      <c r="MJR165" s="171"/>
      <c r="MJS165" s="171"/>
      <c r="MJT165" s="171"/>
      <c r="MJU165" s="171"/>
      <c r="MJV165" s="171"/>
      <c r="MJW165" s="171"/>
      <c r="MJX165" s="171"/>
      <c r="MJY165" s="171"/>
      <c r="MJZ165" s="171"/>
      <c r="MKA165" s="171"/>
      <c r="MKB165" s="171"/>
      <c r="MKC165" s="171"/>
      <c r="MKD165" s="171"/>
      <c r="MKE165" s="171"/>
      <c r="MKF165" s="171"/>
      <c r="MKG165" s="171"/>
      <c r="MKH165" s="171"/>
      <c r="MKI165" s="171"/>
      <c r="MKJ165" s="171"/>
      <c r="MKK165" s="171"/>
      <c r="MKL165" s="171"/>
      <c r="MKM165" s="171"/>
      <c r="MKN165" s="171"/>
      <c r="MKO165" s="171"/>
      <c r="MKP165" s="171"/>
      <c r="MKQ165" s="171"/>
      <c r="MKR165" s="171"/>
      <c r="MKS165" s="171"/>
      <c r="MKT165" s="171"/>
      <c r="MKU165" s="171"/>
      <c r="MKV165" s="171"/>
      <c r="MKW165" s="171"/>
      <c r="MKX165" s="171"/>
      <c r="MKY165" s="171"/>
      <c r="MKZ165" s="171"/>
      <c r="MLA165" s="171"/>
      <c r="MLB165" s="171"/>
      <c r="MLC165" s="171"/>
      <c r="MLD165" s="171"/>
      <c r="MLE165" s="171"/>
      <c r="MLF165" s="171"/>
      <c r="MLG165" s="171"/>
      <c r="MLH165" s="171"/>
      <c r="MLI165" s="171"/>
      <c r="MLJ165" s="171"/>
      <c r="MLK165" s="171"/>
      <c r="MLL165" s="171"/>
      <c r="MLM165" s="171"/>
      <c r="MLN165" s="171"/>
      <c r="MLO165" s="171"/>
      <c r="MLP165" s="171"/>
      <c r="MLQ165" s="171"/>
      <c r="MLR165" s="171"/>
      <c r="MLS165" s="171"/>
      <c r="MLT165" s="171"/>
      <c r="MLU165" s="171"/>
      <c r="MLV165" s="171"/>
      <c r="MLW165" s="171"/>
      <c r="MLX165" s="171"/>
      <c r="MLY165" s="171"/>
      <c r="MLZ165" s="171"/>
      <c r="MMA165" s="171"/>
      <c r="MMB165" s="171"/>
      <c r="MMC165" s="171"/>
      <c r="MMD165" s="171"/>
      <c r="MME165" s="171"/>
      <c r="MMF165" s="171"/>
      <c r="MMG165" s="171"/>
      <c r="MMH165" s="171"/>
      <c r="MMI165" s="171"/>
      <c r="MMJ165" s="171"/>
      <c r="MMK165" s="171"/>
      <c r="MML165" s="171"/>
      <c r="MMM165" s="171"/>
      <c r="MMN165" s="171"/>
      <c r="MMO165" s="171"/>
      <c r="MMP165" s="171"/>
      <c r="MMQ165" s="171"/>
      <c r="MMR165" s="171"/>
      <c r="MMS165" s="171"/>
      <c r="MMT165" s="171"/>
      <c r="MMU165" s="171"/>
      <c r="MMV165" s="171"/>
      <c r="MMW165" s="171"/>
      <c r="MMX165" s="171"/>
      <c r="MMY165" s="171"/>
      <c r="MMZ165" s="171"/>
      <c r="MNA165" s="171"/>
      <c r="MNB165" s="171"/>
      <c r="MNC165" s="171"/>
      <c r="MND165" s="171"/>
      <c r="MNE165" s="171"/>
      <c r="MNF165" s="171"/>
      <c r="MNG165" s="171"/>
      <c r="MNH165" s="171"/>
      <c r="MNI165" s="171"/>
      <c r="MNJ165" s="171"/>
      <c r="MNK165" s="171"/>
      <c r="MNL165" s="171"/>
      <c r="MNM165" s="171"/>
      <c r="MNN165" s="171"/>
      <c r="MNO165" s="171"/>
      <c r="MNP165" s="171"/>
      <c r="MNQ165" s="171"/>
      <c r="MNR165" s="171"/>
      <c r="MNS165" s="171"/>
      <c r="MNT165" s="171"/>
      <c r="MNU165" s="171"/>
      <c r="MNV165" s="171"/>
      <c r="MNW165" s="171"/>
      <c r="MNX165" s="171"/>
      <c r="MNY165" s="171"/>
      <c r="MNZ165" s="171"/>
      <c r="MOA165" s="171"/>
      <c r="MOB165" s="171"/>
      <c r="MOC165" s="171"/>
      <c r="MOD165" s="171"/>
      <c r="MOE165" s="171"/>
      <c r="MOF165" s="171"/>
      <c r="MOG165" s="171"/>
      <c r="MOH165" s="171"/>
      <c r="MOI165" s="171"/>
      <c r="MOJ165" s="171"/>
      <c r="MOK165" s="171"/>
      <c r="MOL165" s="171"/>
      <c r="MOM165" s="171"/>
      <c r="MON165" s="171"/>
      <c r="MOO165" s="171"/>
      <c r="MOP165" s="171"/>
      <c r="MOQ165" s="171"/>
      <c r="MOR165" s="171"/>
      <c r="MOS165" s="171"/>
      <c r="MOT165" s="171"/>
      <c r="MOU165" s="171"/>
      <c r="MOV165" s="171"/>
      <c r="MOW165" s="171"/>
      <c r="MOX165" s="171"/>
      <c r="MOY165" s="171"/>
      <c r="MOZ165" s="171"/>
      <c r="MPA165" s="171"/>
      <c r="MPB165" s="171"/>
      <c r="MPC165" s="171"/>
      <c r="MPD165" s="171"/>
      <c r="MPE165" s="171"/>
      <c r="MPF165" s="171"/>
      <c r="MPG165" s="171"/>
      <c r="MPH165" s="171"/>
      <c r="MPI165" s="171"/>
      <c r="MPJ165" s="171"/>
      <c r="MPK165" s="171"/>
      <c r="MPL165" s="171"/>
      <c r="MPM165" s="171"/>
      <c r="MPN165" s="171"/>
      <c r="MPO165" s="171"/>
      <c r="MPP165" s="171"/>
      <c r="MPQ165" s="171"/>
      <c r="MPR165" s="171"/>
      <c r="MPS165" s="171"/>
      <c r="MPT165" s="171"/>
      <c r="MPU165" s="171"/>
      <c r="MPV165" s="171"/>
      <c r="MPW165" s="171"/>
      <c r="MPX165" s="171"/>
      <c r="MPY165" s="171"/>
      <c r="MPZ165" s="171"/>
      <c r="MQA165" s="171"/>
      <c r="MQB165" s="171"/>
      <c r="MQC165" s="171"/>
      <c r="MQD165" s="171"/>
      <c r="MQE165" s="171"/>
      <c r="MQF165" s="171"/>
      <c r="MQG165" s="171"/>
      <c r="MQH165" s="171"/>
      <c r="MQI165" s="171"/>
      <c r="MQJ165" s="171"/>
      <c r="MQK165" s="171"/>
      <c r="MQL165" s="171"/>
      <c r="MQM165" s="171"/>
      <c r="MQN165" s="171"/>
      <c r="MQO165" s="171"/>
      <c r="MQP165" s="171"/>
      <c r="MQQ165" s="171"/>
      <c r="MQR165" s="171"/>
      <c r="MQS165" s="171"/>
      <c r="MQT165" s="171"/>
      <c r="MQU165" s="171"/>
      <c r="MQV165" s="171"/>
      <c r="MQW165" s="171"/>
      <c r="MQX165" s="171"/>
      <c r="MQY165" s="171"/>
      <c r="MQZ165" s="171"/>
      <c r="MRA165" s="171"/>
      <c r="MRB165" s="171"/>
      <c r="MRC165" s="171"/>
      <c r="MRD165" s="171"/>
      <c r="MRE165" s="171"/>
      <c r="MRF165" s="171"/>
      <c r="MRG165" s="171"/>
      <c r="MRH165" s="171"/>
      <c r="MRI165" s="171"/>
      <c r="MRJ165" s="171"/>
      <c r="MRK165" s="171"/>
      <c r="MRL165" s="171"/>
      <c r="MRM165" s="171"/>
      <c r="MRN165" s="171"/>
      <c r="MRO165" s="171"/>
      <c r="MRP165" s="171"/>
      <c r="MRQ165" s="171"/>
      <c r="MRR165" s="171"/>
      <c r="MRS165" s="171"/>
      <c r="MRT165" s="171"/>
      <c r="MRU165" s="171"/>
      <c r="MRV165" s="171"/>
      <c r="MRW165" s="171"/>
      <c r="MRX165" s="171"/>
      <c r="MRY165" s="171"/>
      <c r="MRZ165" s="171"/>
      <c r="MSA165" s="171"/>
      <c r="MSB165" s="171"/>
      <c r="MSC165" s="171"/>
      <c r="MSD165" s="171"/>
      <c r="MSE165" s="171"/>
      <c r="MSF165" s="171"/>
      <c r="MSG165" s="171"/>
      <c r="MSH165" s="171"/>
      <c r="MSI165" s="171"/>
      <c r="MSJ165" s="171"/>
      <c r="MSK165" s="171"/>
      <c r="MSL165" s="171"/>
      <c r="MSM165" s="171"/>
      <c r="MSN165" s="171"/>
      <c r="MSO165" s="171"/>
      <c r="MSP165" s="171"/>
      <c r="MSQ165" s="171"/>
      <c r="MSR165" s="171"/>
      <c r="MSS165" s="171"/>
      <c r="MST165" s="171"/>
      <c r="MSU165" s="171"/>
      <c r="MSV165" s="171"/>
      <c r="MSW165" s="171"/>
      <c r="MSX165" s="171"/>
      <c r="MSY165" s="171"/>
      <c r="MSZ165" s="171"/>
      <c r="MTA165" s="171"/>
      <c r="MTB165" s="171"/>
      <c r="MTC165" s="171"/>
      <c r="MTD165" s="171"/>
      <c r="MTE165" s="171"/>
      <c r="MTF165" s="171"/>
      <c r="MTG165" s="171"/>
      <c r="MTH165" s="171"/>
      <c r="MTI165" s="171"/>
      <c r="MTJ165" s="171"/>
      <c r="MTK165" s="171"/>
      <c r="MTL165" s="171"/>
      <c r="MTM165" s="171"/>
      <c r="MTN165" s="171"/>
      <c r="MTO165" s="171"/>
      <c r="MTP165" s="171"/>
      <c r="MTQ165" s="171"/>
      <c r="MTR165" s="171"/>
      <c r="MTS165" s="171"/>
      <c r="MTT165" s="171"/>
      <c r="MTU165" s="171"/>
      <c r="MTV165" s="171"/>
      <c r="MTW165" s="171"/>
      <c r="MTX165" s="171"/>
      <c r="MTY165" s="171"/>
      <c r="MTZ165" s="171"/>
      <c r="MUA165" s="171"/>
      <c r="MUB165" s="171"/>
      <c r="MUC165" s="171"/>
      <c r="MUD165" s="171"/>
      <c r="MUE165" s="171"/>
      <c r="MUF165" s="171"/>
      <c r="MUG165" s="171"/>
      <c r="MUH165" s="171"/>
      <c r="MUI165" s="171"/>
      <c r="MUJ165" s="171"/>
      <c r="MUK165" s="171"/>
      <c r="MUL165" s="171"/>
      <c r="MUM165" s="171"/>
      <c r="MUN165" s="171"/>
      <c r="MUO165" s="171"/>
      <c r="MUP165" s="171"/>
      <c r="MUQ165" s="171"/>
      <c r="MUR165" s="171"/>
      <c r="MUS165" s="171"/>
      <c r="MUT165" s="171"/>
      <c r="MUU165" s="171"/>
      <c r="MUV165" s="171"/>
      <c r="MUW165" s="171"/>
      <c r="MUX165" s="171"/>
      <c r="MUY165" s="171"/>
      <c r="MUZ165" s="171"/>
      <c r="MVA165" s="171"/>
      <c r="MVB165" s="171"/>
      <c r="MVC165" s="171"/>
      <c r="MVD165" s="171"/>
      <c r="MVE165" s="171"/>
      <c r="MVF165" s="171"/>
      <c r="MVG165" s="171"/>
      <c r="MVH165" s="171"/>
      <c r="MVI165" s="171"/>
      <c r="MVJ165" s="171"/>
      <c r="MVK165" s="171"/>
      <c r="MVL165" s="171"/>
      <c r="MVM165" s="171"/>
      <c r="MVN165" s="171"/>
      <c r="MVO165" s="171"/>
      <c r="MVP165" s="171"/>
      <c r="MVQ165" s="171"/>
      <c r="MVR165" s="171"/>
      <c r="MVS165" s="171"/>
      <c r="MVT165" s="171"/>
      <c r="MVU165" s="171"/>
      <c r="MVV165" s="171"/>
      <c r="MVW165" s="171"/>
      <c r="MVX165" s="171"/>
      <c r="MVY165" s="171"/>
      <c r="MVZ165" s="171"/>
      <c r="MWA165" s="171"/>
      <c r="MWB165" s="171"/>
      <c r="MWC165" s="171"/>
      <c r="MWD165" s="171"/>
      <c r="MWE165" s="171"/>
      <c r="MWF165" s="171"/>
      <c r="MWG165" s="171"/>
      <c r="MWH165" s="171"/>
      <c r="MWI165" s="171"/>
      <c r="MWJ165" s="171"/>
      <c r="MWK165" s="171"/>
      <c r="MWL165" s="171"/>
      <c r="MWM165" s="171"/>
      <c r="MWN165" s="171"/>
      <c r="MWO165" s="171"/>
      <c r="MWP165" s="171"/>
      <c r="MWQ165" s="171"/>
      <c r="MWR165" s="171"/>
      <c r="MWS165" s="171"/>
      <c r="MWT165" s="171"/>
      <c r="MWU165" s="171"/>
      <c r="MWV165" s="171"/>
      <c r="MWW165" s="171"/>
      <c r="MWX165" s="171"/>
      <c r="MWY165" s="171"/>
      <c r="MWZ165" s="171"/>
      <c r="MXA165" s="171"/>
      <c r="MXB165" s="171"/>
      <c r="MXC165" s="171"/>
      <c r="MXD165" s="171"/>
      <c r="MXE165" s="171"/>
      <c r="MXF165" s="171"/>
      <c r="MXG165" s="171"/>
      <c r="MXH165" s="171"/>
      <c r="MXI165" s="171"/>
      <c r="MXJ165" s="171"/>
      <c r="MXK165" s="171"/>
      <c r="MXL165" s="171"/>
      <c r="MXM165" s="171"/>
      <c r="MXN165" s="171"/>
      <c r="MXO165" s="171"/>
      <c r="MXP165" s="171"/>
      <c r="MXQ165" s="171"/>
      <c r="MXR165" s="171"/>
      <c r="MXS165" s="171"/>
      <c r="MXT165" s="171"/>
      <c r="MXU165" s="171"/>
      <c r="MXV165" s="171"/>
      <c r="MXW165" s="171"/>
      <c r="MXX165" s="171"/>
      <c r="MXY165" s="171"/>
      <c r="MXZ165" s="171"/>
      <c r="MYA165" s="171"/>
      <c r="MYB165" s="171"/>
      <c r="MYC165" s="171"/>
      <c r="MYD165" s="171"/>
      <c r="MYE165" s="171"/>
      <c r="MYF165" s="171"/>
      <c r="MYG165" s="171"/>
      <c r="MYH165" s="171"/>
      <c r="MYI165" s="171"/>
      <c r="MYJ165" s="171"/>
      <c r="MYK165" s="171"/>
      <c r="MYL165" s="171"/>
      <c r="MYM165" s="171"/>
      <c r="MYN165" s="171"/>
      <c r="MYO165" s="171"/>
      <c r="MYP165" s="171"/>
      <c r="MYQ165" s="171"/>
      <c r="MYR165" s="171"/>
      <c r="MYS165" s="171"/>
      <c r="MYT165" s="171"/>
      <c r="MYU165" s="171"/>
      <c r="MYV165" s="171"/>
      <c r="MYW165" s="171"/>
      <c r="MYX165" s="171"/>
      <c r="MYY165" s="171"/>
      <c r="MYZ165" s="171"/>
      <c r="MZA165" s="171"/>
      <c r="MZB165" s="171"/>
      <c r="MZC165" s="171"/>
      <c r="MZD165" s="171"/>
      <c r="MZE165" s="171"/>
      <c r="MZF165" s="171"/>
      <c r="MZG165" s="171"/>
      <c r="MZH165" s="171"/>
      <c r="MZI165" s="171"/>
      <c r="MZJ165" s="171"/>
      <c r="MZK165" s="171"/>
      <c r="MZL165" s="171"/>
      <c r="MZM165" s="171"/>
      <c r="MZN165" s="171"/>
      <c r="MZO165" s="171"/>
      <c r="MZP165" s="171"/>
      <c r="MZQ165" s="171"/>
      <c r="MZR165" s="171"/>
      <c r="MZS165" s="171"/>
      <c r="MZT165" s="171"/>
      <c r="MZU165" s="171"/>
      <c r="MZV165" s="171"/>
      <c r="MZW165" s="171"/>
      <c r="MZX165" s="171"/>
      <c r="MZY165" s="171"/>
      <c r="MZZ165" s="171"/>
      <c r="NAA165" s="171"/>
      <c r="NAB165" s="171"/>
      <c r="NAC165" s="171"/>
      <c r="NAD165" s="171"/>
      <c r="NAE165" s="171"/>
      <c r="NAF165" s="171"/>
      <c r="NAG165" s="171"/>
      <c r="NAH165" s="171"/>
      <c r="NAI165" s="171"/>
      <c r="NAJ165" s="171"/>
      <c r="NAK165" s="171"/>
      <c r="NAL165" s="171"/>
      <c r="NAM165" s="171"/>
      <c r="NAN165" s="171"/>
      <c r="NAO165" s="171"/>
      <c r="NAP165" s="171"/>
      <c r="NAQ165" s="171"/>
      <c r="NAR165" s="171"/>
      <c r="NAS165" s="171"/>
      <c r="NAT165" s="171"/>
      <c r="NAU165" s="171"/>
      <c r="NAV165" s="171"/>
      <c r="NAW165" s="171"/>
      <c r="NAX165" s="171"/>
      <c r="NAY165" s="171"/>
      <c r="NAZ165" s="171"/>
      <c r="NBA165" s="171"/>
      <c r="NBB165" s="171"/>
      <c r="NBC165" s="171"/>
      <c r="NBD165" s="171"/>
      <c r="NBE165" s="171"/>
      <c r="NBF165" s="171"/>
      <c r="NBG165" s="171"/>
      <c r="NBH165" s="171"/>
      <c r="NBI165" s="171"/>
      <c r="NBJ165" s="171"/>
      <c r="NBK165" s="171"/>
      <c r="NBL165" s="171"/>
      <c r="NBM165" s="171"/>
      <c r="NBN165" s="171"/>
      <c r="NBO165" s="171"/>
      <c r="NBP165" s="171"/>
      <c r="NBQ165" s="171"/>
      <c r="NBR165" s="171"/>
      <c r="NBS165" s="171"/>
      <c r="NBT165" s="171"/>
      <c r="NBU165" s="171"/>
      <c r="NBV165" s="171"/>
      <c r="NBW165" s="171"/>
      <c r="NBX165" s="171"/>
      <c r="NBY165" s="171"/>
      <c r="NBZ165" s="171"/>
      <c r="NCA165" s="171"/>
      <c r="NCB165" s="171"/>
      <c r="NCC165" s="171"/>
      <c r="NCD165" s="171"/>
      <c r="NCE165" s="171"/>
      <c r="NCF165" s="171"/>
      <c r="NCG165" s="171"/>
      <c r="NCH165" s="171"/>
      <c r="NCI165" s="171"/>
      <c r="NCJ165" s="171"/>
      <c r="NCK165" s="171"/>
      <c r="NCL165" s="171"/>
      <c r="NCM165" s="171"/>
      <c r="NCN165" s="171"/>
      <c r="NCO165" s="171"/>
      <c r="NCP165" s="171"/>
      <c r="NCQ165" s="171"/>
      <c r="NCR165" s="171"/>
      <c r="NCS165" s="171"/>
      <c r="NCT165" s="171"/>
      <c r="NCU165" s="171"/>
      <c r="NCV165" s="171"/>
      <c r="NCW165" s="171"/>
      <c r="NCX165" s="171"/>
      <c r="NCY165" s="171"/>
      <c r="NCZ165" s="171"/>
      <c r="NDA165" s="171"/>
      <c r="NDB165" s="171"/>
      <c r="NDC165" s="171"/>
      <c r="NDD165" s="171"/>
      <c r="NDE165" s="171"/>
      <c r="NDF165" s="171"/>
      <c r="NDG165" s="171"/>
      <c r="NDH165" s="171"/>
      <c r="NDI165" s="171"/>
      <c r="NDJ165" s="171"/>
      <c r="NDK165" s="171"/>
      <c r="NDL165" s="171"/>
      <c r="NDM165" s="171"/>
      <c r="NDN165" s="171"/>
      <c r="NDO165" s="171"/>
      <c r="NDP165" s="171"/>
      <c r="NDQ165" s="171"/>
      <c r="NDR165" s="171"/>
      <c r="NDS165" s="171"/>
      <c r="NDT165" s="171"/>
      <c r="NDU165" s="171"/>
      <c r="NDV165" s="171"/>
      <c r="NDW165" s="171"/>
      <c r="NDX165" s="171"/>
      <c r="NDY165" s="171"/>
      <c r="NDZ165" s="171"/>
      <c r="NEA165" s="171"/>
      <c r="NEB165" s="171"/>
      <c r="NEC165" s="171"/>
      <c r="NED165" s="171"/>
      <c r="NEE165" s="171"/>
      <c r="NEF165" s="171"/>
      <c r="NEG165" s="171"/>
      <c r="NEH165" s="171"/>
      <c r="NEI165" s="171"/>
      <c r="NEJ165" s="171"/>
      <c r="NEK165" s="171"/>
      <c r="NEL165" s="171"/>
      <c r="NEM165" s="171"/>
      <c r="NEN165" s="171"/>
      <c r="NEO165" s="171"/>
      <c r="NEP165" s="171"/>
      <c r="NEQ165" s="171"/>
      <c r="NER165" s="171"/>
      <c r="NES165" s="171"/>
      <c r="NET165" s="171"/>
      <c r="NEU165" s="171"/>
      <c r="NEV165" s="171"/>
      <c r="NEW165" s="171"/>
      <c r="NEX165" s="171"/>
      <c r="NEY165" s="171"/>
      <c r="NEZ165" s="171"/>
      <c r="NFA165" s="171"/>
      <c r="NFB165" s="171"/>
      <c r="NFC165" s="171"/>
      <c r="NFD165" s="171"/>
      <c r="NFE165" s="171"/>
      <c r="NFF165" s="171"/>
      <c r="NFG165" s="171"/>
      <c r="NFH165" s="171"/>
      <c r="NFI165" s="171"/>
      <c r="NFJ165" s="171"/>
      <c r="NFK165" s="171"/>
      <c r="NFL165" s="171"/>
      <c r="NFM165" s="171"/>
      <c r="NFN165" s="171"/>
      <c r="NFO165" s="171"/>
      <c r="NFP165" s="171"/>
      <c r="NFQ165" s="171"/>
      <c r="NFR165" s="171"/>
      <c r="NFS165" s="171"/>
      <c r="NFT165" s="171"/>
      <c r="NFU165" s="171"/>
      <c r="NFV165" s="171"/>
      <c r="NFW165" s="171"/>
      <c r="NFX165" s="171"/>
      <c r="NFY165" s="171"/>
      <c r="NFZ165" s="171"/>
      <c r="NGA165" s="171"/>
      <c r="NGB165" s="171"/>
      <c r="NGC165" s="171"/>
      <c r="NGD165" s="171"/>
      <c r="NGE165" s="171"/>
      <c r="NGF165" s="171"/>
      <c r="NGG165" s="171"/>
      <c r="NGH165" s="171"/>
      <c r="NGI165" s="171"/>
      <c r="NGJ165" s="171"/>
      <c r="NGK165" s="171"/>
      <c r="NGL165" s="171"/>
      <c r="NGM165" s="171"/>
      <c r="NGN165" s="171"/>
      <c r="NGO165" s="171"/>
      <c r="NGP165" s="171"/>
      <c r="NGQ165" s="171"/>
      <c r="NGR165" s="171"/>
      <c r="NGS165" s="171"/>
      <c r="NGT165" s="171"/>
      <c r="NGU165" s="171"/>
      <c r="NGV165" s="171"/>
      <c r="NGW165" s="171"/>
      <c r="NGX165" s="171"/>
      <c r="NGY165" s="171"/>
      <c r="NGZ165" s="171"/>
      <c r="NHA165" s="171"/>
      <c r="NHB165" s="171"/>
      <c r="NHC165" s="171"/>
      <c r="NHD165" s="171"/>
      <c r="NHE165" s="171"/>
      <c r="NHF165" s="171"/>
      <c r="NHG165" s="171"/>
      <c r="NHH165" s="171"/>
      <c r="NHI165" s="171"/>
      <c r="NHJ165" s="171"/>
      <c r="NHK165" s="171"/>
      <c r="NHL165" s="171"/>
      <c r="NHM165" s="171"/>
      <c r="NHN165" s="171"/>
      <c r="NHO165" s="171"/>
      <c r="NHP165" s="171"/>
      <c r="NHQ165" s="171"/>
      <c r="NHR165" s="171"/>
      <c r="NHS165" s="171"/>
      <c r="NHT165" s="171"/>
      <c r="NHU165" s="171"/>
      <c r="NHV165" s="171"/>
      <c r="NHW165" s="171"/>
      <c r="NHX165" s="171"/>
      <c r="NHY165" s="171"/>
      <c r="NHZ165" s="171"/>
      <c r="NIA165" s="171"/>
      <c r="NIB165" s="171"/>
      <c r="NIC165" s="171"/>
      <c r="NID165" s="171"/>
      <c r="NIE165" s="171"/>
      <c r="NIF165" s="171"/>
      <c r="NIG165" s="171"/>
      <c r="NIH165" s="171"/>
      <c r="NII165" s="171"/>
      <c r="NIJ165" s="171"/>
      <c r="NIK165" s="171"/>
      <c r="NIL165" s="171"/>
      <c r="NIM165" s="171"/>
      <c r="NIN165" s="171"/>
      <c r="NIO165" s="171"/>
      <c r="NIP165" s="171"/>
      <c r="NIQ165" s="171"/>
      <c r="NIR165" s="171"/>
      <c r="NIS165" s="171"/>
      <c r="NIT165" s="171"/>
      <c r="NIU165" s="171"/>
      <c r="NIV165" s="171"/>
      <c r="NIW165" s="171"/>
      <c r="NIX165" s="171"/>
      <c r="NIY165" s="171"/>
      <c r="NIZ165" s="171"/>
      <c r="NJA165" s="171"/>
      <c r="NJB165" s="171"/>
      <c r="NJC165" s="171"/>
      <c r="NJD165" s="171"/>
      <c r="NJE165" s="171"/>
      <c r="NJF165" s="171"/>
      <c r="NJG165" s="171"/>
      <c r="NJH165" s="171"/>
      <c r="NJI165" s="171"/>
      <c r="NJJ165" s="171"/>
      <c r="NJK165" s="171"/>
      <c r="NJL165" s="171"/>
      <c r="NJM165" s="171"/>
      <c r="NJN165" s="171"/>
      <c r="NJO165" s="171"/>
      <c r="NJP165" s="171"/>
      <c r="NJQ165" s="171"/>
      <c r="NJR165" s="171"/>
      <c r="NJS165" s="171"/>
      <c r="NJT165" s="171"/>
      <c r="NJU165" s="171"/>
      <c r="NJV165" s="171"/>
      <c r="NJW165" s="171"/>
      <c r="NJX165" s="171"/>
      <c r="NJY165" s="171"/>
      <c r="NJZ165" s="171"/>
      <c r="NKA165" s="171"/>
      <c r="NKB165" s="171"/>
      <c r="NKC165" s="171"/>
      <c r="NKD165" s="171"/>
      <c r="NKE165" s="171"/>
      <c r="NKF165" s="171"/>
      <c r="NKG165" s="171"/>
      <c r="NKH165" s="171"/>
      <c r="NKI165" s="171"/>
      <c r="NKJ165" s="171"/>
      <c r="NKK165" s="171"/>
      <c r="NKL165" s="171"/>
      <c r="NKM165" s="171"/>
      <c r="NKN165" s="171"/>
      <c r="NKO165" s="171"/>
      <c r="NKP165" s="171"/>
      <c r="NKQ165" s="171"/>
      <c r="NKR165" s="171"/>
      <c r="NKS165" s="171"/>
      <c r="NKT165" s="171"/>
      <c r="NKU165" s="171"/>
      <c r="NKV165" s="171"/>
      <c r="NKW165" s="171"/>
      <c r="NKX165" s="171"/>
      <c r="NKY165" s="171"/>
      <c r="NKZ165" s="171"/>
      <c r="NLA165" s="171"/>
      <c r="NLB165" s="171"/>
      <c r="NLC165" s="171"/>
      <c r="NLD165" s="171"/>
      <c r="NLE165" s="171"/>
      <c r="NLF165" s="171"/>
      <c r="NLG165" s="171"/>
      <c r="NLH165" s="171"/>
      <c r="NLI165" s="171"/>
      <c r="NLJ165" s="171"/>
      <c r="NLK165" s="171"/>
      <c r="NLL165" s="171"/>
      <c r="NLM165" s="171"/>
      <c r="NLN165" s="171"/>
      <c r="NLO165" s="171"/>
      <c r="NLP165" s="171"/>
      <c r="NLQ165" s="171"/>
      <c r="NLR165" s="171"/>
      <c r="NLS165" s="171"/>
      <c r="NLT165" s="171"/>
      <c r="NLU165" s="171"/>
      <c r="NLV165" s="171"/>
      <c r="NLW165" s="171"/>
      <c r="NLX165" s="171"/>
      <c r="NLY165" s="171"/>
      <c r="NLZ165" s="171"/>
      <c r="NMA165" s="171"/>
      <c r="NMB165" s="171"/>
      <c r="NMC165" s="171"/>
      <c r="NMD165" s="171"/>
      <c r="NME165" s="171"/>
      <c r="NMF165" s="171"/>
      <c r="NMG165" s="171"/>
      <c r="NMH165" s="171"/>
      <c r="NMI165" s="171"/>
      <c r="NMJ165" s="171"/>
      <c r="NMK165" s="171"/>
      <c r="NML165" s="171"/>
      <c r="NMM165" s="171"/>
      <c r="NMN165" s="171"/>
      <c r="NMO165" s="171"/>
      <c r="NMP165" s="171"/>
      <c r="NMQ165" s="171"/>
      <c r="NMR165" s="171"/>
      <c r="NMS165" s="171"/>
      <c r="NMT165" s="171"/>
      <c r="NMU165" s="171"/>
      <c r="NMV165" s="171"/>
      <c r="NMW165" s="171"/>
      <c r="NMX165" s="171"/>
      <c r="NMY165" s="171"/>
      <c r="NMZ165" s="171"/>
      <c r="NNA165" s="171"/>
      <c r="NNB165" s="171"/>
      <c r="NNC165" s="171"/>
      <c r="NND165" s="171"/>
      <c r="NNE165" s="171"/>
      <c r="NNF165" s="171"/>
      <c r="NNG165" s="171"/>
      <c r="NNH165" s="171"/>
      <c r="NNI165" s="171"/>
      <c r="NNJ165" s="171"/>
      <c r="NNK165" s="171"/>
      <c r="NNL165" s="171"/>
      <c r="NNM165" s="171"/>
      <c r="NNN165" s="171"/>
      <c r="NNO165" s="171"/>
      <c r="NNP165" s="171"/>
      <c r="NNQ165" s="171"/>
      <c r="NNR165" s="171"/>
      <c r="NNS165" s="171"/>
      <c r="NNT165" s="171"/>
      <c r="NNU165" s="171"/>
      <c r="NNV165" s="171"/>
      <c r="NNW165" s="171"/>
      <c r="NNX165" s="171"/>
      <c r="NNY165" s="171"/>
      <c r="NNZ165" s="171"/>
      <c r="NOA165" s="171"/>
      <c r="NOB165" s="171"/>
      <c r="NOC165" s="171"/>
      <c r="NOD165" s="171"/>
      <c r="NOE165" s="171"/>
      <c r="NOF165" s="171"/>
      <c r="NOG165" s="171"/>
      <c r="NOH165" s="171"/>
      <c r="NOI165" s="171"/>
      <c r="NOJ165" s="171"/>
      <c r="NOK165" s="171"/>
      <c r="NOL165" s="171"/>
      <c r="NOM165" s="171"/>
      <c r="NON165" s="171"/>
      <c r="NOO165" s="171"/>
      <c r="NOP165" s="171"/>
      <c r="NOQ165" s="171"/>
      <c r="NOR165" s="171"/>
      <c r="NOS165" s="171"/>
      <c r="NOT165" s="171"/>
      <c r="NOU165" s="171"/>
      <c r="NOV165" s="171"/>
      <c r="NOW165" s="171"/>
      <c r="NOX165" s="171"/>
      <c r="NOY165" s="171"/>
      <c r="NOZ165" s="171"/>
      <c r="NPA165" s="171"/>
      <c r="NPB165" s="171"/>
      <c r="NPC165" s="171"/>
      <c r="NPD165" s="171"/>
      <c r="NPE165" s="171"/>
      <c r="NPF165" s="171"/>
      <c r="NPG165" s="171"/>
      <c r="NPH165" s="171"/>
      <c r="NPI165" s="171"/>
      <c r="NPJ165" s="171"/>
      <c r="NPK165" s="171"/>
      <c r="NPL165" s="171"/>
      <c r="NPM165" s="171"/>
      <c r="NPN165" s="171"/>
      <c r="NPO165" s="171"/>
      <c r="NPP165" s="171"/>
      <c r="NPQ165" s="171"/>
      <c r="NPR165" s="171"/>
      <c r="NPS165" s="171"/>
      <c r="NPT165" s="171"/>
      <c r="NPU165" s="171"/>
      <c r="NPV165" s="171"/>
      <c r="NPW165" s="171"/>
      <c r="NPX165" s="171"/>
      <c r="NPY165" s="171"/>
      <c r="NPZ165" s="171"/>
      <c r="NQA165" s="171"/>
      <c r="NQB165" s="171"/>
      <c r="NQC165" s="171"/>
      <c r="NQD165" s="171"/>
      <c r="NQE165" s="171"/>
      <c r="NQF165" s="171"/>
      <c r="NQG165" s="171"/>
      <c r="NQH165" s="171"/>
      <c r="NQI165" s="171"/>
      <c r="NQJ165" s="171"/>
      <c r="NQK165" s="171"/>
      <c r="NQL165" s="171"/>
      <c r="NQM165" s="171"/>
      <c r="NQN165" s="171"/>
      <c r="NQO165" s="171"/>
      <c r="NQP165" s="171"/>
      <c r="NQQ165" s="171"/>
      <c r="NQR165" s="171"/>
      <c r="NQS165" s="171"/>
      <c r="NQT165" s="171"/>
      <c r="NQU165" s="171"/>
      <c r="NQV165" s="171"/>
      <c r="NQW165" s="171"/>
      <c r="NQX165" s="171"/>
      <c r="NQY165" s="171"/>
      <c r="NQZ165" s="171"/>
      <c r="NRA165" s="171"/>
      <c r="NRB165" s="171"/>
      <c r="NRC165" s="171"/>
      <c r="NRD165" s="171"/>
      <c r="NRE165" s="171"/>
      <c r="NRF165" s="171"/>
      <c r="NRG165" s="171"/>
      <c r="NRH165" s="171"/>
      <c r="NRI165" s="171"/>
      <c r="NRJ165" s="171"/>
      <c r="NRK165" s="171"/>
      <c r="NRL165" s="171"/>
      <c r="NRM165" s="171"/>
      <c r="NRN165" s="171"/>
      <c r="NRO165" s="171"/>
      <c r="NRP165" s="171"/>
      <c r="NRQ165" s="171"/>
      <c r="NRR165" s="171"/>
      <c r="NRS165" s="171"/>
      <c r="NRT165" s="171"/>
      <c r="NRU165" s="171"/>
      <c r="NRV165" s="171"/>
      <c r="NRW165" s="171"/>
      <c r="NRX165" s="171"/>
      <c r="NRY165" s="171"/>
      <c r="NRZ165" s="171"/>
      <c r="NSA165" s="171"/>
      <c r="NSB165" s="171"/>
      <c r="NSC165" s="171"/>
      <c r="NSD165" s="171"/>
      <c r="NSE165" s="171"/>
      <c r="NSF165" s="171"/>
      <c r="NSG165" s="171"/>
      <c r="NSH165" s="171"/>
      <c r="NSI165" s="171"/>
      <c r="NSJ165" s="171"/>
      <c r="NSK165" s="171"/>
      <c r="NSL165" s="171"/>
      <c r="NSM165" s="171"/>
      <c r="NSN165" s="171"/>
      <c r="NSO165" s="171"/>
      <c r="NSP165" s="171"/>
      <c r="NSQ165" s="171"/>
      <c r="NSR165" s="171"/>
      <c r="NSS165" s="171"/>
      <c r="NST165" s="171"/>
      <c r="NSU165" s="171"/>
      <c r="NSV165" s="171"/>
      <c r="NSW165" s="171"/>
      <c r="NSX165" s="171"/>
      <c r="NSY165" s="171"/>
      <c r="NSZ165" s="171"/>
      <c r="NTA165" s="171"/>
      <c r="NTB165" s="171"/>
      <c r="NTC165" s="171"/>
      <c r="NTD165" s="171"/>
      <c r="NTE165" s="171"/>
      <c r="NTF165" s="171"/>
      <c r="NTG165" s="171"/>
      <c r="NTH165" s="171"/>
      <c r="NTI165" s="171"/>
      <c r="NTJ165" s="171"/>
      <c r="NTK165" s="171"/>
      <c r="NTL165" s="171"/>
      <c r="NTM165" s="171"/>
      <c r="NTN165" s="171"/>
      <c r="NTO165" s="171"/>
      <c r="NTP165" s="171"/>
      <c r="NTQ165" s="171"/>
      <c r="NTR165" s="171"/>
      <c r="NTS165" s="171"/>
      <c r="NTT165" s="171"/>
      <c r="NTU165" s="171"/>
      <c r="NTV165" s="171"/>
      <c r="NTW165" s="171"/>
      <c r="NTX165" s="171"/>
      <c r="NTY165" s="171"/>
      <c r="NTZ165" s="171"/>
      <c r="NUA165" s="171"/>
      <c r="NUB165" s="171"/>
      <c r="NUC165" s="171"/>
      <c r="NUD165" s="171"/>
      <c r="NUE165" s="171"/>
      <c r="NUF165" s="171"/>
      <c r="NUG165" s="171"/>
      <c r="NUH165" s="171"/>
      <c r="NUI165" s="171"/>
      <c r="NUJ165" s="171"/>
      <c r="NUK165" s="171"/>
      <c r="NUL165" s="171"/>
      <c r="NUM165" s="171"/>
      <c r="NUN165" s="171"/>
      <c r="NUO165" s="171"/>
      <c r="NUP165" s="171"/>
      <c r="NUQ165" s="171"/>
      <c r="NUR165" s="171"/>
      <c r="NUS165" s="171"/>
      <c r="NUT165" s="171"/>
      <c r="NUU165" s="171"/>
      <c r="NUV165" s="171"/>
      <c r="NUW165" s="171"/>
      <c r="NUX165" s="171"/>
      <c r="NUY165" s="171"/>
      <c r="NUZ165" s="171"/>
      <c r="NVA165" s="171"/>
      <c r="NVB165" s="171"/>
      <c r="NVC165" s="171"/>
      <c r="NVD165" s="171"/>
      <c r="NVE165" s="171"/>
      <c r="NVF165" s="171"/>
      <c r="NVG165" s="171"/>
      <c r="NVH165" s="171"/>
      <c r="NVI165" s="171"/>
      <c r="NVJ165" s="171"/>
      <c r="NVK165" s="171"/>
      <c r="NVL165" s="171"/>
      <c r="NVM165" s="171"/>
      <c r="NVN165" s="171"/>
      <c r="NVO165" s="171"/>
      <c r="NVP165" s="171"/>
      <c r="NVQ165" s="171"/>
      <c r="NVR165" s="171"/>
      <c r="NVS165" s="171"/>
      <c r="NVT165" s="171"/>
      <c r="NVU165" s="171"/>
      <c r="NVV165" s="171"/>
      <c r="NVW165" s="171"/>
      <c r="NVX165" s="171"/>
      <c r="NVY165" s="171"/>
      <c r="NVZ165" s="171"/>
      <c r="NWA165" s="171"/>
      <c r="NWB165" s="171"/>
      <c r="NWC165" s="171"/>
      <c r="NWD165" s="171"/>
      <c r="NWE165" s="171"/>
      <c r="NWF165" s="171"/>
      <c r="NWG165" s="171"/>
      <c r="NWH165" s="171"/>
      <c r="NWI165" s="171"/>
      <c r="NWJ165" s="171"/>
      <c r="NWK165" s="171"/>
      <c r="NWL165" s="171"/>
      <c r="NWM165" s="171"/>
      <c r="NWN165" s="171"/>
      <c r="NWO165" s="171"/>
      <c r="NWP165" s="171"/>
      <c r="NWQ165" s="171"/>
      <c r="NWR165" s="171"/>
      <c r="NWS165" s="171"/>
      <c r="NWT165" s="171"/>
      <c r="NWU165" s="171"/>
      <c r="NWV165" s="171"/>
      <c r="NWW165" s="171"/>
      <c r="NWX165" s="171"/>
      <c r="NWY165" s="171"/>
      <c r="NWZ165" s="171"/>
      <c r="NXA165" s="171"/>
      <c r="NXB165" s="171"/>
      <c r="NXC165" s="171"/>
      <c r="NXD165" s="171"/>
      <c r="NXE165" s="171"/>
      <c r="NXF165" s="171"/>
      <c r="NXG165" s="171"/>
      <c r="NXH165" s="171"/>
      <c r="NXI165" s="171"/>
      <c r="NXJ165" s="171"/>
      <c r="NXK165" s="171"/>
      <c r="NXL165" s="171"/>
      <c r="NXM165" s="171"/>
      <c r="NXN165" s="171"/>
      <c r="NXO165" s="171"/>
      <c r="NXP165" s="171"/>
      <c r="NXQ165" s="171"/>
      <c r="NXR165" s="171"/>
      <c r="NXS165" s="171"/>
      <c r="NXT165" s="171"/>
      <c r="NXU165" s="171"/>
      <c r="NXV165" s="171"/>
      <c r="NXW165" s="171"/>
      <c r="NXX165" s="171"/>
      <c r="NXY165" s="171"/>
      <c r="NXZ165" s="171"/>
      <c r="NYA165" s="171"/>
      <c r="NYB165" s="171"/>
      <c r="NYC165" s="171"/>
      <c r="NYD165" s="171"/>
      <c r="NYE165" s="171"/>
      <c r="NYF165" s="171"/>
      <c r="NYG165" s="171"/>
      <c r="NYH165" s="171"/>
      <c r="NYI165" s="171"/>
      <c r="NYJ165" s="171"/>
      <c r="NYK165" s="171"/>
      <c r="NYL165" s="171"/>
      <c r="NYM165" s="171"/>
      <c r="NYN165" s="171"/>
      <c r="NYO165" s="171"/>
      <c r="NYP165" s="171"/>
      <c r="NYQ165" s="171"/>
      <c r="NYR165" s="171"/>
      <c r="NYS165" s="171"/>
      <c r="NYT165" s="171"/>
      <c r="NYU165" s="171"/>
      <c r="NYV165" s="171"/>
      <c r="NYW165" s="171"/>
      <c r="NYX165" s="171"/>
      <c r="NYY165" s="171"/>
      <c r="NYZ165" s="171"/>
      <c r="NZA165" s="171"/>
      <c r="NZB165" s="171"/>
      <c r="NZC165" s="171"/>
      <c r="NZD165" s="171"/>
      <c r="NZE165" s="171"/>
      <c r="NZF165" s="171"/>
      <c r="NZG165" s="171"/>
      <c r="NZH165" s="171"/>
      <c r="NZI165" s="171"/>
      <c r="NZJ165" s="171"/>
      <c r="NZK165" s="171"/>
      <c r="NZL165" s="171"/>
      <c r="NZM165" s="171"/>
      <c r="NZN165" s="171"/>
      <c r="NZO165" s="171"/>
      <c r="NZP165" s="171"/>
      <c r="NZQ165" s="171"/>
      <c r="NZR165" s="171"/>
      <c r="NZS165" s="171"/>
      <c r="NZT165" s="171"/>
      <c r="NZU165" s="171"/>
      <c r="NZV165" s="171"/>
      <c r="NZW165" s="171"/>
      <c r="NZX165" s="171"/>
      <c r="NZY165" s="171"/>
      <c r="NZZ165" s="171"/>
      <c r="OAA165" s="171"/>
      <c r="OAB165" s="171"/>
      <c r="OAC165" s="171"/>
      <c r="OAD165" s="171"/>
      <c r="OAE165" s="171"/>
      <c r="OAF165" s="171"/>
      <c r="OAG165" s="171"/>
      <c r="OAH165" s="171"/>
      <c r="OAI165" s="171"/>
      <c r="OAJ165" s="171"/>
      <c r="OAK165" s="171"/>
      <c r="OAL165" s="171"/>
      <c r="OAM165" s="171"/>
      <c r="OAN165" s="171"/>
      <c r="OAO165" s="171"/>
      <c r="OAP165" s="171"/>
      <c r="OAQ165" s="171"/>
      <c r="OAR165" s="171"/>
      <c r="OAS165" s="171"/>
      <c r="OAT165" s="171"/>
      <c r="OAU165" s="171"/>
      <c r="OAV165" s="171"/>
      <c r="OAW165" s="171"/>
      <c r="OAX165" s="171"/>
      <c r="OAY165" s="171"/>
      <c r="OAZ165" s="171"/>
      <c r="OBA165" s="171"/>
      <c r="OBB165" s="171"/>
      <c r="OBC165" s="171"/>
      <c r="OBD165" s="171"/>
      <c r="OBE165" s="171"/>
      <c r="OBF165" s="171"/>
      <c r="OBG165" s="171"/>
      <c r="OBH165" s="171"/>
      <c r="OBI165" s="171"/>
      <c r="OBJ165" s="171"/>
      <c r="OBK165" s="171"/>
      <c r="OBL165" s="171"/>
      <c r="OBM165" s="171"/>
      <c r="OBN165" s="171"/>
      <c r="OBO165" s="171"/>
      <c r="OBP165" s="171"/>
      <c r="OBQ165" s="171"/>
      <c r="OBR165" s="171"/>
      <c r="OBS165" s="171"/>
      <c r="OBT165" s="171"/>
      <c r="OBU165" s="171"/>
      <c r="OBV165" s="171"/>
      <c r="OBW165" s="171"/>
      <c r="OBX165" s="171"/>
      <c r="OBY165" s="171"/>
      <c r="OBZ165" s="171"/>
      <c r="OCA165" s="171"/>
      <c r="OCB165" s="171"/>
      <c r="OCC165" s="171"/>
      <c r="OCD165" s="171"/>
      <c r="OCE165" s="171"/>
      <c r="OCF165" s="171"/>
      <c r="OCG165" s="171"/>
      <c r="OCH165" s="171"/>
      <c r="OCI165" s="171"/>
      <c r="OCJ165" s="171"/>
      <c r="OCK165" s="171"/>
      <c r="OCL165" s="171"/>
      <c r="OCM165" s="171"/>
      <c r="OCN165" s="171"/>
      <c r="OCO165" s="171"/>
      <c r="OCP165" s="171"/>
      <c r="OCQ165" s="171"/>
      <c r="OCR165" s="171"/>
      <c r="OCS165" s="171"/>
      <c r="OCT165" s="171"/>
      <c r="OCU165" s="171"/>
      <c r="OCV165" s="171"/>
      <c r="OCW165" s="171"/>
      <c r="OCX165" s="171"/>
      <c r="OCY165" s="171"/>
      <c r="OCZ165" s="171"/>
      <c r="ODA165" s="171"/>
      <c r="ODB165" s="171"/>
      <c r="ODC165" s="171"/>
      <c r="ODD165" s="171"/>
      <c r="ODE165" s="171"/>
      <c r="ODF165" s="171"/>
      <c r="ODG165" s="171"/>
      <c r="ODH165" s="171"/>
      <c r="ODI165" s="171"/>
      <c r="ODJ165" s="171"/>
      <c r="ODK165" s="171"/>
      <c r="ODL165" s="171"/>
      <c r="ODM165" s="171"/>
      <c r="ODN165" s="171"/>
      <c r="ODO165" s="171"/>
      <c r="ODP165" s="171"/>
      <c r="ODQ165" s="171"/>
      <c r="ODR165" s="171"/>
      <c r="ODS165" s="171"/>
      <c r="ODT165" s="171"/>
      <c r="ODU165" s="171"/>
      <c r="ODV165" s="171"/>
      <c r="ODW165" s="171"/>
      <c r="ODX165" s="171"/>
      <c r="ODY165" s="171"/>
      <c r="ODZ165" s="171"/>
      <c r="OEA165" s="171"/>
      <c r="OEB165" s="171"/>
      <c r="OEC165" s="171"/>
      <c r="OED165" s="171"/>
      <c r="OEE165" s="171"/>
      <c r="OEF165" s="171"/>
      <c r="OEG165" s="171"/>
      <c r="OEH165" s="171"/>
      <c r="OEI165" s="171"/>
      <c r="OEJ165" s="171"/>
      <c r="OEK165" s="171"/>
      <c r="OEL165" s="171"/>
      <c r="OEM165" s="171"/>
      <c r="OEN165" s="171"/>
      <c r="OEO165" s="171"/>
      <c r="OEP165" s="171"/>
      <c r="OEQ165" s="171"/>
      <c r="OER165" s="171"/>
      <c r="OES165" s="171"/>
      <c r="OET165" s="171"/>
      <c r="OEU165" s="171"/>
      <c r="OEV165" s="171"/>
      <c r="OEW165" s="171"/>
      <c r="OEX165" s="171"/>
      <c r="OEY165" s="171"/>
      <c r="OEZ165" s="171"/>
      <c r="OFA165" s="171"/>
      <c r="OFB165" s="171"/>
      <c r="OFC165" s="171"/>
      <c r="OFD165" s="171"/>
      <c r="OFE165" s="171"/>
      <c r="OFF165" s="171"/>
      <c r="OFG165" s="171"/>
      <c r="OFH165" s="171"/>
      <c r="OFI165" s="171"/>
      <c r="OFJ165" s="171"/>
      <c r="OFK165" s="171"/>
      <c r="OFL165" s="171"/>
      <c r="OFM165" s="171"/>
      <c r="OFN165" s="171"/>
      <c r="OFO165" s="171"/>
      <c r="OFP165" s="171"/>
      <c r="OFQ165" s="171"/>
      <c r="OFR165" s="171"/>
      <c r="OFS165" s="171"/>
      <c r="OFT165" s="171"/>
      <c r="OFU165" s="171"/>
      <c r="OFV165" s="171"/>
      <c r="OFW165" s="171"/>
      <c r="OFX165" s="171"/>
      <c r="OFY165" s="171"/>
      <c r="OFZ165" s="171"/>
      <c r="OGA165" s="171"/>
      <c r="OGB165" s="171"/>
      <c r="OGC165" s="171"/>
      <c r="OGD165" s="171"/>
      <c r="OGE165" s="171"/>
      <c r="OGF165" s="171"/>
      <c r="OGG165" s="171"/>
      <c r="OGH165" s="171"/>
      <c r="OGI165" s="171"/>
      <c r="OGJ165" s="171"/>
      <c r="OGK165" s="171"/>
      <c r="OGL165" s="171"/>
      <c r="OGM165" s="171"/>
      <c r="OGN165" s="171"/>
      <c r="OGO165" s="171"/>
      <c r="OGP165" s="171"/>
      <c r="OGQ165" s="171"/>
      <c r="OGR165" s="171"/>
      <c r="OGS165" s="171"/>
      <c r="OGT165" s="171"/>
      <c r="OGU165" s="171"/>
      <c r="OGV165" s="171"/>
      <c r="OGW165" s="171"/>
      <c r="OGX165" s="171"/>
      <c r="OGY165" s="171"/>
      <c r="OGZ165" s="171"/>
      <c r="OHA165" s="171"/>
      <c r="OHB165" s="171"/>
      <c r="OHC165" s="171"/>
      <c r="OHD165" s="171"/>
      <c r="OHE165" s="171"/>
      <c r="OHF165" s="171"/>
      <c r="OHG165" s="171"/>
      <c r="OHH165" s="171"/>
      <c r="OHI165" s="171"/>
      <c r="OHJ165" s="171"/>
      <c r="OHK165" s="171"/>
      <c r="OHL165" s="171"/>
      <c r="OHM165" s="171"/>
      <c r="OHN165" s="171"/>
      <c r="OHO165" s="171"/>
      <c r="OHP165" s="171"/>
      <c r="OHQ165" s="171"/>
      <c r="OHR165" s="171"/>
      <c r="OHS165" s="171"/>
      <c r="OHT165" s="171"/>
      <c r="OHU165" s="171"/>
      <c r="OHV165" s="171"/>
      <c r="OHW165" s="171"/>
      <c r="OHX165" s="171"/>
      <c r="OHY165" s="171"/>
      <c r="OHZ165" s="171"/>
      <c r="OIA165" s="171"/>
      <c r="OIB165" s="171"/>
      <c r="OIC165" s="171"/>
      <c r="OID165" s="171"/>
      <c r="OIE165" s="171"/>
      <c r="OIF165" s="171"/>
      <c r="OIG165" s="171"/>
      <c r="OIH165" s="171"/>
      <c r="OII165" s="171"/>
      <c r="OIJ165" s="171"/>
      <c r="OIK165" s="171"/>
      <c r="OIL165" s="171"/>
      <c r="OIM165" s="171"/>
      <c r="OIN165" s="171"/>
      <c r="OIO165" s="171"/>
      <c r="OIP165" s="171"/>
      <c r="OIQ165" s="171"/>
      <c r="OIR165" s="171"/>
      <c r="OIS165" s="171"/>
      <c r="OIT165" s="171"/>
      <c r="OIU165" s="171"/>
      <c r="OIV165" s="171"/>
      <c r="OIW165" s="171"/>
      <c r="OIX165" s="171"/>
      <c r="OIY165" s="171"/>
      <c r="OIZ165" s="171"/>
      <c r="OJA165" s="171"/>
      <c r="OJB165" s="171"/>
      <c r="OJC165" s="171"/>
      <c r="OJD165" s="171"/>
      <c r="OJE165" s="171"/>
      <c r="OJF165" s="171"/>
      <c r="OJG165" s="171"/>
      <c r="OJH165" s="171"/>
      <c r="OJI165" s="171"/>
      <c r="OJJ165" s="171"/>
      <c r="OJK165" s="171"/>
      <c r="OJL165" s="171"/>
      <c r="OJM165" s="171"/>
      <c r="OJN165" s="171"/>
      <c r="OJO165" s="171"/>
      <c r="OJP165" s="171"/>
      <c r="OJQ165" s="171"/>
      <c r="OJR165" s="171"/>
      <c r="OJS165" s="171"/>
      <c r="OJT165" s="171"/>
      <c r="OJU165" s="171"/>
      <c r="OJV165" s="171"/>
      <c r="OJW165" s="171"/>
      <c r="OJX165" s="171"/>
      <c r="OJY165" s="171"/>
      <c r="OJZ165" s="171"/>
      <c r="OKA165" s="171"/>
      <c r="OKB165" s="171"/>
      <c r="OKC165" s="171"/>
      <c r="OKD165" s="171"/>
      <c r="OKE165" s="171"/>
      <c r="OKF165" s="171"/>
      <c r="OKG165" s="171"/>
      <c r="OKH165" s="171"/>
      <c r="OKI165" s="171"/>
      <c r="OKJ165" s="171"/>
      <c r="OKK165" s="171"/>
      <c r="OKL165" s="171"/>
      <c r="OKM165" s="171"/>
      <c r="OKN165" s="171"/>
      <c r="OKO165" s="171"/>
      <c r="OKP165" s="171"/>
      <c r="OKQ165" s="171"/>
      <c r="OKR165" s="171"/>
      <c r="OKS165" s="171"/>
      <c r="OKT165" s="171"/>
      <c r="OKU165" s="171"/>
      <c r="OKV165" s="171"/>
      <c r="OKW165" s="171"/>
      <c r="OKX165" s="171"/>
      <c r="OKY165" s="171"/>
      <c r="OKZ165" s="171"/>
      <c r="OLA165" s="171"/>
      <c r="OLB165" s="171"/>
      <c r="OLC165" s="171"/>
      <c r="OLD165" s="171"/>
      <c r="OLE165" s="171"/>
      <c r="OLF165" s="171"/>
      <c r="OLG165" s="171"/>
      <c r="OLH165" s="171"/>
      <c r="OLI165" s="171"/>
      <c r="OLJ165" s="171"/>
      <c r="OLK165" s="171"/>
      <c r="OLL165" s="171"/>
      <c r="OLM165" s="171"/>
      <c r="OLN165" s="171"/>
      <c r="OLO165" s="171"/>
      <c r="OLP165" s="171"/>
      <c r="OLQ165" s="171"/>
      <c r="OLR165" s="171"/>
      <c r="OLS165" s="171"/>
      <c r="OLT165" s="171"/>
      <c r="OLU165" s="171"/>
      <c r="OLV165" s="171"/>
      <c r="OLW165" s="171"/>
      <c r="OLX165" s="171"/>
      <c r="OLY165" s="171"/>
      <c r="OLZ165" s="171"/>
      <c r="OMA165" s="171"/>
      <c r="OMB165" s="171"/>
      <c r="OMC165" s="171"/>
      <c r="OMD165" s="171"/>
      <c r="OME165" s="171"/>
      <c r="OMF165" s="171"/>
      <c r="OMG165" s="171"/>
      <c r="OMH165" s="171"/>
      <c r="OMI165" s="171"/>
      <c r="OMJ165" s="171"/>
      <c r="OMK165" s="171"/>
      <c r="OML165" s="171"/>
      <c r="OMM165" s="171"/>
      <c r="OMN165" s="171"/>
      <c r="OMO165" s="171"/>
      <c r="OMP165" s="171"/>
      <c r="OMQ165" s="171"/>
      <c r="OMR165" s="171"/>
      <c r="OMS165" s="171"/>
      <c r="OMT165" s="171"/>
      <c r="OMU165" s="171"/>
      <c r="OMV165" s="171"/>
      <c r="OMW165" s="171"/>
      <c r="OMX165" s="171"/>
      <c r="OMY165" s="171"/>
      <c r="OMZ165" s="171"/>
      <c r="ONA165" s="171"/>
      <c r="ONB165" s="171"/>
      <c r="ONC165" s="171"/>
      <c r="OND165" s="171"/>
      <c r="ONE165" s="171"/>
      <c r="ONF165" s="171"/>
      <c r="ONG165" s="171"/>
      <c r="ONH165" s="171"/>
      <c r="ONI165" s="171"/>
      <c r="ONJ165" s="171"/>
      <c r="ONK165" s="171"/>
      <c r="ONL165" s="171"/>
      <c r="ONM165" s="171"/>
      <c r="ONN165" s="171"/>
      <c r="ONO165" s="171"/>
      <c r="ONP165" s="171"/>
      <c r="ONQ165" s="171"/>
      <c r="ONR165" s="171"/>
      <c r="ONS165" s="171"/>
      <c r="ONT165" s="171"/>
      <c r="ONU165" s="171"/>
      <c r="ONV165" s="171"/>
      <c r="ONW165" s="171"/>
      <c r="ONX165" s="171"/>
      <c r="ONY165" s="171"/>
      <c r="ONZ165" s="171"/>
      <c r="OOA165" s="171"/>
      <c r="OOB165" s="171"/>
      <c r="OOC165" s="171"/>
      <c r="OOD165" s="171"/>
      <c r="OOE165" s="171"/>
      <c r="OOF165" s="171"/>
      <c r="OOG165" s="171"/>
      <c r="OOH165" s="171"/>
      <c r="OOI165" s="171"/>
      <c r="OOJ165" s="171"/>
      <c r="OOK165" s="171"/>
      <c r="OOL165" s="171"/>
      <c r="OOM165" s="171"/>
      <c r="OON165" s="171"/>
      <c r="OOO165" s="171"/>
      <c r="OOP165" s="171"/>
      <c r="OOQ165" s="171"/>
      <c r="OOR165" s="171"/>
      <c r="OOS165" s="171"/>
      <c r="OOT165" s="171"/>
      <c r="OOU165" s="171"/>
      <c r="OOV165" s="171"/>
      <c r="OOW165" s="171"/>
      <c r="OOX165" s="171"/>
      <c r="OOY165" s="171"/>
      <c r="OOZ165" s="171"/>
      <c r="OPA165" s="171"/>
      <c r="OPB165" s="171"/>
      <c r="OPC165" s="171"/>
      <c r="OPD165" s="171"/>
      <c r="OPE165" s="171"/>
      <c r="OPF165" s="171"/>
      <c r="OPG165" s="171"/>
      <c r="OPH165" s="171"/>
      <c r="OPI165" s="171"/>
      <c r="OPJ165" s="171"/>
      <c r="OPK165" s="171"/>
      <c r="OPL165" s="171"/>
      <c r="OPM165" s="171"/>
      <c r="OPN165" s="171"/>
      <c r="OPO165" s="171"/>
      <c r="OPP165" s="171"/>
      <c r="OPQ165" s="171"/>
      <c r="OPR165" s="171"/>
      <c r="OPS165" s="171"/>
      <c r="OPT165" s="171"/>
      <c r="OPU165" s="171"/>
      <c r="OPV165" s="171"/>
      <c r="OPW165" s="171"/>
      <c r="OPX165" s="171"/>
      <c r="OPY165" s="171"/>
      <c r="OPZ165" s="171"/>
      <c r="OQA165" s="171"/>
      <c r="OQB165" s="171"/>
      <c r="OQC165" s="171"/>
      <c r="OQD165" s="171"/>
      <c r="OQE165" s="171"/>
      <c r="OQF165" s="171"/>
      <c r="OQG165" s="171"/>
      <c r="OQH165" s="171"/>
      <c r="OQI165" s="171"/>
      <c r="OQJ165" s="171"/>
      <c r="OQK165" s="171"/>
      <c r="OQL165" s="171"/>
      <c r="OQM165" s="171"/>
      <c r="OQN165" s="171"/>
      <c r="OQO165" s="171"/>
      <c r="OQP165" s="171"/>
      <c r="OQQ165" s="171"/>
      <c r="OQR165" s="171"/>
      <c r="OQS165" s="171"/>
      <c r="OQT165" s="171"/>
      <c r="OQU165" s="171"/>
      <c r="OQV165" s="171"/>
      <c r="OQW165" s="171"/>
      <c r="OQX165" s="171"/>
      <c r="OQY165" s="171"/>
      <c r="OQZ165" s="171"/>
      <c r="ORA165" s="171"/>
      <c r="ORB165" s="171"/>
      <c r="ORC165" s="171"/>
      <c r="ORD165" s="171"/>
      <c r="ORE165" s="171"/>
      <c r="ORF165" s="171"/>
      <c r="ORG165" s="171"/>
      <c r="ORH165" s="171"/>
      <c r="ORI165" s="171"/>
      <c r="ORJ165" s="171"/>
      <c r="ORK165" s="171"/>
      <c r="ORL165" s="171"/>
      <c r="ORM165" s="171"/>
      <c r="ORN165" s="171"/>
      <c r="ORO165" s="171"/>
      <c r="ORP165" s="171"/>
      <c r="ORQ165" s="171"/>
      <c r="ORR165" s="171"/>
      <c r="ORS165" s="171"/>
      <c r="ORT165" s="171"/>
      <c r="ORU165" s="171"/>
      <c r="ORV165" s="171"/>
      <c r="ORW165" s="171"/>
      <c r="ORX165" s="171"/>
      <c r="ORY165" s="171"/>
      <c r="ORZ165" s="171"/>
      <c r="OSA165" s="171"/>
      <c r="OSB165" s="171"/>
      <c r="OSC165" s="171"/>
      <c r="OSD165" s="171"/>
      <c r="OSE165" s="171"/>
      <c r="OSF165" s="171"/>
      <c r="OSG165" s="171"/>
      <c r="OSH165" s="171"/>
      <c r="OSI165" s="171"/>
      <c r="OSJ165" s="171"/>
      <c r="OSK165" s="171"/>
      <c r="OSL165" s="171"/>
      <c r="OSM165" s="171"/>
      <c r="OSN165" s="171"/>
      <c r="OSO165" s="171"/>
      <c r="OSP165" s="171"/>
      <c r="OSQ165" s="171"/>
      <c r="OSR165" s="171"/>
      <c r="OSS165" s="171"/>
      <c r="OST165" s="171"/>
      <c r="OSU165" s="171"/>
      <c r="OSV165" s="171"/>
      <c r="OSW165" s="171"/>
      <c r="OSX165" s="171"/>
      <c r="OSY165" s="171"/>
      <c r="OSZ165" s="171"/>
      <c r="OTA165" s="171"/>
      <c r="OTB165" s="171"/>
      <c r="OTC165" s="171"/>
      <c r="OTD165" s="171"/>
      <c r="OTE165" s="171"/>
      <c r="OTF165" s="171"/>
      <c r="OTG165" s="171"/>
      <c r="OTH165" s="171"/>
      <c r="OTI165" s="171"/>
      <c r="OTJ165" s="171"/>
      <c r="OTK165" s="171"/>
      <c r="OTL165" s="171"/>
      <c r="OTM165" s="171"/>
      <c r="OTN165" s="171"/>
      <c r="OTO165" s="171"/>
      <c r="OTP165" s="171"/>
      <c r="OTQ165" s="171"/>
      <c r="OTR165" s="171"/>
      <c r="OTS165" s="171"/>
      <c r="OTT165" s="171"/>
      <c r="OTU165" s="171"/>
      <c r="OTV165" s="171"/>
      <c r="OTW165" s="171"/>
      <c r="OTX165" s="171"/>
      <c r="OTY165" s="171"/>
      <c r="OTZ165" s="171"/>
      <c r="OUA165" s="171"/>
      <c r="OUB165" s="171"/>
      <c r="OUC165" s="171"/>
      <c r="OUD165" s="171"/>
      <c r="OUE165" s="171"/>
      <c r="OUF165" s="171"/>
      <c r="OUG165" s="171"/>
      <c r="OUH165" s="171"/>
      <c r="OUI165" s="171"/>
      <c r="OUJ165" s="171"/>
      <c r="OUK165" s="171"/>
      <c r="OUL165" s="171"/>
      <c r="OUM165" s="171"/>
      <c r="OUN165" s="171"/>
      <c r="OUO165" s="171"/>
      <c r="OUP165" s="171"/>
      <c r="OUQ165" s="171"/>
      <c r="OUR165" s="171"/>
      <c r="OUS165" s="171"/>
      <c r="OUT165" s="171"/>
      <c r="OUU165" s="171"/>
      <c r="OUV165" s="171"/>
      <c r="OUW165" s="171"/>
      <c r="OUX165" s="171"/>
      <c r="OUY165" s="171"/>
      <c r="OUZ165" s="171"/>
      <c r="OVA165" s="171"/>
      <c r="OVB165" s="171"/>
      <c r="OVC165" s="171"/>
      <c r="OVD165" s="171"/>
      <c r="OVE165" s="171"/>
      <c r="OVF165" s="171"/>
      <c r="OVG165" s="171"/>
      <c r="OVH165" s="171"/>
      <c r="OVI165" s="171"/>
      <c r="OVJ165" s="171"/>
      <c r="OVK165" s="171"/>
      <c r="OVL165" s="171"/>
      <c r="OVM165" s="171"/>
      <c r="OVN165" s="171"/>
      <c r="OVO165" s="171"/>
      <c r="OVP165" s="171"/>
      <c r="OVQ165" s="171"/>
      <c r="OVR165" s="171"/>
      <c r="OVS165" s="171"/>
      <c r="OVT165" s="171"/>
      <c r="OVU165" s="171"/>
      <c r="OVV165" s="171"/>
      <c r="OVW165" s="171"/>
      <c r="OVX165" s="171"/>
      <c r="OVY165" s="171"/>
      <c r="OVZ165" s="171"/>
      <c r="OWA165" s="171"/>
      <c r="OWB165" s="171"/>
      <c r="OWC165" s="171"/>
      <c r="OWD165" s="171"/>
      <c r="OWE165" s="171"/>
      <c r="OWF165" s="171"/>
      <c r="OWG165" s="171"/>
      <c r="OWH165" s="171"/>
      <c r="OWI165" s="171"/>
      <c r="OWJ165" s="171"/>
      <c r="OWK165" s="171"/>
      <c r="OWL165" s="171"/>
      <c r="OWM165" s="171"/>
      <c r="OWN165" s="171"/>
      <c r="OWO165" s="171"/>
      <c r="OWP165" s="171"/>
      <c r="OWQ165" s="171"/>
      <c r="OWR165" s="171"/>
      <c r="OWS165" s="171"/>
      <c r="OWT165" s="171"/>
      <c r="OWU165" s="171"/>
      <c r="OWV165" s="171"/>
      <c r="OWW165" s="171"/>
      <c r="OWX165" s="171"/>
      <c r="OWY165" s="171"/>
      <c r="OWZ165" s="171"/>
      <c r="OXA165" s="171"/>
      <c r="OXB165" s="171"/>
      <c r="OXC165" s="171"/>
      <c r="OXD165" s="171"/>
      <c r="OXE165" s="171"/>
      <c r="OXF165" s="171"/>
      <c r="OXG165" s="171"/>
      <c r="OXH165" s="171"/>
      <c r="OXI165" s="171"/>
      <c r="OXJ165" s="171"/>
      <c r="OXK165" s="171"/>
      <c r="OXL165" s="171"/>
      <c r="OXM165" s="171"/>
      <c r="OXN165" s="171"/>
      <c r="OXO165" s="171"/>
      <c r="OXP165" s="171"/>
      <c r="OXQ165" s="171"/>
      <c r="OXR165" s="171"/>
      <c r="OXS165" s="171"/>
      <c r="OXT165" s="171"/>
      <c r="OXU165" s="171"/>
      <c r="OXV165" s="171"/>
      <c r="OXW165" s="171"/>
      <c r="OXX165" s="171"/>
      <c r="OXY165" s="171"/>
      <c r="OXZ165" s="171"/>
      <c r="OYA165" s="171"/>
      <c r="OYB165" s="171"/>
      <c r="OYC165" s="171"/>
      <c r="OYD165" s="171"/>
      <c r="OYE165" s="171"/>
      <c r="OYF165" s="171"/>
      <c r="OYG165" s="171"/>
      <c r="OYH165" s="171"/>
      <c r="OYI165" s="171"/>
      <c r="OYJ165" s="171"/>
      <c r="OYK165" s="171"/>
      <c r="OYL165" s="171"/>
      <c r="OYM165" s="171"/>
      <c r="OYN165" s="171"/>
      <c r="OYO165" s="171"/>
      <c r="OYP165" s="171"/>
      <c r="OYQ165" s="171"/>
      <c r="OYR165" s="171"/>
      <c r="OYS165" s="171"/>
      <c r="OYT165" s="171"/>
      <c r="OYU165" s="171"/>
      <c r="OYV165" s="171"/>
      <c r="OYW165" s="171"/>
      <c r="OYX165" s="171"/>
      <c r="OYY165" s="171"/>
      <c r="OYZ165" s="171"/>
      <c r="OZA165" s="171"/>
      <c r="OZB165" s="171"/>
      <c r="OZC165" s="171"/>
      <c r="OZD165" s="171"/>
      <c r="OZE165" s="171"/>
      <c r="OZF165" s="171"/>
      <c r="OZG165" s="171"/>
      <c r="OZH165" s="171"/>
      <c r="OZI165" s="171"/>
      <c r="OZJ165" s="171"/>
      <c r="OZK165" s="171"/>
      <c r="OZL165" s="171"/>
      <c r="OZM165" s="171"/>
      <c r="OZN165" s="171"/>
      <c r="OZO165" s="171"/>
      <c r="OZP165" s="171"/>
      <c r="OZQ165" s="171"/>
      <c r="OZR165" s="171"/>
      <c r="OZS165" s="171"/>
      <c r="OZT165" s="171"/>
      <c r="OZU165" s="171"/>
      <c r="OZV165" s="171"/>
      <c r="OZW165" s="171"/>
      <c r="OZX165" s="171"/>
      <c r="OZY165" s="171"/>
      <c r="OZZ165" s="171"/>
      <c r="PAA165" s="171"/>
      <c r="PAB165" s="171"/>
      <c r="PAC165" s="171"/>
      <c r="PAD165" s="171"/>
      <c r="PAE165" s="171"/>
      <c r="PAF165" s="171"/>
      <c r="PAG165" s="171"/>
      <c r="PAH165" s="171"/>
      <c r="PAI165" s="171"/>
      <c r="PAJ165" s="171"/>
      <c r="PAK165" s="171"/>
      <c r="PAL165" s="171"/>
      <c r="PAM165" s="171"/>
      <c r="PAN165" s="171"/>
      <c r="PAO165" s="171"/>
      <c r="PAP165" s="171"/>
      <c r="PAQ165" s="171"/>
      <c r="PAR165" s="171"/>
      <c r="PAS165" s="171"/>
      <c r="PAT165" s="171"/>
      <c r="PAU165" s="171"/>
      <c r="PAV165" s="171"/>
      <c r="PAW165" s="171"/>
      <c r="PAX165" s="171"/>
      <c r="PAY165" s="171"/>
      <c r="PAZ165" s="171"/>
      <c r="PBA165" s="171"/>
      <c r="PBB165" s="171"/>
      <c r="PBC165" s="171"/>
      <c r="PBD165" s="171"/>
      <c r="PBE165" s="171"/>
      <c r="PBF165" s="171"/>
      <c r="PBG165" s="171"/>
      <c r="PBH165" s="171"/>
      <c r="PBI165" s="171"/>
      <c r="PBJ165" s="171"/>
      <c r="PBK165" s="171"/>
      <c r="PBL165" s="171"/>
      <c r="PBM165" s="171"/>
      <c r="PBN165" s="171"/>
      <c r="PBO165" s="171"/>
      <c r="PBP165" s="171"/>
      <c r="PBQ165" s="171"/>
      <c r="PBR165" s="171"/>
      <c r="PBS165" s="171"/>
      <c r="PBT165" s="171"/>
      <c r="PBU165" s="171"/>
      <c r="PBV165" s="171"/>
      <c r="PBW165" s="171"/>
      <c r="PBX165" s="171"/>
      <c r="PBY165" s="171"/>
      <c r="PBZ165" s="171"/>
      <c r="PCA165" s="171"/>
      <c r="PCB165" s="171"/>
      <c r="PCC165" s="171"/>
      <c r="PCD165" s="171"/>
      <c r="PCE165" s="171"/>
      <c r="PCF165" s="171"/>
      <c r="PCG165" s="171"/>
      <c r="PCH165" s="171"/>
      <c r="PCI165" s="171"/>
      <c r="PCJ165" s="171"/>
      <c r="PCK165" s="171"/>
      <c r="PCL165" s="171"/>
      <c r="PCM165" s="171"/>
      <c r="PCN165" s="171"/>
      <c r="PCO165" s="171"/>
      <c r="PCP165" s="171"/>
      <c r="PCQ165" s="171"/>
      <c r="PCR165" s="171"/>
      <c r="PCS165" s="171"/>
      <c r="PCT165" s="171"/>
      <c r="PCU165" s="171"/>
      <c r="PCV165" s="171"/>
      <c r="PCW165" s="171"/>
      <c r="PCX165" s="171"/>
      <c r="PCY165" s="171"/>
      <c r="PCZ165" s="171"/>
      <c r="PDA165" s="171"/>
      <c r="PDB165" s="171"/>
      <c r="PDC165" s="171"/>
      <c r="PDD165" s="171"/>
      <c r="PDE165" s="171"/>
      <c r="PDF165" s="171"/>
      <c r="PDG165" s="171"/>
      <c r="PDH165" s="171"/>
      <c r="PDI165" s="171"/>
      <c r="PDJ165" s="171"/>
      <c r="PDK165" s="171"/>
      <c r="PDL165" s="171"/>
      <c r="PDM165" s="171"/>
      <c r="PDN165" s="171"/>
      <c r="PDO165" s="171"/>
      <c r="PDP165" s="171"/>
      <c r="PDQ165" s="171"/>
      <c r="PDR165" s="171"/>
      <c r="PDS165" s="171"/>
      <c r="PDT165" s="171"/>
      <c r="PDU165" s="171"/>
      <c r="PDV165" s="171"/>
      <c r="PDW165" s="171"/>
      <c r="PDX165" s="171"/>
      <c r="PDY165" s="171"/>
      <c r="PDZ165" s="171"/>
      <c r="PEA165" s="171"/>
      <c r="PEB165" s="171"/>
      <c r="PEC165" s="171"/>
      <c r="PED165" s="171"/>
      <c r="PEE165" s="171"/>
      <c r="PEF165" s="171"/>
      <c r="PEG165" s="171"/>
      <c r="PEH165" s="171"/>
      <c r="PEI165" s="171"/>
      <c r="PEJ165" s="171"/>
      <c r="PEK165" s="171"/>
      <c r="PEL165" s="171"/>
      <c r="PEM165" s="171"/>
      <c r="PEN165" s="171"/>
      <c r="PEO165" s="171"/>
      <c r="PEP165" s="171"/>
      <c r="PEQ165" s="171"/>
      <c r="PER165" s="171"/>
      <c r="PES165" s="171"/>
      <c r="PET165" s="171"/>
      <c r="PEU165" s="171"/>
      <c r="PEV165" s="171"/>
      <c r="PEW165" s="171"/>
      <c r="PEX165" s="171"/>
      <c r="PEY165" s="171"/>
      <c r="PEZ165" s="171"/>
      <c r="PFA165" s="171"/>
      <c r="PFB165" s="171"/>
      <c r="PFC165" s="171"/>
      <c r="PFD165" s="171"/>
      <c r="PFE165" s="171"/>
      <c r="PFF165" s="171"/>
      <c r="PFG165" s="171"/>
      <c r="PFH165" s="171"/>
      <c r="PFI165" s="171"/>
      <c r="PFJ165" s="171"/>
      <c r="PFK165" s="171"/>
      <c r="PFL165" s="171"/>
      <c r="PFM165" s="171"/>
      <c r="PFN165" s="171"/>
      <c r="PFO165" s="171"/>
      <c r="PFP165" s="171"/>
      <c r="PFQ165" s="171"/>
      <c r="PFR165" s="171"/>
      <c r="PFS165" s="171"/>
      <c r="PFT165" s="171"/>
      <c r="PFU165" s="171"/>
      <c r="PFV165" s="171"/>
      <c r="PFW165" s="171"/>
      <c r="PFX165" s="171"/>
      <c r="PFY165" s="171"/>
      <c r="PFZ165" s="171"/>
      <c r="PGA165" s="171"/>
      <c r="PGB165" s="171"/>
      <c r="PGC165" s="171"/>
      <c r="PGD165" s="171"/>
      <c r="PGE165" s="171"/>
      <c r="PGF165" s="171"/>
      <c r="PGG165" s="171"/>
      <c r="PGH165" s="171"/>
      <c r="PGI165" s="171"/>
      <c r="PGJ165" s="171"/>
      <c r="PGK165" s="171"/>
      <c r="PGL165" s="171"/>
      <c r="PGM165" s="171"/>
      <c r="PGN165" s="171"/>
      <c r="PGO165" s="171"/>
      <c r="PGP165" s="171"/>
      <c r="PGQ165" s="171"/>
      <c r="PGR165" s="171"/>
      <c r="PGS165" s="171"/>
      <c r="PGT165" s="171"/>
      <c r="PGU165" s="171"/>
      <c r="PGV165" s="171"/>
      <c r="PGW165" s="171"/>
      <c r="PGX165" s="171"/>
      <c r="PGY165" s="171"/>
      <c r="PGZ165" s="171"/>
      <c r="PHA165" s="171"/>
      <c r="PHB165" s="171"/>
      <c r="PHC165" s="171"/>
      <c r="PHD165" s="171"/>
      <c r="PHE165" s="171"/>
      <c r="PHF165" s="171"/>
      <c r="PHG165" s="171"/>
      <c r="PHH165" s="171"/>
      <c r="PHI165" s="171"/>
      <c r="PHJ165" s="171"/>
      <c r="PHK165" s="171"/>
      <c r="PHL165" s="171"/>
      <c r="PHM165" s="171"/>
      <c r="PHN165" s="171"/>
      <c r="PHO165" s="171"/>
      <c r="PHP165" s="171"/>
      <c r="PHQ165" s="171"/>
      <c r="PHR165" s="171"/>
      <c r="PHS165" s="171"/>
      <c r="PHT165" s="171"/>
      <c r="PHU165" s="171"/>
      <c r="PHV165" s="171"/>
      <c r="PHW165" s="171"/>
      <c r="PHX165" s="171"/>
      <c r="PHY165" s="171"/>
      <c r="PHZ165" s="171"/>
      <c r="PIA165" s="171"/>
      <c r="PIB165" s="171"/>
      <c r="PIC165" s="171"/>
      <c r="PID165" s="171"/>
      <c r="PIE165" s="171"/>
      <c r="PIF165" s="171"/>
      <c r="PIG165" s="171"/>
      <c r="PIH165" s="171"/>
      <c r="PII165" s="171"/>
      <c r="PIJ165" s="171"/>
      <c r="PIK165" s="171"/>
      <c r="PIL165" s="171"/>
      <c r="PIM165" s="171"/>
      <c r="PIN165" s="171"/>
      <c r="PIO165" s="171"/>
      <c r="PIP165" s="171"/>
      <c r="PIQ165" s="171"/>
      <c r="PIR165" s="171"/>
      <c r="PIS165" s="171"/>
      <c r="PIT165" s="171"/>
      <c r="PIU165" s="171"/>
      <c r="PIV165" s="171"/>
      <c r="PIW165" s="171"/>
      <c r="PIX165" s="171"/>
      <c r="PIY165" s="171"/>
      <c r="PIZ165" s="171"/>
      <c r="PJA165" s="171"/>
      <c r="PJB165" s="171"/>
      <c r="PJC165" s="171"/>
      <c r="PJD165" s="171"/>
      <c r="PJE165" s="171"/>
      <c r="PJF165" s="171"/>
      <c r="PJG165" s="171"/>
      <c r="PJH165" s="171"/>
      <c r="PJI165" s="171"/>
      <c r="PJJ165" s="171"/>
      <c r="PJK165" s="171"/>
      <c r="PJL165" s="171"/>
      <c r="PJM165" s="171"/>
      <c r="PJN165" s="171"/>
      <c r="PJO165" s="171"/>
      <c r="PJP165" s="171"/>
      <c r="PJQ165" s="171"/>
      <c r="PJR165" s="171"/>
      <c r="PJS165" s="171"/>
      <c r="PJT165" s="171"/>
      <c r="PJU165" s="171"/>
      <c r="PJV165" s="171"/>
      <c r="PJW165" s="171"/>
      <c r="PJX165" s="171"/>
      <c r="PJY165" s="171"/>
      <c r="PJZ165" s="171"/>
      <c r="PKA165" s="171"/>
      <c r="PKB165" s="171"/>
      <c r="PKC165" s="171"/>
      <c r="PKD165" s="171"/>
      <c r="PKE165" s="171"/>
      <c r="PKF165" s="171"/>
      <c r="PKG165" s="171"/>
      <c r="PKH165" s="171"/>
      <c r="PKI165" s="171"/>
      <c r="PKJ165" s="171"/>
      <c r="PKK165" s="171"/>
      <c r="PKL165" s="171"/>
      <c r="PKM165" s="171"/>
      <c r="PKN165" s="171"/>
      <c r="PKO165" s="171"/>
      <c r="PKP165" s="171"/>
      <c r="PKQ165" s="171"/>
      <c r="PKR165" s="171"/>
      <c r="PKS165" s="171"/>
      <c r="PKT165" s="171"/>
      <c r="PKU165" s="171"/>
      <c r="PKV165" s="171"/>
      <c r="PKW165" s="171"/>
      <c r="PKX165" s="171"/>
      <c r="PKY165" s="171"/>
      <c r="PKZ165" s="171"/>
      <c r="PLA165" s="171"/>
      <c r="PLB165" s="171"/>
      <c r="PLC165" s="171"/>
      <c r="PLD165" s="171"/>
      <c r="PLE165" s="171"/>
      <c r="PLF165" s="171"/>
      <c r="PLG165" s="171"/>
      <c r="PLH165" s="171"/>
      <c r="PLI165" s="171"/>
      <c r="PLJ165" s="171"/>
      <c r="PLK165" s="171"/>
      <c r="PLL165" s="171"/>
      <c r="PLM165" s="171"/>
      <c r="PLN165" s="171"/>
      <c r="PLO165" s="171"/>
      <c r="PLP165" s="171"/>
      <c r="PLQ165" s="171"/>
      <c r="PLR165" s="171"/>
      <c r="PLS165" s="171"/>
      <c r="PLT165" s="171"/>
      <c r="PLU165" s="171"/>
      <c r="PLV165" s="171"/>
      <c r="PLW165" s="171"/>
      <c r="PLX165" s="171"/>
      <c r="PLY165" s="171"/>
      <c r="PLZ165" s="171"/>
      <c r="PMA165" s="171"/>
      <c r="PMB165" s="171"/>
      <c r="PMC165" s="171"/>
      <c r="PMD165" s="171"/>
      <c r="PME165" s="171"/>
      <c r="PMF165" s="171"/>
      <c r="PMG165" s="171"/>
      <c r="PMH165" s="171"/>
      <c r="PMI165" s="171"/>
      <c r="PMJ165" s="171"/>
      <c r="PMK165" s="171"/>
      <c r="PML165" s="171"/>
      <c r="PMM165" s="171"/>
      <c r="PMN165" s="171"/>
      <c r="PMO165" s="171"/>
      <c r="PMP165" s="171"/>
      <c r="PMQ165" s="171"/>
      <c r="PMR165" s="171"/>
      <c r="PMS165" s="171"/>
      <c r="PMT165" s="171"/>
      <c r="PMU165" s="171"/>
      <c r="PMV165" s="171"/>
      <c r="PMW165" s="171"/>
      <c r="PMX165" s="171"/>
      <c r="PMY165" s="171"/>
      <c r="PMZ165" s="171"/>
      <c r="PNA165" s="171"/>
      <c r="PNB165" s="171"/>
      <c r="PNC165" s="171"/>
      <c r="PND165" s="171"/>
      <c r="PNE165" s="171"/>
      <c r="PNF165" s="171"/>
      <c r="PNG165" s="171"/>
      <c r="PNH165" s="171"/>
      <c r="PNI165" s="171"/>
      <c r="PNJ165" s="171"/>
      <c r="PNK165" s="171"/>
      <c r="PNL165" s="171"/>
      <c r="PNM165" s="171"/>
      <c r="PNN165" s="171"/>
      <c r="PNO165" s="171"/>
      <c r="PNP165" s="171"/>
      <c r="PNQ165" s="171"/>
      <c r="PNR165" s="171"/>
      <c r="PNS165" s="171"/>
      <c r="PNT165" s="171"/>
      <c r="PNU165" s="171"/>
      <c r="PNV165" s="171"/>
      <c r="PNW165" s="171"/>
      <c r="PNX165" s="171"/>
      <c r="PNY165" s="171"/>
      <c r="PNZ165" s="171"/>
      <c r="POA165" s="171"/>
      <c r="POB165" s="171"/>
      <c r="POC165" s="171"/>
      <c r="POD165" s="171"/>
      <c r="POE165" s="171"/>
      <c r="POF165" s="171"/>
      <c r="POG165" s="171"/>
      <c r="POH165" s="171"/>
      <c r="POI165" s="171"/>
      <c r="POJ165" s="171"/>
      <c r="POK165" s="171"/>
      <c r="POL165" s="171"/>
      <c r="POM165" s="171"/>
      <c r="PON165" s="171"/>
      <c r="POO165" s="171"/>
      <c r="POP165" s="171"/>
      <c r="POQ165" s="171"/>
      <c r="POR165" s="171"/>
      <c r="POS165" s="171"/>
      <c r="POT165" s="171"/>
      <c r="POU165" s="171"/>
      <c r="POV165" s="171"/>
      <c r="POW165" s="171"/>
      <c r="POX165" s="171"/>
      <c r="POY165" s="171"/>
      <c r="POZ165" s="171"/>
      <c r="PPA165" s="171"/>
      <c r="PPB165" s="171"/>
      <c r="PPC165" s="171"/>
      <c r="PPD165" s="171"/>
      <c r="PPE165" s="171"/>
      <c r="PPF165" s="171"/>
      <c r="PPG165" s="171"/>
      <c r="PPH165" s="171"/>
      <c r="PPI165" s="171"/>
      <c r="PPJ165" s="171"/>
      <c r="PPK165" s="171"/>
      <c r="PPL165" s="171"/>
      <c r="PPM165" s="171"/>
      <c r="PPN165" s="171"/>
      <c r="PPO165" s="171"/>
      <c r="PPP165" s="171"/>
      <c r="PPQ165" s="171"/>
      <c r="PPR165" s="171"/>
      <c r="PPS165" s="171"/>
      <c r="PPT165" s="171"/>
      <c r="PPU165" s="171"/>
      <c r="PPV165" s="171"/>
      <c r="PPW165" s="171"/>
      <c r="PPX165" s="171"/>
      <c r="PPY165" s="171"/>
      <c r="PPZ165" s="171"/>
      <c r="PQA165" s="171"/>
      <c r="PQB165" s="171"/>
      <c r="PQC165" s="171"/>
      <c r="PQD165" s="171"/>
      <c r="PQE165" s="171"/>
      <c r="PQF165" s="171"/>
      <c r="PQG165" s="171"/>
      <c r="PQH165" s="171"/>
      <c r="PQI165" s="171"/>
      <c r="PQJ165" s="171"/>
      <c r="PQK165" s="171"/>
      <c r="PQL165" s="171"/>
      <c r="PQM165" s="171"/>
      <c r="PQN165" s="171"/>
      <c r="PQO165" s="171"/>
      <c r="PQP165" s="171"/>
      <c r="PQQ165" s="171"/>
      <c r="PQR165" s="171"/>
      <c r="PQS165" s="171"/>
      <c r="PQT165" s="171"/>
      <c r="PQU165" s="171"/>
      <c r="PQV165" s="171"/>
      <c r="PQW165" s="171"/>
      <c r="PQX165" s="171"/>
      <c r="PQY165" s="171"/>
      <c r="PQZ165" s="171"/>
      <c r="PRA165" s="171"/>
      <c r="PRB165" s="171"/>
      <c r="PRC165" s="171"/>
      <c r="PRD165" s="171"/>
      <c r="PRE165" s="171"/>
      <c r="PRF165" s="171"/>
      <c r="PRG165" s="171"/>
      <c r="PRH165" s="171"/>
      <c r="PRI165" s="171"/>
      <c r="PRJ165" s="171"/>
      <c r="PRK165" s="171"/>
      <c r="PRL165" s="171"/>
      <c r="PRM165" s="171"/>
      <c r="PRN165" s="171"/>
      <c r="PRO165" s="171"/>
      <c r="PRP165" s="171"/>
      <c r="PRQ165" s="171"/>
      <c r="PRR165" s="171"/>
      <c r="PRS165" s="171"/>
      <c r="PRT165" s="171"/>
      <c r="PRU165" s="171"/>
      <c r="PRV165" s="171"/>
      <c r="PRW165" s="171"/>
      <c r="PRX165" s="171"/>
      <c r="PRY165" s="171"/>
      <c r="PRZ165" s="171"/>
      <c r="PSA165" s="171"/>
      <c r="PSB165" s="171"/>
      <c r="PSC165" s="171"/>
      <c r="PSD165" s="171"/>
      <c r="PSE165" s="171"/>
      <c r="PSF165" s="171"/>
      <c r="PSG165" s="171"/>
      <c r="PSH165" s="171"/>
      <c r="PSI165" s="171"/>
      <c r="PSJ165" s="171"/>
      <c r="PSK165" s="171"/>
      <c r="PSL165" s="171"/>
      <c r="PSM165" s="171"/>
      <c r="PSN165" s="171"/>
      <c r="PSO165" s="171"/>
      <c r="PSP165" s="171"/>
      <c r="PSQ165" s="171"/>
      <c r="PSR165" s="171"/>
      <c r="PSS165" s="171"/>
      <c r="PST165" s="171"/>
      <c r="PSU165" s="171"/>
      <c r="PSV165" s="171"/>
      <c r="PSW165" s="171"/>
      <c r="PSX165" s="171"/>
      <c r="PSY165" s="171"/>
      <c r="PSZ165" s="171"/>
      <c r="PTA165" s="171"/>
      <c r="PTB165" s="171"/>
      <c r="PTC165" s="171"/>
      <c r="PTD165" s="171"/>
      <c r="PTE165" s="171"/>
      <c r="PTF165" s="171"/>
      <c r="PTG165" s="171"/>
      <c r="PTH165" s="171"/>
      <c r="PTI165" s="171"/>
      <c r="PTJ165" s="171"/>
      <c r="PTK165" s="171"/>
      <c r="PTL165" s="171"/>
      <c r="PTM165" s="171"/>
      <c r="PTN165" s="171"/>
      <c r="PTO165" s="171"/>
      <c r="PTP165" s="171"/>
      <c r="PTQ165" s="171"/>
      <c r="PTR165" s="171"/>
      <c r="PTS165" s="171"/>
      <c r="PTT165" s="171"/>
      <c r="PTU165" s="171"/>
      <c r="PTV165" s="171"/>
      <c r="PTW165" s="171"/>
      <c r="PTX165" s="171"/>
      <c r="PTY165" s="171"/>
      <c r="PTZ165" s="171"/>
      <c r="PUA165" s="171"/>
      <c r="PUB165" s="171"/>
      <c r="PUC165" s="171"/>
      <c r="PUD165" s="171"/>
      <c r="PUE165" s="171"/>
      <c r="PUF165" s="171"/>
      <c r="PUG165" s="171"/>
      <c r="PUH165" s="171"/>
      <c r="PUI165" s="171"/>
      <c r="PUJ165" s="171"/>
      <c r="PUK165" s="171"/>
      <c r="PUL165" s="171"/>
      <c r="PUM165" s="171"/>
      <c r="PUN165" s="171"/>
      <c r="PUO165" s="171"/>
      <c r="PUP165" s="171"/>
      <c r="PUQ165" s="171"/>
      <c r="PUR165" s="171"/>
      <c r="PUS165" s="171"/>
      <c r="PUT165" s="171"/>
      <c r="PUU165" s="171"/>
      <c r="PUV165" s="171"/>
      <c r="PUW165" s="171"/>
      <c r="PUX165" s="171"/>
      <c r="PUY165" s="171"/>
      <c r="PUZ165" s="171"/>
      <c r="PVA165" s="171"/>
      <c r="PVB165" s="171"/>
      <c r="PVC165" s="171"/>
      <c r="PVD165" s="171"/>
      <c r="PVE165" s="171"/>
      <c r="PVF165" s="171"/>
      <c r="PVG165" s="171"/>
      <c r="PVH165" s="171"/>
      <c r="PVI165" s="171"/>
      <c r="PVJ165" s="171"/>
      <c r="PVK165" s="171"/>
      <c r="PVL165" s="171"/>
      <c r="PVM165" s="171"/>
      <c r="PVN165" s="171"/>
      <c r="PVO165" s="171"/>
      <c r="PVP165" s="171"/>
      <c r="PVQ165" s="171"/>
      <c r="PVR165" s="171"/>
      <c r="PVS165" s="171"/>
      <c r="PVT165" s="171"/>
      <c r="PVU165" s="171"/>
      <c r="PVV165" s="171"/>
      <c r="PVW165" s="171"/>
      <c r="PVX165" s="171"/>
      <c r="PVY165" s="171"/>
      <c r="PVZ165" s="171"/>
      <c r="PWA165" s="171"/>
      <c r="PWB165" s="171"/>
      <c r="PWC165" s="171"/>
      <c r="PWD165" s="171"/>
      <c r="PWE165" s="171"/>
      <c r="PWF165" s="171"/>
      <c r="PWG165" s="171"/>
      <c r="PWH165" s="171"/>
      <c r="PWI165" s="171"/>
      <c r="PWJ165" s="171"/>
      <c r="PWK165" s="171"/>
      <c r="PWL165" s="171"/>
      <c r="PWM165" s="171"/>
      <c r="PWN165" s="171"/>
      <c r="PWO165" s="171"/>
      <c r="PWP165" s="171"/>
      <c r="PWQ165" s="171"/>
      <c r="PWR165" s="171"/>
      <c r="PWS165" s="171"/>
      <c r="PWT165" s="171"/>
      <c r="PWU165" s="171"/>
      <c r="PWV165" s="171"/>
      <c r="PWW165" s="171"/>
      <c r="PWX165" s="171"/>
      <c r="PWY165" s="171"/>
      <c r="PWZ165" s="171"/>
      <c r="PXA165" s="171"/>
      <c r="PXB165" s="171"/>
      <c r="PXC165" s="171"/>
      <c r="PXD165" s="171"/>
      <c r="PXE165" s="171"/>
      <c r="PXF165" s="171"/>
      <c r="PXG165" s="171"/>
      <c r="PXH165" s="171"/>
      <c r="PXI165" s="171"/>
      <c r="PXJ165" s="171"/>
      <c r="PXK165" s="171"/>
      <c r="PXL165" s="171"/>
      <c r="PXM165" s="171"/>
      <c r="PXN165" s="171"/>
      <c r="PXO165" s="171"/>
      <c r="PXP165" s="171"/>
      <c r="PXQ165" s="171"/>
      <c r="PXR165" s="171"/>
      <c r="PXS165" s="171"/>
      <c r="PXT165" s="171"/>
      <c r="PXU165" s="171"/>
      <c r="PXV165" s="171"/>
      <c r="PXW165" s="171"/>
      <c r="PXX165" s="171"/>
      <c r="PXY165" s="171"/>
      <c r="PXZ165" s="171"/>
      <c r="PYA165" s="171"/>
      <c r="PYB165" s="171"/>
      <c r="PYC165" s="171"/>
      <c r="PYD165" s="171"/>
      <c r="PYE165" s="171"/>
      <c r="PYF165" s="171"/>
      <c r="PYG165" s="171"/>
      <c r="PYH165" s="171"/>
      <c r="PYI165" s="171"/>
      <c r="PYJ165" s="171"/>
      <c r="PYK165" s="171"/>
      <c r="PYL165" s="171"/>
      <c r="PYM165" s="171"/>
      <c r="PYN165" s="171"/>
      <c r="PYO165" s="171"/>
      <c r="PYP165" s="171"/>
      <c r="PYQ165" s="171"/>
      <c r="PYR165" s="171"/>
      <c r="PYS165" s="171"/>
      <c r="PYT165" s="171"/>
      <c r="PYU165" s="171"/>
      <c r="PYV165" s="171"/>
      <c r="PYW165" s="171"/>
      <c r="PYX165" s="171"/>
      <c r="PYY165" s="171"/>
      <c r="PYZ165" s="171"/>
      <c r="PZA165" s="171"/>
      <c r="PZB165" s="171"/>
      <c r="PZC165" s="171"/>
      <c r="PZD165" s="171"/>
      <c r="PZE165" s="171"/>
      <c r="PZF165" s="171"/>
      <c r="PZG165" s="171"/>
      <c r="PZH165" s="171"/>
      <c r="PZI165" s="171"/>
      <c r="PZJ165" s="171"/>
      <c r="PZK165" s="171"/>
      <c r="PZL165" s="171"/>
      <c r="PZM165" s="171"/>
      <c r="PZN165" s="171"/>
      <c r="PZO165" s="171"/>
      <c r="PZP165" s="171"/>
      <c r="PZQ165" s="171"/>
      <c r="PZR165" s="171"/>
      <c r="PZS165" s="171"/>
      <c r="PZT165" s="171"/>
      <c r="PZU165" s="171"/>
      <c r="PZV165" s="171"/>
      <c r="PZW165" s="171"/>
      <c r="PZX165" s="171"/>
      <c r="PZY165" s="171"/>
      <c r="PZZ165" s="171"/>
      <c r="QAA165" s="171"/>
      <c r="QAB165" s="171"/>
      <c r="QAC165" s="171"/>
      <c r="QAD165" s="171"/>
      <c r="QAE165" s="171"/>
      <c r="QAF165" s="171"/>
      <c r="QAG165" s="171"/>
      <c r="QAH165" s="171"/>
      <c r="QAI165" s="171"/>
      <c r="QAJ165" s="171"/>
      <c r="QAK165" s="171"/>
      <c r="QAL165" s="171"/>
      <c r="QAM165" s="171"/>
      <c r="QAN165" s="171"/>
      <c r="QAO165" s="171"/>
      <c r="QAP165" s="171"/>
      <c r="QAQ165" s="171"/>
      <c r="QAR165" s="171"/>
      <c r="QAS165" s="171"/>
      <c r="QAT165" s="171"/>
      <c r="QAU165" s="171"/>
      <c r="QAV165" s="171"/>
      <c r="QAW165" s="171"/>
      <c r="QAX165" s="171"/>
      <c r="QAY165" s="171"/>
      <c r="QAZ165" s="171"/>
      <c r="QBA165" s="171"/>
      <c r="QBB165" s="171"/>
      <c r="QBC165" s="171"/>
      <c r="QBD165" s="171"/>
      <c r="QBE165" s="171"/>
      <c r="QBF165" s="171"/>
      <c r="QBG165" s="171"/>
      <c r="QBH165" s="171"/>
      <c r="QBI165" s="171"/>
      <c r="QBJ165" s="171"/>
      <c r="QBK165" s="171"/>
      <c r="QBL165" s="171"/>
      <c r="QBM165" s="171"/>
      <c r="QBN165" s="171"/>
      <c r="QBO165" s="171"/>
      <c r="QBP165" s="171"/>
      <c r="QBQ165" s="171"/>
      <c r="QBR165" s="171"/>
      <c r="QBS165" s="171"/>
      <c r="QBT165" s="171"/>
      <c r="QBU165" s="171"/>
      <c r="QBV165" s="171"/>
      <c r="QBW165" s="171"/>
      <c r="QBX165" s="171"/>
      <c r="QBY165" s="171"/>
      <c r="QBZ165" s="171"/>
      <c r="QCA165" s="171"/>
      <c r="QCB165" s="171"/>
      <c r="QCC165" s="171"/>
      <c r="QCD165" s="171"/>
      <c r="QCE165" s="171"/>
      <c r="QCF165" s="171"/>
      <c r="QCG165" s="171"/>
      <c r="QCH165" s="171"/>
      <c r="QCI165" s="171"/>
      <c r="QCJ165" s="171"/>
      <c r="QCK165" s="171"/>
      <c r="QCL165" s="171"/>
      <c r="QCM165" s="171"/>
      <c r="QCN165" s="171"/>
      <c r="QCO165" s="171"/>
      <c r="QCP165" s="171"/>
      <c r="QCQ165" s="171"/>
      <c r="QCR165" s="171"/>
      <c r="QCS165" s="171"/>
      <c r="QCT165" s="171"/>
      <c r="QCU165" s="171"/>
      <c r="QCV165" s="171"/>
      <c r="QCW165" s="171"/>
      <c r="QCX165" s="171"/>
      <c r="QCY165" s="171"/>
      <c r="QCZ165" s="171"/>
      <c r="QDA165" s="171"/>
      <c r="QDB165" s="171"/>
      <c r="QDC165" s="171"/>
      <c r="QDD165" s="171"/>
      <c r="QDE165" s="171"/>
      <c r="QDF165" s="171"/>
      <c r="QDG165" s="171"/>
      <c r="QDH165" s="171"/>
      <c r="QDI165" s="171"/>
      <c r="QDJ165" s="171"/>
      <c r="QDK165" s="171"/>
      <c r="QDL165" s="171"/>
      <c r="QDM165" s="171"/>
      <c r="QDN165" s="171"/>
      <c r="QDO165" s="171"/>
      <c r="QDP165" s="171"/>
      <c r="QDQ165" s="171"/>
      <c r="QDR165" s="171"/>
      <c r="QDS165" s="171"/>
      <c r="QDT165" s="171"/>
      <c r="QDU165" s="171"/>
      <c r="QDV165" s="171"/>
      <c r="QDW165" s="171"/>
      <c r="QDX165" s="171"/>
      <c r="QDY165" s="171"/>
      <c r="QDZ165" s="171"/>
      <c r="QEA165" s="171"/>
      <c r="QEB165" s="171"/>
      <c r="QEC165" s="171"/>
      <c r="QED165" s="171"/>
      <c r="QEE165" s="171"/>
      <c r="QEF165" s="171"/>
      <c r="QEG165" s="171"/>
      <c r="QEH165" s="171"/>
      <c r="QEI165" s="171"/>
      <c r="QEJ165" s="171"/>
      <c r="QEK165" s="171"/>
      <c r="QEL165" s="171"/>
      <c r="QEM165" s="171"/>
      <c r="QEN165" s="171"/>
      <c r="QEO165" s="171"/>
      <c r="QEP165" s="171"/>
      <c r="QEQ165" s="171"/>
      <c r="QER165" s="171"/>
      <c r="QES165" s="171"/>
      <c r="QET165" s="171"/>
      <c r="QEU165" s="171"/>
      <c r="QEV165" s="171"/>
      <c r="QEW165" s="171"/>
      <c r="QEX165" s="171"/>
      <c r="QEY165" s="171"/>
      <c r="QEZ165" s="171"/>
      <c r="QFA165" s="171"/>
      <c r="QFB165" s="171"/>
      <c r="QFC165" s="171"/>
      <c r="QFD165" s="171"/>
      <c r="QFE165" s="171"/>
      <c r="QFF165" s="171"/>
      <c r="QFG165" s="171"/>
      <c r="QFH165" s="171"/>
      <c r="QFI165" s="171"/>
      <c r="QFJ165" s="171"/>
      <c r="QFK165" s="171"/>
      <c r="QFL165" s="171"/>
      <c r="QFM165" s="171"/>
      <c r="QFN165" s="171"/>
      <c r="QFO165" s="171"/>
      <c r="QFP165" s="171"/>
      <c r="QFQ165" s="171"/>
      <c r="QFR165" s="171"/>
      <c r="QFS165" s="171"/>
      <c r="QFT165" s="171"/>
      <c r="QFU165" s="171"/>
      <c r="QFV165" s="171"/>
      <c r="QFW165" s="171"/>
      <c r="QFX165" s="171"/>
      <c r="QFY165" s="171"/>
      <c r="QFZ165" s="171"/>
      <c r="QGA165" s="171"/>
      <c r="QGB165" s="171"/>
      <c r="QGC165" s="171"/>
      <c r="QGD165" s="171"/>
      <c r="QGE165" s="171"/>
      <c r="QGF165" s="171"/>
      <c r="QGG165" s="171"/>
      <c r="QGH165" s="171"/>
      <c r="QGI165" s="171"/>
      <c r="QGJ165" s="171"/>
      <c r="QGK165" s="171"/>
      <c r="QGL165" s="171"/>
      <c r="QGM165" s="171"/>
      <c r="QGN165" s="171"/>
      <c r="QGO165" s="171"/>
      <c r="QGP165" s="171"/>
      <c r="QGQ165" s="171"/>
      <c r="QGR165" s="171"/>
      <c r="QGS165" s="171"/>
      <c r="QGT165" s="171"/>
      <c r="QGU165" s="171"/>
      <c r="QGV165" s="171"/>
      <c r="QGW165" s="171"/>
      <c r="QGX165" s="171"/>
      <c r="QGY165" s="171"/>
      <c r="QGZ165" s="171"/>
      <c r="QHA165" s="171"/>
      <c r="QHB165" s="171"/>
      <c r="QHC165" s="171"/>
      <c r="QHD165" s="171"/>
      <c r="QHE165" s="171"/>
      <c r="QHF165" s="171"/>
      <c r="QHG165" s="171"/>
      <c r="QHH165" s="171"/>
      <c r="QHI165" s="171"/>
      <c r="QHJ165" s="171"/>
      <c r="QHK165" s="171"/>
      <c r="QHL165" s="171"/>
      <c r="QHM165" s="171"/>
      <c r="QHN165" s="171"/>
      <c r="QHO165" s="171"/>
      <c r="QHP165" s="171"/>
      <c r="QHQ165" s="171"/>
      <c r="QHR165" s="171"/>
      <c r="QHS165" s="171"/>
      <c r="QHT165" s="171"/>
      <c r="QHU165" s="171"/>
      <c r="QHV165" s="171"/>
      <c r="QHW165" s="171"/>
      <c r="QHX165" s="171"/>
      <c r="QHY165" s="171"/>
      <c r="QHZ165" s="171"/>
      <c r="QIA165" s="171"/>
      <c r="QIB165" s="171"/>
      <c r="QIC165" s="171"/>
      <c r="QID165" s="171"/>
      <c r="QIE165" s="171"/>
      <c r="QIF165" s="171"/>
      <c r="QIG165" s="171"/>
      <c r="QIH165" s="171"/>
      <c r="QII165" s="171"/>
      <c r="QIJ165" s="171"/>
      <c r="QIK165" s="171"/>
      <c r="QIL165" s="171"/>
      <c r="QIM165" s="171"/>
      <c r="QIN165" s="171"/>
      <c r="QIO165" s="171"/>
      <c r="QIP165" s="171"/>
      <c r="QIQ165" s="171"/>
      <c r="QIR165" s="171"/>
      <c r="QIS165" s="171"/>
      <c r="QIT165" s="171"/>
      <c r="QIU165" s="171"/>
      <c r="QIV165" s="171"/>
      <c r="QIW165" s="171"/>
      <c r="QIX165" s="171"/>
      <c r="QIY165" s="171"/>
      <c r="QIZ165" s="171"/>
      <c r="QJA165" s="171"/>
      <c r="QJB165" s="171"/>
      <c r="QJC165" s="171"/>
      <c r="QJD165" s="171"/>
      <c r="QJE165" s="171"/>
      <c r="QJF165" s="171"/>
      <c r="QJG165" s="171"/>
      <c r="QJH165" s="171"/>
      <c r="QJI165" s="171"/>
      <c r="QJJ165" s="171"/>
      <c r="QJK165" s="171"/>
      <c r="QJL165" s="171"/>
      <c r="QJM165" s="171"/>
      <c r="QJN165" s="171"/>
      <c r="QJO165" s="171"/>
      <c r="QJP165" s="171"/>
      <c r="QJQ165" s="171"/>
      <c r="QJR165" s="171"/>
      <c r="QJS165" s="171"/>
      <c r="QJT165" s="171"/>
      <c r="QJU165" s="171"/>
      <c r="QJV165" s="171"/>
      <c r="QJW165" s="171"/>
      <c r="QJX165" s="171"/>
      <c r="QJY165" s="171"/>
      <c r="QJZ165" s="171"/>
      <c r="QKA165" s="171"/>
      <c r="QKB165" s="171"/>
      <c r="QKC165" s="171"/>
      <c r="QKD165" s="171"/>
      <c r="QKE165" s="171"/>
      <c r="QKF165" s="171"/>
      <c r="QKG165" s="171"/>
      <c r="QKH165" s="171"/>
      <c r="QKI165" s="171"/>
      <c r="QKJ165" s="171"/>
      <c r="QKK165" s="171"/>
      <c r="QKL165" s="171"/>
      <c r="QKM165" s="171"/>
      <c r="QKN165" s="171"/>
      <c r="QKO165" s="171"/>
      <c r="QKP165" s="171"/>
      <c r="QKQ165" s="171"/>
      <c r="QKR165" s="171"/>
      <c r="QKS165" s="171"/>
      <c r="QKT165" s="171"/>
      <c r="QKU165" s="171"/>
      <c r="QKV165" s="171"/>
      <c r="QKW165" s="171"/>
      <c r="QKX165" s="171"/>
      <c r="QKY165" s="171"/>
      <c r="QKZ165" s="171"/>
      <c r="QLA165" s="171"/>
      <c r="QLB165" s="171"/>
      <c r="QLC165" s="171"/>
      <c r="QLD165" s="171"/>
      <c r="QLE165" s="171"/>
      <c r="QLF165" s="171"/>
      <c r="QLG165" s="171"/>
      <c r="QLH165" s="171"/>
      <c r="QLI165" s="171"/>
      <c r="QLJ165" s="171"/>
      <c r="QLK165" s="171"/>
      <c r="QLL165" s="171"/>
      <c r="QLM165" s="171"/>
      <c r="QLN165" s="171"/>
      <c r="QLO165" s="171"/>
      <c r="QLP165" s="171"/>
      <c r="QLQ165" s="171"/>
      <c r="QLR165" s="171"/>
      <c r="QLS165" s="171"/>
      <c r="QLT165" s="171"/>
      <c r="QLU165" s="171"/>
      <c r="QLV165" s="171"/>
      <c r="QLW165" s="171"/>
      <c r="QLX165" s="171"/>
      <c r="QLY165" s="171"/>
      <c r="QLZ165" s="171"/>
      <c r="QMA165" s="171"/>
      <c r="QMB165" s="171"/>
      <c r="QMC165" s="171"/>
      <c r="QMD165" s="171"/>
      <c r="QME165" s="171"/>
      <c r="QMF165" s="171"/>
      <c r="QMG165" s="171"/>
      <c r="QMH165" s="171"/>
      <c r="QMI165" s="171"/>
      <c r="QMJ165" s="171"/>
      <c r="QMK165" s="171"/>
      <c r="QML165" s="171"/>
      <c r="QMM165" s="171"/>
      <c r="QMN165" s="171"/>
      <c r="QMO165" s="171"/>
      <c r="QMP165" s="171"/>
      <c r="QMQ165" s="171"/>
      <c r="QMR165" s="171"/>
      <c r="QMS165" s="171"/>
      <c r="QMT165" s="171"/>
      <c r="QMU165" s="171"/>
      <c r="QMV165" s="171"/>
      <c r="QMW165" s="171"/>
      <c r="QMX165" s="171"/>
      <c r="QMY165" s="171"/>
      <c r="QMZ165" s="171"/>
      <c r="QNA165" s="171"/>
      <c r="QNB165" s="171"/>
      <c r="QNC165" s="171"/>
      <c r="QND165" s="171"/>
      <c r="QNE165" s="171"/>
      <c r="QNF165" s="171"/>
      <c r="QNG165" s="171"/>
      <c r="QNH165" s="171"/>
      <c r="QNI165" s="171"/>
      <c r="QNJ165" s="171"/>
      <c r="QNK165" s="171"/>
      <c r="QNL165" s="171"/>
      <c r="QNM165" s="171"/>
      <c r="QNN165" s="171"/>
      <c r="QNO165" s="171"/>
      <c r="QNP165" s="171"/>
      <c r="QNQ165" s="171"/>
      <c r="QNR165" s="171"/>
      <c r="QNS165" s="171"/>
      <c r="QNT165" s="171"/>
      <c r="QNU165" s="171"/>
      <c r="QNV165" s="171"/>
      <c r="QNW165" s="171"/>
      <c r="QNX165" s="171"/>
      <c r="QNY165" s="171"/>
      <c r="QNZ165" s="171"/>
      <c r="QOA165" s="171"/>
      <c r="QOB165" s="171"/>
      <c r="QOC165" s="171"/>
      <c r="QOD165" s="171"/>
      <c r="QOE165" s="171"/>
      <c r="QOF165" s="171"/>
      <c r="QOG165" s="171"/>
      <c r="QOH165" s="171"/>
      <c r="QOI165" s="171"/>
      <c r="QOJ165" s="171"/>
      <c r="QOK165" s="171"/>
      <c r="QOL165" s="171"/>
      <c r="QOM165" s="171"/>
      <c r="QON165" s="171"/>
      <c r="QOO165" s="171"/>
      <c r="QOP165" s="171"/>
      <c r="QOQ165" s="171"/>
      <c r="QOR165" s="171"/>
      <c r="QOS165" s="171"/>
      <c r="QOT165" s="171"/>
      <c r="QOU165" s="171"/>
      <c r="QOV165" s="171"/>
      <c r="QOW165" s="171"/>
      <c r="QOX165" s="171"/>
      <c r="QOY165" s="171"/>
      <c r="QOZ165" s="171"/>
      <c r="QPA165" s="171"/>
      <c r="QPB165" s="171"/>
      <c r="QPC165" s="171"/>
      <c r="QPD165" s="171"/>
      <c r="QPE165" s="171"/>
      <c r="QPF165" s="171"/>
      <c r="QPG165" s="171"/>
      <c r="QPH165" s="171"/>
      <c r="QPI165" s="171"/>
      <c r="QPJ165" s="171"/>
      <c r="QPK165" s="171"/>
      <c r="QPL165" s="171"/>
      <c r="QPM165" s="171"/>
      <c r="QPN165" s="171"/>
      <c r="QPO165" s="171"/>
      <c r="QPP165" s="171"/>
      <c r="QPQ165" s="171"/>
      <c r="QPR165" s="171"/>
      <c r="QPS165" s="171"/>
      <c r="QPT165" s="171"/>
      <c r="QPU165" s="171"/>
      <c r="QPV165" s="171"/>
      <c r="QPW165" s="171"/>
      <c r="QPX165" s="171"/>
      <c r="QPY165" s="171"/>
      <c r="QPZ165" s="171"/>
      <c r="QQA165" s="171"/>
      <c r="QQB165" s="171"/>
      <c r="QQC165" s="171"/>
      <c r="QQD165" s="171"/>
      <c r="QQE165" s="171"/>
      <c r="QQF165" s="171"/>
      <c r="QQG165" s="171"/>
      <c r="QQH165" s="171"/>
      <c r="QQI165" s="171"/>
      <c r="QQJ165" s="171"/>
      <c r="QQK165" s="171"/>
      <c r="QQL165" s="171"/>
      <c r="QQM165" s="171"/>
      <c r="QQN165" s="171"/>
      <c r="QQO165" s="171"/>
      <c r="QQP165" s="171"/>
      <c r="QQQ165" s="171"/>
      <c r="QQR165" s="171"/>
      <c r="QQS165" s="171"/>
      <c r="QQT165" s="171"/>
      <c r="QQU165" s="171"/>
      <c r="QQV165" s="171"/>
      <c r="QQW165" s="171"/>
      <c r="QQX165" s="171"/>
      <c r="QQY165" s="171"/>
      <c r="QQZ165" s="171"/>
      <c r="QRA165" s="171"/>
      <c r="QRB165" s="171"/>
      <c r="QRC165" s="171"/>
      <c r="QRD165" s="171"/>
      <c r="QRE165" s="171"/>
      <c r="QRF165" s="171"/>
      <c r="QRG165" s="171"/>
      <c r="QRH165" s="171"/>
      <c r="QRI165" s="171"/>
      <c r="QRJ165" s="171"/>
      <c r="QRK165" s="171"/>
      <c r="QRL165" s="171"/>
      <c r="QRM165" s="171"/>
      <c r="QRN165" s="171"/>
      <c r="QRO165" s="171"/>
      <c r="QRP165" s="171"/>
      <c r="QRQ165" s="171"/>
      <c r="QRR165" s="171"/>
      <c r="QRS165" s="171"/>
      <c r="QRT165" s="171"/>
      <c r="QRU165" s="171"/>
      <c r="QRV165" s="171"/>
      <c r="QRW165" s="171"/>
      <c r="QRX165" s="171"/>
      <c r="QRY165" s="171"/>
      <c r="QRZ165" s="171"/>
      <c r="QSA165" s="171"/>
      <c r="QSB165" s="171"/>
      <c r="QSC165" s="171"/>
      <c r="QSD165" s="171"/>
      <c r="QSE165" s="171"/>
      <c r="QSF165" s="171"/>
      <c r="QSG165" s="171"/>
      <c r="QSH165" s="171"/>
      <c r="QSI165" s="171"/>
      <c r="QSJ165" s="171"/>
      <c r="QSK165" s="171"/>
      <c r="QSL165" s="171"/>
      <c r="QSM165" s="171"/>
      <c r="QSN165" s="171"/>
      <c r="QSO165" s="171"/>
      <c r="QSP165" s="171"/>
      <c r="QSQ165" s="171"/>
      <c r="QSR165" s="171"/>
      <c r="QSS165" s="171"/>
      <c r="QST165" s="171"/>
      <c r="QSU165" s="171"/>
      <c r="QSV165" s="171"/>
      <c r="QSW165" s="171"/>
      <c r="QSX165" s="171"/>
      <c r="QSY165" s="171"/>
      <c r="QSZ165" s="171"/>
      <c r="QTA165" s="171"/>
      <c r="QTB165" s="171"/>
      <c r="QTC165" s="171"/>
      <c r="QTD165" s="171"/>
      <c r="QTE165" s="171"/>
      <c r="QTF165" s="171"/>
      <c r="QTG165" s="171"/>
      <c r="QTH165" s="171"/>
      <c r="QTI165" s="171"/>
      <c r="QTJ165" s="171"/>
      <c r="QTK165" s="171"/>
      <c r="QTL165" s="171"/>
      <c r="QTM165" s="171"/>
      <c r="QTN165" s="171"/>
      <c r="QTO165" s="171"/>
      <c r="QTP165" s="171"/>
      <c r="QTQ165" s="171"/>
      <c r="QTR165" s="171"/>
      <c r="QTS165" s="171"/>
      <c r="QTT165" s="171"/>
      <c r="QTU165" s="171"/>
      <c r="QTV165" s="171"/>
      <c r="QTW165" s="171"/>
      <c r="QTX165" s="171"/>
      <c r="QTY165" s="171"/>
      <c r="QTZ165" s="171"/>
      <c r="QUA165" s="171"/>
      <c r="QUB165" s="171"/>
      <c r="QUC165" s="171"/>
      <c r="QUD165" s="171"/>
      <c r="QUE165" s="171"/>
      <c r="QUF165" s="171"/>
      <c r="QUG165" s="171"/>
      <c r="QUH165" s="171"/>
      <c r="QUI165" s="171"/>
      <c r="QUJ165" s="171"/>
      <c r="QUK165" s="171"/>
      <c r="QUL165" s="171"/>
      <c r="QUM165" s="171"/>
      <c r="QUN165" s="171"/>
      <c r="QUO165" s="171"/>
      <c r="QUP165" s="171"/>
      <c r="QUQ165" s="171"/>
      <c r="QUR165" s="171"/>
      <c r="QUS165" s="171"/>
      <c r="QUT165" s="171"/>
      <c r="QUU165" s="171"/>
      <c r="QUV165" s="171"/>
      <c r="QUW165" s="171"/>
      <c r="QUX165" s="171"/>
      <c r="QUY165" s="171"/>
      <c r="QUZ165" s="171"/>
      <c r="QVA165" s="171"/>
      <c r="QVB165" s="171"/>
      <c r="QVC165" s="171"/>
      <c r="QVD165" s="171"/>
      <c r="QVE165" s="171"/>
      <c r="QVF165" s="171"/>
      <c r="QVG165" s="171"/>
      <c r="QVH165" s="171"/>
      <c r="QVI165" s="171"/>
      <c r="QVJ165" s="171"/>
      <c r="QVK165" s="171"/>
      <c r="QVL165" s="171"/>
      <c r="QVM165" s="171"/>
      <c r="QVN165" s="171"/>
      <c r="QVO165" s="171"/>
      <c r="QVP165" s="171"/>
      <c r="QVQ165" s="171"/>
      <c r="QVR165" s="171"/>
      <c r="QVS165" s="171"/>
      <c r="QVT165" s="171"/>
      <c r="QVU165" s="171"/>
      <c r="QVV165" s="171"/>
      <c r="QVW165" s="171"/>
      <c r="QVX165" s="171"/>
      <c r="QVY165" s="171"/>
      <c r="QVZ165" s="171"/>
      <c r="QWA165" s="171"/>
      <c r="QWB165" s="171"/>
      <c r="QWC165" s="171"/>
      <c r="QWD165" s="171"/>
      <c r="QWE165" s="171"/>
      <c r="QWF165" s="171"/>
      <c r="QWG165" s="171"/>
      <c r="QWH165" s="171"/>
      <c r="QWI165" s="171"/>
      <c r="QWJ165" s="171"/>
      <c r="QWK165" s="171"/>
      <c r="QWL165" s="171"/>
      <c r="QWM165" s="171"/>
      <c r="QWN165" s="171"/>
      <c r="QWO165" s="171"/>
      <c r="QWP165" s="171"/>
      <c r="QWQ165" s="171"/>
      <c r="QWR165" s="171"/>
      <c r="QWS165" s="171"/>
      <c r="QWT165" s="171"/>
      <c r="QWU165" s="171"/>
      <c r="QWV165" s="171"/>
      <c r="QWW165" s="171"/>
      <c r="QWX165" s="171"/>
      <c r="QWY165" s="171"/>
      <c r="QWZ165" s="171"/>
      <c r="QXA165" s="171"/>
      <c r="QXB165" s="171"/>
      <c r="QXC165" s="171"/>
      <c r="QXD165" s="171"/>
      <c r="QXE165" s="171"/>
      <c r="QXF165" s="171"/>
      <c r="QXG165" s="171"/>
      <c r="QXH165" s="171"/>
      <c r="QXI165" s="171"/>
      <c r="QXJ165" s="171"/>
      <c r="QXK165" s="171"/>
      <c r="QXL165" s="171"/>
      <c r="QXM165" s="171"/>
      <c r="QXN165" s="171"/>
      <c r="QXO165" s="171"/>
      <c r="QXP165" s="171"/>
      <c r="QXQ165" s="171"/>
      <c r="QXR165" s="171"/>
      <c r="QXS165" s="171"/>
      <c r="QXT165" s="171"/>
      <c r="QXU165" s="171"/>
      <c r="QXV165" s="171"/>
      <c r="QXW165" s="171"/>
      <c r="QXX165" s="171"/>
      <c r="QXY165" s="171"/>
      <c r="QXZ165" s="171"/>
      <c r="QYA165" s="171"/>
      <c r="QYB165" s="171"/>
      <c r="QYC165" s="171"/>
      <c r="QYD165" s="171"/>
      <c r="QYE165" s="171"/>
      <c r="QYF165" s="171"/>
      <c r="QYG165" s="171"/>
      <c r="QYH165" s="171"/>
      <c r="QYI165" s="171"/>
      <c r="QYJ165" s="171"/>
      <c r="QYK165" s="171"/>
      <c r="QYL165" s="171"/>
      <c r="QYM165" s="171"/>
      <c r="QYN165" s="171"/>
      <c r="QYO165" s="171"/>
      <c r="QYP165" s="171"/>
      <c r="QYQ165" s="171"/>
      <c r="QYR165" s="171"/>
      <c r="QYS165" s="171"/>
      <c r="QYT165" s="171"/>
      <c r="QYU165" s="171"/>
      <c r="QYV165" s="171"/>
      <c r="QYW165" s="171"/>
      <c r="QYX165" s="171"/>
      <c r="QYY165" s="171"/>
      <c r="QYZ165" s="171"/>
      <c r="QZA165" s="171"/>
      <c r="QZB165" s="171"/>
      <c r="QZC165" s="171"/>
      <c r="QZD165" s="171"/>
      <c r="QZE165" s="171"/>
      <c r="QZF165" s="171"/>
      <c r="QZG165" s="171"/>
      <c r="QZH165" s="171"/>
      <c r="QZI165" s="171"/>
      <c r="QZJ165" s="171"/>
      <c r="QZK165" s="171"/>
      <c r="QZL165" s="171"/>
      <c r="QZM165" s="171"/>
      <c r="QZN165" s="171"/>
      <c r="QZO165" s="171"/>
      <c r="QZP165" s="171"/>
      <c r="QZQ165" s="171"/>
      <c r="QZR165" s="171"/>
      <c r="QZS165" s="171"/>
      <c r="QZT165" s="171"/>
      <c r="QZU165" s="171"/>
      <c r="QZV165" s="171"/>
      <c r="QZW165" s="171"/>
      <c r="QZX165" s="171"/>
      <c r="QZY165" s="171"/>
      <c r="QZZ165" s="171"/>
      <c r="RAA165" s="171"/>
      <c r="RAB165" s="171"/>
      <c r="RAC165" s="171"/>
      <c r="RAD165" s="171"/>
      <c r="RAE165" s="171"/>
      <c r="RAF165" s="171"/>
      <c r="RAG165" s="171"/>
      <c r="RAH165" s="171"/>
      <c r="RAI165" s="171"/>
      <c r="RAJ165" s="171"/>
      <c r="RAK165" s="171"/>
      <c r="RAL165" s="171"/>
      <c r="RAM165" s="171"/>
      <c r="RAN165" s="171"/>
      <c r="RAO165" s="171"/>
      <c r="RAP165" s="171"/>
      <c r="RAQ165" s="171"/>
      <c r="RAR165" s="171"/>
      <c r="RAS165" s="171"/>
      <c r="RAT165" s="171"/>
      <c r="RAU165" s="171"/>
      <c r="RAV165" s="171"/>
      <c r="RAW165" s="171"/>
      <c r="RAX165" s="171"/>
      <c r="RAY165" s="171"/>
      <c r="RAZ165" s="171"/>
      <c r="RBA165" s="171"/>
      <c r="RBB165" s="171"/>
      <c r="RBC165" s="171"/>
      <c r="RBD165" s="171"/>
      <c r="RBE165" s="171"/>
      <c r="RBF165" s="171"/>
      <c r="RBG165" s="171"/>
      <c r="RBH165" s="171"/>
      <c r="RBI165" s="171"/>
      <c r="RBJ165" s="171"/>
      <c r="RBK165" s="171"/>
      <c r="RBL165" s="171"/>
      <c r="RBM165" s="171"/>
      <c r="RBN165" s="171"/>
      <c r="RBO165" s="171"/>
      <c r="RBP165" s="171"/>
      <c r="RBQ165" s="171"/>
      <c r="RBR165" s="171"/>
      <c r="RBS165" s="171"/>
      <c r="RBT165" s="171"/>
      <c r="RBU165" s="171"/>
      <c r="RBV165" s="171"/>
      <c r="RBW165" s="171"/>
      <c r="RBX165" s="171"/>
      <c r="RBY165" s="171"/>
      <c r="RBZ165" s="171"/>
      <c r="RCA165" s="171"/>
      <c r="RCB165" s="171"/>
      <c r="RCC165" s="171"/>
      <c r="RCD165" s="171"/>
      <c r="RCE165" s="171"/>
      <c r="RCF165" s="171"/>
      <c r="RCG165" s="171"/>
      <c r="RCH165" s="171"/>
      <c r="RCI165" s="171"/>
      <c r="RCJ165" s="171"/>
      <c r="RCK165" s="171"/>
      <c r="RCL165" s="171"/>
      <c r="RCM165" s="171"/>
      <c r="RCN165" s="171"/>
      <c r="RCO165" s="171"/>
      <c r="RCP165" s="171"/>
      <c r="RCQ165" s="171"/>
      <c r="RCR165" s="171"/>
      <c r="RCS165" s="171"/>
      <c r="RCT165" s="171"/>
      <c r="RCU165" s="171"/>
      <c r="RCV165" s="171"/>
      <c r="RCW165" s="171"/>
      <c r="RCX165" s="171"/>
      <c r="RCY165" s="171"/>
      <c r="RCZ165" s="171"/>
      <c r="RDA165" s="171"/>
      <c r="RDB165" s="171"/>
      <c r="RDC165" s="171"/>
      <c r="RDD165" s="171"/>
      <c r="RDE165" s="171"/>
      <c r="RDF165" s="171"/>
      <c r="RDG165" s="171"/>
      <c r="RDH165" s="171"/>
      <c r="RDI165" s="171"/>
      <c r="RDJ165" s="171"/>
      <c r="RDK165" s="171"/>
      <c r="RDL165" s="171"/>
      <c r="RDM165" s="171"/>
      <c r="RDN165" s="171"/>
      <c r="RDO165" s="171"/>
      <c r="RDP165" s="171"/>
      <c r="RDQ165" s="171"/>
      <c r="RDR165" s="171"/>
      <c r="RDS165" s="171"/>
      <c r="RDT165" s="171"/>
      <c r="RDU165" s="171"/>
      <c r="RDV165" s="171"/>
      <c r="RDW165" s="171"/>
      <c r="RDX165" s="171"/>
      <c r="RDY165" s="171"/>
      <c r="RDZ165" s="171"/>
      <c r="REA165" s="171"/>
      <c r="REB165" s="171"/>
      <c r="REC165" s="171"/>
      <c r="RED165" s="171"/>
      <c r="REE165" s="171"/>
      <c r="REF165" s="171"/>
      <c r="REG165" s="171"/>
      <c r="REH165" s="171"/>
      <c r="REI165" s="171"/>
      <c r="REJ165" s="171"/>
      <c r="REK165" s="171"/>
      <c r="REL165" s="171"/>
      <c r="REM165" s="171"/>
      <c r="REN165" s="171"/>
      <c r="REO165" s="171"/>
      <c r="REP165" s="171"/>
      <c r="REQ165" s="171"/>
      <c r="RER165" s="171"/>
      <c r="RES165" s="171"/>
      <c r="RET165" s="171"/>
      <c r="REU165" s="171"/>
      <c r="REV165" s="171"/>
      <c r="REW165" s="171"/>
      <c r="REX165" s="171"/>
      <c r="REY165" s="171"/>
      <c r="REZ165" s="171"/>
      <c r="RFA165" s="171"/>
      <c r="RFB165" s="171"/>
      <c r="RFC165" s="171"/>
      <c r="RFD165" s="171"/>
      <c r="RFE165" s="171"/>
      <c r="RFF165" s="171"/>
      <c r="RFG165" s="171"/>
      <c r="RFH165" s="171"/>
      <c r="RFI165" s="171"/>
      <c r="RFJ165" s="171"/>
      <c r="RFK165" s="171"/>
      <c r="RFL165" s="171"/>
      <c r="RFM165" s="171"/>
      <c r="RFN165" s="171"/>
      <c r="RFO165" s="171"/>
      <c r="RFP165" s="171"/>
      <c r="RFQ165" s="171"/>
      <c r="RFR165" s="171"/>
      <c r="RFS165" s="171"/>
      <c r="RFT165" s="171"/>
      <c r="RFU165" s="171"/>
      <c r="RFV165" s="171"/>
      <c r="RFW165" s="171"/>
      <c r="RFX165" s="171"/>
      <c r="RFY165" s="171"/>
      <c r="RFZ165" s="171"/>
      <c r="RGA165" s="171"/>
      <c r="RGB165" s="171"/>
      <c r="RGC165" s="171"/>
      <c r="RGD165" s="171"/>
      <c r="RGE165" s="171"/>
      <c r="RGF165" s="171"/>
      <c r="RGG165" s="171"/>
      <c r="RGH165" s="171"/>
      <c r="RGI165" s="171"/>
      <c r="RGJ165" s="171"/>
      <c r="RGK165" s="171"/>
      <c r="RGL165" s="171"/>
      <c r="RGM165" s="171"/>
      <c r="RGN165" s="171"/>
      <c r="RGO165" s="171"/>
      <c r="RGP165" s="171"/>
      <c r="RGQ165" s="171"/>
      <c r="RGR165" s="171"/>
      <c r="RGS165" s="171"/>
      <c r="RGT165" s="171"/>
      <c r="RGU165" s="171"/>
      <c r="RGV165" s="171"/>
      <c r="RGW165" s="171"/>
      <c r="RGX165" s="171"/>
      <c r="RGY165" s="171"/>
      <c r="RGZ165" s="171"/>
      <c r="RHA165" s="171"/>
      <c r="RHB165" s="171"/>
      <c r="RHC165" s="171"/>
      <c r="RHD165" s="171"/>
      <c r="RHE165" s="171"/>
      <c r="RHF165" s="171"/>
      <c r="RHG165" s="171"/>
      <c r="RHH165" s="171"/>
      <c r="RHI165" s="171"/>
      <c r="RHJ165" s="171"/>
      <c r="RHK165" s="171"/>
      <c r="RHL165" s="171"/>
      <c r="RHM165" s="171"/>
      <c r="RHN165" s="171"/>
      <c r="RHO165" s="171"/>
      <c r="RHP165" s="171"/>
      <c r="RHQ165" s="171"/>
      <c r="RHR165" s="171"/>
      <c r="RHS165" s="171"/>
      <c r="RHT165" s="171"/>
      <c r="RHU165" s="171"/>
      <c r="RHV165" s="171"/>
      <c r="RHW165" s="171"/>
      <c r="RHX165" s="171"/>
      <c r="RHY165" s="171"/>
      <c r="RHZ165" s="171"/>
      <c r="RIA165" s="171"/>
      <c r="RIB165" s="171"/>
      <c r="RIC165" s="171"/>
      <c r="RID165" s="171"/>
      <c r="RIE165" s="171"/>
      <c r="RIF165" s="171"/>
      <c r="RIG165" s="171"/>
      <c r="RIH165" s="171"/>
      <c r="RII165" s="171"/>
      <c r="RIJ165" s="171"/>
      <c r="RIK165" s="171"/>
      <c r="RIL165" s="171"/>
      <c r="RIM165" s="171"/>
      <c r="RIN165" s="171"/>
      <c r="RIO165" s="171"/>
      <c r="RIP165" s="171"/>
      <c r="RIQ165" s="171"/>
      <c r="RIR165" s="171"/>
      <c r="RIS165" s="171"/>
      <c r="RIT165" s="171"/>
      <c r="RIU165" s="171"/>
      <c r="RIV165" s="171"/>
      <c r="RIW165" s="171"/>
      <c r="RIX165" s="171"/>
      <c r="RIY165" s="171"/>
      <c r="RIZ165" s="171"/>
      <c r="RJA165" s="171"/>
      <c r="RJB165" s="171"/>
      <c r="RJC165" s="171"/>
      <c r="RJD165" s="171"/>
      <c r="RJE165" s="171"/>
      <c r="RJF165" s="171"/>
      <c r="RJG165" s="171"/>
      <c r="RJH165" s="171"/>
      <c r="RJI165" s="171"/>
      <c r="RJJ165" s="171"/>
      <c r="RJK165" s="171"/>
      <c r="RJL165" s="171"/>
      <c r="RJM165" s="171"/>
      <c r="RJN165" s="171"/>
      <c r="RJO165" s="171"/>
      <c r="RJP165" s="171"/>
      <c r="RJQ165" s="171"/>
      <c r="RJR165" s="171"/>
      <c r="RJS165" s="171"/>
      <c r="RJT165" s="171"/>
      <c r="RJU165" s="171"/>
      <c r="RJV165" s="171"/>
      <c r="RJW165" s="171"/>
      <c r="RJX165" s="171"/>
      <c r="RJY165" s="171"/>
      <c r="RJZ165" s="171"/>
      <c r="RKA165" s="171"/>
      <c r="RKB165" s="171"/>
      <c r="RKC165" s="171"/>
      <c r="RKD165" s="171"/>
      <c r="RKE165" s="171"/>
      <c r="RKF165" s="171"/>
      <c r="RKG165" s="171"/>
      <c r="RKH165" s="171"/>
      <c r="RKI165" s="171"/>
      <c r="RKJ165" s="171"/>
      <c r="RKK165" s="171"/>
      <c r="RKL165" s="171"/>
      <c r="RKM165" s="171"/>
      <c r="RKN165" s="171"/>
      <c r="RKO165" s="171"/>
      <c r="RKP165" s="171"/>
      <c r="RKQ165" s="171"/>
      <c r="RKR165" s="171"/>
      <c r="RKS165" s="171"/>
      <c r="RKT165" s="171"/>
      <c r="RKU165" s="171"/>
      <c r="RKV165" s="171"/>
      <c r="RKW165" s="171"/>
      <c r="RKX165" s="171"/>
      <c r="RKY165" s="171"/>
      <c r="RKZ165" s="171"/>
      <c r="RLA165" s="171"/>
      <c r="RLB165" s="171"/>
      <c r="RLC165" s="171"/>
      <c r="RLD165" s="171"/>
      <c r="RLE165" s="171"/>
      <c r="RLF165" s="171"/>
      <c r="RLG165" s="171"/>
      <c r="RLH165" s="171"/>
      <c r="RLI165" s="171"/>
      <c r="RLJ165" s="171"/>
      <c r="RLK165" s="171"/>
      <c r="RLL165" s="171"/>
      <c r="RLM165" s="171"/>
      <c r="RLN165" s="171"/>
      <c r="RLO165" s="171"/>
      <c r="RLP165" s="171"/>
      <c r="RLQ165" s="171"/>
      <c r="RLR165" s="171"/>
      <c r="RLS165" s="171"/>
      <c r="RLT165" s="171"/>
      <c r="RLU165" s="171"/>
      <c r="RLV165" s="171"/>
      <c r="RLW165" s="171"/>
      <c r="RLX165" s="171"/>
      <c r="RLY165" s="171"/>
      <c r="RLZ165" s="171"/>
      <c r="RMA165" s="171"/>
      <c r="RMB165" s="171"/>
      <c r="RMC165" s="171"/>
      <c r="RMD165" s="171"/>
      <c r="RME165" s="171"/>
      <c r="RMF165" s="171"/>
      <c r="RMG165" s="171"/>
      <c r="RMH165" s="171"/>
      <c r="RMI165" s="171"/>
      <c r="RMJ165" s="171"/>
      <c r="RMK165" s="171"/>
      <c r="RML165" s="171"/>
      <c r="RMM165" s="171"/>
      <c r="RMN165" s="171"/>
      <c r="RMO165" s="171"/>
      <c r="RMP165" s="171"/>
      <c r="RMQ165" s="171"/>
      <c r="RMR165" s="171"/>
      <c r="RMS165" s="171"/>
      <c r="RMT165" s="171"/>
      <c r="RMU165" s="171"/>
      <c r="RMV165" s="171"/>
      <c r="RMW165" s="171"/>
      <c r="RMX165" s="171"/>
      <c r="RMY165" s="171"/>
      <c r="RMZ165" s="171"/>
      <c r="RNA165" s="171"/>
      <c r="RNB165" s="171"/>
      <c r="RNC165" s="171"/>
      <c r="RND165" s="171"/>
      <c r="RNE165" s="171"/>
      <c r="RNF165" s="171"/>
      <c r="RNG165" s="171"/>
      <c r="RNH165" s="171"/>
      <c r="RNI165" s="171"/>
      <c r="RNJ165" s="171"/>
      <c r="RNK165" s="171"/>
      <c r="RNL165" s="171"/>
      <c r="RNM165" s="171"/>
      <c r="RNN165" s="171"/>
      <c r="RNO165" s="171"/>
      <c r="RNP165" s="171"/>
      <c r="RNQ165" s="171"/>
      <c r="RNR165" s="171"/>
      <c r="RNS165" s="171"/>
      <c r="RNT165" s="171"/>
      <c r="RNU165" s="171"/>
      <c r="RNV165" s="171"/>
      <c r="RNW165" s="171"/>
      <c r="RNX165" s="171"/>
      <c r="RNY165" s="171"/>
      <c r="RNZ165" s="171"/>
      <c r="ROA165" s="171"/>
      <c r="ROB165" s="171"/>
      <c r="ROC165" s="171"/>
      <c r="ROD165" s="171"/>
      <c r="ROE165" s="171"/>
      <c r="ROF165" s="171"/>
      <c r="ROG165" s="171"/>
      <c r="ROH165" s="171"/>
      <c r="ROI165" s="171"/>
      <c r="ROJ165" s="171"/>
      <c r="ROK165" s="171"/>
      <c r="ROL165" s="171"/>
      <c r="ROM165" s="171"/>
      <c r="RON165" s="171"/>
      <c r="ROO165" s="171"/>
      <c r="ROP165" s="171"/>
      <c r="ROQ165" s="171"/>
      <c r="ROR165" s="171"/>
      <c r="ROS165" s="171"/>
      <c r="ROT165" s="171"/>
      <c r="ROU165" s="171"/>
      <c r="ROV165" s="171"/>
      <c r="ROW165" s="171"/>
      <c r="ROX165" s="171"/>
      <c r="ROY165" s="171"/>
      <c r="ROZ165" s="171"/>
      <c r="RPA165" s="171"/>
      <c r="RPB165" s="171"/>
      <c r="RPC165" s="171"/>
      <c r="RPD165" s="171"/>
      <c r="RPE165" s="171"/>
      <c r="RPF165" s="171"/>
      <c r="RPG165" s="171"/>
      <c r="RPH165" s="171"/>
      <c r="RPI165" s="171"/>
      <c r="RPJ165" s="171"/>
      <c r="RPK165" s="171"/>
      <c r="RPL165" s="171"/>
      <c r="RPM165" s="171"/>
      <c r="RPN165" s="171"/>
      <c r="RPO165" s="171"/>
      <c r="RPP165" s="171"/>
      <c r="RPQ165" s="171"/>
      <c r="RPR165" s="171"/>
      <c r="RPS165" s="171"/>
      <c r="RPT165" s="171"/>
      <c r="RPU165" s="171"/>
      <c r="RPV165" s="171"/>
      <c r="RPW165" s="171"/>
      <c r="RPX165" s="171"/>
      <c r="RPY165" s="171"/>
      <c r="RPZ165" s="171"/>
      <c r="RQA165" s="171"/>
      <c r="RQB165" s="171"/>
      <c r="RQC165" s="171"/>
      <c r="RQD165" s="171"/>
      <c r="RQE165" s="171"/>
      <c r="RQF165" s="171"/>
      <c r="RQG165" s="171"/>
      <c r="RQH165" s="171"/>
      <c r="RQI165" s="171"/>
      <c r="RQJ165" s="171"/>
      <c r="RQK165" s="171"/>
      <c r="RQL165" s="171"/>
      <c r="RQM165" s="171"/>
      <c r="RQN165" s="171"/>
      <c r="RQO165" s="171"/>
      <c r="RQP165" s="171"/>
      <c r="RQQ165" s="171"/>
      <c r="RQR165" s="171"/>
      <c r="RQS165" s="171"/>
      <c r="RQT165" s="171"/>
      <c r="RQU165" s="171"/>
      <c r="RQV165" s="171"/>
      <c r="RQW165" s="171"/>
      <c r="RQX165" s="171"/>
      <c r="RQY165" s="171"/>
      <c r="RQZ165" s="171"/>
      <c r="RRA165" s="171"/>
      <c r="RRB165" s="171"/>
      <c r="RRC165" s="171"/>
      <c r="RRD165" s="171"/>
      <c r="RRE165" s="171"/>
      <c r="RRF165" s="171"/>
      <c r="RRG165" s="171"/>
      <c r="RRH165" s="171"/>
      <c r="RRI165" s="171"/>
      <c r="RRJ165" s="171"/>
      <c r="RRK165" s="171"/>
      <c r="RRL165" s="171"/>
      <c r="RRM165" s="171"/>
      <c r="RRN165" s="171"/>
      <c r="RRO165" s="171"/>
      <c r="RRP165" s="171"/>
      <c r="RRQ165" s="171"/>
      <c r="RRR165" s="171"/>
      <c r="RRS165" s="171"/>
      <c r="RRT165" s="171"/>
      <c r="RRU165" s="171"/>
      <c r="RRV165" s="171"/>
      <c r="RRW165" s="171"/>
      <c r="RRX165" s="171"/>
      <c r="RRY165" s="171"/>
      <c r="RRZ165" s="171"/>
      <c r="RSA165" s="171"/>
      <c r="RSB165" s="171"/>
      <c r="RSC165" s="171"/>
      <c r="RSD165" s="171"/>
      <c r="RSE165" s="171"/>
      <c r="RSF165" s="171"/>
      <c r="RSG165" s="171"/>
      <c r="RSH165" s="171"/>
      <c r="RSI165" s="171"/>
      <c r="RSJ165" s="171"/>
      <c r="RSK165" s="171"/>
      <c r="RSL165" s="171"/>
      <c r="RSM165" s="171"/>
      <c r="RSN165" s="171"/>
      <c r="RSO165" s="171"/>
      <c r="RSP165" s="171"/>
      <c r="RSQ165" s="171"/>
      <c r="RSR165" s="171"/>
      <c r="RSS165" s="171"/>
      <c r="RST165" s="171"/>
      <c r="RSU165" s="171"/>
      <c r="RSV165" s="171"/>
      <c r="RSW165" s="171"/>
      <c r="RSX165" s="171"/>
      <c r="RSY165" s="171"/>
      <c r="RSZ165" s="171"/>
      <c r="RTA165" s="171"/>
      <c r="RTB165" s="171"/>
      <c r="RTC165" s="171"/>
      <c r="RTD165" s="171"/>
      <c r="RTE165" s="171"/>
      <c r="RTF165" s="171"/>
      <c r="RTG165" s="171"/>
      <c r="RTH165" s="171"/>
      <c r="RTI165" s="171"/>
      <c r="RTJ165" s="171"/>
      <c r="RTK165" s="171"/>
      <c r="RTL165" s="171"/>
      <c r="RTM165" s="171"/>
      <c r="RTN165" s="171"/>
      <c r="RTO165" s="171"/>
      <c r="RTP165" s="171"/>
      <c r="RTQ165" s="171"/>
      <c r="RTR165" s="171"/>
      <c r="RTS165" s="171"/>
      <c r="RTT165" s="171"/>
      <c r="RTU165" s="171"/>
      <c r="RTV165" s="171"/>
      <c r="RTW165" s="171"/>
      <c r="RTX165" s="171"/>
      <c r="RTY165" s="171"/>
      <c r="RTZ165" s="171"/>
      <c r="RUA165" s="171"/>
      <c r="RUB165" s="171"/>
      <c r="RUC165" s="171"/>
      <c r="RUD165" s="171"/>
      <c r="RUE165" s="171"/>
      <c r="RUF165" s="171"/>
      <c r="RUG165" s="171"/>
      <c r="RUH165" s="171"/>
      <c r="RUI165" s="171"/>
      <c r="RUJ165" s="171"/>
      <c r="RUK165" s="171"/>
      <c r="RUL165" s="171"/>
      <c r="RUM165" s="171"/>
      <c r="RUN165" s="171"/>
      <c r="RUO165" s="171"/>
      <c r="RUP165" s="171"/>
      <c r="RUQ165" s="171"/>
      <c r="RUR165" s="171"/>
      <c r="RUS165" s="171"/>
      <c r="RUT165" s="171"/>
      <c r="RUU165" s="171"/>
      <c r="RUV165" s="171"/>
      <c r="RUW165" s="171"/>
      <c r="RUX165" s="171"/>
      <c r="RUY165" s="171"/>
      <c r="RUZ165" s="171"/>
      <c r="RVA165" s="171"/>
      <c r="RVB165" s="171"/>
      <c r="RVC165" s="171"/>
      <c r="RVD165" s="171"/>
      <c r="RVE165" s="171"/>
      <c r="RVF165" s="171"/>
      <c r="RVG165" s="171"/>
      <c r="RVH165" s="171"/>
      <c r="RVI165" s="171"/>
      <c r="RVJ165" s="171"/>
      <c r="RVK165" s="171"/>
      <c r="RVL165" s="171"/>
      <c r="RVM165" s="171"/>
      <c r="RVN165" s="171"/>
      <c r="RVO165" s="171"/>
      <c r="RVP165" s="171"/>
      <c r="RVQ165" s="171"/>
      <c r="RVR165" s="171"/>
      <c r="RVS165" s="171"/>
      <c r="RVT165" s="171"/>
      <c r="RVU165" s="171"/>
      <c r="RVV165" s="171"/>
      <c r="RVW165" s="171"/>
      <c r="RVX165" s="171"/>
      <c r="RVY165" s="171"/>
      <c r="RVZ165" s="171"/>
      <c r="RWA165" s="171"/>
      <c r="RWB165" s="171"/>
      <c r="RWC165" s="171"/>
      <c r="RWD165" s="171"/>
      <c r="RWE165" s="171"/>
      <c r="RWF165" s="171"/>
      <c r="RWG165" s="171"/>
      <c r="RWH165" s="171"/>
      <c r="RWI165" s="171"/>
      <c r="RWJ165" s="171"/>
      <c r="RWK165" s="171"/>
      <c r="RWL165" s="171"/>
      <c r="RWM165" s="171"/>
      <c r="RWN165" s="171"/>
      <c r="RWO165" s="171"/>
      <c r="RWP165" s="171"/>
      <c r="RWQ165" s="171"/>
      <c r="RWR165" s="171"/>
      <c r="RWS165" s="171"/>
      <c r="RWT165" s="171"/>
      <c r="RWU165" s="171"/>
      <c r="RWV165" s="171"/>
      <c r="RWW165" s="171"/>
      <c r="RWX165" s="171"/>
      <c r="RWY165" s="171"/>
      <c r="RWZ165" s="171"/>
      <c r="RXA165" s="171"/>
      <c r="RXB165" s="171"/>
      <c r="RXC165" s="171"/>
      <c r="RXD165" s="171"/>
      <c r="RXE165" s="171"/>
      <c r="RXF165" s="171"/>
      <c r="RXG165" s="171"/>
      <c r="RXH165" s="171"/>
      <c r="RXI165" s="171"/>
      <c r="RXJ165" s="171"/>
      <c r="RXK165" s="171"/>
      <c r="RXL165" s="171"/>
      <c r="RXM165" s="171"/>
      <c r="RXN165" s="171"/>
      <c r="RXO165" s="171"/>
      <c r="RXP165" s="171"/>
      <c r="RXQ165" s="171"/>
      <c r="RXR165" s="171"/>
      <c r="RXS165" s="171"/>
      <c r="RXT165" s="171"/>
      <c r="RXU165" s="171"/>
      <c r="RXV165" s="171"/>
      <c r="RXW165" s="171"/>
      <c r="RXX165" s="171"/>
      <c r="RXY165" s="171"/>
      <c r="RXZ165" s="171"/>
      <c r="RYA165" s="171"/>
      <c r="RYB165" s="171"/>
      <c r="RYC165" s="171"/>
      <c r="RYD165" s="171"/>
      <c r="RYE165" s="171"/>
      <c r="RYF165" s="171"/>
      <c r="RYG165" s="171"/>
      <c r="RYH165" s="171"/>
      <c r="RYI165" s="171"/>
      <c r="RYJ165" s="171"/>
      <c r="RYK165" s="171"/>
      <c r="RYL165" s="171"/>
      <c r="RYM165" s="171"/>
      <c r="RYN165" s="171"/>
      <c r="RYO165" s="171"/>
      <c r="RYP165" s="171"/>
      <c r="RYQ165" s="171"/>
      <c r="RYR165" s="171"/>
      <c r="RYS165" s="171"/>
      <c r="RYT165" s="171"/>
      <c r="RYU165" s="171"/>
      <c r="RYV165" s="171"/>
      <c r="RYW165" s="171"/>
      <c r="RYX165" s="171"/>
      <c r="RYY165" s="171"/>
      <c r="RYZ165" s="171"/>
      <c r="RZA165" s="171"/>
      <c r="RZB165" s="171"/>
      <c r="RZC165" s="171"/>
      <c r="RZD165" s="171"/>
      <c r="RZE165" s="171"/>
      <c r="RZF165" s="171"/>
      <c r="RZG165" s="171"/>
      <c r="RZH165" s="171"/>
      <c r="RZI165" s="171"/>
      <c r="RZJ165" s="171"/>
      <c r="RZK165" s="171"/>
      <c r="RZL165" s="171"/>
      <c r="RZM165" s="171"/>
      <c r="RZN165" s="171"/>
      <c r="RZO165" s="171"/>
      <c r="RZP165" s="171"/>
      <c r="RZQ165" s="171"/>
      <c r="RZR165" s="171"/>
      <c r="RZS165" s="171"/>
      <c r="RZT165" s="171"/>
      <c r="RZU165" s="171"/>
      <c r="RZV165" s="171"/>
      <c r="RZW165" s="171"/>
      <c r="RZX165" s="171"/>
      <c r="RZY165" s="171"/>
      <c r="RZZ165" s="171"/>
      <c r="SAA165" s="171"/>
      <c r="SAB165" s="171"/>
      <c r="SAC165" s="171"/>
      <c r="SAD165" s="171"/>
      <c r="SAE165" s="171"/>
      <c r="SAF165" s="171"/>
      <c r="SAG165" s="171"/>
      <c r="SAH165" s="171"/>
      <c r="SAI165" s="171"/>
      <c r="SAJ165" s="171"/>
      <c r="SAK165" s="171"/>
      <c r="SAL165" s="171"/>
      <c r="SAM165" s="171"/>
      <c r="SAN165" s="171"/>
      <c r="SAO165" s="171"/>
      <c r="SAP165" s="171"/>
      <c r="SAQ165" s="171"/>
      <c r="SAR165" s="171"/>
      <c r="SAS165" s="171"/>
      <c r="SAT165" s="171"/>
      <c r="SAU165" s="171"/>
      <c r="SAV165" s="171"/>
      <c r="SAW165" s="171"/>
      <c r="SAX165" s="171"/>
      <c r="SAY165" s="171"/>
      <c r="SAZ165" s="171"/>
      <c r="SBA165" s="171"/>
      <c r="SBB165" s="171"/>
      <c r="SBC165" s="171"/>
      <c r="SBD165" s="171"/>
      <c r="SBE165" s="171"/>
      <c r="SBF165" s="171"/>
      <c r="SBG165" s="171"/>
      <c r="SBH165" s="171"/>
      <c r="SBI165" s="171"/>
      <c r="SBJ165" s="171"/>
      <c r="SBK165" s="171"/>
      <c r="SBL165" s="171"/>
      <c r="SBM165" s="171"/>
      <c r="SBN165" s="171"/>
      <c r="SBO165" s="171"/>
      <c r="SBP165" s="171"/>
      <c r="SBQ165" s="171"/>
      <c r="SBR165" s="171"/>
      <c r="SBS165" s="171"/>
      <c r="SBT165" s="171"/>
      <c r="SBU165" s="171"/>
      <c r="SBV165" s="171"/>
      <c r="SBW165" s="171"/>
      <c r="SBX165" s="171"/>
      <c r="SBY165" s="171"/>
      <c r="SBZ165" s="171"/>
      <c r="SCA165" s="171"/>
      <c r="SCB165" s="171"/>
      <c r="SCC165" s="171"/>
      <c r="SCD165" s="171"/>
      <c r="SCE165" s="171"/>
      <c r="SCF165" s="171"/>
      <c r="SCG165" s="171"/>
      <c r="SCH165" s="171"/>
      <c r="SCI165" s="171"/>
      <c r="SCJ165" s="171"/>
      <c r="SCK165" s="171"/>
      <c r="SCL165" s="171"/>
      <c r="SCM165" s="171"/>
      <c r="SCN165" s="171"/>
      <c r="SCO165" s="171"/>
      <c r="SCP165" s="171"/>
      <c r="SCQ165" s="171"/>
      <c r="SCR165" s="171"/>
      <c r="SCS165" s="171"/>
      <c r="SCT165" s="171"/>
      <c r="SCU165" s="171"/>
      <c r="SCV165" s="171"/>
      <c r="SCW165" s="171"/>
      <c r="SCX165" s="171"/>
      <c r="SCY165" s="171"/>
      <c r="SCZ165" s="171"/>
      <c r="SDA165" s="171"/>
      <c r="SDB165" s="171"/>
      <c r="SDC165" s="171"/>
      <c r="SDD165" s="171"/>
      <c r="SDE165" s="171"/>
      <c r="SDF165" s="171"/>
      <c r="SDG165" s="171"/>
      <c r="SDH165" s="171"/>
      <c r="SDI165" s="171"/>
      <c r="SDJ165" s="171"/>
      <c r="SDK165" s="171"/>
      <c r="SDL165" s="171"/>
      <c r="SDM165" s="171"/>
      <c r="SDN165" s="171"/>
      <c r="SDO165" s="171"/>
      <c r="SDP165" s="171"/>
      <c r="SDQ165" s="171"/>
      <c r="SDR165" s="171"/>
      <c r="SDS165" s="171"/>
      <c r="SDT165" s="171"/>
      <c r="SDU165" s="171"/>
      <c r="SDV165" s="171"/>
      <c r="SDW165" s="171"/>
      <c r="SDX165" s="171"/>
      <c r="SDY165" s="171"/>
      <c r="SDZ165" s="171"/>
      <c r="SEA165" s="171"/>
      <c r="SEB165" s="171"/>
      <c r="SEC165" s="171"/>
      <c r="SED165" s="171"/>
      <c r="SEE165" s="171"/>
      <c r="SEF165" s="171"/>
      <c r="SEG165" s="171"/>
      <c r="SEH165" s="171"/>
      <c r="SEI165" s="171"/>
      <c r="SEJ165" s="171"/>
      <c r="SEK165" s="171"/>
      <c r="SEL165" s="171"/>
      <c r="SEM165" s="171"/>
      <c r="SEN165" s="171"/>
      <c r="SEO165" s="171"/>
      <c r="SEP165" s="171"/>
      <c r="SEQ165" s="171"/>
      <c r="SER165" s="171"/>
      <c r="SES165" s="171"/>
      <c r="SET165" s="171"/>
      <c r="SEU165" s="171"/>
      <c r="SEV165" s="171"/>
      <c r="SEW165" s="171"/>
      <c r="SEX165" s="171"/>
      <c r="SEY165" s="171"/>
      <c r="SEZ165" s="171"/>
      <c r="SFA165" s="171"/>
      <c r="SFB165" s="171"/>
      <c r="SFC165" s="171"/>
      <c r="SFD165" s="171"/>
      <c r="SFE165" s="171"/>
      <c r="SFF165" s="171"/>
      <c r="SFG165" s="171"/>
      <c r="SFH165" s="171"/>
      <c r="SFI165" s="171"/>
      <c r="SFJ165" s="171"/>
      <c r="SFK165" s="171"/>
      <c r="SFL165" s="171"/>
      <c r="SFM165" s="171"/>
      <c r="SFN165" s="171"/>
      <c r="SFO165" s="171"/>
      <c r="SFP165" s="171"/>
      <c r="SFQ165" s="171"/>
      <c r="SFR165" s="171"/>
      <c r="SFS165" s="171"/>
      <c r="SFT165" s="171"/>
      <c r="SFU165" s="171"/>
      <c r="SFV165" s="171"/>
      <c r="SFW165" s="171"/>
      <c r="SFX165" s="171"/>
      <c r="SFY165" s="171"/>
      <c r="SFZ165" s="171"/>
      <c r="SGA165" s="171"/>
      <c r="SGB165" s="171"/>
      <c r="SGC165" s="171"/>
      <c r="SGD165" s="171"/>
      <c r="SGE165" s="171"/>
      <c r="SGF165" s="171"/>
      <c r="SGG165" s="171"/>
      <c r="SGH165" s="171"/>
      <c r="SGI165" s="171"/>
      <c r="SGJ165" s="171"/>
      <c r="SGK165" s="171"/>
      <c r="SGL165" s="171"/>
      <c r="SGM165" s="171"/>
      <c r="SGN165" s="171"/>
      <c r="SGO165" s="171"/>
      <c r="SGP165" s="171"/>
      <c r="SGQ165" s="171"/>
      <c r="SGR165" s="171"/>
      <c r="SGS165" s="171"/>
      <c r="SGT165" s="171"/>
      <c r="SGU165" s="171"/>
      <c r="SGV165" s="171"/>
      <c r="SGW165" s="171"/>
      <c r="SGX165" s="171"/>
      <c r="SGY165" s="171"/>
      <c r="SGZ165" s="171"/>
      <c r="SHA165" s="171"/>
      <c r="SHB165" s="171"/>
      <c r="SHC165" s="171"/>
      <c r="SHD165" s="171"/>
      <c r="SHE165" s="171"/>
      <c r="SHF165" s="171"/>
      <c r="SHG165" s="171"/>
      <c r="SHH165" s="171"/>
      <c r="SHI165" s="171"/>
      <c r="SHJ165" s="171"/>
      <c r="SHK165" s="171"/>
      <c r="SHL165" s="171"/>
      <c r="SHM165" s="171"/>
      <c r="SHN165" s="171"/>
      <c r="SHO165" s="171"/>
      <c r="SHP165" s="171"/>
      <c r="SHQ165" s="171"/>
      <c r="SHR165" s="171"/>
      <c r="SHS165" s="171"/>
      <c r="SHT165" s="171"/>
      <c r="SHU165" s="171"/>
      <c r="SHV165" s="171"/>
      <c r="SHW165" s="171"/>
      <c r="SHX165" s="171"/>
      <c r="SHY165" s="171"/>
      <c r="SHZ165" s="171"/>
      <c r="SIA165" s="171"/>
      <c r="SIB165" s="171"/>
      <c r="SIC165" s="171"/>
      <c r="SID165" s="171"/>
      <c r="SIE165" s="171"/>
      <c r="SIF165" s="171"/>
      <c r="SIG165" s="171"/>
      <c r="SIH165" s="171"/>
      <c r="SII165" s="171"/>
      <c r="SIJ165" s="171"/>
      <c r="SIK165" s="171"/>
      <c r="SIL165" s="171"/>
      <c r="SIM165" s="171"/>
      <c r="SIN165" s="171"/>
      <c r="SIO165" s="171"/>
      <c r="SIP165" s="171"/>
      <c r="SIQ165" s="171"/>
      <c r="SIR165" s="171"/>
      <c r="SIS165" s="171"/>
      <c r="SIT165" s="171"/>
      <c r="SIU165" s="171"/>
      <c r="SIV165" s="171"/>
      <c r="SIW165" s="171"/>
      <c r="SIX165" s="171"/>
      <c r="SIY165" s="171"/>
      <c r="SIZ165" s="171"/>
      <c r="SJA165" s="171"/>
      <c r="SJB165" s="171"/>
      <c r="SJC165" s="171"/>
      <c r="SJD165" s="171"/>
      <c r="SJE165" s="171"/>
      <c r="SJF165" s="171"/>
      <c r="SJG165" s="171"/>
      <c r="SJH165" s="171"/>
      <c r="SJI165" s="171"/>
      <c r="SJJ165" s="171"/>
      <c r="SJK165" s="171"/>
      <c r="SJL165" s="171"/>
      <c r="SJM165" s="171"/>
      <c r="SJN165" s="171"/>
      <c r="SJO165" s="171"/>
      <c r="SJP165" s="171"/>
      <c r="SJQ165" s="171"/>
      <c r="SJR165" s="171"/>
      <c r="SJS165" s="171"/>
      <c r="SJT165" s="171"/>
      <c r="SJU165" s="171"/>
      <c r="SJV165" s="171"/>
      <c r="SJW165" s="171"/>
      <c r="SJX165" s="171"/>
      <c r="SJY165" s="171"/>
      <c r="SJZ165" s="171"/>
      <c r="SKA165" s="171"/>
      <c r="SKB165" s="171"/>
      <c r="SKC165" s="171"/>
      <c r="SKD165" s="171"/>
      <c r="SKE165" s="171"/>
      <c r="SKF165" s="171"/>
      <c r="SKG165" s="171"/>
      <c r="SKH165" s="171"/>
      <c r="SKI165" s="171"/>
      <c r="SKJ165" s="171"/>
      <c r="SKK165" s="171"/>
      <c r="SKL165" s="171"/>
      <c r="SKM165" s="171"/>
      <c r="SKN165" s="171"/>
      <c r="SKO165" s="171"/>
      <c r="SKP165" s="171"/>
      <c r="SKQ165" s="171"/>
      <c r="SKR165" s="171"/>
      <c r="SKS165" s="171"/>
      <c r="SKT165" s="171"/>
      <c r="SKU165" s="171"/>
      <c r="SKV165" s="171"/>
      <c r="SKW165" s="171"/>
      <c r="SKX165" s="171"/>
      <c r="SKY165" s="171"/>
      <c r="SKZ165" s="171"/>
      <c r="SLA165" s="171"/>
      <c r="SLB165" s="171"/>
      <c r="SLC165" s="171"/>
      <c r="SLD165" s="171"/>
      <c r="SLE165" s="171"/>
      <c r="SLF165" s="171"/>
      <c r="SLG165" s="171"/>
      <c r="SLH165" s="171"/>
      <c r="SLI165" s="171"/>
      <c r="SLJ165" s="171"/>
      <c r="SLK165" s="171"/>
      <c r="SLL165" s="171"/>
      <c r="SLM165" s="171"/>
      <c r="SLN165" s="171"/>
      <c r="SLO165" s="171"/>
      <c r="SLP165" s="171"/>
      <c r="SLQ165" s="171"/>
      <c r="SLR165" s="171"/>
      <c r="SLS165" s="171"/>
      <c r="SLT165" s="171"/>
      <c r="SLU165" s="171"/>
      <c r="SLV165" s="171"/>
      <c r="SLW165" s="171"/>
      <c r="SLX165" s="171"/>
      <c r="SLY165" s="171"/>
      <c r="SLZ165" s="171"/>
      <c r="SMA165" s="171"/>
      <c r="SMB165" s="171"/>
      <c r="SMC165" s="171"/>
      <c r="SMD165" s="171"/>
      <c r="SME165" s="171"/>
      <c r="SMF165" s="171"/>
      <c r="SMG165" s="171"/>
      <c r="SMH165" s="171"/>
      <c r="SMI165" s="171"/>
      <c r="SMJ165" s="171"/>
      <c r="SMK165" s="171"/>
      <c r="SML165" s="171"/>
      <c r="SMM165" s="171"/>
      <c r="SMN165" s="171"/>
      <c r="SMO165" s="171"/>
      <c r="SMP165" s="171"/>
      <c r="SMQ165" s="171"/>
      <c r="SMR165" s="171"/>
      <c r="SMS165" s="171"/>
      <c r="SMT165" s="171"/>
      <c r="SMU165" s="171"/>
      <c r="SMV165" s="171"/>
      <c r="SMW165" s="171"/>
      <c r="SMX165" s="171"/>
      <c r="SMY165" s="171"/>
      <c r="SMZ165" s="171"/>
      <c r="SNA165" s="171"/>
      <c r="SNB165" s="171"/>
      <c r="SNC165" s="171"/>
      <c r="SND165" s="171"/>
      <c r="SNE165" s="171"/>
      <c r="SNF165" s="171"/>
      <c r="SNG165" s="171"/>
      <c r="SNH165" s="171"/>
      <c r="SNI165" s="171"/>
      <c r="SNJ165" s="171"/>
      <c r="SNK165" s="171"/>
      <c r="SNL165" s="171"/>
      <c r="SNM165" s="171"/>
      <c r="SNN165" s="171"/>
      <c r="SNO165" s="171"/>
      <c r="SNP165" s="171"/>
      <c r="SNQ165" s="171"/>
      <c r="SNR165" s="171"/>
      <c r="SNS165" s="171"/>
      <c r="SNT165" s="171"/>
      <c r="SNU165" s="171"/>
      <c r="SNV165" s="171"/>
      <c r="SNW165" s="171"/>
      <c r="SNX165" s="171"/>
      <c r="SNY165" s="171"/>
      <c r="SNZ165" s="171"/>
      <c r="SOA165" s="171"/>
      <c r="SOB165" s="171"/>
      <c r="SOC165" s="171"/>
      <c r="SOD165" s="171"/>
      <c r="SOE165" s="171"/>
      <c r="SOF165" s="171"/>
      <c r="SOG165" s="171"/>
      <c r="SOH165" s="171"/>
      <c r="SOI165" s="171"/>
      <c r="SOJ165" s="171"/>
      <c r="SOK165" s="171"/>
      <c r="SOL165" s="171"/>
      <c r="SOM165" s="171"/>
      <c r="SON165" s="171"/>
      <c r="SOO165" s="171"/>
      <c r="SOP165" s="171"/>
      <c r="SOQ165" s="171"/>
      <c r="SOR165" s="171"/>
      <c r="SOS165" s="171"/>
      <c r="SOT165" s="171"/>
      <c r="SOU165" s="171"/>
      <c r="SOV165" s="171"/>
      <c r="SOW165" s="171"/>
      <c r="SOX165" s="171"/>
      <c r="SOY165" s="171"/>
      <c r="SOZ165" s="171"/>
      <c r="SPA165" s="171"/>
      <c r="SPB165" s="171"/>
      <c r="SPC165" s="171"/>
      <c r="SPD165" s="171"/>
      <c r="SPE165" s="171"/>
      <c r="SPF165" s="171"/>
      <c r="SPG165" s="171"/>
      <c r="SPH165" s="171"/>
      <c r="SPI165" s="171"/>
      <c r="SPJ165" s="171"/>
      <c r="SPK165" s="171"/>
      <c r="SPL165" s="171"/>
      <c r="SPM165" s="171"/>
      <c r="SPN165" s="171"/>
      <c r="SPO165" s="171"/>
      <c r="SPP165" s="171"/>
      <c r="SPQ165" s="171"/>
      <c r="SPR165" s="171"/>
      <c r="SPS165" s="171"/>
      <c r="SPT165" s="171"/>
      <c r="SPU165" s="171"/>
      <c r="SPV165" s="171"/>
      <c r="SPW165" s="171"/>
      <c r="SPX165" s="171"/>
      <c r="SPY165" s="171"/>
      <c r="SPZ165" s="171"/>
      <c r="SQA165" s="171"/>
      <c r="SQB165" s="171"/>
      <c r="SQC165" s="171"/>
      <c r="SQD165" s="171"/>
      <c r="SQE165" s="171"/>
      <c r="SQF165" s="171"/>
      <c r="SQG165" s="171"/>
      <c r="SQH165" s="171"/>
      <c r="SQI165" s="171"/>
      <c r="SQJ165" s="171"/>
      <c r="SQK165" s="171"/>
      <c r="SQL165" s="171"/>
      <c r="SQM165" s="171"/>
      <c r="SQN165" s="171"/>
      <c r="SQO165" s="171"/>
      <c r="SQP165" s="171"/>
      <c r="SQQ165" s="171"/>
      <c r="SQR165" s="171"/>
      <c r="SQS165" s="171"/>
      <c r="SQT165" s="171"/>
      <c r="SQU165" s="171"/>
      <c r="SQV165" s="171"/>
      <c r="SQW165" s="171"/>
      <c r="SQX165" s="171"/>
      <c r="SQY165" s="171"/>
      <c r="SQZ165" s="171"/>
      <c r="SRA165" s="171"/>
      <c r="SRB165" s="171"/>
      <c r="SRC165" s="171"/>
      <c r="SRD165" s="171"/>
      <c r="SRE165" s="171"/>
      <c r="SRF165" s="171"/>
      <c r="SRG165" s="171"/>
      <c r="SRH165" s="171"/>
      <c r="SRI165" s="171"/>
      <c r="SRJ165" s="171"/>
      <c r="SRK165" s="171"/>
      <c r="SRL165" s="171"/>
      <c r="SRM165" s="171"/>
      <c r="SRN165" s="171"/>
      <c r="SRO165" s="171"/>
      <c r="SRP165" s="171"/>
      <c r="SRQ165" s="171"/>
      <c r="SRR165" s="171"/>
      <c r="SRS165" s="171"/>
      <c r="SRT165" s="171"/>
      <c r="SRU165" s="171"/>
      <c r="SRV165" s="171"/>
      <c r="SRW165" s="171"/>
      <c r="SRX165" s="171"/>
      <c r="SRY165" s="171"/>
      <c r="SRZ165" s="171"/>
      <c r="SSA165" s="171"/>
      <c r="SSB165" s="171"/>
      <c r="SSC165" s="171"/>
      <c r="SSD165" s="171"/>
      <c r="SSE165" s="171"/>
      <c r="SSF165" s="171"/>
      <c r="SSG165" s="171"/>
      <c r="SSH165" s="171"/>
      <c r="SSI165" s="171"/>
      <c r="SSJ165" s="171"/>
      <c r="SSK165" s="171"/>
      <c r="SSL165" s="171"/>
      <c r="SSM165" s="171"/>
      <c r="SSN165" s="171"/>
      <c r="SSO165" s="171"/>
      <c r="SSP165" s="171"/>
      <c r="SSQ165" s="171"/>
      <c r="SSR165" s="171"/>
      <c r="SSS165" s="171"/>
      <c r="SST165" s="171"/>
      <c r="SSU165" s="171"/>
      <c r="SSV165" s="171"/>
      <c r="SSW165" s="171"/>
      <c r="SSX165" s="171"/>
      <c r="SSY165" s="171"/>
      <c r="SSZ165" s="171"/>
      <c r="STA165" s="171"/>
      <c r="STB165" s="171"/>
      <c r="STC165" s="171"/>
      <c r="STD165" s="171"/>
      <c r="STE165" s="171"/>
      <c r="STF165" s="171"/>
      <c r="STG165" s="171"/>
      <c r="STH165" s="171"/>
      <c r="STI165" s="171"/>
      <c r="STJ165" s="171"/>
      <c r="STK165" s="171"/>
      <c r="STL165" s="171"/>
      <c r="STM165" s="171"/>
      <c r="STN165" s="171"/>
      <c r="STO165" s="171"/>
      <c r="STP165" s="171"/>
      <c r="STQ165" s="171"/>
      <c r="STR165" s="171"/>
      <c r="STS165" s="171"/>
      <c r="STT165" s="171"/>
      <c r="STU165" s="171"/>
      <c r="STV165" s="171"/>
      <c r="STW165" s="171"/>
      <c r="STX165" s="171"/>
      <c r="STY165" s="171"/>
      <c r="STZ165" s="171"/>
      <c r="SUA165" s="171"/>
      <c r="SUB165" s="171"/>
      <c r="SUC165" s="171"/>
      <c r="SUD165" s="171"/>
      <c r="SUE165" s="171"/>
      <c r="SUF165" s="171"/>
      <c r="SUG165" s="171"/>
      <c r="SUH165" s="171"/>
      <c r="SUI165" s="171"/>
      <c r="SUJ165" s="171"/>
      <c r="SUK165" s="171"/>
      <c r="SUL165" s="171"/>
      <c r="SUM165" s="171"/>
      <c r="SUN165" s="171"/>
      <c r="SUO165" s="171"/>
      <c r="SUP165" s="171"/>
      <c r="SUQ165" s="171"/>
      <c r="SUR165" s="171"/>
      <c r="SUS165" s="171"/>
      <c r="SUT165" s="171"/>
      <c r="SUU165" s="171"/>
      <c r="SUV165" s="171"/>
      <c r="SUW165" s="171"/>
      <c r="SUX165" s="171"/>
      <c r="SUY165" s="171"/>
      <c r="SUZ165" s="171"/>
      <c r="SVA165" s="171"/>
      <c r="SVB165" s="171"/>
      <c r="SVC165" s="171"/>
      <c r="SVD165" s="171"/>
      <c r="SVE165" s="171"/>
      <c r="SVF165" s="171"/>
      <c r="SVG165" s="171"/>
      <c r="SVH165" s="171"/>
      <c r="SVI165" s="171"/>
      <c r="SVJ165" s="171"/>
      <c r="SVK165" s="171"/>
      <c r="SVL165" s="171"/>
      <c r="SVM165" s="171"/>
      <c r="SVN165" s="171"/>
      <c r="SVO165" s="171"/>
      <c r="SVP165" s="171"/>
      <c r="SVQ165" s="171"/>
      <c r="SVR165" s="171"/>
      <c r="SVS165" s="171"/>
      <c r="SVT165" s="171"/>
      <c r="SVU165" s="171"/>
      <c r="SVV165" s="171"/>
      <c r="SVW165" s="171"/>
      <c r="SVX165" s="171"/>
      <c r="SVY165" s="171"/>
      <c r="SVZ165" s="171"/>
      <c r="SWA165" s="171"/>
      <c r="SWB165" s="171"/>
      <c r="SWC165" s="171"/>
      <c r="SWD165" s="171"/>
      <c r="SWE165" s="171"/>
      <c r="SWF165" s="171"/>
      <c r="SWG165" s="171"/>
      <c r="SWH165" s="171"/>
      <c r="SWI165" s="171"/>
      <c r="SWJ165" s="171"/>
      <c r="SWK165" s="171"/>
      <c r="SWL165" s="171"/>
      <c r="SWM165" s="171"/>
      <c r="SWN165" s="171"/>
      <c r="SWO165" s="171"/>
      <c r="SWP165" s="171"/>
      <c r="SWQ165" s="171"/>
      <c r="SWR165" s="171"/>
      <c r="SWS165" s="171"/>
      <c r="SWT165" s="171"/>
      <c r="SWU165" s="171"/>
      <c r="SWV165" s="171"/>
      <c r="SWW165" s="171"/>
      <c r="SWX165" s="171"/>
      <c r="SWY165" s="171"/>
      <c r="SWZ165" s="171"/>
      <c r="SXA165" s="171"/>
      <c r="SXB165" s="171"/>
      <c r="SXC165" s="171"/>
      <c r="SXD165" s="171"/>
      <c r="SXE165" s="171"/>
      <c r="SXF165" s="171"/>
      <c r="SXG165" s="171"/>
      <c r="SXH165" s="171"/>
      <c r="SXI165" s="171"/>
      <c r="SXJ165" s="171"/>
      <c r="SXK165" s="171"/>
      <c r="SXL165" s="171"/>
      <c r="SXM165" s="171"/>
      <c r="SXN165" s="171"/>
      <c r="SXO165" s="171"/>
      <c r="SXP165" s="171"/>
      <c r="SXQ165" s="171"/>
      <c r="SXR165" s="171"/>
      <c r="SXS165" s="171"/>
      <c r="SXT165" s="171"/>
      <c r="SXU165" s="171"/>
      <c r="SXV165" s="171"/>
      <c r="SXW165" s="171"/>
      <c r="SXX165" s="171"/>
      <c r="SXY165" s="171"/>
      <c r="SXZ165" s="171"/>
      <c r="SYA165" s="171"/>
      <c r="SYB165" s="171"/>
      <c r="SYC165" s="171"/>
      <c r="SYD165" s="171"/>
      <c r="SYE165" s="171"/>
      <c r="SYF165" s="171"/>
      <c r="SYG165" s="171"/>
      <c r="SYH165" s="171"/>
      <c r="SYI165" s="171"/>
      <c r="SYJ165" s="171"/>
      <c r="SYK165" s="171"/>
      <c r="SYL165" s="171"/>
      <c r="SYM165" s="171"/>
      <c r="SYN165" s="171"/>
      <c r="SYO165" s="171"/>
      <c r="SYP165" s="171"/>
      <c r="SYQ165" s="171"/>
      <c r="SYR165" s="171"/>
      <c r="SYS165" s="171"/>
      <c r="SYT165" s="171"/>
      <c r="SYU165" s="171"/>
      <c r="SYV165" s="171"/>
      <c r="SYW165" s="171"/>
      <c r="SYX165" s="171"/>
      <c r="SYY165" s="171"/>
      <c r="SYZ165" s="171"/>
      <c r="SZA165" s="171"/>
      <c r="SZB165" s="171"/>
      <c r="SZC165" s="171"/>
      <c r="SZD165" s="171"/>
      <c r="SZE165" s="171"/>
      <c r="SZF165" s="171"/>
      <c r="SZG165" s="171"/>
      <c r="SZH165" s="171"/>
      <c r="SZI165" s="171"/>
      <c r="SZJ165" s="171"/>
      <c r="SZK165" s="171"/>
      <c r="SZL165" s="171"/>
      <c r="SZM165" s="171"/>
      <c r="SZN165" s="171"/>
      <c r="SZO165" s="171"/>
      <c r="SZP165" s="171"/>
      <c r="SZQ165" s="171"/>
      <c r="SZR165" s="171"/>
      <c r="SZS165" s="171"/>
      <c r="SZT165" s="171"/>
      <c r="SZU165" s="171"/>
      <c r="SZV165" s="171"/>
      <c r="SZW165" s="171"/>
      <c r="SZX165" s="171"/>
      <c r="SZY165" s="171"/>
      <c r="SZZ165" s="171"/>
      <c r="TAA165" s="171"/>
      <c r="TAB165" s="171"/>
      <c r="TAC165" s="171"/>
      <c r="TAD165" s="171"/>
      <c r="TAE165" s="171"/>
      <c r="TAF165" s="171"/>
      <c r="TAG165" s="171"/>
      <c r="TAH165" s="171"/>
      <c r="TAI165" s="171"/>
      <c r="TAJ165" s="171"/>
      <c r="TAK165" s="171"/>
      <c r="TAL165" s="171"/>
      <c r="TAM165" s="171"/>
      <c r="TAN165" s="171"/>
      <c r="TAO165" s="171"/>
      <c r="TAP165" s="171"/>
      <c r="TAQ165" s="171"/>
      <c r="TAR165" s="171"/>
      <c r="TAS165" s="171"/>
      <c r="TAT165" s="171"/>
      <c r="TAU165" s="171"/>
      <c r="TAV165" s="171"/>
      <c r="TAW165" s="171"/>
      <c r="TAX165" s="171"/>
      <c r="TAY165" s="171"/>
      <c r="TAZ165" s="171"/>
      <c r="TBA165" s="171"/>
      <c r="TBB165" s="171"/>
      <c r="TBC165" s="171"/>
      <c r="TBD165" s="171"/>
      <c r="TBE165" s="171"/>
      <c r="TBF165" s="171"/>
      <c r="TBG165" s="171"/>
      <c r="TBH165" s="171"/>
      <c r="TBI165" s="171"/>
      <c r="TBJ165" s="171"/>
      <c r="TBK165" s="171"/>
      <c r="TBL165" s="171"/>
      <c r="TBM165" s="171"/>
      <c r="TBN165" s="171"/>
      <c r="TBO165" s="171"/>
      <c r="TBP165" s="171"/>
      <c r="TBQ165" s="171"/>
      <c r="TBR165" s="171"/>
      <c r="TBS165" s="171"/>
      <c r="TBT165" s="171"/>
      <c r="TBU165" s="171"/>
      <c r="TBV165" s="171"/>
      <c r="TBW165" s="171"/>
      <c r="TBX165" s="171"/>
      <c r="TBY165" s="171"/>
      <c r="TBZ165" s="171"/>
      <c r="TCA165" s="171"/>
      <c r="TCB165" s="171"/>
      <c r="TCC165" s="171"/>
      <c r="TCD165" s="171"/>
      <c r="TCE165" s="171"/>
      <c r="TCF165" s="171"/>
      <c r="TCG165" s="171"/>
      <c r="TCH165" s="171"/>
      <c r="TCI165" s="171"/>
      <c r="TCJ165" s="171"/>
      <c r="TCK165" s="171"/>
      <c r="TCL165" s="171"/>
      <c r="TCM165" s="171"/>
      <c r="TCN165" s="171"/>
      <c r="TCO165" s="171"/>
      <c r="TCP165" s="171"/>
      <c r="TCQ165" s="171"/>
      <c r="TCR165" s="171"/>
      <c r="TCS165" s="171"/>
      <c r="TCT165" s="171"/>
      <c r="TCU165" s="171"/>
      <c r="TCV165" s="171"/>
      <c r="TCW165" s="171"/>
      <c r="TCX165" s="171"/>
      <c r="TCY165" s="171"/>
      <c r="TCZ165" s="171"/>
      <c r="TDA165" s="171"/>
      <c r="TDB165" s="171"/>
      <c r="TDC165" s="171"/>
      <c r="TDD165" s="171"/>
      <c r="TDE165" s="171"/>
      <c r="TDF165" s="171"/>
      <c r="TDG165" s="171"/>
      <c r="TDH165" s="171"/>
      <c r="TDI165" s="171"/>
      <c r="TDJ165" s="171"/>
      <c r="TDK165" s="171"/>
      <c r="TDL165" s="171"/>
      <c r="TDM165" s="171"/>
      <c r="TDN165" s="171"/>
      <c r="TDO165" s="171"/>
      <c r="TDP165" s="171"/>
      <c r="TDQ165" s="171"/>
      <c r="TDR165" s="171"/>
      <c r="TDS165" s="171"/>
      <c r="TDT165" s="171"/>
      <c r="TDU165" s="171"/>
      <c r="TDV165" s="171"/>
      <c r="TDW165" s="171"/>
      <c r="TDX165" s="171"/>
      <c r="TDY165" s="171"/>
      <c r="TDZ165" s="171"/>
      <c r="TEA165" s="171"/>
      <c r="TEB165" s="171"/>
      <c r="TEC165" s="171"/>
      <c r="TED165" s="171"/>
      <c r="TEE165" s="171"/>
      <c r="TEF165" s="171"/>
      <c r="TEG165" s="171"/>
      <c r="TEH165" s="171"/>
      <c r="TEI165" s="171"/>
      <c r="TEJ165" s="171"/>
      <c r="TEK165" s="171"/>
      <c r="TEL165" s="171"/>
      <c r="TEM165" s="171"/>
      <c r="TEN165" s="171"/>
      <c r="TEO165" s="171"/>
      <c r="TEP165" s="171"/>
      <c r="TEQ165" s="171"/>
      <c r="TER165" s="171"/>
      <c r="TES165" s="171"/>
      <c r="TET165" s="171"/>
      <c r="TEU165" s="171"/>
      <c r="TEV165" s="171"/>
      <c r="TEW165" s="171"/>
      <c r="TEX165" s="171"/>
      <c r="TEY165" s="171"/>
      <c r="TEZ165" s="171"/>
      <c r="TFA165" s="171"/>
      <c r="TFB165" s="171"/>
      <c r="TFC165" s="171"/>
      <c r="TFD165" s="171"/>
      <c r="TFE165" s="171"/>
      <c r="TFF165" s="171"/>
      <c r="TFG165" s="171"/>
      <c r="TFH165" s="171"/>
      <c r="TFI165" s="171"/>
      <c r="TFJ165" s="171"/>
      <c r="TFK165" s="171"/>
      <c r="TFL165" s="171"/>
      <c r="TFM165" s="171"/>
      <c r="TFN165" s="171"/>
      <c r="TFO165" s="171"/>
      <c r="TFP165" s="171"/>
      <c r="TFQ165" s="171"/>
      <c r="TFR165" s="171"/>
      <c r="TFS165" s="171"/>
      <c r="TFT165" s="171"/>
      <c r="TFU165" s="171"/>
      <c r="TFV165" s="171"/>
      <c r="TFW165" s="171"/>
      <c r="TFX165" s="171"/>
      <c r="TFY165" s="171"/>
      <c r="TFZ165" s="171"/>
      <c r="TGA165" s="171"/>
      <c r="TGB165" s="171"/>
      <c r="TGC165" s="171"/>
      <c r="TGD165" s="171"/>
      <c r="TGE165" s="171"/>
      <c r="TGF165" s="171"/>
      <c r="TGG165" s="171"/>
      <c r="TGH165" s="171"/>
      <c r="TGI165" s="171"/>
      <c r="TGJ165" s="171"/>
      <c r="TGK165" s="171"/>
      <c r="TGL165" s="171"/>
      <c r="TGM165" s="171"/>
      <c r="TGN165" s="171"/>
      <c r="TGO165" s="171"/>
      <c r="TGP165" s="171"/>
      <c r="TGQ165" s="171"/>
      <c r="TGR165" s="171"/>
      <c r="TGS165" s="171"/>
      <c r="TGT165" s="171"/>
      <c r="TGU165" s="171"/>
      <c r="TGV165" s="171"/>
      <c r="TGW165" s="171"/>
      <c r="TGX165" s="171"/>
      <c r="TGY165" s="171"/>
      <c r="TGZ165" s="171"/>
      <c r="THA165" s="171"/>
      <c r="THB165" s="171"/>
      <c r="THC165" s="171"/>
      <c r="THD165" s="171"/>
      <c r="THE165" s="171"/>
      <c r="THF165" s="171"/>
      <c r="THG165" s="171"/>
      <c r="THH165" s="171"/>
      <c r="THI165" s="171"/>
      <c r="THJ165" s="171"/>
      <c r="THK165" s="171"/>
      <c r="THL165" s="171"/>
      <c r="THM165" s="171"/>
      <c r="THN165" s="171"/>
      <c r="THO165" s="171"/>
      <c r="THP165" s="171"/>
      <c r="THQ165" s="171"/>
      <c r="THR165" s="171"/>
      <c r="THS165" s="171"/>
      <c r="THT165" s="171"/>
      <c r="THU165" s="171"/>
      <c r="THV165" s="171"/>
      <c r="THW165" s="171"/>
      <c r="THX165" s="171"/>
      <c r="THY165" s="171"/>
      <c r="THZ165" s="171"/>
      <c r="TIA165" s="171"/>
      <c r="TIB165" s="171"/>
      <c r="TIC165" s="171"/>
      <c r="TID165" s="171"/>
      <c r="TIE165" s="171"/>
      <c r="TIF165" s="171"/>
      <c r="TIG165" s="171"/>
      <c r="TIH165" s="171"/>
      <c r="TII165" s="171"/>
      <c r="TIJ165" s="171"/>
      <c r="TIK165" s="171"/>
      <c r="TIL165" s="171"/>
      <c r="TIM165" s="171"/>
      <c r="TIN165" s="171"/>
      <c r="TIO165" s="171"/>
      <c r="TIP165" s="171"/>
      <c r="TIQ165" s="171"/>
      <c r="TIR165" s="171"/>
      <c r="TIS165" s="171"/>
      <c r="TIT165" s="171"/>
      <c r="TIU165" s="171"/>
      <c r="TIV165" s="171"/>
      <c r="TIW165" s="171"/>
      <c r="TIX165" s="171"/>
      <c r="TIY165" s="171"/>
      <c r="TIZ165" s="171"/>
      <c r="TJA165" s="171"/>
      <c r="TJB165" s="171"/>
      <c r="TJC165" s="171"/>
      <c r="TJD165" s="171"/>
      <c r="TJE165" s="171"/>
      <c r="TJF165" s="171"/>
      <c r="TJG165" s="171"/>
      <c r="TJH165" s="171"/>
      <c r="TJI165" s="171"/>
      <c r="TJJ165" s="171"/>
      <c r="TJK165" s="171"/>
      <c r="TJL165" s="171"/>
      <c r="TJM165" s="171"/>
      <c r="TJN165" s="171"/>
      <c r="TJO165" s="171"/>
      <c r="TJP165" s="171"/>
      <c r="TJQ165" s="171"/>
      <c r="TJR165" s="171"/>
      <c r="TJS165" s="171"/>
      <c r="TJT165" s="171"/>
      <c r="TJU165" s="171"/>
      <c r="TJV165" s="171"/>
      <c r="TJW165" s="171"/>
      <c r="TJX165" s="171"/>
      <c r="TJY165" s="171"/>
      <c r="TJZ165" s="171"/>
      <c r="TKA165" s="171"/>
      <c r="TKB165" s="171"/>
      <c r="TKC165" s="171"/>
      <c r="TKD165" s="171"/>
      <c r="TKE165" s="171"/>
      <c r="TKF165" s="171"/>
      <c r="TKG165" s="171"/>
      <c r="TKH165" s="171"/>
      <c r="TKI165" s="171"/>
      <c r="TKJ165" s="171"/>
      <c r="TKK165" s="171"/>
      <c r="TKL165" s="171"/>
      <c r="TKM165" s="171"/>
      <c r="TKN165" s="171"/>
      <c r="TKO165" s="171"/>
      <c r="TKP165" s="171"/>
      <c r="TKQ165" s="171"/>
      <c r="TKR165" s="171"/>
      <c r="TKS165" s="171"/>
      <c r="TKT165" s="171"/>
      <c r="TKU165" s="171"/>
      <c r="TKV165" s="171"/>
      <c r="TKW165" s="171"/>
      <c r="TKX165" s="171"/>
      <c r="TKY165" s="171"/>
      <c r="TKZ165" s="171"/>
      <c r="TLA165" s="171"/>
      <c r="TLB165" s="171"/>
      <c r="TLC165" s="171"/>
      <c r="TLD165" s="171"/>
      <c r="TLE165" s="171"/>
      <c r="TLF165" s="171"/>
      <c r="TLG165" s="171"/>
      <c r="TLH165" s="171"/>
      <c r="TLI165" s="171"/>
      <c r="TLJ165" s="171"/>
      <c r="TLK165" s="171"/>
      <c r="TLL165" s="171"/>
      <c r="TLM165" s="171"/>
      <c r="TLN165" s="171"/>
      <c r="TLO165" s="171"/>
      <c r="TLP165" s="171"/>
      <c r="TLQ165" s="171"/>
      <c r="TLR165" s="171"/>
      <c r="TLS165" s="171"/>
      <c r="TLT165" s="171"/>
      <c r="TLU165" s="171"/>
      <c r="TLV165" s="171"/>
      <c r="TLW165" s="171"/>
      <c r="TLX165" s="171"/>
      <c r="TLY165" s="171"/>
      <c r="TLZ165" s="171"/>
      <c r="TMA165" s="171"/>
      <c r="TMB165" s="171"/>
      <c r="TMC165" s="171"/>
      <c r="TMD165" s="171"/>
      <c r="TME165" s="171"/>
      <c r="TMF165" s="171"/>
      <c r="TMG165" s="171"/>
      <c r="TMH165" s="171"/>
      <c r="TMI165" s="171"/>
      <c r="TMJ165" s="171"/>
      <c r="TMK165" s="171"/>
      <c r="TML165" s="171"/>
      <c r="TMM165" s="171"/>
      <c r="TMN165" s="171"/>
      <c r="TMO165" s="171"/>
      <c r="TMP165" s="171"/>
      <c r="TMQ165" s="171"/>
      <c r="TMR165" s="171"/>
      <c r="TMS165" s="171"/>
      <c r="TMT165" s="171"/>
      <c r="TMU165" s="171"/>
      <c r="TMV165" s="171"/>
      <c r="TMW165" s="171"/>
      <c r="TMX165" s="171"/>
      <c r="TMY165" s="171"/>
      <c r="TMZ165" s="171"/>
      <c r="TNA165" s="171"/>
      <c r="TNB165" s="171"/>
      <c r="TNC165" s="171"/>
      <c r="TND165" s="171"/>
      <c r="TNE165" s="171"/>
      <c r="TNF165" s="171"/>
      <c r="TNG165" s="171"/>
      <c r="TNH165" s="171"/>
      <c r="TNI165" s="171"/>
      <c r="TNJ165" s="171"/>
      <c r="TNK165" s="171"/>
      <c r="TNL165" s="171"/>
      <c r="TNM165" s="171"/>
      <c r="TNN165" s="171"/>
      <c r="TNO165" s="171"/>
      <c r="TNP165" s="171"/>
      <c r="TNQ165" s="171"/>
      <c r="TNR165" s="171"/>
      <c r="TNS165" s="171"/>
      <c r="TNT165" s="171"/>
      <c r="TNU165" s="171"/>
      <c r="TNV165" s="171"/>
      <c r="TNW165" s="171"/>
      <c r="TNX165" s="171"/>
      <c r="TNY165" s="171"/>
      <c r="TNZ165" s="171"/>
      <c r="TOA165" s="171"/>
      <c r="TOB165" s="171"/>
      <c r="TOC165" s="171"/>
      <c r="TOD165" s="171"/>
      <c r="TOE165" s="171"/>
      <c r="TOF165" s="171"/>
      <c r="TOG165" s="171"/>
      <c r="TOH165" s="171"/>
      <c r="TOI165" s="171"/>
      <c r="TOJ165" s="171"/>
      <c r="TOK165" s="171"/>
      <c r="TOL165" s="171"/>
      <c r="TOM165" s="171"/>
      <c r="TON165" s="171"/>
      <c r="TOO165" s="171"/>
      <c r="TOP165" s="171"/>
      <c r="TOQ165" s="171"/>
      <c r="TOR165" s="171"/>
      <c r="TOS165" s="171"/>
      <c r="TOT165" s="171"/>
      <c r="TOU165" s="171"/>
      <c r="TOV165" s="171"/>
      <c r="TOW165" s="171"/>
      <c r="TOX165" s="171"/>
      <c r="TOY165" s="171"/>
      <c r="TOZ165" s="171"/>
      <c r="TPA165" s="171"/>
      <c r="TPB165" s="171"/>
      <c r="TPC165" s="171"/>
      <c r="TPD165" s="171"/>
      <c r="TPE165" s="171"/>
      <c r="TPF165" s="171"/>
      <c r="TPG165" s="171"/>
      <c r="TPH165" s="171"/>
      <c r="TPI165" s="171"/>
      <c r="TPJ165" s="171"/>
      <c r="TPK165" s="171"/>
      <c r="TPL165" s="171"/>
      <c r="TPM165" s="171"/>
      <c r="TPN165" s="171"/>
      <c r="TPO165" s="171"/>
      <c r="TPP165" s="171"/>
      <c r="TPQ165" s="171"/>
      <c r="TPR165" s="171"/>
      <c r="TPS165" s="171"/>
      <c r="TPT165" s="171"/>
      <c r="TPU165" s="171"/>
      <c r="TPV165" s="171"/>
      <c r="TPW165" s="171"/>
      <c r="TPX165" s="171"/>
      <c r="TPY165" s="171"/>
      <c r="TPZ165" s="171"/>
      <c r="TQA165" s="171"/>
      <c r="TQB165" s="171"/>
      <c r="TQC165" s="171"/>
      <c r="TQD165" s="171"/>
      <c r="TQE165" s="171"/>
      <c r="TQF165" s="171"/>
      <c r="TQG165" s="171"/>
      <c r="TQH165" s="171"/>
      <c r="TQI165" s="171"/>
      <c r="TQJ165" s="171"/>
      <c r="TQK165" s="171"/>
      <c r="TQL165" s="171"/>
      <c r="TQM165" s="171"/>
      <c r="TQN165" s="171"/>
      <c r="TQO165" s="171"/>
      <c r="TQP165" s="171"/>
      <c r="TQQ165" s="171"/>
      <c r="TQR165" s="171"/>
      <c r="TQS165" s="171"/>
      <c r="TQT165" s="171"/>
      <c r="TQU165" s="171"/>
      <c r="TQV165" s="171"/>
      <c r="TQW165" s="171"/>
      <c r="TQX165" s="171"/>
      <c r="TQY165" s="171"/>
      <c r="TQZ165" s="171"/>
      <c r="TRA165" s="171"/>
      <c r="TRB165" s="171"/>
      <c r="TRC165" s="171"/>
      <c r="TRD165" s="171"/>
      <c r="TRE165" s="171"/>
      <c r="TRF165" s="171"/>
      <c r="TRG165" s="171"/>
      <c r="TRH165" s="171"/>
      <c r="TRI165" s="171"/>
      <c r="TRJ165" s="171"/>
      <c r="TRK165" s="171"/>
      <c r="TRL165" s="171"/>
      <c r="TRM165" s="171"/>
      <c r="TRN165" s="171"/>
      <c r="TRO165" s="171"/>
      <c r="TRP165" s="171"/>
      <c r="TRQ165" s="171"/>
      <c r="TRR165" s="171"/>
      <c r="TRS165" s="171"/>
      <c r="TRT165" s="171"/>
      <c r="TRU165" s="171"/>
      <c r="TRV165" s="171"/>
      <c r="TRW165" s="171"/>
      <c r="TRX165" s="171"/>
      <c r="TRY165" s="171"/>
      <c r="TRZ165" s="171"/>
      <c r="TSA165" s="171"/>
      <c r="TSB165" s="171"/>
      <c r="TSC165" s="171"/>
      <c r="TSD165" s="171"/>
      <c r="TSE165" s="171"/>
      <c r="TSF165" s="171"/>
      <c r="TSG165" s="171"/>
      <c r="TSH165" s="171"/>
      <c r="TSI165" s="171"/>
      <c r="TSJ165" s="171"/>
      <c r="TSK165" s="171"/>
      <c r="TSL165" s="171"/>
      <c r="TSM165" s="171"/>
      <c r="TSN165" s="171"/>
      <c r="TSO165" s="171"/>
      <c r="TSP165" s="171"/>
      <c r="TSQ165" s="171"/>
      <c r="TSR165" s="171"/>
      <c r="TSS165" s="171"/>
      <c r="TST165" s="171"/>
      <c r="TSU165" s="171"/>
      <c r="TSV165" s="171"/>
      <c r="TSW165" s="171"/>
      <c r="TSX165" s="171"/>
      <c r="TSY165" s="171"/>
      <c r="TSZ165" s="171"/>
      <c r="TTA165" s="171"/>
      <c r="TTB165" s="171"/>
      <c r="TTC165" s="171"/>
      <c r="TTD165" s="171"/>
      <c r="TTE165" s="171"/>
      <c r="TTF165" s="171"/>
      <c r="TTG165" s="171"/>
      <c r="TTH165" s="171"/>
      <c r="TTI165" s="171"/>
      <c r="TTJ165" s="171"/>
      <c r="TTK165" s="171"/>
      <c r="TTL165" s="171"/>
      <c r="TTM165" s="171"/>
      <c r="TTN165" s="171"/>
      <c r="TTO165" s="171"/>
      <c r="TTP165" s="171"/>
      <c r="TTQ165" s="171"/>
      <c r="TTR165" s="171"/>
      <c r="TTS165" s="171"/>
      <c r="TTT165" s="171"/>
      <c r="TTU165" s="171"/>
      <c r="TTV165" s="171"/>
      <c r="TTW165" s="171"/>
      <c r="TTX165" s="171"/>
      <c r="TTY165" s="171"/>
      <c r="TTZ165" s="171"/>
      <c r="TUA165" s="171"/>
      <c r="TUB165" s="171"/>
      <c r="TUC165" s="171"/>
      <c r="TUD165" s="171"/>
      <c r="TUE165" s="171"/>
      <c r="TUF165" s="171"/>
      <c r="TUG165" s="171"/>
      <c r="TUH165" s="171"/>
      <c r="TUI165" s="171"/>
      <c r="TUJ165" s="171"/>
      <c r="TUK165" s="171"/>
      <c r="TUL165" s="171"/>
      <c r="TUM165" s="171"/>
      <c r="TUN165" s="171"/>
      <c r="TUO165" s="171"/>
      <c r="TUP165" s="171"/>
      <c r="TUQ165" s="171"/>
      <c r="TUR165" s="171"/>
      <c r="TUS165" s="171"/>
      <c r="TUT165" s="171"/>
      <c r="TUU165" s="171"/>
      <c r="TUV165" s="171"/>
      <c r="TUW165" s="171"/>
      <c r="TUX165" s="171"/>
      <c r="TUY165" s="171"/>
      <c r="TUZ165" s="171"/>
      <c r="TVA165" s="171"/>
      <c r="TVB165" s="171"/>
      <c r="TVC165" s="171"/>
      <c r="TVD165" s="171"/>
      <c r="TVE165" s="171"/>
      <c r="TVF165" s="171"/>
      <c r="TVG165" s="171"/>
      <c r="TVH165" s="171"/>
      <c r="TVI165" s="171"/>
      <c r="TVJ165" s="171"/>
      <c r="TVK165" s="171"/>
      <c r="TVL165" s="171"/>
      <c r="TVM165" s="171"/>
      <c r="TVN165" s="171"/>
      <c r="TVO165" s="171"/>
      <c r="TVP165" s="171"/>
      <c r="TVQ165" s="171"/>
      <c r="TVR165" s="171"/>
      <c r="TVS165" s="171"/>
      <c r="TVT165" s="171"/>
      <c r="TVU165" s="171"/>
      <c r="TVV165" s="171"/>
      <c r="TVW165" s="171"/>
      <c r="TVX165" s="171"/>
      <c r="TVY165" s="171"/>
      <c r="TVZ165" s="171"/>
      <c r="TWA165" s="171"/>
      <c r="TWB165" s="171"/>
      <c r="TWC165" s="171"/>
      <c r="TWD165" s="171"/>
      <c r="TWE165" s="171"/>
      <c r="TWF165" s="171"/>
      <c r="TWG165" s="171"/>
      <c r="TWH165" s="171"/>
      <c r="TWI165" s="171"/>
      <c r="TWJ165" s="171"/>
      <c r="TWK165" s="171"/>
      <c r="TWL165" s="171"/>
      <c r="TWM165" s="171"/>
      <c r="TWN165" s="171"/>
      <c r="TWO165" s="171"/>
      <c r="TWP165" s="171"/>
      <c r="TWQ165" s="171"/>
      <c r="TWR165" s="171"/>
      <c r="TWS165" s="171"/>
      <c r="TWT165" s="171"/>
      <c r="TWU165" s="171"/>
      <c r="TWV165" s="171"/>
      <c r="TWW165" s="171"/>
      <c r="TWX165" s="171"/>
      <c r="TWY165" s="171"/>
      <c r="TWZ165" s="171"/>
      <c r="TXA165" s="171"/>
      <c r="TXB165" s="171"/>
      <c r="TXC165" s="171"/>
      <c r="TXD165" s="171"/>
      <c r="TXE165" s="171"/>
      <c r="TXF165" s="171"/>
      <c r="TXG165" s="171"/>
      <c r="TXH165" s="171"/>
      <c r="TXI165" s="171"/>
      <c r="TXJ165" s="171"/>
      <c r="TXK165" s="171"/>
      <c r="TXL165" s="171"/>
      <c r="TXM165" s="171"/>
      <c r="TXN165" s="171"/>
      <c r="TXO165" s="171"/>
      <c r="TXP165" s="171"/>
      <c r="TXQ165" s="171"/>
      <c r="TXR165" s="171"/>
      <c r="TXS165" s="171"/>
      <c r="TXT165" s="171"/>
      <c r="TXU165" s="171"/>
      <c r="TXV165" s="171"/>
      <c r="TXW165" s="171"/>
      <c r="TXX165" s="171"/>
      <c r="TXY165" s="171"/>
      <c r="TXZ165" s="171"/>
      <c r="TYA165" s="171"/>
      <c r="TYB165" s="171"/>
      <c r="TYC165" s="171"/>
      <c r="TYD165" s="171"/>
      <c r="TYE165" s="171"/>
      <c r="TYF165" s="171"/>
      <c r="TYG165" s="171"/>
      <c r="TYH165" s="171"/>
      <c r="TYI165" s="171"/>
      <c r="TYJ165" s="171"/>
      <c r="TYK165" s="171"/>
      <c r="TYL165" s="171"/>
      <c r="TYM165" s="171"/>
      <c r="TYN165" s="171"/>
      <c r="TYO165" s="171"/>
      <c r="TYP165" s="171"/>
      <c r="TYQ165" s="171"/>
      <c r="TYR165" s="171"/>
      <c r="TYS165" s="171"/>
      <c r="TYT165" s="171"/>
      <c r="TYU165" s="171"/>
      <c r="TYV165" s="171"/>
      <c r="TYW165" s="171"/>
      <c r="TYX165" s="171"/>
      <c r="TYY165" s="171"/>
      <c r="TYZ165" s="171"/>
      <c r="TZA165" s="171"/>
      <c r="TZB165" s="171"/>
      <c r="TZC165" s="171"/>
      <c r="TZD165" s="171"/>
      <c r="TZE165" s="171"/>
      <c r="TZF165" s="171"/>
      <c r="TZG165" s="171"/>
      <c r="TZH165" s="171"/>
      <c r="TZI165" s="171"/>
      <c r="TZJ165" s="171"/>
      <c r="TZK165" s="171"/>
      <c r="TZL165" s="171"/>
      <c r="TZM165" s="171"/>
      <c r="TZN165" s="171"/>
      <c r="TZO165" s="171"/>
      <c r="TZP165" s="171"/>
      <c r="TZQ165" s="171"/>
      <c r="TZR165" s="171"/>
      <c r="TZS165" s="171"/>
      <c r="TZT165" s="171"/>
      <c r="TZU165" s="171"/>
      <c r="TZV165" s="171"/>
      <c r="TZW165" s="171"/>
      <c r="TZX165" s="171"/>
      <c r="TZY165" s="171"/>
      <c r="TZZ165" s="171"/>
      <c r="UAA165" s="171"/>
      <c r="UAB165" s="171"/>
      <c r="UAC165" s="171"/>
      <c r="UAD165" s="171"/>
      <c r="UAE165" s="171"/>
      <c r="UAF165" s="171"/>
      <c r="UAG165" s="171"/>
      <c r="UAH165" s="171"/>
      <c r="UAI165" s="171"/>
      <c r="UAJ165" s="171"/>
      <c r="UAK165" s="171"/>
      <c r="UAL165" s="171"/>
      <c r="UAM165" s="171"/>
      <c r="UAN165" s="171"/>
      <c r="UAO165" s="171"/>
      <c r="UAP165" s="171"/>
      <c r="UAQ165" s="171"/>
      <c r="UAR165" s="171"/>
      <c r="UAS165" s="171"/>
      <c r="UAT165" s="171"/>
      <c r="UAU165" s="171"/>
      <c r="UAV165" s="171"/>
      <c r="UAW165" s="171"/>
      <c r="UAX165" s="171"/>
      <c r="UAY165" s="171"/>
      <c r="UAZ165" s="171"/>
      <c r="UBA165" s="171"/>
      <c r="UBB165" s="171"/>
      <c r="UBC165" s="171"/>
      <c r="UBD165" s="171"/>
      <c r="UBE165" s="171"/>
      <c r="UBF165" s="171"/>
      <c r="UBG165" s="171"/>
      <c r="UBH165" s="171"/>
      <c r="UBI165" s="171"/>
      <c r="UBJ165" s="171"/>
      <c r="UBK165" s="171"/>
      <c r="UBL165" s="171"/>
      <c r="UBM165" s="171"/>
      <c r="UBN165" s="171"/>
      <c r="UBO165" s="171"/>
      <c r="UBP165" s="171"/>
      <c r="UBQ165" s="171"/>
      <c r="UBR165" s="171"/>
      <c r="UBS165" s="171"/>
      <c r="UBT165" s="171"/>
      <c r="UBU165" s="171"/>
      <c r="UBV165" s="171"/>
      <c r="UBW165" s="171"/>
      <c r="UBX165" s="171"/>
      <c r="UBY165" s="171"/>
      <c r="UBZ165" s="171"/>
      <c r="UCA165" s="171"/>
      <c r="UCB165" s="171"/>
      <c r="UCC165" s="171"/>
      <c r="UCD165" s="171"/>
      <c r="UCE165" s="171"/>
      <c r="UCF165" s="171"/>
      <c r="UCG165" s="171"/>
      <c r="UCH165" s="171"/>
      <c r="UCI165" s="171"/>
      <c r="UCJ165" s="171"/>
      <c r="UCK165" s="171"/>
      <c r="UCL165" s="171"/>
      <c r="UCM165" s="171"/>
      <c r="UCN165" s="171"/>
      <c r="UCO165" s="171"/>
      <c r="UCP165" s="171"/>
      <c r="UCQ165" s="171"/>
      <c r="UCR165" s="171"/>
      <c r="UCS165" s="171"/>
      <c r="UCT165" s="171"/>
      <c r="UCU165" s="171"/>
      <c r="UCV165" s="171"/>
      <c r="UCW165" s="171"/>
      <c r="UCX165" s="171"/>
      <c r="UCY165" s="171"/>
      <c r="UCZ165" s="171"/>
      <c r="UDA165" s="171"/>
      <c r="UDB165" s="171"/>
      <c r="UDC165" s="171"/>
      <c r="UDD165" s="171"/>
      <c r="UDE165" s="171"/>
      <c r="UDF165" s="171"/>
      <c r="UDG165" s="171"/>
      <c r="UDH165" s="171"/>
      <c r="UDI165" s="171"/>
      <c r="UDJ165" s="171"/>
      <c r="UDK165" s="171"/>
      <c r="UDL165" s="171"/>
      <c r="UDM165" s="171"/>
      <c r="UDN165" s="171"/>
      <c r="UDO165" s="171"/>
      <c r="UDP165" s="171"/>
      <c r="UDQ165" s="171"/>
      <c r="UDR165" s="171"/>
      <c r="UDS165" s="171"/>
      <c r="UDT165" s="171"/>
      <c r="UDU165" s="171"/>
      <c r="UDV165" s="171"/>
      <c r="UDW165" s="171"/>
      <c r="UDX165" s="171"/>
      <c r="UDY165" s="171"/>
      <c r="UDZ165" s="171"/>
      <c r="UEA165" s="171"/>
      <c r="UEB165" s="171"/>
      <c r="UEC165" s="171"/>
      <c r="UED165" s="171"/>
      <c r="UEE165" s="171"/>
      <c r="UEF165" s="171"/>
      <c r="UEG165" s="171"/>
      <c r="UEH165" s="171"/>
      <c r="UEI165" s="171"/>
      <c r="UEJ165" s="171"/>
      <c r="UEK165" s="171"/>
      <c r="UEL165" s="171"/>
      <c r="UEM165" s="171"/>
      <c r="UEN165" s="171"/>
      <c r="UEO165" s="171"/>
      <c r="UEP165" s="171"/>
      <c r="UEQ165" s="171"/>
      <c r="UER165" s="171"/>
      <c r="UES165" s="171"/>
      <c r="UET165" s="171"/>
      <c r="UEU165" s="171"/>
      <c r="UEV165" s="171"/>
      <c r="UEW165" s="171"/>
      <c r="UEX165" s="171"/>
      <c r="UEY165" s="171"/>
      <c r="UEZ165" s="171"/>
      <c r="UFA165" s="171"/>
      <c r="UFB165" s="171"/>
      <c r="UFC165" s="171"/>
      <c r="UFD165" s="171"/>
      <c r="UFE165" s="171"/>
      <c r="UFF165" s="171"/>
      <c r="UFG165" s="171"/>
      <c r="UFH165" s="171"/>
      <c r="UFI165" s="171"/>
      <c r="UFJ165" s="171"/>
      <c r="UFK165" s="171"/>
      <c r="UFL165" s="171"/>
      <c r="UFM165" s="171"/>
      <c r="UFN165" s="171"/>
      <c r="UFO165" s="171"/>
      <c r="UFP165" s="171"/>
      <c r="UFQ165" s="171"/>
      <c r="UFR165" s="171"/>
      <c r="UFS165" s="171"/>
      <c r="UFT165" s="171"/>
      <c r="UFU165" s="171"/>
      <c r="UFV165" s="171"/>
      <c r="UFW165" s="171"/>
      <c r="UFX165" s="171"/>
      <c r="UFY165" s="171"/>
      <c r="UFZ165" s="171"/>
      <c r="UGA165" s="171"/>
      <c r="UGB165" s="171"/>
      <c r="UGC165" s="171"/>
      <c r="UGD165" s="171"/>
      <c r="UGE165" s="171"/>
      <c r="UGF165" s="171"/>
      <c r="UGG165" s="171"/>
      <c r="UGH165" s="171"/>
      <c r="UGI165" s="171"/>
      <c r="UGJ165" s="171"/>
      <c r="UGK165" s="171"/>
      <c r="UGL165" s="171"/>
      <c r="UGM165" s="171"/>
      <c r="UGN165" s="171"/>
      <c r="UGO165" s="171"/>
      <c r="UGP165" s="171"/>
      <c r="UGQ165" s="171"/>
      <c r="UGR165" s="171"/>
      <c r="UGS165" s="171"/>
      <c r="UGT165" s="171"/>
      <c r="UGU165" s="171"/>
      <c r="UGV165" s="171"/>
      <c r="UGW165" s="171"/>
      <c r="UGX165" s="171"/>
      <c r="UGY165" s="171"/>
      <c r="UGZ165" s="171"/>
      <c r="UHA165" s="171"/>
      <c r="UHB165" s="171"/>
      <c r="UHC165" s="171"/>
      <c r="UHD165" s="171"/>
      <c r="UHE165" s="171"/>
      <c r="UHF165" s="171"/>
      <c r="UHG165" s="171"/>
      <c r="UHH165" s="171"/>
      <c r="UHI165" s="171"/>
      <c r="UHJ165" s="171"/>
      <c r="UHK165" s="171"/>
      <c r="UHL165" s="171"/>
      <c r="UHM165" s="171"/>
      <c r="UHN165" s="171"/>
      <c r="UHO165" s="171"/>
      <c r="UHP165" s="171"/>
      <c r="UHQ165" s="171"/>
      <c r="UHR165" s="171"/>
      <c r="UHS165" s="171"/>
      <c r="UHT165" s="171"/>
      <c r="UHU165" s="171"/>
      <c r="UHV165" s="171"/>
      <c r="UHW165" s="171"/>
      <c r="UHX165" s="171"/>
      <c r="UHY165" s="171"/>
      <c r="UHZ165" s="171"/>
      <c r="UIA165" s="171"/>
      <c r="UIB165" s="171"/>
      <c r="UIC165" s="171"/>
      <c r="UID165" s="171"/>
      <c r="UIE165" s="171"/>
      <c r="UIF165" s="171"/>
      <c r="UIG165" s="171"/>
      <c r="UIH165" s="171"/>
      <c r="UII165" s="171"/>
      <c r="UIJ165" s="171"/>
      <c r="UIK165" s="171"/>
      <c r="UIL165" s="171"/>
      <c r="UIM165" s="171"/>
      <c r="UIN165" s="171"/>
      <c r="UIO165" s="171"/>
      <c r="UIP165" s="171"/>
      <c r="UIQ165" s="171"/>
      <c r="UIR165" s="171"/>
      <c r="UIS165" s="171"/>
      <c r="UIT165" s="171"/>
      <c r="UIU165" s="171"/>
      <c r="UIV165" s="171"/>
      <c r="UIW165" s="171"/>
      <c r="UIX165" s="171"/>
      <c r="UIY165" s="171"/>
      <c r="UIZ165" s="171"/>
      <c r="UJA165" s="171"/>
      <c r="UJB165" s="171"/>
      <c r="UJC165" s="171"/>
      <c r="UJD165" s="171"/>
      <c r="UJE165" s="171"/>
      <c r="UJF165" s="171"/>
      <c r="UJG165" s="171"/>
      <c r="UJH165" s="171"/>
      <c r="UJI165" s="171"/>
      <c r="UJJ165" s="171"/>
      <c r="UJK165" s="171"/>
      <c r="UJL165" s="171"/>
      <c r="UJM165" s="171"/>
      <c r="UJN165" s="171"/>
      <c r="UJO165" s="171"/>
      <c r="UJP165" s="171"/>
      <c r="UJQ165" s="171"/>
      <c r="UJR165" s="171"/>
      <c r="UJS165" s="171"/>
      <c r="UJT165" s="171"/>
      <c r="UJU165" s="171"/>
      <c r="UJV165" s="171"/>
      <c r="UJW165" s="171"/>
      <c r="UJX165" s="171"/>
      <c r="UJY165" s="171"/>
      <c r="UJZ165" s="171"/>
      <c r="UKA165" s="171"/>
      <c r="UKB165" s="171"/>
      <c r="UKC165" s="171"/>
      <c r="UKD165" s="171"/>
      <c r="UKE165" s="171"/>
      <c r="UKF165" s="171"/>
      <c r="UKG165" s="171"/>
      <c r="UKH165" s="171"/>
      <c r="UKI165" s="171"/>
      <c r="UKJ165" s="171"/>
      <c r="UKK165" s="171"/>
      <c r="UKL165" s="171"/>
      <c r="UKM165" s="171"/>
      <c r="UKN165" s="171"/>
      <c r="UKO165" s="171"/>
      <c r="UKP165" s="171"/>
      <c r="UKQ165" s="171"/>
      <c r="UKR165" s="171"/>
      <c r="UKS165" s="171"/>
      <c r="UKT165" s="171"/>
      <c r="UKU165" s="171"/>
      <c r="UKV165" s="171"/>
      <c r="UKW165" s="171"/>
      <c r="UKX165" s="171"/>
      <c r="UKY165" s="171"/>
      <c r="UKZ165" s="171"/>
      <c r="ULA165" s="171"/>
      <c r="ULB165" s="171"/>
      <c r="ULC165" s="171"/>
      <c r="ULD165" s="171"/>
      <c r="ULE165" s="171"/>
      <c r="ULF165" s="171"/>
      <c r="ULG165" s="171"/>
      <c r="ULH165" s="171"/>
      <c r="ULI165" s="171"/>
      <c r="ULJ165" s="171"/>
      <c r="ULK165" s="171"/>
      <c r="ULL165" s="171"/>
      <c r="ULM165" s="171"/>
      <c r="ULN165" s="171"/>
      <c r="ULO165" s="171"/>
      <c r="ULP165" s="171"/>
      <c r="ULQ165" s="171"/>
      <c r="ULR165" s="171"/>
      <c r="ULS165" s="171"/>
      <c r="ULT165" s="171"/>
      <c r="ULU165" s="171"/>
      <c r="ULV165" s="171"/>
      <c r="ULW165" s="171"/>
      <c r="ULX165" s="171"/>
      <c r="ULY165" s="171"/>
      <c r="ULZ165" s="171"/>
      <c r="UMA165" s="171"/>
      <c r="UMB165" s="171"/>
      <c r="UMC165" s="171"/>
      <c r="UMD165" s="171"/>
      <c r="UME165" s="171"/>
      <c r="UMF165" s="171"/>
      <c r="UMG165" s="171"/>
      <c r="UMH165" s="171"/>
      <c r="UMI165" s="171"/>
      <c r="UMJ165" s="171"/>
      <c r="UMK165" s="171"/>
      <c r="UML165" s="171"/>
      <c r="UMM165" s="171"/>
      <c r="UMN165" s="171"/>
      <c r="UMO165" s="171"/>
      <c r="UMP165" s="171"/>
      <c r="UMQ165" s="171"/>
      <c r="UMR165" s="171"/>
      <c r="UMS165" s="171"/>
      <c r="UMT165" s="171"/>
      <c r="UMU165" s="171"/>
      <c r="UMV165" s="171"/>
      <c r="UMW165" s="171"/>
      <c r="UMX165" s="171"/>
      <c r="UMY165" s="171"/>
      <c r="UMZ165" s="171"/>
      <c r="UNA165" s="171"/>
      <c r="UNB165" s="171"/>
      <c r="UNC165" s="171"/>
      <c r="UND165" s="171"/>
      <c r="UNE165" s="171"/>
      <c r="UNF165" s="171"/>
      <c r="UNG165" s="171"/>
      <c r="UNH165" s="171"/>
      <c r="UNI165" s="171"/>
      <c r="UNJ165" s="171"/>
      <c r="UNK165" s="171"/>
      <c r="UNL165" s="171"/>
      <c r="UNM165" s="171"/>
      <c r="UNN165" s="171"/>
      <c r="UNO165" s="171"/>
      <c r="UNP165" s="171"/>
      <c r="UNQ165" s="171"/>
      <c r="UNR165" s="171"/>
      <c r="UNS165" s="171"/>
      <c r="UNT165" s="171"/>
      <c r="UNU165" s="171"/>
      <c r="UNV165" s="171"/>
      <c r="UNW165" s="171"/>
      <c r="UNX165" s="171"/>
      <c r="UNY165" s="171"/>
      <c r="UNZ165" s="171"/>
      <c r="UOA165" s="171"/>
      <c r="UOB165" s="171"/>
      <c r="UOC165" s="171"/>
      <c r="UOD165" s="171"/>
      <c r="UOE165" s="171"/>
      <c r="UOF165" s="171"/>
      <c r="UOG165" s="171"/>
      <c r="UOH165" s="171"/>
      <c r="UOI165" s="171"/>
      <c r="UOJ165" s="171"/>
      <c r="UOK165" s="171"/>
      <c r="UOL165" s="171"/>
      <c r="UOM165" s="171"/>
      <c r="UON165" s="171"/>
      <c r="UOO165" s="171"/>
      <c r="UOP165" s="171"/>
      <c r="UOQ165" s="171"/>
      <c r="UOR165" s="171"/>
      <c r="UOS165" s="171"/>
      <c r="UOT165" s="171"/>
      <c r="UOU165" s="171"/>
      <c r="UOV165" s="171"/>
      <c r="UOW165" s="171"/>
      <c r="UOX165" s="171"/>
      <c r="UOY165" s="171"/>
      <c r="UOZ165" s="171"/>
      <c r="UPA165" s="171"/>
      <c r="UPB165" s="171"/>
      <c r="UPC165" s="171"/>
      <c r="UPD165" s="171"/>
      <c r="UPE165" s="171"/>
      <c r="UPF165" s="171"/>
      <c r="UPG165" s="171"/>
      <c r="UPH165" s="171"/>
      <c r="UPI165" s="171"/>
      <c r="UPJ165" s="171"/>
      <c r="UPK165" s="171"/>
      <c r="UPL165" s="171"/>
      <c r="UPM165" s="171"/>
      <c r="UPN165" s="171"/>
      <c r="UPO165" s="171"/>
      <c r="UPP165" s="171"/>
      <c r="UPQ165" s="171"/>
      <c r="UPR165" s="171"/>
      <c r="UPS165" s="171"/>
      <c r="UPT165" s="171"/>
      <c r="UPU165" s="171"/>
      <c r="UPV165" s="171"/>
      <c r="UPW165" s="171"/>
      <c r="UPX165" s="171"/>
      <c r="UPY165" s="171"/>
      <c r="UPZ165" s="171"/>
      <c r="UQA165" s="171"/>
      <c r="UQB165" s="171"/>
      <c r="UQC165" s="171"/>
      <c r="UQD165" s="171"/>
      <c r="UQE165" s="171"/>
      <c r="UQF165" s="171"/>
      <c r="UQG165" s="171"/>
      <c r="UQH165" s="171"/>
      <c r="UQI165" s="171"/>
      <c r="UQJ165" s="171"/>
      <c r="UQK165" s="171"/>
      <c r="UQL165" s="171"/>
      <c r="UQM165" s="171"/>
      <c r="UQN165" s="171"/>
      <c r="UQO165" s="171"/>
      <c r="UQP165" s="171"/>
      <c r="UQQ165" s="171"/>
      <c r="UQR165" s="171"/>
      <c r="UQS165" s="171"/>
      <c r="UQT165" s="171"/>
      <c r="UQU165" s="171"/>
      <c r="UQV165" s="171"/>
      <c r="UQW165" s="171"/>
      <c r="UQX165" s="171"/>
      <c r="UQY165" s="171"/>
      <c r="UQZ165" s="171"/>
      <c r="URA165" s="171"/>
      <c r="URB165" s="171"/>
      <c r="URC165" s="171"/>
      <c r="URD165" s="171"/>
      <c r="URE165" s="171"/>
      <c r="URF165" s="171"/>
      <c r="URG165" s="171"/>
      <c r="URH165" s="171"/>
      <c r="URI165" s="171"/>
      <c r="URJ165" s="171"/>
      <c r="URK165" s="171"/>
      <c r="URL165" s="171"/>
      <c r="URM165" s="171"/>
      <c r="URN165" s="171"/>
      <c r="URO165" s="171"/>
      <c r="URP165" s="171"/>
      <c r="URQ165" s="171"/>
      <c r="URR165" s="171"/>
      <c r="URS165" s="171"/>
      <c r="URT165" s="171"/>
      <c r="URU165" s="171"/>
      <c r="URV165" s="171"/>
      <c r="URW165" s="171"/>
      <c r="URX165" s="171"/>
      <c r="URY165" s="171"/>
      <c r="URZ165" s="171"/>
      <c r="USA165" s="171"/>
      <c r="USB165" s="171"/>
      <c r="USC165" s="171"/>
      <c r="USD165" s="171"/>
      <c r="USE165" s="171"/>
      <c r="USF165" s="171"/>
      <c r="USG165" s="171"/>
      <c r="USH165" s="171"/>
      <c r="USI165" s="171"/>
      <c r="USJ165" s="171"/>
      <c r="USK165" s="171"/>
      <c r="USL165" s="171"/>
      <c r="USM165" s="171"/>
      <c r="USN165" s="171"/>
      <c r="USO165" s="171"/>
      <c r="USP165" s="171"/>
      <c r="USQ165" s="171"/>
      <c r="USR165" s="171"/>
      <c r="USS165" s="171"/>
      <c r="UST165" s="171"/>
      <c r="USU165" s="171"/>
      <c r="USV165" s="171"/>
      <c r="USW165" s="171"/>
      <c r="USX165" s="171"/>
      <c r="USY165" s="171"/>
      <c r="USZ165" s="171"/>
      <c r="UTA165" s="171"/>
      <c r="UTB165" s="171"/>
      <c r="UTC165" s="171"/>
      <c r="UTD165" s="171"/>
      <c r="UTE165" s="171"/>
      <c r="UTF165" s="171"/>
      <c r="UTG165" s="171"/>
      <c r="UTH165" s="171"/>
      <c r="UTI165" s="171"/>
      <c r="UTJ165" s="171"/>
      <c r="UTK165" s="171"/>
      <c r="UTL165" s="171"/>
      <c r="UTM165" s="171"/>
      <c r="UTN165" s="171"/>
      <c r="UTO165" s="171"/>
      <c r="UTP165" s="171"/>
      <c r="UTQ165" s="171"/>
      <c r="UTR165" s="171"/>
      <c r="UTS165" s="171"/>
      <c r="UTT165" s="171"/>
      <c r="UTU165" s="171"/>
      <c r="UTV165" s="171"/>
      <c r="UTW165" s="171"/>
      <c r="UTX165" s="171"/>
      <c r="UTY165" s="171"/>
      <c r="UTZ165" s="171"/>
      <c r="UUA165" s="171"/>
      <c r="UUB165" s="171"/>
      <c r="UUC165" s="171"/>
      <c r="UUD165" s="171"/>
      <c r="UUE165" s="171"/>
      <c r="UUF165" s="171"/>
      <c r="UUG165" s="171"/>
      <c r="UUH165" s="171"/>
      <c r="UUI165" s="171"/>
      <c r="UUJ165" s="171"/>
      <c r="UUK165" s="171"/>
      <c r="UUL165" s="171"/>
      <c r="UUM165" s="171"/>
      <c r="UUN165" s="171"/>
      <c r="UUO165" s="171"/>
      <c r="UUP165" s="171"/>
      <c r="UUQ165" s="171"/>
      <c r="UUR165" s="171"/>
      <c r="UUS165" s="171"/>
      <c r="UUT165" s="171"/>
      <c r="UUU165" s="171"/>
      <c r="UUV165" s="171"/>
      <c r="UUW165" s="171"/>
      <c r="UUX165" s="171"/>
      <c r="UUY165" s="171"/>
      <c r="UUZ165" s="171"/>
      <c r="UVA165" s="171"/>
      <c r="UVB165" s="171"/>
      <c r="UVC165" s="171"/>
      <c r="UVD165" s="171"/>
      <c r="UVE165" s="171"/>
      <c r="UVF165" s="171"/>
      <c r="UVG165" s="171"/>
      <c r="UVH165" s="171"/>
      <c r="UVI165" s="171"/>
      <c r="UVJ165" s="171"/>
      <c r="UVK165" s="171"/>
      <c r="UVL165" s="171"/>
      <c r="UVM165" s="171"/>
      <c r="UVN165" s="171"/>
      <c r="UVO165" s="171"/>
      <c r="UVP165" s="171"/>
      <c r="UVQ165" s="171"/>
      <c r="UVR165" s="171"/>
      <c r="UVS165" s="171"/>
      <c r="UVT165" s="171"/>
      <c r="UVU165" s="171"/>
      <c r="UVV165" s="171"/>
      <c r="UVW165" s="171"/>
      <c r="UVX165" s="171"/>
      <c r="UVY165" s="171"/>
      <c r="UVZ165" s="171"/>
      <c r="UWA165" s="171"/>
      <c r="UWB165" s="171"/>
      <c r="UWC165" s="171"/>
      <c r="UWD165" s="171"/>
      <c r="UWE165" s="171"/>
      <c r="UWF165" s="171"/>
      <c r="UWG165" s="171"/>
      <c r="UWH165" s="171"/>
      <c r="UWI165" s="171"/>
      <c r="UWJ165" s="171"/>
      <c r="UWK165" s="171"/>
      <c r="UWL165" s="171"/>
      <c r="UWM165" s="171"/>
      <c r="UWN165" s="171"/>
      <c r="UWO165" s="171"/>
      <c r="UWP165" s="171"/>
      <c r="UWQ165" s="171"/>
      <c r="UWR165" s="171"/>
      <c r="UWS165" s="171"/>
      <c r="UWT165" s="171"/>
      <c r="UWU165" s="171"/>
      <c r="UWV165" s="171"/>
      <c r="UWW165" s="171"/>
      <c r="UWX165" s="171"/>
      <c r="UWY165" s="171"/>
      <c r="UWZ165" s="171"/>
      <c r="UXA165" s="171"/>
      <c r="UXB165" s="171"/>
      <c r="UXC165" s="171"/>
      <c r="UXD165" s="171"/>
      <c r="UXE165" s="171"/>
      <c r="UXF165" s="171"/>
      <c r="UXG165" s="171"/>
      <c r="UXH165" s="171"/>
      <c r="UXI165" s="171"/>
      <c r="UXJ165" s="171"/>
      <c r="UXK165" s="171"/>
      <c r="UXL165" s="171"/>
      <c r="UXM165" s="171"/>
      <c r="UXN165" s="171"/>
      <c r="UXO165" s="171"/>
      <c r="UXP165" s="171"/>
      <c r="UXQ165" s="171"/>
      <c r="UXR165" s="171"/>
      <c r="UXS165" s="171"/>
      <c r="UXT165" s="171"/>
      <c r="UXU165" s="171"/>
      <c r="UXV165" s="171"/>
      <c r="UXW165" s="171"/>
      <c r="UXX165" s="171"/>
      <c r="UXY165" s="171"/>
      <c r="UXZ165" s="171"/>
      <c r="UYA165" s="171"/>
      <c r="UYB165" s="171"/>
      <c r="UYC165" s="171"/>
      <c r="UYD165" s="171"/>
      <c r="UYE165" s="171"/>
      <c r="UYF165" s="171"/>
      <c r="UYG165" s="171"/>
      <c r="UYH165" s="171"/>
      <c r="UYI165" s="171"/>
      <c r="UYJ165" s="171"/>
      <c r="UYK165" s="171"/>
      <c r="UYL165" s="171"/>
      <c r="UYM165" s="171"/>
      <c r="UYN165" s="171"/>
      <c r="UYO165" s="171"/>
      <c r="UYP165" s="171"/>
      <c r="UYQ165" s="171"/>
      <c r="UYR165" s="171"/>
      <c r="UYS165" s="171"/>
      <c r="UYT165" s="171"/>
      <c r="UYU165" s="171"/>
      <c r="UYV165" s="171"/>
      <c r="UYW165" s="171"/>
      <c r="UYX165" s="171"/>
      <c r="UYY165" s="171"/>
      <c r="UYZ165" s="171"/>
      <c r="UZA165" s="171"/>
      <c r="UZB165" s="171"/>
      <c r="UZC165" s="171"/>
      <c r="UZD165" s="171"/>
      <c r="UZE165" s="171"/>
      <c r="UZF165" s="171"/>
      <c r="UZG165" s="171"/>
      <c r="UZH165" s="171"/>
      <c r="UZI165" s="171"/>
      <c r="UZJ165" s="171"/>
      <c r="UZK165" s="171"/>
      <c r="UZL165" s="171"/>
      <c r="UZM165" s="171"/>
      <c r="UZN165" s="171"/>
      <c r="UZO165" s="171"/>
      <c r="UZP165" s="171"/>
      <c r="UZQ165" s="171"/>
      <c r="UZR165" s="171"/>
      <c r="UZS165" s="171"/>
      <c r="UZT165" s="171"/>
      <c r="UZU165" s="171"/>
      <c r="UZV165" s="171"/>
      <c r="UZW165" s="171"/>
      <c r="UZX165" s="171"/>
      <c r="UZY165" s="171"/>
      <c r="UZZ165" s="171"/>
      <c r="VAA165" s="171"/>
      <c r="VAB165" s="171"/>
      <c r="VAC165" s="171"/>
      <c r="VAD165" s="171"/>
      <c r="VAE165" s="171"/>
      <c r="VAF165" s="171"/>
      <c r="VAG165" s="171"/>
      <c r="VAH165" s="171"/>
      <c r="VAI165" s="171"/>
      <c r="VAJ165" s="171"/>
      <c r="VAK165" s="171"/>
      <c r="VAL165" s="171"/>
      <c r="VAM165" s="171"/>
      <c r="VAN165" s="171"/>
      <c r="VAO165" s="171"/>
      <c r="VAP165" s="171"/>
      <c r="VAQ165" s="171"/>
      <c r="VAR165" s="171"/>
      <c r="VAS165" s="171"/>
      <c r="VAT165" s="171"/>
      <c r="VAU165" s="171"/>
      <c r="VAV165" s="171"/>
      <c r="VAW165" s="171"/>
      <c r="VAX165" s="171"/>
      <c r="VAY165" s="171"/>
      <c r="VAZ165" s="171"/>
      <c r="VBA165" s="171"/>
      <c r="VBB165" s="171"/>
      <c r="VBC165" s="171"/>
      <c r="VBD165" s="171"/>
      <c r="VBE165" s="171"/>
      <c r="VBF165" s="171"/>
      <c r="VBG165" s="171"/>
      <c r="VBH165" s="171"/>
      <c r="VBI165" s="171"/>
      <c r="VBJ165" s="171"/>
      <c r="VBK165" s="171"/>
      <c r="VBL165" s="171"/>
      <c r="VBM165" s="171"/>
      <c r="VBN165" s="171"/>
      <c r="VBO165" s="171"/>
      <c r="VBP165" s="171"/>
      <c r="VBQ165" s="171"/>
      <c r="VBR165" s="171"/>
      <c r="VBS165" s="171"/>
      <c r="VBT165" s="171"/>
      <c r="VBU165" s="171"/>
      <c r="VBV165" s="171"/>
      <c r="VBW165" s="171"/>
      <c r="VBX165" s="171"/>
      <c r="VBY165" s="171"/>
      <c r="VBZ165" s="171"/>
      <c r="VCA165" s="171"/>
      <c r="VCB165" s="171"/>
      <c r="VCC165" s="171"/>
      <c r="VCD165" s="171"/>
      <c r="VCE165" s="171"/>
      <c r="VCF165" s="171"/>
      <c r="VCG165" s="171"/>
      <c r="VCH165" s="171"/>
      <c r="VCI165" s="171"/>
      <c r="VCJ165" s="171"/>
      <c r="VCK165" s="171"/>
      <c r="VCL165" s="171"/>
      <c r="VCM165" s="171"/>
      <c r="VCN165" s="171"/>
      <c r="VCO165" s="171"/>
      <c r="VCP165" s="171"/>
      <c r="VCQ165" s="171"/>
      <c r="VCR165" s="171"/>
      <c r="VCS165" s="171"/>
      <c r="VCT165" s="171"/>
      <c r="VCU165" s="171"/>
      <c r="VCV165" s="171"/>
      <c r="VCW165" s="171"/>
      <c r="VCX165" s="171"/>
      <c r="VCY165" s="171"/>
      <c r="VCZ165" s="171"/>
      <c r="VDA165" s="171"/>
      <c r="VDB165" s="171"/>
      <c r="VDC165" s="171"/>
      <c r="VDD165" s="171"/>
      <c r="VDE165" s="171"/>
      <c r="VDF165" s="171"/>
      <c r="VDG165" s="171"/>
      <c r="VDH165" s="171"/>
      <c r="VDI165" s="171"/>
      <c r="VDJ165" s="171"/>
      <c r="VDK165" s="171"/>
      <c r="VDL165" s="171"/>
      <c r="VDM165" s="171"/>
      <c r="VDN165" s="171"/>
      <c r="VDO165" s="171"/>
      <c r="VDP165" s="171"/>
      <c r="VDQ165" s="171"/>
      <c r="VDR165" s="171"/>
      <c r="VDS165" s="171"/>
      <c r="VDT165" s="171"/>
      <c r="VDU165" s="171"/>
      <c r="VDV165" s="171"/>
      <c r="VDW165" s="171"/>
      <c r="VDX165" s="171"/>
      <c r="VDY165" s="171"/>
      <c r="VDZ165" s="171"/>
      <c r="VEA165" s="171"/>
      <c r="VEB165" s="171"/>
      <c r="VEC165" s="171"/>
      <c r="VED165" s="171"/>
      <c r="VEE165" s="171"/>
      <c r="VEF165" s="171"/>
      <c r="VEG165" s="171"/>
      <c r="VEH165" s="171"/>
      <c r="VEI165" s="171"/>
      <c r="VEJ165" s="171"/>
      <c r="VEK165" s="171"/>
      <c r="VEL165" s="171"/>
      <c r="VEM165" s="171"/>
      <c r="VEN165" s="171"/>
      <c r="VEO165" s="171"/>
      <c r="VEP165" s="171"/>
      <c r="VEQ165" s="171"/>
      <c r="VER165" s="171"/>
      <c r="VES165" s="171"/>
      <c r="VET165" s="171"/>
      <c r="VEU165" s="171"/>
      <c r="VEV165" s="171"/>
      <c r="VEW165" s="171"/>
      <c r="VEX165" s="171"/>
      <c r="VEY165" s="171"/>
      <c r="VEZ165" s="171"/>
      <c r="VFA165" s="171"/>
      <c r="VFB165" s="171"/>
      <c r="VFC165" s="171"/>
      <c r="VFD165" s="171"/>
      <c r="VFE165" s="171"/>
      <c r="VFF165" s="171"/>
      <c r="VFG165" s="171"/>
      <c r="VFH165" s="171"/>
      <c r="VFI165" s="171"/>
      <c r="VFJ165" s="171"/>
      <c r="VFK165" s="171"/>
      <c r="VFL165" s="171"/>
      <c r="VFM165" s="171"/>
      <c r="VFN165" s="171"/>
      <c r="VFO165" s="171"/>
      <c r="VFP165" s="171"/>
      <c r="VFQ165" s="171"/>
      <c r="VFR165" s="171"/>
      <c r="VFS165" s="171"/>
      <c r="VFT165" s="171"/>
      <c r="VFU165" s="171"/>
      <c r="VFV165" s="171"/>
      <c r="VFW165" s="171"/>
      <c r="VFX165" s="171"/>
      <c r="VFY165" s="171"/>
      <c r="VFZ165" s="171"/>
      <c r="VGA165" s="171"/>
      <c r="VGB165" s="171"/>
      <c r="VGC165" s="171"/>
      <c r="VGD165" s="171"/>
      <c r="VGE165" s="171"/>
      <c r="VGF165" s="171"/>
      <c r="VGG165" s="171"/>
      <c r="VGH165" s="171"/>
      <c r="VGI165" s="171"/>
      <c r="VGJ165" s="171"/>
      <c r="VGK165" s="171"/>
      <c r="VGL165" s="171"/>
      <c r="VGM165" s="171"/>
      <c r="VGN165" s="171"/>
      <c r="VGO165" s="171"/>
      <c r="VGP165" s="171"/>
      <c r="VGQ165" s="171"/>
      <c r="VGR165" s="171"/>
      <c r="VGS165" s="171"/>
      <c r="VGT165" s="171"/>
      <c r="VGU165" s="171"/>
      <c r="VGV165" s="171"/>
      <c r="VGW165" s="171"/>
      <c r="VGX165" s="171"/>
      <c r="VGY165" s="171"/>
      <c r="VGZ165" s="171"/>
      <c r="VHA165" s="171"/>
      <c r="VHB165" s="171"/>
      <c r="VHC165" s="171"/>
      <c r="VHD165" s="171"/>
      <c r="VHE165" s="171"/>
      <c r="VHF165" s="171"/>
      <c r="VHG165" s="171"/>
      <c r="VHH165" s="171"/>
      <c r="VHI165" s="171"/>
      <c r="VHJ165" s="171"/>
      <c r="VHK165" s="171"/>
      <c r="VHL165" s="171"/>
      <c r="VHM165" s="171"/>
      <c r="VHN165" s="171"/>
      <c r="VHO165" s="171"/>
      <c r="VHP165" s="171"/>
      <c r="VHQ165" s="171"/>
      <c r="VHR165" s="171"/>
      <c r="VHS165" s="171"/>
      <c r="VHT165" s="171"/>
      <c r="VHU165" s="171"/>
      <c r="VHV165" s="171"/>
      <c r="VHW165" s="171"/>
      <c r="VHX165" s="171"/>
      <c r="VHY165" s="171"/>
      <c r="VHZ165" s="171"/>
      <c r="VIA165" s="171"/>
      <c r="VIB165" s="171"/>
      <c r="VIC165" s="171"/>
      <c r="VID165" s="171"/>
      <c r="VIE165" s="171"/>
      <c r="VIF165" s="171"/>
      <c r="VIG165" s="171"/>
      <c r="VIH165" s="171"/>
      <c r="VII165" s="171"/>
      <c r="VIJ165" s="171"/>
      <c r="VIK165" s="171"/>
      <c r="VIL165" s="171"/>
      <c r="VIM165" s="171"/>
      <c r="VIN165" s="171"/>
      <c r="VIO165" s="171"/>
      <c r="VIP165" s="171"/>
      <c r="VIQ165" s="171"/>
      <c r="VIR165" s="171"/>
      <c r="VIS165" s="171"/>
      <c r="VIT165" s="171"/>
      <c r="VIU165" s="171"/>
      <c r="VIV165" s="171"/>
      <c r="VIW165" s="171"/>
      <c r="VIX165" s="171"/>
      <c r="VIY165" s="171"/>
      <c r="VIZ165" s="171"/>
      <c r="VJA165" s="171"/>
      <c r="VJB165" s="171"/>
      <c r="VJC165" s="171"/>
      <c r="VJD165" s="171"/>
      <c r="VJE165" s="171"/>
      <c r="VJF165" s="171"/>
      <c r="VJG165" s="171"/>
      <c r="VJH165" s="171"/>
      <c r="VJI165" s="171"/>
      <c r="VJJ165" s="171"/>
      <c r="VJK165" s="171"/>
      <c r="VJL165" s="171"/>
      <c r="VJM165" s="171"/>
      <c r="VJN165" s="171"/>
      <c r="VJO165" s="171"/>
      <c r="VJP165" s="171"/>
      <c r="VJQ165" s="171"/>
      <c r="VJR165" s="171"/>
      <c r="VJS165" s="171"/>
      <c r="VJT165" s="171"/>
      <c r="VJU165" s="171"/>
      <c r="VJV165" s="171"/>
      <c r="VJW165" s="171"/>
      <c r="VJX165" s="171"/>
      <c r="VJY165" s="171"/>
      <c r="VJZ165" s="171"/>
      <c r="VKA165" s="171"/>
      <c r="VKB165" s="171"/>
      <c r="VKC165" s="171"/>
      <c r="VKD165" s="171"/>
      <c r="VKE165" s="171"/>
      <c r="VKF165" s="171"/>
      <c r="VKG165" s="171"/>
      <c r="VKH165" s="171"/>
      <c r="VKI165" s="171"/>
      <c r="VKJ165" s="171"/>
      <c r="VKK165" s="171"/>
      <c r="VKL165" s="171"/>
      <c r="VKM165" s="171"/>
      <c r="VKN165" s="171"/>
      <c r="VKO165" s="171"/>
      <c r="VKP165" s="171"/>
      <c r="VKQ165" s="171"/>
      <c r="VKR165" s="171"/>
      <c r="VKS165" s="171"/>
      <c r="VKT165" s="171"/>
      <c r="VKU165" s="171"/>
      <c r="VKV165" s="171"/>
      <c r="VKW165" s="171"/>
      <c r="VKX165" s="171"/>
      <c r="VKY165" s="171"/>
      <c r="VKZ165" s="171"/>
      <c r="VLA165" s="171"/>
      <c r="VLB165" s="171"/>
      <c r="VLC165" s="171"/>
      <c r="VLD165" s="171"/>
      <c r="VLE165" s="171"/>
      <c r="VLF165" s="171"/>
      <c r="VLG165" s="171"/>
      <c r="VLH165" s="171"/>
      <c r="VLI165" s="171"/>
      <c r="VLJ165" s="171"/>
      <c r="VLK165" s="171"/>
      <c r="VLL165" s="171"/>
      <c r="VLM165" s="171"/>
      <c r="VLN165" s="171"/>
      <c r="VLO165" s="171"/>
      <c r="VLP165" s="171"/>
      <c r="VLQ165" s="171"/>
      <c r="VLR165" s="171"/>
      <c r="VLS165" s="171"/>
      <c r="VLT165" s="171"/>
      <c r="VLU165" s="171"/>
      <c r="VLV165" s="171"/>
      <c r="VLW165" s="171"/>
      <c r="VLX165" s="171"/>
      <c r="VLY165" s="171"/>
      <c r="VLZ165" s="171"/>
      <c r="VMA165" s="171"/>
      <c r="VMB165" s="171"/>
      <c r="VMC165" s="171"/>
      <c r="VMD165" s="171"/>
      <c r="VME165" s="171"/>
      <c r="VMF165" s="171"/>
      <c r="VMG165" s="171"/>
      <c r="VMH165" s="171"/>
      <c r="VMI165" s="171"/>
      <c r="VMJ165" s="171"/>
      <c r="VMK165" s="171"/>
      <c r="VML165" s="171"/>
      <c r="VMM165" s="171"/>
      <c r="VMN165" s="171"/>
      <c r="VMO165" s="171"/>
      <c r="VMP165" s="171"/>
      <c r="VMQ165" s="171"/>
      <c r="VMR165" s="171"/>
      <c r="VMS165" s="171"/>
      <c r="VMT165" s="171"/>
      <c r="VMU165" s="171"/>
      <c r="VMV165" s="171"/>
      <c r="VMW165" s="171"/>
      <c r="VMX165" s="171"/>
      <c r="VMY165" s="171"/>
      <c r="VMZ165" s="171"/>
      <c r="VNA165" s="171"/>
      <c r="VNB165" s="171"/>
      <c r="VNC165" s="171"/>
      <c r="VND165" s="171"/>
      <c r="VNE165" s="171"/>
      <c r="VNF165" s="171"/>
      <c r="VNG165" s="171"/>
      <c r="VNH165" s="171"/>
      <c r="VNI165" s="171"/>
      <c r="VNJ165" s="171"/>
      <c r="VNK165" s="171"/>
      <c r="VNL165" s="171"/>
      <c r="VNM165" s="171"/>
      <c r="VNN165" s="171"/>
      <c r="VNO165" s="171"/>
      <c r="VNP165" s="171"/>
      <c r="VNQ165" s="171"/>
      <c r="VNR165" s="171"/>
      <c r="VNS165" s="171"/>
      <c r="VNT165" s="171"/>
      <c r="VNU165" s="171"/>
      <c r="VNV165" s="171"/>
      <c r="VNW165" s="171"/>
      <c r="VNX165" s="171"/>
      <c r="VNY165" s="171"/>
      <c r="VNZ165" s="171"/>
      <c r="VOA165" s="171"/>
      <c r="VOB165" s="171"/>
      <c r="VOC165" s="171"/>
      <c r="VOD165" s="171"/>
      <c r="VOE165" s="171"/>
      <c r="VOF165" s="171"/>
      <c r="VOG165" s="171"/>
      <c r="VOH165" s="171"/>
      <c r="VOI165" s="171"/>
      <c r="VOJ165" s="171"/>
      <c r="VOK165" s="171"/>
      <c r="VOL165" s="171"/>
      <c r="VOM165" s="171"/>
      <c r="VON165" s="171"/>
      <c r="VOO165" s="171"/>
      <c r="VOP165" s="171"/>
      <c r="VOQ165" s="171"/>
      <c r="VOR165" s="171"/>
      <c r="VOS165" s="171"/>
      <c r="VOT165" s="171"/>
      <c r="VOU165" s="171"/>
      <c r="VOV165" s="171"/>
      <c r="VOW165" s="171"/>
      <c r="VOX165" s="171"/>
      <c r="VOY165" s="171"/>
      <c r="VOZ165" s="171"/>
      <c r="VPA165" s="171"/>
      <c r="VPB165" s="171"/>
      <c r="VPC165" s="171"/>
      <c r="VPD165" s="171"/>
      <c r="VPE165" s="171"/>
      <c r="VPF165" s="171"/>
      <c r="VPG165" s="171"/>
      <c r="VPH165" s="171"/>
      <c r="VPI165" s="171"/>
      <c r="VPJ165" s="171"/>
      <c r="VPK165" s="171"/>
      <c r="VPL165" s="171"/>
      <c r="VPM165" s="171"/>
      <c r="VPN165" s="171"/>
      <c r="VPO165" s="171"/>
      <c r="VPP165" s="171"/>
      <c r="VPQ165" s="171"/>
      <c r="VPR165" s="171"/>
      <c r="VPS165" s="171"/>
      <c r="VPT165" s="171"/>
      <c r="VPU165" s="171"/>
      <c r="VPV165" s="171"/>
      <c r="VPW165" s="171"/>
      <c r="VPX165" s="171"/>
      <c r="VPY165" s="171"/>
      <c r="VPZ165" s="171"/>
      <c r="VQA165" s="171"/>
      <c r="VQB165" s="171"/>
      <c r="VQC165" s="171"/>
      <c r="VQD165" s="171"/>
      <c r="VQE165" s="171"/>
      <c r="VQF165" s="171"/>
      <c r="VQG165" s="171"/>
      <c r="VQH165" s="171"/>
      <c r="VQI165" s="171"/>
      <c r="VQJ165" s="171"/>
      <c r="VQK165" s="171"/>
      <c r="VQL165" s="171"/>
      <c r="VQM165" s="171"/>
      <c r="VQN165" s="171"/>
      <c r="VQO165" s="171"/>
      <c r="VQP165" s="171"/>
      <c r="VQQ165" s="171"/>
      <c r="VQR165" s="171"/>
      <c r="VQS165" s="171"/>
      <c r="VQT165" s="171"/>
      <c r="VQU165" s="171"/>
      <c r="VQV165" s="171"/>
      <c r="VQW165" s="171"/>
      <c r="VQX165" s="171"/>
      <c r="VQY165" s="171"/>
      <c r="VQZ165" s="171"/>
      <c r="VRA165" s="171"/>
      <c r="VRB165" s="171"/>
      <c r="VRC165" s="171"/>
      <c r="VRD165" s="171"/>
      <c r="VRE165" s="171"/>
      <c r="VRF165" s="171"/>
      <c r="VRG165" s="171"/>
      <c r="VRH165" s="171"/>
      <c r="VRI165" s="171"/>
      <c r="VRJ165" s="171"/>
      <c r="VRK165" s="171"/>
      <c r="VRL165" s="171"/>
      <c r="VRM165" s="171"/>
      <c r="VRN165" s="171"/>
      <c r="VRO165" s="171"/>
      <c r="VRP165" s="171"/>
      <c r="VRQ165" s="171"/>
      <c r="VRR165" s="171"/>
      <c r="VRS165" s="171"/>
      <c r="VRT165" s="171"/>
      <c r="VRU165" s="171"/>
      <c r="VRV165" s="171"/>
      <c r="VRW165" s="171"/>
      <c r="VRX165" s="171"/>
      <c r="VRY165" s="171"/>
      <c r="VRZ165" s="171"/>
      <c r="VSA165" s="171"/>
      <c r="VSB165" s="171"/>
      <c r="VSC165" s="171"/>
      <c r="VSD165" s="171"/>
      <c r="VSE165" s="171"/>
      <c r="VSF165" s="171"/>
      <c r="VSG165" s="171"/>
      <c r="VSH165" s="171"/>
      <c r="VSI165" s="171"/>
      <c r="VSJ165" s="171"/>
      <c r="VSK165" s="171"/>
      <c r="VSL165" s="171"/>
      <c r="VSM165" s="171"/>
      <c r="VSN165" s="171"/>
      <c r="VSO165" s="171"/>
      <c r="VSP165" s="171"/>
      <c r="VSQ165" s="171"/>
      <c r="VSR165" s="171"/>
      <c r="VSS165" s="171"/>
      <c r="VST165" s="171"/>
      <c r="VSU165" s="171"/>
      <c r="VSV165" s="171"/>
      <c r="VSW165" s="171"/>
      <c r="VSX165" s="171"/>
      <c r="VSY165" s="171"/>
      <c r="VSZ165" s="171"/>
      <c r="VTA165" s="171"/>
      <c r="VTB165" s="171"/>
      <c r="VTC165" s="171"/>
      <c r="VTD165" s="171"/>
      <c r="VTE165" s="171"/>
      <c r="VTF165" s="171"/>
      <c r="VTG165" s="171"/>
      <c r="VTH165" s="171"/>
      <c r="VTI165" s="171"/>
      <c r="VTJ165" s="171"/>
      <c r="VTK165" s="171"/>
      <c r="VTL165" s="171"/>
      <c r="VTM165" s="171"/>
      <c r="VTN165" s="171"/>
      <c r="VTO165" s="171"/>
      <c r="VTP165" s="171"/>
      <c r="VTQ165" s="171"/>
      <c r="VTR165" s="171"/>
      <c r="VTS165" s="171"/>
      <c r="VTT165" s="171"/>
      <c r="VTU165" s="171"/>
      <c r="VTV165" s="171"/>
      <c r="VTW165" s="171"/>
      <c r="VTX165" s="171"/>
      <c r="VTY165" s="171"/>
      <c r="VTZ165" s="171"/>
      <c r="VUA165" s="171"/>
      <c r="VUB165" s="171"/>
      <c r="VUC165" s="171"/>
      <c r="VUD165" s="171"/>
      <c r="VUE165" s="171"/>
      <c r="VUF165" s="171"/>
      <c r="VUG165" s="171"/>
      <c r="VUH165" s="171"/>
      <c r="VUI165" s="171"/>
      <c r="VUJ165" s="171"/>
      <c r="VUK165" s="171"/>
      <c r="VUL165" s="171"/>
      <c r="VUM165" s="171"/>
      <c r="VUN165" s="171"/>
      <c r="VUO165" s="171"/>
      <c r="VUP165" s="171"/>
      <c r="VUQ165" s="171"/>
      <c r="VUR165" s="171"/>
      <c r="VUS165" s="171"/>
      <c r="VUT165" s="171"/>
      <c r="VUU165" s="171"/>
      <c r="VUV165" s="171"/>
      <c r="VUW165" s="171"/>
      <c r="VUX165" s="171"/>
      <c r="VUY165" s="171"/>
      <c r="VUZ165" s="171"/>
      <c r="VVA165" s="171"/>
      <c r="VVB165" s="171"/>
      <c r="VVC165" s="171"/>
      <c r="VVD165" s="171"/>
      <c r="VVE165" s="171"/>
      <c r="VVF165" s="171"/>
      <c r="VVG165" s="171"/>
      <c r="VVH165" s="171"/>
      <c r="VVI165" s="171"/>
      <c r="VVJ165" s="171"/>
      <c r="VVK165" s="171"/>
      <c r="VVL165" s="171"/>
      <c r="VVM165" s="171"/>
      <c r="VVN165" s="171"/>
      <c r="VVO165" s="171"/>
      <c r="VVP165" s="171"/>
      <c r="VVQ165" s="171"/>
      <c r="VVR165" s="171"/>
      <c r="VVS165" s="171"/>
      <c r="VVT165" s="171"/>
      <c r="VVU165" s="171"/>
      <c r="VVV165" s="171"/>
      <c r="VVW165" s="171"/>
      <c r="VVX165" s="171"/>
      <c r="VVY165" s="171"/>
      <c r="VVZ165" s="171"/>
      <c r="VWA165" s="171"/>
      <c r="VWB165" s="171"/>
      <c r="VWC165" s="171"/>
      <c r="VWD165" s="171"/>
      <c r="VWE165" s="171"/>
      <c r="VWF165" s="171"/>
      <c r="VWG165" s="171"/>
      <c r="VWH165" s="171"/>
      <c r="VWI165" s="171"/>
      <c r="VWJ165" s="171"/>
      <c r="VWK165" s="171"/>
      <c r="VWL165" s="171"/>
      <c r="VWM165" s="171"/>
      <c r="VWN165" s="171"/>
      <c r="VWO165" s="171"/>
      <c r="VWP165" s="171"/>
      <c r="VWQ165" s="171"/>
      <c r="VWR165" s="171"/>
      <c r="VWS165" s="171"/>
      <c r="VWT165" s="171"/>
      <c r="VWU165" s="171"/>
      <c r="VWV165" s="171"/>
      <c r="VWW165" s="171"/>
      <c r="VWX165" s="171"/>
      <c r="VWY165" s="171"/>
      <c r="VWZ165" s="171"/>
      <c r="VXA165" s="171"/>
      <c r="VXB165" s="171"/>
      <c r="VXC165" s="171"/>
      <c r="VXD165" s="171"/>
      <c r="VXE165" s="171"/>
      <c r="VXF165" s="171"/>
      <c r="VXG165" s="171"/>
      <c r="VXH165" s="171"/>
      <c r="VXI165" s="171"/>
      <c r="VXJ165" s="171"/>
      <c r="VXK165" s="171"/>
      <c r="VXL165" s="171"/>
      <c r="VXM165" s="171"/>
      <c r="VXN165" s="171"/>
      <c r="VXO165" s="171"/>
      <c r="VXP165" s="171"/>
      <c r="VXQ165" s="171"/>
      <c r="VXR165" s="171"/>
      <c r="VXS165" s="171"/>
      <c r="VXT165" s="171"/>
      <c r="VXU165" s="171"/>
      <c r="VXV165" s="171"/>
      <c r="VXW165" s="171"/>
      <c r="VXX165" s="171"/>
      <c r="VXY165" s="171"/>
      <c r="VXZ165" s="171"/>
      <c r="VYA165" s="171"/>
      <c r="VYB165" s="171"/>
      <c r="VYC165" s="171"/>
      <c r="VYD165" s="171"/>
      <c r="VYE165" s="171"/>
      <c r="VYF165" s="171"/>
      <c r="VYG165" s="171"/>
      <c r="VYH165" s="171"/>
      <c r="VYI165" s="171"/>
      <c r="VYJ165" s="171"/>
      <c r="VYK165" s="171"/>
      <c r="VYL165" s="171"/>
      <c r="VYM165" s="171"/>
      <c r="VYN165" s="171"/>
      <c r="VYO165" s="171"/>
      <c r="VYP165" s="171"/>
      <c r="VYQ165" s="171"/>
      <c r="VYR165" s="171"/>
      <c r="VYS165" s="171"/>
      <c r="VYT165" s="171"/>
      <c r="VYU165" s="171"/>
      <c r="VYV165" s="171"/>
      <c r="VYW165" s="171"/>
      <c r="VYX165" s="171"/>
      <c r="VYY165" s="171"/>
      <c r="VYZ165" s="171"/>
      <c r="VZA165" s="171"/>
      <c r="VZB165" s="171"/>
      <c r="VZC165" s="171"/>
      <c r="VZD165" s="171"/>
      <c r="VZE165" s="171"/>
      <c r="VZF165" s="171"/>
      <c r="VZG165" s="171"/>
      <c r="VZH165" s="171"/>
      <c r="VZI165" s="171"/>
      <c r="VZJ165" s="171"/>
      <c r="VZK165" s="171"/>
      <c r="VZL165" s="171"/>
      <c r="VZM165" s="171"/>
      <c r="VZN165" s="171"/>
      <c r="VZO165" s="171"/>
      <c r="VZP165" s="171"/>
      <c r="VZQ165" s="171"/>
      <c r="VZR165" s="171"/>
      <c r="VZS165" s="171"/>
      <c r="VZT165" s="171"/>
      <c r="VZU165" s="171"/>
      <c r="VZV165" s="171"/>
      <c r="VZW165" s="171"/>
      <c r="VZX165" s="171"/>
      <c r="VZY165" s="171"/>
      <c r="VZZ165" s="171"/>
      <c r="WAA165" s="171"/>
      <c r="WAB165" s="171"/>
      <c r="WAC165" s="171"/>
      <c r="WAD165" s="171"/>
      <c r="WAE165" s="171"/>
      <c r="WAF165" s="171"/>
      <c r="WAG165" s="171"/>
      <c r="WAH165" s="171"/>
      <c r="WAI165" s="171"/>
      <c r="WAJ165" s="171"/>
      <c r="WAK165" s="171"/>
      <c r="WAL165" s="171"/>
      <c r="WAM165" s="171"/>
      <c r="WAN165" s="171"/>
      <c r="WAO165" s="171"/>
      <c r="WAP165" s="171"/>
      <c r="WAQ165" s="171"/>
      <c r="WAR165" s="171"/>
      <c r="WAS165" s="171"/>
      <c r="WAT165" s="171"/>
      <c r="WAU165" s="171"/>
      <c r="WAV165" s="171"/>
      <c r="WAW165" s="171"/>
      <c r="WAX165" s="171"/>
      <c r="WAY165" s="171"/>
      <c r="WAZ165" s="171"/>
      <c r="WBA165" s="171"/>
      <c r="WBB165" s="171"/>
      <c r="WBC165" s="171"/>
      <c r="WBD165" s="171"/>
      <c r="WBE165" s="171"/>
      <c r="WBF165" s="171"/>
      <c r="WBG165" s="171"/>
      <c r="WBH165" s="171"/>
      <c r="WBI165" s="171"/>
      <c r="WBJ165" s="171"/>
      <c r="WBK165" s="171"/>
      <c r="WBL165" s="171"/>
      <c r="WBM165" s="171"/>
      <c r="WBN165" s="171"/>
      <c r="WBO165" s="171"/>
      <c r="WBP165" s="171"/>
      <c r="WBQ165" s="171"/>
      <c r="WBR165" s="171"/>
      <c r="WBS165" s="171"/>
      <c r="WBT165" s="171"/>
      <c r="WBU165" s="171"/>
      <c r="WBV165" s="171"/>
      <c r="WBW165" s="171"/>
      <c r="WBX165" s="171"/>
      <c r="WBY165" s="171"/>
      <c r="WBZ165" s="171"/>
      <c r="WCA165" s="171"/>
      <c r="WCB165" s="171"/>
      <c r="WCC165" s="171"/>
      <c r="WCD165" s="171"/>
      <c r="WCE165" s="171"/>
      <c r="WCF165" s="171"/>
      <c r="WCG165" s="171"/>
      <c r="WCH165" s="171"/>
      <c r="WCI165" s="171"/>
      <c r="WCJ165" s="171"/>
      <c r="WCK165" s="171"/>
      <c r="WCL165" s="171"/>
      <c r="WCM165" s="171"/>
      <c r="WCN165" s="171"/>
      <c r="WCO165" s="171"/>
      <c r="WCP165" s="171"/>
      <c r="WCQ165" s="171"/>
      <c r="WCR165" s="171"/>
      <c r="WCS165" s="171"/>
      <c r="WCT165" s="171"/>
      <c r="WCU165" s="171"/>
      <c r="WCV165" s="171"/>
      <c r="WCW165" s="171"/>
      <c r="WCX165" s="171"/>
      <c r="WCY165" s="171"/>
      <c r="WCZ165" s="171"/>
      <c r="WDA165" s="171"/>
      <c r="WDB165" s="171"/>
      <c r="WDC165" s="171"/>
      <c r="WDD165" s="171"/>
      <c r="WDE165" s="171"/>
      <c r="WDF165" s="171"/>
      <c r="WDG165" s="171"/>
      <c r="WDH165" s="171"/>
      <c r="WDI165" s="171"/>
      <c r="WDJ165" s="171"/>
      <c r="WDK165" s="171"/>
      <c r="WDL165" s="171"/>
      <c r="WDM165" s="171"/>
      <c r="WDN165" s="171"/>
      <c r="WDO165" s="171"/>
      <c r="WDP165" s="171"/>
      <c r="WDQ165" s="171"/>
      <c r="WDR165" s="171"/>
      <c r="WDS165" s="171"/>
      <c r="WDT165" s="171"/>
      <c r="WDU165" s="171"/>
      <c r="WDV165" s="171"/>
      <c r="WDW165" s="171"/>
      <c r="WDX165" s="171"/>
      <c r="WDY165" s="171"/>
      <c r="WDZ165" s="171"/>
      <c r="WEA165" s="171"/>
      <c r="WEB165" s="171"/>
      <c r="WEC165" s="171"/>
      <c r="WED165" s="171"/>
      <c r="WEE165" s="171"/>
      <c r="WEF165" s="171"/>
      <c r="WEG165" s="171"/>
      <c r="WEH165" s="171"/>
      <c r="WEI165" s="171"/>
      <c r="WEJ165" s="171"/>
      <c r="WEK165" s="171"/>
      <c r="WEL165" s="171"/>
      <c r="WEM165" s="171"/>
      <c r="WEN165" s="171"/>
      <c r="WEO165" s="171"/>
      <c r="WEP165" s="171"/>
      <c r="WEQ165" s="171"/>
      <c r="WER165" s="171"/>
      <c r="WES165" s="171"/>
      <c r="WET165" s="171"/>
      <c r="WEU165" s="171"/>
      <c r="WEV165" s="171"/>
      <c r="WEW165" s="171"/>
      <c r="WEX165" s="171"/>
      <c r="WEY165" s="171"/>
      <c r="WEZ165" s="171"/>
      <c r="WFA165" s="171"/>
      <c r="WFB165" s="171"/>
      <c r="WFC165" s="171"/>
      <c r="WFD165" s="171"/>
      <c r="WFE165" s="171"/>
      <c r="WFF165" s="171"/>
      <c r="WFG165" s="171"/>
      <c r="WFH165" s="171"/>
      <c r="WFI165" s="171"/>
      <c r="WFJ165" s="171"/>
      <c r="WFK165" s="171"/>
      <c r="WFL165" s="171"/>
      <c r="WFM165" s="171"/>
      <c r="WFN165" s="171"/>
      <c r="WFO165" s="171"/>
      <c r="WFP165" s="171"/>
      <c r="WFQ165" s="171"/>
      <c r="WFR165" s="171"/>
      <c r="WFS165" s="171"/>
      <c r="WFT165" s="171"/>
      <c r="WFU165" s="171"/>
      <c r="WFV165" s="171"/>
      <c r="WFW165" s="171"/>
      <c r="WFX165" s="171"/>
      <c r="WFY165" s="171"/>
      <c r="WFZ165" s="171"/>
      <c r="WGA165" s="171"/>
      <c r="WGB165" s="171"/>
      <c r="WGC165" s="171"/>
      <c r="WGD165" s="171"/>
      <c r="WGE165" s="171"/>
      <c r="WGF165" s="171"/>
      <c r="WGG165" s="171"/>
      <c r="WGH165" s="171"/>
      <c r="WGI165" s="171"/>
      <c r="WGJ165" s="171"/>
      <c r="WGK165" s="171"/>
      <c r="WGL165" s="171"/>
      <c r="WGM165" s="171"/>
      <c r="WGN165" s="171"/>
      <c r="WGO165" s="171"/>
      <c r="WGP165" s="171"/>
      <c r="WGQ165" s="171"/>
      <c r="WGR165" s="171"/>
      <c r="WGS165" s="171"/>
      <c r="WGT165" s="171"/>
      <c r="WGU165" s="171"/>
      <c r="WGV165" s="171"/>
      <c r="WGW165" s="171"/>
      <c r="WGX165" s="171"/>
      <c r="WGY165" s="171"/>
      <c r="WGZ165" s="171"/>
      <c r="WHA165" s="171"/>
      <c r="WHB165" s="171"/>
      <c r="WHC165" s="171"/>
      <c r="WHD165" s="171"/>
      <c r="WHE165" s="171"/>
      <c r="WHF165" s="171"/>
      <c r="WHG165" s="171"/>
      <c r="WHH165" s="171"/>
      <c r="WHI165" s="171"/>
      <c r="WHJ165" s="171"/>
      <c r="WHK165" s="171"/>
      <c r="WHL165" s="171"/>
      <c r="WHM165" s="171"/>
      <c r="WHN165" s="171"/>
      <c r="WHO165" s="171"/>
      <c r="WHP165" s="171"/>
      <c r="WHQ165" s="171"/>
      <c r="WHR165" s="171"/>
      <c r="WHS165" s="171"/>
      <c r="WHT165" s="171"/>
      <c r="WHU165" s="171"/>
      <c r="WHV165" s="171"/>
      <c r="WHW165" s="171"/>
      <c r="WHX165" s="171"/>
      <c r="WHY165" s="171"/>
      <c r="WHZ165" s="171"/>
      <c r="WIA165" s="171"/>
      <c r="WIB165" s="171"/>
      <c r="WIC165" s="171"/>
      <c r="WID165" s="171"/>
      <c r="WIE165" s="171"/>
      <c r="WIF165" s="171"/>
      <c r="WIG165" s="171"/>
      <c r="WIH165" s="171"/>
      <c r="WII165" s="171"/>
      <c r="WIJ165" s="171"/>
      <c r="WIK165" s="171"/>
      <c r="WIL165" s="171"/>
      <c r="WIM165" s="171"/>
      <c r="WIN165" s="171"/>
      <c r="WIO165" s="171"/>
      <c r="WIP165" s="171"/>
      <c r="WIQ165" s="171"/>
      <c r="WIR165" s="171"/>
      <c r="WIS165" s="171"/>
      <c r="WIT165" s="171"/>
      <c r="WIU165" s="171"/>
      <c r="WIV165" s="171"/>
      <c r="WIW165" s="171"/>
      <c r="WIX165" s="171"/>
      <c r="WIY165" s="171"/>
      <c r="WIZ165" s="171"/>
      <c r="WJA165" s="171"/>
      <c r="WJB165" s="171"/>
      <c r="WJC165" s="171"/>
      <c r="WJD165" s="171"/>
      <c r="WJE165" s="171"/>
      <c r="WJF165" s="171"/>
      <c r="WJG165" s="171"/>
      <c r="WJH165" s="171"/>
      <c r="WJI165" s="171"/>
      <c r="WJJ165" s="171"/>
      <c r="WJK165" s="171"/>
      <c r="WJL165" s="171"/>
      <c r="WJM165" s="171"/>
      <c r="WJN165" s="171"/>
      <c r="WJO165" s="171"/>
      <c r="WJP165" s="171"/>
      <c r="WJQ165" s="171"/>
      <c r="WJR165" s="171"/>
      <c r="WJS165" s="171"/>
      <c r="WJT165" s="171"/>
      <c r="WJU165" s="171"/>
      <c r="WJV165" s="171"/>
      <c r="WJW165" s="171"/>
      <c r="WJX165" s="171"/>
      <c r="WJY165" s="171"/>
      <c r="WJZ165" s="171"/>
      <c r="WKA165" s="171"/>
      <c r="WKB165" s="171"/>
      <c r="WKC165" s="171"/>
      <c r="WKD165" s="171"/>
      <c r="WKE165" s="171"/>
      <c r="WKF165" s="171"/>
      <c r="WKG165" s="171"/>
      <c r="WKH165" s="171"/>
      <c r="WKI165" s="171"/>
      <c r="WKJ165" s="171"/>
      <c r="WKK165" s="171"/>
      <c r="WKL165" s="171"/>
      <c r="WKM165" s="171"/>
      <c r="WKN165" s="171"/>
      <c r="WKO165" s="171"/>
      <c r="WKP165" s="171"/>
      <c r="WKQ165" s="171"/>
      <c r="WKR165" s="171"/>
      <c r="WKS165" s="171"/>
      <c r="WKT165" s="171"/>
      <c r="WKU165" s="171"/>
      <c r="WKV165" s="171"/>
      <c r="WKW165" s="171"/>
      <c r="WKX165" s="171"/>
      <c r="WKY165" s="171"/>
      <c r="WKZ165" s="171"/>
      <c r="WLA165" s="171"/>
      <c r="WLB165" s="171"/>
      <c r="WLC165" s="171"/>
      <c r="WLD165" s="171"/>
      <c r="WLE165" s="171"/>
      <c r="WLF165" s="171"/>
      <c r="WLG165" s="171"/>
      <c r="WLH165" s="171"/>
      <c r="WLI165" s="171"/>
      <c r="WLJ165" s="171"/>
      <c r="WLK165" s="171"/>
      <c r="WLL165" s="171"/>
      <c r="WLM165" s="171"/>
      <c r="WLN165" s="171"/>
      <c r="WLO165" s="171"/>
      <c r="WLP165" s="171"/>
      <c r="WLQ165" s="171"/>
      <c r="WLR165" s="171"/>
      <c r="WLS165" s="171"/>
      <c r="WLT165" s="171"/>
      <c r="WLU165" s="171"/>
      <c r="WLV165" s="171"/>
      <c r="WLW165" s="171"/>
      <c r="WLX165" s="171"/>
      <c r="WLY165" s="171"/>
      <c r="WLZ165" s="171"/>
      <c r="WMA165" s="171"/>
      <c r="WMB165" s="171"/>
      <c r="WMC165" s="171"/>
      <c r="WMD165" s="171"/>
      <c r="WME165" s="171"/>
      <c r="WMF165" s="171"/>
      <c r="WMG165" s="171"/>
      <c r="WMH165" s="171"/>
      <c r="WMI165" s="171"/>
      <c r="WMJ165" s="171"/>
      <c r="WMK165" s="171"/>
      <c r="WML165" s="171"/>
      <c r="WMM165" s="171"/>
      <c r="WMN165" s="171"/>
      <c r="WMO165" s="171"/>
      <c r="WMP165" s="171"/>
      <c r="WMQ165" s="171"/>
      <c r="WMR165" s="171"/>
      <c r="WMS165" s="171"/>
      <c r="WMT165" s="171"/>
      <c r="WMU165" s="171"/>
      <c r="WMV165" s="171"/>
      <c r="WMW165" s="171"/>
      <c r="WMX165" s="171"/>
      <c r="WMY165" s="171"/>
      <c r="WMZ165" s="171"/>
      <c r="WNA165" s="171"/>
      <c r="WNB165" s="171"/>
      <c r="WNC165" s="171"/>
      <c r="WND165" s="171"/>
      <c r="WNE165" s="171"/>
      <c r="WNF165" s="171"/>
      <c r="WNG165" s="171"/>
      <c r="WNH165" s="171"/>
      <c r="WNI165" s="171"/>
      <c r="WNJ165" s="171"/>
      <c r="WNK165" s="171"/>
      <c r="WNL165" s="171"/>
      <c r="WNM165" s="171"/>
      <c r="WNN165" s="171"/>
      <c r="WNO165" s="171"/>
      <c r="WNP165" s="171"/>
      <c r="WNQ165" s="171"/>
      <c r="WNR165" s="171"/>
      <c r="WNS165" s="171"/>
      <c r="WNT165" s="171"/>
      <c r="WNU165" s="171"/>
      <c r="WNV165" s="171"/>
      <c r="WNW165" s="171"/>
      <c r="WNX165" s="171"/>
      <c r="WNY165" s="171"/>
      <c r="WNZ165" s="171"/>
      <c r="WOA165" s="171"/>
      <c r="WOB165" s="171"/>
      <c r="WOC165" s="171"/>
      <c r="WOD165" s="171"/>
      <c r="WOE165" s="171"/>
      <c r="WOF165" s="171"/>
      <c r="WOG165" s="171"/>
      <c r="WOH165" s="171"/>
      <c r="WOI165" s="171"/>
      <c r="WOJ165" s="171"/>
      <c r="WOK165" s="171"/>
      <c r="WOL165" s="171"/>
      <c r="WOM165" s="171"/>
      <c r="WON165" s="171"/>
      <c r="WOO165" s="171"/>
      <c r="WOP165" s="171"/>
      <c r="WOQ165" s="171"/>
      <c r="WOR165" s="171"/>
      <c r="WOS165" s="171"/>
      <c r="WOT165" s="171"/>
      <c r="WOU165" s="171"/>
      <c r="WOV165" s="171"/>
      <c r="WOW165" s="171"/>
      <c r="WOX165" s="171"/>
      <c r="WOY165" s="171"/>
      <c r="WOZ165" s="171"/>
      <c r="WPA165" s="171"/>
      <c r="WPB165" s="171"/>
      <c r="WPC165" s="171"/>
      <c r="WPD165" s="171"/>
      <c r="WPE165" s="171"/>
      <c r="WPF165" s="171"/>
      <c r="WPG165" s="171"/>
      <c r="WPH165" s="171"/>
      <c r="WPI165" s="171"/>
      <c r="WPJ165" s="171"/>
      <c r="WPK165" s="171"/>
      <c r="WPL165" s="171"/>
      <c r="WPM165" s="171"/>
      <c r="WPN165" s="171"/>
      <c r="WPO165" s="171"/>
      <c r="WPP165" s="171"/>
      <c r="WPQ165" s="171"/>
      <c r="WPR165" s="171"/>
      <c r="WPS165" s="171"/>
      <c r="WPT165" s="171"/>
      <c r="WPU165" s="171"/>
      <c r="WPV165" s="171"/>
      <c r="WPW165" s="171"/>
      <c r="WPX165" s="171"/>
      <c r="WPY165" s="171"/>
      <c r="WPZ165" s="171"/>
      <c r="WQA165" s="171"/>
      <c r="WQB165" s="171"/>
      <c r="WQC165" s="171"/>
      <c r="WQD165" s="171"/>
      <c r="WQE165" s="171"/>
      <c r="WQF165" s="171"/>
      <c r="WQG165" s="171"/>
      <c r="WQH165" s="171"/>
      <c r="WQI165" s="171"/>
      <c r="WQJ165" s="171"/>
      <c r="WQK165" s="171"/>
      <c r="WQL165" s="171"/>
      <c r="WQM165" s="171"/>
      <c r="WQN165" s="171"/>
      <c r="WQO165" s="171"/>
      <c r="WQP165" s="171"/>
      <c r="WQQ165" s="171"/>
      <c r="WQR165" s="171"/>
      <c r="WQS165" s="171"/>
      <c r="WQT165" s="171"/>
      <c r="WQU165" s="171"/>
      <c r="WQV165" s="171"/>
      <c r="WQW165" s="171"/>
      <c r="WQX165" s="171"/>
      <c r="WQY165" s="171"/>
      <c r="WQZ165" s="171"/>
      <c r="WRA165" s="171"/>
      <c r="WRB165" s="171"/>
      <c r="WRC165" s="171"/>
      <c r="WRD165" s="171"/>
      <c r="WRE165" s="171"/>
      <c r="WRF165" s="171"/>
      <c r="WRG165" s="171"/>
      <c r="WRH165" s="171"/>
      <c r="WRI165" s="171"/>
      <c r="WRJ165" s="171"/>
      <c r="WRK165" s="171"/>
      <c r="WRL165" s="171"/>
      <c r="WRM165" s="171"/>
      <c r="WRN165" s="171"/>
      <c r="WRO165" s="171"/>
      <c r="WRP165" s="171"/>
      <c r="WRQ165" s="171"/>
      <c r="WRR165" s="171"/>
      <c r="WRS165" s="171"/>
      <c r="WRT165" s="171"/>
      <c r="WRU165" s="171"/>
      <c r="WRV165" s="171"/>
      <c r="WRW165" s="171"/>
      <c r="WRX165" s="171"/>
      <c r="WRY165" s="171"/>
      <c r="WRZ165" s="171"/>
      <c r="WSA165" s="171"/>
      <c r="WSB165" s="171"/>
      <c r="WSC165" s="171"/>
      <c r="WSD165" s="171"/>
      <c r="WSE165" s="171"/>
      <c r="WSF165" s="171"/>
      <c r="WSG165" s="171"/>
      <c r="WSH165" s="171"/>
      <c r="WSI165" s="171"/>
      <c r="WSJ165" s="171"/>
      <c r="WSK165" s="171"/>
      <c r="WSL165" s="171"/>
      <c r="WSM165" s="171"/>
      <c r="WSN165" s="171"/>
      <c r="WSO165" s="171"/>
      <c r="WSP165" s="171"/>
      <c r="WSQ165" s="171"/>
      <c r="WSR165" s="171"/>
      <c r="WSS165" s="171"/>
      <c r="WST165" s="171"/>
      <c r="WSU165" s="171"/>
      <c r="WSV165" s="171"/>
      <c r="WSW165" s="171"/>
      <c r="WSX165" s="171"/>
      <c r="WSY165" s="171"/>
      <c r="WSZ165" s="171"/>
      <c r="WTA165" s="171"/>
      <c r="WTB165" s="171"/>
      <c r="WTC165" s="171"/>
      <c r="WTD165" s="171"/>
      <c r="WTE165" s="171"/>
      <c r="WTF165" s="171"/>
      <c r="WTG165" s="171"/>
      <c r="WTH165" s="171"/>
      <c r="WTI165" s="171"/>
      <c r="WTJ165" s="171"/>
      <c r="WTK165" s="171"/>
      <c r="WTL165" s="171"/>
      <c r="WTM165" s="171"/>
      <c r="WTN165" s="171"/>
      <c r="WTO165" s="171"/>
      <c r="WTP165" s="171"/>
      <c r="WTQ165" s="171"/>
      <c r="WTR165" s="171"/>
      <c r="WTS165" s="171"/>
      <c r="WTT165" s="171"/>
      <c r="WTU165" s="171"/>
      <c r="WTV165" s="171"/>
      <c r="WTW165" s="171"/>
      <c r="WTX165" s="171"/>
      <c r="WTY165" s="171"/>
      <c r="WTZ165" s="171"/>
      <c r="WUA165" s="171"/>
      <c r="WUB165" s="171"/>
      <c r="WUC165" s="171"/>
      <c r="WUD165" s="171"/>
      <c r="WUE165" s="171"/>
      <c r="WUF165" s="171"/>
      <c r="WUG165" s="171"/>
      <c r="WUH165" s="171"/>
      <c r="WUI165" s="171"/>
      <c r="WUJ165" s="171"/>
      <c r="WUK165" s="171"/>
      <c r="WUL165" s="171"/>
      <c r="WUM165" s="171"/>
      <c r="WUN165" s="171"/>
      <c r="WUO165" s="171"/>
      <c r="WUP165" s="171"/>
      <c r="WUQ165" s="171"/>
      <c r="WUR165" s="171"/>
      <c r="WUS165" s="171"/>
      <c r="WUT165" s="171"/>
      <c r="WUU165" s="171"/>
      <c r="WUV165" s="171"/>
      <c r="WUW165" s="171"/>
      <c r="WUX165" s="171"/>
      <c r="WUY165" s="171"/>
      <c r="WUZ165" s="171"/>
      <c r="WVA165" s="171"/>
      <c r="WVB165" s="171"/>
      <c r="WVC165" s="171"/>
      <c r="WVD165" s="171"/>
      <c r="WVE165" s="171"/>
      <c r="WVF165" s="171"/>
      <c r="WVG165" s="171"/>
      <c r="WVH165" s="171"/>
      <c r="WVI165" s="171"/>
      <c r="WVJ165" s="171"/>
      <c r="WVK165" s="171"/>
      <c r="WVL165" s="171"/>
      <c r="WVM165" s="171"/>
      <c r="WVN165" s="171"/>
      <c r="WVO165" s="171"/>
      <c r="WVP165" s="171"/>
      <c r="WVQ165" s="171"/>
      <c r="WVR165" s="171"/>
      <c r="WVS165" s="171"/>
      <c r="WVT165" s="171"/>
      <c r="WVU165" s="171"/>
      <c r="WVV165" s="171"/>
      <c r="WVW165" s="171"/>
      <c r="WVX165" s="171"/>
      <c r="WVY165" s="171"/>
      <c r="WVZ165" s="171"/>
      <c r="WWA165" s="171"/>
      <c r="WWB165" s="171"/>
      <c r="WWC165" s="171"/>
      <c r="WWD165" s="171"/>
      <c r="WWE165" s="171"/>
      <c r="WWF165" s="171"/>
      <c r="WWG165" s="171"/>
      <c r="WWH165" s="171"/>
      <c r="WWI165" s="171"/>
    </row>
    <row r="166" spans="1:16155" s="247" customFormat="1" ht="33" hidden="1" x14ac:dyDescent="0.3">
      <c r="A166" s="234" t="s">
        <v>1103</v>
      </c>
      <c r="B166" s="12" t="s">
        <v>106</v>
      </c>
      <c r="C166" s="13"/>
      <c r="D166" s="14" t="s">
        <v>323</v>
      </c>
      <c r="E166" s="9"/>
      <c r="F166" s="9" t="s">
        <v>339</v>
      </c>
      <c r="G166" s="9"/>
      <c r="H166" s="9" t="s">
        <v>325</v>
      </c>
      <c r="I166" s="9" t="s">
        <v>107</v>
      </c>
      <c r="J166" s="9" t="s">
        <v>108</v>
      </c>
      <c r="K166" s="10">
        <v>6810</v>
      </c>
      <c r="L166" s="171"/>
      <c r="M166" s="9"/>
      <c r="N166" s="9"/>
      <c r="O166" s="9"/>
      <c r="P166" s="9"/>
      <c r="Q166" s="9"/>
      <c r="R166" s="9"/>
      <c r="S166" s="9"/>
      <c r="T166" s="9"/>
      <c r="U166" s="9"/>
      <c r="V166" s="9" t="s">
        <v>29</v>
      </c>
      <c r="W166" s="9"/>
      <c r="X166" s="9"/>
      <c r="Y166" s="9"/>
      <c r="Z166" s="9"/>
      <c r="AA166" s="9"/>
      <c r="AB166" s="246"/>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c r="AX166" s="171"/>
      <c r="AY166" s="171"/>
      <c r="AZ166" s="171"/>
      <c r="BA166" s="171"/>
      <c r="BB166" s="171"/>
      <c r="BC166" s="171"/>
      <c r="BD166" s="171"/>
      <c r="BE166" s="171"/>
      <c r="BF166" s="171"/>
      <c r="BG166" s="171"/>
      <c r="BH166" s="171"/>
      <c r="BI166" s="171"/>
      <c r="BJ166" s="171"/>
      <c r="BK166" s="171"/>
      <c r="BL166" s="171"/>
      <c r="BM166" s="171"/>
      <c r="BN166" s="171"/>
      <c r="BO166" s="171"/>
      <c r="BP166" s="171"/>
      <c r="BQ166" s="171"/>
      <c r="BR166" s="171"/>
      <c r="BS166" s="171"/>
      <c r="BT166" s="171"/>
      <c r="BU166" s="171"/>
      <c r="BV166" s="171"/>
      <c r="BW166" s="171"/>
      <c r="BX166" s="171"/>
      <c r="BY166" s="171"/>
      <c r="BZ166" s="171"/>
      <c r="CA166" s="171"/>
      <c r="CB166" s="171"/>
      <c r="CC166" s="171"/>
      <c r="CD166" s="171"/>
      <c r="CE166" s="171"/>
      <c r="CF166" s="171"/>
      <c r="CG166" s="171"/>
      <c r="CH166" s="171"/>
      <c r="CI166" s="171"/>
      <c r="CJ166" s="171"/>
      <c r="CK166" s="171"/>
      <c r="CL166" s="171"/>
      <c r="CM166" s="171"/>
      <c r="CN166" s="171"/>
      <c r="CO166" s="171"/>
      <c r="CP166" s="171"/>
      <c r="CQ166" s="171"/>
      <c r="CR166" s="171"/>
      <c r="CS166" s="171"/>
      <c r="CT166" s="171"/>
      <c r="CU166" s="171"/>
      <c r="CV166" s="171"/>
      <c r="CW166" s="171"/>
      <c r="CX166" s="171"/>
      <c r="CY166" s="171"/>
      <c r="CZ166" s="171"/>
      <c r="DA166" s="171"/>
      <c r="DB166" s="171"/>
      <c r="DC166" s="171"/>
      <c r="DD166" s="171"/>
      <c r="DE166" s="171"/>
      <c r="DF166" s="171"/>
      <c r="DG166" s="171"/>
      <c r="DH166" s="171"/>
      <c r="DI166" s="171"/>
      <c r="DJ166" s="171"/>
      <c r="DK166" s="171"/>
      <c r="DL166" s="171"/>
      <c r="DM166" s="171"/>
      <c r="DN166" s="171"/>
      <c r="DO166" s="171"/>
      <c r="DP166" s="171"/>
      <c r="DQ166" s="171"/>
      <c r="DR166" s="171"/>
      <c r="DS166" s="171"/>
      <c r="DT166" s="171"/>
      <c r="DU166" s="171"/>
      <c r="DV166" s="171"/>
      <c r="DW166" s="171"/>
      <c r="DX166" s="171"/>
      <c r="DY166" s="171"/>
      <c r="DZ166" s="171"/>
      <c r="EA166" s="171"/>
      <c r="EB166" s="171"/>
      <c r="EC166" s="171"/>
      <c r="ED166" s="171"/>
      <c r="EE166" s="171"/>
      <c r="EF166" s="171"/>
      <c r="EG166" s="171"/>
      <c r="EH166" s="171"/>
      <c r="EI166" s="171"/>
      <c r="EJ166" s="171"/>
      <c r="EK166" s="171"/>
      <c r="EL166" s="171"/>
      <c r="EM166" s="171"/>
      <c r="EN166" s="171"/>
      <c r="EO166" s="171"/>
      <c r="EP166" s="171"/>
      <c r="EQ166" s="171"/>
      <c r="ER166" s="171"/>
      <c r="ES166" s="171"/>
      <c r="ET166" s="171"/>
      <c r="EU166" s="171"/>
      <c r="EV166" s="171"/>
      <c r="EW166" s="171"/>
      <c r="EX166" s="171"/>
      <c r="EY166" s="171"/>
      <c r="EZ166" s="171"/>
      <c r="FA166" s="171"/>
      <c r="FB166" s="171"/>
      <c r="FC166" s="171"/>
      <c r="FD166" s="171"/>
      <c r="FE166" s="171"/>
      <c r="FF166" s="171"/>
      <c r="FG166" s="171"/>
      <c r="FH166" s="171"/>
      <c r="FI166" s="171"/>
      <c r="FJ166" s="171"/>
      <c r="FK166" s="171"/>
      <c r="FL166" s="171"/>
      <c r="FM166" s="171"/>
      <c r="FN166" s="171"/>
      <c r="FO166" s="171"/>
      <c r="FP166" s="171"/>
      <c r="FQ166" s="171"/>
      <c r="FR166" s="171"/>
      <c r="FS166" s="171"/>
      <c r="FT166" s="171"/>
      <c r="FU166" s="171"/>
      <c r="FV166" s="171"/>
      <c r="FW166" s="171"/>
      <c r="FX166" s="171"/>
      <c r="FY166" s="171"/>
      <c r="FZ166" s="171"/>
      <c r="GA166" s="171"/>
      <c r="GB166" s="171"/>
      <c r="GC166" s="171"/>
      <c r="GD166" s="171"/>
      <c r="GE166" s="171"/>
      <c r="GF166" s="171"/>
      <c r="GG166" s="171"/>
      <c r="GH166" s="171"/>
      <c r="GI166" s="171"/>
      <c r="GJ166" s="171"/>
      <c r="GK166" s="171"/>
      <c r="GL166" s="171"/>
      <c r="GM166" s="171"/>
      <c r="GN166" s="171"/>
      <c r="GO166" s="171"/>
      <c r="GP166" s="171"/>
      <c r="GQ166" s="171"/>
      <c r="GR166" s="171"/>
      <c r="GS166" s="171"/>
      <c r="GT166" s="171"/>
      <c r="GU166" s="171"/>
      <c r="GV166" s="171"/>
      <c r="GW166" s="171"/>
      <c r="GX166" s="171"/>
      <c r="GY166" s="171"/>
      <c r="GZ166" s="171"/>
      <c r="HA166" s="171"/>
      <c r="HB166" s="171"/>
      <c r="HC166" s="171"/>
      <c r="HD166" s="171"/>
      <c r="HE166" s="171"/>
      <c r="HF166" s="171"/>
      <c r="HG166" s="171"/>
      <c r="HH166" s="171"/>
      <c r="HI166" s="171"/>
      <c r="HJ166" s="171"/>
      <c r="HK166" s="171"/>
      <c r="HL166" s="171"/>
      <c r="HM166" s="171"/>
      <c r="HN166" s="171"/>
      <c r="HO166" s="171"/>
      <c r="HP166" s="171"/>
      <c r="HQ166" s="171"/>
      <c r="HR166" s="171"/>
      <c r="HS166" s="171"/>
      <c r="HT166" s="171"/>
      <c r="HU166" s="171"/>
      <c r="HV166" s="171"/>
      <c r="HW166" s="171"/>
      <c r="HX166" s="171"/>
      <c r="HY166" s="171"/>
      <c r="HZ166" s="171"/>
      <c r="IA166" s="171"/>
      <c r="IB166" s="171"/>
      <c r="IC166" s="171"/>
      <c r="ID166" s="171"/>
      <c r="IE166" s="171"/>
      <c r="IF166" s="171"/>
      <c r="IG166" s="171"/>
      <c r="IH166" s="171"/>
      <c r="II166" s="171"/>
      <c r="IJ166" s="171"/>
      <c r="IK166" s="171"/>
      <c r="IL166" s="171"/>
      <c r="IM166" s="171"/>
      <c r="IN166" s="171"/>
      <c r="IO166" s="171"/>
      <c r="IP166" s="171"/>
      <c r="IQ166" s="171"/>
      <c r="IR166" s="171"/>
      <c r="IS166" s="171"/>
      <c r="IT166" s="171"/>
      <c r="IU166" s="171"/>
      <c r="IV166" s="171"/>
      <c r="IW166" s="171"/>
      <c r="IX166" s="171"/>
      <c r="IY166" s="171"/>
      <c r="IZ166" s="171"/>
      <c r="JA166" s="171"/>
      <c r="JB166" s="171"/>
      <c r="JC166" s="171"/>
      <c r="JD166" s="171"/>
      <c r="JE166" s="171"/>
      <c r="JF166" s="171"/>
      <c r="JG166" s="171"/>
      <c r="JH166" s="171"/>
      <c r="JI166" s="171"/>
      <c r="JJ166" s="171"/>
      <c r="JK166" s="171"/>
      <c r="JL166" s="171"/>
      <c r="JM166" s="171"/>
      <c r="JN166" s="171"/>
      <c r="JO166" s="171"/>
      <c r="JP166" s="171"/>
      <c r="JQ166" s="171"/>
      <c r="JR166" s="171"/>
      <c r="JS166" s="171"/>
      <c r="JT166" s="171"/>
      <c r="JU166" s="171"/>
      <c r="JV166" s="171"/>
      <c r="JW166" s="171"/>
      <c r="JX166" s="171"/>
      <c r="JY166" s="171"/>
      <c r="JZ166" s="171"/>
      <c r="KA166" s="171"/>
      <c r="KB166" s="171"/>
      <c r="KC166" s="171"/>
      <c r="KD166" s="171"/>
      <c r="KE166" s="171"/>
      <c r="KF166" s="171"/>
      <c r="KG166" s="171"/>
      <c r="KH166" s="171"/>
      <c r="KI166" s="171"/>
      <c r="KJ166" s="171"/>
      <c r="KK166" s="171"/>
      <c r="KL166" s="171"/>
      <c r="KM166" s="171"/>
      <c r="KN166" s="171"/>
      <c r="KO166" s="171"/>
      <c r="KP166" s="171"/>
      <c r="KQ166" s="171"/>
      <c r="KR166" s="171"/>
      <c r="KS166" s="171"/>
      <c r="KT166" s="171"/>
      <c r="KU166" s="171"/>
      <c r="KV166" s="171"/>
      <c r="KW166" s="171"/>
      <c r="KX166" s="171"/>
      <c r="KY166" s="171"/>
      <c r="KZ166" s="171"/>
      <c r="LA166" s="171"/>
      <c r="LB166" s="171"/>
      <c r="LC166" s="171"/>
      <c r="LD166" s="171"/>
      <c r="LE166" s="171"/>
      <c r="LF166" s="171"/>
      <c r="LG166" s="171"/>
      <c r="LH166" s="171"/>
      <c r="LI166" s="171"/>
      <c r="LJ166" s="171"/>
      <c r="LK166" s="171"/>
      <c r="LL166" s="171"/>
      <c r="LM166" s="171"/>
      <c r="LN166" s="171"/>
      <c r="LO166" s="171"/>
      <c r="LP166" s="171"/>
      <c r="LQ166" s="171"/>
      <c r="LR166" s="171"/>
      <c r="LS166" s="171"/>
      <c r="LT166" s="171"/>
      <c r="LU166" s="171"/>
      <c r="LV166" s="171"/>
      <c r="LW166" s="171"/>
      <c r="LX166" s="171"/>
      <c r="LY166" s="171"/>
      <c r="LZ166" s="171"/>
      <c r="MA166" s="171"/>
      <c r="MB166" s="171"/>
      <c r="MC166" s="171"/>
      <c r="MD166" s="171"/>
      <c r="ME166" s="171"/>
      <c r="MF166" s="171"/>
      <c r="MG166" s="171"/>
      <c r="MH166" s="171"/>
      <c r="MI166" s="171"/>
      <c r="MJ166" s="171"/>
      <c r="MK166" s="171"/>
      <c r="ML166" s="171"/>
      <c r="MM166" s="171"/>
      <c r="MN166" s="171"/>
      <c r="MO166" s="171"/>
      <c r="MP166" s="171"/>
      <c r="MQ166" s="171"/>
      <c r="MR166" s="171"/>
      <c r="MS166" s="171"/>
      <c r="MT166" s="171"/>
      <c r="MU166" s="171"/>
      <c r="MV166" s="171"/>
      <c r="MW166" s="171"/>
      <c r="MX166" s="171"/>
      <c r="MY166" s="171"/>
      <c r="MZ166" s="171"/>
      <c r="NA166" s="171"/>
      <c r="NB166" s="171"/>
      <c r="NC166" s="171"/>
      <c r="ND166" s="171"/>
      <c r="NE166" s="171"/>
      <c r="NF166" s="171"/>
      <c r="NG166" s="171"/>
      <c r="NH166" s="171"/>
      <c r="NI166" s="171"/>
      <c r="NJ166" s="171"/>
      <c r="NK166" s="171"/>
      <c r="NL166" s="171"/>
      <c r="NM166" s="171"/>
      <c r="NN166" s="171"/>
      <c r="NO166" s="171"/>
      <c r="NP166" s="171"/>
      <c r="NQ166" s="171"/>
      <c r="NR166" s="171"/>
      <c r="NS166" s="171"/>
      <c r="NT166" s="171"/>
      <c r="NU166" s="171"/>
      <c r="NV166" s="171"/>
      <c r="NW166" s="171"/>
      <c r="NX166" s="171"/>
      <c r="NY166" s="171"/>
      <c r="NZ166" s="171"/>
      <c r="OA166" s="171"/>
      <c r="OB166" s="171"/>
      <c r="OC166" s="171"/>
      <c r="OD166" s="171"/>
      <c r="OE166" s="171"/>
      <c r="OF166" s="171"/>
      <c r="OG166" s="171"/>
      <c r="OH166" s="171"/>
      <c r="OI166" s="171"/>
      <c r="OJ166" s="171"/>
      <c r="OK166" s="171"/>
      <c r="OL166" s="171"/>
      <c r="OM166" s="171"/>
      <c r="ON166" s="171"/>
      <c r="OO166" s="171"/>
      <c r="OP166" s="171"/>
      <c r="OQ166" s="171"/>
      <c r="OR166" s="171"/>
      <c r="OS166" s="171"/>
      <c r="OT166" s="171"/>
      <c r="OU166" s="171"/>
      <c r="OV166" s="171"/>
      <c r="OW166" s="171"/>
      <c r="OX166" s="171"/>
      <c r="OY166" s="171"/>
      <c r="OZ166" s="171"/>
      <c r="PA166" s="171"/>
      <c r="PB166" s="171"/>
      <c r="PC166" s="171"/>
      <c r="PD166" s="171"/>
      <c r="PE166" s="171"/>
      <c r="PF166" s="171"/>
      <c r="PG166" s="171"/>
      <c r="PH166" s="171"/>
      <c r="PI166" s="171"/>
      <c r="PJ166" s="171"/>
      <c r="PK166" s="171"/>
      <c r="PL166" s="171"/>
      <c r="PM166" s="171"/>
      <c r="PN166" s="171"/>
      <c r="PO166" s="171"/>
      <c r="PP166" s="171"/>
      <c r="PQ166" s="171"/>
      <c r="PR166" s="171"/>
      <c r="PS166" s="171"/>
      <c r="PT166" s="171"/>
      <c r="PU166" s="171"/>
      <c r="PV166" s="171"/>
      <c r="PW166" s="171"/>
      <c r="PX166" s="171"/>
      <c r="PY166" s="171"/>
      <c r="PZ166" s="171"/>
      <c r="QA166" s="171"/>
      <c r="QB166" s="171"/>
      <c r="QC166" s="171"/>
      <c r="QD166" s="171"/>
      <c r="QE166" s="171"/>
      <c r="QF166" s="171"/>
      <c r="QG166" s="171"/>
      <c r="QH166" s="171"/>
      <c r="QI166" s="171"/>
      <c r="QJ166" s="171"/>
      <c r="QK166" s="171"/>
      <c r="QL166" s="171"/>
      <c r="QM166" s="171"/>
      <c r="QN166" s="171"/>
      <c r="QO166" s="171"/>
      <c r="QP166" s="171"/>
      <c r="QQ166" s="171"/>
      <c r="QR166" s="171"/>
      <c r="QS166" s="171"/>
      <c r="QT166" s="171"/>
      <c r="QU166" s="171"/>
      <c r="QV166" s="171"/>
      <c r="QW166" s="171"/>
      <c r="QX166" s="171"/>
      <c r="QY166" s="171"/>
      <c r="QZ166" s="171"/>
      <c r="RA166" s="171"/>
      <c r="RB166" s="171"/>
      <c r="RC166" s="171"/>
      <c r="RD166" s="171"/>
      <c r="RE166" s="171"/>
      <c r="RF166" s="171"/>
      <c r="RG166" s="171"/>
      <c r="RH166" s="171"/>
      <c r="RI166" s="171"/>
      <c r="RJ166" s="171"/>
      <c r="RK166" s="171"/>
      <c r="RL166" s="171"/>
      <c r="RM166" s="171"/>
      <c r="RN166" s="171"/>
      <c r="RO166" s="171"/>
      <c r="RP166" s="171"/>
      <c r="RQ166" s="171"/>
      <c r="RR166" s="171"/>
      <c r="RS166" s="171"/>
      <c r="RT166" s="171"/>
      <c r="RU166" s="171"/>
      <c r="RV166" s="171"/>
      <c r="RW166" s="171"/>
      <c r="RX166" s="171"/>
      <c r="RY166" s="171"/>
      <c r="RZ166" s="171"/>
      <c r="SA166" s="171"/>
      <c r="SB166" s="171"/>
      <c r="SC166" s="171"/>
      <c r="SD166" s="171"/>
      <c r="SE166" s="171"/>
      <c r="SF166" s="171"/>
      <c r="SG166" s="171"/>
      <c r="SH166" s="171"/>
      <c r="SI166" s="171"/>
      <c r="SJ166" s="171"/>
      <c r="SK166" s="171"/>
      <c r="SL166" s="171"/>
      <c r="SM166" s="171"/>
      <c r="SN166" s="171"/>
      <c r="SO166" s="171"/>
      <c r="SP166" s="171"/>
      <c r="SQ166" s="171"/>
      <c r="SR166" s="171"/>
      <c r="SS166" s="171"/>
      <c r="ST166" s="171"/>
      <c r="SU166" s="171"/>
      <c r="SV166" s="171"/>
      <c r="SW166" s="171"/>
      <c r="SX166" s="171"/>
      <c r="SY166" s="171"/>
      <c r="SZ166" s="171"/>
      <c r="TA166" s="171"/>
      <c r="TB166" s="171"/>
      <c r="TC166" s="171"/>
      <c r="TD166" s="171"/>
      <c r="TE166" s="171"/>
      <c r="TF166" s="171"/>
      <c r="TG166" s="171"/>
      <c r="TH166" s="171"/>
      <c r="TI166" s="171"/>
      <c r="TJ166" s="171"/>
      <c r="TK166" s="171"/>
      <c r="TL166" s="171"/>
      <c r="TM166" s="171"/>
      <c r="TN166" s="171"/>
      <c r="TO166" s="171"/>
      <c r="TP166" s="171"/>
      <c r="TQ166" s="171"/>
      <c r="TR166" s="171"/>
      <c r="TS166" s="171"/>
      <c r="TT166" s="171"/>
      <c r="TU166" s="171"/>
      <c r="TV166" s="171"/>
      <c r="TW166" s="171"/>
      <c r="TX166" s="171"/>
      <c r="TY166" s="171"/>
      <c r="TZ166" s="171"/>
      <c r="UA166" s="171"/>
      <c r="UB166" s="171"/>
      <c r="UC166" s="171"/>
      <c r="UD166" s="171"/>
      <c r="UE166" s="171"/>
      <c r="UF166" s="171"/>
      <c r="UG166" s="171"/>
      <c r="UH166" s="171"/>
      <c r="UI166" s="171"/>
      <c r="UJ166" s="171"/>
      <c r="UK166" s="171"/>
      <c r="UL166" s="171"/>
      <c r="UM166" s="171"/>
      <c r="UN166" s="171"/>
      <c r="UO166" s="171"/>
      <c r="UP166" s="171"/>
      <c r="UQ166" s="171"/>
      <c r="UR166" s="171"/>
      <c r="US166" s="171"/>
      <c r="UT166" s="171"/>
      <c r="UU166" s="171"/>
      <c r="UV166" s="171"/>
      <c r="UW166" s="171"/>
      <c r="UX166" s="171"/>
      <c r="UY166" s="171"/>
      <c r="UZ166" s="171"/>
      <c r="VA166" s="171"/>
      <c r="VB166" s="171"/>
      <c r="VC166" s="171"/>
      <c r="VD166" s="171"/>
      <c r="VE166" s="171"/>
      <c r="VF166" s="171"/>
      <c r="VG166" s="171"/>
      <c r="VH166" s="171"/>
      <c r="VI166" s="171"/>
      <c r="VJ166" s="171"/>
      <c r="VK166" s="171"/>
      <c r="VL166" s="171"/>
      <c r="VM166" s="171"/>
      <c r="VN166" s="171"/>
      <c r="VO166" s="171"/>
      <c r="VP166" s="171"/>
      <c r="VQ166" s="171"/>
      <c r="VR166" s="171"/>
      <c r="VS166" s="171"/>
      <c r="VT166" s="171"/>
      <c r="VU166" s="171"/>
      <c r="VV166" s="171"/>
      <c r="VW166" s="171"/>
      <c r="VX166" s="171"/>
      <c r="VY166" s="171"/>
      <c r="VZ166" s="171"/>
      <c r="WA166" s="171"/>
      <c r="WB166" s="171"/>
      <c r="WC166" s="171"/>
      <c r="WD166" s="171"/>
      <c r="WE166" s="171"/>
      <c r="WF166" s="171"/>
      <c r="WG166" s="171"/>
      <c r="WH166" s="171"/>
      <c r="WI166" s="171"/>
      <c r="WJ166" s="171"/>
      <c r="WK166" s="171"/>
      <c r="WL166" s="171"/>
      <c r="WM166" s="171"/>
      <c r="WN166" s="171"/>
      <c r="WO166" s="171"/>
      <c r="WP166" s="171"/>
      <c r="WQ166" s="171"/>
      <c r="WR166" s="171"/>
      <c r="WS166" s="171"/>
      <c r="WT166" s="171"/>
      <c r="WU166" s="171"/>
      <c r="WV166" s="171"/>
      <c r="WW166" s="171"/>
      <c r="WX166" s="171"/>
      <c r="WY166" s="171"/>
      <c r="WZ166" s="171"/>
      <c r="XA166" s="171"/>
      <c r="XB166" s="171"/>
      <c r="XC166" s="171"/>
      <c r="XD166" s="171"/>
      <c r="XE166" s="171"/>
      <c r="XF166" s="171"/>
      <c r="XG166" s="171"/>
      <c r="XH166" s="171"/>
      <c r="XI166" s="171"/>
      <c r="XJ166" s="171"/>
      <c r="XK166" s="171"/>
      <c r="XL166" s="171"/>
      <c r="XM166" s="171"/>
      <c r="XN166" s="171"/>
      <c r="XO166" s="171"/>
      <c r="XP166" s="171"/>
      <c r="XQ166" s="171"/>
      <c r="XR166" s="171"/>
      <c r="XS166" s="171"/>
      <c r="XT166" s="171"/>
      <c r="XU166" s="171"/>
      <c r="XV166" s="171"/>
      <c r="XW166" s="171"/>
      <c r="XX166" s="171"/>
      <c r="XY166" s="171"/>
      <c r="XZ166" s="171"/>
      <c r="YA166" s="171"/>
      <c r="YB166" s="171"/>
      <c r="YC166" s="171"/>
      <c r="YD166" s="171"/>
      <c r="YE166" s="171"/>
      <c r="YF166" s="171"/>
      <c r="YG166" s="171"/>
      <c r="YH166" s="171"/>
      <c r="YI166" s="171"/>
      <c r="YJ166" s="171"/>
      <c r="YK166" s="171"/>
      <c r="YL166" s="171"/>
      <c r="YM166" s="171"/>
      <c r="YN166" s="171"/>
      <c r="YO166" s="171"/>
      <c r="YP166" s="171"/>
      <c r="YQ166" s="171"/>
      <c r="YR166" s="171"/>
      <c r="YS166" s="171"/>
      <c r="YT166" s="171"/>
      <c r="YU166" s="171"/>
      <c r="YV166" s="171"/>
      <c r="YW166" s="171"/>
      <c r="YX166" s="171"/>
      <c r="YY166" s="171"/>
      <c r="YZ166" s="171"/>
      <c r="ZA166" s="171"/>
      <c r="ZB166" s="171"/>
      <c r="ZC166" s="171"/>
      <c r="ZD166" s="171"/>
      <c r="ZE166" s="171"/>
      <c r="ZF166" s="171"/>
      <c r="ZG166" s="171"/>
      <c r="ZH166" s="171"/>
      <c r="ZI166" s="171"/>
      <c r="ZJ166" s="171"/>
      <c r="ZK166" s="171"/>
      <c r="ZL166" s="171"/>
      <c r="ZM166" s="171"/>
      <c r="ZN166" s="171"/>
      <c r="ZO166" s="171"/>
      <c r="ZP166" s="171"/>
      <c r="ZQ166" s="171"/>
      <c r="ZR166" s="171"/>
      <c r="ZS166" s="171"/>
      <c r="ZT166" s="171"/>
      <c r="ZU166" s="171"/>
      <c r="ZV166" s="171"/>
      <c r="ZW166" s="171"/>
      <c r="ZX166" s="171"/>
      <c r="ZY166" s="171"/>
      <c r="ZZ166" s="171"/>
      <c r="AAA166" s="171"/>
      <c r="AAB166" s="171"/>
      <c r="AAC166" s="171"/>
      <c r="AAD166" s="171"/>
      <c r="AAE166" s="171"/>
      <c r="AAF166" s="171"/>
      <c r="AAG166" s="171"/>
      <c r="AAH166" s="171"/>
      <c r="AAI166" s="171"/>
      <c r="AAJ166" s="171"/>
      <c r="AAK166" s="171"/>
      <c r="AAL166" s="171"/>
      <c r="AAM166" s="171"/>
      <c r="AAN166" s="171"/>
      <c r="AAO166" s="171"/>
      <c r="AAP166" s="171"/>
      <c r="AAQ166" s="171"/>
      <c r="AAR166" s="171"/>
      <c r="AAS166" s="171"/>
      <c r="AAT166" s="171"/>
      <c r="AAU166" s="171"/>
      <c r="AAV166" s="171"/>
      <c r="AAW166" s="171"/>
      <c r="AAX166" s="171"/>
      <c r="AAY166" s="171"/>
      <c r="AAZ166" s="171"/>
      <c r="ABA166" s="171"/>
      <c r="ABB166" s="171"/>
      <c r="ABC166" s="171"/>
      <c r="ABD166" s="171"/>
      <c r="ABE166" s="171"/>
      <c r="ABF166" s="171"/>
      <c r="ABG166" s="171"/>
      <c r="ABH166" s="171"/>
      <c r="ABI166" s="171"/>
      <c r="ABJ166" s="171"/>
      <c r="ABK166" s="171"/>
      <c r="ABL166" s="171"/>
      <c r="ABM166" s="171"/>
      <c r="ABN166" s="171"/>
      <c r="ABO166" s="171"/>
      <c r="ABP166" s="171"/>
      <c r="ABQ166" s="171"/>
      <c r="ABR166" s="171"/>
      <c r="ABS166" s="171"/>
      <c r="ABT166" s="171"/>
      <c r="ABU166" s="171"/>
      <c r="ABV166" s="171"/>
      <c r="ABW166" s="171"/>
      <c r="ABX166" s="171"/>
      <c r="ABY166" s="171"/>
      <c r="ABZ166" s="171"/>
      <c r="ACA166" s="171"/>
      <c r="ACB166" s="171"/>
      <c r="ACC166" s="171"/>
      <c r="ACD166" s="171"/>
      <c r="ACE166" s="171"/>
      <c r="ACF166" s="171"/>
      <c r="ACG166" s="171"/>
      <c r="ACH166" s="171"/>
      <c r="ACI166" s="171"/>
      <c r="ACJ166" s="171"/>
      <c r="ACK166" s="171"/>
      <c r="ACL166" s="171"/>
      <c r="ACM166" s="171"/>
      <c r="ACN166" s="171"/>
      <c r="ACO166" s="171"/>
      <c r="ACP166" s="171"/>
      <c r="ACQ166" s="171"/>
      <c r="ACR166" s="171"/>
      <c r="ACS166" s="171"/>
      <c r="ACT166" s="171"/>
      <c r="ACU166" s="171"/>
      <c r="ACV166" s="171"/>
      <c r="ACW166" s="171"/>
      <c r="ACX166" s="171"/>
      <c r="ACY166" s="171"/>
      <c r="ACZ166" s="171"/>
      <c r="ADA166" s="171"/>
      <c r="ADB166" s="171"/>
      <c r="ADC166" s="171"/>
      <c r="ADD166" s="171"/>
      <c r="ADE166" s="171"/>
      <c r="ADF166" s="171"/>
      <c r="ADG166" s="171"/>
      <c r="ADH166" s="171"/>
      <c r="ADI166" s="171"/>
      <c r="ADJ166" s="171"/>
      <c r="ADK166" s="171"/>
      <c r="ADL166" s="171"/>
      <c r="ADM166" s="171"/>
      <c r="ADN166" s="171"/>
      <c r="ADO166" s="171"/>
      <c r="ADP166" s="171"/>
      <c r="ADQ166" s="171"/>
      <c r="ADR166" s="171"/>
      <c r="ADS166" s="171"/>
      <c r="ADT166" s="171"/>
      <c r="ADU166" s="171"/>
      <c r="ADV166" s="171"/>
      <c r="ADW166" s="171"/>
      <c r="ADX166" s="171"/>
      <c r="ADY166" s="171"/>
      <c r="ADZ166" s="171"/>
      <c r="AEA166" s="171"/>
      <c r="AEB166" s="171"/>
      <c r="AEC166" s="171"/>
      <c r="AED166" s="171"/>
      <c r="AEE166" s="171"/>
      <c r="AEF166" s="171"/>
      <c r="AEG166" s="171"/>
      <c r="AEH166" s="171"/>
      <c r="AEI166" s="171"/>
      <c r="AEJ166" s="171"/>
      <c r="AEK166" s="171"/>
      <c r="AEL166" s="171"/>
      <c r="AEM166" s="171"/>
      <c r="AEN166" s="171"/>
      <c r="AEO166" s="171"/>
      <c r="AEP166" s="171"/>
      <c r="AEQ166" s="171"/>
      <c r="AER166" s="171"/>
      <c r="AES166" s="171"/>
      <c r="AET166" s="171"/>
      <c r="AEU166" s="171"/>
      <c r="AEV166" s="171"/>
      <c r="AEW166" s="171"/>
      <c r="AEX166" s="171"/>
      <c r="AEY166" s="171"/>
      <c r="AEZ166" s="171"/>
      <c r="AFA166" s="171"/>
      <c r="AFB166" s="171"/>
      <c r="AFC166" s="171"/>
      <c r="AFD166" s="171"/>
      <c r="AFE166" s="171"/>
      <c r="AFF166" s="171"/>
      <c r="AFG166" s="171"/>
      <c r="AFH166" s="171"/>
      <c r="AFI166" s="171"/>
      <c r="AFJ166" s="171"/>
      <c r="AFK166" s="171"/>
      <c r="AFL166" s="171"/>
      <c r="AFM166" s="171"/>
      <c r="AFN166" s="171"/>
      <c r="AFO166" s="171"/>
      <c r="AFP166" s="171"/>
      <c r="AFQ166" s="171"/>
      <c r="AFR166" s="171"/>
      <c r="AFS166" s="171"/>
      <c r="AFT166" s="171"/>
      <c r="AFU166" s="171"/>
      <c r="AFV166" s="171"/>
      <c r="AFW166" s="171"/>
      <c r="AFX166" s="171"/>
      <c r="AFY166" s="171"/>
      <c r="AFZ166" s="171"/>
      <c r="AGA166" s="171"/>
      <c r="AGB166" s="171"/>
      <c r="AGC166" s="171"/>
      <c r="AGD166" s="171"/>
      <c r="AGE166" s="171"/>
      <c r="AGF166" s="171"/>
      <c r="AGG166" s="171"/>
      <c r="AGH166" s="171"/>
      <c r="AGI166" s="171"/>
      <c r="AGJ166" s="171"/>
      <c r="AGK166" s="171"/>
      <c r="AGL166" s="171"/>
      <c r="AGM166" s="171"/>
      <c r="AGN166" s="171"/>
      <c r="AGO166" s="171"/>
      <c r="AGP166" s="171"/>
      <c r="AGQ166" s="171"/>
      <c r="AGR166" s="171"/>
      <c r="AGS166" s="171"/>
      <c r="AGT166" s="171"/>
      <c r="AGU166" s="171"/>
      <c r="AGV166" s="171"/>
      <c r="AGW166" s="171"/>
      <c r="AGX166" s="171"/>
      <c r="AGY166" s="171"/>
      <c r="AGZ166" s="171"/>
      <c r="AHA166" s="171"/>
      <c r="AHB166" s="171"/>
      <c r="AHC166" s="171"/>
      <c r="AHD166" s="171"/>
      <c r="AHE166" s="171"/>
      <c r="AHF166" s="171"/>
      <c r="AHG166" s="171"/>
      <c r="AHH166" s="171"/>
      <c r="AHI166" s="171"/>
      <c r="AHJ166" s="171"/>
      <c r="AHK166" s="171"/>
      <c r="AHL166" s="171"/>
      <c r="AHM166" s="171"/>
      <c r="AHN166" s="171"/>
      <c r="AHO166" s="171"/>
      <c r="AHP166" s="171"/>
      <c r="AHQ166" s="171"/>
      <c r="AHR166" s="171"/>
      <c r="AHS166" s="171"/>
      <c r="AHT166" s="171"/>
      <c r="AHU166" s="171"/>
      <c r="AHV166" s="171"/>
      <c r="AHW166" s="171"/>
      <c r="AHX166" s="171"/>
      <c r="AHY166" s="171"/>
      <c r="AHZ166" s="171"/>
      <c r="AIA166" s="171"/>
      <c r="AIB166" s="171"/>
      <c r="AIC166" s="171"/>
      <c r="AID166" s="171"/>
      <c r="AIE166" s="171"/>
      <c r="AIF166" s="171"/>
      <c r="AIG166" s="171"/>
      <c r="AIH166" s="171"/>
      <c r="AII166" s="171"/>
      <c r="AIJ166" s="171"/>
      <c r="AIK166" s="171"/>
      <c r="AIL166" s="171"/>
      <c r="AIM166" s="171"/>
      <c r="AIN166" s="171"/>
      <c r="AIO166" s="171"/>
      <c r="AIP166" s="171"/>
      <c r="AIQ166" s="171"/>
      <c r="AIR166" s="171"/>
      <c r="AIS166" s="171"/>
      <c r="AIT166" s="171"/>
      <c r="AIU166" s="171"/>
      <c r="AIV166" s="171"/>
      <c r="AIW166" s="171"/>
      <c r="AIX166" s="171"/>
      <c r="AIY166" s="171"/>
      <c r="AIZ166" s="171"/>
      <c r="AJA166" s="171"/>
      <c r="AJB166" s="171"/>
      <c r="AJC166" s="171"/>
      <c r="AJD166" s="171"/>
      <c r="AJE166" s="171"/>
      <c r="AJF166" s="171"/>
      <c r="AJG166" s="171"/>
      <c r="AJH166" s="171"/>
      <c r="AJI166" s="171"/>
      <c r="AJJ166" s="171"/>
      <c r="AJK166" s="171"/>
      <c r="AJL166" s="171"/>
      <c r="AJM166" s="171"/>
      <c r="AJN166" s="171"/>
      <c r="AJO166" s="171"/>
      <c r="AJP166" s="171"/>
      <c r="AJQ166" s="171"/>
      <c r="AJR166" s="171"/>
      <c r="AJS166" s="171"/>
      <c r="AJT166" s="171"/>
      <c r="AJU166" s="171"/>
      <c r="AJV166" s="171"/>
      <c r="AJW166" s="171"/>
      <c r="AJX166" s="171"/>
      <c r="AJY166" s="171"/>
      <c r="AJZ166" s="171"/>
      <c r="AKA166" s="171"/>
      <c r="AKB166" s="171"/>
      <c r="AKC166" s="171"/>
      <c r="AKD166" s="171"/>
      <c r="AKE166" s="171"/>
      <c r="AKF166" s="171"/>
      <c r="AKG166" s="171"/>
      <c r="AKH166" s="171"/>
      <c r="AKI166" s="171"/>
      <c r="AKJ166" s="171"/>
      <c r="AKK166" s="171"/>
      <c r="AKL166" s="171"/>
      <c r="AKM166" s="171"/>
      <c r="AKN166" s="171"/>
      <c r="AKO166" s="171"/>
      <c r="AKP166" s="171"/>
      <c r="AKQ166" s="171"/>
      <c r="AKR166" s="171"/>
      <c r="AKS166" s="171"/>
      <c r="AKT166" s="171"/>
      <c r="AKU166" s="171"/>
      <c r="AKV166" s="171"/>
      <c r="AKW166" s="171"/>
      <c r="AKX166" s="171"/>
      <c r="AKY166" s="171"/>
      <c r="AKZ166" s="171"/>
      <c r="ALA166" s="171"/>
      <c r="ALB166" s="171"/>
      <c r="ALC166" s="171"/>
      <c r="ALD166" s="171"/>
      <c r="ALE166" s="171"/>
      <c r="ALF166" s="171"/>
      <c r="ALG166" s="171"/>
      <c r="ALH166" s="171"/>
      <c r="ALI166" s="171"/>
      <c r="ALJ166" s="171"/>
      <c r="ALK166" s="171"/>
      <c r="ALL166" s="171"/>
      <c r="ALM166" s="171"/>
      <c r="ALN166" s="171"/>
      <c r="ALO166" s="171"/>
      <c r="ALP166" s="171"/>
      <c r="ALQ166" s="171"/>
      <c r="ALR166" s="171"/>
      <c r="ALS166" s="171"/>
      <c r="ALT166" s="171"/>
      <c r="ALU166" s="171"/>
      <c r="ALV166" s="171"/>
      <c r="ALW166" s="171"/>
      <c r="ALX166" s="171"/>
      <c r="ALY166" s="171"/>
      <c r="ALZ166" s="171"/>
      <c r="AMA166" s="171"/>
      <c r="AMB166" s="171"/>
      <c r="AMC166" s="171"/>
      <c r="AMD166" s="171"/>
      <c r="AME166" s="171"/>
      <c r="AMF166" s="171"/>
      <c r="AMG166" s="171"/>
      <c r="AMH166" s="171"/>
      <c r="AMI166" s="171"/>
      <c r="AMJ166" s="171"/>
      <c r="AMK166" s="171"/>
      <c r="AML166" s="171"/>
      <c r="AMM166" s="171"/>
      <c r="AMN166" s="171"/>
      <c r="AMO166" s="171"/>
      <c r="AMP166" s="171"/>
      <c r="AMQ166" s="171"/>
      <c r="AMR166" s="171"/>
      <c r="AMS166" s="171"/>
      <c r="AMT166" s="171"/>
      <c r="AMU166" s="171"/>
      <c r="AMV166" s="171"/>
      <c r="AMW166" s="171"/>
      <c r="AMX166" s="171"/>
      <c r="AMY166" s="171"/>
      <c r="AMZ166" s="171"/>
      <c r="ANA166" s="171"/>
      <c r="ANB166" s="171"/>
      <c r="ANC166" s="171"/>
      <c r="AND166" s="171"/>
      <c r="ANE166" s="171"/>
      <c r="ANF166" s="171"/>
      <c r="ANG166" s="171"/>
      <c r="ANH166" s="171"/>
      <c r="ANI166" s="171"/>
      <c r="ANJ166" s="171"/>
      <c r="ANK166" s="171"/>
      <c r="ANL166" s="171"/>
      <c r="ANM166" s="171"/>
      <c r="ANN166" s="171"/>
      <c r="ANO166" s="171"/>
      <c r="ANP166" s="171"/>
      <c r="ANQ166" s="171"/>
      <c r="ANR166" s="171"/>
      <c r="ANS166" s="171"/>
      <c r="ANT166" s="171"/>
      <c r="ANU166" s="171"/>
      <c r="ANV166" s="171"/>
      <c r="ANW166" s="171"/>
      <c r="ANX166" s="171"/>
      <c r="ANY166" s="171"/>
      <c r="ANZ166" s="171"/>
      <c r="AOA166" s="171"/>
      <c r="AOB166" s="171"/>
      <c r="AOC166" s="171"/>
      <c r="AOD166" s="171"/>
      <c r="AOE166" s="171"/>
      <c r="AOF166" s="171"/>
      <c r="AOG166" s="171"/>
      <c r="AOH166" s="171"/>
      <c r="AOI166" s="171"/>
      <c r="AOJ166" s="171"/>
      <c r="AOK166" s="171"/>
      <c r="AOL166" s="171"/>
      <c r="AOM166" s="171"/>
      <c r="AON166" s="171"/>
      <c r="AOO166" s="171"/>
      <c r="AOP166" s="171"/>
      <c r="AOQ166" s="171"/>
      <c r="AOR166" s="171"/>
      <c r="AOS166" s="171"/>
      <c r="AOT166" s="171"/>
      <c r="AOU166" s="171"/>
      <c r="AOV166" s="171"/>
      <c r="AOW166" s="171"/>
      <c r="AOX166" s="171"/>
      <c r="AOY166" s="171"/>
      <c r="AOZ166" s="171"/>
      <c r="APA166" s="171"/>
      <c r="APB166" s="171"/>
      <c r="APC166" s="171"/>
      <c r="APD166" s="171"/>
      <c r="APE166" s="171"/>
      <c r="APF166" s="171"/>
      <c r="APG166" s="171"/>
      <c r="APH166" s="171"/>
      <c r="API166" s="171"/>
      <c r="APJ166" s="171"/>
      <c r="APK166" s="171"/>
      <c r="APL166" s="171"/>
      <c r="APM166" s="171"/>
      <c r="APN166" s="171"/>
      <c r="APO166" s="171"/>
      <c r="APP166" s="171"/>
      <c r="APQ166" s="171"/>
      <c r="APR166" s="171"/>
      <c r="APS166" s="171"/>
      <c r="APT166" s="171"/>
      <c r="APU166" s="171"/>
      <c r="APV166" s="171"/>
      <c r="APW166" s="171"/>
      <c r="APX166" s="171"/>
      <c r="APY166" s="171"/>
      <c r="APZ166" s="171"/>
      <c r="AQA166" s="171"/>
      <c r="AQB166" s="171"/>
      <c r="AQC166" s="171"/>
      <c r="AQD166" s="171"/>
      <c r="AQE166" s="171"/>
      <c r="AQF166" s="171"/>
      <c r="AQG166" s="171"/>
      <c r="AQH166" s="171"/>
      <c r="AQI166" s="171"/>
      <c r="AQJ166" s="171"/>
      <c r="AQK166" s="171"/>
      <c r="AQL166" s="171"/>
      <c r="AQM166" s="171"/>
      <c r="AQN166" s="171"/>
      <c r="AQO166" s="171"/>
      <c r="AQP166" s="171"/>
      <c r="AQQ166" s="171"/>
      <c r="AQR166" s="171"/>
      <c r="AQS166" s="171"/>
      <c r="AQT166" s="171"/>
      <c r="AQU166" s="171"/>
      <c r="AQV166" s="171"/>
      <c r="AQW166" s="171"/>
      <c r="AQX166" s="171"/>
      <c r="AQY166" s="171"/>
      <c r="AQZ166" s="171"/>
      <c r="ARA166" s="171"/>
      <c r="ARB166" s="171"/>
      <c r="ARC166" s="171"/>
      <c r="ARD166" s="171"/>
      <c r="ARE166" s="171"/>
      <c r="ARF166" s="171"/>
      <c r="ARG166" s="171"/>
      <c r="ARH166" s="171"/>
      <c r="ARI166" s="171"/>
      <c r="ARJ166" s="171"/>
      <c r="ARK166" s="171"/>
      <c r="ARL166" s="171"/>
      <c r="ARM166" s="171"/>
      <c r="ARN166" s="171"/>
      <c r="ARO166" s="171"/>
      <c r="ARP166" s="171"/>
      <c r="ARQ166" s="171"/>
      <c r="ARR166" s="171"/>
      <c r="ARS166" s="171"/>
      <c r="ART166" s="171"/>
      <c r="ARU166" s="171"/>
      <c r="ARV166" s="171"/>
      <c r="ARW166" s="171"/>
      <c r="ARX166" s="171"/>
      <c r="ARY166" s="171"/>
      <c r="ARZ166" s="171"/>
      <c r="ASA166" s="171"/>
      <c r="ASB166" s="171"/>
      <c r="ASC166" s="171"/>
      <c r="ASD166" s="171"/>
      <c r="ASE166" s="171"/>
      <c r="ASF166" s="171"/>
      <c r="ASG166" s="171"/>
      <c r="ASH166" s="171"/>
      <c r="ASI166" s="171"/>
      <c r="ASJ166" s="171"/>
      <c r="ASK166" s="171"/>
      <c r="ASL166" s="171"/>
      <c r="ASM166" s="171"/>
      <c r="ASN166" s="171"/>
      <c r="ASO166" s="171"/>
      <c r="ASP166" s="171"/>
      <c r="ASQ166" s="171"/>
      <c r="ASR166" s="171"/>
      <c r="ASS166" s="171"/>
      <c r="AST166" s="171"/>
      <c r="ASU166" s="171"/>
      <c r="ASV166" s="171"/>
      <c r="ASW166" s="171"/>
      <c r="ASX166" s="171"/>
      <c r="ASY166" s="171"/>
      <c r="ASZ166" s="171"/>
      <c r="ATA166" s="171"/>
      <c r="ATB166" s="171"/>
      <c r="ATC166" s="171"/>
      <c r="ATD166" s="171"/>
      <c r="ATE166" s="171"/>
      <c r="ATF166" s="171"/>
      <c r="ATG166" s="171"/>
      <c r="ATH166" s="171"/>
      <c r="ATI166" s="171"/>
      <c r="ATJ166" s="171"/>
      <c r="ATK166" s="171"/>
      <c r="ATL166" s="171"/>
      <c r="ATM166" s="171"/>
      <c r="ATN166" s="171"/>
      <c r="ATO166" s="171"/>
      <c r="ATP166" s="171"/>
      <c r="ATQ166" s="171"/>
      <c r="ATR166" s="171"/>
      <c r="ATS166" s="171"/>
      <c r="ATT166" s="171"/>
      <c r="ATU166" s="171"/>
      <c r="ATV166" s="171"/>
      <c r="ATW166" s="171"/>
      <c r="ATX166" s="171"/>
      <c r="ATY166" s="171"/>
      <c r="ATZ166" s="171"/>
      <c r="AUA166" s="171"/>
      <c r="AUB166" s="171"/>
      <c r="AUC166" s="171"/>
      <c r="AUD166" s="171"/>
      <c r="AUE166" s="171"/>
      <c r="AUF166" s="171"/>
      <c r="AUG166" s="171"/>
      <c r="AUH166" s="171"/>
      <c r="AUI166" s="171"/>
      <c r="AUJ166" s="171"/>
      <c r="AUK166" s="171"/>
      <c r="AUL166" s="171"/>
      <c r="AUM166" s="171"/>
      <c r="AUN166" s="171"/>
      <c r="AUO166" s="171"/>
      <c r="AUP166" s="171"/>
      <c r="AUQ166" s="171"/>
      <c r="AUR166" s="171"/>
      <c r="AUS166" s="171"/>
      <c r="AUT166" s="171"/>
      <c r="AUU166" s="171"/>
      <c r="AUV166" s="171"/>
      <c r="AUW166" s="171"/>
      <c r="AUX166" s="171"/>
      <c r="AUY166" s="171"/>
      <c r="AUZ166" s="171"/>
      <c r="AVA166" s="171"/>
      <c r="AVB166" s="171"/>
      <c r="AVC166" s="171"/>
      <c r="AVD166" s="171"/>
      <c r="AVE166" s="171"/>
      <c r="AVF166" s="171"/>
      <c r="AVG166" s="171"/>
      <c r="AVH166" s="171"/>
      <c r="AVI166" s="171"/>
      <c r="AVJ166" s="171"/>
      <c r="AVK166" s="171"/>
      <c r="AVL166" s="171"/>
      <c r="AVM166" s="171"/>
      <c r="AVN166" s="171"/>
      <c r="AVO166" s="171"/>
      <c r="AVP166" s="171"/>
      <c r="AVQ166" s="171"/>
      <c r="AVR166" s="171"/>
      <c r="AVS166" s="171"/>
      <c r="AVT166" s="171"/>
      <c r="AVU166" s="171"/>
      <c r="AVV166" s="171"/>
      <c r="AVW166" s="171"/>
      <c r="AVX166" s="171"/>
      <c r="AVY166" s="171"/>
      <c r="AVZ166" s="171"/>
      <c r="AWA166" s="171"/>
      <c r="AWB166" s="171"/>
      <c r="AWC166" s="171"/>
      <c r="AWD166" s="171"/>
      <c r="AWE166" s="171"/>
      <c r="AWF166" s="171"/>
      <c r="AWG166" s="171"/>
      <c r="AWH166" s="171"/>
      <c r="AWI166" s="171"/>
      <c r="AWJ166" s="171"/>
      <c r="AWK166" s="171"/>
      <c r="AWL166" s="171"/>
      <c r="AWM166" s="171"/>
      <c r="AWN166" s="171"/>
      <c r="AWO166" s="171"/>
      <c r="AWP166" s="171"/>
      <c r="AWQ166" s="171"/>
      <c r="AWR166" s="171"/>
      <c r="AWS166" s="171"/>
      <c r="AWT166" s="171"/>
      <c r="AWU166" s="171"/>
      <c r="AWV166" s="171"/>
      <c r="AWW166" s="171"/>
      <c r="AWX166" s="171"/>
      <c r="AWY166" s="171"/>
      <c r="AWZ166" s="171"/>
      <c r="AXA166" s="171"/>
      <c r="AXB166" s="171"/>
      <c r="AXC166" s="171"/>
      <c r="AXD166" s="171"/>
      <c r="AXE166" s="171"/>
      <c r="AXF166" s="171"/>
      <c r="AXG166" s="171"/>
      <c r="AXH166" s="171"/>
      <c r="AXI166" s="171"/>
      <c r="AXJ166" s="171"/>
      <c r="AXK166" s="171"/>
      <c r="AXL166" s="171"/>
      <c r="AXM166" s="171"/>
      <c r="AXN166" s="171"/>
      <c r="AXO166" s="171"/>
      <c r="AXP166" s="171"/>
      <c r="AXQ166" s="171"/>
      <c r="AXR166" s="171"/>
      <c r="AXS166" s="171"/>
      <c r="AXT166" s="171"/>
      <c r="AXU166" s="171"/>
      <c r="AXV166" s="171"/>
      <c r="AXW166" s="171"/>
      <c r="AXX166" s="171"/>
      <c r="AXY166" s="171"/>
      <c r="AXZ166" s="171"/>
      <c r="AYA166" s="171"/>
      <c r="AYB166" s="171"/>
      <c r="AYC166" s="171"/>
      <c r="AYD166" s="171"/>
      <c r="AYE166" s="171"/>
      <c r="AYF166" s="171"/>
      <c r="AYG166" s="171"/>
      <c r="AYH166" s="171"/>
      <c r="AYI166" s="171"/>
      <c r="AYJ166" s="171"/>
      <c r="AYK166" s="171"/>
      <c r="AYL166" s="171"/>
      <c r="AYM166" s="171"/>
      <c r="AYN166" s="171"/>
      <c r="AYO166" s="171"/>
      <c r="AYP166" s="171"/>
      <c r="AYQ166" s="171"/>
      <c r="AYR166" s="171"/>
      <c r="AYS166" s="171"/>
      <c r="AYT166" s="171"/>
      <c r="AYU166" s="171"/>
      <c r="AYV166" s="171"/>
      <c r="AYW166" s="171"/>
      <c r="AYX166" s="171"/>
      <c r="AYY166" s="171"/>
      <c r="AYZ166" s="171"/>
      <c r="AZA166" s="171"/>
      <c r="AZB166" s="171"/>
      <c r="AZC166" s="171"/>
      <c r="AZD166" s="171"/>
      <c r="AZE166" s="171"/>
      <c r="AZF166" s="171"/>
      <c r="AZG166" s="171"/>
      <c r="AZH166" s="171"/>
      <c r="AZI166" s="171"/>
      <c r="AZJ166" s="171"/>
      <c r="AZK166" s="171"/>
      <c r="AZL166" s="171"/>
      <c r="AZM166" s="171"/>
      <c r="AZN166" s="171"/>
      <c r="AZO166" s="171"/>
      <c r="AZP166" s="171"/>
      <c r="AZQ166" s="171"/>
      <c r="AZR166" s="171"/>
      <c r="AZS166" s="171"/>
      <c r="AZT166" s="171"/>
      <c r="AZU166" s="171"/>
      <c r="AZV166" s="171"/>
      <c r="AZW166" s="171"/>
      <c r="AZX166" s="171"/>
      <c r="AZY166" s="171"/>
      <c r="AZZ166" s="171"/>
      <c r="BAA166" s="171"/>
      <c r="BAB166" s="171"/>
      <c r="BAC166" s="171"/>
      <c r="BAD166" s="171"/>
      <c r="BAE166" s="171"/>
      <c r="BAF166" s="171"/>
      <c r="BAG166" s="171"/>
      <c r="BAH166" s="171"/>
      <c r="BAI166" s="171"/>
      <c r="BAJ166" s="171"/>
      <c r="BAK166" s="171"/>
      <c r="BAL166" s="171"/>
      <c r="BAM166" s="171"/>
      <c r="BAN166" s="171"/>
      <c r="BAO166" s="171"/>
      <c r="BAP166" s="171"/>
      <c r="BAQ166" s="171"/>
      <c r="BAR166" s="171"/>
      <c r="BAS166" s="171"/>
      <c r="BAT166" s="171"/>
      <c r="BAU166" s="171"/>
      <c r="BAV166" s="171"/>
      <c r="BAW166" s="171"/>
      <c r="BAX166" s="171"/>
      <c r="BAY166" s="171"/>
      <c r="BAZ166" s="171"/>
      <c r="BBA166" s="171"/>
      <c r="BBB166" s="171"/>
      <c r="BBC166" s="171"/>
      <c r="BBD166" s="171"/>
      <c r="BBE166" s="171"/>
      <c r="BBF166" s="171"/>
      <c r="BBG166" s="171"/>
      <c r="BBH166" s="171"/>
      <c r="BBI166" s="171"/>
      <c r="BBJ166" s="171"/>
      <c r="BBK166" s="171"/>
      <c r="BBL166" s="171"/>
      <c r="BBM166" s="171"/>
      <c r="BBN166" s="171"/>
      <c r="BBO166" s="171"/>
      <c r="BBP166" s="171"/>
      <c r="BBQ166" s="171"/>
      <c r="BBR166" s="171"/>
      <c r="BBS166" s="171"/>
      <c r="BBT166" s="171"/>
      <c r="BBU166" s="171"/>
      <c r="BBV166" s="171"/>
      <c r="BBW166" s="171"/>
      <c r="BBX166" s="171"/>
      <c r="BBY166" s="171"/>
      <c r="BBZ166" s="171"/>
      <c r="BCA166" s="171"/>
      <c r="BCB166" s="171"/>
      <c r="BCC166" s="171"/>
      <c r="BCD166" s="171"/>
      <c r="BCE166" s="171"/>
      <c r="BCF166" s="171"/>
      <c r="BCG166" s="171"/>
      <c r="BCH166" s="171"/>
      <c r="BCI166" s="171"/>
      <c r="BCJ166" s="171"/>
      <c r="BCK166" s="171"/>
      <c r="BCL166" s="171"/>
      <c r="BCM166" s="171"/>
      <c r="BCN166" s="171"/>
      <c r="BCO166" s="171"/>
      <c r="BCP166" s="171"/>
      <c r="BCQ166" s="171"/>
      <c r="BCR166" s="171"/>
      <c r="BCS166" s="171"/>
      <c r="BCT166" s="171"/>
      <c r="BCU166" s="171"/>
      <c r="BCV166" s="171"/>
      <c r="BCW166" s="171"/>
      <c r="BCX166" s="171"/>
      <c r="BCY166" s="171"/>
      <c r="BCZ166" s="171"/>
      <c r="BDA166" s="171"/>
      <c r="BDB166" s="171"/>
      <c r="BDC166" s="171"/>
      <c r="BDD166" s="171"/>
      <c r="BDE166" s="171"/>
      <c r="BDF166" s="171"/>
      <c r="BDG166" s="171"/>
      <c r="BDH166" s="171"/>
      <c r="BDI166" s="171"/>
      <c r="BDJ166" s="171"/>
      <c r="BDK166" s="171"/>
      <c r="BDL166" s="171"/>
      <c r="BDM166" s="171"/>
      <c r="BDN166" s="171"/>
      <c r="BDO166" s="171"/>
      <c r="BDP166" s="171"/>
      <c r="BDQ166" s="171"/>
      <c r="BDR166" s="171"/>
      <c r="BDS166" s="171"/>
      <c r="BDT166" s="171"/>
      <c r="BDU166" s="171"/>
      <c r="BDV166" s="171"/>
      <c r="BDW166" s="171"/>
      <c r="BDX166" s="171"/>
      <c r="BDY166" s="171"/>
      <c r="BDZ166" s="171"/>
      <c r="BEA166" s="171"/>
      <c r="BEB166" s="171"/>
      <c r="BEC166" s="171"/>
      <c r="BED166" s="171"/>
      <c r="BEE166" s="171"/>
      <c r="BEF166" s="171"/>
      <c r="BEG166" s="171"/>
      <c r="BEH166" s="171"/>
      <c r="BEI166" s="171"/>
      <c r="BEJ166" s="171"/>
      <c r="BEK166" s="171"/>
      <c r="BEL166" s="171"/>
      <c r="BEM166" s="171"/>
      <c r="BEN166" s="171"/>
      <c r="BEO166" s="171"/>
      <c r="BEP166" s="171"/>
      <c r="BEQ166" s="171"/>
      <c r="BER166" s="171"/>
      <c r="BES166" s="171"/>
      <c r="BET166" s="171"/>
      <c r="BEU166" s="171"/>
      <c r="BEV166" s="171"/>
      <c r="BEW166" s="171"/>
      <c r="BEX166" s="171"/>
      <c r="BEY166" s="171"/>
      <c r="BEZ166" s="171"/>
      <c r="BFA166" s="171"/>
      <c r="BFB166" s="171"/>
      <c r="BFC166" s="171"/>
      <c r="BFD166" s="171"/>
      <c r="BFE166" s="171"/>
      <c r="BFF166" s="171"/>
      <c r="BFG166" s="171"/>
      <c r="BFH166" s="171"/>
      <c r="BFI166" s="171"/>
      <c r="BFJ166" s="171"/>
      <c r="BFK166" s="171"/>
      <c r="BFL166" s="171"/>
      <c r="BFM166" s="171"/>
      <c r="BFN166" s="171"/>
      <c r="BFO166" s="171"/>
      <c r="BFP166" s="171"/>
      <c r="BFQ166" s="171"/>
      <c r="BFR166" s="171"/>
      <c r="BFS166" s="171"/>
      <c r="BFT166" s="171"/>
      <c r="BFU166" s="171"/>
      <c r="BFV166" s="171"/>
      <c r="BFW166" s="171"/>
      <c r="BFX166" s="171"/>
      <c r="BFY166" s="171"/>
      <c r="BFZ166" s="171"/>
      <c r="BGA166" s="171"/>
      <c r="BGB166" s="171"/>
      <c r="BGC166" s="171"/>
      <c r="BGD166" s="171"/>
      <c r="BGE166" s="171"/>
      <c r="BGF166" s="171"/>
      <c r="BGG166" s="171"/>
      <c r="BGH166" s="171"/>
      <c r="BGI166" s="171"/>
      <c r="BGJ166" s="171"/>
      <c r="BGK166" s="171"/>
      <c r="BGL166" s="171"/>
      <c r="BGM166" s="171"/>
      <c r="BGN166" s="171"/>
      <c r="BGO166" s="171"/>
      <c r="BGP166" s="171"/>
      <c r="BGQ166" s="171"/>
      <c r="BGR166" s="171"/>
      <c r="BGS166" s="171"/>
      <c r="BGT166" s="171"/>
      <c r="BGU166" s="171"/>
      <c r="BGV166" s="171"/>
      <c r="BGW166" s="171"/>
      <c r="BGX166" s="171"/>
      <c r="BGY166" s="171"/>
      <c r="BGZ166" s="171"/>
      <c r="BHA166" s="171"/>
      <c r="BHB166" s="171"/>
      <c r="BHC166" s="171"/>
      <c r="BHD166" s="171"/>
      <c r="BHE166" s="171"/>
      <c r="BHF166" s="171"/>
      <c r="BHG166" s="171"/>
      <c r="BHH166" s="171"/>
      <c r="BHI166" s="171"/>
      <c r="BHJ166" s="171"/>
      <c r="BHK166" s="171"/>
      <c r="BHL166" s="171"/>
      <c r="BHM166" s="171"/>
      <c r="BHN166" s="171"/>
      <c r="BHO166" s="171"/>
      <c r="BHP166" s="171"/>
      <c r="BHQ166" s="171"/>
      <c r="BHR166" s="171"/>
      <c r="BHS166" s="171"/>
      <c r="BHT166" s="171"/>
      <c r="BHU166" s="171"/>
      <c r="BHV166" s="171"/>
      <c r="BHW166" s="171"/>
      <c r="BHX166" s="171"/>
      <c r="BHY166" s="171"/>
      <c r="BHZ166" s="171"/>
      <c r="BIA166" s="171"/>
      <c r="BIB166" s="171"/>
      <c r="BIC166" s="171"/>
      <c r="BID166" s="171"/>
      <c r="BIE166" s="171"/>
      <c r="BIF166" s="171"/>
      <c r="BIG166" s="171"/>
      <c r="BIH166" s="171"/>
      <c r="BII166" s="171"/>
      <c r="BIJ166" s="171"/>
      <c r="BIK166" s="171"/>
      <c r="BIL166" s="171"/>
      <c r="BIM166" s="171"/>
      <c r="BIN166" s="171"/>
      <c r="BIO166" s="171"/>
      <c r="BIP166" s="171"/>
      <c r="BIQ166" s="171"/>
      <c r="BIR166" s="171"/>
      <c r="BIS166" s="171"/>
      <c r="BIT166" s="171"/>
      <c r="BIU166" s="171"/>
      <c r="BIV166" s="171"/>
      <c r="BIW166" s="171"/>
      <c r="BIX166" s="171"/>
      <c r="BIY166" s="171"/>
      <c r="BIZ166" s="171"/>
      <c r="BJA166" s="171"/>
      <c r="BJB166" s="171"/>
      <c r="BJC166" s="171"/>
      <c r="BJD166" s="171"/>
      <c r="BJE166" s="171"/>
      <c r="BJF166" s="171"/>
      <c r="BJG166" s="171"/>
      <c r="BJH166" s="171"/>
      <c r="BJI166" s="171"/>
      <c r="BJJ166" s="171"/>
      <c r="BJK166" s="171"/>
      <c r="BJL166" s="171"/>
      <c r="BJM166" s="171"/>
      <c r="BJN166" s="171"/>
      <c r="BJO166" s="171"/>
      <c r="BJP166" s="171"/>
      <c r="BJQ166" s="171"/>
      <c r="BJR166" s="171"/>
      <c r="BJS166" s="171"/>
      <c r="BJT166" s="171"/>
      <c r="BJU166" s="171"/>
      <c r="BJV166" s="171"/>
      <c r="BJW166" s="171"/>
      <c r="BJX166" s="171"/>
      <c r="BJY166" s="171"/>
      <c r="BJZ166" s="171"/>
      <c r="BKA166" s="171"/>
      <c r="BKB166" s="171"/>
      <c r="BKC166" s="171"/>
      <c r="BKD166" s="171"/>
      <c r="BKE166" s="171"/>
      <c r="BKF166" s="171"/>
      <c r="BKG166" s="171"/>
      <c r="BKH166" s="171"/>
      <c r="BKI166" s="171"/>
      <c r="BKJ166" s="171"/>
      <c r="BKK166" s="171"/>
      <c r="BKL166" s="171"/>
      <c r="BKM166" s="171"/>
      <c r="BKN166" s="171"/>
      <c r="BKO166" s="171"/>
      <c r="BKP166" s="171"/>
      <c r="BKQ166" s="171"/>
      <c r="BKR166" s="171"/>
      <c r="BKS166" s="171"/>
      <c r="BKT166" s="171"/>
      <c r="BKU166" s="171"/>
      <c r="BKV166" s="171"/>
      <c r="BKW166" s="171"/>
      <c r="BKX166" s="171"/>
      <c r="BKY166" s="171"/>
      <c r="BKZ166" s="171"/>
      <c r="BLA166" s="171"/>
      <c r="BLB166" s="171"/>
      <c r="BLC166" s="171"/>
      <c r="BLD166" s="171"/>
      <c r="BLE166" s="171"/>
      <c r="BLF166" s="171"/>
      <c r="BLG166" s="171"/>
      <c r="BLH166" s="171"/>
      <c r="BLI166" s="171"/>
      <c r="BLJ166" s="171"/>
      <c r="BLK166" s="171"/>
      <c r="BLL166" s="171"/>
      <c r="BLM166" s="171"/>
      <c r="BLN166" s="171"/>
      <c r="BLO166" s="171"/>
      <c r="BLP166" s="171"/>
      <c r="BLQ166" s="171"/>
      <c r="BLR166" s="171"/>
      <c r="BLS166" s="171"/>
      <c r="BLT166" s="171"/>
      <c r="BLU166" s="171"/>
      <c r="BLV166" s="171"/>
      <c r="BLW166" s="171"/>
      <c r="BLX166" s="171"/>
      <c r="BLY166" s="171"/>
      <c r="BLZ166" s="171"/>
      <c r="BMA166" s="171"/>
      <c r="BMB166" s="171"/>
      <c r="BMC166" s="171"/>
      <c r="BMD166" s="171"/>
      <c r="BME166" s="171"/>
      <c r="BMF166" s="171"/>
      <c r="BMG166" s="171"/>
      <c r="BMH166" s="171"/>
      <c r="BMI166" s="171"/>
      <c r="BMJ166" s="171"/>
      <c r="BMK166" s="171"/>
      <c r="BML166" s="171"/>
      <c r="BMM166" s="171"/>
      <c r="BMN166" s="171"/>
      <c r="BMO166" s="171"/>
      <c r="BMP166" s="171"/>
      <c r="BMQ166" s="171"/>
      <c r="BMR166" s="171"/>
      <c r="BMS166" s="171"/>
      <c r="BMT166" s="171"/>
      <c r="BMU166" s="171"/>
      <c r="BMV166" s="171"/>
      <c r="BMW166" s="171"/>
      <c r="BMX166" s="171"/>
      <c r="BMY166" s="171"/>
      <c r="BMZ166" s="171"/>
      <c r="BNA166" s="171"/>
      <c r="BNB166" s="171"/>
      <c r="BNC166" s="171"/>
      <c r="BND166" s="171"/>
      <c r="BNE166" s="171"/>
      <c r="BNF166" s="171"/>
      <c r="BNG166" s="171"/>
      <c r="BNH166" s="171"/>
      <c r="BNI166" s="171"/>
      <c r="BNJ166" s="171"/>
      <c r="BNK166" s="171"/>
      <c r="BNL166" s="171"/>
      <c r="BNM166" s="171"/>
      <c r="BNN166" s="171"/>
      <c r="BNO166" s="171"/>
      <c r="BNP166" s="171"/>
      <c r="BNQ166" s="171"/>
      <c r="BNR166" s="171"/>
      <c r="BNS166" s="171"/>
      <c r="BNT166" s="171"/>
      <c r="BNU166" s="171"/>
      <c r="BNV166" s="171"/>
      <c r="BNW166" s="171"/>
      <c r="BNX166" s="171"/>
      <c r="BNY166" s="171"/>
      <c r="BNZ166" s="171"/>
      <c r="BOA166" s="171"/>
      <c r="BOB166" s="171"/>
      <c r="BOC166" s="171"/>
      <c r="BOD166" s="171"/>
      <c r="BOE166" s="171"/>
      <c r="BOF166" s="171"/>
      <c r="BOG166" s="171"/>
      <c r="BOH166" s="171"/>
      <c r="BOI166" s="171"/>
      <c r="BOJ166" s="171"/>
      <c r="BOK166" s="171"/>
      <c r="BOL166" s="171"/>
      <c r="BOM166" s="171"/>
      <c r="BON166" s="171"/>
      <c r="BOO166" s="171"/>
      <c r="BOP166" s="171"/>
      <c r="BOQ166" s="171"/>
      <c r="BOR166" s="171"/>
      <c r="BOS166" s="171"/>
      <c r="BOT166" s="171"/>
      <c r="BOU166" s="171"/>
      <c r="BOV166" s="171"/>
      <c r="BOW166" s="171"/>
      <c r="BOX166" s="171"/>
      <c r="BOY166" s="171"/>
      <c r="BOZ166" s="171"/>
      <c r="BPA166" s="171"/>
      <c r="BPB166" s="171"/>
      <c r="BPC166" s="171"/>
      <c r="BPD166" s="171"/>
      <c r="BPE166" s="171"/>
      <c r="BPF166" s="171"/>
      <c r="BPG166" s="171"/>
      <c r="BPH166" s="171"/>
      <c r="BPI166" s="171"/>
      <c r="BPJ166" s="171"/>
      <c r="BPK166" s="171"/>
      <c r="BPL166" s="171"/>
      <c r="BPM166" s="171"/>
      <c r="BPN166" s="171"/>
      <c r="BPO166" s="171"/>
      <c r="BPP166" s="171"/>
      <c r="BPQ166" s="171"/>
      <c r="BPR166" s="171"/>
      <c r="BPS166" s="171"/>
      <c r="BPT166" s="171"/>
      <c r="BPU166" s="171"/>
      <c r="BPV166" s="171"/>
      <c r="BPW166" s="171"/>
      <c r="BPX166" s="171"/>
      <c r="BPY166" s="171"/>
      <c r="BPZ166" s="171"/>
      <c r="BQA166" s="171"/>
      <c r="BQB166" s="171"/>
      <c r="BQC166" s="171"/>
      <c r="BQD166" s="171"/>
      <c r="BQE166" s="171"/>
      <c r="BQF166" s="171"/>
      <c r="BQG166" s="171"/>
      <c r="BQH166" s="171"/>
      <c r="BQI166" s="171"/>
      <c r="BQJ166" s="171"/>
      <c r="BQK166" s="171"/>
      <c r="BQL166" s="171"/>
      <c r="BQM166" s="171"/>
      <c r="BQN166" s="171"/>
      <c r="BQO166" s="171"/>
      <c r="BQP166" s="171"/>
      <c r="BQQ166" s="171"/>
      <c r="BQR166" s="171"/>
      <c r="BQS166" s="171"/>
      <c r="BQT166" s="171"/>
      <c r="BQU166" s="171"/>
      <c r="BQV166" s="171"/>
      <c r="BQW166" s="171"/>
      <c r="BQX166" s="171"/>
      <c r="BQY166" s="171"/>
      <c r="BQZ166" s="171"/>
      <c r="BRA166" s="171"/>
      <c r="BRB166" s="171"/>
      <c r="BRC166" s="171"/>
      <c r="BRD166" s="171"/>
      <c r="BRE166" s="171"/>
      <c r="BRF166" s="171"/>
      <c r="BRG166" s="171"/>
      <c r="BRH166" s="171"/>
      <c r="BRI166" s="171"/>
      <c r="BRJ166" s="171"/>
      <c r="BRK166" s="171"/>
      <c r="BRL166" s="171"/>
      <c r="BRM166" s="171"/>
      <c r="BRN166" s="171"/>
      <c r="BRO166" s="171"/>
      <c r="BRP166" s="171"/>
      <c r="BRQ166" s="171"/>
      <c r="BRR166" s="171"/>
      <c r="BRS166" s="171"/>
      <c r="BRT166" s="171"/>
      <c r="BRU166" s="171"/>
      <c r="BRV166" s="171"/>
      <c r="BRW166" s="171"/>
      <c r="BRX166" s="171"/>
      <c r="BRY166" s="171"/>
      <c r="BRZ166" s="171"/>
      <c r="BSA166" s="171"/>
      <c r="BSB166" s="171"/>
      <c r="BSC166" s="171"/>
      <c r="BSD166" s="171"/>
      <c r="BSE166" s="171"/>
      <c r="BSF166" s="171"/>
      <c r="BSG166" s="171"/>
      <c r="BSH166" s="171"/>
      <c r="BSI166" s="171"/>
      <c r="BSJ166" s="171"/>
      <c r="BSK166" s="171"/>
      <c r="BSL166" s="171"/>
      <c r="BSM166" s="171"/>
      <c r="BSN166" s="171"/>
      <c r="BSO166" s="171"/>
      <c r="BSP166" s="171"/>
      <c r="BSQ166" s="171"/>
      <c r="BSR166" s="171"/>
      <c r="BSS166" s="171"/>
      <c r="BST166" s="171"/>
      <c r="BSU166" s="171"/>
      <c r="BSV166" s="171"/>
      <c r="BSW166" s="171"/>
      <c r="BSX166" s="171"/>
      <c r="BSY166" s="171"/>
      <c r="BSZ166" s="171"/>
      <c r="BTA166" s="171"/>
      <c r="BTB166" s="171"/>
      <c r="BTC166" s="171"/>
      <c r="BTD166" s="171"/>
      <c r="BTE166" s="171"/>
      <c r="BTF166" s="171"/>
      <c r="BTG166" s="171"/>
      <c r="BTH166" s="171"/>
      <c r="BTI166" s="171"/>
      <c r="BTJ166" s="171"/>
      <c r="BTK166" s="171"/>
      <c r="BTL166" s="171"/>
      <c r="BTM166" s="171"/>
      <c r="BTN166" s="171"/>
      <c r="BTO166" s="171"/>
      <c r="BTP166" s="171"/>
      <c r="BTQ166" s="171"/>
      <c r="BTR166" s="171"/>
      <c r="BTS166" s="171"/>
      <c r="BTT166" s="171"/>
      <c r="BTU166" s="171"/>
      <c r="BTV166" s="171"/>
      <c r="BTW166" s="171"/>
      <c r="BTX166" s="171"/>
      <c r="BTY166" s="171"/>
      <c r="BTZ166" s="171"/>
      <c r="BUA166" s="171"/>
      <c r="BUB166" s="171"/>
      <c r="BUC166" s="171"/>
      <c r="BUD166" s="171"/>
      <c r="BUE166" s="171"/>
      <c r="BUF166" s="171"/>
      <c r="BUG166" s="171"/>
      <c r="BUH166" s="171"/>
      <c r="BUI166" s="171"/>
      <c r="BUJ166" s="171"/>
      <c r="BUK166" s="171"/>
      <c r="BUL166" s="171"/>
      <c r="BUM166" s="171"/>
      <c r="BUN166" s="171"/>
      <c r="BUO166" s="171"/>
      <c r="BUP166" s="171"/>
      <c r="BUQ166" s="171"/>
      <c r="BUR166" s="171"/>
      <c r="BUS166" s="171"/>
      <c r="BUT166" s="171"/>
      <c r="BUU166" s="171"/>
      <c r="BUV166" s="171"/>
      <c r="BUW166" s="171"/>
      <c r="BUX166" s="171"/>
      <c r="BUY166" s="171"/>
      <c r="BUZ166" s="171"/>
      <c r="BVA166" s="171"/>
      <c r="BVB166" s="171"/>
      <c r="BVC166" s="171"/>
      <c r="BVD166" s="171"/>
      <c r="BVE166" s="171"/>
      <c r="BVF166" s="171"/>
      <c r="BVG166" s="171"/>
      <c r="BVH166" s="171"/>
      <c r="BVI166" s="171"/>
      <c r="BVJ166" s="171"/>
      <c r="BVK166" s="171"/>
      <c r="BVL166" s="171"/>
      <c r="BVM166" s="171"/>
      <c r="BVN166" s="171"/>
      <c r="BVO166" s="171"/>
      <c r="BVP166" s="171"/>
      <c r="BVQ166" s="171"/>
      <c r="BVR166" s="171"/>
      <c r="BVS166" s="171"/>
      <c r="BVT166" s="171"/>
      <c r="BVU166" s="171"/>
      <c r="BVV166" s="171"/>
      <c r="BVW166" s="171"/>
      <c r="BVX166" s="171"/>
      <c r="BVY166" s="171"/>
      <c r="BVZ166" s="171"/>
      <c r="BWA166" s="171"/>
      <c r="BWB166" s="171"/>
      <c r="BWC166" s="171"/>
      <c r="BWD166" s="171"/>
      <c r="BWE166" s="171"/>
      <c r="BWF166" s="171"/>
      <c r="BWG166" s="171"/>
      <c r="BWH166" s="171"/>
      <c r="BWI166" s="171"/>
      <c r="BWJ166" s="171"/>
      <c r="BWK166" s="171"/>
      <c r="BWL166" s="171"/>
      <c r="BWM166" s="171"/>
      <c r="BWN166" s="171"/>
      <c r="BWO166" s="171"/>
      <c r="BWP166" s="171"/>
      <c r="BWQ166" s="171"/>
      <c r="BWR166" s="171"/>
      <c r="BWS166" s="171"/>
      <c r="BWT166" s="171"/>
      <c r="BWU166" s="171"/>
      <c r="BWV166" s="171"/>
      <c r="BWW166" s="171"/>
      <c r="BWX166" s="171"/>
      <c r="BWY166" s="171"/>
      <c r="BWZ166" s="171"/>
      <c r="BXA166" s="171"/>
      <c r="BXB166" s="171"/>
      <c r="BXC166" s="171"/>
      <c r="BXD166" s="171"/>
      <c r="BXE166" s="171"/>
      <c r="BXF166" s="171"/>
      <c r="BXG166" s="171"/>
      <c r="BXH166" s="171"/>
      <c r="BXI166" s="171"/>
      <c r="BXJ166" s="171"/>
      <c r="BXK166" s="171"/>
      <c r="BXL166" s="171"/>
      <c r="BXM166" s="171"/>
      <c r="BXN166" s="171"/>
      <c r="BXO166" s="171"/>
      <c r="BXP166" s="171"/>
      <c r="BXQ166" s="171"/>
      <c r="BXR166" s="171"/>
      <c r="BXS166" s="171"/>
      <c r="BXT166" s="171"/>
      <c r="BXU166" s="171"/>
      <c r="BXV166" s="171"/>
      <c r="BXW166" s="171"/>
      <c r="BXX166" s="171"/>
      <c r="BXY166" s="171"/>
      <c r="BXZ166" s="171"/>
      <c r="BYA166" s="171"/>
      <c r="BYB166" s="171"/>
      <c r="BYC166" s="171"/>
      <c r="BYD166" s="171"/>
      <c r="BYE166" s="171"/>
      <c r="BYF166" s="171"/>
      <c r="BYG166" s="171"/>
      <c r="BYH166" s="171"/>
      <c r="BYI166" s="171"/>
      <c r="BYJ166" s="171"/>
      <c r="BYK166" s="171"/>
      <c r="BYL166" s="171"/>
      <c r="BYM166" s="171"/>
      <c r="BYN166" s="171"/>
      <c r="BYO166" s="171"/>
      <c r="BYP166" s="171"/>
      <c r="BYQ166" s="171"/>
      <c r="BYR166" s="171"/>
      <c r="BYS166" s="171"/>
      <c r="BYT166" s="171"/>
      <c r="BYU166" s="171"/>
      <c r="BYV166" s="171"/>
      <c r="BYW166" s="171"/>
      <c r="BYX166" s="171"/>
      <c r="BYY166" s="171"/>
      <c r="BYZ166" s="171"/>
      <c r="BZA166" s="171"/>
      <c r="BZB166" s="171"/>
      <c r="BZC166" s="171"/>
      <c r="BZD166" s="171"/>
      <c r="BZE166" s="171"/>
      <c r="BZF166" s="171"/>
      <c r="BZG166" s="171"/>
      <c r="BZH166" s="171"/>
      <c r="BZI166" s="171"/>
      <c r="BZJ166" s="171"/>
      <c r="BZK166" s="171"/>
      <c r="BZL166" s="171"/>
      <c r="BZM166" s="171"/>
      <c r="BZN166" s="171"/>
      <c r="BZO166" s="171"/>
      <c r="BZP166" s="171"/>
      <c r="BZQ166" s="171"/>
      <c r="BZR166" s="171"/>
      <c r="BZS166" s="171"/>
      <c r="BZT166" s="171"/>
      <c r="BZU166" s="171"/>
      <c r="BZV166" s="171"/>
      <c r="BZW166" s="171"/>
      <c r="BZX166" s="171"/>
      <c r="BZY166" s="171"/>
      <c r="BZZ166" s="171"/>
      <c r="CAA166" s="171"/>
      <c r="CAB166" s="171"/>
      <c r="CAC166" s="171"/>
      <c r="CAD166" s="171"/>
      <c r="CAE166" s="171"/>
      <c r="CAF166" s="171"/>
      <c r="CAG166" s="171"/>
      <c r="CAH166" s="171"/>
      <c r="CAI166" s="171"/>
      <c r="CAJ166" s="171"/>
      <c r="CAK166" s="171"/>
      <c r="CAL166" s="171"/>
      <c r="CAM166" s="171"/>
      <c r="CAN166" s="171"/>
      <c r="CAO166" s="171"/>
      <c r="CAP166" s="171"/>
      <c r="CAQ166" s="171"/>
      <c r="CAR166" s="171"/>
      <c r="CAS166" s="171"/>
      <c r="CAT166" s="171"/>
      <c r="CAU166" s="171"/>
      <c r="CAV166" s="171"/>
      <c r="CAW166" s="171"/>
      <c r="CAX166" s="171"/>
      <c r="CAY166" s="171"/>
      <c r="CAZ166" s="171"/>
      <c r="CBA166" s="171"/>
      <c r="CBB166" s="171"/>
      <c r="CBC166" s="171"/>
      <c r="CBD166" s="171"/>
      <c r="CBE166" s="171"/>
      <c r="CBF166" s="171"/>
      <c r="CBG166" s="171"/>
      <c r="CBH166" s="171"/>
      <c r="CBI166" s="171"/>
      <c r="CBJ166" s="171"/>
      <c r="CBK166" s="171"/>
      <c r="CBL166" s="171"/>
      <c r="CBM166" s="171"/>
      <c r="CBN166" s="171"/>
      <c r="CBO166" s="171"/>
      <c r="CBP166" s="171"/>
      <c r="CBQ166" s="171"/>
      <c r="CBR166" s="171"/>
      <c r="CBS166" s="171"/>
      <c r="CBT166" s="171"/>
      <c r="CBU166" s="171"/>
      <c r="CBV166" s="171"/>
      <c r="CBW166" s="171"/>
      <c r="CBX166" s="171"/>
      <c r="CBY166" s="171"/>
      <c r="CBZ166" s="171"/>
      <c r="CCA166" s="171"/>
      <c r="CCB166" s="171"/>
      <c r="CCC166" s="171"/>
      <c r="CCD166" s="171"/>
      <c r="CCE166" s="171"/>
      <c r="CCF166" s="171"/>
      <c r="CCG166" s="171"/>
      <c r="CCH166" s="171"/>
      <c r="CCI166" s="171"/>
      <c r="CCJ166" s="171"/>
      <c r="CCK166" s="171"/>
      <c r="CCL166" s="171"/>
      <c r="CCM166" s="171"/>
      <c r="CCN166" s="171"/>
      <c r="CCO166" s="171"/>
      <c r="CCP166" s="171"/>
      <c r="CCQ166" s="171"/>
      <c r="CCR166" s="171"/>
      <c r="CCS166" s="171"/>
      <c r="CCT166" s="171"/>
      <c r="CCU166" s="171"/>
      <c r="CCV166" s="171"/>
      <c r="CCW166" s="171"/>
      <c r="CCX166" s="171"/>
      <c r="CCY166" s="171"/>
      <c r="CCZ166" s="171"/>
      <c r="CDA166" s="171"/>
      <c r="CDB166" s="171"/>
      <c r="CDC166" s="171"/>
      <c r="CDD166" s="171"/>
      <c r="CDE166" s="171"/>
      <c r="CDF166" s="171"/>
      <c r="CDG166" s="171"/>
      <c r="CDH166" s="171"/>
      <c r="CDI166" s="171"/>
      <c r="CDJ166" s="171"/>
      <c r="CDK166" s="171"/>
      <c r="CDL166" s="171"/>
      <c r="CDM166" s="171"/>
      <c r="CDN166" s="171"/>
      <c r="CDO166" s="171"/>
      <c r="CDP166" s="171"/>
      <c r="CDQ166" s="171"/>
      <c r="CDR166" s="171"/>
      <c r="CDS166" s="171"/>
      <c r="CDT166" s="171"/>
      <c r="CDU166" s="171"/>
      <c r="CDV166" s="171"/>
      <c r="CDW166" s="171"/>
      <c r="CDX166" s="171"/>
      <c r="CDY166" s="171"/>
      <c r="CDZ166" s="171"/>
      <c r="CEA166" s="171"/>
      <c r="CEB166" s="171"/>
      <c r="CEC166" s="171"/>
      <c r="CED166" s="171"/>
      <c r="CEE166" s="171"/>
      <c r="CEF166" s="171"/>
      <c r="CEG166" s="171"/>
      <c r="CEH166" s="171"/>
      <c r="CEI166" s="171"/>
      <c r="CEJ166" s="171"/>
      <c r="CEK166" s="171"/>
      <c r="CEL166" s="171"/>
      <c r="CEM166" s="171"/>
      <c r="CEN166" s="171"/>
      <c r="CEO166" s="171"/>
      <c r="CEP166" s="171"/>
      <c r="CEQ166" s="171"/>
      <c r="CER166" s="171"/>
      <c r="CES166" s="171"/>
      <c r="CET166" s="171"/>
      <c r="CEU166" s="171"/>
      <c r="CEV166" s="171"/>
      <c r="CEW166" s="171"/>
      <c r="CEX166" s="171"/>
      <c r="CEY166" s="171"/>
      <c r="CEZ166" s="171"/>
      <c r="CFA166" s="171"/>
      <c r="CFB166" s="171"/>
      <c r="CFC166" s="171"/>
      <c r="CFD166" s="171"/>
      <c r="CFE166" s="171"/>
      <c r="CFF166" s="171"/>
      <c r="CFG166" s="171"/>
      <c r="CFH166" s="171"/>
      <c r="CFI166" s="171"/>
      <c r="CFJ166" s="171"/>
      <c r="CFK166" s="171"/>
      <c r="CFL166" s="171"/>
      <c r="CFM166" s="171"/>
      <c r="CFN166" s="171"/>
      <c r="CFO166" s="171"/>
      <c r="CFP166" s="171"/>
      <c r="CFQ166" s="171"/>
      <c r="CFR166" s="171"/>
      <c r="CFS166" s="171"/>
      <c r="CFT166" s="171"/>
      <c r="CFU166" s="171"/>
      <c r="CFV166" s="171"/>
      <c r="CFW166" s="171"/>
      <c r="CFX166" s="171"/>
      <c r="CFY166" s="171"/>
      <c r="CFZ166" s="171"/>
      <c r="CGA166" s="171"/>
      <c r="CGB166" s="171"/>
      <c r="CGC166" s="171"/>
      <c r="CGD166" s="171"/>
      <c r="CGE166" s="171"/>
      <c r="CGF166" s="171"/>
      <c r="CGG166" s="171"/>
      <c r="CGH166" s="171"/>
      <c r="CGI166" s="171"/>
      <c r="CGJ166" s="171"/>
      <c r="CGK166" s="171"/>
      <c r="CGL166" s="171"/>
      <c r="CGM166" s="171"/>
      <c r="CGN166" s="171"/>
      <c r="CGO166" s="171"/>
      <c r="CGP166" s="171"/>
      <c r="CGQ166" s="171"/>
      <c r="CGR166" s="171"/>
      <c r="CGS166" s="171"/>
      <c r="CGT166" s="171"/>
      <c r="CGU166" s="171"/>
      <c r="CGV166" s="171"/>
      <c r="CGW166" s="171"/>
      <c r="CGX166" s="171"/>
      <c r="CGY166" s="171"/>
      <c r="CGZ166" s="171"/>
      <c r="CHA166" s="171"/>
      <c r="CHB166" s="171"/>
      <c r="CHC166" s="171"/>
      <c r="CHD166" s="171"/>
      <c r="CHE166" s="171"/>
      <c r="CHF166" s="171"/>
      <c r="CHG166" s="171"/>
      <c r="CHH166" s="171"/>
      <c r="CHI166" s="171"/>
      <c r="CHJ166" s="171"/>
      <c r="CHK166" s="171"/>
      <c r="CHL166" s="171"/>
      <c r="CHM166" s="171"/>
      <c r="CHN166" s="171"/>
      <c r="CHO166" s="171"/>
      <c r="CHP166" s="171"/>
      <c r="CHQ166" s="171"/>
      <c r="CHR166" s="171"/>
      <c r="CHS166" s="171"/>
      <c r="CHT166" s="171"/>
      <c r="CHU166" s="171"/>
      <c r="CHV166" s="171"/>
      <c r="CHW166" s="171"/>
      <c r="CHX166" s="171"/>
      <c r="CHY166" s="171"/>
      <c r="CHZ166" s="171"/>
      <c r="CIA166" s="171"/>
      <c r="CIB166" s="171"/>
      <c r="CIC166" s="171"/>
      <c r="CID166" s="171"/>
      <c r="CIE166" s="171"/>
      <c r="CIF166" s="171"/>
      <c r="CIG166" s="171"/>
      <c r="CIH166" s="171"/>
      <c r="CII166" s="171"/>
      <c r="CIJ166" s="171"/>
      <c r="CIK166" s="171"/>
      <c r="CIL166" s="171"/>
      <c r="CIM166" s="171"/>
      <c r="CIN166" s="171"/>
      <c r="CIO166" s="171"/>
      <c r="CIP166" s="171"/>
      <c r="CIQ166" s="171"/>
      <c r="CIR166" s="171"/>
      <c r="CIS166" s="171"/>
      <c r="CIT166" s="171"/>
      <c r="CIU166" s="171"/>
      <c r="CIV166" s="171"/>
      <c r="CIW166" s="171"/>
      <c r="CIX166" s="171"/>
      <c r="CIY166" s="171"/>
      <c r="CIZ166" s="171"/>
      <c r="CJA166" s="171"/>
      <c r="CJB166" s="171"/>
      <c r="CJC166" s="171"/>
      <c r="CJD166" s="171"/>
      <c r="CJE166" s="171"/>
      <c r="CJF166" s="171"/>
      <c r="CJG166" s="171"/>
      <c r="CJH166" s="171"/>
      <c r="CJI166" s="171"/>
      <c r="CJJ166" s="171"/>
      <c r="CJK166" s="171"/>
      <c r="CJL166" s="171"/>
      <c r="CJM166" s="171"/>
      <c r="CJN166" s="171"/>
      <c r="CJO166" s="171"/>
      <c r="CJP166" s="171"/>
      <c r="CJQ166" s="171"/>
      <c r="CJR166" s="171"/>
      <c r="CJS166" s="171"/>
      <c r="CJT166" s="171"/>
      <c r="CJU166" s="171"/>
      <c r="CJV166" s="171"/>
      <c r="CJW166" s="171"/>
      <c r="CJX166" s="171"/>
      <c r="CJY166" s="171"/>
      <c r="CJZ166" s="171"/>
      <c r="CKA166" s="171"/>
      <c r="CKB166" s="171"/>
      <c r="CKC166" s="171"/>
      <c r="CKD166" s="171"/>
      <c r="CKE166" s="171"/>
      <c r="CKF166" s="171"/>
      <c r="CKG166" s="171"/>
      <c r="CKH166" s="171"/>
      <c r="CKI166" s="171"/>
      <c r="CKJ166" s="171"/>
      <c r="CKK166" s="171"/>
      <c r="CKL166" s="171"/>
      <c r="CKM166" s="171"/>
      <c r="CKN166" s="171"/>
      <c r="CKO166" s="171"/>
      <c r="CKP166" s="171"/>
      <c r="CKQ166" s="171"/>
      <c r="CKR166" s="171"/>
      <c r="CKS166" s="171"/>
      <c r="CKT166" s="171"/>
      <c r="CKU166" s="171"/>
      <c r="CKV166" s="171"/>
      <c r="CKW166" s="171"/>
      <c r="CKX166" s="171"/>
      <c r="CKY166" s="171"/>
      <c r="CKZ166" s="171"/>
      <c r="CLA166" s="171"/>
      <c r="CLB166" s="171"/>
      <c r="CLC166" s="171"/>
      <c r="CLD166" s="171"/>
      <c r="CLE166" s="171"/>
      <c r="CLF166" s="171"/>
      <c r="CLG166" s="171"/>
      <c r="CLH166" s="171"/>
      <c r="CLI166" s="171"/>
      <c r="CLJ166" s="171"/>
      <c r="CLK166" s="171"/>
      <c r="CLL166" s="171"/>
      <c r="CLM166" s="171"/>
      <c r="CLN166" s="171"/>
      <c r="CLO166" s="171"/>
      <c r="CLP166" s="171"/>
      <c r="CLQ166" s="171"/>
      <c r="CLR166" s="171"/>
      <c r="CLS166" s="171"/>
      <c r="CLT166" s="171"/>
      <c r="CLU166" s="171"/>
      <c r="CLV166" s="171"/>
      <c r="CLW166" s="171"/>
      <c r="CLX166" s="171"/>
      <c r="CLY166" s="171"/>
      <c r="CLZ166" s="171"/>
      <c r="CMA166" s="171"/>
      <c r="CMB166" s="171"/>
      <c r="CMC166" s="171"/>
      <c r="CMD166" s="171"/>
      <c r="CME166" s="171"/>
      <c r="CMF166" s="171"/>
      <c r="CMG166" s="171"/>
      <c r="CMH166" s="171"/>
      <c r="CMI166" s="171"/>
      <c r="CMJ166" s="171"/>
      <c r="CMK166" s="171"/>
      <c r="CML166" s="171"/>
      <c r="CMM166" s="171"/>
      <c r="CMN166" s="171"/>
      <c r="CMO166" s="171"/>
      <c r="CMP166" s="171"/>
      <c r="CMQ166" s="171"/>
      <c r="CMR166" s="171"/>
      <c r="CMS166" s="171"/>
      <c r="CMT166" s="171"/>
      <c r="CMU166" s="171"/>
      <c r="CMV166" s="171"/>
      <c r="CMW166" s="171"/>
      <c r="CMX166" s="171"/>
      <c r="CMY166" s="171"/>
      <c r="CMZ166" s="171"/>
      <c r="CNA166" s="171"/>
      <c r="CNB166" s="171"/>
      <c r="CNC166" s="171"/>
      <c r="CND166" s="171"/>
      <c r="CNE166" s="171"/>
      <c r="CNF166" s="171"/>
      <c r="CNG166" s="171"/>
      <c r="CNH166" s="171"/>
      <c r="CNI166" s="171"/>
      <c r="CNJ166" s="171"/>
      <c r="CNK166" s="171"/>
      <c r="CNL166" s="171"/>
      <c r="CNM166" s="171"/>
      <c r="CNN166" s="171"/>
      <c r="CNO166" s="171"/>
      <c r="CNP166" s="171"/>
      <c r="CNQ166" s="171"/>
      <c r="CNR166" s="171"/>
      <c r="CNS166" s="171"/>
      <c r="CNT166" s="171"/>
      <c r="CNU166" s="171"/>
      <c r="CNV166" s="171"/>
      <c r="CNW166" s="171"/>
      <c r="CNX166" s="171"/>
      <c r="CNY166" s="171"/>
      <c r="CNZ166" s="171"/>
      <c r="COA166" s="171"/>
      <c r="COB166" s="171"/>
      <c r="COC166" s="171"/>
      <c r="COD166" s="171"/>
      <c r="COE166" s="171"/>
      <c r="COF166" s="171"/>
      <c r="COG166" s="171"/>
      <c r="COH166" s="171"/>
      <c r="COI166" s="171"/>
      <c r="COJ166" s="171"/>
      <c r="COK166" s="171"/>
      <c r="COL166" s="171"/>
      <c r="COM166" s="171"/>
      <c r="CON166" s="171"/>
      <c r="COO166" s="171"/>
      <c r="COP166" s="171"/>
      <c r="COQ166" s="171"/>
      <c r="COR166" s="171"/>
      <c r="COS166" s="171"/>
      <c r="COT166" s="171"/>
      <c r="COU166" s="171"/>
      <c r="COV166" s="171"/>
      <c r="COW166" s="171"/>
      <c r="COX166" s="171"/>
      <c r="COY166" s="171"/>
      <c r="COZ166" s="171"/>
      <c r="CPA166" s="171"/>
      <c r="CPB166" s="171"/>
      <c r="CPC166" s="171"/>
      <c r="CPD166" s="171"/>
      <c r="CPE166" s="171"/>
      <c r="CPF166" s="171"/>
      <c r="CPG166" s="171"/>
      <c r="CPH166" s="171"/>
      <c r="CPI166" s="171"/>
      <c r="CPJ166" s="171"/>
      <c r="CPK166" s="171"/>
      <c r="CPL166" s="171"/>
      <c r="CPM166" s="171"/>
      <c r="CPN166" s="171"/>
      <c r="CPO166" s="171"/>
      <c r="CPP166" s="171"/>
      <c r="CPQ166" s="171"/>
      <c r="CPR166" s="171"/>
      <c r="CPS166" s="171"/>
      <c r="CPT166" s="171"/>
      <c r="CPU166" s="171"/>
      <c r="CPV166" s="171"/>
      <c r="CPW166" s="171"/>
      <c r="CPX166" s="171"/>
      <c r="CPY166" s="171"/>
      <c r="CPZ166" s="171"/>
      <c r="CQA166" s="171"/>
      <c r="CQB166" s="171"/>
      <c r="CQC166" s="171"/>
      <c r="CQD166" s="171"/>
      <c r="CQE166" s="171"/>
      <c r="CQF166" s="171"/>
      <c r="CQG166" s="171"/>
      <c r="CQH166" s="171"/>
      <c r="CQI166" s="171"/>
      <c r="CQJ166" s="171"/>
      <c r="CQK166" s="171"/>
      <c r="CQL166" s="171"/>
      <c r="CQM166" s="171"/>
      <c r="CQN166" s="171"/>
      <c r="CQO166" s="171"/>
      <c r="CQP166" s="171"/>
      <c r="CQQ166" s="171"/>
      <c r="CQR166" s="171"/>
      <c r="CQS166" s="171"/>
      <c r="CQT166" s="171"/>
      <c r="CQU166" s="171"/>
      <c r="CQV166" s="171"/>
      <c r="CQW166" s="171"/>
      <c r="CQX166" s="171"/>
      <c r="CQY166" s="171"/>
      <c r="CQZ166" s="171"/>
      <c r="CRA166" s="171"/>
      <c r="CRB166" s="171"/>
      <c r="CRC166" s="171"/>
      <c r="CRD166" s="171"/>
      <c r="CRE166" s="171"/>
      <c r="CRF166" s="171"/>
      <c r="CRG166" s="171"/>
      <c r="CRH166" s="171"/>
      <c r="CRI166" s="171"/>
      <c r="CRJ166" s="171"/>
      <c r="CRK166" s="171"/>
      <c r="CRL166" s="171"/>
      <c r="CRM166" s="171"/>
      <c r="CRN166" s="171"/>
      <c r="CRO166" s="171"/>
      <c r="CRP166" s="171"/>
      <c r="CRQ166" s="171"/>
      <c r="CRR166" s="171"/>
      <c r="CRS166" s="171"/>
      <c r="CRT166" s="171"/>
      <c r="CRU166" s="171"/>
      <c r="CRV166" s="171"/>
      <c r="CRW166" s="171"/>
      <c r="CRX166" s="171"/>
      <c r="CRY166" s="171"/>
      <c r="CRZ166" s="171"/>
      <c r="CSA166" s="171"/>
      <c r="CSB166" s="171"/>
      <c r="CSC166" s="171"/>
      <c r="CSD166" s="171"/>
      <c r="CSE166" s="171"/>
      <c r="CSF166" s="171"/>
      <c r="CSG166" s="171"/>
      <c r="CSH166" s="171"/>
      <c r="CSI166" s="171"/>
      <c r="CSJ166" s="171"/>
      <c r="CSK166" s="171"/>
      <c r="CSL166" s="171"/>
      <c r="CSM166" s="171"/>
      <c r="CSN166" s="171"/>
      <c r="CSO166" s="171"/>
      <c r="CSP166" s="171"/>
      <c r="CSQ166" s="171"/>
      <c r="CSR166" s="171"/>
      <c r="CSS166" s="171"/>
      <c r="CST166" s="171"/>
      <c r="CSU166" s="171"/>
      <c r="CSV166" s="171"/>
      <c r="CSW166" s="171"/>
      <c r="CSX166" s="171"/>
      <c r="CSY166" s="171"/>
      <c r="CSZ166" s="171"/>
      <c r="CTA166" s="171"/>
      <c r="CTB166" s="171"/>
      <c r="CTC166" s="171"/>
      <c r="CTD166" s="171"/>
      <c r="CTE166" s="171"/>
      <c r="CTF166" s="171"/>
      <c r="CTG166" s="171"/>
      <c r="CTH166" s="171"/>
      <c r="CTI166" s="171"/>
      <c r="CTJ166" s="171"/>
      <c r="CTK166" s="171"/>
      <c r="CTL166" s="171"/>
      <c r="CTM166" s="171"/>
      <c r="CTN166" s="171"/>
      <c r="CTO166" s="171"/>
      <c r="CTP166" s="171"/>
      <c r="CTQ166" s="171"/>
      <c r="CTR166" s="171"/>
      <c r="CTS166" s="171"/>
      <c r="CTT166" s="171"/>
      <c r="CTU166" s="171"/>
      <c r="CTV166" s="171"/>
      <c r="CTW166" s="171"/>
      <c r="CTX166" s="171"/>
      <c r="CTY166" s="171"/>
      <c r="CTZ166" s="171"/>
      <c r="CUA166" s="171"/>
      <c r="CUB166" s="171"/>
      <c r="CUC166" s="171"/>
      <c r="CUD166" s="171"/>
      <c r="CUE166" s="171"/>
      <c r="CUF166" s="171"/>
      <c r="CUG166" s="171"/>
      <c r="CUH166" s="171"/>
      <c r="CUI166" s="171"/>
      <c r="CUJ166" s="171"/>
      <c r="CUK166" s="171"/>
      <c r="CUL166" s="171"/>
      <c r="CUM166" s="171"/>
      <c r="CUN166" s="171"/>
      <c r="CUO166" s="171"/>
      <c r="CUP166" s="171"/>
      <c r="CUQ166" s="171"/>
      <c r="CUR166" s="171"/>
      <c r="CUS166" s="171"/>
      <c r="CUT166" s="171"/>
      <c r="CUU166" s="171"/>
      <c r="CUV166" s="171"/>
      <c r="CUW166" s="171"/>
      <c r="CUX166" s="171"/>
      <c r="CUY166" s="171"/>
      <c r="CUZ166" s="171"/>
      <c r="CVA166" s="171"/>
      <c r="CVB166" s="171"/>
      <c r="CVC166" s="171"/>
      <c r="CVD166" s="171"/>
      <c r="CVE166" s="171"/>
      <c r="CVF166" s="171"/>
      <c r="CVG166" s="171"/>
      <c r="CVH166" s="171"/>
      <c r="CVI166" s="171"/>
      <c r="CVJ166" s="171"/>
      <c r="CVK166" s="171"/>
      <c r="CVL166" s="171"/>
      <c r="CVM166" s="171"/>
      <c r="CVN166" s="171"/>
      <c r="CVO166" s="171"/>
      <c r="CVP166" s="171"/>
      <c r="CVQ166" s="171"/>
      <c r="CVR166" s="171"/>
      <c r="CVS166" s="171"/>
      <c r="CVT166" s="171"/>
      <c r="CVU166" s="171"/>
      <c r="CVV166" s="171"/>
      <c r="CVW166" s="171"/>
      <c r="CVX166" s="171"/>
      <c r="CVY166" s="171"/>
      <c r="CVZ166" s="171"/>
      <c r="CWA166" s="171"/>
      <c r="CWB166" s="171"/>
      <c r="CWC166" s="171"/>
      <c r="CWD166" s="171"/>
      <c r="CWE166" s="171"/>
      <c r="CWF166" s="171"/>
      <c r="CWG166" s="171"/>
      <c r="CWH166" s="171"/>
      <c r="CWI166" s="171"/>
      <c r="CWJ166" s="171"/>
      <c r="CWK166" s="171"/>
      <c r="CWL166" s="171"/>
      <c r="CWM166" s="171"/>
      <c r="CWN166" s="171"/>
      <c r="CWO166" s="171"/>
      <c r="CWP166" s="171"/>
      <c r="CWQ166" s="171"/>
      <c r="CWR166" s="171"/>
      <c r="CWS166" s="171"/>
      <c r="CWT166" s="171"/>
      <c r="CWU166" s="171"/>
      <c r="CWV166" s="171"/>
      <c r="CWW166" s="171"/>
      <c r="CWX166" s="171"/>
      <c r="CWY166" s="171"/>
      <c r="CWZ166" s="171"/>
      <c r="CXA166" s="171"/>
      <c r="CXB166" s="171"/>
      <c r="CXC166" s="171"/>
      <c r="CXD166" s="171"/>
      <c r="CXE166" s="171"/>
      <c r="CXF166" s="171"/>
      <c r="CXG166" s="171"/>
      <c r="CXH166" s="171"/>
      <c r="CXI166" s="171"/>
      <c r="CXJ166" s="171"/>
      <c r="CXK166" s="171"/>
      <c r="CXL166" s="171"/>
      <c r="CXM166" s="171"/>
      <c r="CXN166" s="171"/>
      <c r="CXO166" s="171"/>
      <c r="CXP166" s="171"/>
      <c r="CXQ166" s="171"/>
      <c r="CXR166" s="171"/>
      <c r="CXS166" s="171"/>
      <c r="CXT166" s="171"/>
      <c r="CXU166" s="171"/>
      <c r="CXV166" s="171"/>
      <c r="CXW166" s="171"/>
      <c r="CXX166" s="171"/>
      <c r="CXY166" s="171"/>
      <c r="CXZ166" s="171"/>
      <c r="CYA166" s="171"/>
      <c r="CYB166" s="171"/>
      <c r="CYC166" s="171"/>
      <c r="CYD166" s="171"/>
      <c r="CYE166" s="171"/>
      <c r="CYF166" s="171"/>
      <c r="CYG166" s="171"/>
      <c r="CYH166" s="171"/>
      <c r="CYI166" s="171"/>
      <c r="CYJ166" s="171"/>
      <c r="CYK166" s="171"/>
      <c r="CYL166" s="171"/>
      <c r="CYM166" s="171"/>
      <c r="CYN166" s="171"/>
      <c r="CYO166" s="171"/>
      <c r="CYP166" s="171"/>
      <c r="CYQ166" s="171"/>
      <c r="CYR166" s="171"/>
      <c r="CYS166" s="171"/>
      <c r="CYT166" s="171"/>
      <c r="CYU166" s="171"/>
      <c r="CYV166" s="171"/>
      <c r="CYW166" s="171"/>
      <c r="CYX166" s="171"/>
      <c r="CYY166" s="171"/>
      <c r="CYZ166" s="171"/>
      <c r="CZA166" s="171"/>
      <c r="CZB166" s="171"/>
      <c r="CZC166" s="171"/>
      <c r="CZD166" s="171"/>
      <c r="CZE166" s="171"/>
      <c r="CZF166" s="171"/>
      <c r="CZG166" s="171"/>
      <c r="CZH166" s="171"/>
      <c r="CZI166" s="171"/>
      <c r="CZJ166" s="171"/>
      <c r="CZK166" s="171"/>
      <c r="CZL166" s="171"/>
      <c r="CZM166" s="171"/>
      <c r="CZN166" s="171"/>
      <c r="CZO166" s="171"/>
      <c r="CZP166" s="171"/>
      <c r="CZQ166" s="171"/>
      <c r="CZR166" s="171"/>
      <c r="CZS166" s="171"/>
      <c r="CZT166" s="171"/>
      <c r="CZU166" s="171"/>
      <c r="CZV166" s="171"/>
      <c r="CZW166" s="171"/>
      <c r="CZX166" s="171"/>
      <c r="CZY166" s="171"/>
      <c r="CZZ166" s="171"/>
      <c r="DAA166" s="171"/>
      <c r="DAB166" s="171"/>
      <c r="DAC166" s="171"/>
      <c r="DAD166" s="171"/>
      <c r="DAE166" s="171"/>
      <c r="DAF166" s="171"/>
      <c r="DAG166" s="171"/>
      <c r="DAH166" s="171"/>
      <c r="DAI166" s="171"/>
      <c r="DAJ166" s="171"/>
      <c r="DAK166" s="171"/>
      <c r="DAL166" s="171"/>
      <c r="DAM166" s="171"/>
      <c r="DAN166" s="171"/>
      <c r="DAO166" s="171"/>
      <c r="DAP166" s="171"/>
      <c r="DAQ166" s="171"/>
      <c r="DAR166" s="171"/>
      <c r="DAS166" s="171"/>
      <c r="DAT166" s="171"/>
      <c r="DAU166" s="171"/>
      <c r="DAV166" s="171"/>
      <c r="DAW166" s="171"/>
      <c r="DAX166" s="171"/>
      <c r="DAY166" s="171"/>
      <c r="DAZ166" s="171"/>
      <c r="DBA166" s="171"/>
      <c r="DBB166" s="171"/>
      <c r="DBC166" s="171"/>
      <c r="DBD166" s="171"/>
      <c r="DBE166" s="171"/>
      <c r="DBF166" s="171"/>
      <c r="DBG166" s="171"/>
      <c r="DBH166" s="171"/>
      <c r="DBI166" s="171"/>
      <c r="DBJ166" s="171"/>
      <c r="DBK166" s="171"/>
      <c r="DBL166" s="171"/>
      <c r="DBM166" s="171"/>
      <c r="DBN166" s="171"/>
      <c r="DBO166" s="171"/>
      <c r="DBP166" s="171"/>
      <c r="DBQ166" s="171"/>
      <c r="DBR166" s="171"/>
      <c r="DBS166" s="171"/>
      <c r="DBT166" s="171"/>
      <c r="DBU166" s="171"/>
      <c r="DBV166" s="171"/>
      <c r="DBW166" s="171"/>
      <c r="DBX166" s="171"/>
      <c r="DBY166" s="171"/>
      <c r="DBZ166" s="171"/>
      <c r="DCA166" s="171"/>
      <c r="DCB166" s="171"/>
      <c r="DCC166" s="171"/>
      <c r="DCD166" s="171"/>
      <c r="DCE166" s="171"/>
      <c r="DCF166" s="171"/>
      <c r="DCG166" s="171"/>
      <c r="DCH166" s="171"/>
      <c r="DCI166" s="171"/>
      <c r="DCJ166" s="171"/>
      <c r="DCK166" s="171"/>
      <c r="DCL166" s="171"/>
      <c r="DCM166" s="171"/>
      <c r="DCN166" s="171"/>
      <c r="DCO166" s="171"/>
      <c r="DCP166" s="171"/>
      <c r="DCQ166" s="171"/>
      <c r="DCR166" s="171"/>
      <c r="DCS166" s="171"/>
      <c r="DCT166" s="171"/>
      <c r="DCU166" s="171"/>
      <c r="DCV166" s="171"/>
      <c r="DCW166" s="171"/>
      <c r="DCX166" s="171"/>
      <c r="DCY166" s="171"/>
      <c r="DCZ166" s="171"/>
      <c r="DDA166" s="171"/>
      <c r="DDB166" s="171"/>
      <c r="DDC166" s="171"/>
      <c r="DDD166" s="171"/>
      <c r="DDE166" s="171"/>
      <c r="DDF166" s="171"/>
      <c r="DDG166" s="171"/>
      <c r="DDH166" s="171"/>
      <c r="DDI166" s="171"/>
      <c r="DDJ166" s="171"/>
      <c r="DDK166" s="171"/>
      <c r="DDL166" s="171"/>
      <c r="DDM166" s="171"/>
      <c r="DDN166" s="171"/>
      <c r="DDO166" s="171"/>
      <c r="DDP166" s="171"/>
      <c r="DDQ166" s="171"/>
      <c r="DDR166" s="171"/>
      <c r="DDS166" s="171"/>
      <c r="DDT166" s="171"/>
      <c r="DDU166" s="171"/>
      <c r="DDV166" s="171"/>
      <c r="DDW166" s="171"/>
      <c r="DDX166" s="171"/>
      <c r="DDY166" s="171"/>
      <c r="DDZ166" s="171"/>
      <c r="DEA166" s="171"/>
      <c r="DEB166" s="171"/>
      <c r="DEC166" s="171"/>
      <c r="DED166" s="171"/>
      <c r="DEE166" s="171"/>
      <c r="DEF166" s="171"/>
      <c r="DEG166" s="171"/>
      <c r="DEH166" s="171"/>
      <c r="DEI166" s="171"/>
      <c r="DEJ166" s="171"/>
      <c r="DEK166" s="171"/>
      <c r="DEL166" s="171"/>
      <c r="DEM166" s="171"/>
      <c r="DEN166" s="171"/>
      <c r="DEO166" s="171"/>
      <c r="DEP166" s="171"/>
      <c r="DEQ166" s="171"/>
      <c r="DER166" s="171"/>
      <c r="DES166" s="171"/>
      <c r="DET166" s="171"/>
      <c r="DEU166" s="171"/>
      <c r="DEV166" s="171"/>
      <c r="DEW166" s="171"/>
      <c r="DEX166" s="171"/>
      <c r="DEY166" s="171"/>
      <c r="DEZ166" s="171"/>
      <c r="DFA166" s="171"/>
      <c r="DFB166" s="171"/>
      <c r="DFC166" s="171"/>
      <c r="DFD166" s="171"/>
      <c r="DFE166" s="171"/>
      <c r="DFF166" s="171"/>
      <c r="DFG166" s="171"/>
      <c r="DFH166" s="171"/>
      <c r="DFI166" s="171"/>
      <c r="DFJ166" s="171"/>
      <c r="DFK166" s="171"/>
      <c r="DFL166" s="171"/>
      <c r="DFM166" s="171"/>
      <c r="DFN166" s="171"/>
      <c r="DFO166" s="171"/>
      <c r="DFP166" s="171"/>
      <c r="DFQ166" s="171"/>
      <c r="DFR166" s="171"/>
      <c r="DFS166" s="171"/>
      <c r="DFT166" s="171"/>
      <c r="DFU166" s="171"/>
      <c r="DFV166" s="171"/>
      <c r="DFW166" s="171"/>
      <c r="DFX166" s="171"/>
      <c r="DFY166" s="171"/>
      <c r="DFZ166" s="171"/>
      <c r="DGA166" s="171"/>
      <c r="DGB166" s="171"/>
      <c r="DGC166" s="171"/>
      <c r="DGD166" s="171"/>
      <c r="DGE166" s="171"/>
      <c r="DGF166" s="171"/>
      <c r="DGG166" s="171"/>
      <c r="DGH166" s="171"/>
      <c r="DGI166" s="171"/>
      <c r="DGJ166" s="171"/>
      <c r="DGK166" s="171"/>
      <c r="DGL166" s="171"/>
      <c r="DGM166" s="171"/>
      <c r="DGN166" s="171"/>
      <c r="DGO166" s="171"/>
      <c r="DGP166" s="171"/>
      <c r="DGQ166" s="171"/>
      <c r="DGR166" s="171"/>
      <c r="DGS166" s="171"/>
      <c r="DGT166" s="171"/>
      <c r="DGU166" s="171"/>
      <c r="DGV166" s="171"/>
      <c r="DGW166" s="171"/>
      <c r="DGX166" s="171"/>
      <c r="DGY166" s="171"/>
      <c r="DGZ166" s="171"/>
      <c r="DHA166" s="171"/>
      <c r="DHB166" s="171"/>
      <c r="DHC166" s="171"/>
      <c r="DHD166" s="171"/>
      <c r="DHE166" s="171"/>
      <c r="DHF166" s="171"/>
      <c r="DHG166" s="171"/>
      <c r="DHH166" s="171"/>
      <c r="DHI166" s="171"/>
      <c r="DHJ166" s="171"/>
      <c r="DHK166" s="171"/>
      <c r="DHL166" s="171"/>
      <c r="DHM166" s="171"/>
      <c r="DHN166" s="171"/>
      <c r="DHO166" s="171"/>
      <c r="DHP166" s="171"/>
      <c r="DHQ166" s="171"/>
      <c r="DHR166" s="171"/>
      <c r="DHS166" s="171"/>
      <c r="DHT166" s="171"/>
      <c r="DHU166" s="171"/>
      <c r="DHV166" s="171"/>
      <c r="DHW166" s="171"/>
      <c r="DHX166" s="171"/>
      <c r="DHY166" s="171"/>
      <c r="DHZ166" s="171"/>
      <c r="DIA166" s="171"/>
      <c r="DIB166" s="171"/>
      <c r="DIC166" s="171"/>
      <c r="DID166" s="171"/>
      <c r="DIE166" s="171"/>
      <c r="DIF166" s="171"/>
      <c r="DIG166" s="171"/>
      <c r="DIH166" s="171"/>
      <c r="DII166" s="171"/>
      <c r="DIJ166" s="171"/>
      <c r="DIK166" s="171"/>
      <c r="DIL166" s="171"/>
      <c r="DIM166" s="171"/>
      <c r="DIN166" s="171"/>
      <c r="DIO166" s="171"/>
      <c r="DIP166" s="171"/>
      <c r="DIQ166" s="171"/>
      <c r="DIR166" s="171"/>
      <c r="DIS166" s="171"/>
      <c r="DIT166" s="171"/>
      <c r="DIU166" s="171"/>
      <c r="DIV166" s="171"/>
      <c r="DIW166" s="171"/>
      <c r="DIX166" s="171"/>
      <c r="DIY166" s="171"/>
      <c r="DIZ166" s="171"/>
      <c r="DJA166" s="171"/>
      <c r="DJB166" s="171"/>
      <c r="DJC166" s="171"/>
      <c r="DJD166" s="171"/>
      <c r="DJE166" s="171"/>
      <c r="DJF166" s="171"/>
      <c r="DJG166" s="171"/>
      <c r="DJH166" s="171"/>
      <c r="DJI166" s="171"/>
      <c r="DJJ166" s="171"/>
      <c r="DJK166" s="171"/>
      <c r="DJL166" s="171"/>
      <c r="DJM166" s="171"/>
      <c r="DJN166" s="171"/>
      <c r="DJO166" s="171"/>
      <c r="DJP166" s="171"/>
      <c r="DJQ166" s="171"/>
      <c r="DJR166" s="171"/>
      <c r="DJS166" s="171"/>
      <c r="DJT166" s="171"/>
      <c r="DJU166" s="171"/>
      <c r="DJV166" s="171"/>
      <c r="DJW166" s="171"/>
      <c r="DJX166" s="171"/>
      <c r="DJY166" s="171"/>
      <c r="DJZ166" s="171"/>
      <c r="DKA166" s="171"/>
      <c r="DKB166" s="171"/>
      <c r="DKC166" s="171"/>
      <c r="DKD166" s="171"/>
      <c r="DKE166" s="171"/>
      <c r="DKF166" s="171"/>
      <c r="DKG166" s="171"/>
      <c r="DKH166" s="171"/>
      <c r="DKI166" s="171"/>
      <c r="DKJ166" s="171"/>
      <c r="DKK166" s="171"/>
      <c r="DKL166" s="171"/>
      <c r="DKM166" s="171"/>
      <c r="DKN166" s="171"/>
      <c r="DKO166" s="171"/>
      <c r="DKP166" s="171"/>
      <c r="DKQ166" s="171"/>
      <c r="DKR166" s="171"/>
      <c r="DKS166" s="171"/>
      <c r="DKT166" s="171"/>
      <c r="DKU166" s="171"/>
      <c r="DKV166" s="171"/>
      <c r="DKW166" s="171"/>
      <c r="DKX166" s="171"/>
      <c r="DKY166" s="171"/>
      <c r="DKZ166" s="171"/>
      <c r="DLA166" s="171"/>
      <c r="DLB166" s="171"/>
      <c r="DLC166" s="171"/>
      <c r="DLD166" s="171"/>
      <c r="DLE166" s="171"/>
      <c r="DLF166" s="171"/>
      <c r="DLG166" s="171"/>
      <c r="DLH166" s="171"/>
      <c r="DLI166" s="171"/>
      <c r="DLJ166" s="171"/>
      <c r="DLK166" s="171"/>
      <c r="DLL166" s="171"/>
      <c r="DLM166" s="171"/>
      <c r="DLN166" s="171"/>
      <c r="DLO166" s="171"/>
      <c r="DLP166" s="171"/>
      <c r="DLQ166" s="171"/>
      <c r="DLR166" s="171"/>
      <c r="DLS166" s="171"/>
      <c r="DLT166" s="171"/>
      <c r="DLU166" s="171"/>
      <c r="DLV166" s="171"/>
      <c r="DLW166" s="171"/>
      <c r="DLX166" s="171"/>
      <c r="DLY166" s="171"/>
      <c r="DLZ166" s="171"/>
      <c r="DMA166" s="171"/>
      <c r="DMB166" s="171"/>
      <c r="DMC166" s="171"/>
      <c r="DMD166" s="171"/>
      <c r="DME166" s="171"/>
      <c r="DMF166" s="171"/>
      <c r="DMG166" s="171"/>
      <c r="DMH166" s="171"/>
      <c r="DMI166" s="171"/>
      <c r="DMJ166" s="171"/>
      <c r="DMK166" s="171"/>
      <c r="DML166" s="171"/>
      <c r="DMM166" s="171"/>
      <c r="DMN166" s="171"/>
      <c r="DMO166" s="171"/>
      <c r="DMP166" s="171"/>
      <c r="DMQ166" s="171"/>
      <c r="DMR166" s="171"/>
      <c r="DMS166" s="171"/>
      <c r="DMT166" s="171"/>
      <c r="DMU166" s="171"/>
      <c r="DMV166" s="171"/>
      <c r="DMW166" s="171"/>
      <c r="DMX166" s="171"/>
      <c r="DMY166" s="171"/>
      <c r="DMZ166" s="171"/>
      <c r="DNA166" s="171"/>
      <c r="DNB166" s="171"/>
      <c r="DNC166" s="171"/>
      <c r="DND166" s="171"/>
      <c r="DNE166" s="171"/>
      <c r="DNF166" s="171"/>
      <c r="DNG166" s="171"/>
      <c r="DNH166" s="171"/>
      <c r="DNI166" s="171"/>
      <c r="DNJ166" s="171"/>
      <c r="DNK166" s="171"/>
      <c r="DNL166" s="171"/>
      <c r="DNM166" s="171"/>
      <c r="DNN166" s="171"/>
      <c r="DNO166" s="171"/>
      <c r="DNP166" s="171"/>
      <c r="DNQ166" s="171"/>
      <c r="DNR166" s="171"/>
      <c r="DNS166" s="171"/>
      <c r="DNT166" s="171"/>
      <c r="DNU166" s="171"/>
      <c r="DNV166" s="171"/>
      <c r="DNW166" s="171"/>
      <c r="DNX166" s="171"/>
      <c r="DNY166" s="171"/>
      <c r="DNZ166" s="171"/>
      <c r="DOA166" s="171"/>
      <c r="DOB166" s="171"/>
      <c r="DOC166" s="171"/>
      <c r="DOD166" s="171"/>
      <c r="DOE166" s="171"/>
      <c r="DOF166" s="171"/>
      <c r="DOG166" s="171"/>
      <c r="DOH166" s="171"/>
      <c r="DOI166" s="171"/>
      <c r="DOJ166" s="171"/>
      <c r="DOK166" s="171"/>
      <c r="DOL166" s="171"/>
      <c r="DOM166" s="171"/>
      <c r="DON166" s="171"/>
      <c r="DOO166" s="171"/>
      <c r="DOP166" s="171"/>
      <c r="DOQ166" s="171"/>
      <c r="DOR166" s="171"/>
      <c r="DOS166" s="171"/>
      <c r="DOT166" s="171"/>
      <c r="DOU166" s="171"/>
      <c r="DOV166" s="171"/>
      <c r="DOW166" s="171"/>
      <c r="DOX166" s="171"/>
      <c r="DOY166" s="171"/>
      <c r="DOZ166" s="171"/>
      <c r="DPA166" s="171"/>
      <c r="DPB166" s="171"/>
      <c r="DPC166" s="171"/>
      <c r="DPD166" s="171"/>
      <c r="DPE166" s="171"/>
      <c r="DPF166" s="171"/>
      <c r="DPG166" s="171"/>
      <c r="DPH166" s="171"/>
      <c r="DPI166" s="171"/>
      <c r="DPJ166" s="171"/>
      <c r="DPK166" s="171"/>
      <c r="DPL166" s="171"/>
      <c r="DPM166" s="171"/>
      <c r="DPN166" s="171"/>
      <c r="DPO166" s="171"/>
      <c r="DPP166" s="171"/>
      <c r="DPQ166" s="171"/>
      <c r="DPR166" s="171"/>
      <c r="DPS166" s="171"/>
      <c r="DPT166" s="171"/>
      <c r="DPU166" s="171"/>
      <c r="DPV166" s="171"/>
      <c r="DPW166" s="171"/>
      <c r="DPX166" s="171"/>
      <c r="DPY166" s="171"/>
      <c r="DPZ166" s="171"/>
      <c r="DQA166" s="171"/>
      <c r="DQB166" s="171"/>
      <c r="DQC166" s="171"/>
      <c r="DQD166" s="171"/>
      <c r="DQE166" s="171"/>
      <c r="DQF166" s="171"/>
      <c r="DQG166" s="171"/>
      <c r="DQH166" s="171"/>
      <c r="DQI166" s="171"/>
      <c r="DQJ166" s="171"/>
      <c r="DQK166" s="171"/>
      <c r="DQL166" s="171"/>
      <c r="DQM166" s="171"/>
      <c r="DQN166" s="171"/>
      <c r="DQO166" s="171"/>
      <c r="DQP166" s="171"/>
      <c r="DQQ166" s="171"/>
      <c r="DQR166" s="171"/>
      <c r="DQS166" s="171"/>
      <c r="DQT166" s="171"/>
      <c r="DQU166" s="171"/>
      <c r="DQV166" s="171"/>
      <c r="DQW166" s="171"/>
      <c r="DQX166" s="171"/>
      <c r="DQY166" s="171"/>
      <c r="DQZ166" s="171"/>
      <c r="DRA166" s="171"/>
      <c r="DRB166" s="171"/>
      <c r="DRC166" s="171"/>
      <c r="DRD166" s="171"/>
      <c r="DRE166" s="171"/>
      <c r="DRF166" s="171"/>
      <c r="DRG166" s="171"/>
      <c r="DRH166" s="171"/>
      <c r="DRI166" s="171"/>
      <c r="DRJ166" s="171"/>
      <c r="DRK166" s="171"/>
      <c r="DRL166" s="171"/>
      <c r="DRM166" s="171"/>
      <c r="DRN166" s="171"/>
      <c r="DRO166" s="171"/>
      <c r="DRP166" s="171"/>
      <c r="DRQ166" s="171"/>
      <c r="DRR166" s="171"/>
      <c r="DRS166" s="171"/>
      <c r="DRT166" s="171"/>
      <c r="DRU166" s="171"/>
      <c r="DRV166" s="171"/>
      <c r="DRW166" s="171"/>
      <c r="DRX166" s="171"/>
      <c r="DRY166" s="171"/>
      <c r="DRZ166" s="171"/>
      <c r="DSA166" s="171"/>
      <c r="DSB166" s="171"/>
      <c r="DSC166" s="171"/>
      <c r="DSD166" s="171"/>
      <c r="DSE166" s="171"/>
      <c r="DSF166" s="171"/>
      <c r="DSG166" s="171"/>
      <c r="DSH166" s="171"/>
      <c r="DSI166" s="171"/>
      <c r="DSJ166" s="171"/>
      <c r="DSK166" s="171"/>
      <c r="DSL166" s="171"/>
      <c r="DSM166" s="171"/>
      <c r="DSN166" s="171"/>
      <c r="DSO166" s="171"/>
      <c r="DSP166" s="171"/>
      <c r="DSQ166" s="171"/>
      <c r="DSR166" s="171"/>
      <c r="DSS166" s="171"/>
      <c r="DST166" s="171"/>
      <c r="DSU166" s="171"/>
      <c r="DSV166" s="171"/>
      <c r="DSW166" s="171"/>
      <c r="DSX166" s="171"/>
      <c r="DSY166" s="171"/>
      <c r="DSZ166" s="171"/>
      <c r="DTA166" s="171"/>
      <c r="DTB166" s="171"/>
      <c r="DTC166" s="171"/>
      <c r="DTD166" s="171"/>
      <c r="DTE166" s="171"/>
      <c r="DTF166" s="171"/>
      <c r="DTG166" s="171"/>
      <c r="DTH166" s="171"/>
      <c r="DTI166" s="171"/>
      <c r="DTJ166" s="171"/>
      <c r="DTK166" s="171"/>
      <c r="DTL166" s="171"/>
      <c r="DTM166" s="171"/>
      <c r="DTN166" s="171"/>
      <c r="DTO166" s="171"/>
      <c r="DTP166" s="171"/>
      <c r="DTQ166" s="171"/>
      <c r="DTR166" s="171"/>
      <c r="DTS166" s="171"/>
      <c r="DTT166" s="171"/>
      <c r="DTU166" s="171"/>
      <c r="DTV166" s="171"/>
      <c r="DTW166" s="171"/>
      <c r="DTX166" s="171"/>
      <c r="DTY166" s="171"/>
      <c r="DTZ166" s="171"/>
      <c r="DUA166" s="171"/>
      <c r="DUB166" s="171"/>
      <c r="DUC166" s="171"/>
      <c r="DUD166" s="171"/>
      <c r="DUE166" s="171"/>
      <c r="DUF166" s="171"/>
      <c r="DUG166" s="171"/>
      <c r="DUH166" s="171"/>
      <c r="DUI166" s="171"/>
      <c r="DUJ166" s="171"/>
      <c r="DUK166" s="171"/>
      <c r="DUL166" s="171"/>
      <c r="DUM166" s="171"/>
      <c r="DUN166" s="171"/>
      <c r="DUO166" s="171"/>
      <c r="DUP166" s="171"/>
      <c r="DUQ166" s="171"/>
      <c r="DUR166" s="171"/>
      <c r="DUS166" s="171"/>
      <c r="DUT166" s="171"/>
      <c r="DUU166" s="171"/>
      <c r="DUV166" s="171"/>
      <c r="DUW166" s="171"/>
      <c r="DUX166" s="171"/>
      <c r="DUY166" s="171"/>
      <c r="DUZ166" s="171"/>
      <c r="DVA166" s="171"/>
      <c r="DVB166" s="171"/>
      <c r="DVC166" s="171"/>
      <c r="DVD166" s="171"/>
      <c r="DVE166" s="171"/>
      <c r="DVF166" s="171"/>
      <c r="DVG166" s="171"/>
      <c r="DVH166" s="171"/>
      <c r="DVI166" s="171"/>
      <c r="DVJ166" s="171"/>
      <c r="DVK166" s="171"/>
      <c r="DVL166" s="171"/>
      <c r="DVM166" s="171"/>
      <c r="DVN166" s="171"/>
      <c r="DVO166" s="171"/>
      <c r="DVP166" s="171"/>
      <c r="DVQ166" s="171"/>
      <c r="DVR166" s="171"/>
      <c r="DVS166" s="171"/>
      <c r="DVT166" s="171"/>
      <c r="DVU166" s="171"/>
      <c r="DVV166" s="171"/>
      <c r="DVW166" s="171"/>
      <c r="DVX166" s="171"/>
      <c r="DVY166" s="171"/>
      <c r="DVZ166" s="171"/>
      <c r="DWA166" s="171"/>
      <c r="DWB166" s="171"/>
      <c r="DWC166" s="171"/>
      <c r="DWD166" s="171"/>
      <c r="DWE166" s="171"/>
      <c r="DWF166" s="171"/>
      <c r="DWG166" s="171"/>
      <c r="DWH166" s="171"/>
      <c r="DWI166" s="171"/>
      <c r="DWJ166" s="171"/>
      <c r="DWK166" s="171"/>
      <c r="DWL166" s="171"/>
      <c r="DWM166" s="171"/>
      <c r="DWN166" s="171"/>
      <c r="DWO166" s="171"/>
      <c r="DWP166" s="171"/>
      <c r="DWQ166" s="171"/>
      <c r="DWR166" s="171"/>
      <c r="DWS166" s="171"/>
      <c r="DWT166" s="171"/>
      <c r="DWU166" s="171"/>
      <c r="DWV166" s="171"/>
      <c r="DWW166" s="171"/>
      <c r="DWX166" s="171"/>
      <c r="DWY166" s="171"/>
      <c r="DWZ166" s="171"/>
      <c r="DXA166" s="171"/>
      <c r="DXB166" s="171"/>
      <c r="DXC166" s="171"/>
      <c r="DXD166" s="171"/>
      <c r="DXE166" s="171"/>
      <c r="DXF166" s="171"/>
      <c r="DXG166" s="171"/>
      <c r="DXH166" s="171"/>
      <c r="DXI166" s="171"/>
      <c r="DXJ166" s="171"/>
      <c r="DXK166" s="171"/>
      <c r="DXL166" s="171"/>
      <c r="DXM166" s="171"/>
      <c r="DXN166" s="171"/>
      <c r="DXO166" s="171"/>
      <c r="DXP166" s="171"/>
      <c r="DXQ166" s="171"/>
      <c r="DXR166" s="171"/>
      <c r="DXS166" s="171"/>
      <c r="DXT166" s="171"/>
      <c r="DXU166" s="171"/>
      <c r="DXV166" s="171"/>
      <c r="DXW166" s="171"/>
      <c r="DXX166" s="171"/>
      <c r="DXY166" s="171"/>
      <c r="DXZ166" s="171"/>
      <c r="DYA166" s="171"/>
      <c r="DYB166" s="171"/>
      <c r="DYC166" s="171"/>
      <c r="DYD166" s="171"/>
      <c r="DYE166" s="171"/>
      <c r="DYF166" s="171"/>
      <c r="DYG166" s="171"/>
      <c r="DYH166" s="171"/>
      <c r="DYI166" s="171"/>
      <c r="DYJ166" s="171"/>
      <c r="DYK166" s="171"/>
      <c r="DYL166" s="171"/>
      <c r="DYM166" s="171"/>
      <c r="DYN166" s="171"/>
      <c r="DYO166" s="171"/>
      <c r="DYP166" s="171"/>
      <c r="DYQ166" s="171"/>
      <c r="DYR166" s="171"/>
      <c r="DYS166" s="171"/>
      <c r="DYT166" s="171"/>
      <c r="DYU166" s="171"/>
      <c r="DYV166" s="171"/>
      <c r="DYW166" s="171"/>
      <c r="DYX166" s="171"/>
      <c r="DYY166" s="171"/>
      <c r="DYZ166" s="171"/>
      <c r="DZA166" s="171"/>
      <c r="DZB166" s="171"/>
      <c r="DZC166" s="171"/>
      <c r="DZD166" s="171"/>
      <c r="DZE166" s="171"/>
      <c r="DZF166" s="171"/>
      <c r="DZG166" s="171"/>
      <c r="DZH166" s="171"/>
      <c r="DZI166" s="171"/>
      <c r="DZJ166" s="171"/>
      <c r="DZK166" s="171"/>
      <c r="DZL166" s="171"/>
      <c r="DZM166" s="171"/>
      <c r="DZN166" s="171"/>
      <c r="DZO166" s="171"/>
      <c r="DZP166" s="171"/>
      <c r="DZQ166" s="171"/>
      <c r="DZR166" s="171"/>
      <c r="DZS166" s="171"/>
      <c r="DZT166" s="171"/>
      <c r="DZU166" s="171"/>
      <c r="DZV166" s="171"/>
      <c r="DZW166" s="171"/>
      <c r="DZX166" s="171"/>
      <c r="DZY166" s="171"/>
      <c r="DZZ166" s="171"/>
      <c r="EAA166" s="171"/>
      <c r="EAB166" s="171"/>
      <c r="EAC166" s="171"/>
      <c r="EAD166" s="171"/>
      <c r="EAE166" s="171"/>
      <c r="EAF166" s="171"/>
      <c r="EAG166" s="171"/>
      <c r="EAH166" s="171"/>
      <c r="EAI166" s="171"/>
      <c r="EAJ166" s="171"/>
      <c r="EAK166" s="171"/>
      <c r="EAL166" s="171"/>
      <c r="EAM166" s="171"/>
      <c r="EAN166" s="171"/>
      <c r="EAO166" s="171"/>
      <c r="EAP166" s="171"/>
      <c r="EAQ166" s="171"/>
      <c r="EAR166" s="171"/>
      <c r="EAS166" s="171"/>
      <c r="EAT166" s="171"/>
      <c r="EAU166" s="171"/>
      <c r="EAV166" s="171"/>
      <c r="EAW166" s="171"/>
      <c r="EAX166" s="171"/>
      <c r="EAY166" s="171"/>
      <c r="EAZ166" s="171"/>
      <c r="EBA166" s="171"/>
      <c r="EBB166" s="171"/>
      <c r="EBC166" s="171"/>
      <c r="EBD166" s="171"/>
      <c r="EBE166" s="171"/>
      <c r="EBF166" s="171"/>
      <c r="EBG166" s="171"/>
      <c r="EBH166" s="171"/>
      <c r="EBI166" s="171"/>
      <c r="EBJ166" s="171"/>
      <c r="EBK166" s="171"/>
      <c r="EBL166" s="171"/>
      <c r="EBM166" s="171"/>
      <c r="EBN166" s="171"/>
      <c r="EBO166" s="171"/>
      <c r="EBP166" s="171"/>
      <c r="EBQ166" s="171"/>
      <c r="EBR166" s="171"/>
      <c r="EBS166" s="171"/>
      <c r="EBT166" s="171"/>
      <c r="EBU166" s="171"/>
      <c r="EBV166" s="171"/>
      <c r="EBW166" s="171"/>
      <c r="EBX166" s="171"/>
      <c r="EBY166" s="171"/>
      <c r="EBZ166" s="171"/>
      <c r="ECA166" s="171"/>
      <c r="ECB166" s="171"/>
      <c r="ECC166" s="171"/>
      <c r="ECD166" s="171"/>
      <c r="ECE166" s="171"/>
      <c r="ECF166" s="171"/>
      <c r="ECG166" s="171"/>
      <c r="ECH166" s="171"/>
      <c r="ECI166" s="171"/>
      <c r="ECJ166" s="171"/>
      <c r="ECK166" s="171"/>
      <c r="ECL166" s="171"/>
      <c r="ECM166" s="171"/>
      <c r="ECN166" s="171"/>
      <c r="ECO166" s="171"/>
      <c r="ECP166" s="171"/>
      <c r="ECQ166" s="171"/>
      <c r="ECR166" s="171"/>
      <c r="ECS166" s="171"/>
      <c r="ECT166" s="171"/>
      <c r="ECU166" s="171"/>
      <c r="ECV166" s="171"/>
      <c r="ECW166" s="171"/>
      <c r="ECX166" s="171"/>
      <c r="ECY166" s="171"/>
      <c r="ECZ166" s="171"/>
      <c r="EDA166" s="171"/>
      <c r="EDB166" s="171"/>
      <c r="EDC166" s="171"/>
      <c r="EDD166" s="171"/>
      <c r="EDE166" s="171"/>
      <c r="EDF166" s="171"/>
      <c r="EDG166" s="171"/>
      <c r="EDH166" s="171"/>
      <c r="EDI166" s="171"/>
      <c r="EDJ166" s="171"/>
      <c r="EDK166" s="171"/>
      <c r="EDL166" s="171"/>
      <c r="EDM166" s="171"/>
      <c r="EDN166" s="171"/>
      <c r="EDO166" s="171"/>
      <c r="EDP166" s="171"/>
      <c r="EDQ166" s="171"/>
      <c r="EDR166" s="171"/>
      <c r="EDS166" s="171"/>
      <c r="EDT166" s="171"/>
      <c r="EDU166" s="171"/>
      <c r="EDV166" s="171"/>
      <c r="EDW166" s="171"/>
      <c r="EDX166" s="171"/>
      <c r="EDY166" s="171"/>
      <c r="EDZ166" s="171"/>
      <c r="EEA166" s="171"/>
      <c r="EEB166" s="171"/>
      <c r="EEC166" s="171"/>
      <c r="EED166" s="171"/>
      <c r="EEE166" s="171"/>
      <c r="EEF166" s="171"/>
      <c r="EEG166" s="171"/>
      <c r="EEH166" s="171"/>
      <c r="EEI166" s="171"/>
      <c r="EEJ166" s="171"/>
      <c r="EEK166" s="171"/>
      <c r="EEL166" s="171"/>
      <c r="EEM166" s="171"/>
      <c r="EEN166" s="171"/>
      <c r="EEO166" s="171"/>
      <c r="EEP166" s="171"/>
      <c r="EEQ166" s="171"/>
      <c r="EER166" s="171"/>
      <c r="EES166" s="171"/>
      <c r="EET166" s="171"/>
      <c r="EEU166" s="171"/>
      <c r="EEV166" s="171"/>
      <c r="EEW166" s="171"/>
      <c r="EEX166" s="171"/>
      <c r="EEY166" s="171"/>
      <c r="EEZ166" s="171"/>
      <c r="EFA166" s="171"/>
      <c r="EFB166" s="171"/>
      <c r="EFC166" s="171"/>
      <c r="EFD166" s="171"/>
      <c r="EFE166" s="171"/>
      <c r="EFF166" s="171"/>
      <c r="EFG166" s="171"/>
      <c r="EFH166" s="171"/>
      <c r="EFI166" s="171"/>
      <c r="EFJ166" s="171"/>
      <c r="EFK166" s="171"/>
      <c r="EFL166" s="171"/>
      <c r="EFM166" s="171"/>
      <c r="EFN166" s="171"/>
      <c r="EFO166" s="171"/>
      <c r="EFP166" s="171"/>
      <c r="EFQ166" s="171"/>
      <c r="EFR166" s="171"/>
      <c r="EFS166" s="171"/>
      <c r="EFT166" s="171"/>
      <c r="EFU166" s="171"/>
      <c r="EFV166" s="171"/>
      <c r="EFW166" s="171"/>
      <c r="EFX166" s="171"/>
      <c r="EFY166" s="171"/>
      <c r="EFZ166" s="171"/>
      <c r="EGA166" s="171"/>
      <c r="EGB166" s="171"/>
      <c r="EGC166" s="171"/>
      <c r="EGD166" s="171"/>
      <c r="EGE166" s="171"/>
      <c r="EGF166" s="171"/>
      <c r="EGG166" s="171"/>
      <c r="EGH166" s="171"/>
      <c r="EGI166" s="171"/>
      <c r="EGJ166" s="171"/>
      <c r="EGK166" s="171"/>
      <c r="EGL166" s="171"/>
      <c r="EGM166" s="171"/>
      <c r="EGN166" s="171"/>
      <c r="EGO166" s="171"/>
      <c r="EGP166" s="171"/>
      <c r="EGQ166" s="171"/>
      <c r="EGR166" s="171"/>
      <c r="EGS166" s="171"/>
      <c r="EGT166" s="171"/>
      <c r="EGU166" s="171"/>
      <c r="EGV166" s="171"/>
      <c r="EGW166" s="171"/>
      <c r="EGX166" s="171"/>
      <c r="EGY166" s="171"/>
      <c r="EGZ166" s="171"/>
      <c r="EHA166" s="171"/>
      <c r="EHB166" s="171"/>
      <c r="EHC166" s="171"/>
      <c r="EHD166" s="171"/>
      <c r="EHE166" s="171"/>
      <c r="EHF166" s="171"/>
      <c r="EHG166" s="171"/>
      <c r="EHH166" s="171"/>
      <c r="EHI166" s="171"/>
      <c r="EHJ166" s="171"/>
      <c r="EHK166" s="171"/>
      <c r="EHL166" s="171"/>
      <c r="EHM166" s="171"/>
      <c r="EHN166" s="171"/>
      <c r="EHO166" s="171"/>
      <c r="EHP166" s="171"/>
      <c r="EHQ166" s="171"/>
      <c r="EHR166" s="171"/>
      <c r="EHS166" s="171"/>
      <c r="EHT166" s="171"/>
      <c r="EHU166" s="171"/>
      <c r="EHV166" s="171"/>
      <c r="EHW166" s="171"/>
      <c r="EHX166" s="171"/>
      <c r="EHY166" s="171"/>
      <c r="EHZ166" s="171"/>
      <c r="EIA166" s="171"/>
      <c r="EIB166" s="171"/>
      <c r="EIC166" s="171"/>
      <c r="EID166" s="171"/>
      <c r="EIE166" s="171"/>
      <c r="EIF166" s="171"/>
      <c r="EIG166" s="171"/>
      <c r="EIH166" s="171"/>
      <c r="EII166" s="171"/>
      <c r="EIJ166" s="171"/>
      <c r="EIK166" s="171"/>
      <c r="EIL166" s="171"/>
      <c r="EIM166" s="171"/>
      <c r="EIN166" s="171"/>
      <c r="EIO166" s="171"/>
      <c r="EIP166" s="171"/>
      <c r="EIQ166" s="171"/>
      <c r="EIR166" s="171"/>
      <c r="EIS166" s="171"/>
      <c r="EIT166" s="171"/>
      <c r="EIU166" s="171"/>
      <c r="EIV166" s="171"/>
      <c r="EIW166" s="171"/>
      <c r="EIX166" s="171"/>
      <c r="EIY166" s="171"/>
      <c r="EIZ166" s="171"/>
      <c r="EJA166" s="171"/>
      <c r="EJB166" s="171"/>
      <c r="EJC166" s="171"/>
      <c r="EJD166" s="171"/>
      <c r="EJE166" s="171"/>
      <c r="EJF166" s="171"/>
      <c r="EJG166" s="171"/>
      <c r="EJH166" s="171"/>
      <c r="EJI166" s="171"/>
      <c r="EJJ166" s="171"/>
      <c r="EJK166" s="171"/>
      <c r="EJL166" s="171"/>
      <c r="EJM166" s="171"/>
      <c r="EJN166" s="171"/>
      <c r="EJO166" s="171"/>
      <c r="EJP166" s="171"/>
      <c r="EJQ166" s="171"/>
      <c r="EJR166" s="171"/>
      <c r="EJS166" s="171"/>
      <c r="EJT166" s="171"/>
      <c r="EJU166" s="171"/>
      <c r="EJV166" s="171"/>
      <c r="EJW166" s="171"/>
      <c r="EJX166" s="171"/>
      <c r="EJY166" s="171"/>
      <c r="EJZ166" s="171"/>
      <c r="EKA166" s="171"/>
      <c r="EKB166" s="171"/>
      <c r="EKC166" s="171"/>
      <c r="EKD166" s="171"/>
      <c r="EKE166" s="171"/>
      <c r="EKF166" s="171"/>
      <c r="EKG166" s="171"/>
      <c r="EKH166" s="171"/>
      <c r="EKI166" s="171"/>
      <c r="EKJ166" s="171"/>
      <c r="EKK166" s="171"/>
      <c r="EKL166" s="171"/>
      <c r="EKM166" s="171"/>
      <c r="EKN166" s="171"/>
      <c r="EKO166" s="171"/>
      <c r="EKP166" s="171"/>
      <c r="EKQ166" s="171"/>
      <c r="EKR166" s="171"/>
      <c r="EKS166" s="171"/>
      <c r="EKT166" s="171"/>
      <c r="EKU166" s="171"/>
      <c r="EKV166" s="171"/>
      <c r="EKW166" s="171"/>
      <c r="EKX166" s="171"/>
      <c r="EKY166" s="171"/>
      <c r="EKZ166" s="171"/>
      <c r="ELA166" s="171"/>
      <c r="ELB166" s="171"/>
      <c r="ELC166" s="171"/>
      <c r="ELD166" s="171"/>
      <c r="ELE166" s="171"/>
      <c r="ELF166" s="171"/>
      <c r="ELG166" s="171"/>
      <c r="ELH166" s="171"/>
      <c r="ELI166" s="171"/>
      <c r="ELJ166" s="171"/>
      <c r="ELK166" s="171"/>
      <c r="ELL166" s="171"/>
      <c r="ELM166" s="171"/>
      <c r="ELN166" s="171"/>
      <c r="ELO166" s="171"/>
      <c r="ELP166" s="171"/>
      <c r="ELQ166" s="171"/>
      <c r="ELR166" s="171"/>
      <c r="ELS166" s="171"/>
      <c r="ELT166" s="171"/>
      <c r="ELU166" s="171"/>
      <c r="ELV166" s="171"/>
      <c r="ELW166" s="171"/>
      <c r="ELX166" s="171"/>
      <c r="ELY166" s="171"/>
      <c r="ELZ166" s="171"/>
      <c r="EMA166" s="171"/>
      <c r="EMB166" s="171"/>
      <c r="EMC166" s="171"/>
      <c r="EMD166" s="171"/>
      <c r="EME166" s="171"/>
      <c r="EMF166" s="171"/>
      <c r="EMG166" s="171"/>
      <c r="EMH166" s="171"/>
      <c r="EMI166" s="171"/>
      <c r="EMJ166" s="171"/>
      <c r="EMK166" s="171"/>
      <c r="EML166" s="171"/>
      <c r="EMM166" s="171"/>
      <c r="EMN166" s="171"/>
      <c r="EMO166" s="171"/>
      <c r="EMP166" s="171"/>
      <c r="EMQ166" s="171"/>
      <c r="EMR166" s="171"/>
      <c r="EMS166" s="171"/>
      <c r="EMT166" s="171"/>
      <c r="EMU166" s="171"/>
      <c r="EMV166" s="171"/>
      <c r="EMW166" s="171"/>
      <c r="EMX166" s="171"/>
      <c r="EMY166" s="171"/>
      <c r="EMZ166" s="171"/>
      <c r="ENA166" s="171"/>
      <c r="ENB166" s="171"/>
      <c r="ENC166" s="171"/>
      <c r="END166" s="171"/>
      <c r="ENE166" s="171"/>
      <c r="ENF166" s="171"/>
      <c r="ENG166" s="171"/>
      <c r="ENH166" s="171"/>
      <c r="ENI166" s="171"/>
      <c r="ENJ166" s="171"/>
      <c r="ENK166" s="171"/>
      <c r="ENL166" s="171"/>
      <c r="ENM166" s="171"/>
      <c r="ENN166" s="171"/>
      <c r="ENO166" s="171"/>
      <c r="ENP166" s="171"/>
      <c r="ENQ166" s="171"/>
      <c r="ENR166" s="171"/>
      <c r="ENS166" s="171"/>
      <c r="ENT166" s="171"/>
      <c r="ENU166" s="171"/>
      <c r="ENV166" s="171"/>
      <c r="ENW166" s="171"/>
      <c r="ENX166" s="171"/>
      <c r="ENY166" s="171"/>
      <c r="ENZ166" s="171"/>
      <c r="EOA166" s="171"/>
      <c r="EOB166" s="171"/>
      <c r="EOC166" s="171"/>
      <c r="EOD166" s="171"/>
      <c r="EOE166" s="171"/>
      <c r="EOF166" s="171"/>
      <c r="EOG166" s="171"/>
      <c r="EOH166" s="171"/>
      <c r="EOI166" s="171"/>
      <c r="EOJ166" s="171"/>
      <c r="EOK166" s="171"/>
      <c r="EOL166" s="171"/>
      <c r="EOM166" s="171"/>
      <c r="EON166" s="171"/>
      <c r="EOO166" s="171"/>
      <c r="EOP166" s="171"/>
      <c r="EOQ166" s="171"/>
      <c r="EOR166" s="171"/>
      <c r="EOS166" s="171"/>
      <c r="EOT166" s="171"/>
      <c r="EOU166" s="171"/>
      <c r="EOV166" s="171"/>
      <c r="EOW166" s="171"/>
      <c r="EOX166" s="171"/>
      <c r="EOY166" s="171"/>
      <c r="EOZ166" s="171"/>
      <c r="EPA166" s="171"/>
      <c r="EPB166" s="171"/>
      <c r="EPC166" s="171"/>
      <c r="EPD166" s="171"/>
      <c r="EPE166" s="171"/>
      <c r="EPF166" s="171"/>
      <c r="EPG166" s="171"/>
      <c r="EPH166" s="171"/>
      <c r="EPI166" s="171"/>
      <c r="EPJ166" s="171"/>
      <c r="EPK166" s="171"/>
      <c r="EPL166" s="171"/>
      <c r="EPM166" s="171"/>
      <c r="EPN166" s="171"/>
      <c r="EPO166" s="171"/>
      <c r="EPP166" s="171"/>
      <c r="EPQ166" s="171"/>
      <c r="EPR166" s="171"/>
      <c r="EPS166" s="171"/>
      <c r="EPT166" s="171"/>
      <c r="EPU166" s="171"/>
      <c r="EPV166" s="171"/>
      <c r="EPW166" s="171"/>
      <c r="EPX166" s="171"/>
      <c r="EPY166" s="171"/>
      <c r="EPZ166" s="171"/>
      <c r="EQA166" s="171"/>
      <c r="EQB166" s="171"/>
      <c r="EQC166" s="171"/>
      <c r="EQD166" s="171"/>
      <c r="EQE166" s="171"/>
      <c r="EQF166" s="171"/>
      <c r="EQG166" s="171"/>
      <c r="EQH166" s="171"/>
      <c r="EQI166" s="171"/>
      <c r="EQJ166" s="171"/>
      <c r="EQK166" s="171"/>
      <c r="EQL166" s="171"/>
      <c r="EQM166" s="171"/>
      <c r="EQN166" s="171"/>
      <c r="EQO166" s="171"/>
      <c r="EQP166" s="171"/>
      <c r="EQQ166" s="171"/>
      <c r="EQR166" s="171"/>
      <c r="EQS166" s="171"/>
      <c r="EQT166" s="171"/>
      <c r="EQU166" s="171"/>
      <c r="EQV166" s="171"/>
      <c r="EQW166" s="171"/>
      <c r="EQX166" s="171"/>
      <c r="EQY166" s="171"/>
      <c r="EQZ166" s="171"/>
      <c r="ERA166" s="171"/>
      <c r="ERB166" s="171"/>
      <c r="ERC166" s="171"/>
      <c r="ERD166" s="171"/>
      <c r="ERE166" s="171"/>
      <c r="ERF166" s="171"/>
      <c r="ERG166" s="171"/>
      <c r="ERH166" s="171"/>
      <c r="ERI166" s="171"/>
      <c r="ERJ166" s="171"/>
      <c r="ERK166" s="171"/>
      <c r="ERL166" s="171"/>
      <c r="ERM166" s="171"/>
      <c r="ERN166" s="171"/>
      <c r="ERO166" s="171"/>
      <c r="ERP166" s="171"/>
      <c r="ERQ166" s="171"/>
      <c r="ERR166" s="171"/>
      <c r="ERS166" s="171"/>
      <c r="ERT166" s="171"/>
      <c r="ERU166" s="171"/>
      <c r="ERV166" s="171"/>
      <c r="ERW166" s="171"/>
      <c r="ERX166" s="171"/>
      <c r="ERY166" s="171"/>
      <c r="ERZ166" s="171"/>
      <c r="ESA166" s="171"/>
      <c r="ESB166" s="171"/>
      <c r="ESC166" s="171"/>
      <c r="ESD166" s="171"/>
      <c r="ESE166" s="171"/>
      <c r="ESF166" s="171"/>
      <c r="ESG166" s="171"/>
      <c r="ESH166" s="171"/>
      <c r="ESI166" s="171"/>
      <c r="ESJ166" s="171"/>
      <c r="ESK166" s="171"/>
      <c r="ESL166" s="171"/>
      <c r="ESM166" s="171"/>
      <c r="ESN166" s="171"/>
      <c r="ESO166" s="171"/>
      <c r="ESP166" s="171"/>
      <c r="ESQ166" s="171"/>
      <c r="ESR166" s="171"/>
      <c r="ESS166" s="171"/>
      <c r="EST166" s="171"/>
      <c r="ESU166" s="171"/>
      <c r="ESV166" s="171"/>
      <c r="ESW166" s="171"/>
      <c r="ESX166" s="171"/>
      <c r="ESY166" s="171"/>
      <c r="ESZ166" s="171"/>
      <c r="ETA166" s="171"/>
      <c r="ETB166" s="171"/>
      <c r="ETC166" s="171"/>
      <c r="ETD166" s="171"/>
      <c r="ETE166" s="171"/>
      <c r="ETF166" s="171"/>
      <c r="ETG166" s="171"/>
      <c r="ETH166" s="171"/>
      <c r="ETI166" s="171"/>
      <c r="ETJ166" s="171"/>
      <c r="ETK166" s="171"/>
      <c r="ETL166" s="171"/>
      <c r="ETM166" s="171"/>
      <c r="ETN166" s="171"/>
      <c r="ETO166" s="171"/>
      <c r="ETP166" s="171"/>
      <c r="ETQ166" s="171"/>
      <c r="ETR166" s="171"/>
      <c r="ETS166" s="171"/>
      <c r="ETT166" s="171"/>
      <c r="ETU166" s="171"/>
      <c r="ETV166" s="171"/>
      <c r="ETW166" s="171"/>
      <c r="ETX166" s="171"/>
      <c r="ETY166" s="171"/>
      <c r="ETZ166" s="171"/>
      <c r="EUA166" s="171"/>
      <c r="EUB166" s="171"/>
      <c r="EUC166" s="171"/>
      <c r="EUD166" s="171"/>
      <c r="EUE166" s="171"/>
      <c r="EUF166" s="171"/>
      <c r="EUG166" s="171"/>
      <c r="EUH166" s="171"/>
      <c r="EUI166" s="171"/>
      <c r="EUJ166" s="171"/>
      <c r="EUK166" s="171"/>
      <c r="EUL166" s="171"/>
      <c r="EUM166" s="171"/>
      <c r="EUN166" s="171"/>
      <c r="EUO166" s="171"/>
      <c r="EUP166" s="171"/>
      <c r="EUQ166" s="171"/>
      <c r="EUR166" s="171"/>
      <c r="EUS166" s="171"/>
      <c r="EUT166" s="171"/>
      <c r="EUU166" s="171"/>
      <c r="EUV166" s="171"/>
      <c r="EUW166" s="171"/>
      <c r="EUX166" s="171"/>
      <c r="EUY166" s="171"/>
      <c r="EUZ166" s="171"/>
      <c r="EVA166" s="171"/>
      <c r="EVB166" s="171"/>
      <c r="EVC166" s="171"/>
      <c r="EVD166" s="171"/>
      <c r="EVE166" s="171"/>
      <c r="EVF166" s="171"/>
      <c r="EVG166" s="171"/>
      <c r="EVH166" s="171"/>
      <c r="EVI166" s="171"/>
      <c r="EVJ166" s="171"/>
      <c r="EVK166" s="171"/>
      <c r="EVL166" s="171"/>
      <c r="EVM166" s="171"/>
      <c r="EVN166" s="171"/>
      <c r="EVO166" s="171"/>
      <c r="EVP166" s="171"/>
      <c r="EVQ166" s="171"/>
      <c r="EVR166" s="171"/>
      <c r="EVS166" s="171"/>
      <c r="EVT166" s="171"/>
      <c r="EVU166" s="171"/>
      <c r="EVV166" s="171"/>
      <c r="EVW166" s="171"/>
      <c r="EVX166" s="171"/>
      <c r="EVY166" s="171"/>
      <c r="EVZ166" s="171"/>
      <c r="EWA166" s="171"/>
      <c r="EWB166" s="171"/>
      <c r="EWC166" s="171"/>
      <c r="EWD166" s="171"/>
      <c r="EWE166" s="171"/>
      <c r="EWF166" s="171"/>
      <c r="EWG166" s="171"/>
      <c r="EWH166" s="171"/>
      <c r="EWI166" s="171"/>
      <c r="EWJ166" s="171"/>
      <c r="EWK166" s="171"/>
      <c r="EWL166" s="171"/>
      <c r="EWM166" s="171"/>
      <c r="EWN166" s="171"/>
      <c r="EWO166" s="171"/>
      <c r="EWP166" s="171"/>
      <c r="EWQ166" s="171"/>
      <c r="EWR166" s="171"/>
      <c r="EWS166" s="171"/>
      <c r="EWT166" s="171"/>
      <c r="EWU166" s="171"/>
      <c r="EWV166" s="171"/>
      <c r="EWW166" s="171"/>
      <c r="EWX166" s="171"/>
      <c r="EWY166" s="171"/>
      <c r="EWZ166" s="171"/>
      <c r="EXA166" s="171"/>
      <c r="EXB166" s="171"/>
      <c r="EXC166" s="171"/>
      <c r="EXD166" s="171"/>
      <c r="EXE166" s="171"/>
      <c r="EXF166" s="171"/>
      <c r="EXG166" s="171"/>
      <c r="EXH166" s="171"/>
      <c r="EXI166" s="171"/>
      <c r="EXJ166" s="171"/>
      <c r="EXK166" s="171"/>
      <c r="EXL166" s="171"/>
      <c r="EXM166" s="171"/>
      <c r="EXN166" s="171"/>
      <c r="EXO166" s="171"/>
      <c r="EXP166" s="171"/>
      <c r="EXQ166" s="171"/>
      <c r="EXR166" s="171"/>
      <c r="EXS166" s="171"/>
      <c r="EXT166" s="171"/>
      <c r="EXU166" s="171"/>
      <c r="EXV166" s="171"/>
      <c r="EXW166" s="171"/>
      <c r="EXX166" s="171"/>
      <c r="EXY166" s="171"/>
      <c r="EXZ166" s="171"/>
      <c r="EYA166" s="171"/>
      <c r="EYB166" s="171"/>
      <c r="EYC166" s="171"/>
      <c r="EYD166" s="171"/>
      <c r="EYE166" s="171"/>
      <c r="EYF166" s="171"/>
      <c r="EYG166" s="171"/>
      <c r="EYH166" s="171"/>
      <c r="EYI166" s="171"/>
      <c r="EYJ166" s="171"/>
      <c r="EYK166" s="171"/>
      <c r="EYL166" s="171"/>
      <c r="EYM166" s="171"/>
      <c r="EYN166" s="171"/>
      <c r="EYO166" s="171"/>
      <c r="EYP166" s="171"/>
      <c r="EYQ166" s="171"/>
      <c r="EYR166" s="171"/>
      <c r="EYS166" s="171"/>
      <c r="EYT166" s="171"/>
      <c r="EYU166" s="171"/>
      <c r="EYV166" s="171"/>
      <c r="EYW166" s="171"/>
      <c r="EYX166" s="171"/>
      <c r="EYY166" s="171"/>
      <c r="EYZ166" s="171"/>
      <c r="EZA166" s="171"/>
      <c r="EZB166" s="171"/>
      <c r="EZC166" s="171"/>
      <c r="EZD166" s="171"/>
      <c r="EZE166" s="171"/>
      <c r="EZF166" s="171"/>
      <c r="EZG166" s="171"/>
      <c r="EZH166" s="171"/>
      <c r="EZI166" s="171"/>
      <c r="EZJ166" s="171"/>
      <c r="EZK166" s="171"/>
      <c r="EZL166" s="171"/>
      <c r="EZM166" s="171"/>
      <c r="EZN166" s="171"/>
      <c r="EZO166" s="171"/>
      <c r="EZP166" s="171"/>
      <c r="EZQ166" s="171"/>
      <c r="EZR166" s="171"/>
      <c r="EZS166" s="171"/>
      <c r="EZT166" s="171"/>
      <c r="EZU166" s="171"/>
      <c r="EZV166" s="171"/>
      <c r="EZW166" s="171"/>
      <c r="EZX166" s="171"/>
      <c r="EZY166" s="171"/>
      <c r="EZZ166" s="171"/>
      <c r="FAA166" s="171"/>
      <c r="FAB166" s="171"/>
      <c r="FAC166" s="171"/>
      <c r="FAD166" s="171"/>
      <c r="FAE166" s="171"/>
      <c r="FAF166" s="171"/>
      <c r="FAG166" s="171"/>
      <c r="FAH166" s="171"/>
      <c r="FAI166" s="171"/>
      <c r="FAJ166" s="171"/>
      <c r="FAK166" s="171"/>
      <c r="FAL166" s="171"/>
      <c r="FAM166" s="171"/>
      <c r="FAN166" s="171"/>
      <c r="FAO166" s="171"/>
      <c r="FAP166" s="171"/>
      <c r="FAQ166" s="171"/>
      <c r="FAR166" s="171"/>
      <c r="FAS166" s="171"/>
      <c r="FAT166" s="171"/>
      <c r="FAU166" s="171"/>
      <c r="FAV166" s="171"/>
      <c r="FAW166" s="171"/>
      <c r="FAX166" s="171"/>
      <c r="FAY166" s="171"/>
      <c r="FAZ166" s="171"/>
      <c r="FBA166" s="171"/>
      <c r="FBB166" s="171"/>
      <c r="FBC166" s="171"/>
      <c r="FBD166" s="171"/>
      <c r="FBE166" s="171"/>
      <c r="FBF166" s="171"/>
      <c r="FBG166" s="171"/>
      <c r="FBH166" s="171"/>
      <c r="FBI166" s="171"/>
      <c r="FBJ166" s="171"/>
      <c r="FBK166" s="171"/>
      <c r="FBL166" s="171"/>
      <c r="FBM166" s="171"/>
      <c r="FBN166" s="171"/>
      <c r="FBO166" s="171"/>
      <c r="FBP166" s="171"/>
      <c r="FBQ166" s="171"/>
      <c r="FBR166" s="171"/>
      <c r="FBS166" s="171"/>
      <c r="FBT166" s="171"/>
      <c r="FBU166" s="171"/>
      <c r="FBV166" s="171"/>
      <c r="FBW166" s="171"/>
      <c r="FBX166" s="171"/>
      <c r="FBY166" s="171"/>
      <c r="FBZ166" s="171"/>
      <c r="FCA166" s="171"/>
      <c r="FCB166" s="171"/>
      <c r="FCC166" s="171"/>
      <c r="FCD166" s="171"/>
      <c r="FCE166" s="171"/>
      <c r="FCF166" s="171"/>
      <c r="FCG166" s="171"/>
      <c r="FCH166" s="171"/>
      <c r="FCI166" s="171"/>
      <c r="FCJ166" s="171"/>
      <c r="FCK166" s="171"/>
      <c r="FCL166" s="171"/>
      <c r="FCM166" s="171"/>
      <c r="FCN166" s="171"/>
      <c r="FCO166" s="171"/>
      <c r="FCP166" s="171"/>
      <c r="FCQ166" s="171"/>
      <c r="FCR166" s="171"/>
      <c r="FCS166" s="171"/>
      <c r="FCT166" s="171"/>
      <c r="FCU166" s="171"/>
      <c r="FCV166" s="171"/>
      <c r="FCW166" s="171"/>
      <c r="FCX166" s="171"/>
      <c r="FCY166" s="171"/>
      <c r="FCZ166" s="171"/>
      <c r="FDA166" s="171"/>
      <c r="FDB166" s="171"/>
      <c r="FDC166" s="171"/>
      <c r="FDD166" s="171"/>
      <c r="FDE166" s="171"/>
      <c r="FDF166" s="171"/>
      <c r="FDG166" s="171"/>
      <c r="FDH166" s="171"/>
      <c r="FDI166" s="171"/>
      <c r="FDJ166" s="171"/>
      <c r="FDK166" s="171"/>
      <c r="FDL166" s="171"/>
      <c r="FDM166" s="171"/>
      <c r="FDN166" s="171"/>
      <c r="FDO166" s="171"/>
      <c r="FDP166" s="171"/>
      <c r="FDQ166" s="171"/>
      <c r="FDR166" s="171"/>
      <c r="FDS166" s="171"/>
      <c r="FDT166" s="171"/>
      <c r="FDU166" s="171"/>
      <c r="FDV166" s="171"/>
      <c r="FDW166" s="171"/>
      <c r="FDX166" s="171"/>
      <c r="FDY166" s="171"/>
      <c r="FDZ166" s="171"/>
      <c r="FEA166" s="171"/>
      <c r="FEB166" s="171"/>
      <c r="FEC166" s="171"/>
      <c r="FED166" s="171"/>
      <c r="FEE166" s="171"/>
      <c r="FEF166" s="171"/>
      <c r="FEG166" s="171"/>
      <c r="FEH166" s="171"/>
      <c r="FEI166" s="171"/>
      <c r="FEJ166" s="171"/>
      <c r="FEK166" s="171"/>
      <c r="FEL166" s="171"/>
      <c r="FEM166" s="171"/>
      <c r="FEN166" s="171"/>
      <c r="FEO166" s="171"/>
      <c r="FEP166" s="171"/>
      <c r="FEQ166" s="171"/>
      <c r="FER166" s="171"/>
      <c r="FES166" s="171"/>
      <c r="FET166" s="171"/>
      <c r="FEU166" s="171"/>
      <c r="FEV166" s="171"/>
      <c r="FEW166" s="171"/>
      <c r="FEX166" s="171"/>
      <c r="FEY166" s="171"/>
      <c r="FEZ166" s="171"/>
      <c r="FFA166" s="171"/>
      <c r="FFB166" s="171"/>
      <c r="FFC166" s="171"/>
      <c r="FFD166" s="171"/>
      <c r="FFE166" s="171"/>
      <c r="FFF166" s="171"/>
      <c r="FFG166" s="171"/>
      <c r="FFH166" s="171"/>
      <c r="FFI166" s="171"/>
      <c r="FFJ166" s="171"/>
      <c r="FFK166" s="171"/>
      <c r="FFL166" s="171"/>
      <c r="FFM166" s="171"/>
      <c r="FFN166" s="171"/>
      <c r="FFO166" s="171"/>
      <c r="FFP166" s="171"/>
      <c r="FFQ166" s="171"/>
      <c r="FFR166" s="171"/>
      <c r="FFS166" s="171"/>
      <c r="FFT166" s="171"/>
      <c r="FFU166" s="171"/>
      <c r="FFV166" s="171"/>
      <c r="FFW166" s="171"/>
      <c r="FFX166" s="171"/>
      <c r="FFY166" s="171"/>
      <c r="FFZ166" s="171"/>
      <c r="FGA166" s="171"/>
      <c r="FGB166" s="171"/>
      <c r="FGC166" s="171"/>
      <c r="FGD166" s="171"/>
      <c r="FGE166" s="171"/>
      <c r="FGF166" s="171"/>
      <c r="FGG166" s="171"/>
      <c r="FGH166" s="171"/>
      <c r="FGI166" s="171"/>
      <c r="FGJ166" s="171"/>
      <c r="FGK166" s="171"/>
      <c r="FGL166" s="171"/>
      <c r="FGM166" s="171"/>
      <c r="FGN166" s="171"/>
      <c r="FGO166" s="171"/>
      <c r="FGP166" s="171"/>
      <c r="FGQ166" s="171"/>
      <c r="FGR166" s="171"/>
      <c r="FGS166" s="171"/>
      <c r="FGT166" s="171"/>
      <c r="FGU166" s="171"/>
      <c r="FGV166" s="171"/>
      <c r="FGW166" s="171"/>
      <c r="FGX166" s="171"/>
      <c r="FGY166" s="171"/>
      <c r="FGZ166" s="171"/>
      <c r="FHA166" s="171"/>
      <c r="FHB166" s="171"/>
      <c r="FHC166" s="171"/>
      <c r="FHD166" s="171"/>
      <c r="FHE166" s="171"/>
      <c r="FHF166" s="171"/>
      <c r="FHG166" s="171"/>
      <c r="FHH166" s="171"/>
      <c r="FHI166" s="171"/>
      <c r="FHJ166" s="171"/>
      <c r="FHK166" s="171"/>
      <c r="FHL166" s="171"/>
      <c r="FHM166" s="171"/>
      <c r="FHN166" s="171"/>
      <c r="FHO166" s="171"/>
      <c r="FHP166" s="171"/>
      <c r="FHQ166" s="171"/>
      <c r="FHR166" s="171"/>
      <c r="FHS166" s="171"/>
      <c r="FHT166" s="171"/>
      <c r="FHU166" s="171"/>
      <c r="FHV166" s="171"/>
      <c r="FHW166" s="171"/>
      <c r="FHX166" s="171"/>
      <c r="FHY166" s="171"/>
      <c r="FHZ166" s="171"/>
      <c r="FIA166" s="171"/>
      <c r="FIB166" s="171"/>
      <c r="FIC166" s="171"/>
      <c r="FID166" s="171"/>
      <c r="FIE166" s="171"/>
      <c r="FIF166" s="171"/>
      <c r="FIG166" s="171"/>
      <c r="FIH166" s="171"/>
      <c r="FII166" s="171"/>
      <c r="FIJ166" s="171"/>
      <c r="FIK166" s="171"/>
      <c r="FIL166" s="171"/>
      <c r="FIM166" s="171"/>
      <c r="FIN166" s="171"/>
      <c r="FIO166" s="171"/>
      <c r="FIP166" s="171"/>
      <c r="FIQ166" s="171"/>
      <c r="FIR166" s="171"/>
      <c r="FIS166" s="171"/>
      <c r="FIT166" s="171"/>
      <c r="FIU166" s="171"/>
      <c r="FIV166" s="171"/>
      <c r="FIW166" s="171"/>
      <c r="FIX166" s="171"/>
      <c r="FIY166" s="171"/>
      <c r="FIZ166" s="171"/>
      <c r="FJA166" s="171"/>
      <c r="FJB166" s="171"/>
      <c r="FJC166" s="171"/>
      <c r="FJD166" s="171"/>
      <c r="FJE166" s="171"/>
      <c r="FJF166" s="171"/>
      <c r="FJG166" s="171"/>
      <c r="FJH166" s="171"/>
      <c r="FJI166" s="171"/>
      <c r="FJJ166" s="171"/>
      <c r="FJK166" s="171"/>
      <c r="FJL166" s="171"/>
      <c r="FJM166" s="171"/>
      <c r="FJN166" s="171"/>
      <c r="FJO166" s="171"/>
      <c r="FJP166" s="171"/>
      <c r="FJQ166" s="171"/>
      <c r="FJR166" s="171"/>
      <c r="FJS166" s="171"/>
      <c r="FJT166" s="171"/>
      <c r="FJU166" s="171"/>
      <c r="FJV166" s="171"/>
      <c r="FJW166" s="171"/>
      <c r="FJX166" s="171"/>
      <c r="FJY166" s="171"/>
      <c r="FJZ166" s="171"/>
      <c r="FKA166" s="171"/>
      <c r="FKB166" s="171"/>
      <c r="FKC166" s="171"/>
      <c r="FKD166" s="171"/>
      <c r="FKE166" s="171"/>
      <c r="FKF166" s="171"/>
      <c r="FKG166" s="171"/>
      <c r="FKH166" s="171"/>
      <c r="FKI166" s="171"/>
      <c r="FKJ166" s="171"/>
      <c r="FKK166" s="171"/>
      <c r="FKL166" s="171"/>
      <c r="FKM166" s="171"/>
      <c r="FKN166" s="171"/>
      <c r="FKO166" s="171"/>
      <c r="FKP166" s="171"/>
      <c r="FKQ166" s="171"/>
      <c r="FKR166" s="171"/>
      <c r="FKS166" s="171"/>
      <c r="FKT166" s="171"/>
      <c r="FKU166" s="171"/>
      <c r="FKV166" s="171"/>
      <c r="FKW166" s="171"/>
      <c r="FKX166" s="171"/>
      <c r="FKY166" s="171"/>
      <c r="FKZ166" s="171"/>
      <c r="FLA166" s="171"/>
      <c r="FLB166" s="171"/>
      <c r="FLC166" s="171"/>
      <c r="FLD166" s="171"/>
      <c r="FLE166" s="171"/>
      <c r="FLF166" s="171"/>
      <c r="FLG166" s="171"/>
      <c r="FLH166" s="171"/>
      <c r="FLI166" s="171"/>
      <c r="FLJ166" s="171"/>
      <c r="FLK166" s="171"/>
      <c r="FLL166" s="171"/>
      <c r="FLM166" s="171"/>
      <c r="FLN166" s="171"/>
      <c r="FLO166" s="171"/>
      <c r="FLP166" s="171"/>
      <c r="FLQ166" s="171"/>
      <c r="FLR166" s="171"/>
      <c r="FLS166" s="171"/>
      <c r="FLT166" s="171"/>
      <c r="FLU166" s="171"/>
      <c r="FLV166" s="171"/>
      <c r="FLW166" s="171"/>
      <c r="FLX166" s="171"/>
      <c r="FLY166" s="171"/>
      <c r="FLZ166" s="171"/>
      <c r="FMA166" s="171"/>
      <c r="FMB166" s="171"/>
      <c r="FMC166" s="171"/>
      <c r="FMD166" s="171"/>
      <c r="FME166" s="171"/>
      <c r="FMF166" s="171"/>
      <c r="FMG166" s="171"/>
      <c r="FMH166" s="171"/>
      <c r="FMI166" s="171"/>
      <c r="FMJ166" s="171"/>
      <c r="FMK166" s="171"/>
      <c r="FML166" s="171"/>
      <c r="FMM166" s="171"/>
      <c r="FMN166" s="171"/>
      <c r="FMO166" s="171"/>
      <c r="FMP166" s="171"/>
      <c r="FMQ166" s="171"/>
      <c r="FMR166" s="171"/>
      <c r="FMS166" s="171"/>
      <c r="FMT166" s="171"/>
      <c r="FMU166" s="171"/>
      <c r="FMV166" s="171"/>
      <c r="FMW166" s="171"/>
      <c r="FMX166" s="171"/>
      <c r="FMY166" s="171"/>
      <c r="FMZ166" s="171"/>
      <c r="FNA166" s="171"/>
      <c r="FNB166" s="171"/>
      <c r="FNC166" s="171"/>
      <c r="FND166" s="171"/>
      <c r="FNE166" s="171"/>
      <c r="FNF166" s="171"/>
      <c r="FNG166" s="171"/>
      <c r="FNH166" s="171"/>
      <c r="FNI166" s="171"/>
      <c r="FNJ166" s="171"/>
      <c r="FNK166" s="171"/>
      <c r="FNL166" s="171"/>
      <c r="FNM166" s="171"/>
      <c r="FNN166" s="171"/>
      <c r="FNO166" s="171"/>
      <c r="FNP166" s="171"/>
      <c r="FNQ166" s="171"/>
      <c r="FNR166" s="171"/>
      <c r="FNS166" s="171"/>
      <c r="FNT166" s="171"/>
      <c r="FNU166" s="171"/>
      <c r="FNV166" s="171"/>
      <c r="FNW166" s="171"/>
      <c r="FNX166" s="171"/>
      <c r="FNY166" s="171"/>
      <c r="FNZ166" s="171"/>
      <c r="FOA166" s="171"/>
      <c r="FOB166" s="171"/>
      <c r="FOC166" s="171"/>
      <c r="FOD166" s="171"/>
      <c r="FOE166" s="171"/>
      <c r="FOF166" s="171"/>
      <c r="FOG166" s="171"/>
      <c r="FOH166" s="171"/>
      <c r="FOI166" s="171"/>
      <c r="FOJ166" s="171"/>
      <c r="FOK166" s="171"/>
      <c r="FOL166" s="171"/>
      <c r="FOM166" s="171"/>
      <c r="FON166" s="171"/>
      <c r="FOO166" s="171"/>
      <c r="FOP166" s="171"/>
      <c r="FOQ166" s="171"/>
      <c r="FOR166" s="171"/>
      <c r="FOS166" s="171"/>
      <c r="FOT166" s="171"/>
      <c r="FOU166" s="171"/>
      <c r="FOV166" s="171"/>
      <c r="FOW166" s="171"/>
      <c r="FOX166" s="171"/>
      <c r="FOY166" s="171"/>
      <c r="FOZ166" s="171"/>
      <c r="FPA166" s="171"/>
      <c r="FPB166" s="171"/>
      <c r="FPC166" s="171"/>
      <c r="FPD166" s="171"/>
      <c r="FPE166" s="171"/>
      <c r="FPF166" s="171"/>
      <c r="FPG166" s="171"/>
      <c r="FPH166" s="171"/>
      <c r="FPI166" s="171"/>
      <c r="FPJ166" s="171"/>
      <c r="FPK166" s="171"/>
      <c r="FPL166" s="171"/>
      <c r="FPM166" s="171"/>
      <c r="FPN166" s="171"/>
      <c r="FPO166" s="171"/>
      <c r="FPP166" s="171"/>
      <c r="FPQ166" s="171"/>
      <c r="FPR166" s="171"/>
      <c r="FPS166" s="171"/>
      <c r="FPT166" s="171"/>
      <c r="FPU166" s="171"/>
      <c r="FPV166" s="171"/>
      <c r="FPW166" s="171"/>
      <c r="FPX166" s="171"/>
      <c r="FPY166" s="171"/>
      <c r="FPZ166" s="171"/>
      <c r="FQA166" s="171"/>
      <c r="FQB166" s="171"/>
      <c r="FQC166" s="171"/>
      <c r="FQD166" s="171"/>
      <c r="FQE166" s="171"/>
      <c r="FQF166" s="171"/>
      <c r="FQG166" s="171"/>
      <c r="FQH166" s="171"/>
      <c r="FQI166" s="171"/>
      <c r="FQJ166" s="171"/>
      <c r="FQK166" s="171"/>
      <c r="FQL166" s="171"/>
      <c r="FQM166" s="171"/>
      <c r="FQN166" s="171"/>
      <c r="FQO166" s="171"/>
      <c r="FQP166" s="171"/>
      <c r="FQQ166" s="171"/>
      <c r="FQR166" s="171"/>
      <c r="FQS166" s="171"/>
      <c r="FQT166" s="171"/>
      <c r="FQU166" s="171"/>
      <c r="FQV166" s="171"/>
      <c r="FQW166" s="171"/>
      <c r="FQX166" s="171"/>
      <c r="FQY166" s="171"/>
      <c r="FQZ166" s="171"/>
      <c r="FRA166" s="171"/>
      <c r="FRB166" s="171"/>
      <c r="FRC166" s="171"/>
      <c r="FRD166" s="171"/>
      <c r="FRE166" s="171"/>
      <c r="FRF166" s="171"/>
      <c r="FRG166" s="171"/>
      <c r="FRH166" s="171"/>
      <c r="FRI166" s="171"/>
      <c r="FRJ166" s="171"/>
      <c r="FRK166" s="171"/>
      <c r="FRL166" s="171"/>
      <c r="FRM166" s="171"/>
      <c r="FRN166" s="171"/>
      <c r="FRO166" s="171"/>
      <c r="FRP166" s="171"/>
      <c r="FRQ166" s="171"/>
      <c r="FRR166" s="171"/>
      <c r="FRS166" s="171"/>
      <c r="FRT166" s="171"/>
      <c r="FRU166" s="171"/>
      <c r="FRV166" s="171"/>
      <c r="FRW166" s="171"/>
      <c r="FRX166" s="171"/>
      <c r="FRY166" s="171"/>
      <c r="FRZ166" s="171"/>
      <c r="FSA166" s="171"/>
      <c r="FSB166" s="171"/>
      <c r="FSC166" s="171"/>
      <c r="FSD166" s="171"/>
      <c r="FSE166" s="171"/>
      <c r="FSF166" s="171"/>
      <c r="FSG166" s="171"/>
      <c r="FSH166" s="171"/>
      <c r="FSI166" s="171"/>
      <c r="FSJ166" s="171"/>
      <c r="FSK166" s="171"/>
      <c r="FSL166" s="171"/>
      <c r="FSM166" s="171"/>
      <c r="FSN166" s="171"/>
      <c r="FSO166" s="171"/>
      <c r="FSP166" s="171"/>
      <c r="FSQ166" s="171"/>
      <c r="FSR166" s="171"/>
      <c r="FSS166" s="171"/>
      <c r="FST166" s="171"/>
      <c r="FSU166" s="171"/>
      <c r="FSV166" s="171"/>
      <c r="FSW166" s="171"/>
      <c r="FSX166" s="171"/>
      <c r="FSY166" s="171"/>
      <c r="FSZ166" s="171"/>
      <c r="FTA166" s="171"/>
      <c r="FTB166" s="171"/>
      <c r="FTC166" s="171"/>
      <c r="FTD166" s="171"/>
      <c r="FTE166" s="171"/>
      <c r="FTF166" s="171"/>
      <c r="FTG166" s="171"/>
      <c r="FTH166" s="171"/>
      <c r="FTI166" s="171"/>
      <c r="FTJ166" s="171"/>
      <c r="FTK166" s="171"/>
      <c r="FTL166" s="171"/>
      <c r="FTM166" s="171"/>
      <c r="FTN166" s="171"/>
      <c r="FTO166" s="171"/>
      <c r="FTP166" s="171"/>
      <c r="FTQ166" s="171"/>
      <c r="FTR166" s="171"/>
      <c r="FTS166" s="171"/>
      <c r="FTT166" s="171"/>
      <c r="FTU166" s="171"/>
      <c r="FTV166" s="171"/>
      <c r="FTW166" s="171"/>
      <c r="FTX166" s="171"/>
      <c r="FTY166" s="171"/>
      <c r="FTZ166" s="171"/>
      <c r="FUA166" s="171"/>
      <c r="FUB166" s="171"/>
      <c r="FUC166" s="171"/>
      <c r="FUD166" s="171"/>
      <c r="FUE166" s="171"/>
      <c r="FUF166" s="171"/>
      <c r="FUG166" s="171"/>
      <c r="FUH166" s="171"/>
      <c r="FUI166" s="171"/>
      <c r="FUJ166" s="171"/>
      <c r="FUK166" s="171"/>
      <c r="FUL166" s="171"/>
      <c r="FUM166" s="171"/>
      <c r="FUN166" s="171"/>
      <c r="FUO166" s="171"/>
      <c r="FUP166" s="171"/>
      <c r="FUQ166" s="171"/>
      <c r="FUR166" s="171"/>
      <c r="FUS166" s="171"/>
      <c r="FUT166" s="171"/>
      <c r="FUU166" s="171"/>
      <c r="FUV166" s="171"/>
      <c r="FUW166" s="171"/>
      <c r="FUX166" s="171"/>
      <c r="FUY166" s="171"/>
      <c r="FUZ166" s="171"/>
      <c r="FVA166" s="171"/>
      <c r="FVB166" s="171"/>
      <c r="FVC166" s="171"/>
      <c r="FVD166" s="171"/>
      <c r="FVE166" s="171"/>
      <c r="FVF166" s="171"/>
      <c r="FVG166" s="171"/>
      <c r="FVH166" s="171"/>
      <c r="FVI166" s="171"/>
      <c r="FVJ166" s="171"/>
      <c r="FVK166" s="171"/>
      <c r="FVL166" s="171"/>
      <c r="FVM166" s="171"/>
      <c r="FVN166" s="171"/>
      <c r="FVO166" s="171"/>
      <c r="FVP166" s="171"/>
      <c r="FVQ166" s="171"/>
      <c r="FVR166" s="171"/>
      <c r="FVS166" s="171"/>
      <c r="FVT166" s="171"/>
      <c r="FVU166" s="171"/>
      <c r="FVV166" s="171"/>
      <c r="FVW166" s="171"/>
      <c r="FVX166" s="171"/>
      <c r="FVY166" s="171"/>
      <c r="FVZ166" s="171"/>
      <c r="FWA166" s="171"/>
      <c r="FWB166" s="171"/>
      <c r="FWC166" s="171"/>
      <c r="FWD166" s="171"/>
      <c r="FWE166" s="171"/>
      <c r="FWF166" s="171"/>
      <c r="FWG166" s="171"/>
      <c r="FWH166" s="171"/>
      <c r="FWI166" s="171"/>
      <c r="FWJ166" s="171"/>
      <c r="FWK166" s="171"/>
      <c r="FWL166" s="171"/>
      <c r="FWM166" s="171"/>
      <c r="FWN166" s="171"/>
      <c r="FWO166" s="171"/>
      <c r="FWP166" s="171"/>
      <c r="FWQ166" s="171"/>
      <c r="FWR166" s="171"/>
      <c r="FWS166" s="171"/>
      <c r="FWT166" s="171"/>
      <c r="FWU166" s="171"/>
      <c r="FWV166" s="171"/>
      <c r="FWW166" s="171"/>
      <c r="FWX166" s="171"/>
      <c r="FWY166" s="171"/>
      <c r="FWZ166" s="171"/>
      <c r="FXA166" s="171"/>
      <c r="FXB166" s="171"/>
      <c r="FXC166" s="171"/>
      <c r="FXD166" s="171"/>
      <c r="FXE166" s="171"/>
      <c r="FXF166" s="171"/>
      <c r="FXG166" s="171"/>
      <c r="FXH166" s="171"/>
      <c r="FXI166" s="171"/>
      <c r="FXJ166" s="171"/>
      <c r="FXK166" s="171"/>
      <c r="FXL166" s="171"/>
      <c r="FXM166" s="171"/>
      <c r="FXN166" s="171"/>
      <c r="FXO166" s="171"/>
      <c r="FXP166" s="171"/>
      <c r="FXQ166" s="171"/>
      <c r="FXR166" s="171"/>
      <c r="FXS166" s="171"/>
      <c r="FXT166" s="171"/>
      <c r="FXU166" s="171"/>
      <c r="FXV166" s="171"/>
      <c r="FXW166" s="171"/>
      <c r="FXX166" s="171"/>
      <c r="FXY166" s="171"/>
      <c r="FXZ166" s="171"/>
      <c r="FYA166" s="171"/>
      <c r="FYB166" s="171"/>
      <c r="FYC166" s="171"/>
      <c r="FYD166" s="171"/>
      <c r="FYE166" s="171"/>
      <c r="FYF166" s="171"/>
      <c r="FYG166" s="171"/>
      <c r="FYH166" s="171"/>
      <c r="FYI166" s="171"/>
      <c r="FYJ166" s="171"/>
      <c r="FYK166" s="171"/>
      <c r="FYL166" s="171"/>
      <c r="FYM166" s="171"/>
      <c r="FYN166" s="171"/>
      <c r="FYO166" s="171"/>
      <c r="FYP166" s="171"/>
      <c r="FYQ166" s="171"/>
      <c r="FYR166" s="171"/>
      <c r="FYS166" s="171"/>
      <c r="FYT166" s="171"/>
      <c r="FYU166" s="171"/>
      <c r="FYV166" s="171"/>
      <c r="FYW166" s="171"/>
      <c r="FYX166" s="171"/>
      <c r="FYY166" s="171"/>
      <c r="FYZ166" s="171"/>
      <c r="FZA166" s="171"/>
      <c r="FZB166" s="171"/>
      <c r="FZC166" s="171"/>
      <c r="FZD166" s="171"/>
      <c r="FZE166" s="171"/>
      <c r="FZF166" s="171"/>
      <c r="FZG166" s="171"/>
      <c r="FZH166" s="171"/>
      <c r="FZI166" s="171"/>
      <c r="FZJ166" s="171"/>
      <c r="FZK166" s="171"/>
      <c r="FZL166" s="171"/>
      <c r="FZM166" s="171"/>
      <c r="FZN166" s="171"/>
      <c r="FZO166" s="171"/>
      <c r="FZP166" s="171"/>
      <c r="FZQ166" s="171"/>
      <c r="FZR166" s="171"/>
      <c r="FZS166" s="171"/>
      <c r="FZT166" s="171"/>
      <c r="FZU166" s="171"/>
      <c r="FZV166" s="171"/>
      <c r="FZW166" s="171"/>
      <c r="FZX166" s="171"/>
      <c r="FZY166" s="171"/>
      <c r="FZZ166" s="171"/>
      <c r="GAA166" s="171"/>
      <c r="GAB166" s="171"/>
      <c r="GAC166" s="171"/>
      <c r="GAD166" s="171"/>
      <c r="GAE166" s="171"/>
      <c r="GAF166" s="171"/>
      <c r="GAG166" s="171"/>
      <c r="GAH166" s="171"/>
      <c r="GAI166" s="171"/>
      <c r="GAJ166" s="171"/>
      <c r="GAK166" s="171"/>
      <c r="GAL166" s="171"/>
      <c r="GAM166" s="171"/>
      <c r="GAN166" s="171"/>
      <c r="GAO166" s="171"/>
      <c r="GAP166" s="171"/>
      <c r="GAQ166" s="171"/>
      <c r="GAR166" s="171"/>
      <c r="GAS166" s="171"/>
      <c r="GAT166" s="171"/>
      <c r="GAU166" s="171"/>
      <c r="GAV166" s="171"/>
      <c r="GAW166" s="171"/>
      <c r="GAX166" s="171"/>
      <c r="GAY166" s="171"/>
      <c r="GAZ166" s="171"/>
      <c r="GBA166" s="171"/>
      <c r="GBB166" s="171"/>
      <c r="GBC166" s="171"/>
      <c r="GBD166" s="171"/>
      <c r="GBE166" s="171"/>
      <c r="GBF166" s="171"/>
      <c r="GBG166" s="171"/>
      <c r="GBH166" s="171"/>
      <c r="GBI166" s="171"/>
      <c r="GBJ166" s="171"/>
      <c r="GBK166" s="171"/>
      <c r="GBL166" s="171"/>
      <c r="GBM166" s="171"/>
      <c r="GBN166" s="171"/>
      <c r="GBO166" s="171"/>
      <c r="GBP166" s="171"/>
      <c r="GBQ166" s="171"/>
      <c r="GBR166" s="171"/>
      <c r="GBS166" s="171"/>
      <c r="GBT166" s="171"/>
      <c r="GBU166" s="171"/>
      <c r="GBV166" s="171"/>
      <c r="GBW166" s="171"/>
      <c r="GBX166" s="171"/>
      <c r="GBY166" s="171"/>
      <c r="GBZ166" s="171"/>
      <c r="GCA166" s="171"/>
      <c r="GCB166" s="171"/>
      <c r="GCC166" s="171"/>
      <c r="GCD166" s="171"/>
      <c r="GCE166" s="171"/>
      <c r="GCF166" s="171"/>
      <c r="GCG166" s="171"/>
      <c r="GCH166" s="171"/>
      <c r="GCI166" s="171"/>
      <c r="GCJ166" s="171"/>
      <c r="GCK166" s="171"/>
      <c r="GCL166" s="171"/>
      <c r="GCM166" s="171"/>
      <c r="GCN166" s="171"/>
      <c r="GCO166" s="171"/>
      <c r="GCP166" s="171"/>
      <c r="GCQ166" s="171"/>
      <c r="GCR166" s="171"/>
      <c r="GCS166" s="171"/>
      <c r="GCT166" s="171"/>
      <c r="GCU166" s="171"/>
      <c r="GCV166" s="171"/>
      <c r="GCW166" s="171"/>
      <c r="GCX166" s="171"/>
      <c r="GCY166" s="171"/>
      <c r="GCZ166" s="171"/>
      <c r="GDA166" s="171"/>
      <c r="GDB166" s="171"/>
      <c r="GDC166" s="171"/>
      <c r="GDD166" s="171"/>
      <c r="GDE166" s="171"/>
      <c r="GDF166" s="171"/>
      <c r="GDG166" s="171"/>
      <c r="GDH166" s="171"/>
      <c r="GDI166" s="171"/>
      <c r="GDJ166" s="171"/>
      <c r="GDK166" s="171"/>
      <c r="GDL166" s="171"/>
      <c r="GDM166" s="171"/>
      <c r="GDN166" s="171"/>
      <c r="GDO166" s="171"/>
      <c r="GDP166" s="171"/>
      <c r="GDQ166" s="171"/>
      <c r="GDR166" s="171"/>
      <c r="GDS166" s="171"/>
      <c r="GDT166" s="171"/>
      <c r="GDU166" s="171"/>
      <c r="GDV166" s="171"/>
      <c r="GDW166" s="171"/>
      <c r="GDX166" s="171"/>
      <c r="GDY166" s="171"/>
      <c r="GDZ166" s="171"/>
      <c r="GEA166" s="171"/>
      <c r="GEB166" s="171"/>
      <c r="GEC166" s="171"/>
      <c r="GED166" s="171"/>
      <c r="GEE166" s="171"/>
      <c r="GEF166" s="171"/>
      <c r="GEG166" s="171"/>
      <c r="GEH166" s="171"/>
      <c r="GEI166" s="171"/>
      <c r="GEJ166" s="171"/>
      <c r="GEK166" s="171"/>
      <c r="GEL166" s="171"/>
      <c r="GEM166" s="171"/>
      <c r="GEN166" s="171"/>
      <c r="GEO166" s="171"/>
      <c r="GEP166" s="171"/>
      <c r="GEQ166" s="171"/>
      <c r="GER166" s="171"/>
      <c r="GES166" s="171"/>
      <c r="GET166" s="171"/>
      <c r="GEU166" s="171"/>
      <c r="GEV166" s="171"/>
      <c r="GEW166" s="171"/>
      <c r="GEX166" s="171"/>
      <c r="GEY166" s="171"/>
      <c r="GEZ166" s="171"/>
      <c r="GFA166" s="171"/>
      <c r="GFB166" s="171"/>
      <c r="GFC166" s="171"/>
      <c r="GFD166" s="171"/>
      <c r="GFE166" s="171"/>
      <c r="GFF166" s="171"/>
      <c r="GFG166" s="171"/>
      <c r="GFH166" s="171"/>
      <c r="GFI166" s="171"/>
      <c r="GFJ166" s="171"/>
      <c r="GFK166" s="171"/>
      <c r="GFL166" s="171"/>
      <c r="GFM166" s="171"/>
      <c r="GFN166" s="171"/>
      <c r="GFO166" s="171"/>
      <c r="GFP166" s="171"/>
      <c r="GFQ166" s="171"/>
      <c r="GFR166" s="171"/>
      <c r="GFS166" s="171"/>
      <c r="GFT166" s="171"/>
      <c r="GFU166" s="171"/>
      <c r="GFV166" s="171"/>
      <c r="GFW166" s="171"/>
      <c r="GFX166" s="171"/>
      <c r="GFY166" s="171"/>
      <c r="GFZ166" s="171"/>
      <c r="GGA166" s="171"/>
      <c r="GGB166" s="171"/>
      <c r="GGC166" s="171"/>
      <c r="GGD166" s="171"/>
      <c r="GGE166" s="171"/>
      <c r="GGF166" s="171"/>
      <c r="GGG166" s="171"/>
      <c r="GGH166" s="171"/>
      <c r="GGI166" s="171"/>
      <c r="GGJ166" s="171"/>
      <c r="GGK166" s="171"/>
      <c r="GGL166" s="171"/>
      <c r="GGM166" s="171"/>
      <c r="GGN166" s="171"/>
      <c r="GGO166" s="171"/>
      <c r="GGP166" s="171"/>
      <c r="GGQ166" s="171"/>
      <c r="GGR166" s="171"/>
      <c r="GGS166" s="171"/>
      <c r="GGT166" s="171"/>
      <c r="GGU166" s="171"/>
      <c r="GGV166" s="171"/>
      <c r="GGW166" s="171"/>
      <c r="GGX166" s="171"/>
      <c r="GGY166" s="171"/>
      <c r="GGZ166" s="171"/>
      <c r="GHA166" s="171"/>
      <c r="GHB166" s="171"/>
      <c r="GHC166" s="171"/>
      <c r="GHD166" s="171"/>
      <c r="GHE166" s="171"/>
      <c r="GHF166" s="171"/>
      <c r="GHG166" s="171"/>
      <c r="GHH166" s="171"/>
      <c r="GHI166" s="171"/>
      <c r="GHJ166" s="171"/>
      <c r="GHK166" s="171"/>
      <c r="GHL166" s="171"/>
      <c r="GHM166" s="171"/>
      <c r="GHN166" s="171"/>
      <c r="GHO166" s="171"/>
      <c r="GHP166" s="171"/>
      <c r="GHQ166" s="171"/>
      <c r="GHR166" s="171"/>
      <c r="GHS166" s="171"/>
      <c r="GHT166" s="171"/>
      <c r="GHU166" s="171"/>
      <c r="GHV166" s="171"/>
      <c r="GHW166" s="171"/>
      <c r="GHX166" s="171"/>
      <c r="GHY166" s="171"/>
      <c r="GHZ166" s="171"/>
      <c r="GIA166" s="171"/>
      <c r="GIB166" s="171"/>
      <c r="GIC166" s="171"/>
      <c r="GID166" s="171"/>
      <c r="GIE166" s="171"/>
      <c r="GIF166" s="171"/>
      <c r="GIG166" s="171"/>
      <c r="GIH166" s="171"/>
      <c r="GII166" s="171"/>
      <c r="GIJ166" s="171"/>
      <c r="GIK166" s="171"/>
      <c r="GIL166" s="171"/>
      <c r="GIM166" s="171"/>
      <c r="GIN166" s="171"/>
      <c r="GIO166" s="171"/>
      <c r="GIP166" s="171"/>
      <c r="GIQ166" s="171"/>
      <c r="GIR166" s="171"/>
      <c r="GIS166" s="171"/>
      <c r="GIT166" s="171"/>
      <c r="GIU166" s="171"/>
      <c r="GIV166" s="171"/>
      <c r="GIW166" s="171"/>
      <c r="GIX166" s="171"/>
      <c r="GIY166" s="171"/>
      <c r="GIZ166" s="171"/>
      <c r="GJA166" s="171"/>
      <c r="GJB166" s="171"/>
      <c r="GJC166" s="171"/>
      <c r="GJD166" s="171"/>
      <c r="GJE166" s="171"/>
      <c r="GJF166" s="171"/>
      <c r="GJG166" s="171"/>
      <c r="GJH166" s="171"/>
      <c r="GJI166" s="171"/>
      <c r="GJJ166" s="171"/>
      <c r="GJK166" s="171"/>
      <c r="GJL166" s="171"/>
      <c r="GJM166" s="171"/>
      <c r="GJN166" s="171"/>
      <c r="GJO166" s="171"/>
      <c r="GJP166" s="171"/>
      <c r="GJQ166" s="171"/>
      <c r="GJR166" s="171"/>
      <c r="GJS166" s="171"/>
      <c r="GJT166" s="171"/>
      <c r="GJU166" s="171"/>
      <c r="GJV166" s="171"/>
      <c r="GJW166" s="171"/>
      <c r="GJX166" s="171"/>
      <c r="GJY166" s="171"/>
      <c r="GJZ166" s="171"/>
      <c r="GKA166" s="171"/>
      <c r="GKB166" s="171"/>
      <c r="GKC166" s="171"/>
      <c r="GKD166" s="171"/>
      <c r="GKE166" s="171"/>
      <c r="GKF166" s="171"/>
      <c r="GKG166" s="171"/>
      <c r="GKH166" s="171"/>
      <c r="GKI166" s="171"/>
      <c r="GKJ166" s="171"/>
      <c r="GKK166" s="171"/>
      <c r="GKL166" s="171"/>
      <c r="GKM166" s="171"/>
      <c r="GKN166" s="171"/>
      <c r="GKO166" s="171"/>
      <c r="GKP166" s="171"/>
      <c r="GKQ166" s="171"/>
      <c r="GKR166" s="171"/>
      <c r="GKS166" s="171"/>
      <c r="GKT166" s="171"/>
      <c r="GKU166" s="171"/>
      <c r="GKV166" s="171"/>
      <c r="GKW166" s="171"/>
      <c r="GKX166" s="171"/>
      <c r="GKY166" s="171"/>
      <c r="GKZ166" s="171"/>
      <c r="GLA166" s="171"/>
      <c r="GLB166" s="171"/>
      <c r="GLC166" s="171"/>
      <c r="GLD166" s="171"/>
      <c r="GLE166" s="171"/>
      <c r="GLF166" s="171"/>
      <c r="GLG166" s="171"/>
      <c r="GLH166" s="171"/>
      <c r="GLI166" s="171"/>
      <c r="GLJ166" s="171"/>
      <c r="GLK166" s="171"/>
      <c r="GLL166" s="171"/>
      <c r="GLM166" s="171"/>
      <c r="GLN166" s="171"/>
      <c r="GLO166" s="171"/>
      <c r="GLP166" s="171"/>
      <c r="GLQ166" s="171"/>
      <c r="GLR166" s="171"/>
      <c r="GLS166" s="171"/>
      <c r="GLT166" s="171"/>
      <c r="GLU166" s="171"/>
      <c r="GLV166" s="171"/>
      <c r="GLW166" s="171"/>
      <c r="GLX166" s="171"/>
      <c r="GLY166" s="171"/>
      <c r="GLZ166" s="171"/>
      <c r="GMA166" s="171"/>
      <c r="GMB166" s="171"/>
      <c r="GMC166" s="171"/>
      <c r="GMD166" s="171"/>
      <c r="GME166" s="171"/>
      <c r="GMF166" s="171"/>
      <c r="GMG166" s="171"/>
      <c r="GMH166" s="171"/>
      <c r="GMI166" s="171"/>
      <c r="GMJ166" s="171"/>
      <c r="GMK166" s="171"/>
      <c r="GML166" s="171"/>
      <c r="GMM166" s="171"/>
      <c r="GMN166" s="171"/>
      <c r="GMO166" s="171"/>
      <c r="GMP166" s="171"/>
      <c r="GMQ166" s="171"/>
      <c r="GMR166" s="171"/>
      <c r="GMS166" s="171"/>
      <c r="GMT166" s="171"/>
      <c r="GMU166" s="171"/>
      <c r="GMV166" s="171"/>
      <c r="GMW166" s="171"/>
      <c r="GMX166" s="171"/>
      <c r="GMY166" s="171"/>
      <c r="GMZ166" s="171"/>
      <c r="GNA166" s="171"/>
      <c r="GNB166" s="171"/>
      <c r="GNC166" s="171"/>
      <c r="GND166" s="171"/>
      <c r="GNE166" s="171"/>
      <c r="GNF166" s="171"/>
      <c r="GNG166" s="171"/>
      <c r="GNH166" s="171"/>
      <c r="GNI166" s="171"/>
      <c r="GNJ166" s="171"/>
      <c r="GNK166" s="171"/>
      <c r="GNL166" s="171"/>
      <c r="GNM166" s="171"/>
      <c r="GNN166" s="171"/>
      <c r="GNO166" s="171"/>
      <c r="GNP166" s="171"/>
      <c r="GNQ166" s="171"/>
      <c r="GNR166" s="171"/>
      <c r="GNS166" s="171"/>
      <c r="GNT166" s="171"/>
      <c r="GNU166" s="171"/>
      <c r="GNV166" s="171"/>
      <c r="GNW166" s="171"/>
      <c r="GNX166" s="171"/>
      <c r="GNY166" s="171"/>
      <c r="GNZ166" s="171"/>
      <c r="GOA166" s="171"/>
      <c r="GOB166" s="171"/>
      <c r="GOC166" s="171"/>
      <c r="GOD166" s="171"/>
      <c r="GOE166" s="171"/>
      <c r="GOF166" s="171"/>
      <c r="GOG166" s="171"/>
      <c r="GOH166" s="171"/>
      <c r="GOI166" s="171"/>
      <c r="GOJ166" s="171"/>
      <c r="GOK166" s="171"/>
      <c r="GOL166" s="171"/>
      <c r="GOM166" s="171"/>
      <c r="GON166" s="171"/>
      <c r="GOO166" s="171"/>
      <c r="GOP166" s="171"/>
      <c r="GOQ166" s="171"/>
      <c r="GOR166" s="171"/>
      <c r="GOS166" s="171"/>
      <c r="GOT166" s="171"/>
      <c r="GOU166" s="171"/>
      <c r="GOV166" s="171"/>
      <c r="GOW166" s="171"/>
      <c r="GOX166" s="171"/>
      <c r="GOY166" s="171"/>
      <c r="GOZ166" s="171"/>
      <c r="GPA166" s="171"/>
      <c r="GPB166" s="171"/>
      <c r="GPC166" s="171"/>
      <c r="GPD166" s="171"/>
      <c r="GPE166" s="171"/>
      <c r="GPF166" s="171"/>
      <c r="GPG166" s="171"/>
      <c r="GPH166" s="171"/>
      <c r="GPI166" s="171"/>
      <c r="GPJ166" s="171"/>
      <c r="GPK166" s="171"/>
      <c r="GPL166" s="171"/>
      <c r="GPM166" s="171"/>
      <c r="GPN166" s="171"/>
      <c r="GPO166" s="171"/>
      <c r="GPP166" s="171"/>
      <c r="GPQ166" s="171"/>
      <c r="GPR166" s="171"/>
      <c r="GPS166" s="171"/>
      <c r="GPT166" s="171"/>
      <c r="GPU166" s="171"/>
      <c r="GPV166" s="171"/>
      <c r="GPW166" s="171"/>
      <c r="GPX166" s="171"/>
      <c r="GPY166" s="171"/>
      <c r="GPZ166" s="171"/>
      <c r="GQA166" s="171"/>
      <c r="GQB166" s="171"/>
      <c r="GQC166" s="171"/>
      <c r="GQD166" s="171"/>
      <c r="GQE166" s="171"/>
      <c r="GQF166" s="171"/>
      <c r="GQG166" s="171"/>
      <c r="GQH166" s="171"/>
      <c r="GQI166" s="171"/>
      <c r="GQJ166" s="171"/>
      <c r="GQK166" s="171"/>
      <c r="GQL166" s="171"/>
      <c r="GQM166" s="171"/>
      <c r="GQN166" s="171"/>
      <c r="GQO166" s="171"/>
      <c r="GQP166" s="171"/>
      <c r="GQQ166" s="171"/>
      <c r="GQR166" s="171"/>
      <c r="GQS166" s="171"/>
      <c r="GQT166" s="171"/>
      <c r="GQU166" s="171"/>
      <c r="GQV166" s="171"/>
      <c r="GQW166" s="171"/>
      <c r="GQX166" s="171"/>
      <c r="GQY166" s="171"/>
      <c r="GQZ166" s="171"/>
      <c r="GRA166" s="171"/>
      <c r="GRB166" s="171"/>
      <c r="GRC166" s="171"/>
      <c r="GRD166" s="171"/>
      <c r="GRE166" s="171"/>
      <c r="GRF166" s="171"/>
      <c r="GRG166" s="171"/>
      <c r="GRH166" s="171"/>
      <c r="GRI166" s="171"/>
      <c r="GRJ166" s="171"/>
      <c r="GRK166" s="171"/>
      <c r="GRL166" s="171"/>
      <c r="GRM166" s="171"/>
      <c r="GRN166" s="171"/>
      <c r="GRO166" s="171"/>
      <c r="GRP166" s="171"/>
      <c r="GRQ166" s="171"/>
      <c r="GRR166" s="171"/>
      <c r="GRS166" s="171"/>
      <c r="GRT166" s="171"/>
      <c r="GRU166" s="171"/>
      <c r="GRV166" s="171"/>
      <c r="GRW166" s="171"/>
      <c r="GRX166" s="171"/>
      <c r="GRY166" s="171"/>
      <c r="GRZ166" s="171"/>
      <c r="GSA166" s="171"/>
      <c r="GSB166" s="171"/>
      <c r="GSC166" s="171"/>
      <c r="GSD166" s="171"/>
      <c r="GSE166" s="171"/>
      <c r="GSF166" s="171"/>
      <c r="GSG166" s="171"/>
      <c r="GSH166" s="171"/>
      <c r="GSI166" s="171"/>
      <c r="GSJ166" s="171"/>
      <c r="GSK166" s="171"/>
      <c r="GSL166" s="171"/>
      <c r="GSM166" s="171"/>
      <c r="GSN166" s="171"/>
      <c r="GSO166" s="171"/>
      <c r="GSP166" s="171"/>
      <c r="GSQ166" s="171"/>
      <c r="GSR166" s="171"/>
      <c r="GSS166" s="171"/>
      <c r="GST166" s="171"/>
      <c r="GSU166" s="171"/>
      <c r="GSV166" s="171"/>
      <c r="GSW166" s="171"/>
      <c r="GSX166" s="171"/>
      <c r="GSY166" s="171"/>
      <c r="GSZ166" s="171"/>
      <c r="GTA166" s="171"/>
      <c r="GTB166" s="171"/>
      <c r="GTC166" s="171"/>
      <c r="GTD166" s="171"/>
      <c r="GTE166" s="171"/>
      <c r="GTF166" s="171"/>
      <c r="GTG166" s="171"/>
      <c r="GTH166" s="171"/>
      <c r="GTI166" s="171"/>
      <c r="GTJ166" s="171"/>
      <c r="GTK166" s="171"/>
      <c r="GTL166" s="171"/>
      <c r="GTM166" s="171"/>
      <c r="GTN166" s="171"/>
      <c r="GTO166" s="171"/>
      <c r="GTP166" s="171"/>
      <c r="GTQ166" s="171"/>
      <c r="GTR166" s="171"/>
      <c r="GTS166" s="171"/>
      <c r="GTT166" s="171"/>
      <c r="GTU166" s="171"/>
      <c r="GTV166" s="171"/>
      <c r="GTW166" s="171"/>
      <c r="GTX166" s="171"/>
      <c r="GTY166" s="171"/>
      <c r="GTZ166" s="171"/>
      <c r="GUA166" s="171"/>
      <c r="GUB166" s="171"/>
      <c r="GUC166" s="171"/>
      <c r="GUD166" s="171"/>
      <c r="GUE166" s="171"/>
      <c r="GUF166" s="171"/>
      <c r="GUG166" s="171"/>
      <c r="GUH166" s="171"/>
      <c r="GUI166" s="171"/>
      <c r="GUJ166" s="171"/>
      <c r="GUK166" s="171"/>
      <c r="GUL166" s="171"/>
      <c r="GUM166" s="171"/>
      <c r="GUN166" s="171"/>
      <c r="GUO166" s="171"/>
      <c r="GUP166" s="171"/>
      <c r="GUQ166" s="171"/>
      <c r="GUR166" s="171"/>
      <c r="GUS166" s="171"/>
      <c r="GUT166" s="171"/>
      <c r="GUU166" s="171"/>
      <c r="GUV166" s="171"/>
      <c r="GUW166" s="171"/>
      <c r="GUX166" s="171"/>
      <c r="GUY166" s="171"/>
      <c r="GUZ166" s="171"/>
      <c r="GVA166" s="171"/>
      <c r="GVB166" s="171"/>
      <c r="GVC166" s="171"/>
      <c r="GVD166" s="171"/>
      <c r="GVE166" s="171"/>
      <c r="GVF166" s="171"/>
      <c r="GVG166" s="171"/>
      <c r="GVH166" s="171"/>
      <c r="GVI166" s="171"/>
      <c r="GVJ166" s="171"/>
      <c r="GVK166" s="171"/>
      <c r="GVL166" s="171"/>
      <c r="GVM166" s="171"/>
      <c r="GVN166" s="171"/>
      <c r="GVO166" s="171"/>
      <c r="GVP166" s="171"/>
      <c r="GVQ166" s="171"/>
      <c r="GVR166" s="171"/>
      <c r="GVS166" s="171"/>
      <c r="GVT166" s="171"/>
      <c r="GVU166" s="171"/>
      <c r="GVV166" s="171"/>
      <c r="GVW166" s="171"/>
      <c r="GVX166" s="171"/>
      <c r="GVY166" s="171"/>
      <c r="GVZ166" s="171"/>
      <c r="GWA166" s="171"/>
      <c r="GWB166" s="171"/>
      <c r="GWC166" s="171"/>
      <c r="GWD166" s="171"/>
      <c r="GWE166" s="171"/>
      <c r="GWF166" s="171"/>
      <c r="GWG166" s="171"/>
      <c r="GWH166" s="171"/>
      <c r="GWI166" s="171"/>
      <c r="GWJ166" s="171"/>
      <c r="GWK166" s="171"/>
      <c r="GWL166" s="171"/>
      <c r="GWM166" s="171"/>
      <c r="GWN166" s="171"/>
      <c r="GWO166" s="171"/>
      <c r="GWP166" s="171"/>
      <c r="GWQ166" s="171"/>
      <c r="GWR166" s="171"/>
      <c r="GWS166" s="171"/>
      <c r="GWT166" s="171"/>
      <c r="GWU166" s="171"/>
      <c r="GWV166" s="171"/>
      <c r="GWW166" s="171"/>
      <c r="GWX166" s="171"/>
      <c r="GWY166" s="171"/>
      <c r="GWZ166" s="171"/>
      <c r="GXA166" s="171"/>
      <c r="GXB166" s="171"/>
      <c r="GXC166" s="171"/>
      <c r="GXD166" s="171"/>
      <c r="GXE166" s="171"/>
      <c r="GXF166" s="171"/>
      <c r="GXG166" s="171"/>
      <c r="GXH166" s="171"/>
      <c r="GXI166" s="171"/>
      <c r="GXJ166" s="171"/>
      <c r="GXK166" s="171"/>
      <c r="GXL166" s="171"/>
      <c r="GXM166" s="171"/>
      <c r="GXN166" s="171"/>
      <c r="GXO166" s="171"/>
      <c r="GXP166" s="171"/>
      <c r="GXQ166" s="171"/>
      <c r="GXR166" s="171"/>
      <c r="GXS166" s="171"/>
      <c r="GXT166" s="171"/>
      <c r="GXU166" s="171"/>
      <c r="GXV166" s="171"/>
      <c r="GXW166" s="171"/>
      <c r="GXX166" s="171"/>
      <c r="GXY166" s="171"/>
      <c r="GXZ166" s="171"/>
      <c r="GYA166" s="171"/>
      <c r="GYB166" s="171"/>
      <c r="GYC166" s="171"/>
      <c r="GYD166" s="171"/>
      <c r="GYE166" s="171"/>
      <c r="GYF166" s="171"/>
      <c r="GYG166" s="171"/>
      <c r="GYH166" s="171"/>
      <c r="GYI166" s="171"/>
      <c r="GYJ166" s="171"/>
      <c r="GYK166" s="171"/>
      <c r="GYL166" s="171"/>
      <c r="GYM166" s="171"/>
      <c r="GYN166" s="171"/>
      <c r="GYO166" s="171"/>
      <c r="GYP166" s="171"/>
      <c r="GYQ166" s="171"/>
      <c r="GYR166" s="171"/>
      <c r="GYS166" s="171"/>
      <c r="GYT166" s="171"/>
      <c r="GYU166" s="171"/>
      <c r="GYV166" s="171"/>
      <c r="GYW166" s="171"/>
      <c r="GYX166" s="171"/>
      <c r="GYY166" s="171"/>
      <c r="GYZ166" s="171"/>
      <c r="GZA166" s="171"/>
      <c r="GZB166" s="171"/>
      <c r="GZC166" s="171"/>
      <c r="GZD166" s="171"/>
      <c r="GZE166" s="171"/>
      <c r="GZF166" s="171"/>
      <c r="GZG166" s="171"/>
      <c r="GZH166" s="171"/>
      <c r="GZI166" s="171"/>
      <c r="GZJ166" s="171"/>
      <c r="GZK166" s="171"/>
      <c r="GZL166" s="171"/>
      <c r="GZM166" s="171"/>
      <c r="GZN166" s="171"/>
      <c r="GZO166" s="171"/>
      <c r="GZP166" s="171"/>
      <c r="GZQ166" s="171"/>
      <c r="GZR166" s="171"/>
      <c r="GZS166" s="171"/>
      <c r="GZT166" s="171"/>
      <c r="GZU166" s="171"/>
      <c r="GZV166" s="171"/>
      <c r="GZW166" s="171"/>
      <c r="GZX166" s="171"/>
      <c r="GZY166" s="171"/>
      <c r="GZZ166" s="171"/>
      <c r="HAA166" s="171"/>
      <c r="HAB166" s="171"/>
      <c r="HAC166" s="171"/>
      <c r="HAD166" s="171"/>
      <c r="HAE166" s="171"/>
      <c r="HAF166" s="171"/>
      <c r="HAG166" s="171"/>
      <c r="HAH166" s="171"/>
      <c r="HAI166" s="171"/>
      <c r="HAJ166" s="171"/>
      <c r="HAK166" s="171"/>
      <c r="HAL166" s="171"/>
      <c r="HAM166" s="171"/>
      <c r="HAN166" s="171"/>
      <c r="HAO166" s="171"/>
      <c r="HAP166" s="171"/>
      <c r="HAQ166" s="171"/>
      <c r="HAR166" s="171"/>
      <c r="HAS166" s="171"/>
      <c r="HAT166" s="171"/>
      <c r="HAU166" s="171"/>
      <c r="HAV166" s="171"/>
      <c r="HAW166" s="171"/>
      <c r="HAX166" s="171"/>
      <c r="HAY166" s="171"/>
      <c r="HAZ166" s="171"/>
      <c r="HBA166" s="171"/>
      <c r="HBB166" s="171"/>
      <c r="HBC166" s="171"/>
      <c r="HBD166" s="171"/>
      <c r="HBE166" s="171"/>
      <c r="HBF166" s="171"/>
      <c r="HBG166" s="171"/>
      <c r="HBH166" s="171"/>
      <c r="HBI166" s="171"/>
      <c r="HBJ166" s="171"/>
      <c r="HBK166" s="171"/>
      <c r="HBL166" s="171"/>
      <c r="HBM166" s="171"/>
      <c r="HBN166" s="171"/>
      <c r="HBO166" s="171"/>
      <c r="HBP166" s="171"/>
      <c r="HBQ166" s="171"/>
      <c r="HBR166" s="171"/>
      <c r="HBS166" s="171"/>
      <c r="HBT166" s="171"/>
      <c r="HBU166" s="171"/>
      <c r="HBV166" s="171"/>
      <c r="HBW166" s="171"/>
      <c r="HBX166" s="171"/>
      <c r="HBY166" s="171"/>
      <c r="HBZ166" s="171"/>
      <c r="HCA166" s="171"/>
      <c r="HCB166" s="171"/>
      <c r="HCC166" s="171"/>
      <c r="HCD166" s="171"/>
      <c r="HCE166" s="171"/>
      <c r="HCF166" s="171"/>
      <c r="HCG166" s="171"/>
      <c r="HCH166" s="171"/>
      <c r="HCI166" s="171"/>
      <c r="HCJ166" s="171"/>
      <c r="HCK166" s="171"/>
      <c r="HCL166" s="171"/>
      <c r="HCM166" s="171"/>
      <c r="HCN166" s="171"/>
      <c r="HCO166" s="171"/>
      <c r="HCP166" s="171"/>
      <c r="HCQ166" s="171"/>
      <c r="HCR166" s="171"/>
      <c r="HCS166" s="171"/>
      <c r="HCT166" s="171"/>
      <c r="HCU166" s="171"/>
      <c r="HCV166" s="171"/>
      <c r="HCW166" s="171"/>
      <c r="HCX166" s="171"/>
      <c r="HCY166" s="171"/>
      <c r="HCZ166" s="171"/>
      <c r="HDA166" s="171"/>
      <c r="HDB166" s="171"/>
      <c r="HDC166" s="171"/>
      <c r="HDD166" s="171"/>
      <c r="HDE166" s="171"/>
      <c r="HDF166" s="171"/>
      <c r="HDG166" s="171"/>
      <c r="HDH166" s="171"/>
      <c r="HDI166" s="171"/>
      <c r="HDJ166" s="171"/>
      <c r="HDK166" s="171"/>
      <c r="HDL166" s="171"/>
      <c r="HDM166" s="171"/>
      <c r="HDN166" s="171"/>
      <c r="HDO166" s="171"/>
      <c r="HDP166" s="171"/>
      <c r="HDQ166" s="171"/>
      <c r="HDR166" s="171"/>
      <c r="HDS166" s="171"/>
      <c r="HDT166" s="171"/>
      <c r="HDU166" s="171"/>
      <c r="HDV166" s="171"/>
      <c r="HDW166" s="171"/>
      <c r="HDX166" s="171"/>
      <c r="HDY166" s="171"/>
      <c r="HDZ166" s="171"/>
      <c r="HEA166" s="171"/>
      <c r="HEB166" s="171"/>
      <c r="HEC166" s="171"/>
      <c r="HED166" s="171"/>
      <c r="HEE166" s="171"/>
      <c r="HEF166" s="171"/>
      <c r="HEG166" s="171"/>
      <c r="HEH166" s="171"/>
      <c r="HEI166" s="171"/>
      <c r="HEJ166" s="171"/>
      <c r="HEK166" s="171"/>
      <c r="HEL166" s="171"/>
      <c r="HEM166" s="171"/>
      <c r="HEN166" s="171"/>
      <c r="HEO166" s="171"/>
      <c r="HEP166" s="171"/>
      <c r="HEQ166" s="171"/>
      <c r="HER166" s="171"/>
      <c r="HES166" s="171"/>
      <c r="HET166" s="171"/>
      <c r="HEU166" s="171"/>
      <c r="HEV166" s="171"/>
      <c r="HEW166" s="171"/>
      <c r="HEX166" s="171"/>
      <c r="HEY166" s="171"/>
      <c r="HEZ166" s="171"/>
      <c r="HFA166" s="171"/>
      <c r="HFB166" s="171"/>
      <c r="HFC166" s="171"/>
      <c r="HFD166" s="171"/>
      <c r="HFE166" s="171"/>
      <c r="HFF166" s="171"/>
      <c r="HFG166" s="171"/>
      <c r="HFH166" s="171"/>
      <c r="HFI166" s="171"/>
      <c r="HFJ166" s="171"/>
      <c r="HFK166" s="171"/>
      <c r="HFL166" s="171"/>
      <c r="HFM166" s="171"/>
      <c r="HFN166" s="171"/>
      <c r="HFO166" s="171"/>
      <c r="HFP166" s="171"/>
      <c r="HFQ166" s="171"/>
      <c r="HFR166" s="171"/>
      <c r="HFS166" s="171"/>
      <c r="HFT166" s="171"/>
      <c r="HFU166" s="171"/>
      <c r="HFV166" s="171"/>
      <c r="HFW166" s="171"/>
      <c r="HFX166" s="171"/>
      <c r="HFY166" s="171"/>
      <c r="HFZ166" s="171"/>
      <c r="HGA166" s="171"/>
      <c r="HGB166" s="171"/>
      <c r="HGC166" s="171"/>
      <c r="HGD166" s="171"/>
      <c r="HGE166" s="171"/>
      <c r="HGF166" s="171"/>
      <c r="HGG166" s="171"/>
      <c r="HGH166" s="171"/>
      <c r="HGI166" s="171"/>
      <c r="HGJ166" s="171"/>
      <c r="HGK166" s="171"/>
      <c r="HGL166" s="171"/>
      <c r="HGM166" s="171"/>
      <c r="HGN166" s="171"/>
      <c r="HGO166" s="171"/>
      <c r="HGP166" s="171"/>
      <c r="HGQ166" s="171"/>
      <c r="HGR166" s="171"/>
      <c r="HGS166" s="171"/>
      <c r="HGT166" s="171"/>
      <c r="HGU166" s="171"/>
      <c r="HGV166" s="171"/>
      <c r="HGW166" s="171"/>
      <c r="HGX166" s="171"/>
      <c r="HGY166" s="171"/>
      <c r="HGZ166" s="171"/>
      <c r="HHA166" s="171"/>
      <c r="HHB166" s="171"/>
      <c r="HHC166" s="171"/>
      <c r="HHD166" s="171"/>
      <c r="HHE166" s="171"/>
      <c r="HHF166" s="171"/>
      <c r="HHG166" s="171"/>
      <c r="HHH166" s="171"/>
      <c r="HHI166" s="171"/>
      <c r="HHJ166" s="171"/>
      <c r="HHK166" s="171"/>
      <c r="HHL166" s="171"/>
      <c r="HHM166" s="171"/>
      <c r="HHN166" s="171"/>
      <c r="HHO166" s="171"/>
      <c r="HHP166" s="171"/>
      <c r="HHQ166" s="171"/>
      <c r="HHR166" s="171"/>
      <c r="HHS166" s="171"/>
      <c r="HHT166" s="171"/>
      <c r="HHU166" s="171"/>
      <c r="HHV166" s="171"/>
      <c r="HHW166" s="171"/>
      <c r="HHX166" s="171"/>
      <c r="HHY166" s="171"/>
      <c r="HHZ166" s="171"/>
      <c r="HIA166" s="171"/>
      <c r="HIB166" s="171"/>
      <c r="HIC166" s="171"/>
      <c r="HID166" s="171"/>
      <c r="HIE166" s="171"/>
      <c r="HIF166" s="171"/>
      <c r="HIG166" s="171"/>
      <c r="HIH166" s="171"/>
      <c r="HII166" s="171"/>
      <c r="HIJ166" s="171"/>
      <c r="HIK166" s="171"/>
      <c r="HIL166" s="171"/>
      <c r="HIM166" s="171"/>
      <c r="HIN166" s="171"/>
      <c r="HIO166" s="171"/>
      <c r="HIP166" s="171"/>
      <c r="HIQ166" s="171"/>
      <c r="HIR166" s="171"/>
      <c r="HIS166" s="171"/>
      <c r="HIT166" s="171"/>
      <c r="HIU166" s="171"/>
      <c r="HIV166" s="171"/>
      <c r="HIW166" s="171"/>
      <c r="HIX166" s="171"/>
      <c r="HIY166" s="171"/>
      <c r="HIZ166" s="171"/>
      <c r="HJA166" s="171"/>
      <c r="HJB166" s="171"/>
      <c r="HJC166" s="171"/>
      <c r="HJD166" s="171"/>
      <c r="HJE166" s="171"/>
      <c r="HJF166" s="171"/>
      <c r="HJG166" s="171"/>
      <c r="HJH166" s="171"/>
      <c r="HJI166" s="171"/>
      <c r="HJJ166" s="171"/>
      <c r="HJK166" s="171"/>
      <c r="HJL166" s="171"/>
      <c r="HJM166" s="171"/>
      <c r="HJN166" s="171"/>
      <c r="HJO166" s="171"/>
      <c r="HJP166" s="171"/>
      <c r="HJQ166" s="171"/>
      <c r="HJR166" s="171"/>
      <c r="HJS166" s="171"/>
      <c r="HJT166" s="171"/>
      <c r="HJU166" s="171"/>
      <c r="HJV166" s="171"/>
      <c r="HJW166" s="171"/>
      <c r="HJX166" s="171"/>
      <c r="HJY166" s="171"/>
      <c r="HJZ166" s="171"/>
      <c r="HKA166" s="171"/>
      <c r="HKB166" s="171"/>
      <c r="HKC166" s="171"/>
      <c r="HKD166" s="171"/>
      <c r="HKE166" s="171"/>
      <c r="HKF166" s="171"/>
      <c r="HKG166" s="171"/>
      <c r="HKH166" s="171"/>
      <c r="HKI166" s="171"/>
      <c r="HKJ166" s="171"/>
      <c r="HKK166" s="171"/>
      <c r="HKL166" s="171"/>
      <c r="HKM166" s="171"/>
      <c r="HKN166" s="171"/>
      <c r="HKO166" s="171"/>
      <c r="HKP166" s="171"/>
      <c r="HKQ166" s="171"/>
      <c r="HKR166" s="171"/>
      <c r="HKS166" s="171"/>
      <c r="HKT166" s="171"/>
      <c r="HKU166" s="171"/>
      <c r="HKV166" s="171"/>
      <c r="HKW166" s="171"/>
      <c r="HKX166" s="171"/>
      <c r="HKY166" s="171"/>
      <c r="HKZ166" s="171"/>
      <c r="HLA166" s="171"/>
      <c r="HLB166" s="171"/>
      <c r="HLC166" s="171"/>
      <c r="HLD166" s="171"/>
      <c r="HLE166" s="171"/>
      <c r="HLF166" s="171"/>
      <c r="HLG166" s="171"/>
      <c r="HLH166" s="171"/>
      <c r="HLI166" s="171"/>
      <c r="HLJ166" s="171"/>
      <c r="HLK166" s="171"/>
      <c r="HLL166" s="171"/>
      <c r="HLM166" s="171"/>
      <c r="HLN166" s="171"/>
      <c r="HLO166" s="171"/>
      <c r="HLP166" s="171"/>
      <c r="HLQ166" s="171"/>
      <c r="HLR166" s="171"/>
      <c r="HLS166" s="171"/>
      <c r="HLT166" s="171"/>
      <c r="HLU166" s="171"/>
      <c r="HLV166" s="171"/>
      <c r="HLW166" s="171"/>
      <c r="HLX166" s="171"/>
      <c r="HLY166" s="171"/>
      <c r="HLZ166" s="171"/>
      <c r="HMA166" s="171"/>
      <c r="HMB166" s="171"/>
      <c r="HMC166" s="171"/>
      <c r="HMD166" s="171"/>
      <c r="HME166" s="171"/>
      <c r="HMF166" s="171"/>
      <c r="HMG166" s="171"/>
      <c r="HMH166" s="171"/>
      <c r="HMI166" s="171"/>
      <c r="HMJ166" s="171"/>
      <c r="HMK166" s="171"/>
      <c r="HML166" s="171"/>
      <c r="HMM166" s="171"/>
      <c r="HMN166" s="171"/>
      <c r="HMO166" s="171"/>
      <c r="HMP166" s="171"/>
      <c r="HMQ166" s="171"/>
      <c r="HMR166" s="171"/>
      <c r="HMS166" s="171"/>
      <c r="HMT166" s="171"/>
      <c r="HMU166" s="171"/>
      <c r="HMV166" s="171"/>
      <c r="HMW166" s="171"/>
      <c r="HMX166" s="171"/>
      <c r="HMY166" s="171"/>
      <c r="HMZ166" s="171"/>
      <c r="HNA166" s="171"/>
      <c r="HNB166" s="171"/>
      <c r="HNC166" s="171"/>
      <c r="HND166" s="171"/>
      <c r="HNE166" s="171"/>
      <c r="HNF166" s="171"/>
      <c r="HNG166" s="171"/>
      <c r="HNH166" s="171"/>
      <c r="HNI166" s="171"/>
      <c r="HNJ166" s="171"/>
      <c r="HNK166" s="171"/>
      <c r="HNL166" s="171"/>
      <c r="HNM166" s="171"/>
      <c r="HNN166" s="171"/>
      <c r="HNO166" s="171"/>
      <c r="HNP166" s="171"/>
      <c r="HNQ166" s="171"/>
      <c r="HNR166" s="171"/>
      <c r="HNS166" s="171"/>
      <c r="HNT166" s="171"/>
      <c r="HNU166" s="171"/>
      <c r="HNV166" s="171"/>
      <c r="HNW166" s="171"/>
      <c r="HNX166" s="171"/>
      <c r="HNY166" s="171"/>
      <c r="HNZ166" s="171"/>
      <c r="HOA166" s="171"/>
      <c r="HOB166" s="171"/>
      <c r="HOC166" s="171"/>
      <c r="HOD166" s="171"/>
      <c r="HOE166" s="171"/>
      <c r="HOF166" s="171"/>
      <c r="HOG166" s="171"/>
      <c r="HOH166" s="171"/>
      <c r="HOI166" s="171"/>
      <c r="HOJ166" s="171"/>
      <c r="HOK166" s="171"/>
      <c r="HOL166" s="171"/>
      <c r="HOM166" s="171"/>
      <c r="HON166" s="171"/>
      <c r="HOO166" s="171"/>
      <c r="HOP166" s="171"/>
      <c r="HOQ166" s="171"/>
      <c r="HOR166" s="171"/>
      <c r="HOS166" s="171"/>
      <c r="HOT166" s="171"/>
      <c r="HOU166" s="171"/>
      <c r="HOV166" s="171"/>
      <c r="HOW166" s="171"/>
      <c r="HOX166" s="171"/>
      <c r="HOY166" s="171"/>
      <c r="HOZ166" s="171"/>
      <c r="HPA166" s="171"/>
      <c r="HPB166" s="171"/>
      <c r="HPC166" s="171"/>
      <c r="HPD166" s="171"/>
      <c r="HPE166" s="171"/>
      <c r="HPF166" s="171"/>
      <c r="HPG166" s="171"/>
      <c r="HPH166" s="171"/>
      <c r="HPI166" s="171"/>
      <c r="HPJ166" s="171"/>
      <c r="HPK166" s="171"/>
      <c r="HPL166" s="171"/>
      <c r="HPM166" s="171"/>
      <c r="HPN166" s="171"/>
      <c r="HPO166" s="171"/>
      <c r="HPP166" s="171"/>
      <c r="HPQ166" s="171"/>
      <c r="HPR166" s="171"/>
      <c r="HPS166" s="171"/>
      <c r="HPT166" s="171"/>
      <c r="HPU166" s="171"/>
      <c r="HPV166" s="171"/>
      <c r="HPW166" s="171"/>
      <c r="HPX166" s="171"/>
      <c r="HPY166" s="171"/>
      <c r="HPZ166" s="171"/>
      <c r="HQA166" s="171"/>
      <c r="HQB166" s="171"/>
      <c r="HQC166" s="171"/>
      <c r="HQD166" s="171"/>
      <c r="HQE166" s="171"/>
      <c r="HQF166" s="171"/>
      <c r="HQG166" s="171"/>
      <c r="HQH166" s="171"/>
      <c r="HQI166" s="171"/>
      <c r="HQJ166" s="171"/>
      <c r="HQK166" s="171"/>
      <c r="HQL166" s="171"/>
      <c r="HQM166" s="171"/>
      <c r="HQN166" s="171"/>
      <c r="HQO166" s="171"/>
      <c r="HQP166" s="171"/>
      <c r="HQQ166" s="171"/>
      <c r="HQR166" s="171"/>
      <c r="HQS166" s="171"/>
      <c r="HQT166" s="171"/>
      <c r="HQU166" s="171"/>
      <c r="HQV166" s="171"/>
      <c r="HQW166" s="171"/>
      <c r="HQX166" s="171"/>
      <c r="HQY166" s="171"/>
      <c r="HQZ166" s="171"/>
      <c r="HRA166" s="171"/>
      <c r="HRB166" s="171"/>
      <c r="HRC166" s="171"/>
      <c r="HRD166" s="171"/>
      <c r="HRE166" s="171"/>
      <c r="HRF166" s="171"/>
      <c r="HRG166" s="171"/>
      <c r="HRH166" s="171"/>
      <c r="HRI166" s="171"/>
      <c r="HRJ166" s="171"/>
      <c r="HRK166" s="171"/>
      <c r="HRL166" s="171"/>
      <c r="HRM166" s="171"/>
      <c r="HRN166" s="171"/>
      <c r="HRO166" s="171"/>
      <c r="HRP166" s="171"/>
      <c r="HRQ166" s="171"/>
      <c r="HRR166" s="171"/>
      <c r="HRS166" s="171"/>
      <c r="HRT166" s="171"/>
      <c r="HRU166" s="171"/>
      <c r="HRV166" s="171"/>
      <c r="HRW166" s="171"/>
      <c r="HRX166" s="171"/>
      <c r="HRY166" s="171"/>
      <c r="HRZ166" s="171"/>
      <c r="HSA166" s="171"/>
      <c r="HSB166" s="171"/>
      <c r="HSC166" s="171"/>
      <c r="HSD166" s="171"/>
      <c r="HSE166" s="171"/>
      <c r="HSF166" s="171"/>
      <c r="HSG166" s="171"/>
      <c r="HSH166" s="171"/>
      <c r="HSI166" s="171"/>
      <c r="HSJ166" s="171"/>
      <c r="HSK166" s="171"/>
      <c r="HSL166" s="171"/>
      <c r="HSM166" s="171"/>
      <c r="HSN166" s="171"/>
      <c r="HSO166" s="171"/>
      <c r="HSP166" s="171"/>
      <c r="HSQ166" s="171"/>
      <c r="HSR166" s="171"/>
      <c r="HSS166" s="171"/>
      <c r="HST166" s="171"/>
      <c r="HSU166" s="171"/>
      <c r="HSV166" s="171"/>
      <c r="HSW166" s="171"/>
      <c r="HSX166" s="171"/>
      <c r="HSY166" s="171"/>
      <c r="HSZ166" s="171"/>
      <c r="HTA166" s="171"/>
      <c r="HTB166" s="171"/>
      <c r="HTC166" s="171"/>
      <c r="HTD166" s="171"/>
      <c r="HTE166" s="171"/>
      <c r="HTF166" s="171"/>
      <c r="HTG166" s="171"/>
      <c r="HTH166" s="171"/>
      <c r="HTI166" s="171"/>
      <c r="HTJ166" s="171"/>
      <c r="HTK166" s="171"/>
      <c r="HTL166" s="171"/>
      <c r="HTM166" s="171"/>
      <c r="HTN166" s="171"/>
      <c r="HTO166" s="171"/>
      <c r="HTP166" s="171"/>
      <c r="HTQ166" s="171"/>
      <c r="HTR166" s="171"/>
      <c r="HTS166" s="171"/>
      <c r="HTT166" s="171"/>
      <c r="HTU166" s="171"/>
      <c r="HTV166" s="171"/>
      <c r="HTW166" s="171"/>
      <c r="HTX166" s="171"/>
      <c r="HTY166" s="171"/>
      <c r="HTZ166" s="171"/>
      <c r="HUA166" s="171"/>
      <c r="HUB166" s="171"/>
      <c r="HUC166" s="171"/>
      <c r="HUD166" s="171"/>
      <c r="HUE166" s="171"/>
      <c r="HUF166" s="171"/>
      <c r="HUG166" s="171"/>
      <c r="HUH166" s="171"/>
      <c r="HUI166" s="171"/>
      <c r="HUJ166" s="171"/>
      <c r="HUK166" s="171"/>
      <c r="HUL166" s="171"/>
      <c r="HUM166" s="171"/>
      <c r="HUN166" s="171"/>
      <c r="HUO166" s="171"/>
      <c r="HUP166" s="171"/>
      <c r="HUQ166" s="171"/>
      <c r="HUR166" s="171"/>
      <c r="HUS166" s="171"/>
      <c r="HUT166" s="171"/>
      <c r="HUU166" s="171"/>
      <c r="HUV166" s="171"/>
      <c r="HUW166" s="171"/>
      <c r="HUX166" s="171"/>
      <c r="HUY166" s="171"/>
      <c r="HUZ166" s="171"/>
      <c r="HVA166" s="171"/>
      <c r="HVB166" s="171"/>
      <c r="HVC166" s="171"/>
      <c r="HVD166" s="171"/>
      <c r="HVE166" s="171"/>
      <c r="HVF166" s="171"/>
      <c r="HVG166" s="171"/>
      <c r="HVH166" s="171"/>
      <c r="HVI166" s="171"/>
      <c r="HVJ166" s="171"/>
      <c r="HVK166" s="171"/>
      <c r="HVL166" s="171"/>
      <c r="HVM166" s="171"/>
      <c r="HVN166" s="171"/>
      <c r="HVO166" s="171"/>
      <c r="HVP166" s="171"/>
      <c r="HVQ166" s="171"/>
      <c r="HVR166" s="171"/>
      <c r="HVS166" s="171"/>
      <c r="HVT166" s="171"/>
      <c r="HVU166" s="171"/>
      <c r="HVV166" s="171"/>
      <c r="HVW166" s="171"/>
      <c r="HVX166" s="171"/>
      <c r="HVY166" s="171"/>
      <c r="HVZ166" s="171"/>
      <c r="HWA166" s="171"/>
      <c r="HWB166" s="171"/>
      <c r="HWC166" s="171"/>
      <c r="HWD166" s="171"/>
      <c r="HWE166" s="171"/>
      <c r="HWF166" s="171"/>
      <c r="HWG166" s="171"/>
      <c r="HWH166" s="171"/>
      <c r="HWI166" s="171"/>
      <c r="HWJ166" s="171"/>
      <c r="HWK166" s="171"/>
      <c r="HWL166" s="171"/>
      <c r="HWM166" s="171"/>
      <c r="HWN166" s="171"/>
      <c r="HWO166" s="171"/>
      <c r="HWP166" s="171"/>
      <c r="HWQ166" s="171"/>
      <c r="HWR166" s="171"/>
      <c r="HWS166" s="171"/>
      <c r="HWT166" s="171"/>
      <c r="HWU166" s="171"/>
      <c r="HWV166" s="171"/>
      <c r="HWW166" s="171"/>
      <c r="HWX166" s="171"/>
      <c r="HWY166" s="171"/>
      <c r="HWZ166" s="171"/>
      <c r="HXA166" s="171"/>
      <c r="HXB166" s="171"/>
      <c r="HXC166" s="171"/>
      <c r="HXD166" s="171"/>
      <c r="HXE166" s="171"/>
      <c r="HXF166" s="171"/>
      <c r="HXG166" s="171"/>
      <c r="HXH166" s="171"/>
      <c r="HXI166" s="171"/>
      <c r="HXJ166" s="171"/>
      <c r="HXK166" s="171"/>
      <c r="HXL166" s="171"/>
      <c r="HXM166" s="171"/>
      <c r="HXN166" s="171"/>
      <c r="HXO166" s="171"/>
      <c r="HXP166" s="171"/>
      <c r="HXQ166" s="171"/>
      <c r="HXR166" s="171"/>
      <c r="HXS166" s="171"/>
      <c r="HXT166" s="171"/>
      <c r="HXU166" s="171"/>
      <c r="HXV166" s="171"/>
      <c r="HXW166" s="171"/>
      <c r="HXX166" s="171"/>
      <c r="HXY166" s="171"/>
      <c r="HXZ166" s="171"/>
      <c r="HYA166" s="171"/>
      <c r="HYB166" s="171"/>
      <c r="HYC166" s="171"/>
      <c r="HYD166" s="171"/>
      <c r="HYE166" s="171"/>
      <c r="HYF166" s="171"/>
      <c r="HYG166" s="171"/>
      <c r="HYH166" s="171"/>
      <c r="HYI166" s="171"/>
      <c r="HYJ166" s="171"/>
      <c r="HYK166" s="171"/>
      <c r="HYL166" s="171"/>
      <c r="HYM166" s="171"/>
      <c r="HYN166" s="171"/>
      <c r="HYO166" s="171"/>
      <c r="HYP166" s="171"/>
      <c r="HYQ166" s="171"/>
      <c r="HYR166" s="171"/>
      <c r="HYS166" s="171"/>
      <c r="HYT166" s="171"/>
      <c r="HYU166" s="171"/>
      <c r="HYV166" s="171"/>
      <c r="HYW166" s="171"/>
      <c r="HYX166" s="171"/>
      <c r="HYY166" s="171"/>
      <c r="HYZ166" s="171"/>
      <c r="HZA166" s="171"/>
      <c r="HZB166" s="171"/>
      <c r="HZC166" s="171"/>
      <c r="HZD166" s="171"/>
      <c r="HZE166" s="171"/>
      <c r="HZF166" s="171"/>
      <c r="HZG166" s="171"/>
      <c r="HZH166" s="171"/>
      <c r="HZI166" s="171"/>
      <c r="HZJ166" s="171"/>
      <c r="HZK166" s="171"/>
      <c r="HZL166" s="171"/>
      <c r="HZM166" s="171"/>
      <c r="HZN166" s="171"/>
      <c r="HZO166" s="171"/>
      <c r="HZP166" s="171"/>
      <c r="HZQ166" s="171"/>
      <c r="HZR166" s="171"/>
      <c r="HZS166" s="171"/>
      <c r="HZT166" s="171"/>
      <c r="HZU166" s="171"/>
      <c r="HZV166" s="171"/>
      <c r="HZW166" s="171"/>
      <c r="HZX166" s="171"/>
      <c r="HZY166" s="171"/>
      <c r="HZZ166" s="171"/>
      <c r="IAA166" s="171"/>
      <c r="IAB166" s="171"/>
      <c r="IAC166" s="171"/>
      <c r="IAD166" s="171"/>
      <c r="IAE166" s="171"/>
      <c r="IAF166" s="171"/>
      <c r="IAG166" s="171"/>
      <c r="IAH166" s="171"/>
      <c r="IAI166" s="171"/>
      <c r="IAJ166" s="171"/>
      <c r="IAK166" s="171"/>
      <c r="IAL166" s="171"/>
      <c r="IAM166" s="171"/>
      <c r="IAN166" s="171"/>
      <c r="IAO166" s="171"/>
      <c r="IAP166" s="171"/>
      <c r="IAQ166" s="171"/>
      <c r="IAR166" s="171"/>
      <c r="IAS166" s="171"/>
      <c r="IAT166" s="171"/>
      <c r="IAU166" s="171"/>
      <c r="IAV166" s="171"/>
      <c r="IAW166" s="171"/>
      <c r="IAX166" s="171"/>
      <c r="IAY166" s="171"/>
      <c r="IAZ166" s="171"/>
      <c r="IBA166" s="171"/>
      <c r="IBB166" s="171"/>
      <c r="IBC166" s="171"/>
      <c r="IBD166" s="171"/>
      <c r="IBE166" s="171"/>
      <c r="IBF166" s="171"/>
      <c r="IBG166" s="171"/>
      <c r="IBH166" s="171"/>
      <c r="IBI166" s="171"/>
      <c r="IBJ166" s="171"/>
      <c r="IBK166" s="171"/>
      <c r="IBL166" s="171"/>
      <c r="IBM166" s="171"/>
      <c r="IBN166" s="171"/>
      <c r="IBO166" s="171"/>
      <c r="IBP166" s="171"/>
      <c r="IBQ166" s="171"/>
      <c r="IBR166" s="171"/>
      <c r="IBS166" s="171"/>
      <c r="IBT166" s="171"/>
      <c r="IBU166" s="171"/>
      <c r="IBV166" s="171"/>
      <c r="IBW166" s="171"/>
      <c r="IBX166" s="171"/>
      <c r="IBY166" s="171"/>
      <c r="IBZ166" s="171"/>
      <c r="ICA166" s="171"/>
      <c r="ICB166" s="171"/>
      <c r="ICC166" s="171"/>
      <c r="ICD166" s="171"/>
      <c r="ICE166" s="171"/>
      <c r="ICF166" s="171"/>
      <c r="ICG166" s="171"/>
      <c r="ICH166" s="171"/>
      <c r="ICI166" s="171"/>
      <c r="ICJ166" s="171"/>
      <c r="ICK166" s="171"/>
      <c r="ICL166" s="171"/>
      <c r="ICM166" s="171"/>
      <c r="ICN166" s="171"/>
      <c r="ICO166" s="171"/>
      <c r="ICP166" s="171"/>
      <c r="ICQ166" s="171"/>
      <c r="ICR166" s="171"/>
      <c r="ICS166" s="171"/>
      <c r="ICT166" s="171"/>
      <c r="ICU166" s="171"/>
      <c r="ICV166" s="171"/>
      <c r="ICW166" s="171"/>
      <c r="ICX166" s="171"/>
      <c r="ICY166" s="171"/>
      <c r="ICZ166" s="171"/>
      <c r="IDA166" s="171"/>
      <c r="IDB166" s="171"/>
      <c r="IDC166" s="171"/>
      <c r="IDD166" s="171"/>
      <c r="IDE166" s="171"/>
      <c r="IDF166" s="171"/>
      <c r="IDG166" s="171"/>
      <c r="IDH166" s="171"/>
      <c r="IDI166" s="171"/>
      <c r="IDJ166" s="171"/>
      <c r="IDK166" s="171"/>
      <c r="IDL166" s="171"/>
      <c r="IDM166" s="171"/>
      <c r="IDN166" s="171"/>
      <c r="IDO166" s="171"/>
      <c r="IDP166" s="171"/>
      <c r="IDQ166" s="171"/>
      <c r="IDR166" s="171"/>
      <c r="IDS166" s="171"/>
      <c r="IDT166" s="171"/>
      <c r="IDU166" s="171"/>
      <c r="IDV166" s="171"/>
      <c r="IDW166" s="171"/>
      <c r="IDX166" s="171"/>
      <c r="IDY166" s="171"/>
      <c r="IDZ166" s="171"/>
      <c r="IEA166" s="171"/>
      <c r="IEB166" s="171"/>
      <c r="IEC166" s="171"/>
      <c r="IED166" s="171"/>
      <c r="IEE166" s="171"/>
      <c r="IEF166" s="171"/>
      <c r="IEG166" s="171"/>
      <c r="IEH166" s="171"/>
      <c r="IEI166" s="171"/>
      <c r="IEJ166" s="171"/>
      <c r="IEK166" s="171"/>
      <c r="IEL166" s="171"/>
      <c r="IEM166" s="171"/>
      <c r="IEN166" s="171"/>
      <c r="IEO166" s="171"/>
      <c r="IEP166" s="171"/>
      <c r="IEQ166" s="171"/>
      <c r="IER166" s="171"/>
      <c r="IES166" s="171"/>
      <c r="IET166" s="171"/>
      <c r="IEU166" s="171"/>
      <c r="IEV166" s="171"/>
      <c r="IEW166" s="171"/>
      <c r="IEX166" s="171"/>
      <c r="IEY166" s="171"/>
      <c r="IEZ166" s="171"/>
      <c r="IFA166" s="171"/>
      <c r="IFB166" s="171"/>
      <c r="IFC166" s="171"/>
      <c r="IFD166" s="171"/>
      <c r="IFE166" s="171"/>
      <c r="IFF166" s="171"/>
      <c r="IFG166" s="171"/>
      <c r="IFH166" s="171"/>
      <c r="IFI166" s="171"/>
      <c r="IFJ166" s="171"/>
      <c r="IFK166" s="171"/>
      <c r="IFL166" s="171"/>
      <c r="IFM166" s="171"/>
      <c r="IFN166" s="171"/>
      <c r="IFO166" s="171"/>
      <c r="IFP166" s="171"/>
      <c r="IFQ166" s="171"/>
      <c r="IFR166" s="171"/>
      <c r="IFS166" s="171"/>
      <c r="IFT166" s="171"/>
      <c r="IFU166" s="171"/>
      <c r="IFV166" s="171"/>
      <c r="IFW166" s="171"/>
      <c r="IFX166" s="171"/>
      <c r="IFY166" s="171"/>
      <c r="IFZ166" s="171"/>
      <c r="IGA166" s="171"/>
      <c r="IGB166" s="171"/>
      <c r="IGC166" s="171"/>
      <c r="IGD166" s="171"/>
      <c r="IGE166" s="171"/>
      <c r="IGF166" s="171"/>
      <c r="IGG166" s="171"/>
      <c r="IGH166" s="171"/>
      <c r="IGI166" s="171"/>
      <c r="IGJ166" s="171"/>
      <c r="IGK166" s="171"/>
      <c r="IGL166" s="171"/>
      <c r="IGM166" s="171"/>
      <c r="IGN166" s="171"/>
      <c r="IGO166" s="171"/>
      <c r="IGP166" s="171"/>
      <c r="IGQ166" s="171"/>
      <c r="IGR166" s="171"/>
      <c r="IGS166" s="171"/>
      <c r="IGT166" s="171"/>
      <c r="IGU166" s="171"/>
      <c r="IGV166" s="171"/>
      <c r="IGW166" s="171"/>
      <c r="IGX166" s="171"/>
      <c r="IGY166" s="171"/>
      <c r="IGZ166" s="171"/>
      <c r="IHA166" s="171"/>
      <c r="IHB166" s="171"/>
      <c r="IHC166" s="171"/>
      <c r="IHD166" s="171"/>
      <c r="IHE166" s="171"/>
      <c r="IHF166" s="171"/>
      <c r="IHG166" s="171"/>
      <c r="IHH166" s="171"/>
      <c r="IHI166" s="171"/>
      <c r="IHJ166" s="171"/>
      <c r="IHK166" s="171"/>
      <c r="IHL166" s="171"/>
      <c r="IHM166" s="171"/>
      <c r="IHN166" s="171"/>
      <c r="IHO166" s="171"/>
      <c r="IHP166" s="171"/>
      <c r="IHQ166" s="171"/>
      <c r="IHR166" s="171"/>
      <c r="IHS166" s="171"/>
      <c r="IHT166" s="171"/>
      <c r="IHU166" s="171"/>
      <c r="IHV166" s="171"/>
      <c r="IHW166" s="171"/>
      <c r="IHX166" s="171"/>
      <c r="IHY166" s="171"/>
      <c r="IHZ166" s="171"/>
      <c r="IIA166" s="171"/>
      <c r="IIB166" s="171"/>
      <c r="IIC166" s="171"/>
      <c r="IID166" s="171"/>
      <c r="IIE166" s="171"/>
      <c r="IIF166" s="171"/>
      <c r="IIG166" s="171"/>
      <c r="IIH166" s="171"/>
      <c r="III166" s="171"/>
      <c r="IIJ166" s="171"/>
      <c r="IIK166" s="171"/>
      <c r="IIL166" s="171"/>
      <c r="IIM166" s="171"/>
      <c r="IIN166" s="171"/>
      <c r="IIO166" s="171"/>
      <c r="IIP166" s="171"/>
      <c r="IIQ166" s="171"/>
      <c r="IIR166" s="171"/>
      <c r="IIS166" s="171"/>
      <c r="IIT166" s="171"/>
      <c r="IIU166" s="171"/>
      <c r="IIV166" s="171"/>
      <c r="IIW166" s="171"/>
      <c r="IIX166" s="171"/>
      <c r="IIY166" s="171"/>
      <c r="IIZ166" s="171"/>
      <c r="IJA166" s="171"/>
      <c r="IJB166" s="171"/>
      <c r="IJC166" s="171"/>
      <c r="IJD166" s="171"/>
      <c r="IJE166" s="171"/>
      <c r="IJF166" s="171"/>
      <c r="IJG166" s="171"/>
      <c r="IJH166" s="171"/>
      <c r="IJI166" s="171"/>
      <c r="IJJ166" s="171"/>
      <c r="IJK166" s="171"/>
      <c r="IJL166" s="171"/>
      <c r="IJM166" s="171"/>
      <c r="IJN166" s="171"/>
      <c r="IJO166" s="171"/>
      <c r="IJP166" s="171"/>
      <c r="IJQ166" s="171"/>
      <c r="IJR166" s="171"/>
      <c r="IJS166" s="171"/>
      <c r="IJT166" s="171"/>
      <c r="IJU166" s="171"/>
      <c r="IJV166" s="171"/>
      <c r="IJW166" s="171"/>
      <c r="IJX166" s="171"/>
      <c r="IJY166" s="171"/>
      <c r="IJZ166" s="171"/>
      <c r="IKA166" s="171"/>
      <c r="IKB166" s="171"/>
      <c r="IKC166" s="171"/>
      <c r="IKD166" s="171"/>
      <c r="IKE166" s="171"/>
      <c r="IKF166" s="171"/>
      <c r="IKG166" s="171"/>
      <c r="IKH166" s="171"/>
      <c r="IKI166" s="171"/>
      <c r="IKJ166" s="171"/>
      <c r="IKK166" s="171"/>
      <c r="IKL166" s="171"/>
      <c r="IKM166" s="171"/>
      <c r="IKN166" s="171"/>
      <c r="IKO166" s="171"/>
      <c r="IKP166" s="171"/>
      <c r="IKQ166" s="171"/>
      <c r="IKR166" s="171"/>
      <c r="IKS166" s="171"/>
      <c r="IKT166" s="171"/>
      <c r="IKU166" s="171"/>
      <c r="IKV166" s="171"/>
      <c r="IKW166" s="171"/>
      <c r="IKX166" s="171"/>
      <c r="IKY166" s="171"/>
      <c r="IKZ166" s="171"/>
      <c r="ILA166" s="171"/>
      <c r="ILB166" s="171"/>
      <c r="ILC166" s="171"/>
      <c r="ILD166" s="171"/>
      <c r="ILE166" s="171"/>
      <c r="ILF166" s="171"/>
      <c r="ILG166" s="171"/>
      <c r="ILH166" s="171"/>
      <c r="ILI166" s="171"/>
      <c r="ILJ166" s="171"/>
      <c r="ILK166" s="171"/>
      <c r="ILL166" s="171"/>
      <c r="ILM166" s="171"/>
      <c r="ILN166" s="171"/>
      <c r="ILO166" s="171"/>
      <c r="ILP166" s="171"/>
      <c r="ILQ166" s="171"/>
      <c r="ILR166" s="171"/>
      <c r="ILS166" s="171"/>
      <c r="ILT166" s="171"/>
      <c r="ILU166" s="171"/>
      <c r="ILV166" s="171"/>
      <c r="ILW166" s="171"/>
      <c r="ILX166" s="171"/>
      <c r="ILY166" s="171"/>
      <c r="ILZ166" s="171"/>
      <c r="IMA166" s="171"/>
      <c r="IMB166" s="171"/>
      <c r="IMC166" s="171"/>
      <c r="IMD166" s="171"/>
      <c r="IME166" s="171"/>
      <c r="IMF166" s="171"/>
      <c r="IMG166" s="171"/>
      <c r="IMH166" s="171"/>
      <c r="IMI166" s="171"/>
      <c r="IMJ166" s="171"/>
      <c r="IMK166" s="171"/>
      <c r="IML166" s="171"/>
      <c r="IMM166" s="171"/>
      <c r="IMN166" s="171"/>
      <c r="IMO166" s="171"/>
      <c r="IMP166" s="171"/>
      <c r="IMQ166" s="171"/>
      <c r="IMR166" s="171"/>
      <c r="IMS166" s="171"/>
      <c r="IMT166" s="171"/>
      <c r="IMU166" s="171"/>
      <c r="IMV166" s="171"/>
      <c r="IMW166" s="171"/>
      <c r="IMX166" s="171"/>
      <c r="IMY166" s="171"/>
      <c r="IMZ166" s="171"/>
      <c r="INA166" s="171"/>
      <c r="INB166" s="171"/>
      <c r="INC166" s="171"/>
      <c r="IND166" s="171"/>
      <c r="INE166" s="171"/>
      <c r="INF166" s="171"/>
      <c r="ING166" s="171"/>
      <c r="INH166" s="171"/>
      <c r="INI166" s="171"/>
      <c r="INJ166" s="171"/>
      <c r="INK166" s="171"/>
      <c r="INL166" s="171"/>
      <c r="INM166" s="171"/>
      <c r="INN166" s="171"/>
      <c r="INO166" s="171"/>
      <c r="INP166" s="171"/>
      <c r="INQ166" s="171"/>
      <c r="INR166" s="171"/>
      <c r="INS166" s="171"/>
      <c r="INT166" s="171"/>
      <c r="INU166" s="171"/>
      <c r="INV166" s="171"/>
      <c r="INW166" s="171"/>
      <c r="INX166" s="171"/>
      <c r="INY166" s="171"/>
      <c r="INZ166" s="171"/>
      <c r="IOA166" s="171"/>
      <c r="IOB166" s="171"/>
      <c r="IOC166" s="171"/>
      <c r="IOD166" s="171"/>
      <c r="IOE166" s="171"/>
      <c r="IOF166" s="171"/>
      <c r="IOG166" s="171"/>
      <c r="IOH166" s="171"/>
      <c r="IOI166" s="171"/>
      <c r="IOJ166" s="171"/>
      <c r="IOK166" s="171"/>
      <c r="IOL166" s="171"/>
      <c r="IOM166" s="171"/>
      <c r="ION166" s="171"/>
      <c r="IOO166" s="171"/>
      <c r="IOP166" s="171"/>
      <c r="IOQ166" s="171"/>
      <c r="IOR166" s="171"/>
      <c r="IOS166" s="171"/>
      <c r="IOT166" s="171"/>
      <c r="IOU166" s="171"/>
      <c r="IOV166" s="171"/>
      <c r="IOW166" s="171"/>
      <c r="IOX166" s="171"/>
      <c r="IOY166" s="171"/>
      <c r="IOZ166" s="171"/>
      <c r="IPA166" s="171"/>
      <c r="IPB166" s="171"/>
      <c r="IPC166" s="171"/>
      <c r="IPD166" s="171"/>
      <c r="IPE166" s="171"/>
      <c r="IPF166" s="171"/>
      <c r="IPG166" s="171"/>
      <c r="IPH166" s="171"/>
      <c r="IPI166" s="171"/>
      <c r="IPJ166" s="171"/>
      <c r="IPK166" s="171"/>
      <c r="IPL166" s="171"/>
      <c r="IPM166" s="171"/>
      <c r="IPN166" s="171"/>
      <c r="IPO166" s="171"/>
      <c r="IPP166" s="171"/>
      <c r="IPQ166" s="171"/>
      <c r="IPR166" s="171"/>
      <c r="IPS166" s="171"/>
      <c r="IPT166" s="171"/>
      <c r="IPU166" s="171"/>
      <c r="IPV166" s="171"/>
      <c r="IPW166" s="171"/>
      <c r="IPX166" s="171"/>
      <c r="IPY166" s="171"/>
      <c r="IPZ166" s="171"/>
      <c r="IQA166" s="171"/>
      <c r="IQB166" s="171"/>
      <c r="IQC166" s="171"/>
      <c r="IQD166" s="171"/>
      <c r="IQE166" s="171"/>
      <c r="IQF166" s="171"/>
      <c r="IQG166" s="171"/>
      <c r="IQH166" s="171"/>
      <c r="IQI166" s="171"/>
      <c r="IQJ166" s="171"/>
      <c r="IQK166" s="171"/>
      <c r="IQL166" s="171"/>
      <c r="IQM166" s="171"/>
      <c r="IQN166" s="171"/>
      <c r="IQO166" s="171"/>
      <c r="IQP166" s="171"/>
      <c r="IQQ166" s="171"/>
      <c r="IQR166" s="171"/>
      <c r="IQS166" s="171"/>
      <c r="IQT166" s="171"/>
      <c r="IQU166" s="171"/>
      <c r="IQV166" s="171"/>
      <c r="IQW166" s="171"/>
      <c r="IQX166" s="171"/>
      <c r="IQY166" s="171"/>
      <c r="IQZ166" s="171"/>
      <c r="IRA166" s="171"/>
      <c r="IRB166" s="171"/>
      <c r="IRC166" s="171"/>
      <c r="IRD166" s="171"/>
      <c r="IRE166" s="171"/>
      <c r="IRF166" s="171"/>
      <c r="IRG166" s="171"/>
      <c r="IRH166" s="171"/>
      <c r="IRI166" s="171"/>
      <c r="IRJ166" s="171"/>
      <c r="IRK166" s="171"/>
      <c r="IRL166" s="171"/>
      <c r="IRM166" s="171"/>
      <c r="IRN166" s="171"/>
      <c r="IRO166" s="171"/>
      <c r="IRP166" s="171"/>
      <c r="IRQ166" s="171"/>
      <c r="IRR166" s="171"/>
      <c r="IRS166" s="171"/>
      <c r="IRT166" s="171"/>
      <c r="IRU166" s="171"/>
      <c r="IRV166" s="171"/>
      <c r="IRW166" s="171"/>
      <c r="IRX166" s="171"/>
      <c r="IRY166" s="171"/>
      <c r="IRZ166" s="171"/>
      <c r="ISA166" s="171"/>
      <c r="ISB166" s="171"/>
      <c r="ISC166" s="171"/>
      <c r="ISD166" s="171"/>
      <c r="ISE166" s="171"/>
      <c r="ISF166" s="171"/>
      <c r="ISG166" s="171"/>
      <c r="ISH166" s="171"/>
      <c r="ISI166" s="171"/>
      <c r="ISJ166" s="171"/>
      <c r="ISK166" s="171"/>
      <c r="ISL166" s="171"/>
      <c r="ISM166" s="171"/>
      <c r="ISN166" s="171"/>
      <c r="ISO166" s="171"/>
      <c r="ISP166" s="171"/>
      <c r="ISQ166" s="171"/>
      <c r="ISR166" s="171"/>
      <c r="ISS166" s="171"/>
      <c r="IST166" s="171"/>
      <c r="ISU166" s="171"/>
      <c r="ISV166" s="171"/>
      <c r="ISW166" s="171"/>
      <c r="ISX166" s="171"/>
      <c r="ISY166" s="171"/>
      <c r="ISZ166" s="171"/>
      <c r="ITA166" s="171"/>
      <c r="ITB166" s="171"/>
      <c r="ITC166" s="171"/>
      <c r="ITD166" s="171"/>
      <c r="ITE166" s="171"/>
      <c r="ITF166" s="171"/>
      <c r="ITG166" s="171"/>
      <c r="ITH166" s="171"/>
      <c r="ITI166" s="171"/>
      <c r="ITJ166" s="171"/>
      <c r="ITK166" s="171"/>
      <c r="ITL166" s="171"/>
      <c r="ITM166" s="171"/>
      <c r="ITN166" s="171"/>
      <c r="ITO166" s="171"/>
      <c r="ITP166" s="171"/>
      <c r="ITQ166" s="171"/>
      <c r="ITR166" s="171"/>
      <c r="ITS166" s="171"/>
      <c r="ITT166" s="171"/>
      <c r="ITU166" s="171"/>
      <c r="ITV166" s="171"/>
      <c r="ITW166" s="171"/>
      <c r="ITX166" s="171"/>
      <c r="ITY166" s="171"/>
      <c r="ITZ166" s="171"/>
      <c r="IUA166" s="171"/>
      <c r="IUB166" s="171"/>
      <c r="IUC166" s="171"/>
      <c r="IUD166" s="171"/>
      <c r="IUE166" s="171"/>
      <c r="IUF166" s="171"/>
      <c r="IUG166" s="171"/>
      <c r="IUH166" s="171"/>
      <c r="IUI166" s="171"/>
      <c r="IUJ166" s="171"/>
      <c r="IUK166" s="171"/>
      <c r="IUL166" s="171"/>
      <c r="IUM166" s="171"/>
      <c r="IUN166" s="171"/>
      <c r="IUO166" s="171"/>
      <c r="IUP166" s="171"/>
      <c r="IUQ166" s="171"/>
      <c r="IUR166" s="171"/>
      <c r="IUS166" s="171"/>
      <c r="IUT166" s="171"/>
      <c r="IUU166" s="171"/>
      <c r="IUV166" s="171"/>
      <c r="IUW166" s="171"/>
      <c r="IUX166" s="171"/>
      <c r="IUY166" s="171"/>
      <c r="IUZ166" s="171"/>
      <c r="IVA166" s="171"/>
      <c r="IVB166" s="171"/>
      <c r="IVC166" s="171"/>
      <c r="IVD166" s="171"/>
      <c r="IVE166" s="171"/>
      <c r="IVF166" s="171"/>
      <c r="IVG166" s="171"/>
      <c r="IVH166" s="171"/>
      <c r="IVI166" s="171"/>
      <c r="IVJ166" s="171"/>
      <c r="IVK166" s="171"/>
      <c r="IVL166" s="171"/>
      <c r="IVM166" s="171"/>
      <c r="IVN166" s="171"/>
      <c r="IVO166" s="171"/>
      <c r="IVP166" s="171"/>
      <c r="IVQ166" s="171"/>
      <c r="IVR166" s="171"/>
      <c r="IVS166" s="171"/>
      <c r="IVT166" s="171"/>
      <c r="IVU166" s="171"/>
      <c r="IVV166" s="171"/>
      <c r="IVW166" s="171"/>
      <c r="IVX166" s="171"/>
      <c r="IVY166" s="171"/>
      <c r="IVZ166" s="171"/>
      <c r="IWA166" s="171"/>
      <c r="IWB166" s="171"/>
      <c r="IWC166" s="171"/>
      <c r="IWD166" s="171"/>
      <c r="IWE166" s="171"/>
      <c r="IWF166" s="171"/>
      <c r="IWG166" s="171"/>
      <c r="IWH166" s="171"/>
      <c r="IWI166" s="171"/>
      <c r="IWJ166" s="171"/>
      <c r="IWK166" s="171"/>
      <c r="IWL166" s="171"/>
      <c r="IWM166" s="171"/>
      <c r="IWN166" s="171"/>
      <c r="IWO166" s="171"/>
      <c r="IWP166" s="171"/>
      <c r="IWQ166" s="171"/>
      <c r="IWR166" s="171"/>
      <c r="IWS166" s="171"/>
      <c r="IWT166" s="171"/>
      <c r="IWU166" s="171"/>
      <c r="IWV166" s="171"/>
      <c r="IWW166" s="171"/>
      <c r="IWX166" s="171"/>
      <c r="IWY166" s="171"/>
      <c r="IWZ166" s="171"/>
      <c r="IXA166" s="171"/>
      <c r="IXB166" s="171"/>
      <c r="IXC166" s="171"/>
      <c r="IXD166" s="171"/>
      <c r="IXE166" s="171"/>
      <c r="IXF166" s="171"/>
      <c r="IXG166" s="171"/>
      <c r="IXH166" s="171"/>
      <c r="IXI166" s="171"/>
      <c r="IXJ166" s="171"/>
      <c r="IXK166" s="171"/>
      <c r="IXL166" s="171"/>
      <c r="IXM166" s="171"/>
      <c r="IXN166" s="171"/>
      <c r="IXO166" s="171"/>
      <c r="IXP166" s="171"/>
      <c r="IXQ166" s="171"/>
      <c r="IXR166" s="171"/>
      <c r="IXS166" s="171"/>
      <c r="IXT166" s="171"/>
      <c r="IXU166" s="171"/>
      <c r="IXV166" s="171"/>
      <c r="IXW166" s="171"/>
      <c r="IXX166" s="171"/>
      <c r="IXY166" s="171"/>
      <c r="IXZ166" s="171"/>
      <c r="IYA166" s="171"/>
      <c r="IYB166" s="171"/>
      <c r="IYC166" s="171"/>
      <c r="IYD166" s="171"/>
      <c r="IYE166" s="171"/>
      <c r="IYF166" s="171"/>
      <c r="IYG166" s="171"/>
      <c r="IYH166" s="171"/>
      <c r="IYI166" s="171"/>
      <c r="IYJ166" s="171"/>
      <c r="IYK166" s="171"/>
      <c r="IYL166" s="171"/>
      <c r="IYM166" s="171"/>
      <c r="IYN166" s="171"/>
      <c r="IYO166" s="171"/>
      <c r="IYP166" s="171"/>
      <c r="IYQ166" s="171"/>
      <c r="IYR166" s="171"/>
      <c r="IYS166" s="171"/>
      <c r="IYT166" s="171"/>
      <c r="IYU166" s="171"/>
      <c r="IYV166" s="171"/>
      <c r="IYW166" s="171"/>
      <c r="IYX166" s="171"/>
      <c r="IYY166" s="171"/>
      <c r="IYZ166" s="171"/>
      <c r="IZA166" s="171"/>
      <c r="IZB166" s="171"/>
      <c r="IZC166" s="171"/>
      <c r="IZD166" s="171"/>
      <c r="IZE166" s="171"/>
      <c r="IZF166" s="171"/>
      <c r="IZG166" s="171"/>
      <c r="IZH166" s="171"/>
      <c r="IZI166" s="171"/>
      <c r="IZJ166" s="171"/>
      <c r="IZK166" s="171"/>
      <c r="IZL166" s="171"/>
      <c r="IZM166" s="171"/>
      <c r="IZN166" s="171"/>
      <c r="IZO166" s="171"/>
      <c r="IZP166" s="171"/>
      <c r="IZQ166" s="171"/>
      <c r="IZR166" s="171"/>
      <c r="IZS166" s="171"/>
      <c r="IZT166" s="171"/>
      <c r="IZU166" s="171"/>
      <c r="IZV166" s="171"/>
      <c r="IZW166" s="171"/>
      <c r="IZX166" s="171"/>
      <c r="IZY166" s="171"/>
      <c r="IZZ166" s="171"/>
      <c r="JAA166" s="171"/>
      <c r="JAB166" s="171"/>
      <c r="JAC166" s="171"/>
      <c r="JAD166" s="171"/>
      <c r="JAE166" s="171"/>
      <c r="JAF166" s="171"/>
      <c r="JAG166" s="171"/>
      <c r="JAH166" s="171"/>
      <c r="JAI166" s="171"/>
      <c r="JAJ166" s="171"/>
      <c r="JAK166" s="171"/>
      <c r="JAL166" s="171"/>
      <c r="JAM166" s="171"/>
      <c r="JAN166" s="171"/>
      <c r="JAO166" s="171"/>
      <c r="JAP166" s="171"/>
      <c r="JAQ166" s="171"/>
      <c r="JAR166" s="171"/>
      <c r="JAS166" s="171"/>
      <c r="JAT166" s="171"/>
      <c r="JAU166" s="171"/>
      <c r="JAV166" s="171"/>
      <c r="JAW166" s="171"/>
      <c r="JAX166" s="171"/>
      <c r="JAY166" s="171"/>
      <c r="JAZ166" s="171"/>
      <c r="JBA166" s="171"/>
      <c r="JBB166" s="171"/>
      <c r="JBC166" s="171"/>
      <c r="JBD166" s="171"/>
      <c r="JBE166" s="171"/>
      <c r="JBF166" s="171"/>
      <c r="JBG166" s="171"/>
      <c r="JBH166" s="171"/>
      <c r="JBI166" s="171"/>
      <c r="JBJ166" s="171"/>
      <c r="JBK166" s="171"/>
      <c r="JBL166" s="171"/>
      <c r="JBM166" s="171"/>
      <c r="JBN166" s="171"/>
      <c r="JBO166" s="171"/>
      <c r="JBP166" s="171"/>
      <c r="JBQ166" s="171"/>
      <c r="JBR166" s="171"/>
      <c r="JBS166" s="171"/>
      <c r="JBT166" s="171"/>
      <c r="JBU166" s="171"/>
      <c r="JBV166" s="171"/>
      <c r="JBW166" s="171"/>
      <c r="JBX166" s="171"/>
      <c r="JBY166" s="171"/>
      <c r="JBZ166" s="171"/>
      <c r="JCA166" s="171"/>
      <c r="JCB166" s="171"/>
      <c r="JCC166" s="171"/>
      <c r="JCD166" s="171"/>
      <c r="JCE166" s="171"/>
      <c r="JCF166" s="171"/>
      <c r="JCG166" s="171"/>
      <c r="JCH166" s="171"/>
      <c r="JCI166" s="171"/>
      <c r="JCJ166" s="171"/>
      <c r="JCK166" s="171"/>
      <c r="JCL166" s="171"/>
      <c r="JCM166" s="171"/>
      <c r="JCN166" s="171"/>
      <c r="JCO166" s="171"/>
      <c r="JCP166" s="171"/>
      <c r="JCQ166" s="171"/>
      <c r="JCR166" s="171"/>
      <c r="JCS166" s="171"/>
      <c r="JCT166" s="171"/>
      <c r="JCU166" s="171"/>
      <c r="JCV166" s="171"/>
      <c r="JCW166" s="171"/>
      <c r="JCX166" s="171"/>
      <c r="JCY166" s="171"/>
      <c r="JCZ166" s="171"/>
      <c r="JDA166" s="171"/>
      <c r="JDB166" s="171"/>
      <c r="JDC166" s="171"/>
      <c r="JDD166" s="171"/>
      <c r="JDE166" s="171"/>
      <c r="JDF166" s="171"/>
      <c r="JDG166" s="171"/>
      <c r="JDH166" s="171"/>
      <c r="JDI166" s="171"/>
      <c r="JDJ166" s="171"/>
      <c r="JDK166" s="171"/>
      <c r="JDL166" s="171"/>
      <c r="JDM166" s="171"/>
      <c r="JDN166" s="171"/>
      <c r="JDO166" s="171"/>
      <c r="JDP166" s="171"/>
      <c r="JDQ166" s="171"/>
      <c r="JDR166" s="171"/>
      <c r="JDS166" s="171"/>
      <c r="JDT166" s="171"/>
      <c r="JDU166" s="171"/>
      <c r="JDV166" s="171"/>
      <c r="JDW166" s="171"/>
      <c r="JDX166" s="171"/>
      <c r="JDY166" s="171"/>
      <c r="JDZ166" s="171"/>
      <c r="JEA166" s="171"/>
      <c r="JEB166" s="171"/>
      <c r="JEC166" s="171"/>
      <c r="JED166" s="171"/>
      <c r="JEE166" s="171"/>
      <c r="JEF166" s="171"/>
      <c r="JEG166" s="171"/>
      <c r="JEH166" s="171"/>
      <c r="JEI166" s="171"/>
      <c r="JEJ166" s="171"/>
      <c r="JEK166" s="171"/>
      <c r="JEL166" s="171"/>
      <c r="JEM166" s="171"/>
      <c r="JEN166" s="171"/>
      <c r="JEO166" s="171"/>
      <c r="JEP166" s="171"/>
      <c r="JEQ166" s="171"/>
      <c r="JER166" s="171"/>
      <c r="JES166" s="171"/>
      <c r="JET166" s="171"/>
      <c r="JEU166" s="171"/>
      <c r="JEV166" s="171"/>
      <c r="JEW166" s="171"/>
      <c r="JEX166" s="171"/>
      <c r="JEY166" s="171"/>
      <c r="JEZ166" s="171"/>
      <c r="JFA166" s="171"/>
      <c r="JFB166" s="171"/>
      <c r="JFC166" s="171"/>
      <c r="JFD166" s="171"/>
      <c r="JFE166" s="171"/>
      <c r="JFF166" s="171"/>
      <c r="JFG166" s="171"/>
      <c r="JFH166" s="171"/>
      <c r="JFI166" s="171"/>
      <c r="JFJ166" s="171"/>
      <c r="JFK166" s="171"/>
      <c r="JFL166" s="171"/>
      <c r="JFM166" s="171"/>
      <c r="JFN166" s="171"/>
      <c r="JFO166" s="171"/>
      <c r="JFP166" s="171"/>
      <c r="JFQ166" s="171"/>
      <c r="JFR166" s="171"/>
      <c r="JFS166" s="171"/>
      <c r="JFT166" s="171"/>
      <c r="JFU166" s="171"/>
      <c r="JFV166" s="171"/>
      <c r="JFW166" s="171"/>
      <c r="JFX166" s="171"/>
      <c r="JFY166" s="171"/>
      <c r="JFZ166" s="171"/>
      <c r="JGA166" s="171"/>
      <c r="JGB166" s="171"/>
      <c r="JGC166" s="171"/>
      <c r="JGD166" s="171"/>
      <c r="JGE166" s="171"/>
      <c r="JGF166" s="171"/>
      <c r="JGG166" s="171"/>
      <c r="JGH166" s="171"/>
      <c r="JGI166" s="171"/>
      <c r="JGJ166" s="171"/>
      <c r="JGK166" s="171"/>
      <c r="JGL166" s="171"/>
      <c r="JGM166" s="171"/>
      <c r="JGN166" s="171"/>
      <c r="JGO166" s="171"/>
      <c r="JGP166" s="171"/>
      <c r="JGQ166" s="171"/>
      <c r="JGR166" s="171"/>
      <c r="JGS166" s="171"/>
      <c r="JGT166" s="171"/>
      <c r="JGU166" s="171"/>
      <c r="JGV166" s="171"/>
      <c r="JGW166" s="171"/>
      <c r="JGX166" s="171"/>
      <c r="JGY166" s="171"/>
      <c r="JGZ166" s="171"/>
      <c r="JHA166" s="171"/>
      <c r="JHB166" s="171"/>
      <c r="JHC166" s="171"/>
      <c r="JHD166" s="171"/>
      <c r="JHE166" s="171"/>
      <c r="JHF166" s="171"/>
      <c r="JHG166" s="171"/>
      <c r="JHH166" s="171"/>
      <c r="JHI166" s="171"/>
      <c r="JHJ166" s="171"/>
      <c r="JHK166" s="171"/>
      <c r="JHL166" s="171"/>
      <c r="JHM166" s="171"/>
      <c r="JHN166" s="171"/>
      <c r="JHO166" s="171"/>
      <c r="JHP166" s="171"/>
      <c r="JHQ166" s="171"/>
      <c r="JHR166" s="171"/>
      <c r="JHS166" s="171"/>
      <c r="JHT166" s="171"/>
      <c r="JHU166" s="171"/>
      <c r="JHV166" s="171"/>
      <c r="JHW166" s="171"/>
      <c r="JHX166" s="171"/>
      <c r="JHY166" s="171"/>
      <c r="JHZ166" s="171"/>
      <c r="JIA166" s="171"/>
      <c r="JIB166" s="171"/>
      <c r="JIC166" s="171"/>
      <c r="JID166" s="171"/>
      <c r="JIE166" s="171"/>
      <c r="JIF166" s="171"/>
      <c r="JIG166" s="171"/>
      <c r="JIH166" s="171"/>
      <c r="JII166" s="171"/>
      <c r="JIJ166" s="171"/>
      <c r="JIK166" s="171"/>
      <c r="JIL166" s="171"/>
      <c r="JIM166" s="171"/>
      <c r="JIN166" s="171"/>
      <c r="JIO166" s="171"/>
      <c r="JIP166" s="171"/>
      <c r="JIQ166" s="171"/>
      <c r="JIR166" s="171"/>
      <c r="JIS166" s="171"/>
      <c r="JIT166" s="171"/>
      <c r="JIU166" s="171"/>
      <c r="JIV166" s="171"/>
      <c r="JIW166" s="171"/>
      <c r="JIX166" s="171"/>
      <c r="JIY166" s="171"/>
      <c r="JIZ166" s="171"/>
      <c r="JJA166" s="171"/>
      <c r="JJB166" s="171"/>
      <c r="JJC166" s="171"/>
      <c r="JJD166" s="171"/>
      <c r="JJE166" s="171"/>
      <c r="JJF166" s="171"/>
      <c r="JJG166" s="171"/>
      <c r="JJH166" s="171"/>
      <c r="JJI166" s="171"/>
      <c r="JJJ166" s="171"/>
      <c r="JJK166" s="171"/>
      <c r="JJL166" s="171"/>
      <c r="JJM166" s="171"/>
      <c r="JJN166" s="171"/>
      <c r="JJO166" s="171"/>
      <c r="JJP166" s="171"/>
      <c r="JJQ166" s="171"/>
      <c r="JJR166" s="171"/>
      <c r="JJS166" s="171"/>
      <c r="JJT166" s="171"/>
      <c r="JJU166" s="171"/>
      <c r="JJV166" s="171"/>
      <c r="JJW166" s="171"/>
      <c r="JJX166" s="171"/>
      <c r="JJY166" s="171"/>
      <c r="JJZ166" s="171"/>
      <c r="JKA166" s="171"/>
      <c r="JKB166" s="171"/>
      <c r="JKC166" s="171"/>
      <c r="JKD166" s="171"/>
      <c r="JKE166" s="171"/>
      <c r="JKF166" s="171"/>
      <c r="JKG166" s="171"/>
      <c r="JKH166" s="171"/>
      <c r="JKI166" s="171"/>
      <c r="JKJ166" s="171"/>
      <c r="JKK166" s="171"/>
      <c r="JKL166" s="171"/>
      <c r="JKM166" s="171"/>
      <c r="JKN166" s="171"/>
      <c r="JKO166" s="171"/>
      <c r="JKP166" s="171"/>
      <c r="JKQ166" s="171"/>
      <c r="JKR166" s="171"/>
      <c r="JKS166" s="171"/>
      <c r="JKT166" s="171"/>
      <c r="JKU166" s="171"/>
      <c r="JKV166" s="171"/>
      <c r="JKW166" s="171"/>
      <c r="JKX166" s="171"/>
      <c r="JKY166" s="171"/>
      <c r="JKZ166" s="171"/>
      <c r="JLA166" s="171"/>
      <c r="JLB166" s="171"/>
      <c r="JLC166" s="171"/>
      <c r="JLD166" s="171"/>
      <c r="JLE166" s="171"/>
      <c r="JLF166" s="171"/>
      <c r="JLG166" s="171"/>
      <c r="JLH166" s="171"/>
      <c r="JLI166" s="171"/>
      <c r="JLJ166" s="171"/>
      <c r="JLK166" s="171"/>
      <c r="JLL166" s="171"/>
      <c r="JLM166" s="171"/>
      <c r="JLN166" s="171"/>
      <c r="JLO166" s="171"/>
      <c r="JLP166" s="171"/>
      <c r="JLQ166" s="171"/>
      <c r="JLR166" s="171"/>
      <c r="JLS166" s="171"/>
      <c r="JLT166" s="171"/>
      <c r="JLU166" s="171"/>
      <c r="JLV166" s="171"/>
      <c r="JLW166" s="171"/>
      <c r="JLX166" s="171"/>
      <c r="JLY166" s="171"/>
      <c r="JLZ166" s="171"/>
      <c r="JMA166" s="171"/>
      <c r="JMB166" s="171"/>
      <c r="JMC166" s="171"/>
      <c r="JMD166" s="171"/>
      <c r="JME166" s="171"/>
      <c r="JMF166" s="171"/>
      <c r="JMG166" s="171"/>
      <c r="JMH166" s="171"/>
      <c r="JMI166" s="171"/>
      <c r="JMJ166" s="171"/>
      <c r="JMK166" s="171"/>
      <c r="JML166" s="171"/>
      <c r="JMM166" s="171"/>
      <c r="JMN166" s="171"/>
      <c r="JMO166" s="171"/>
      <c r="JMP166" s="171"/>
      <c r="JMQ166" s="171"/>
      <c r="JMR166" s="171"/>
      <c r="JMS166" s="171"/>
      <c r="JMT166" s="171"/>
      <c r="JMU166" s="171"/>
      <c r="JMV166" s="171"/>
      <c r="JMW166" s="171"/>
      <c r="JMX166" s="171"/>
      <c r="JMY166" s="171"/>
      <c r="JMZ166" s="171"/>
      <c r="JNA166" s="171"/>
      <c r="JNB166" s="171"/>
      <c r="JNC166" s="171"/>
      <c r="JND166" s="171"/>
      <c r="JNE166" s="171"/>
      <c r="JNF166" s="171"/>
      <c r="JNG166" s="171"/>
      <c r="JNH166" s="171"/>
      <c r="JNI166" s="171"/>
      <c r="JNJ166" s="171"/>
      <c r="JNK166" s="171"/>
      <c r="JNL166" s="171"/>
      <c r="JNM166" s="171"/>
      <c r="JNN166" s="171"/>
      <c r="JNO166" s="171"/>
      <c r="JNP166" s="171"/>
      <c r="JNQ166" s="171"/>
      <c r="JNR166" s="171"/>
      <c r="JNS166" s="171"/>
      <c r="JNT166" s="171"/>
      <c r="JNU166" s="171"/>
      <c r="JNV166" s="171"/>
      <c r="JNW166" s="171"/>
      <c r="JNX166" s="171"/>
      <c r="JNY166" s="171"/>
      <c r="JNZ166" s="171"/>
      <c r="JOA166" s="171"/>
      <c r="JOB166" s="171"/>
      <c r="JOC166" s="171"/>
      <c r="JOD166" s="171"/>
      <c r="JOE166" s="171"/>
      <c r="JOF166" s="171"/>
      <c r="JOG166" s="171"/>
      <c r="JOH166" s="171"/>
      <c r="JOI166" s="171"/>
      <c r="JOJ166" s="171"/>
      <c r="JOK166" s="171"/>
      <c r="JOL166" s="171"/>
      <c r="JOM166" s="171"/>
      <c r="JON166" s="171"/>
      <c r="JOO166" s="171"/>
      <c r="JOP166" s="171"/>
      <c r="JOQ166" s="171"/>
      <c r="JOR166" s="171"/>
      <c r="JOS166" s="171"/>
      <c r="JOT166" s="171"/>
      <c r="JOU166" s="171"/>
      <c r="JOV166" s="171"/>
      <c r="JOW166" s="171"/>
      <c r="JOX166" s="171"/>
      <c r="JOY166" s="171"/>
      <c r="JOZ166" s="171"/>
      <c r="JPA166" s="171"/>
      <c r="JPB166" s="171"/>
      <c r="JPC166" s="171"/>
      <c r="JPD166" s="171"/>
      <c r="JPE166" s="171"/>
      <c r="JPF166" s="171"/>
      <c r="JPG166" s="171"/>
      <c r="JPH166" s="171"/>
      <c r="JPI166" s="171"/>
      <c r="JPJ166" s="171"/>
      <c r="JPK166" s="171"/>
      <c r="JPL166" s="171"/>
      <c r="JPM166" s="171"/>
      <c r="JPN166" s="171"/>
      <c r="JPO166" s="171"/>
      <c r="JPP166" s="171"/>
      <c r="JPQ166" s="171"/>
      <c r="JPR166" s="171"/>
      <c r="JPS166" s="171"/>
      <c r="JPT166" s="171"/>
      <c r="JPU166" s="171"/>
      <c r="JPV166" s="171"/>
      <c r="JPW166" s="171"/>
      <c r="JPX166" s="171"/>
      <c r="JPY166" s="171"/>
      <c r="JPZ166" s="171"/>
      <c r="JQA166" s="171"/>
      <c r="JQB166" s="171"/>
      <c r="JQC166" s="171"/>
      <c r="JQD166" s="171"/>
      <c r="JQE166" s="171"/>
      <c r="JQF166" s="171"/>
      <c r="JQG166" s="171"/>
      <c r="JQH166" s="171"/>
      <c r="JQI166" s="171"/>
      <c r="JQJ166" s="171"/>
      <c r="JQK166" s="171"/>
      <c r="JQL166" s="171"/>
      <c r="JQM166" s="171"/>
      <c r="JQN166" s="171"/>
      <c r="JQO166" s="171"/>
      <c r="JQP166" s="171"/>
      <c r="JQQ166" s="171"/>
      <c r="JQR166" s="171"/>
      <c r="JQS166" s="171"/>
      <c r="JQT166" s="171"/>
      <c r="JQU166" s="171"/>
      <c r="JQV166" s="171"/>
      <c r="JQW166" s="171"/>
      <c r="JQX166" s="171"/>
      <c r="JQY166" s="171"/>
      <c r="JQZ166" s="171"/>
      <c r="JRA166" s="171"/>
      <c r="JRB166" s="171"/>
      <c r="JRC166" s="171"/>
      <c r="JRD166" s="171"/>
      <c r="JRE166" s="171"/>
      <c r="JRF166" s="171"/>
      <c r="JRG166" s="171"/>
      <c r="JRH166" s="171"/>
      <c r="JRI166" s="171"/>
      <c r="JRJ166" s="171"/>
      <c r="JRK166" s="171"/>
      <c r="JRL166" s="171"/>
      <c r="JRM166" s="171"/>
      <c r="JRN166" s="171"/>
      <c r="JRO166" s="171"/>
      <c r="JRP166" s="171"/>
      <c r="JRQ166" s="171"/>
      <c r="JRR166" s="171"/>
      <c r="JRS166" s="171"/>
      <c r="JRT166" s="171"/>
      <c r="JRU166" s="171"/>
      <c r="JRV166" s="171"/>
      <c r="JRW166" s="171"/>
      <c r="JRX166" s="171"/>
      <c r="JRY166" s="171"/>
      <c r="JRZ166" s="171"/>
      <c r="JSA166" s="171"/>
      <c r="JSB166" s="171"/>
      <c r="JSC166" s="171"/>
      <c r="JSD166" s="171"/>
      <c r="JSE166" s="171"/>
      <c r="JSF166" s="171"/>
      <c r="JSG166" s="171"/>
      <c r="JSH166" s="171"/>
      <c r="JSI166" s="171"/>
      <c r="JSJ166" s="171"/>
      <c r="JSK166" s="171"/>
      <c r="JSL166" s="171"/>
      <c r="JSM166" s="171"/>
      <c r="JSN166" s="171"/>
      <c r="JSO166" s="171"/>
      <c r="JSP166" s="171"/>
      <c r="JSQ166" s="171"/>
      <c r="JSR166" s="171"/>
      <c r="JSS166" s="171"/>
      <c r="JST166" s="171"/>
      <c r="JSU166" s="171"/>
      <c r="JSV166" s="171"/>
      <c r="JSW166" s="171"/>
      <c r="JSX166" s="171"/>
      <c r="JSY166" s="171"/>
      <c r="JSZ166" s="171"/>
      <c r="JTA166" s="171"/>
      <c r="JTB166" s="171"/>
      <c r="JTC166" s="171"/>
      <c r="JTD166" s="171"/>
      <c r="JTE166" s="171"/>
      <c r="JTF166" s="171"/>
      <c r="JTG166" s="171"/>
      <c r="JTH166" s="171"/>
      <c r="JTI166" s="171"/>
      <c r="JTJ166" s="171"/>
      <c r="JTK166" s="171"/>
      <c r="JTL166" s="171"/>
      <c r="JTM166" s="171"/>
      <c r="JTN166" s="171"/>
      <c r="JTO166" s="171"/>
      <c r="JTP166" s="171"/>
      <c r="JTQ166" s="171"/>
      <c r="JTR166" s="171"/>
      <c r="JTS166" s="171"/>
      <c r="JTT166" s="171"/>
      <c r="JTU166" s="171"/>
      <c r="JTV166" s="171"/>
      <c r="JTW166" s="171"/>
      <c r="JTX166" s="171"/>
      <c r="JTY166" s="171"/>
      <c r="JTZ166" s="171"/>
      <c r="JUA166" s="171"/>
      <c r="JUB166" s="171"/>
      <c r="JUC166" s="171"/>
      <c r="JUD166" s="171"/>
      <c r="JUE166" s="171"/>
      <c r="JUF166" s="171"/>
      <c r="JUG166" s="171"/>
      <c r="JUH166" s="171"/>
      <c r="JUI166" s="171"/>
      <c r="JUJ166" s="171"/>
      <c r="JUK166" s="171"/>
      <c r="JUL166" s="171"/>
      <c r="JUM166" s="171"/>
      <c r="JUN166" s="171"/>
      <c r="JUO166" s="171"/>
      <c r="JUP166" s="171"/>
      <c r="JUQ166" s="171"/>
      <c r="JUR166" s="171"/>
      <c r="JUS166" s="171"/>
      <c r="JUT166" s="171"/>
      <c r="JUU166" s="171"/>
      <c r="JUV166" s="171"/>
      <c r="JUW166" s="171"/>
      <c r="JUX166" s="171"/>
      <c r="JUY166" s="171"/>
      <c r="JUZ166" s="171"/>
      <c r="JVA166" s="171"/>
      <c r="JVB166" s="171"/>
      <c r="JVC166" s="171"/>
      <c r="JVD166" s="171"/>
      <c r="JVE166" s="171"/>
      <c r="JVF166" s="171"/>
      <c r="JVG166" s="171"/>
      <c r="JVH166" s="171"/>
      <c r="JVI166" s="171"/>
      <c r="JVJ166" s="171"/>
      <c r="JVK166" s="171"/>
      <c r="JVL166" s="171"/>
      <c r="JVM166" s="171"/>
      <c r="JVN166" s="171"/>
      <c r="JVO166" s="171"/>
      <c r="JVP166" s="171"/>
      <c r="JVQ166" s="171"/>
      <c r="JVR166" s="171"/>
      <c r="JVS166" s="171"/>
      <c r="JVT166" s="171"/>
      <c r="JVU166" s="171"/>
      <c r="JVV166" s="171"/>
      <c r="JVW166" s="171"/>
      <c r="JVX166" s="171"/>
      <c r="JVY166" s="171"/>
      <c r="JVZ166" s="171"/>
      <c r="JWA166" s="171"/>
      <c r="JWB166" s="171"/>
      <c r="JWC166" s="171"/>
      <c r="JWD166" s="171"/>
      <c r="JWE166" s="171"/>
      <c r="JWF166" s="171"/>
      <c r="JWG166" s="171"/>
      <c r="JWH166" s="171"/>
      <c r="JWI166" s="171"/>
      <c r="JWJ166" s="171"/>
      <c r="JWK166" s="171"/>
      <c r="JWL166" s="171"/>
      <c r="JWM166" s="171"/>
      <c r="JWN166" s="171"/>
      <c r="JWO166" s="171"/>
      <c r="JWP166" s="171"/>
      <c r="JWQ166" s="171"/>
      <c r="JWR166" s="171"/>
      <c r="JWS166" s="171"/>
      <c r="JWT166" s="171"/>
      <c r="JWU166" s="171"/>
      <c r="JWV166" s="171"/>
      <c r="JWW166" s="171"/>
      <c r="JWX166" s="171"/>
      <c r="JWY166" s="171"/>
      <c r="JWZ166" s="171"/>
      <c r="JXA166" s="171"/>
      <c r="JXB166" s="171"/>
      <c r="JXC166" s="171"/>
      <c r="JXD166" s="171"/>
      <c r="JXE166" s="171"/>
      <c r="JXF166" s="171"/>
      <c r="JXG166" s="171"/>
      <c r="JXH166" s="171"/>
      <c r="JXI166" s="171"/>
      <c r="JXJ166" s="171"/>
      <c r="JXK166" s="171"/>
      <c r="JXL166" s="171"/>
      <c r="JXM166" s="171"/>
      <c r="JXN166" s="171"/>
      <c r="JXO166" s="171"/>
      <c r="JXP166" s="171"/>
      <c r="JXQ166" s="171"/>
      <c r="JXR166" s="171"/>
      <c r="JXS166" s="171"/>
      <c r="JXT166" s="171"/>
      <c r="JXU166" s="171"/>
      <c r="JXV166" s="171"/>
      <c r="JXW166" s="171"/>
      <c r="JXX166" s="171"/>
      <c r="JXY166" s="171"/>
      <c r="JXZ166" s="171"/>
      <c r="JYA166" s="171"/>
      <c r="JYB166" s="171"/>
      <c r="JYC166" s="171"/>
      <c r="JYD166" s="171"/>
      <c r="JYE166" s="171"/>
      <c r="JYF166" s="171"/>
      <c r="JYG166" s="171"/>
      <c r="JYH166" s="171"/>
      <c r="JYI166" s="171"/>
      <c r="JYJ166" s="171"/>
      <c r="JYK166" s="171"/>
      <c r="JYL166" s="171"/>
      <c r="JYM166" s="171"/>
      <c r="JYN166" s="171"/>
      <c r="JYO166" s="171"/>
      <c r="JYP166" s="171"/>
      <c r="JYQ166" s="171"/>
      <c r="JYR166" s="171"/>
      <c r="JYS166" s="171"/>
      <c r="JYT166" s="171"/>
      <c r="JYU166" s="171"/>
      <c r="JYV166" s="171"/>
      <c r="JYW166" s="171"/>
      <c r="JYX166" s="171"/>
      <c r="JYY166" s="171"/>
      <c r="JYZ166" s="171"/>
      <c r="JZA166" s="171"/>
      <c r="JZB166" s="171"/>
      <c r="JZC166" s="171"/>
      <c r="JZD166" s="171"/>
      <c r="JZE166" s="171"/>
      <c r="JZF166" s="171"/>
      <c r="JZG166" s="171"/>
      <c r="JZH166" s="171"/>
      <c r="JZI166" s="171"/>
      <c r="JZJ166" s="171"/>
      <c r="JZK166" s="171"/>
      <c r="JZL166" s="171"/>
      <c r="JZM166" s="171"/>
      <c r="JZN166" s="171"/>
      <c r="JZO166" s="171"/>
      <c r="JZP166" s="171"/>
      <c r="JZQ166" s="171"/>
      <c r="JZR166" s="171"/>
      <c r="JZS166" s="171"/>
      <c r="JZT166" s="171"/>
      <c r="JZU166" s="171"/>
      <c r="JZV166" s="171"/>
      <c r="JZW166" s="171"/>
      <c r="JZX166" s="171"/>
      <c r="JZY166" s="171"/>
      <c r="JZZ166" s="171"/>
      <c r="KAA166" s="171"/>
      <c r="KAB166" s="171"/>
      <c r="KAC166" s="171"/>
      <c r="KAD166" s="171"/>
      <c r="KAE166" s="171"/>
      <c r="KAF166" s="171"/>
      <c r="KAG166" s="171"/>
      <c r="KAH166" s="171"/>
      <c r="KAI166" s="171"/>
      <c r="KAJ166" s="171"/>
      <c r="KAK166" s="171"/>
      <c r="KAL166" s="171"/>
      <c r="KAM166" s="171"/>
      <c r="KAN166" s="171"/>
      <c r="KAO166" s="171"/>
      <c r="KAP166" s="171"/>
      <c r="KAQ166" s="171"/>
      <c r="KAR166" s="171"/>
      <c r="KAS166" s="171"/>
      <c r="KAT166" s="171"/>
      <c r="KAU166" s="171"/>
      <c r="KAV166" s="171"/>
      <c r="KAW166" s="171"/>
      <c r="KAX166" s="171"/>
      <c r="KAY166" s="171"/>
      <c r="KAZ166" s="171"/>
      <c r="KBA166" s="171"/>
      <c r="KBB166" s="171"/>
      <c r="KBC166" s="171"/>
      <c r="KBD166" s="171"/>
      <c r="KBE166" s="171"/>
      <c r="KBF166" s="171"/>
      <c r="KBG166" s="171"/>
      <c r="KBH166" s="171"/>
      <c r="KBI166" s="171"/>
      <c r="KBJ166" s="171"/>
      <c r="KBK166" s="171"/>
      <c r="KBL166" s="171"/>
      <c r="KBM166" s="171"/>
      <c r="KBN166" s="171"/>
      <c r="KBO166" s="171"/>
      <c r="KBP166" s="171"/>
      <c r="KBQ166" s="171"/>
      <c r="KBR166" s="171"/>
      <c r="KBS166" s="171"/>
      <c r="KBT166" s="171"/>
      <c r="KBU166" s="171"/>
      <c r="KBV166" s="171"/>
      <c r="KBW166" s="171"/>
      <c r="KBX166" s="171"/>
      <c r="KBY166" s="171"/>
      <c r="KBZ166" s="171"/>
      <c r="KCA166" s="171"/>
      <c r="KCB166" s="171"/>
      <c r="KCC166" s="171"/>
      <c r="KCD166" s="171"/>
      <c r="KCE166" s="171"/>
      <c r="KCF166" s="171"/>
      <c r="KCG166" s="171"/>
      <c r="KCH166" s="171"/>
      <c r="KCI166" s="171"/>
      <c r="KCJ166" s="171"/>
      <c r="KCK166" s="171"/>
      <c r="KCL166" s="171"/>
      <c r="KCM166" s="171"/>
      <c r="KCN166" s="171"/>
      <c r="KCO166" s="171"/>
      <c r="KCP166" s="171"/>
      <c r="KCQ166" s="171"/>
      <c r="KCR166" s="171"/>
      <c r="KCS166" s="171"/>
      <c r="KCT166" s="171"/>
      <c r="KCU166" s="171"/>
      <c r="KCV166" s="171"/>
      <c r="KCW166" s="171"/>
      <c r="KCX166" s="171"/>
      <c r="KCY166" s="171"/>
      <c r="KCZ166" s="171"/>
      <c r="KDA166" s="171"/>
      <c r="KDB166" s="171"/>
      <c r="KDC166" s="171"/>
      <c r="KDD166" s="171"/>
      <c r="KDE166" s="171"/>
      <c r="KDF166" s="171"/>
      <c r="KDG166" s="171"/>
      <c r="KDH166" s="171"/>
      <c r="KDI166" s="171"/>
      <c r="KDJ166" s="171"/>
      <c r="KDK166" s="171"/>
      <c r="KDL166" s="171"/>
      <c r="KDM166" s="171"/>
      <c r="KDN166" s="171"/>
      <c r="KDO166" s="171"/>
      <c r="KDP166" s="171"/>
      <c r="KDQ166" s="171"/>
      <c r="KDR166" s="171"/>
      <c r="KDS166" s="171"/>
      <c r="KDT166" s="171"/>
      <c r="KDU166" s="171"/>
      <c r="KDV166" s="171"/>
      <c r="KDW166" s="171"/>
      <c r="KDX166" s="171"/>
      <c r="KDY166" s="171"/>
      <c r="KDZ166" s="171"/>
      <c r="KEA166" s="171"/>
      <c r="KEB166" s="171"/>
      <c r="KEC166" s="171"/>
      <c r="KED166" s="171"/>
      <c r="KEE166" s="171"/>
      <c r="KEF166" s="171"/>
      <c r="KEG166" s="171"/>
      <c r="KEH166" s="171"/>
      <c r="KEI166" s="171"/>
      <c r="KEJ166" s="171"/>
      <c r="KEK166" s="171"/>
      <c r="KEL166" s="171"/>
      <c r="KEM166" s="171"/>
      <c r="KEN166" s="171"/>
      <c r="KEO166" s="171"/>
      <c r="KEP166" s="171"/>
      <c r="KEQ166" s="171"/>
      <c r="KER166" s="171"/>
      <c r="KES166" s="171"/>
      <c r="KET166" s="171"/>
      <c r="KEU166" s="171"/>
      <c r="KEV166" s="171"/>
      <c r="KEW166" s="171"/>
      <c r="KEX166" s="171"/>
      <c r="KEY166" s="171"/>
      <c r="KEZ166" s="171"/>
      <c r="KFA166" s="171"/>
      <c r="KFB166" s="171"/>
      <c r="KFC166" s="171"/>
      <c r="KFD166" s="171"/>
      <c r="KFE166" s="171"/>
      <c r="KFF166" s="171"/>
      <c r="KFG166" s="171"/>
      <c r="KFH166" s="171"/>
      <c r="KFI166" s="171"/>
      <c r="KFJ166" s="171"/>
      <c r="KFK166" s="171"/>
      <c r="KFL166" s="171"/>
      <c r="KFM166" s="171"/>
      <c r="KFN166" s="171"/>
      <c r="KFO166" s="171"/>
      <c r="KFP166" s="171"/>
      <c r="KFQ166" s="171"/>
      <c r="KFR166" s="171"/>
      <c r="KFS166" s="171"/>
      <c r="KFT166" s="171"/>
      <c r="KFU166" s="171"/>
      <c r="KFV166" s="171"/>
      <c r="KFW166" s="171"/>
      <c r="KFX166" s="171"/>
      <c r="KFY166" s="171"/>
      <c r="KFZ166" s="171"/>
      <c r="KGA166" s="171"/>
      <c r="KGB166" s="171"/>
      <c r="KGC166" s="171"/>
      <c r="KGD166" s="171"/>
      <c r="KGE166" s="171"/>
      <c r="KGF166" s="171"/>
      <c r="KGG166" s="171"/>
      <c r="KGH166" s="171"/>
      <c r="KGI166" s="171"/>
      <c r="KGJ166" s="171"/>
      <c r="KGK166" s="171"/>
      <c r="KGL166" s="171"/>
      <c r="KGM166" s="171"/>
      <c r="KGN166" s="171"/>
      <c r="KGO166" s="171"/>
      <c r="KGP166" s="171"/>
      <c r="KGQ166" s="171"/>
      <c r="KGR166" s="171"/>
      <c r="KGS166" s="171"/>
      <c r="KGT166" s="171"/>
      <c r="KGU166" s="171"/>
      <c r="KGV166" s="171"/>
      <c r="KGW166" s="171"/>
      <c r="KGX166" s="171"/>
      <c r="KGY166" s="171"/>
      <c r="KGZ166" s="171"/>
      <c r="KHA166" s="171"/>
      <c r="KHB166" s="171"/>
      <c r="KHC166" s="171"/>
      <c r="KHD166" s="171"/>
      <c r="KHE166" s="171"/>
      <c r="KHF166" s="171"/>
      <c r="KHG166" s="171"/>
      <c r="KHH166" s="171"/>
      <c r="KHI166" s="171"/>
      <c r="KHJ166" s="171"/>
      <c r="KHK166" s="171"/>
      <c r="KHL166" s="171"/>
      <c r="KHM166" s="171"/>
      <c r="KHN166" s="171"/>
      <c r="KHO166" s="171"/>
      <c r="KHP166" s="171"/>
      <c r="KHQ166" s="171"/>
      <c r="KHR166" s="171"/>
      <c r="KHS166" s="171"/>
      <c r="KHT166" s="171"/>
      <c r="KHU166" s="171"/>
      <c r="KHV166" s="171"/>
      <c r="KHW166" s="171"/>
      <c r="KHX166" s="171"/>
      <c r="KHY166" s="171"/>
      <c r="KHZ166" s="171"/>
      <c r="KIA166" s="171"/>
      <c r="KIB166" s="171"/>
      <c r="KIC166" s="171"/>
      <c r="KID166" s="171"/>
      <c r="KIE166" s="171"/>
      <c r="KIF166" s="171"/>
      <c r="KIG166" s="171"/>
      <c r="KIH166" s="171"/>
      <c r="KII166" s="171"/>
      <c r="KIJ166" s="171"/>
      <c r="KIK166" s="171"/>
      <c r="KIL166" s="171"/>
      <c r="KIM166" s="171"/>
      <c r="KIN166" s="171"/>
      <c r="KIO166" s="171"/>
      <c r="KIP166" s="171"/>
      <c r="KIQ166" s="171"/>
      <c r="KIR166" s="171"/>
      <c r="KIS166" s="171"/>
      <c r="KIT166" s="171"/>
      <c r="KIU166" s="171"/>
      <c r="KIV166" s="171"/>
      <c r="KIW166" s="171"/>
      <c r="KIX166" s="171"/>
      <c r="KIY166" s="171"/>
      <c r="KIZ166" s="171"/>
      <c r="KJA166" s="171"/>
      <c r="KJB166" s="171"/>
      <c r="KJC166" s="171"/>
      <c r="KJD166" s="171"/>
      <c r="KJE166" s="171"/>
      <c r="KJF166" s="171"/>
      <c r="KJG166" s="171"/>
      <c r="KJH166" s="171"/>
      <c r="KJI166" s="171"/>
      <c r="KJJ166" s="171"/>
      <c r="KJK166" s="171"/>
      <c r="KJL166" s="171"/>
      <c r="KJM166" s="171"/>
      <c r="KJN166" s="171"/>
      <c r="KJO166" s="171"/>
      <c r="KJP166" s="171"/>
      <c r="KJQ166" s="171"/>
      <c r="KJR166" s="171"/>
      <c r="KJS166" s="171"/>
      <c r="KJT166" s="171"/>
      <c r="KJU166" s="171"/>
      <c r="KJV166" s="171"/>
      <c r="KJW166" s="171"/>
      <c r="KJX166" s="171"/>
      <c r="KJY166" s="171"/>
      <c r="KJZ166" s="171"/>
      <c r="KKA166" s="171"/>
      <c r="KKB166" s="171"/>
      <c r="KKC166" s="171"/>
      <c r="KKD166" s="171"/>
      <c r="KKE166" s="171"/>
      <c r="KKF166" s="171"/>
      <c r="KKG166" s="171"/>
      <c r="KKH166" s="171"/>
      <c r="KKI166" s="171"/>
      <c r="KKJ166" s="171"/>
      <c r="KKK166" s="171"/>
      <c r="KKL166" s="171"/>
      <c r="KKM166" s="171"/>
      <c r="KKN166" s="171"/>
      <c r="KKO166" s="171"/>
      <c r="KKP166" s="171"/>
      <c r="KKQ166" s="171"/>
      <c r="KKR166" s="171"/>
      <c r="KKS166" s="171"/>
      <c r="KKT166" s="171"/>
      <c r="KKU166" s="171"/>
      <c r="KKV166" s="171"/>
      <c r="KKW166" s="171"/>
      <c r="KKX166" s="171"/>
      <c r="KKY166" s="171"/>
      <c r="KKZ166" s="171"/>
      <c r="KLA166" s="171"/>
      <c r="KLB166" s="171"/>
      <c r="KLC166" s="171"/>
      <c r="KLD166" s="171"/>
      <c r="KLE166" s="171"/>
      <c r="KLF166" s="171"/>
      <c r="KLG166" s="171"/>
      <c r="KLH166" s="171"/>
      <c r="KLI166" s="171"/>
      <c r="KLJ166" s="171"/>
      <c r="KLK166" s="171"/>
      <c r="KLL166" s="171"/>
      <c r="KLM166" s="171"/>
      <c r="KLN166" s="171"/>
      <c r="KLO166" s="171"/>
      <c r="KLP166" s="171"/>
      <c r="KLQ166" s="171"/>
      <c r="KLR166" s="171"/>
      <c r="KLS166" s="171"/>
      <c r="KLT166" s="171"/>
      <c r="KLU166" s="171"/>
      <c r="KLV166" s="171"/>
      <c r="KLW166" s="171"/>
      <c r="KLX166" s="171"/>
      <c r="KLY166" s="171"/>
      <c r="KLZ166" s="171"/>
      <c r="KMA166" s="171"/>
      <c r="KMB166" s="171"/>
      <c r="KMC166" s="171"/>
      <c r="KMD166" s="171"/>
      <c r="KME166" s="171"/>
      <c r="KMF166" s="171"/>
      <c r="KMG166" s="171"/>
      <c r="KMH166" s="171"/>
      <c r="KMI166" s="171"/>
      <c r="KMJ166" s="171"/>
      <c r="KMK166" s="171"/>
      <c r="KML166" s="171"/>
      <c r="KMM166" s="171"/>
      <c r="KMN166" s="171"/>
      <c r="KMO166" s="171"/>
      <c r="KMP166" s="171"/>
      <c r="KMQ166" s="171"/>
      <c r="KMR166" s="171"/>
      <c r="KMS166" s="171"/>
      <c r="KMT166" s="171"/>
      <c r="KMU166" s="171"/>
      <c r="KMV166" s="171"/>
      <c r="KMW166" s="171"/>
      <c r="KMX166" s="171"/>
      <c r="KMY166" s="171"/>
      <c r="KMZ166" s="171"/>
      <c r="KNA166" s="171"/>
      <c r="KNB166" s="171"/>
      <c r="KNC166" s="171"/>
      <c r="KND166" s="171"/>
      <c r="KNE166" s="171"/>
      <c r="KNF166" s="171"/>
      <c r="KNG166" s="171"/>
      <c r="KNH166" s="171"/>
      <c r="KNI166" s="171"/>
      <c r="KNJ166" s="171"/>
      <c r="KNK166" s="171"/>
      <c r="KNL166" s="171"/>
      <c r="KNM166" s="171"/>
      <c r="KNN166" s="171"/>
      <c r="KNO166" s="171"/>
      <c r="KNP166" s="171"/>
      <c r="KNQ166" s="171"/>
      <c r="KNR166" s="171"/>
      <c r="KNS166" s="171"/>
      <c r="KNT166" s="171"/>
      <c r="KNU166" s="171"/>
      <c r="KNV166" s="171"/>
      <c r="KNW166" s="171"/>
      <c r="KNX166" s="171"/>
      <c r="KNY166" s="171"/>
      <c r="KNZ166" s="171"/>
      <c r="KOA166" s="171"/>
      <c r="KOB166" s="171"/>
      <c r="KOC166" s="171"/>
      <c r="KOD166" s="171"/>
      <c r="KOE166" s="171"/>
      <c r="KOF166" s="171"/>
      <c r="KOG166" s="171"/>
      <c r="KOH166" s="171"/>
      <c r="KOI166" s="171"/>
      <c r="KOJ166" s="171"/>
      <c r="KOK166" s="171"/>
      <c r="KOL166" s="171"/>
      <c r="KOM166" s="171"/>
      <c r="KON166" s="171"/>
      <c r="KOO166" s="171"/>
      <c r="KOP166" s="171"/>
      <c r="KOQ166" s="171"/>
      <c r="KOR166" s="171"/>
      <c r="KOS166" s="171"/>
      <c r="KOT166" s="171"/>
      <c r="KOU166" s="171"/>
      <c r="KOV166" s="171"/>
      <c r="KOW166" s="171"/>
      <c r="KOX166" s="171"/>
      <c r="KOY166" s="171"/>
      <c r="KOZ166" s="171"/>
      <c r="KPA166" s="171"/>
      <c r="KPB166" s="171"/>
      <c r="KPC166" s="171"/>
      <c r="KPD166" s="171"/>
      <c r="KPE166" s="171"/>
      <c r="KPF166" s="171"/>
      <c r="KPG166" s="171"/>
      <c r="KPH166" s="171"/>
      <c r="KPI166" s="171"/>
      <c r="KPJ166" s="171"/>
      <c r="KPK166" s="171"/>
      <c r="KPL166" s="171"/>
      <c r="KPM166" s="171"/>
      <c r="KPN166" s="171"/>
      <c r="KPO166" s="171"/>
      <c r="KPP166" s="171"/>
      <c r="KPQ166" s="171"/>
      <c r="KPR166" s="171"/>
      <c r="KPS166" s="171"/>
      <c r="KPT166" s="171"/>
      <c r="KPU166" s="171"/>
      <c r="KPV166" s="171"/>
      <c r="KPW166" s="171"/>
      <c r="KPX166" s="171"/>
      <c r="KPY166" s="171"/>
      <c r="KPZ166" s="171"/>
      <c r="KQA166" s="171"/>
      <c r="KQB166" s="171"/>
      <c r="KQC166" s="171"/>
      <c r="KQD166" s="171"/>
      <c r="KQE166" s="171"/>
      <c r="KQF166" s="171"/>
      <c r="KQG166" s="171"/>
      <c r="KQH166" s="171"/>
      <c r="KQI166" s="171"/>
      <c r="KQJ166" s="171"/>
      <c r="KQK166" s="171"/>
      <c r="KQL166" s="171"/>
      <c r="KQM166" s="171"/>
      <c r="KQN166" s="171"/>
      <c r="KQO166" s="171"/>
      <c r="KQP166" s="171"/>
      <c r="KQQ166" s="171"/>
      <c r="KQR166" s="171"/>
      <c r="KQS166" s="171"/>
      <c r="KQT166" s="171"/>
      <c r="KQU166" s="171"/>
      <c r="KQV166" s="171"/>
      <c r="KQW166" s="171"/>
      <c r="KQX166" s="171"/>
      <c r="KQY166" s="171"/>
      <c r="KQZ166" s="171"/>
      <c r="KRA166" s="171"/>
      <c r="KRB166" s="171"/>
      <c r="KRC166" s="171"/>
      <c r="KRD166" s="171"/>
      <c r="KRE166" s="171"/>
      <c r="KRF166" s="171"/>
      <c r="KRG166" s="171"/>
      <c r="KRH166" s="171"/>
      <c r="KRI166" s="171"/>
      <c r="KRJ166" s="171"/>
      <c r="KRK166" s="171"/>
      <c r="KRL166" s="171"/>
      <c r="KRM166" s="171"/>
      <c r="KRN166" s="171"/>
      <c r="KRO166" s="171"/>
      <c r="KRP166" s="171"/>
      <c r="KRQ166" s="171"/>
      <c r="KRR166" s="171"/>
      <c r="KRS166" s="171"/>
      <c r="KRT166" s="171"/>
      <c r="KRU166" s="171"/>
      <c r="KRV166" s="171"/>
      <c r="KRW166" s="171"/>
      <c r="KRX166" s="171"/>
      <c r="KRY166" s="171"/>
      <c r="KRZ166" s="171"/>
      <c r="KSA166" s="171"/>
      <c r="KSB166" s="171"/>
      <c r="KSC166" s="171"/>
      <c r="KSD166" s="171"/>
      <c r="KSE166" s="171"/>
      <c r="KSF166" s="171"/>
      <c r="KSG166" s="171"/>
      <c r="KSH166" s="171"/>
      <c r="KSI166" s="171"/>
      <c r="KSJ166" s="171"/>
      <c r="KSK166" s="171"/>
      <c r="KSL166" s="171"/>
      <c r="KSM166" s="171"/>
      <c r="KSN166" s="171"/>
      <c r="KSO166" s="171"/>
      <c r="KSP166" s="171"/>
      <c r="KSQ166" s="171"/>
      <c r="KSR166" s="171"/>
      <c r="KSS166" s="171"/>
      <c r="KST166" s="171"/>
      <c r="KSU166" s="171"/>
      <c r="KSV166" s="171"/>
      <c r="KSW166" s="171"/>
      <c r="KSX166" s="171"/>
      <c r="KSY166" s="171"/>
      <c r="KSZ166" s="171"/>
      <c r="KTA166" s="171"/>
      <c r="KTB166" s="171"/>
      <c r="KTC166" s="171"/>
      <c r="KTD166" s="171"/>
      <c r="KTE166" s="171"/>
      <c r="KTF166" s="171"/>
      <c r="KTG166" s="171"/>
      <c r="KTH166" s="171"/>
      <c r="KTI166" s="171"/>
      <c r="KTJ166" s="171"/>
      <c r="KTK166" s="171"/>
      <c r="KTL166" s="171"/>
      <c r="KTM166" s="171"/>
      <c r="KTN166" s="171"/>
      <c r="KTO166" s="171"/>
      <c r="KTP166" s="171"/>
      <c r="KTQ166" s="171"/>
      <c r="KTR166" s="171"/>
      <c r="KTS166" s="171"/>
      <c r="KTT166" s="171"/>
      <c r="KTU166" s="171"/>
      <c r="KTV166" s="171"/>
      <c r="KTW166" s="171"/>
      <c r="KTX166" s="171"/>
      <c r="KTY166" s="171"/>
      <c r="KTZ166" s="171"/>
      <c r="KUA166" s="171"/>
      <c r="KUB166" s="171"/>
      <c r="KUC166" s="171"/>
      <c r="KUD166" s="171"/>
      <c r="KUE166" s="171"/>
      <c r="KUF166" s="171"/>
      <c r="KUG166" s="171"/>
      <c r="KUH166" s="171"/>
      <c r="KUI166" s="171"/>
      <c r="KUJ166" s="171"/>
      <c r="KUK166" s="171"/>
      <c r="KUL166" s="171"/>
      <c r="KUM166" s="171"/>
      <c r="KUN166" s="171"/>
      <c r="KUO166" s="171"/>
      <c r="KUP166" s="171"/>
      <c r="KUQ166" s="171"/>
      <c r="KUR166" s="171"/>
      <c r="KUS166" s="171"/>
      <c r="KUT166" s="171"/>
      <c r="KUU166" s="171"/>
      <c r="KUV166" s="171"/>
      <c r="KUW166" s="171"/>
      <c r="KUX166" s="171"/>
      <c r="KUY166" s="171"/>
      <c r="KUZ166" s="171"/>
      <c r="KVA166" s="171"/>
      <c r="KVB166" s="171"/>
      <c r="KVC166" s="171"/>
      <c r="KVD166" s="171"/>
      <c r="KVE166" s="171"/>
      <c r="KVF166" s="171"/>
      <c r="KVG166" s="171"/>
      <c r="KVH166" s="171"/>
      <c r="KVI166" s="171"/>
      <c r="KVJ166" s="171"/>
      <c r="KVK166" s="171"/>
      <c r="KVL166" s="171"/>
      <c r="KVM166" s="171"/>
      <c r="KVN166" s="171"/>
      <c r="KVO166" s="171"/>
      <c r="KVP166" s="171"/>
      <c r="KVQ166" s="171"/>
      <c r="KVR166" s="171"/>
      <c r="KVS166" s="171"/>
      <c r="KVT166" s="171"/>
      <c r="KVU166" s="171"/>
      <c r="KVV166" s="171"/>
      <c r="KVW166" s="171"/>
      <c r="KVX166" s="171"/>
      <c r="KVY166" s="171"/>
      <c r="KVZ166" s="171"/>
      <c r="KWA166" s="171"/>
      <c r="KWB166" s="171"/>
      <c r="KWC166" s="171"/>
      <c r="KWD166" s="171"/>
      <c r="KWE166" s="171"/>
      <c r="KWF166" s="171"/>
      <c r="KWG166" s="171"/>
      <c r="KWH166" s="171"/>
      <c r="KWI166" s="171"/>
      <c r="KWJ166" s="171"/>
      <c r="KWK166" s="171"/>
      <c r="KWL166" s="171"/>
      <c r="KWM166" s="171"/>
      <c r="KWN166" s="171"/>
      <c r="KWO166" s="171"/>
      <c r="KWP166" s="171"/>
      <c r="KWQ166" s="171"/>
      <c r="KWR166" s="171"/>
      <c r="KWS166" s="171"/>
      <c r="KWT166" s="171"/>
      <c r="KWU166" s="171"/>
      <c r="KWV166" s="171"/>
      <c r="KWW166" s="171"/>
      <c r="KWX166" s="171"/>
      <c r="KWY166" s="171"/>
      <c r="KWZ166" s="171"/>
      <c r="KXA166" s="171"/>
      <c r="KXB166" s="171"/>
      <c r="KXC166" s="171"/>
      <c r="KXD166" s="171"/>
      <c r="KXE166" s="171"/>
      <c r="KXF166" s="171"/>
      <c r="KXG166" s="171"/>
      <c r="KXH166" s="171"/>
      <c r="KXI166" s="171"/>
      <c r="KXJ166" s="171"/>
      <c r="KXK166" s="171"/>
      <c r="KXL166" s="171"/>
      <c r="KXM166" s="171"/>
      <c r="KXN166" s="171"/>
      <c r="KXO166" s="171"/>
      <c r="KXP166" s="171"/>
      <c r="KXQ166" s="171"/>
      <c r="KXR166" s="171"/>
      <c r="KXS166" s="171"/>
      <c r="KXT166" s="171"/>
      <c r="KXU166" s="171"/>
      <c r="KXV166" s="171"/>
      <c r="KXW166" s="171"/>
      <c r="KXX166" s="171"/>
      <c r="KXY166" s="171"/>
      <c r="KXZ166" s="171"/>
      <c r="KYA166" s="171"/>
      <c r="KYB166" s="171"/>
      <c r="KYC166" s="171"/>
      <c r="KYD166" s="171"/>
      <c r="KYE166" s="171"/>
      <c r="KYF166" s="171"/>
      <c r="KYG166" s="171"/>
      <c r="KYH166" s="171"/>
      <c r="KYI166" s="171"/>
      <c r="KYJ166" s="171"/>
      <c r="KYK166" s="171"/>
      <c r="KYL166" s="171"/>
      <c r="KYM166" s="171"/>
      <c r="KYN166" s="171"/>
      <c r="KYO166" s="171"/>
      <c r="KYP166" s="171"/>
      <c r="KYQ166" s="171"/>
      <c r="KYR166" s="171"/>
      <c r="KYS166" s="171"/>
      <c r="KYT166" s="171"/>
      <c r="KYU166" s="171"/>
      <c r="KYV166" s="171"/>
      <c r="KYW166" s="171"/>
      <c r="KYX166" s="171"/>
      <c r="KYY166" s="171"/>
      <c r="KYZ166" s="171"/>
      <c r="KZA166" s="171"/>
      <c r="KZB166" s="171"/>
      <c r="KZC166" s="171"/>
      <c r="KZD166" s="171"/>
      <c r="KZE166" s="171"/>
      <c r="KZF166" s="171"/>
      <c r="KZG166" s="171"/>
      <c r="KZH166" s="171"/>
      <c r="KZI166" s="171"/>
      <c r="KZJ166" s="171"/>
      <c r="KZK166" s="171"/>
      <c r="KZL166" s="171"/>
      <c r="KZM166" s="171"/>
      <c r="KZN166" s="171"/>
      <c r="KZO166" s="171"/>
      <c r="KZP166" s="171"/>
      <c r="KZQ166" s="171"/>
      <c r="KZR166" s="171"/>
      <c r="KZS166" s="171"/>
      <c r="KZT166" s="171"/>
      <c r="KZU166" s="171"/>
      <c r="KZV166" s="171"/>
      <c r="KZW166" s="171"/>
      <c r="KZX166" s="171"/>
      <c r="KZY166" s="171"/>
      <c r="KZZ166" s="171"/>
      <c r="LAA166" s="171"/>
      <c r="LAB166" s="171"/>
      <c r="LAC166" s="171"/>
      <c r="LAD166" s="171"/>
      <c r="LAE166" s="171"/>
      <c r="LAF166" s="171"/>
      <c r="LAG166" s="171"/>
      <c r="LAH166" s="171"/>
      <c r="LAI166" s="171"/>
      <c r="LAJ166" s="171"/>
      <c r="LAK166" s="171"/>
      <c r="LAL166" s="171"/>
      <c r="LAM166" s="171"/>
      <c r="LAN166" s="171"/>
      <c r="LAO166" s="171"/>
      <c r="LAP166" s="171"/>
      <c r="LAQ166" s="171"/>
      <c r="LAR166" s="171"/>
      <c r="LAS166" s="171"/>
      <c r="LAT166" s="171"/>
      <c r="LAU166" s="171"/>
      <c r="LAV166" s="171"/>
      <c r="LAW166" s="171"/>
      <c r="LAX166" s="171"/>
      <c r="LAY166" s="171"/>
      <c r="LAZ166" s="171"/>
      <c r="LBA166" s="171"/>
      <c r="LBB166" s="171"/>
      <c r="LBC166" s="171"/>
      <c r="LBD166" s="171"/>
      <c r="LBE166" s="171"/>
      <c r="LBF166" s="171"/>
      <c r="LBG166" s="171"/>
      <c r="LBH166" s="171"/>
      <c r="LBI166" s="171"/>
      <c r="LBJ166" s="171"/>
      <c r="LBK166" s="171"/>
      <c r="LBL166" s="171"/>
      <c r="LBM166" s="171"/>
      <c r="LBN166" s="171"/>
      <c r="LBO166" s="171"/>
      <c r="LBP166" s="171"/>
      <c r="LBQ166" s="171"/>
      <c r="LBR166" s="171"/>
      <c r="LBS166" s="171"/>
      <c r="LBT166" s="171"/>
      <c r="LBU166" s="171"/>
      <c r="LBV166" s="171"/>
      <c r="LBW166" s="171"/>
      <c r="LBX166" s="171"/>
      <c r="LBY166" s="171"/>
      <c r="LBZ166" s="171"/>
      <c r="LCA166" s="171"/>
      <c r="LCB166" s="171"/>
      <c r="LCC166" s="171"/>
      <c r="LCD166" s="171"/>
      <c r="LCE166" s="171"/>
      <c r="LCF166" s="171"/>
      <c r="LCG166" s="171"/>
      <c r="LCH166" s="171"/>
      <c r="LCI166" s="171"/>
      <c r="LCJ166" s="171"/>
      <c r="LCK166" s="171"/>
      <c r="LCL166" s="171"/>
      <c r="LCM166" s="171"/>
      <c r="LCN166" s="171"/>
      <c r="LCO166" s="171"/>
      <c r="LCP166" s="171"/>
      <c r="LCQ166" s="171"/>
      <c r="LCR166" s="171"/>
      <c r="LCS166" s="171"/>
      <c r="LCT166" s="171"/>
      <c r="LCU166" s="171"/>
      <c r="LCV166" s="171"/>
      <c r="LCW166" s="171"/>
      <c r="LCX166" s="171"/>
      <c r="LCY166" s="171"/>
      <c r="LCZ166" s="171"/>
      <c r="LDA166" s="171"/>
      <c r="LDB166" s="171"/>
      <c r="LDC166" s="171"/>
      <c r="LDD166" s="171"/>
      <c r="LDE166" s="171"/>
      <c r="LDF166" s="171"/>
      <c r="LDG166" s="171"/>
      <c r="LDH166" s="171"/>
      <c r="LDI166" s="171"/>
      <c r="LDJ166" s="171"/>
      <c r="LDK166" s="171"/>
      <c r="LDL166" s="171"/>
      <c r="LDM166" s="171"/>
      <c r="LDN166" s="171"/>
      <c r="LDO166" s="171"/>
      <c r="LDP166" s="171"/>
      <c r="LDQ166" s="171"/>
      <c r="LDR166" s="171"/>
      <c r="LDS166" s="171"/>
      <c r="LDT166" s="171"/>
      <c r="LDU166" s="171"/>
      <c r="LDV166" s="171"/>
      <c r="LDW166" s="171"/>
      <c r="LDX166" s="171"/>
      <c r="LDY166" s="171"/>
      <c r="LDZ166" s="171"/>
      <c r="LEA166" s="171"/>
      <c r="LEB166" s="171"/>
      <c r="LEC166" s="171"/>
      <c r="LED166" s="171"/>
      <c r="LEE166" s="171"/>
      <c r="LEF166" s="171"/>
      <c r="LEG166" s="171"/>
      <c r="LEH166" s="171"/>
      <c r="LEI166" s="171"/>
      <c r="LEJ166" s="171"/>
      <c r="LEK166" s="171"/>
      <c r="LEL166" s="171"/>
      <c r="LEM166" s="171"/>
      <c r="LEN166" s="171"/>
      <c r="LEO166" s="171"/>
      <c r="LEP166" s="171"/>
      <c r="LEQ166" s="171"/>
      <c r="LER166" s="171"/>
      <c r="LES166" s="171"/>
      <c r="LET166" s="171"/>
      <c r="LEU166" s="171"/>
      <c r="LEV166" s="171"/>
      <c r="LEW166" s="171"/>
      <c r="LEX166" s="171"/>
      <c r="LEY166" s="171"/>
      <c r="LEZ166" s="171"/>
      <c r="LFA166" s="171"/>
      <c r="LFB166" s="171"/>
      <c r="LFC166" s="171"/>
      <c r="LFD166" s="171"/>
      <c r="LFE166" s="171"/>
      <c r="LFF166" s="171"/>
      <c r="LFG166" s="171"/>
      <c r="LFH166" s="171"/>
      <c r="LFI166" s="171"/>
      <c r="LFJ166" s="171"/>
      <c r="LFK166" s="171"/>
      <c r="LFL166" s="171"/>
      <c r="LFM166" s="171"/>
      <c r="LFN166" s="171"/>
      <c r="LFO166" s="171"/>
      <c r="LFP166" s="171"/>
      <c r="LFQ166" s="171"/>
      <c r="LFR166" s="171"/>
      <c r="LFS166" s="171"/>
      <c r="LFT166" s="171"/>
      <c r="LFU166" s="171"/>
      <c r="LFV166" s="171"/>
      <c r="LFW166" s="171"/>
      <c r="LFX166" s="171"/>
      <c r="LFY166" s="171"/>
      <c r="LFZ166" s="171"/>
      <c r="LGA166" s="171"/>
      <c r="LGB166" s="171"/>
      <c r="LGC166" s="171"/>
      <c r="LGD166" s="171"/>
      <c r="LGE166" s="171"/>
      <c r="LGF166" s="171"/>
      <c r="LGG166" s="171"/>
      <c r="LGH166" s="171"/>
      <c r="LGI166" s="171"/>
      <c r="LGJ166" s="171"/>
      <c r="LGK166" s="171"/>
      <c r="LGL166" s="171"/>
      <c r="LGM166" s="171"/>
      <c r="LGN166" s="171"/>
      <c r="LGO166" s="171"/>
      <c r="LGP166" s="171"/>
      <c r="LGQ166" s="171"/>
      <c r="LGR166" s="171"/>
      <c r="LGS166" s="171"/>
      <c r="LGT166" s="171"/>
      <c r="LGU166" s="171"/>
      <c r="LGV166" s="171"/>
      <c r="LGW166" s="171"/>
      <c r="LGX166" s="171"/>
      <c r="LGY166" s="171"/>
      <c r="LGZ166" s="171"/>
      <c r="LHA166" s="171"/>
      <c r="LHB166" s="171"/>
      <c r="LHC166" s="171"/>
      <c r="LHD166" s="171"/>
      <c r="LHE166" s="171"/>
      <c r="LHF166" s="171"/>
      <c r="LHG166" s="171"/>
      <c r="LHH166" s="171"/>
      <c r="LHI166" s="171"/>
      <c r="LHJ166" s="171"/>
      <c r="LHK166" s="171"/>
      <c r="LHL166" s="171"/>
      <c r="LHM166" s="171"/>
      <c r="LHN166" s="171"/>
      <c r="LHO166" s="171"/>
      <c r="LHP166" s="171"/>
      <c r="LHQ166" s="171"/>
      <c r="LHR166" s="171"/>
      <c r="LHS166" s="171"/>
      <c r="LHT166" s="171"/>
      <c r="LHU166" s="171"/>
      <c r="LHV166" s="171"/>
      <c r="LHW166" s="171"/>
      <c r="LHX166" s="171"/>
      <c r="LHY166" s="171"/>
      <c r="LHZ166" s="171"/>
      <c r="LIA166" s="171"/>
      <c r="LIB166" s="171"/>
      <c r="LIC166" s="171"/>
      <c r="LID166" s="171"/>
      <c r="LIE166" s="171"/>
      <c r="LIF166" s="171"/>
      <c r="LIG166" s="171"/>
      <c r="LIH166" s="171"/>
      <c r="LII166" s="171"/>
      <c r="LIJ166" s="171"/>
      <c r="LIK166" s="171"/>
      <c r="LIL166" s="171"/>
      <c r="LIM166" s="171"/>
      <c r="LIN166" s="171"/>
      <c r="LIO166" s="171"/>
      <c r="LIP166" s="171"/>
      <c r="LIQ166" s="171"/>
      <c r="LIR166" s="171"/>
      <c r="LIS166" s="171"/>
      <c r="LIT166" s="171"/>
      <c r="LIU166" s="171"/>
      <c r="LIV166" s="171"/>
      <c r="LIW166" s="171"/>
      <c r="LIX166" s="171"/>
      <c r="LIY166" s="171"/>
      <c r="LIZ166" s="171"/>
      <c r="LJA166" s="171"/>
      <c r="LJB166" s="171"/>
      <c r="LJC166" s="171"/>
      <c r="LJD166" s="171"/>
      <c r="LJE166" s="171"/>
      <c r="LJF166" s="171"/>
      <c r="LJG166" s="171"/>
      <c r="LJH166" s="171"/>
      <c r="LJI166" s="171"/>
      <c r="LJJ166" s="171"/>
      <c r="LJK166" s="171"/>
      <c r="LJL166" s="171"/>
      <c r="LJM166" s="171"/>
      <c r="LJN166" s="171"/>
      <c r="LJO166" s="171"/>
      <c r="LJP166" s="171"/>
      <c r="LJQ166" s="171"/>
      <c r="LJR166" s="171"/>
      <c r="LJS166" s="171"/>
      <c r="LJT166" s="171"/>
      <c r="LJU166" s="171"/>
      <c r="LJV166" s="171"/>
      <c r="LJW166" s="171"/>
      <c r="LJX166" s="171"/>
      <c r="LJY166" s="171"/>
      <c r="LJZ166" s="171"/>
      <c r="LKA166" s="171"/>
      <c r="LKB166" s="171"/>
      <c r="LKC166" s="171"/>
      <c r="LKD166" s="171"/>
      <c r="LKE166" s="171"/>
      <c r="LKF166" s="171"/>
      <c r="LKG166" s="171"/>
      <c r="LKH166" s="171"/>
      <c r="LKI166" s="171"/>
      <c r="LKJ166" s="171"/>
      <c r="LKK166" s="171"/>
      <c r="LKL166" s="171"/>
      <c r="LKM166" s="171"/>
      <c r="LKN166" s="171"/>
      <c r="LKO166" s="171"/>
      <c r="LKP166" s="171"/>
      <c r="LKQ166" s="171"/>
      <c r="LKR166" s="171"/>
      <c r="LKS166" s="171"/>
      <c r="LKT166" s="171"/>
      <c r="LKU166" s="171"/>
      <c r="LKV166" s="171"/>
      <c r="LKW166" s="171"/>
      <c r="LKX166" s="171"/>
      <c r="LKY166" s="171"/>
      <c r="LKZ166" s="171"/>
      <c r="LLA166" s="171"/>
      <c r="LLB166" s="171"/>
      <c r="LLC166" s="171"/>
      <c r="LLD166" s="171"/>
      <c r="LLE166" s="171"/>
      <c r="LLF166" s="171"/>
      <c r="LLG166" s="171"/>
      <c r="LLH166" s="171"/>
      <c r="LLI166" s="171"/>
      <c r="LLJ166" s="171"/>
      <c r="LLK166" s="171"/>
      <c r="LLL166" s="171"/>
      <c r="LLM166" s="171"/>
      <c r="LLN166" s="171"/>
      <c r="LLO166" s="171"/>
      <c r="LLP166" s="171"/>
      <c r="LLQ166" s="171"/>
      <c r="LLR166" s="171"/>
      <c r="LLS166" s="171"/>
      <c r="LLT166" s="171"/>
      <c r="LLU166" s="171"/>
      <c r="LLV166" s="171"/>
      <c r="LLW166" s="171"/>
      <c r="LLX166" s="171"/>
      <c r="LLY166" s="171"/>
      <c r="LLZ166" s="171"/>
      <c r="LMA166" s="171"/>
      <c r="LMB166" s="171"/>
      <c r="LMC166" s="171"/>
      <c r="LMD166" s="171"/>
      <c r="LME166" s="171"/>
      <c r="LMF166" s="171"/>
      <c r="LMG166" s="171"/>
      <c r="LMH166" s="171"/>
      <c r="LMI166" s="171"/>
      <c r="LMJ166" s="171"/>
      <c r="LMK166" s="171"/>
      <c r="LML166" s="171"/>
      <c r="LMM166" s="171"/>
      <c r="LMN166" s="171"/>
      <c r="LMO166" s="171"/>
      <c r="LMP166" s="171"/>
      <c r="LMQ166" s="171"/>
      <c r="LMR166" s="171"/>
      <c r="LMS166" s="171"/>
      <c r="LMT166" s="171"/>
      <c r="LMU166" s="171"/>
      <c r="LMV166" s="171"/>
      <c r="LMW166" s="171"/>
      <c r="LMX166" s="171"/>
      <c r="LMY166" s="171"/>
      <c r="LMZ166" s="171"/>
      <c r="LNA166" s="171"/>
      <c r="LNB166" s="171"/>
      <c r="LNC166" s="171"/>
      <c r="LND166" s="171"/>
      <c r="LNE166" s="171"/>
      <c r="LNF166" s="171"/>
      <c r="LNG166" s="171"/>
      <c r="LNH166" s="171"/>
      <c r="LNI166" s="171"/>
      <c r="LNJ166" s="171"/>
      <c r="LNK166" s="171"/>
      <c r="LNL166" s="171"/>
      <c r="LNM166" s="171"/>
      <c r="LNN166" s="171"/>
      <c r="LNO166" s="171"/>
      <c r="LNP166" s="171"/>
      <c r="LNQ166" s="171"/>
      <c r="LNR166" s="171"/>
      <c r="LNS166" s="171"/>
      <c r="LNT166" s="171"/>
      <c r="LNU166" s="171"/>
      <c r="LNV166" s="171"/>
      <c r="LNW166" s="171"/>
      <c r="LNX166" s="171"/>
      <c r="LNY166" s="171"/>
      <c r="LNZ166" s="171"/>
      <c r="LOA166" s="171"/>
      <c r="LOB166" s="171"/>
      <c r="LOC166" s="171"/>
      <c r="LOD166" s="171"/>
      <c r="LOE166" s="171"/>
      <c r="LOF166" s="171"/>
      <c r="LOG166" s="171"/>
      <c r="LOH166" s="171"/>
      <c r="LOI166" s="171"/>
      <c r="LOJ166" s="171"/>
      <c r="LOK166" s="171"/>
      <c r="LOL166" s="171"/>
      <c r="LOM166" s="171"/>
      <c r="LON166" s="171"/>
      <c r="LOO166" s="171"/>
      <c r="LOP166" s="171"/>
      <c r="LOQ166" s="171"/>
      <c r="LOR166" s="171"/>
      <c r="LOS166" s="171"/>
      <c r="LOT166" s="171"/>
      <c r="LOU166" s="171"/>
      <c r="LOV166" s="171"/>
      <c r="LOW166" s="171"/>
      <c r="LOX166" s="171"/>
      <c r="LOY166" s="171"/>
      <c r="LOZ166" s="171"/>
      <c r="LPA166" s="171"/>
      <c r="LPB166" s="171"/>
      <c r="LPC166" s="171"/>
      <c r="LPD166" s="171"/>
      <c r="LPE166" s="171"/>
      <c r="LPF166" s="171"/>
      <c r="LPG166" s="171"/>
      <c r="LPH166" s="171"/>
      <c r="LPI166" s="171"/>
      <c r="LPJ166" s="171"/>
      <c r="LPK166" s="171"/>
      <c r="LPL166" s="171"/>
      <c r="LPM166" s="171"/>
      <c r="LPN166" s="171"/>
      <c r="LPO166" s="171"/>
      <c r="LPP166" s="171"/>
      <c r="LPQ166" s="171"/>
      <c r="LPR166" s="171"/>
      <c r="LPS166" s="171"/>
      <c r="LPT166" s="171"/>
      <c r="LPU166" s="171"/>
      <c r="LPV166" s="171"/>
      <c r="LPW166" s="171"/>
      <c r="LPX166" s="171"/>
      <c r="LPY166" s="171"/>
      <c r="LPZ166" s="171"/>
      <c r="LQA166" s="171"/>
      <c r="LQB166" s="171"/>
      <c r="LQC166" s="171"/>
      <c r="LQD166" s="171"/>
      <c r="LQE166" s="171"/>
      <c r="LQF166" s="171"/>
      <c r="LQG166" s="171"/>
      <c r="LQH166" s="171"/>
      <c r="LQI166" s="171"/>
      <c r="LQJ166" s="171"/>
      <c r="LQK166" s="171"/>
      <c r="LQL166" s="171"/>
      <c r="LQM166" s="171"/>
      <c r="LQN166" s="171"/>
      <c r="LQO166" s="171"/>
      <c r="LQP166" s="171"/>
      <c r="LQQ166" s="171"/>
      <c r="LQR166" s="171"/>
      <c r="LQS166" s="171"/>
      <c r="LQT166" s="171"/>
      <c r="LQU166" s="171"/>
      <c r="LQV166" s="171"/>
      <c r="LQW166" s="171"/>
      <c r="LQX166" s="171"/>
      <c r="LQY166" s="171"/>
      <c r="LQZ166" s="171"/>
      <c r="LRA166" s="171"/>
      <c r="LRB166" s="171"/>
      <c r="LRC166" s="171"/>
      <c r="LRD166" s="171"/>
      <c r="LRE166" s="171"/>
      <c r="LRF166" s="171"/>
      <c r="LRG166" s="171"/>
      <c r="LRH166" s="171"/>
      <c r="LRI166" s="171"/>
      <c r="LRJ166" s="171"/>
      <c r="LRK166" s="171"/>
      <c r="LRL166" s="171"/>
      <c r="LRM166" s="171"/>
      <c r="LRN166" s="171"/>
      <c r="LRO166" s="171"/>
      <c r="LRP166" s="171"/>
      <c r="LRQ166" s="171"/>
      <c r="LRR166" s="171"/>
      <c r="LRS166" s="171"/>
      <c r="LRT166" s="171"/>
      <c r="LRU166" s="171"/>
      <c r="LRV166" s="171"/>
      <c r="LRW166" s="171"/>
      <c r="LRX166" s="171"/>
      <c r="LRY166" s="171"/>
      <c r="LRZ166" s="171"/>
      <c r="LSA166" s="171"/>
      <c r="LSB166" s="171"/>
      <c r="LSC166" s="171"/>
      <c r="LSD166" s="171"/>
      <c r="LSE166" s="171"/>
      <c r="LSF166" s="171"/>
      <c r="LSG166" s="171"/>
      <c r="LSH166" s="171"/>
      <c r="LSI166" s="171"/>
      <c r="LSJ166" s="171"/>
      <c r="LSK166" s="171"/>
      <c r="LSL166" s="171"/>
      <c r="LSM166" s="171"/>
      <c r="LSN166" s="171"/>
      <c r="LSO166" s="171"/>
      <c r="LSP166" s="171"/>
      <c r="LSQ166" s="171"/>
      <c r="LSR166" s="171"/>
      <c r="LSS166" s="171"/>
      <c r="LST166" s="171"/>
      <c r="LSU166" s="171"/>
      <c r="LSV166" s="171"/>
      <c r="LSW166" s="171"/>
      <c r="LSX166" s="171"/>
      <c r="LSY166" s="171"/>
      <c r="LSZ166" s="171"/>
      <c r="LTA166" s="171"/>
      <c r="LTB166" s="171"/>
      <c r="LTC166" s="171"/>
      <c r="LTD166" s="171"/>
      <c r="LTE166" s="171"/>
      <c r="LTF166" s="171"/>
      <c r="LTG166" s="171"/>
      <c r="LTH166" s="171"/>
      <c r="LTI166" s="171"/>
      <c r="LTJ166" s="171"/>
      <c r="LTK166" s="171"/>
      <c r="LTL166" s="171"/>
      <c r="LTM166" s="171"/>
      <c r="LTN166" s="171"/>
      <c r="LTO166" s="171"/>
      <c r="LTP166" s="171"/>
      <c r="LTQ166" s="171"/>
      <c r="LTR166" s="171"/>
      <c r="LTS166" s="171"/>
      <c r="LTT166" s="171"/>
      <c r="LTU166" s="171"/>
      <c r="LTV166" s="171"/>
      <c r="LTW166" s="171"/>
      <c r="LTX166" s="171"/>
      <c r="LTY166" s="171"/>
      <c r="LTZ166" s="171"/>
      <c r="LUA166" s="171"/>
      <c r="LUB166" s="171"/>
      <c r="LUC166" s="171"/>
      <c r="LUD166" s="171"/>
      <c r="LUE166" s="171"/>
      <c r="LUF166" s="171"/>
      <c r="LUG166" s="171"/>
      <c r="LUH166" s="171"/>
      <c r="LUI166" s="171"/>
      <c r="LUJ166" s="171"/>
      <c r="LUK166" s="171"/>
      <c r="LUL166" s="171"/>
      <c r="LUM166" s="171"/>
      <c r="LUN166" s="171"/>
      <c r="LUO166" s="171"/>
      <c r="LUP166" s="171"/>
      <c r="LUQ166" s="171"/>
      <c r="LUR166" s="171"/>
      <c r="LUS166" s="171"/>
      <c r="LUT166" s="171"/>
      <c r="LUU166" s="171"/>
      <c r="LUV166" s="171"/>
      <c r="LUW166" s="171"/>
      <c r="LUX166" s="171"/>
      <c r="LUY166" s="171"/>
      <c r="LUZ166" s="171"/>
      <c r="LVA166" s="171"/>
      <c r="LVB166" s="171"/>
      <c r="LVC166" s="171"/>
      <c r="LVD166" s="171"/>
      <c r="LVE166" s="171"/>
      <c r="LVF166" s="171"/>
      <c r="LVG166" s="171"/>
      <c r="LVH166" s="171"/>
      <c r="LVI166" s="171"/>
      <c r="LVJ166" s="171"/>
      <c r="LVK166" s="171"/>
      <c r="LVL166" s="171"/>
      <c r="LVM166" s="171"/>
      <c r="LVN166" s="171"/>
      <c r="LVO166" s="171"/>
      <c r="LVP166" s="171"/>
      <c r="LVQ166" s="171"/>
      <c r="LVR166" s="171"/>
      <c r="LVS166" s="171"/>
      <c r="LVT166" s="171"/>
      <c r="LVU166" s="171"/>
      <c r="LVV166" s="171"/>
      <c r="LVW166" s="171"/>
      <c r="LVX166" s="171"/>
      <c r="LVY166" s="171"/>
      <c r="LVZ166" s="171"/>
      <c r="LWA166" s="171"/>
      <c r="LWB166" s="171"/>
      <c r="LWC166" s="171"/>
      <c r="LWD166" s="171"/>
      <c r="LWE166" s="171"/>
      <c r="LWF166" s="171"/>
      <c r="LWG166" s="171"/>
      <c r="LWH166" s="171"/>
      <c r="LWI166" s="171"/>
      <c r="LWJ166" s="171"/>
      <c r="LWK166" s="171"/>
      <c r="LWL166" s="171"/>
      <c r="LWM166" s="171"/>
      <c r="LWN166" s="171"/>
      <c r="LWO166" s="171"/>
      <c r="LWP166" s="171"/>
      <c r="LWQ166" s="171"/>
      <c r="LWR166" s="171"/>
      <c r="LWS166" s="171"/>
      <c r="LWT166" s="171"/>
      <c r="LWU166" s="171"/>
      <c r="LWV166" s="171"/>
      <c r="LWW166" s="171"/>
      <c r="LWX166" s="171"/>
      <c r="LWY166" s="171"/>
      <c r="LWZ166" s="171"/>
      <c r="LXA166" s="171"/>
      <c r="LXB166" s="171"/>
      <c r="LXC166" s="171"/>
      <c r="LXD166" s="171"/>
      <c r="LXE166" s="171"/>
      <c r="LXF166" s="171"/>
      <c r="LXG166" s="171"/>
      <c r="LXH166" s="171"/>
      <c r="LXI166" s="171"/>
      <c r="LXJ166" s="171"/>
      <c r="LXK166" s="171"/>
      <c r="LXL166" s="171"/>
      <c r="LXM166" s="171"/>
      <c r="LXN166" s="171"/>
      <c r="LXO166" s="171"/>
      <c r="LXP166" s="171"/>
      <c r="LXQ166" s="171"/>
      <c r="LXR166" s="171"/>
      <c r="LXS166" s="171"/>
      <c r="LXT166" s="171"/>
      <c r="LXU166" s="171"/>
      <c r="LXV166" s="171"/>
      <c r="LXW166" s="171"/>
      <c r="LXX166" s="171"/>
      <c r="LXY166" s="171"/>
      <c r="LXZ166" s="171"/>
      <c r="LYA166" s="171"/>
      <c r="LYB166" s="171"/>
      <c r="LYC166" s="171"/>
      <c r="LYD166" s="171"/>
      <c r="LYE166" s="171"/>
      <c r="LYF166" s="171"/>
      <c r="LYG166" s="171"/>
      <c r="LYH166" s="171"/>
      <c r="LYI166" s="171"/>
      <c r="LYJ166" s="171"/>
      <c r="LYK166" s="171"/>
      <c r="LYL166" s="171"/>
      <c r="LYM166" s="171"/>
      <c r="LYN166" s="171"/>
      <c r="LYO166" s="171"/>
      <c r="LYP166" s="171"/>
      <c r="LYQ166" s="171"/>
      <c r="LYR166" s="171"/>
      <c r="LYS166" s="171"/>
      <c r="LYT166" s="171"/>
      <c r="LYU166" s="171"/>
      <c r="LYV166" s="171"/>
      <c r="LYW166" s="171"/>
      <c r="LYX166" s="171"/>
      <c r="LYY166" s="171"/>
      <c r="LYZ166" s="171"/>
      <c r="LZA166" s="171"/>
      <c r="LZB166" s="171"/>
      <c r="LZC166" s="171"/>
      <c r="LZD166" s="171"/>
      <c r="LZE166" s="171"/>
      <c r="LZF166" s="171"/>
      <c r="LZG166" s="171"/>
      <c r="LZH166" s="171"/>
      <c r="LZI166" s="171"/>
      <c r="LZJ166" s="171"/>
      <c r="LZK166" s="171"/>
      <c r="LZL166" s="171"/>
      <c r="LZM166" s="171"/>
      <c r="LZN166" s="171"/>
      <c r="LZO166" s="171"/>
      <c r="LZP166" s="171"/>
      <c r="LZQ166" s="171"/>
      <c r="LZR166" s="171"/>
      <c r="LZS166" s="171"/>
      <c r="LZT166" s="171"/>
      <c r="LZU166" s="171"/>
      <c r="LZV166" s="171"/>
      <c r="LZW166" s="171"/>
      <c r="LZX166" s="171"/>
      <c r="LZY166" s="171"/>
      <c r="LZZ166" s="171"/>
      <c r="MAA166" s="171"/>
      <c r="MAB166" s="171"/>
      <c r="MAC166" s="171"/>
      <c r="MAD166" s="171"/>
      <c r="MAE166" s="171"/>
      <c r="MAF166" s="171"/>
      <c r="MAG166" s="171"/>
      <c r="MAH166" s="171"/>
      <c r="MAI166" s="171"/>
      <c r="MAJ166" s="171"/>
      <c r="MAK166" s="171"/>
      <c r="MAL166" s="171"/>
      <c r="MAM166" s="171"/>
      <c r="MAN166" s="171"/>
      <c r="MAO166" s="171"/>
      <c r="MAP166" s="171"/>
      <c r="MAQ166" s="171"/>
      <c r="MAR166" s="171"/>
      <c r="MAS166" s="171"/>
      <c r="MAT166" s="171"/>
      <c r="MAU166" s="171"/>
      <c r="MAV166" s="171"/>
      <c r="MAW166" s="171"/>
      <c r="MAX166" s="171"/>
      <c r="MAY166" s="171"/>
      <c r="MAZ166" s="171"/>
      <c r="MBA166" s="171"/>
      <c r="MBB166" s="171"/>
      <c r="MBC166" s="171"/>
      <c r="MBD166" s="171"/>
      <c r="MBE166" s="171"/>
      <c r="MBF166" s="171"/>
      <c r="MBG166" s="171"/>
      <c r="MBH166" s="171"/>
      <c r="MBI166" s="171"/>
      <c r="MBJ166" s="171"/>
      <c r="MBK166" s="171"/>
      <c r="MBL166" s="171"/>
      <c r="MBM166" s="171"/>
      <c r="MBN166" s="171"/>
      <c r="MBO166" s="171"/>
      <c r="MBP166" s="171"/>
      <c r="MBQ166" s="171"/>
      <c r="MBR166" s="171"/>
      <c r="MBS166" s="171"/>
      <c r="MBT166" s="171"/>
      <c r="MBU166" s="171"/>
      <c r="MBV166" s="171"/>
      <c r="MBW166" s="171"/>
      <c r="MBX166" s="171"/>
      <c r="MBY166" s="171"/>
      <c r="MBZ166" s="171"/>
      <c r="MCA166" s="171"/>
      <c r="MCB166" s="171"/>
      <c r="MCC166" s="171"/>
      <c r="MCD166" s="171"/>
      <c r="MCE166" s="171"/>
      <c r="MCF166" s="171"/>
      <c r="MCG166" s="171"/>
      <c r="MCH166" s="171"/>
      <c r="MCI166" s="171"/>
      <c r="MCJ166" s="171"/>
      <c r="MCK166" s="171"/>
      <c r="MCL166" s="171"/>
      <c r="MCM166" s="171"/>
      <c r="MCN166" s="171"/>
      <c r="MCO166" s="171"/>
      <c r="MCP166" s="171"/>
      <c r="MCQ166" s="171"/>
      <c r="MCR166" s="171"/>
      <c r="MCS166" s="171"/>
      <c r="MCT166" s="171"/>
      <c r="MCU166" s="171"/>
      <c r="MCV166" s="171"/>
      <c r="MCW166" s="171"/>
      <c r="MCX166" s="171"/>
      <c r="MCY166" s="171"/>
      <c r="MCZ166" s="171"/>
      <c r="MDA166" s="171"/>
      <c r="MDB166" s="171"/>
      <c r="MDC166" s="171"/>
      <c r="MDD166" s="171"/>
      <c r="MDE166" s="171"/>
      <c r="MDF166" s="171"/>
      <c r="MDG166" s="171"/>
      <c r="MDH166" s="171"/>
      <c r="MDI166" s="171"/>
      <c r="MDJ166" s="171"/>
      <c r="MDK166" s="171"/>
      <c r="MDL166" s="171"/>
      <c r="MDM166" s="171"/>
      <c r="MDN166" s="171"/>
      <c r="MDO166" s="171"/>
      <c r="MDP166" s="171"/>
      <c r="MDQ166" s="171"/>
      <c r="MDR166" s="171"/>
      <c r="MDS166" s="171"/>
      <c r="MDT166" s="171"/>
      <c r="MDU166" s="171"/>
      <c r="MDV166" s="171"/>
      <c r="MDW166" s="171"/>
      <c r="MDX166" s="171"/>
      <c r="MDY166" s="171"/>
      <c r="MDZ166" s="171"/>
      <c r="MEA166" s="171"/>
      <c r="MEB166" s="171"/>
      <c r="MEC166" s="171"/>
      <c r="MED166" s="171"/>
      <c r="MEE166" s="171"/>
      <c r="MEF166" s="171"/>
      <c r="MEG166" s="171"/>
      <c r="MEH166" s="171"/>
      <c r="MEI166" s="171"/>
      <c r="MEJ166" s="171"/>
      <c r="MEK166" s="171"/>
      <c r="MEL166" s="171"/>
      <c r="MEM166" s="171"/>
      <c r="MEN166" s="171"/>
      <c r="MEO166" s="171"/>
      <c r="MEP166" s="171"/>
      <c r="MEQ166" s="171"/>
      <c r="MER166" s="171"/>
      <c r="MES166" s="171"/>
      <c r="MET166" s="171"/>
      <c r="MEU166" s="171"/>
      <c r="MEV166" s="171"/>
      <c r="MEW166" s="171"/>
      <c r="MEX166" s="171"/>
      <c r="MEY166" s="171"/>
      <c r="MEZ166" s="171"/>
      <c r="MFA166" s="171"/>
      <c r="MFB166" s="171"/>
      <c r="MFC166" s="171"/>
      <c r="MFD166" s="171"/>
      <c r="MFE166" s="171"/>
      <c r="MFF166" s="171"/>
      <c r="MFG166" s="171"/>
      <c r="MFH166" s="171"/>
      <c r="MFI166" s="171"/>
      <c r="MFJ166" s="171"/>
      <c r="MFK166" s="171"/>
      <c r="MFL166" s="171"/>
      <c r="MFM166" s="171"/>
      <c r="MFN166" s="171"/>
      <c r="MFO166" s="171"/>
      <c r="MFP166" s="171"/>
      <c r="MFQ166" s="171"/>
      <c r="MFR166" s="171"/>
      <c r="MFS166" s="171"/>
      <c r="MFT166" s="171"/>
      <c r="MFU166" s="171"/>
      <c r="MFV166" s="171"/>
      <c r="MFW166" s="171"/>
      <c r="MFX166" s="171"/>
      <c r="MFY166" s="171"/>
      <c r="MFZ166" s="171"/>
      <c r="MGA166" s="171"/>
      <c r="MGB166" s="171"/>
      <c r="MGC166" s="171"/>
      <c r="MGD166" s="171"/>
      <c r="MGE166" s="171"/>
      <c r="MGF166" s="171"/>
      <c r="MGG166" s="171"/>
      <c r="MGH166" s="171"/>
      <c r="MGI166" s="171"/>
      <c r="MGJ166" s="171"/>
      <c r="MGK166" s="171"/>
      <c r="MGL166" s="171"/>
      <c r="MGM166" s="171"/>
      <c r="MGN166" s="171"/>
      <c r="MGO166" s="171"/>
      <c r="MGP166" s="171"/>
      <c r="MGQ166" s="171"/>
      <c r="MGR166" s="171"/>
      <c r="MGS166" s="171"/>
      <c r="MGT166" s="171"/>
      <c r="MGU166" s="171"/>
      <c r="MGV166" s="171"/>
      <c r="MGW166" s="171"/>
      <c r="MGX166" s="171"/>
      <c r="MGY166" s="171"/>
      <c r="MGZ166" s="171"/>
      <c r="MHA166" s="171"/>
      <c r="MHB166" s="171"/>
      <c r="MHC166" s="171"/>
      <c r="MHD166" s="171"/>
      <c r="MHE166" s="171"/>
      <c r="MHF166" s="171"/>
      <c r="MHG166" s="171"/>
      <c r="MHH166" s="171"/>
      <c r="MHI166" s="171"/>
      <c r="MHJ166" s="171"/>
      <c r="MHK166" s="171"/>
      <c r="MHL166" s="171"/>
      <c r="MHM166" s="171"/>
      <c r="MHN166" s="171"/>
      <c r="MHO166" s="171"/>
      <c r="MHP166" s="171"/>
      <c r="MHQ166" s="171"/>
      <c r="MHR166" s="171"/>
      <c r="MHS166" s="171"/>
      <c r="MHT166" s="171"/>
      <c r="MHU166" s="171"/>
      <c r="MHV166" s="171"/>
      <c r="MHW166" s="171"/>
      <c r="MHX166" s="171"/>
      <c r="MHY166" s="171"/>
      <c r="MHZ166" s="171"/>
      <c r="MIA166" s="171"/>
      <c r="MIB166" s="171"/>
      <c r="MIC166" s="171"/>
      <c r="MID166" s="171"/>
      <c r="MIE166" s="171"/>
      <c r="MIF166" s="171"/>
      <c r="MIG166" s="171"/>
      <c r="MIH166" s="171"/>
      <c r="MII166" s="171"/>
      <c r="MIJ166" s="171"/>
      <c r="MIK166" s="171"/>
      <c r="MIL166" s="171"/>
      <c r="MIM166" s="171"/>
      <c r="MIN166" s="171"/>
      <c r="MIO166" s="171"/>
      <c r="MIP166" s="171"/>
      <c r="MIQ166" s="171"/>
      <c r="MIR166" s="171"/>
      <c r="MIS166" s="171"/>
      <c r="MIT166" s="171"/>
      <c r="MIU166" s="171"/>
      <c r="MIV166" s="171"/>
      <c r="MIW166" s="171"/>
      <c r="MIX166" s="171"/>
      <c r="MIY166" s="171"/>
      <c r="MIZ166" s="171"/>
      <c r="MJA166" s="171"/>
      <c r="MJB166" s="171"/>
      <c r="MJC166" s="171"/>
      <c r="MJD166" s="171"/>
      <c r="MJE166" s="171"/>
      <c r="MJF166" s="171"/>
      <c r="MJG166" s="171"/>
      <c r="MJH166" s="171"/>
      <c r="MJI166" s="171"/>
      <c r="MJJ166" s="171"/>
      <c r="MJK166" s="171"/>
      <c r="MJL166" s="171"/>
      <c r="MJM166" s="171"/>
      <c r="MJN166" s="171"/>
      <c r="MJO166" s="171"/>
      <c r="MJP166" s="171"/>
      <c r="MJQ166" s="171"/>
      <c r="MJR166" s="171"/>
      <c r="MJS166" s="171"/>
      <c r="MJT166" s="171"/>
      <c r="MJU166" s="171"/>
      <c r="MJV166" s="171"/>
      <c r="MJW166" s="171"/>
      <c r="MJX166" s="171"/>
      <c r="MJY166" s="171"/>
      <c r="MJZ166" s="171"/>
      <c r="MKA166" s="171"/>
      <c r="MKB166" s="171"/>
      <c r="MKC166" s="171"/>
      <c r="MKD166" s="171"/>
      <c r="MKE166" s="171"/>
      <c r="MKF166" s="171"/>
      <c r="MKG166" s="171"/>
      <c r="MKH166" s="171"/>
      <c r="MKI166" s="171"/>
      <c r="MKJ166" s="171"/>
      <c r="MKK166" s="171"/>
      <c r="MKL166" s="171"/>
      <c r="MKM166" s="171"/>
      <c r="MKN166" s="171"/>
      <c r="MKO166" s="171"/>
      <c r="MKP166" s="171"/>
      <c r="MKQ166" s="171"/>
      <c r="MKR166" s="171"/>
      <c r="MKS166" s="171"/>
      <c r="MKT166" s="171"/>
      <c r="MKU166" s="171"/>
      <c r="MKV166" s="171"/>
      <c r="MKW166" s="171"/>
      <c r="MKX166" s="171"/>
      <c r="MKY166" s="171"/>
      <c r="MKZ166" s="171"/>
      <c r="MLA166" s="171"/>
      <c r="MLB166" s="171"/>
      <c r="MLC166" s="171"/>
      <c r="MLD166" s="171"/>
      <c r="MLE166" s="171"/>
      <c r="MLF166" s="171"/>
      <c r="MLG166" s="171"/>
      <c r="MLH166" s="171"/>
      <c r="MLI166" s="171"/>
      <c r="MLJ166" s="171"/>
      <c r="MLK166" s="171"/>
      <c r="MLL166" s="171"/>
      <c r="MLM166" s="171"/>
      <c r="MLN166" s="171"/>
      <c r="MLO166" s="171"/>
      <c r="MLP166" s="171"/>
      <c r="MLQ166" s="171"/>
      <c r="MLR166" s="171"/>
      <c r="MLS166" s="171"/>
      <c r="MLT166" s="171"/>
      <c r="MLU166" s="171"/>
      <c r="MLV166" s="171"/>
      <c r="MLW166" s="171"/>
      <c r="MLX166" s="171"/>
      <c r="MLY166" s="171"/>
      <c r="MLZ166" s="171"/>
      <c r="MMA166" s="171"/>
      <c r="MMB166" s="171"/>
      <c r="MMC166" s="171"/>
      <c r="MMD166" s="171"/>
      <c r="MME166" s="171"/>
      <c r="MMF166" s="171"/>
      <c r="MMG166" s="171"/>
      <c r="MMH166" s="171"/>
      <c r="MMI166" s="171"/>
      <c r="MMJ166" s="171"/>
      <c r="MMK166" s="171"/>
      <c r="MML166" s="171"/>
      <c r="MMM166" s="171"/>
      <c r="MMN166" s="171"/>
      <c r="MMO166" s="171"/>
      <c r="MMP166" s="171"/>
      <c r="MMQ166" s="171"/>
      <c r="MMR166" s="171"/>
      <c r="MMS166" s="171"/>
      <c r="MMT166" s="171"/>
      <c r="MMU166" s="171"/>
      <c r="MMV166" s="171"/>
      <c r="MMW166" s="171"/>
      <c r="MMX166" s="171"/>
      <c r="MMY166" s="171"/>
      <c r="MMZ166" s="171"/>
      <c r="MNA166" s="171"/>
      <c r="MNB166" s="171"/>
      <c r="MNC166" s="171"/>
      <c r="MND166" s="171"/>
      <c r="MNE166" s="171"/>
      <c r="MNF166" s="171"/>
      <c r="MNG166" s="171"/>
      <c r="MNH166" s="171"/>
      <c r="MNI166" s="171"/>
      <c r="MNJ166" s="171"/>
      <c r="MNK166" s="171"/>
      <c r="MNL166" s="171"/>
      <c r="MNM166" s="171"/>
      <c r="MNN166" s="171"/>
      <c r="MNO166" s="171"/>
      <c r="MNP166" s="171"/>
      <c r="MNQ166" s="171"/>
      <c r="MNR166" s="171"/>
      <c r="MNS166" s="171"/>
      <c r="MNT166" s="171"/>
      <c r="MNU166" s="171"/>
      <c r="MNV166" s="171"/>
      <c r="MNW166" s="171"/>
      <c r="MNX166" s="171"/>
      <c r="MNY166" s="171"/>
      <c r="MNZ166" s="171"/>
      <c r="MOA166" s="171"/>
      <c r="MOB166" s="171"/>
      <c r="MOC166" s="171"/>
      <c r="MOD166" s="171"/>
      <c r="MOE166" s="171"/>
      <c r="MOF166" s="171"/>
      <c r="MOG166" s="171"/>
      <c r="MOH166" s="171"/>
      <c r="MOI166" s="171"/>
      <c r="MOJ166" s="171"/>
      <c r="MOK166" s="171"/>
      <c r="MOL166" s="171"/>
      <c r="MOM166" s="171"/>
      <c r="MON166" s="171"/>
      <c r="MOO166" s="171"/>
      <c r="MOP166" s="171"/>
      <c r="MOQ166" s="171"/>
      <c r="MOR166" s="171"/>
      <c r="MOS166" s="171"/>
      <c r="MOT166" s="171"/>
      <c r="MOU166" s="171"/>
      <c r="MOV166" s="171"/>
      <c r="MOW166" s="171"/>
      <c r="MOX166" s="171"/>
      <c r="MOY166" s="171"/>
      <c r="MOZ166" s="171"/>
      <c r="MPA166" s="171"/>
      <c r="MPB166" s="171"/>
      <c r="MPC166" s="171"/>
      <c r="MPD166" s="171"/>
      <c r="MPE166" s="171"/>
      <c r="MPF166" s="171"/>
      <c r="MPG166" s="171"/>
      <c r="MPH166" s="171"/>
      <c r="MPI166" s="171"/>
      <c r="MPJ166" s="171"/>
      <c r="MPK166" s="171"/>
      <c r="MPL166" s="171"/>
      <c r="MPM166" s="171"/>
      <c r="MPN166" s="171"/>
      <c r="MPO166" s="171"/>
      <c r="MPP166" s="171"/>
      <c r="MPQ166" s="171"/>
      <c r="MPR166" s="171"/>
      <c r="MPS166" s="171"/>
      <c r="MPT166" s="171"/>
      <c r="MPU166" s="171"/>
      <c r="MPV166" s="171"/>
      <c r="MPW166" s="171"/>
      <c r="MPX166" s="171"/>
      <c r="MPY166" s="171"/>
      <c r="MPZ166" s="171"/>
      <c r="MQA166" s="171"/>
      <c r="MQB166" s="171"/>
      <c r="MQC166" s="171"/>
      <c r="MQD166" s="171"/>
      <c r="MQE166" s="171"/>
      <c r="MQF166" s="171"/>
      <c r="MQG166" s="171"/>
      <c r="MQH166" s="171"/>
      <c r="MQI166" s="171"/>
      <c r="MQJ166" s="171"/>
      <c r="MQK166" s="171"/>
      <c r="MQL166" s="171"/>
      <c r="MQM166" s="171"/>
      <c r="MQN166" s="171"/>
      <c r="MQO166" s="171"/>
      <c r="MQP166" s="171"/>
      <c r="MQQ166" s="171"/>
      <c r="MQR166" s="171"/>
      <c r="MQS166" s="171"/>
      <c r="MQT166" s="171"/>
      <c r="MQU166" s="171"/>
      <c r="MQV166" s="171"/>
      <c r="MQW166" s="171"/>
      <c r="MQX166" s="171"/>
      <c r="MQY166" s="171"/>
      <c r="MQZ166" s="171"/>
      <c r="MRA166" s="171"/>
      <c r="MRB166" s="171"/>
      <c r="MRC166" s="171"/>
      <c r="MRD166" s="171"/>
      <c r="MRE166" s="171"/>
      <c r="MRF166" s="171"/>
      <c r="MRG166" s="171"/>
      <c r="MRH166" s="171"/>
      <c r="MRI166" s="171"/>
      <c r="MRJ166" s="171"/>
      <c r="MRK166" s="171"/>
      <c r="MRL166" s="171"/>
      <c r="MRM166" s="171"/>
      <c r="MRN166" s="171"/>
      <c r="MRO166" s="171"/>
      <c r="MRP166" s="171"/>
      <c r="MRQ166" s="171"/>
      <c r="MRR166" s="171"/>
      <c r="MRS166" s="171"/>
      <c r="MRT166" s="171"/>
      <c r="MRU166" s="171"/>
      <c r="MRV166" s="171"/>
      <c r="MRW166" s="171"/>
      <c r="MRX166" s="171"/>
      <c r="MRY166" s="171"/>
      <c r="MRZ166" s="171"/>
      <c r="MSA166" s="171"/>
      <c r="MSB166" s="171"/>
      <c r="MSC166" s="171"/>
      <c r="MSD166" s="171"/>
      <c r="MSE166" s="171"/>
      <c r="MSF166" s="171"/>
      <c r="MSG166" s="171"/>
      <c r="MSH166" s="171"/>
      <c r="MSI166" s="171"/>
      <c r="MSJ166" s="171"/>
      <c r="MSK166" s="171"/>
      <c r="MSL166" s="171"/>
      <c r="MSM166" s="171"/>
      <c r="MSN166" s="171"/>
      <c r="MSO166" s="171"/>
      <c r="MSP166" s="171"/>
      <c r="MSQ166" s="171"/>
      <c r="MSR166" s="171"/>
      <c r="MSS166" s="171"/>
      <c r="MST166" s="171"/>
      <c r="MSU166" s="171"/>
      <c r="MSV166" s="171"/>
      <c r="MSW166" s="171"/>
      <c r="MSX166" s="171"/>
      <c r="MSY166" s="171"/>
      <c r="MSZ166" s="171"/>
      <c r="MTA166" s="171"/>
      <c r="MTB166" s="171"/>
      <c r="MTC166" s="171"/>
      <c r="MTD166" s="171"/>
      <c r="MTE166" s="171"/>
      <c r="MTF166" s="171"/>
      <c r="MTG166" s="171"/>
      <c r="MTH166" s="171"/>
      <c r="MTI166" s="171"/>
      <c r="MTJ166" s="171"/>
      <c r="MTK166" s="171"/>
      <c r="MTL166" s="171"/>
      <c r="MTM166" s="171"/>
      <c r="MTN166" s="171"/>
      <c r="MTO166" s="171"/>
      <c r="MTP166" s="171"/>
      <c r="MTQ166" s="171"/>
      <c r="MTR166" s="171"/>
      <c r="MTS166" s="171"/>
      <c r="MTT166" s="171"/>
      <c r="MTU166" s="171"/>
      <c r="MTV166" s="171"/>
      <c r="MTW166" s="171"/>
      <c r="MTX166" s="171"/>
      <c r="MTY166" s="171"/>
      <c r="MTZ166" s="171"/>
      <c r="MUA166" s="171"/>
      <c r="MUB166" s="171"/>
      <c r="MUC166" s="171"/>
      <c r="MUD166" s="171"/>
      <c r="MUE166" s="171"/>
      <c r="MUF166" s="171"/>
      <c r="MUG166" s="171"/>
      <c r="MUH166" s="171"/>
      <c r="MUI166" s="171"/>
      <c r="MUJ166" s="171"/>
      <c r="MUK166" s="171"/>
      <c r="MUL166" s="171"/>
      <c r="MUM166" s="171"/>
      <c r="MUN166" s="171"/>
      <c r="MUO166" s="171"/>
      <c r="MUP166" s="171"/>
      <c r="MUQ166" s="171"/>
      <c r="MUR166" s="171"/>
      <c r="MUS166" s="171"/>
      <c r="MUT166" s="171"/>
      <c r="MUU166" s="171"/>
      <c r="MUV166" s="171"/>
      <c r="MUW166" s="171"/>
      <c r="MUX166" s="171"/>
      <c r="MUY166" s="171"/>
      <c r="MUZ166" s="171"/>
      <c r="MVA166" s="171"/>
      <c r="MVB166" s="171"/>
      <c r="MVC166" s="171"/>
      <c r="MVD166" s="171"/>
      <c r="MVE166" s="171"/>
      <c r="MVF166" s="171"/>
      <c r="MVG166" s="171"/>
      <c r="MVH166" s="171"/>
      <c r="MVI166" s="171"/>
      <c r="MVJ166" s="171"/>
      <c r="MVK166" s="171"/>
      <c r="MVL166" s="171"/>
      <c r="MVM166" s="171"/>
      <c r="MVN166" s="171"/>
      <c r="MVO166" s="171"/>
      <c r="MVP166" s="171"/>
      <c r="MVQ166" s="171"/>
      <c r="MVR166" s="171"/>
      <c r="MVS166" s="171"/>
      <c r="MVT166" s="171"/>
      <c r="MVU166" s="171"/>
      <c r="MVV166" s="171"/>
      <c r="MVW166" s="171"/>
      <c r="MVX166" s="171"/>
      <c r="MVY166" s="171"/>
      <c r="MVZ166" s="171"/>
      <c r="MWA166" s="171"/>
      <c r="MWB166" s="171"/>
      <c r="MWC166" s="171"/>
      <c r="MWD166" s="171"/>
      <c r="MWE166" s="171"/>
      <c r="MWF166" s="171"/>
      <c r="MWG166" s="171"/>
      <c r="MWH166" s="171"/>
      <c r="MWI166" s="171"/>
      <c r="MWJ166" s="171"/>
      <c r="MWK166" s="171"/>
      <c r="MWL166" s="171"/>
      <c r="MWM166" s="171"/>
      <c r="MWN166" s="171"/>
      <c r="MWO166" s="171"/>
      <c r="MWP166" s="171"/>
      <c r="MWQ166" s="171"/>
      <c r="MWR166" s="171"/>
      <c r="MWS166" s="171"/>
      <c r="MWT166" s="171"/>
      <c r="MWU166" s="171"/>
      <c r="MWV166" s="171"/>
      <c r="MWW166" s="171"/>
      <c r="MWX166" s="171"/>
      <c r="MWY166" s="171"/>
      <c r="MWZ166" s="171"/>
      <c r="MXA166" s="171"/>
      <c r="MXB166" s="171"/>
      <c r="MXC166" s="171"/>
      <c r="MXD166" s="171"/>
      <c r="MXE166" s="171"/>
      <c r="MXF166" s="171"/>
      <c r="MXG166" s="171"/>
      <c r="MXH166" s="171"/>
      <c r="MXI166" s="171"/>
      <c r="MXJ166" s="171"/>
      <c r="MXK166" s="171"/>
      <c r="MXL166" s="171"/>
      <c r="MXM166" s="171"/>
      <c r="MXN166" s="171"/>
      <c r="MXO166" s="171"/>
      <c r="MXP166" s="171"/>
      <c r="MXQ166" s="171"/>
      <c r="MXR166" s="171"/>
      <c r="MXS166" s="171"/>
      <c r="MXT166" s="171"/>
      <c r="MXU166" s="171"/>
      <c r="MXV166" s="171"/>
      <c r="MXW166" s="171"/>
      <c r="MXX166" s="171"/>
      <c r="MXY166" s="171"/>
      <c r="MXZ166" s="171"/>
      <c r="MYA166" s="171"/>
      <c r="MYB166" s="171"/>
      <c r="MYC166" s="171"/>
      <c r="MYD166" s="171"/>
      <c r="MYE166" s="171"/>
      <c r="MYF166" s="171"/>
      <c r="MYG166" s="171"/>
      <c r="MYH166" s="171"/>
      <c r="MYI166" s="171"/>
      <c r="MYJ166" s="171"/>
      <c r="MYK166" s="171"/>
      <c r="MYL166" s="171"/>
      <c r="MYM166" s="171"/>
      <c r="MYN166" s="171"/>
      <c r="MYO166" s="171"/>
      <c r="MYP166" s="171"/>
      <c r="MYQ166" s="171"/>
      <c r="MYR166" s="171"/>
      <c r="MYS166" s="171"/>
      <c r="MYT166" s="171"/>
      <c r="MYU166" s="171"/>
      <c r="MYV166" s="171"/>
      <c r="MYW166" s="171"/>
      <c r="MYX166" s="171"/>
      <c r="MYY166" s="171"/>
      <c r="MYZ166" s="171"/>
      <c r="MZA166" s="171"/>
      <c r="MZB166" s="171"/>
      <c r="MZC166" s="171"/>
      <c r="MZD166" s="171"/>
      <c r="MZE166" s="171"/>
      <c r="MZF166" s="171"/>
      <c r="MZG166" s="171"/>
      <c r="MZH166" s="171"/>
      <c r="MZI166" s="171"/>
      <c r="MZJ166" s="171"/>
      <c r="MZK166" s="171"/>
      <c r="MZL166" s="171"/>
      <c r="MZM166" s="171"/>
      <c r="MZN166" s="171"/>
      <c r="MZO166" s="171"/>
      <c r="MZP166" s="171"/>
      <c r="MZQ166" s="171"/>
      <c r="MZR166" s="171"/>
      <c r="MZS166" s="171"/>
      <c r="MZT166" s="171"/>
      <c r="MZU166" s="171"/>
      <c r="MZV166" s="171"/>
      <c r="MZW166" s="171"/>
      <c r="MZX166" s="171"/>
      <c r="MZY166" s="171"/>
      <c r="MZZ166" s="171"/>
      <c r="NAA166" s="171"/>
      <c r="NAB166" s="171"/>
      <c r="NAC166" s="171"/>
      <c r="NAD166" s="171"/>
      <c r="NAE166" s="171"/>
      <c r="NAF166" s="171"/>
      <c r="NAG166" s="171"/>
      <c r="NAH166" s="171"/>
      <c r="NAI166" s="171"/>
      <c r="NAJ166" s="171"/>
      <c r="NAK166" s="171"/>
      <c r="NAL166" s="171"/>
      <c r="NAM166" s="171"/>
      <c r="NAN166" s="171"/>
      <c r="NAO166" s="171"/>
      <c r="NAP166" s="171"/>
      <c r="NAQ166" s="171"/>
      <c r="NAR166" s="171"/>
      <c r="NAS166" s="171"/>
      <c r="NAT166" s="171"/>
      <c r="NAU166" s="171"/>
      <c r="NAV166" s="171"/>
      <c r="NAW166" s="171"/>
      <c r="NAX166" s="171"/>
      <c r="NAY166" s="171"/>
      <c r="NAZ166" s="171"/>
      <c r="NBA166" s="171"/>
      <c r="NBB166" s="171"/>
      <c r="NBC166" s="171"/>
      <c r="NBD166" s="171"/>
      <c r="NBE166" s="171"/>
      <c r="NBF166" s="171"/>
      <c r="NBG166" s="171"/>
      <c r="NBH166" s="171"/>
      <c r="NBI166" s="171"/>
      <c r="NBJ166" s="171"/>
      <c r="NBK166" s="171"/>
      <c r="NBL166" s="171"/>
      <c r="NBM166" s="171"/>
      <c r="NBN166" s="171"/>
      <c r="NBO166" s="171"/>
      <c r="NBP166" s="171"/>
      <c r="NBQ166" s="171"/>
      <c r="NBR166" s="171"/>
      <c r="NBS166" s="171"/>
      <c r="NBT166" s="171"/>
      <c r="NBU166" s="171"/>
      <c r="NBV166" s="171"/>
      <c r="NBW166" s="171"/>
      <c r="NBX166" s="171"/>
      <c r="NBY166" s="171"/>
      <c r="NBZ166" s="171"/>
      <c r="NCA166" s="171"/>
      <c r="NCB166" s="171"/>
      <c r="NCC166" s="171"/>
      <c r="NCD166" s="171"/>
      <c r="NCE166" s="171"/>
      <c r="NCF166" s="171"/>
      <c r="NCG166" s="171"/>
      <c r="NCH166" s="171"/>
      <c r="NCI166" s="171"/>
      <c r="NCJ166" s="171"/>
      <c r="NCK166" s="171"/>
      <c r="NCL166" s="171"/>
      <c r="NCM166" s="171"/>
      <c r="NCN166" s="171"/>
      <c r="NCO166" s="171"/>
      <c r="NCP166" s="171"/>
      <c r="NCQ166" s="171"/>
      <c r="NCR166" s="171"/>
      <c r="NCS166" s="171"/>
      <c r="NCT166" s="171"/>
      <c r="NCU166" s="171"/>
      <c r="NCV166" s="171"/>
      <c r="NCW166" s="171"/>
      <c r="NCX166" s="171"/>
      <c r="NCY166" s="171"/>
      <c r="NCZ166" s="171"/>
      <c r="NDA166" s="171"/>
      <c r="NDB166" s="171"/>
      <c r="NDC166" s="171"/>
      <c r="NDD166" s="171"/>
      <c r="NDE166" s="171"/>
      <c r="NDF166" s="171"/>
      <c r="NDG166" s="171"/>
      <c r="NDH166" s="171"/>
      <c r="NDI166" s="171"/>
      <c r="NDJ166" s="171"/>
      <c r="NDK166" s="171"/>
      <c r="NDL166" s="171"/>
      <c r="NDM166" s="171"/>
      <c r="NDN166" s="171"/>
      <c r="NDO166" s="171"/>
      <c r="NDP166" s="171"/>
      <c r="NDQ166" s="171"/>
      <c r="NDR166" s="171"/>
      <c r="NDS166" s="171"/>
      <c r="NDT166" s="171"/>
      <c r="NDU166" s="171"/>
      <c r="NDV166" s="171"/>
      <c r="NDW166" s="171"/>
      <c r="NDX166" s="171"/>
      <c r="NDY166" s="171"/>
      <c r="NDZ166" s="171"/>
      <c r="NEA166" s="171"/>
      <c r="NEB166" s="171"/>
      <c r="NEC166" s="171"/>
      <c r="NED166" s="171"/>
      <c r="NEE166" s="171"/>
      <c r="NEF166" s="171"/>
      <c r="NEG166" s="171"/>
      <c r="NEH166" s="171"/>
      <c r="NEI166" s="171"/>
      <c r="NEJ166" s="171"/>
      <c r="NEK166" s="171"/>
      <c r="NEL166" s="171"/>
      <c r="NEM166" s="171"/>
      <c r="NEN166" s="171"/>
      <c r="NEO166" s="171"/>
      <c r="NEP166" s="171"/>
      <c r="NEQ166" s="171"/>
      <c r="NER166" s="171"/>
      <c r="NES166" s="171"/>
      <c r="NET166" s="171"/>
      <c r="NEU166" s="171"/>
      <c r="NEV166" s="171"/>
      <c r="NEW166" s="171"/>
      <c r="NEX166" s="171"/>
      <c r="NEY166" s="171"/>
      <c r="NEZ166" s="171"/>
      <c r="NFA166" s="171"/>
      <c r="NFB166" s="171"/>
      <c r="NFC166" s="171"/>
      <c r="NFD166" s="171"/>
      <c r="NFE166" s="171"/>
      <c r="NFF166" s="171"/>
      <c r="NFG166" s="171"/>
      <c r="NFH166" s="171"/>
      <c r="NFI166" s="171"/>
      <c r="NFJ166" s="171"/>
      <c r="NFK166" s="171"/>
      <c r="NFL166" s="171"/>
      <c r="NFM166" s="171"/>
      <c r="NFN166" s="171"/>
      <c r="NFO166" s="171"/>
      <c r="NFP166" s="171"/>
      <c r="NFQ166" s="171"/>
      <c r="NFR166" s="171"/>
      <c r="NFS166" s="171"/>
      <c r="NFT166" s="171"/>
      <c r="NFU166" s="171"/>
      <c r="NFV166" s="171"/>
      <c r="NFW166" s="171"/>
      <c r="NFX166" s="171"/>
      <c r="NFY166" s="171"/>
      <c r="NFZ166" s="171"/>
      <c r="NGA166" s="171"/>
      <c r="NGB166" s="171"/>
      <c r="NGC166" s="171"/>
      <c r="NGD166" s="171"/>
      <c r="NGE166" s="171"/>
      <c r="NGF166" s="171"/>
      <c r="NGG166" s="171"/>
      <c r="NGH166" s="171"/>
      <c r="NGI166" s="171"/>
      <c r="NGJ166" s="171"/>
      <c r="NGK166" s="171"/>
      <c r="NGL166" s="171"/>
      <c r="NGM166" s="171"/>
      <c r="NGN166" s="171"/>
      <c r="NGO166" s="171"/>
      <c r="NGP166" s="171"/>
      <c r="NGQ166" s="171"/>
      <c r="NGR166" s="171"/>
      <c r="NGS166" s="171"/>
      <c r="NGT166" s="171"/>
      <c r="NGU166" s="171"/>
      <c r="NGV166" s="171"/>
      <c r="NGW166" s="171"/>
      <c r="NGX166" s="171"/>
      <c r="NGY166" s="171"/>
      <c r="NGZ166" s="171"/>
      <c r="NHA166" s="171"/>
      <c r="NHB166" s="171"/>
      <c r="NHC166" s="171"/>
      <c r="NHD166" s="171"/>
      <c r="NHE166" s="171"/>
      <c r="NHF166" s="171"/>
      <c r="NHG166" s="171"/>
      <c r="NHH166" s="171"/>
      <c r="NHI166" s="171"/>
      <c r="NHJ166" s="171"/>
      <c r="NHK166" s="171"/>
      <c r="NHL166" s="171"/>
      <c r="NHM166" s="171"/>
      <c r="NHN166" s="171"/>
      <c r="NHO166" s="171"/>
      <c r="NHP166" s="171"/>
      <c r="NHQ166" s="171"/>
      <c r="NHR166" s="171"/>
      <c r="NHS166" s="171"/>
      <c r="NHT166" s="171"/>
      <c r="NHU166" s="171"/>
      <c r="NHV166" s="171"/>
      <c r="NHW166" s="171"/>
      <c r="NHX166" s="171"/>
      <c r="NHY166" s="171"/>
      <c r="NHZ166" s="171"/>
      <c r="NIA166" s="171"/>
      <c r="NIB166" s="171"/>
      <c r="NIC166" s="171"/>
      <c r="NID166" s="171"/>
      <c r="NIE166" s="171"/>
      <c r="NIF166" s="171"/>
      <c r="NIG166" s="171"/>
      <c r="NIH166" s="171"/>
      <c r="NII166" s="171"/>
      <c r="NIJ166" s="171"/>
      <c r="NIK166" s="171"/>
      <c r="NIL166" s="171"/>
      <c r="NIM166" s="171"/>
      <c r="NIN166" s="171"/>
      <c r="NIO166" s="171"/>
      <c r="NIP166" s="171"/>
      <c r="NIQ166" s="171"/>
      <c r="NIR166" s="171"/>
      <c r="NIS166" s="171"/>
      <c r="NIT166" s="171"/>
      <c r="NIU166" s="171"/>
      <c r="NIV166" s="171"/>
      <c r="NIW166" s="171"/>
      <c r="NIX166" s="171"/>
      <c r="NIY166" s="171"/>
      <c r="NIZ166" s="171"/>
      <c r="NJA166" s="171"/>
      <c r="NJB166" s="171"/>
      <c r="NJC166" s="171"/>
      <c r="NJD166" s="171"/>
      <c r="NJE166" s="171"/>
      <c r="NJF166" s="171"/>
      <c r="NJG166" s="171"/>
      <c r="NJH166" s="171"/>
      <c r="NJI166" s="171"/>
      <c r="NJJ166" s="171"/>
      <c r="NJK166" s="171"/>
      <c r="NJL166" s="171"/>
      <c r="NJM166" s="171"/>
      <c r="NJN166" s="171"/>
      <c r="NJO166" s="171"/>
      <c r="NJP166" s="171"/>
      <c r="NJQ166" s="171"/>
      <c r="NJR166" s="171"/>
      <c r="NJS166" s="171"/>
      <c r="NJT166" s="171"/>
      <c r="NJU166" s="171"/>
      <c r="NJV166" s="171"/>
      <c r="NJW166" s="171"/>
      <c r="NJX166" s="171"/>
      <c r="NJY166" s="171"/>
      <c r="NJZ166" s="171"/>
      <c r="NKA166" s="171"/>
      <c r="NKB166" s="171"/>
      <c r="NKC166" s="171"/>
      <c r="NKD166" s="171"/>
      <c r="NKE166" s="171"/>
      <c r="NKF166" s="171"/>
      <c r="NKG166" s="171"/>
      <c r="NKH166" s="171"/>
      <c r="NKI166" s="171"/>
      <c r="NKJ166" s="171"/>
      <c r="NKK166" s="171"/>
      <c r="NKL166" s="171"/>
      <c r="NKM166" s="171"/>
      <c r="NKN166" s="171"/>
      <c r="NKO166" s="171"/>
      <c r="NKP166" s="171"/>
      <c r="NKQ166" s="171"/>
      <c r="NKR166" s="171"/>
      <c r="NKS166" s="171"/>
      <c r="NKT166" s="171"/>
      <c r="NKU166" s="171"/>
      <c r="NKV166" s="171"/>
      <c r="NKW166" s="171"/>
      <c r="NKX166" s="171"/>
      <c r="NKY166" s="171"/>
      <c r="NKZ166" s="171"/>
      <c r="NLA166" s="171"/>
      <c r="NLB166" s="171"/>
      <c r="NLC166" s="171"/>
      <c r="NLD166" s="171"/>
      <c r="NLE166" s="171"/>
      <c r="NLF166" s="171"/>
      <c r="NLG166" s="171"/>
      <c r="NLH166" s="171"/>
      <c r="NLI166" s="171"/>
      <c r="NLJ166" s="171"/>
      <c r="NLK166" s="171"/>
      <c r="NLL166" s="171"/>
      <c r="NLM166" s="171"/>
      <c r="NLN166" s="171"/>
      <c r="NLO166" s="171"/>
      <c r="NLP166" s="171"/>
      <c r="NLQ166" s="171"/>
      <c r="NLR166" s="171"/>
      <c r="NLS166" s="171"/>
      <c r="NLT166" s="171"/>
      <c r="NLU166" s="171"/>
      <c r="NLV166" s="171"/>
      <c r="NLW166" s="171"/>
      <c r="NLX166" s="171"/>
      <c r="NLY166" s="171"/>
      <c r="NLZ166" s="171"/>
      <c r="NMA166" s="171"/>
      <c r="NMB166" s="171"/>
      <c r="NMC166" s="171"/>
      <c r="NMD166" s="171"/>
      <c r="NME166" s="171"/>
      <c r="NMF166" s="171"/>
      <c r="NMG166" s="171"/>
      <c r="NMH166" s="171"/>
      <c r="NMI166" s="171"/>
      <c r="NMJ166" s="171"/>
      <c r="NMK166" s="171"/>
      <c r="NML166" s="171"/>
      <c r="NMM166" s="171"/>
      <c r="NMN166" s="171"/>
      <c r="NMO166" s="171"/>
      <c r="NMP166" s="171"/>
      <c r="NMQ166" s="171"/>
      <c r="NMR166" s="171"/>
      <c r="NMS166" s="171"/>
      <c r="NMT166" s="171"/>
      <c r="NMU166" s="171"/>
      <c r="NMV166" s="171"/>
      <c r="NMW166" s="171"/>
      <c r="NMX166" s="171"/>
      <c r="NMY166" s="171"/>
      <c r="NMZ166" s="171"/>
      <c r="NNA166" s="171"/>
      <c r="NNB166" s="171"/>
      <c r="NNC166" s="171"/>
      <c r="NND166" s="171"/>
      <c r="NNE166" s="171"/>
      <c r="NNF166" s="171"/>
      <c r="NNG166" s="171"/>
      <c r="NNH166" s="171"/>
      <c r="NNI166" s="171"/>
      <c r="NNJ166" s="171"/>
      <c r="NNK166" s="171"/>
      <c r="NNL166" s="171"/>
      <c r="NNM166" s="171"/>
      <c r="NNN166" s="171"/>
      <c r="NNO166" s="171"/>
      <c r="NNP166" s="171"/>
      <c r="NNQ166" s="171"/>
      <c r="NNR166" s="171"/>
      <c r="NNS166" s="171"/>
      <c r="NNT166" s="171"/>
      <c r="NNU166" s="171"/>
      <c r="NNV166" s="171"/>
      <c r="NNW166" s="171"/>
      <c r="NNX166" s="171"/>
      <c r="NNY166" s="171"/>
      <c r="NNZ166" s="171"/>
      <c r="NOA166" s="171"/>
      <c r="NOB166" s="171"/>
      <c r="NOC166" s="171"/>
      <c r="NOD166" s="171"/>
      <c r="NOE166" s="171"/>
      <c r="NOF166" s="171"/>
      <c r="NOG166" s="171"/>
      <c r="NOH166" s="171"/>
      <c r="NOI166" s="171"/>
      <c r="NOJ166" s="171"/>
      <c r="NOK166" s="171"/>
      <c r="NOL166" s="171"/>
      <c r="NOM166" s="171"/>
      <c r="NON166" s="171"/>
      <c r="NOO166" s="171"/>
      <c r="NOP166" s="171"/>
      <c r="NOQ166" s="171"/>
      <c r="NOR166" s="171"/>
      <c r="NOS166" s="171"/>
      <c r="NOT166" s="171"/>
      <c r="NOU166" s="171"/>
      <c r="NOV166" s="171"/>
      <c r="NOW166" s="171"/>
      <c r="NOX166" s="171"/>
      <c r="NOY166" s="171"/>
      <c r="NOZ166" s="171"/>
      <c r="NPA166" s="171"/>
      <c r="NPB166" s="171"/>
      <c r="NPC166" s="171"/>
      <c r="NPD166" s="171"/>
      <c r="NPE166" s="171"/>
      <c r="NPF166" s="171"/>
      <c r="NPG166" s="171"/>
      <c r="NPH166" s="171"/>
      <c r="NPI166" s="171"/>
      <c r="NPJ166" s="171"/>
      <c r="NPK166" s="171"/>
      <c r="NPL166" s="171"/>
      <c r="NPM166" s="171"/>
      <c r="NPN166" s="171"/>
      <c r="NPO166" s="171"/>
      <c r="NPP166" s="171"/>
      <c r="NPQ166" s="171"/>
      <c r="NPR166" s="171"/>
      <c r="NPS166" s="171"/>
      <c r="NPT166" s="171"/>
      <c r="NPU166" s="171"/>
      <c r="NPV166" s="171"/>
      <c r="NPW166" s="171"/>
      <c r="NPX166" s="171"/>
      <c r="NPY166" s="171"/>
      <c r="NPZ166" s="171"/>
      <c r="NQA166" s="171"/>
      <c r="NQB166" s="171"/>
      <c r="NQC166" s="171"/>
      <c r="NQD166" s="171"/>
      <c r="NQE166" s="171"/>
      <c r="NQF166" s="171"/>
      <c r="NQG166" s="171"/>
      <c r="NQH166" s="171"/>
      <c r="NQI166" s="171"/>
      <c r="NQJ166" s="171"/>
      <c r="NQK166" s="171"/>
      <c r="NQL166" s="171"/>
      <c r="NQM166" s="171"/>
      <c r="NQN166" s="171"/>
      <c r="NQO166" s="171"/>
      <c r="NQP166" s="171"/>
      <c r="NQQ166" s="171"/>
      <c r="NQR166" s="171"/>
      <c r="NQS166" s="171"/>
      <c r="NQT166" s="171"/>
      <c r="NQU166" s="171"/>
      <c r="NQV166" s="171"/>
      <c r="NQW166" s="171"/>
      <c r="NQX166" s="171"/>
      <c r="NQY166" s="171"/>
      <c r="NQZ166" s="171"/>
      <c r="NRA166" s="171"/>
      <c r="NRB166" s="171"/>
      <c r="NRC166" s="171"/>
      <c r="NRD166" s="171"/>
      <c r="NRE166" s="171"/>
      <c r="NRF166" s="171"/>
      <c r="NRG166" s="171"/>
      <c r="NRH166" s="171"/>
      <c r="NRI166" s="171"/>
      <c r="NRJ166" s="171"/>
      <c r="NRK166" s="171"/>
      <c r="NRL166" s="171"/>
      <c r="NRM166" s="171"/>
      <c r="NRN166" s="171"/>
      <c r="NRO166" s="171"/>
      <c r="NRP166" s="171"/>
      <c r="NRQ166" s="171"/>
      <c r="NRR166" s="171"/>
      <c r="NRS166" s="171"/>
      <c r="NRT166" s="171"/>
      <c r="NRU166" s="171"/>
      <c r="NRV166" s="171"/>
      <c r="NRW166" s="171"/>
      <c r="NRX166" s="171"/>
      <c r="NRY166" s="171"/>
      <c r="NRZ166" s="171"/>
      <c r="NSA166" s="171"/>
      <c r="NSB166" s="171"/>
      <c r="NSC166" s="171"/>
      <c r="NSD166" s="171"/>
      <c r="NSE166" s="171"/>
      <c r="NSF166" s="171"/>
      <c r="NSG166" s="171"/>
      <c r="NSH166" s="171"/>
      <c r="NSI166" s="171"/>
      <c r="NSJ166" s="171"/>
      <c r="NSK166" s="171"/>
      <c r="NSL166" s="171"/>
      <c r="NSM166" s="171"/>
      <c r="NSN166" s="171"/>
      <c r="NSO166" s="171"/>
      <c r="NSP166" s="171"/>
      <c r="NSQ166" s="171"/>
      <c r="NSR166" s="171"/>
      <c r="NSS166" s="171"/>
      <c r="NST166" s="171"/>
      <c r="NSU166" s="171"/>
      <c r="NSV166" s="171"/>
      <c r="NSW166" s="171"/>
      <c r="NSX166" s="171"/>
      <c r="NSY166" s="171"/>
      <c r="NSZ166" s="171"/>
      <c r="NTA166" s="171"/>
      <c r="NTB166" s="171"/>
      <c r="NTC166" s="171"/>
      <c r="NTD166" s="171"/>
      <c r="NTE166" s="171"/>
      <c r="NTF166" s="171"/>
      <c r="NTG166" s="171"/>
      <c r="NTH166" s="171"/>
      <c r="NTI166" s="171"/>
      <c r="NTJ166" s="171"/>
      <c r="NTK166" s="171"/>
      <c r="NTL166" s="171"/>
      <c r="NTM166" s="171"/>
      <c r="NTN166" s="171"/>
      <c r="NTO166" s="171"/>
      <c r="NTP166" s="171"/>
      <c r="NTQ166" s="171"/>
      <c r="NTR166" s="171"/>
      <c r="NTS166" s="171"/>
      <c r="NTT166" s="171"/>
      <c r="NTU166" s="171"/>
      <c r="NTV166" s="171"/>
      <c r="NTW166" s="171"/>
      <c r="NTX166" s="171"/>
      <c r="NTY166" s="171"/>
      <c r="NTZ166" s="171"/>
      <c r="NUA166" s="171"/>
      <c r="NUB166" s="171"/>
      <c r="NUC166" s="171"/>
      <c r="NUD166" s="171"/>
      <c r="NUE166" s="171"/>
      <c r="NUF166" s="171"/>
      <c r="NUG166" s="171"/>
      <c r="NUH166" s="171"/>
      <c r="NUI166" s="171"/>
      <c r="NUJ166" s="171"/>
      <c r="NUK166" s="171"/>
      <c r="NUL166" s="171"/>
      <c r="NUM166" s="171"/>
      <c r="NUN166" s="171"/>
      <c r="NUO166" s="171"/>
      <c r="NUP166" s="171"/>
      <c r="NUQ166" s="171"/>
      <c r="NUR166" s="171"/>
      <c r="NUS166" s="171"/>
      <c r="NUT166" s="171"/>
      <c r="NUU166" s="171"/>
      <c r="NUV166" s="171"/>
      <c r="NUW166" s="171"/>
      <c r="NUX166" s="171"/>
      <c r="NUY166" s="171"/>
      <c r="NUZ166" s="171"/>
      <c r="NVA166" s="171"/>
      <c r="NVB166" s="171"/>
      <c r="NVC166" s="171"/>
      <c r="NVD166" s="171"/>
      <c r="NVE166" s="171"/>
      <c r="NVF166" s="171"/>
      <c r="NVG166" s="171"/>
      <c r="NVH166" s="171"/>
      <c r="NVI166" s="171"/>
      <c r="NVJ166" s="171"/>
      <c r="NVK166" s="171"/>
      <c r="NVL166" s="171"/>
      <c r="NVM166" s="171"/>
      <c r="NVN166" s="171"/>
      <c r="NVO166" s="171"/>
      <c r="NVP166" s="171"/>
      <c r="NVQ166" s="171"/>
      <c r="NVR166" s="171"/>
      <c r="NVS166" s="171"/>
      <c r="NVT166" s="171"/>
      <c r="NVU166" s="171"/>
      <c r="NVV166" s="171"/>
      <c r="NVW166" s="171"/>
      <c r="NVX166" s="171"/>
      <c r="NVY166" s="171"/>
      <c r="NVZ166" s="171"/>
      <c r="NWA166" s="171"/>
      <c r="NWB166" s="171"/>
      <c r="NWC166" s="171"/>
      <c r="NWD166" s="171"/>
      <c r="NWE166" s="171"/>
      <c r="NWF166" s="171"/>
      <c r="NWG166" s="171"/>
      <c r="NWH166" s="171"/>
      <c r="NWI166" s="171"/>
      <c r="NWJ166" s="171"/>
      <c r="NWK166" s="171"/>
      <c r="NWL166" s="171"/>
      <c r="NWM166" s="171"/>
      <c r="NWN166" s="171"/>
      <c r="NWO166" s="171"/>
      <c r="NWP166" s="171"/>
      <c r="NWQ166" s="171"/>
      <c r="NWR166" s="171"/>
      <c r="NWS166" s="171"/>
      <c r="NWT166" s="171"/>
      <c r="NWU166" s="171"/>
      <c r="NWV166" s="171"/>
      <c r="NWW166" s="171"/>
      <c r="NWX166" s="171"/>
      <c r="NWY166" s="171"/>
      <c r="NWZ166" s="171"/>
      <c r="NXA166" s="171"/>
      <c r="NXB166" s="171"/>
      <c r="NXC166" s="171"/>
      <c r="NXD166" s="171"/>
      <c r="NXE166" s="171"/>
      <c r="NXF166" s="171"/>
      <c r="NXG166" s="171"/>
      <c r="NXH166" s="171"/>
      <c r="NXI166" s="171"/>
      <c r="NXJ166" s="171"/>
      <c r="NXK166" s="171"/>
      <c r="NXL166" s="171"/>
      <c r="NXM166" s="171"/>
      <c r="NXN166" s="171"/>
      <c r="NXO166" s="171"/>
      <c r="NXP166" s="171"/>
      <c r="NXQ166" s="171"/>
      <c r="NXR166" s="171"/>
      <c r="NXS166" s="171"/>
      <c r="NXT166" s="171"/>
      <c r="NXU166" s="171"/>
      <c r="NXV166" s="171"/>
      <c r="NXW166" s="171"/>
      <c r="NXX166" s="171"/>
      <c r="NXY166" s="171"/>
      <c r="NXZ166" s="171"/>
      <c r="NYA166" s="171"/>
      <c r="NYB166" s="171"/>
      <c r="NYC166" s="171"/>
      <c r="NYD166" s="171"/>
      <c r="NYE166" s="171"/>
      <c r="NYF166" s="171"/>
      <c r="NYG166" s="171"/>
      <c r="NYH166" s="171"/>
      <c r="NYI166" s="171"/>
      <c r="NYJ166" s="171"/>
      <c r="NYK166" s="171"/>
      <c r="NYL166" s="171"/>
      <c r="NYM166" s="171"/>
      <c r="NYN166" s="171"/>
      <c r="NYO166" s="171"/>
      <c r="NYP166" s="171"/>
      <c r="NYQ166" s="171"/>
      <c r="NYR166" s="171"/>
      <c r="NYS166" s="171"/>
      <c r="NYT166" s="171"/>
      <c r="NYU166" s="171"/>
      <c r="NYV166" s="171"/>
      <c r="NYW166" s="171"/>
      <c r="NYX166" s="171"/>
      <c r="NYY166" s="171"/>
      <c r="NYZ166" s="171"/>
      <c r="NZA166" s="171"/>
      <c r="NZB166" s="171"/>
      <c r="NZC166" s="171"/>
      <c r="NZD166" s="171"/>
      <c r="NZE166" s="171"/>
      <c r="NZF166" s="171"/>
      <c r="NZG166" s="171"/>
      <c r="NZH166" s="171"/>
      <c r="NZI166" s="171"/>
      <c r="NZJ166" s="171"/>
      <c r="NZK166" s="171"/>
      <c r="NZL166" s="171"/>
      <c r="NZM166" s="171"/>
      <c r="NZN166" s="171"/>
      <c r="NZO166" s="171"/>
      <c r="NZP166" s="171"/>
      <c r="NZQ166" s="171"/>
      <c r="NZR166" s="171"/>
      <c r="NZS166" s="171"/>
      <c r="NZT166" s="171"/>
      <c r="NZU166" s="171"/>
      <c r="NZV166" s="171"/>
      <c r="NZW166" s="171"/>
      <c r="NZX166" s="171"/>
      <c r="NZY166" s="171"/>
      <c r="NZZ166" s="171"/>
      <c r="OAA166" s="171"/>
      <c r="OAB166" s="171"/>
      <c r="OAC166" s="171"/>
      <c r="OAD166" s="171"/>
      <c r="OAE166" s="171"/>
      <c r="OAF166" s="171"/>
      <c r="OAG166" s="171"/>
      <c r="OAH166" s="171"/>
      <c r="OAI166" s="171"/>
      <c r="OAJ166" s="171"/>
      <c r="OAK166" s="171"/>
      <c r="OAL166" s="171"/>
      <c r="OAM166" s="171"/>
      <c r="OAN166" s="171"/>
      <c r="OAO166" s="171"/>
      <c r="OAP166" s="171"/>
      <c r="OAQ166" s="171"/>
      <c r="OAR166" s="171"/>
      <c r="OAS166" s="171"/>
      <c r="OAT166" s="171"/>
      <c r="OAU166" s="171"/>
      <c r="OAV166" s="171"/>
      <c r="OAW166" s="171"/>
      <c r="OAX166" s="171"/>
      <c r="OAY166" s="171"/>
      <c r="OAZ166" s="171"/>
      <c r="OBA166" s="171"/>
      <c r="OBB166" s="171"/>
      <c r="OBC166" s="171"/>
      <c r="OBD166" s="171"/>
      <c r="OBE166" s="171"/>
      <c r="OBF166" s="171"/>
      <c r="OBG166" s="171"/>
      <c r="OBH166" s="171"/>
      <c r="OBI166" s="171"/>
      <c r="OBJ166" s="171"/>
      <c r="OBK166" s="171"/>
      <c r="OBL166" s="171"/>
      <c r="OBM166" s="171"/>
      <c r="OBN166" s="171"/>
      <c r="OBO166" s="171"/>
      <c r="OBP166" s="171"/>
      <c r="OBQ166" s="171"/>
      <c r="OBR166" s="171"/>
      <c r="OBS166" s="171"/>
      <c r="OBT166" s="171"/>
      <c r="OBU166" s="171"/>
      <c r="OBV166" s="171"/>
      <c r="OBW166" s="171"/>
      <c r="OBX166" s="171"/>
      <c r="OBY166" s="171"/>
      <c r="OBZ166" s="171"/>
      <c r="OCA166" s="171"/>
      <c r="OCB166" s="171"/>
      <c r="OCC166" s="171"/>
      <c r="OCD166" s="171"/>
      <c r="OCE166" s="171"/>
      <c r="OCF166" s="171"/>
      <c r="OCG166" s="171"/>
      <c r="OCH166" s="171"/>
      <c r="OCI166" s="171"/>
      <c r="OCJ166" s="171"/>
      <c r="OCK166" s="171"/>
      <c r="OCL166" s="171"/>
      <c r="OCM166" s="171"/>
      <c r="OCN166" s="171"/>
      <c r="OCO166" s="171"/>
      <c r="OCP166" s="171"/>
      <c r="OCQ166" s="171"/>
      <c r="OCR166" s="171"/>
      <c r="OCS166" s="171"/>
      <c r="OCT166" s="171"/>
      <c r="OCU166" s="171"/>
      <c r="OCV166" s="171"/>
      <c r="OCW166" s="171"/>
      <c r="OCX166" s="171"/>
      <c r="OCY166" s="171"/>
      <c r="OCZ166" s="171"/>
      <c r="ODA166" s="171"/>
      <c r="ODB166" s="171"/>
      <c r="ODC166" s="171"/>
      <c r="ODD166" s="171"/>
      <c r="ODE166" s="171"/>
      <c r="ODF166" s="171"/>
      <c r="ODG166" s="171"/>
      <c r="ODH166" s="171"/>
      <c r="ODI166" s="171"/>
      <c r="ODJ166" s="171"/>
      <c r="ODK166" s="171"/>
      <c r="ODL166" s="171"/>
      <c r="ODM166" s="171"/>
      <c r="ODN166" s="171"/>
      <c r="ODO166" s="171"/>
      <c r="ODP166" s="171"/>
      <c r="ODQ166" s="171"/>
      <c r="ODR166" s="171"/>
      <c r="ODS166" s="171"/>
      <c r="ODT166" s="171"/>
      <c r="ODU166" s="171"/>
      <c r="ODV166" s="171"/>
      <c r="ODW166" s="171"/>
      <c r="ODX166" s="171"/>
      <c r="ODY166" s="171"/>
      <c r="ODZ166" s="171"/>
      <c r="OEA166" s="171"/>
      <c r="OEB166" s="171"/>
      <c r="OEC166" s="171"/>
      <c r="OED166" s="171"/>
      <c r="OEE166" s="171"/>
      <c r="OEF166" s="171"/>
      <c r="OEG166" s="171"/>
      <c r="OEH166" s="171"/>
      <c r="OEI166" s="171"/>
      <c r="OEJ166" s="171"/>
      <c r="OEK166" s="171"/>
      <c r="OEL166" s="171"/>
      <c r="OEM166" s="171"/>
      <c r="OEN166" s="171"/>
      <c r="OEO166" s="171"/>
      <c r="OEP166" s="171"/>
      <c r="OEQ166" s="171"/>
      <c r="OER166" s="171"/>
      <c r="OES166" s="171"/>
      <c r="OET166" s="171"/>
      <c r="OEU166" s="171"/>
      <c r="OEV166" s="171"/>
      <c r="OEW166" s="171"/>
      <c r="OEX166" s="171"/>
      <c r="OEY166" s="171"/>
      <c r="OEZ166" s="171"/>
      <c r="OFA166" s="171"/>
      <c r="OFB166" s="171"/>
      <c r="OFC166" s="171"/>
      <c r="OFD166" s="171"/>
      <c r="OFE166" s="171"/>
      <c r="OFF166" s="171"/>
      <c r="OFG166" s="171"/>
      <c r="OFH166" s="171"/>
      <c r="OFI166" s="171"/>
      <c r="OFJ166" s="171"/>
      <c r="OFK166" s="171"/>
      <c r="OFL166" s="171"/>
      <c r="OFM166" s="171"/>
      <c r="OFN166" s="171"/>
      <c r="OFO166" s="171"/>
      <c r="OFP166" s="171"/>
      <c r="OFQ166" s="171"/>
      <c r="OFR166" s="171"/>
      <c r="OFS166" s="171"/>
      <c r="OFT166" s="171"/>
      <c r="OFU166" s="171"/>
      <c r="OFV166" s="171"/>
      <c r="OFW166" s="171"/>
      <c r="OFX166" s="171"/>
      <c r="OFY166" s="171"/>
      <c r="OFZ166" s="171"/>
      <c r="OGA166" s="171"/>
      <c r="OGB166" s="171"/>
      <c r="OGC166" s="171"/>
      <c r="OGD166" s="171"/>
      <c r="OGE166" s="171"/>
      <c r="OGF166" s="171"/>
      <c r="OGG166" s="171"/>
      <c r="OGH166" s="171"/>
      <c r="OGI166" s="171"/>
      <c r="OGJ166" s="171"/>
      <c r="OGK166" s="171"/>
      <c r="OGL166" s="171"/>
      <c r="OGM166" s="171"/>
      <c r="OGN166" s="171"/>
      <c r="OGO166" s="171"/>
      <c r="OGP166" s="171"/>
      <c r="OGQ166" s="171"/>
      <c r="OGR166" s="171"/>
      <c r="OGS166" s="171"/>
      <c r="OGT166" s="171"/>
      <c r="OGU166" s="171"/>
      <c r="OGV166" s="171"/>
      <c r="OGW166" s="171"/>
      <c r="OGX166" s="171"/>
      <c r="OGY166" s="171"/>
      <c r="OGZ166" s="171"/>
      <c r="OHA166" s="171"/>
      <c r="OHB166" s="171"/>
      <c r="OHC166" s="171"/>
      <c r="OHD166" s="171"/>
      <c r="OHE166" s="171"/>
      <c r="OHF166" s="171"/>
      <c r="OHG166" s="171"/>
      <c r="OHH166" s="171"/>
      <c r="OHI166" s="171"/>
      <c r="OHJ166" s="171"/>
      <c r="OHK166" s="171"/>
      <c r="OHL166" s="171"/>
      <c r="OHM166" s="171"/>
      <c r="OHN166" s="171"/>
      <c r="OHO166" s="171"/>
      <c r="OHP166" s="171"/>
      <c r="OHQ166" s="171"/>
      <c r="OHR166" s="171"/>
      <c r="OHS166" s="171"/>
      <c r="OHT166" s="171"/>
      <c r="OHU166" s="171"/>
      <c r="OHV166" s="171"/>
      <c r="OHW166" s="171"/>
      <c r="OHX166" s="171"/>
      <c r="OHY166" s="171"/>
      <c r="OHZ166" s="171"/>
      <c r="OIA166" s="171"/>
      <c r="OIB166" s="171"/>
      <c r="OIC166" s="171"/>
      <c r="OID166" s="171"/>
      <c r="OIE166" s="171"/>
      <c r="OIF166" s="171"/>
      <c r="OIG166" s="171"/>
      <c r="OIH166" s="171"/>
      <c r="OII166" s="171"/>
      <c r="OIJ166" s="171"/>
      <c r="OIK166" s="171"/>
      <c r="OIL166" s="171"/>
      <c r="OIM166" s="171"/>
      <c r="OIN166" s="171"/>
      <c r="OIO166" s="171"/>
      <c r="OIP166" s="171"/>
      <c r="OIQ166" s="171"/>
      <c r="OIR166" s="171"/>
      <c r="OIS166" s="171"/>
      <c r="OIT166" s="171"/>
      <c r="OIU166" s="171"/>
      <c r="OIV166" s="171"/>
      <c r="OIW166" s="171"/>
      <c r="OIX166" s="171"/>
      <c r="OIY166" s="171"/>
      <c r="OIZ166" s="171"/>
      <c r="OJA166" s="171"/>
      <c r="OJB166" s="171"/>
      <c r="OJC166" s="171"/>
      <c r="OJD166" s="171"/>
      <c r="OJE166" s="171"/>
      <c r="OJF166" s="171"/>
      <c r="OJG166" s="171"/>
      <c r="OJH166" s="171"/>
      <c r="OJI166" s="171"/>
      <c r="OJJ166" s="171"/>
      <c r="OJK166" s="171"/>
      <c r="OJL166" s="171"/>
      <c r="OJM166" s="171"/>
      <c r="OJN166" s="171"/>
      <c r="OJO166" s="171"/>
      <c r="OJP166" s="171"/>
      <c r="OJQ166" s="171"/>
      <c r="OJR166" s="171"/>
      <c r="OJS166" s="171"/>
      <c r="OJT166" s="171"/>
      <c r="OJU166" s="171"/>
      <c r="OJV166" s="171"/>
      <c r="OJW166" s="171"/>
      <c r="OJX166" s="171"/>
      <c r="OJY166" s="171"/>
      <c r="OJZ166" s="171"/>
      <c r="OKA166" s="171"/>
      <c r="OKB166" s="171"/>
      <c r="OKC166" s="171"/>
      <c r="OKD166" s="171"/>
      <c r="OKE166" s="171"/>
      <c r="OKF166" s="171"/>
      <c r="OKG166" s="171"/>
      <c r="OKH166" s="171"/>
      <c r="OKI166" s="171"/>
      <c r="OKJ166" s="171"/>
      <c r="OKK166" s="171"/>
      <c r="OKL166" s="171"/>
      <c r="OKM166" s="171"/>
      <c r="OKN166" s="171"/>
      <c r="OKO166" s="171"/>
      <c r="OKP166" s="171"/>
      <c r="OKQ166" s="171"/>
      <c r="OKR166" s="171"/>
      <c r="OKS166" s="171"/>
      <c r="OKT166" s="171"/>
      <c r="OKU166" s="171"/>
      <c r="OKV166" s="171"/>
      <c r="OKW166" s="171"/>
      <c r="OKX166" s="171"/>
      <c r="OKY166" s="171"/>
      <c r="OKZ166" s="171"/>
      <c r="OLA166" s="171"/>
      <c r="OLB166" s="171"/>
      <c r="OLC166" s="171"/>
      <c r="OLD166" s="171"/>
      <c r="OLE166" s="171"/>
      <c r="OLF166" s="171"/>
      <c r="OLG166" s="171"/>
      <c r="OLH166" s="171"/>
      <c r="OLI166" s="171"/>
      <c r="OLJ166" s="171"/>
      <c r="OLK166" s="171"/>
      <c r="OLL166" s="171"/>
      <c r="OLM166" s="171"/>
      <c r="OLN166" s="171"/>
      <c r="OLO166" s="171"/>
      <c r="OLP166" s="171"/>
      <c r="OLQ166" s="171"/>
      <c r="OLR166" s="171"/>
      <c r="OLS166" s="171"/>
      <c r="OLT166" s="171"/>
      <c r="OLU166" s="171"/>
      <c r="OLV166" s="171"/>
      <c r="OLW166" s="171"/>
      <c r="OLX166" s="171"/>
      <c r="OLY166" s="171"/>
      <c r="OLZ166" s="171"/>
      <c r="OMA166" s="171"/>
      <c r="OMB166" s="171"/>
      <c r="OMC166" s="171"/>
      <c r="OMD166" s="171"/>
      <c r="OME166" s="171"/>
      <c r="OMF166" s="171"/>
      <c r="OMG166" s="171"/>
      <c r="OMH166" s="171"/>
      <c r="OMI166" s="171"/>
      <c r="OMJ166" s="171"/>
      <c r="OMK166" s="171"/>
      <c r="OML166" s="171"/>
      <c r="OMM166" s="171"/>
      <c r="OMN166" s="171"/>
      <c r="OMO166" s="171"/>
      <c r="OMP166" s="171"/>
      <c r="OMQ166" s="171"/>
      <c r="OMR166" s="171"/>
      <c r="OMS166" s="171"/>
      <c r="OMT166" s="171"/>
      <c r="OMU166" s="171"/>
      <c r="OMV166" s="171"/>
      <c r="OMW166" s="171"/>
      <c r="OMX166" s="171"/>
      <c r="OMY166" s="171"/>
      <c r="OMZ166" s="171"/>
      <c r="ONA166" s="171"/>
      <c r="ONB166" s="171"/>
      <c r="ONC166" s="171"/>
      <c r="OND166" s="171"/>
      <c r="ONE166" s="171"/>
      <c r="ONF166" s="171"/>
      <c r="ONG166" s="171"/>
      <c r="ONH166" s="171"/>
      <c r="ONI166" s="171"/>
      <c r="ONJ166" s="171"/>
      <c r="ONK166" s="171"/>
      <c r="ONL166" s="171"/>
      <c r="ONM166" s="171"/>
      <c r="ONN166" s="171"/>
      <c r="ONO166" s="171"/>
      <c r="ONP166" s="171"/>
      <c r="ONQ166" s="171"/>
      <c r="ONR166" s="171"/>
      <c r="ONS166" s="171"/>
      <c r="ONT166" s="171"/>
      <c r="ONU166" s="171"/>
      <c r="ONV166" s="171"/>
      <c r="ONW166" s="171"/>
      <c r="ONX166" s="171"/>
      <c r="ONY166" s="171"/>
      <c r="ONZ166" s="171"/>
      <c r="OOA166" s="171"/>
      <c r="OOB166" s="171"/>
      <c r="OOC166" s="171"/>
      <c r="OOD166" s="171"/>
      <c r="OOE166" s="171"/>
      <c r="OOF166" s="171"/>
      <c r="OOG166" s="171"/>
      <c r="OOH166" s="171"/>
      <c r="OOI166" s="171"/>
      <c r="OOJ166" s="171"/>
      <c r="OOK166" s="171"/>
      <c r="OOL166" s="171"/>
      <c r="OOM166" s="171"/>
      <c r="OON166" s="171"/>
      <c r="OOO166" s="171"/>
      <c r="OOP166" s="171"/>
      <c r="OOQ166" s="171"/>
      <c r="OOR166" s="171"/>
      <c r="OOS166" s="171"/>
      <c r="OOT166" s="171"/>
      <c r="OOU166" s="171"/>
      <c r="OOV166" s="171"/>
      <c r="OOW166" s="171"/>
      <c r="OOX166" s="171"/>
      <c r="OOY166" s="171"/>
      <c r="OOZ166" s="171"/>
      <c r="OPA166" s="171"/>
      <c r="OPB166" s="171"/>
      <c r="OPC166" s="171"/>
      <c r="OPD166" s="171"/>
      <c r="OPE166" s="171"/>
      <c r="OPF166" s="171"/>
      <c r="OPG166" s="171"/>
      <c r="OPH166" s="171"/>
      <c r="OPI166" s="171"/>
      <c r="OPJ166" s="171"/>
      <c r="OPK166" s="171"/>
      <c r="OPL166" s="171"/>
      <c r="OPM166" s="171"/>
      <c r="OPN166" s="171"/>
      <c r="OPO166" s="171"/>
      <c r="OPP166" s="171"/>
      <c r="OPQ166" s="171"/>
      <c r="OPR166" s="171"/>
      <c r="OPS166" s="171"/>
      <c r="OPT166" s="171"/>
      <c r="OPU166" s="171"/>
      <c r="OPV166" s="171"/>
      <c r="OPW166" s="171"/>
      <c r="OPX166" s="171"/>
      <c r="OPY166" s="171"/>
      <c r="OPZ166" s="171"/>
      <c r="OQA166" s="171"/>
      <c r="OQB166" s="171"/>
      <c r="OQC166" s="171"/>
      <c r="OQD166" s="171"/>
      <c r="OQE166" s="171"/>
      <c r="OQF166" s="171"/>
      <c r="OQG166" s="171"/>
      <c r="OQH166" s="171"/>
      <c r="OQI166" s="171"/>
      <c r="OQJ166" s="171"/>
      <c r="OQK166" s="171"/>
      <c r="OQL166" s="171"/>
      <c r="OQM166" s="171"/>
      <c r="OQN166" s="171"/>
      <c r="OQO166" s="171"/>
      <c r="OQP166" s="171"/>
      <c r="OQQ166" s="171"/>
      <c r="OQR166" s="171"/>
      <c r="OQS166" s="171"/>
      <c r="OQT166" s="171"/>
      <c r="OQU166" s="171"/>
      <c r="OQV166" s="171"/>
      <c r="OQW166" s="171"/>
      <c r="OQX166" s="171"/>
      <c r="OQY166" s="171"/>
      <c r="OQZ166" s="171"/>
      <c r="ORA166" s="171"/>
      <c r="ORB166" s="171"/>
      <c r="ORC166" s="171"/>
      <c r="ORD166" s="171"/>
      <c r="ORE166" s="171"/>
      <c r="ORF166" s="171"/>
      <c r="ORG166" s="171"/>
      <c r="ORH166" s="171"/>
      <c r="ORI166" s="171"/>
      <c r="ORJ166" s="171"/>
      <c r="ORK166" s="171"/>
      <c r="ORL166" s="171"/>
      <c r="ORM166" s="171"/>
      <c r="ORN166" s="171"/>
      <c r="ORO166" s="171"/>
      <c r="ORP166" s="171"/>
      <c r="ORQ166" s="171"/>
      <c r="ORR166" s="171"/>
      <c r="ORS166" s="171"/>
      <c r="ORT166" s="171"/>
      <c r="ORU166" s="171"/>
      <c r="ORV166" s="171"/>
      <c r="ORW166" s="171"/>
      <c r="ORX166" s="171"/>
      <c r="ORY166" s="171"/>
      <c r="ORZ166" s="171"/>
      <c r="OSA166" s="171"/>
      <c r="OSB166" s="171"/>
      <c r="OSC166" s="171"/>
      <c r="OSD166" s="171"/>
      <c r="OSE166" s="171"/>
      <c r="OSF166" s="171"/>
      <c r="OSG166" s="171"/>
      <c r="OSH166" s="171"/>
      <c r="OSI166" s="171"/>
      <c r="OSJ166" s="171"/>
      <c r="OSK166" s="171"/>
      <c r="OSL166" s="171"/>
      <c r="OSM166" s="171"/>
      <c r="OSN166" s="171"/>
      <c r="OSO166" s="171"/>
      <c r="OSP166" s="171"/>
      <c r="OSQ166" s="171"/>
      <c r="OSR166" s="171"/>
      <c r="OSS166" s="171"/>
      <c r="OST166" s="171"/>
      <c r="OSU166" s="171"/>
      <c r="OSV166" s="171"/>
      <c r="OSW166" s="171"/>
      <c r="OSX166" s="171"/>
      <c r="OSY166" s="171"/>
      <c r="OSZ166" s="171"/>
      <c r="OTA166" s="171"/>
      <c r="OTB166" s="171"/>
      <c r="OTC166" s="171"/>
      <c r="OTD166" s="171"/>
      <c r="OTE166" s="171"/>
      <c r="OTF166" s="171"/>
      <c r="OTG166" s="171"/>
      <c r="OTH166" s="171"/>
      <c r="OTI166" s="171"/>
      <c r="OTJ166" s="171"/>
      <c r="OTK166" s="171"/>
      <c r="OTL166" s="171"/>
      <c r="OTM166" s="171"/>
      <c r="OTN166" s="171"/>
      <c r="OTO166" s="171"/>
      <c r="OTP166" s="171"/>
      <c r="OTQ166" s="171"/>
      <c r="OTR166" s="171"/>
      <c r="OTS166" s="171"/>
      <c r="OTT166" s="171"/>
      <c r="OTU166" s="171"/>
      <c r="OTV166" s="171"/>
      <c r="OTW166" s="171"/>
      <c r="OTX166" s="171"/>
      <c r="OTY166" s="171"/>
      <c r="OTZ166" s="171"/>
      <c r="OUA166" s="171"/>
      <c r="OUB166" s="171"/>
      <c r="OUC166" s="171"/>
      <c r="OUD166" s="171"/>
      <c r="OUE166" s="171"/>
      <c r="OUF166" s="171"/>
      <c r="OUG166" s="171"/>
      <c r="OUH166" s="171"/>
      <c r="OUI166" s="171"/>
      <c r="OUJ166" s="171"/>
      <c r="OUK166" s="171"/>
      <c r="OUL166" s="171"/>
      <c r="OUM166" s="171"/>
      <c r="OUN166" s="171"/>
      <c r="OUO166" s="171"/>
      <c r="OUP166" s="171"/>
      <c r="OUQ166" s="171"/>
      <c r="OUR166" s="171"/>
      <c r="OUS166" s="171"/>
      <c r="OUT166" s="171"/>
      <c r="OUU166" s="171"/>
      <c r="OUV166" s="171"/>
      <c r="OUW166" s="171"/>
      <c r="OUX166" s="171"/>
      <c r="OUY166" s="171"/>
      <c r="OUZ166" s="171"/>
      <c r="OVA166" s="171"/>
      <c r="OVB166" s="171"/>
      <c r="OVC166" s="171"/>
      <c r="OVD166" s="171"/>
      <c r="OVE166" s="171"/>
      <c r="OVF166" s="171"/>
      <c r="OVG166" s="171"/>
      <c r="OVH166" s="171"/>
      <c r="OVI166" s="171"/>
      <c r="OVJ166" s="171"/>
      <c r="OVK166" s="171"/>
      <c r="OVL166" s="171"/>
      <c r="OVM166" s="171"/>
      <c r="OVN166" s="171"/>
      <c r="OVO166" s="171"/>
      <c r="OVP166" s="171"/>
      <c r="OVQ166" s="171"/>
      <c r="OVR166" s="171"/>
      <c r="OVS166" s="171"/>
      <c r="OVT166" s="171"/>
      <c r="OVU166" s="171"/>
      <c r="OVV166" s="171"/>
      <c r="OVW166" s="171"/>
      <c r="OVX166" s="171"/>
      <c r="OVY166" s="171"/>
      <c r="OVZ166" s="171"/>
      <c r="OWA166" s="171"/>
      <c r="OWB166" s="171"/>
      <c r="OWC166" s="171"/>
      <c r="OWD166" s="171"/>
      <c r="OWE166" s="171"/>
      <c r="OWF166" s="171"/>
      <c r="OWG166" s="171"/>
      <c r="OWH166" s="171"/>
      <c r="OWI166" s="171"/>
      <c r="OWJ166" s="171"/>
      <c r="OWK166" s="171"/>
      <c r="OWL166" s="171"/>
      <c r="OWM166" s="171"/>
      <c r="OWN166" s="171"/>
      <c r="OWO166" s="171"/>
      <c r="OWP166" s="171"/>
      <c r="OWQ166" s="171"/>
      <c r="OWR166" s="171"/>
      <c r="OWS166" s="171"/>
      <c r="OWT166" s="171"/>
      <c r="OWU166" s="171"/>
      <c r="OWV166" s="171"/>
      <c r="OWW166" s="171"/>
      <c r="OWX166" s="171"/>
      <c r="OWY166" s="171"/>
      <c r="OWZ166" s="171"/>
      <c r="OXA166" s="171"/>
      <c r="OXB166" s="171"/>
      <c r="OXC166" s="171"/>
      <c r="OXD166" s="171"/>
      <c r="OXE166" s="171"/>
      <c r="OXF166" s="171"/>
      <c r="OXG166" s="171"/>
      <c r="OXH166" s="171"/>
      <c r="OXI166" s="171"/>
      <c r="OXJ166" s="171"/>
      <c r="OXK166" s="171"/>
      <c r="OXL166" s="171"/>
      <c r="OXM166" s="171"/>
      <c r="OXN166" s="171"/>
      <c r="OXO166" s="171"/>
      <c r="OXP166" s="171"/>
      <c r="OXQ166" s="171"/>
      <c r="OXR166" s="171"/>
      <c r="OXS166" s="171"/>
      <c r="OXT166" s="171"/>
      <c r="OXU166" s="171"/>
      <c r="OXV166" s="171"/>
      <c r="OXW166" s="171"/>
      <c r="OXX166" s="171"/>
      <c r="OXY166" s="171"/>
      <c r="OXZ166" s="171"/>
      <c r="OYA166" s="171"/>
      <c r="OYB166" s="171"/>
      <c r="OYC166" s="171"/>
      <c r="OYD166" s="171"/>
      <c r="OYE166" s="171"/>
      <c r="OYF166" s="171"/>
      <c r="OYG166" s="171"/>
      <c r="OYH166" s="171"/>
      <c r="OYI166" s="171"/>
      <c r="OYJ166" s="171"/>
      <c r="OYK166" s="171"/>
      <c r="OYL166" s="171"/>
      <c r="OYM166" s="171"/>
      <c r="OYN166" s="171"/>
      <c r="OYO166" s="171"/>
      <c r="OYP166" s="171"/>
      <c r="OYQ166" s="171"/>
      <c r="OYR166" s="171"/>
      <c r="OYS166" s="171"/>
      <c r="OYT166" s="171"/>
      <c r="OYU166" s="171"/>
      <c r="OYV166" s="171"/>
      <c r="OYW166" s="171"/>
      <c r="OYX166" s="171"/>
      <c r="OYY166" s="171"/>
      <c r="OYZ166" s="171"/>
      <c r="OZA166" s="171"/>
      <c r="OZB166" s="171"/>
      <c r="OZC166" s="171"/>
      <c r="OZD166" s="171"/>
      <c r="OZE166" s="171"/>
      <c r="OZF166" s="171"/>
      <c r="OZG166" s="171"/>
      <c r="OZH166" s="171"/>
      <c r="OZI166" s="171"/>
      <c r="OZJ166" s="171"/>
      <c r="OZK166" s="171"/>
      <c r="OZL166" s="171"/>
      <c r="OZM166" s="171"/>
      <c r="OZN166" s="171"/>
      <c r="OZO166" s="171"/>
      <c r="OZP166" s="171"/>
      <c r="OZQ166" s="171"/>
      <c r="OZR166" s="171"/>
      <c r="OZS166" s="171"/>
      <c r="OZT166" s="171"/>
      <c r="OZU166" s="171"/>
      <c r="OZV166" s="171"/>
      <c r="OZW166" s="171"/>
      <c r="OZX166" s="171"/>
      <c r="OZY166" s="171"/>
      <c r="OZZ166" s="171"/>
      <c r="PAA166" s="171"/>
      <c r="PAB166" s="171"/>
      <c r="PAC166" s="171"/>
      <c r="PAD166" s="171"/>
      <c r="PAE166" s="171"/>
      <c r="PAF166" s="171"/>
      <c r="PAG166" s="171"/>
      <c r="PAH166" s="171"/>
      <c r="PAI166" s="171"/>
      <c r="PAJ166" s="171"/>
      <c r="PAK166" s="171"/>
      <c r="PAL166" s="171"/>
      <c r="PAM166" s="171"/>
      <c r="PAN166" s="171"/>
      <c r="PAO166" s="171"/>
      <c r="PAP166" s="171"/>
      <c r="PAQ166" s="171"/>
      <c r="PAR166" s="171"/>
      <c r="PAS166" s="171"/>
      <c r="PAT166" s="171"/>
      <c r="PAU166" s="171"/>
      <c r="PAV166" s="171"/>
      <c r="PAW166" s="171"/>
      <c r="PAX166" s="171"/>
      <c r="PAY166" s="171"/>
      <c r="PAZ166" s="171"/>
      <c r="PBA166" s="171"/>
      <c r="PBB166" s="171"/>
      <c r="PBC166" s="171"/>
      <c r="PBD166" s="171"/>
      <c r="PBE166" s="171"/>
      <c r="PBF166" s="171"/>
      <c r="PBG166" s="171"/>
      <c r="PBH166" s="171"/>
      <c r="PBI166" s="171"/>
      <c r="PBJ166" s="171"/>
      <c r="PBK166" s="171"/>
      <c r="PBL166" s="171"/>
      <c r="PBM166" s="171"/>
      <c r="PBN166" s="171"/>
      <c r="PBO166" s="171"/>
      <c r="PBP166" s="171"/>
      <c r="PBQ166" s="171"/>
      <c r="PBR166" s="171"/>
      <c r="PBS166" s="171"/>
      <c r="PBT166" s="171"/>
      <c r="PBU166" s="171"/>
      <c r="PBV166" s="171"/>
      <c r="PBW166" s="171"/>
      <c r="PBX166" s="171"/>
      <c r="PBY166" s="171"/>
      <c r="PBZ166" s="171"/>
      <c r="PCA166" s="171"/>
      <c r="PCB166" s="171"/>
      <c r="PCC166" s="171"/>
      <c r="PCD166" s="171"/>
      <c r="PCE166" s="171"/>
      <c r="PCF166" s="171"/>
      <c r="PCG166" s="171"/>
      <c r="PCH166" s="171"/>
      <c r="PCI166" s="171"/>
      <c r="PCJ166" s="171"/>
      <c r="PCK166" s="171"/>
      <c r="PCL166" s="171"/>
      <c r="PCM166" s="171"/>
      <c r="PCN166" s="171"/>
      <c r="PCO166" s="171"/>
      <c r="PCP166" s="171"/>
      <c r="PCQ166" s="171"/>
      <c r="PCR166" s="171"/>
      <c r="PCS166" s="171"/>
      <c r="PCT166" s="171"/>
      <c r="PCU166" s="171"/>
      <c r="PCV166" s="171"/>
      <c r="PCW166" s="171"/>
      <c r="PCX166" s="171"/>
      <c r="PCY166" s="171"/>
      <c r="PCZ166" s="171"/>
      <c r="PDA166" s="171"/>
      <c r="PDB166" s="171"/>
      <c r="PDC166" s="171"/>
      <c r="PDD166" s="171"/>
      <c r="PDE166" s="171"/>
      <c r="PDF166" s="171"/>
      <c r="PDG166" s="171"/>
      <c r="PDH166" s="171"/>
      <c r="PDI166" s="171"/>
      <c r="PDJ166" s="171"/>
      <c r="PDK166" s="171"/>
      <c r="PDL166" s="171"/>
      <c r="PDM166" s="171"/>
      <c r="PDN166" s="171"/>
      <c r="PDO166" s="171"/>
      <c r="PDP166" s="171"/>
      <c r="PDQ166" s="171"/>
      <c r="PDR166" s="171"/>
      <c r="PDS166" s="171"/>
      <c r="PDT166" s="171"/>
      <c r="PDU166" s="171"/>
      <c r="PDV166" s="171"/>
      <c r="PDW166" s="171"/>
      <c r="PDX166" s="171"/>
      <c r="PDY166" s="171"/>
      <c r="PDZ166" s="171"/>
      <c r="PEA166" s="171"/>
      <c r="PEB166" s="171"/>
      <c r="PEC166" s="171"/>
      <c r="PED166" s="171"/>
      <c r="PEE166" s="171"/>
      <c r="PEF166" s="171"/>
      <c r="PEG166" s="171"/>
      <c r="PEH166" s="171"/>
      <c r="PEI166" s="171"/>
      <c r="PEJ166" s="171"/>
      <c r="PEK166" s="171"/>
      <c r="PEL166" s="171"/>
      <c r="PEM166" s="171"/>
      <c r="PEN166" s="171"/>
      <c r="PEO166" s="171"/>
      <c r="PEP166" s="171"/>
      <c r="PEQ166" s="171"/>
      <c r="PER166" s="171"/>
      <c r="PES166" s="171"/>
      <c r="PET166" s="171"/>
      <c r="PEU166" s="171"/>
      <c r="PEV166" s="171"/>
      <c r="PEW166" s="171"/>
      <c r="PEX166" s="171"/>
      <c r="PEY166" s="171"/>
      <c r="PEZ166" s="171"/>
      <c r="PFA166" s="171"/>
      <c r="PFB166" s="171"/>
      <c r="PFC166" s="171"/>
      <c r="PFD166" s="171"/>
      <c r="PFE166" s="171"/>
      <c r="PFF166" s="171"/>
      <c r="PFG166" s="171"/>
      <c r="PFH166" s="171"/>
      <c r="PFI166" s="171"/>
      <c r="PFJ166" s="171"/>
      <c r="PFK166" s="171"/>
      <c r="PFL166" s="171"/>
      <c r="PFM166" s="171"/>
      <c r="PFN166" s="171"/>
      <c r="PFO166" s="171"/>
      <c r="PFP166" s="171"/>
      <c r="PFQ166" s="171"/>
      <c r="PFR166" s="171"/>
      <c r="PFS166" s="171"/>
      <c r="PFT166" s="171"/>
      <c r="PFU166" s="171"/>
      <c r="PFV166" s="171"/>
      <c r="PFW166" s="171"/>
      <c r="PFX166" s="171"/>
      <c r="PFY166" s="171"/>
      <c r="PFZ166" s="171"/>
      <c r="PGA166" s="171"/>
      <c r="PGB166" s="171"/>
      <c r="PGC166" s="171"/>
      <c r="PGD166" s="171"/>
      <c r="PGE166" s="171"/>
      <c r="PGF166" s="171"/>
      <c r="PGG166" s="171"/>
      <c r="PGH166" s="171"/>
      <c r="PGI166" s="171"/>
      <c r="PGJ166" s="171"/>
      <c r="PGK166" s="171"/>
      <c r="PGL166" s="171"/>
      <c r="PGM166" s="171"/>
      <c r="PGN166" s="171"/>
      <c r="PGO166" s="171"/>
      <c r="PGP166" s="171"/>
      <c r="PGQ166" s="171"/>
      <c r="PGR166" s="171"/>
      <c r="PGS166" s="171"/>
      <c r="PGT166" s="171"/>
      <c r="PGU166" s="171"/>
      <c r="PGV166" s="171"/>
      <c r="PGW166" s="171"/>
      <c r="PGX166" s="171"/>
      <c r="PGY166" s="171"/>
      <c r="PGZ166" s="171"/>
      <c r="PHA166" s="171"/>
      <c r="PHB166" s="171"/>
      <c r="PHC166" s="171"/>
      <c r="PHD166" s="171"/>
      <c r="PHE166" s="171"/>
      <c r="PHF166" s="171"/>
      <c r="PHG166" s="171"/>
      <c r="PHH166" s="171"/>
      <c r="PHI166" s="171"/>
      <c r="PHJ166" s="171"/>
      <c r="PHK166" s="171"/>
      <c r="PHL166" s="171"/>
      <c r="PHM166" s="171"/>
      <c r="PHN166" s="171"/>
      <c r="PHO166" s="171"/>
      <c r="PHP166" s="171"/>
      <c r="PHQ166" s="171"/>
      <c r="PHR166" s="171"/>
      <c r="PHS166" s="171"/>
      <c r="PHT166" s="171"/>
      <c r="PHU166" s="171"/>
      <c r="PHV166" s="171"/>
      <c r="PHW166" s="171"/>
      <c r="PHX166" s="171"/>
      <c r="PHY166" s="171"/>
      <c r="PHZ166" s="171"/>
      <c r="PIA166" s="171"/>
      <c r="PIB166" s="171"/>
      <c r="PIC166" s="171"/>
      <c r="PID166" s="171"/>
      <c r="PIE166" s="171"/>
      <c r="PIF166" s="171"/>
      <c r="PIG166" s="171"/>
      <c r="PIH166" s="171"/>
      <c r="PII166" s="171"/>
      <c r="PIJ166" s="171"/>
      <c r="PIK166" s="171"/>
      <c r="PIL166" s="171"/>
      <c r="PIM166" s="171"/>
      <c r="PIN166" s="171"/>
      <c r="PIO166" s="171"/>
      <c r="PIP166" s="171"/>
      <c r="PIQ166" s="171"/>
      <c r="PIR166" s="171"/>
      <c r="PIS166" s="171"/>
      <c r="PIT166" s="171"/>
      <c r="PIU166" s="171"/>
      <c r="PIV166" s="171"/>
      <c r="PIW166" s="171"/>
      <c r="PIX166" s="171"/>
      <c r="PIY166" s="171"/>
      <c r="PIZ166" s="171"/>
      <c r="PJA166" s="171"/>
      <c r="PJB166" s="171"/>
      <c r="PJC166" s="171"/>
      <c r="PJD166" s="171"/>
      <c r="PJE166" s="171"/>
      <c r="PJF166" s="171"/>
      <c r="PJG166" s="171"/>
      <c r="PJH166" s="171"/>
      <c r="PJI166" s="171"/>
      <c r="PJJ166" s="171"/>
      <c r="PJK166" s="171"/>
      <c r="PJL166" s="171"/>
      <c r="PJM166" s="171"/>
      <c r="PJN166" s="171"/>
      <c r="PJO166" s="171"/>
      <c r="PJP166" s="171"/>
      <c r="PJQ166" s="171"/>
      <c r="PJR166" s="171"/>
      <c r="PJS166" s="171"/>
      <c r="PJT166" s="171"/>
      <c r="PJU166" s="171"/>
      <c r="PJV166" s="171"/>
      <c r="PJW166" s="171"/>
      <c r="PJX166" s="171"/>
      <c r="PJY166" s="171"/>
      <c r="PJZ166" s="171"/>
      <c r="PKA166" s="171"/>
      <c r="PKB166" s="171"/>
      <c r="PKC166" s="171"/>
      <c r="PKD166" s="171"/>
      <c r="PKE166" s="171"/>
      <c r="PKF166" s="171"/>
      <c r="PKG166" s="171"/>
      <c r="PKH166" s="171"/>
      <c r="PKI166" s="171"/>
      <c r="PKJ166" s="171"/>
      <c r="PKK166" s="171"/>
      <c r="PKL166" s="171"/>
      <c r="PKM166" s="171"/>
      <c r="PKN166" s="171"/>
      <c r="PKO166" s="171"/>
      <c r="PKP166" s="171"/>
      <c r="PKQ166" s="171"/>
      <c r="PKR166" s="171"/>
      <c r="PKS166" s="171"/>
      <c r="PKT166" s="171"/>
      <c r="PKU166" s="171"/>
      <c r="PKV166" s="171"/>
      <c r="PKW166" s="171"/>
      <c r="PKX166" s="171"/>
      <c r="PKY166" s="171"/>
      <c r="PKZ166" s="171"/>
      <c r="PLA166" s="171"/>
      <c r="PLB166" s="171"/>
      <c r="PLC166" s="171"/>
      <c r="PLD166" s="171"/>
      <c r="PLE166" s="171"/>
      <c r="PLF166" s="171"/>
      <c r="PLG166" s="171"/>
      <c r="PLH166" s="171"/>
      <c r="PLI166" s="171"/>
      <c r="PLJ166" s="171"/>
      <c r="PLK166" s="171"/>
      <c r="PLL166" s="171"/>
      <c r="PLM166" s="171"/>
      <c r="PLN166" s="171"/>
      <c r="PLO166" s="171"/>
      <c r="PLP166" s="171"/>
      <c r="PLQ166" s="171"/>
      <c r="PLR166" s="171"/>
      <c r="PLS166" s="171"/>
      <c r="PLT166" s="171"/>
      <c r="PLU166" s="171"/>
      <c r="PLV166" s="171"/>
      <c r="PLW166" s="171"/>
      <c r="PLX166" s="171"/>
      <c r="PLY166" s="171"/>
      <c r="PLZ166" s="171"/>
      <c r="PMA166" s="171"/>
      <c r="PMB166" s="171"/>
      <c r="PMC166" s="171"/>
      <c r="PMD166" s="171"/>
      <c r="PME166" s="171"/>
      <c r="PMF166" s="171"/>
      <c r="PMG166" s="171"/>
      <c r="PMH166" s="171"/>
      <c r="PMI166" s="171"/>
      <c r="PMJ166" s="171"/>
      <c r="PMK166" s="171"/>
      <c r="PML166" s="171"/>
      <c r="PMM166" s="171"/>
      <c r="PMN166" s="171"/>
      <c r="PMO166" s="171"/>
      <c r="PMP166" s="171"/>
      <c r="PMQ166" s="171"/>
      <c r="PMR166" s="171"/>
      <c r="PMS166" s="171"/>
      <c r="PMT166" s="171"/>
      <c r="PMU166" s="171"/>
      <c r="PMV166" s="171"/>
      <c r="PMW166" s="171"/>
      <c r="PMX166" s="171"/>
      <c r="PMY166" s="171"/>
      <c r="PMZ166" s="171"/>
      <c r="PNA166" s="171"/>
      <c r="PNB166" s="171"/>
      <c r="PNC166" s="171"/>
      <c r="PND166" s="171"/>
      <c r="PNE166" s="171"/>
      <c r="PNF166" s="171"/>
      <c r="PNG166" s="171"/>
      <c r="PNH166" s="171"/>
      <c r="PNI166" s="171"/>
      <c r="PNJ166" s="171"/>
      <c r="PNK166" s="171"/>
      <c r="PNL166" s="171"/>
      <c r="PNM166" s="171"/>
      <c r="PNN166" s="171"/>
      <c r="PNO166" s="171"/>
      <c r="PNP166" s="171"/>
      <c r="PNQ166" s="171"/>
      <c r="PNR166" s="171"/>
      <c r="PNS166" s="171"/>
      <c r="PNT166" s="171"/>
      <c r="PNU166" s="171"/>
      <c r="PNV166" s="171"/>
      <c r="PNW166" s="171"/>
      <c r="PNX166" s="171"/>
      <c r="PNY166" s="171"/>
      <c r="PNZ166" s="171"/>
      <c r="POA166" s="171"/>
      <c r="POB166" s="171"/>
      <c r="POC166" s="171"/>
      <c r="POD166" s="171"/>
      <c r="POE166" s="171"/>
      <c r="POF166" s="171"/>
      <c r="POG166" s="171"/>
      <c r="POH166" s="171"/>
      <c r="POI166" s="171"/>
      <c r="POJ166" s="171"/>
      <c r="POK166" s="171"/>
      <c r="POL166" s="171"/>
      <c r="POM166" s="171"/>
      <c r="PON166" s="171"/>
      <c r="POO166" s="171"/>
      <c r="POP166" s="171"/>
      <c r="POQ166" s="171"/>
      <c r="POR166" s="171"/>
      <c r="POS166" s="171"/>
      <c r="POT166" s="171"/>
      <c r="POU166" s="171"/>
      <c r="POV166" s="171"/>
      <c r="POW166" s="171"/>
      <c r="POX166" s="171"/>
      <c r="POY166" s="171"/>
      <c r="POZ166" s="171"/>
      <c r="PPA166" s="171"/>
      <c r="PPB166" s="171"/>
      <c r="PPC166" s="171"/>
      <c r="PPD166" s="171"/>
      <c r="PPE166" s="171"/>
      <c r="PPF166" s="171"/>
      <c r="PPG166" s="171"/>
      <c r="PPH166" s="171"/>
      <c r="PPI166" s="171"/>
      <c r="PPJ166" s="171"/>
      <c r="PPK166" s="171"/>
      <c r="PPL166" s="171"/>
      <c r="PPM166" s="171"/>
      <c r="PPN166" s="171"/>
      <c r="PPO166" s="171"/>
      <c r="PPP166" s="171"/>
      <c r="PPQ166" s="171"/>
      <c r="PPR166" s="171"/>
      <c r="PPS166" s="171"/>
      <c r="PPT166" s="171"/>
      <c r="PPU166" s="171"/>
      <c r="PPV166" s="171"/>
      <c r="PPW166" s="171"/>
      <c r="PPX166" s="171"/>
      <c r="PPY166" s="171"/>
      <c r="PPZ166" s="171"/>
      <c r="PQA166" s="171"/>
      <c r="PQB166" s="171"/>
      <c r="PQC166" s="171"/>
      <c r="PQD166" s="171"/>
      <c r="PQE166" s="171"/>
      <c r="PQF166" s="171"/>
      <c r="PQG166" s="171"/>
      <c r="PQH166" s="171"/>
      <c r="PQI166" s="171"/>
      <c r="PQJ166" s="171"/>
      <c r="PQK166" s="171"/>
      <c r="PQL166" s="171"/>
      <c r="PQM166" s="171"/>
      <c r="PQN166" s="171"/>
      <c r="PQO166" s="171"/>
      <c r="PQP166" s="171"/>
      <c r="PQQ166" s="171"/>
      <c r="PQR166" s="171"/>
      <c r="PQS166" s="171"/>
      <c r="PQT166" s="171"/>
      <c r="PQU166" s="171"/>
      <c r="PQV166" s="171"/>
      <c r="PQW166" s="171"/>
      <c r="PQX166" s="171"/>
      <c r="PQY166" s="171"/>
      <c r="PQZ166" s="171"/>
      <c r="PRA166" s="171"/>
      <c r="PRB166" s="171"/>
      <c r="PRC166" s="171"/>
      <c r="PRD166" s="171"/>
      <c r="PRE166" s="171"/>
      <c r="PRF166" s="171"/>
      <c r="PRG166" s="171"/>
      <c r="PRH166" s="171"/>
      <c r="PRI166" s="171"/>
      <c r="PRJ166" s="171"/>
      <c r="PRK166" s="171"/>
      <c r="PRL166" s="171"/>
      <c r="PRM166" s="171"/>
      <c r="PRN166" s="171"/>
      <c r="PRO166" s="171"/>
      <c r="PRP166" s="171"/>
      <c r="PRQ166" s="171"/>
      <c r="PRR166" s="171"/>
      <c r="PRS166" s="171"/>
      <c r="PRT166" s="171"/>
      <c r="PRU166" s="171"/>
      <c r="PRV166" s="171"/>
      <c r="PRW166" s="171"/>
      <c r="PRX166" s="171"/>
      <c r="PRY166" s="171"/>
      <c r="PRZ166" s="171"/>
      <c r="PSA166" s="171"/>
      <c r="PSB166" s="171"/>
      <c r="PSC166" s="171"/>
      <c r="PSD166" s="171"/>
      <c r="PSE166" s="171"/>
      <c r="PSF166" s="171"/>
      <c r="PSG166" s="171"/>
      <c r="PSH166" s="171"/>
      <c r="PSI166" s="171"/>
      <c r="PSJ166" s="171"/>
      <c r="PSK166" s="171"/>
      <c r="PSL166" s="171"/>
      <c r="PSM166" s="171"/>
      <c r="PSN166" s="171"/>
      <c r="PSO166" s="171"/>
      <c r="PSP166" s="171"/>
      <c r="PSQ166" s="171"/>
      <c r="PSR166" s="171"/>
      <c r="PSS166" s="171"/>
      <c r="PST166" s="171"/>
      <c r="PSU166" s="171"/>
      <c r="PSV166" s="171"/>
      <c r="PSW166" s="171"/>
      <c r="PSX166" s="171"/>
      <c r="PSY166" s="171"/>
      <c r="PSZ166" s="171"/>
      <c r="PTA166" s="171"/>
      <c r="PTB166" s="171"/>
      <c r="PTC166" s="171"/>
      <c r="PTD166" s="171"/>
      <c r="PTE166" s="171"/>
      <c r="PTF166" s="171"/>
      <c r="PTG166" s="171"/>
      <c r="PTH166" s="171"/>
      <c r="PTI166" s="171"/>
      <c r="PTJ166" s="171"/>
      <c r="PTK166" s="171"/>
      <c r="PTL166" s="171"/>
      <c r="PTM166" s="171"/>
      <c r="PTN166" s="171"/>
      <c r="PTO166" s="171"/>
      <c r="PTP166" s="171"/>
      <c r="PTQ166" s="171"/>
      <c r="PTR166" s="171"/>
      <c r="PTS166" s="171"/>
      <c r="PTT166" s="171"/>
      <c r="PTU166" s="171"/>
      <c r="PTV166" s="171"/>
      <c r="PTW166" s="171"/>
      <c r="PTX166" s="171"/>
      <c r="PTY166" s="171"/>
      <c r="PTZ166" s="171"/>
      <c r="PUA166" s="171"/>
      <c r="PUB166" s="171"/>
      <c r="PUC166" s="171"/>
      <c r="PUD166" s="171"/>
      <c r="PUE166" s="171"/>
      <c r="PUF166" s="171"/>
      <c r="PUG166" s="171"/>
      <c r="PUH166" s="171"/>
      <c r="PUI166" s="171"/>
      <c r="PUJ166" s="171"/>
      <c r="PUK166" s="171"/>
      <c r="PUL166" s="171"/>
      <c r="PUM166" s="171"/>
      <c r="PUN166" s="171"/>
      <c r="PUO166" s="171"/>
      <c r="PUP166" s="171"/>
      <c r="PUQ166" s="171"/>
      <c r="PUR166" s="171"/>
      <c r="PUS166" s="171"/>
      <c r="PUT166" s="171"/>
      <c r="PUU166" s="171"/>
      <c r="PUV166" s="171"/>
      <c r="PUW166" s="171"/>
      <c r="PUX166" s="171"/>
      <c r="PUY166" s="171"/>
      <c r="PUZ166" s="171"/>
      <c r="PVA166" s="171"/>
      <c r="PVB166" s="171"/>
      <c r="PVC166" s="171"/>
      <c r="PVD166" s="171"/>
      <c r="PVE166" s="171"/>
      <c r="PVF166" s="171"/>
      <c r="PVG166" s="171"/>
      <c r="PVH166" s="171"/>
      <c r="PVI166" s="171"/>
      <c r="PVJ166" s="171"/>
      <c r="PVK166" s="171"/>
      <c r="PVL166" s="171"/>
      <c r="PVM166" s="171"/>
      <c r="PVN166" s="171"/>
      <c r="PVO166" s="171"/>
      <c r="PVP166" s="171"/>
      <c r="PVQ166" s="171"/>
      <c r="PVR166" s="171"/>
      <c r="PVS166" s="171"/>
      <c r="PVT166" s="171"/>
      <c r="PVU166" s="171"/>
      <c r="PVV166" s="171"/>
      <c r="PVW166" s="171"/>
      <c r="PVX166" s="171"/>
      <c r="PVY166" s="171"/>
      <c r="PVZ166" s="171"/>
      <c r="PWA166" s="171"/>
      <c r="PWB166" s="171"/>
      <c r="PWC166" s="171"/>
      <c r="PWD166" s="171"/>
      <c r="PWE166" s="171"/>
      <c r="PWF166" s="171"/>
      <c r="PWG166" s="171"/>
      <c r="PWH166" s="171"/>
      <c r="PWI166" s="171"/>
      <c r="PWJ166" s="171"/>
      <c r="PWK166" s="171"/>
      <c r="PWL166" s="171"/>
      <c r="PWM166" s="171"/>
      <c r="PWN166" s="171"/>
      <c r="PWO166" s="171"/>
      <c r="PWP166" s="171"/>
      <c r="PWQ166" s="171"/>
      <c r="PWR166" s="171"/>
      <c r="PWS166" s="171"/>
      <c r="PWT166" s="171"/>
      <c r="PWU166" s="171"/>
      <c r="PWV166" s="171"/>
      <c r="PWW166" s="171"/>
      <c r="PWX166" s="171"/>
      <c r="PWY166" s="171"/>
      <c r="PWZ166" s="171"/>
      <c r="PXA166" s="171"/>
      <c r="PXB166" s="171"/>
      <c r="PXC166" s="171"/>
      <c r="PXD166" s="171"/>
      <c r="PXE166" s="171"/>
      <c r="PXF166" s="171"/>
      <c r="PXG166" s="171"/>
      <c r="PXH166" s="171"/>
      <c r="PXI166" s="171"/>
      <c r="PXJ166" s="171"/>
      <c r="PXK166" s="171"/>
      <c r="PXL166" s="171"/>
      <c r="PXM166" s="171"/>
      <c r="PXN166" s="171"/>
      <c r="PXO166" s="171"/>
      <c r="PXP166" s="171"/>
      <c r="PXQ166" s="171"/>
      <c r="PXR166" s="171"/>
      <c r="PXS166" s="171"/>
      <c r="PXT166" s="171"/>
      <c r="PXU166" s="171"/>
      <c r="PXV166" s="171"/>
      <c r="PXW166" s="171"/>
      <c r="PXX166" s="171"/>
      <c r="PXY166" s="171"/>
      <c r="PXZ166" s="171"/>
      <c r="PYA166" s="171"/>
      <c r="PYB166" s="171"/>
      <c r="PYC166" s="171"/>
      <c r="PYD166" s="171"/>
      <c r="PYE166" s="171"/>
      <c r="PYF166" s="171"/>
      <c r="PYG166" s="171"/>
      <c r="PYH166" s="171"/>
      <c r="PYI166" s="171"/>
      <c r="PYJ166" s="171"/>
      <c r="PYK166" s="171"/>
      <c r="PYL166" s="171"/>
      <c r="PYM166" s="171"/>
      <c r="PYN166" s="171"/>
      <c r="PYO166" s="171"/>
      <c r="PYP166" s="171"/>
      <c r="PYQ166" s="171"/>
      <c r="PYR166" s="171"/>
      <c r="PYS166" s="171"/>
      <c r="PYT166" s="171"/>
      <c r="PYU166" s="171"/>
      <c r="PYV166" s="171"/>
      <c r="PYW166" s="171"/>
      <c r="PYX166" s="171"/>
      <c r="PYY166" s="171"/>
      <c r="PYZ166" s="171"/>
      <c r="PZA166" s="171"/>
      <c r="PZB166" s="171"/>
      <c r="PZC166" s="171"/>
      <c r="PZD166" s="171"/>
      <c r="PZE166" s="171"/>
      <c r="PZF166" s="171"/>
      <c r="PZG166" s="171"/>
      <c r="PZH166" s="171"/>
      <c r="PZI166" s="171"/>
      <c r="PZJ166" s="171"/>
      <c r="PZK166" s="171"/>
      <c r="PZL166" s="171"/>
      <c r="PZM166" s="171"/>
      <c r="PZN166" s="171"/>
      <c r="PZO166" s="171"/>
      <c r="PZP166" s="171"/>
      <c r="PZQ166" s="171"/>
      <c r="PZR166" s="171"/>
      <c r="PZS166" s="171"/>
      <c r="PZT166" s="171"/>
      <c r="PZU166" s="171"/>
      <c r="PZV166" s="171"/>
      <c r="PZW166" s="171"/>
      <c r="PZX166" s="171"/>
      <c r="PZY166" s="171"/>
      <c r="PZZ166" s="171"/>
      <c r="QAA166" s="171"/>
      <c r="QAB166" s="171"/>
      <c r="QAC166" s="171"/>
      <c r="QAD166" s="171"/>
      <c r="QAE166" s="171"/>
      <c r="QAF166" s="171"/>
      <c r="QAG166" s="171"/>
      <c r="QAH166" s="171"/>
      <c r="QAI166" s="171"/>
      <c r="QAJ166" s="171"/>
      <c r="QAK166" s="171"/>
      <c r="QAL166" s="171"/>
      <c r="QAM166" s="171"/>
      <c r="QAN166" s="171"/>
      <c r="QAO166" s="171"/>
      <c r="QAP166" s="171"/>
      <c r="QAQ166" s="171"/>
      <c r="QAR166" s="171"/>
      <c r="QAS166" s="171"/>
      <c r="QAT166" s="171"/>
      <c r="QAU166" s="171"/>
      <c r="QAV166" s="171"/>
      <c r="QAW166" s="171"/>
      <c r="QAX166" s="171"/>
      <c r="QAY166" s="171"/>
      <c r="QAZ166" s="171"/>
      <c r="QBA166" s="171"/>
      <c r="QBB166" s="171"/>
      <c r="QBC166" s="171"/>
      <c r="QBD166" s="171"/>
      <c r="QBE166" s="171"/>
      <c r="QBF166" s="171"/>
      <c r="QBG166" s="171"/>
      <c r="QBH166" s="171"/>
      <c r="QBI166" s="171"/>
      <c r="QBJ166" s="171"/>
      <c r="QBK166" s="171"/>
      <c r="QBL166" s="171"/>
      <c r="QBM166" s="171"/>
      <c r="QBN166" s="171"/>
      <c r="QBO166" s="171"/>
      <c r="QBP166" s="171"/>
      <c r="QBQ166" s="171"/>
      <c r="QBR166" s="171"/>
      <c r="QBS166" s="171"/>
      <c r="QBT166" s="171"/>
      <c r="QBU166" s="171"/>
      <c r="QBV166" s="171"/>
      <c r="QBW166" s="171"/>
      <c r="QBX166" s="171"/>
      <c r="QBY166" s="171"/>
      <c r="QBZ166" s="171"/>
      <c r="QCA166" s="171"/>
      <c r="QCB166" s="171"/>
      <c r="QCC166" s="171"/>
      <c r="QCD166" s="171"/>
      <c r="QCE166" s="171"/>
      <c r="QCF166" s="171"/>
      <c r="QCG166" s="171"/>
      <c r="QCH166" s="171"/>
      <c r="QCI166" s="171"/>
      <c r="QCJ166" s="171"/>
      <c r="QCK166" s="171"/>
      <c r="QCL166" s="171"/>
      <c r="QCM166" s="171"/>
      <c r="QCN166" s="171"/>
      <c r="QCO166" s="171"/>
      <c r="QCP166" s="171"/>
      <c r="QCQ166" s="171"/>
      <c r="QCR166" s="171"/>
      <c r="QCS166" s="171"/>
      <c r="QCT166" s="171"/>
      <c r="QCU166" s="171"/>
      <c r="QCV166" s="171"/>
      <c r="QCW166" s="171"/>
      <c r="QCX166" s="171"/>
      <c r="QCY166" s="171"/>
      <c r="QCZ166" s="171"/>
      <c r="QDA166" s="171"/>
      <c r="QDB166" s="171"/>
      <c r="QDC166" s="171"/>
      <c r="QDD166" s="171"/>
      <c r="QDE166" s="171"/>
      <c r="QDF166" s="171"/>
      <c r="QDG166" s="171"/>
      <c r="QDH166" s="171"/>
      <c r="QDI166" s="171"/>
      <c r="QDJ166" s="171"/>
      <c r="QDK166" s="171"/>
      <c r="QDL166" s="171"/>
      <c r="QDM166" s="171"/>
      <c r="QDN166" s="171"/>
      <c r="QDO166" s="171"/>
      <c r="QDP166" s="171"/>
      <c r="QDQ166" s="171"/>
      <c r="QDR166" s="171"/>
      <c r="QDS166" s="171"/>
      <c r="QDT166" s="171"/>
      <c r="QDU166" s="171"/>
      <c r="QDV166" s="171"/>
      <c r="QDW166" s="171"/>
      <c r="QDX166" s="171"/>
      <c r="QDY166" s="171"/>
      <c r="QDZ166" s="171"/>
      <c r="QEA166" s="171"/>
      <c r="QEB166" s="171"/>
      <c r="QEC166" s="171"/>
      <c r="QED166" s="171"/>
      <c r="QEE166" s="171"/>
      <c r="QEF166" s="171"/>
      <c r="QEG166" s="171"/>
      <c r="QEH166" s="171"/>
      <c r="QEI166" s="171"/>
      <c r="QEJ166" s="171"/>
      <c r="QEK166" s="171"/>
      <c r="QEL166" s="171"/>
      <c r="QEM166" s="171"/>
      <c r="QEN166" s="171"/>
      <c r="QEO166" s="171"/>
      <c r="QEP166" s="171"/>
      <c r="QEQ166" s="171"/>
      <c r="QER166" s="171"/>
      <c r="QES166" s="171"/>
      <c r="QET166" s="171"/>
      <c r="QEU166" s="171"/>
      <c r="QEV166" s="171"/>
      <c r="QEW166" s="171"/>
      <c r="QEX166" s="171"/>
      <c r="QEY166" s="171"/>
      <c r="QEZ166" s="171"/>
      <c r="QFA166" s="171"/>
      <c r="QFB166" s="171"/>
      <c r="QFC166" s="171"/>
      <c r="QFD166" s="171"/>
      <c r="QFE166" s="171"/>
      <c r="QFF166" s="171"/>
      <c r="QFG166" s="171"/>
      <c r="QFH166" s="171"/>
      <c r="QFI166" s="171"/>
      <c r="QFJ166" s="171"/>
      <c r="QFK166" s="171"/>
      <c r="QFL166" s="171"/>
      <c r="QFM166" s="171"/>
      <c r="QFN166" s="171"/>
      <c r="QFO166" s="171"/>
      <c r="QFP166" s="171"/>
      <c r="QFQ166" s="171"/>
      <c r="QFR166" s="171"/>
      <c r="QFS166" s="171"/>
      <c r="QFT166" s="171"/>
      <c r="QFU166" s="171"/>
      <c r="QFV166" s="171"/>
      <c r="QFW166" s="171"/>
      <c r="QFX166" s="171"/>
      <c r="QFY166" s="171"/>
      <c r="QFZ166" s="171"/>
      <c r="QGA166" s="171"/>
      <c r="QGB166" s="171"/>
      <c r="QGC166" s="171"/>
      <c r="QGD166" s="171"/>
      <c r="QGE166" s="171"/>
      <c r="QGF166" s="171"/>
      <c r="QGG166" s="171"/>
      <c r="QGH166" s="171"/>
      <c r="QGI166" s="171"/>
      <c r="QGJ166" s="171"/>
      <c r="QGK166" s="171"/>
      <c r="QGL166" s="171"/>
      <c r="QGM166" s="171"/>
      <c r="QGN166" s="171"/>
      <c r="QGO166" s="171"/>
      <c r="QGP166" s="171"/>
      <c r="QGQ166" s="171"/>
      <c r="QGR166" s="171"/>
      <c r="QGS166" s="171"/>
      <c r="QGT166" s="171"/>
      <c r="QGU166" s="171"/>
      <c r="QGV166" s="171"/>
      <c r="QGW166" s="171"/>
      <c r="QGX166" s="171"/>
      <c r="QGY166" s="171"/>
      <c r="QGZ166" s="171"/>
      <c r="QHA166" s="171"/>
      <c r="QHB166" s="171"/>
      <c r="QHC166" s="171"/>
      <c r="QHD166" s="171"/>
      <c r="QHE166" s="171"/>
      <c r="QHF166" s="171"/>
      <c r="QHG166" s="171"/>
      <c r="QHH166" s="171"/>
      <c r="QHI166" s="171"/>
      <c r="QHJ166" s="171"/>
      <c r="QHK166" s="171"/>
      <c r="QHL166" s="171"/>
      <c r="QHM166" s="171"/>
      <c r="QHN166" s="171"/>
      <c r="QHO166" s="171"/>
      <c r="QHP166" s="171"/>
      <c r="QHQ166" s="171"/>
      <c r="QHR166" s="171"/>
      <c r="QHS166" s="171"/>
      <c r="QHT166" s="171"/>
      <c r="QHU166" s="171"/>
      <c r="QHV166" s="171"/>
      <c r="QHW166" s="171"/>
      <c r="QHX166" s="171"/>
      <c r="QHY166" s="171"/>
      <c r="QHZ166" s="171"/>
      <c r="QIA166" s="171"/>
      <c r="QIB166" s="171"/>
      <c r="QIC166" s="171"/>
      <c r="QID166" s="171"/>
      <c r="QIE166" s="171"/>
      <c r="QIF166" s="171"/>
      <c r="QIG166" s="171"/>
      <c r="QIH166" s="171"/>
      <c r="QII166" s="171"/>
      <c r="QIJ166" s="171"/>
      <c r="QIK166" s="171"/>
      <c r="QIL166" s="171"/>
      <c r="QIM166" s="171"/>
      <c r="QIN166" s="171"/>
      <c r="QIO166" s="171"/>
      <c r="QIP166" s="171"/>
      <c r="QIQ166" s="171"/>
      <c r="QIR166" s="171"/>
      <c r="QIS166" s="171"/>
      <c r="QIT166" s="171"/>
      <c r="QIU166" s="171"/>
      <c r="QIV166" s="171"/>
      <c r="QIW166" s="171"/>
      <c r="QIX166" s="171"/>
      <c r="QIY166" s="171"/>
      <c r="QIZ166" s="171"/>
      <c r="QJA166" s="171"/>
      <c r="QJB166" s="171"/>
      <c r="QJC166" s="171"/>
      <c r="QJD166" s="171"/>
      <c r="QJE166" s="171"/>
      <c r="QJF166" s="171"/>
      <c r="QJG166" s="171"/>
      <c r="QJH166" s="171"/>
      <c r="QJI166" s="171"/>
      <c r="QJJ166" s="171"/>
      <c r="QJK166" s="171"/>
      <c r="QJL166" s="171"/>
      <c r="QJM166" s="171"/>
      <c r="QJN166" s="171"/>
      <c r="QJO166" s="171"/>
      <c r="QJP166" s="171"/>
      <c r="QJQ166" s="171"/>
      <c r="QJR166" s="171"/>
      <c r="QJS166" s="171"/>
      <c r="QJT166" s="171"/>
      <c r="QJU166" s="171"/>
      <c r="QJV166" s="171"/>
      <c r="QJW166" s="171"/>
      <c r="QJX166" s="171"/>
      <c r="QJY166" s="171"/>
      <c r="QJZ166" s="171"/>
      <c r="QKA166" s="171"/>
      <c r="QKB166" s="171"/>
      <c r="QKC166" s="171"/>
      <c r="QKD166" s="171"/>
      <c r="QKE166" s="171"/>
      <c r="QKF166" s="171"/>
      <c r="QKG166" s="171"/>
      <c r="QKH166" s="171"/>
      <c r="QKI166" s="171"/>
      <c r="QKJ166" s="171"/>
      <c r="QKK166" s="171"/>
      <c r="QKL166" s="171"/>
      <c r="QKM166" s="171"/>
      <c r="QKN166" s="171"/>
      <c r="QKO166" s="171"/>
      <c r="QKP166" s="171"/>
      <c r="QKQ166" s="171"/>
      <c r="QKR166" s="171"/>
      <c r="QKS166" s="171"/>
      <c r="QKT166" s="171"/>
      <c r="QKU166" s="171"/>
      <c r="QKV166" s="171"/>
      <c r="QKW166" s="171"/>
      <c r="QKX166" s="171"/>
      <c r="QKY166" s="171"/>
      <c r="QKZ166" s="171"/>
      <c r="QLA166" s="171"/>
      <c r="QLB166" s="171"/>
      <c r="QLC166" s="171"/>
      <c r="QLD166" s="171"/>
      <c r="QLE166" s="171"/>
      <c r="QLF166" s="171"/>
      <c r="QLG166" s="171"/>
      <c r="QLH166" s="171"/>
      <c r="QLI166" s="171"/>
      <c r="QLJ166" s="171"/>
      <c r="QLK166" s="171"/>
      <c r="QLL166" s="171"/>
      <c r="QLM166" s="171"/>
      <c r="QLN166" s="171"/>
      <c r="QLO166" s="171"/>
      <c r="QLP166" s="171"/>
      <c r="QLQ166" s="171"/>
      <c r="QLR166" s="171"/>
      <c r="QLS166" s="171"/>
      <c r="QLT166" s="171"/>
      <c r="QLU166" s="171"/>
      <c r="QLV166" s="171"/>
      <c r="QLW166" s="171"/>
      <c r="QLX166" s="171"/>
      <c r="QLY166" s="171"/>
      <c r="QLZ166" s="171"/>
      <c r="QMA166" s="171"/>
      <c r="QMB166" s="171"/>
      <c r="QMC166" s="171"/>
      <c r="QMD166" s="171"/>
      <c r="QME166" s="171"/>
      <c r="QMF166" s="171"/>
      <c r="QMG166" s="171"/>
      <c r="QMH166" s="171"/>
      <c r="QMI166" s="171"/>
      <c r="QMJ166" s="171"/>
      <c r="QMK166" s="171"/>
      <c r="QML166" s="171"/>
      <c r="QMM166" s="171"/>
      <c r="QMN166" s="171"/>
      <c r="QMO166" s="171"/>
      <c r="QMP166" s="171"/>
      <c r="QMQ166" s="171"/>
      <c r="QMR166" s="171"/>
      <c r="QMS166" s="171"/>
      <c r="QMT166" s="171"/>
      <c r="QMU166" s="171"/>
      <c r="QMV166" s="171"/>
      <c r="QMW166" s="171"/>
      <c r="QMX166" s="171"/>
      <c r="QMY166" s="171"/>
      <c r="QMZ166" s="171"/>
      <c r="QNA166" s="171"/>
      <c r="QNB166" s="171"/>
      <c r="QNC166" s="171"/>
      <c r="QND166" s="171"/>
      <c r="QNE166" s="171"/>
      <c r="QNF166" s="171"/>
      <c r="QNG166" s="171"/>
      <c r="QNH166" s="171"/>
      <c r="QNI166" s="171"/>
      <c r="QNJ166" s="171"/>
      <c r="QNK166" s="171"/>
      <c r="QNL166" s="171"/>
      <c r="QNM166" s="171"/>
      <c r="QNN166" s="171"/>
      <c r="QNO166" s="171"/>
      <c r="QNP166" s="171"/>
      <c r="QNQ166" s="171"/>
      <c r="QNR166" s="171"/>
      <c r="QNS166" s="171"/>
      <c r="QNT166" s="171"/>
      <c r="QNU166" s="171"/>
      <c r="QNV166" s="171"/>
      <c r="QNW166" s="171"/>
      <c r="QNX166" s="171"/>
      <c r="QNY166" s="171"/>
      <c r="QNZ166" s="171"/>
      <c r="QOA166" s="171"/>
      <c r="QOB166" s="171"/>
      <c r="QOC166" s="171"/>
      <c r="QOD166" s="171"/>
      <c r="QOE166" s="171"/>
      <c r="QOF166" s="171"/>
      <c r="QOG166" s="171"/>
      <c r="QOH166" s="171"/>
      <c r="QOI166" s="171"/>
      <c r="QOJ166" s="171"/>
      <c r="QOK166" s="171"/>
      <c r="QOL166" s="171"/>
      <c r="QOM166" s="171"/>
      <c r="QON166" s="171"/>
      <c r="QOO166" s="171"/>
      <c r="QOP166" s="171"/>
      <c r="QOQ166" s="171"/>
      <c r="QOR166" s="171"/>
      <c r="QOS166" s="171"/>
      <c r="QOT166" s="171"/>
      <c r="QOU166" s="171"/>
      <c r="QOV166" s="171"/>
      <c r="QOW166" s="171"/>
      <c r="QOX166" s="171"/>
      <c r="QOY166" s="171"/>
      <c r="QOZ166" s="171"/>
      <c r="QPA166" s="171"/>
      <c r="QPB166" s="171"/>
      <c r="QPC166" s="171"/>
      <c r="QPD166" s="171"/>
      <c r="QPE166" s="171"/>
      <c r="QPF166" s="171"/>
      <c r="QPG166" s="171"/>
      <c r="QPH166" s="171"/>
      <c r="QPI166" s="171"/>
      <c r="QPJ166" s="171"/>
      <c r="QPK166" s="171"/>
      <c r="QPL166" s="171"/>
      <c r="QPM166" s="171"/>
      <c r="QPN166" s="171"/>
      <c r="QPO166" s="171"/>
      <c r="QPP166" s="171"/>
      <c r="QPQ166" s="171"/>
      <c r="QPR166" s="171"/>
      <c r="QPS166" s="171"/>
      <c r="QPT166" s="171"/>
      <c r="QPU166" s="171"/>
      <c r="QPV166" s="171"/>
      <c r="QPW166" s="171"/>
      <c r="QPX166" s="171"/>
      <c r="QPY166" s="171"/>
      <c r="QPZ166" s="171"/>
      <c r="QQA166" s="171"/>
      <c r="QQB166" s="171"/>
      <c r="QQC166" s="171"/>
      <c r="QQD166" s="171"/>
      <c r="QQE166" s="171"/>
      <c r="QQF166" s="171"/>
      <c r="QQG166" s="171"/>
      <c r="QQH166" s="171"/>
      <c r="QQI166" s="171"/>
      <c r="QQJ166" s="171"/>
      <c r="QQK166" s="171"/>
      <c r="QQL166" s="171"/>
      <c r="QQM166" s="171"/>
      <c r="QQN166" s="171"/>
      <c r="QQO166" s="171"/>
      <c r="QQP166" s="171"/>
      <c r="QQQ166" s="171"/>
      <c r="QQR166" s="171"/>
      <c r="QQS166" s="171"/>
      <c r="QQT166" s="171"/>
      <c r="QQU166" s="171"/>
      <c r="QQV166" s="171"/>
      <c r="QQW166" s="171"/>
      <c r="QQX166" s="171"/>
      <c r="QQY166" s="171"/>
      <c r="QQZ166" s="171"/>
      <c r="QRA166" s="171"/>
      <c r="QRB166" s="171"/>
      <c r="QRC166" s="171"/>
      <c r="QRD166" s="171"/>
      <c r="QRE166" s="171"/>
      <c r="QRF166" s="171"/>
      <c r="QRG166" s="171"/>
      <c r="QRH166" s="171"/>
      <c r="QRI166" s="171"/>
      <c r="QRJ166" s="171"/>
      <c r="QRK166" s="171"/>
      <c r="QRL166" s="171"/>
      <c r="QRM166" s="171"/>
      <c r="QRN166" s="171"/>
      <c r="QRO166" s="171"/>
      <c r="QRP166" s="171"/>
      <c r="QRQ166" s="171"/>
      <c r="QRR166" s="171"/>
      <c r="QRS166" s="171"/>
      <c r="QRT166" s="171"/>
      <c r="QRU166" s="171"/>
      <c r="QRV166" s="171"/>
      <c r="QRW166" s="171"/>
      <c r="QRX166" s="171"/>
      <c r="QRY166" s="171"/>
      <c r="QRZ166" s="171"/>
      <c r="QSA166" s="171"/>
      <c r="QSB166" s="171"/>
      <c r="QSC166" s="171"/>
      <c r="QSD166" s="171"/>
      <c r="QSE166" s="171"/>
      <c r="QSF166" s="171"/>
      <c r="QSG166" s="171"/>
      <c r="QSH166" s="171"/>
      <c r="QSI166" s="171"/>
      <c r="QSJ166" s="171"/>
      <c r="QSK166" s="171"/>
      <c r="QSL166" s="171"/>
      <c r="QSM166" s="171"/>
      <c r="QSN166" s="171"/>
      <c r="QSO166" s="171"/>
      <c r="QSP166" s="171"/>
      <c r="QSQ166" s="171"/>
      <c r="QSR166" s="171"/>
      <c r="QSS166" s="171"/>
      <c r="QST166" s="171"/>
      <c r="QSU166" s="171"/>
      <c r="QSV166" s="171"/>
      <c r="QSW166" s="171"/>
      <c r="QSX166" s="171"/>
      <c r="QSY166" s="171"/>
      <c r="QSZ166" s="171"/>
      <c r="QTA166" s="171"/>
      <c r="QTB166" s="171"/>
      <c r="QTC166" s="171"/>
      <c r="QTD166" s="171"/>
      <c r="QTE166" s="171"/>
      <c r="QTF166" s="171"/>
      <c r="QTG166" s="171"/>
      <c r="QTH166" s="171"/>
      <c r="QTI166" s="171"/>
      <c r="QTJ166" s="171"/>
      <c r="QTK166" s="171"/>
      <c r="QTL166" s="171"/>
      <c r="QTM166" s="171"/>
      <c r="QTN166" s="171"/>
      <c r="QTO166" s="171"/>
      <c r="QTP166" s="171"/>
      <c r="QTQ166" s="171"/>
      <c r="QTR166" s="171"/>
      <c r="QTS166" s="171"/>
      <c r="QTT166" s="171"/>
      <c r="QTU166" s="171"/>
      <c r="QTV166" s="171"/>
      <c r="QTW166" s="171"/>
      <c r="QTX166" s="171"/>
      <c r="QTY166" s="171"/>
      <c r="QTZ166" s="171"/>
      <c r="QUA166" s="171"/>
      <c r="QUB166" s="171"/>
      <c r="QUC166" s="171"/>
      <c r="QUD166" s="171"/>
      <c r="QUE166" s="171"/>
      <c r="QUF166" s="171"/>
      <c r="QUG166" s="171"/>
      <c r="QUH166" s="171"/>
      <c r="QUI166" s="171"/>
      <c r="QUJ166" s="171"/>
      <c r="QUK166" s="171"/>
      <c r="QUL166" s="171"/>
      <c r="QUM166" s="171"/>
      <c r="QUN166" s="171"/>
      <c r="QUO166" s="171"/>
      <c r="QUP166" s="171"/>
      <c r="QUQ166" s="171"/>
      <c r="QUR166" s="171"/>
      <c r="QUS166" s="171"/>
      <c r="QUT166" s="171"/>
      <c r="QUU166" s="171"/>
      <c r="QUV166" s="171"/>
      <c r="QUW166" s="171"/>
      <c r="QUX166" s="171"/>
      <c r="QUY166" s="171"/>
      <c r="QUZ166" s="171"/>
      <c r="QVA166" s="171"/>
      <c r="QVB166" s="171"/>
      <c r="QVC166" s="171"/>
      <c r="QVD166" s="171"/>
      <c r="QVE166" s="171"/>
      <c r="QVF166" s="171"/>
      <c r="QVG166" s="171"/>
      <c r="QVH166" s="171"/>
      <c r="QVI166" s="171"/>
      <c r="QVJ166" s="171"/>
      <c r="QVK166" s="171"/>
      <c r="QVL166" s="171"/>
      <c r="QVM166" s="171"/>
      <c r="QVN166" s="171"/>
      <c r="QVO166" s="171"/>
      <c r="QVP166" s="171"/>
      <c r="QVQ166" s="171"/>
      <c r="QVR166" s="171"/>
      <c r="QVS166" s="171"/>
      <c r="QVT166" s="171"/>
      <c r="QVU166" s="171"/>
      <c r="QVV166" s="171"/>
      <c r="QVW166" s="171"/>
      <c r="QVX166" s="171"/>
      <c r="QVY166" s="171"/>
      <c r="QVZ166" s="171"/>
      <c r="QWA166" s="171"/>
      <c r="QWB166" s="171"/>
      <c r="QWC166" s="171"/>
      <c r="QWD166" s="171"/>
      <c r="QWE166" s="171"/>
      <c r="QWF166" s="171"/>
      <c r="QWG166" s="171"/>
      <c r="QWH166" s="171"/>
      <c r="QWI166" s="171"/>
      <c r="QWJ166" s="171"/>
      <c r="QWK166" s="171"/>
      <c r="QWL166" s="171"/>
      <c r="QWM166" s="171"/>
      <c r="QWN166" s="171"/>
      <c r="QWO166" s="171"/>
      <c r="QWP166" s="171"/>
      <c r="QWQ166" s="171"/>
      <c r="QWR166" s="171"/>
      <c r="QWS166" s="171"/>
      <c r="QWT166" s="171"/>
      <c r="QWU166" s="171"/>
      <c r="QWV166" s="171"/>
      <c r="QWW166" s="171"/>
      <c r="QWX166" s="171"/>
      <c r="QWY166" s="171"/>
      <c r="QWZ166" s="171"/>
      <c r="QXA166" s="171"/>
      <c r="QXB166" s="171"/>
      <c r="QXC166" s="171"/>
      <c r="QXD166" s="171"/>
      <c r="QXE166" s="171"/>
      <c r="QXF166" s="171"/>
      <c r="QXG166" s="171"/>
      <c r="QXH166" s="171"/>
      <c r="QXI166" s="171"/>
      <c r="QXJ166" s="171"/>
      <c r="QXK166" s="171"/>
      <c r="QXL166" s="171"/>
      <c r="QXM166" s="171"/>
      <c r="QXN166" s="171"/>
      <c r="QXO166" s="171"/>
      <c r="QXP166" s="171"/>
      <c r="QXQ166" s="171"/>
      <c r="QXR166" s="171"/>
      <c r="QXS166" s="171"/>
      <c r="QXT166" s="171"/>
      <c r="QXU166" s="171"/>
      <c r="QXV166" s="171"/>
      <c r="QXW166" s="171"/>
      <c r="QXX166" s="171"/>
      <c r="QXY166" s="171"/>
      <c r="QXZ166" s="171"/>
      <c r="QYA166" s="171"/>
      <c r="QYB166" s="171"/>
      <c r="QYC166" s="171"/>
      <c r="QYD166" s="171"/>
      <c r="QYE166" s="171"/>
      <c r="QYF166" s="171"/>
      <c r="QYG166" s="171"/>
      <c r="QYH166" s="171"/>
      <c r="QYI166" s="171"/>
      <c r="QYJ166" s="171"/>
      <c r="QYK166" s="171"/>
      <c r="QYL166" s="171"/>
      <c r="QYM166" s="171"/>
      <c r="QYN166" s="171"/>
      <c r="QYO166" s="171"/>
      <c r="QYP166" s="171"/>
      <c r="QYQ166" s="171"/>
      <c r="QYR166" s="171"/>
      <c r="QYS166" s="171"/>
      <c r="QYT166" s="171"/>
      <c r="QYU166" s="171"/>
      <c r="QYV166" s="171"/>
      <c r="QYW166" s="171"/>
      <c r="QYX166" s="171"/>
      <c r="QYY166" s="171"/>
      <c r="QYZ166" s="171"/>
      <c r="QZA166" s="171"/>
      <c r="QZB166" s="171"/>
      <c r="QZC166" s="171"/>
      <c r="QZD166" s="171"/>
      <c r="QZE166" s="171"/>
      <c r="QZF166" s="171"/>
      <c r="QZG166" s="171"/>
      <c r="QZH166" s="171"/>
      <c r="QZI166" s="171"/>
      <c r="QZJ166" s="171"/>
      <c r="QZK166" s="171"/>
      <c r="QZL166" s="171"/>
      <c r="QZM166" s="171"/>
      <c r="QZN166" s="171"/>
      <c r="QZO166" s="171"/>
      <c r="QZP166" s="171"/>
      <c r="QZQ166" s="171"/>
      <c r="QZR166" s="171"/>
      <c r="QZS166" s="171"/>
      <c r="QZT166" s="171"/>
      <c r="QZU166" s="171"/>
      <c r="QZV166" s="171"/>
      <c r="QZW166" s="171"/>
      <c r="QZX166" s="171"/>
      <c r="QZY166" s="171"/>
      <c r="QZZ166" s="171"/>
      <c r="RAA166" s="171"/>
      <c r="RAB166" s="171"/>
      <c r="RAC166" s="171"/>
      <c r="RAD166" s="171"/>
      <c r="RAE166" s="171"/>
      <c r="RAF166" s="171"/>
      <c r="RAG166" s="171"/>
      <c r="RAH166" s="171"/>
      <c r="RAI166" s="171"/>
      <c r="RAJ166" s="171"/>
      <c r="RAK166" s="171"/>
      <c r="RAL166" s="171"/>
      <c r="RAM166" s="171"/>
      <c r="RAN166" s="171"/>
      <c r="RAO166" s="171"/>
      <c r="RAP166" s="171"/>
      <c r="RAQ166" s="171"/>
      <c r="RAR166" s="171"/>
      <c r="RAS166" s="171"/>
      <c r="RAT166" s="171"/>
      <c r="RAU166" s="171"/>
      <c r="RAV166" s="171"/>
      <c r="RAW166" s="171"/>
      <c r="RAX166" s="171"/>
      <c r="RAY166" s="171"/>
      <c r="RAZ166" s="171"/>
      <c r="RBA166" s="171"/>
      <c r="RBB166" s="171"/>
      <c r="RBC166" s="171"/>
      <c r="RBD166" s="171"/>
      <c r="RBE166" s="171"/>
      <c r="RBF166" s="171"/>
      <c r="RBG166" s="171"/>
      <c r="RBH166" s="171"/>
      <c r="RBI166" s="171"/>
      <c r="RBJ166" s="171"/>
      <c r="RBK166" s="171"/>
      <c r="RBL166" s="171"/>
      <c r="RBM166" s="171"/>
      <c r="RBN166" s="171"/>
      <c r="RBO166" s="171"/>
      <c r="RBP166" s="171"/>
      <c r="RBQ166" s="171"/>
      <c r="RBR166" s="171"/>
      <c r="RBS166" s="171"/>
      <c r="RBT166" s="171"/>
      <c r="RBU166" s="171"/>
      <c r="RBV166" s="171"/>
      <c r="RBW166" s="171"/>
      <c r="RBX166" s="171"/>
      <c r="RBY166" s="171"/>
      <c r="RBZ166" s="171"/>
      <c r="RCA166" s="171"/>
      <c r="RCB166" s="171"/>
      <c r="RCC166" s="171"/>
      <c r="RCD166" s="171"/>
      <c r="RCE166" s="171"/>
      <c r="RCF166" s="171"/>
      <c r="RCG166" s="171"/>
      <c r="RCH166" s="171"/>
      <c r="RCI166" s="171"/>
      <c r="RCJ166" s="171"/>
      <c r="RCK166" s="171"/>
      <c r="RCL166" s="171"/>
      <c r="RCM166" s="171"/>
      <c r="RCN166" s="171"/>
      <c r="RCO166" s="171"/>
      <c r="RCP166" s="171"/>
      <c r="RCQ166" s="171"/>
      <c r="RCR166" s="171"/>
      <c r="RCS166" s="171"/>
      <c r="RCT166" s="171"/>
      <c r="RCU166" s="171"/>
      <c r="RCV166" s="171"/>
      <c r="RCW166" s="171"/>
      <c r="RCX166" s="171"/>
      <c r="RCY166" s="171"/>
      <c r="RCZ166" s="171"/>
      <c r="RDA166" s="171"/>
      <c r="RDB166" s="171"/>
      <c r="RDC166" s="171"/>
      <c r="RDD166" s="171"/>
      <c r="RDE166" s="171"/>
      <c r="RDF166" s="171"/>
      <c r="RDG166" s="171"/>
      <c r="RDH166" s="171"/>
      <c r="RDI166" s="171"/>
      <c r="RDJ166" s="171"/>
      <c r="RDK166" s="171"/>
      <c r="RDL166" s="171"/>
      <c r="RDM166" s="171"/>
      <c r="RDN166" s="171"/>
      <c r="RDO166" s="171"/>
      <c r="RDP166" s="171"/>
      <c r="RDQ166" s="171"/>
      <c r="RDR166" s="171"/>
      <c r="RDS166" s="171"/>
      <c r="RDT166" s="171"/>
      <c r="RDU166" s="171"/>
      <c r="RDV166" s="171"/>
      <c r="RDW166" s="171"/>
      <c r="RDX166" s="171"/>
      <c r="RDY166" s="171"/>
      <c r="RDZ166" s="171"/>
      <c r="REA166" s="171"/>
      <c r="REB166" s="171"/>
      <c r="REC166" s="171"/>
      <c r="RED166" s="171"/>
      <c r="REE166" s="171"/>
      <c r="REF166" s="171"/>
      <c r="REG166" s="171"/>
      <c r="REH166" s="171"/>
      <c r="REI166" s="171"/>
      <c r="REJ166" s="171"/>
      <c r="REK166" s="171"/>
      <c r="REL166" s="171"/>
      <c r="REM166" s="171"/>
      <c r="REN166" s="171"/>
      <c r="REO166" s="171"/>
      <c r="REP166" s="171"/>
      <c r="REQ166" s="171"/>
      <c r="RER166" s="171"/>
      <c r="RES166" s="171"/>
      <c r="RET166" s="171"/>
      <c r="REU166" s="171"/>
      <c r="REV166" s="171"/>
      <c r="REW166" s="171"/>
      <c r="REX166" s="171"/>
      <c r="REY166" s="171"/>
      <c r="REZ166" s="171"/>
      <c r="RFA166" s="171"/>
      <c r="RFB166" s="171"/>
      <c r="RFC166" s="171"/>
      <c r="RFD166" s="171"/>
      <c r="RFE166" s="171"/>
      <c r="RFF166" s="171"/>
      <c r="RFG166" s="171"/>
      <c r="RFH166" s="171"/>
      <c r="RFI166" s="171"/>
      <c r="RFJ166" s="171"/>
      <c r="RFK166" s="171"/>
      <c r="RFL166" s="171"/>
      <c r="RFM166" s="171"/>
      <c r="RFN166" s="171"/>
      <c r="RFO166" s="171"/>
      <c r="RFP166" s="171"/>
      <c r="RFQ166" s="171"/>
      <c r="RFR166" s="171"/>
      <c r="RFS166" s="171"/>
      <c r="RFT166" s="171"/>
      <c r="RFU166" s="171"/>
      <c r="RFV166" s="171"/>
      <c r="RFW166" s="171"/>
      <c r="RFX166" s="171"/>
      <c r="RFY166" s="171"/>
      <c r="RFZ166" s="171"/>
      <c r="RGA166" s="171"/>
      <c r="RGB166" s="171"/>
      <c r="RGC166" s="171"/>
      <c r="RGD166" s="171"/>
      <c r="RGE166" s="171"/>
      <c r="RGF166" s="171"/>
      <c r="RGG166" s="171"/>
      <c r="RGH166" s="171"/>
      <c r="RGI166" s="171"/>
      <c r="RGJ166" s="171"/>
      <c r="RGK166" s="171"/>
      <c r="RGL166" s="171"/>
      <c r="RGM166" s="171"/>
      <c r="RGN166" s="171"/>
      <c r="RGO166" s="171"/>
      <c r="RGP166" s="171"/>
      <c r="RGQ166" s="171"/>
      <c r="RGR166" s="171"/>
      <c r="RGS166" s="171"/>
      <c r="RGT166" s="171"/>
      <c r="RGU166" s="171"/>
      <c r="RGV166" s="171"/>
      <c r="RGW166" s="171"/>
      <c r="RGX166" s="171"/>
      <c r="RGY166" s="171"/>
      <c r="RGZ166" s="171"/>
      <c r="RHA166" s="171"/>
      <c r="RHB166" s="171"/>
      <c r="RHC166" s="171"/>
      <c r="RHD166" s="171"/>
      <c r="RHE166" s="171"/>
      <c r="RHF166" s="171"/>
      <c r="RHG166" s="171"/>
      <c r="RHH166" s="171"/>
      <c r="RHI166" s="171"/>
      <c r="RHJ166" s="171"/>
      <c r="RHK166" s="171"/>
      <c r="RHL166" s="171"/>
      <c r="RHM166" s="171"/>
      <c r="RHN166" s="171"/>
      <c r="RHO166" s="171"/>
      <c r="RHP166" s="171"/>
      <c r="RHQ166" s="171"/>
      <c r="RHR166" s="171"/>
      <c r="RHS166" s="171"/>
      <c r="RHT166" s="171"/>
      <c r="RHU166" s="171"/>
      <c r="RHV166" s="171"/>
      <c r="RHW166" s="171"/>
      <c r="RHX166" s="171"/>
      <c r="RHY166" s="171"/>
      <c r="RHZ166" s="171"/>
      <c r="RIA166" s="171"/>
      <c r="RIB166" s="171"/>
      <c r="RIC166" s="171"/>
      <c r="RID166" s="171"/>
      <c r="RIE166" s="171"/>
      <c r="RIF166" s="171"/>
      <c r="RIG166" s="171"/>
      <c r="RIH166" s="171"/>
      <c r="RII166" s="171"/>
      <c r="RIJ166" s="171"/>
      <c r="RIK166" s="171"/>
      <c r="RIL166" s="171"/>
      <c r="RIM166" s="171"/>
      <c r="RIN166" s="171"/>
      <c r="RIO166" s="171"/>
      <c r="RIP166" s="171"/>
      <c r="RIQ166" s="171"/>
      <c r="RIR166" s="171"/>
      <c r="RIS166" s="171"/>
      <c r="RIT166" s="171"/>
      <c r="RIU166" s="171"/>
      <c r="RIV166" s="171"/>
      <c r="RIW166" s="171"/>
      <c r="RIX166" s="171"/>
      <c r="RIY166" s="171"/>
      <c r="RIZ166" s="171"/>
      <c r="RJA166" s="171"/>
      <c r="RJB166" s="171"/>
      <c r="RJC166" s="171"/>
      <c r="RJD166" s="171"/>
      <c r="RJE166" s="171"/>
      <c r="RJF166" s="171"/>
      <c r="RJG166" s="171"/>
      <c r="RJH166" s="171"/>
      <c r="RJI166" s="171"/>
      <c r="RJJ166" s="171"/>
      <c r="RJK166" s="171"/>
      <c r="RJL166" s="171"/>
      <c r="RJM166" s="171"/>
      <c r="RJN166" s="171"/>
      <c r="RJO166" s="171"/>
      <c r="RJP166" s="171"/>
      <c r="RJQ166" s="171"/>
      <c r="RJR166" s="171"/>
      <c r="RJS166" s="171"/>
      <c r="RJT166" s="171"/>
      <c r="RJU166" s="171"/>
      <c r="RJV166" s="171"/>
      <c r="RJW166" s="171"/>
      <c r="RJX166" s="171"/>
      <c r="RJY166" s="171"/>
      <c r="RJZ166" s="171"/>
      <c r="RKA166" s="171"/>
      <c r="RKB166" s="171"/>
      <c r="RKC166" s="171"/>
      <c r="RKD166" s="171"/>
      <c r="RKE166" s="171"/>
      <c r="RKF166" s="171"/>
      <c r="RKG166" s="171"/>
      <c r="RKH166" s="171"/>
      <c r="RKI166" s="171"/>
      <c r="RKJ166" s="171"/>
      <c r="RKK166" s="171"/>
      <c r="RKL166" s="171"/>
      <c r="RKM166" s="171"/>
      <c r="RKN166" s="171"/>
      <c r="RKO166" s="171"/>
      <c r="RKP166" s="171"/>
      <c r="RKQ166" s="171"/>
      <c r="RKR166" s="171"/>
      <c r="RKS166" s="171"/>
      <c r="RKT166" s="171"/>
      <c r="RKU166" s="171"/>
      <c r="RKV166" s="171"/>
      <c r="RKW166" s="171"/>
      <c r="RKX166" s="171"/>
      <c r="RKY166" s="171"/>
      <c r="RKZ166" s="171"/>
      <c r="RLA166" s="171"/>
      <c r="RLB166" s="171"/>
      <c r="RLC166" s="171"/>
      <c r="RLD166" s="171"/>
      <c r="RLE166" s="171"/>
      <c r="RLF166" s="171"/>
      <c r="RLG166" s="171"/>
      <c r="RLH166" s="171"/>
      <c r="RLI166" s="171"/>
      <c r="RLJ166" s="171"/>
      <c r="RLK166" s="171"/>
      <c r="RLL166" s="171"/>
      <c r="RLM166" s="171"/>
      <c r="RLN166" s="171"/>
      <c r="RLO166" s="171"/>
      <c r="RLP166" s="171"/>
      <c r="RLQ166" s="171"/>
      <c r="RLR166" s="171"/>
      <c r="RLS166" s="171"/>
      <c r="RLT166" s="171"/>
      <c r="RLU166" s="171"/>
      <c r="RLV166" s="171"/>
      <c r="RLW166" s="171"/>
      <c r="RLX166" s="171"/>
      <c r="RLY166" s="171"/>
      <c r="RLZ166" s="171"/>
      <c r="RMA166" s="171"/>
      <c r="RMB166" s="171"/>
      <c r="RMC166" s="171"/>
      <c r="RMD166" s="171"/>
      <c r="RME166" s="171"/>
      <c r="RMF166" s="171"/>
      <c r="RMG166" s="171"/>
      <c r="RMH166" s="171"/>
      <c r="RMI166" s="171"/>
      <c r="RMJ166" s="171"/>
      <c r="RMK166" s="171"/>
      <c r="RML166" s="171"/>
      <c r="RMM166" s="171"/>
      <c r="RMN166" s="171"/>
      <c r="RMO166" s="171"/>
      <c r="RMP166" s="171"/>
      <c r="RMQ166" s="171"/>
      <c r="RMR166" s="171"/>
      <c r="RMS166" s="171"/>
      <c r="RMT166" s="171"/>
      <c r="RMU166" s="171"/>
      <c r="RMV166" s="171"/>
      <c r="RMW166" s="171"/>
      <c r="RMX166" s="171"/>
      <c r="RMY166" s="171"/>
      <c r="RMZ166" s="171"/>
      <c r="RNA166" s="171"/>
      <c r="RNB166" s="171"/>
      <c r="RNC166" s="171"/>
      <c r="RND166" s="171"/>
      <c r="RNE166" s="171"/>
      <c r="RNF166" s="171"/>
      <c r="RNG166" s="171"/>
      <c r="RNH166" s="171"/>
      <c r="RNI166" s="171"/>
      <c r="RNJ166" s="171"/>
      <c r="RNK166" s="171"/>
      <c r="RNL166" s="171"/>
      <c r="RNM166" s="171"/>
      <c r="RNN166" s="171"/>
      <c r="RNO166" s="171"/>
      <c r="RNP166" s="171"/>
      <c r="RNQ166" s="171"/>
      <c r="RNR166" s="171"/>
      <c r="RNS166" s="171"/>
      <c r="RNT166" s="171"/>
      <c r="RNU166" s="171"/>
      <c r="RNV166" s="171"/>
      <c r="RNW166" s="171"/>
      <c r="RNX166" s="171"/>
      <c r="RNY166" s="171"/>
      <c r="RNZ166" s="171"/>
      <c r="ROA166" s="171"/>
      <c r="ROB166" s="171"/>
      <c r="ROC166" s="171"/>
      <c r="ROD166" s="171"/>
      <c r="ROE166" s="171"/>
      <c r="ROF166" s="171"/>
      <c r="ROG166" s="171"/>
      <c r="ROH166" s="171"/>
      <c r="ROI166" s="171"/>
      <c r="ROJ166" s="171"/>
      <c r="ROK166" s="171"/>
      <c r="ROL166" s="171"/>
      <c r="ROM166" s="171"/>
      <c r="RON166" s="171"/>
      <c r="ROO166" s="171"/>
      <c r="ROP166" s="171"/>
      <c r="ROQ166" s="171"/>
      <c r="ROR166" s="171"/>
      <c r="ROS166" s="171"/>
      <c r="ROT166" s="171"/>
      <c r="ROU166" s="171"/>
      <c r="ROV166" s="171"/>
      <c r="ROW166" s="171"/>
      <c r="ROX166" s="171"/>
      <c r="ROY166" s="171"/>
      <c r="ROZ166" s="171"/>
      <c r="RPA166" s="171"/>
      <c r="RPB166" s="171"/>
      <c r="RPC166" s="171"/>
      <c r="RPD166" s="171"/>
      <c r="RPE166" s="171"/>
      <c r="RPF166" s="171"/>
      <c r="RPG166" s="171"/>
      <c r="RPH166" s="171"/>
      <c r="RPI166" s="171"/>
      <c r="RPJ166" s="171"/>
      <c r="RPK166" s="171"/>
      <c r="RPL166" s="171"/>
      <c r="RPM166" s="171"/>
      <c r="RPN166" s="171"/>
      <c r="RPO166" s="171"/>
      <c r="RPP166" s="171"/>
      <c r="RPQ166" s="171"/>
      <c r="RPR166" s="171"/>
      <c r="RPS166" s="171"/>
      <c r="RPT166" s="171"/>
      <c r="RPU166" s="171"/>
      <c r="RPV166" s="171"/>
      <c r="RPW166" s="171"/>
      <c r="RPX166" s="171"/>
      <c r="RPY166" s="171"/>
      <c r="RPZ166" s="171"/>
      <c r="RQA166" s="171"/>
      <c r="RQB166" s="171"/>
      <c r="RQC166" s="171"/>
      <c r="RQD166" s="171"/>
      <c r="RQE166" s="171"/>
      <c r="RQF166" s="171"/>
      <c r="RQG166" s="171"/>
      <c r="RQH166" s="171"/>
      <c r="RQI166" s="171"/>
      <c r="RQJ166" s="171"/>
      <c r="RQK166" s="171"/>
      <c r="RQL166" s="171"/>
      <c r="RQM166" s="171"/>
      <c r="RQN166" s="171"/>
      <c r="RQO166" s="171"/>
      <c r="RQP166" s="171"/>
      <c r="RQQ166" s="171"/>
      <c r="RQR166" s="171"/>
      <c r="RQS166" s="171"/>
      <c r="RQT166" s="171"/>
      <c r="RQU166" s="171"/>
      <c r="RQV166" s="171"/>
      <c r="RQW166" s="171"/>
      <c r="RQX166" s="171"/>
      <c r="RQY166" s="171"/>
      <c r="RQZ166" s="171"/>
      <c r="RRA166" s="171"/>
      <c r="RRB166" s="171"/>
      <c r="RRC166" s="171"/>
      <c r="RRD166" s="171"/>
      <c r="RRE166" s="171"/>
      <c r="RRF166" s="171"/>
      <c r="RRG166" s="171"/>
      <c r="RRH166" s="171"/>
      <c r="RRI166" s="171"/>
      <c r="RRJ166" s="171"/>
      <c r="RRK166" s="171"/>
      <c r="RRL166" s="171"/>
      <c r="RRM166" s="171"/>
      <c r="RRN166" s="171"/>
      <c r="RRO166" s="171"/>
      <c r="RRP166" s="171"/>
      <c r="RRQ166" s="171"/>
      <c r="RRR166" s="171"/>
      <c r="RRS166" s="171"/>
      <c r="RRT166" s="171"/>
      <c r="RRU166" s="171"/>
      <c r="RRV166" s="171"/>
      <c r="RRW166" s="171"/>
      <c r="RRX166" s="171"/>
      <c r="RRY166" s="171"/>
      <c r="RRZ166" s="171"/>
      <c r="RSA166" s="171"/>
      <c r="RSB166" s="171"/>
      <c r="RSC166" s="171"/>
      <c r="RSD166" s="171"/>
      <c r="RSE166" s="171"/>
      <c r="RSF166" s="171"/>
      <c r="RSG166" s="171"/>
      <c r="RSH166" s="171"/>
      <c r="RSI166" s="171"/>
      <c r="RSJ166" s="171"/>
      <c r="RSK166" s="171"/>
      <c r="RSL166" s="171"/>
      <c r="RSM166" s="171"/>
      <c r="RSN166" s="171"/>
      <c r="RSO166" s="171"/>
      <c r="RSP166" s="171"/>
      <c r="RSQ166" s="171"/>
      <c r="RSR166" s="171"/>
      <c r="RSS166" s="171"/>
      <c r="RST166" s="171"/>
      <c r="RSU166" s="171"/>
      <c r="RSV166" s="171"/>
      <c r="RSW166" s="171"/>
      <c r="RSX166" s="171"/>
      <c r="RSY166" s="171"/>
      <c r="RSZ166" s="171"/>
      <c r="RTA166" s="171"/>
      <c r="RTB166" s="171"/>
      <c r="RTC166" s="171"/>
      <c r="RTD166" s="171"/>
      <c r="RTE166" s="171"/>
      <c r="RTF166" s="171"/>
      <c r="RTG166" s="171"/>
      <c r="RTH166" s="171"/>
      <c r="RTI166" s="171"/>
      <c r="RTJ166" s="171"/>
      <c r="RTK166" s="171"/>
      <c r="RTL166" s="171"/>
      <c r="RTM166" s="171"/>
      <c r="RTN166" s="171"/>
      <c r="RTO166" s="171"/>
      <c r="RTP166" s="171"/>
      <c r="RTQ166" s="171"/>
      <c r="RTR166" s="171"/>
      <c r="RTS166" s="171"/>
      <c r="RTT166" s="171"/>
      <c r="RTU166" s="171"/>
      <c r="RTV166" s="171"/>
      <c r="RTW166" s="171"/>
      <c r="RTX166" s="171"/>
      <c r="RTY166" s="171"/>
      <c r="RTZ166" s="171"/>
      <c r="RUA166" s="171"/>
      <c r="RUB166" s="171"/>
      <c r="RUC166" s="171"/>
      <c r="RUD166" s="171"/>
      <c r="RUE166" s="171"/>
      <c r="RUF166" s="171"/>
      <c r="RUG166" s="171"/>
      <c r="RUH166" s="171"/>
      <c r="RUI166" s="171"/>
      <c r="RUJ166" s="171"/>
      <c r="RUK166" s="171"/>
      <c r="RUL166" s="171"/>
      <c r="RUM166" s="171"/>
      <c r="RUN166" s="171"/>
      <c r="RUO166" s="171"/>
      <c r="RUP166" s="171"/>
      <c r="RUQ166" s="171"/>
      <c r="RUR166" s="171"/>
      <c r="RUS166" s="171"/>
      <c r="RUT166" s="171"/>
      <c r="RUU166" s="171"/>
      <c r="RUV166" s="171"/>
      <c r="RUW166" s="171"/>
      <c r="RUX166" s="171"/>
      <c r="RUY166" s="171"/>
      <c r="RUZ166" s="171"/>
      <c r="RVA166" s="171"/>
      <c r="RVB166" s="171"/>
      <c r="RVC166" s="171"/>
      <c r="RVD166" s="171"/>
      <c r="RVE166" s="171"/>
      <c r="RVF166" s="171"/>
      <c r="RVG166" s="171"/>
      <c r="RVH166" s="171"/>
      <c r="RVI166" s="171"/>
      <c r="RVJ166" s="171"/>
      <c r="RVK166" s="171"/>
      <c r="RVL166" s="171"/>
      <c r="RVM166" s="171"/>
      <c r="RVN166" s="171"/>
      <c r="RVO166" s="171"/>
      <c r="RVP166" s="171"/>
      <c r="RVQ166" s="171"/>
      <c r="RVR166" s="171"/>
      <c r="RVS166" s="171"/>
      <c r="RVT166" s="171"/>
      <c r="RVU166" s="171"/>
      <c r="RVV166" s="171"/>
      <c r="RVW166" s="171"/>
      <c r="RVX166" s="171"/>
      <c r="RVY166" s="171"/>
      <c r="RVZ166" s="171"/>
      <c r="RWA166" s="171"/>
      <c r="RWB166" s="171"/>
      <c r="RWC166" s="171"/>
      <c r="RWD166" s="171"/>
      <c r="RWE166" s="171"/>
      <c r="RWF166" s="171"/>
      <c r="RWG166" s="171"/>
      <c r="RWH166" s="171"/>
      <c r="RWI166" s="171"/>
      <c r="RWJ166" s="171"/>
      <c r="RWK166" s="171"/>
      <c r="RWL166" s="171"/>
      <c r="RWM166" s="171"/>
      <c r="RWN166" s="171"/>
      <c r="RWO166" s="171"/>
      <c r="RWP166" s="171"/>
      <c r="RWQ166" s="171"/>
      <c r="RWR166" s="171"/>
      <c r="RWS166" s="171"/>
      <c r="RWT166" s="171"/>
      <c r="RWU166" s="171"/>
      <c r="RWV166" s="171"/>
      <c r="RWW166" s="171"/>
      <c r="RWX166" s="171"/>
      <c r="RWY166" s="171"/>
      <c r="RWZ166" s="171"/>
      <c r="RXA166" s="171"/>
      <c r="RXB166" s="171"/>
      <c r="RXC166" s="171"/>
      <c r="RXD166" s="171"/>
      <c r="RXE166" s="171"/>
      <c r="RXF166" s="171"/>
      <c r="RXG166" s="171"/>
      <c r="RXH166" s="171"/>
      <c r="RXI166" s="171"/>
      <c r="RXJ166" s="171"/>
      <c r="RXK166" s="171"/>
      <c r="RXL166" s="171"/>
      <c r="RXM166" s="171"/>
      <c r="RXN166" s="171"/>
      <c r="RXO166" s="171"/>
      <c r="RXP166" s="171"/>
      <c r="RXQ166" s="171"/>
      <c r="RXR166" s="171"/>
      <c r="RXS166" s="171"/>
      <c r="RXT166" s="171"/>
      <c r="RXU166" s="171"/>
      <c r="RXV166" s="171"/>
      <c r="RXW166" s="171"/>
      <c r="RXX166" s="171"/>
      <c r="RXY166" s="171"/>
      <c r="RXZ166" s="171"/>
      <c r="RYA166" s="171"/>
      <c r="RYB166" s="171"/>
      <c r="RYC166" s="171"/>
      <c r="RYD166" s="171"/>
      <c r="RYE166" s="171"/>
      <c r="RYF166" s="171"/>
      <c r="RYG166" s="171"/>
      <c r="RYH166" s="171"/>
      <c r="RYI166" s="171"/>
      <c r="RYJ166" s="171"/>
      <c r="RYK166" s="171"/>
      <c r="RYL166" s="171"/>
      <c r="RYM166" s="171"/>
      <c r="RYN166" s="171"/>
      <c r="RYO166" s="171"/>
      <c r="RYP166" s="171"/>
      <c r="RYQ166" s="171"/>
      <c r="RYR166" s="171"/>
      <c r="RYS166" s="171"/>
      <c r="RYT166" s="171"/>
      <c r="RYU166" s="171"/>
      <c r="RYV166" s="171"/>
      <c r="RYW166" s="171"/>
      <c r="RYX166" s="171"/>
      <c r="RYY166" s="171"/>
      <c r="RYZ166" s="171"/>
      <c r="RZA166" s="171"/>
      <c r="RZB166" s="171"/>
      <c r="RZC166" s="171"/>
      <c r="RZD166" s="171"/>
      <c r="RZE166" s="171"/>
      <c r="RZF166" s="171"/>
      <c r="RZG166" s="171"/>
      <c r="RZH166" s="171"/>
      <c r="RZI166" s="171"/>
      <c r="RZJ166" s="171"/>
      <c r="RZK166" s="171"/>
      <c r="RZL166" s="171"/>
      <c r="RZM166" s="171"/>
      <c r="RZN166" s="171"/>
      <c r="RZO166" s="171"/>
      <c r="RZP166" s="171"/>
      <c r="RZQ166" s="171"/>
      <c r="RZR166" s="171"/>
      <c r="RZS166" s="171"/>
      <c r="RZT166" s="171"/>
      <c r="RZU166" s="171"/>
      <c r="RZV166" s="171"/>
      <c r="RZW166" s="171"/>
      <c r="RZX166" s="171"/>
      <c r="RZY166" s="171"/>
      <c r="RZZ166" s="171"/>
      <c r="SAA166" s="171"/>
      <c r="SAB166" s="171"/>
      <c r="SAC166" s="171"/>
      <c r="SAD166" s="171"/>
      <c r="SAE166" s="171"/>
      <c r="SAF166" s="171"/>
      <c r="SAG166" s="171"/>
      <c r="SAH166" s="171"/>
      <c r="SAI166" s="171"/>
      <c r="SAJ166" s="171"/>
      <c r="SAK166" s="171"/>
      <c r="SAL166" s="171"/>
      <c r="SAM166" s="171"/>
      <c r="SAN166" s="171"/>
      <c r="SAO166" s="171"/>
      <c r="SAP166" s="171"/>
      <c r="SAQ166" s="171"/>
      <c r="SAR166" s="171"/>
      <c r="SAS166" s="171"/>
      <c r="SAT166" s="171"/>
      <c r="SAU166" s="171"/>
      <c r="SAV166" s="171"/>
      <c r="SAW166" s="171"/>
      <c r="SAX166" s="171"/>
      <c r="SAY166" s="171"/>
      <c r="SAZ166" s="171"/>
      <c r="SBA166" s="171"/>
      <c r="SBB166" s="171"/>
      <c r="SBC166" s="171"/>
      <c r="SBD166" s="171"/>
      <c r="SBE166" s="171"/>
      <c r="SBF166" s="171"/>
      <c r="SBG166" s="171"/>
      <c r="SBH166" s="171"/>
      <c r="SBI166" s="171"/>
      <c r="SBJ166" s="171"/>
      <c r="SBK166" s="171"/>
      <c r="SBL166" s="171"/>
      <c r="SBM166" s="171"/>
      <c r="SBN166" s="171"/>
      <c r="SBO166" s="171"/>
      <c r="SBP166" s="171"/>
      <c r="SBQ166" s="171"/>
      <c r="SBR166" s="171"/>
      <c r="SBS166" s="171"/>
      <c r="SBT166" s="171"/>
      <c r="SBU166" s="171"/>
      <c r="SBV166" s="171"/>
      <c r="SBW166" s="171"/>
      <c r="SBX166" s="171"/>
      <c r="SBY166" s="171"/>
      <c r="SBZ166" s="171"/>
      <c r="SCA166" s="171"/>
      <c r="SCB166" s="171"/>
      <c r="SCC166" s="171"/>
      <c r="SCD166" s="171"/>
      <c r="SCE166" s="171"/>
      <c r="SCF166" s="171"/>
      <c r="SCG166" s="171"/>
      <c r="SCH166" s="171"/>
      <c r="SCI166" s="171"/>
      <c r="SCJ166" s="171"/>
      <c r="SCK166" s="171"/>
      <c r="SCL166" s="171"/>
      <c r="SCM166" s="171"/>
      <c r="SCN166" s="171"/>
      <c r="SCO166" s="171"/>
      <c r="SCP166" s="171"/>
      <c r="SCQ166" s="171"/>
      <c r="SCR166" s="171"/>
      <c r="SCS166" s="171"/>
      <c r="SCT166" s="171"/>
      <c r="SCU166" s="171"/>
      <c r="SCV166" s="171"/>
      <c r="SCW166" s="171"/>
      <c r="SCX166" s="171"/>
      <c r="SCY166" s="171"/>
      <c r="SCZ166" s="171"/>
      <c r="SDA166" s="171"/>
      <c r="SDB166" s="171"/>
      <c r="SDC166" s="171"/>
      <c r="SDD166" s="171"/>
      <c r="SDE166" s="171"/>
      <c r="SDF166" s="171"/>
      <c r="SDG166" s="171"/>
      <c r="SDH166" s="171"/>
      <c r="SDI166" s="171"/>
      <c r="SDJ166" s="171"/>
      <c r="SDK166" s="171"/>
      <c r="SDL166" s="171"/>
      <c r="SDM166" s="171"/>
      <c r="SDN166" s="171"/>
      <c r="SDO166" s="171"/>
      <c r="SDP166" s="171"/>
      <c r="SDQ166" s="171"/>
      <c r="SDR166" s="171"/>
      <c r="SDS166" s="171"/>
      <c r="SDT166" s="171"/>
      <c r="SDU166" s="171"/>
      <c r="SDV166" s="171"/>
      <c r="SDW166" s="171"/>
      <c r="SDX166" s="171"/>
      <c r="SDY166" s="171"/>
      <c r="SDZ166" s="171"/>
      <c r="SEA166" s="171"/>
      <c r="SEB166" s="171"/>
      <c r="SEC166" s="171"/>
      <c r="SED166" s="171"/>
      <c r="SEE166" s="171"/>
      <c r="SEF166" s="171"/>
      <c r="SEG166" s="171"/>
      <c r="SEH166" s="171"/>
      <c r="SEI166" s="171"/>
      <c r="SEJ166" s="171"/>
      <c r="SEK166" s="171"/>
      <c r="SEL166" s="171"/>
      <c r="SEM166" s="171"/>
      <c r="SEN166" s="171"/>
      <c r="SEO166" s="171"/>
      <c r="SEP166" s="171"/>
      <c r="SEQ166" s="171"/>
      <c r="SER166" s="171"/>
      <c r="SES166" s="171"/>
      <c r="SET166" s="171"/>
      <c r="SEU166" s="171"/>
      <c r="SEV166" s="171"/>
      <c r="SEW166" s="171"/>
      <c r="SEX166" s="171"/>
      <c r="SEY166" s="171"/>
      <c r="SEZ166" s="171"/>
      <c r="SFA166" s="171"/>
      <c r="SFB166" s="171"/>
      <c r="SFC166" s="171"/>
      <c r="SFD166" s="171"/>
      <c r="SFE166" s="171"/>
      <c r="SFF166" s="171"/>
      <c r="SFG166" s="171"/>
      <c r="SFH166" s="171"/>
      <c r="SFI166" s="171"/>
      <c r="SFJ166" s="171"/>
      <c r="SFK166" s="171"/>
      <c r="SFL166" s="171"/>
      <c r="SFM166" s="171"/>
      <c r="SFN166" s="171"/>
      <c r="SFO166" s="171"/>
      <c r="SFP166" s="171"/>
      <c r="SFQ166" s="171"/>
      <c r="SFR166" s="171"/>
      <c r="SFS166" s="171"/>
      <c r="SFT166" s="171"/>
      <c r="SFU166" s="171"/>
      <c r="SFV166" s="171"/>
      <c r="SFW166" s="171"/>
      <c r="SFX166" s="171"/>
      <c r="SFY166" s="171"/>
      <c r="SFZ166" s="171"/>
      <c r="SGA166" s="171"/>
      <c r="SGB166" s="171"/>
      <c r="SGC166" s="171"/>
      <c r="SGD166" s="171"/>
      <c r="SGE166" s="171"/>
      <c r="SGF166" s="171"/>
      <c r="SGG166" s="171"/>
      <c r="SGH166" s="171"/>
      <c r="SGI166" s="171"/>
      <c r="SGJ166" s="171"/>
      <c r="SGK166" s="171"/>
      <c r="SGL166" s="171"/>
      <c r="SGM166" s="171"/>
      <c r="SGN166" s="171"/>
      <c r="SGO166" s="171"/>
      <c r="SGP166" s="171"/>
      <c r="SGQ166" s="171"/>
      <c r="SGR166" s="171"/>
      <c r="SGS166" s="171"/>
      <c r="SGT166" s="171"/>
      <c r="SGU166" s="171"/>
      <c r="SGV166" s="171"/>
      <c r="SGW166" s="171"/>
      <c r="SGX166" s="171"/>
      <c r="SGY166" s="171"/>
      <c r="SGZ166" s="171"/>
      <c r="SHA166" s="171"/>
      <c r="SHB166" s="171"/>
      <c r="SHC166" s="171"/>
      <c r="SHD166" s="171"/>
      <c r="SHE166" s="171"/>
      <c r="SHF166" s="171"/>
      <c r="SHG166" s="171"/>
      <c r="SHH166" s="171"/>
      <c r="SHI166" s="171"/>
      <c r="SHJ166" s="171"/>
      <c r="SHK166" s="171"/>
      <c r="SHL166" s="171"/>
      <c r="SHM166" s="171"/>
      <c r="SHN166" s="171"/>
      <c r="SHO166" s="171"/>
      <c r="SHP166" s="171"/>
      <c r="SHQ166" s="171"/>
      <c r="SHR166" s="171"/>
      <c r="SHS166" s="171"/>
      <c r="SHT166" s="171"/>
      <c r="SHU166" s="171"/>
      <c r="SHV166" s="171"/>
      <c r="SHW166" s="171"/>
      <c r="SHX166" s="171"/>
      <c r="SHY166" s="171"/>
      <c r="SHZ166" s="171"/>
      <c r="SIA166" s="171"/>
      <c r="SIB166" s="171"/>
      <c r="SIC166" s="171"/>
      <c r="SID166" s="171"/>
      <c r="SIE166" s="171"/>
      <c r="SIF166" s="171"/>
      <c r="SIG166" s="171"/>
      <c r="SIH166" s="171"/>
      <c r="SII166" s="171"/>
      <c r="SIJ166" s="171"/>
      <c r="SIK166" s="171"/>
      <c r="SIL166" s="171"/>
      <c r="SIM166" s="171"/>
      <c r="SIN166" s="171"/>
      <c r="SIO166" s="171"/>
      <c r="SIP166" s="171"/>
      <c r="SIQ166" s="171"/>
      <c r="SIR166" s="171"/>
      <c r="SIS166" s="171"/>
      <c r="SIT166" s="171"/>
      <c r="SIU166" s="171"/>
      <c r="SIV166" s="171"/>
      <c r="SIW166" s="171"/>
      <c r="SIX166" s="171"/>
      <c r="SIY166" s="171"/>
      <c r="SIZ166" s="171"/>
      <c r="SJA166" s="171"/>
      <c r="SJB166" s="171"/>
      <c r="SJC166" s="171"/>
      <c r="SJD166" s="171"/>
      <c r="SJE166" s="171"/>
      <c r="SJF166" s="171"/>
      <c r="SJG166" s="171"/>
      <c r="SJH166" s="171"/>
      <c r="SJI166" s="171"/>
      <c r="SJJ166" s="171"/>
      <c r="SJK166" s="171"/>
      <c r="SJL166" s="171"/>
      <c r="SJM166" s="171"/>
      <c r="SJN166" s="171"/>
      <c r="SJO166" s="171"/>
      <c r="SJP166" s="171"/>
      <c r="SJQ166" s="171"/>
      <c r="SJR166" s="171"/>
      <c r="SJS166" s="171"/>
      <c r="SJT166" s="171"/>
      <c r="SJU166" s="171"/>
      <c r="SJV166" s="171"/>
      <c r="SJW166" s="171"/>
      <c r="SJX166" s="171"/>
      <c r="SJY166" s="171"/>
      <c r="SJZ166" s="171"/>
      <c r="SKA166" s="171"/>
      <c r="SKB166" s="171"/>
      <c r="SKC166" s="171"/>
      <c r="SKD166" s="171"/>
      <c r="SKE166" s="171"/>
      <c r="SKF166" s="171"/>
      <c r="SKG166" s="171"/>
      <c r="SKH166" s="171"/>
      <c r="SKI166" s="171"/>
      <c r="SKJ166" s="171"/>
      <c r="SKK166" s="171"/>
      <c r="SKL166" s="171"/>
      <c r="SKM166" s="171"/>
      <c r="SKN166" s="171"/>
      <c r="SKO166" s="171"/>
      <c r="SKP166" s="171"/>
      <c r="SKQ166" s="171"/>
      <c r="SKR166" s="171"/>
      <c r="SKS166" s="171"/>
      <c r="SKT166" s="171"/>
      <c r="SKU166" s="171"/>
      <c r="SKV166" s="171"/>
      <c r="SKW166" s="171"/>
      <c r="SKX166" s="171"/>
      <c r="SKY166" s="171"/>
      <c r="SKZ166" s="171"/>
      <c r="SLA166" s="171"/>
      <c r="SLB166" s="171"/>
      <c r="SLC166" s="171"/>
      <c r="SLD166" s="171"/>
      <c r="SLE166" s="171"/>
      <c r="SLF166" s="171"/>
      <c r="SLG166" s="171"/>
      <c r="SLH166" s="171"/>
      <c r="SLI166" s="171"/>
      <c r="SLJ166" s="171"/>
      <c r="SLK166" s="171"/>
      <c r="SLL166" s="171"/>
      <c r="SLM166" s="171"/>
      <c r="SLN166" s="171"/>
      <c r="SLO166" s="171"/>
      <c r="SLP166" s="171"/>
      <c r="SLQ166" s="171"/>
      <c r="SLR166" s="171"/>
      <c r="SLS166" s="171"/>
      <c r="SLT166" s="171"/>
      <c r="SLU166" s="171"/>
      <c r="SLV166" s="171"/>
      <c r="SLW166" s="171"/>
      <c r="SLX166" s="171"/>
      <c r="SLY166" s="171"/>
      <c r="SLZ166" s="171"/>
      <c r="SMA166" s="171"/>
      <c r="SMB166" s="171"/>
      <c r="SMC166" s="171"/>
      <c r="SMD166" s="171"/>
      <c r="SME166" s="171"/>
      <c r="SMF166" s="171"/>
      <c r="SMG166" s="171"/>
      <c r="SMH166" s="171"/>
      <c r="SMI166" s="171"/>
      <c r="SMJ166" s="171"/>
      <c r="SMK166" s="171"/>
      <c r="SML166" s="171"/>
      <c r="SMM166" s="171"/>
      <c r="SMN166" s="171"/>
      <c r="SMO166" s="171"/>
      <c r="SMP166" s="171"/>
      <c r="SMQ166" s="171"/>
      <c r="SMR166" s="171"/>
      <c r="SMS166" s="171"/>
      <c r="SMT166" s="171"/>
      <c r="SMU166" s="171"/>
      <c r="SMV166" s="171"/>
      <c r="SMW166" s="171"/>
      <c r="SMX166" s="171"/>
      <c r="SMY166" s="171"/>
      <c r="SMZ166" s="171"/>
      <c r="SNA166" s="171"/>
      <c r="SNB166" s="171"/>
      <c r="SNC166" s="171"/>
      <c r="SND166" s="171"/>
      <c r="SNE166" s="171"/>
      <c r="SNF166" s="171"/>
      <c r="SNG166" s="171"/>
      <c r="SNH166" s="171"/>
      <c r="SNI166" s="171"/>
      <c r="SNJ166" s="171"/>
      <c r="SNK166" s="171"/>
      <c r="SNL166" s="171"/>
      <c r="SNM166" s="171"/>
      <c r="SNN166" s="171"/>
      <c r="SNO166" s="171"/>
      <c r="SNP166" s="171"/>
      <c r="SNQ166" s="171"/>
      <c r="SNR166" s="171"/>
      <c r="SNS166" s="171"/>
      <c r="SNT166" s="171"/>
      <c r="SNU166" s="171"/>
      <c r="SNV166" s="171"/>
      <c r="SNW166" s="171"/>
      <c r="SNX166" s="171"/>
      <c r="SNY166" s="171"/>
      <c r="SNZ166" s="171"/>
      <c r="SOA166" s="171"/>
      <c r="SOB166" s="171"/>
      <c r="SOC166" s="171"/>
      <c r="SOD166" s="171"/>
      <c r="SOE166" s="171"/>
      <c r="SOF166" s="171"/>
      <c r="SOG166" s="171"/>
      <c r="SOH166" s="171"/>
      <c r="SOI166" s="171"/>
      <c r="SOJ166" s="171"/>
      <c r="SOK166" s="171"/>
      <c r="SOL166" s="171"/>
      <c r="SOM166" s="171"/>
      <c r="SON166" s="171"/>
      <c r="SOO166" s="171"/>
      <c r="SOP166" s="171"/>
      <c r="SOQ166" s="171"/>
      <c r="SOR166" s="171"/>
      <c r="SOS166" s="171"/>
      <c r="SOT166" s="171"/>
      <c r="SOU166" s="171"/>
      <c r="SOV166" s="171"/>
      <c r="SOW166" s="171"/>
      <c r="SOX166" s="171"/>
      <c r="SOY166" s="171"/>
      <c r="SOZ166" s="171"/>
      <c r="SPA166" s="171"/>
      <c r="SPB166" s="171"/>
      <c r="SPC166" s="171"/>
      <c r="SPD166" s="171"/>
      <c r="SPE166" s="171"/>
      <c r="SPF166" s="171"/>
      <c r="SPG166" s="171"/>
      <c r="SPH166" s="171"/>
      <c r="SPI166" s="171"/>
      <c r="SPJ166" s="171"/>
      <c r="SPK166" s="171"/>
      <c r="SPL166" s="171"/>
      <c r="SPM166" s="171"/>
      <c r="SPN166" s="171"/>
      <c r="SPO166" s="171"/>
      <c r="SPP166" s="171"/>
      <c r="SPQ166" s="171"/>
      <c r="SPR166" s="171"/>
      <c r="SPS166" s="171"/>
      <c r="SPT166" s="171"/>
      <c r="SPU166" s="171"/>
      <c r="SPV166" s="171"/>
      <c r="SPW166" s="171"/>
      <c r="SPX166" s="171"/>
      <c r="SPY166" s="171"/>
      <c r="SPZ166" s="171"/>
      <c r="SQA166" s="171"/>
      <c r="SQB166" s="171"/>
      <c r="SQC166" s="171"/>
      <c r="SQD166" s="171"/>
      <c r="SQE166" s="171"/>
      <c r="SQF166" s="171"/>
      <c r="SQG166" s="171"/>
      <c r="SQH166" s="171"/>
      <c r="SQI166" s="171"/>
      <c r="SQJ166" s="171"/>
      <c r="SQK166" s="171"/>
      <c r="SQL166" s="171"/>
      <c r="SQM166" s="171"/>
      <c r="SQN166" s="171"/>
      <c r="SQO166" s="171"/>
      <c r="SQP166" s="171"/>
      <c r="SQQ166" s="171"/>
      <c r="SQR166" s="171"/>
      <c r="SQS166" s="171"/>
      <c r="SQT166" s="171"/>
      <c r="SQU166" s="171"/>
      <c r="SQV166" s="171"/>
      <c r="SQW166" s="171"/>
      <c r="SQX166" s="171"/>
      <c r="SQY166" s="171"/>
      <c r="SQZ166" s="171"/>
      <c r="SRA166" s="171"/>
      <c r="SRB166" s="171"/>
      <c r="SRC166" s="171"/>
      <c r="SRD166" s="171"/>
      <c r="SRE166" s="171"/>
      <c r="SRF166" s="171"/>
      <c r="SRG166" s="171"/>
      <c r="SRH166" s="171"/>
      <c r="SRI166" s="171"/>
      <c r="SRJ166" s="171"/>
      <c r="SRK166" s="171"/>
      <c r="SRL166" s="171"/>
      <c r="SRM166" s="171"/>
      <c r="SRN166" s="171"/>
      <c r="SRO166" s="171"/>
      <c r="SRP166" s="171"/>
      <c r="SRQ166" s="171"/>
      <c r="SRR166" s="171"/>
      <c r="SRS166" s="171"/>
      <c r="SRT166" s="171"/>
      <c r="SRU166" s="171"/>
      <c r="SRV166" s="171"/>
      <c r="SRW166" s="171"/>
      <c r="SRX166" s="171"/>
      <c r="SRY166" s="171"/>
      <c r="SRZ166" s="171"/>
      <c r="SSA166" s="171"/>
      <c r="SSB166" s="171"/>
      <c r="SSC166" s="171"/>
      <c r="SSD166" s="171"/>
      <c r="SSE166" s="171"/>
      <c r="SSF166" s="171"/>
      <c r="SSG166" s="171"/>
      <c r="SSH166" s="171"/>
      <c r="SSI166" s="171"/>
      <c r="SSJ166" s="171"/>
      <c r="SSK166" s="171"/>
      <c r="SSL166" s="171"/>
      <c r="SSM166" s="171"/>
      <c r="SSN166" s="171"/>
      <c r="SSO166" s="171"/>
      <c r="SSP166" s="171"/>
      <c r="SSQ166" s="171"/>
      <c r="SSR166" s="171"/>
      <c r="SSS166" s="171"/>
      <c r="SST166" s="171"/>
      <c r="SSU166" s="171"/>
      <c r="SSV166" s="171"/>
      <c r="SSW166" s="171"/>
      <c r="SSX166" s="171"/>
      <c r="SSY166" s="171"/>
      <c r="SSZ166" s="171"/>
      <c r="STA166" s="171"/>
      <c r="STB166" s="171"/>
      <c r="STC166" s="171"/>
      <c r="STD166" s="171"/>
      <c r="STE166" s="171"/>
      <c r="STF166" s="171"/>
      <c r="STG166" s="171"/>
      <c r="STH166" s="171"/>
      <c r="STI166" s="171"/>
      <c r="STJ166" s="171"/>
      <c r="STK166" s="171"/>
      <c r="STL166" s="171"/>
      <c r="STM166" s="171"/>
      <c r="STN166" s="171"/>
      <c r="STO166" s="171"/>
      <c r="STP166" s="171"/>
      <c r="STQ166" s="171"/>
      <c r="STR166" s="171"/>
      <c r="STS166" s="171"/>
      <c r="STT166" s="171"/>
      <c r="STU166" s="171"/>
      <c r="STV166" s="171"/>
      <c r="STW166" s="171"/>
      <c r="STX166" s="171"/>
      <c r="STY166" s="171"/>
      <c r="STZ166" s="171"/>
      <c r="SUA166" s="171"/>
      <c r="SUB166" s="171"/>
      <c r="SUC166" s="171"/>
      <c r="SUD166" s="171"/>
      <c r="SUE166" s="171"/>
      <c r="SUF166" s="171"/>
      <c r="SUG166" s="171"/>
      <c r="SUH166" s="171"/>
      <c r="SUI166" s="171"/>
      <c r="SUJ166" s="171"/>
      <c r="SUK166" s="171"/>
      <c r="SUL166" s="171"/>
      <c r="SUM166" s="171"/>
      <c r="SUN166" s="171"/>
      <c r="SUO166" s="171"/>
      <c r="SUP166" s="171"/>
      <c r="SUQ166" s="171"/>
      <c r="SUR166" s="171"/>
      <c r="SUS166" s="171"/>
      <c r="SUT166" s="171"/>
      <c r="SUU166" s="171"/>
      <c r="SUV166" s="171"/>
      <c r="SUW166" s="171"/>
      <c r="SUX166" s="171"/>
      <c r="SUY166" s="171"/>
      <c r="SUZ166" s="171"/>
      <c r="SVA166" s="171"/>
      <c r="SVB166" s="171"/>
      <c r="SVC166" s="171"/>
      <c r="SVD166" s="171"/>
      <c r="SVE166" s="171"/>
      <c r="SVF166" s="171"/>
      <c r="SVG166" s="171"/>
      <c r="SVH166" s="171"/>
      <c r="SVI166" s="171"/>
      <c r="SVJ166" s="171"/>
      <c r="SVK166" s="171"/>
      <c r="SVL166" s="171"/>
      <c r="SVM166" s="171"/>
      <c r="SVN166" s="171"/>
      <c r="SVO166" s="171"/>
      <c r="SVP166" s="171"/>
      <c r="SVQ166" s="171"/>
      <c r="SVR166" s="171"/>
      <c r="SVS166" s="171"/>
      <c r="SVT166" s="171"/>
      <c r="SVU166" s="171"/>
      <c r="SVV166" s="171"/>
      <c r="SVW166" s="171"/>
      <c r="SVX166" s="171"/>
      <c r="SVY166" s="171"/>
      <c r="SVZ166" s="171"/>
      <c r="SWA166" s="171"/>
      <c r="SWB166" s="171"/>
      <c r="SWC166" s="171"/>
      <c r="SWD166" s="171"/>
      <c r="SWE166" s="171"/>
      <c r="SWF166" s="171"/>
      <c r="SWG166" s="171"/>
      <c r="SWH166" s="171"/>
      <c r="SWI166" s="171"/>
      <c r="SWJ166" s="171"/>
      <c r="SWK166" s="171"/>
      <c r="SWL166" s="171"/>
      <c r="SWM166" s="171"/>
      <c r="SWN166" s="171"/>
      <c r="SWO166" s="171"/>
      <c r="SWP166" s="171"/>
      <c r="SWQ166" s="171"/>
      <c r="SWR166" s="171"/>
      <c r="SWS166" s="171"/>
      <c r="SWT166" s="171"/>
      <c r="SWU166" s="171"/>
      <c r="SWV166" s="171"/>
      <c r="SWW166" s="171"/>
      <c r="SWX166" s="171"/>
      <c r="SWY166" s="171"/>
      <c r="SWZ166" s="171"/>
      <c r="SXA166" s="171"/>
      <c r="SXB166" s="171"/>
      <c r="SXC166" s="171"/>
      <c r="SXD166" s="171"/>
      <c r="SXE166" s="171"/>
      <c r="SXF166" s="171"/>
      <c r="SXG166" s="171"/>
      <c r="SXH166" s="171"/>
      <c r="SXI166" s="171"/>
      <c r="SXJ166" s="171"/>
      <c r="SXK166" s="171"/>
      <c r="SXL166" s="171"/>
      <c r="SXM166" s="171"/>
      <c r="SXN166" s="171"/>
      <c r="SXO166" s="171"/>
      <c r="SXP166" s="171"/>
      <c r="SXQ166" s="171"/>
      <c r="SXR166" s="171"/>
      <c r="SXS166" s="171"/>
      <c r="SXT166" s="171"/>
      <c r="SXU166" s="171"/>
      <c r="SXV166" s="171"/>
      <c r="SXW166" s="171"/>
      <c r="SXX166" s="171"/>
      <c r="SXY166" s="171"/>
      <c r="SXZ166" s="171"/>
      <c r="SYA166" s="171"/>
      <c r="SYB166" s="171"/>
      <c r="SYC166" s="171"/>
      <c r="SYD166" s="171"/>
      <c r="SYE166" s="171"/>
      <c r="SYF166" s="171"/>
      <c r="SYG166" s="171"/>
      <c r="SYH166" s="171"/>
      <c r="SYI166" s="171"/>
      <c r="SYJ166" s="171"/>
      <c r="SYK166" s="171"/>
      <c r="SYL166" s="171"/>
      <c r="SYM166" s="171"/>
      <c r="SYN166" s="171"/>
      <c r="SYO166" s="171"/>
      <c r="SYP166" s="171"/>
      <c r="SYQ166" s="171"/>
      <c r="SYR166" s="171"/>
      <c r="SYS166" s="171"/>
      <c r="SYT166" s="171"/>
      <c r="SYU166" s="171"/>
      <c r="SYV166" s="171"/>
      <c r="SYW166" s="171"/>
      <c r="SYX166" s="171"/>
      <c r="SYY166" s="171"/>
      <c r="SYZ166" s="171"/>
      <c r="SZA166" s="171"/>
      <c r="SZB166" s="171"/>
      <c r="SZC166" s="171"/>
      <c r="SZD166" s="171"/>
      <c r="SZE166" s="171"/>
      <c r="SZF166" s="171"/>
      <c r="SZG166" s="171"/>
      <c r="SZH166" s="171"/>
      <c r="SZI166" s="171"/>
      <c r="SZJ166" s="171"/>
      <c r="SZK166" s="171"/>
      <c r="SZL166" s="171"/>
      <c r="SZM166" s="171"/>
      <c r="SZN166" s="171"/>
      <c r="SZO166" s="171"/>
      <c r="SZP166" s="171"/>
      <c r="SZQ166" s="171"/>
      <c r="SZR166" s="171"/>
      <c r="SZS166" s="171"/>
      <c r="SZT166" s="171"/>
      <c r="SZU166" s="171"/>
      <c r="SZV166" s="171"/>
      <c r="SZW166" s="171"/>
      <c r="SZX166" s="171"/>
      <c r="SZY166" s="171"/>
      <c r="SZZ166" s="171"/>
      <c r="TAA166" s="171"/>
      <c r="TAB166" s="171"/>
      <c r="TAC166" s="171"/>
      <c r="TAD166" s="171"/>
      <c r="TAE166" s="171"/>
      <c r="TAF166" s="171"/>
      <c r="TAG166" s="171"/>
      <c r="TAH166" s="171"/>
      <c r="TAI166" s="171"/>
      <c r="TAJ166" s="171"/>
      <c r="TAK166" s="171"/>
      <c r="TAL166" s="171"/>
      <c r="TAM166" s="171"/>
      <c r="TAN166" s="171"/>
      <c r="TAO166" s="171"/>
      <c r="TAP166" s="171"/>
      <c r="TAQ166" s="171"/>
      <c r="TAR166" s="171"/>
      <c r="TAS166" s="171"/>
      <c r="TAT166" s="171"/>
      <c r="TAU166" s="171"/>
      <c r="TAV166" s="171"/>
      <c r="TAW166" s="171"/>
      <c r="TAX166" s="171"/>
      <c r="TAY166" s="171"/>
      <c r="TAZ166" s="171"/>
      <c r="TBA166" s="171"/>
      <c r="TBB166" s="171"/>
      <c r="TBC166" s="171"/>
      <c r="TBD166" s="171"/>
      <c r="TBE166" s="171"/>
      <c r="TBF166" s="171"/>
      <c r="TBG166" s="171"/>
      <c r="TBH166" s="171"/>
      <c r="TBI166" s="171"/>
      <c r="TBJ166" s="171"/>
      <c r="TBK166" s="171"/>
      <c r="TBL166" s="171"/>
      <c r="TBM166" s="171"/>
      <c r="TBN166" s="171"/>
      <c r="TBO166" s="171"/>
      <c r="TBP166" s="171"/>
      <c r="TBQ166" s="171"/>
      <c r="TBR166" s="171"/>
      <c r="TBS166" s="171"/>
      <c r="TBT166" s="171"/>
      <c r="TBU166" s="171"/>
      <c r="TBV166" s="171"/>
      <c r="TBW166" s="171"/>
      <c r="TBX166" s="171"/>
      <c r="TBY166" s="171"/>
      <c r="TBZ166" s="171"/>
      <c r="TCA166" s="171"/>
      <c r="TCB166" s="171"/>
      <c r="TCC166" s="171"/>
      <c r="TCD166" s="171"/>
      <c r="TCE166" s="171"/>
      <c r="TCF166" s="171"/>
      <c r="TCG166" s="171"/>
      <c r="TCH166" s="171"/>
      <c r="TCI166" s="171"/>
      <c r="TCJ166" s="171"/>
      <c r="TCK166" s="171"/>
      <c r="TCL166" s="171"/>
      <c r="TCM166" s="171"/>
      <c r="TCN166" s="171"/>
      <c r="TCO166" s="171"/>
      <c r="TCP166" s="171"/>
      <c r="TCQ166" s="171"/>
      <c r="TCR166" s="171"/>
      <c r="TCS166" s="171"/>
      <c r="TCT166" s="171"/>
      <c r="TCU166" s="171"/>
      <c r="TCV166" s="171"/>
      <c r="TCW166" s="171"/>
      <c r="TCX166" s="171"/>
      <c r="TCY166" s="171"/>
      <c r="TCZ166" s="171"/>
      <c r="TDA166" s="171"/>
      <c r="TDB166" s="171"/>
      <c r="TDC166" s="171"/>
      <c r="TDD166" s="171"/>
      <c r="TDE166" s="171"/>
      <c r="TDF166" s="171"/>
      <c r="TDG166" s="171"/>
      <c r="TDH166" s="171"/>
      <c r="TDI166" s="171"/>
      <c r="TDJ166" s="171"/>
      <c r="TDK166" s="171"/>
      <c r="TDL166" s="171"/>
      <c r="TDM166" s="171"/>
      <c r="TDN166" s="171"/>
      <c r="TDO166" s="171"/>
      <c r="TDP166" s="171"/>
      <c r="TDQ166" s="171"/>
      <c r="TDR166" s="171"/>
      <c r="TDS166" s="171"/>
      <c r="TDT166" s="171"/>
      <c r="TDU166" s="171"/>
      <c r="TDV166" s="171"/>
      <c r="TDW166" s="171"/>
      <c r="TDX166" s="171"/>
      <c r="TDY166" s="171"/>
      <c r="TDZ166" s="171"/>
      <c r="TEA166" s="171"/>
      <c r="TEB166" s="171"/>
      <c r="TEC166" s="171"/>
      <c r="TED166" s="171"/>
      <c r="TEE166" s="171"/>
      <c r="TEF166" s="171"/>
      <c r="TEG166" s="171"/>
      <c r="TEH166" s="171"/>
      <c r="TEI166" s="171"/>
      <c r="TEJ166" s="171"/>
      <c r="TEK166" s="171"/>
      <c r="TEL166" s="171"/>
      <c r="TEM166" s="171"/>
      <c r="TEN166" s="171"/>
      <c r="TEO166" s="171"/>
      <c r="TEP166" s="171"/>
      <c r="TEQ166" s="171"/>
      <c r="TER166" s="171"/>
      <c r="TES166" s="171"/>
      <c r="TET166" s="171"/>
      <c r="TEU166" s="171"/>
      <c r="TEV166" s="171"/>
      <c r="TEW166" s="171"/>
      <c r="TEX166" s="171"/>
      <c r="TEY166" s="171"/>
      <c r="TEZ166" s="171"/>
      <c r="TFA166" s="171"/>
      <c r="TFB166" s="171"/>
      <c r="TFC166" s="171"/>
      <c r="TFD166" s="171"/>
      <c r="TFE166" s="171"/>
      <c r="TFF166" s="171"/>
      <c r="TFG166" s="171"/>
      <c r="TFH166" s="171"/>
      <c r="TFI166" s="171"/>
      <c r="TFJ166" s="171"/>
      <c r="TFK166" s="171"/>
      <c r="TFL166" s="171"/>
      <c r="TFM166" s="171"/>
      <c r="TFN166" s="171"/>
      <c r="TFO166" s="171"/>
      <c r="TFP166" s="171"/>
      <c r="TFQ166" s="171"/>
      <c r="TFR166" s="171"/>
      <c r="TFS166" s="171"/>
      <c r="TFT166" s="171"/>
      <c r="TFU166" s="171"/>
      <c r="TFV166" s="171"/>
      <c r="TFW166" s="171"/>
      <c r="TFX166" s="171"/>
      <c r="TFY166" s="171"/>
      <c r="TFZ166" s="171"/>
      <c r="TGA166" s="171"/>
      <c r="TGB166" s="171"/>
      <c r="TGC166" s="171"/>
      <c r="TGD166" s="171"/>
      <c r="TGE166" s="171"/>
      <c r="TGF166" s="171"/>
      <c r="TGG166" s="171"/>
      <c r="TGH166" s="171"/>
      <c r="TGI166" s="171"/>
      <c r="TGJ166" s="171"/>
      <c r="TGK166" s="171"/>
      <c r="TGL166" s="171"/>
      <c r="TGM166" s="171"/>
      <c r="TGN166" s="171"/>
      <c r="TGO166" s="171"/>
      <c r="TGP166" s="171"/>
      <c r="TGQ166" s="171"/>
      <c r="TGR166" s="171"/>
      <c r="TGS166" s="171"/>
      <c r="TGT166" s="171"/>
      <c r="TGU166" s="171"/>
      <c r="TGV166" s="171"/>
      <c r="TGW166" s="171"/>
      <c r="TGX166" s="171"/>
      <c r="TGY166" s="171"/>
      <c r="TGZ166" s="171"/>
      <c r="THA166" s="171"/>
      <c r="THB166" s="171"/>
      <c r="THC166" s="171"/>
      <c r="THD166" s="171"/>
      <c r="THE166" s="171"/>
      <c r="THF166" s="171"/>
      <c r="THG166" s="171"/>
      <c r="THH166" s="171"/>
      <c r="THI166" s="171"/>
      <c r="THJ166" s="171"/>
      <c r="THK166" s="171"/>
      <c r="THL166" s="171"/>
      <c r="THM166" s="171"/>
      <c r="THN166" s="171"/>
      <c r="THO166" s="171"/>
      <c r="THP166" s="171"/>
      <c r="THQ166" s="171"/>
      <c r="THR166" s="171"/>
      <c r="THS166" s="171"/>
      <c r="THT166" s="171"/>
      <c r="THU166" s="171"/>
      <c r="THV166" s="171"/>
      <c r="THW166" s="171"/>
      <c r="THX166" s="171"/>
      <c r="THY166" s="171"/>
      <c r="THZ166" s="171"/>
      <c r="TIA166" s="171"/>
      <c r="TIB166" s="171"/>
      <c r="TIC166" s="171"/>
      <c r="TID166" s="171"/>
      <c r="TIE166" s="171"/>
      <c r="TIF166" s="171"/>
      <c r="TIG166" s="171"/>
      <c r="TIH166" s="171"/>
      <c r="TII166" s="171"/>
      <c r="TIJ166" s="171"/>
      <c r="TIK166" s="171"/>
      <c r="TIL166" s="171"/>
      <c r="TIM166" s="171"/>
      <c r="TIN166" s="171"/>
      <c r="TIO166" s="171"/>
      <c r="TIP166" s="171"/>
      <c r="TIQ166" s="171"/>
      <c r="TIR166" s="171"/>
      <c r="TIS166" s="171"/>
      <c r="TIT166" s="171"/>
      <c r="TIU166" s="171"/>
      <c r="TIV166" s="171"/>
      <c r="TIW166" s="171"/>
      <c r="TIX166" s="171"/>
      <c r="TIY166" s="171"/>
      <c r="TIZ166" s="171"/>
      <c r="TJA166" s="171"/>
      <c r="TJB166" s="171"/>
      <c r="TJC166" s="171"/>
      <c r="TJD166" s="171"/>
      <c r="TJE166" s="171"/>
      <c r="TJF166" s="171"/>
      <c r="TJG166" s="171"/>
      <c r="TJH166" s="171"/>
      <c r="TJI166" s="171"/>
      <c r="TJJ166" s="171"/>
      <c r="TJK166" s="171"/>
      <c r="TJL166" s="171"/>
      <c r="TJM166" s="171"/>
      <c r="TJN166" s="171"/>
      <c r="TJO166" s="171"/>
      <c r="TJP166" s="171"/>
      <c r="TJQ166" s="171"/>
      <c r="TJR166" s="171"/>
      <c r="TJS166" s="171"/>
      <c r="TJT166" s="171"/>
      <c r="TJU166" s="171"/>
      <c r="TJV166" s="171"/>
      <c r="TJW166" s="171"/>
      <c r="TJX166" s="171"/>
      <c r="TJY166" s="171"/>
      <c r="TJZ166" s="171"/>
      <c r="TKA166" s="171"/>
      <c r="TKB166" s="171"/>
      <c r="TKC166" s="171"/>
      <c r="TKD166" s="171"/>
      <c r="TKE166" s="171"/>
      <c r="TKF166" s="171"/>
      <c r="TKG166" s="171"/>
      <c r="TKH166" s="171"/>
      <c r="TKI166" s="171"/>
      <c r="TKJ166" s="171"/>
      <c r="TKK166" s="171"/>
      <c r="TKL166" s="171"/>
      <c r="TKM166" s="171"/>
      <c r="TKN166" s="171"/>
      <c r="TKO166" s="171"/>
      <c r="TKP166" s="171"/>
      <c r="TKQ166" s="171"/>
      <c r="TKR166" s="171"/>
      <c r="TKS166" s="171"/>
      <c r="TKT166" s="171"/>
      <c r="TKU166" s="171"/>
      <c r="TKV166" s="171"/>
      <c r="TKW166" s="171"/>
      <c r="TKX166" s="171"/>
      <c r="TKY166" s="171"/>
      <c r="TKZ166" s="171"/>
      <c r="TLA166" s="171"/>
      <c r="TLB166" s="171"/>
      <c r="TLC166" s="171"/>
      <c r="TLD166" s="171"/>
      <c r="TLE166" s="171"/>
      <c r="TLF166" s="171"/>
      <c r="TLG166" s="171"/>
      <c r="TLH166" s="171"/>
      <c r="TLI166" s="171"/>
      <c r="TLJ166" s="171"/>
      <c r="TLK166" s="171"/>
      <c r="TLL166" s="171"/>
      <c r="TLM166" s="171"/>
      <c r="TLN166" s="171"/>
      <c r="TLO166" s="171"/>
      <c r="TLP166" s="171"/>
      <c r="TLQ166" s="171"/>
      <c r="TLR166" s="171"/>
      <c r="TLS166" s="171"/>
      <c r="TLT166" s="171"/>
      <c r="TLU166" s="171"/>
      <c r="TLV166" s="171"/>
      <c r="TLW166" s="171"/>
      <c r="TLX166" s="171"/>
      <c r="TLY166" s="171"/>
      <c r="TLZ166" s="171"/>
      <c r="TMA166" s="171"/>
      <c r="TMB166" s="171"/>
      <c r="TMC166" s="171"/>
      <c r="TMD166" s="171"/>
      <c r="TME166" s="171"/>
      <c r="TMF166" s="171"/>
      <c r="TMG166" s="171"/>
      <c r="TMH166" s="171"/>
      <c r="TMI166" s="171"/>
      <c r="TMJ166" s="171"/>
      <c r="TMK166" s="171"/>
      <c r="TML166" s="171"/>
      <c r="TMM166" s="171"/>
      <c r="TMN166" s="171"/>
      <c r="TMO166" s="171"/>
      <c r="TMP166" s="171"/>
      <c r="TMQ166" s="171"/>
      <c r="TMR166" s="171"/>
      <c r="TMS166" s="171"/>
      <c r="TMT166" s="171"/>
      <c r="TMU166" s="171"/>
      <c r="TMV166" s="171"/>
      <c r="TMW166" s="171"/>
      <c r="TMX166" s="171"/>
      <c r="TMY166" s="171"/>
      <c r="TMZ166" s="171"/>
      <c r="TNA166" s="171"/>
      <c r="TNB166" s="171"/>
      <c r="TNC166" s="171"/>
      <c r="TND166" s="171"/>
      <c r="TNE166" s="171"/>
      <c r="TNF166" s="171"/>
      <c r="TNG166" s="171"/>
      <c r="TNH166" s="171"/>
      <c r="TNI166" s="171"/>
      <c r="TNJ166" s="171"/>
      <c r="TNK166" s="171"/>
      <c r="TNL166" s="171"/>
      <c r="TNM166" s="171"/>
      <c r="TNN166" s="171"/>
      <c r="TNO166" s="171"/>
      <c r="TNP166" s="171"/>
      <c r="TNQ166" s="171"/>
      <c r="TNR166" s="171"/>
      <c r="TNS166" s="171"/>
      <c r="TNT166" s="171"/>
      <c r="TNU166" s="171"/>
      <c r="TNV166" s="171"/>
      <c r="TNW166" s="171"/>
      <c r="TNX166" s="171"/>
      <c r="TNY166" s="171"/>
      <c r="TNZ166" s="171"/>
      <c r="TOA166" s="171"/>
      <c r="TOB166" s="171"/>
      <c r="TOC166" s="171"/>
      <c r="TOD166" s="171"/>
      <c r="TOE166" s="171"/>
      <c r="TOF166" s="171"/>
      <c r="TOG166" s="171"/>
      <c r="TOH166" s="171"/>
      <c r="TOI166" s="171"/>
      <c r="TOJ166" s="171"/>
      <c r="TOK166" s="171"/>
      <c r="TOL166" s="171"/>
      <c r="TOM166" s="171"/>
      <c r="TON166" s="171"/>
      <c r="TOO166" s="171"/>
      <c r="TOP166" s="171"/>
      <c r="TOQ166" s="171"/>
      <c r="TOR166" s="171"/>
      <c r="TOS166" s="171"/>
      <c r="TOT166" s="171"/>
      <c r="TOU166" s="171"/>
      <c r="TOV166" s="171"/>
      <c r="TOW166" s="171"/>
      <c r="TOX166" s="171"/>
      <c r="TOY166" s="171"/>
      <c r="TOZ166" s="171"/>
      <c r="TPA166" s="171"/>
      <c r="TPB166" s="171"/>
      <c r="TPC166" s="171"/>
      <c r="TPD166" s="171"/>
      <c r="TPE166" s="171"/>
      <c r="TPF166" s="171"/>
      <c r="TPG166" s="171"/>
      <c r="TPH166" s="171"/>
      <c r="TPI166" s="171"/>
      <c r="TPJ166" s="171"/>
      <c r="TPK166" s="171"/>
      <c r="TPL166" s="171"/>
      <c r="TPM166" s="171"/>
      <c r="TPN166" s="171"/>
      <c r="TPO166" s="171"/>
      <c r="TPP166" s="171"/>
      <c r="TPQ166" s="171"/>
      <c r="TPR166" s="171"/>
      <c r="TPS166" s="171"/>
      <c r="TPT166" s="171"/>
      <c r="TPU166" s="171"/>
      <c r="TPV166" s="171"/>
      <c r="TPW166" s="171"/>
      <c r="TPX166" s="171"/>
      <c r="TPY166" s="171"/>
      <c r="TPZ166" s="171"/>
      <c r="TQA166" s="171"/>
      <c r="TQB166" s="171"/>
      <c r="TQC166" s="171"/>
      <c r="TQD166" s="171"/>
      <c r="TQE166" s="171"/>
      <c r="TQF166" s="171"/>
      <c r="TQG166" s="171"/>
      <c r="TQH166" s="171"/>
      <c r="TQI166" s="171"/>
      <c r="TQJ166" s="171"/>
      <c r="TQK166" s="171"/>
      <c r="TQL166" s="171"/>
      <c r="TQM166" s="171"/>
      <c r="TQN166" s="171"/>
      <c r="TQO166" s="171"/>
      <c r="TQP166" s="171"/>
      <c r="TQQ166" s="171"/>
      <c r="TQR166" s="171"/>
      <c r="TQS166" s="171"/>
      <c r="TQT166" s="171"/>
      <c r="TQU166" s="171"/>
      <c r="TQV166" s="171"/>
      <c r="TQW166" s="171"/>
      <c r="TQX166" s="171"/>
      <c r="TQY166" s="171"/>
      <c r="TQZ166" s="171"/>
      <c r="TRA166" s="171"/>
      <c r="TRB166" s="171"/>
      <c r="TRC166" s="171"/>
      <c r="TRD166" s="171"/>
      <c r="TRE166" s="171"/>
      <c r="TRF166" s="171"/>
      <c r="TRG166" s="171"/>
      <c r="TRH166" s="171"/>
      <c r="TRI166" s="171"/>
      <c r="TRJ166" s="171"/>
      <c r="TRK166" s="171"/>
      <c r="TRL166" s="171"/>
      <c r="TRM166" s="171"/>
      <c r="TRN166" s="171"/>
      <c r="TRO166" s="171"/>
      <c r="TRP166" s="171"/>
      <c r="TRQ166" s="171"/>
      <c r="TRR166" s="171"/>
      <c r="TRS166" s="171"/>
      <c r="TRT166" s="171"/>
      <c r="TRU166" s="171"/>
      <c r="TRV166" s="171"/>
      <c r="TRW166" s="171"/>
      <c r="TRX166" s="171"/>
      <c r="TRY166" s="171"/>
      <c r="TRZ166" s="171"/>
      <c r="TSA166" s="171"/>
      <c r="TSB166" s="171"/>
      <c r="TSC166" s="171"/>
      <c r="TSD166" s="171"/>
      <c r="TSE166" s="171"/>
      <c r="TSF166" s="171"/>
      <c r="TSG166" s="171"/>
      <c r="TSH166" s="171"/>
      <c r="TSI166" s="171"/>
      <c r="TSJ166" s="171"/>
      <c r="TSK166" s="171"/>
      <c r="TSL166" s="171"/>
      <c r="TSM166" s="171"/>
      <c r="TSN166" s="171"/>
      <c r="TSO166" s="171"/>
      <c r="TSP166" s="171"/>
      <c r="TSQ166" s="171"/>
      <c r="TSR166" s="171"/>
      <c r="TSS166" s="171"/>
      <c r="TST166" s="171"/>
      <c r="TSU166" s="171"/>
      <c r="TSV166" s="171"/>
      <c r="TSW166" s="171"/>
      <c r="TSX166" s="171"/>
      <c r="TSY166" s="171"/>
      <c r="TSZ166" s="171"/>
      <c r="TTA166" s="171"/>
      <c r="TTB166" s="171"/>
      <c r="TTC166" s="171"/>
      <c r="TTD166" s="171"/>
      <c r="TTE166" s="171"/>
      <c r="TTF166" s="171"/>
      <c r="TTG166" s="171"/>
      <c r="TTH166" s="171"/>
      <c r="TTI166" s="171"/>
      <c r="TTJ166" s="171"/>
      <c r="TTK166" s="171"/>
      <c r="TTL166" s="171"/>
      <c r="TTM166" s="171"/>
      <c r="TTN166" s="171"/>
      <c r="TTO166" s="171"/>
      <c r="TTP166" s="171"/>
      <c r="TTQ166" s="171"/>
      <c r="TTR166" s="171"/>
      <c r="TTS166" s="171"/>
      <c r="TTT166" s="171"/>
      <c r="TTU166" s="171"/>
      <c r="TTV166" s="171"/>
      <c r="TTW166" s="171"/>
      <c r="TTX166" s="171"/>
      <c r="TTY166" s="171"/>
      <c r="TTZ166" s="171"/>
      <c r="TUA166" s="171"/>
      <c r="TUB166" s="171"/>
      <c r="TUC166" s="171"/>
      <c r="TUD166" s="171"/>
      <c r="TUE166" s="171"/>
      <c r="TUF166" s="171"/>
      <c r="TUG166" s="171"/>
      <c r="TUH166" s="171"/>
      <c r="TUI166" s="171"/>
      <c r="TUJ166" s="171"/>
      <c r="TUK166" s="171"/>
      <c r="TUL166" s="171"/>
      <c r="TUM166" s="171"/>
      <c r="TUN166" s="171"/>
      <c r="TUO166" s="171"/>
      <c r="TUP166" s="171"/>
      <c r="TUQ166" s="171"/>
      <c r="TUR166" s="171"/>
      <c r="TUS166" s="171"/>
      <c r="TUT166" s="171"/>
      <c r="TUU166" s="171"/>
      <c r="TUV166" s="171"/>
      <c r="TUW166" s="171"/>
      <c r="TUX166" s="171"/>
      <c r="TUY166" s="171"/>
      <c r="TUZ166" s="171"/>
      <c r="TVA166" s="171"/>
      <c r="TVB166" s="171"/>
      <c r="TVC166" s="171"/>
      <c r="TVD166" s="171"/>
      <c r="TVE166" s="171"/>
      <c r="TVF166" s="171"/>
      <c r="TVG166" s="171"/>
      <c r="TVH166" s="171"/>
      <c r="TVI166" s="171"/>
      <c r="TVJ166" s="171"/>
      <c r="TVK166" s="171"/>
      <c r="TVL166" s="171"/>
      <c r="TVM166" s="171"/>
      <c r="TVN166" s="171"/>
      <c r="TVO166" s="171"/>
      <c r="TVP166" s="171"/>
      <c r="TVQ166" s="171"/>
      <c r="TVR166" s="171"/>
      <c r="TVS166" s="171"/>
      <c r="TVT166" s="171"/>
      <c r="TVU166" s="171"/>
      <c r="TVV166" s="171"/>
      <c r="TVW166" s="171"/>
      <c r="TVX166" s="171"/>
      <c r="TVY166" s="171"/>
      <c r="TVZ166" s="171"/>
      <c r="TWA166" s="171"/>
      <c r="TWB166" s="171"/>
      <c r="TWC166" s="171"/>
      <c r="TWD166" s="171"/>
      <c r="TWE166" s="171"/>
      <c r="TWF166" s="171"/>
      <c r="TWG166" s="171"/>
      <c r="TWH166" s="171"/>
      <c r="TWI166" s="171"/>
      <c r="TWJ166" s="171"/>
      <c r="TWK166" s="171"/>
      <c r="TWL166" s="171"/>
      <c r="TWM166" s="171"/>
      <c r="TWN166" s="171"/>
      <c r="TWO166" s="171"/>
      <c r="TWP166" s="171"/>
      <c r="TWQ166" s="171"/>
      <c r="TWR166" s="171"/>
      <c r="TWS166" s="171"/>
      <c r="TWT166" s="171"/>
      <c r="TWU166" s="171"/>
      <c r="TWV166" s="171"/>
      <c r="TWW166" s="171"/>
      <c r="TWX166" s="171"/>
      <c r="TWY166" s="171"/>
      <c r="TWZ166" s="171"/>
      <c r="TXA166" s="171"/>
      <c r="TXB166" s="171"/>
      <c r="TXC166" s="171"/>
      <c r="TXD166" s="171"/>
      <c r="TXE166" s="171"/>
      <c r="TXF166" s="171"/>
      <c r="TXG166" s="171"/>
      <c r="TXH166" s="171"/>
      <c r="TXI166" s="171"/>
      <c r="TXJ166" s="171"/>
      <c r="TXK166" s="171"/>
      <c r="TXL166" s="171"/>
      <c r="TXM166" s="171"/>
      <c r="TXN166" s="171"/>
      <c r="TXO166" s="171"/>
      <c r="TXP166" s="171"/>
      <c r="TXQ166" s="171"/>
      <c r="TXR166" s="171"/>
      <c r="TXS166" s="171"/>
      <c r="TXT166" s="171"/>
      <c r="TXU166" s="171"/>
      <c r="TXV166" s="171"/>
      <c r="TXW166" s="171"/>
      <c r="TXX166" s="171"/>
      <c r="TXY166" s="171"/>
      <c r="TXZ166" s="171"/>
      <c r="TYA166" s="171"/>
      <c r="TYB166" s="171"/>
      <c r="TYC166" s="171"/>
      <c r="TYD166" s="171"/>
      <c r="TYE166" s="171"/>
      <c r="TYF166" s="171"/>
      <c r="TYG166" s="171"/>
      <c r="TYH166" s="171"/>
      <c r="TYI166" s="171"/>
      <c r="TYJ166" s="171"/>
      <c r="TYK166" s="171"/>
      <c r="TYL166" s="171"/>
      <c r="TYM166" s="171"/>
      <c r="TYN166" s="171"/>
      <c r="TYO166" s="171"/>
      <c r="TYP166" s="171"/>
      <c r="TYQ166" s="171"/>
      <c r="TYR166" s="171"/>
      <c r="TYS166" s="171"/>
      <c r="TYT166" s="171"/>
      <c r="TYU166" s="171"/>
      <c r="TYV166" s="171"/>
      <c r="TYW166" s="171"/>
      <c r="TYX166" s="171"/>
      <c r="TYY166" s="171"/>
      <c r="TYZ166" s="171"/>
      <c r="TZA166" s="171"/>
      <c r="TZB166" s="171"/>
      <c r="TZC166" s="171"/>
      <c r="TZD166" s="171"/>
      <c r="TZE166" s="171"/>
      <c r="TZF166" s="171"/>
      <c r="TZG166" s="171"/>
      <c r="TZH166" s="171"/>
      <c r="TZI166" s="171"/>
      <c r="TZJ166" s="171"/>
      <c r="TZK166" s="171"/>
      <c r="TZL166" s="171"/>
      <c r="TZM166" s="171"/>
      <c r="TZN166" s="171"/>
      <c r="TZO166" s="171"/>
      <c r="TZP166" s="171"/>
      <c r="TZQ166" s="171"/>
      <c r="TZR166" s="171"/>
      <c r="TZS166" s="171"/>
      <c r="TZT166" s="171"/>
      <c r="TZU166" s="171"/>
      <c r="TZV166" s="171"/>
      <c r="TZW166" s="171"/>
      <c r="TZX166" s="171"/>
      <c r="TZY166" s="171"/>
      <c r="TZZ166" s="171"/>
      <c r="UAA166" s="171"/>
      <c r="UAB166" s="171"/>
      <c r="UAC166" s="171"/>
      <c r="UAD166" s="171"/>
      <c r="UAE166" s="171"/>
      <c r="UAF166" s="171"/>
      <c r="UAG166" s="171"/>
      <c r="UAH166" s="171"/>
      <c r="UAI166" s="171"/>
      <c r="UAJ166" s="171"/>
      <c r="UAK166" s="171"/>
      <c r="UAL166" s="171"/>
      <c r="UAM166" s="171"/>
      <c r="UAN166" s="171"/>
      <c r="UAO166" s="171"/>
      <c r="UAP166" s="171"/>
      <c r="UAQ166" s="171"/>
      <c r="UAR166" s="171"/>
      <c r="UAS166" s="171"/>
      <c r="UAT166" s="171"/>
      <c r="UAU166" s="171"/>
      <c r="UAV166" s="171"/>
      <c r="UAW166" s="171"/>
      <c r="UAX166" s="171"/>
      <c r="UAY166" s="171"/>
      <c r="UAZ166" s="171"/>
      <c r="UBA166" s="171"/>
      <c r="UBB166" s="171"/>
      <c r="UBC166" s="171"/>
      <c r="UBD166" s="171"/>
      <c r="UBE166" s="171"/>
      <c r="UBF166" s="171"/>
      <c r="UBG166" s="171"/>
      <c r="UBH166" s="171"/>
      <c r="UBI166" s="171"/>
      <c r="UBJ166" s="171"/>
      <c r="UBK166" s="171"/>
      <c r="UBL166" s="171"/>
      <c r="UBM166" s="171"/>
      <c r="UBN166" s="171"/>
      <c r="UBO166" s="171"/>
      <c r="UBP166" s="171"/>
      <c r="UBQ166" s="171"/>
      <c r="UBR166" s="171"/>
      <c r="UBS166" s="171"/>
      <c r="UBT166" s="171"/>
      <c r="UBU166" s="171"/>
      <c r="UBV166" s="171"/>
      <c r="UBW166" s="171"/>
      <c r="UBX166" s="171"/>
      <c r="UBY166" s="171"/>
      <c r="UBZ166" s="171"/>
      <c r="UCA166" s="171"/>
      <c r="UCB166" s="171"/>
      <c r="UCC166" s="171"/>
      <c r="UCD166" s="171"/>
      <c r="UCE166" s="171"/>
      <c r="UCF166" s="171"/>
      <c r="UCG166" s="171"/>
      <c r="UCH166" s="171"/>
      <c r="UCI166" s="171"/>
      <c r="UCJ166" s="171"/>
      <c r="UCK166" s="171"/>
      <c r="UCL166" s="171"/>
      <c r="UCM166" s="171"/>
      <c r="UCN166" s="171"/>
      <c r="UCO166" s="171"/>
      <c r="UCP166" s="171"/>
      <c r="UCQ166" s="171"/>
      <c r="UCR166" s="171"/>
      <c r="UCS166" s="171"/>
      <c r="UCT166" s="171"/>
      <c r="UCU166" s="171"/>
      <c r="UCV166" s="171"/>
      <c r="UCW166" s="171"/>
      <c r="UCX166" s="171"/>
      <c r="UCY166" s="171"/>
      <c r="UCZ166" s="171"/>
      <c r="UDA166" s="171"/>
      <c r="UDB166" s="171"/>
      <c r="UDC166" s="171"/>
      <c r="UDD166" s="171"/>
      <c r="UDE166" s="171"/>
      <c r="UDF166" s="171"/>
      <c r="UDG166" s="171"/>
      <c r="UDH166" s="171"/>
      <c r="UDI166" s="171"/>
      <c r="UDJ166" s="171"/>
      <c r="UDK166" s="171"/>
      <c r="UDL166" s="171"/>
      <c r="UDM166" s="171"/>
      <c r="UDN166" s="171"/>
      <c r="UDO166" s="171"/>
      <c r="UDP166" s="171"/>
      <c r="UDQ166" s="171"/>
      <c r="UDR166" s="171"/>
      <c r="UDS166" s="171"/>
      <c r="UDT166" s="171"/>
      <c r="UDU166" s="171"/>
      <c r="UDV166" s="171"/>
      <c r="UDW166" s="171"/>
      <c r="UDX166" s="171"/>
      <c r="UDY166" s="171"/>
      <c r="UDZ166" s="171"/>
      <c r="UEA166" s="171"/>
      <c r="UEB166" s="171"/>
      <c r="UEC166" s="171"/>
      <c r="UED166" s="171"/>
      <c r="UEE166" s="171"/>
      <c r="UEF166" s="171"/>
      <c r="UEG166" s="171"/>
      <c r="UEH166" s="171"/>
      <c r="UEI166" s="171"/>
      <c r="UEJ166" s="171"/>
      <c r="UEK166" s="171"/>
      <c r="UEL166" s="171"/>
      <c r="UEM166" s="171"/>
      <c r="UEN166" s="171"/>
      <c r="UEO166" s="171"/>
      <c r="UEP166" s="171"/>
      <c r="UEQ166" s="171"/>
      <c r="UER166" s="171"/>
      <c r="UES166" s="171"/>
      <c r="UET166" s="171"/>
      <c r="UEU166" s="171"/>
      <c r="UEV166" s="171"/>
      <c r="UEW166" s="171"/>
      <c r="UEX166" s="171"/>
      <c r="UEY166" s="171"/>
      <c r="UEZ166" s="171"/>
      <c r="UFA166" s="171"/>
      <c r="UFB166" s="171"/>
      <c r="UFC166" s="171"/>
      <c r="UFD166" s="171"/>
      <c r="UFE166" s="171"/>
      <c r="UFF166" s="171"/>
      <c r="UFG166" s="171"/>
      <c r="UFH166" s="171"/>
      <c r="UFI166" s="171"/>
      <c r="UFJ166" s="171"/>
      <c r="UFK166" s="171"/>
      <c r="UFL166" s="171"/>
      <c r="UFM166" s="171"/>
      <c r="UFN166" s="171"/>
      <c r="UFO166" s="171"/>
      <c r="UFP166" s="171"/>
      <c r="UFQ166" s="171"/>
      <c r="UFR166" s="171"/>
      <c r="UFS166" s="171"/>
      <c r="UFT166" s="171"/>
      <c r="UFU166" s="171"/>
      <c r="UFV166" s="171"/>
      <c r="UFW166" s="171"/>
      <c r="UFX166" s="171"/>
      <c r="UFY166" s="171"/>
      <c r="UFZ166" s="171"/>
      <c r="UGA166" s="171"/>
      <c r="UGB166" s="171"/>
      <c r="UGC166" s="171"/>
      <c r="UGD166" s="171"/>
      <c r="UGE166" s="171"/>
      <c r="UGF166" s="171"/>
      <c r="UGG166" s="171"/>
      <c r="UGH166" s="171"/>
      <c r="UGI166" s="171"/>
      <c r="UGJ166" s="171"/>
      <c r="UGK166" s="171"/>
      <c r="UGL166" s="171"/>
      <c r="UGM166" s="171"/>
      <c r="UGN166" s="171"/>
      <c r="UGO166" s="171"/>
      <c r="UGP166" s="171"/>
      <c r="UGQ166" s="171"/>
      <c r="UGR166" s="171"/>
      <c r="UGS166" s="171"/>
      <c r="UGT166" s="171"/>
      <c r="UGU166" s="171"/>
      <c r="UGV166" s="171"/>
      <c r="UGW166" s="171"/>
      <c r="UGX166" s="171"/>
      <c r="UGY166" s="171"/>
      <c r="UGZ166" s="171"/>
      <c r="UHA166" s="171"/>
      <c r="UHB166" s="171"/>
      <c r="UHC166" s="171"/>
      <c r="UHD166" s="171"/>
      <c r="UHE166" s="171"/>
      <c r="UHF166" s="171"/>
      <c r="UHG166" s="171"/>
      <c r="UHH166" s="171"/>
      <c r="UHI166" s="171"/>
      <c r="UHJ166" s="171"/>
      <c r="UHK166" s="171"/>
      <c r="UHL166" s="171"/>
      <c r="UHM166" s="171"/>
      <c r="UHN166" s="171"/>
      <c r="UHO166" s="171"/>
      <c r="UHP166" s="171"/>
      <c r="UHQ166" s="171"/>
      <c r="UHR166" s="171"/>
      <c r="UHS166" s="171"/>
      <c r="UHT166" s="171"/>
      <c r="UHU166" s="171"/>
      <c r="UHV166" s="171"/>
      <c r="UHW166" s="171"/>
      <c r="UHX166" s="171"/>
      <c r="UHY166" s="171"/>
      <c r="UHZ166" s="171"/>
      <c r="UIA166" s="171"/>
      <c r="UIB166" s="171"/>
      <c r="UIC166" s="171"/>
      <c r="UID166" s="171"/>
      <c r="UIE166" s="171"/>
      <c r="UIF166" s="171"/>
      <c r="UIG166" s="171"/>
      <c r="UIH166" s="171"/>
      <c r="UII166" s="171"/>
      <c r="UIJ166" s="171"/>
      <c r="UIK166" s="171"/>
      <c r="UIL166" s="171"/>
      <c r="UIM166" s="171"/>
      <c r="UIN166" s="171"/>
      <c r="UIO166" s="171"/>
      <c r="UIP166" s="171"/>
      <c r="UIQ166" s="171"/>
      <c r="UIR166" s="171"/>
      <c r="UIS166" s="171"/>
      <c r="UIT166" s="171"/>
      <c r="UIU166" s="171"/>
      <c r="UIV166" s="171"/>
      <c r="UIW166" s="171"/>
      <c r="UIX166" s="171"/>
      <c r="UIY166" s="171"/>
      <c r="UIZ166" s="171"/>
      <c r="UJA166" s="171"/>
      <c r="UJB166" s="171"/>
      <c r="UJC166" s="171"/>
      <c r="UJD166" s="171"/>
      <c r="UJE166" s="171"/>
      <c r="UJF166" s="171"/>
      <c r="UJG166" s="171"/>
      <c r="UJH166" s="171"/>
      <c r="UJI166" s="171"/>
      <c r="UJJ166" s="171"/>
      <c r="UJK166" s="171"/>
      <c r="UJL166" s="171"/>
      <c r="UJM166" s="171"/>
      <c r="UJN166" s="171"/>
      <c r="UJO166" s="171"/>
      <c r="UJP166" s="171"/>
      <c r="UJQ166" s="171"/>
      <c r="UJR166" s="171"/>
      <c r="UJS166" s="171"/>
      <c r="UJT166" s="171"/>
      <c r="UJU166" s="171"/>
      <c r="UJV166" s="171"/>
      <c r="UJW166" s="171"/>
      <c r="UJX166" s="171"/>
      <c r="UJY166" s="171"/>
      <c r="UJZ166" s="171"/>
      <c r="UKA166" s="171"/>
      <c r="UKB166" s="171"/>
      <c r="UKC166" s="171"/>
      <c r="UKD166" s="171"/>
      <c r="UKE166" s="171"/>
      <c r="UKF166" s="171"/>
      <c r="UKG166" s="171"/>
      <c r="UKH166" s="171"/>
      <c r="UKI166" s="171"/>
      <c r="UKJ166" s="171"/>
      <c r="UKK166" s="171"/>
      <c r="UKL166" s="171"/>
      <c r="UKM166" s="171"/>
      <c r="UKN166" s="171"/>
      <c r="UKO166" s="171"/>
      <c r="UKP166" s="171"/>
      <c r="UKQ166" s="171"/>
      <c r="UKR166" s="171"/>
      <c r="UKS166" s="171"/>
      <c r="UKT166" s="171"/>
      <c r="UKU166" s="171"/>
      <c r="UKV166" s="171"/>
      <c r="UKW166" s="171"/>
      <c r="UKX166" s="171"/>
      <c r="UKY166" s="171"/>
      <c r="UKZ166" s="171"/>
      <c r="ULA166" s="171"/>
      <c r="ULB166" s="171"/>
      <c r="ULC166" s="171"/>
      <c r="ULD166" s="171"/>
      <c r="ULE166" s="171"/>
      <c r="ULF166" s="171"/>
      <c r="ULG166" s="171"/>
      <c r="ULH166" s="171"/>
      <c r="ULI166" s="171"/>
      <c r="ULJ166" s="171"/>
      <c r="ULK166" s="171"/>
      <c r="ULL166" s="171"/>
      <c r="ULM166" s="171"/>
      <c r="ULN166" s="171"/>
      <c r="ULO166" s="171"/>
      <c r="ULP166" s="171"/>
      <c r="ULQ166" s="171"/>
      <c r="ULR166" s="171"/>
      <c r="ULS166" s="171"/>
      <c r="ULT166" s="171"/>
      <c r="ULU166" s="171"/>
      <c r="ULV166" s="171"/>
      <c r="ULW166" s="171"/>
      <c r="ULX166" s="171"/>
      <c r="ULY166" s="171"/>
      <c r="ULZ166" s="171"/>
      <c r="UMA166" s="171"/>
      <c r="UMB166" s="171"/>
      <c r="UMC166" s="171"/>
      <c r="UMD166" s="171"/>
      <c r="UME166" s="171"/>
      <c r="UMF166" s="171"/>
      <c r="UMG166" s="171"/>
      <c r="UMH166" s="171"/>
      <c r="UMI166" s="171"/>
      <c r="UMJ166" s="171"/>
      <c r="UMK166" s="171"/>
      <c r="UML166" s="171"/>
      <c r="UMM166" s="171"/>
      <c r="UMN166" s="171"/>
      <c r="UMO166" s="171"/>
      <c r="UMP166" s="171"/>
      <c r="UMQ166" s="171"/>
      <c r="UMR166" s="171"/>
      <c r="UMS166" s="171"/>
      <c r="UMT166" s="171"/>
      <c r="UMU166" s="171"/>
      <c r="UMV166" s="171"/>
      <c r="UMW166" s="171"/>
      <c r="UMX166" s="171"/>
      <c r="UMY166" s="171"/>
      <c r="UMZ166" s="171"/>
      <c r="UNA166" s="171"/>
      <c r="UNB166" s="171"/>
      <c r="UNC166" s="171"/>
      <c r="UND166" s="171"/>
      <c r="UNE166" s="171"/>
      <c r="UNF166" s="171"/>
      <c r="UNG166" s="171"/>
      <c r="UNH166" s="171"/>
      <c r="UNI166" s="171"/>
      <c r="UNJ166" s="171"/>
      <c r="UNK166" s="171"/>
      <c r="UNL166" s="171"/>
      <c r="UNM166" s="171"/>
      <c r="UNN166" s="171"/>
      <c r="UNO166" s="171"/>
      <c r="UNP166" s="171"/>
      <c r="UNQ166" s="171"/>
      <c r="UNR166" s="171"/>
      <c r="UNS166" s="171"/>
      <c r="UNT166" s="171"/>
      <c r="UNU166" s="171"/>
      <c r="UNV166" s="171"/>
      <c r="UNW166" s="171"/>
      <c r="UNX166" s="171"/>
      <c r="UNY166" s="171"/>
      <c r="UNZ166" s="171"/>
      <c r="UOA166" s="171"/>
      <c r="UOB166" s="171"/>
      <c r="UOC166" s="171"/>
      <c r="UOD166" s="171"/>
      <c r="UOE166" s="171"/>
      <c r="UOF166" s="171"/>
      <c r="UOG166" s="171"/>
      <c r="UOH166" s="171"/>
      <c r="UOI166" s="171"/>
      <c r="UOJ166" s="171"/>
      <c r="UOK166" s="171"/>
      <c r="UOL166" s="171"/>
      <c r="UOM166" s="171"/>
      <c r="UON166" s="171"/>
      <c r="UOO166" s="171"/>
      <c r="UOP166" s="171"/>
      <c r="UOQ166" s="171"/>
      <c r="UOR166" s="171"/>
      <c r="UOS166" s="171"/>
      <c r="UOT166" s="171"/>
      <c r="UOU166" s="171"/>
      <c r="UOV166" s="171"/>
      <c r="UOW166" s="171"/>
      <c r="UOX166" s="171"/>
      <c r="UOY166" s="171"/>
      <c r="UOZ166" s="171"/>
      <c r="UPA166" s="171"/>
      <c r="UPB166" s="171"/>
      <c r="UPC166" s="171"/>
      <c r="UPD166" s="171"/>
      <c r="UPE166" s="171"/>
      <c r="UPF166" s="171"/>
      <c r="UPG166" s="171"/>
      <c r="UPH166" s="171"/>
      <c r="UPI166" s="171"/>
      <c r="UPJ166" s="171"/>
      <c r="UPK166" s="171"/>
      <c r="UPL166" s="171"/>
      <c r="UPM166" s="171"/>
      <c r="UPN166" s="171"/>
      <c r="UPO166" s="171"/>
      <c r="UPP166" s="171"/>
      <c r="UPQ166" s="171"/>
      <c r="UPR166" s="171"/>
      <c r="UPS166" s="171"/>
      <c r="UPT166" s="171"/>
      <c r="UPU166" s="171"/>
      <c r="UPV166" s="171"/>
      <c r="UPW166" s="171"/>
      <c r="UPX166" s="171"/>
      <c r="UPY166" s="171"/>
      <c r="UPZ166" s="171"/>
      <c r="UQA166" s="171"/>
      <c r="UQB166" s="171"/>
      <c r="UQC166" s="171"/>
      <c r="UQD166" s="171"/>
      <c r="UQE166" s="171"/>
      <c r="UQF166" s="171"/>
      <c r="UQG166" s="171"/>
      <c r="UQH166" s="171"/>
      <c r="UQI166" s="171"/>
      <c r="UQJ166" s="171"/>
      <c r="UQK166" s="171"/>
      <c r="UQL166" s="171"/>
      <c r="UQM166" s="171"/>
      <c r="UQN166" s="171"/>
      <c r="UQO166" s="171"/>
      <c r="UQP166" s="171"/>
      <c r="UQQ166" s="171"/>
      <c r="UQR166" s="171"/>
      <c r="UQS166" s="171"/>
      <c r="UQT166" s="171"/>
      <c r="UQU166" s="171"/>
      <c r="UQV166" s="171"/>
      <c r="UQW166" s="171"/>
      <c r="UQX166" s="171"/>
      <c r="UQY166" s="171"/>
      <c r="UQZ166" s="171"/>
      <c r="URA166" s="171"/>
      <c r="URB166" s="171"/>
      <c r="URC166" s="171"/>
      <c r="URD166" s="171"/>
      <c r="URE166" s="171"/>
      <c r="URF166" s="171"/>
      <c r="URG166" s="171"/>
      <c r="URH166" s="171"/>
      <c r="URI166" s="171"/>
      <c r="URJ166" s="171"/>
      <c r="URK166" s="171"/>
      <c r="URL166" s="171"/>
      <c r="URM166" s="171"/>
      <c r="URN166" s="171"/>
      <c r="URO166" s="171"/>
      <c r="URP166" s="171"/>
      <c r="URQ166" s="171"/>
      <c r="URR166" s="171"/>
      <c r="URS166" s="171"/>
      <c r="URT166" s="171"/>
      <c r="URU166" s="171"/>
      <c r="URV166" s="171"/>
      <c r="URW166" s="171"/>
      <c r="URX166" s="171"/>
      <c r="URY166" s="171"/>
      <c r="URZ166" s="171"/>
      <c r="USA166" s="171"/>
      <c r="USB166" s="171"/>
      <c r="USC166" s="171"/>
      <c r="USD166" s="171"/>
      <c r="USE166" s="171"/>
      <c r="USF166" s="171"/>
      <c r="USG166" s="171"/>
      <c r="USH166" s="171"/>
      <c r="USI166" s="171"/>
      <c r="USJ166" s="171"/>
      <c r="USK166" s="171"/>
      <c r="USL166" s="171"/>
      <c r="USM166" s="171"/>
      <c r="USN166" s="171"/>
      <c r="USO166" s="171"/>
      <c r="USP166" s="171"/>
      <c r="USQ166" s="171"/>
      <c r="USR166" s="171"/>
      <c r="USS166" s="171"/>
      <c r="UST166" s="171"/>
      <c r="USU166" s="171"/>
      <c r="USV166" s="171"/>
      <c r="USW166" s="171"/>
      <c r="USX166" s="171"/>
      <c r="USY166" s="171"/>
      <c r="USZ166" s="171"/>
      <c r="UTA166" s="171"/>
      <c r="UTB166" s="171"/>
      <c r="UTC166" s="171"/>
      <c r="UTD166" s="171"/>
      <c r="UTE166" s="171"/>
      <c r="UTF166" s="171"/>
      <c r="UTG166" s="171"/>
      <c r="UTH166" s="171"/>
      <c r="UTI166" s="171"/>
      <c r="UTJ166" s="171"/>
      <c r="UTK166" s="171"/>
      <c r="UTL166" s="171"/>
      <c r="UTM166" s="171"/>
      <c r="UTN166" s="171"/>
      <c r="UTO166" s="171"/>
      <c r="UTP166" s="171"/>
      <c r="UTQ166" s="171"/>
      <c r="UTR166" s="171"/>
      <c r="UTS166" s="171"/>
      <c r="UTT166" s="171"/>
      <c r="UTU166" s="171"/>
      <c r="UTV166" s="171"/>
      <c r="UTW166" s="171"/>
      <c r="UTX166" s="171"/>
      <c r="UTY166" s="171"/>
      <c r="UTZ166" s="171"/>
      <c r="UUA166" s="171"/>
      <c r="UUB166" s="171"/>
      <c r="UUC166" s="171"/>
      <c r="UUD166" s="171"/>
      <c r="UUE166" s="171"/>
      <c r="UUF166" s="171"/>
      <c r="UUG166" s="171"/>
      <c r="UUH166" s="171"/>
      <c r="UUI166" s="171"/>
      <c r="UUJ166" s="171"/>
      <c r="UUK166" s="171"/>
      <c r="UUL166" s="171"/>
      <c r="UUM166" s="171"/>
      <c r="UUN166" s="171"/>
      <c r="UUO166" s="171"/>
      <c r="UUP166" s="171"/>
      <c r="UUQ166" s="171"/>
      <c r="UUR166" s="171"/>
      <c r="UUS166" s="171"/>
      <c r="UUT166" s="171"/>
      <c r="UUU166" s="171"/>
      <c r="UUV166" s="171"/>
      <c r="UUW166" s="171"/>
      <c r="UUX166" s="171"/>
      <c r="UUY166" s="171"/>
      <c r="UUZ166" s="171"/>
      <c r="UVA166" s="171"/>
      <c r="UVB166" s="171"/>
      <c r="UVC166" s="171"/>
      <c r="UVD166" s="171"/>
      <c r="UVE166" s="171"/>
      <c r="UVF166" s="171"/>
      <c r="UVG166" s="171"/>
      <c r="UVH166" s="171"/>
      <c r="UVI166" s="171"/>
      <c r="UVJ166" s="171"/>
      <c r="UVK166" s="171"/>
      <c r="UVL166" s="171"/>
      <c r="UVM166" s="171"/>
      <c r="UVN166" s="171"/>
      <c r="UVO166" s="171"/>
      <c r="UVP166" s="171"/>
      <c r="UVQ166" s="171"/>
      <c r="UVR166" s="171"/>
      <c r="UVS166" s="171"/>
      <c r="UVT166" s="171"/>
      <c r="UVU166" s="171"/>
      <c r="UVV166" s="171"/>
      <c r="UVW166" s="171"/>
      <c r="UVX166" s="171"/>
      <c r="UVY166" s="171"/>
      <c r="UVZ166" s="171"/>
      <c r="UWA166" s="171"/>
      <c r="UWB166" s="171"/>
      <c r="UWC166" s="171"/>
      <c r="UWD166" s="171"/>
      <c r="UWE166" s="171"/>
      <c r="UWF166" s="171"/>
      <c r="UWG166" s="171"/>
      <c r="UWH166" s="171"/>
      <c r="UWI166" s="171"/>
      <c r="UWJ166" s="171"/>
      <c r="UWK166" s="171"/>
      <c r="UWL166" s="171"/>
      <c r="UWM166" s="171"/>
      <c r="UWN166" s="171"/>
      <c r="UWO166" s="171"/>
      <c r="UWP166" s="171"/>
      <c r="UWQ166" s="171"/>
      <c r="UWR166" s="171"/>
      <c r="UWS166" s="171"/>
      <c r="UWT166" s="171"/>
      <c r="UWU166" s="171"/>
      <c r="UWV166" s="171"/>
      <c r="UWW166" s="171"/>
      <c r="UWX166" s="171"/>
      <c r="UWY166" s="171"/>
      <c r="UWZ166" s="171"/>
      <c r="UXA166" s="171"/>
      <c r="UXB166" s="171"/>
      <c r="UXC166" s="171"/>
      <c r="UXD166" s="171"/>
      <c r="UXE166" s="171"/>
      <c r="UXF166" s="171"/>
      <c r="UXG166" s="171"/>
      <c r="UXH166" s="171"/>
      <c r="UXI166" s="171"/>
      <c r="UXJ166" s="171"/>
      <c r="UXK166" s="171"/>
      <c r="UXL166" s="171"/>
      <c r="UXM166" s="171"/>
      <c r="UXN166" s="171"/>
      <c r="UXO166" s="171"/>
      <c r="UXP166" s="171"/>
      <c r="UXQ166" s="171"/>
      <c r="UXR166" s="171"/>
      <c r="UXS166" s="171"/>
      <c r="UXT166" s="171"/>
      <c r="UXU166" s="171"/>
      <c r="UXV166" s="171"/>
      <c r="UXW166" s="171"/>
      <c r="UXX166" s="171"/>
      <c r="UXY166" s="171"/>
      <c r="UXZ166" s="171"/>
      <c r="UYA166" s="171"/>
      <c r="UYB166" s="171"/>
      <c r="UYC166" s="171"/>
      <c r="UYD166" s="171"/>
      <c r="UYE166" s="171"/>
      <c r="UYF166" s="171"/>
      <c r="UYG166" s="171"/>
      <c r="UYH166" s="171"/>
      <c r="UYI166" s="171"/>
      <c r="UYJ166" s="171"/>
      <c r="UYK166" s="171"/>
      <c r="UYL166" s="171"/>
      <c r="UYM166" s="171"/>
      <c r="UYN166" s="171"/>
      <c r="UYO166" s="171"/>
      <c r="UYP166" s="171"/>
      <c r="UYQ166" s="171"/>
      <c r="UYR166" s="171"/>
      <c r="UYS166" s="171"/>
      <c r="UYT166" s="171"/>
      <c r="UYU166" s="171"/>
      <c r="UYV166" s="171"/>
      <c r="UYW166" s="171"/>
      <c r="UYX166" s="171"/>
      <c r="UYY166" s="171"/>
      <c r="UYZ166" s="171"/>
      <c r="UZA166" s="171"/>
      <c r="UZB166" s="171"/>
      <c r="UZC166" s="171"/>
      <c r="UZD166" s="171"/>
      <c r="UZE166" s="171"/>
      <c r="UZF166" s="171"/>
      <c r="UZG166" s="171"/>
      <c r="UZH166" s="171"/>
      <c r="UZI166" s="171"/>
      <c r="UZJ166" s="171"/>
      <c r="UZK166" s="171"/>
      <c r="UZL166" s="171"/>
      <c r="UZM166" s="171"/>
      <c r="UZN166" s="171"/>
      <c r="UZO166" s="171"/>
      <c r="UZP166" s="171"/>
      <c r="UZQ166" s="171"/>
      <c r="UZR166" s="171"/>
      <c r="UZS166" s="171"/>
      <c r="UZT166" s="171"/>
      <c r="UZU166" s="171"/>
      <c r="UZV166" s="171"/>
      <c r="UZW166" s="171"/>
      <c r="UZX166" s="171"/>
      <c r="UZY166" s="171"/>
      <c r="UZZ166" s="171"/>
      <c r="VAA166" s="171"/>
      <c r="VAB166" s="171"/>
      <c r="VAC166" s="171"/>
      <c r="VAD166" s="171"/>
      <c r="VAE166" s="171"/>
      <c r="VAF166" s="171"/>
      <c r="VAG166" s="171"/>
      <c r="VAH166" s="171"/>
      <c r="VAI166" s="171"/>
      <c r="VAJ166" s="171"/>
      <c r="VAK166" s="171"/>
      <c r="VAL166" s="171"/>
      <c r="VAM166" s="171"/>
      <c r="VAN166" s="171"/>
      <c r="VAO166" s="171"/>
      <c r="VAP166" s="171"/>
      <c r="VAQ166" s="171"/>
      <c r="VAR166" s="171"/>
      <c r="VAS166" s="171"/>
      <c r="VAT166" s="171"/>
      <c r="VAU166" s="171"/>
      <c r="VAV166" s="171"/>
      <c r="VAW166" s="171"/>
      <c r="VAX166" s="171"/>
      <c r="VAY166" s="171"/>
      <c r="VAZ166" s="171"/>
      <c r="VBA166" s="171"/>
      <c r="VBB166" s="171"/>
      <c r="VBC166" s="171"/>
      <c r="VBD166" s="171"/>
      <c r="VBE166" s="171"/>
      <c r="VBF166" s="171"/>
      <c r="VBG166" s="171"/>
      <c r="VBH166" s="171"/>
      <c r="VBI166" s="171"/>
      <c r="VBJ166" s="171"/>
      <c r="VBK166" s="171"/>
      <c r="VBL166" s="171"/>
      <c r="VBM166" s="171"/>
      <c r="VBN166" s="171"/>
      <c r="VBO166" s="171"/>
      <c r="VBP166" s="171"/>
      <c r="VBQ166" s="171"/>
      <c r="VBR166" s="171"/>
      <c r="VBS166" s="171"/>
      <c r="VBT166" s="171"/>
      <c r="VBU166" s="171"/>
      <c r="VBV166" s="171"/>
      <c r="VBW166" s="171"/>
      <c r="VBX166" s="171"/>
      <c r="VBY166" s="171"/>
      <c r="VBZ166" s="171"/>
      <c r="VCA166" s="171"/>
      <c r="VCB166" s="171"/>
      <c r="VCC166" s="171"/>
      <c r="VCD166" s="171"/>
      <c r="VCE166" s="171"/>
      <c r="VCF166" s="171"/>
      <c r="VCG166" s="171"/>
      <c r="VCH166" s="171"/>
      <c r="VCI166" s="171"/>
      <c r="VCJ166" s="171"/>
      <c r="VCK166" s="171"/>
      <c r="VCL166" s="171"/>
      <c r="VCM166" s="171"/>
      <c r="VCN166" s="171"/>
      <c r="VCO166" s="171"/>
      <c r="VCP166" s="171"/>
      <c r="VCQ166" s="171"/>
      <c r="VCR166" s="171"/>
      <c r="VCS166" s="171"/>
      <c r="VCT166" s="171"/>
      <c r="VCU166" s="171"/>
      <c r="VCV166" s="171"/>
      <c r="VCW166" s="171"/>
      <c r="VCX166" s="171"/>
      <c r="VCY166" s="171"/>
      <c r="VCZ166" s="171"/>
      <c r="VDA166" s="171"/>
      <c r="VDB166" s="171"/>
      <c r="VDC166" s="171"/>
      <c r="VDD166" s="171"/>
      <c r="VDE166" s="171"/>
      <c r="VDF166" s="171"/>
      <c r="VDG166" s="171"/>
      <c r="VDH166" s="171"/>
      <c r="VDI166" s="171"/>
      <c r="VDJ166" s="171"/>
      <c r="VDK166" s="171"/>
      <c r="VDL166" s="171"/>
      <c r="VDM166" s="171"/>
      <c r="VDN166" s="171"/>
      <c r="VDO166" s="171"/>
      <c r="VDP166" s="171"/>
      <c r="VDQ166" s="171"/>
      <c r="VDR166" s="171"/>
      <c r="VDS166" s="171"/>
      <c r="VDT166" s="171"/>
      <c r="VDU166" s="171"/>
      <c r="VDV166" s="171"/>
      <c r="VDW166" s="171"/>
      <c r="VDX166" s="171"/>
      <c r="VDY166" s="171"/>
      <c r="VDZ166" s="171"/>
      <c r="VEA166" s="171"/>
      <c r="VEB166" s="171"/>
      <c r="VEC166" s="171"/>
      <c r="VED166" s="171"/>
      <c r="VEE166" s="171"/>
      <c r="VEF166" s="171"/>
      <c r="VEG166" s="171"/>
      <c r="VEH166" s="171"/>
      <c r="VEI166" s="171"/>
      <c r="VEJ166" s="171"/>
      <c r="VEK166" s="171"/>
      <c r="VEL166" s="171"/>
      <c r="VEM166" s="171"/>
      <c r="VEN166" s="171"/>
      <c r="VEO166" s="171"/>
      <c r="VEP166" s="171"/>
      <c r="VEQ166" s="171"/>
      <c r="VER166" s="171"/>
      <c r="VES166" s="171"/>
      <c r="VET166" s="171"/>
      <c r="VEU166" s="171"/>
      <c r="VEV166" s="171"/>
      <c r="VEW166" s="171"/>
      <c r="VEX166" s="171"/>
      <c r="VEY166" s="171"/>
      <c r="VEZ166" s="171"/>
      <c r="VFA166" s="171"/>
      <c r="VFB166" s="171"/>
      <c r="VFC166" s="171"/>
      <c r="VFD166" s="171"/>
      <c r="VFE166" s="171"/>
      <c r="VFF166" s="171"/>
      <c r="VFG166" s="171"/>
      <c r="VFH166" s="171"/>
      <c r="VFI166" s="171"/>
      <c r="VFJ166" s="171"/>
      <c r="VFK166" s="171"/>
      <c r="VFL166" s="171"/>
      <c r="VFM166" s="171"/>
      <c r="VFN166" s="171"/>
      <c r="VFO166" s="171"/>
      <c r="VFP166" s="171"/>
      <c r="VFQ166" s="171"/>
      <c r="VFR166" s="171"/>
      <c r="VFS166" s="171"/>
      <c r="VFT166" s="171"/>
      <c r="VFU166" s="171"/>
      <c r="VFV166" s="171"/>
      <c r="VFW166" s="171"/>
      <c r="VFX166" s="171"/>
      <c r="VFY166" s="171"/>
      <c r="VFZ166" s="171"/>
      <c r="VGA166" s="171"/>
      <c r="VGB166" s="171"/>
      <c r="VGC166" s="171"/>
      <c r="VGD166" s="171"/>
      <c r="VGE166" s="171"/>
      <c r="VGF166" s="171"/>
      <c r="VGG166" s="171"/>
      <c r="VGH166" s="171"/>
      <c r="VGI166" s="171"/>
      <c r="VGJ166" s="171"/>
      <c r="VGK166" s="171"/>
      <c r="VGL166" s="171"/>
      <c r="VGM166" s="171"/>
      <c r="VGN166" s="171"/>
      <c r="VGO166" s="171"/>
      <c r="VGP166" s="171"/>
      <c r="VGQ166" s="171"/>
      <c r="VGR166" s="171"/>
      <c r="VGS166" s="171"/>
      <c r="VGT166" s="171"/>
      <c r="VGU166" s="171"/>
      <c r="VGV166" s="171"/>
      <c r="VGW166" s="171"/>
      <c r="VGX166" s="171"/>
      <c r="VGY166" s="171"/>
      <c r="VGZ166" s="171"/>
      <c r="VHA166" s="171"/>
      <c r="VHB166" s="171"/>
      <c r="VHC166" s="171"/>
      <c r="VHD166" s="171"/>
      <c r="VHE166" s="171"/>
      <c r="VHF166" s="171"/>
      <c r="VHG166" s="171"/>
      <c r="VHH166" s="171"/>
      <c r="VHI166" s="171"/>
      <c r="VHJ166" s="171"/>
      <c r="VHK166" s="171"/>
      <c r="VHL166" s="171"/>
      <c r="VHM166" s="171"/>
      <c r="VHN166" s="171"/>
      <c r="VHO166" s="171"/>
      <c r="VHP166" s="171"/>
      <c r="VHQ166" s="171"/>
      <c r="VHR166" s="171"/>
      <c r="VHS166" s="171"/>
      <c r="VHT166" s="171"/>
      <c r="VHU166" s="171"/>
      <c r="VHV166" s="171"/>
      <c r="VHW166" s="171"/>
      <c r="VHX166" s="171"/>
      <c r="VHY166" s="171"/>
      <c r="VHZ166" s="171"/>
      <c r="VIA166" s="171"/>
      <c r="VIB166" s="171"/>
      <c r="VIC166" s="171"/>
      <c r="VID166" s="171"/>
      <c r="VIE166" s="171"/>
      <c r="VIF166" s="171"/>
      <c r="VIG166" s="171"/>
      <c r="VIH166" s="171"/>
      <c r="VII166" s="171"/>
      <c r="VIJ166" s="171"/>
      <c r="VIK166" s="171"/>
      <c r="VIL166" s="171"/>
      <c r="VIM166" s="171"/>
      <c r="VIN166" s="171"/>
      <c r="VIO166" s="171"/>
      <c r="VIP166" s="171"/>
      <c r="VIQ166" s="171"/>
      <c r="VIR166" s="171"/>
      <c r="VIS166" s="171"/>
      <c r="VIT166" s="171"/>
      <c r="VIU166" s="171"/>
      <c r="VIV166" s="171"/>
      <c r="VIW166" s="171"/>
      <c r="VIX166" s="171"/>
      <c r="VIY166" s="171"/>
      <c r="VIZ166" s="171"/>
      <c r="VJA166" s="171"/>
      <c r="VJB166" s="171"/>
      <c r="VJC166" s="171"/>
      <c r="VJD166" s="171"/>
      <c r="VJE166" s="171"/>
      <c r="VJF166" s="171"/>
      <c r="VJG166" s="171"/>
      <c r="VJH166" s="171"/>
      <c r="VJI166" s="171"/>
      <c r="VJJ166" s="171"/>
      <c r="VJK166" s="171"/>
      <c r="VJL166" s="171"/>
      <c r="VJM166" s="171"/>
      <c r="VJN166" s="171"/>
      <c r="VJO166" s="171"/>
      <c r="VJP166" s="171"/>
      <c r="VJQ166" s="171"/>
      <c r="VJR166" s="171"/>
      <c r="VJS166" s="171"/>
      <c r="VJT166" s="171"/>
      <c r="VJU166" s="171"/>
      <c r="VJV166" s="171"/>
      <c r="VJW166" s="171"/>
      <c r="VJX166" s="171"/>
      <c r="VJY166" s="171"/>
      <c r="VJZ166" s="171"/>
      <c r="VKA166" s="171"/>
      <c r="VKB166" s="171"/>
      <c r="VKC166" s="171"/>
      <c r="VKD166" s="171"/>
      <c r="VKE166" s="171"/>
      <c r="VKF166" s="171"/>
      <c r="VKG166" s="171"/>
      <c r="VKH166" s="171"/>
      <c r="VKI166" s="171"/>
      <c r="VKJ166" s="171"/>
      <c r="VKK166" s="171"/>
      <c r="VKL166" s="171"/>
      <c r="VKM166" s="171"/>
      <c r="VKN166" s="171"/>
      <c r="VKO166" s="171"/>
      <c r="VKP166" s="171"/>
      <c r="VKQ166" s="171"/>
      <c r="VKR166" s="171"/>
      <c r="VKS166" s="171"/>
      <c r="VKT166" s="171"/>
      <c r="VKU166" s="171"/>
      <c r="VKV166" s="171"/>
      <c r="VKW166" s="171"/>
      <c r="VKX166" s="171"/>
      <c r="VKY166" s="171"/>
      <c r="VKZ166" s="171"/>
      <c r="VLA166" s="171"/>
      <c r="VLB166" s="171"/>
      <c r="VLC166" s="171"/>
      <c r="VLD166" s="171"/>
      <c r="VLE166" s="171"/>
      <c r="VLF166" s="171"/>
      <c r="VLG166" s="171"/>
      <c r="VLH166" s="171"/>
      <c r="VLI166" s="171"/>
      <c r="VLJ166" s="171"/>
      <c r="VLK166" s="171"/>
      <c r="VLL166" s="171"/>
      <c r="VLM166" s="171"/>
      <c r="VLN166" s="171"/>
      <c r="VLO166" s="171"/>
      <c r="VLP166" s="171"/>
      <c r="VLQ166" s="171"/>
      <c r="VLR166" s="171"/>
      <c r="VLS166" s="171"/>
      <c r="VLT166" s="171"/>
      <c r="VLU166" s="171"/>
      <c r="VLV166" s="171"/>
      <c r="VLW166" s="171"/>
      <c r="VLX166" s="171"/>
      <c r="VLY166" s="171"/>
      <c r="VLZ166" s="171"/>
      <c r="VMA166" s="171"/>
      <c r="VMB166" s="171"/>
      <c r="VMC166" s="171"/>
      <c r="VMD166" s="171"/>
      <c r="VME166" s="171"/>
      <c r="VMF166" s="171"/>
      <c r="VMG166" s="171"/>
      <c r="VMH166" s="171"/>
      <c r="VMI166" s="171"/>
      <c r="VMJ166" s="171"/>
      <c r="VMK166" s="171"/>
      <c r="VML166" s="171"/>
      <c r="VMM166" s="171"/>
      <c r="VMN166" s="171"/>
      <c r="VMO166" s="171"/>
      <c r="VMP166" s="171"/>
      <c r="VMQ166" s="171"/>
      <c r="VMR166" s="171"/>
      <c r="VMS166" s="171"/>
      <c r="VMT166" s="171"/>
      <c r="VMU166" s="171"/>
      <c r="VMV166" s="171"/>
      <c r="VMW166" s="171"/>
      <c r="VMX166" s="171"/>
      <c r="VMY166" s="171"/>
      <c r="VMZ166" s="171"/>
      <c r="VNA166" s="171"/>
      <c r="VNB166" s="171"/>
      <c r="VNC166" s="171"/>
      <c r="VND166" s="171"/>
      <c r="VNE166" s="171"/>
      <c r="VNF166" s="171"/>
      <c r="VNG166" s="171"/>
      <c r="VNH166" s="171"/>
      <c r="VNI166" s="171"/>
      <c r="VNJ166" s="171"/>
      <c r="VNK166" s="171"/>
      <c r="VNL166" s="171"/>
      <c r="VNM166" s="171"/>
      <c r="VNN166" s="171"/>
      <c r="VNO166" s="171"/>
      <c r="VNP166" s="171"/>
      <c r="VNQ166" s="171"/>
      <c r="VNR166" s="171"/>
      <c r="VNS166" s="171"/>
      <c r="VNT166" s="171"/>
      <c r="VNU166" s="171"/>
      <c r="VNV166" s="171"/>
      <c r="VNW166" s="171"/>
      <c r="VNX166" s="171"/>
      <c r="VNY166" s="171"/>
      <c r="VNZ166" s="171"/>
      <c r="VOA166" s="171"/>
      <c r="VOB166" s="171"/>
      <c r="VOC166" s="171"/>
      <c r="VOD166" s="171"/>
      <c r="VOE166" s="171"/>
      <c r="VOF166" s="171"/>
      <c r="VOG166" s="171"/>
      <c r="VOH166" s="171"/>
      <c r="VOI166" s="171"/>
      <c r="VOJ166" s="171"/>
      <c r="VOK166" s="171"/>
      <c r="VOL166" s="171"/>
      <c r="VOM166" s="171"/>
      <c r="VON166" s="171"/>
      <c r="VOO166" s="171"/>
      <c r="VOP166" s="171"/>
      <c r="VOQ166" s="171"/>
      <c r="VOR166" s="171"/>
      <c r="VOS166" s="171"/>
      <c r="VOT166" s="171"/>
      <c r="VOU166" s="171"/>
      <c r="VOV166" s="171"/>
      <c r="VOW166" s="171"/>
      <c r="VOX166" s="171"/>
      <c r="VOY166" s="171"/>
      <c r="VOZ166" s="171"/>
      <c r="VPA166" s="171"/>
      <c r="VPB166" s="171"/>
      <c r="VPC166" s="171"/>
      <c r="VPD166" s="171"/>
      <c r="VPE166" s="171"/>
      <c r="VPF166" s="171"/>
      <c r="VPG166" s="171"/>
      <c r="VPH166" s="171"/>
      <c r="VPI166" s="171"/>
      <c r="VPJ166" s="171"/>
      <c r="VPK166" s="171"/>
      <c r="VPL166" s="171"/>
      <c r="VPM166" s="171"/>
      <c r="VPN166" s="171"/>
      <c r="VPO166" s="171"/>
      <c r="VPP166" s="171"/>
      <c r="VPQ166" s="171"/>
      <c r="VPR166" s="171"/>
      <c r="VPS166" s="171"/>
      <c r="VPT166" s="171"/>
      <c r="VPU166" s="171"/>
      <c r="VPV166" s="171"/>
      <c r="VPW166" s="171"/>
      <c r="VPX166" s="171"/>
      <c r="VPY166" s="171"/>
      <c r="VPZ166" s="171"/>
      <c r="VQA166" s="171"/>
      <c r="VQB166" s="171"/>
      <c r="VQC166" s="171"/>
      <c r="VQD166" s="171"/>
      <c r="VQE166" s="171"/>
      <c r="VQF166" s="171"/>
      <c r="VQG166" s="171"/>
      <c r="VQH166" s="171"/>
      <c r="VQI166" s="171"/>
      <c r="VQJ166" s="171"/>
      <c r="VQK166" s="171"/>
      <c r="VQL166" s="171"/>
      <c r="VQM166" s="171"/>
      <c r="VQN166" s="171"/>
      <c r="VQO166" s="171"/>
      <c r="VQP166" s="171"/>
      <c r="VQQ166" s="171"/>
      <c r="VQR166" s="171"/>
      <c r="VQS166" s="171"/>
      <c r="VQT166" s="171"/>
      <c r="VQU166" s="171"/>
      <c r="VQV166" s="171"/>
      <c r="VQW166" s="171"/>
      <c r="VQX166" s="171"/>
      <c r="VQY166" s="171"/>
      <c r="VQZ166" s="171"/>
      <c r="VRA166" s="171"/>
      <c r="VRB166" s="171"/>
      <c r="VRC166" s="171"/>
      <c r="VRD166" s="171"/>
      <c r="VRE166" s="171"/>
      <c r="VRF166" s="171"/>
      <c r="VRG166" s="171"/>
      <c r="VRH166" s="171"/>
      <c r="VRI166" s="171"/>
      <c r="VRJ166" s="171"/>
      <c r="VRK166" s="171"/>
      <c r="VRL166" s="171"/>
      <c r="VRM166" s="171"/>
      <c r="VRN166" s="171"/>
      <c r="VRO166" s="171"/>
      <c r="VRP166" s="171"/>
      <c r="VRQ166" s="171"/>
      <c r="VRR166" s="171"/>
      <c r="VRS166" s="171"/>
      <c r="VRT166" s="171"/>
      <c r="VRU166" s="171"/>
      <c r="VRV166" s="171"/>
      <c r="VRW166" s="171"/>
      <c r="VRX166" s="171"/>
      <c r="VRY166" s="171"/>
      <c r="VRZ166" s="171"/>
      <c r="VSA166" s="171"/>
      <c r="VSB166" s="171"/>
      <c r="VSC166" s="171"/>
      <c r="VSD166" s="171"/>
      <c r="VSE166" s="171"/>
      <c r="VSF166" s="171"/>
      <c r="VSG166" s="171"/>
      <c r="VSH166" s="171"/>
      <c r="VSI166" s="171"/>
      <c r="VSJ166" s="171"/>
      <c r="VSK166" s="171"/>
      <c r="VSL166" s="171"/>
      <c r="VSM166" s="171"/>
      <c r="VSN166" s="171"/>
      <c r="VSO166" s="171"/>
      <c r="VSP166" s="171"/>
      <c r="VSQ166" s="171"/>
      <c r="VSR166" s="171"/>
      <c r="VSS166" s="171"/>
      <c r="VST166" s="171"/>
      <c r="VSU166" s="171"/>
      <c r="VSV166" s="171"/>
      <c r="VSW166" s="171"/>
      <c r="VSX166" s="171"/>
      <c r="VSY166" s="171"/>
      <c r="VSZ166" s="171"/>
      <c r="VTA166" s="171"/>
      <c r="VTB166" s="171"/>
      <c r="VTC166" s="171"/>
      <c r="VTD166" s="171"/>
      <c r="VTE166" s="171"/>
      <c r="VTF166" s="171"/>
      <c r="VTG166" s="171"/>
      <c r="VTH166" s="171"/>
      <c r="VTI166" s="171"/>
      <c r="VTJ166" s="171"/>
      <c r="VTK166" s="171"/>
      <c r="VTL166" s="171"/>
      <c r="VTM166" s="171"/>
      <c r="VTN166" s="171"/>
      <c r="VTO166" s="171"/>
      <c r="VTP166" s="171"/>
      <c r="VTQ166" s="171"/>
      <c r="VTR166" s="171"/>
      <c r="VTS166" s="171"/>
      <c r="VTT166" s="171"/>
      <c r="VTU166" s="171"/>
      <c r="VTV166" s="171"/>
      <c r="VTW166" s="171"/>
      <c r="VTX166" s="171"/>
      <c r="VTY166" s="171"/>
      <c r="VTZ166" s="171"/>
      <c r="VUA166" s="171"/>
      <c r="VUB166" s="171"/>
      <c r="VUC166" s="171"/>
      <c r="VUD166" s="171"/>
      <c r="VUE166" s="171"/>
      <c r="VUF166" s="171"/>
      <c r="VUG166" s="171"/>
      <c r="VUH166" s="171"/>
      <c r="VUI166" s="171"/>
      <c r="VUJ166" s="171"/>
      <c r="VUK166" s="171"/>
      <c r="VUL166" s="171"/>
      <c r="VUM166" s="171"/>
      <c r="VUN166" s="171"/>
      <c r="VUO166" s="171"/>
      <c r="VUP166" s="171"/>
      <c r="VUQ166" s="171"/>
      <c r="VUR166" s="171"/>
      <c r="VUS166" s="171"/>
      <c r="VUT166" s="171"/>
      <c r="VUU166" s="171"/>
      <c r="VUV166" s="171"/>
      <c r="VUW166" s="171"/>
      <c r="VUX166" s="171"/>
      <c r="VUY166" s="171"/>
      <c r="VUZ166" s="171"/>
      <c r="VVA166" s="171"/>
      <c r="VVB166" s="171"/>
      <c r="VVC166" s="171"/>
      <c r="VVD166" s="171"/>
      <c r="VVE166" s="171"/>
      <c r="VVF166" s="171"/>
      <c r="VVG166" s="171"/>
      <c r="VVH166" s="171"/>
      <c r="VVI166" s="171"/>
      <c r="VVJ166" s="171"/>
      <c r="VVK166" s="171"/>
      <c r="VVL166" s="171"/>
      <c r="VVM166" s="171"/>
      <c r="VVN166" s="171"/>
      <c r="VVO166" s="171"/>
      <c r="VVP166" s="171"/>
      <c r="VVQ166" s="171"/>
      <c r="VVR166" s="171"/>
      <c r="VVS166" s="171"/>
      <c r="VVT166" s="171"/>
      <c r="VVU166" s="171"/>
      <c r="VVV166" s="171"/>
      <c r="VVW166" s="171"/>
      <c r="VVX166" s="171"/>
      <c r="VVY166" s="171"/>
      <c r="VVZ166" s="171"/>
      <c r="VWA166" s="171"/>
      <c r="VWB166" s="171"/>
      <c r="VWC166" s="171"/>
      <c r="VWD166" s="171"/>
      <c r="VWE166" s="171"/>
      <c r="VWF166" s="171"/>
      <c r="VWG166" s="171"/>
      <c r="VWH166" s="171"/>
      <c r="VWI166" s="171"/>
      <c r="VWJ166" s="171"/>
      <c r="VWK166" s="171"/>
      <c r="VWL166" s="171"/>
      <c r="VWM166" s="171"/>
      <c r="VWN166" s="171"/>
      <c r="VWO166" s="171"/>
      <c r="VWP166" s="171"/>
      <c r="VWQ166" s="171"/>
      <c r="VWR166" s="171"/>
      <c r="VWS166" s="171"/>
      <c r="VWT166" s="171"/>
      <c r="VWU166" s="171"/>
      <c r="VWV166" s="171"/>
      <c r="VWW166" s="171"/>
      <c r="VWX166" s="171"/>
      <c r="VWY166" s="171"/>
      <c r="VWZ166" s="171"/>
      <c r="VXA166" s="171"/>
      <c r="VXB166" s="171"/>
      <c r="VXC166" s="171"/>
      <c r="VXD166" s="171"/>
      <c r="VXE166" s="171"/>
      <c r="VXF166" s="171"/>
      <c r="VXG166" s="171"/>
      <c r="VXH166" s="171"/>
      <c r="VXI166" s="171"/>
      <c r="VXJ166" s="171"/>
      <c r="VXK166" s="171"/>
      <c r="VXL166" s="171"/>
      <c r="VXM166" s="171"/>
      <c r="VXN166" s="171"/>
      <c r="VXO166" s="171"/>
      <c r="VXP166" s="171"/>
      <c r="VXQ166" s="171"/>
      <c r="VXR166" s="171"/>
      <c r="VXS166" s="171"/>
      <c r="VXT166" s="171"/>
      <c r="VXU166" s="171"/>
      <c r="VXV166" s="171"/>
      <c r="VXW166" s="171"/>
      <c r="VXX166" s="171"/>
      <c r="VXY166" s="171"/>
      <c r="VXZ166" s="171"/>
      <c r="VYA166" s="171"/>
      <c r="VYB166" s="171"/>
      <c r="VYC166" s="171"/>
      <c r="VYD166" s="171"/>
      <c r="VYE166" s="171"/>
      <c r="VYF166" s="171"/>
      <c r="VYG166" s="171"/>
      <c r="VYH166" s="171"/>
      <c r="VYI166" s="171"/>
      <c r="VYJ166" s="171"/>
      <c r="VYK166" s="171"/>
      <c r="VYL166" s="171"/>
      <c r="VYM166" s="171"/>
      <c r="VYN166" s="171"/>
      <c r="VYO166" s="171"/>
      <c r="VYP166" s="171"/>
      <c r="VYQ166" s="171"/>
      <c r="VYR166" s="171"/>
      <c r="VYS166" s="171"/>
      <c r="VYT166" s="171"/>
      <c r="VYU166" s="171"/>
      <c r="VYV166" s="171"/>
      <c r="VYW166" s="171"/>
      <c r="VYX166" s="171"/>
      <c r="VYY166" s="171"/>
      <c r="VYZ166" s="171"/>
      <c r="VZA166" s="171"/>
      <c r="VZB166" s="171"/>
      <c r="VZC166" s="171"/>
      <c r="VZD166" s="171"/>
      <c r="VZE166" s="171"/>
      <c r="VZF166" s="171"/>
      <c r="VZG166" s="171"/>
      <c r="VZH166" s="171"/>
      <c r="VZI166" s="171"/>
      <c r="VZJ166" s="171"/>
      <c r="VZK166" s="171"/>
      <c r="VZL166" s="171"/>
      <c r="VZM166" s="171"/>
      <c r="VZN166" s="171"/>
      <c r="VZO166" s="171"/>
      <c r="VZP166" s="171"/>
      <c r="VZQ166" s="171"/>
      <c r="VZR166" s="171"/>
      <c r="VZS166" s="171"/>
      <c r="VZT166" s="171"/>
      <c r="VZU166" s="171"/>
      <c r="VZV166" s="171"/>
      <c r="VZW166" s="171"/>
      <c r="VZX166" s="171"/>
      <c r="VZY166" s="171"/>
      <c r="VZZ166" s="171"/>
      <c r="WAA166" s="171"/>
      <c r="WAB166" s="171"/>
      <c r="WAC166" s="171"/>
      <c r="WAD166" s="171"/>
      <c r="WAE166" s="171"/>
      <c r="WAF166" s="171"/>
      <c r="WAG166" s="171"/>
      <c r="WAH166" s="171"/>
      <c r="WAI166" s="171"/>
      <c r="WAJ166" s="171"/>
      <c r="WAK166" s="171"/>
      <c r="WAL166" s="171"/>
      <c r="WAM166" s="171"/>
      <c r="WAN166" s="171"/>
      <c r="WAO166" s="171"/>
      <c r="WAP166" s="171"/>
      <c r="WAQ166" s="171"/>
      <c r="WAR166" s="171"/>
      <c r="WAS166" s="171"/>
      <c r="WAT166" s="171"/>
      <c r="WAU166" s="171"/>
      <c r="WAV166" s="171"/>
      <c r="WAW166" s="171"/>
      <c r="WAX166" s="171"/>
      <c r="WAY166" s="171"/>
      <c r="WAZ166" s="171"/>
      <c r="WBA166" s="171"/>
      <c r="WBB166" s="171"/>
      <c r="WBC166" s="171"/>
      <c r="WBD166" s="171"/>
      <c r="WBE166" s="171"/>
      <c r="WBF166" s="171"/>
      <c r="WBG166" s="171"/>
      <c r="WBH166" s="171"/>
      <c r="WBI166" s="171"/>
      <c r="WBJ166" s="171"/>
      <c r="WBK166" s="171"/>
      <c r="WBL166" s="171"/>
      <c r="WBM166" s="171"/>
      <c r="WBN166" s="171"/>
      <c r="WBO166" s="171"/>
      <c r="WBP166" s="171"/>
      <c r="WBQ166" s="171"/>
      <c r="WBR166" s="171"/>
      <c r="WBS166" s="171"/>
      <c r="WBT166" s="171"/>
      <c r="WBU166" s="171"/>
      <c r="WBV166" s="171"/>
      <c r="WBW166" s="171"/>
      <c r="WBX166" s="171"/>
      <c r="WBY166" s="171"/>
      <c r="WBZ166" s="171"/>
      <c r="WCA166" s="171"/>
      <c r="WCB166" s="171"/>
      <c r="WCC166" s="171"/>
      <c r="WCD166" s="171"/>
      <c r="WCE166" s="171"/>
      <c r="WCF166" s="171"/>
      <c r="WCG166" s="171"/>
      <c r="WCH166" s="171"/>
      <c r="WCI166" s="171"/>
      <c r="WCJ166" s="171"/>
      <c r="WCK166" s="171"/>
      <c r="WCL166" s="171"/>
      <c r="WCM166" s="171"/>
      <c r="WCN166" s="171"/>
      <c r="WCO166" s="171"/>
      <c r="WCP166" s="171"/>
      <c r="WCQ166" s="171"/>
      <c r="WCR166" s="171"/>
      <c r="WCS166" s="171"/>
      <c r="WCT166" s="171"/>
      <c r="WCU166" s="171"/>
      <c r="WCV166" s="171"/>
      <c r="WCW166" s="171"/>
      <c r="WCX166" s="171"/>
      <c r="WCY166" s="171"/>
      <c r="WCZ166" s="171"/>
      <c r="WDA166" s="171"/>
      <c r="WDB166" s="171"/>
      <c r="WDC166" s="171"/>
      <c r="WDD166" s="171"/>
      <c r="WDE166" s="171"/>
      <c r="WDF166" s="171"/>
      <c r="WDG166" s="171"/>
      <c r="WDH166" s="171"/>
      <c r="WDI166" s="171"/>
      <c r="WDJ166" s="171"/>
      <c r="WDK166" s="171"/>
      <c r="WDL166" s="171"/>
      <c r="WDM166" s="171"/>
      <c r="WDN166" s="171"/>
      <c r="WDO166" s="171"/>
      <c r="WDP166" s="171"/>
      <c r="WDQ166" s="171"/>
      <c r="WDR166" s="171"/>
      <c r="WDS166" s="171"/>
      <c r="WDT166" s="171"/>
      <c r="WDU166" s="171"/>
      <c r="WDV166" s="171"/>
      <c r="WDW166" s="171"/>
      <c r="WDX166" s="171"/>
      <c r="WDY166" s="171"/>
      <c r="WDZ166" s="171"/>
      <c r="WEA166" s="171"/>
      <c r="WEB166" s="171"/>
      <c r="WEC166" s="171"/>
      <c r="WED166" s="171"/>
      <c r="WEE166" s="171"/>
      <c r="WEF166" s="171"/>
      <c r="WEG166" s="171"/>
      <c r="WEH166" s="171"/>
      <c r="WEI166" s="171"/>
      <c r="WEJ166" s="171"/>
      <c r="WEK166" s="171"/>
      <c r="WEL166" s="171"/>
      <c r="WEM166" s="171"/>
      <c r="WEN166" s="171"/>
      <c r="WEO166" s="171"/>
      <c r="WEP166" s="171"/>
      <c r="WEQ166" s="171"/>
      <c r="WER166" s="171"/>
      <c r="WES166" s="171"/>
      <c r="WET166" s="171"/>
      <c r="WEU166" s="171"/>
      <c r="WEV166" s="171"/>
      <c r="WEW166" s="171"/>
      <c r="WEX166" s="171"/>
      <c r="WEY166" s="171"/>
      <c r="WEZ166" s="171"/>
      <c r="WFA166" s="171"/>
      <c r="WFB166" s="171"/>
      <c r="WFC166" s="171"/>
      <c r="WFD166" s="171"/>
      <c r="WFE166" s="171"/>
      <c r="WFF166" s="171"/>
      <c r="WFG166" s="171"/>
      <c r="WFH166" s="171"/>
      <c r="WFI166" s="171"/>
      <c r="WFJ166" s="171"/>
      <c r="WFK166" s="171"/>
      <c r="WFL166" s="171"/>
      <c r="WFM166" s="171"/>
      <c r="WFN166" s="171"/>
      <c r="WFO166" s="171"/>
      <c r="WFP166" s="171"/>
      <c r="WFQ166" s="171"/>
      <c r="WFR166" s="171"/>
      <c r="WFS166" s="171"/>
      <c r="WFT166" s="171"/>
      <c r="WFU166" s="171"/>
      <c r="WFV166" s="171"/>
      <c r="WFW166" s="171"/>
      <c r="WFX166" s="171"/>
      <c r="WFY166" s="171"/>
      <c r="WFZ166" s="171"/>
      <c r="WGA166" s="171"/>
      <c r="WGB166" s="171"/>
      <c r="WGC166" s="171"/>
      <c r="WGD166" s="171"/>
      <c r="WGE166" s="171"/>
      <c r="WGF166" s="171"/>
      <c r="WGG166" s="171"/>
      <c r="WGH166" s="171"/>
      <c r="WGI166" s="171"/>
      <c r="WGJ166" s="171"/>
      <c r="WGK166" s="171"/>
      <c r="WGL166" s="171"/>
      <c r="WGM166" s="171"/>
      <c r="WGN166" s="171"/>
      <c r="WGO166" s="171"/>
      <c r="WGP166" s="171"/>
      <c r="WGQ166" s="171"/>
      <c r="WGR166" s="171"/>
      <c r="WGS166" s="171"/>
      <c r="WGT166" s="171"/>
      <c r="WGU166" s="171"/>
      <c r="WGV166" s="171"/>
      <c r="WGW166" s="171"/>
      <c r="WGX166" s="171"/>
      <c r="WGY166" s="171"/>
      <c r="WGZ166" s="171"/>
      <c r="WHA166" s="171"/>
      <c r="WHB166" s="171"/>
      <c r="WHC166" s="171"/>
      <c r="WHD166" s="171"/>
      <c r="WHE166" s="171"/>
      <c r="WHF166" s="171"/>
      <c r="WHG166" s="171"/>
      <c r="WHH166" s="171"/>
      <c r="WHI166" s="171"/>
      <c r="WHJ166" s="171"/>
      <c r="WHK166" s="171"/>
      <c r="WHL166" s="171"/>
      <c r="WHM166" s="171"/>
      <c r="WHN166" s="171"/>
      <c r="WHO166" s="171"/>
      <c r="WHP166" s="171"/>
      <c r="WHQ166" s="171"/>
      <c r="WHR166" s="171"/>
      <c r="WHS166" s="171"/>
      <c r="WHT166" s="171"/>
      <c r="WHU166" s="171"/>
      <c r="WHV166" s="171"/>
      <c r="WHW166" s="171"/>
      <c r="WHX166" s="171"/>
      <c r="WHY166" s="171"/>
      <c r="WHZ166" s="171"/>
      <c r="WIA166" s="171"/>
      <c r="WIB166" s="171"/>
      <c r="WIC166" s="171"/>
      <c r="WID166" s="171"/>
      <c r="WIE166" s="171"/>
      <c r="WIF166" s="171"/>
      <c r="WIG166" s="171"/>
      <c r="WIH166" s="171"/>
      <c r="WII166" s="171"/>
      <c r="WIJ166" s="171"/>
      <c r="WIK166" s="171"/>
      <c r="WIL166" s="171"/>
      <c r="WIM166" s="171"/>
      <c r="WIN166" s="171"/>
      <c r="WIO166" s="171"/>
      <c r="WIP166" s="171"/>
      <c r="WIQ166" s="171"/>
      <c r="WIR166" s="171"/>
      <c r="WIS166" s="171"/>
      <c r="WIT166" s="171"/>
      <c r="WIU166" s="171"/>
      <c r="WIV166" s="171"/>
      <c r="WIW166" s="171"/>
      <c r="WIX166" s="171"/>
      <c r="WIY166" s="171"/>
      <c r="WIZ166" s="171"/>
      <c r="WJA166" s="171"/>
      <c r="WJB166" s="171"/>
      <c r="WJC166" s="171"/>
      <c r="WJD166" s="171"/>
      <c r="WJE166" s="171"/>
      <c r="WJF166" s="171"/>
      <c r="WJG166" s="171"/>
      <c r="WJH166" s="171"/>
      <c r="WJI166" s="171"/>
      <c r="WJJ166" s="171"/>
      <c r="WJK166" s="171"/>
      <c r="WJL166" s="171"/>
      <c r="WJM166" s="171"/>
      <c r="WJN166" s="171"/>
      <c r="WJO166" s="171"/>
      <c r="WJP166" s="171"/>
      <c r="WJQ166" s="171"/>
      <c r="WJR166" s="171"/>
      <c r="WJS166" s="171"/>
      <c r="WJT166" s="171"/>
      <c r="WJU166" s="171"/>
      <c r="WJV166" s="171"/>
      <c r="WJW166" s="171"/>
      <c r="WJX166" s="171"/>
      <c r="WJY166" s="171"/>
      <c r="WJZ166" s="171"/>
      <c r="WKA166" s="171"/>
      <c r="WKB166" s="171"/>
      <c r="WKC166" s="171"/>
      <c r="WKD166" s="171"/>
      <c r="WKE166" s="171"/>
      <c r="WKF166" s="171"/>
      <c r="WKG166" s="171"/>
      <c r="WKH166" s="171"/>
      <c r="WKI166" s="171"/>
      <c r="WKJ166" s="171"/>
      <c r="WKK166" s="171"/>
      <c r="WKL166" s="171"/>
      <c r="WKM166" s="171"/>
      <c r="WKN166" s="171"/>
      <c r="WKO166" s="171"/>
      <c r="WKP166" s="171"/>
      <c r="WKQ166" s="171"/>
      <c r="WKR166" s="171"/>
      <c r="WKS166" s="171"/>
      <c r="WKT166" s="171"/>
      <c r="WKU166" s="171"/>
      <c r="WKV166" s="171"/>
      <c r="WKW166" s="171"/>
      <c r="WKX166" s="171"/>
      <c r="WKY166" s="171"/>
      <c r="WKZ166" s="171"/>
      <c r="WLA166" s="171"/>
      <c r="WLB166" s="171"/>
      <c r="WLC166" s="171"/>
      <c r="WLD166" s="171"/>
      <c r="WLE166" s="171"/>
      <c r="WLF166" s="171"/>
      <c r="WLG166" s="171"/>
      <c r="WLH166" s="171"/>
      <c r="WLI166" s="171"/>
      <c r="WLJ166" s="171"/>
      <c r="WLK166" s="171"/>
      <c r="WLL166" s="171"/>
      <c r="WLM166" s="171"/>
      <c r="WLN166" s="171"/>
      <c r="WLO166" s="171"/>
      <c r="WLP166" s="171"/>
      <c r="WLQ166" s="171"/>
      <c r="WLR166" s="171"/>
      <c r="WLS166" s="171"/>
      <c r="WLT166" s="171"/>
      <c r="WLU166" s="171"/>
      <c r="WLV166" s="171"/>
      <c r="WLW166" s="171"/>
      <c r="WLX166" s="171"/>
      <c r="WLY166" s="171"/>
      <c r="WLZ166" s="171"/>
      <c r="WMA166" s="171"/>
      <c r="WMB166" s="171"/>
      <c r="WMC166" s="171"/>
      <c r="WMD166" s="171"/>
      <c r="WME166" s="171"/>
      <c r="WMF166" s="171"/>
      <c r="WMG166" s="171"/>
      <c r="WMH166" s="171"/>
      <c r="WMI166" s="171"/>
      <c r="WMJ166" s="171"/>
      <c r="WMK166" s="171"/>
      <c r="WML166" s="171"/>
      <c r="WMM166" s="171"/>
      <c r="WMN166" s="171"/>
      <c r="WMO166" s="171"/>
      <c r="WMP166" s="171"/>
      <c r="WMQ166" s="171"/>
      <c r="WMR166" s="171"/>
      <c r="WMS166" s="171"/>
      <c r="WMT166" s="171"/>
      <c r="WMU166" s="171"/>
      <c r="WMV166" s="171"/>
      <c r="WMW166" s="171"/>
      <c r="WMX166" s="171"/>
      <c r="WMY166" s="171"/>
      <c r="WMZ166" s="171"/>
      <c r="WNA166" s="171"/>
      <c r="WNB166" s="171"/>
      <c r="WNC166" s="171"/>
      <c r="WND166" s="171"/>
      <c r="WNE166" s="171"/>
      <c r="WNF166" s="171"/>
      <c r="WNG166" s="171"/>
      <c r="WNH166" s="171"/>
      <c r="WNI166" s="171"/>
      <c r="WNJ166" s="171"/>
      <c r="WNK166" s="171"/>
      <c r="WNL166" s="171"/>
      <c r="WNM166" s="171"/>
      <c r="WNN166" s="171"/>
      <c r="WNO166" s="171"/>
      <c r="WNP166" s="171"/>
      <c r="WNQ166" s="171"/>
      <c r="WNR166" s="171"/>
      <c r="WNS166" s="171"/>
      <c r="WNT166" s="171"/>
      <c r="WNU166" s="171"/>
      <c r="WNV166" s="171"/>
      <c r="WNW166" s="171"/>
      <c r="WNX166" s="171"/>
      <c r="WNY166" s="171"/>
      <c r="WNZ166" s="171"/>
      <c r="WOA166" s="171"/>
      <c r="WOB166" s="171"/>
      <c r="WOC166" s="171"/>
      <c r="WOD166" s="171"/>
      <c r="WOE166" s="171"/>
      <c r="WOF166" s="171"/>
      <c r="WOG166" s="171"/>
      <c r="WOH166" s="171"/>
      <c r="WOI166" s="171"/>
      <c r="WOJ166" s="171"/>
      <c r="WOK166" s="171"/>
      <c r="WOL166" s="171"/>
      <c r="WOM166" s="171"/>
      <c r="WON166" s="171"/>
      <c r="WOO166" s="171"/>
      <c r="WOP166" s="171"/>
      <c r="WOQ166" s="171"/>
      <c r="WOR166" s="171"/>
      <c r="WOS166" s="171"/>
      <c r="WOT166" s="171"/>
      <c r="WOU166" s="171"/>
      <c r="WOV166" s="171"/>
      <c r="WOW166" s="171"/>
      <c r="WOX166" s="171"/>
      <c r="WOY166" s="171"/>
      <c r="WOZ166" s="171"/>
      <c r="WPA166" s="171"/>
      <c r="WPB166" s="171"/>
      <c r="WPC166" s="171"/>
      <c r="WPD166" s="171"/>
      <c r="WPE166" s="171"/>
      <c r="WPF166" s="171"/>
      <c r="WPG166" s="171"/>
      <c r="WPH166" s="171"/>
      <c r="WPI166" s="171"/>
      <c r="WPJ166" s="171"/>
      <c r="WPK166" s="171"/>
      <c r="WPL166" s="171"/>
      <c r="WPM166" s="171"/>
      <c r="WPN166" s="171"/>
      <c r="WPO166" s="171"/>
      <c r="WPP166" s="171"/>
      <c r="WPQ166" s="171"/>
      <c r="WPR166" s="171"/>
      <c r="WPS166" s="171"/>
      <c r="WPT166" s="171"/>
      <c r="WPU166" s="171"/>
      <c r="WPV166" s="171"/>
      <c r="WPW166" s="171"/>
      <c r="WPX166" s="171"/>
      <c r="WPY166" s="171"/>
      <c r="WPZ166" s="171"/>
      <c r="WQA166" s="171"/>
      <c r="WQB166" s="171"/>
      <c r="WQC166" s="171"/>
      <c r="WQD166" s="171"/>
      <c r="WQE166" s="171"/>
      <c r="WQF166" s="171"/>
      <c r="WQG166" s="171"/>
      <c r="WQH166" s="171"/>
      <c r="WQI166" s="171"/>
      <c r="WQJ166" s="171"/>
      <c r="WQK166" s="171"/>
      <c r="WQL166" s="171"/>
      <c r="WQM166" s="171"/>
      <c r="WQN166" s="171"/>
      <c r="WQO166" s="171"/>
      <c r="WQP166" s="171"/>
      <c r="WQQ166" s="171"/>
      <c r="WQR166" s="171"/>
      <c r="WQS166" s="171"/>
      <c r="WQT166" s="171"/>
      <c r="WQU166" s="171"/>
      <c r="WQV166" s="171"/>
      <c r="WQW166" s="171"/>
      <c r="WQX166" s="171"/>
      <c r="WQY166" s="171"/>
      <c r="WQZ166" s="171"/>
      <c r="WRA166" s="171"/>
      <c r="WRB166" s="171"/>
      <c r="WRC166" s="171"/>
      <c r="WRD166" s="171"/>
      <c r="WRE166" s="171"/>
      <c r="WRF166" s="171"/>
      <c r="WRG166" s="171"/>
      <c r="WRH166" s="171"/>
      <c r="WRI166" s="171"/>
      <c r="WRJ166" s="171"/>
      <c r="WRK166" s="171"/>
      <c r="WRL166" s="171"/>
      <c r="WRM166" s="171"/>
      <c r="WRN166" s="171"/>
      <c r="WRO166" s="171"/>
      <c r="WRP166" s="171"/>
      <c r="WRQ166" s="171"/>
      <c r="WRR166" s="171"/>
      <c r="WRS166" s="171"/>
      <c r="WRT166" s="171"/>
      <c r="WRU166" s="171"/>
      <c r="WRV166" s="171"/>
      <c r="WRW166" s="171"/>
      <c r="WRX166" s="171"/>
      <c r="WRY166" s="171"/>
      <c r="WRZ166" s="171"/>
      <c r="WSA166" s="171"/>
      <c r="WSB166" s="171"/>
      <c r="WSC166" s="171"/>
      <c r="WSD166" s="171"/>
      <c r="WSE166" s="171"/>
      <c r="WSF166" s="171"/>
      <c r="WSG166" s="171"/>
      <c r="WSH166" s="171"/>
      <c r="WSI166" s="171"/>
      <c r="WSJ166" s="171"/>
      <c r="WSK166" s="171"/>
      <c r="WSL166" s="171"/>
      <c r="WSM166" s="171"/>
      <c r="WSN166" s="171"/>
      <c r="WSO166" s="171"/>
      <c r="WSP166" s="171"/>
      <c r="WSQ166" s="171"/>
      <c r="WSR166" s="171"/>
      <c r="WSS166" s="171"/>
      <c r="WST166" s="171"/>
      <c r="WSU166" s="171"/>
      <c r="WSV166" s="171"/>
      <c r="WSW166" s="171"/>
      <c r="WSX166" s="171"/>
      <c r="WSY166" s="171"/>
      <c r="WSZ166" s="171"/>
      <c r="WTA166" s="171"/>
      <c r="WTB166" s="171"/>
      <c r="WTC166" s="171"/>
      <c r="WTD166" s="171"/>
      <c r="WTE166" s="171"/>
      <c r="WTF166" s="171"/>
      <c r="WTG166" s="171"/>
      <c r="WTH166" s="171"/>
      <c r="WTI166" s="171"/>
      <c r="WTJ166" s="171"/>
      <c r="WTK166" s="171"/>
      <c r="WTL166" s="171"/>
      <c r="WTM166" s="171"/>
      <c r="WTN166" s="171"/>
      <c r="WTO166" s="171"/>
      <c r="WTP166" s="171"/>
      <c r="WTQ166" s="171"/>
      <c r="WTR166" s="171"/>
      <c r="WTS166" s="171"/>
      <c r="WTT166" s="171"/>
      <c r="WTU166" s="171"/>
      <c r="WTV166" s="171"/>
      <c r="WTW166" s="171"/>
      <c r="WTX166" s="171"/>
      <c r="WTY166" s="171"/>
      <c r="WTZ166" s="171"/>
      <c r="WUA166" s="171"/>
      <c r="WUB166" s="171"/>
      <c r="WUC166" s="171"/>
      <c r="WUD166" s="171"/>
      <c r="WUE166" s="171"/>
      <c r="WUF166" s="171"/>
      <c r="WUG166" s="171"/>
      <c r="WUH166" s="171"/>
      <c r="WUI166" s="171"/>
      <c r="WUJ166" s="171"/>
      <c r="WUK166" s="171"/>
      <c r="WUL166" s="171"/>
      <c r="WUM166" s="171"/>
      <c r="WUN166" s="171"/>
      <c r="WUO166" s="171"/>
      <c r="WUP166" s="171"/>
      <c r="WUQ166" s="171"/>
      <c r="WUR166" s="171"/>
      <c r="WUS166" s="171"/>
      <c r="WUT166" s="171"/>
      <c r="WUU166" s="171"/>
      <c r="WUV166" s="171"/>
      <c r="WUW166" s="171"/>
      <c r="WUX166" s="171"/>
      <c r="WUY166" s="171"/>
      <c r="WUZ166" s="171"/>
      <c r="WVA166" s="171"/>
      <c r="WVB166" s="171"/>
      <c r="WVC166" s="171"/>
      <c r="WVD166" s="171"/>
      <c r="WVE166" s="171"/>
      <c r="WVF166" s="171"/>
      <c r="WVG166" s="171"/>
      <c r="WVH166" s="171"/>
      <c r="WVI166" s="171"/>
      <c r="WVJ166" s="171"/>
      <c r="WVK166" s="171"/>
      <c r="WVL166" s="171"/>
      <c r="WVM166" s="171"/>
      <c r="WVN166" s="171"/>
      <c r="WVO166" s="171"/>
      <c r="WVP166" s="171"/>
      <c r="WVQ166" s="171"/>
      <c r="WVR166" s="171"/>
      <c r="WVS166" s="171"/>
      <c r="WVT166" s="171"/>
      <c r="WVU166" s="171"/>
      <c r="WVV166" s="171"/>
      <c r="WVW166" s="171"/>
      <c r="WVX166" s="171"/>
      <c r="WVY166" s="171"/>
      <c r="WVZ166" s="171"/>
      <c r="WWA166" s="171"/>
      <c r="WWB166" s="171"/>
      <c r="WWC166" s="171"/>
      <c r="WWD166" s="171"/>
      <c r="WWE166" s="171"/>
      <c r="WWF166" s="171"/>
      <c r="WWG166" s="171"/>
      <c r="WWH166" s="171"/>
      <c r="WWI166" s="171"/>
    </row>
    <row r="167" spans="1:16155" ht="33" hidden="1" x14ac:dyDescent="0.3">
      <c r="A167" s="234" t="s">
        <v>1094</v>
      </c>
      <c r="B167" s="12" t="s">
        <v>106</v>
      </c>
      <c r="C167" s="13"/>
      <c r="D167" s="14" t="s">
        <v>356</v>
      </c>
      <c r="E167" s="9"/>
      <c r="F167" s="9"/>
      <c r="G167" s="9">
        <f>350+50</f>
        <v>400</v>
      </c>
      <c r="H167" s="9" t="s">
        <v>264</v>
      </c>
      <c r="I167" s="9" t="s">
        <v>107</v>
      </c>
      <c r="J167" s="9" t="s">
        <v>108</v>
      </c>
      <c r="K167" s="10">
        <v>6810</v>
      </c>
      <c r="M167" s="9" t="s">
        <v>29</v>
      </c>
      <c r="N167" s="9"/>
      <c r="O167" s="9"/>
      <c r="P167" s="9"/>
      <c r="Q167" s="9"/>
      <c r="R167" s="9"/>
      <c r="S167" s="9"/>
      <c r="T167" s="9"/>
      <c r="U167" s="9"/>
      <c r="V167" s="9" t="s">
        <v>29</v>
      </c>
      <c r="W167" s="9"/>
      <c r="X167" s="9" t="s">
        <v>29</v>
      </c>
      <c r="Y167" s="9"/>
      <c r="Z167" s="9" t="s">
        <v>29</v>
      </c>
      <c r="AA167" s="9"/>
      <c r="AQ167" s="247"/>
      <c r="AR167" s="247"/>
      <c r="AS167" s="247"/>
      <c r="AT167" s="247"/>
      <c r="AU167" s="247"/>
      <c r="AV167" s="247"/>
      <c r="AW167" s="247"/>
      <c r="AX167" s="247"/>
      <c r="AY167" s="247"/>
      <c r="AZ167" s="247"/>
      <c r="BA167" s="247"/>
      <c r="BB167" s="247"/>
      <c r="BC167" s="247"/>
      <c r="BD167" s="247"/>
      <c r="BE167" s="247"/>
      <c r="BF167" s="247"/>
      <c r="BG167" s="247"/>
      <c r="BH167" s="247"/>
      <c r="BI167" s="247"/>
      <c r="BJ167" s="247"/>
      <c r="BK167" s="247"/>
      <c r="BL167" s="247"/>
      <c r="BM167" s="247"/>
      <c r="BN167" s="247"/>
      <c r="BO167" s="247"/>
      <c r="BP167" s="247"/>
      <c r="BQ167" s="247"/>
      <c r="BR167" s="247"/>
      <c r="BS167" s="247"/>
      <c r="BT167" s="247"/>
      <c r="BU167" s="247"/>
      <c r="BV167" s="247"/>
      <c r="BW167" s="247"/>
      <c r="BX167" s="247"/>
      <c r="BY167" s="247"/>
      <c r="BZ167" s="247"/>
      <c r="CA167" s="247"/>
      <c r="CB167" s="247"/>
      <c r="CC167" s="247"/>
      <c r="CD167" s="247"/>
      <c r="CE167" s="247"/>
      <c r="CF167" s="247"/>
      <c r="CG167" s="247"/>
      <c r="CH167" s="247"/>
      <c r="CI167" s="247"/>
      <c r="CJ167" s="247"/>
      <c r="CK167" s="247"/>
      <c r="CL167" s="247"/>
      <c r="CM167" s="247"/>
      <c r="CN167" s="247"/>
      <c r="CO167" s="247"/>
      <c r="CP167" s="247"/>
      <c r="CQ167" s="247"/>
      <c r="CR167" s="247"/>
      <c r="CS167" s="247"/>
      <c r="CT167" s="247"/>
      <c r="CU167" s="247"/>
      <c r="CV167" s="247"/>
      <c r="CW167" s="247"/>
      <c r="CX167" s="247"/>
      <c r="CY167" s="247"/>
      <c r="CZ167" s="247"/>
      <c r="DA167" s="247"/>
      <c r="DB167" s="247"/>
      <c r="DC167" s="247"/>
      <c r="DD167" s="247"/>
      <c r="DE167" s="247"/>
      <c r="DF167" s="247"/>
      <c r="DG167" s="247"/>
      <c r="DH167" s="247"/>
      <c r="DI167" s="247"/>
      <c r="DJ167" s="247"/>
      <c r="DK167" s="247"/>
      <c r="DL167" s="247"/>
      <c r="DM167" s="247"/>
      <c r="DN167" s="247"/>
      <c r="DO167" s="247"/>
      <c r="DP167" s="247"/>
      <c r="DQ167" s="247"/>
      <c r="DR167" s="247"/>
      <c r="DS167" s="247"/>
      <c r="DT167" s="247"/>
      <c r="DU167" s="247"/>
      <c r="DV167" s="247"/>
      <c r="DW167" s="247"/>
      <c r="DX167" s="247"/>
      <c r="DY167" s="247"/>
      <c r="DZ167" s="247"/>
      <c r="EA167" s="247"/>
      <c r="EB167" s="247"/>
      <c r="EC167" s="247"/>
      <c r="ED167" s="247"/>
      <c r="EE167" s="247"/>
      <c r="EF167" s="247"/>
      <c r="EG167" s="247"/>
      <c r="EH167" s="247"/>
      <c r="EI167" s="247"/>
      <c r="EJ167" s="247"/>
      <c r="EK167" s="247"/>
      <c r="EL167" s="247"/>
      <c r="EM167" s="247"/>
      <c r="EN167" s="247"/>
      <c r="EO167" s="247"/>
      <c r="EP167" s="247"/>
      <c r="EQ167" s="247"/>
      <c r="ER167" s="247"/>
      <c r="ES167" s="247"/>
      <c r="ET167" s="247"/>
      <c r="EU167" s="247"/>
      <c r="EV167" s="247"/>
      <c r="EW167" s="247"/>
      <c r="EX167" s="247"/>
      <c r="EY167" s="247"/>
      <c r="EZ167" s="247"/>
      <c r="FA167" s="247"/>
      <c r="FB167" s="247"/>
      <c r="FC167" s="247"/>
      <c r="FD167" s="247"/>
      <c r="FE167" s="247"/>
      <c r="FF167" s="247"/>
      <c r="FG167" s="247"/>
      <c r="FH167" s="247"/>
      <c r="FI167" s="247"/>
      <c r="FJ167" s="247"/>
      <c r="FK167" s="247"/>
      <c r="FL167" s="247"/>
      <c r="FM167" s="247"/>
      <c r="FN167" s="247"/>
      <c r="FO167" s="247"/>
      <c r="FP167" s="247"/>
      <c r="FQ167" s="247"/>
      <c r="FR167" s="247"/>
      <c r="FS167" s="247"/>
      <c r="FT167" s="247"/>
      <c r="FU167" s="247"/>
      <c r="FV167" s="247"/>
      <c r="FW167" s="247"/>
      <c r="FX167" s="247"/>
      <c r="FY167" s="247"/>
      <c r="FZ167" s="247"/>
      <c r="GA167" s="247"/>
      <c r="GB167" s="247"/>
      <c r="GC167" s="247"/>
      <c r="GD167" s="247"/>
      <c r="GE167" s="247"/>
      <c r="GF167" s="247"/>
      <c r="GG167" s="247"/>
      <c r="GH167" s="247"/>
      <c r="GI167" s="247"/>
      <c r="GJ167" s="247"/>
      <c r="GK167" s="247"/>
      <c r="GL167" s="247"/>
      <c r="GM167" s="247"/>
      <c r="GN167" s="247"/>
      <c r="GO167" s="247"/>
      <c r="GP167" s="247"/>
      <c r="GQ167" s="247"/>
      <c r="GR167" s="247"/>
      <c r="GS167" s="247"/>
      <c r="GT167" s="247"/>
      <c r="GU167" s="247"/>
      <c r="GV167" s="247"/>
      <c r="GW167" s="247"/>
      <c r="GX167" s="247"/>
      <c r="GY167" s="247"/>
      <c r="GZ167" s="247"/>
      <c r="HA167" s="247"/>
      <c r="HB167" s="247"/>
      <c r="HC167" s="247"/>
      <c r="HD167" s="247"/>
      <c r="HE167" s="247"/>
      <c r="HF167" s="247"/>
      <c r="HG167" s="247"/>
      <c r="HH167" s="247"/>
      <c r="HI167" s="247"/>
      <c r="HJ167" s="247"/>
      <c r="HK167" s="247"/>
      <c r="HL167" s="247"/>
      <c r="HM167" s="247"/>
      <c r="HN167" s="247"/>
      <c r="HO167" s="247"/>
      <c r="HP167" s="247"/>
      <c r="HQ167" s="247"/>
      <c r="HR167" s="247"/>
      <c r="HS167" s="247"/>
      <c r="HT167" s="247"/>
      <c r="HU167" s="247"/>
      <c r="HV167" s="247"/>
      <c r="HW167" s="247"/>
      <c r="HX167" s="247"/>
      <c r="HY167" s="247"/>
      <c r="HZ167" s="247"/>
      <c r="IA167" s="247"/>
      <c r="IB167" s="247"/>
      <c r="IC167" s="247"/>
      <c r="ID167" s="247"/>
      <c r="IE167" s="247"/>
      <c r="IF167" s="247"/>
      <c r="IG167" s="247"/>
      <c r="IH167" s="247"/>
      <c r="II167" s="247"/>
      <c r="IJ167" s="247"/>
      <c r="IK167" s="247"/>
      <c r="IL167" s="247"/>
      <c r="IM167" s="247"/>
      <c r="IN167" s="247"/>
      <c r="IO167" s="247"/>
      <c r="IP167" s="247"/>
      <c r="IQ167" s="247"/>
      <c r="IR167" s="247"/>
      <c r="IS167" s="247"/>
      <c r="IT167" s="247"/>
      <c r="IU167" s="247"/>
      <c r="IV167" s="247"/>
      <c r="IW167" s="247"/>
      <c r="IX167" s="247"/>
      <c r="IY167" s="247"/>
      <c r="IZ167" s="247"/>
      <c r="JA167" s="247"/>
      <c r="JB167" s="247"/>
      <c r="JC167" s="247"/>
      <c r="JD167" s="247"/>
      <c r="JE167" s="247"/>
      <c r="JF167" s="247"/>
      <c r="JG167" s="247"/>
      <c r="JH167" s="247"/>
      <c r="JI167" s="247"/>
      <c r="JJ167" s="247"/>
      <c r="JK167" s="247"/>
      <c r="JL167" s="247"/>
      <c r="JM167" s="247"/>
      <c r="JN167" s="247"/>
      <c r="JO167" s="247"/>
      <c r="JP167" s="247"/>
      <c r="JQ167" s="247"/>
      <c r="JR167" s="247"/>
      <c r="JS167" s="247"/>
      <c r="JT167" s="247"/>
      <c r="JU167" s="247"/>
      <c r="JV167" s="247"/>
      <c r="JW167" s="247"/>
      <c r="JX167" s="247"/>
      <c r="JY167" s="247"/>
      <c r="JZ167" s="247"/>
      <c r="KA167" s="247"/>
      <c r="KB167" s="247"/>
      <c r="KC167" s="247"/>
      <c r="KD167" s="247"/>
      <c r="KE167" s="247"/>
      <c r="KF167" s="247"/>
      <c r="KG167" s="247"/>
      <c r="KH167" s="247"/>
      <c r="KI167" s="247"/>
      <c r="KJ167" s="247"/>
      <c r="KK167" s="247"/>
      <c r="KL167" s="247"/>
      <c r="KM167" s="247"/>
      <c r="KN167" s="247"/>
      <c r="KO167" s="247"/>
      <c r="KP167" s="247"/>
      <c r="KQ167" s="247"/>
      <c r="KR167" s="247"/>
      <c r="KS167" s="247"/>
      <c r="KT167" s="247"/>
      <c r="KU167" s="247"/>
      <c r="KV167" s="247"/>
      <c r="KW167" s="247"/>
      <c r="KX167" s="247"/>
      <c r="KY167" s="247"/>
      <c r="KZ167" s="247"/>
      <c r="LA167" s="247"/>
      <c r="LB167" s="247"/>
      <c r="LC167" s="247"/>
      <c r="LD167" s="247"/>
      <c r="LE167" s="247"/>
      <c r="LF167" s="247"/>
      <c r="LG167" s="247"/>
      <c r="LH167" s="247"/>
      <c r="LI167" s="247"/>
      <c r="LJ167" s="247"/>
      <c r="LK167" s="247"/>
      <c r="LL167" s="247"/>
      <c r="LM167" s="247"/>
      <c r="LN167" s="247"/>
      <c r="LO167" s="247"/>
      <c r="LP167" s="247"/>
      <c r="LQ167" s="247"/>
      <c r="LR167" s="247"/>
      <c r="LS167" s="247"/>
      <c r="LT167" s="247"/>
      <c r="LU167" s="247"/>
      <c r="LV167" s="247"/>
      <c r="LW167" s="247"/>
      <c r="LX167" s="247"/>
      <c r="LY167" s="247"/>
      <c r="LZ167" s="247"/>
      <c r="MA167" s="247"/>
      <c r="MB167" s="247"/>
      <c r="MC167" s="247"/>
      <c r="MD167" s="247"/>
      <c r="ME167" s="247"/>
      <c r="MF167" s="247"/>
      <c r="MG167" s="247"/>
      <c r="MH167" s="247"/>
      <c r="MI167" s="247"/>
      <c r="MJ167" s="247"/>
      <c r="MK167" s="247"/>
      <c r="ML167" s="247"/>
      <c r="MM167" s="247"/>
      <c r="MN167" s="247"/>
      <c r="MO167" s="247"/>
      <c r="MP167" s="247"/>
      <c r="MQ167" s="247"/>
      <c r="MR167" s="247"/>
      <c r="MS167" s="247"/>
      <c r="MT167" s="247"/>
      <c r="MU167" s="247"/>
      <c r="MV167" s="247"/>
      <c r="MW167" s="247"/>
      <c r="MX167" s="247"/>
      <c r="MY167" s="247"/>
      <c r="MZ167" s="247"/>
      <c r="NA167" s="247"/>
      <c r="NB167" s="247"/>
      <c r="NC167" s="247"/>
      <c r="ND167" s="247"/>
      <c r="NE167" s="247"/>
      <c r="NF167" s="247"/>
      <c r="NG167" s="247"/>
      <c r="NH167" s="247"/>
      <c r="NI167" s="247"/>
      <c r="NJ167" s="247"/>
      <c r="NK167" s="247"/>
      <c r="NL167" s="247"/>
      <c r="NM167" s="247"/>
      <c r="NN167" s="247"/>
      <c r="NO167" s="247"/>
      <c r="NP167" s="247"/>
      <c r="NQ167" s="247"/>
      <c r="NR167" s="247"/>
      <c r="NS167" s="247"/>
      <c r="NT167" s="247"/>
      <c r="NU167" s="247"/>
      <c r="NV167" s="247"/>
      <c r="NW167" s="247"/>
      <c r="NX167" s="247"/>
      <c r="NY167" s="247"/>
      <c r="NZ167" s="247"/>
      <c r="OA167" s="247"/>
      <c r="OB167" s="247"/>
      <c r="OC167" s="247"/>
      <c r="OD167" s="247"/>
      <c r="OE167" s="247"/>
      <c r="OF167" s="247"/>
      <c r="OG167" s="247"/>
      <c r="OH167" s="247"/>
      <c r="OI167" s="247"/>
      <c r="OJ167" s="247"/>
      <c r="OK167" s="247"/>
      <c r="OL167" s="247"/>
      <c r="OM167" s="247"/>
      <c r="ON167" s="247"/>
      <c r="OO167" s="247"/>
      <c r="OP167" s="247"/>
      <c r="OQ167" s="247"/>
      <c r="OR167" s="247"/>
      <c r="OS167" s="247"/>
      <c r="OT167" s="247"/>
      <c r="OU167" s="247"/>
      <c r="OV167" s="247"/>
      <c r="OW167" s="247"/>
      <c r="OX167" s="247"/>
      <c r="OY167" s="247"/>
      <c r="OZ167" s="247"/>
      <c r="PA167" s="247"/>
      <c r="PB167" s="247"/>
      <c r="PC167" s="247"/>
      <c r="PD167" s="247"/>
      <c r="PE167" s="247"/>
      <c r="PF167" s="247"/>
      <c r="PG167" s="247"/>
      <c r="PH167" s="247"/>
      <c r="PI167" s="247"/>
      <c r="PJ167" s="247"/>
      <c r="PK167" s="247"/>
      <c r="PL167" s="247"/>
      <c r="PM167" s="247"/>
      <c r="PN167" s="247"/>
      <c r="PO167" s="247"/>
      <c r="PP167" s="247"/>
      <c r="PQ167" s="247"/>
      <c r="PR167" s="247"/>
      <c r="PS167" s="247"/>
      <c r="PT167" s="247"/>
      <c r="PU167" s="247"/>
      <c r="PV167" s="247"/>
      <c r="PW167" s="247"/>
      <c r="PX167" s="247"/>
      <c r="PY167" s="247"/>
      <c r="PZ167" s="247"/>
      <c r="QA167" s="247"/>
      <c r="QB167" s="247"/>
      <c r="QC167" s="247"/>
      <c r="QD167" s="247"/>
      <c r="QE167" s="247"/>
      <c r="QF167" s="247"/>
      <c r="QG167" s="247"/>
      <c r="QH167" s="247"/>
      <c r="QI167" s="247"/>
      <c r="QJ167" s="247"/>
      <c r="QK167" s="247"/>
      <c r="QL167" s="247"/>
      <c r="QM167" s="247"/>
      <c r="QN167" s="247"/>
      <c r="QO167" s="247"/>
      <c r="QP167" s="247"/>
      <c r="QQ167" s="247"/>
      <c r="QR167" s="247"/>
      <c r="QS167" s="247"/>
      <c r="QT167" s="247"/>
      <c r="QU167" s="247"/>
      <c r="QV167" s="247"/>
      <c r="QW167" s="247"/>
      <c r="QX167" s="247"/>
      <c r="QY167" s="247"/>
      <c r="QZ167" s="247"/>
      <c r="RA167" s="247"/>
      <c r="RB167" s="247"/>
      <c r="RC167" s="247"/>
      <c r="RD167" s="247"/>
      <c r="RE167" s="247"/>
      <c r="RF167" s="247"/>
      <c r="RG167" s="247"/>
      <c r="RH167" s="247"/>
      <c r="RI167" s="247"/>
      <c r="RJ167" s="247"/>
      <c r="RK167" s="247"/>
      <c r="RL167" s="247"/>
      <c r="RM167" s="247"/>
      <c r="RN167" s="247"/>
      <c r="RO167" s="247"/>
      <c r="RP167" s="247"/>
      <c r="RQ167" s="247"/>
      <c r="RR167" s="247"/>
      <c r="RS167" s="247"/>
      <c r="RT167" s="247"/>
      <c r="RU167" s="247"/>
      <c r="RV167" s="247"/>
      <c r="RW167" s="247"/>
      <c r="RX167" s="247"/>
      <c r="RY167" s="247"/>
      <c r="RZ167" s="247"/>
      <c r="SA167" s="247"/>
      <c r="SB167" s="247"/>
      <c r="SC167" s="247"/>
      <c r="SD167" s="247"/>
      <c r="SE167" s="247"/>
      <c r="SF167" s="247"/>
      <c r="SG167" s="247"/>
      <c r="SH167" s="247"/>
      <c r="SI167" s="247"/>
      <c r="SJ167" s="247"/>
      <c r="SK167" s="247"/>
      <c r="SL167" s="247"/>
      <c r="SM167" s="247"/>
      <c r="SN167" s="247"/>
      <c r="SO167" s="247"/>
      <c r="SP167" s="247"/>
      <c r="SQ167" s="247"/>
      <c r="SR167" s="247"/>
      <c r="SS167" s="247"/>
      <c r="ST167" s="247"/>
      <c r="SU167" s="247"/>
      <c r="SV167" s="247"/>
      <c r="SW167" s="247"/>
      <c r="SX167" s="247"/>
      <c r="SY167" s="247"/>
      <c r="SZ167" s="247"/>
      <c r="TA167" s="247"/>
      <c r="TB167" s="247"/>
      <c r="TC167" s="247"/>
      <c r="TD167" s="247"/>
      <c r="TE167" s="247"/>
      <c r="TF167" s="247"/>
      <c r="TG167" s="247"/>
      <c r="TH167" s="247"/>
      <c r="TI167" s="247"/>
      <c r="TJ167" s="247"/>
      <c r="TK167" s="247"/>
      <c r="TL167" s="247"/>
      <c r="TM167" s="247"/>
      <c r="TN167" s="247"/>
      <c r="TO167" s="247"/>
      <c r="TP167" s="247"/>
      <c r="TQ167" s="247"/>
      <c r="TR167" s="247"/>
      <c r="TS167" s="247"/>
      <c r="TT167" s="247"/>
      <c r="TU167" s="247"/>
      <c r="TV167" s="247"/>
      <c r="TW167" s="247"/>
      <c r="TX167" s="247"/>
      <c r="TY167" s="247"/>
      <c r="TZ167" s="247"/>
      <c r="UA167" s="247"/>
      <c r="UB167" s="247"/>
      <c r="UC167" s="247"/>
      <c r="UD167" s="247"/>
      <c r="UE167" s="247"/>
      <c r="UF167" s="247"/>
      <c r="UG167" s="247"/>
      <c r="UH167" s="247"/>
      <c r="UI167" s="247"/>
      <c r="UJ167" s="247"/>
      <c r="UK167" s="247"/>
      <c r="UL167" s="247"/>
      <c r="UM167" s="247"/>
      <c r="UN167" s="247"/>
      <c r="UO167" s="247"/>
      <c r="UP167" s="247"/>
      <c r="UQ167" s="247"/>
      <c r="UR167" s="247"/>
      <c r="US167" s="247"/>
      <c r="UT167" s="247"/>
      <c r="UU167" s="247"/>
      <c r="UV167" s="247"/>
      <c r="UW167" s="247"/>
      <c r="UX167" s="247"/>
      <c r="UY167" s="247"/>
      <c r="UZ167" s="247"/>
      <c r="VA167" s="247"/>
      <c r="VB167" s="247"/>
      <c r="VC167" s="247"/>
      <c r="VD167" s="247"/>
      <c r="VE167" s="247"/>
      <c r="VF167" s="247"/>
      <c r="VG167" s="247"/>
      <c r="VH167" s="247"/>
      <c r="VI167" s="247"/>
      <c r="VJ167" s="247"/>
      <c r="VK167" s="247"/>
      <c r="VL167" s="247"/>
      <c r="VM167" s="247"/>
      <c r="VN167" s="247"/>
      <c r="VO167" s="247"/>
      <c r="VP167" s="247"/>
      <c r="VQ167" s="247"/>
      <c r="VR167" s="247"/>
      <c r="VS167" s="247"/>
      <c r="VT167" s="247"/>
      <c r="VU167" s="247"/>
      <c r="VV167" s="247"/>
      <c r="VW167" s="247"/>
      <c r="VX167" s="247"/>
      <c r="VY167" s="247"/>
      <c r="VZ167" s="247"/>
      <c r="WA167" s="247"/>
      <c r="WB167" s="247"/>
      <c r="WC167" s="247"/>
      <c r="WD167" s="247"/>
      <c r="WE167" s="247"/>
      <c r="WF167" s="247"/>
      <c r="WG167" s="247"/>
      <c r="WH167" s="247"/>
      <c r="WI167" s="247"/>
      <c r="WJ167" s="247"/>
      <c r="WK167" s="247"/>
      <c r="WL167" s="247"/>
      <c r="WM167" s="247"/>
      <c r="WN167" s="247"/>
      <c r="WO167" s="247"/>
      <c r="WP167" s="247"/>
      <c r="WQ167" s="247"/>
      <c r="WR167" s="247"/>
      <c r="WS167" s="247"/>
      <c r="WT167" s="247"/>
      <c r="WU167" s="247"/>
      <c r="WV167" s="247"/>
      <c r="WW167" s="247"/>
      <c r="WX167" s="247"/>
      <c r="WY167" s="247"/>
      <c r="WZ167" s="247"/>
      <c r="XA167" s="247"/>
      <c r="XB167" s="247"/>
      <c r="XC167" s="247"/>
      <c r="XD167" s="247"/>
      <c r="XE167" s="247"/>
      <c r="XF167" s="247"/>
      <c r="XG167" s="247"/>
      <c r="XH167" s="247"/>
      <c r="XI167" s="247"/>
      <c r="XJ167" s="247"/>
      <c r="XK167" s="247"/>
      <c r="XL167" s="247"/>
      <c r="XM167" s="247"/>
      <c r="XN167" s="247"/>
      <c r="XO167" s="247"/>
      <c r="XP167" s="247"/>
      <c r="XQ167" s="247"/>
      <c r="XR167" s="247"/>
      <c r="XS167" s="247"/>
      <c r="XT167" s="247"/>
      <c r="XU167" s="247"/>
      <c r="XV167" s="247"/>
      <c r="XW167" s="247"/>
      <c r="XX167" s="247"/>
      <c r="XY167" s="247"/>
      <c r="XZ167" s="247"/>
      <c r="YA167" s="247"/>
      <c r="YB167" s="247"/>
      <c r="YC167" s="247"/>
      <c r="YD167" s="247"/>
      <c r="YE167" s="247"/>
      <c r="YF167" s="247"/>
      <c r="YG167" s="247"/>
      <c r="YH167" s="247"/>
      <c r="YI167" s="247"/>
      <c r="YJ167" s="247"/>
      <c r="YK167" s="247"/>
      <c r="YL167" s="247"/>
      <c r="YM167" s="247"/>
      <c r="YN167" s="247"/>
      <c r="YO167" s="247"/>
      <c r="YP167" s="247"/>
      <c r="YQ167" s="247"/>
      <c r="YR167" s="247"/>
      <c r="YS167" s="247"/>
      <c r="YT167" s="247"/>
      <c r="YU167" s="247"/>
      <c r="YV167" s="247"/>
      <c r="YW167" s="247"/>
      <c r="YX167" s="247"/>
      <c r="YY167" s="247"/>
      <c r="YZ167" s="247"/>
      <c r="ZA167" s="247"/>
      <c r="ZB167" s="247"/>
      <c r="ZC167" s="247"/>
      <c r="ZD167" s="247"/>
      <c r="ZE167" s="247"/>
      <c r="ZF167" s="247"/>
      <c r="ZG167" s="247"/>
      <c r="ZH167" s="247"/>
      <c r="ZI167" s="247"/>
      <c r="ZJ167" s="247"/>
      <c r="ZK167" s="247"/>
      <c r="ZL167" s="247"/>
      <c r="ZM167" s="247"/>
      <c r="ZN167" s="247"/>
      <c r="ZO167" s="247"/>
      <c r="ZP167" s="247"/>
      <c r="ZQ167" s="247"/>
      <c r="ZR167" s="247"/>
      <c r="ZS167" s="247"/>
      <c r="ZT167" s="247"/>
      <c r="ZU167" s="247"/>
      <c r="ZV167" s="247"/>
      <c r="ZW167" s="247"/>
      <c r="ZX167" s="247"/>
      <c r="ZY167" s="247"/>
      <c r="ZZ167" s="247"/>
      <c r="AAA167" s="247"/>
      <c r="AAB167" s="247"/>
      <c r="AAC167" s="247"/>
      <c r="AAD167" s="247"/>
      <c r="AAE167" s="247"/>
      <c r="AAF167" s="247"/>
      <c r="AAG167" s="247"/>
      <c r="AAH167" s="247"/>
      <c r="AAI167" s="247"/>
      <c r="AAJ167" s="247"/>
      <c r="AAK167" s="247"/>
      <c r="AAL167" s="247"/>
      <c r="AAM167" s="247"/>
      <c r="AAN167" s="247"/>
      <c r="AAO167" s="247"/>
      <c r="AAP167" s="247"/>
      <c r="AAQ167" s="247"/>
      <c r="AAR167" s="247"/>
      <c r="AAS167" s="247"/>
      <c r="AAT167" s="247"/>
      <c r="AAU167" s="247"/>
      <c r="AAV167" s="247"/>
      <c r="AAW167" s="247"/>
      <c r="AAX167" s="247"/>
      <c r="AAY167" s="247"/>
      <c r="AAZ167" s="247"/>
      <c r="ABA167" s="247"/>
      <c r="ABB167" s="247"/>
      <c r="ABC167" s="247"/>
      <c r="ABD167" s="247"/>
      <c r="ABE167" s="247"/>
      <c r="ABF167" s="247"/>
      <c r="ABG167" s="247"/>
      <c r="ABH167" s="247"/>
      <c r="ABI167" s="247"/>
      <c r="ABJ167" s="247"/>
      <c r="ABK167" s="247"/>
      <c r="ABL167" s="247"/>
      <c r="ABM167" s="247"/>
      <c r="ABN167" s="247"/>
      <c r="ABO167" s="247"/>
      <c r="ABP167" s="247"/>
      <c r="ABQ167" s="247"/>
      <c r="ABR167" s="247"/>
      <c r="ABS167" s="247"/>
      <c r="ABT167" s="247"/>
      <c r="ABU167" s="247"/>
      <c r="ABV167" s="247"/>
      <c r="ABW167" s="247"/>
      <c r="ABX167" s="247"/>
      <c r="ABY167" s="247"/>
      <c r="ABZ167" s="247"/>
      <c r="ACA167" s="247"/>
      <c r="ACB167" s="247"/>
      <c r="ACC167" s="247"/>
      <c r="ACD167" s="247"/>
      <c r="ACE167" s="247"/>
      <c r="ACF167" s="247"/>
      <c r="ACG167" s="247"/>
      <c r="ACH167" s="247"/>
      <c r="ACI167" s="247"/>
      <c r="ACJ167" s="247"/>
      <c r="ACK167" s="247"/>
      <c r="ACL167" s="247"/>
      <c r="ACM167" s="247"/>
      <c r="ACN167" s="247"/>
      <c r="ACO167" s="247"/>
      <c r="ACP167" s="247"/>
      <c r="ACQ167" s="247"/>
      <c r="ACR167" s="247"/>
      <c r="ACS167" s="247"/>
      <c r="ACT167" s="247"/>
      <c r="ACU167" s="247"/>
      <c r="ACV167" s="247"/>
      <c r="ACW167" s="247"/>
      <c r="ACX167" s="247"/>
      <c r="ACY167" s="247"/>
      <c r="ACZ167" s="247"/>
      <c r="ADA167" s="247"/>
      <c r="ADB167" s="247"/>
      <c r="ADC167" s="247"/>
      <c r="ADD167" s="247"/>
      <c r="ADE167" s="247"/>
      <c r="ADF167" s="247"/>
      <c r="ADG167" s="247"/>
      <c r="ADH167" s="247"/>
      <c r="ADI167" s="247"/>
      <c r="ADJ167" s="247"/>
      <c r="ADK167" s="247"/>
      <c r="ADL167" s="247"/>
      <c r="ADM167" s="247"/>
      <c r="ADN167" s="247"/>
      <c r="ADO167" s="247"/>
      <c r="ADP167" s="247"/>
      <c r="ADQ167" s="247"/>
      <c r="ADR167" s="247"/>
      <c r="ADS167" s="247"/>
      <c r="ADT167" s="247"/>
      <c r="ADU167" s="247"/>
      <c r="ADV167" s="247"/>
      <c r="ADW167" s="247"/>
      <c r="ADX167" s="247"/>
      <c r="ADY167" s="247"/>
      <c r="ADZ167" s="247"/>
      <c r="AEA167" s="247"/>
      <c r="AEB167" s="247"/>
      <c r="AEC167" s="247"/>
      <c r="AED167" s="247"/>
      <c r="AEE167" s="247"/>
      <c r="AEF167" s="247"/>
      <c r="AEG167" s="247"/>
      <c r="AEH167" s="247"/>
      <c r="AEI167" s="247"/>
      <c r="AEJ167" s="247"/>
      <c r="AEK167" s="247"/>
      <c r="AEL167" s="247"/>
      <c r="AEM167" s="247"/>
      <c r="AEN167" s="247"/>
      <c r="AEO167" s="247"/>
      <c r="AEP167" s="247"/>
      <c r="AEQ167" s="247"/>
      <c r="AER167" s="247"/>
      <c r="AES167" s="247"/>
      <c r="AET167" s="247"/>
      <c r="AEU167" s="247"/>
      <c r="AEV167" s="247"/>
      <c r="AEW167" s="247"/>
      <c r="AEX167" s="247"/>
      <c r="AEY167" s="247"/>
      <c r="AEZ167" s="247"/>
      <c r="AFA167" s="247"/>
      <c r="AFB167" s="247"/>
      <c r="AFC167" s="247"/>
      <c r="AFD167" s="247"/>
      <c r="AFE167" s="247"/>
      <c r="AFF167" s="247"/>
      <c r="AFG167" s="247"/>
      <c r="AFH167" s="247"/>
      <c r="AFI167" s="247"/>
      <c r="AFJ167" s="247"/>
      <c r="AFK167" s="247"/>
      <c r="AFL167" s="247"/>
      <c r="AFM167" s="247"/>
      <c r="AFN167" s="247"/>
      <c r="AFO167" s="247"/>
      <c r="AFP167" s="247"/>
      <c r="AFQ167" s="247"/>
      <c r="AFR167" s="247"/>
      <c r="AFS167" s="247"/>
      <c r="AFT167" s="247"/>
      <c r="AFU167" s="247"/>
      <c r="AFV167" s="247"/>
      <c r="AFW167" s="247"/>
      <c r="AFX167" s="247"/>
      <c r="AFY167" s="247"/>
      <c r="AFZ167" s="247"/>
      <c r="AGA167" s="247"/>
      <c r="AGB167" s="247"/>
      <c r="AGC167" s="247"/>
      <c r="AGD167" s="247"/>
      <c r="AGE167" s="247"/>
      <c r="AGF167" s="247"/>
      <c r="AGG167" s="247"/>
      <c r="AGH167" s="247"/>
      <c r="AGI167" s="247"/>
      <c r="AGJ167" s="247"/>
      <c r="AGK167" s="247"/>
      <c r="AGL167" s="247"/>
      <c r="AGM167" s="247"/>
      <c r="AGN167" s="247"/>
      <c r="AGO167" s="247"/>
      <c r="AGP167" s="247"/>
      <c r="AGQ167" s="247"/>
      <c r="AGR167" s="247"/>
      <c r="AGS167" s="247"/>
      <c r="AGT167" s="247"/>
      <c r="AGU167" s="247"/>
      <c r="AGV167" s="247"/>
      <c r="AGW167" s="247"/>
      <c r="AGX167" s="247"/>
      <c r="AGY167" s="247"/>
      <c r="AGZ167" s="247"/>
      <c r="AHA167" s="247"/>
      <c r="AHB167" s="247"/>
      <c r="AHC167" s="247"/>
      <c r="AHD167" s="247"/>
      <c r="AHE167" s="247"/>
      <c r="AHF167" s="247"/>
      <c r="AHG167" s="247"/>
      <c r="AHH167" s="247"/>
      <c r="AHI167" s="247"/>
      <c r="AHJ167" s="247"/>
      <c r="AHK167" s="247"/>
      <c r="AHL167" s="247"/>
      <c r="AHM167" s="247"/>
      <c r="AHN167" s="247"/>
      <c r="AHO167" s="247"/>
      <c r="AHP167" s="247"/>
      <c r="AHQ167" s="247"/>
      <c r="AHR167" s="247"/>
      <c r="AHS167" s="247"/>
      <c r="AHT167" s="247"/>
      <c r="AHU167" s="247"/>
      <c r="AHV167" s="247"/>
      <c r="AHW167" s="247"/>
      <c r="AHX167" s="247"/>
      <c r="AHY167" s="247"/>
      <c r="AHZ167" s="247"/>
      <c r="AIA167" s="247"/>
      <c r="AIB167" s="247"/>
      <c r="AIC167" s="247"/>
      <c r="AID167" s="247"/>
      <c r="AIE167" s="247"/>
      <c r="AIF167" s="247"/>
      <c r="AIG167" s="247"/>
      <c r="AIH167" s="247"/>
      <c r="AII167" s="247"/>
      <c r="AIJ167" s="247"/>
      <c r="AIK167" s="247"/>
      <c r="AIL167" s="247"/>
      <c r="AIM167" s="247"/>
      <c r="AIN167" s="247"/>
      <c r="AIO167" s="247"/>
      <c r="AIP167" s="247"/>
      <c r="AIQ167" s="247"/>
      <c r="AIR167" s="247"/>
      <c r="AIS167" s="247"/>
      <c r="AIT167" s="247"/>
      <c r="AIU167" s="247"/>
      <c r="AIV167" s="247"/>
      <c r="AIW167" s="247"/>
      <c r="AIX167" s="247"/>
      <c r="AIY167" s="247"/>
      <c r="AIZ167" s="247"/>
      <c r="AJA167" s="247"/>
      <c r="AJB167" s="247"/>
      <c r="AJC167" s="247"/>
      <c r="AJD167" s="247"/>
      <c r="AJE167" s="247"/>
      <c r="AJF167" s="247"/>
      <c r="AJG167" s="247"/>
      <c r="AJH167" s="247"/>
      <c r="AJI167" s="247"/>
      <c r="AJJ167" s="247"/>
      <c r="AJK167" s="247"/>
      <c r="AJL167" s="247"/>
      <c r="AJM167" s="247"/>
      <c r="AJN167" s="247"/>
      <c r="AJO167" s="247"/>
      <c r="AJP167" s="247"/>
      <c r="AJQ167" s="247"/>
      <c r="AJR167" s="247"/>
      <c r="AJS167" s="247"/>
      <c r="AJT167" s="247"/>
      <c r="AJU167" s="247"/>
      <c r="AJV167" s="247"/>
      <c r="AJW167" s="247"/>
      <c r="AJX167" s="247"/>
      <c r="AJY167" s="247"/>
      <c r="AJZ167" s="247"/>
      <c r="AKA167" s="247"/>
      <c r="AKB167" s="247"/>
      <c r="AKC167" s="247"/>
      <c r="AKD167" s="247"/>
      <c r="AKE167" s="247"/>
      <c r="AKF167" s="247"/>
      <c r="AKG167" s="247"/>
      <c r="AKH167" s="247"/>
      <c r="AKI167" s="247"/>
      <c r="AKJ167" s="247"/>
      <c r="AKK167" s="247"/>
      <c r="AKL167" s="247"/>
      <c r="AKM167" s="247"/>
      <c r="AKN167" s="247"/>
      <c r="AKO167" s="247"/>
      <c r="AKP167" s="247"/>
      <c r="AKQ167" s="247"/>
      <c r="AKR167" s="247"/>
      <c r="AKS167" s="247"/>
      <c r="AKT167" s="247"/>
      <c r="AKU167" s="247"/>
      <c r="AKV167" s="247"/>
      <c r="AKW167" s="247"/>
      <c r="AKX167" s="247"/>
      <c r="AKY167" s="247"/>
      <c r="AKZ167" s="247"/>
      <c r="ALA167" s="247"/>
      <c r="ALB167" s="247"/>
      <c r="ALC167" s="247"/>
      <c r="ALD167" s="247"/>
      <c r="ALE167" s="247"/>
      <c r="ALF167" s="247"/>
      <c r="ALG167" s="247"/>
      <c r="ALH167" s="247"/>
      <c r="ALI167" s="247"/>
      <c r="ALJ167" s="247"/>
      <c r="ALK167" s="247"/>
      <c r="ALL167" s="247"/>
      <c r="ALM167" s="247"/>
      <c r="ALN167" s="247"/>
      <c r="ALO167" s="247"/>
      <c r="ALP167" s="247"/>
      <c r="ALQ167" s="247"/>
      <c r="ALR167" s="247"/>
      <c r="ALS167" s="247"/>
      <c r="ALT167" s="247"/>
      <c r="ALU167" s="247"/>
      <c r="ALV167" s="247"/>
      <c r="ALW167" s="247"/>
      <c r="ALX167" s="247"/>
      <c r="ALY167" s="247"/>
      <c r="ALZ167" s="247"/>
      <c r="AMA167" s="247"/>
      <c r="AMB167" s="247"/>
      <c r="AMC167" s="247"/>
      <c r="AMD167" s="247"/>
      <c r="AME167" s="247"/>
      <c r="AMF167" s="247"/>
      <c r="AMG167" s="247"/>
      <c r="AMH167" s="247"/>
      <c r="AMI167" s="247"/>
      <c r="AMJ167" s="247"/>
      <c r="AMK167" s="247"/>
      <c r="AML167" s="247"/>
      <c r="AMM167" s="247"/>
      <c r="AMN167" s="247"/>
      <c r="AMO167" s="247"/>
      <c r="AMP167" s="247"/>
      <c r="AMQ167" s="247"/>
      <c r="AMR167" s="247"/>
      <c r="AMS167" s="247"/>
      <c r="AMT167" s="247"/>
      <c r="AMU167" s="247"/>
      <c r="AMV167" s="247"/>
      <c r="AMW167" s="247"/>
      <c r="AMX167" s="247"/>
      <c r="AMY167" s="247"/>
      <c r="AMZ167" s="247"/>
      <c r="ANA167" s="247"/>
      <c r="ANB167" s="247"/>
      <c r="ANC167" s="247"/>
      <c r="AND167" s="247"/>
      <c r="ANE167" s="247"/>
      <c r="ANF167" s="247"/>
      <c r="ANG167" s="247"/>
      <c r="ANH167" s="247"/>
      <c r="ANI167" s="247"/>
      <c r="ANJ167" s="247"/>
      <c r="ANK167" s="247"/>
      <c r="ANL167" s="247"/>
      <c r="ANM167" s="247"/>
      <c r="ANN167" s="247"/>
      <c r="ANO167" s="247"/>
      <c r="ANP167" s="247"/>
      <c r="ANQ167" s="247"/>
      <c r="ANR167" s="247"/>
      <c r="ANS167" s="247"/>
      <c r="ANT167" s="247"/>
      <c r="ANU167" s="247"/>
      <c r="ANV167" s="247"/>
      <c r="ANW167" s="247"/>
      <c r="ANX167" s="247"/>
      <c r="ANY167" s="247"/>
      <c r="ANZ167" s="247"/>
      <c r="AOA167" s="247"/>
      <c r="AOB167" s="247"/>
      <c r="AOC167" s="247"/>
      <c r="AOD167" s="247"/>
      <c r="AOE167" s="247"/>
      <c r="AOF167" s="247"/>
      <c r="AOG167" s="247"/>
      <c r="AOH167" s="247"/>
      <c r="AOI167" s="247"/>
      <c r="AOJ167" s="247"/>
      <c r="AOK167" s="247"/>
      <c r="AOL167" s="247"/>
      <c r="AOM167" s="247"/>
      <c r="AON167" s="247"/>
      <c r="AOO167" s="247"/>
      <c r="AOP167" s="247"/>
      <c r="AOQ167" s="247"/>
      <c r="AOR167" s="247"/>
      <c r="AOS167" s="247"/>
      <c r="AOT167" s="247"/>
      <c r="AOU167" s="247"/>
      <c r="AOV167" s="247"/>
      <c r="AOW167" s="247"/>
      <c r="AOX167" s="247"/>
      <c r="AOY167" s="247"/>
      <c r="AOZ167" s="247"/>
      <c r="APA167" s="247"/>
      <c r="APB167" s="247"/>
      <c r="APC167" s="247"/>
      <c r="APD167" s="247"/>
      <c r="APE167" s="247"/>
      <c r="APF167" s="247"/>
      <c r="APG167" s="247"/>
      <c r="APH167" s="247"/>
      <c r="API167" s="247"/>
      <c r="APJ167" s="247"/>
      <c r="APK167" s="247"/>
      <c r="APL167" s="247"/>
      <c r="APM167" s="247"/>
      <c r="APN167" s="247"/>
      <c r="APO167" s="247"/>
      <c r="APP167" s="247"/>
      <c r="APQ167" s="247"/>
      <c r="APR167" s="247"/>
      <c r="APS167" s="247"/>
      <c r="APT167" s="247"/>
      <c r="APU167" s="247"/>
      <c r="APV167" s="247"/>
      <c r="APW167" s="247"/>
      <c r="APX167" s="247"/>
      <c r="APY167" s="247"/>
      <c r="APZ167" s="247"/>
      <c r="AQA167" s="247"/>
      <c r="AQB167" s="247"/>
      <c r="AQC167" s="247"/>
      <c r="AQD167" s="247"/>
      <c r="AQE167" s="247"/>
      <c r="AQF167" s="247"/>
      <c r="AQG167" s="247"/>
      <c r="AQH167" s="247"/>
      <c r="AQI167" s="247"/>
      <c r="AQJ167" s="247"/>
      <c r="AQK167" s="247"/>
      <c r="AQL167" s="247"/>
      <c r="AQM167" s="247"/>
      <c r="AQN167" s="247"/>
      <c r="AQO167" s="247"/>
      <c r="AQP167" s="247"/>
      <c r="AQQ167" s="247"/>
      <c r="AQR167" s="247"/>
      <c r="AQS167" s="247"/>
      <c r="AQT167" s="247"/>
      <c r="AQU167" s="247"/>
      <c r="AQV167" s="247"/>
      <c r="AQW167" s="247"/>
      <c r="AQX167" s="247"/>
      <c r="AQY167" s="247"/>
      <c r="AQZ167" s="247"/>
      <c r="ARA167" s="247"/>
      <c r="ARB167" s="247"/>
      <c r="ARC167" s="247"/>
      <c r="ARD167" s="247"/>
      <c r="ARE167" s="247"/>
      <c r="ARF167" s="247"/>
      <c r="ARG167" s="247"/>
      <c r="ARH167" s="247"/>
      <c r="ARI167" s="247"/>
      <c r="ARJ167" s="247"/>
      <c r="ARK167" s="247"/>
      <c r="ARL167" s="247"/>
      <c r="ARM167" s="247"/>
      <c r="ARN167" s="247"/>
      <c r="ARO167" s="247"/>
      <c r="ARP167" s="247"/>
      <c r="ARQ167" s="247"/>
      <c r="ARR167" s="247"/>
      <c r="ARS167" s="247"/>
      <c r="ART167" s="247"/>
      <c r="ARU167" s="247"/>
      <c r="ARV167" s="247"/>
      <c r="ARW167" s="247"/>
      <c r="ARX167" s="247"/>
      <c r="ARY167" s="247"/>
      <c r="ARZ167" s="247"/>
      <c r="ASA167" s="247"/>
      <c r="ASB167" s="247"/>
      <c r="ASC167" s="247"/>
      <c r="ASD167" s="247"/>
      <c r="ASE167" s="247"/>
      <c r="ASF167" s="247"/>
      <c r="ASG167" s="247"/>
      <c r="ASH167" s="247"/>
      <c r="ASI167" s="247"/>
      <c r="ASJ167" s="247"/>
      <c r="ASK167" s="247"/>
      <c r="ASL167" s="247"/>
      <c r="ASM167" s="247"/>
      <c r="ASN167" s="247"/>
      <c r="ASO167" s="247"/>
      <c r="ASP167" s="247"/>
      <c r="ASQ167" s="247"/>
      <c r="ASR167" s="247"/>
      <c r="ASS167" s="247"/>
      <c r="AST167" s="247"/>
      <c r="ASU167" s="247"/>
      <c r="ASV167" s="247"/>
      <c r="ASW167" s="247"/>
      <c r="ASX167" s="247"/>
      <c r="ASY167" s="247"/>
      <c r="ASZ167" s="247"/>
      <c r="ATA167" s="247"/>
      <c r="ATB167" s="247"/>
      <c r="ATC167" s="247"/>
      <c r="ATD167" s="247"/>
      <c r="ATE167" s="247"/>
      <c r="ATF167" s="247"/>
      <c r="ATG167" s="247"/>
      <c r="ATH167" s="247"/>
      <c r="ATI167" s="247"/>
      <c r="ATJ167" s="247"/>
      <c r="ATK167" s="247"/>
      <c r="ATL167" s="247"/>
      <c r="ATM167" s="247"/>
      <c r="ATN167" s="247"/>
      <c r="ATO167" s="247"/>
      <c r="ATP167" s="247"/>
      <c r="ATQ167" s="247"/>
      <c r="ATR167" s="247"/>
      <c r="ATS167" s="247"/>
      <c r="ATT167" s="247"/>
      <c r="ATU167" s="247"/>
      <c r="ATV167" s="247"/>
      <c r="ATW167" s="247"/>
      <c r="ATX167" s="247"/>
      <c r="ATY167" s="247"/>
      <c r="ATZ167" s="247"/>
      <c r="AUA167" s="247"/>
      <c r="AUB167" s="247"/>
      <c r="AUC167" s="247"/>
      <c r="AUD167" s="247"/>
      <c r="AUE167" s="247"/>
      <c r="AUF167" s="247"/>
      <c r="AUG167" s="247"/>
      <c r="AUH167" s="247"/>
      <c r="AUI167" s="247"/>
      <c r="AUJ167" s="247"/>
      <c r="AUK167" s="247"/>
      <c r="AUL167" s="247"/>
      <c r="AUM167" s="247"/>
      <c r="AUN167" s="247"/>
      <c r="AUO167" s="247"/>
      <c r="AUP167" s="247"/>
      <c r="AUQ167" s="247"/>
      <c r="AUR167" s="247"/>
      <c r="AUS167" s="247"/>
      <c r="AUT167" s="247"/>
      <c r="AUU167" s="247"/>
      <c r="AUV167" s="247"/>
      <c r="AUW167" s="247"/>
      <c r="AUX167" s="247"/>
      <c r="AUY167" s="247"/>
      <c r="AUZ167" s="247"/>
      <c r="AVA167" s="247"/>
      <c r="AVB167" s="247"/>
      <c r="AVC167" s="247"/>
      <c r="AVD167" s="247"/>
      <c r="AVE167" s="247"/>
      <c r="AVF167" s="247"/>
      <c r="AVG167" s="247"/>
      <c r="AVH167" s="247"/>
      <c r="AVI167" s="247"/>
      <c r="AVJ167" s="247"/>
      <c r="AVK167" s="247"/>
      <c r="AVL167" s="247"/>
      <c r="AVM167" s="247"/>
      <c r="AVN167" s="247"/>
      <c r="AVO167" s="247"/>
      <c r="AVP167" s="247"/>
      <c r="AVQ167" s="247"/>
      <c r="AVR167" s="247"/>
      <c r="AVS167" s="247"/>
      <c r="AVT167" s="247"/>
      <c r="AVU167" s="247"/>
      <c r="AVV167" s="247"/>
      <c r="AVW167" s="247"/>
      <c r="AVX167" s="247"/>
      <c r="AVY167" s="247"/>
      <c r="AVZ167" s="247"/>
      <c r="AWA167" s="247"/>
      <c r="AWB167" s="247"/>
      <c r="AWC167" s="247"/>
      <c r="AWD167" s="247"/>
      <c r="AWE167" s="247"/>
      <c r="AWF167" s="247"/>
      <c r="AWG167" s="247"/>
      <c r="AWH167" s="247"/>
      <c r="AWI167" s="247"/>
      <c r="AWJ167" s="247"/>
      <c r="AWK167" s="247"/>
      <c r="AWL167" s="247"/>
      <c r="AWM167" s="247"/>
      <c r="AWN167" s="247"/>
      <c r="AWO167" s="247"/>
      <c r="AWP167" s="247"/>
      <c r="AWQ167" s="247"/>
      <c r="AWR167" s="247"/>
      <c r="AWS167" s="247"/>
      <c r="AWT167" s="247"/>
      <c r="AWU167" s="247"/>
      <c r="AWV167" s="247"/>
      <c r="AWW167" s="247"/>
      <c r="AWX167" s="247"/>
      <c r="AWY167" s="247"/>
      <c r="AWZ167" s="247"/>
      <c r="AXA167" s="247"/>
      <c r="AXB167" s="247"/>
      <c r="AXC167" s="247"/>
      <c r="AXD167" s="247"/>
      <c r="AXE167" s="247"/>
      <c r="AXF167" s="247"/>
      <c r="AXG167" s="247"/>
      <c r="AXH167" s="247"/>
      <c r="AXI167" s="247"/>
      <c r="AXJ167" s="247"/>
      <c r="AXK167" s="247"/>
      <c r="AXL167" s="247"/>
      <c r="AXM167" s="247"/>
      <c r="AXN167" s="247"/>
      <c r="AXO167" s="247"/>
      <c r="AXP167" s="247"/>
      <c r="AXQ167" s="247"/>
      <c r="AXR167" s="247"/>
      <c r="AXS167" s="247"/>
      <c r="AXT167" s="247"/>
      <c r="AXU167" s="247"/>
      <c r="AXV167" s="247"/>
      <c r="AXW167" s="247"/>
      <c r="AXX167" s="247"/>
      <c r="AXY167" s="247"/>
      <c r="AXZ167" s="247"/>
      <c r="AYA167" s="247"/>
      <c r="AYB167" s="247"/>
      <c r="AYC167" s="247"/>
      <c r="AYD167" s="247"/>
      <c r="AYE167" s="247"/>
      <c r="AYF167" s="247"/>
      <c r="AYG167" s="247"/>
      <c r="AYH167" s="247"/>
      <c r="AYI167" s="247"/>
      <c r="AYJ167" s="247"/>
      <c r="AYK167" s="247"/>
      <c r="AYL167" s="247"/>
      <c r="AYM167" s="247"/>
      <c r="AYN167" s="247"/>
      <c r="AYO167" s="247"/>
      <c r="AYP167" s="247"/>
      <c r="AYQ167" s="247"/>
      <c r="AYR167" s="247"/>
      <c r="AYS167" s="247"/>
      <c r="AYT167" s="247"/>
      <c r="AYU167" s="247"/>
      <c r="AYV167" s="247"/>
      <c r="AYW167" s="247"/>
      <c r="AYX167" s="247"/>
      <c r="AYY167" s="247"/>
      <c r="AYZ167" s="247"/>
      <c r="AZA167" s="247"/>
      <c r="AZB167" s="247"/>
      <c r="AZC167" s="247"/>
      <c r="AZD167" s="247"/>
      <c r="AZE167" s="247"/>
      <c r="AZF167" s="247"/>
      <c r="AZG167" s="247"/>
      <c r="AZH167" s="247"/>
      <c r="AZI167" s="247"/>
      <c r="AZJ167" s="247"/>
      <c r="AZK167" s="247"/>
      <c r="AZL167" s="247"/>
      <c r="AZM167" s="247"/>
      <c r="AZN167" s="247"/>
      <c r="AZO167" s="247"/>
      <c r="AZP167" s="247"/>
      <c r="AZQ167" s="247"/>
      <c r="AZR167" s="247"/>
      <c r="AZS167" s="247"/>
      <c r="AZT167" s="247"/>
      <c r="AZU167" s="247"/>
      <c r="AZV167" s="247"/>
      <c r="AZW167" s="247"/>
      <c r="AZX167" s="247"/>
      <c r="AZY167" s="247"/>
      <c r="AZZ167" s="247"/>
      <c r="BAA167" s="247"/>
      <c r="BAB167" s="247"/>
      <c r="BAC167" s="247"/>
      <c r="BAD167" s="247"/>
      <c r="BAE167" s="247"/>
      <c r="BAF167" s="247"/>
      <c r="BAG167" s="247"/>
      <c r="BAH167" s="247"/>
      <c r="BAI167" s="247"/>
      <c r="BAJ167" s="247"/>
      <c r="BAK167" s="247"/>
      <c r="BAL167" s="247"/>
      <c r="BAM167" s="247"/>
      <c r="BAN167" s="247"/>
      <c r="BAO167" s="247"/>
      <c r="BAP167" s="247"/>
      <c r="BAQ167" s="247"/>
      <c r="BAR167" s="247"/>
      <c r="BAS167" s="247"/>
      <c r="BAT167" s="247"/>
      <c r="BAU167" s="247"/>
      <c r="BAV167" s="247"/>
      <c r="BAW167" s="247"/>
      <c r="BAX167" s="247"/>
      <c r="BAY167" s="247"/>
      <c r="BAZ167" s="247"/>
      <c r="BBA167" s="247"/>
      <c r="BBB167" s="247"/>
      <c r="BBC167" s="247"/>
      <c r="BBD167" s="247"/>
      <c r="BBE167" s="247"/>
      <c r="BBF167" s="247"/>
      <c r="BBG167" s="247"/>
      <c r="BBH167" s="247"/>
      <c r="BBI167" s="247"/>
      <c r="BBJ167" s="247"/>
      <c r="BBK167" s="247"/>
      <c r="BBL167" s="247"/>
      <c r="BBM167" s="247"/>
      <c r="BBN167" s="247"/>
      <c r="BBO167" s="247"/>
      <c r="BBP167" s="247"/>
      <c r="BBQ167" s="247"/>
      <c r="BBR167" s="247"/>
      <c r="BBS167" s="247"/>
      <c r="BBT167" s="247"/>
      <c r="BBU167" s="247"/>
      <c r="BBV167" s="247"/>
      <c r="BBW167" s="247"/>
      <c r="BBX167" s="247"/>
      <c r="BBY167" s="247"/>
      <c r="BBZ167" s="247"/>
      <c r="BCA167" s="247"/>
      <c r="BCB167" s="247"/>
      <c r="BCC167" s="247"/>
      <c r="BCD167" s="247"/>
      <c r="BCE167" s="247"/>
      <c r="BCF167" s="247"/>
      <c r="BCG167" s="247"/>
      <c r="BCH167" s="247"/>
      <c r="BCI167" s="247"/>
      <c r="BCJ167" s="247"/>
      <c r="BCK167" s="247"/>
      <c r="BCL167" s="247"/>
      <c r="BCM167" s="247"/>
      <c r="BCN167" s="247"/>
      <c r="BCO167" s="247"/>
      <c r="BCP167" s="247"/>
      <c r="BCQ167" s="247"/>
      <c r="BCR167" s="247"/>
      <c r="BCS167" s="247"/>
      <c r="BCT167" s="247"/>
      <c r="BCU167" s="247"/>
      <c r="BCV167" s="247"/>
      <c r="BCW167" s="247"/>
      <c r="BCX167" s="247"/>
      <c r="BCY167" s="247"/>
      <c r="BCZ167" s="247"/>
      <c r="BDA167" s="247"/>
      <c r="BDB167" s="247"/>
      <c r="BDC167" s="247"/>
      <c r="BDD167" s="247"/>
      <c r="BDE167" s="247"/>
      <c r="BDF167" s="247"/>
      <c r="BDG167" s="247"/>
      <c r="BDH167" s="247"/>
      <c r="BDI167" s="247"/>
      <c r="BDJ167" s="247"/>
      <c r="BDK167" s="247"/>
      <c r="BDL167" s="247"/>
      <c r="BDM167" s="247"/>
      <c r="BDN167" s="247"/>
      <c r="BDO167" s="247"/>
      <c r="BDP167" s="247"/>
      <c r="BDQ167" s="247"/>
      <c r="BDR167" s="247"/>
      <c r="BDS167" s="247"/>
      <c r="BDT167" s="247"/>
      <c r="BDU167" s="247"/>
      <c r="BDV167" s="247"/>
      <c r="BDW167" s="247"/>
      <c r="BDX167" s="247"/>
      <c r="BDY167" s="247"/>
      <c r="BDZ167" s="247"/>
      <c r="BEA167" s="247"/>
      <c r="BEB167" s="247"/>
      <c r="BEC167" s="247"/>
      <c r="BED167" s="247"/>
      <c r="BEE167" s="247"/>
      <c r="BEF167" s="247"/>
      <c r="BEG167" s="247"/>
      <c r="BEH167" s="247"/>
      <c r="BEI167" s="247"/>
      <c r="BEJ167" s="247"/>
      <c r="BEK167" s="247"/>
      <c r="BEL167" s="247"/>
      <c r="BEM167" s="247"/>
      <c r="BEN167" s="247"/>
      <c r="BEO167" s="247"/>
      <c r="BEP167" s="247"/>
      <c r="BEQ167" s="247"/>
      <c r="BER167" s="247"/>
      <c r="BES167" s="247"/>
      <c r="BET167" s="247"/>
      <c r="BEU167" s="247"/>
      <c r="BEV167" s="247"/>
      <c r="BEW167" s="247"/>
      <c r="BEX167" s="247"/>
      <c r="BEY167" s="247"/>
      <c r="BEZ167" s="247"/>
      <c r="BFA167" s="247"/>
      <c r="BFB167" s="247"/>
      <c r="BFC167" s="247"/>
      <c r="BFD167" s="247"/>
      <c r="BFE167" s="247"/>
      <c r="BFF167" s="247"/>
      <c r="BFG167" s="247"/>
      <c r="BFH167" s="247"/>
      <c r="BFI167" s="247"/>
      <c r="BFJ167" s="247"/>
      <c r="BFK167" s="247"/>
      <c r="BFL167" s="247"/>
      <c r="BFM167" s="247"/>
      <c r="BFN167" s="247"/>
      <c r="BFO167" s="247"/>
      <c r="BFP167" s="247"/>
      <c r="BFQ167" s="247"/>
      <c r="BFR167" s="247"/>
      <c r="BFS167" s="247"/>
      <c r="BFT167" s="247"/>
      <c r="BFU167" s="247"/>
      <c r="BFV167" s="247"/>
      <c r="BFW167" s="247"/>
      <c r="BFX167" s="247"/>
      <c r="BFY167" s="247"/>
      <c r="BFZ167" s="247"/>
      <c r="BGA167" s="247"/>
      <c r="BGB167" s="247"/>
      <c r="BGC167" s="247"/>
      <c r="BGD167" s="247"/>
      <c r="BGE167" s="247"/>
      <c r="BGF167" s="247"/>
      <c r="BGG167" s="247"/>
      <c r="BGH167" s="247"/>
      <c r="BGI167" s="247"/>
      <c r="BGJ167" s="247"/>
      <c r="BGK167" s="247"/>
      <c r="BGL167" s="247"/>
      <c r="BGM167" s="247"/>
      <c r="BGN167" s="247"/>
      <c r="BGO167" s="247"/>
      <c r="BGP167" s="247"/>
      <c r="BGQ167" s="247"/>
      <c r="BGR167" s="247"/>
      <c r="BGS167" s="247"/>
      <c r="BGT167" s="247"/>
      <c r="BGU167" s="247"/>
      <c r="BGV167" s="247"/>
      <c r="BGW167" s="247"/>
      <c r="BGX167" s="247"/>
      <c r="BGY167" s="247"/>
      <c r="BGZ167" s="247"/>
      <c r="BHA167" s="247"/>
      <c r="BHB167" s="247"/>
      <c r="BHC167" s="247"/>
      <c r="BHD167" s="247"/>
      <c r="BHE167" s="247"/>
      <c r="BHF167" s="247"/>
      <c r="BHG167" s="247"/>
      <c r="BHH167" s="247"/>
      <c r="BHI167" s="247"/>
      <c r="BHJ167" s="247"/>
      <c r="BHK167" s="247"/>
      <c r="BHL167" s="247"/>
      <c r="BHM167" s="247"/>
      <c r="BHN167" s="247"/>
      <c r="BHO167" s="247"/>
      <c r="BHP167" s="247"/>
      <c r="BHQ167" s="247"/>
      <c r="BHR167" s="247"/>
      <c r="BHS167" s="247"/>
      <c r="BHT167" s="247"/>
      <c r="BHU167" s="247"/>
      <c r="BHV167" s="247"/>
      <c r="BHW167" s="247"/>
      <c r="BHX167" s="247"/>
      <c r="BHY167" s="247"/>
      <c r="BHZ167" s="247"/>
      <c r="BIA167" s="247"/>
      <c r="BIB167" s="247"/>
      <c r="BIC167" s="247"/>
      <c r="BID167" s="247"/>
      <c r="BIE167" s="247"/>
      <c r="BIF167" s="247"/>
      <c r="BIG167" s="247"/>
      <c r="BIH167" s="247"/>
      <c r="BII167" s="247"/>
      <c r="BIJ167" s="247"/>
      <c r="BIK167" s="247"/>
      <c r="BIL167" s="247"/>
      <c r="BIM167" s="247"/>
      <c r="BIN167" s="247"/>
      <c r="BIO167" s="247"/>
      <c r="BIP167" s="247"/>
      <c r="BIQ167" s="247"/>
      <c r="BIR167" s="247"/>
      <c r="BIS167" s="247"/>
      <c r="BIT167" s="247"/>
      <c r="BIU167" s="247"/>
      <c r="BIV167" s="247"/>
      <c r="BIW167" s="247"/>
      <c r="BIX167" s="247"/>
      <c r="BIY167" s="247"/>
      <c r="BIZ167" s="247"/>
      <c r="BJA167" s="247"/>
      <c r="BJB167" s="247"/>
      <c r="BJC167" s="247"/>
      <c r="BJD167" s="247"/>
      <c r="BJE167" s="247"/>
      <c r="BJF167" s="247"/>
      <c r="BJG167" s="247"/>
      <c r="BJH167" s="247"/>
      <c r="BJI167" s="247"/>
      <c r="BJJ167" s="247"/>
      <c r="BJK167" s="247"/>
      <c r="BJL167" s="247"/>
      <c r="BJM167" s="247"/>
      <c r="BJN167" s="247"/>
      <c r="BJO167" s="247"/>
      <c r="BJP167" s="247"/>
      <c r="BJQ167" s="247"/>
      <c r="BJR167" s="247"/>
      <c r="BJS167" s="247"/>
      <c r="BJT167" s="247"/>
      <c r="BJU167" s="247"/>
      <c r="BJV167" s="247"/>
      <c r="BJW167" s="247"/>
      <c r="BJX167" s="247"/>
      <c r="BJY167" s="247"/>
      <c r="BJZ167" s="247"/>
      <c r="BKA167" s="247"/>
      <c r="BKB167" s="247"/>
      <c r="BKC167" s="247"/>
      <c r="BKD167" s="247"/>
      <c r="BKE167" s="247"/>
      <c r="BKF167" s="247"/>
      <c r="BKG167" s="247"/>
      <c r="BKH167" s="247"/>
      <c r="BKI167" s="247"/>
      <c r="BKJ167" s="247"/>
      <c r="BKK167" s="247"/>
      <c r="BKL167" s="247"/>
      <c r="BKM167" s="247"/>
      <c r="BKN167" s="247"/>
      <c r="BKO167" s="247"/>
      <c r="BKP167" s="247"/>
      <c r="BKQ167" s="247"/>
      <c r="BKR167" s="247"/>
      <c r="BKS167" s="247"/>
      <c r="BKT167" s="247"/>
      <c r="BKU167" s="247"/>
      <c r="BKV167" s="247"/>
      <c r="BKW167" s="247"/>
      <c r="BKX167" s="247"/>
      <c r="BKY167" s="247"/>
      <c r="BKZ167" s="247"/>
      <c r="BLA167" s="247"/>
      <c r="BLB167" s="247"/>
      <c r="BLC167" s="247"/>
      <c r="BLD167" s="247"/>
      <c r="BLE167" s="247"/>
      <c r="BLF167" s="247"/>
      <c r="BLG167" s="247"/>
      <c r="BLH167" s="247"/>
      <c r="BLI167" s="247"/>
      <c r="BLJ167" s="247"/>
      <c r="BLK167" s="247"/>
      <c r="BLL167" s="247"/>
      <c r="BLM167" s="247"/>
      <c r="BLN167" s="247"/>
      <c r="BLO167" s="247"/>
      <c r="BLP167" s="247"/>
      <c r="BLQ167" s="247"/>
      <c r="BLR167" s="247"/>
      <c r="BLS167" s="247"/>
      <c r="BLT167" s="247"/>
      <c r="BLU167" s="247"/>
      <c r="BLV167" s="247"/>
      <c r="BLW167" s="247"/>
      <c r="BLX167" s="247"/>
      <c r="BLY167" s="247"/>
      <c r="BLZ167" s="247"/>
      <c r="BMA167" s="247"/>
      <c r="BMB167" s="247"/>
      <c r="BMC167" s="247"/>
      <c r="BMD167" s="247"/>
      <c r="BME167" s="247"/>
      <c r="BMF167" s="247"/>
      <c r="BMG167" s="247"/>
      <c r="BMH167" s="247"/>
      <c r="BMI167" s="247"/>
      <c r="BMJ167" s="247"/>
      <c r="BMK167" s="247"/>
      <c r="BML167" s="247"/>
      <c r="BMM167" s="247"/>
      <c r="BMN167" s="247"/>
      <c r="BMO167" s="247"/>
      <c r="BMP167" s="247"/>
      <c r="BMQ167" s="247"/>
      <c r="BMR167" s="247"/>
      <c r="BMS167" s="247"/>
      <c r="BMT167" s="247"/>
      <c r="BMU167" s="247"/>
      <c r="BMV167" s="247"/>
      <c r="BMW167" s="247"/>
      <c r="BMX167" s="247"/>
      <c r="BMY167" s="247"/>
      <c r="BMZ167" s="247"/>
      <c r="BNA167" s="247"/>
      <c r="BNB167" s="247"/>
      <c r="BNC167" s="247"/>
      <c r="BND167" s="247"/>
      <c r="BNE167" s="247"/>
      <c r="BNF167" s="247"/>
      <c r="BNG167" s="247"/>
      <c r="BNH167" s="247"/>
      <c r="BNI167" s="247"/>
      <c r="BNJ167" s="247"/>
      <c r="BNK167" s="247"/>
      <c r="BNL167" s="247"/>
      <c r="BNM167" s="247"/>
      <c r="BNN167" s="247"/>
      <c r="BNO167" s="247"/>
      <c r="BNP167" s="247"/>
      <c r="BNQ167" s="247"/>
      <c r="BNR167" s="247"/>
      <c r="BNS167" s="247"/>
      <c r="BNT167" s="247"/>
      <c r="BNU167" s="247"/>
      <c r="BNV167" s="247"/>
      <c r="BNW167" s="247"/>
      <c r="BNX167" s="247"/>
      <c r="BNY167" s="247"/>
      <c r="BNZ167" s="247"/>
      <c r="BOA167" s="247"/>
      <c r="BOB167" s="247"/>
      <c r="BOC167" s="247"/>
      <c r="BOD167" s="247"/>
      <c r="BOE167" s="247"/>
      <c r="BOF167" s="247"/>
      <c r="BOG167" s="247"/>
      <c r="BOH167" s="247"/>
      <c r="BOI167" s="247"/>
      <c r="BOJ167" s="247"/>
      <c r="BOK167" s="247"/>
      <c r="BOL167" s="247"/>
      <c r="BOM167" s="247"/>
      <c r="BON167" s="247"/>
      <c r="BOO167" s="247"/>
      <c r="BOP167" s="247"/>
      <c r="BOQ167" s="247"/>
      <c r="BOR167" s="247"/>
      <c r="BOS167" s="247"/>
      <c r="BOT167" s="247"/>
      <c r="BOU167" s="247"/>
      <c r="BOV167" s="247"/>
      <c r="BOW167" s="247"/>
      <c r="BOX167" s="247"/>
      <c r="BOY167" s="247"/>
      <c r="BOZ167" s="247"/>
      <c r="BPA167" s="247"/>
      <c r="BPB167" s="247"/>
      <c r="BPC167" s="247"/>
      <c r="BPD167" s="247"/>
      <c r="BPE167" s="247"/>
      <c r="BPF167" s="247"/>
      <c r="BPG167" s="247"/>
      <c r="BPH167" s="247"/>
      <c r="BPI167" s="247"/>
      <c r="BPJ167" s="247"/>
      <c r="BPK167" s="247"/>
      <c r="BPL167" s="247"/>
      <c r="BPM167" s="247"/>
      <c r="BPN167" s="247"/>
      <c r="BPO167" s="247"/>
      <c r="BPP167" s="247"/>
      <c r="BPQ167" s="247"/>
      <c r="BPR167" s="247"/>
      <c r="BPS167" s="247"/>
      <c r="BPT167" s="247"/>
      <c r="BPU167" s="247"/>
      <c r="BPV167" s="247"/>
      <c r="BPW167" s="247"/>
      <c r="BPX167" s="247"/>
      <c r="BPY167" s="247"/>
      <c r="BPZ167" s="247"/>
      <c r="BQA167" s="247"/>
      <c r="BQB167" s="247"/>
      <c r="BQC167" s="247"/>
      <c r="BQD167" s="247"/>
      <c r="BQE167" s="247"/>
      <c r="BQF167" s="247"/>
      <c r="BQG167" s="247"/>
      <c r="BQH167" s="247"/>
      <c r="BQI167" s="247"/>
      <c r="BQJ167" s="247"/>
      <c r="BQK167" s="247"/>
      <c r="BQL167" s="247"/>
      <c r="BQM167" s="247"/>
      <c r="BQN167" s="247"/>
      <c r="BQO167" s="247"/>
      <c r="BQP167" s="247"/>
      <c r="BQQ167" s="247"/>
      <c r="BQR167" s="247"/>
      <c r="BQS167" s="247"/>
      <c r="BQT167" s="247"/>
      <c r="BQU167" s="247"/>
      <c r="BQV167" s="247"/>
      <c r="BQW167" s="247"/>
      <c r="BQX167" s="247"/>
      <c r="BQY167" s="247"/>
      <c r="BQZ167" s="247"/>
      <c r="BRA167" s="247"/>
      <c r="BRB167" s="247"/>
      <c r="BRC167" s="247"/>
      <c r="BRD167" s="247"/>
      <c r="BRE167" s="247"/>
      <c r="BRF167" s="247"/>
      <c r="BRG167" s="247"/>
      <c r="BRH167" s="247"/>
      <c r="BRI167" s="247"/>
      <c r="BRJ167" s="247"/>
      <c r="BRK167" s="247"/>
      <c r="BRL167" s="247"/>
      <c r="BRM167" s="247"/>
      <c r="BRN167" s="247"/>
      <c r="BRO167" s="247"/>
      <c r="BRP167" s="247"/>
      <c r="BRQ167" s="247"/>
      <c r="BRR167" s="247"/>
      <c r="BRS167" s="247"/>
      <c r="BRT167" s="247"/>
      <c r="BRU167" s="247"/>
      <c r="BRV167" s="247"/>
      <c r="BRW167" s="247"/>
      <c r="BRX167" s="247"/>
      <c r="BRY167" s="247"/>
      <c r="BRZ167" s="247"/>
      <c r="BSA167" s="247"/>
      <c r="BSB167" s="247"/>
      <c r="BSC167" s="247"/>
      <c r="BSD167" s="247"/>
      <c r="BSE167" s="247"/>
      <c r="BSF167" s="247"/>
      <c r="BSG167" s="247"/>
      <c r="BSH167" s="247"/>
      <c r="BSI167" s="247"/>
      <c r="BSJ167" s="247"/>
      <c r="BSK167" s="247"/>
      <c r="BSL167" s="247"/>
      <c r="BSM167" s="247"/>
      <c r="BSN167" s="247"/>
      <c r="BSO167" s="247"/>
      <c r="BSP167" s="247"/>
      <c r="BSQ167" s="247"/>
      <c r="BSR167" s="247"/>
      <c r="BSS167" s="247"/>
      <c r="BST167" s="247"/>
      <c r="BSU167" s="247"/>
      <c r="BSV167" s="247"/>
      <c r="BSW167" s="247"/>
      <c r="BSX167" s="247"/>
      <c r="BSY167" s="247"/>
      <c r="BSZ167" s="247"/>
      <c r="BTA167" s="247"/>
      <c r="BTB167" s="247"/>
      <c r="BTC167" s="247"/>
      <c r="BTD167" s="247"/>
      <c r="BTE167" s="247"/>
      <c r="BTF167" s="247"/>
      <c r="BTG167" s="247"/>
      <c r="BTH167" s="247"/>
      <c r="BTI167" s="247"/>
      <c r="BTJ167" s="247"/>
      <c r="BTK167" s="247"/>
      <c r="BTL167" s="247"/>
      <c r="BTM167" s="247"/>
      <c r="BTN167" s="247"/>
      <c r="BTO167" s="247"/>
      <c r="BTP167" s="247"/>
      <c r="BTQ167" s="247"/>
      <c r="BTR167" s="247"/>
      <c r="BTS167" s="247"/>
      <c r="BTT167" s="247"/>
      <c r="BTU167" s="247"/>
      <c r="BTV167" s="247"/>
      <c r="BTW167" s="247"/>
      <c r="BTX167" s="247"/>
      <c r="BTY167" s="247"/>
      <c r="BTZ167" s="247"/>
      <c r="BUA167" s="247"/>
      <c r="BUB167" s="247"/>
      <c r="BUC167" s="247"/>
      <c r="BUD167" s="247"/>
      <c r="BUE167" s="247"/>
      <c r="BUF167" s="247"/>
      <c r="BUG167" s="247"/>
      <c r="BUH167" s="247"/>
      <c r="BUI167" s="247"/>
      <c r="BUJ167" s="247"/>
      <c r="BUK167" s="247"/>
      <c r="BUL167" s="247"/>
      <c r="BUM167" s="247"/>
      <c r="BUN167" s="247"/>
      <c r="BUO167" s="247"/>
      <c r="BUP167" s="247"/>
      <c r="BUQ167" s="247"/>
      <c r="BUR167" s="247"/>
      <c r="BUS167" s="247"/>
      <c r="BUT167" s="247"/>
      <c r="BUU167" s="247"/>
      <c r="BUV167" s="247"/>
      <c r="BUW167" s="247"/>
      <c r="BUX167" s="247"/>
      <c r="BUY167" s="247"/>
      <c r="BUZ167" s="247"/>
      <c r="BVA167" s="247"/>
      <c r="BVB167" s="247"/>
      <c r="BVC167" s="247"/>
      <c r="BVD167" s="247"/>
      <c r="BVE167" s="247"/>
      <c r="BVF167" s="247"/>
      <c r="BVG167" s="247"/>
      <c r="BVH167" s="247"/>
      <c r="BVI167" s="247"/>
      <c r="BVJ167" s="247"/>
      <c r="BVK167" s="247"/>
      <c r="BVL167" s="247"/>
      <c r="BVM167" s="247"/>
      <c r="BVN167" s="247"/>
      <c r="BVO167" s="247"/>
      <c r="BVP167" s="247"/>
      <c r="BVQ167" s="247"/>
      <c r="BVR167" s="247"/>
      <c r="BVS167" s="247"/>
      <c r="BVT167" s="247"/>
      <c r="BVU167" s="247"/>
      <c r="BVV167" s="247"/>
      <c r="BVW167" s="247"/>
      <c r="BVX167" s="247"/>
      <c r="BVY167" s="247"/>
      <c r="BVZ167" s="247"/>
      <c r="BWA167" s="247"/>
      <c r="BWB167" s="247"/>
      <c r="BWC167" s="247"/>
      <c r="BWD167" s="247"/>
      <c r="BWE167" s="247"/>
      <c r="BWF167" s="247"/>
      <c r="BWG167" s="247"/>
      <c r="BWH167" s="247"/>
      <c r="BWI167" s="247"/>
      <c r="BWJ167" s="247"/>
      <c r="BWK167" s="247"/>
      <c r="BWL167" s="247"/>
      <c r="BWM167" s="247"/>
      <c r="BWN167" s="247"/>
      <c r="BWO167" s="247"/>
      <c r="BWP167" s="247"/>
      <c r="BWQ167" s="247"/>
      <c r="BWR167" s="247"/>
      <c r="BWS167" s="247"/>
      <c r="BWT167" s="247"/>
      <c r="BWU167" s="247"/>
      <c r="BWV167" s="247"/>
      <c r="BWW167" s="247"/>
      <c r="BWX167" s="247"/>
      <c r="BWY167" s="247"/>
      <c r="BWZ167" s="247"/>
      <c r="BXA167" s="247"/>
      <c r="BXB167" s="247"/>
      <c r="BXC167" s="247"/>
      <c r="BXD167" s="247"/>
      <c r="BXE167" s="247"/>
      <c r="BXF167" s="247"/>
      <c r="BXG167" s="247"/>
      <c r="BXH167" s="247"/>
      <c r="BXI167" s="247"/>
      <c r="BXJ167" s="247"/>
      <c r="BXK167" s="247"/>
      <c r="BXL167" s="247"/>
      <c r="BXM167" s="247"/>
      <c r="BXN167" s="247"/>
      <c r="BXO167" s="247"/>
      <c r="BXP167" s="247"/>
      <c r="BXQ167" s="247"/>
      <c r="BXR167" s="247"/>
      <c r="BXS167" s="247"/>
      <c r="BXT167" s="247"/>
      <c r="BXU167" s="247"/>
      <c r="BXV167" s="247"/>
      <c r="BXW167" s="247"/>
      <c r="BXX167" s="247"/>
      <c r="BXY167" s="247"/>
      <c r="BXZ167" s="247"/>
      <c r="BYA167" s="247"/>
      <c r="BYB167" s="247"/>
      <c r="BYC167" s="247"/>
      <c r="BYD167" s="247"/>
      <c r="BYE167" s="247"/>
      <c r="BYF167" s="247"/>
      <c r="BYG167" s="247"/>
      <c r="BYH167" s="247"/>
      <c r="BYI167" s="247"/>
      <c r="BYJ167" s="247"/>
      <c r="BYK167" s="247"/>
      <c r="BYL167" s="247"/>
      <c r="BYM167" s="247"/>
      <c r="BYN167" s="247"/>
      <c r="BYO167" s="247"/>
      <c r="BYP167" s="247"/>
      <c r="BYQ167" s="247"/>
      <c r="BYR167" s="247"/>
      <c r="BYS167" s="247"/>
      <c r="BYT167" s="247"/>
      <c r="BYU167" s="247"/>
      <c r="BYV167" s="247"/>
      <c r="BYW167" s="247"/>
      <c r="BYX167" s="247"/>
      <c r="BYY167" s="247"/>
      <c r="BYZ167" s="247"/>
      <c r="BZA167" s="247"/>
      <c r="BZB167" s="247"/>
      <c r="BZC167" s="247"/>
      <c r="BZD167" s="247"/>
      <c r="BZE167" s="247"/>
      <c r="BZF167" s="247"/>
      <c r="BZG167" s="247"/>
      <c r="BZH167" s="247"/>
      <c r="BZI167" s="247"/>
      <c r="BZJ167" s="247"/>
      <c r="BZK167" s="247"/>
      <c r="BZL167" s="247"/>
      <c r="BZM167" s="247"/>
      <c r="BZN167" s="247"/>
      <c r="BZO167" s="247"/>
      <c r="BZP167" s="247"/>
      <c r="BZQ167" s="247"/>
      <c r="BZR167" s="247"/>
      <c r="BZS167" s="247"/>
      <c r="BZT167" s="247"/>
      <c r="BZU167" s="247"/>
      <c r="BZV167" s="247"/>
      <c r="BZW167" s="247"/>
      <c r="BZX167" s="247"/>
      <c r="BZY167" s="247"/>
      <c r="BZZ167" s="247"/>
      <c r="CAA167" s="247"/>
      <c r="CAB167" s="247"/>
      <c r="CAC167" s="247"/>
      <c r="CAD167" s="247"/>
      <c r="CAE167" s="247"/>
      <c r="CAF167" s="247"/>
      <c r="CAG167" s="247"/>
      <c r="CAH167" s="247"/>
      <c r="CAI167" s="247"/>
      <c r="CAJ167" s="247"/>
      <c r="CAK167" s="247"/>
      <c r="CAL167" s="247"/>
      <c r="CAM167" s="247"/>
      <c r="CAN167" s="247"/>
      <c r="CAO167" s="247"/>
      <c r="CAP167" s="247"/>
      <c r="CAQ167" s="247"/>
      <c r="CAR167" s="247"/>
      <c r="CAS167" s="247"/>
      <c r="CAT167" s="247"/>
      <c r="CAU167" s="247"/>
      <c r="CAV167" s="247"/>
      <c r="CAW167" s="247"/>
      <c r="CAX167" s="247"/>
      <c r="CAY167" s="247"/>
      <c r="CAZ167" s="247"/>
      <c r="CBA167" s="247"/>
      <c r="CBB167" s="247"/>
      <c r="CBC167" s="247"/>
      <c r="CBD167" s="247"/>
      <c r="CBE167" s="247"/>
      <c r="CBF167" s="247"/>
      <c r="CBG167" s="247"/>
      <c r="CBH167" s="247"/>
      <c r="CBI167" s="247"/>
      <c r="CBJ167" s="247"/>
      <c r="CBK167" s="247"/>
      <c r="CBL167" s="247"/>
      <c r="CBM167" s="247"/>
      <c r="CBN167" s="247"/>
      <c r="CBO167" s="247"/>
      <c r="CBP167" s="247"/>
      <c r="CBQ167" s="247"/>
      <c r="CBR167" s="247"/>
      <c r="CBS167" s="247"/>
      <c r="CBT167" s="247"/>
      <c r="CBU167" s="247"/>
      <c r="CBV167" s="247"/>
      <c r="CBW167" s="247"/>
      <c r="CBX167" s="247"/>
      <c r="CBY167" s="247"/>
      <c r="CBZ167" s="247"/>
      <c r="CCA167" s="247"/>
      <c r="CCB167" s="247"/>
      <c r="CCC167" s="247"/>
      <c r="CCD167" s="247"/>
      <c r="CCE167" s="247"/>
      <c r="CCF167" s="247"/>
      <c r="CCG167" s="247"/>
      <c r="CCH167" s="247"/>
      <c r="CCI167" s="247"/>
      <c r="CCJ167" s="247"/>
      <c r="CCK167" s="247"/>
      <c r="CCL167" s="247"/>
      <c r="CCM167" s="247"/>
      <c r="CCN167" s="247"/>
      <c r="CCO167" s="247"/>
      <c r="CCP167" s="247"/>
      <c r="CCQ167" s="247"/>
      <c r="CCR167" s="247"/>
      <c r="CCS167" s="247"/>
      <c r="CCT167" s="247"/>
      <c r="CCU167" s="247"/>
      <c r="CCV167" s="247"/>
      <c r="CCW167" s="247"/>
      <c r="CCX167" s="247"/>
      <c r="CCY167" s="247"/>
      <c r="CCZ167" s="247"/>
      <c r="CDA167" s="247"/>
      <c r="CDB167" s="247"/>
      <c r="CDC167" s="247"/>
      <c r="CDD167" s="247"/>
      <c r="CDE167" s="247"/>
      <c r="CDF167" s="247"/>
      <c r="CDG167" s="247"/>
      <c r="CDH167" s="247"/>
      <c r="CDI167" s="247"/>
      <c r="CDJ167" s="247"/>
      <c r="CDK167" s="247"/>
      <c r="CDL167" s="247"/>
      <c r="CDM167" s="247"/>
      <c r="CDN167" s="247"/>
      <c r="CDO167" s="247"/>
      <c r="CDP167" s="247"/>
      <c r="CDQ167" s="247"/>
      <c r="CDR167" s="247"/>
      <c r="CDS167" s="247"/>
      <c r="CDT167" s="247"/>
      <c r="CDU167" s="247"/>
      <c r="CDV167" s="247"/>
      <c r="CDW167" s="247"/>
      <c r="CDX167" s="247"/>
      <c r="CDY167" s="247"/>
      <c r="CDZ167" s="247"/>
      <c r="CEA167" s="247"/>
      <c r="CEB167" s="247"/>
      <c r="CEC167" s="247"/>
      <c r="CED167" s="247"/>
      <c r="CEE167" s="247"/>
      <c r="CEF167" s="247"/>
      <c r="CEG167" s="247"/>
      <c r="CEH167" s="247"/>
      <c r="CEI167" s="247"/>
      <c r="CEJ167" s="247"/>
      <c r="CEK167" s="247"/>
      <c r="CEL167" s="247"/>
      <c r="CEM167" s="247"/>
      <c r="CEN167" s="247"/>
      <c r="CEO167" s="247"/>
      <c r="CEP167" s="247"/>
      <c r="CEQ167" s="247"/>
      <c r="CER167" s="247"/>
      <c r="CES167" s="247"/>
      <c r="CET167" s="247"/>
      <c r="CEU167" s="247"/>
      <c r="CEV167" s="247"/>
      <c r="CEW167" s="247"/>
      <c r="CEX167" s="247"/>
      <c r="CEY167" s="247"/>
      <c r="CEZ167" s="247"/>
      <c r="CFA167" s="247"/>
      <c r="CFB167" s="247"/>
      <c r="CFC167" s="247"/>
      <c r="CFD167" s="247"/>
      <c r="CFE167" s="247"/>
      <c r="CFF167" s="247"/>
      <c r="CFG167" s="247"/>
      <c r="CFH167" s="247"/>
      <c r="CFI167" s="247"/>
      <c r="CFJ167" s="247"/>
      <c r="CFK167" s="247"/>
      <c r="CFL167" s="247"/>
      <c r="CFM167" s="247"/>
      <c r="CFN167" s="247"/>
      <c r="CFO167" s="247"/>
      <c r="CFP167" s="247"/>
      <c r="CFQ167" s="247"/>
      <c r="CFR167" s="247"/>
      <c r="CFS167" s="247"/>
      <c r="CFT167" s="247"/>
      <c r="CFU167" s="247"/>
      <c r="CFV167" s="247"/>
      <c r="CFW167" s="247"/>
      <c r="CFX167" s="247"/>
      <c r="CFY167" s="247"/>
      <c r="CFZ167" s="247"/>
      <c r="CGA167" s="247"/>
      <c r="CGB167" s="247"/>
      <c r="CGC167" s="247"/>
      <c r="CGD167" s="247"/>
      <c r="CGE167" s="247"/>
      <c r="CGF167" s="247"/>
      <c r="CGG167" s="247"/>
      <c r="CGH167" s="247"/>
      <c r="CGI167" s="247"/>
      <c r="CGJ167" s="247"/>
      <c r="CGK167" s="247"/>
      <c r="CGL167" s="247"/>
      <c r="CGM167" s="247"/>
      <c r="CGN167" s="247"/>
      <c r="CGO167" s="247"/>
      <c r="CGP167" s="247"/>
      <c r="CGQ167" s="247"/>
      <c r="CGR167" s="247"/>
      <c r="CGS167" s="247"/>
      <c r="CGT167" s="247"/>
      <c r="CGU167" s="247"/>
      <c r="CGV167" s="247"/>
      <c r="CGW167" s="247"/>
      <c r="CGX167" s="247"/>
      <c r="CGY167" s="247"/>
      <c r="CGZ167" s="247"/>
      <c r="CHA167" s="247"/>
      <c r="CHB167" s="247"/>
      <c r="CHC167" s="247"/>
      <c r="CHD167" s="247"/>
      <c r="CHE167" s="247"/>
      <c r="CHF167" s="247"/>
      <c r="CHG167" s="247"/>
      <c r="CHH167" s="247"/>
      <c r="CHI167" s="247"/>
      <c r="CHJ167" s="247"/>
      <c r="CHK167" s="247"/>
      <c r="CHL167" s="247"/>
      <c r="CHM167" s="247"/>
      <c r="CHN167" s="247"/>
      <c r="CHO167" s="247"/>
      <c r="CHP167" s="247"/>
      <c r="CHQ167" s="247"/>
      <c r="CHR167" s="247"/>
      <c r="CHS167" s="247"/>
      <c r="CHT167" s="247"/>
      <c r="CHU167" s="247"/>
      <c r="CHV167" s="247"/>
      <c r="CHW167" s="247"/>
      <c r="CHX167" s="247"/>
      <c r="CHY167" s="247"/>
      <c r="CHZ167" s="247"/>
      <c r="CIA167" s="247"/>
      <c r="CIB167" s="247"/>
      <c r="CIC167" s="247"/>
      <c r="CID167" s="247"/>
      <c r="CIE167" s="247"/>
      <c r="CIF167" s="247"/>
      <c r="CIG167" s="247"/>
      <c r="CIH167" s="247"/>
      <c r="CII167" s="247"/>
      <c r="CIJ167" s="247"/>
      <c r="CIK167" s="247"/>
      <c r="CIL167" s="247"/>
      <c r="CIM167" s="247"/>
      <c r="CIN167" s="247"/>
      <c r="CIO167" s="247"/>
      <c r="CIP167" s="247"/>
      <c r="CIQ167" s="247"/>
      <c r="CIR167" s="247"/>
      <c r="CIS167" s="247"/>
      <c r="CIT167" s="247"/>
      <c r="CIU167" s="247"/>
      <c r="CIV167" s="247"/>
      <c r="CIW167" s="247"/>
      <c r="CIX167" s="247"/>
      <c r="CIY167" s="247"/>
      <c r="CIZ167" s="247"/>
      <c r="CJA167" s="247"/>
      <c r="CJB167" s="247"/>
      <c r="CJC167" s="247"/>
      <c r="CJD167" s="247"/>
      <c r="CJE167" s="247"/>
      <c r="CJF167" s="247"/>
      <c r="CJG167" s="247"/>
      <c r="CJH167" s="247"/>
      <c r="CJI167" s="247"/>
      <c r="CJJ167" s="247"/>
      <c r="CJK167" s="247"/>
      <c r="CJL167" s="247"/>
      <c r="CJM167" s="247"/>
      <c r="CJN167" s="247"/>
      <c r="CJO167" s="247"/>
      <c r="CJP167" s="247"/>
      <c r="CJQ167" s="247"/>
      <c r="CJR167" s="247"/>
      <c r="CJS167" s="247"/>
      <c r="CJT167" s="247"/>
      <c r="CJU167" s="247"/>
      <c r="CJV167" s="247"/>
      <c r="CJW167" s="247"/>
      <c r="CJX167" s="247"/>
      <c r="CJY167" s="247"/>
      <c r="CJZ167" s="247"/>
      <c r="CKA167" s="247"/>
      <c r="CKB167" s="247"/>
      <c r="CKC167" s="247"/>
      <c r="CKD167" s="247"/>
      <c r="CKE167" s="247"/>
      <c r="CKF167" s="247"/>
      <c r="CKG167" s="247"/>
      <c r="CKH167" s="247"/>
      <c r="CKI167" s="247"/>
      <c r="CKJ167" s="247"/>
      <c r="CKK167" s="247"/>
      <c r="CKL167" s="247"/>
      <c r="CKM167" s="247"/>
      <c r="CKN167" s="247"/>
      <c r="CKO167" s="247"/>
      <c r="CKP167" s="247"/>
      <c r="CKQ167" s="247"/>
      <c r="CKR167" s="247"/>
      <c r="CKS167" s="247"/>
      <c r="CKT167" s="247"/>
      <c r="CKU167" s="247"/>
      <c r="CKV167" s="247"/>
      <c r="CKW167" s="247"/>
      <c r="CKX167" s="247"/>
      <c r="CKY167" s="247"/>
      <c r="CKZ167" s="247"/>
      <c r="CLA167" s="247"/>
      <c r="CLB167" s="247"/>
      <c r="CLC167" s="247"/>
      <c r="CLD167" s="247"/>
      <c r="CLE167" s="247"/>
      <c r="CLF167" s="247"/>
      <c r="CLG167" s="247"/>
      <c r="CLH167" s="247"/>
      <c r="CLI167" s="247"/>
      <c r="CLJ167" s="247"/>
      <c r="CLK167" s="247"/>
      <c r="CLL167" s="247"/>
      <c r="CLM167" s="247"/>
      <c r="CLN167" s="247"/>
      <c r="CLO167" s="247"/>
      <c r="CLP167" s="247"/>
      <c r="CLQ167" s="247"/>
      <c r="CLR167" s="247"/>
      <c r="CLS167" s="247"/>
      <c r="CLT167" s="247"/>
      <c r="CLU167" s="247"/>
      <c r="CLV167" s="247"/>
      <c r="CLW167" s="247"/>
      <c r="CLX167" s="247"/>
      <c r="CLY167" s="247"/>
      <c r="CLZ167" s="247"/>
      <c r="CMA167" s="247"/>
      <c r="CMB167" s="247"/>
      <c r="CMC167" s="247"/>
      <c r="CMD167" s="247"/>
      <c r="CME167" s="247"/>
      <c r="CMF167" s="247"/>
      <c r="CMG167" s="247"/>
      <c r="CMH167" s="247"/>
      <c r="CMI167" s="247"/>
      <c r="CMJ167" s="247"/>
      <c r="CMK167" s="247"/>
      <c r="CML167" s="247"/>
      <c r="CMM167" s="247"/>
      <c r="CMN167" s="247"/>
      <c r="CMO167" s="247"/>
      <c r="CMP167" s="247"/>
      <c r="CMQ167" s="247"/>
      <c r="CMR167" s="247"/>
      <c r="CMS167" s="247"/>
      <c r="CMT167" s="247"/>
      <c r="CMU167" s="247"/>
      <c r="CMV167" s="247"/>
      <c r="CMW167" s="247"/>
      <c r="CMX167" s="247"/>
      <c r="CMY167" s="247"/>
      <c r="CMZ167" s="247"/>
      <c r="CNA167" s="247"/>
      <c r="CNB167" s="247"/>
      <c r="CNC167" s="247"/>
      <c r="CND167" s="247"/>
      <c r="CNE167" s="247"/>
      <c r="CNF167" s="247"/>
      <c r="CNG167" s="247"/>
      <c r="CNH167" s="247"/>
      <c r="CNI167" s="247"/>
      <c r="CNJ167" s="247"/>
      <c r="CNK167" s="247"/>
      <c r="CNL167" s="247"/>
      <c r="CNM167" s="247"/>
      <c r="CNN167" s="247"/>
      <c r="CNO167" s="247"/>
      <c r="CNP167" s="247"/>
      <c r="CNQ167" s="247"/>
      <c r="CNR167" s="247"/>
      <c r="CNS167" s="247"/>
      <c r="CNT167" s="247"/>
      <c r="CNU167" s="247"/>
      <c r="CNV167" s="247"/>
      <c r="CNW167" s="247"/>
      <c r="CNX167" s="247"/>
      <c r="CNY167" s="247"/>
      <c r="CNZ167" s="247"/>
      <c r="COA167" s="247"/>
      <c r="COB167" s="247"/>
      <c r="COC167" s="247"/>
      <c r="COD167" s="247"/>
      <c r="COE167" s="247"/>
      <c r="COF167" s="247"/>
      <c r="COG167" s="247"/>
      <c r="COH167" s="247"/>
      <c r="COI167" s="247"/>
      <c r="COJ167" s="247"/>
      <c r="COK167" s="247"/>
      <c r="COL167" s="247"/>
      <c r="COM167" s="247"/>
      <c r="CON167" s="247"/>
      <c r="COO167" s="247"/>
      <c r="COP167" s="247"/>
      <c r="COQ167" s="247"/>
      <c r="COR167" s="247"/>
      <c r="COS167" s="247"/>
      <c r="COT167" s="247"/>
      <c r="COU167" s="247"/>
      <c r="COV167" s="247"/>
      <c r="COW167" s="247"/>
      <c r="COX167" s="247"/>
      <c r="COY167" s="247"/>
      <c r="COZ167" s="247"/>
      <c r="CPA167" s="247"/>
      <c r="CPB167" s="247"/>
      <c r="CPC167" s="247"/>
      <c r="CPD167" s="247"/>
      <c r="CPE167" s="247"/>
      <c r="CPF167" s="247"/>
      <c r="CPG167" s="247"/>
      <c r="CPH167" s="247"/>
      <c r="CPI167" s="247"/>
      <c r="CPJ167" s="247"/>
      <c r="CPK167" s="247"/>
      <c r="CPL167" s="247"/>
      <c r="CPM167" s="247"/>
      <c r="CPN167" s="247"/>
      <c r="CPO167" s="247"/>
      <c r="CPP167" s="247"/>
      <c r="CPQ167" s="247"/>
      <c r="CPR167" s="247"/>
      <c r="CPS167" s="247"/>
      <c r="CPT167" s="247"/>
      <c r="CPU167" s="247"/>
      <c r="CPV167" s="247"/>
      <c r="CPW167" s="247"/>
      <c r="CPX167" s="247"/>
      <c r="CPY167" s="247"/>
      <c r="CPZ167" s="247"/>
      <c r="CQA167" s="247"/>
      <c r="CQB167" s="247"/>
      <c r="CQC167" s="247"/>
      <c r="CQD167" s="247"/>
      <c r="CQE167" s="247"/>
      <c r="CQF167" s="247"/>
      <c r="CQG167" s="247"/>
      <c r="CQH167" s="247"/>
      <c r="CQI167" s="247"/>
      <c r="CQJ167" s="247"/>
      <c r="CQK167" s="247"/>
      <c r="CQL167" s="247"/>
      <c r="CQM167" s="247"/>
      <c r="CQN167" s="247"/>
      <c r="CQO167" s="247"/>
      <c r="CQP167" s="247"/>
      <c r="CQQ167" s="247"/>
      <c r="CQR167" s="247"/>
      <c r="CQS167" s="247"/>
      <c r="CQT167" s="247"/>
      <c r="CQU167" s="247"/>
      <c r="CQV167" s="247"/>
      <c r="CQW167" s="247"/>
      <c r="CQX167" s="247"/>
      <c r="CQY167" s="247"/>
      <c r="CQZ167" s="247"/>
      <c r="CRA167" s="247"/>
      <c r="CRB167" s="247"/>
      <c r="CRC167" s="247"/>
      <c r="CRD167" s="247"/>
      <c r="CRE167" s="247"/>
      <c r="CRF167" s="247"/>
      <c r="CRG167" s="247"/>
      <c r="CRH167" s="247"/>
      <c r="CRI167" s="247"/>
      <c r="CRJ167" s="247"/>
      <c r="CRK167" s="247"/>
      <c r="CRL167" s="247"/>
      <c r="CRM167" s="247"/>
      <c r="CRN167" s="247"/>
      <c r="CRO167" s="247"/>
      <c r="CRP167" s="247"/>
      <c r="CRQ167" s="247"/>
      <c r="CRR167" s="247"/>
      <c r="CRS167" s="247"/>
      <c r="CRT167" s="247"/>
      <c r="CRU167" s="247"/>
      <c r="CRV167" s="247"/>
      <c r="CRW167" s="247"/>
      <c r="CRX167" s="247"/>
      <c r="CRY167" s="247"/>
      <c r="CRZ167" s="247"/>
      <c r="CSA167" s="247"/>
      <c r="CSB167" s="247"/>
      <c r="CSC167" s="247"/>
      <c r="CSD167" s="247"/>
      <c r="CSE167" s="247"/>
      <c r="CSF167" s="247"/>
      <c r="CSG167" s="247"/>
      <c r="CSH167" s="247"/>
      <c r="CSI167" s="247"/>
      <c r="CSJ167" s="247"/>
      <c r="CSK167" s="247"/>
      <c r="CSL167" s="247"/>
      <c r="CSM167" s="247"/>
      <c r="CSN167" s="247"/>
      <c r="CSO167" s="247"/>
      <c r="CSP167" s="247"/>
      <c r="CSQ167" s="247"/>
      <c r="CSR167" s="247"/>
      <c r="CSS167" s="247"/>
      <c r="CST167" s="247"/>
      <c r="CSU167" s="247"/>
      <c r="CSV167" s="247"/>
      <c r="CSW167" s="247"/>
      <c r="CSX167" s="247"/>
      <c r="CSY167" s="247"/>
      <c r="CSZ167" s="247"/>
      <c r="CTA167" s="247"/>
      <c r="CTB167" s="247"/>
      <c r="CTC167" s="247"/>
      <c r="CTD167" s="247"/>
      <c r="CTE167" s="247"/>
      <c r="CTF167" s="247"/>
      <c r="CTG167" s="247"/>
      <c r="CTH167" s="247"/>
      <c r="CTI167" s="247"/>
      <c r="CTJ167" s="247"/>
      <c r="CTK167" s="247"/>
      <c r="CTL167" s="247"/>
      <c r="CTM167" s="247"/>
      <c r="CTN167" s="247"/>
      <c r="CTO167" s="247"/>
      <c r="CTP167" s="247"/>
      <c r="CTQ167" s="247"/>
      <c r="CTR167" s="247"/>
      <c r="CTS167" s="247"/>
      <c r="CTT167" s="247"/>
      <c r="CTU167" s="247"/>
      <c r="CTV167" s="247"/>
      <c r="CTW167" s="247"/>
      <c r="CTX167" s="247"/>
      <c r="CTY167" s="247"/>
      <c r="CTZ167" s="247"/>
      <c r="CUA167" s="247"/>
      <c r="CUB167" s="247"/>
      <c r="CUC167" s="247"/>
      <c r="CUD167" s="247"/>
      <c r="CUE167" s="247"/>
      <c r="CUF167" s="247"/>
      <c r="CUG167" s="247"/>
      <c r="CUH167" s="247"/>
      <c r="CUI167" s="247"/>
      <c r="CUJ167" s="247"/>
      <c r="CUK167" s="247"/>
      <c r="CUL167" s="247"/>
      <c r="CUM167" s="247"/>
      <c r="CUN167" s="247"/>
      <c r="CUO167" s="247"/>
      <c r="CUP167" s="247"/>
      <c r="CUQ167" s="247"/>
      <c r="CUR167" s="247"/>
      <c r="CUS167" s="247"/>
      <c r="CUT167" s="247"/>
      <c r="CUU167" s="247"/>
      <c r="CUV167" s="247"/>
      <c r="CUW167" s="247"/>
      <c r="CUX167" s="247"/>
      <c r="CUY167" s="247"/>
      <c r="CUZ167" s="247"/>
      <c r="CVA167" s="247"/>
      <c r="CVB167" s="247"/>
      <c r="CVC167" s="247"/>
      <c r="CVD167" s="247"/>
      <c r="CVE167" s="247"/>
      <c r="CVF167" s="247"/>
      <c r="CVG167" s="247"/>
      <c r="CVH167" s="247"/>
      <c r="CVI167" s="247"/>
      <c r="CVJ167" s="247"/>
      <c r="CVK167" s="247"/>
      <c r="CVL167" s="247"/>
      <c r="CVM167" s="247"/>
      <c r="CVN167" s="247"/>
      <c r="CVO167" s="247"/>
      <c r="CVP167" s="247"/>
      <c r="CVQ167" s="247"/>
      <c r="CVR167" s="247"/>
      <c r="CVS167" s="247"/>
      <c r="CVT167" s="247"/>
      <c r="CVU167" s="247"/>
      <c r="CVV167" s="247"/>
      <c r="CVW167" s="247"/>
      <c r="CVX167" s="247"/>
      <c r="CVY167" s="247"/>
      <c r="CVZ167" s="247"/>
      <c r="CWA167" s="247"/>
      <c r="CWB167" s="247"/>
      <c r="CWC167" s="247"/>
      <c r="CWD167" s="247"/>
      <c r="CWE167" s="247"/>
      <c r="CWF167" s="247"/>
      <c r="CWG167" s="247"/>
      <c r="CWH167" s="247"/>
      <c r="CWI167" s="247"/>
      <c r="CWJ167" s="247"/>
      <c r="CWK167" s="247"/>
      <c r="CWL167" s="247"/>
      <c r="CWM167" s="247"/>
      <c r="CWN167" s="247"/>
      <c r="CWO167" s="247"/>
      <c r="CWP167" s="247"/>
      <c r="CWQ167" s="247"/>
      <c r="CWR167" s="247"/>
      <c r="CWS167" s="247"/>
      <c r="CWT167" s="247"/>
      <c r="CWU167" s="247"/>
      <c r="CWV167" s="247"/>
      <c r="CWW167" s="247"/>
      <c r="CWX167" s="247"/>
      <c r="CWY167" s="247"/>
      <c r="CWZ167" s="247"/>
      <c r="CXA167" s="247"/>
      <c r="CXB167" s="247"/>
      <c r="CXC167" s="247"/>
      <c r="CXD167" s="247"/>
      <c r="CXE167" s="247"/>
      <c r="CXF167" s="247"/>
      <c r="CXG167" s="247"/>
      <c r="CXH167" s="247"/>
      <c r="CXI167" s="247"/>
      <c r="CXJ167" s="247"/>
      <c r="CXK167" s="247"/>
      <c r="CXL167" s="247"/>
      <c r="CXM167" s="247"/>
      <c r="CXN167" s="247"/>
      <c r="CXO167" s="247"/>
      <c r="CXP167" s="247"/>
      <c r="CXQ167" s="247"/>
      <c r="CXR167" s="247"/>
      <c r="CXS167" s="247"/>
      <c r="CXT167" s="247"/>
      <c r="CXU167" s="247"/>
      <c r="CXV167" s="247"/>
      <c r="CXW167" s="247"/>
      <c r="CXX167" s="247"/>
      <c r="CXY167" s="247"/>
      <c r="CXZ167" s="247"/>
      <c r="CYA167" s="247"/>
      <c r="CYB167" s="247"/>
      <c r="CYC167" s="247"/>
      <c r="CYD167" s="247"/>
      <c r="CYE167" s="247"/>
      <c r="CYF167" s="247"/>
      <c r="CYG167" s="247"/>
      <c r="CYH167" s="247"/>
      <c r="CYI167" s="247"/>
      <c r="CYJ167" s="247"/>
      <c r="CYK167" s="247"/>
      <c r="CYL167" s="247"/>
      <c r="CYM167" s="247"/>
      <c r="CYN167" s="247"/>
      <c r="CYO167" s="247"/>
      <c r="CYP167" s="247"/>
      <c r="CYQ167" s="247"/>
      <c r="CYR167" s="247"/>
      <c r="CYS167" s="247"/>
      <c r="CYT167" s="247"/>
      <c r="CYU167" s="247"/>
      <c r="CYV167" s="247"/>
      <c r="CYW167" s="247"/>
      <c r="CYX167" s="247"/>
      <c r="CYY167" s="247"/>
      <c r="CYZ167" s="247"/>
      <c r="CZA167" s="247"/>
      <c r="CZB167" s="247"/>
      <c r="CZC167" s="247"/>
      <c r="CZD167" s="247"/>
      <c r="CZE167" s="247"/>
      <c r="CZF167" s="247"/>
      <c r="CZG167" s="247"/>
      <c r="CZH167" s="247"/>
      <c r="CZI167" s="247"/>
      <c r="CZJ167" s="247"/>
      <c r="CZK167" s="247"/>
      <c r="CZL167" s="247"/>
      <c r="CZM167" s="247"/>
      <c r="CZN167" s="247"/>
      <c r="CZO167" s="247"/>
      <c r="CZP167" s="247"/>
      <c r="CZQ167" s="247"/>
      <c r="CZR167" s="247"/>
      <c r="CZS167" s="247"/>
      <c r="CZT167" s="247"/>
      <c r="CZU167" s="247"/>
      <c r="CZV167" s="247"/>
      <c r="CZW167" s="247"/>
      <c r="CZX167" s="247"/>
      <c r="CZY167" s="247"/>
      <c r="CZZ167" s="247"/>
      <c r="DAA167" s="247"/>
      <c r="DAB167" s="247"/>
      <c r="DAC167" s="247"/>
      <c r="DAD167" s="247"/>
      <c r="DAE167" s="247"/>
      <c r="DAF167" s="247"/>
      <c r="DAG167" s="247"/>
      <c r="DAH167" s="247"/>
      <c r="DAI167" s="247"/>
      <c r="DAJ167" s="247"/>
      <c r="DAK167" s="247"/>
      <c r="DAL167" s="247"/>
      <c r="DAM167" s="247"/>
      <c r="DAN167" s="247"/>
      <c r="DAO167" s="247"/>
      <c r="DAP167" s="247"/>
      <c r="DAQ167" s="247"/>
      <c r="DAR167" s="247"/>
      <c r="DAS167" s="247"/>
      <c r="DAT167" s="247"/>
      <c r="DAU167" s="247"/>
      <c r="DAV167" s="247"/>
      <c r="DAW167" s="247"/>
      <c r="DAX167" s="247"/>
      <c r="DAY167" s="247"/>
      <c r="DAZ167" s="247"/>
      <c r="DBA167" s="247"/>
      <c r="DBB167" s="247"/>
      <c r="DBC167" s="247"/>
      <c r="DBD167" s="247"/>
      <c r="DBE167" s="247"/>
      <c r="DBF167" s="247"/>
      <c r="DBG167" s="247"/>
      <c r="DBH167" s="247"/>
      <c r="DBI167" s="247"/>
      <c r="DBJ167" s="247"/>
      <c r="DBK167" s="247"/>
      <c r="DBL167" s="247"/>
      <c r="DBM167" s="247"/>
      <c r="DBN167" s="247"/>
      <c r="DBO167" s="247"/>
      <c r="DBP167" s="247"/>
      <c r="DBQ167" s="247"/>
      <c r="DBR167" s="247"/>
      <c r="DBS167" s="247"/>
      <c r="DBT167" s="247"/>
      <c r="DBU167" s="247"/>
      <c r="DBV167" s="247"/>
      <c r="DBW167" s="247"/>
      <c r="DBX167" s="247"/>
      <c r="DBY167" s="247"/>
      <c r="DBZ167" s="247"/>
      <c r="DCA167" s="247"/>
      <c r="DCB167" s="247"/>
      <c r="DCC167" s="247"/>
      <c r="DCD167" s="247"/>
      <c r="DCE167" s="247"/>
      <c r="DCF167" s="247"/>
      <c r="DCG167" s="247"/>
      <c r="DCH167" s="247"/>
      <c r="DCI167" s="247"/>
      <c r="DCJ167" s="247"/>
      <c r="DCK167" s="247"/>
      <c r="DCL167" s="247"/>
      <c r="DCM167" s="247"/>
      <c r="DCN167" s="247"/>
      <c r="DCO167" s="247"/>
      <c r="DCP167" s="247"/>
      <c r="DCQ167" s="247"/>
      <c r="DCR167" s="247"/>
      <c r="DCS167" s="247"/>
      <c r="DCT167" s="247"/>
      <c r="DCU167" s="247"/>
      <c r="DCV167" s="247"/>
      <c r="DCW167" s="247"/>
      <c r="DCX167" s="247"/>
      <c r="DCY167" s="247"/>
      <c r="DCZ167" s="247"/>
      <c r="DDA167" s="247"/>
      <c r="DDB167" s="247"/>
      <c r="DDC167" s="247"/>
      <c r="DDD167" s="247"/>
      <c r="DDE167" s="247"/>
      <c r="DDF167" s="247"/>
      <c r="DDG167" s="247"/>
      <c r="DDH167" s="247"/>
      <c r="DDI167" s="247"/>
      <c r="DDJ167" s="247"/>
      <c r="DDK167" s="247"/>
      <c r="DDL167" s="247"/>
      <c r="DDM167" s="247"/>
      <c r="DDN167" s="247"/>
      <c r="DDO167" s="247"/>
      <c r="DDP167" s="247"/>
      <c r="DDQ167" s="247"/>
      <c r="DDR167" s="247"/>
      <c r="DDS167" s="247"/>
      <c r="DDT167" s="247"/>
      <c r="DDU167" s="247"/>
      <c r="DDV167" s="247"/>
      <c r="DDW167" s="247"/>
      <c r="DDX167" s="247"/>
      <c r="DDY167" s="247"/>
      <c r="DDZ167" s="247"/>
      <c r="DEA167" s="247"/>
      <c r="DEB167" s="247"/>
      <c r="DEC167" s="247"/>
      <c r="DED167" s="247"/>
      <c r="DEE167" s="247"/>
      <c r="DEF167" s="247"/>
      <c r="DEG167" s="247"/>
      <c r="DEH167" s="247"/>
      <c r="DEI167" s="247"/>
      <c r="DEJ167" s="247"/>
      <c r="DEK167" s="247"/>
      <c r="DEL167" s="247"/>
      <c r="DEM167" s="247"/>
      <c r="DEN167" s="247"/>
      <c r="DEO167" s="247"/>
      <c r="DEP167" s="247"/>
      <c r="DEQ167" s="247"/>
      <c r="DER167" s="247"/>
      <c r="DES167" s="247"/>
      <c r="DET167" s="247"/>
      <c r="DEU167" s="247"/>
      <c r="DEV167" s="247"/>
      <c r="DEW167" s="247"/>
      <c r="DEX167" s="247"/>
      <c r="DEY167" s="247"/>
      <c r="DEZ167" s="247"/>
      <c r="DFA167" s="247"/>
      <c r="DFB167" s="247"/>
      <c r="DFC167" s="247"/>
      <c r="DFD167" s="247"/>
      <c r="DFE167" s="247"/>
      <c r="DFF167" s="247"/>
      <c r="DFG167" s="247"/>
      <c r="DFH167" s="247"/>
      <c r="DFI167" s="247"/>
      <c r="DFJ167" s="247"/>
      <c r="DFK167" s="247"/>
      <c r="DFL167" s="247"/>
      <c r="DFM167" s="247"/>
      <c r="DFN167" s="247"/>
      <c r="DFO167" s="247"/>
      <c r="DFP167" s="247"/>
      <c r="DFQ167" s="247"/>
      <c r="DFR167" s="247"/>
      <c r="DFS167" s="247"/>
      <c r="DFT167" s="247"/>
      <c r="DFU167" s="247"/>
      <c r="DFV167" s="247"/>
      <c r="DFW167" s="247"/>
      <c r="DFX167" s="247"/>
      <c r="DFY167" s="247"/>
      <c r="DFZ167" s="247"/>
      <c r="DGA167" s="247"/>
      <c r="DGB167" s="247"/>
      <c r="DGC167" s="247"/>
      <c r="DGD167" s="247"/>
      <c r="DGE167" s="247"/>
      <c r="DGF167" s="247"/>
      <c r="DGG167" s="247"/>
      <c r="DGH167" s="247"/>
      <c r="DGI167" s="247"/>
      <c r="DGJ167" s="247"/>
      <c r="DGK167" s="247"/>
      <c r="DGL167" s="247"/>
      <c r="DGM167" s="247"/>
      <c r="DGN167" s="247"/>
      <c r="DGO167" s="247"/>
      <c r="DGP167" s="247"/>
      <c r="DGQ167" s="247"/>
      <c r="DGR167" s="247"/>
      <c r="DGS167" s="247"/>
      <c r="DGT167" s="247"/>
      <c r="DGU167" s="247"/>
      <c r="DGV167" s="247"/>
      <c r="DGW167" s="247"/>
      <c r="DGX167" s="247"/>
      <c r="DGY167" s="247"/>
      <c r="DGZ167" s="247"/>
      <c r="DHA167" s="247"/>
      <c r="DHB167" s="247"/>
      <c r="DHC167" s="247"/>
      <c r="DHD167" s="247"/>
      <c r="DHE167" s="247"/>
      <c r="DHF167" s="247"/>
      <c r="DHG167" s="247"/>
      <c r="DHH167" s="247"/>
      <c r="DHI167" s="247"/>
      <c r="DHJ167" s="247"/>
      <c r="DHK167" s="247"/>
      <c r="DHL167" s="247"/>
      <c r="DHM167" s="247"/>
      <c r="DHN167" s="247"/>
      <c r="DHO167" s="247"/>
      <c r="DHP167" s="247"/>
      <c r="DHQ167" s="247"/>
      <c r="DHR167" s="247"/>
      <c r="DHS167" s="247"/>
      <c r="DHT167" s="247"/>
      <c r="DHU167" s="247"/>
      <c r="DHV167" s="247"/>
      <c r="DHW167" s="247"/>
      <c r="DHX167" s="247"/>
      <c r="DHY167" s="247"/>
      <c r="DHZ167" s="247"/>
      <c r="DIA167" s="247"/>
      <c r="DIB167" s="247"/>
      <c r="DIC167" s="247"/>
      <c r="DID167" s="247"/>
      <c r="DIE167" s="247"/>
      <c r="DIF167" s="247"/>
      <c r="DIG167" s="247"/>
      <c r="DIH167" s="247"/>
      <c r="DII167" s="247"/>
      <c r="DIJ167" s="247"/>
      <c r="DIK167" s="247"/>
      <c r="DIL167" s="247"/>
      <c r="DIM167" s="247"/>
      <c r="DIN167" s="247"/>
      <c r="DIO167" s="247"/>
      <c r="DIP167" s="247"/>
      <c r="DIQ167" s="247"/>
      <c r="DIR167" s="247"/>
      <c r="DIS167" s="247"/>
      <c r="DIT167" s="247"/>
      <c r="DIU167" s="247"/>
      <c r="DIV167" s="247"/>
      <c r="DIW167" s="247"/>
      <c r="DIX167" s="247"/>
      <c r="DIY167" s="247"/>
      <c r="DIZ167" s="247"/>
      <c r="DJA167" s="247"/>
      <c r="DJB167" s="247"/>
      <c r="DJC167" s="247"/>
      <c r="DJD167" s="247"/>
      <c r="DJE167" s="247"/>
      <c r="DJF167" s="247"/>
      <c r="DJG167" s="247"/>
      <c r="DJH167" s="247"/>
      <c r="DJI167" s="247"/>
      <c r="DJJ167" s="247"/>
      <c r="DJK167" s="247"/>
      <c r="DJL167" s="247"/>
      <c r="DJM167" s="247"/>
      <c r="DJN167" s="247"/>
      <c r="DJO167" s="247"/>
      <c r="DJP167" s="247"/>
      <c r="DJQ167" s="247"/>
      <c r="DJR167" s="247"/>
      <c r="DJS167" s="247"/>
      <c r="DJT167" s="247"/>
      <c r="DJU167" s="247"/>
      <c r="DJV167" s="247"/>
      <c r="DJW167" s="247"/>
      <c r="DJX167" s="247"/>
      <c r="DJY167" s="247"/>
      <c r="DJZ167" s="247"/>
      <c r="DKA167" s="247"/>
      <c r="DKB167" s="247"/>
      <c r="DKC167" s="247"/>
      <c r="DKD167" s="247"/>
      <c r="DKE167" s="247"/>
      <c r="DKF167" s="247"/>
      <c r="DKG167" s="247"/>
      <c r="DKH167" s="247"/>
      <c r="DKI167" s="247"/>
      <c r="DKJ167" s="247"/>
      <c r="DKK167" s="247"/>
      <c r="DKL167" s="247"/>
      <c r="DKM167" s="247"/>
      <c r="DKN167" s="247"/>
      <c r="DKO167" s="247"/>
      <c r="DKP167" s="247"/>
      <c r="DKQ167" s="247"/>
      <c r="DKR167" s="247"/>
      <c r="DKS167" s="247"/>
      <c r="DKT167" s="247"/>
      <c r="DKU167" s="247"/>
      <c r="DKV167" s="247"/>
      <c r="DKW167" s="247"/>
      <c r="DKX167" s="247"/>
      <c r="DKY167" s="247"/>
      <c r="DKZ167" s="247"/>
      <c r="DLA167" s="247"/>
      <c r="DLB167" s="247"/>
      <c r="DLC167" s="247"/>
      <c r="DLD167" s="247"/>
      <c r="DLE167" s="247"/>
      <c r="DLF167" s="247"/>
      <c r="DLG167" s="247"/>
      <c r="DLH167" s="247"/>
      <c r="DLI167" s="247"/>
      <c r="DLJ167" s="247"/>
      <c r="DLK167" s="247"/>
      <c r="DLL167" s="247"/>
      <c r="DLM167" s="247"/>
      <c r="DLN167" s="247"/>
      <c r="DLO167" s="247"/>
      <c r="DLP167" s="247"/>
      <c r="DLQ167" s="247"/>
      <c r="DLR167" s="247"/>
      <c r="DLS167" s="247"/>
      <c r="DLT167" s="247"/>
      <c r="DLU167" s="247"/>
      <c r="DLV167" s="247"/>
      <c r="DLW167" s="247"/>
      <c r="DLX167" s="247"/>
      <c r="DLY167" s="247"/>
      <c r="DLZ167" s="247"/>
      <c r="DMA167" s="247"/>
      <c r="DMB167" s="247"/>
      <c r="DMC167" s="247"/>
      <c r="DMD167" s="247"/>
      <c r="DME167" s="247"/>
      <c r="DMF167" s="247"/>
      <c r="DMG167" s="247"/>
      <c r="DMH167" s="247"/>
      <c r="DMI167" s="247"/>
      <c r="DMJ167" s="247"/>
      <c r="DMK167" s="247"/>
      <c r="DML167" s="247"/>
      <c r="DMM167" s="247"/>
      <c r="DMN167" s="247"/>
      <c r="DMO167" s="247"/>
      <c r="DMP167" s="247"/>
      <c r="DMQ167" s="247"/>
      <c r="DMR167" s="247"/>
      <c r="DMS167" s="247"/>
      <c r="DMT167" s="247"/>
      <c r="DMU167" s="247"/>
      <c r="DMV167" s="247"/>
      <c r="DMW167" s="247"/>
      <c r="DMX167" s="247"/>
      <c r="DMY167" s="247"/>
      <c r="DMZ167" s="247"/>
      <c r="DNA167" s="247"/>
      <c r="DNB167" s="247"/>
      <c r="DNC167" s="247"/>
      <c r="DND167" s="247"/>
      <c r="DNE167" s="247"/>
      <c r="DNF167" s="247"/>
      <c r="DNG167" s="247"/>
      <c r="DNH167" s="247"/>
      <c r="DNI167" s="247"/>
      <c r="DNJ167" s="247"/>
      <c r="DNK167" s="247"/>
      <c r="DNL167" s="247"/>
      <c r="DNM167" s="247"/>
      <c r="DNN167" s="247"/>
      <c r="DNO167" s="247"/>
      <c r="DNP167" s="247"/>
      <c r="DNQ167" s="247"/>
      <c r="DNR167" s="247"/>
      <c r="DNS167" s="247"/>
      <c r="DNT167" s="247"/>
      <c r="DNU167" s="247"/>
      <c r="DNV167" s="247"/>
      <c r="DNW167" s="247"/>
      <c r="DNX167" s="247"/>
      <c r="DNY167" s="247"/>
      <c r="DNZ167" s="247"/>
      <c r="DOA167" s="247"/>
      <c r="DOB167" s="247"/>
      <c r="DOC167" s="247"/>
      <c r="DOD167" s="247"/>
      <c r="DOE167" s="247"/>
      <c r="DOF167" s="247"/>
      <c r="DOG167" s="247"/>
      <c r="DOH167" s="247"/>
      <c r="DOI167" s="247"/>
      <c r="DOJ167" s="247"/>
      <c r="DOK167" s="247"/>
      <c r="DOL167" s="247"/>
      <c r="DOM167" s="247"/>
      <c r="DON167" s="247"/>
      <c r="DOO167" s="247"/>
      <c r="DOP167" s="247"/>
      <c r="DOQ167" s="247"/>
      <c r="DOR167" s="247"/>
      <c r="DOS167" s="247"/>
      <c r="DOT167" s="247"/>
      <c r="DOU167" s="247"/>
      <c r="DOV167" s="247"/>
      <c r="DOW167" s="247"/>
      <c r="DOX167" s="247"/>
      <c r="DOY167" s="247"/>
      <c r="DOZ167" s="247"/>
      <c r="DPA167" s="247"/>
      <c r="DPB167" s="247"/>
      <c r="DPC167" s="247"/>
      <c r="DPD167" s="247"/>
      <c r="DPE167" s="247"/>
      <c r="DPF167" s="247"/>
      <c r="DPG167" s="247"/>
      <c r="DPH167" s="247"/>
      <c r="DPI167" s="247"/>
      <c r="DPJ167" s="247"/>
      <c r="DPK167" s="247"/>
      <c r="DPL167" s="247"/>
      <c r="DPM167" s="247"/>
      <c r="DPN167" s="247"/>
      <c r="DPO167" s="247"/>
      <c r="DPP167" s="247"/>
      <c r="DPQ167" s="247"/>
      <c r="DPR167" s="247"/>
      <c r="DPS167" s="247"/>
      <c r="DPT167" s="247"/>
      <c r="DPU167" s="247"/>
      <c r="DPV167" s="247"/>
      <c r="DPW167" s="247"/>
      <c r="DPX167" s="247"/>
      <c r="DPY167" s="247"/>
      <c r="DPZ167" s="247"/>
      <c r="DQA167" s="247"/>
      <c r="DQB167" s="247"/>
      <c r="DQC167" s="247"/>
      <c r="DQD167" s="247"/>
      <c r="DQE167" s="247"/>
      <c r="DQF167" s="247"/>
      <c r="DQG167" s="247"/>
      <c r="DQH167" s="247"/>
      <c r="DQI167" s="247"/>
      <c r="DQJ167" s="247"/>
      <c r="DQK167" s="247"/>
      <c r="DQL167" s="247"/>
      <c r="DQM167" s="247"/>
      <c r="DQN167" s="247"/>
      <c r="DQO167" s="247"/>
      <c r="DQP167" s="247"/>
      <c r="DQQ167" s="247"/>
      <c r="DQR167" s="247"/>
      <c r="DQS167" s="247"/>
      <c r="DQT167" s="247"/>
      <c r="DQU167" s="247"/>
      <c r="DQV167" s="247"/>
      <c r="DQW167" s="247"/>
      <c r="DQX167" s="247"/>
      <c r="DQY167" s="247"/>
      <c r="DQZ167" s="247"/>
      <c r="DRA167" s="247"/>
      <c r="DRB167" s="247"/>
      <c r="DRC167" s="247"/>
      <c r="DRD167" s="247"/>
      <c r="DRE167" s="247"/>
      <c r="DRF167" s="247"/>
      <c r="DRG167" s="247"/>
      <c r="DRH167" s="247"/>
      <c r="DRI167" s="247"/>
      <c r="DRJ167" s="247"/>
      <c r="DRK167" s="247"/>
      <c r="DRL167" s="247"/>
      <c r="DRM167" s="247"/>
      <c r="DRN167" s="247"/>
      <c r="DRO167" s="247"/>
      <c r="DRP167" s="247"/>
      <c r="DRQ167" s="247"/>
      <c r="DRR167" s="247"/>
      <c r="DRS167" s="247"/>
      <c r="DRT167" s="247"/>
      <c r="DRU167" s="247"/>
      <c r="DRV167" s="247"/>
      <c r="DRW167" s="247"/>
      <c r="DRX167" s="247"/>
      <c r="DRY167" s="247"/>
      <c r="DRZ167" s="247"/>
      <c r="DSA167" s="247"/>
      <c r="DSB167" s="247"/>
      <c r="DSC167" s="247"/>
      <c r="DSD167" s="247"/>
      <c r="DSE167" s="247"/>
      <c r="DSF167" s="247"/>
      <c r="DSG167" s="247"/>
      <c r="DSH167" s="247"/>
      <c r="DSI167" s="247"/>
      <c r="DSJ167" s="247"/>
      <c r="DSK167" s="247"/>
      <c r="DSL167" s="247"/>
      <c r="DSM167" s="247"/>
      <c r="DSN167" s="247"/>
      <c r="DSO167" s="247"/>
      <c r="DSP167" s="247"/>
      <c r="DSQ167" s="247"/>
      <c r="DSR167" s="247"/>
      <c r="DSS167" s="247"/>
      <c r="DST167" s="247"/>
      <c r="DSU167" s="247"/>
      <c r="DSV167" s="247"/>
      <c r="DSW167" s="247"/>
      <c r="DSX167" s="247"/>
      <c r="DSY167" s="247"/>
      <c r="DSZ167" s="247"/>
      <c r="DTA167" s="247"/>
      <c r="DTB167" s="247"/>
      <c r="DTC167" s="247"/>
      <c r="DTD167" s="247"/>
      <c r="DTE167" s="247"/>
      <c r="DTF167" s="247"/>
      <c r="DTG167" s="247"/>
      <c r="DTH167" s="247"/>
      <c r="DTI167" s="247"/>
      <c r="DTJ167" s="247"/>
      <c r="DTK167" s="247"/>
      <c r="DTL167" s="247"/>
      <c r="DTM167" s="247"/>
      <c r="DTN167" s="247"/>
      <c r="DTO167" s="247"/>
      <c r="DTP167" s="247"/>
      <c r="DTQ167" s="247"/>
      <c r="DTR167" s="247"/>
      <c r="DTS167" s="247"/>
      <c r="DTT167" s="247"/>
      <c r="DTU167" s="247"/>
      <c r="DTV167" s="247"/>
      <c r="DTW167" s="247"/>
      <c r="DTX167" s="247"/>
      <c r="DTY167" s="247"/>
      <c r="DTZ167" s="247"/>
      <c r="DUA167" s="247"/>
      <c r="DUB167" s="247"/>
      <c r="DUC167" s="247"/>
      <c r="DUD167" s="247"/>
      <c r="DUE167" s="247"/>
      <c r="DUF167" s="247"/>
      <c r="DUG167" s="247"/>
      <c r="DUH167" s="247"/>
      <c r="DUI167" s="247"/>
      <c r="DUJ167" s="247"/>
      <c r="DUK167" s="247"/>
      <c r="DUL167" s="247"/>
      <c r="DUM167" s="247"/>
      <c r="DUN167" s="247"/>
      <c r="DUO167" s="247"/>
      <c r="DUP167" s="247"/>
      <c r="DUQ167" s="247"/>
      <c r="DUR167" s="247"/>
      <c r="DUS167" s="247"/>
      <c r="DUT167" s="247"/>
      <c r="DUU167" s="247"/>
      <c r="DUV167" s="247"/>
      <c r="DUW167" s="247"/>
      <c r="DUX167" s="247"/>
      <c r="DUY167" s="247"/>
      <c r="DUZ167" s="247"/>
      <c r="DVA167" s="247"/>
      <c r="DVB167" s="247"/>
      <c r="DVC167" s="247"/>
      <c r="DVD167" s="247"/>
      <c r="DVE167" s="247"/>
      <c r="DVF167" s="247"/>
      <c r="DVG167" s="247"/>
      <c r="DVH167" s="247"/>
      <c r="DVI167" s="247"/>
      <c r="DVJ167" s="247"/>
      <c r="DVK167" s="247"/>
      <c r="DVL167" s="247"/>
      <c r="DVM167" s="247"/>
      <c r="DVN167" s="247"/>
      <c r="DVO167" s="247"/>
      <c r="DVP167" s="247"/>
      <c r="DVQ167" s="247"/>
      <c r="DVR167" s="247"/>
      <c r="DVS167" s="247"/>
      <c r="DVT167" s="247"/>
      <c r="DVU167" s="247"/>
      <c r="DVV167" s="247"/>
      <c r="DVW167" s="247"/>
      <c r="DVX167" s="247"/>
      <c r="DVY167" s="247"/>
      <c r="DVZ167" s="247"/>
      <c r="DWA167" s="247"/>
      <c r="DWB167" s="247"/>
      <c r="DWC167" s="247"/>
      <c r="DWD167" s="247"/>
      <c r="DWE167" s="247"/>
      <c r="DWF167" s="247"/>
      <c r="DWG167" s="247"/>
      <c r="DWH167" s="247"/>
      <c r="DWI167" s="247"/>
      <c r="DWJ167" s="247"/>
      <c r="DWK167" s="247"/>
      <c r="DWL167" s="247"/>
      <c r="DWM167" s="247"/>
      <c r="DWN167" s="247"/>
      <c r="DWO167" s="247"/>
      <c r="DWP167" s="247"/>
      <c r="DWQ167" s="247"/>
      <c r="DWR167" s="247"/>
      <c r="DWS167" s="247"/>
      <c r="DWT167" s="247"/>
      <c r="DWU167" s="247"/>
      <c r="DWV167" s="247"/>
      <c r="DWW167" s="247"/>
      <c r="DWX167" s="247"/>
      <c r="DWY167" s="247"/>
      <c r="DWZ167" s="247"/>
      <c r="DXA167" s="247"/>
      <c r="DXB167" s="247"/>
      <c r="DXC167" s="247"/>
      <c r="DXD167" s="247"/>
      <c r="DXE167" s="247"/>
      <c r="DXF167" s="247"/>
      <c r="DXG167" s="247"/>
      <c r="DXH167" s="247"/>
      <c r="DXI167" s="247"/>
      <c r="DXJ167" s="247"/>
      <c r="DXK167" s="247"/>
      <c r="DXL167" s="247"/>
      <c r="DXM167" s="247"/>
      <c r="DXN167" s="247"/>
      <c r="DXO167" s="247"/>
      <c r="DXP167" s="247"/>
      <c r="DXQ167" s="247"/>
      <c r="DXR167" s="247"/>
      <c r="DXS167" s="247"/>
      <c r="DXT167" s="247"/>
      <c r="DXU167" s="247"/>
      <c r="DXV167" s="247"/>
      <c r="DXW167" s="247"/>
      <c r="DXX167" s="247"/>
      <c r="DXY167" s="247"/>
      <c r="DXZ167" s="247"/>
      <c r="DYA167" s="247"/>
      <c r="DYB167" s="247"/>
      <c r="DYC167" s="247"/>
      <c r="DYD167" s="247"/>
      <c r="DYE167" s="247"/>
      <c r="DYF167" s="247"/>
      <c r="DYG167" s="247"/>
      <c r="DYH167" s="247"/>
      <c r="DYI167" s="247"/>
      <c r="DYJ167" s="247"/>
      <c r="DYK167" s="247"/>
      <c r="DYL167" s="247"/>
      <c r="DYM167" s="247"/>
      <c r="DYN167" s="247"/>
      <c r="DYO167" s="247"/>
      <c r="DYP167" s="247"/>
      <c r="DYQ167" s="247"/>
      <c r="DYR167" s="247"/>
      <c r="DYS167" s="247"/>
      <c r="DYT167" s="247"/>
      <c r="DYU167" s="247"/>
      <c r="DYV167" s="247"/>
      <c r="DYW167" s="247"/>
      <c r="DYX167" s="247"/>
      <c r="DYY167" s="247"/>
      <c r="DYZ167" s="247"/>
      <c r="DZA167" s="247"/>
      <c r="DZB167" s="247"/>
      <c r="DZC167" s="247"/>
      <c r="DZD167" s="247"/>
      <c r="DZE167" s="247"/>
      <c r="DZF167" s="247"/>
      <c r="DZG167" s="247"/>
      <c r="DZH167" s="247"/>
      <c r="DZI167" s="247"/>
      <c r="DZJ167" s="247"/>
      <c r="DZK167" s="247"/>
      <c r="DZL167" s="247"/>
      <c r="DZM167" s="247"/>
      <c r="DZN167" s="247"/>
      <c r="DZO167" s="247"/>
      <c r="DZP167" s="247"/>
      <c r="DZQ167" s="247"/>
      <c r="DZR167" s="247"/>
      <c r="DZS167" s="247"/>
      <c r="DZT167" s="247"/>
      <c r="DZU167" s="247"/>
      <c r="DZV167" s="247"/>
      <c r="DZW167" s="247"/>
      <c r="DZX167" s="247"/>
      <c r="DZY167" s="247"/>
      <c r="DZZ167" s="247"/>
      <c r="EAA167" s="247"/>
      <c r="EAB167" s="247"/>
      <c r="EAC167" s="247"/>
      <c r="EAD167" s="247"/>
      <c r="EAE167" s="247"/>
      <c r="EAF167" s="247"/>
      <c r="EAG167" s="247"/>
      <c r="EAH167" s="247"/>
      <c r="EAI167" s="247"/>
      <c r="EAJ167" s="247"/>
      <c r="EAK167" s="247"/>
      <c r="EAL167" s="247"/>
      <c r="EAM167" s="247"/>
      <c r="EAN167" s="247"/>
      <c r="EAO167" s="247"/>
      <c r="EAP167" s="247"/>
      <c r="EAQ167" s="247"/>
      <c r="EAR167" s="247"/>
      <c r="EAS167" s="247"/>
      <c r="EAT167" s="247"/>
      <c r="EAU167" s="247"/>
      <c r="EAV167" s="247"/>
      <c r="EAW167" s="247"/>
      <c r="EAX167" s="247"/>
      <c r="EAY167" s="247"/>
      <c r="EAZ167" s="247"/>
      <c r="EBA167" s="247"/>
      <c r="EBB167" s="247"/>
      <c r="EBC167" s="247"/>
      <c r="EBD167" s="247"/>
      <c r="EBE167" s="247"/>
      <c r="EBF167" s="247"/>
      <c r="EBG167" s="247"/>
      <c r="EBH167" s="247"/>
      <c r="EBI167" s="247"/>
      <c r="EBJ167" s="247"/>
      <c r="EBK167" s="247"/>
      <c r="EBL167" s="247"/>
      <c r="EBM167" s="247"/>
      <c r="EBN167" s="247"/>
      <c r="EBO167" s="247"/>
      <c r="EBP167" s="247"/>
      <c r="EBQ167" s="247"/>
      <c r="EBR167" s="247"/>
      <c r="EBS167" s="247"/>
      <c r="EBT167" s="247"/>
      <c r="EBU167" s="247"/>
      <c r="EBV167" s="247"/>
      <c r="EBW167" s="247"/>
      <c r="EBX167" s="247"/>
      <c r="EBY167" s="247"/>
      <c r="EBZ167" s="247"/>
      <c r="ECA167" s="247"/>
      <c r="ECB167" s="247"/>
      <c r="ECC167" s="247"/>
      <c r="ECD167" s="247"/>
      <c r="ECE167" s="247"/>
      <c r="ECF167" s="247"/>
      <c r="ECG167" s="247"/>
      <c r="ECH167" s="247"/>
      <c r="ECI167" s="247"/>
      <c r="ECJ167" s="247"/>
      <c r="ECK167" s="247"/>
      <c r="ECL167" s="247"/>
      <c r="ECM167" s="247"/>
      <c r="ECN167" s="247"/>
      <c r="ECO167" s="247"/>
      <c r="ECP167" s="247"/>
      <c r="ECQ167" s="247"/>
      <c r="ECR167" s="247"/>
      <c r="ECS167" s="247"/>
      <c r="ECT167" s="247"/>
      <c r="ECU167" s="247"/>
      <c r="ECV167" s="247"/>
      <c r="ECW167" s="247"/>
      <c r="ECX167" s="247"/>
      <c r="ECY167" s="247"/>
      <c r="ECZ167" s="247"/>
      <c r="EDA167" s="247"/>
      <c r="EDB167" s="247"/>
      <c r="EDC167" s="247"/>
      <c r="EDD167" s="247"/>
      <c r="EDE167" s="247"/>
      <c r="EDF167" s="247"/>
      <c r="EDG167" s="247"/>
      <c r="EDH167" s="247"/>
      <c r="EDI167" s="247"/>
      <c r="EDJ167" s="247"/>
      <c r="EDK167" s="247"/>
      <c r="EDL167" s="247"/>
      <c r="EDM167" s="247"/>
      <c r="EDN167" s="247"/>
      <c r="EDO167" s="247"/>
      <c r="EDP167" s="247"/>
      <c r="EDQ167" s="247"/>
      <c r="EDR167" s="247"/>
      <c r="EDS167" s="247"/>
      <c r="EDT167" s="247"/>
      <c r="EDU167" s="247"/>
      <c r="EDV167" s="247"/>
      <c r="EDW167" s="247"/>
      <c r="EDX167" s="247"/>
      <c r="EDY167" s="247"/>
      <c r="EDZ167" s="247"/>
      <c r="EEA167" s="247"/>
      <c r="EEB167" s="247"/>
      <c r="EEC167" s="247"/>
      <c r="EED167" s="247"/>
      <c r="EEE167" s="247"/>
      <c r="EEF167" s="247"/>
      <c r="EEG167" s="247"/>
      <c r="EEH167" s="247"/>
      <c r="EEI167" s="247"/>
      <c r="EEJ167" s="247"/>
      <c r="EEK167" s="247"/>
      <c r="EEL167" s="247"/>
      <c r="EEM167" s="247"/>
      <c r="EEN167" s="247"/>
      <c r="EEO167" s="247"/>
      <c r="EEP167" s="247"/>
      <c r="EEQ167" s="247"/>
      <c r="EER167" s="247"/>
      <c r="EES167" s="247"/>
      <c r="EET167" s="247"/>
      <c r="EEU167" s="247"/>
      <c r="EEV167" s="247"/>
      <c r="EEW167" s="247"/>
      <c r="EEX167" s="247"/>
      <c r="EEY167" s="247"/>
      <c r="EEZ167" s="247"/>
      <c r="EFA167" s="247"/>
      <c r="EFB167" s="247"/>
      <c r="EFC167" s="247"/>
      <c r="EFD167" s="247"/>
      <c r="EFE167" s="247"/>
      <c r="EFF167" s="247"/>
      <c r="EFG167" s="247"/>
      <c r="EFH167" s="247"/>
      <c r="EFI167" s="247"/>
      <c r="EFJ167" s="247"/>
      <c r="EFK167" s="247"/>
      <c r="EFL167" s="247"/>
      <c r="EFM167" s="247"/>
      <c r="EFN167" s="247"/>
      <c r="EFO167" s="247"/>
      <c r="EFP167" s="247"/>
      <c r="EFQ167" s="247"/>
      <c r="EFR167" s="247"/>
      <c r="EFS167" s="247"/>
      <c r="EFT167" s="247"/>
      <c r="EFU167" s="247"/>
      <c r="EFV167" s="247"/>
      <c r="EFW167" s="247"/>
      <c r="EFX167" s="247"/>
      <c r="EFY167" s="247"/>
      <c r="EFZ167" s="247"/>
      <c r="EGA167" s="247"/>
      <c r="EGB167" s="247"/>
      <c r="EGC167" s="247"/>
      <c r="EGD167" s="247"/>
      <c r="EGE167" s="247"/>
      <c r="EGF167" s="247"/>
      <c r="EGG167" s="247"/>
      <c r="EGH167" s="247"/>
      <c r="EGI167" s="247"/>
      <c r="EGJ167" s="247"/>
      <c r="EGK167" s="247"/>
      <c r="EGL167" s="247"/>
      <c r="EGM167" s="247"/>
      <c r="EGN167" s="247"/>
      <c r="EGO167" s="247"/>
      <c r="EGP167" s="247"/>
      <c r="EGQ167" s="247"/>
      <c r="EGR167" s="247"/>
      <c r="EGS167" s="247"/>
      <c r="EGT167" s="247"/>
      <c r="EGU167" s="247"/>
      <c r="EGV167" s="247"/>
      <c r="EGW167" s="247"/>
      <c r="EGX167" s="247"/>
      <c r="EGY167" s="247"/>
      <c r="EGZ167" s="247"/>
      <c r="EHA167" s="247"/>
      <c r="EHB167" s="247"/>
      <c r="EHC167" s="247"/>
      <c r="EHD167" s="247"/>
      <c r="EHE167" s="247"/>
      <c r="EHF167" s="247"/>
      <c r="EHG167" s="247"/>
      <c r="EHH167" s="247"/>
      <c r="EHI167" s="247"/>
      <c r="EHJ167" s="247"/>
      <c r="EHK167" s="247"/>
      <c r="EHL167" s="247"/>
      <c r="EHM167" s="247"/>
      <c r="EHN167" s="247"/>
      <c r="EHO167" s="247"/>
      <c r="EHP167" s="247"/>
      <c r="EHQ167" s="247"/>
      <c r="EHR167" s="247"/>
      <c r="EHS167" s="247"/>
      <c r="EHT167" s="247"/>
      <c r="EHU167" s="247"/>
      <c r="EHV167" s="247"/>
      <c r="EHW167" s="247"/>
      <c r="EHX167" s="247"/>
      <c r="EHY167" s="247"/>
      <c r="EHZ167" s="247"/>
      <c r="EIA167" s="247"/>
      <c r="EIB167" s="247"/>
      <c r="EIC167" s="247"/>
      <c r="EID167" s="247"/>
      <c r="EIE167" s="247"/>
      <c r="EIF167" s="247"/>
      <c r="EIG167" s="247"/>
      <c r="EIH167" s="247"/>
      <c r="EII167" s="247"/>
      <c r="EIJ167" s="247"/>
      <c r="EIK167" s="247"/>
      <c r="EIL167" s="247"/>
      <c r="EIM167" s="247"/>
      <c r="EIN167" s="247"/>
      <c r="EIO167" s="247"/>
      <c r="EIP167" s="247"/>
      <c r="EIQ167" s="247"/>
      <c r="EIR167" s="247"/>
      <c r="EIS167" s="247"/>
      <c r="EIT167" s="247"/>
      <c r="EIU167" s="247"/>
      <c r="EIV167" s="247"/>
      <c r="EIW167" s="247"/>
      <c r="EIX167" s="247"/>
      <c r="EIY167" s="247"/>
      <c r="EIZ167" s="247"/>
      <c r="EJA167" s="247"/>
      <c r="EJB167" s="247"/>
      <c r="EJC167" s="247"/>
      <c r="EJD167" s="247"/>
      <c r="EJE167" s="247"/>
      <c r="EJF167" s="247"/>
      <c r="EJG167" s="247"/>
      <c r="EJH167" s="247"/>
      <c r="EJI167" s="247"/>
      <c r="EJJ167" s="247"/>
      <c r="EJK167" s="247"/>
      <c r="EJL167" s="247"/>
      <c r="EJM167" s="247"/>
      <c r="EJN167" s="247"/>
      <c r="EJO167" s="247"/>
      <c r="EJP167" s="247"/>
      <c r="EJQ167" s="247"/>
      <c r="EJR167" s="247"/>
      <c r="EJS167" s="247"/>
      <c r="EJT167" s="247"/>
      <c r="EJU167" s="247"/>
      <c r="EJV167" s="247"/>
      <c r="EJW167" s="247"/>
      <c r="EJX167" s="247"/>
      <c r="EJY167" s="247"/>
      <c r="EJZ167" s="247"/>
      <c r="EKA167" s="247"/>
      <c r="EKB167" s="247"/>
      <c r="EKC167" s="247"/>
      <c r="EKD167" s="247"/>
      <c r="EKE167" s="247"/>
      <c r="EKF167" s="247"/>
      <c r="EKG167" s="247"/>
      <c r="EKH167" s="247"/>
      <c r="EKI167" s="247"/>
      <c r="EKJ167" s="247"/>
      <c r="EKK167" s="247"/>
      <c r="EKL167" s="247"/>
      <c r="EKM167" s="247"/>
      <c r="EKN167" s="247"/>
      <c r="EKO167" s="247"/>
      <c r="EKP167" s="247"/>
      <c r="EKQ167" s="247"/>
      <c r="EKR167" s="247"/>
      <c r="EKS167" s="247"/>
      <c r="EKT167" s="247"/>
      <c r="EKU167" s="247"/>
      <c r="EKV167" s="247"/>
      <c r="EKW167" s="247"/>
      <c r="EKX167" s="247"/>
      <c r="EKY167" s="247"/>
      <c r="EKZ167" s="247"/>
      <c r="ELA167" s="247"/>
      <c r="ELB167" s="247"/>
      <c r="ELC167" s="247"/>
      <c r="ELD167" s="247"/>
      <c r="ELE167" s="247"/>
      <c r="ELF167" s="247"/>
      <c r="ELG167" s="247"/>
      <c r="ELH167" s="247"/>
      <c r="ELI167" s="247"/>
      <c r="ELJ167" s="247"/>
      <c r="ELK167" s="247"/>
      <c r="ELL167" s="247"/>
      <c r="ELM167" s="247"/>
      <c r="ELN167" s="247"/>
      <c r="ELO167" s="247"/>
      <c r="ELP167" s="247"/>
      <c r="ELQ167" s="247"/>
      <c r="ELR167" s="247"/>
      <c r="ELS167" s="247"/>
      <c r="ELT167" s="247"/>
      <c r="ELU167" s="247"/>
      <c r="ELV167" s="247"/>
      <c r="ELW167" s="247"/>
      <c r="ELX167" s="247"/>
      <c r="ELY167" s="247"/>
      <c r="ELZ167" s="247"/>
      <c r="EMA167" s="247"/>
      <c r="EMB167" s="247"/>
      <c r="EMC167" s="247"/>
      <c r="EMD167" s="247"/>
      <c r="EME167" s="247"/>
      <c r="EMF167" s="247"/>
      <c r="EMG167" s="247"/>
      <c r="EMH167" s="247"/>
      <c r="EMI167" s="247"/>
      <c r="EMJ167" s="247"/>
      <c r="EMK167" s="247"/>
      <c r="EML167" s="247"/>
      <c r="EMM167" s="247"/>
      <c r="EMN167" s="247"/>
      <c r="EMO167" s="247"/>
      <c r="EMP167" s="247"/>
      <c r="EMQ167" s="247"/>
      <c r="EMR167" s="247"/>
      <c r="EMS167" s="247"/>
      <c r="EMT167" s="247"/>
      <c r="EMU167" s="247"/>
      <c r="EMV167" s="247"/>
      <c r="EMW167" s="247"/>
      <c r="EMX167" s="247"/>
      <c r="EMY167" s="247"/>
      <c r="EMZ167" s="247"/>
      <c r="ENA167" s="247"/>
      <c r="ENB167" s="247"/>
      <c r="ENC167" s="247"/>
      <c r="END167" s="247"/>
      <c r="ENE167" s="247"/>
      <c r="ENF167" s="247"/>
      <c r="ENG167" s="247"/>
      <c r="ENH167" s="247"/>
      <c r="ENI167" s="247"/>
      <c r="ENJ167" s="247"/>
      <c r="ENK167" s="247"/>
      <c r="ENL167" s="247"/>
      <c r="ENM167" s="247"/>
      <c r="ENN167" s="247"/>
      <c r="ENO167" s="247"/>
      <c r="ENP167" s="247"/>
      <c r="ENQ167" s="247"/>
      <c r="ENR167" s="247"/>
      <c r="ENS167" s="247"/>
      <c r="ENT167" s="247"/>
      <c r="ENU167" s="247"/>
      <c r="ENV167" s="247"/>
      <c r="ENW167" s="247"/>
      <c r="ENX167" s="247"/>
      <c r="ENY167" s="247"/>
      <c r="ENZ167" s="247"/>
      <c r="EOA167" s="247"/>
      <c r="EOB167" s="247"/>
      <c r="EOC167" s="247"/>
      <c r="EOD167" s="247"/>
      <c r="EOE167" s="247"/>
      <c r="EOF167" s="247"/>
      <c r="EOG167" s="247"/>
      <c r="EOH167" s="247"/>
      <c r="EOI167" s="247"/>
      <c r="EOJ167" s="247"/>
      <c r="EOK167" s="247"/>
      <c r="EOL167" s="247"/>
      <c r="EOM167" s="247"/>
      <c r="EON167" s="247"/>
      <c r="EOO167" s="247"/>
      <c r="EOP167" s="247"/>
      <c r="EOQ167" s="247"/>
      <c r="EOR167" s="247"/>
      <c r="EOS167" s="247"/>
      <c r="EOT167" s="247"/>
      <c r="EOU167" s="247"/>
      <c r="EOV167" s="247"/>
      <c r="EOW167" s="247"/>
      <c r="EOX167" s="247"/>
      <c r="EOY167" s="247"/>
      <c r="EOZ167" s="247"/>
      <c r="EPA167" s="247"/>
      <c r="EPB167" s="247"/>
      <c r="EPC167" s="247"/>
      <c r="EPD167" s="247"/>
      <c r="EPE167" s="247"/>
      <c r="EPF167" s="247"/>
      <c r="EPG167" s="247"/>
      <c r="EPH167" s="247"/>
      <c r="EPI167" s="247"/>
      <c r="EPJ167" s="247"/>
      <c r="EPK167" s="247"/>
      <c r="EPL167" s="247"/>
      <c r="EPM167" s="247"/>
      <c r="EPN167" s="247"/>
      <c r="EPO167" s="247"/>
      <c r="EPP167" s="247"/>
      <c r="EPQ167" s="247"/>
      <c r="EPR167" s="247"/>
      <c r="EPS167" s="247"/>
      <c r="EPT167" s="247"/>
      <c r="EPU167" s="247"/>
      <c r="EPV167" s="247"/>
      <c r="EPW167" s="247"/>
      <c r="EPX167" s="247"/>
      <c r="EPY167" s="247"/>
      <c r="EPZ167" s="247"/>
      <c r="EQA167" s="247"/>
      <c r="EQB167" s="247"/>
      <c r="EQC167" s="247"/>
      <c r="EQD167" s="247"/>
      <c r="EQE167" s="247"/>
      <c r="EQF167" s="247"/>
      <c r="EQG167" s="247"/>
      <c r="EQH167" s="247"/>
      <c r="EQI167" s="247"/>
      <c r="EQJ167" s="247"/>
      <c r="EQK167" s="247"/>
      <c r="EQL167" s="247"/>
      <c r="EQM167" s="247"/>
      <c r="EQN167" s="247"/>
      <c r="EQO167" s="247"/>
      <c r="EQP167" s="247"/>
      <c r="EQQ167" s="247"/>
      <c r="EQR167" s="247"/>
      <c r="EQS167" s="247"/>
      <c r="EQT167" s="247"/>
      <c r="EQU167" s="247"/>
      <c r="EQV167" s="247"/>
      <c r="EQW167" s="247"/>
      <c r="EQX167" s="247"/>
      <c r="EQY167" s="247"/>
      <c r="EQZ167" s="247"/>
      <c r="ERA167" s="247"/>
      <c r="ERB167" s="247"/>
      <c r="ERC167" s="247"/>
      <c r="ERD167" s="247"/>
      <c r="ERE167" s="247"/>
      <c r="ERF167" s="247"/>
      <c r="ERG167" s="247"/>
      <c r="ERH167" s="247"/>
      <c r="ERI167" s="247"/>
      <c r="ERJ167" s="247"/>
      <c r="ERK167" s="247"/>
      <c r="ERL167" s="247"/>
      <c r="ERM167" s="247"/>
      <c r="ERN167" s="247"/>
      <c r="ERO167" s="247"/>
      <c r="ERP167" s="247"/>
      <c r="ERQ167" s="247"/>
      <c r="ERR167" s="247"/>
      <c r="ERS167" s="247"/>
      <c r="ERT167" s="247"/>
      <c r="ERU167" s="247"/>
      <c r="ERV167" s="247"/>
      <c r="ERW167" s="247"/>
      <c r="ERX167" s="247"/>
      <c r="ERY167" s="247"/>
      <c r="ERZ167" s="247"/>
      <c r="ESA167" s="247"/>
      <c r="ESB167" s="247"/>
      <c r="ESC167" s="247"/>
      <c r="ESD167" s="247"/>
      <c r="ESE167" s="247"/>
      <c r="ESF167" s="247"/>
      <c r="ESG167" s="247"/>
      <c r="ESH167" s="247"/>
      <c r="ESI167" s="247"/>
      <c r="ESJ167" s="247"/>
      <c r="ESK167" s="247"/>
      <c r="ESL167" s="247"/>
      <c r="ESM167" s="247"/>
      <c r="ESN167" s="247"/>
      <c r="ESO167" s="247"/>
      <c r="ESP167" s="247"/>
      <c r="ESQ167" s="247"/>
      <c r="ESR167" s="247"/>
      <c r="ESS167" s="247"/>
      <c r="EST167" s="247"/>
      <c r="ESU167" s="247"/>
      <c r="ESV167" s="247"/>
      <c r="ESW167" s="247"/>
      <c r="ESX167" s="247"/>
      <c r="ESY167" s="247"/>
      <c r="ESZ167" s="247"/>
      <c r="ETA167" s="247"/>
      <c r="ETB167" s="247"/>
      <c r="ETC167" s="247"/>
      <c r="ETD167" s="247"/>
      <c r="ETE167" s="247"/>
      <c r="ETF167" s="247"/>
      <c r="ETG167" s="247"/>
      <c r="ETH167" s="247"/>
      <c r="ETI167" s="247"/>
      <c r="ETJ167" s="247"/>
      <c r="ETK167" s="247"/>
      <c r="ETL167" s="247"/>
      <c r="ETM167" s="247"/>
      <c r="ETN167" s="247"/>
      <c r="ETO167" s="247"/>
      <c r="ETP167" s="247"/>
      <c r="ETQ167" s="247"/>
      <c r="ETR167" s="247"/>
      <c r="ETS167" s="247"/>
      <c r="ETT167" s="247"/>
      <c r="ETU167" s="247"/>
      <c r="ETV167" s="247"/>
      <c r="ETW167" s="247"/>
      <c r="ETX167" s="247"/>
      <c r="ETY167" s="247"/>
      <c r="ETZ167" s="247"/>
      <c r="EUA167" s="247"/>
      <c r="EUB167" s="247"/>
      <c r="EUC167" s="247"/>
      <c r="EUD167" s="247"/>
      <c r="EUE167" s="247"/>
      <c r="EUF167" s="247"/>
      <c r="EUG167" s="247"/>
      <c r="EUH167" s="247"/>
      <c r="EUI167" s="247"/>
      <c r="EUJ167" s="247"/>
      <c r="EUK167" s="247"/>
      <c r="EUL167" s="247"/>
      <c r="EUM167" s="247"/>
      <c r="EUN167" s="247"/>
      <c r="EUO167" s="247"/>
      <c r="EUP167" s="247"/>
      <c r="EUQ167" s="247"/>
      <c r="EUR167" s="247"/>
      <c r="EUS167" s="247"/>
      <c r="EUT167" s="247"/>
      <c r="EUU167" s="247"/>
      <c r="EUV167" s="247"/>
      <c r="EUW167" s="247"/>
      <c r="EUX167" s="247"/>
      <c r="EUY167" s="247"/>
      <c r="EUZ167" s="247"/>
      <c r="EVA167" s="247"/>
      <c r="EVB167" s="247"/>
      <c r="EVC167" s="247"/>
      <c r="EVD167" s="247"/>
      <c r="EVE167" s="247"/>
      <c r="EVF167" s="247"/>
      <c r="EVG167" s="247"/>
      <c r="EVH167" s="247"/>
      <c r="EVI167" s="247"/>
      <c r="EVJ167" s="247"/>
      <c r="EVK167" s="247"/>
      <c r="EVL167" s="247"/>
      <c r="EVM167" s="247"/>
      <c r="EVN167" s="247"/>
      <c r="EVO167" s="247"/>
      <c r="EVP167" s="247"/>
      <c r="EVQ167" s="247"/>
      <c r="EVR167" s="247"/>
      <c r="EVS167" s="247"/>
      <c r="EVT167" s="247"/>
      <c r="EVU167" s="247"/>
      <c r="EVV167" s="247"/>
      <c r="EVW167" s="247"/>
      <c r="EVX167" s="247"/>
      <c r="EVY167" s="247"/>
      <c r="EVZ167" s="247"/>
      <c r="EWA167" s="247"/>
      <c r="EWB167" s="247"/>
      <c r="EWC167" s="247"/>
      <c r="EWD167" s="247"/>
      <c r="EWE167" s="247"/>
      <c r="EWF167" s="247"/>
      <c r="EWG167" s="247"/>
      <c r="EWH167" s="247"/>
      <c r="EWI167" s="247"/>
      <c r="EWJ167" s="247"/>
      <c r="EWK167" s="247"/>
      <c r="EWL167" s="247"/>
      <c r="EWM167" s="247"/>
      <c r="EWN167" s="247"/>
      <c r="EWO167" s="247"/>
      <c r="EWP167" s="247"/>
      <c r="EWQ167" s="247"/>
      <c r="EWR167" s="247"/>
      <c r="EWS167" s="247"/>
      <c r="EWT167" s="247"/>
      <c r="EWU167" s="247"/>
      <c r="EWV167" s="247"/>
      <c r="EWW167" s="247"/>
      <c r="EWX167" s="247"/>
      <c r="EWY167" s="247"/>
      <c r="EWZ167" s="247"/>
      <c r="EXA167" s="247"/>
      <c r="EXB167" s="247"/>
      <c r="EXC167" s="247"/>
      <c r="EXD167" s="247"/>
      <c r="EXE167" s="247"/>
      <c r="EXF167" s="247"/>
      <c r="EXG167" s="247"/>
      <c r="EXH167" s="247"/>
      <c r="EXI167" s="247"/>
      <c r="EXJ167" s="247"/>
      <c r="EXK167" s="247"/>
      <c r="EXL167" s="247"/>
      <c r="EXM167" s="247"/>
      <c r="EXN167" s="247"/>
      <c r="EXO167" s="247"/>
      <c r="EXP167" s="247"/>
      <c r="EXQ167" s="247"/>
      <c r="EXR167" s="247"/>
      <c r="EXS167" s="247"/>
      <c r="EXT167" s="247"/>
      <c r="EXU167" s="247"/>
      <c r="EXV167" s="247"/>
      <c r="EXW167" s="247"/>
      <c r="EXX167" s="247"/>
      <c r="EXY167" s="247"/>
      <c r="EXZ167" s="247"/>
      <c r="EYA167" s="247"/>
      <c r="EYB167" s="247"/>
      <c r="EYC167" s="247"/>
      <c r="EYD167" s="247"/>
      <c r="EYE167" s="247"/>
      <c r="EYF167" s="247"/>
      <c r="EYG167" s="247"/>
      <c r="EYH167" s="247"/>
      <c r="EYI167" s="247"/>
      <c r="EYJ167" s="247"/>
      <c r="EYK167" s="247"/>
      <c r="EYL167" s="247"/>
      <c r="EYM167" s="247"/>
      <c r="EYN167" s="247"/>
      <c r="EYO167" s="247"/>
      <c r="EYP167" s="247"/>
      <c r="EYQ167" s="247"/>
      <c r="EYR167" s="247"/>
      <c r="EYS167" s="247"/>
      <c r="EYT167" s="247"/>
      <c r="EYU167" s="247"/>
      <c r="EYV167" s="247"/>
      <c r="EYW167" s="247"/>
      <c r="EYX167" s="247"/>
      <c r="EYY167" s="247"/>
      <c r="EYZ167" s="247"/>
      <c r="EZA167" s="247"/>
      <c r="EZB167" s="247"/>
      <c r="EZC167" s="247"/>
      <c r="EZD167" s="247"/>
      <c r="EZE167" s="247"/>
      <c r="EZF167" s="247"/>
      <c r="EZG167" s="247"/>
      <c r="EZH167" s="247"/>
      <c r="EZI167" s="247"/>
      <c r="EZJ167" s="247"/>
      <c r="EZK167" s="247"/>
      <c r="EZL167" s="247"/>
      <c r="EZM167" s="247"/>
      <c r="EZN167" s="247"/>
      <c r="EZO167" s="247"/>
      <c r="EZP167" s="247"/>
      <c r="EZQ167" s="247"/>
      <c r="EZR167" s="247"/>
      <c r="EZS167" s="247"/>
      <c r="EZT167" s="247"/>
      <c r="EZU167" s="247"/>
      <c r="EZV167" s="247"/>
      <c r="EZW167" s="247"/>
      <c r="EZX167" s="247"/>
      <c r="EZY167" s="247"/>
      <c r="EZZ167" s="247"/>
      <c r="FAA167" s="247"/>
      <c r="FAB167" s="247"/>
      <c r="FAC167" s="247"/>
      <c r="FAD167" s="247"/>
      <c r="FAE167" s="247"/>
      <c r="FAF167" s="247"/>
      <c r="FAG167" s="247"/>
      <c r="FAH167" s="247"/>
      <c r="FAI167" s="247"/>
      <c r="FAJ167" s="247"/>
      <c r="FAK167" s="247"/>
      <c r="FAL167" s="247"/>
      <c r="FAM167" s="247"/>
      <c r="FAN167" s="247"/>
      <c r="FAO167" s="247"/>
      <c r="FAP167" s="247"/>
      <c r="FAQ167" s="247"/>
      <c r="FAR167" s="247"/>
      <c r="FAS167" s="247"/>
      <c r="FAT167" s="247"/>
      <c r="FAU167" s="247"/>
      <c r="FAV167" s="247"/>
      <c r="FAW167" s="247"/>
      <c r="FAX167" s="247"/>
      <c r="FAY167" s="247"/>
      <c r="FAZ167" s="247"/>
      <c r="FBA167" s="247"/>
      <c r="FBB167" s="247"/>
      <c r="FBC167" s="247"/>
      <c r="FBD167" s="247"/>
      <c r="FBE167" s="247"/>
      <c r="FBF167" s="247"/>
      <c r="FBG167" s="247"/>
      <c r="FBH167" s="247"/>
      <c r="FBI167" s="247"/>
      <c r="FBJ167" s="247"/>
      <c r="FBK167" s="247"/>
      <c r="FBL167" s="247"/>
      <c r="FBM167" s="247"/>
      <c r="FBN167" s="247"/>
      <c r="FBO167" s="247"/>
      <c r="FBP167" s="247"/>
      <c r="FBQ167" s="247"/>
      <c r="FBR167" s="247"/>
      <c r="FBS167" s="247"/>
      <c r="FBT167" s="247"/>
      <c r="FBU167" s="247"/>
      <c r="FBV167" s="247"/>
      <c r="FBW167" s="247"/>
      <c r="FBX167" s="247"/>
      <c r="FBY167" s="247"/>
      <c r="FBZ167" s="247"/>
      <c r="FCA167" s="247"/>
      <c r="FCB167" s="247"/>
      <c r="FCC167" s="247"/>
      <c r="FCD167" s="247"/>
      <c r="FCE167" s="247"/>
      <c r="FCF167" s="247"/>
      <c r="FCG167" s="247"/>
      <c r="FCH167" s="247"/>
      <c r="FCI167" s="247"/>
      <c r="FCJ167" s="247"/>
      <c r="FCK167" s="247"/>
      <c r="FCL167" s="247"/>
      <c r="FCM167" s="247"/>
      <c r="FCN167" s="247"/>
      <c r="FCO167" s="247"/>
      <c r="FCP167" s="247"/>
      <c r="FCQ167" s="247"/>
      <c r="FCR167" s="247"/>
      <c r="FCS167" s="247"/>
      <c r="FCT167" s="247"/>
      <c r="FCU167" s="247"/>
      <c r="FCV167" s="247"/>
      <c r="FCW167" s="247"/>
      <c r="FCX167" s="247"/>
      <c r="FCY167" s="247"/>
      <c r="FCZ167" s="247"/>
      <c r="FDA167" s="247"/>
      <c r="FDB167" s="247"/>
      <c r="FDC167" s="247"/>
      <c r="FDD167" s="247"/>
      <c r="FDE167" s="247"/>
      <c r="FDF167" s="247"/>
      <c r="FDG167" s="247"/>
      <c r="FDH167" s="247"/>
      <c r="FDI167" s="247"/>
      <c r="FDJ167" s="247"/>
      <c r="FDK167" s="247"/>
      <c r="FDL167" s="247"/>
      <c r="FDM167" s="247"/>
      <c r="FDN167" s="247"/>
      <c r="FDO167" s="247"/>
      <c r="FDP167" s="247"/>
      <c r="FDQ167" s="247"/>
      <c r="FDR167" s="247"/>
      <c r="FDS167" s="247"/>
      <c r="FDT167" s="247"/>
      <c r="FDU167" s="247"/>
      <c r="FDV167" s="247"/>
      <c r="FDW167" s="247"/>
      <c r="FDX167" s="247"/>
      <c r="FDY167" s="247"/>
      <c r="FDZ167" s="247"/>
      <c r="FEA167" s="247"/>
      <c r="FEB167" s="247"/>
      <c r="FEC167" s="247"/>
      <c r="FED167" s="247"/>
      <c r="FEE167" s="247"/>
      <c r="FEF167" s="247"/>
      <c r="FEG167" s="247"/>
      <c r="FEH167" s="247"/>
      <c r="FEI167" s="247"/>
      <c r="FEJ167" s="247"/>
      <c r="FEK167" s="247"/>
      <c r="FEL167" s="247"/>
      <c r="FEM167" s="247"/>
      <c r="FEN167" s="247"/>
      <c r="FEO167" s="247"/>
      <c r="FEP167" s="247"/>
      <c r="FEQ167" s="247"/>
      <c r="FER167" s="247"/>
      <c r="FES167" s="247"/>
      <c r="FET167" s="247"/>
      <c r="FEU167" s="247"/>
      <c r="FEV167" s="247"/>
      <c r="FEW167" s="247"/>
      <c r="FEX167" s="247"/>
      <c r="FEY167" s="247"/>
      <c r="FEZ167" s="247"/>
      <c r="FFA167" s="247"/>
      <c r="FFB167" s="247"/>
      <c r="FFC167" s="247"/>
      <c r="FFD167" s="247"/>
      <c r="FFE167" s="247"/>
      <c r="FFF167" s="247"/>
      <c r="FFG167" s="247"/>
      <c r="FFH167" s="247"/>
      <c r="FFI167" s="247"/>
      <c r="FFJ167" s="247"/>
      <c r="FFK167" s="247"/>
      <c r="FFL167" s="247"/>
      <c r="FFM167" s="247"/>
      <c r="FFN167" s="247"/>
      <c r="FFO167" s="247"/>
      <c r="FFP167" s="247"/>
      <c r="FFQ167" s="247"/>
      <c r="FFR167" s="247"/>
      <c r="FFS167" s="247"/>
      <c r="FFT167" s="247"/>
      <c r="FFU167" s="247"/>
      <c r="FFV167" s="247"/>
      <c r="FFW167" s="247"/>
      <c r="FFX167" s="247"/>
      <c r="FFY167" s="247"/>
      <c r="FFZ167" s="247"/>
      <c r="FGA167" s="247"/>
      <c r="FGB167" s="247"/>
      <c r="FGC167" s="247"/>
      <c r="FGD167" s="247"/>
      <c r="FGE167" s="247"/>
      <c r="FGF167" s="247"/>
      <c r="FGG167" s="247"/>
      <c r="FGH167" s="247"/>
      <c r="FGI167" s="247"/>
      <c r="FGJ167" s="247"/>
      <c r="FGK167" s="247"/>
      <c r="FGL167" s="247"/>
      <c r="FGM167" s="247"/>
      <c r="FGN167" s="247"/>
      <c r="FGO167" s="247"/>
      <c r="FGP167" s="247"/>
      <c r="FGQ167" s="247"/>
      <c r="FGR167" s="247"/>
      <c r="FGS167" s="247"/>
      <c r="FGT167" s="247"/>
      <c r="FGU167" s="247"/>
      <c r="FGV167" s="247"/>
      <c r="FGW167" s="247"/>
      <c r="FGX167" s="247"/>
      <c r="FGY167" s="247"/>
      <c r="FGZ167" s="247"/>
      <c r="FHA167" s="247"/>
      <c r="FHB167" s="247"/>
      <c r="FHC167" s="247"/>
      <c r="FHD167" s="247"/>
      <c r="FHE167" s="247"/>
      <c r="FHF167" s="247"/>
      <c r="FHG167" s="247"/>
      <c r="FHH167" s="247"/>
      <c r="FHI167" s="247"/>
      <c r="FHJ167" s="247"/>
      <c r="FHK167" s="247"/>
      <c r="FHL167" s="247"/>
      <c r="FHM167" s="247"/>
      <c r="FHN167" s="247"/>
      <c r="FHO167" s="247"/>
      <c r="FHP167" s="247"/>
      <c r="FHQ167" s="247"/>
      <c r="FHR167" s="247"/>
      <c r="FHS167" s="247"/>
      <c r="FHT167" s="247"/>
      <c r="FHU167" s="247"/>
      <c r="FHV167" s="247"/>
      <c r="FHW167" s="247"/>
      <c r="FHX167" s="247"/>
      <c r="FHY167" s="247"/>
      <c r="FHZ167" s="247"/>
      <c r="FIA167" s="247"/>
      <c r="FIB167" s="247"/>
      <c r="FIC167" s="247"/>
      <c r="FID167" s="247"/>
      <c r="FIE167" s="247"/>
      <c r="FIF167" s="247"/>
      <c r="FIG167" s="247"/>
      <c r="FIH167" s="247"/>
      <c r="FII167" s="247"/>
      <c r="FIJ167" s="247"/>
      <c r="FIK167" s="247"/>
      <c r="FIL167" s="247"/>
      <c r="FIM167" s="247"/>
      <c r="FIN167" s="247"/>
      <c r="FIO167" s="247"/>
      <c r="FIP167" s="247"/>
      <c r="FIQ167" s="247"/>
      <c r="FIR167" s="247"/>
      <c r="FIS167" s="247"/>
      <c r="FIT167" s="247"/>
      <c r="FIU167" s="247"/>
      <c r="FIV167" s="247"/>
      <c r="FIW167" s="247"/>
      <c r="FIX167" s="247"/>
      <c r="FIY167" s="247"/>
      <c r="FIZ167" s="247"/>
      <c r="FJA167" s="247"/>
      <c r="FJB167" s="247"/>
      <c r="FJC167" s="247"/>
      <c r="FJD167" s="247"/>
      <c r="FJE167" s="247"/>
      <c r="FJF167" s="247"/>
      <c r="FJG167" s="247"/>
      <c r="FJH167" s="247"/>
      <c r="FJI167" s="247"/>
      <c r="FJJ167" s="247"/>
      <c r="FJK167" s="247"/>
      <c r="FJL167" s="247"/>
      <c r="FJM167" s="247"/>
      <c r="FJN167" s="247"/>
      <c r="FJO167" s="247"/>
      <c r="FJP167" s="247"/>
      <c r="FJQ167" s="247"/>
      <c r="FJR167" s="247"/>
      <c r="FJS167" s="247"/>
      <c r="FJT167" s="247"/>
      <c r="FJU167" s="247"/>
      <c r="FJV167" s="247"/>
      <c r="FJW167" s="247"/>
      <c r="FJX167" s="247"/>
      <c r="FJY167" s="247"/>
      <c r="FJZ167" s="247"/>
      <c r="FKA167" s="247"/>
      <c r="FKB167" s="247"/>
      <c r="FKC167" s="247"/>
      <c r="FKD167" s="247"/>
      <c r="FKE167" s="247"/>
      <c r="FKF167" s="247"/>
      <c r="FKG167" s="247"/>
      <c r="FKH167" s="247"/>
      <c r="FKI167" s="247"/>
      <c r="FKJ167" s="247"/>
      <c r="FKK167" s="247"/>
      <c r="FKL167" s="247"/>
      <c r="FKM167" s="247"/>
      <c r="FKN167" s="247"/>
      <c r="FKO167" s="247"/>
      <c r="FKP167" s="247"/>
      <c r="FKQ167" s="247"/>
      <c r="FKR167" s="247"/>
      <c r="FKS167" s="247"/>
      <c r="FKT167" s="247"/>
      <c r="FKU167" s="247"/>
      <c r="FKV167" s="247"/>
      <c r="FKW167" s="247"/>
      <c r="FKX167" s="247"/>
      <c r="FKY167" s="247"/>
      <c r="FKZ167" s="247"/>
      <c r="FLA167" s="247"/>
      <c r="FLB167" s="247"/>
      <c r="FLC167" s="247"/>
      <c r="FLD167" s="247"/>
      <c r="FLE167" s="247"/>
      <c r="FLF167" s="247"/>
      <c r="FLG167" s="247"/>
      <c r="FLH167" s="247"/>
      <c r="FLI167" s="247"/>
      <c r="FLJ167" s="247"/>
      <c r="FLK167" s="247"/>
      <c r="FLL167" s="247"/>
      <c r="FLM167" s="247"/>
      <c r="FLN167" s="247"/>
      <c r="FLO167" s="247"/>
      <c r="FLP167" s="247"/>
      <c r="FLQ167" s="247"/>
      <c r="FLR167" s="247"/>
      <c r="FLS167" s="247"/>
      <c r="FLT167" s="247"/>
      <c r="FLU167" s="247"/>
      <c r="FLV167" s="247"/>
      <c r="FLW167" s="247"/>
      <c r="FLX167" s="247"/>
      <c r="FLY167" s="247"/>
      <c r="FLZ167" s="247"/>
      <c r="FMA167" s="247"/>
      <c r="FMB167" s="247"/>
      <c r="FMC167" s="247"/>
      <c r="FMD167" s="247"/>
      <c r="FME167" s="247"/>
      <c r="FMF167" s="247"/>
      <c r="FMG167" s="247"/>
      <c r="FMH167" s="247"/>
      <c r="FMI167" s="247"/>
      <c r="FMJ167" s="247"/>
      <c r="FMK167" s="247"/>
      <c r="FML167" s="247"/>
      <c r="FMM167" s="247"/>
      <c r="FMN167" s="247"/>
      <c r="FMO167" s="247"/>
      <c r="FMP167" s="247"/>
      <c r="FMQ167" s="247"/>
      <c r="FMR167" s="247"/>
      <c r="FMS167" s="247"/>
      <c r="FMT167" s="247"/>
      <c r="FMU167" s="247"/>
      <c r="FMV167" s="247"/>
      <c r="FMW167" s="247"/>
      <c r="FMX167" s="247"/>
      <c r="FMY167" s="247"/>
      <c r="FMZ167" s="247"/>
      <c r="FNA167" s="247"/>
      <c r="FNB167" s="247"/>
      <c r="FNC167" s="247"/>
      <c r="FND167" s="247"/>
      <c r="FNE167" s="247"/>
      <c r="FNF167" s="247"/>
      <c r="FNG167" s="247"/>
      <c r="FNH167" s="247"/>
      <c r="FNI167" s="247"/>
      <c r="FNJ167" s="247"/>
      <c r="FNK167" s="247"/>
      <c r="FNL167" s="247"/>
      <c r="FNM167" s="247"/>
      <c r="FNN167" s="247"/>
      <c r="FNO167" s="247"/>
      <c r="FNP167" s="247"/>
      <c r="FNQ167" s="247"/>
      <c r="FNR167" s="247"/>
      <c r="FNS167" s="247"/>
      <c r="FNT167" s="247"/>
      <c r="FNU167" s="247"/>
      <c r="FNV167" s="247"/>
      <c r="FNW167" s="247"/>
      <c r="FNX167" s="247"/>
      <c r="FNY167" s="247"/>
      <c r="FNZ167" s="247"/>
      <c r="FOA167" s="247"/>
      <c r="FOB167" s="247"/>
      <c r="FOC167" s="247"/>
      <c r="FOD167" s="247"/>
      <c r="FOE167" s="247"/>
      <c r="FOF167" s="247"/>
      <c r="FOG167" s="247"/>
      <c r="FOH167" s="247"/>
      <c r="FOI167" s="247"/>
      <c r="FOJ167" s="247"/>
      <c r="FOK167" s="247"/>
      <c r="FOL167" s="247"/>
      <c r="FOM167" s="247"/>
      <c r="FON167" s="247"/>
      <c r="FOO167" s="247"/>
      <c r="FOP167" s="247"/>
      <c r="FOQ167" s="247"/>
      <c r="FOR167" s="247"/>
      <c r="FOS167" s="247"/>
      <c r="FOT167" s="247"/>
      <c r="FOU167" s="247"/>
      <c r="FOV167" s="247"/>
      <c r="FOW167" s="247"/>
      <c r="FOX167" s="247"/>
      <c r="FOY167" s="247"/>
      <c r="FOZ167" s="247"/>
      <c r="FPA167" s="247"/>
      <c r="FPB167" s="247"/>
      <c r="FPC167" s="247"/>
      <c r="FPD167" s="247"/>
      <c r="FPE167" s="247"/>
      <c r="FPF167" s="247"/>
      <c r="FPG167" s="247"/>
      <c r="FPH167" s="247"/>
      <c r="FPI167" s="247"/>
      <c r="FPJ167" s="247"/>
      <c r="FPK167" s="247"/>
      <c r="FPL167" s="247"/>
      <c r="FPM167" s="247"/>
      <c r="FPN167" s="247"/>
      <c r="FPO167" s="247"/>
      <c r="FPP167" s="247"/>
      <c r="FPQ167" s="247"/>
      <c r="FPR167" s="247"/>
      <c r="FPS167" s="247"/>
      <c r="FPT167" s="247"/>
      <c r="FPU167" s="247"/>
      <c r="FPV167" s="247"/>
      <c r="FPW167" s="247"/>
      <c r="FPX167" s="247"/>
      <c r="FPY167" s="247"/>
      <c r="FPZ167" s="247"/>
      <c r="FQA167" s="247"/>
      <c r="FQB167" s="247"/>
      <c r="FQC167" s="247"/>
      <c r="FQD167" s="247"/>
      <c r="FQE167" s="247"/>
      <c r="FQF167" s="247"/>
      <c r="FQG167" s="247"/>
      <c r="FQH167" s="247"/>
      <c r="FQI167" s="247"/>
      <c r="FQJ167" s="247"/>
      <c r="FQK167" s="247"/>
      <c r="FQL167" s="247"/>
      <c r="FQM167" s="247"/>
      <c r="FQN167" s="247"/>
      <c r="FQO167" s="247"/>
      <c r="FQP167" s="247"/>
      <c r="FQQ167" s="247"/>
      <c r="FQR167" s="247"/>
      <c r="FQS167" s="247"/>
      <c r="FQT167" s="247"/>
      <c r="FQU167" s="247"/>
      <c r="FQV167" s="247"/>
      <c r="FQW167" s="247"/>
      <c r="FQX167" s="247"/>
      <c r="FQY167" s="247"/>
      <c r="FQZ167" s="247"/>
      <c r="FRA167" s="247"/>
      <c r="FRB167" s="247"/>
      <c r="FRC167" s="247"/>
      <c r="FRD167" s="247"/>
      <c r="FRE167" s="247"/>
      <c r="FRF167" s="247"/>
      <c r="FRG167" s="247"/>
      <c r="FRH167" s="247"/>
      <c r="FRI167" s="247"/>
      <c r="FRJ167" s="247"/>
      <c r="FRK167" s="247"/>
      <c r="FRL167" s="247"/>
      <c r="FRM167" s="247"/>
      <c r="FRN167" s="247"/>
      <c r="FRO167" s="247"/>
      <c r="FRP167" s="247"/>
      <c r="FRQ167" s="247"/>
      <c r="FRR167" s="247"/>
      <c r="FRS167" s="247"/>
      <c r="FRT167" s="247"/>
      <c r="FRU167" s="247"/>
      <c r="FRV167" s="247"/>
      <c r="FRW167" s="247"/>
      <c r="FRX167" s="247"/>
      <c r="FRY167" s="247"/>
      <c r="FRZ167" s="247"/>
      <c r="FSA167" s="247"/>
      <c r="FSB167" s="247"/>
      <c r="FSC167" s="247"/>
      <c r="FSD167" s="247"/>
      <c r="FSE167" s="247"/>
      <c r="FSF167" s="247"/>
      <c r="FSG167" s="247"/>
      <c r="FSH167" s="247"/>
      <c r="FSI167" s="247"/>
      <c r="FSJ167" s="247"/>
      <c r="FSK167" s="247"/>
      <c r="FSL167" s="247"/>
      <c r="FSM167" s="247"/>
      <c r="FSN167" s="247"/>
      <c r="FSO167" s="247"/>
      <c r="FSP167" s="247"/>
      <c r="FSQ167" s="247"/>
      <c r="FSR167" s="247"/>
      <c r="FSS167" s="247"/>
      <c r="FST167" s="247"/>
      <c r="FSU167" s="247"/>
      <c r="FSV167" s="247"/>
      <c r="FSW167" s="247"/>
      <c r="FSX167" s="247"/>
      <c r="FSY167" s="247"/>
      <c r="FSZ167" s="247"/>
      <c r="FTA167" s="247"/>
      <c r="FTB167" s="247"/>
      <c r="FTC167" s="247"/>
      <c r="FTD167" s="247"/>
      <c r="FTE167" s="247"/>
      <c r="FTF167" s="247"/>
      <c r="FTG167" s="247"/>
      <c r="FTH167" s="247"/>
      <c r="FTI167" s="247"/>
      <c r="FTJ167" s="247"/>
      <c r="FTK167" s="247"/>
      <c r="FTL167" s="247"/>
      <c r="FTM167" s="247"/>
      <c r="FTN167" s="247"/>
      <c r="FTO167" s="247"/>
      <c r="FTP167" s="247"/>
      <c r="FTQ167" s="247"/>
      <c r="FTR167" s="247"/>
      <c r="FTS167" s="247"/>
      <c r="FTT167" s="247"/>
      <c r="FTU167" s="247"/>
      <c r="FTV167" s="247"/>
      <c r="FTW167" s="247"/>
      <c r="FTX167" s="247"/>
      <c r="FTY167" s="247"/>
      <c r="FTZ167" s="247"/>
      <c r="FUA167" s="247"/>
      <c r="FUB167" s="247"/>
      <c r="FUC167" s="247"/>
      <c r="FUD167" s="247"/>
      <c r="FUE167" s="247"/>
      <c r="FUF167" s="247"/>
      <c r="FUG167" s="247"/>
      <c r="FUH167" s="247"/>
      <c r="FUI167" s="247"/>
      <c r="FUJ167" s="247"/>
      <c r="FUK167" s="247"/>
      <c r="FUL167" s="247"/>
      <c r="FUM167" s="247"/>
      <c r="FUN167" s="247"/>
      <c r="FUO167" s="247"/>
      <c r="FUP167" s="247"/>
      <c r="FUQ167" s="247"/>
      <c r="FUR167" s="247"/>
      <c r="FUS167" s="247"/>
      <c r="FUT167" s="247"/>
      <c r="FUU167" s="247"/>
      <c r="FUV167" s="247"/>
      <c r="FUW167" s="247"/>
      <c r="FUX167" s="247"/>
      <c r="FUY167" s="247"/>
      <c r="FUZ167" s="247"/>
      <c r="FVA167" s="247"/>
      <c r="FVB167" s="247"/>
      <c r="FVC167" s="247"/>
      <c r="FVD167" s="247"/>
      <c r="FVE167" s="247"/>
      <c r="FVF167" s="247"/>
      <c r="FVG167" s="247"/>
      <c r="FVH167" s="247"/>
      <c r="FVI167" s="247"/>
      <c r="FVJ167" s="247"/>
      <c r="FVK167" s="247"/>
      <c r="FVL167" s="247"/>
      <c r="FVM167" s="247"/>
      <c r="FVN167" s="247"/>
      <c r="FVO167" s="247"/>
      <c r="FVP167" s="247"/>
      <c r="FVQ167" s="247"/>
      <c r="FVR167" s="247"/>
      <c r="FVS167" s="247"/>
      <c r="FVT167" s="247"/>
      <c r="FVU167" s="247"/>
      <c r="FVV167" s="247"/>
      <c r="FVW167" s="247"/>
      <c r="FVX167" s="247"/>
      <c r="FVY167" s="247"/>
      <c r="FVZ167" s="247"/>
      <c r="FWA167" s="247"/>
      <c r="FWB167" s="247"/>
      <c r="FWC167" s="247"/>
      <c r="FWD167" s="247"/>
      <c r="FWE167" s="247"/>
      <c r="FWF167" s="247"/>
      <c r="FWG167" s="247"/>
      <c r="FWH167" s="247"/>
      <c r="FWI167" s="247"/>
      <c r="FWJ167" s="247"/>
      <c r="FWK167" s="247"/>
      <c r="FWL167" s="247"/>
      <c r="FWM167" s="247"/>
      <c r="FWN167" s="247"/>
      <c r="FWO167" s="247"/>
      <c r="FWP167" s="247"/>
      <c r="FWQ167" s="247"/>
      <c r="FWR167" s="247"/>
      <c r="FWS167" s="247"/>
      <c r="FWT167" s="247"/>
      <c r="FWU167" s="247"/>
      <c r="FWV167" s="247"/>
      <c r="FWW167" s="247"/>
      <c r="FWX167" s="247"/>
      <c r="FWY167" s="247"/>
      <c r="FWZ167" s="247"/>
      <c r="FXA167" s="247"/>
      <c r="FXB167" s="247"/>
      <c r="FXC167" s="247"/>
      <c r="FXD167" s="247"/>
      <c r="FXE167" s="247"/>
      <c r="FXF167" s="247"/>
      <c r="FXG167" s="247"/>
      <c r="FXH167" s="247"/>
      <c r="FXI167" s="247"/>
      <c r="FXJ167" s="247"/>
      <c r="FXK167" s="247"/>
      <c r="FXL167" s="247"/>
      <c r="FXM167" s="247"/>
      <c r="FXN167" s="247"/>
      <c r="FXO167" s="247"/>
      <c r="FXP167" s="247"/>
      <c r="FXQ167" s="247"/>
      <c r="FXR167" s="247"/>
      <c r="FXS167" s="247"/>
      <c r="FXT167" s="247"/>
      <c r="FXU167" s="247"/>
      <c r="FXV167" s="247"/>
      <c r="FXW167" s="247"/>
      <c r="FXX167" s="247"/>
      <c r="FXY167" s="247"/>
      <c r="FXZ167" s="247"/>
      <c r="FYA167" s="247"/>
      <c r="FYB167" s="247"/>
      <c r="FYC167" s="247"/>
      <c r="FYD167" s="247"/>
      <c r="FYE167" s="247"/>
      <c r="FYF167" s="247"/>
      <c r="FYG167" s="247"/>
      <c r="FYH167" s="247"/>
      <c r="FYI167" s="247"/>
      <c r="FYJ167" s="247"/>
      <c r="FYK167" s="247"/>
      <c r="FYL167" s="247"/>
      <c r="FYM167" s="247"/>
      <c r="FYN167" s="247"/>
      <c r="FYO167" s="247"/>
      <c r="FYP167" s="247"/>
      <c r="FYQ167" s="247"/>
      <c r="FYR167" s="247"/>
      <c r="FYS167" s="247"/>
      <c r="FYT167" s="247"/>
      <c r="FYU167" s="247"/>
      <c r="FYV167" s="247"/>
      <c r="FYW167" s="247"/>
      <c r="FYX167" s="247"/>
      <c r="FYY167" s="247"/>
      <c r="FYZ167" s="247"/>
      <c r="FZA167" s="247"/>
      <c r="FZB167" s="247"/>
      <c r="FZC167" s="247"/>
      <c r="FZD167" s="247"/>
      <c r="FZE167" s="247"/>
      <c r="FZF167" s="247"/>
      <c r="FZG167" s="247"/>
      <c r="FZH167" s="247"/>
      <c r="FZI167" s="247"/>
      <c r="FZJ167" s="247"/>
      <c r="FZK167" s="247"/>
      <c r="FZL167" s="247"/>
      <c r="FZM167" s="247"/>
      <c r="FZN167" s="247"/>
      <c r="FZO167" s="247"/>
      <c r="FZP167" s="247"/>
      <c r="FZQ167" s="247"/>
      <c r="FZR167" s="247"/>
      <c r="FZS167" s="247"/>
      <c r="FZT167" s="247"/>
      <c r="FZU167" s="247"/>
      <c r="FZV167" s="247"/>
      <c r="FZW167" s="247"/>
      <c r="FZX167" s="247"/>
      <c r="FZY167" s="247"/>
      <c r="FZZ167" s="247"/>
      <c r="GAA167" s="247"/>
      <c r="GAB167" s="247"/>
      <c r="GAC167" s="247"/>
      <c r="GAD167" s="247"/>
      <c r="GAE167" s="247"/>
      <c r="GAF167" s="247"/>
      <c r="GAG167" s="247"/>
      <c r="GAH167" s="247"/>
      <c r="GAI167" s="247"/>
      <c r="GAJ167" s="247"/>
      <c r="GAK167" s="247"/>
      <c r="GAL167" s="247"/>
      <c r="GAM167" s="247"/>
      <c r="GAN167" s="247"/>
      <c r="GAO167" s="247"/>
      <c r="GAP167" s="247"/>
      <c r="GAQ167" s="247"/>
      <c r="GAR167" s="247"/>
      <c r="GAS167" s="247"/>
      <c r="GAT167" s="247"/>
      <c r="GAU167" s="247"/>
      <c r="GAV167" s="247"/>
      <c r="GAW167" s="247"/>
      <c r="GAX167" s="247"/>
      <c r="GAY167" s="247"/>
      <c r="GAZ167" s="247"/>
      <c r="GBA167" s="247"/>
      <c r="GBB167" s="247"/>
      <c r="GBC167" s="247"/>
      <c r="GBD167" s="247"/>
      <c r="GBE167" s="247"/>
      <c r="GBF167" s="247"/>
      <c r="GBG167" s="247"/>
      <c r="GBH167" s="247"/>
      <c r="GBI167" s="247"/>
      <c r="GBJ167" s="247"/>
      <c r="GBK167" s="247"/>
      <c r="GBL167" s="247"/>
      <c r="GBM167" s="247"/>
      <c r="GBN167" s="247"/>
      <c r="GBO167" s="247"/>
      <c r="GBP167" s="247"/>
      <c r="GBQ167" s="247"/>
      <c r="GBR167" s="247"/>
      <c r="GBS167" s="247"/>
      <c r="GBT167" s="247"/>
      <c r="GBU167" s="247"/>
      <c r="GBV167" s="247"/>
      <c r="GBW167" s="247"/>
      <c r="GBX167" s="247"/>
      <c r="GBY167" s="247"/>
      <c r="GBZ167" s="247"/>
      <c r="GCA167" s="247"/>
      <c r="GCB167" s="247"/>
      <c r="GCC167" s="247"/>
      <c r="GCD167" s="247"/>
      <c r="GCE167" s="247"/>
      <c r="GCF167" s="247"/>
      <c r="GCG167" s="247"/>
      <c r="GCH167" s="247"/>
      <c r="GCI167" s="247"/>
      <c r="GCJ167" s="247"/>
      <c r="GCK167" s="247"/>
      <c r="GCL167" s="247"/>
      <c r="GCM167" s="247"/>
      <c r="GCN167" s="247"/>
      <c r="GCO167" s="247"/>
      <c r="GCP167" s="247"/>
      <c r="GCQ167" s="247"/>
      <c r="GCR167" s="247"/>
      <c r="GCS167" s="247"/>
      <c r="GCT167" s="247"/>
      <c r="GCU167" s="247"/>
      <c r="GCV167" s="247"/>
      <c r="GCW167" s="247"/>
      <c r="GCX167" s="247"/>
      <c r="GCY167" s="247"/>
      <c r="GCZ167" s="247"/>
      <c r="GDA167" s="247"/>
      <c r="GDB167" s="247"/>
      <c r="GDC167" s="247"/>
      <c r="GDD167" s="247"/>
      <c r="GDE167" s="247"/>
      <c r="GDF167" s="247"/>
      <c r="GDG167" s="247"/>
      <c r="GDH167" s="247"/>
      <c r="GDI167" s="247"/>
      <c r="GDJ167" s="247"/>
      <c r="GDK167" s="247"/>
      <c r="GDL167" s="247"/>
      <c r="GDM167" s="247"/>
      <c r="GDN167" s="247"/>
      <c r="GDO167" s="247"/>
      <c r="GDP167" s="247"/>
      <c r="GDQ167" s="247"/>
      <c r="GDR167" s="247"/>
      <c r="GDS167" s="247"/>
      <c r="GDT167" s="247"/>
      <c r="GDU167" s="247"/>
      <c r="GDV167" s="247"/>
      <c r="GDW167" s="247"/>
      <c r="GDX167" s="247"/>
      <c r="GDY167" s="247"/>
      <c r="GDZ167" s="247"/>
      <c r="GEA167" s="247"/>
      <c r="GEB167" s="247"/>
      <c r="GEC167" s="247"/>
      <c r="GED167" s="247"/>
      <c r="GEE167" s="247"/>
      <c r="GEF167" s="247"/>
      <c r="GEG167" s="247"/>
      <c r="GEH167" s="247"/>
      <c r="GEI167" s="247"/>
      <c r="GEJ167" s="247"/>
      <c r="GEK167" s="247"/>
      <c r="GEL167" s="247"/>
      <c r="GEM167" s="247"/>
      <c r="GEN167" s="247"/>
      <c r="GEO167" s="247"/>
      <c r="GEP167" s="247"/>
      <c r="GEQ167" s="247"/>
      <c r="GER167" s="247"/>
      <c r="GES167" s="247"/>
      <c r="GET167" s="247"/>
      <c r="GEU167" s="247"/>
      <c r="GEV167" s="247"/>
      <c r="GEW167" s="247"/>
      <c r="GEX167" s="247"/>
      <c r="GEY167" s="247"/>
      <c r="GEZ167" s="247"/>
      <c r="GFA167" s="247"/>
      <c r="GFB167" s="247"/>
      <c r="GFC167" s="247"/>
      <c r="GFD167" s="247"/>
      <c r="GFE167" s="247"/>
      <c r="GFF167" s="247"/>
      <c r="GFG167" s="247"/>
      <c r="GFH167" s="247"/>
      <c r="GFI167" s="247"/>
      <c r="GFJ167" s="247"/>
      <c r="GFK167" s="247"/>
      <c r="GFL167" s="247"/>
      <c r="GFM167" s="247"/>
      <c r="GFN167" s="247"/>
      <c r="GFO167" s="247"/>
      <c r="GFP167" s="247"/>
      <c r="GFQ167" s="247"/>
      <c r="GFR167" s="247"/>
      <c r="GFS167" s="247"/>
      <c r="GFT167" s="247"/>
      <c r="GFU167" s="247"/>
      <c r="GFV167" s="247"/>
      <c r="GFW167" s="247"/>
      <c r="GFX167" s="247"/>
      <c r="GFY167" s="247"/>
      <c r="GFZ167" s="247"/>
      <c r="GGA167" s="247"/>
      <c r="GGB167" s="247"/>
      <c r="GGC167" s="247"/>
      <c r="GGD167" s="247"/>
      <c r="GGE167" s="247"/>
      <c r="GGF167" s="247"/>
      <c r="GGG167" s="247"/>
      <c r="GGH167" s="247"/>
      <c r="GGI167" s="247"/>
      <c r="GGJ167" s="247"/>
      <c r="GGK167" s="247"/>
      <c r="GGL167" s="247"/>
      <c r="GGM167" s="247"/>
      <c r="GGN167" s="247"/>
      <c r="GGO167" s="247"/>
      <c r="GGP167" s="247"/>
      <c r="GGQ167" s="247"/>
      <c r="GGR167" s="247"/>
      <c r="GGS167" s="247"/>
      <c r="GGT167" s="247"/>
      <c r="GGU167" s="247"/>
      <c r="GGV167" s="247"/>
      <c r="GGW167" s="247"/>
      <c r="GGX167" s="247"/>
      <c r="GGY167" s="247"/>
      <c r="GGZ167" s="247"/>
      <c r="GHA167" s="247"/>
      <c r="GHB167" s="247"/>
      <c r="GHC167" s="247"/>
      <c r="GHD167" s="247"/>
      <c r="GHE167" s="247"/>
      <c r="GHF167" s="247"/>
      <c r="GHG167" s="247"/>
      <c r="GHH167" s="247"/>
      <c r="GHI167" s="247"/>
      <c r="GHJ167" s="247"/>
      <c r="GHK167" s="247"/>
      <c r="GHL167" s="247"/>
      <c r="GHM167" s="247"/>
      <c r="GHN167" s="247"/>
      <c r="GHO167" s="247"/>
      <c r="GHP167" s="247"/>
      <c r="GHQ167" s="247"/>
      <c r="GHR167" s="247"/>
      <c r="GHS167" s="247"/>
      <c r="GHT167" s="247"/>
      <c r="GHU167" s="247"/>
      <c r="GHV167" s="247"/>
      <c r="GHW167" s="247"/>
      <c r="GHX167" s="247"/>
      <c r="GHY167" s="247"/>
      <c r="GHZ167" s="247"/>
      <c r="GIA167" s="247"/>
      <c r="GIB167" s="247"/>
      <c r="GIC167" s="247"/>
      <c r="GID167" s="247"/>
      <c r="GIE167" s="247"/>
      <c r="GIF167" s="247"/>
      <c r="GIG167" s="247"/>
      <c r="GIH167" s="247"/>
      <c r="GII167" s="247"/>
      <c r="GIJ167" s="247"/>
      <c r="GIK167" s="247"/>
      <c r="GIL167" s="247"/>
      <c r="GIM167" s="247"/>
      <c r="GIN167" s="247"/>
      <c r="GIO167" s="247"/>
      <c r="GIP167" s="247"/>
      <c r="GIQ167" s="247"/>
      <c r="GIR167" s="247"/>
      <c r="GIS167" s="247"/>
      <c r="GIT167" s="247"/>
      <c r="GIU167" s="247"/>
      <c r="GIV167" s="247"/>
      <c r="GIW167" s="247"/>
      <c r="GIX167" s="247"/>
      <c r="GIY167" s="247"/>
      <c r="GIZ167" s="247"/>
      <c r="GJA167" s="247"/>
      <c r="GJB167" s="247"/>
      <c r="GJC167" s="247"/>
      <c r="GJD167" s="247"/>
      <c r="GJE167" s="247"/>
      <c r="GJF167" s="247"/>
      <c r="GJG167" s="247"/>
      <c r="GJH167" s="247"/>
      <c r="GJI167" s="247"/>
      <c r="GJJ167" s="247"/>
      <c r="GJK167" s="247"/>
      <c r="GJL167" s="247"/>
      <c r="GJM167" s="247"/>
      <c r="GJN167" s="247"/>
      <c r="GJO167" s="247"/>
      <c r="GJP167" s="247"/>
      <c r="GJQ167" s="247"/>
      <c r="GJR167" s="247"/>
      <c r="GJS167" s="247"/>
      <c r="GJT167" s="247"/>
      <c r="GJU167" s="247"/>
      <c r="GJV167" s="247"/>
      <c r="GJW167" s="247"/>
      <c r="GJX167" s="247"/>
      <c r="GJY167" s="247"/>
      <c r="GJZ167" s="247"/>
      <c r="GKA167" s="247"/>
      <c r="GKB167" s="247"/>
      <c r="GKC167" s="247"/>
      <c r="GKD167" s="247"/>
      <c r="GKE167" s="247"/>
      <c r="GKF167" s="247"/>
      <c r="GKG167" s="247"/>
      <c r="GKH167" s="247"/>
      <c r="GKI167" s="247"/>
      <c r="GKJ167" s="247"/>
      <c r="GKK167" s="247"/>
      <c r="GKL167" s="247"/>
      <c r="GKM167" s="247"/>
      <c r="GKN167" s="247"/>
      <c r="GKO167" s="247"/>
      <c r="GKP167" s="247"/>
      <c r="GKQ167" s="247"/>
      <c r="GKR167" s="247"/>
      <c r="GKS167" s="247"/>
      <c r="GKT167" s="247"/>
      <c r="GKU167" s="247"/>
      <c r="GKV167" s="247"/>
      <c r="GKW167" s="247"/>
      <c r="GKX167" s="247"/>
      <c r="GKY167" s="247"/>
      <c r="GKZ167" s="247"/>
      <c r="GLA167" s="247"/>
      <c r="GLB167" s="247"/>
      <c r="GLC167" s="247"/>
      <c r="GLD167" s="247"/>
      <c r="GLE167" s="247"/>
      <c r="GLF167" s="247"/>
      <c r="GLG167" s="247"/>
      <c r="GLH167" s="247"/>
      <c r="GLI167" s="247"/>
      <c r="GLJ167" s="247"/>
      <c r="GLK167" s="247"/>
      <c r="GLL167" s="247"/>
      <c r="GLM167" s="247"/>
      <c r="GLN167" s="247"/>
      <c r="GLO167" s="247"/>
      <c r="GLP167" s="247"/>
      <c r="GLQ167" s="247"/>
      <c r="GLR167" s="247"/>
      <c r="GLS167" s="247"/>
      <c r="GLT167" s="247"/>
      <c r="GLU167" s="247"/>
      <c r="GLV167" s="247"/>
      <c r="GLW167" s="247"/>
      <c r="GLX167" s="247"/>
      <c r="GLY167" s="247"/>
      <c r="GLZ167" s="247"/>
      <c r="GMA167" s="247"/>
      <c r="GMB167" s="247"/>
      <c r="GMC167" s="247"/>
      <c r="GMD167" s="247"/>
      <c r="GME167" s="247"/>
      <c r="GMF167" s="247"/>
      <c r="GMG167" s="247"/>
      <c r="GMH167" s="247"/>
      <c r="GMI167" s="247"/>
      <c r="GMJ167" s="247"/>
      <c r="GMK167" s="247"/>
      <c r="GML167" s="247"/>
      <c r="GMM167" s="247"/>
      <c r="GMN167" s="247"/>
      <c r="GMO167" s="247"/>
      <c r="GMP167" s="247"/>
      <c r="GMQ167" s="247"/>
      <c r="GMR167" s="247"/>
      <c r="GMS167" s="247"/>
      <c r="GMT167" s="247"/>
      <c r="GMU167" s="247"/>
      <c r="GMV167" s="247"/>
      <c r="GMW167" s="247"/>
      <c r="GMX167" s="247"/>
      <c r="GMY167" s="247"/>
      <c r="GMZ167" s="247"/>
      <c r="GNA167" s="247"/>
      <c r="GNB167" s="247"/>
      <c r="GNC167" s="247"/>
      <c r="GND167" s="247"/>
      <c r="GNE167" s="247"/>
      <c r="GNF167" s="247"/>
      <c r="GNG167" s="247"/>
      <c r="GNH167" s="247"/>
      <c r="GNI167" s="247"/>
      <c r="GNJ167" s="247"/>
      <c r="GNK167" s="247"/>
      <c r="GNL167" s="247"/>
      <c r="GNM167" s="247"/>
      <c r="GNN167" s="247"/>
      <c r="GNO167" s="247"/>
      <c r="GNP167" s="247"/>
      <c r="GNQ167" s="247"/>
      <c r="GNR167" s="247"/>
      <c r="GNS167" s="247"/>
      <c r="GNT167" s="247"/>
      <c r="GNU167" s="247"/>
      <c r="GNV167" s="247"/>
      <c r="GNW167" s="247"/>
      <c r="GNX167" s="247"/>
      <c r="GNY167" s="247"/>
      <c r="GNZ167" s="247"/>
      <c r="GOA167" s="247"/>
      <c r="GOB167" s="247"/>
      <c r="GOC167" s="247"/>
      <c r="GOD167" s="247"/>
      <c r="GOE167" s="247"/>
      <c r="GOF167" s="247"/>
      <c r="GOG167" s="247"/>
      <c r="GOH167" s="247"/>
      <c r="GOI167" s="247"/>
      <c r="GOJ167" s="247"/>
      <c r="GOK167" s="247"/>
      <c r="GOL167" s="247"/>
      <c r="GOM167" s="247"/>
      <c r="GON167" s="247"/>
      <c r="GOO167" s="247"/>
      <c r="GOP167" s="247"/>
      <c r="GOQ167" s="247"/>
      <c r="GOR167" s="247"/>
      <c r="GOS167" s="247"/>
      <c r="GOT167" s="247"/>
      <c r="GOU167" s="247"/>
      <c r="GOV167" s="247"/>
      <c r="GOW167" s="247"/>
      <c r="GOX167" s="247"/>
      <c r="GOY167" s="247"/>
      <c r="GOZ167" s="247"/>
      <c r="GPA167" s="247"/>
      <c r="GPB167" s="247"/>
      <c r="GPC167" s="247"/>
      <c r="GPD167" s="247"/>
      <c r="GPE167" s="247"/>
      <c r="GPF167" s="247"/>
      <c r="GPG167" s="247"/>
      <c r="GPH167" s="247"/>
      <c r="GPI167" s="247"/>
      <c r="GPJ167" s="247"/>
      <c r="GPK167" s="247"/>
      <c r="GPL167" s="247"/>
      <c r="GPM167" s="247"/>
      <c r="GPN167" s="247"/>
      <c r="GPO167" s="247"/>
      <c r="GPP167" s="247"/>
      <c r="GPQ167" s="247"/>
      <c r="GPR167" s="247"/>
      <c r="GPS167" s="247"/>
      <c r="GPT167" s="247"/>
      <c r="GPU167" s="247"/>
      <c r="GPV167" s="247"/>
      <c r="GPW167" s="247"/>
      <c r="GPX167" s="247"/>
      <c r="GPY167" s="247"/>
      <c r="GPZ167" s="247"/>
      <c r="GQA167" s="247"/>
      <c r="GQB167" s="247"/>
      <c r="GQC167" s="247"/>
      <c r="GQD167" s="247"/>
      <c r="GQE167" s="247"/>
      <c r="GQF167" s="247"/>
      <c r="GQG167" s="247"/>
      <c r="GQH167" s="247"/>
      <c r="GQI167" s="247"/>
      <c r="GQJ167" s="247"/>
      <c r="GQK167" s="247"/>
      <c r="GQL167" s="247"/>
      <c r="GQM167" s="247"/>
      <c r="GQN167" s="247"/>
      <c r="GQO167" s="247"/>
      <c r="GQP167" s="247"/>
      <c r="GQQ167" s="247"/>
      <c r="GQR167" s="247"/>
      <c r="GQS167" s="247"/>
      <c r="GQT167" s="247"/>
      <c r="GQU167" s="247"/>
      <c r="GQV167" s="247"/>
      <c r="GQW167" s="247"/>
      <c r="GQX167" s="247"/>
      <c r="GQY167" s="247"/>
      <c r="GQZ167" s="247"/>
      <c r="GRA167" s="247"/>
      <c r="GRB167" s="247"/>
      <c r="GRC167" s="247"/>
      <c r="GRD167" s="247"/>
      <c r="GRE167" s="247"/>
      <c r="GRF167" s="247"/>
      <c r="GRG167" s="247"/>
      <c r="GRH167" s="247"/>
      <c r="GRI167" s="247"/>
      <c r="GRJ167" s="247"/>
      <c r="GRK167" s="247"/>
      <c r="GRL167" s="247"/>
      <c r="GRM167" s="247"/>
      <c r="GRN167" s="247"/>
      <c r="GRO167" s="247"/>
      <c r="GRP167" s="247"/>
      <c r="GRQ167" s="247"/>
      <c r="GRR167" s="247"/>
      <c r="GRS167" s="247"/>
      <c r="GRT167" s="247"/>
      <c r="GRU167" s="247"/>
      <c r="GRV167" s="247"/>
      <c r="GRW167" s="247"/>
      <c r="GRX167" s="247"/>
      <c r="GRY167" s="247"/>
      <c r="GRZ167" s="247"/>
      <c r="GSA167" s="247"/>
      <c r="GSB167" s="247"/>
      <c r="GSC167" s="247"/>
      <c r="GSD167" s="247"/>
      <c r="GSE167" s="247"/>
      <c r="GSF167" s="247"/>
      <c r="GSG167" s="247"/>
      <c r="GSH167" s="247"/>
      <c r="GSI167" s="247"/>
      <c r="GSJ167" s="247"/>
      <c r="GSK167" s="247"/>
      <c r="GSL167" s="247"/>
      <c r="GSM167" s="247"/>
      <c r="GSN167" s="247"/>
      <c r="GSO167" s="247"/>
      <c r="GSP167" s="247"/>
      <c r="GSQ167" s="247"/>
      <c r="GSR167" s="247"/>
      <c r="GSS167" s="247"/>
      <c r="GST167" s="247"/>
      <c r="GSU167" s="247"/>
      <c r="GSV167" s="247"/>
      <c r="GSW167" s="247"/>
      <c r="GSX167" s="247"/>
      <c r="GSY167" s="247"/>
      <c r="GSZ167" s="247"/>
      <c r="GTA167" s="247"/>
      <c r="GTB167" s="247"/>
      <c r="GTC167" s="247"/>
      <c r="GTD167" s="247"/>
      <c r="GTE167" s="247"/>
      <c r="GTF167" s="247"/>
      <c r="GTG167" s="247"/>
      <c r="GTH167" s="247"/>
      <c r="GTI167" s="247"/>
      <c r="GTJ167" s="247"/>
      <c r="GTK167" s="247"/>
      <c r="GTL167" s="247"/>
      <c r="GTM167" s="247"/>
      <c r="GTN167" s="247"/>
      <c r="GTO167" s="247"/>
      <c r="GTP167" s="247"/>
      <c r="GTQ167" s="247"/>
      <c r="GTR167" s="247"/>
      <c r="GTS167" s="247"/>
      <c r="GTT167" s="247"/>
      <c r="GTU167" s="247"/>
      <c r="GTV167" s="247"/>
      <c r="GTW167" s="247"/>
      <c r="GTX167" s="247"/>
      <c r="GTY167" s="247"/>
      <c r="GTZ167" s="247"/>
      <c r="GUA167" s="247"/>
      <c r="GUB167" s="247"/>
      <c r="GUC167" s="247"/>
      <c r="GUD167" s="247"/>
      <c r="GUE167" s="247"/>
      <c r="GUF167" s="247"/>
      <c r="GUG167" s="247"/>
      <c r="GUH167" s="247"/>
      <c r="GUI167" s="247"/>
      <c r="GUJ167" s="247"/>
      <c r="GUK167" s="247"/>
      <c r="GUL167" s="247"/>
      <c r="GUM167" s="247"/>
      <c r="GUN167" s="247"/>
      <c r="GUO167" s="247"/>
      <c r="GUP167" s="247"/>
      <c r="GUQ167" s="247"/>
      <c r="GUR167" s="247"/>
      <c r="GUS167" s="247"/>
      <c r="GUT167" s="247"/>
      <c r="GUU167" s="247"/>
      <c r="GUV167" s="247"/>
      <c r="GUW167" s="247"/>
      <c r="GUX167" s="247"/>
      <c r="GUY167" s="247"/>
      <c r="GUZ167" s="247"/>
      <c r="GVA167" s="247"/>
      <c r="GVB167" s="247"/>
      <c r="GVC167" s="247"/>
      <c r="GVD167" s="247"/>
      <c r="GVE167" s="247"/>
      <c r="GVF167" s="247"/>
      <c r="GVG167" s="247"/>
      <c r="GVH167" s="247"/>
      <c r="GVI167" s="247"/>
      <c r="GVJ167" s="247"/>
      <c r="GVK167" s="247"/>
      <c r="GVL167" s="247"/>
      <c r="GVM167" s="247"/>
      <c r="GVN167" s="247"/>
      <c r="GVO167" s="247"/>
      <c r="GVP167" s="247"/>
      <c r="GVQ167" s="247"/>
      <c r="GVR167" s="247"/>
      <c r="GVS167" s="247"/>
      <c r="GVT167" s="247"/>
      <c r="GVU167" s="247"/>
      <c r="GVV167" s="247"/>
      <c r="GVW167" s="247"/>
      <c r="GVX167" s="247"/>
      <c r="GVY167" s="247"/>
      <c r="GVZ167" s="247"/>
      <c r="GWA167" s="247"/>
      <c r="GWB167" s="247"/>
      <c r="GWC167" s="247"/>
      <c r="GWD167" s="247"/>
      <c r="GWE167" s="247"/>
      <c r="GWF167" s="247"/>
      <c r="GWG167" s="247"/>
      <c r="GWH167" s="247"/>
      <c r="GWI167" s="247"/>
      <c r="GWJ167" s="247"/>
      <c r="GWK167" s="247"/>
      <c r="GWL167" s="247"/>
      <c r="GWM167" s="247"/>
      <c r="GWN167" s="247"/>
      <c r="GWO167" s="247"/>
      <c r="GWP167" s="247"/>
      <c r="GWQ167" s="247"/>
      <c r="GWR167" s="247"/>
      <c r="GWS167" s="247"/>
      <c r="GWT167" s="247"/>
      <c r="GWU167" s="247"/>
      <c r="GWV167" s="247"/>
      <c r="GWW167" s="247"/>
      <c r="GWX167" s="247"/>
      <c r="GWY167" s="247"/>
      <c r="GWZ167" s="247"/>
      <c r="GXA167" s="247"/>
      <c r="GXB167" s="247"/>
      <c r="GXC167" s="247"/>
      <c r="GXD167" s="247"/>
      <c r="GXE167" s="247"/>
      <c r="GXF167" s="247"/>
      <c r="GXG167" s="247"/>
      <c r="GXH167" s="247"/>
      <c r="GXI167" s="247"/>
      <c r="GXJ167" s="247"/>
      <c r="GXK167" s="247"/>
      <c r="GXL167" s="247"/>
      <c r="GXM167" s="247"/>
      <c r="GXN167" s="247"/>
      <c r="GXO167" s="247"/>
      <c r="GXP167" s="247"/>
      <c r="GXQ167" s="247"/>
      <c r="GXR167" s="247"/>
      <c r="GXS167" s="247"/>
      <c r="GXT167" s="247"/>
      <c r="GXU167" s="247"/>
      <c r="GXV167" s="247"/>
      <c r="GXW167" s="247"/>
      <c r="GXX167" s="247"/>
      <c r="GXY167" s="247"/>
      <c r="GXZ167" s="247"/>
      <c r="GYA167" s="247"/>
      <c r="GYB167" s="247"/>
      <c r="GYC167" s="247"/>
      <c r="GYD167" s="247"/>
      <c r="GYE167" s="247"/>
      <c r="GYF167" s="247"/>
      <c r="GYG167" s="247"/>
      <c r="GYH167" s="247"/>
      <c r="GYI167" s="247"/>
      <c r="GYJ167" s="247"/>
      <c r="GYK167" s="247"/>
      <c r="GYL167" s="247"/>
      <c r="GYM167" s="247"/>
      <c r="GYN167" s="247"/>
      <c r="GYO167" s="247"/>
      <c r="GYP167" s="247"/>
      <c r="GYQ167" s="247"/>
      <c r="GYR167" s="247"/>
      <c r="GYS167" s="247"/>
      <c r="GYT167" s="247"/>
      <c r="GYU167" s="247"/>
      <c r="GYV167" s="247"/>
      <c r="GYW167" s="247"/>
      <c r="GYX167" s="247"/>
      <c r="GYY167" s="247"/>
      <c r="GYZ167" s="247"/>
      <c r="GZA167" s="247"/>
      <c r="GZB167" s="247"/>
      <c r="GZC167" s="247"/>
      <c r="GZD167" s="247"/>
      <c r="GZE167" s="247"/>
      <c r="GZF167" s="247"/>
      <c r="GZG167" s="247"/>
      <c r="GZH167" s="247"/>
      <c r="GZI167" s="247"/>
      <c r="GZJ167" s="247"/>
      <c r="GZK167" s="247"/>
      <c r="GZL167" s="247"/>
      <c r="GZM167" s="247"/>
      <c r="GZN167" s="247"/>
      <c r="GZO167" s="247"/>
      <c r="GZP167" s="247"/>
      <c r="GZQ167" s="247"/>
      <c r="GZR167" s="247"/>
      <c r="GZS167" s="247"/>
      <c r="GZT167" s="247"/>
      <c r="GZU167" s="247"/>
      <c r="GZV167" s="247"/>
      <c r="GZW167" s="247"/>
      <c r="GZX167" s="247"/>
      <c r="GZY167" s="247"/>
      <c r="GZZ167" s="247"/>
      <c r="HAA167" s="247"/>
      <c r="HAB167" s="247"/>
      <c r="HAC167" s="247"/>
      <c r="HAD167" s="247"/>
      <c r="HAE167" s="247"/>
      <c r="HAF167" s="247"/>
      <c r="HAG167" s="247"/>
      <c r="HAH167" s="247"/>
      <c r="HAI167" s="247"/>
      <c r="HAJ167" s="247"/>
      <c r="HAK167" s="247"/>
      <c r="HAL167" s="247"/>
      <c r="HAM167" s="247"/>
      <c r="HAN167" s="247"/>
      <c r="HAO167" s="247"/>
      <c r="HAP167" s="247"/>
      <c r="HAQ167" s="247"/>
      <c r="HAR167" s="247"/>
      <c r="HAS167" s="247"/>
      <c r="HAT167" s="247"/>
      <c r="HAU167" s="247"/>
      <c r="HAV167" s="247"/>
      <c r="HAW167" s="247"/>
      <c r="HAX167" s="247"/>
      <c r="HAY167" s="247"/>
      <c r="HAZ167" s="247"/>
      <c r="HBA167" s="247"/>
      <c r="HBB167" s="247"/>
      <c r="HBC167" s="247"/>
      <c r="HBD167" s="247"/>
      <c r="HBE167" s="247"/>
      <c r="HBF167" s="247"/>
      <c r="HBG167" s="247"/>
      <c r="HBH167" s="247"/>
      <c r="HBI167" s="247"/>
      <c r="HBJ167" s="247"/>
      <c r="HBK167" s="247"/>
      <c r="HBL167" s="247"/>
      <c r="HBM167" s="247"/>
      <c r="HBN167" s="247"/>
      <c r="HBO167" s="247"/>
      <c r="HBP167" s="247"/>
      <c r="HBQ167" s="247"/>
      <c r="HBR167" s="247"/>
      <c r="HBS167" s="247"/>
      <c r="HBT167" s="247"/>
      <c r="HBU167" s="247"/>
      <c r="HBV167" s="247"/>
      <c r="HBW167" s="247"/>
      <c r="HBX167" s="247"/>
      <c r="HBY167" s="247"/>
      <c r="HBZ167" s="247"/>
      <c r="HCA167" s="247"/>
      <c r="HCB167" s="247"/>
      <c r="HCC167" s="247"/>
      <c r="HCD167" s="247"/>
      <c r="HCE167" s="247"/>
      <c r="HCF167" s="247"/>
      <c r="HCG167" s="247"/>
      <c r="HCH167" s="247"/>
      <c r="HCI167" s="247"/>
      <c r="HCJ167" s="247"/>
      <c r="HCK167" s="247"/>
      <c r="HCL167" s="247"/>
      <c r="HCM167" s="247"/>
      <c r="HCN167" s="247"/>
      <c r="HCO167" s="247"/>
      <c r="HCP167" s="247"/>
      <c r="HCQ167" s="247"/>
      <c r="HCR167" s="247"/>
      <c r="HCS167" s="247"/>
      <c r="HCT167" s="247"/>
      <c r="HCU167" s="247"/>
      <c r="HCV167" s="247"/>
      <c r="HCW167" s="247"/>
      <c r="HCX167" s="247"/>
      <c r="HCY167" s="247"/>
      <c r="HCZ167" s="247"/>
      <c r="HDA167" s="247"/>
      <c r="HDB167" s="247"/>
      <c r="HDC167" s="247"/>
      <c r="HDD167" s="247"/>
      <c r="HDE167" s="247"/>
      <c r="HDF167" s="247"/>
      <c r="HDG167" s="247"/>
      <c r="HDH167" s="247"/>
      <c r="HDI167" s="247"/>
      <c r="HDJ167" s="247"/>
      <c r="HDK167" s="247"/>
      <c r="HDL167" s="247"/>
      <c r="HDM167" s="247"/>
      <c r="HDN167" s="247"/>
      <c r="HDO167" s="247"/>
      <c r="HDP167" s="247"/>
      <c r="HDQ167" s="247"/>
      <c r="HDR167" s="247"/>
      <c r="HDS167" s="247"/>
      <c r="HDT167" s="247"/>
      <c r="HDU167" s="247"/>
      <c r="HDV167" s="247"/>
      <c r="HDW167" s="247"/>
      <c r="HDX167" s="247"/>
      <c r="HDY167" s="247"/>
      <c r="HDZ167" s="247"/>
      <c r="HEA167" s="247"/>
      <c r="HEB167" s="247"/>
      <c r="HEC167" s="247"/>
      <c r="HED167" s="247"/>
      <c r="HEE167" s="247"/>
      <c r="HEF167" s="247"/>
      <c r="HEG167" s="247"/>
      <c r="HEH167" s="247"/>
      <c r="HEI167" s="247"/>
      <c r="HEJ167" s="247"/>
      <c r="HEK167" s="247"/>
      <c r="HEL167" s="247"/>
      <c r="HEM167" s="247"/>
      <c r="HEN167" s="247"/>
      <c r="HEO167" s="247"/>
      <c r="HEP167" s="247"/>
      <c r="HEQ167" s="247"/>
      <c r="HER167" s="247"/>
      <c r="HES167" s="247"/>
      <c r="HET167" s="247"/>
      <c r="HEU167" s="247"/>
      <c r="HEV167" s="247"/>
      <c r="HEW167" s="247"/>
      <c r="HEX167" s="247"/>
      <c r="HEY167" s="247"/>
      <c r="HEZ167" s="247"/>
      <c r="HFA167" s="247"/>
      <c r="HFB167" s="247"/>
      <c r="HFC167" s="247"/>
      <c r="HFD167" s="247"/>
      <c r="HFE167" s="247"/>
      <c r="HFF167" s="247"/>
      <c r="HFG167" s="247"/>
      <c r="HFH167" s="247"/>
      <c r="HFI167" s="247"/>
      <c r="HFJ167" s="247"/>
      <c r="HFK167" s="247"/>
      <c r="HFL167" s="247"/>
      <c r="HFM167" s="247"/>
      <c r="HFN167" s="247"/>
      <c r="HFO167" s="247"/>
      <c r="HFP167" s="247"/>
      <c r="HFQ167" s="247"/>
      <c r="HFR167" s="247"/>
      <c r="HFS167" s="247"/>
      <c r="HFT167" s="247"/>
      <c r="HFU167" s="247"/>
      <c r="HFV167" s="247"/>
      <c r="HFW167" s="247"/>
      <c r="HFX167" s="247"/>
      <c r="HFY167" s="247"/>
      <c r="HFZ167" s="247"/>
      <c r="HGA167" s="247"/>
      <c r="HGB167" s="247"/>
      <c r="HGC167" s="247"/>
      <c r="HGD167" s="247"/>
      <c r="HGE167" s="247"/>
      <c r="HGF167" s="247"/>
      <c r="HGG167" s="247"/>
      <c r="HGH167" s="247"/>
      <c r="HGI167" s="247"/>
      <c r="HGJ167" s="247"/>
      <c r="HGK167" s="247"/>
      <c r="HGL167" s="247"/>
      <c r="HGM167" s="247"/>
      <c r="HGN167" s="247"/>
      <c r="HGO167" s="247"/>
      <c r="HGP167" s="247"/>
      <c r="HGQ167" s="247"/>
      <c r="HGR167" s="247"/>
      <c r="HGS167" s="247"/>
      <c r="HGT167" s="247"/>
      <c r="HGU167" s="247"/>
      <c r="HGV167" s="247"/>
      <c r="HGW167" s="247"/>
      <c r="HGX167" s="247"/>
      <c r="HGY167" s="247"/>
      <c r="HGZ167" s="247"/>
      <c r="HHA167" s="247"/>
      <c r="HHB167" s="247"/>
      <c r="HHC167" s="247"/>
      <c r="HHD167" s="247"/>
      <c r="HHE167" s="247"/>
      <c r="HHF167" s="247"/>
      <c r="HHG167" s="247"/>
      <c r="HHH167" s="247"/>
      <c r="HHI167" s="247"/>
      <c r="HHJ167" s="247"/>
      <c r="HHK167" s="247"/>
      <c r="HHL167" s="247"/>
      <c r="HHM167" s="247"/>
      <c r="HHN167" s="247"/>
      <c r="HHO167" s="247"/>
      <c r="HHP167" s="247"/>
      <c r="HHQ167" s="247"/>
      <c r="HHR167" s="247"/>
      <c r="HHS167" s="247"/>
      <c r="HHT167" s="247"/>
      <c r="HHU167" s="247"/>
      <c r="HHV167" s="247"/>
      <c r="HHW167" s="247"/>
      <c r="HHX167" s="247"/>
      <c r="HHY167" s="247"/>
      <c r="HHZ167" s="247"/>
      <c r="HIA167" s="247"/>
      <c r="HIB167" s="247"/>
      <c r="HIC167" s="247"/>
      <c r="HID167" s="247"/>
      <c r="HIE167" s="247"/>
      <c r="HIF167" s="247"/>
      <c r="HIG167" s="247"/>
      <c r="HIH167" s="247"/>
      <c r="HII167" s="247"/>
      <c r="HIJ167" s="247"/>
      <c r="HIK167" s="247"/>
      <c r="HIL167" s="247"/>
      <c r="HIM167" s="247"/>
      <c r="HIN167" s="247"/>
      <c r="HIO167" s="247"/>
      <c r="HIP167" s="247"/>
      <c r="HIQ167" s="247"/>
      <c r="HIR167" s="247"/>
      <c r="HIS167" s="247"/>
      <c r="HIT167" s="247"/>
      <c r="HIU167" s="247"/>
      <c r="HIV167" s="247"/>
      <c r="HIW167" s="247"/>
      <c r="HIX167" s="247"/>
      <c r="HIY167" s="247"/>
      <c r="HIZ167" s="247"/>
      <c r="HJA167" s="247"/>
      <c r="HJB167" s="247"/>
      <c r="HJC167" s="247"/>
      <c r="HJD167" s="247"/>
      <c r="HJE167" s="247"/>
      <c r="HJF167" s="247"/>
      <c r="HJG167" s="247"/>
      <c r="HJH167" s="247"/>
      <c r="HJI167" s="247"/>
      <c r="HJJ167" s="247"/>
      <c r="HJK167" s="247"/>
      <c r="HJL167" s="247"/>
      <c r="HJM167" s="247"/>
      <c r="HJN167" s="247"/>
      <c r="HJO167" s="247"/>
      <c r="HJP167" s="247"/>
      <c r="HJQ167" s="247"/>
      <c r="HJR167" s="247"/>
      <c r="HJS167" s="247"/>
      <c r="HJT167" s="247"/>
      <c r="HJU167" s="247"/>
      <c r="HJV167" s="247"/>
      <c r="HJW167" s="247"/>
      <c r="HJX167" s="247"/>
      <c r="HJY167" s="247"/>
      <c r="HJZ167" s="247"/>
      <c r="HKA167" s="247"/>
      <c r="HKB167" s="247"/>
      <c r="HKC167" s="247"/>
      <c r="HKD167" s="247"/>
      <c r="HKE167" s="247"/>
      <c r="HKF167" s="247"/>
      <c r="HKG167" s="247"/>
      <c r="HKH167" s="247"/>
      <c r="HKI167" s="247"/>
      <c r="HKJ167" s="247"/>
      <c r="HKK167" s="247"/>
      <c r="HKL167" s="247"/>
      <c r="HKM167" s="247"/>
      <c r="HKN167" s="247"/>
      <c r="HKO167" s="247"/>
      <c r="HKP167" s="247"/>
      <c r="HKQ167" s="247"/>
      <c r="HKR167" s="247"/>
      <c r="HKS167" s="247"/>
      <c r="HKT167" s="247"/>
      <c r="HKU167" s="247"/>
      <c r="HKV167" s="247"/>
      <c r="HKW167" s="247"/>
      <c r="HKX167" s="247"/>
      <c r="HKY167" s="247"/>
      <c r="HKZ167" s="247"/>
      <c r="HLA167" s="247"/>
      <c r="HLB167" s="247"/>
      <c r="HLC167" s="247"/>
      <c r="HLD167" s="247"/>
      <c r="HLE167" s="247"/>
      <c r="HLF167" s="247"/>
      <c r="HLG167" s="247"/>
      <c r="HLH167" s="247"/>
      <c r="HLI167" s="247"/>
      <c r="HLJ167" s="247"/>
      <c r="HLK167" s="247"/>
      <c r="HLL167" s="247"/>
      <c r="HLM167" s="247"/>
      <c r="HLN167" s="247"/>
      <c r="HLO167" s="247"/>
      <c r="HLP167" s="247"/>
      <c r="HLQ167" s="247"/>
      <c r="HLR167" s="247"/>
      <c r="HLS167" s="247"/>
      <c r="HLT167" s="247"/>
      <c r="HLU167" s="247"/>
      <c r="HLV167" s="247"/>
      <c r="HLW167" s="247"/>
      <c r="HLX167" s="247"/>
      <c r="HLY167" s="247"/>
      <c r="HLZ167" s="247"/>
      <c r="HMA167" s="247"/>
      <c r="HMB167" s="247"/>
      <c r="HMC167" s="247"/>
      <c r="HMD167" s="247"/>
      <c r="HME167" s="247"/>
      <c r="HMF167" s="247"/>
      <c r="HMG167" s="247"/>
      <c r="HMH167" s="247"/>
      <c r="HMI167" s="247"/>
      <c r="HMJ167" s="247"/>
      <c r="HMK167" s="247"/>
      <c r="HML167" s="247"/>
      <c r="HMM167" s="247"/>
      <c r="HMN167" s="247"/>
      <c r="HMO167" s="247"/>
      <c r="HMP167" s="247"/>
      <c r="HMQ167" s="247"/>
      <c r="HMR167" s="247"/>
      <c r="HMS167" s="247"/>
      <c r="HMT167" s="247"/>
      <c r="HMU167" s="247"/>
      <c r="HMV167" s="247"/>
      <c r="HMW167" s="247"/>
      <c r="HMX167" s="247"/>
      <c r="HMY167" s="247"/>
      <c r="HMZ167" s="247"/>
      <c r="HNA167" s="247"/>
      <c r="HNB167" s="247"/>
      <c r="HNC167" s="247"/>
      <c r="HND167" s="247"/>
      <c r="HNE167" s="247"/>
      <c r="HNF167" s="247"/>
      <c r="HNG167" s="247"/>
      <c r="HNH167" s="247"/>
      <c r="HNI167" s="247"/>
      <c r="HNJ167" s="247"/>
      <c r="HNK167" s="247"/>
      <c r="HNL167" s="247"/>
      <c r="HNM167" s="247"/>
      <c r="HNN167" s="247"/>
      <c r="HNO167" s="247"/>
      <c r="HNP167" s="247"/>
      <c r="HNQ167" s="247"/>
      <c r="HNR167" s="247"/>
      <c r="HNS167" s="247"/>
      <c r="HNT167" s="247"/>
      <c r="HNU167" s="247"/>
      <c r="HNV167" s="247"/>
      <c r="HNW167" s="247"/>
      <c r="HNX167" s="247"/>
      <c r="HNY167" s="247"/>
      <c r="HNZ167" s="247"/>
      <c r="HOA167" s="247"/>
      <c r="HOB167" s="247"/>
      <c r="HOC167" s="247"/>
      <c r="HOD167" s="247"/>
      <c r="HOE167" s="247"/>
      <c r="HOF167" s="247"/>
      <c r="HOG167" s="247"/>
      <c r="HOH167" s="247"/>
      <c r="HOI167" s="247"/>
      <c r="HOJ167" s="247"/>
      <c r="HOK167" s="247"/>
      <c r="HOL167" s="247"/>
      <c r="HOM167" s="247"/>
      <c r="HON167" s="247"/>
      <c r="HOO167" s="247"/>
      <c r="HOP167" s="247"/>
      <c r="HOQ167" s="247"/>
      <c r="HOR167" s="247"/>
      <c r="HOS167" s="247"/>
      <c r="HOT167" s="247"/>
      <c r="HOU167" s="247"/>
      <c r="HOV167" s="247"/>
      <c r="HOW167" s="247"/>
      <c r="HOX167" s="247"/>
      <c r="HOY167" s="247"/>
      <c r="HOZ167" s="247"/>
      <c r="HPA167" s="247"/>
      <c r="HPB167" s="247"/>
      <c r="HPC167" s="247"/>
      <c r="HPD167" s="247"/>
      <c r="HPE167" s="247"/>
      <c r="HPF167" s="247"/>
      <c r="HPG167" s="247"/>
      <c r="HPH167" s="247"/>
      <c r="HPI167" s="247"/>
      <c r="HPJ167" s="247"/>
      <c r="HPK167" s="247"/>
      <c r="HPL167" s="247"/>
      <c r="HPM167" s="247"/>
      <c r="HPN167" s="247"/>
      <c r="HPO167" s="247"/>
      <c r="HPP167" s="247"/>
      <c r="HPQ167" s="247"/>
      <c r="HPR167" s="247"/>
      <c r="HPS167" s="247"/>
      <c r="HPT167" s="247"/>
      <c r="HPU167" s="247"/>
      <c r="HPV167" s="247"/>
      <c r="HPW167" s="247"/>
      <c r="HPX167" s="247"/>
      <c r="HPY167" s="247"/>
      <c r="HPZ167" s="247"/>
      <c r="HQA167" s="247"/>
      <c r="HQB167" s="247"/>
      <c r="HQC167" s="247"/>
      <c r="HQD167" s="247"/>
      <c r="HQE167" s="247"/>
      <c r="HQF167" s="247"/>
      <c r="HQG167" s="247"/>
      <c r="HQH167" s="247"/>
      <c r="HQI167" s="247"/>
      <c r="HQJ167" s="247"/>
      <c r="HQK167" s="247"/>
      <c r="HQL167" s="247"/>
      <c r="HQM167" s="247"/>
      <c r="HQN167" s="247"/>
      <c r="HQO167" s="247"/>
      <c r="HQP167" s="247"/>
      <c r="HQQ167" s="247"/>
      <c r="HQR167" s="247"/>
      <c r="HQS167" s="247"/>
      <c r="HQT167" s="247"/>
      <c r="HQU167" s="247"/>
      <c r="HQV167" s="247"/>
      <c r="HQW167" s="247"/>
      <c r="HQX167" s="247"/>
      <c r="HQY167" s="247"/>
      <c r="HQZ167" s="247"/>
      <c r="HRA167" s="247"/>
      <c r="HRB167" s="247"/>
      <c r="HRC167" s="247"/>
      <c r="HRD167" s="247"/>
      <c r="HRE167" s="247"/>
      <c r="HRF167" s="247"/>
      <c r="HRG167" s="247"/>
      <c r="HRH167" s="247"/>
      <c r="HRI167" s="247"/>
      <c r="HRJ167" s="247"/>
      <c r="HRK167" s="247"/>
      <c r="HRL167" s="247"/>
      <c r="HRM167" s="247"/>
      <c r="HRN167" s="247"/>
      <c r="HRO167" s="247"/>
      <c r="HRP167" s="247"/>
      <c r="HRQ167" s="247"/>
      <c r="HRR167" s="247"/>
      <c r="HRS167" s="247"/>
      <c r="HRT167" s="247"/>
      <c r="HRU167" s="247"/>
      <c r="HRV167" s="247"/>
      <c r="HRW167" s="247"/>
      <c r="HRX167" s="247"/>
      <c r="HRY167" s="247"/>
      <c r="HRZ167" s="247"/>
      <c r="HSA167" s="247"/>
      <c r="HSB167" s="247"/>
      <c r="HSC167" s="247"/>
      <c r="HSD167" s="247"/>
      <c r="HSE167" s="247"/>
      <c r="HSF167" s="247"/>
      <c r="HSG167" s="247"/>
      <c r="HSH167" s="247"/>
      <c r="HSI167" s="247"/>
      <c r="HSJ167" s="247"/>
      <c r="HSK167" s="247"/>
      <c r="HSL167" s="247"/>
      <c r="HSM167" s="247"/>
      <c r="HSN167" s="247"/>
      <c r="HSO167" s="247"/>
      <c r="HSP167" s="247"/>
      <c r="HSQ167" s="247"/>
      <c r="HSR167" s="247"/>
      <c r="HSS167" s="247"/>
      <c r="HST167" s="247"/>
      <c r="HSU167" s="247"/>
      <c r="HSV167" s="247"/>
      <c r="HSW167" s="247"/>
      <c r="HSX167" s="247"/>
      <c r="HSY167" s="247"/>
      <c r="HSZ167" s="247"/>
      <c r="HTA167" s="247"/>
      <c r="HTB167" s="247"/>
      <c r="HTC167" s="247"/>
      <c r="HTD167" s="247"/>
      <c r="HTE167" s="247"/>
      <c r="HTF167" s="247"/>
      <c r="HTG167" s="247"/>
      <c r="HTH167" s="247"/>
      <c r="HTI167" s="247"/>
      <c r="HTJ167" s="247"/>
      <c r="HTK167" s="247"/>
      <c r="HTL167" s="247"/>
      <c r="HTM167" s="247"/>
      <c r="HTN167" s="247"/>
      <c r="HTO167" s="247"/>
      <c r="HTP167" s="247"/>
      <c r="HTQ167" s="247"/>
      <c r="HTR167" s="247"/>
      <c r="HTS167" s="247"/>
      <c r="HTT167" s="247"/>
      <c r="HTU167" s="247"/>
      <c r="HTV167" s="247"/>
      <c r="HTW167" s="247"/>
      <c r="HTX167" s="247"/>
      <c r="HTY167" s="247"/>
      <c r="HTZ167" s="247"/>
      <c r="HUA167" s="247"/>
      <c r="HUB167" s="247"/>
      <c r="HUC167" s="247"/>
      <c r="HUD167" s="247"/>
      <c r="HUE167" s="247"/>
      <c r="HUF167" s="247"/>
      <c r="HUG167" s="247"/>
      <c r="HUH167" s="247"/>
      <c r="HUI167" s="247"/>
      <c r="HUJ167" s="247"/>
      <c r="HUK167" s="247"/>
      <c r="HUL167" s="247"/>
      <c r="HUM167" s="247"/>
      <c r="HUN167" s="247"/>
      <c r="HUO167" s="247"/>
      <c r="HUP167" s="247"/>
      <c r="HUQ167" s="247"/>
      <c r="HUR167" s="247"/>
      <c r="HUS167" s="247"/>
      <c r="HUT167" s="247"/>
      <c r="HUU167" s="247"/>
      <c r="HUV167" s="247"/>
      <c r="HUW167" s="247"/>
      <c r="HUX167" s="247"/>
      <c r="HUY167" s="247"/>
      <c r="HUZ167" s="247"/>
      <c r="HVA167" s="247"/>
      <c r="HVB167" s="247"/>
      <c r="HVC167" s="247"/>
      <c r="HVD167" s="247"/>
      <c r="HVE167" s="247"/>
      <c r="HVF167" s="247"/>
      <c r="HVG167" s="247"/>
      <c r="HVH167" s="247"/>
      <c r="HVI167" s="247"/>
      <c r="HVJ167" s="247"/>
      <c r="HVK167" s="247"/>
      <c r="HVL167" s="247"/>
      <c r="HVM167" s="247"/>
      <c r="HVN167" s="247"/>
      <c r="HVO167" s="247"/>
      <c r="HVP167" s="247"/>
      <c r="HVQ167" s="247"/>
      <c r="HVR167" s="247"/>
      <c r="HVS167" s="247"/>
      <c r="HVT167" s="247"/>
      <c r="HVU167" s="247"/>
      <c r="HVV167" s="247"/>
      <c r="HVW167" s="247"/>
      <c r="HVX167" s="247"/>
      <c r="HVY167" s="247"/>
      <c r="HVZ167" s="247"/>
      <c r="HWA167" s="247"/>
      <c r="HWB167" s="247"/>
      <c r="HWC167" s="247"/>
      <c r="HWD167" s="247"/>
      <c r="HWE167" s="247"/>
      <c r="HWF167" s="247"/>
      <c r="HWG167" s="247"/>
      <c r="HWH167" s="247"/>
      <c r="HWI167" s="247"/>
      <c r="HWJ167" s="247"/>
      <c r="HWK167" s="247"/>
      <c r="HWL167" s="247"/>
      <c r="HWM167" s="247"/>
      <c r="HWN167" s="247"/>
      <c r="HWO167" s="247"/>
      <c r="HWP167" s="247"/>
      <c r="HWQ167" s="247"/>
      <c r="HWR167" s="247"/>
      <c r="HWS167" s="247"/>
      <c r="HWT167" s="247"/>
      <c r="HWU167" s="247"/>
      <c r="HWV167" s="247"/>
      <c r="HWW167" s="247"/>
      <c r="HWX167" s="247"/>
      <c r="HWY167" s="247"/>
      <c r="HWZ167" s="247"/>
      <c r="HXA167" s="247"/>
      <c r="HXB167" s="247"/>
      <c r="HXC167" s="247"/>
      <c r="HXD167" s="247"/>
      <c r="HXE167" s="247"/>
      <c r="HXF167" s="247"/>
      <c r="HXG167" s="247"/>
      <c r="HXH167" s="247"/>
      <c r="HXI167" s="247"/>
      <c r="HXJ167" s="247"/>
      <c r="HXK167" s="247"/>
      <c r="HXL167" s="247"/>
      <c r="HXM167" s="247"/>
      <c r="HXN167" s="247"/>
      <c r="HXO167" s="247"/>
      <c r="HXP167" s="247"/>
      <c r="HXQ167" s="247"/>
      <c r="HXR167" s="247"/>
      <c r="HXS167" s="247"/>
      <c r="HXT167" s="247"/>
      <c r="HXU167" s="247"/>
      <c r="HXV167" s="247"/>
      <c r="HXW167" s="247"/>
      <c r="HXX167" s="247"/>
      <c r="HXY167" s="247"/>
      <c r="HXZ167" s="247"/>
      <c r="HYA167" s="247"/>
      <c r="HYB167" s="247"/>
      <c r="HYC167" s="247"/>
      <c r="HYD167" s="247"/>
      <c r="HYE167" s="247"/>
      <c r="HYF167" s="247"/>
      <c r="HYG167" s="247"/>
      <c r="HYH167" s="247"/>
      <c r="HYI167" s="247"/>
      <c r="HYJ167" s="247"/>
      <c r="HYK167" s="247"/>
      <c r="HYL167" s="247"/>
      <c r="HYM167" s="247"/>
      <c r="HYN167" s="247"/>
      <c r="HYO167" s="247"/>
      <c r="HYP167" s="247"/>
      <c r="HYQ167" s="247"/>
      <c r="HYR167" s="247"/>
      <c r="HYS167" s="247"/>
      <c r="HYT167" s="247"/>
      <c r="HYU167" s="247"/>
      <c r="HYV167" s="247"/>
      <c r="HYW167" s="247"/>
      <c r="HYX167" s="247"/>
      <c r="HYY167" s="247"/>
      <c r="HYZ167" s="247"/>
      <c r="HZA167" s="247"/>
      <c r="HZB167" s="247"/>
      <c r="HZC167" s="247"/>
      <c r="HZD167" s="247"/>
      <c r="HZE167" s="247"/>
      <c r="HZF167" s="247"/>
      <c r="HZG167" s="247"/>
      <c r="HZH167" s="247"/>
      <c r="HZI167" s="247"/>
      <c r="HZJ167" s="247"/>
      <c r="HZK167" s="247"/>
      <c r="HZL167" s="247"/>
      <c r="HZM167" s="247"/>
      <c r="HZN167" s="247"/>
      <c r="HZO167" s="247"/>
      <c r="HZP167" s="247"/>
      <c r="HZQ167" s="247"/>
      <c r="HZR167" s="247"/>
      <c r="HZS167" s="247"/>
      <c r="HZT167" s="247"/>
      <c r="HZU167" s="247"/>
      <c r="HZV167" s="247"/>
      <c r="HZW167" s="247"/>
      <c r="HZX167" s="247"/>
      <c r="HZY167" s="247"/>
      <c r="HZZ167" s="247"/>
      <c r="IAA167" s="247"/>
      <c r="IAB167" s="247"/>
      <c r="IAC167" s="247"/>
      <c r="IAD167" s="247"/>
      <c r="IAE167" s="247"/>
      <c r="IAF167" s="247"/>
      <c r="IAG167" s="247"/>
      <c r="IAH167" s="247"/>
      <c r="IAI167" s="247"/>
      <c r="IAJ167" s="247"/>
      <c r="IAK167" s="247"/>
      <c r="IAL167" s="247"/>
      <c r="IAM167" s="247"/>
      <c r="IAN167" s="247"/>
      <c r="IAO167" s="247"/>
      <c r="IAP167" s="247"/>
      <c r="IAQ167" s="247"/>
      <c r="IAR167" s="247"/>
      <c r="IAS167" s="247"/>
      <c r="IAT167" s="247"/>
      <c r="IAU167" s="247"/>
      <c r="IAV167" s="247"/>
      <c r="IAW167" s="247"/>
      <c r="IAX167" s="247"/>
      <c r="IAY167" s="247"/>
      <c r="IAZ167" s="247"/>
      <c r="IBA167" s="247"/>
      <c r="IBB167" s="247"/>
      <c r="IBC167" s="247"/>
      <c r="IBD167" s="247"/>
      <c r="IBE167" s="247"/>
      <c r="IBF167" s="247"/>
      <c r="IBG167" s="247"/>
      <c r="IBH167" s="247"/>
      <c r="IBI167" s="247"/>
      <c r="IBJ167" s="247"/>
      <c r="IBK167" s="247"/>
      <c r="IBL167" s="247"/>
      <c r="IBM167" s="247"/>
      <c r="IBN167" s="247"/>
      <c r="IBO167" s="247"/>
      <c r="IBP167" s="247"/>
      <c r="IBQ167" s="247"/>
      <c r="IBR167" s="247"/>
      <c r="IBS167" s="247"/>
      <c r="IBT167" s="247"/>
      <c r="IBU167" s="247"/>
      <c r="IBV167" s="247"/>
      <c r="IBW167" s="247"/>
      <c r="IBX167" s="247"/>
      <c r="IBY167" s="247"/>
      <c r="IBZ167" s="247"/>
      <c r="ICA167" s="247"/>
      <c r="ICB167" s="247"/>
      <c r="ICC167" s="247"/>
      <c r="ICD167" s="247"/>
      <c r="ICE167" s="247"/>
      <c r="ICF167" s="247"/>
      <c r="ICG167" s="247"/>
      <c r="ICH167" s="247"/>
      <c r="ICI167" s="247"/>
      <c r="ICJ167" s="247"/>
      <c r="ICK167" s="247"/>
      <c r="ICL167" s="247"/>
      <c r="ICM167" s="247"/>
      <c r="ICN167" s="247"/>
      <c r="ICO167" s="247"/>
      <c r="ICP167" s="247"/>
      <c r="ICQ167" s="247"/>
      <c r="ICR167" s="247"/>
      <c r="ICS167" s="247"/>
      <c r="ICT167" s="247"/>
      <c r="ICU167" s="247"/>
      <c r="ICV167" s="247"/>
      <c r="ICW167" s="247"/>
      <c r="ICX167" s="247"/>
      <c r="ICY167" s="247"/>
      <c r="ICZ167" s="247"/>
      <c r="IDA167" s="247"/>
      <c r="IDB167" s="247"/>
      <c r="IDC167" s="247"/>
      <c r="IDD167" s="247"/>
      <c r="IDE167" s="247"/>
      <c r="IDF167" s="247"/>
      <c r="IDG167" s="247"/>
      <c r="IDH167" s="247"/>
      <c r="IDI167" s="247"/>
      <c r="IDJ167" s="247"/>
      <c r="IDK167" s="247"/>
      <c r="IDL167" s="247"/>
      <c r="IDM167" s="247"/>
      <c r="IDN167" s="247"/>
      <c r="IDO167" s="247"/>
      <c r="IDP167" s="247"/>
      <c r="IDQ167" s="247"/>
      <c r="IDR167" s="247"/>
      <c r="IDS167" s="247"/>
      <c r="IDT167" s="247"/>
      <c r="IDU167" s="247"/>
      <c r="IDV167" s="247"/>
      <c r="IDW167" s="247"/>
      <c r="IDX167" s="247"/>
      <c r="IDY167" s="247"/>
      <c r="IDZ167" s="247"/>
      <c r="IEA167" s="247"/>
      <c r="IEB167" s="247"/>
      <c r="IEC167" s="247"/>
      <c r="IED167" s="247"/>
      <c r="IEE167" s="247"/>
      <c r="IEF167" s="247"/>
      <c r="IEG167" s="247"/>
      <c r="IEH167" s="247"/>
      <c r="IEI167" s="247"/>
      <c r="IEJ167" s="247"/>
      <c r="IEK167" s="247"/>
      <c r="IEL167" s="247"/>
      <c r="IEM167" s="247"/>
      <c r="IEN167" s="247"/>
      <c r="IEO167" s="247"/>
      <c r="IEP167" s="247"/>
      <c r="IEQ167" s="247"/>
      <c r="IER167" s="247"/>
      <c r="IES167" s="247"/>
      <c r="IET167" s="247"/>
      <c r="IEU167" s="247"/>
      <c r="IEV167" s="247"/>
      <c r="IEW167" s="247"/>
      <c r="IEX167" s="247"/>
      <c r="IEY167" s="247"/>
      <c r="IEZ167" s="247"/>
      <c r="IFA167" s="247"/>
      <c r="IFB167" s="247"/>
      <c r="IFC167" s="247"/>
      <c r="IFD167" s="247"/>
      <c r="IFE167" s="247"/>
      <c r="IFF167" s="247"/>
      <c r="IFG167" s="247"/>
      <c r="IFH167" s="247"/>
      <c r="IFI167" s="247"/>
      <c r="IFJ167" s="247"/>
      <c r="IFK167" s="247"/>
      <c r="IFL167" s="247"/>
      <c r="IFM167" s="247"/>
      <c r="IFN167" s="247"/>
      <c r="IFO167" s="247"/>
      <c r="IFP167" s="247"/>
      <c r="IFQ167" s="247"/>
      <c r="IFR167" s="247"/>
      <c r="IFS167" s="247"/>
      <c r="IFT167" s="247"/>
      <c r="IFU167" s="247"/>
      <c r="IFV167" s="247"/>
      <c r="IFW167" s="247"/>
      <c r="IFX167" s="247"/>
      <c r="IFY167" s="247"/>
      <c r="IFZ167" s="247"/>
      <c r="IGA167" s="247"/>
      <c r="IGB167" s="247"/>
      <c r="IGC167" s="247"/>
      <c r="IGD167" s="247"/>
      <c r="IGE167" s="247"/>
      <c r="IGF167" s="247"/>
      <c r="IGG167" s="247"/>
      <c r="IGH167" s="247"/>
      <c r="IGI167" s="247"/>
      <c r="IGJ167" s="247"/>
      <c r="IGK167" s="247"/>
      <c r="IGL167" s="247"/>
      <c r="IGM167" s="247"/>
      <c r="IGN167" s="247"/>
      <c r="IGO167" s="247"/>
      <c r="IGP167" s="247"/>
      <c r="IGQ167" s="247"/>
      <c r="IGR167" s="247"/>
      <c r="IGS167" s="247"/>
      <c r="IGT167" s="247"/>
      <c r="IGU167" s="247"/>
      <c r="IGV167" s="247"/>
      <c r="IGW167" s="247"/>
      <c r="IGX167" s="247"/>
      <c r="IGY167" s="247"/>
      <c r="IGZ167" s="247"/>
      <c r="IHA167" s="247"/>
      <c r="IHB167" s="247"/>
      <c r="IHC167" s="247"/>
      <c r="IHD167" s="247"/>
      <c r="IHE167" s="247"/>
      <c r="IHF167" s="247"/>
      <c r="IHG167" s="247"/>
      <c r="IHH167" s="247"/>
      <c r="IHI167" s="247"/>
      <c r="IHJ167" s="247"/>
      <c r="IHK167" s="247"/>
      <c r="IHL167" s="247"/>
      <c r="IHM167" s="247"/>
      <c r="IHN167" s="247"/>
      <c r="IHO167" s="247"/>
      <c r="IHP167" s="247"/>
      <c r="IHQ167" s="247"/>
      <c r="IHR167" s="247"/>
      <c r="IHS167" s="247"/>
      <c r="IHT167" s="247"/>
      <c r="IHU167" s="247"/>
      <c r="IHV167" s="247"/>
      <c r="IHW167" s="247"/>
      <c r="IHX167" s="247"/>
      <c r="IHY167" s="247"/>
      <c r="IHZ167" s="247"/>
      <c r="IIA167" s="247"/>
      <c r="IIB167" s="247"/>
      <c r="IIC167" s="247"/>
      <c r="IID167" s="247"/>
      <c r="IIE167" s="247"/>
      <c r="IIF167" s="247"/>
      <c r="IIG167" s="247"/>
      <c r="IIH167" s="247"/>
      <c r="III167" s="247"/>
      <c r="IIJ167" s="247"/>
      <c r="IIK167" s="247"/>
      <c r="IIL167" s="247"/>
      <c r="IIM167" s="247"/>
      <c r="IIN167" s="247"/>
      <c r="IIO167" s="247"/>
      <c r="IIP167" s="247"/>
      <c r="IIQ167" s="247"/>
      <c r="IIR167" s="247"/>
      <c r="IIS167" s="247"/>
      <c r="IIT167" s="247"/>
      <c r="IIU167" s="247"/>
      <c r="IIV167" s="247"/>
      <c r="IIW167" s="247"/>
      <c r="IIX167" s="247"/>
      <c r="IIY167" s="247"/>
      <c r="IIZ167" s="247"/>
      <c r="IJA167" s="247"/>
      <c r="IJB167" s="247"/>
      <c r="IJC167" s="247"/>
      <c r="IJD167" s="247"/>
      <c r="IJE167" s="247"/>
      <c r="IJF167" s="247"/>
      <c r="IJG167" s="247"/>
      <c r="IJH167" s="247"/>
      <c r="IJI167" s="247"/>
      <c r="IJJ167" s="247"/>
      <c r="IJK167" s="247"/>
      <c r="IJL167" s="247"/>
      <c r="IJM167" s="247"/>
      <c r="IJN167" s="247"/>
      <c r="IJO167" s="247"/>
      <c r="IJP167" s="247"/>
      <c r="IJQ167" s="247"/>
      <c r="IJR167" s="247"/>
      <c r="IJS167" s="247"/>
      <c r="IJT167" s="247"/>
      <c r="IJU167" s="247"/>
      <c r="IJV167" s="247"/>
      <c r="IJW167" s="247"/>
      <c r="IJX167" s="247"/>
      <c r="IJY167" s="247"/>
      <c r="IJZ167" s="247"/>
      <c r="IKA167" s="247"/>
      <c r="IKB167" s="247"/>
      <c r="IKC167" s="247"/>
      <c r="IKD167" s="247"/>
      <c r="IKE167" s="247"/>
      <c r="IKF167" s="247"/>
      <c r="IKG167" s="247"/>
      <c r="IKH167" s="247"/>
      <c r="IKI167" s="247"/>
      <c r="IKJ167" s="247"/>
      <c r="IKK167" s="247"/>
      <c r="IKL167" s="247"/>
      <c r="IKM167" s="247"/>
      <c r="IKN167" s="247"/>
      <c r="IKO167" s="247"/>
      <c r="IKP167" s="247"/>
      <c r="IKQ167" s="247"/>
      <c r="IKR167" s="247"/>
      <c r="IKS167" s="247"/>
      <c r="IKT167" s="247"/>
      <c r="IKU167" s="247"/>
      <c r="IKV167" s="247"/>
      <c r="IKW167" s="247"/>
      <c r="IKX167" s="247"/>
      <c r="IKY167" s="247"/>
      <c r="IKZ167" s="247"/>
      <c r="ILA167" s="247"/>
      <c r="ILB167" s="247"/>
      <c r="ILC167" s="247"/>
      <c r="ILD167" s="247"/>
      <c r="ILE167" s="247"/>
      <c r="ILF167" s="247"/>
      <c r="ILG167" s="247"/>
      <c r="ILH167" s="247"/>
      <c r="ILI167" s="247"/>
      <c r="ILJ167" s="247"/>
      <c r="ILK167" s="247"/>
      <c r="ILL167" s="247"/>
      <c r="ILM167" s="247"/>
      <c r="ILN167" s="247"/>
      <c r="ILO167" s="247"/>
      <c r="ILP167" s="247"/>
      <c r="ILQ167" s="247"/>
      <c r="ILR167" s="247"/>
      <c r="ILS167" s="247"/>
      <c r="ILT167" s="247"/>
      <c r="ILU167" s="247"/>
      <c r="ILV167" s="247"/>
      <c r="ILW167" s="247"/>
      <c r="ILX167" s="247"/>
      <c r="ILY167" s="247"/>
      <c r="ILZ167" s="247"/>
      <c r="IMA167" s="247"/>
      <c r="IMB167" s="247"/>
      <c r="IMC167" s="247"/>
      <c r="IMD167" s="247"/>
      <c r="IME167" s="247"/>
      <c r="IMF167" s="247"/>
      <c r="IMG167" s="247"/>
      <c r="IMH167" s="247"/>
      <c r="IMI167" s="247"/>
      <c r="IMJ167" s="247"/>
      <c r="IMK167" s="247"/>
      <c r="IML167" s="247"/>
      <c r="IMM167" s="247"/>
      <c r="IMN167" s="247"/>
      <c r="IMO167" s="247"/>
      <c r="IMP167" s="247"/>
      <c r="IMQ167" s="247"/>
      <c r="IMR167" s="247"/>
      <c r="IMS167" s="247"/>
      <c r="IMT167" s="247"/>
      <c r="IMU167" s="247"/>
      <c r="IMV167" s="247"/>
      <c r="IMW167" s="247"/>
      <c r="IMX167" s="247"/>
      <c r="IMY167" s="247"/>
      <c r="IMZ167" s="247"/>
      <c r="INA167" s="247"/>
      <c r="INB167" s="247"/>
      <c r="INC167" s="247"/>
      <c r="IND167" s="247"/>
      <c r="INE167" s="247"/>
      <c r="INF167" s="247"/>
      <c r="ING167" s="247"/>
      <c r="INH167" s="247"/>
      <c r="INI167" s="247"/>
      <c r="INJ167" s="247"/>
      <c r="INK167" s="247"/>
      <c r="INL167" s="247"/>
      <c r="INM167" s="247"/>
      <c r="INN167" s="247"/>
      <c r="INO167" s="247"/>
      <c r="INP167" s="247"/>
      <c r="INQ167" s="247"/>
      <c r="INR167" s="247"/>
      <c r="INS167" s="247"/>
      <c r="INT167" s="247"/>
      <c r="INU167" s="247"/>
      <c r="INV167" s="247"/>
      <c r="INW167" s="247"/>
      <c r="INX167" s="247"/>
      <c r="INY167" s="247"/>
      <c r="INZ167" s="247"/>
      <c r="IOA167" s="247"/>
      <c r="IOB167" s="247"/>
      <c r="IOC167" s="247"/>
      <c r="IOD167" s="247"/>
      <c r="IOE167" s="247"/>
      <c r="IOF167" s="247"/>
      <c r="IOG167" s="247"/>
      <c r="IOH167" s="247"/>
      <c r="IOI167" s="247"/>
      <c r="IOJ167" s="247"/>
      <c r="IOK167" s="247"/>
      <c r="IOL167" s="247"/>
      <c r="IOM167" s="247"/>
      <c r="ION167" s="247"/>
      <c r="IOO167" s="247"/>
      <c r="IOP167" s="247"/>
      <c r="IOQ167" s="247"/>
      <c r="IOR167" s="247"/>
      <c r="IOS167" s="247"/>
      <c r="IOT167" s="247"/>
      <c r="IOU167" s="247"/>
      <c r="IOV167" s="247"/>
      <c r="IOW167" s="247"/>
      <c r="IOX167" s="247"/>
      <c r="IOY167" s="247"/>
      <c r="IOZ167" s="247"/>
      <c r="IPA167" s="247"/>
      <c r="IPB167" s="247"/>
      <c r="IPC167" s="247"/>
      <c r="IPD167" s="247"/>
      <c r="IPE167" s="247"/>
      <c r="IPF167" s="247"/>
      <c r="IPG167" s="247"/>
      <c r="IPH167" s="247"/>
      <c r="IPI167" s="247"/>
      <c r="IPJ167" s="247"/>
      <c r="IPK167" s="247"/>
      <c r="IPL167" s="247"/>
      <c r="IPM167" s="247"/>
      <c r="IPN167" s="247"/>
      <c r="IPO167" s="247"/>
      <c r="IPP167" s="247"/>
      <c r="IPQ167" s="247"/>
      <c r="IPR167" s="247"/>
      <c r="IPS167" s="247"/>
      <c r="IPT167" s="247"/>
      <c r="IPU167" s="247"/>
      <c r="IPV167" s="247"/>
      <c r="IPW167" s="247"/>
      <c r="IPX167" s="247"/>
      <c r="IPY167" s="247"/>
      <c r="IPZ167" s="247"/>
      <c r="IQA167" s="247"/>
      <c r="IQB167" s="247"/>
      <c r="IQC167" s="247"/>
      <c r="IQD167" s="247"/>
      <c r="IQE167" s="247"/>
      <c r="IQF167" s="247"/>
      <c r="IQG167" s="247"/>
      <c r="IQH167" s="247"/>
      <c r="IQI167" s="247"/>
      <c r="IQJ167" s="247"/>
      <c r="IQK167" s="247"/>
      <c r="IQL167" s="247"/>
      <c r="IQM167" s="247"/>
      <c r="IQN167" s="247"/>
      <c r="IQO167" s="247"/>
      <c r="IQP167" s="247"/>
      <c r="IQQ167" s="247"/>
      <c r="IQR167" s="247"/>
      <c r="IQS167" s="247"/>
      <c r="IQT167" s="247"/>
      <c r="IQU167" s="247"/>
      <c r="IQV167" s="247"/>
      <c r="IQW167" s="247"/>
      <c r="IQX167" s="247"/>
      <c r="IQY167" s="247"/>
      <c r="IQZ167" s="247"/>
      <c r="IRA167" s="247"/>
      <c r="IRB167" s="247"/>
      <c r="IRC167" s="247"/>
      <c r="IRD167" s="247"/>
      <c r="IRE167" s="247"/>
      <c r="IRF167" s="247"/>
      <c r="IRG167" s="247"/>
      <c r="IRH167" s="247"/>
      <c r="IRI167" s="247"/>
      <c r="IRJ167" s="247"/>
      <c r="IRK167" s="247"/>
      <c r="IRL167" s="247"/>
      <c r="IRM167" s="247"/>
      <c r="IRN167" s="247"/>
      <c r="IRO167" s="247"/>
      <c r="IRP167" s="247"/>
      <c r="IRQ167" s="247"/>
      <c r="IRR167" s="247"/>
      <c r="IRS167" s="247"/>
      <c r="IRT167" s="247"/>
      <c r="IRU167" s="247"/>
      <c r="IRV167" s="247"/>
      <c r="IRW167" s="247"/>
      <c r="IRX167" s="247"/>
      <c r="IRY167" s="247"/>
      <c r="IRZ167" s="247"/>
      <c r="ISA167" s="247"/>
      <c r="ISB167" s="247"/>
      <c r="ISC167" s="247"/>
      <c r="ISD167" s="247"/>
      <c r="ISE167" s="247"/>
      <c r="ISF167" s="247"/>
      <c r="ISG167" s="247"/>
      <c r="ISH167" s="247"/>
      <c r="ISI167" s="247"/>
      <c r="ISJ167" s="247"/>
      <c r="ISK167" s="247"/>
      <c r="ISL167" s="247"/>
      <c r="ISM167" s="247"/>
      <c r="ISN167" s="247"/>
      <c r="ISO167" s="247"/>
      <c r="ISP167" s="247"/>
      <c r="ISQ167" s="247"/>
      <c r="ISR167" s="247"/>
      <c r="ISS167" s="247"/>
      <c r="IST167" s="247"/>
      <c r="ISU167" s="247"/>
      <c r="ISV167" s="247"/>
      <c r="ISW167" s="247"/>
      <c r="ISX167" s="247"/>
      <c r="ISY167" s="247"/>
      <c r="ISZ167" s="247"/>
      <c r="ITA167" s="247"/>
      <c r="ITB167" s="247"/>
      <c r="ITC167" s="247"/>
      <c r="ITD167" s="247"/>
      <c r="ITE167" s="247"/>
      <c r="ITF167" s="247"/>
      <c r="ITG167" s="247"/>
      <c r="ITH167" s="247"/>
      <c r="ITI167" s="247"/>
      <c r="ITJ167" s="247"/>
      <c r="ITK167" s="247"/>
      <c r="ITL167" s="247"/>
      <c r="ITM167" s="247"/>
      <c r="ITN167" s="247"/>
      <c r="ITO167" s="247"/>
      <c r="ITP167" s="247"/>
      <c r="ITQ167" s="247"/>
      <c r="ITR167" s="247"/>
      <c r="ITS167" s="247"/>
      <c r="ITT167" s="247"/>
      <c r="ITU167" s="247"/>
      <c r="ITV167" s="247"/>
      <c r="ITW167" s="247"/>
      <c r="ITX167" s="247"/>
      <c r="ITY167" s="247"/>
      <c r="ITZ167" s="247"/>
      <c r="IUA167" s="247"/>
      <c r="IUB167" s="247"/>
      <c r="IUC167" s="247"/>
      <c r="IUD167" s="247"/>
      <c r="IUE167" s="247"/>
      <c r="IUF167" s="247"/>
      <c r="IUG167" s="247"/>
      <c r="IUH167" s="247"/>
      <c r="IUI167" s="247"/>
      <c r="IUJ167" s="247"/>
      <c r="IUK167" s="247"/>
      <c r="IUL167" s="247"/>
      <c r="IUM167" s="247"/>
      <c r="IUN167" s="247"/>
      <c r="IUO167" s="247"/>
      <c r="IUP167" s="247"/>
      <c r="IUQ167" s="247"/>
      <c r="IUR167" s="247"/>
      <c r="IUS167" s="247"/>
      <c r="IUT167" s="247"/>
      <c r="IUU167" s="247"/>
      <c r="IUV167" s="247"/>
      <c r="IUW167" s="247"/>
      <c r="IUX167" s="247"/>
      <c r="IUY167" s="247"/>
      <c r="IUZ167" s="247"/>
      <c r="IVA167" s="247"/>
      <c r="IVB167" s="247"/>
      <c r="IVC167" s="247"/>
      <c r="IVD167" s="247"/>
      <c r="IVE167" s="247"/>
      <c r="IVF167" s="247"/>
      <c r="IVG167" s="247"/>
      <c r="IVH167" s="247"/>
      <c r="IVI167" s="247"/>
      <c r="IVJ167" s="247"/>
      <c r="IVK167" s="247"/>
      <c r="IVL167" s="247"/>
      <c r="IVM167" s="247"/>
      <c r="IVN167" s="247"/>
      <c r="IVO167" s="247"/>
      <c r="IVP167" s="247"/>
      <c r="IVQ167" s="247"/>
      <c r="IVR167" s="247"/>
      <c r="IVS167" s="247"/>
      <c r="IVT167" s="247"/>
      <c r="IVU167" s="247"/>
      <c r="IVV167" s="247"/>
      <c r="IVW167" s="247"/>
      <c r="IVX167" s="247"/>
      <c r="IVY167" s="247"/>
      <c r="IVZ167" s="247"/>
      <c r="IWA167" s="247"/>
      <c r="IWB167" s="247"/>
      <c r="IWC167" s="247"/>
      <c r="IWD167" s="247"/>
      <c r="IWE167" s="247"/>
      <c r="IWF167" s="247"/>
      <c r="IWG167" s="247"/>
      <c r="IWH167" s="247"/>
      <c r="IWI167" s="247"/>
      <c r="IWJ167" s="247"/>
      <c r="IWK167" s="247"/>
      <c r="IWL167" s="247"/>
      <c r="IWM167" s="247"/>
      <c r="IWN167" s="247"/>
      <c r="IWO167" s="247"/>
      <c r="IWP167" s="247"/>
      <c r="IWQ167" s="247"/>
      <c r="IWR167" s="247"/>
      <c r="IWS167" s="247"/>
      <c r="IWT167" s="247"/>
      <c r="IWU167" s="247"/>
      <c r="IWV167" s="247"/>
      <c r="IWW167" s="247"/>
      <c r="IWX167" s="247"/>
      <c r="IWY167" s="247"/>
      <c r="IWZ167" s="247"/>
      <c r="IXA167" s="247"/>
      <c r="IXB167" s="247"/>
      <c r="IXC167" s="247"/>
      <c r="IXD167" s="247"/>
      <c r="IXE167" s="247"/>
      <c r="IXF167" s="247"/>
      <c r="IXG167" s="247"/>
      <c r="IXH167" s="247"/>
      <c r="IXI167" s="247"/>
      <c r="IXJ167" s="247"/>
      <c r="IXK167" s="247"/>
      <c r="IXL167" s="247"/>
      <c r="IXM167" s="247"/>
      <c r="IXN167" s="247"/>
      <c r="IXO167" s="247"/>
      <c r="IXP167" s="247"/>
      <c r="IXQ167" s="247"/>
      <c r="IXR167" s="247"/>
      <c r="IXS167" s="247"/>
      <c r="IXT167" s="247"/>
      <c r="IXU167" s="247"/>
      <c r="IXV167" s="247"/>
      <c r="IXW167" s="247"/>
      <c r="IXX167" s="247"/>
      <c r="IXY167" s="247"/>
      <c r="IXZ167" s="247"/>
      <c r="IYA167" s="247"/>
      <c r="IYB167" s="247"/>
      <c r="IYC167" s="247"/>
      <c r="IYD167" s="247"/>
      <c r="IYE167" s="247"/>
      <c r="IYF167" s="247"/>
      <c r="IYG167" s="247"/>
      <c r="IYH167" s="247"/>
      <c r="IYI167" s="247"/>
      <c r="IYJ167" s="247"/>
      <c r="IYK167" s="247"/>
      <c r="IYL167" s="247"/>
      <c r="IYM167" s="247"/>
      <c r="IYN167" s="247"/>
      <c r="IYO167" s="247"/>
      <c r="IYP167" s="247"/>
      <c r="IYQ167" s="247"/>
      <c r="IYR167" s="247"/>
      <c r="IYS167" s="247"/>
      <c r="IYT167" s="247"/>
      <c r="IYU167" s="247"/>
      <c r="IYV167" s="247"/>
      <c r="IYW167" s="247"/>
      <c r="IYX167" s="247"/>
      <c r="IYY167" s="247"/>
      <c r="IYZ167" s="247"/>
      <c r="IZA167" s="247"/>
      <c r="IZB167" s="247"/>
      <c r="IZC167" s="247"/>
      <c r="IZD167" s="247"/>
      <c r="IZE167" s="247"/>
      <c r="IZF167" s="247"/>
      <c r="IZG167" s="247"/>
      <c r="IZH167" s="247"/>
      <c r="IZI167" s="247"/>
      <c r="IZJ167" s="247"/>
      <c r="IZK167" s="247"/>
      <c r="IZL167" s="247"/>
      <c r="IZM167" s="247"/>
      <c r="IZN167" s="247"/>
      <c r="IZO167" s="247"/>
      <c r="IZP167" s="247"/>
      <c r="IZQ167" s="247"/>
      <c r="IZR167" s="247"/>
      <c r="IZS167" s="247"/>
      <c r="IZT167" s="247"/>
      <c r="IZU167" s="247"/>
      <c r="IZV167" s="247"/>
      <c r="IZW167" s="247"/>
      <c r="IZX167" s="247"/>
      <c r="IZY167" s="247"/>
      <c r="IZZ167" s="247"/>
      <c r="JAA167" s="247"/>
      <c r="JAB167" s="247"/>
      <c r="JAC167" s="247"/>
      <c r="JAD167" s="247"/>
      <c r="JAE167" s="247"/>
      <c r="JAF167" s="247"/>
      <c r="JAG167" s="247"/>
      <c r="JAH167" s="247"/>
      <c r="JAI167" s="247"/>
      <c r="JAJ167" s="247"/>
      <c r="JAK167" s="247"/>
      <c r="JAL167" s="247"/>
      <c r="JAM167" s="247"/>
      <c r="JAN167" s="247"/>
      <c r="JAO167" s="247"/>
      <c r="JAP167" s="247"/>
      <c r="JAQ167" s="247"/>
      <c r="JAR167" s="247"/>
      <c r="JAS167" s="247"/>
      <c r="JAT167" s="247"/>
      <c r="JAU167" s="247"/>
      <c r="JAV167" s="247"/>
      <c r="JAW167" s="247"/>
      <c r="JAX167" s="247"/>
      <c r="JAY167" s="247"/>
      <c r="JAZ167" s="247"/>
      <c r="JBA167" s="247"/>
      <c r="JBB167" s="247"/>
      <c r="JBC167" s="247"/>
      <c r="JBD167" s="247"/>
      <c r="JBE167" s="247"/>
      <c r="JBF167" s="247"/>
      <c r="JBG167" s="247"/>
      <c r="JBH167" s="247"/>
      <c r="JBI167" s="247"/>
      <c r="JBJ167" s="247"/>
      <c r="JBK167" s="247"/>
      <c r="JBL167" s="247"/>
      <c r="JBM167" s="247"/>
      <c r="JBN167" s="247"/>
      <c r="JBO167" s="247"/>
      <c r="JBP167" s="247"/>
      <c r="JBQ167" s="247"/>
      <c r="JBR167" s="247"/>
      <c r="JBS167" s="247"/>
      <c r="JBT167" s="247"/>
      <c r="JBU167" s="247"/>
      <c r="JBV167" s="247"/>
      <c r="JBW167" s="247"/>
      <c r="JBX167" s="247"/>
      <c r="JBY167" s="247"/>
      <c r="JBZ167" s="247"/>
      <c r="JCA167" s="247"/>
      <c r="JCB167" s="247"/>
      <c r="JCC167" s="247"/>
      <c r="JCD167" s="247"/>
      <c r="JCE167" s="247"/>
      <c r="JCF167" s="247"/>
      <c r="JCG167" s="247"/>
      <c r="JCH167" s="247"/>
      <c r="JCI167" s="247"/>
      <c r="JCJ167" s="247"/>
      <c r="JCK167" s="247"/>
      <c r="JCL167" s="247"/>
      <c r="JCM167" s="247"/>
      <c r="JCN167" s="247"/>
      <c r="JCO167" s="247"/>
      <c r="JCP167" s="247"/>
      <c r="JCQ167" s="247"/>
      <c r="JCR167" s="247"/>
      <c r="JCS167" s="247"/>
      <c r="JCT167" s="247"/>
      <c r="JCU167" s="247"/>
      <c r="JCV167" s="247"/>
      <c r="JCW167" s="247"/>
      <c r="JCX167" s="247"/>
      <c r="JCY167" s="247"/>
      <c r="JCZ167" s="247"/>
      <c r="JDA167" s="247"/>
      <c r="JDB167" s="247"/>
      <c r="JDC167" s="247"/>
      <c r="JDD167" s="247"/>
      <c r="JDE167" s="247"/>
      <c r="JDF167" s="247"/>
      <c r="JDG167" s="247"/>
      <c r="JDH167" s="247"/>
      <c r="JDI167" s="247"/>
      <c r="JDJ167" s="247"/>
      <c r="JDK167" s="247"/>
      <c r="JDL167" s="247"/>
      <c r="JDM167" s="247"/>
      <c r="JDN167" s="247"/>
      <c r="JDO167" s="247"/>
      <c r="JDP167" s="247"/>
      <c r="JDQ167" s="247"/>
      <c r="JDR167" s="247"/>
      <c r="JDS167" s="247"/>
      <c r="JDT167" s="247"/>
      <c r="JDU167" s="247"/>
      <c r="JDV167" s="247"/>
      <c r="JDW167" s="247"/>
      <c r="JDX167" s="247"/>
      <c r="JDY167" s="247"/>
      <c r="JDZ167" s="247"/>
      <c r="JEA167" s="247"/>
      <c r="JEB167" s="247"/>
      <c r="JEC167" s="247"/>
      <c r="JED167" s="247"/>
      <c r="JEE167" s="247"/>
      <c r="JEF167" s="247"/>
      <c r="JEG167" s="247"/>
      <c r="JEH167" s="247"/>
      <c r="JEI167" s="247"/>
      <c r="JEJ167" s="247"/>
      <c r="JEK167" s="247"/>
      <c r="JEL167" s="247"/>
      <c r="JEM167" s="247"/>
      <c r="JEN167" s="247"/>
      <c r="JEO167" s="247"/>
      <c r="JEP167" s="247"/>
      <c r="JEQ167" s="247"/>
      <c r="JER167" s="247"/>
      <c r="JES167" s="247"/>
      <c r="JET167" s="247"/>
      <c r="JEU167" s="247"/>
      <c r="JEV167" s="247"/>
      <c r="JEW167" s="247"/>
      <c r="JEX167" s="247"/>
      <c r="JEY167" s="247"/>
      <c r="JEZ167" s="247"/>
      <c r="JFA167" s="247"/>
      <c r="JFB167" s="247"/>
      <c r="JFC167" s="247"/>
      <c r="JFD167" s="247"/>
      <c r="JFE167" s="247"/>
      <c r="JFF167" s="247"/>
      <c r="JFG167" s="247"/>
      <c r="JFH167" s="247"/>
      <c r="JFI167" s="247"/>
      <c r="JFJ167" s="247"/>
      <c r="JFK167" s="247"/>
      <c r="JFL167" s="247"/>
      <c r="JFM167" s="247"/>
      <c r="JFN167" s="247"/>
      <c r="JFO167" s="247"/>
      <c r="JFP167" s="247"/>
      <c r="JFQ167" s="247"/>
      <c r="JFR167" s="247"/>
      <c r="JFS167" s="247"/>
      <c r="JFT167" s="247"/>
      <c r="JFU167" s="247"/>
      <c r="JFV167" s="247"/>
      <c r="JFW167" s="247"/>
      <c r="JFX167" s="247"/>
      <c r="JFY167" s="247"/>
      <c r="JFZ167" s="247"/>
      <c r="JGA167" s="247"/>
      <c r="JGB167" s="247"/>
      <c r="JGC167" s="247"/>
      <c r="JGD167" s="247"/>
      <c r="JGE167" s="247"/>
      <c r="JGF167" s="247"/>
      <c r="JGG167" s="247"/>
      <c r="JGH167" s="247"/>
      <c r="JGI167" s="247"/>
      <c r="JGJ167" s="247"/>
      <c r="JGK167" s="247"/>
      <c r="JGL167" s="247"/>
      <c r="JGM167" s="247"/>
      <c r="JGN167" s="247"/>
      <c r="JGO167" s="247"/>
      <c r="JGP167" s="247"/>
      <c r="JGQ167" s="247"/>
      <c r="JGR167" s="247"/>
      <c r="JGS167" s="247"/>
      <c r="JGT167" s="247"/>
      <c r="JGU167" s="247"/>
      <c r="JGV167" s="247"/>
      <c r="JGW167" s="247"/>
      <c r="JGX167" s="247"/>
      <c r="JGY167" s="247"/>
      <c r="JGZ167" s="247"/>
      <c r="JHA167" s="247"/>
      <c r="JHB167" s="247"/>
      <c r="JHC167" s="247"/>
      <c r="JHD167" s="247"/>
      <c r="JHE167" s="247"/>
      <c r="JHF167" s="247"/>
      <c r="JHG167" s="247"/>
      <c r="JHH167" s="247"/>
      <c r="JHI167" s="247"/>
      <c r="JHJ167" s="247"/>
      <c r="JHK167" s="247"/>
      <c r="JHL167" s="247"/>
      <c r="JHM167" s="247"/>
      <c r="JHN167" s="247"/>
      <c r="JHO167" s="247"/>
      <c r="JHP167" s="247"/>
      <c r="JHQ167" s="247"/>
      <c r="JHR167" s="247"/>
      <c r="JHS167" s="247"/>
      <c r="JHT167" s="247"/>
      <c r="JHU167" s="247"/>
      <c r="JHV167" s="247"/>
      <c r="JHW167" s="247"/>
      <c r="JHX167" s="247"/>
      <c r="JHY167" s="247"/>
      <c r="JHZ167" s="247"/>
      <c r="JIA167" s="247"/>
      <c r="JIB167" s="247"/>
      <c r="JIC167" s="247"/>
      <c r="JID167" s="247"/>
      <c r="JIE167" s="247"/>
      <c r="JIF167" s="247"/>
      <c r="JIG167" s="247"/>
      <c r="JIH167" s="247"/>
      <c r="JII167" s="247"/>
      <c r="JIJ167" s="247"/>
      <c r="JIK167" s="247"/>
      <c r="JIL167" s="247"/>
      <c r="JIM167" s="247"/>
      <c r="JIN167" s="247"/>
      <c r="JIO167" s="247"/>
      <c r="JIP167" s="247"/>
      <c r="JIQ167" s="247"/>
      <c r="JIR167" s="247"/>
      <c r="JIS167" s="247"/>
      <c r="JIT167" s="247"/>
      <c r="JIU167" s="247"/>
      <c r="JIV167" s="247"/>
      <c r="JIW167" s="247"/>
      <c r="JIX167" s="247"/>
      <c r="JIY167" s="247"/>
      <c r="JIZ167" s="247"/>
      <c r="JJA167" s="247"/>
      <c r="JJB167" s="247"/>
      <c r="JJC167" s="247"/>
      <c r="JJD167" s="247"/>
      <c r="JJE167" s="247"/>
      <c r="JJF167" s="247"/>
      <c r="JJG167" s="247"/>
      <c r="JJH167" s="247"/>
      <c r="JJI167" s="247"/>
      <c r="JJJ167" s="247"/>
      <c r="JJK167" s="247"/>
      <c r="JJL167" s="247"/>
      <c r="JJM167" s="247"/>
      <c r="JJN167" s="247"/>
      <c r="JJO167" s="247"/>
      <c r="JJP167" s="247"/>
      <c r="JJQ167" s="247"/>
      <c r="JJR167" s="247"/>
      <c r="JJS167" s="247"/>
      <c r="JJT167" s="247"/>
      <c r="JJU167" s="247"/>
      <c r="JJV167" s="247"/>
      <c r="JJW167" s="247"/>
      <c r="JJX167" s="247"/>
      <c r="JJY167" s="247"/>
      <c r="JJZ167" s="247"/>
      <c r="JKA167" s="247"/>
      <c r="JKB167" s="247"/>
      <c r="JKC167" s="247"/>
      <c r="JKD167" s="247"/>
      <c r="JKE167" s="247"/>
      <c r="JKF167" s="247"/>
      <c r="JKG167" s="247"/>
      <c r="JKH167" s="247"/>
      <c r="JKI167" s="247"/>
      <c r="JKJ167" s="247"/>
      <c r="JKK167" s="247"/>
      <c r="JKL167" s="247"/>
      <c r="JKM167" s="247"/>
      <c r="JKN167" s="247"/>
      <c r="JKO167" s="247"/>
      <c r="JKP167" s="247"/>
      <c r="JKQ167" s="247"/>
      <c r="JKR167" s="247"/>
      <c r="JKS167" s="247"/>
      <c r="JKT167" s="247"/>
      <c r="JKU167" s="247"/>
      <c r="JKV167" s="247"/>
      <c r="JKW167" s="247"/>
      <c r="JKX167" s="247"/>
      <c r="JKY167" s="247"/>
      <c r="JKZ167" s="247"/>
      <c r="JLA167" s="247"/>
      <c r="JLB167" s="247"/>
      <c r="JLC167" s="247"/>
      <c r="JLD167" s="247"/>
      <c r="JLE167" s="247"/>
      <c r="JLF167" s="247"/>
      <c r="JLG167" s="247"/>
      <c r="JLH167" s="247"/>
      <c r="JLI167" s="247"/>
      <c r="JLJ167" s="247"/>
      <c r="JLK167" s="247"/>
      <c r="JLL167" s="247"/>
      <c r="JLM167" s="247"/>
      <c r="JLN167" s="247"/>
      <c r="JLO167" s="247"/>
      <c r="JLP167" s="247"/>
      <c r="JLQ167" s="247"/>
      <c r="JLR167" s="247"/>
      <c r="JLS167" s="247"/>
      <c r="JLT167" s="247"/>
      <c r="JLU167" s="247"/>
      <c r="JLV167" s="247"/>
      <c r="JLW167" s="247"/>
      <c r="JLX167" s="247"/>
      <c r="JLY167" s="247"/>
      <c r="JLZ167" s="247"/>
      <c r="JMA167" s="247"/>
      <c r="JMB167" s="247"/>
      <c r="JMC167" s="247"/>
      <c r="JMD167" s="247"/>
      <c r="JME167" s="247"/>
      <c r="JMF167" s="247"/>
      <c r="JMG167" s="247"/>
      <c r="JMH167" s="247"/>
      <c r="JMI167" s="247"/>
      <c r="JMJ167" s="247"/>
      <c r="JMK167" s="247"/>
      <c r="JML167" s="247"/>
      <c r="JMM167" s="247"/>
      <c r="JMN167" s="247"/>
      <c r="JMO167" s="247"/>
      <c r="JMP167" s="247"/>
      <c r="JMQ167" s="247"/>
      <c r="JMR167" s="247"/>
      <c r="JMS167" s="247"/>
      <c r="JMT167" s="247"/>
      <c r="JMU167" s="247"/>
      <c r="JMV167" s="247"/>
      <c r="JMW167" s="247"/>
      <c r="JMX167" s="247"/>
      <c r="JMY167" s="247"/>
      <c r="JMZ167" s="247"/>
      <c r="JNA167" s="247"/>
      <c r="JNB167" s="247"/>
      <c r="JNC167" s="247"/>
      <c r="JND167" s="247"/>
      <c r="JNE167" s="247"/>
      <c r="JNF167" s="247"/>
      <c r="JNG167" s="247"/>
      <c r="JNH167" s="247"/>
      <c r="JNI167" s="247"/>
      <c r="JNJ167" s="247"/>
      <c r="JNK167" s="247"/>
      <c r="JNL167" s="247"/>
      <c r="JNM167" s="247"/>
      <c r="JNN167" s="247"/>
      <c r="JNO167" s="247"/>
      <c r="JNP167" s="247"/>
      <c r="JNQ167" s="247"/>
      <c r="JNR167" s="247"/>
      <c r="JNS167" s="247"/>
      <c r="JNT167" s="247"/>
      <c r="JNU167" s="247"/>
      <c r="JNV167" s="247"/>
      <c r="JNW167" s="247"/>
      <c r="JNX167" s="247"/>
      <c r="JNY167" s="247"/>
      <c r="JNZ167" s="247"/>
      <c r="JOA167" s="247"/>
      <c r="JOB167" s="247"/>
      <c r="JOC167" s="247"/>
      <c r="JOD167" s="247"/>
      <c r="JOE167" s="247"/>
      <c r="JOF167" s="247"/>
      <c r="JOG167" s="247"/>
      <c r="JOH167" s="247"/>
      <c r="JOI167" s="247"/>
      <c r="JOJ167" s="247"/>
      <c r="JOK167" s="247"/>
      <c r="JOL167" s="247"/>
      <c r="JOM167" s="247"/>
      <c r="JON167" s="247"/>
      <c r="JOO167" s="247"/>
      <c r="JOP167" s="247"/>
      <c r="JOQ167" s="247"/>
      <c r="JOR167" s="247"/>
      <c r="JOS167" s="247"/>
      <c r="JOT167" s="247"/>
      <c r="JOU167" s="247"/>
      <c r="JOV167" s="247"/>
      <c r="JOW167" s="247"/>
      <c r="JOX167" s="247"/>
      <c r="JOY167" s="247"/>
      <c r="JOZ167" s="247"/>
      <c r="JPA167" s="247"/>
      <c r="JPB167" s="247"/>
      <c r="JPC167" s="247"/>
      <c r="JPD167" s="247"/>
      <c r="JPE167" s="247"/>
      <c r="JPF167" s="247"/>
      <c r="JPG167" s="247"/>
      <c r="JPH167" s="247"/>
      <c r="JPI167" s="247"/>
      <c r="JPJ167" s="247"/>
      <c r="JPK167" s="247"/>
      <c r="JPL167" s="247"/>
      <c r="JPM167" s="247"/>
      <c r="JPN167" s="247"/>
      <c r="JPO167" s="247"/>
      <c r="JPP167" s="247"/>
      <c r="JPQ167" s="247"/>
      <c r="JPR167" s="247"/>
      <c r="JPS167" s="247"/>
      <c r="JPT167" s="247"/>
      <c r="JPU167" s="247"/>
      <c r="JPV167" s="247"/>
      <c r="JPW167" s="247"/>
      <c r="JPX167" s="247"/>
      <c r="JPY167" s="247"/>
      <c r="JPZ167" s="247"/>
      <c r="JQA167" s="247"/>
      <c r="JQB167" s="247"/>
      <c r="JQC167" s="247"/>
      <c r="JQD167" s="247"/>
      <c r="JQE167" s="247"/>
      <c r="JQF167" s="247"/>
      <c r="JQG167" s="247"/>
      <c r="JQH167" s="247"/>
      <c r="JQI167" s="247"/>
      <c r="JQJ167" s="247"/>
      <c r="JQK167" s="247"/>
      <c r="JQL167" s="247"/>
      <c r="JQM167" s="247"/>
      <c r="JQN167" s="247"/>
      <c r="JQO167" s="247"/>
      <c r="JQP167" s="247"/>
      <c r="JQQ167" s="247"/>
      <c r="JQR167" s="247"/>
      <c r="JQS167" s="247"/>
      <c r="JQT167" s="247"/>
      <c r="JQU167" s="247"/>
      <c r="JQV167" s="247"/>
      <c r="JQW167" s="247"/>
      <c r="JQX167" s="247"/>
      <c r="JQY167" s="247"/>
      <c r="JQZ167" s="247"/>
      <c r="JRA167" s="247"/>
      <c r="JRB167" s="247"/>
      <c r="JRC167" s="247"/>
      <c r="JRD167" s="247"/>
      <c r="JRE167" s="247"/>
      <c r="JRF167" s="247"/>
      <c r="JRG167" s="247"/>
      <c r="JRH167" s="247"/>
      <c r="JRI167" s="247"/>
      <c r="JRJ167" s="247"/>
      <c r="JRK167" s="247"/>
      <c r="JRL167" s="247"/>
      <c r="JRM167" s="247"/>
      <c r="JRN167" s="247"/>
      <c r="JRO167" s="247"/>
      <c r="JRP167" s="247"/>
      <c r="JRQ167" s="247"/>
      <c r="JRR167" s="247"/>
      <c r="JRS167" s="247"/>
      <c r="JRT167" s="247"/>
      <c r="JRU167" s="247"/>
      <c r="JRV167" s="247"/>
      <c r="JRW167" s="247"/>
      <c r="JRX167" s="247"/>
      <c r="JRY167" s="247"/>
      <c r="JRZ167" s="247"/>
      <c r="JSA167" s="247"/>
      <c r="JSB167" s="247"/>
      <c r="JSC167" s="247"/>
      <c r="JSD167" s="247"/>
      <c r="JSE167" s="247"/>
      <c r="JSF167" s="247"/>
      <c r="JSG167" s="247"/>
      <c r="JSH167" s="247"/>
      <c r="JSI167" s="247"/>
      <c r="JSJ167" s="247"/>
      <c r="JSK167" s="247"/>
      <c r="JSL167" s="247"/>
      <c r="JSM167" s="247"/>
      <c r="JSN167" s="247"/>
      <c r="JSO167" s="247"/>
      <c r="JSP167" s="247"/>
      <c r="JSQ167" s="247"/>
      <c r="JSR167" s="247"/>
      <c r="JSS167" s="247"/>
      <c r="JST167" s="247"/>
      <c r="JSU167" s="247"/>
      <c r="JSV167" s="247"/>
      <c r="JSW167" s="247"/>
      <c r="JSX167" s="247"/>
      <c r="JSY167" s="247"/>
      <c r="JSZ167" s="247"/>
      <c r="JTA167" s="247"/>
      <c r="JTB167" s="247"/>
      <c r="JTC167" s="247"/>
      <c r="JTD167" s="247"/>
      <c r="JTE167" s="247"/>
      <c r="JTF167" s="247"/>
      <c r="JTG167" s="247"/>
      <c r="JTH167" s="247"/>
      <c r="JTI167" s="247"/>
      <c r="JTJ167" s="247"/>
      <c r="JTK167" s="247"/>
      <c r="JTL167" s="247"/>
      <c r="JTM167" s="247"/>
      <c r="JTN167" s="247"/>
      <c r="JTO167" s="247"/>
      <c r="JTP167" s="247"/>
      <c r="JTQ167" s="247"/>
      <c r="JTR167" s="247"/>
      <c r="JTS167" s="247"/>
      <c r="JTT167" s="247"/>
      <c r="JTU167" s="247"/>
      <c r="JTV167" s="247"/>
      <c r="JTW167" s="247"/>
      <c r="JTX167" s="247"/>
      <c r="JTY167" s="247"/>
      <c r="JTZ167" s="247"/>
      <c r="JUA167" s="247"/>
      <c r="JUB167" s="247"/>
      <c r="JUC167" s="247"/>
      <c r="JUD167" s="247"/>
      <c r="JUE167" s="247"/>
      <c r="JUF167" s="247"/>
      <c r="JUG167" s="247"/>
      <c r="JUH167" s="247"/>
      <c r="JUI167" s="247"/>
      <c r="JUJ167" s="247"/>
      <c r="JUK167" s="247"/>
      <c r="JUL167" s="247"/>
      <c r="JUM167" s="247"/>
      <c r="JUN167" s="247"/>
      <c r="JUO167" s="247"/>
      <c r="JUP167" s="247"/>
      <c r="JUQ167" s="247"/>
      <c r="JUR167" s="247"/>
      <c r="JUS167" s="247"/>
      <c r="JUT167" s="247"/>
      <c r="JUU167" s="247"/>
      <c r="JUV167" s="247"/>
      <c r="JUW167" s="247"/>
      <c r="JUX167" s="247"/>
      <c r="JUY167" s="247"/>
      <c r="JUZ167" s="247"/>
      <c r="JVA167" s="247"/>
      <c r="JVB167" s="247"/>
      <c r="JVC167" s="247"/>
      <c r="JVD167" s="247"/>
      <c r="JVE167" s="247"/>
      <c r="JVF167" s="247"/>
      <c r="JVG167" s="247"/>
      <c r="JVH167" s="247"/>
      <c r="JVI167" s="247"/>
      <c r="JVJ167" s="247"/>
      <c r="JVK167" s="247"/>
      <c r="JVL167" s="247"/>
      <c r="JVM167" s="247"/>
      <c r="JVN167" s="247"/>
      <c r="JVO167" s="247"/>
      <c r="JVP167" s="247"/>
      <c r="JVQ167" s="247"/>
      <c r="JVR167" s="247"/>
      <c r="JVS167" s="247"/>
      <c r="JVT167" s="247"/>
      <c r="JVU167" s="247"/>
      <c r="JVV167" s="247"/>
      <c r="JVW167" s="247"/>
      <c r="JVX167" s="247"/>
      <c r="JVY167" s="247"/>
      <c r="JVZ167" s="247"/>
      <c r="JWA167" s="247"/>
      <c r="JWB167" s="247"/>
      <c r="JWC167" s="247"/>
      <c r="JWD167" s="247"/>
      <c r="JWE167" s="247"/>
      <c r="JWF167" s="247"/>
      <c r="JWG167" s="247"/>
      <c r="JWH167" s="247"/>
      <c r="JWI167" s="247"/>
      <c r="JWJ167" s="247"/>
      <c r="JWK167" s="247"/>
      <c r="JWL167" s="247"/>
      <c r="JWM167" s="247"/>
      <c r="JWN167" s="247"/>
      <c r="JWO167" s="247"/>
      <c r="JWP167" s="247"/>
      <c r="JWQ167" s="247"/>
      <c r="JWR167" s="247"/>
      <c r="JWS167" s="247"/>
      <c r="JWT167" s="247"/>
      <c r="JWU167" s="247"/>
      <c r="JWV167" s="247"/>
      <c r="JWW167" s="247"/>
      <c r="JWX167" s="247"/>
      <c r="JWY167" s="247"/>
      <c r="JWZ167" s="247"/>
      <c r="JXA167" s="247"/>
      <c r="JXB167" s="247"/>
      <c r="JXC167" s="247"/>
      <c r="JXD167" s="247"/>
      <c r="JXE167" s="247"/>
      <c r="JXF167" s="247"/>
      <c r="JXG167" s="247"/>
      <c r="JXH167" s="247"/>
      <c r="JXI167" s="247"/>
      <c r="JXJ167" s="247"/>
      <c r="JXK167" s="247"/>
      <c r="JXL167" s="247"/>
      <c r="JXM167" s="247"/>
      <c r="JXN167" s="247"/>
      <c r="JXO167" s="247"/>
      <c r="JXP167" s="247"/>
      <c r="JXQ167" s="247"/>
      <c r="JXR167" s="247"/>
      <c r="JXS167" s="247"/>
      <c r="JXT167" s="247"/>
      <c r="JXU167" s="247"/>
      <c r="JXV167" s="247"/>
      <c r="JXW167" s="247"/>
      <c r="JXX167" s="247"/>
      <c r="JXY167" s="247"/>
      <c r="JXZ167" s="247"/>
      <c r="JYA167" s="247"/>
      <c r="JYB167" s="247"/>
      <c r="JYC167" s="247"/>
      <c r="JYD167" s="247"/>
      <c r="JYE167" s="247"/>
      <c r="JYF167" s="247"/>
      <c r="JYG167" s="247"/>
      <c r="JYH167" s="247"/>
      <c r="JYI167" s="247"/>
      <c r="JYJ167" s="247"/>
      <c r="JYK167" s="247"/>
      <c r="JYL167" s="247"/>
      <c r="JYM167" s="247"/>
      <c r="JYN167" s="247"/>
      <c r="JYO167" s="247"/>
      <c r="JYP167" s="247"/>
      <c r="JYQ167" s="247"/>
      <c r="JYR167" s="247"/>
      <c r="JYS167" s="247"/>
      <c r="JYT167" s="247"/>
      <c r="JYU167" s="247"/>
      <c r="JYV167" s="247"/>
      <c r="JYW167" s="247"/>
      <c r="JYX167" s="247"/>
      <c r="JYY167" s="247"/>
      <c r="JYZ167" s="247"/>
      <c r="JZA167" s="247"/>
      <c r="JZB167" s="247"/>
      <c r="JZC167" s="247"/>
      <c r="JZD167" s="247"/>
      <c r="JZE167" s="247"/>
      <c r="JZF167" s="247"/>
      <c r="JZG167" s="247"/>
      <c r="JZH167" s="247"/>
      <c r="JZI167" s="247"/>
      <c r="JZJ167" s="247"/>
      <c r="JZK167" s="247"/>
      <c r="JZL167" s="247"/>
      <c r="JZM167" s="247"/>
      <c r="JZN167" s="247"/>
      <c r="JZO167" s="247"/>
      <c r="JZP167" s="247"/>
      <c r="JZQ167" s="247"/>
      <c r="JZR167" s="247"/>
      <c r="JZS167" s="247"/>
      <c r="JZT167" s="247"/>
      <c r="JZU167" s="247"/>
      <c r="JZV167" s="247"/>
      <c r="JZW167" s="247"/>
      <c r="JZX167" s="247"/>
      <c r="JZY167" s="247"/>
      <c r="JZZ167" s="247"/>
      <c r="KAA167" s="247"/>
      <c r="KAB167" s="247"/>
      <c r="KAC167" s="247"/>
      <c r="KAD167" s="247"/>
      <c r="KAE167" s="247"/>
      <c r="KAF167" s="247"/>
      <c r="KAG167" s="247"/>
      <c r="KAH167" s="247"/>
      <c r="KAI167" s="247"/>
      <c r="KAJ167" s="247"/>
      <c r="KAK167" s="247"/>
      <c r="KAL167" s="247"/>
      <c r="KAM167" s="247"/>
      <c r="KAN167" s="247"/>
      <c r="KAO167" s="247"/>
      <c r="KAP167" s="247"/>
      <c r="KAQ167" s="247"/>
      <c r="KAR167" s="247"/>
      <c r="KAS167" s="247"/>
      <c r="KAT167" s="247"/>
      <c r="KAU167" s="247"/>
      <c r="KAV167" s="247"/>
      <c r="KAW167" s="247"/>
      <c r="KAX167" s="247"/>
      <c r="KAY167" s="247"/>
      <c r="KAZ167" s="247"/>
      <c r="KBA167" s="247"/>
      <c r="KBB167" s="247"/>
      <c r="KBC167" s="247"/>
      <c r="KBD167" s="247"/>
      <c r="KBE167" s="247"/>
      <c r="KBF167" s="247"/>
      <c r="KBG167" s="247"/>
      <c r="KBH167" s="247"/>
      <c r="KBI167" s="247"/>
      <c r="KBJ167" s="247"/>
      <c r="KBK167" s="247"/>
      <c r="KBL167" s="247"/>
      <c r="KBM167" s="247"/>
      <c r="KBN167" s="247"/>
      <c r="KBO167" s="247"/>
      <c r="KBP167" s="247"/>
      <c r="KBQ167" s="247"/>
      <c r="KBR167" s="247"/>
      <c r="KBS167" s="247"/>
      <c r="KBT167" s="247"/>
      <c r="KBU167" s="247"/>
      <c r="KBV167" s="247"/>
      <c r="KBW167" s="247"/>
      <c r="KBX167" s="247"/>
      <c r="KBY167" s="247"/>
      <c r="KBZ167" s="247"/>
      <c r="KCA167" s="247"/>
      <c r="KCB167" s="247"/>
      <c r="KCC167" s="247"/>
      <c r="KCD167" s="247"/>
      <c r="KCE167" s="247"/>
      <c r="KCF167" s="247"/>
      <c r="KCG167" s="247"/>
      <c r="KCH167" s="247"/>
      <c r="KCI167" s="247"/>
      <c r="KCJ167" s="247"/>
      <c r="KCK167" s="247"/>
      <c r="KCL167" s="247"/>
      <c r="KCM167" s="247"/>
      <c r="KCN167" s="247"/>
      <c r="KCO167" s="247"/>
      <c r="KCP167" s="247"/>
      <c r="KCQ167" s="247"/>
      <c r="KCR167" s="247"/>
      <c r="KCS167" s="247"/>
      <c r="KCT167" s="247"/>
      <c r="KCU167" s="247"/>
      <c r="KCV167" s="247"/>
      <c r="KCW167" s="247"/>
      <c r="KCX167" s="247"/>
      <c r="KCY167" s="247"/>
      <c r="KCZ167" s="247"/>
      <c r="KDA167" s="247"/>
      <c r="KDB167" s="247"/>
      <c r="KDC167" s="247"/>
      <c r="KDD167" s="247"/>
      <c r="KDE167" s="247"/>
      <c r="KDF167" s="247"/>
      <c r="KDG167" s="247"/>
      <c r="KDH167" s="247"/>
      <c r="KDI167" s="247"/>
      <c r="KDJ167" s="247"/>
      <c r="KDK167" s="247"/>
      <c r="KDL167" s="247"/>
      <c r="KDM167" s="247"/>
      <c r="KDN167" s="247"/>
      <c r="KDO167" s="247"/>
      <c r="KDP167" s="247"/>
      <c r="KDQ167" s="247"/>
      <c r="KDR167" s="247"/>
      <c r="KDS167" s="247"/>
      <c r="KDT167" s="247"/>
      <c r="KDU167" s="247"/>
      <c r="KDV167" s="247"/>
      <c r="KDW167" s="247"/>
      <c r="KDX167" s="247"/>
      <c r="KDY167" s="247"/>
      <c r="KDZ167" s="247"/>
      <c r="KEA167" s="247"/>
      <c r="KEB167" s="247"/>
      <c r="KEC167" s="247"/>
      <c r="KED167" s="247"/>
      <c r="KEE167" s="247"/>
      <c r="KEF167" s="247"/>
      <c r="KEG167" s="247"/>
      <c r="KEH167" s="247"/>
      <c r="KEI167" s="247"/>
      <c r="KEJ167" s="247"/>
      <c r="KEK167" s="247"/>
      <c r="KEL167" s="247"/>
      <c r="KEM167" s="247"/>
      <c r="KEN167" s="247"/>
      <c r="KEO167" s="247"/>
      <c r="KEP167" s="247"/>
      <c r="KEQ167" s="247"/>
      <c r="KER167" s="247"/>
      <c r="KES167" s="247"/>
      <c r="KET167" s="247"/>
      <c r="KEU167" s="247"/>
      <c r="KEV167" s="247"/>
      <c r="KEW167" s="247"/>
      <c r="KEX167" s="247"/>
      <c r="KEY167" s="247"/>
      <c r="KEZ167" s="247"/>
      <c r="KFA167" s="247"/>
      <c r="KFB167" s="247"/>
      <c r="KFC167" s="247"/>
      <c r="KFD167" s="247"/>
      <c r="KFE167" s="247"/>
      <c r="KFF167" s="247"/>
      <c r="KFG167" s="247"/>
      <c r="KFH167" s="247"/>
      <c r="KFI167" s="247"/>
      <c r="KFJ167" s="247"/>
      <c r="KFK167" s="247"/>
      <c r="KFL167" s="247"/>
      <c r="KFM167" s="247"/>
      <c r="KFN167" s="247"/>
      <c r="KFO167" s="247"/>
      <c r="KFP167" s="247"/>
      <c r="KFQ167" s="247"/>
      <c r="KFR167" s="247"/>
      <c r="KFS167" s="247"/>
      <c r="KFT167" s="247"/>
      <c r="KFU167" s="247"/>
      <c r="KFV167" s="247"/>
      <c r="KFW167" s="247"/>
      <c r="KFX167" s="247"/>
      <c r="KFY167" s="247"/>
      <c r="KFZ167" s="247"/>
      <c r="KGA167" s="247"/>
      <c r="KGB167" s="247"/>
      <c r="KGC167" s="247"/>
      <c r="KGD167" s="247"/>
      <c r="KGE167" s="247"/>
      <c r="KGF167" s="247"/>
      <c r="KGG167" s="247"/>
      <c r="KGH167" s="247"/>
      <c r="KGI167" s="247"/>
      <c r="KGJ167" s="247"/>
      <c r="KGK167" s="247"/>
      <c r="KGL167" s="247"/>
      <c r="KGM167" s="247"/>
      <c r="KGN167" s="247"/>
      <c r="KGO167" s="247"/>
      <c r="KGP167" s="247"/>
      <c r="KGQ167" s="247"/>
      <c r="KGR167" s="247"/>
      <c r="KGS167" s="247"/>
      <c r="KGT167" s="247"/>
      <c r="KGU167" s="247"/>
      <c r="KGV167" s="247"/>
      <c r="KGW167" s="247"/>
      <c r="KGX167" s="247"/>
      <c r="KGY167" s="247"/>
      <c r="KGZ167" s="247"/>
      <c r="KHA167" s="247"/>
      <c r="KHB167" s="247"/>
      <c r="KHC167" s="247"/>
      <c r="KHD167" s="247"/>
      <c r="KHE167" s="247"/>
      <c r="KHF167" s="247"/>
      <c r="KHG167" s="247"/>
      <c r="KHH167" s="247"/>
      <c r="KHI167" s="247"/>
      <c r="KHJ167" s="247"/>
      <c r="KHK167" s="247"/>
      <c r="KHL167" s="247"/>
      <c r="KHM167" s="247"/>
      <c r="KHN167" s="247"/>
      <c r="KHO167" s="247"/>
      <c r="KHP167" s="247"/>
      <c r="KHQ167" s="247"/>
      <c r="KHR167" s="247"/>
      <c r="KHS167" s="247"/>
      <c r="KHT167" s="247"/>
      <c r="KHU167" s="247"/>
      <c r="KHV167" s="247"/>
      <c r="KHW167" s="247"/>
      <c r="KHX167" s="247"/>
      <c r="KHY167" s="247"/>
      <c r="KHZ167" s="247"/>
      <c r="KIA167" s="247"/>
      <c r="KIB167" s="247"/>
      <c r="KIC167" s="247"/>
      <c r="KID167" s="247"/>
      <c r="KIE167" s="247"/>
      <c r="KIF167" s="247"/>
      <c r="KIG167" s="247"/>
      <c r="KIH167" s="247"/>
      <c r="KII167" s="247"/>
      <c r="KIJ167" s="247"/>
      <c r="KIK167" s="247"/>
      <c r="KIL167" s="247"/>
      <c r="KIM167" s="247"/>
      <c r="KIN167" s="247"/>
      <c r="KIO167" s="247"/>
      <c r="KIP167" s="247"/>
      <c r="KIQ167" s="247"/>
      <c r="KIR167" s="247"/>
      <c r="KIS167" s="247"/>
      <c r="KIT167" s="247"/>
      <c r="KIU167" s="247"/>
      <c r="KIV167" s="247"/>
      <c r="KIW167" s="247"/>
      <c r="KIX167" s="247"/>
      <c r="KIY167" s="247"/>
      <c r="KIZ167" s="247"/>
      <c r="KJA167" s="247"/>
      <c r="KJB167" s="247"/>
      <c r="KJC167" s="247"/>
      <c r="KJD167" s="247"/>
      <c r="KJE167" s="247"/>
      <c r="KJF167" s="247"/>
      <c r="KJG167" s="247"/>
      <c r="KJH167" s="247"/>
      <c r="KJI167" s="247"/>
      <c r="KJJ167" s="247"/>
      <c r="KJK167" s="247"/>
      <c r="KJL167" s="247"/>
      <c r="KJM167" s="247"/>
      <c r="KJN167" s="247"/>
      <c r="KJO167" s="247"/>
      <c r="KJP167" s="247"/>
      <c r="KJQ167" s="247"/>
      <c r="KJR167" s="247"/>
      <c r="KJS167" s="247"/>
      <c r="KJT167" s="247"/>
      <c r="KJU167" s="247"/>
      <c r="KJV167" s="247"/>
      <c r="KJW167" s="247"/>
      <c r="KJX167" s="247"/>
      <c r="KJY167" s="247"/>
      <c r="KJZ167" s="247"/>
      <c r="KKA167" s="247"/>
      <c r="KKB167" s="247"/>
      <c r="KKC167" s="247"/>
      <c r="KKD167" s="247"/>
      <c r="KKE167" s="247"/>
      <c r="KKF167" s="247"/>
      <c r="KKG167" s="247"/>
      <c r="KKH167" s="247"/>
      <c r="KKI167" s="247"/>
      <c r="KKJ167" s="247"/>
      <c r="KKK167" s="247"/>
      <c r="KKL167" s="247"/>
      <c r="KKM167" s="247"/>
      <c r="KKN167" s="247"/>
      <c r="KKO167" s="247"/>
      <c r="KKP167" s="247"/>
      <c r="KKQ167" s="247"/>
      <c r="KKR167" s="247"/>
      <c r="KKS167" s="247"/>
      <c r="KKT167" s="247"/>
      <c r="KKU167" s="247"/>
      <c r="KKV167" s="247"/>
      <c r="KKW167" s="247"/>
      <c r="KKX167" s="247"/>
      <c r="KKY167" s="247"/>
      <c r="KKZ167" s="247"/>
      <c r="KLA167" s="247"/>
      <c r="KLB167" s="247"/>
      <c r="KLC167" s="247"/>
      <c r="KLD167" s="247"/>
      <c r="KLE167" s="247"/>
      <c r="KLF167" s="247"/>
      <c r="KLG167" s="247"/>
      <c r="KLH167" s="247"/>
      <c r="KLI167" s="247"/>
      <c r="KLJ167" s="247"/>
      <c r="KLK167" s="247"/>
      <c r="KLL167" s="247"/>
      <c r="KLM167" s="247"/>
      <c r="KLN167" s="247"/>
      <c r="KLO167" s="247"/>
      <c r="KLP167" s="247"/>
      <c r="KLQ167" s="247"/>
      <c r="KLR167" s="247"/>
      <c r="KLS167" s="247"/>
      <c r="KLT167" s="247"/>
      <c r="KLU167" s="247"/>
      <c r="KLV167" s="247"/>
      <c r="KLW167" s="247"/>
      <c r="KLX167" s="247"/>
      <c r="KLY167" s="247"/>
      <c r="KLZ167" s="247"/>
      <c r="KMA167" s="247"/>
      <c r="KMB167" s="247"/>
      <c r="KMC167" s="247"/>
      <c r="KMD167" s="247"/>
      <c r="KME167" s="247"/>
      <c r="KMF167" s="247"/>
      <c r="KMG167" s="247"/>
      <c r="KMH167" s="247"/>
      <c r="KMI167" s="247"/>
      <c r="KMJ167" s="247"/>
      <c r="KMK167" s="247"/>
      <c r="KML167" s="247"/>
      <c r="KMM167" s="247"/>
      <c r="KMN167" s="247"/>
      <c r="KMO167" s="247"/>
      <c r="KMP167" s="247"/>
      <c r="KMQ167" s="247"/>
      <c r="KMR167" s="247"/>
      <c r="KMS167" s="247"/>
      <c r="KMT167" s="247"/>
      <c r="KMU167" s="247"/>
      <c r="KMV167" s="247"/>
      <c r="KMW167" s="247"/>
      <c r="KMX167" s="247"/>
      <c r="KMY167" s="247"/>
      <c r="KMZ167" s="247"/>
      <c r="KNA167" s="247"/>
      <c r="KNB167" s="247"/>
      <c r="KNC167" s="247"/>
      <c r="KND167" s="247"/>
      <c r="KNE167" s="247"/>
      <c r="KNF167" s="247"/>
      <c r="KNG167" s="247"/>
      <c r="KNH167" s="247"/>
      <c r="KNI167" s="247"/>
      <c r="KNJ167" s="247"/>
      <c r="KNK167" s="247"/>
      <c r="KNL167" s="247"/>
      <c r="KNM167" s="247"/>
      <c r="KNN167" s="247"/>
      <c r="KNO167" s="247"/>
      <c r="KNP167" s="247"/>
      <c r="KNQ167" s="247"/>
      <c r="KNR167" s="247"/>
      <c r="KNS167" s="247"/>
      <c r="KNT167" s="247"/>
      <c r="KNU167" s="247"/>
      <c r="KNV167" s="247"/>
      <c r="KNW167" s="247"/>
      <c r="KNX167" s="247"/>
      <c r="KNY167" s="247"/>
      <c r="KNZ167" s="247"/>
      <c r="KOA167" s="247"/>
      <c r="KOB167" s="247"/>
      <c r="KOC167" s="247"/>
      <c r="KOD167" s="247"/>
      <c r="KOE167" s="247"/>
      <c r="KOF167" s="247"/>
      <c r="KOG167" s="247"/>
      <c r="KOH167" s="247"/>
      <c r="KOI167" s="247"/>
      <c r="KOJ167" s="247"/>
      <c r="KOK167" s="247"/>
      <c r="KOL167" s="247"/>
      <c r="KOM167" s="247"/>
      <c r="KON167" s="247"/>
      <c r="KOO167" s="247"/>
      <c r="KOP167" s="247"/>
      <c r="KOQ167" s="247"/>
      <c r="KOR167" s="247"/>
      <c r="KOS167" s="247"/>
      <c r="KOT167" s="247"/>
      <c r="KOU167" s="247"/>
      <c r="KOV167" s="247"/>
      <c r="KOW167" s="247"/>
      <c r="KOX167" s="247"/>
      <c r="KOY167" s="247"/>
      <c r="KOZ167" s="247"/>
      <c r="KPA167" s="247"/>
      <c r="KPB167" s="247"/>
      <c r="KPC167" s="247"/>
      <c r="KPD167" s="247"/>
      <c r="KPE167" s="247"/>
      <c r="KPF167" s="247"/>
      <c r="KPG167" s="247"/>
      <c r="KPH167" s="247"/>
      <c r="KPI167" s="247"/>
      <c r="KPJ167" s="247"/>
      <c r="KPK167" s="247"/>
      <c r="KPL167" s="247"/>
      <c r="KPM167" s="247"/>
      <c r="KPN167" s="247"/>
      <c r="KPO167" s="247"/>
      <c r="KPP167" s="247"/>
      <c r="KPQ167" s="247"/>
      <c r="KPR167" s="247"/>
      <c r="KPS167" s="247"/>
      <c r="KPT167" s="247"/>
      <c r="KPU167" s="247"/>
      <c r="KPV167" s="247"/>
      <c r="KPW167" s="247"/>
      <c r="KPX167" s="247"/>
      <c r="KPY167" s="247"/>
      <c r="KPZ167" s="247"/>
      <c r="KQA167" s="247"/>
      <c r="KQB167" s="247"/>
      <c r="KQC167" s="247"/>
      <c r="KQD167" s="247"/>
      <c r="KQE167" s="247"/>
      <c r="KQF167" s="247"/>
      <c r="KQG167" s="247"/>
      <c r="KQH167" s="247"/>
      <c r="KQI167" s="247"/>
      <c r="KQJ167" s="247"/>
      <c r="KQK167" s="247"/>
      <c r="KQL167" s="247"/>
      <c r="KQM167" s="247"/>
      <c r="KQN167" s="247"/>
      <c r="KQO167" s="247"/>
      <c r="KQP167" s="247"/>
      <c r="KQQ167" s="247"/>
      <c r="KQR167" s="247"/>
      <c r="KQS167" s="247"/>
      <c r="KQT167" s="247"/>
      <c r="KQU167" s="247"/>
      <c r="KQV167" s="247"/>
      <c r="KQW167" s="247"/>
      <c r="KQX167" s="247"/>
      <c r="KQY167" s="247"/>
      <c r="KQZ167" s="247"/>
      <c r="KRA167" s="247"/>
      <c r="KRB167" s="247"/>
      <c r="KRC167" s="247"/>
      <c r="KRD167" s="247"/>
      <c r="KRE167" s="247"/>
      <c r="KRF167" s="247"/>
      <c r="KRG167" s="247"/>
      <c r="KRH167" s="247"/>
      <c r="KRI167" s="247"/>
      <c r="KRJ167" s="247"/>
      <c r="KRK167" s="247"/>
      <c r="KRL167" s="247"/>
      <c r="KRM167" s="247"/>
      <c r="KRN167" s="247"/>
      <c r="KRO167" s="247"/>
      <c r="KRP167" s="247"/>
      <c r="KRQ167" s="247"/>
      <c r="KRR167" s="247"/>
      <c r="KRS167" s="247"/>
      <c r="KRT167" s="247"/>
      <c r="KRU167" s="247"/>
      <c r="KRV167" s="247"/>
      <c r="KRW167" s="247"/>
      <c r="KRX167" s="247"/>
      <c r="KRY167" s="247"/>
      <c r="KRZ167" s="247"/>
      <c r="KSA167" s="247"/>
      <c r="KSB167" s="247"/>
      <c r="KSC167" s="247"/>
      <c r="KSD167" s="247"/>
      <c r="KSE167" s="247"/>
      <c r="KSF167" s="247"/>
      <c r="KSG167" s="247"/>
      <c r="KSH167" s="247"/>
      <c r="KSI167" s="247"/>
      <c r="KSJ167" s="247"/>
      <c r="KSK167" s="247"/>
      <c r="KSL167" s="247"/>
      <c r="KSM167" s="247"/>
      <c r="KSN167" s="247"/>
      <c r="KSO167" s="247"/>
      <c r="KSP167" s="247"/>
      <c r="KSQ167" s="247"/>
      <c r="KSR167" s="247"/>
      <c r="KSS167" s="247"/>
      <c r="KST167" s="247"/>
      <c r="KSU167" s="247"/>
      <c r="KSV167" s="247"/>
      <c r="KSW167" s="247"/>
      <c r="KSX167" s="247"/>
      <c r="KSY167" s="247"/>
      <c r="KSZ167" s="247"/>
      <c r="KTA167" s="247"/>
      <c r="KTB167" s="247"/>
      <c r="KTC167" s="247"/>
      <c r="KTD167" s="247"/>
      <c r="KTE167" s="247"/>
      <c r="KTF167" s="247"/>
      <c r="KTG167" s="247"/>
      <c r="KTH167" s="247"/>
      <c r="KTI167" s="247"/>
      <c r="KTJ167" s="247"/>
      <c r="KTK167" s="247"/>
      <c r="KTL167" s="247"/>
      <c r="KTM167" s="247"/>
      <c r="KTN167" s="247"/>
      <c r="KTO167" s="247"/>
      <c r="KTP167" s="247"/>
      <c r="KTQ167" s="247"/>
      <c r="KTR167" s="247"/>
      <c r="KTS167" s="247"/>
      <c r="KTT167" s="247"/>
      <c r="KTU167" s="247"/>
      <c r="KTV167" s="247"/>
      <c r="KTW167" s="247"/>
      <c r="KTX167" s="247"/>
      <c r="KTY167" s="247"/>
      <c r="KTZ167" s="247"/>
      <c r="KUA167" s="247"/>
      <c r="KUB167" s="247"/>
      <c r="KUC167" s="247"/>
      <c r="KUD167" s="247"/>
      <c r="KUE167" s="247"/>
      <c r="KUF167" s="247"/>
      <c r="KUG167" s="247"/>
      <c r="KUH167" s="247"/>
      <c r="KUI167" s="247"/>
      <c r="KUJ167" s="247"/>
      <c r="KUK167" s="247"/>
      <c r="KUL167" s="247"/>
      <c r="KUM167" s="247"/>
      <c r="KUN167" s="247"/>
      <c r="KUO167" s="247"/>
      <c r="KUP167" s="247"/>
      <c r="KUQ167" s="247"/>
      <c r="KUR167" s="247"/>
      <c r="KUS167" s="247"/>
      <c r="KUT167" s="247"/>
      <c r="KUU167" s="247"/>
      <c r="KUV167" s="247"/>
      <c r="KUW167" s="247"/>
      <c r="KUX167" s="247"/>
      <c r="KUY167" s="247"/>
      <c r="KUZ167" s="247"/>
      <c r="KVA167" s="247"/>
      <c r="KVB167" s="247"/>
      <c r="KVC167" s="247"/>
      <c r="KVD167" s="247"/>
      <c r="KVE167" s="247"/>
      <c r="KVF167" s="247"/>
      <c r="KVG167" s="247"/>
      <c r="KVH167" s="247"/>
      <c r="KVI167" s="247"/>
      <c r="KVJ167" s="247"/>
      <c r="KVK167" s="247"/>
      <c r="KVL167" s="247"/>
      <c r="KVM167" s="247"/>
      <c r="KVN167" s="247"/>
      <c r="KVO167" s="247"/>
      <c r="KVP167" s="247"/>
      <c r="KVQ167" s="247"/>
      <c r="KVR167" s="247"/>
      <c r="KVS167" s="247"/>
      <c r="KVT167" s="247"/>
      <c r="KVU167" s="247"/>
      <c r="KVV167" s="247"/>
      <c r="KVW167" s="247"/>
      <c r="KVX167" s="247"/>
      <c r="KVY167" s="247"/>
      <c r="KVZ167" s="247"/>
      <c r="KWA167" s="247"/>
      <c r="KWB167" s="247"/>
      <c r="KWC167" s="247"/>
      <c r="KWD167" s="247"/>
      <c r="KWE167" s="247"/>
      <c r="KWF167" s="247"/>
      <c r="KWG167" s="247"/>
      <c r="KWH167" s="247"/>
      <c r="KWI167" s="247"/>
      <c r="KWJ167" s="247"/>
      <c r="KWK167" s="247"/>
      <c r="KWL167" s="247"/>
      <c r="KWM167" s="247"/>
      <c r="KWN167" s="247"/>
      <c r="KWO167" s="247"/>
      <c r="KWP167" s="247"/>
      <c r="KWQ167" s="247"/>
      <c r="KWR167" s="247"/>
      <c r="KWS167" s="247"/>
      <c r="KWT167" s="247"/>
      <c r="KWU167" s="247"/>
      <c r="KWV167" s="247"/>
      <c r="KWW167" s="247"/>
      <c r="KWX167" s="247"/>
      <c r="KWY167" s="247"/>
      <c r="KWZ167" s="247"/>
      <c r="KXA167" s="247"/>
      <c r="KXB167" s="247"/>
      <c r="KXC167" s="247"/>
      <c r="KXD167" s="247"/>
      <c r="KXE167" s="247"/>
      <c r="KXF167" s="247"/>
      <c r="KXG167" s="247"/>
      <c r="KXH167" s="247"/>
      <c r="KXI167" s="247"/>
      <c r="KXJ167" s="247"/>
      <c r="KXK167" s="247"/>
      <c r="KXL167" s="247"/>
      <c r="KXM167" s="247"/>
      <c r="KXN167" s="247"/>
      <c r="KXO167" s="247"/>
      <c r="KXP167" s="247"/>
      <c r="KXQ167" s="247"/>
      <c r="KXR167" s="247"/>
      <c r="KXS167" s="247"/>
      <c r="KXT167" s="247"/>
      <c r="KXU167" s="247"/>
      <c r="KXV167" s="247"/>
      <c r="KXW167" s="247"/>
      <c r="KXX167" s="247"/>
      <c r="KXY167" s="247"/>
      <c r="KXZ167" s="247"/>
      <c r="KYA167" s="247"/>
      <c r="KYB167" s="247"/>
      <c r="KYC167" s="247"/>
      <c r="KYD167" s="247"/>
      <c r="KYE167" s="247"/>
      <c r="KYF167" s="247"/>
      <c r="KYG167" s="247"/>
      <c r="KYH167" s="247"/>
      <c r="KYI167" s="247"/>
      <c r="KYJ167" s="247"/>
      <c r="KYK167" s="247"/>
      <c r="KYL167" s="247"/>
      <c r="KYM167" s="247"/>
      <c r="KYN167" s="247"/>
      <c r="KYO167" s="247"/>
      <c r="KYP167" s="247"/>
      <c r="KYQ167" s="247"/>
      <c r="KYR167" s="247"/>
      <c r="KYS167" s="247"/>
      <c r="KYT167" s="247"/>
      <c r="KYU167" s="247"/>
      <c r="KYV167" s="247"/>
      <c r="KYW167" s="247"/>
      <c r="KYX167" s="247"/>
      <c r="KYY167" s="247"/>
      <c r="KYZ167" s="247"/>
      <c r="KZA167" s="247"/>
      <c r="KZB167" s="247"/>
      <c r="KZC167" s="247"/>
      <c r="KZD167" s="247"/>
      <c r="KZE167" s="247"/>
      <c r="KZF167" s="247"/>
      <c r="KZG167" s="247"/>
      <c r="KZH167" s="247"/>
      <c r="KZI167" s="247"/>
      <c r="KZJ167" s="247"/>
      <c r="KZK167" s="247"/>
      <c r="KZL167" s="247"/>
      <c r="KZM167" s="247"/>
      <c r="KZN167" s="247"/>
      <c r="KZO167" s="247"/>
      <c r="KZP167" s="247"/>
      <c r="KZQ167" s="247"/>
      <c r="KZR167" s="247"/>
      <c r="KZS167" s="247"/>
      <c r="KZT167" s="247"/>
      <c r="KZU167" s="247"/>
      <c r="KZV167" s="247"/>
      <c r="KZW167" s="247"/>
      <c r="KZX167" s="247"/>
      <c r="KZY167" s="247"/>
      <c r="KZZ167" s="247"/>
      <c r="LAA167" s="247"/>
      <c r="LAB167" s="247"/>
      <c r="LAC167" s="247"/>
      <c r="LAD167" s="247"/>
      <c r="LAE167" s="247"/>
      <c r="LAF167" s="247"/>
      <c r="LAG167" s="247"/>
      <c r="LAH167" s="247"/>
      <c r="LAI167" s="247"/>
      <c r="LAJ167" s="247"/>
      <c r="LAK167" s="247"/>
      <c r="LAL167" s="247"/>
      <c r="LAM167" s="247"/>
      <c r="LAN167" s="247"/>
      <c r="LAO167" s="247"/>
      <c r="LAP167" s="247"/>
      <c r="LAQ167" s="247"/>
      <c r="LAR167" s="247"/>
      <c r="LAS167" s="247"/>
      <c r="LAT167" s="247"/>
      <c r="LAU167" s="247"/>
      <c r="LAV167" s="247"/>
      <c r="LAW167" s="247"/>
      <c r="LAX167" s="247"/>
      <c r="LAY167" s="247"/>
      <c r="LAZ167" s="247"/>
      <c r="LBA167" s="247"/>
      <c r="LBB167" s="247"/>
      <c r="LBC167" s="247"/>
      <c r="LBD167" s="247"/>
      <c r="LBE167" s="247"/>
      <c r="LBF167" s="247"/>
      <c r="LBG167" s="247"/>
      <c r="LBH167" s="247"/>
      <c r="LBI167" s="247"/>
      <c r="LBJ167" s="247"/>
      <c r="LBK167" s="247"/>
      <c r="LBL167" s="247"/>
      <c r="LBM167" s="247"/>
      <c r="LBN167" s="247"/>
      <c r="LBO167" s="247"/>
      <c r="LBP167" s="247"/>
      <c r="LBQ167" s="247"/>
      <c r="LBR167" s="247"/>
      <c r="LBS167" s="247"/>
      <c r="LBT167" s="247"/>
      <c r="LBU167" s="247"/>
      <c r="LBV167" s="247"/>
      <c r="LBW167" s="247"/>
      <c r="LBX167" s="247"/>
      <c r="LBY167" s="247"/>
      <c r="LBZ167" s="247"/>
      <c r="LCA167" s="247"/>
      <c r="LCB167" s="247"/>
      <c r="LCC167" s="247"/>
      <c r="LCD167" s="247"/>
      <c r="LCE167" s="247"/>
      <c r="LCF167" s="247"/>
      <c r="LCG167" s="247"/>
      <c r="LCH167" s="247"/>
      <c r="LCI167" s="247"/>
      <c r="LCJ167" s="247"/>
      <c r="LCK167" s="247"/>
      <c r="LCL167" s="247"/>
      <c r="LCM167" s="247"/>
      <c r="LCN167" s="247"/>
      <c r="LCO167" s="247"/>
      <c r="LCP167" s="247"/>
      <c r="LCQ167" s="247"/>
      <c r="LCR167" s="247"/>
      <c r="LCS167" s="247"/>
      <c r="LCT167" s="247"/>
      <c r="LCU167" s="247"/>
      <c r="LCV167" s="247"/>
      <c r="LCW167" s="247"/>
      <c r="LCX167" s="247"/>
      <c r="LCY167" s="247"/>
      <c r="LCZ167" s="247"/>
      <c r="LDA167" s="247"/>
      <c r="LDB167" s="247"/>
      <c r="LDC167" s="247"/>
      <c r="LDD167" s="247"/>
      <c r="LDE167" s="247"/>
      <c r="LDF167" s="247"/>
      <c r="LDG167" s="247"/>
      <c r="LDH167" s="247"/>
      <c r="LDI167" s="247"/>
      <c r="LDJ167" s="247"/>
      <c r="LDK167" s="247"/>
      <c r="LDL167" s="247"/>
      <c r="LDM167" s="247"/>
      <c r="LDN167" s="247"/>
      <c r="LDO167" s="247"/>
      <c r="LDP167" s="247"/>
      <c r="LDQ167" s="247"/>
      <c r="LDR167" s="247"/>
      <c r="LDS167" s="247"/>
      <c r="LDT167" s="247"/>
      <c r="LDU167" s="247"/>
      <c r="LDV167" s="247"/>
      <c r="LDW167" s="247"/>
      <c r="LDX167" s="247"/>
      <c r="LDY167" s="247"/>
      <c r="LDZ167" s="247"/>
      <c r="LEA167" s="247"/>
      <c r="LEB167" s="247"/>
      <c r="LEC167" s="247"/>
      <c r="LED167" s="247"/>
      <c r="LEE167" s="247"/>
      <c r="LEF167" s="247"/>
      <c r="LEG167" s="247"/>
      <c r="LEH167" s="247"/>
      <c r="LEI167" s="247"/>
      <c r="LEJ167" s="247"/>
      <c r="LEK167" s="247"/>
      <c r="LEL167" s="247"/>
      <c r="LEM167" s="247"/>
      <c r="LEN167" s="247"/>
      <c r="LEO167" s="247"/>
      <c r="LEP167" s="247"/>
      <c r="LEQ167" s="247"/>
      <c r="LER167" s="247"/>
      <c r="LES167" s="247"/>
      <c r="LET167" s="247"/>
      <c r="LEU167" s="247"/>
      <c r="LEV167" s="247"/>
      <c r="LEW167" s="247"/>
      <c r="LEX167" s="247"/>
      <c r="LEY167" s="247"/>
      <c r="LEZ167" s="247"/>
      <c r="LFA167" s="247"/>
      <c r="LFB167" s="247"/>
      <c r="LFC167" s="247"/>
      <c r="LFD167" s="247"/>
      <c r="LFE167" s="247"/>
      <c r="LFF167" s="247"/>
      <c r="LFG167" s="247"/>
      <c r="LFH167" s="247"/>
      <c r="LFI167" s="247"/>
      <c r="LFJ167" s="247"/>
      <c r="LFK167" s="247"/>
      <c r="LFL167" s="247"/>
      <c r="LFM167" s="247"/>
      <c r="LFN167" s="247"/>
      <c r="LFO167" s="247"/>
      <c r="LFP167" s="247"/>
      <c r="LFQ167" s="247"/>
      <c r="LFR167" s="247"/>
      <c r="LFS167" s="247"/>
      <c r="LFT167" s="247"/>
      <c r="LFU167" s="247"/>
      <c r="LFV167" s="247"/>
      <c r="LFW167" s="247"/>
      <c r="LFX167" s="247"/>
      <c r="LFY167" s="247"/>
      <c r="LFZ167" s="247"/>
      <c r="LGA167" s="247"/>
      <c r="LGB167" s="247"/>
      <c r="LGC167" s="247"/>
      <c r="LGD167" s="247"/>
      <c r="LGE167" s="247"/>
      <c r="LGF167" s="247"/>
      <c r="LGG167" s="247"/>
      <c r="LGH167" s="247"/>
      <c r="LGI167" s="247"/>
      <c r="LGJ167" s="247"/>
      <c r="LGK167" s="247"/>
      <c r="LGL167" s="247"/>
      <c r="LGM167" s="247"/>
      <c r="LGN167" s="247"/>
      <c r="LGO167" s="247"/>
      <c r="LGP167" s="247"/>
      <c r="LGQ167" s="247"/>
      <c r="LGR167" s="247"/>
      <c r="LGS167" s="247"/>
      <c r="LGT167" s="247"/>
      <c r="LGU167" s="247"/>
      <c r="LGV167" s="247"/>
      <c r="LGW167" s="247"/>
      <c r="LGX167" s="247"/>
      <c r="LGY167" s="247"/>
      <c r="LGZ167" s="247"/>
      <c r="LHA167" s="247"/>
      <c r="LHB167" s="247"/>
      <c r="LHC167" s="247"/>
      <c r="LHD167" s="247"/>
      <c r="LHE167" s="247"/>
      <c r="LHF167" s="247"/>
      <c r="LHG167" s="247"/>
      <c r="LHH167" s="247"/>
      <c r="LHI167" s="247"/>
      <c r="LHJ167" s="247"/>
      <c r="LHK167" s="247"/>
      <c r="LHL167" s="247"/>
      <c r="LHM167" s="247"/>
      <c r="LHN167" s="247"/>
      <c r="LHO167" s="247"/>
      <c r="LHP167" s="247"/>
      <c r="LHQ167" s="247"/>
      <c r="LHR167" s="247"/>
      <c r="LHS167" s="247"/>
      <c r="LHT167" s="247"/>
      <c r="LHU167" s="247"/>
      <c r="LHV167" s="247"/>
      <c r="LHW167" s="247"/>
      <c r="LHX167" s="247"/>
      <c r="LHY167" s="247"/>
      <c r="LHZ167" s="247"/>
      <c r="LIA167" s="247"/>
      <c r="LIB167" s="247"/>
      <c r="LIC167" s="247"/>
      <c r="LID167" s="247"/>
      <c r="LIE167" s="247"/>
      <c r="LIF167" s="247"/>
      <c r="LIG167" s="247"/>
      <c r="LIH167" s="247"/>
      <c r="LII167" s="247"/>
      <c r="LIJ167" s="247"/>
      <c r="LIK167" s="247"/>
      <c r="LIL167" s="247"/>
      <c r="LIM167" s="247"/>
      <c r="LIN167" s="247"/>
      <c r="LIO167" s="247"/>
      <c r="LIP167" s="247"/>
      <c r="LIQ167" s="247"/>
      <c r="LIR167" s="247"/>
      <c r="LIS167" s="247"/>
      <c r="LIT167" s="247"/>
      <c r="LIU167" s="247"/>
      <c r="LIV167" s="247"/>
      <c r="LIW167" s="247"/>
      <c r="LIX167" s="247"/>
      <c r="LIY167" s="247"/>
      <c r="LIZ167" s="247"/>
      <c r="LJA167" s="247"/>
      <c r="LJB167" s="247"/>
      <c r="LJC167" s="247"/>
      <c r="LJD167" s="247"/>
      <c r="LJE167" s="247"/>
      <c r="LJF167" s="247"/>
      <c r="LJG167" s="247"/>
      <c r="LJH167" s="247"/>
      <c r="LJI167" s="247"/>
      <c r="LJJ167" s="247"/>
      <c r="LJK167" s="247"/>
      <c r="LJL167" s="247"/>
      <c r="LJM167" s="247"/>
      <c r="LJN167" s="247"/>
      <c r="LJO167" s="247"/>
      <c r="LJP167" s="247"/>
      <c r="LJQ167" s="247"/>
      <c r="LJR167" s="247"/>
      <c r="LJS167" s="247"/>
      <c r="LJT167" s="247"/>
      <c r="LJU167" s="247"/>
      <c r="LJV167" s="247"/>
      <c r="LJW167" s="247"/>
      <c r="LJX167" s="247"/>
      <c r="LJY167" s="247"/>
      <c r="LJZ167" s="247"/>
      <c r="LKA167" s="247"/>
      <c r="LKB167" s="247"/>
      <c r="LKC167" s="247"/>
      <c r="LKD167" s="247"/>
      <c r="LKE167" s="247"/>
      <c r="LKF167" s="247"/>
      <c r="LKG167" s="247"/>
      <c r="LKH167" s="247"/>
      <c r="LKI167" s="247"/>
      <c r="LKJ167" s="247"/>
      <c r="LKK167" s="247"/>
      <c r="LKL167" s="247"/>
      <c r="LKM167" s="247"/>
      <c r="LKN167" s="247"/>
      <c r="LKO167" s="247"/>
      <c r="LKP167" s="247"/>
      <c r="LKQ167" s="247"/>
      <c r="LKR167" s="247"/>
      <c r="LKS167" s="247"/>
      <c r="LKT167" s="247"/>
      <c r="LKU167" s="247"/>
      <c r="LKV167" s="247"/>
      <c r="LKW167" s="247"/>
      <c r="LKX167" s="247"/>
      <c r="LKY167" s="247"/>
      <c r="LKZ167" s="247"/>
      <c r="LLA167" s="247"/>
      <c r="LLB167" s="247"/>
      <c r="LLC167" s="247"/>
      <c r="LLD167" s="247"/>
      <c r="LLE167" s="247"/>
      <c r="LLF167" s="247"/>
      <c r="LLG167" s="247"/>
      <c r="LLH167" s="247"/>
      <c r="LLI167" s="247"/>
      <c r="LLJ167" s="247"/>
      <c r="LLK167" s="247"/>
      <c r="LLL167" s="247"/>
      <c r="LLM167" s="247"/>
      <c r="LLN167" s="247"/>
      <c r="LLO167" s="247"/>
      <c r="LLP167" s="247"/>
      <c r="LLQ167" s="247"/>
      <c r="LLR167" s="247"/>
      <c r="LLS167" s="247"/>
      <c r="LLT167" s="247"/>
      <c r="LLU167" s="247"/>
      <c r="LLV167" s="247"/>
      <c r="LLW167" s="247"/>
      <c r="LLX167" s="247"/>
      <c r="LLY167" s="247"/>
      <c r="LLZ167" s="247"/>
      <c r="LMA167" s="247"/>
      <c r="LMB167" s="247"/>
      <c r="LMC167" s="247"/>
      <c r="LMD167" s="247"/>
      <c r="LME167" s="247"/>
      <c r="LMF167" s="247"/>
      <c r="LMG167" s="247"/>
      <c r="LMH167" s="247"/>
      <c r="LMI167" s="247"/>
      <c r="LMJ167" s="247"/>
      <c r="LMK167" s="247"/>
      <c r="LML167" s="247"/>
      <c r="LMM167" s="247"/>
      <c r="LMN167" s="247"/>
      <c r="LMO167" s="247"/>
      <c r="LMP167" s="247"/>
      <c r="LMQ167" s="247"/>
      <c r="LMR167" s="247"/>
      <c r="LMS167" s="247"/>
      <c r="LMT167" s="247"/>
      <c r="LMU167" s="247"/>
      <c r="LMV167" s="247"/>
      <c r="LMW167" s="247"/>
      <c r="LMX167" s="247"/>
      <c r="LMY167" s="247"/>
      <c r="LMZ167" s="247"/>
      <c r="LNA167" s="247"/>
      <c r="LNB167" s="247"/>
      <c r="LNC167" s="247"/>
      <c r="LND167" s="247"/>
      <c r="LNE167" s="247"/>
      <c r="LNF167" s="247"/>
      <c r="LNG167" s="247"/>
      <c r="LNH167" s="247"/>
      <c r="LNI167" s="247"/>
      <c r="LNJ167" s="247"/>
      <c r="LNK167" s="247"/>
      <c r="LNL167" s="247"/>
      <c r="LNM167" s="247"/>
      <c r="LNN167" s="247"/>
      <c r="LNO167" s="247"/>
      <c r="LNP167" s="247"/>
      <c r="LNQ167" s="247"/>
      <c r="LNR167" s="247"/>
      <c r="LNS167" s="247"/>
      <c r="LNT167" s="247"/>
      <c r="LNU167" s="247"/>
      <c r="LNV167" s="247"/>
      <c r="LNW167" s="247"/>
      <c r="LNX167" s="247"/>
      <c r="LNY167" s="247"/>
      <c r="LNZ167" s="247"/>
      <c r="LOA167" s="247"/>
      <c r="LOB167" s="247"/>
      <c r="LOC167" s="247"/>
      <c r="LOD167" s="247"/>
      <c r="LOE167" s="247"/>
      <c r="LOF167" s="247"/>
      <c r="LOG167" s="247"/>
      <c r="LOH167" s="247"/>
      <c r="LOI167" s="247"/>
      <c r="LOJ167" s="247"/>
      <c r="LOK167" s="247"/>
      <c r="LOL167" s="247"/>
      <c r="LOM167" s="247"/>
      <c r="LON167" s="247"/>
      <c r="LOO167" s="247"/>
      <c r="LOP167" s="247"/>
      <c r="LOQ167" s="247"/>
      <c r="LOR167" s="247"/>
      <c r="LOS167" s="247"/>
      <c r="LOT167" s="247"/>
      <c r="LOU167" s="247"/>
      <c r="LOV167" s="247"/>
      <c r="LOW167" s="247"/>
      <c r="LOX167" s="247"/>
      <c r="LOY167" s="247"/>
      <c r="LOZ167" s="247"/>
      <c r="LPA167" s="247"/>
      <c r="LPB167" s="247"/>
      <c r="LPC167" s="247"/>
      <c r="LPD167" s="247"/>
      <c r="LPE167" s="247"/>
      <c r="LPF167" s="247"/>
      <c r="LPG167" s="247"/>
      <c r="LPH167" s="247"/>
      <c r="LPI167" s="247"/>
      <c r="LPJ167" s="247"/>
      <c r="LPK167" s="247"/>
      <c r="LPL167" s="247"/>
      <c r="LPM167" s="247"/>
      <c r="LPN167" s="247"/>
      <c r="LPO167" s="247"/>
      <c r="LPP167" s="247"/>
      <c r="LPQ167" s="247"/>
      <c r="LPR167" s="247"/>
      <c r="LPS167" s="247"/>
      <c r="LPT167" s="247"/>
      <c r="LPU167" s="247"/>
      <c r="LPV167" s="247"/>
      <c r="LPW167" s="247"/>
      <c r="LPX167" s="247"/>
      <c r="LPY167" s="247"/>
      <c r="LPZ167" s="247"/>
      <c r="LQA167" s="247"/>
      <c r="LQB167" s="247"/>
      <c r="LQC167" s="247"/>
      <c r="LQD167" s="247"/>
      <c r="LQE167" s="247"/>
      <c r="LQF167" s="247"/>
      <c r="LQG167" s="247"/>
      <c r="LQH167" s="247"/>
      <c r="LQI167" s="247"/>
      <c r="LQJ167" s="247"/>
      <c r="LQK167" s="247"/>
      <c r="LQL167" s="247"/>
      <c r="LQM167" s="247"/>
      <c r="LQN167" s="247"/>
      <c r="LQO167" s="247"/>
      <c r="LQP167" s="247"/>
      <c r="LQQ167" s="247"/>
      <c r="LQR167" s="247"/>
      <c r="LQS167" s="247"/>
      <c r="LQT167" s="247"/>
      <c r="LQU167" s="247"/>
      <c r="LQV167" s="247"/>
      <c r="LQW167" s="247"/>
      <c r="LQX167" s="247"/>
      <c r="LQY167" s="247"/>
      <c r="LQZ167" s="247"/>
      <c r="LRA167" s="247"/>
      <c r="LRB167" s="247"/>
      <c r="LRC167" s="247"/>
      <c r="LRD167" s="247"/>
      <c r="LRE167" s="247"/>
      <c r="LRF167" s="247"/>
      <c r="LRG167" s="247"/>
      <c r="LRH167" s="247"/>
      <c r="LRI167" s="247"/>
      <c r="LRJ167" s="247"/>
      <c r="LRK167" s="247"/>
      <c r="LRL167" s="247"/>
      <c r="LRM167" s="247"/>
      <c r="LRN167" s="247"/>
      <c r="LRO167" s="247"/>
      <c r="LRP167" s="247"/>
      <c r="LRQ167" s="247"/>
      <c r="LRR167" s="247"/>
      <c r="LRS167" s="247"/>
      <c r="LRT167" s="247"/>
      <c r="LRU167" s="247"/>
      <c r="LRV167" s="247"/>
      <c r="LRW167" s="247"/>
      <c r="LRX167" s="247"/>
      <c r="LRY167" s="247"/>
      <c r="LRZ167" s="247"/>
      <c r="LSA167" s="247"/>
      <c r="LSB167" s="247"/>
      <c r="LSC167" s="247"/>
      <c r="LSD167" s="247"/>
      <c r="LSE167" s="247"/>
      <c r="LSF167" s="247"/>
      <c r="LSG167" s="247"/>
      <c r="LSH167" s="247"/>
      <c r="LSI167" s="247"/>
      <c r="LSJ167" s="247"/>
      <c r="LSK167" s="247"/>
      <c r="LSL167" s="247"/>
      <c r="LSM167" s="247"/>
      <c r="LSN167" s="247"/>
      <c r="LSO167" s="247"/>
      <c r="LSP167" s="247"/>
      <c r="LSQ167" s="247"/>
      <c r="LSR167" s="247"/>
      <c r="LSS167" s="247"/>
      <c r="LST167" s="247"/>
      <c r="LSU167" s="247"/>
      <c r="LSV167" s="247"/>
      <c r="LSW167" s="247"/>
      <c r="LSX167" s="247"/>
      <c r="LSY167" s="247"/>
      <c r="LSZ167" s="247"/>
      <c r="LTA167" s="247"/>
      <c r="LTB167" s="247"/>
      <c r="LTC167" s="247"/>
      <c r="LTD167" s="247"/>
      <c r="LTE167" s="247"/>
      <c r="LTF167" s="247"/>
      <c r="LTG167" s="247"/>
      <c r="LTH167" s="247"/>
      <c r="LTI167" s="247"/>
      <c r="LTJ167" s="247"/>
      <c r="LTK167" s="247"/>
      <c r="LTL167" s="247"/>
      <c r="LTM167" s="247"/>
      <c r="LTN167" s="247"/>
      <c r="LTO167" s="247"/>
      <c r="LTP167" s="247"/>
      <c r="LTQ167" s="247"/>
      <c r="LTR167" s="247"/>
      <c r="LTS167" s="247"/>
      <c r="LTT167" s="247"/>
      <c r="LTU167" s="247"/>
      <c r="LTV167" s="247"/>
      <c r="LTW167" s="247"/>
      <c r="LTX167" s="247"/>
      <c r="LTY167" s="247"/>
      <c r="LTZ167" s="247"/>
      <c r="LUA167" s="247"/>
      <c r="LUB167" s="247"/>
      <c r="LUC167" s="247"/>
      <c r="LUD167" s="247"/>
      <c r="LUE167" s="247"/>
      <c r="LUF167" s="247"/>
      <c r="LUG167" s="247"/>
      <c r="LUH167" s="247"/>
      <c r="LUI167" s="247"/>
      <c r="LUJ167" s="247"/>
      <c r="LUK167" s="247"/>
      <c r="LUL167" s="247"/>
      <c r="LUM167" s="247"/>
      <c r="LUN167" s="247"/>
      <c r="LUO167" s="247"/>
      <c r="LUP167" s="247"/>
      <c r="LUQ167" s="247"/>
      <c r="LUR167" s="247"/>
      <c r="LUS167" s="247"/>
      <c r="LUT167" s="247"/>
      <c r="LUU167" s="247"/>
      <c r="LUV167" s="247"/>
      <c r="LUW167" s="247"/>
      <c r="LUX167" s="247"/>
      <c r="LUY167" s="247"/>
      <c r="LUZ167" s="247"/>
      <c r="LVA167" s="247"/>
      <c r="LVB167" s="247"/>
      <c r="LVC167" s="247"/>
      <c r="LVD167" s="247"/>
      <c r="LVE167" s="247"/>
      <c r="LVF167" s="247"/>
      <c r="LVG167" s="247"/>
      <c r="LVH167" s="247"/>
      <c r="LVI167" s="247"/>
      <c r="LVJ167" s="247"/>
      <c r="LVK167" s="247"/>
      <c r="LVL167" s="247"/>
      <c r="LVM167" s="247"/>
      <c r="LVN167" s="247"/>
      <c r="LVO167" s="247"/>
      <c r="LVP167" s="247"/>
      <c r="LVQ167" s="247"/>
      <c r="LVR167" s="247"/>
      <c r="LVS167" s="247"/>
      <c r="LVT167" s="247"/>
      <c r="LVU167" s="247"/>
      <c r="LVV167" s="247"/>
      <c r="LVW167" s="247"/>
      <c r="LVX167" s="247"/>
      <c r="LVY167" s="247"/>
      <c r="LVZ167" s="247"/>
      <c r="LWA167" s="247"/>
      <c r="LWB167" s="247"/>
      <c r="LWC167" s="247"/>
      <c r="LWD167" s="247"/>
      <c r="LWE167" s="247"/>
      <c r="LWF167" s="247"/>
      <c r="LWG167" s="247"/>
      <c r="LWH167" s="247"/>
      <c r="LWI167" s="247"/>
      <c r="LWJ167" s="247"/>
      <c r="LWK167" s="247"/>
      <c r="LWL167" s="247"/>
      <c r="LWM167" s="247"/>
      <c r="LWN167" s="247"/>
      <c r="LWO167" s="247"/>
      <c r="LWP167" s="247"/>
      <c r="LWQ167" s="247"/>
      <c r="LWR167" s="247"/>
      <c r="LWS167" s="247"/>
      <c r="LWT167" s="247"/>
      <c r="LWU167" s="247"/>
      <c r="LWV167" s="247"/>
      <c r="LWW167" s="247"/>
      <c r="LWX167" s="247"/>
      <c r="LWY167" s="247"/>
      <c r="LWZ167" s="247"/>
      <c r="LXA167" s="247"/>
      <c r="LXB167" s="247"/>
      <c r="LXC167" s="247"/>
      <c r="LXD167" s="247"/>
      <c r="LXE167" s="247"/>
      <c r="LXF167" s="247"/>
      <c r="LXG167" s="247"/>
      <c r="LXH167" s="247"/>
      <c r="LXI167" s="247"/>
      <c r="LXJ167" s="247"/>
      <c r="LXK167" s="247"/>
      <c r="LXL167" s="247"/>
      <c r="LXM167" s="247"/>
      <c r="LXN167" s="247"/>
      <c r="LXO167" s="247"/>
      <c r="LXP167" s="247"/>
      <c r="LXQ167" s="247"/>
      <c r="LXR167" s="247"/>
      <c r="LXS167" s="247"/>
      <c r="LXT167" s="247"/>
      <c r="LXU167" s="247"/>
      <c r="LXV167" s="247"/>
      <c r="LXW167" s="247"/>
      <c r="LXX167" s="247"/>
      <c r="LXY167" s="247"/>
      <c r="LXZ167" s="247"/>
      <c r="LYA167" s="247"/>
      <c r="LYB167" s="247"/>
      <c r="LYC167" s="247"/>
      <c r="LYD167" s="247"/>
      <c r="LYE167" s="247"/>
      <c r="LYF167" s="247"/>
      <c r="LYG167" s="247"/>
      <c r="LYH167" s="247"/>
      <c r="LYI167" s="247"/>
      <c r="LYJ167" s="247"/>
      <c r="LYK167" s="247"/>
      <c r="LYL167" s="247"/>
      <c r="LYM167" s="247"/>
      <c r="LYN167" s="247"/>
      <c r="LYO167" s="247"/>
      <c r="LYP167" s="247"/>
      <c r="LYQ167" s="247"/>
      <c r="LYR167" s="247"/>
      <c r="LYS167" s="247"/>
      <c r="LYT167" s="247"/>
      <c r="LYU167" s="247"/>
      <c r="LYV167" s="247"/>
      <c r="LYW167" s="247"/>
      <c r="LYX167" s="247"/>
      <c r="LYY167" s="247"/>
      <c r="LYZ167" s="247"/>
      <c r="LZA167" s="247"/>
      <c r="LZB167" s="247"/>
      <c r="LZC167" s="247"/>
      <c r="LZD167" s="247"/>
      <c r="LZE167" s="247"/>
      <c r="LZF167" s="247"/>
      <c r="LZG167" s="247"/>
      <c r="LZH167" s="247"/>
      <c r="LZI167" s="247"/>
      <c r="LZJ167" s="247"/>
      <c r="LZK167" s="247"/>
      <c r="LZL167" s="247"/>
      <c r="LZM167" s="247"/>
      <c r="LZN167" s="247"/>
      <c r="LZO167" s="247"/>
      <c r="LZP167" s="247"/>
      <c r="LZQ167" s="247"/>
      <c r="LZR167" s="247"/>
      <c r="LZS167" s="247"/>
      <c r="LZT167" s="247"/>
      <c r="LZU167" s="247"/>
      <c r="LZV167" s="247"/>
      <c r="LZW167" s="247"/>
      <c r="LZX167" s="247"/>
      <c r="LZY167" s="247"/>
      <c r="LZZ167" s="247"/>
      <c r="MAA167" s="247"/>
      <c r="MAB167" s="247"/>
      <c r="MAC167" s="247"/>
      <c r="MAD167" s="247"/>
      <c r="MAE167" s="247"/>
      <c r="MAF167" s="247"/>
      <c r="MAG167" s="247"/>
      <c r="MAH167" s="247"/>
      <c r="MAI167" s="247"/>
      <c r="MAJ167" s="247"/>
      <c r="MAK167" s="247"/>
      <c r="MAL167" s="247"/>
      <c r="MAM167" s="247"/>
      <c r="MAN167" s="247"/>
      <c r="MAO167" s="247"/>
      <c r="MAP167" s="247"/>
      <c r="MAQ167" s="247"/>
      <c r="MAR167" s="247"/>
      <c r="MAS167" s="247"/>
      <c r="MAT167" s="247"/>
      <c r="MAU167" s="247"/>
      <c r="MAV167" s="247"/>
      <c r="MAW167" s="247"/>
      <c r="MAX167" s="247"/>
      <c r="MAY167" s="247"/>
      <c r="MAZ167" s="247"/>
      <c r="MBA167" s="247"/>
      <c r="MBB167" s="247"/>
      <c r="MBC167" s="247"/>
      <c r="MBD167" s="247"/>
      <c r="MBE167" s="247"/>
      <c r="MBF167" s="247"/>
      <c r="MBG167" s="247"/>
      <c r="MBH167" s="247"/>
      <c r="MBI167" s="247"/>
      <c r="MBJ167" s="247"/>
      <c r="MBK167" s="247"/>
      <c r="MBL167" s="247"/>
      <c r="MBM167" s="247"/>
      <c r="MBN167" s="247"/>
      <c r="MBO167" s="247"/>
      <c r="MBP167" s="247"/>
      <c r="MBQ167" s="247"/>
      <c r="MBR167" s="247"/>
      <c r="MBS167" s="247"/>
      <c r="MBT167" s="247"/>
      <c r="MBU167" s="247"/>
      <c r="MBV167" s="247"/>
      <c r="MBW167" s="247"/>
      <c r="MBX167" s="247"/>
      <c r="MBY167" s="247"/>
      <c r="MBZ167" s="247"/>
      <c r="MCA167" s="247"/>
      <c r="MCB167" s="247"/>
      <c r="MCC167" s="247"/>
      <c r="MCD167" s="247"/>
      <c r="MCE167" s="247"/>
      <c r="MCF167" s="247"/>
      <c r="MCG167" s="247"/>
      <c r="MCH167" s="247"/>
      <c r="MCI167" s="247"/>
      <c r="MCJ167" s="247"/>
      <c r="MCK167" s="247"/>
      <c r="MCL167" s="247"/>
      <c r="MCM167" s="247"/>
      <c r="MCN167" s="247"/>
      <c r="MCO167" s="247"/>
      <c r="MCP167" s="247"/>
      <c r="MCQ167" s="247"/>
      <c r="MCR167" s="247"/>
      <c r="MCS167" s="247"/>
      <c r="MCT167" s="247"/>
      <c r="MCU167" s="247"/>
      <c r="MCV167" s="247"/>
      <c r="MCW167" s="247"/>
      <c r="MCX167" s="247"/>
      <c r="MCY167" s="247"/>
      <c r="MCZ167" s="247"/>
      <c r="MDA167" s="247"/>
      <c r="MDB167" s="247"/>
      <c r="MDC167" s="247"/>
      <c r="MDD167" s="247"/>
      <c r="MDE167" s="247"/>
      <c r="MDF167" s="247"/>
      <c r="MDG167" s="247"/>
      <c r="MDH167" s="247"/>
      <c r="MDI167" s="247"/>
      <c r="MDJ167" s="247"/>
      <c r="MDK167" s="247"/>
      <c r="MDL167" s="247"/>
      <c r="MDM167" s="247"/>
      <c r="MDN167" s="247"/>
      <c r="MDO167" s="247"/>
      <c r="MDP167" s="247"/>
      <c r="MDQ167" s="247"/>
      <c r="MDR167" s="247"/>
      <c r="MDS167" s="247"/>
      <c r="MDT167" s="247"/>
      <c r="MDU167" s="247"/>
      <c r="MDV167" s="247"/>
      <c r="MDW167" s="247"/>
      <c r="MDX167" s="247"/>
      <c r="MDY167" s="247"/>
      <c r="MDZ167" s="247"/>
      <c r="MEA167" s="247"/>
      <c r="MEB167" s="247"/>
      <c r="MEC167" s="247"/>
      <c r="MED167" s="247"/>
      <c r="MEE167" s="247"/>
      <c r="MEF167" s="247"/>
      <c r="MEG167" s="247"/>
      <c r="MEH167" s="247"/>
      <c r="MEI167" s="247"/>
      <c r="MEJ167" s="247"/>
      <c r="MEK167" s="247"/>
      <c r="MEL167" s="247"/>
      <c r="MEM167" s="247"/>
      <c r="MEN167" s="247"/>
      <c r="MEO167" s="247"/>
      <c r="MEP167" s="247"/>
      <c r="MEQ167" s="247"/>
      <c r="MER167" s="247"/>
      <c r="MES167" s="247"/>
      <c r="MET167" s="247"/>
      <c r="MEU167" s="247"/>
      <c r="MEV167" s="247"/>
      <c r="MEW167" s="247"/>
      <c r="MEX167" s="247"/>
      <c r="MEY167" s="247"/>
      <c r="MEZ167" s="247"/>
      <c r="MFA167" s="247"/>
      <c r="MFB167" s="247"/>
      <c r="MFC167" s="247"/>
      <c r="MFD167" s="247"/>
      <c r="MFE167" s="247"/>
      <c r="MFF167" s="247"/>
      <c r="MFG167" s="247"/>
      <c r="MFH167" s="247"/>
      <c r="MFI167" s="247"/>
      <c r="MFJ167" s="247"/>
      <c r="MFK167" s="247"/>
      <c r="MFL167" s="247"/>
      <c r="MFM167" s="247"/>
      <c r="MFN167" s="247"/>
      <c r="MFO167" s="247"/>
      <c r="MFP167" s="247"/>
      <c r="MFQ167" s="247"/>
      <c r="MFR167" s="247"/>
      <c r="MFS167" s="247"/>
      <c r="MFT167" s="247"/>
      <c r="MFU167" s="247"/>
      <c r="MFV167" s="247"/>
      <c r="MFW167" s="247"/>
      <c r="MFX167" s="247"/>
      <c r="MFY167" s="247"/>
      <c r="MFZ167" s="247"/>
      <c r="MGA167" s="247"/>
      <c r="MGB167" s="247"/>
      <c r="MGC167" s="247"/>
      <c r="MGD167" s="247"/>
      <c r="MGE167" s="247"/>
      <c r="MGF167" s="247"/>
      <c r="MGG167" s="247"/>
      <c r="MGH167" s="247"/>
      <c r="MGI167" s="247"/>
      <c r="MGJ167" s="247"/>
      <c r="MGK167" s="247"/>
      <c r="MGL167" s="247"/>
      <c r="MGM167" s="247"/>
      <c r="MGN167" s="247"/>
      <c r="MGO167" s="247"/>
      <c r="MGP167" s="247"/>
      <c r="MGQ167" s="247"/>
      <c r="MGR167" s="247"/>
      <c r="MGS167" s="247"/>
      <c r="MGT167" s="247"/>
      <c r="MGU167" s="247"/>
      <c r="MGV167" s="247"/>
      <c r="MGW167" s="247"/>
      <c r="MGX167" s="247"/>
      <c r="MGY167" s="247"/>
      <c r="MGZ167" s="247"/>
      <c r="MHA167" s="247"/>
      <c r="MHB167" s="247"/>
      <c r="MHC167" s="247"/>
      <c r="MHD167" s="247"/>
      <c r="MHE167" s="247"/>
      <c r="MHF167" s="247"/>
      <c r="MHG167" s="247"/>
      <c r="MHH167" s="247"/>
      <c r="MHI167" s="247"/>
      <c r="MHJ167" s="247"/>
      <c r="MHK167" s="247"/>
      <c r="MHL167" s="247"/>
      <c r="MHM167" s="247"/>
      <c r="MHN167" s="247"/>
      <c r="MHO167" s="247"/>
      <c r="MHP167" s="247"/>
      <c r="MHQ167" s="247"/>
      <c r="MHR167" s="247"/>
      <c r="MHS167" s="247"/>
      <c r="MHT167" s="247"/>
      <c r="MHU167" s="247"/>
      <c r="MHV167" s="247"/>
      <c r="MHW167" s="247"/>
      <c r="MHX167" s="247"/>
      <c r="MHY167" s="247"/>
      <c r="MHZ167" s="247"/>
      <c r="MIA167" s="247"/>
      <c r="MIB167" s="247"/>
      <c r="MIC167" s="247"/>
      <c r="MID167" s="247"/>
      <c r="MIE167" s="247"/>
      <c r="MIF167" s="247"/>
      <c r="MIG167" s="247"/>
      <c r="MIH167" s="247"/>
      <c r="MII167" s="247"/>
      <c r="MIJ167" s="247"/>
      <c r="MIK167" s="247"/>
      <c r="MIL167" s="247"/>
      <c r="MIM167" s="247"/>
      <c r="MIN167" s="247"/>
      <c r="MIO167" s="247"/>
      <c r="MIP167" s="247"/>
      <c r="MIQ167" s="247"/>
      <c r="MIR167" s="247"/>
      <c r="MIS167" s="247"/>
      <c r="MIT167" s="247"/>
      <c r="MIU167" s="247"/>
      <c r="MIV167" s="247"/>
      <c r="MIW167" s="247"/>
      <c r="MIX167" s="247"/>
      <c r="MIY167" s="247"/>
      <c r="MIZ167" s="247"/>
      <c r="MJA167" s="247"/>
      <c r="MJB167" s="247"/>
      <c r="MJC167" s="247"/>
      <c r="MJD167" s="247"/>
      <c r="MJE167" s="247"/>
      <c r="MJF167" s="247"/>
      <c r="MJG167" s="247"/>
      <c r="MJH167" s="247"/>
      <c r="MJI167" s="247"/>
      <c r="MJJ167" s="247"/>
      <c r="MJK167" s="247"/>
      <c r="MJL167" s="247"/>
      <c r="MJM167" s="247"/>
      <c r="MJN167" s="247"/>
      <c r="MJO167" s="247"/>
      <c r="MJP167" s="247"/>
      <c r="MJQ167" s="247"/>
      <c r="MJR167" s="247"/>
      <c r="MJS167" s="247"/>
      <c r="MJT167" s="247"/>
      <c r="MJU167" s="247"/>
      <c r="MJV167" s="247"/>
      <c r="MJW167" s="247"/>
      <c r="MJX167" s="247"/>
      <c r="MJY167" s="247"/>
      <c r="MJZ167" s="247"/>
      <c r="MKA167" s="247"/>
      <c r="MKB167" s="247"/>
      <c r="MKC167" s="247"/>
      <c r="MKD167" s="247"/>
      <c r="MKE167" s="247"/>
      <c r="MKF167" s="247"/>
      <c r="MKG167" s="247"/>
      <c r="MKH167" s="247"/>
      <c r="MKI167" s="247"/>
      <c r="MKJ167" s="247"/>
      <c r="MKK167" s="247"/>
      <c r="MKL167" s="247"/>
      <c r="MKM167" s="247"/>
      <c r="MKN167" s="247"/>
      <c r="MKO167" s="247"/>
      <c r="MKP167" s="247"/>
      <c r="MKQ167" s="247"/>
      <c r="MKR167" s="247"/>
      <c r="MKS167" s="247"/>
      <c r="MKT167" s="247"/>
      <c r="MKU167" s="247"/>
      <c r="MKV167" s="247"/>
      <c r="MKW167" s="247"/>
      <c r="MKX167" s="247"/>
      <c r="MKY167" s="247"/>
      <c r="MKZ167" s="247"/>
      <c r="MLA167" s="247"/>
      <c r="MLB167" s="247"/>
      <c r="MLC167" s="247"/>
      <c r="MLD167" s="247"/>
      <c r="MLE167" s="247"/>
      <c r="MLF167" s="247"/>
      <c r="MLG167" s="247"/>
      <c r="MLH167" s="247"/>
      <c r="MLI167" s="247"/>
      <c r="MLJ167" s="247"/>
      <c r="MLK167" s="247"/>
      <c r="MLL167" s="247"/>
      <c r="MLM167" s="247"/>
      <c r="MLN167" s="247"/>
      <c r="MLO167" s="247"/>
      <c r="MLP167" s="247"/>
      <c r="MLQ167" s="247"/>
      <c r="MLR167" s="247"/>
      <c r="MLS167" s="247"/>
      <c r="MLT167" s="247"/>
      <c r="MLU167" s="247"/>
      <c r="MLV167" s="247"/>
      <c r="MLW167" s="247"/>
      <c r="MLX167" s="247"/>
      <c r="MLY167" s="247"/>
      <c r="MLZ167" s="247"/>
      <c r="MMA167" s="247"/>
      <c r="MMB167" s="247"/>
      <c r="MMC167" s="247"/>
      <c r="MMD167" s="247"/>
      <c r="MME167" s="247"/>
      <c r="MMF167" s="247"/>
      <c r="MMG167" s="247"/>
      <c r="MMH167" s="247"/>
      <c r="MMI167" s="247"/>
      <c r="MMJ167" s="247"/>
      <c r="MMK167" s="247"/>
      <c r="MML167" s="247"/>
      <c r="MMM167" s="247"/>
      <c r="MMN167" s="247"/>
      <c r="MMO167" s="247"/>
      <c r="MMP167" s="247"/>
      <c r="MMQ167" s="247"/>
      <c r="MMR167" s="247"/>
      <c r="MMS167" s="247"/>
      <c r="MMT167" s="247"/>
      <c r="MMU167" s="247"/>
      <c r="MMV167" s="247"/>
      <c r="MMW167" s="247"/>
      <c r="MMX167" s="247"/>
      <c r="MMY167" s="247"/>
      <c r="MMZ167" s="247"/>
      <c r="MNA167" s="247"/>
      <c r="MNB167" s="247"/>
      <c r="MNC167" s="247"/>
      <c r="MND167" s="247"/>
      <c r="MNE167" s="247"/>
      <c r="MNF167" s="247"/>
      <c r="MNG167" s="247"/>
      <c r="MNH167" s="247"/>
      <c r="MNI167" s="247"/>
      <c r="MNJ167" s="247"/>
      <c r="MNK167" s="247"/>
      <c r="MNL167" s="247"/>
      <c r="MNM167" s="247"/>
      <c r="MNN167" s="247"/>
      <c r="MNO167" s="247"/>
      <c r="MNP167" s="247"/>
      <c r="MNQ167" s="247"/>
      <c r="MNR167" s="247"/>
      <c r="MNS167" s="247"/>
      <c r="MNT167" s="247"/>
      <c r="MNU167" s="247"/>
      <c r="MNV167" s="247"/>
      <c r="MNW167" s="247"/>
      <c r="MNX167" s="247"/>
      <c r="MNY167" s="247"/>
      <c r="MNZ167" s="247"/>
      <c r="MOA167" s="247"/>
      <c r="MOB167" s="247"/>
      <c r="MOC167" s="247"/>
      <c r="MOD167" s="247"/>
      <c r="MOE167" s="247"/>
      <c r="MOF167" s="247"/>
      <c r="MOG167" s="247"/>
      <c r="MOH167" s="247"/>
      <c r="MOI167" s="247"/>
      <c r="MOJ167" s="247"/>
      <c r="MOK167" s="247"/>
      <c r="MOL167" s="247"/>
      <c r="MOM167" s="247"/>
      <c r="MON167" s="247"/>
      <c r="MOO167" s="247"/>
      <c r="MOP167" s="247"/>
      <c r="MOQ167" s="247"/>
      <c r="MOR167" s="247"/>
      <c r="MOS167" s="247"/>
      <c r="MOT167" s="247"/>
      <c r="MOU167" s="247"/>
      <c r="MOV167" s="247"/>
      <c r="MOW167" s="247"/>
      <c r="MOX167" s="247"/>
      <c r="MOY167" s="247"/>
      <c r="MOZ167" s="247"/>
      <c r="MPA167" s="247"/>
      <c r="MPB167" s="247"/>
      <c r="MPC167" s="247"/>
      <c r="MPD167" s="247"/>
      <c r="MPE167" s="247"/>
      <c r="MPF167" s="247"/>
      <c r="MPG167" s="247"/>
      <c r="MPH167" s="247"/>
      <c r="MPI167" s="247"/>
      <c r="MPJ167" s="247"/>
      <c r="MPK167" s="247"/>
      <c r="MPL167" s="247"/>
      <c r="MPM167" s="247"/>
      <c r="MPN167" s="247"/>
      <c r="MPO167" s="247"/>
      <c r="MPP167" s="247"/>
      <c r="MPQ167" s="247"/>
      <c r="MPR167" s="247"/>
      <c r="MPS167" s="247"/>
      <c r="MPT167" s="247"/>
      <c r="MPU167" s="247"/>
      <c r="MPV167" s="247"/>
      <c r="MPW167" s="247"/>
      <c r="MPX167" s="247"/>
      <c r="MPY167" s="247"/>
      <c r="MPZ167" s="247"/>
      <c r="MQA167" s="247"/>
      <c r="MQB167" s="247"/>
      <c r="MQC167" s="247"/>
      <c r="MQD167" s="247"/>
      <c r="MQE167" s="247"/>
      <c r="MQF167" s="247"/>
      <c r="MQG167" s="247"/>
      <c r="MQH167" s="247"/>
      <c r="MQI167" s="247"/>
      <c r="MQJ167" s="247"/>
      <c r="MQK167" s="247"/>
      <c r="MQL167" s="247"/>
      <c r="MQM167" s="247"/>
      <c r="MQN167" s="247"/>
      <c r="MQO167" s="247"/>
      <c r="MQP167" s="247"/>
      <c r="MQQ167" s="247"/>
      <c r="MQR167" s="247"/>
      <c r="MQS167" s="247"/>
      <c r="MQT167" s="247"/>
      <c r="MQU167" s="247"/>
      <c r="MQV167" s="247"/>
      <c r="MQW167" s="247"/>
      <c r="MQX167" s="247"/>
      <c r="MQY167" s="247"/>
      <c r="MQZ167" s="247"/>
      <c r="MRA167" s="247"/>
      <c r="MRB167" s="247"/>
      <c r="MRC167" s="247"/>
      <c r="MRD167" s="247"/>
      <c r="MRE167" s="247"/>
      <c r="MRF167" s="247"/>
      <c r="MRG167" s="247"/>
      <c r="MRH167" s="247"/>
      <c r="MRI167" s="247"/>
      <c r="MRJ167" s="247"/>
      <c r="MRK167" s="247"/>
      <c r="MRL167" s="247"/>
      <c r="MRM167" s="247"/>
      <c r="MRN167" s="247"/>
      <c r="MRO167" s="247"/>
      <c r="MRP167" s="247"/>
      <c r="MRQ167" s="247"/>
      <c r="MRR167" s="247"/>
      <c r="MRS167" s="247"/>
      <c r="MRT167" s="247"/>
      <c r="MRU167" s="247"/>
      <c r="MRV167" s="247"/>
      <c r="MRW167" s="247"/>
      <c r="MRX167" s="247"/>
      <c r="MRY167" s="247"/>
      <c r="MRZ167" s="247"/>
      <c r="MSA167" s="247"/>
      <c r="MSB167" s="247"/>
      <c r="MSC167" s="247"/>
      <c r="MSD167" s="247"/>
      <c r="MSE167" s="247"/>
      <c r="MSF167" s="247"/>
      <c r="MSG167" s="247"/>
      <c r="MSH167" s="247"/>
      <c r="MSI167" s="247"/>
      <c r="MSJ167" s="247"/>
      <c r="MSK167" s="247"/>
      <c r="MSL167" s="247"/>
      <c r="MSM167" s="247"/>
      <c r="MSN167" s="247"/>
      <c r="MSO167" s="247"/>
      <c r="MSP167" s="247"/>
      <c r="MSQ167" s="247"/>
      <c r="MSR167" s="247"/>
      <c r="MSS167" s="247"/>
      <c r="MST167" s="247"/>
      <c r="MSU167" s="247"/>
      <c r="MSV167" s="247"/>
      <c r="MSW167" s="247"/>
      <c r="MSX167" s="247"/>
      <c r="MSY167" s="247"/>
      <c r="MSZ167" s="247"/>
      <c r="MTA167" s="247"/>
      <c r="MTB167" s="247"/>
      <c r="MTC167" s="247"/>
      <c r="MTD167" s="247"/>
      <c r="MTE167" s="247"/>
      <c r="MTF167" s="247"/>
      <c r="MTG167" s="247"/>
      <c r="MTH167" s="247"/>
      <c r="MTI167" s="247"/>
      <c r="MTJ167" s="247"/>
      <c r="MTK167" s="247"/>
      <c r="MTL167" s="247"/>
      <c r="MTM167" s="247"/>
      <c r="MTN167" s="247"/>
      <c r="MTO167" s="247"/>
      <c r="MTP167" s="247"/>
      <c r="MTQ167" s="247"/>
      <c r="MTR167" s="247"/>
      <c r="MTS167" s="247"/>
      <c r="MTT167" s="247"/>
      <c r="MTU167" s="247"/>
      <c r="MTV167" s="247"/>
      <c r="MTW167" s="247"/>
      <c r="MTX167" s="247"/>
      <c r="MTY167" s="247"/>
      <c r="MTZ167" s="247"/>
      <c r="MUA167" s="247"/>
      <c r="MUB167" s="247"/>
      <c r="MUC167" s="247"/>
      <c r="MUD167" s="247"/>
      <c r="MUE167" s="247"/>
      <c r="MUF167" s="247"/>
      <c r="MUG167" s="247"/>
      <c r="MUH167" s="247"/>
      <c r="MUI167" s="247"/>
      <c r="MUJ167" s="247"/>
      <c r="MUK167" s="247"/>
      <c r="MUL167" s="247"/>
      <c r="MUM167" s="247"/>
      <c r="MUN167" s="247"/>
      <c r="MUO167" s="247"/>
      <c r="MUP167" s="247"/>
      <c r="MUQ167" s="247"/>
      <c r="MUR167" s="247"/>
      <c r="MUS167" s="247"/>
      <c r="MUT167" s="247"/>
      <c r="MUU167" s="247"/>
      <c r="MUV167" s="247"/>
      <c r="MUW167" s="247"/>
      <c r="MUX167" s="247"/>
      <c r="MUY167" s="247"/>
      <c r="MUZ167" s="247"/>
      <c r="MVA167" s="247"/>
      <c r="MVB167" s="247"/>
      <c r="MVC167" s="247"/>
      <c r="MVD167" s="247"/>
      <c r="MVE167" s="247"/>
      <c r="MVF167" s="247"/>
      <c r="MVG167" s="247"/>
      <c r="MVH167" s="247"/>
      <c r="MVI167" s="247"/>
      <c r="MVJ167" s="247"/>
      <c r="MVK167" s="247"/>
      <c r="MVL167" s="247"/>
      <c r="MVM167" s="247"/>
      <c r="MVN167" s="247"/>
      <c r="MVO167" s="247"/>
      <c r="MVP167" s="247"/>
      <c r="MVQ167" s="247"/>
      <c r="MVR167" s="247"/>
      <c r="MVS167" s="247"/>
      <c r="MVT167" s="247"/>
      <c r="MVU167" s="247"/>
      <c r="MVV167" s="247"/>
      <c r="MVW167" s="247"/>
      <c r="MVX167" s="247"/>
      <c r="MVY167" s="247"/>
      <c r="MVZ167" s="247"/>
      <c r="MWA167" s="247"/>
      <c r="MWB167" s="247"/>
      <c r="MWC167" s="247"/>
      <c r="MWD167" s="247"/>
      <c r="MWE167" s="247"/>
      <c r="MWF167" s="247"/>
      <c r="MWG167" s="247"/>
      <c r="MWH167" s="247"/>
      <c r="MWI167" s="247"/>
      <c r="MWJ167" s="247"/>
      <c r="MWK167" s="247"/>
      <c r="MWL167" s="247"/>
      <c r="MWM167" s="247"/>
      <c r="MWN167" s="247"/>
      <c r="MWO167" s="247"/>
      <c r="MWP167" s="247"/>
      <c r="MWQ167" s="247"/>
      <c r="MWR167" s="247"/>
      <c r="MWS167" s="247"/>
      <c r="MWT167" s="247"/>
      <c r="MWU167" s="247"/>
      <c r="MWV167" s="247"/>
      <c r="MWW167" s="247"/>
      <c r="MWX167" s="247"/>
      <c r="MWY167" s="247"/>
      <c r="MWZ167" s="247"/>
      <c r="MXA167" s="247"/>
      <c r="MXB167" s="247"/>
      <c r="MXC167" s="247"/>
      <c r="MXD167" s="247"/>
      <c r="MXE167" s="247"/>
      <c r="MXF167" s="247"/>
      <c r="MXG167" s="247"/>
      <c r="MXH167" s="247"/>
      <c r="MXI167" s="247"/>
      <c r="MXJ167" s="247"/>
      <c r="MXK167" s="247"/>
      <c r="MXL167" s="247"/>
      <c r="MXM167" s="247"/>
      <c r="MXN167" s="247"/>
      <c r="MXO167" s="247"/>
      <c r="MXP167" s="247"/>
      <c r="MXQ167" s="247"/>
      <c r="MXR167" s="247"/>
      <c r="MXS167" s="247"/>
      <c r="MXT167" s="247"/>
      <c r="MXU167" s="247"/>
      <c r="MXV167" s="247"/>
      <c r="MXW167" s="247"/>
      <c r="MXX167" s="247"/>
      <c r="MXY167" s="247"/>
      <c r="MXZ167" s="247"/>
      <c r="MYA167" s="247"/>
      <c r="MYB167" s="247"/>
      <c r="MYC167" s="247"/>
      <c r="MYD167" s="247"/>
      <c r="MYE167" s="247"/>
      <c r="MYF167" s="247"/>
      <c r="MYG167" s="247"/>
      <c r="MYH167" s="247"/>
      <c r="MYI167" s="247"/>
      <c r="MYJ167" s="247"/>
      <c r="MYK167" s="247"/>
      <c r="MYL167" s="247"/>
      <c r="MYM167" s="247"/>
      <c r="MYN167" s="247"/>
      <c r="MYO167" s="247"/>
      <c r="MYP167" s="247"/>
      <c r="MYQ167" s="247"/>
      <c r="MYR167" s="247"/>
      <c r="MYS167" s="247"/>
      <c r="MYT167" s="247"/>
      <c r="MYU167" s="247"/>
      <c r="MYV167" s="247"/>
      <c r="MYW167" s="247"/>
      <c r="MYX167" s="247"/>
      <c r="MYY167" s="247"/>
      <c r="MYZ167" s="247"/>
      <c r="MZA167" s="247"/>
      <c r="MZB167" s="247"/>
      <c r="MZC167" s="247"/>
      <c r="MZD167" s="247"/>
      <c r="MZE167" s="247"/>
      <c r="MZF167" s="247"/>
      <c r="MZG167" s="247"/>
      <c r="MZH167" s="247"/>
      <c r="MZI167" s="247"/>
      <c r="MZJ167" s="247"/>
      <c r="MZK167" s="247"/>
      <c r="MZL167" s="247"/>
      <c r="MZM167" s="247"/>
      <c r="MZN167" s="247"/>
      <c r="MZO167" s="247"/>
      <c r="MZP167" s="247"/>
      <c r="MZQ167" s="247"/>
      <c r="MZR167" s="247"/>
      <c r="MZS167" s="247"/>
      <c r="MZT167" s="247"/>
      <c r="MZU167" s="247"/>
      <c r="MZV167" s="247"/>
      <c r="MZW167" s="247"/>
      <c r="MZX167" s="247"/>
      <c r="MZY167" s="247"/>
      <c r="MZZ167" s="247"/>
      <c r="NAA167" s="247"/>
      <c r="NAB167" s="247"/>
      <c r="NAC167" s="247"/>
      <c r="NAD167" s="247"/>
      <c r="NAE167" s="247"/>
      <c r="NAF167" s="247"/>
      <c r="NAG167" s="247"/>
      <c r="NAH167" s="247"/>
      <c r="NAI167" s="247"/>
      <c r="NAJ167" s="247"/>
      <c r="NAK167" s="247"/>
      <c r="NAL167" s="247"/>
      <c r="NAM167" s="247"/>
      <c r="NAN167" s="247"/>
      <c r="NAO167" s="247"/>
      <c r="NAP167" s="247"/>
      <c r="NAQ167" s="247"/>
      <c r="NAR167" s="247"/>
      <c r="NAS167" s="247"/>
      <c r="NAT167" s="247"/>
      <c r="NAU167" s="247"/>
      <c r="NAV167" s="247"/>
      <c r="NAW167" s="247"/>
      <c r="NAX167" s="247"/>
      <c r="NAY167" s="247"/>
      <c r="NAZ167" s="247"/>
      <c r="NBA167" s="247"/>
      <c r="NBB167" s="247"/>
      <c r="NBC167" s="247"/>
      <c r="NBD167" s="247"/>
      <c r="NBE167" s="247"/>
      <c r="NBF167" s="247"/>
      <c r="NBG167" s="247"/>
      <c r="NBH167" s="247"/>
      <c r="NBI167" s="247"/>
      <c r="NBJ167" s="247"/>
      <c r="NBK167" s="247"/>
      <c r="NBL167" s="247"/>
      <c r="NBM167" s="247"/>
      <c r="NBN167" s="247"/>
      <c r="NBO167" s="247"/>
      <c r="NBP167" s="247"/>
      <c r="NBQ167" s="247"/>
      <c r="NBR167" s="247"/>
      <c r="NBS167" s="247"/>
      <c r="NBT167" s="247"/>
      <c r="NBU167" s="247"/>
      <c r="NBV167" s="247"/>
      <c r="NBW167" s="247"/>
      <c r="NBX167" s="247"/>
      <c r="NBY167" s="247"/>
      <c r="NBZ167" s="247"/>
      <c r="NCA167" s="247"/>
      <c r="NCB167" s="247"/>
      <c r="NCC167" s="247"/>
      <c r="NCD167" s="247"/>
      <c r="NCE167" s="247"/>
      <c r="NCF167" s="247"/>
      <c r="NCG167" s="247"/>
      <c r="NCH167" s="247"/>
      <c r="NCI167" s="247"/>
      <c r="NCJ167" s="247"/>
      <c r="NCK167" s="247"/>
      <c r="NCL167" s="247"/>
      <c r="NCM167" s="247"/>
      <c r="NCN167" s="247"/>
      <c r="NCO167" s="247"/>
      <c r="NCP167" s="247"/>
      <c r="NCQ167" s="247"/>
      <c r="NCR167" s="247"/>
      <c r="NCS167" s="247"/>
      <c r="NCT167" s="247"/>
      <c r="NCU167" s="247"/>
      <c r="NCV167" s="247"/>
      <c r="NCW167" s="247"/>
      <c r="NCX167" s="247"/>
      <c r="NCY167" s="247"/>
      <c r="NCZ167" s="247"/>
      <c r="NDA167" s="247"/>
      <c r="NDB167" s="247"/>
      <c r="NDC167" s="247"/>
      <c r="NDD167" s="247"/>
      <c r="NDE167" s="247"/>
      <c r="NDF167" s="247"/>
      <c r="NDG167" s="247"/>
      <c r="NDH167" s="247"/>
      <c r="NDI167" s="247"/>
      <c r="NDJ167" s="247"/>
      <c r="NDK167" s="247"/>
      <c r="NDL167" s="247"/>
      <c r="NDM167" s="247"/>
      <c r="NDN167" s="247"/>
      <c r="NDO167" s="247"/>
      <c r="NDP167" s="247"/>
      <c r="NDQ167" s="247"/>
      <c r="NDR167" s="247"/>
      <c r="NDS167" s="247"/>
      <c r="NDT167" s="247"/>
      <c r="NDU167" s="247"/>
      <c r="NDV167" s="247"/>
      <c r="NDW167" s="247"/>
      <c r="NDX167" s="247"/>
      <c r="NDY167" s="247"/>
      <c r="NDZ167" s="247"/>
      <c r="NEA167" s="247"/>
      <c r="NEB167" s="247"/>
      <c r="NEC167" s="247"/>
      <c r="NED167" s="247"/>
      <c r="NEE167" s="247"/>
      <c r="NEF167" s="247"/>
      <c r="NEG167" s="247"/>
      <c r="NEH167" s="247"/>
      <c r="NEI167" s="247"/>
      <c r="NEJ167" s="247"/>
      <c r="NEK167" s="247"/>
      <c r="NEL167" s="247"/>
      <c r="NEM167" s="247"/>
      <c r="NEN167" s="247"/>
      <c r="NEO167" s="247"/>
      <c r="NEP167" s="247"/>
      <c r="NEQ167" s="247"/>
      <c r="NER167" s="247"/>
      <c r="NES167" s="247"/>
      <c r="NET167" s="247"/>
      <c r="NEU167" s="247"/>
      <c r="NEV167" s="247"/>
      <c r="NEW167" s="247"/>
      <c r="NEX167" s="247"/>
      <c r="NEY167" s="247"/>
      <c r="NEZ167" s="247"/>
      <c r="NFA167" s="247"/>
      <c r="NFB167" s="247"/>
      <c r="NFC167" s="247"/>
      <c r="NFD167" s="247"/>
      <c r="NFE167" s="247"/>
      <c r="NFF167" s="247"/>
      <c r="NFG167" s="247"/>
      <c r="NFH167" s="247"/>
      <c r="NFI167" s="247"/>
      <c r="NFJ167" s="247"/>
      <c r="NFK167" s="247"/>
      <c r="NFL167" s="247"/>
      <c r="NFM167" s="247"/>
      <c r="NFN167" s="247"/>
      <c r="NFO167" s="247"/>
      <c r="NFP167" s="247"/>
      <c r="NFQ167" s="247"/>
      <c r="NFR167" s="247"/>
      <c r="NFS167" s="247"/>
      <c r="NFT167" s="247"/>
      <c r="NFU167" s="247"/>
      <c r="NFV167" s="247"/>
      <c r="NFW167" s="247"/>
      <c r="NFX167" s="247"/>
      <c r="NFY167" s="247"/>
      <c r="NFZ167" s="247"/>
      <c r="NGA167" s="247"/>
      <c r="NGB167" s="247"/>
      <c r="NGC167" s="247"/>
      <c r="NGD167" s="247"/>
      <c r="NGE167" s="247"/>
      <c r="NGF167" s="247"/>
      <c r="NGG167" s="247"/>
      <c r="NGH167" s="247"/>
      <c r="NGI167" s="247"/>
      <c r="NGJ167" s="247"/>
      <c r="NGK167" s="247"/>
      <c r="NGL167" s="247"/>
      <c r="NGM167" s="247"/>
      <c r="NGN167" s="247"/>
      <c r="NGO167" s="247"/>
      <c r="NGP167" s="247"/>
      <c r="NGQ167" s="247"/>
      <c r="NGR167" s="247"/>
      <c r="NGS167" s="247"/>
      <c r="NGT167" s="247"/>
      <c r="NGU167" s="247"/>
      <c r="NGV167" s="247"/>
      <c r="NGW167" s="247"/>
      <c r="NGX167" s="247"/>
      <c r="NGY167" s="247"/>
      <c r="NGZ167" s="247"/>
      <c r="NHA167" s="247"/>
      <c r="NHB167" s="247"/>
      <c r="NHC167" s="247"/>
      <c r="NHD167" s="247"/>
      <c r="NHE167" s="247"/>
      <c r="NHF167" s="247"/>
      <c r="NHG167" s="247"/>
      <c r="NHH167" s="247"/>
      <c r="NHI167" s="247"/>
      <c r="NHJ167" s="247"/>
      <c r="NHK167" s="247"/>
      <c r="NHL167" s="247"/>
      <c r="NHM167" s="247"/>
      <c r="NHN167" s="247"/>
      <c r="NHO167" s="247"/>
      <c r="NHP167" s="247"/>
      <c r="NHQ167" s="247"/>
      <c r="NHR167" s="247"/>
      <c r="NHS167" s="247"/>
      <c r="NHT167" s="247"/>
      <c r="NHU167" s="247"/>
      <c r="NHV167" s="247"/>
      <c r="NHW167" s="247"/>
      <c r="NHX167" s="247"/>
      <c r="NHY167" s="247"/>
      <c r="NHZ167" s="247"/>
      <c r="NIA167" s="247"/>
      <c r="NIB167" s="247"/>
      <c r="NIC167" s="247"/>
      <c r="NID167" s="247"/>
      <c r="NIE167" s="247"/>
      <c r="NIF167" s="247"/>
      <c r="NIG167" s="247"/>
      <c r="NIH167" s="247"/>
      <c r="NII167" s="247"/>
      <c r="NIJ167" s="247"/>
      <c r="NIK167" s="247"/>
      <c r="NIL167" s="247"/>
      <c r="NIM167" s="247"/>
      <c r="NIN167" s="247"/>
      <c r="NIO167" s="247"/>
      <c r="NIP167" s="247"/>
      <c r="NIQ167" s="247"/>
      <c r="NIR167" s="247"/>
      <c r="NIS167" s="247"/>
      <c r="NIT167" s="247"/>
      <c r="NIU167" s="247"/>
      <c r="NIV167" s="247"/>
      <c r="NIW167" s="247"/>
      <c r="NIX167" s="247"/>
      <c r="NIY167" s="247"/>
      <c r="NIZ167" s="247"/>
      <c r="NJA167" s="247"/>
      <c r="NJB167" s="247"/>
      <c r="NJC167" s="247"/>
      <c r="NJD167" s="247"/>
      <c r="NJE167" s="247"/>
      <c r="NJF167" s="247"/>
      <c r="NJG167" s="247"/>
      <c r="NJH167" s="247"/>
      <c r="NJI167" s="247"/>
      <c r="NJJ167" s="247"/>
      <c r="NJK167" s="247"/>
      <c r="NJL167" s="247"/>
      <c r="NJM167" s="247"/>
      <c r="NJN167" s="247"/>
      <c r="NJO167" s="247"/>
      <c r="NJP167" s="247"/>
      <c r="NJQ167" s="247"/>
      <c r="NJR167" s="247"/>
      <c r="NJS167" s="247"/>
      <c r="NJT167" s="247"/>
      <c r="NJU167" s="247"/>
      <c r="NJV167" s="247"/>
      <c r="NJW167" s="247"/>
      <c r="NJX167" s="247"/>
      <c r="NJY167" s="247"/>
      <c r="NJZ167" s="247"/>
      <c r="NKA167" s="247"/>
      <c r="NKB167" s="247"/>
      <c r="NKC167" s="247"/>
      <c r="NKD167" s="247"/>
      <c r="NKE167" s="247"/>
      <c r="NKF167" s="247"/>
      <c r="NKG167" s="247"/>
      <c r="NKH167" s="247"/>
      <c r="NKI167" s="247"/>
      <c r="NKJ167" s="247"/>
      <c r="NKK167" s="247"/>
      <c r="NKL167" s="247"/>
      <c r="NKM167" s="247"/>
      <c r="NKN167" s="247"/>
      <c r="NKO167" s="247"/>
      <c r="NKP167" s="247"/>
      <c r="NKQ167" s="247"/>
      <c r="NKR167" s="247"/>
      <c r="NKS167" s="247"/>
      <c r="NKT167" s="247"/>
      <c r="NKU167" s="247"/>
      <c r="NKV167" s="247"/>
      <c r="NKW167" s="247"/>
      <c r="NKX167" s="247"/>
      <c r="NKY167" s="247"/>
      <c r="NKZ167" s="247"/>
      <c r="NLA167" s="247"/>
      <c r="NLB167" s="247"/>
      <c r="NLC167" s="247"/>
      <c r="NLD167" s="247"/>
      <c r="NLE167" s="247"/>
      <c r="NLF167" s="247"/>
      <c r="NLG167" s="247"/>
      <c r="NLH167" s="247"/>
      <c r="NLI167" s="247"/>
      <c r="NLJ167" s="247"/>
      <c r="NLK167" s="247"/>
      <c r="NLL167" s="247"/>
      <c r="NLM167" s="247"/>
      <c r="NLN167" s="247"/>
      <c r="NLO167" s="247"/>
      <c r="NLP167" s="247"/>
      <c r="NLQ167" s="247"/>
      <c r="NLR167" s="247"/>
      <c r="NLS167" s="247"/>
      <c r="NLT167" s="247"/>
      <c r="NLU167" s="247"/>
      <c r="NLV167" s="247"/>
      <c r="NLW167" s="247"/>
      <c r="NLX167" s="247"/>
      <c r="NLY167" s="247"/>
      <c r="NLZ167" s="247"/>
      <c r="NMA167" s="247"/>
      <c r="NMB167" s="247"/>
      <c r="NMC167" s="247"/>
      <c r="NMD167" s="247"/>
      <c r="NME167" s="247"/>
      <c r="NMF167" s="247"/>
      <c r="NMG167" s="247"/>
      <c r="NMH167" s="247"/>
      <c r="NMI167" s="247"/>
      <c r="NMJ167" s="247"/>
      <c r="NMK167" s="247"/>
      <c r="NML167" s="247"/>
      <c r="NMM167" s="247"/>
      <c r="NMN167" s="247"/>
      <c r="NMO167" s="247"/>
      <c r="NMP167" s="247"/>
      <c r="NMQ167" s="247"/>
      <c r="NMR167" s="247"/>
      <c r="NMS167" s="247"/>
      <c r="NMT167" s="247"/>
      <c r="NMU167" s="247"/>
      <c r="NMV167" s="247"/>
      <c r="NMW167" s="247"/>
      <c r="NMX167" s="247"/>
      <c r="NMY167" s="247"/>
      <c r="NMZ167" s="247"/>
      <c r="NNA167" s="247"/>
      <c r="NNB167" s="247"/>
      <c r="NNC167" s="247"/>
      <c r="NND167" s="247"/>
      <c r="NNE167" s="247"/>
      <c r="NNF167" s="247"/>
      <c r="NNG167" s="247"/>
      <c r="NNH167" s="247"/>
      <c r="NNI167" s="247"/>
      <c r="NNJ167" s="247"/>
      <c r="NNK167" s="247"/>
      <c r="NNL167" s="247"/>
      <c r="NNM167" s="247"/>
      <c r="NNN167" s="247"/>
      <c r="NNO167" s="247"/>
      <c r="NNP167" s="247"/>
      <c r="NNQ167" s="247"/>
      <c r="NNR167" s="247"/>
      <c r="NNS167" s="247"/>
      <c r="NNT167" s="247"/>
      <c r="NNU167" s="247"/>
      <c r="NNV167" s="247"/>
      <c r="NNW167" s="247"/>
      <c r="NNX167" s="247"/>
      <c r="NNY167" s="247"/>
      <c r="NNZ167" s="247"/>
      <c r="NOA167" s="247"/>
      <c r="NOB167" s="247"/>
      <c r="NOC167" s="247"/>
      <c r="NOD167" s="247"/>
      <c r="NOE167" s="247"/>
      <c r="NOF167" s="247"/>
      <c r="NOG167" s="247"/>
      <c r="NOH167" s="247"/>
      <c r="NOI167" s="247"/>
      <c r="NOJ167" s="247"/>
      <c r="NOK167" s="247"/>
      <c r="NOL167" s="247"/>
      <c r="NOM167" s="247"/>
      <c r="NON167" s="247"/>
      <c r="NOO167" s="247"/>
      <c r="NOP167" s="247"/>
      <c r="NOQ167" s="247"/>
      <c r="NOR167" s="247"/>
      <c r="NOS167" s="247"/>
      <c r="NOT167" s="247"/>
      <c r="NOU167" s="247"/>
      <c r="NOV167" s="247"/>
      <c r="NOW167" s="247"/>
      <c r="NOX167" s="247"/>
      <c r="NOY167" s="247"/>
      <c r="NOZ167" s="247"/>
      <c r="NPA167" s="247"/>
      <c r="NPB167" s="247"/>
      <c r="NPC167" s="247"/>
      <c r="NPD167" s="247"/>
      <c r="NPE167" s="247"/>
      <c r="NPF167" s="247"/>
      <c r="NPG167" s="247"/>
      <c r="NPH167" s="247"/>
      <c r="NPI167" s="247"/>
      <c r="NPJ167" s="247"/>
      <c r="NPK167" s="247"/>
      <c r="NPL167" s="247"/>
      <c r="NPM167" s="247"/>
      <c r="NPN167" s="247"/>
      <c r="NPO167" s="247"/>
      <c r="NPP167" s="247"/>
      <c r="NPQ167" s="247"/>
      <c r="NPR167" s="247"/>
      <c r="NPS167" s="247"/>
      <c r="NPT167" s="247"/>
      <c r="NPU167" s="247"/>
      <c r="NPV167" s="247"/>
      <c r="NPW167" s="247"/>
      <c r="NPX167" s="247"/>
      <c r="NPY167" s="247"/>
      <c r="NPZ167" s="247"/>
      <c r="NQA167" s="247"/>
      <c r="NQB167" s="247"/>
      <c r="NQC167" s="247"/>
      <c r="NQD167" s="247"/>
      <c r="NQE167" s="247"/>
      <c r="NQF167" s="247"/>
      <c r="NQG167" s="247"/>
      <c r="NQH167" s="247"/>
      <c r="NQI167" s="247"/>
      <c r="NQJ167" s="247"/>
      <c r="NQK167" s="247"/>
      <c r="NQL167" s="247"/>
      <c r="NQM167" s="247"/>
      <c r="NQN167" s="247"/>
      <c r="NQO167" s="247"/>
      <c r="NQP167" s="247"/>
      <c r="NQQ167" s="247"/>
      <c r="NQR167" s="247"/>
      <c r="NQS167" s="247"/>
      <c r="NQT167" s="247"/>
      <c r="NQU167" s="247"/>
      <c r="NQV167" s="247"/>
      <c r="NQW167" s="247"/>
      <c r="NQX167" s="247"/>
      <c r="NQY167" s="247"/>
      <c r="NQZ167" s="247"/>
      <c r="NRA167" s="247"/>
      <c r="NRB167" s="247"/>
      <c r="NRC167" s="247"/>
      <c r="NRD167" s="247"/>
      <c r="NRE167" s="247"/>
      <c r="NRF167" s="247"/>
      <c r="NRG167" s="247"/>
      <c r="NRH167" s="247"/>
      <c r="NRI167" s="247"/>
      <c r="NRJ167" s="247"/>
      <c r="NRK167" s="247"/>
      <c r="NRL167" s="247"/>
      <c r="NRM167" s="247"/>
      <c r="NRN167" s="247"/>
      <c r="NRO167" s="247"/>
      <c r="NRP167" s="247"/>
      <c r="NRQ167" s="247"/>
      <c r="NRR167" s="247"/>
      <c r="NRS167" s="247"/>
      <c r="NRT167" s="247"/>
      <c r="NRU167" s="247"/>
      <c r="NRV167" s="247"/>
      <c r="NRW167" s="247"/>
      <c r="NRX167" s="247"/>
      <c r="NRY167" s="247"/>
      <c r="NRZ167" s="247"/>
      <c r="NSA167" s="247"/>
      <c r="NSB167" s="247"/>
      <c r="NSC167" s="247"/>
      <c r="NSD167" s="247"/>
      <c r="NSE167" s="247"/>
      <c r="NSF167" s="247"/>
      <c r="NSG167" s="247"/>
      <c r="NSH167" s="247"/>
      <c r="NSI167" s="247"/>
      <c r="NSJ167" s="247"/>
      <c r="NSK167" s="247"/>
      <c r="NSL167" s="247"/>
      <c r="NSM167" s="247"/>
      <c r="NSN167" s="247"/>
      <c r="NSO167" s="247"/>
      <c r="NSP167" s="247"/>
      <c r="NSQ167" s="247"/>
      <c r="NSR167" s="247"/>
      <c r="NSS167" s="247"/>
      <c r="NST167" s="247"/>
      <c r="NSU167" s="247"/>
      <c r="NSV167" s="247"/>
      <c r="NSW167" s="247"/>
      <c r="NSX167" s="247"/>
      <c r="NSY167" s="247"/>
      <c r="NSZ167" s="247"/>
      <c r="NTA167" s="247"/>
      <c r="NTB167" s="247"/>
      <c r="NTC167" s="247"/>
      <c r="NTD167" s="247"/>
      <c r="NTE167" s="247"/>
      <c r="NTF167" s="247"/>
      <c r="NTG167" s="247"/>
      <c r="NTH167" s="247"/>
      <c r="NTI167" s="247"/>
      <c r="NTJ167" s="247"/>
      <c r="NTK167" s="247"/>
      <c r="NTL167" s="247"/>
      <c r="NTM167" s="247"/>
      <c r="NTN167" s="247"/>
      <c r="NTO167" s="247"/>
      <c r="NTP167" s="247"/>
      <c r="NTQ167" s="247"/>
      <c r="NTR167" s="247"/>
      <c r="NTS167" s="247"/>
      <c r="NTT167" s="247"/>
      <c r="NTU167" s="247"/>
      <c r="NTV167" s="247"/>
      <c r="NTW167" s="247"/>
      <c r="NTX167" s="247"/>
      <c r="NTY167" s="247"/>
      <c r="NTZ167" s="247"/>
      <c r="NUA167" s="247"/>
      <c r="NUB167" s="247"/>
      <c r="NUC167" s="247"/>
      <c r="NUD167" s="247"/>
      <c r="NUE167" s="247"/>
      <c r="NUF167" s="247"/>
      <c r="NUG167" s="247"/>
      <c r="NUH167" s="247"/>
      <c r="NUI167" s="247"/>
      <c r="NUJ167" s="247"/>
      <c r="NUK167" s="247"/>
      <c r="NUL167" s="247"/>
      <c r="NUM167" s="247"/>
      <c r="NUN167" s="247"/>
      <c r="NUO167" s="247"/>
      <c r="NUP167" s="247"/>
      <c r="NUQ167" s="247"/>
      <c r="NUR167" s="247"/>
      <c r="NUS167" s="247"/>
      <c r="NUT167" s="247"/>
      <c r="NUU167" s="247"/>
      <c r="NUV167" s="247"/>
      <c r="NUW167" s="247"/>
      <c r="NUX167" s="247"/>
      <c r="NUY167" s="247"/>
      <c r="NUZ167" s="247"/>
      <c r="NVA167" s="247"/>
      <c r="NVB167" s="247"/>
      <c r="NVC167" s="247"/>
      <c r="NVD167" s="247"/>
      <c r="NVE167" s="247"/>
      <c r="NVF167" s="247"/>
      <c r="NVG167" s="247"/>
      <c r="NVH167" s="247"/>
      <c r="NVI167" s="247"/>
      <c r="NVJ167" s="247"/>
      <c r="NVK167" s="247"/>
      <c r="NVL167" s="247"/>
      <c r="NVM167" s="247"/>
      <c r="NVN167" s="247"/>
      <c r="NVO167" s="247"/>
      <c r="NVP167" s="247"/>
      <c r="NVQ167" s="247"/>
      <c r="NVR167" s="247"/>
      <c r="NVS167" s="247"/>
      <c r="NVT167" s="247"/>
      <c r="NVU167" s="247"/>
      <c r="NVV167" s="247"/>
      <c r="NVW167" s="247"/>
      <c r="NVX167" s="247"/>
      <c r="NVY167" s="247"/>
      <c r="NVZ167" s="247"/>
      <c r="NWA167" s="247"/>
      <c r="NWB167" s="247"/>
      <c r="NWC167" s="247"/>
      <c r="NWD167" s="247"/>
      <c r="NWE167" s="247"/>
      <c r="NWF167" s="247"/>
      <c r="NWG167" s="247"/>
      <c r="NWH167" s="247"/>
      <c r="NWI167" s="247"/>
      <c r="NWJ167" s="247"/>
      <c r="NWK167" s="247"/>
      <c r="NWL167" s="247"/>
      <c r="NWM167" s="247"/>
      <c r="NWN167" s="247"/>
      <c r="NWO167" s="247"/>
      <c r="NWP167" s="247"/>
      <c r="NWQ167" s="247"/>
      <c r="NWR167" s="247"/>
      <c r="NWS167" s="247"/>
      <c r="NWT167" s="247"/>
      <c r="NWU167" s="247"/>
      <c r="NWV167" s="247"/>
      <c r="NWW167" s="247"/>
      <c r="NWX167" s="247"/>
      <c r="NWY167" s="247"/>
      <c r="NWZ167" s="247"/>
      <c r="NXA167" s="247"/>
      <c r="NXB167" s="247"/>
      <c r="NXC167" s="247"/>
      <c r="NXD167" s="247"/>
      <c r="NXE167" s="247"/>
      <c r="NXF167" s="247"/>
      <c r="NXG167" s="247"/>
      <c r="NXH167" s="247"/>
      <c r="NXI167" s="247"/>
      <c r="NXJ167" s="247"/>
      <c r="NXK167" s="247"/>
      <c r="NXL167" s="247"/>
      <c r="NXM167" s="247"/>
      <c r="NXN167" s="247"/>
      <c r="NXO167" s="247"/>
      <c r="NXP167" s="247"/>
      <c r="NXQ167" s="247"/>
      <c r="NXR167" s="247"/>
      <c r="NXS167" s="247"/>
      <c r="NXT167" s="247"/>
      <c r="NXU167" s="247"/>
      <c r="NXV167" s="247"/>
      <c r="NXW167" s="247"/>
      <c r="NXX167" s="247"/>
      <c r="NXY167" s="247"/>
      <c r="NXZ167" s="247"/>
      <c r="NYA167" s="247"/>
      <c r="NYB167" s="247"/>
      <c r="NYC167" s="247"/>
      <c r="NYD167" s="247"/>
      <c r="NYE167" s="247"/>
      <c r="NYF167" s="247"/>
      <c r="NYG167" s="247"/>
      <c r="NYH167" s="247"/>
      <c r="NYI167" s="247"/>
      <c r="NYJ167" s="247"/>
      <c r="NYK167" s="247"/>
      <c r="NYL167" s="247"/>
      <c r="NYM167" s="247"/>
      <c r="NYN167" s="247"/>
      <c r="NYO167" s="247"/>
      <c r="NYP167" s="247"/>
      <c r="NYQ167" s="247"/>
      <c r="NYR167" s="247"/>
      <c r="NYS167" s="247"/>
      <c r="NYT167" s="247"/>
      <c r="NYU167" s="247"/>
      <c r="NYV167" s="247"/>
      <c r="NYW167" s="247"/>
      <c r="NYX167" s="247"/>
      <c r="NYY167" s="247"/>
      <c r="NYZ167" s="247"/>
      <c r="NZA167" s="247"/>
      <c r="NZB167" s="247"/>
      <c r="NZC167" s="247"/>
      <c r="NZD167" s="247"/>
      <c r="NZE167" s="247"/>
      <c r="NZF167" s="247"/>
      <c r="NZG167" s="247"/>
      <c r="NZH167" s="247"/>
      <c r="NZI167" s="247"/>
      <c r="NZJ167" s="247"/>
      <c r="NZK167" s="247"/>
      <c r="NZL167" s="247"/>
      <c r="NZM167" s="247"/>
      <c r="NZN167" s="247"/>
      <c r="NZO167" s="247"/>
      <c r="NZP167" s="247"/>
      <c r="NZQ167" s="247"/>
      <c r="NZR167" s="247"/>
      <c r="NZS167" s="247"/>
      <c r="NZT167" s="247"/>
      <c r="NZU167" s="247"/>
      <c r="NZV167" s="247"/>
      <c r="NZW167" s="247"/>
      <c r="NZX167" s="247"/>
      <c r="NZY167" s="247"/>
      <c r="NZZ167" s="247"/>
      <c r="OAA167" s="247"/>
      <c r="OAB167" s="247"/>
      <c r="OAC167" s="247"/>
      <c r="OAD167" s="247"/>
      <c r="OAE167" s="247"/>
      <c r="OAF167" s="247"/>
      <c r="OAG167" s="247"/>
      <c r="OAH167" s="247"/>
      <c r="OAI167" s="247"/>
      <c r="OAJ167" s="247"/>
      <c r="OAK167" s="247"/>
      <c r="OAL167" s="247"/>
      <c r="OAM167" s="247"/>
      <c r="OAN167" s="247"/>
      <c r="OAO167" s="247"/>
      <c r="OAP167" s="247"/>
      <c r="OAQ167" s="247"/>
      <c r="OAR167" s="247"/>
      <c r="OAS167" s="247"/>
      <c r="OAT167" s="247"/>
      <c r="OAU167" s="247"/>
      <c r="OAV167" s="247"/>
      <c r="OAW167" s="247"/>
      <c r="OAX167" s="247"/>
      <c r="OAY167" s="247"/>
      <c r="OAZ167" s="247"/>
      <c r="OBA167" s="247"/>
      <c r="OBB167" s="247"/>
      <c r="OBC167" s="247"/>
      <c r="OBD167" s="247"/>
      <c r="OBE167" s="247"/>
      <c r="OBF167" s="247"/>
      <c r="OBG167" s="247"/>
      <c r="OBH167" s="247"/>
      <c r="OBI167" s="247"/>
      <c r="OBJ167" s="247"/>
      <c r="OBK167" s="247"/>
      <c r="OBL167" s="247"/>
      <c r="OBM167" s="247"/>
      <c r="OBN167" s="247"/>
      <c r="OBO167" s="247"/>
      <c r="OBP167" s="247"/>
      <c r="OBQ167" s="247"/>
      <c r="OBR167" s="247"/>
      <c r="OBS167" s="247"/>
      <c r="OBT167" s="247"/>
      <c r="OBU167" s="247"/>
      <c r="OBV167" s="247"/>
      <c r="OBW167" s="247"/>
      <c r="OBX167" s="247"/>
      <c r="OBY167" s="247"/>
      <c r="OBZ167" s="247"/>
      <c r="OCA167" s="247"/>
      <c r="OCB167" s="247"/>
      <c r="OCC167" s="247"/>
      <c r="OCD167" s="247"/>
      <c r="OCE167" s="247"/>
      <c r="OCF167" s="247"/>
      <c r="OCG167" s="247"/>
      <c r="OCH167" s="247"/>
      <c r="OCI167" s="247"/>
      <c r="OCJ167" s="247"/>
      <c r="OCK167" s="247"/>
      <c r="OCL167" s="247"/>
      <c r="OCM167" s="247"/>
      <c r="OCN167" s="247"/>
      <c r="OCO167" s="247"/>
      <c r="OCP167" s="247"/>
      <c r="OCQ167" s="247"/>
      <c r="OCR167" s="247"/>
      <c r="OCS167" s="247"/>
      <c r="OCT167" s="247"/>
      <c r="OCU167" s="247"/>
      <c r="OCV167" s="247"/>
      <c r="OCW167" s="247"/>
      <c r="OCX167" s="247"/>
      <c r="OCY167" s="247"/>
      <c r="OCZ167" s="247"/>
      <c r="ODA167" s="247"/>
      <c r="ODB167" s="247"/>
      <c r="ODC167" s="247"/>
      <c r="ODD167" s="247"/>
      <c r="ODE167" s="247"/>
      <c r="ODF167" s="247"/>
      <c r="ODG167" s="247"/>
      <c r="ODH167" s="247"/>
      <c r="ODI167" s="247"/>
      <c r="ODJ167" s="247"/>
      <c r="ODK167" s="247"/>
      <c r="ODL167" s="247"/>
      <c r="ODM167" s="247"/>
      <c r="ODN167" s="247"/>
      <c r="ODO167" s="247"/>
      <c r="ODP167" s="247"/>
      <c r="ODQ167" s="247"/>
      <c r="ODR167" s="247"/>
      <c r="ODS167" s="247"/>
      <c r="ODT167" s="247"/>
      <c r="ODU167" s="247"/>
      <c r="ODV167" s="247"/>
      <c r="ODW167" s="247"/>
      <c r="ODX167" s="247"/>
      <c r="ODY167" s="247"/>
      <c r="ODZ167" s="247"/>
      <c r="OEA167" s="247"/>
      <c r="OEB167" s="247"/>
      <c r="OEC167" s="247"/>
      <c r="OED167" s="247"/>
      <c r="OEE167" s="247"/>
      <c r="OEF167" s="247"/>
      <c r="OEG167" s="247"/>
      <c r="OEH167" s="247"/>
      <c r="OEI167" s="247"/>
      <c r="OEJ167" s="247"/>
      <c r="OEK167" s="247"/>
      <c r="OEL167" s="247"/>
      <c r="OEM167" s="247"/>
      <c r="OEN167" s="247"/>
      <c r="OEO167" s="247"/>
      <c r="OEP167" s="247"/>
      <c r="OEQ167" s="247"/>
      <c r="OER167" s="247"/>
      <c r="OES167" s="247"/>
      <c r="OET167" s="247"/>
      <c r="OEU167" s="247"/>
      <c r="OEV167" s="247"/>
      <c r="OEW167" s="247"/>
      <c r="OEX167" s="247"/>
      <c r="OEY167" s="247"/>
      <c r="OEZ167" s="247"/>
      <c r="OFA167" s="247"/>
      <c r="OFB167" s="247"/>
      <c r="OFC167" s="247"/>
      <c r="OFD167" s="247"/>
      <c r="OFE167" s="247"/>
      <c r="OFF167" s="247"/>
      <c r="OFG167" s="247"/>
      <c r="OFH167" s="247"/>
      <c r="OFI167" s="247"/>
      <c r="OFJ167" s="247"/>
      <c r="OFK167" s="247"/>
      <c r="OFL167" s="247"/>
      <c r="OFM167" s="247"/>
      <c r="OFN167" s="247"/>
      <c r="OFO167" s="247"/>
      <c r="OFP167" s="247"/>
      <c r="OFQ167" s="247"/>
      <c r="OFR167" s="247"/>
      <c r="OFS167" s="247"/>
      <c r="OFT167" s="247"/>
      <c r="OFU167" s="247"/>
      <c r="OFV167" s="247"/>
      <c r="OFW167" s="247"/>
      <c r="OFX167" s="247"/>
      <c r="OFY167" s="247"/>
      <c r="OFZ167" s="247"/>
      <c r="OGA167" s="247"/>
      <c r="OGB167" s="247"/>
      <c r="OGC167" s="247"/>
      <c r="OGD167" s="247"/>
      <c r="OGE167" s="247"/>
      <c r="OGF167" s="247"/>
      <c r="OGG167" s="247"/>
      <c r="OGH167" s="247"/>
      <c r="OGI167" s="247"/>
      <c r="OGJ167" s="247"/>
      <c r="OGK167" s="247"/>
      <c r="OGL167" s="247"/>
      <c r="OGM167" s="247"/>
      <c r="OGN167" s="247"/>
      <c r="OGO167" s="247"/>
      <c r="OGP167" s="247"/>
      <c r="OGQ167" s="247"/>
      <c r="OGR167" s="247"/>
      <c r="OGS167" s="247"/>
      <c r="OGT167" s="247"/>
      <c r="OGU167" s="247"/>
      <c r="OGV167" s="247"/>
      <c r="OGW167" s="247"/>
      <c r="OGX167" s="247"/>
      <c r="OGY167" s="247"/>
      <c r="OGZ167" s="247"/>
      <c r="OHA167" s="247"/>
      <c r="OHB167" s="247"/>
      <c r="OHC167" s="247"/>
      <c r="OHD167" s="247"/>
      <c r="OHE167" s="247"/>
      <c r="OHF167" s="247"/>
      <c r="OHG167" s="247"/>
      <c r="OHH167" s="247"/>
      <c r="OHI167" s="247"/>
      <c r="OHJ167" s="247"/>
      <c r="OHK167" s="247"/>
      <c r="OHL167" s="247"/>
      <c r="OHM167" s="247"/>
      <c r="OHN167" s="247"/>
      <c r="OHO167" s="247"/>
      <c r="OHP167" s="247"/>
      <c r="OHQ167" s="247"/>
      <c r="OHR167" s="247"/>
      <c r="OHS167" s="247"/>
      <c r="OHT167" s="247"/>
      <c r="OHU167" s="247"/>
      <c r="OHV167" s="247"/>
      <c r="OHW167" s="247"/>
      <c r="OHX167" s="247"/>
      <c r="OHY167" s="247"/>
      <c r="OHZ167" s="247"/>
      <c r="OIA167" s="247"/>
      <c r="OIB167" s="247"/>
      <c r="OIC167" s="247"/>
      <c r="OID167" s="247"/>
      <c r="OIE167" s="247"/>
      <c r="OIF167" s="247"/>
      <c r="OIG167" s="247"/>
      <c r="OIH167" s="247"/>
      <c r="OII167" s="247"/>
      <c r="OIJ167" s="247"/>
      <c r="OIK167" s="247"/>
      <c r="OIL167" s="247"/>
      <c r="OIM167" s="247"/>
      <c r="OIN167" s="247"/>
      <c r="OIO167" s="247"/>
      <c r="OIP167" s="247"/>
      <c r="OIQ167" s="247"/>
      <c r="OIR167" s="247"/>
      <c r="OIS167" s="247"/>
      <c r="OIT167" s="247"/>
      <c r="OIU167" s="247"/>
      <c r="OIV167" s="247"/>
      <c r="OIW167" s="247"/>
      <c r="OIX167" s="247"/>
      <c r="OIY167" s="247"/>
      <c r="OIZ167" s="247"/>
      <c r="OJA167" s="247"/>
      <c r="OJB167" s="247"/>
      <c r="OJC167" s="247"/>
      <c r="OJD167" s="247"/>
      <c r="OJE167" s="247"/>
      <c r="OJF167" s="247"/>
      <c r="OJG167" s="247"/>
      <c r="OJH167" s="247"/>
      <c r="OJI167" s="247"/>
      <c r="OJJ167" s="247"/>
      <c r="OJK167" s="247"/>
      <c r="OJL167" s="247"/>
      <c r="OJM167" s="247"/>
      <c r="OJN167" s="247"/>
      <c r="OJO167" s="247"/>
      <c r="OJP167" s="247"/>
      <c r="OJQ167" s="247"/>
      <c r="OJR167" s="247"/>
      <c r="OJS167" s="247"/>
      <c r="OJT167" s="247"/>
      <c r="OJU167" s="247"/>
      <c r="OJV167" s="247"/>
      <c r="OJW167" s="247"/>
      <c r="OJX167" s="247"/>
      <c r="OJY167" s="247"/>
      <c r="OJZ167" s="247"/>
      <c r="OKA167" s="247"/>
      <c r="OKB167" s="247"/>
      <c r="OKC167" s="247"/>
      <c r="OKD167" s="247"/>
      <c r="OKE167" s="247"/>
      <c r="OKF167" s="247"/>
      <c r="OKG167" s="247"/>
      <c r="OKH167" s="247"/>
      <c r="OKI167" s="247"/>
      <c r="OKJ167" s="247"/>
      <c r="OKK167" s="247"/>
      <c r="OKL167" s="247"/>
      <c r="OKM167" s="247"/>
      <c r="OKN167" s="247"/>
      <c r="OKO167" s="247"/>
      <c r="OKP167" s="247"/>
      <c r="OKQ167" s="247"/>
      <c r="OKR167" s="247"/>
      <c r="OKS167" s="247"/>
      <c r="OKT167" s="247"/>
      <c r="OKU167" s="247"/>
      <c r="OKV167" s="247"/>
      <c r="OKW167" s="247"/>
      <c r="OKX167" s="247"/>
      <c r="OKY167" s="247"/>
      <c r="OKZ167" s="247"/>
      <c r="OLA167" s="247"/>
      <c r="OLB167" s="247"/>
      <c r="OLC167" s="247"/>
      <c r="OLD167" s="247"/>
      <c r="OLE167" s="247"/>
      <c r="OLF167" s="247"/>
      <c r="OLG167" s="247"/>
      <c r="OLH167" s="247"/>
      <c r="OLI167" s="247"/>
      <c r="OLJ167" s="247"/>
      <c r="OLK167" s="247"/>
      <c r="OLL167" s="247"/>
      <c r="OLM167" s="247"/>
      <c r="OLN167" s="247"/>
      <c r="OLO167" s="247"/>
      <c r="OLP167" s="247"/>
      <c r="OLQ167" s="247"/>
      <c r="OLR167" s="247"/>
      <c r="OLS167" s="247"/>
      <c r="OLT167" s="247"/>
      <c r="OLU167" s="247"/>
      <c r="OLV167" s="247"/>
      <c r="OLW167" s="247"/>
      <c r="OLX167" s="247"/>
      <c r="OLY167" s="247"/>
      <c r="OLZ167" s="247"/>
      <c r="OMA167" s="247"/>
      <c r="OMB167" s="247"/>
      <c r="OMC167" s="247"/>
      <c r="OMD167" s="247"/>
      <c r="OME167" s="247"/>
      <c r="OMF167" s="247"/>
      <c r="OMG167" s="247"/>
      <c r="OMH167" s="247"/>
      <c r="OMI167" s="247"/>
      <c r="OMJ167" s="247"/>
      <c r="OMK167" s="247"/>
      <c r="OML167" s="247"/>
      <c r="OMM167" s="247"/>
      <c r="OMN167" s="247"/>
      <c r="OMO167" s="247"/>
      <c r="OMP167" s="247"/>
      <c r="OMQ167" s="247"/>
      <c r="OMR167" s="247"/>
      <c r="OMS167" s="247"/>
      <c r="OMT167" s="247"/>
      <c r="OMU167" s="247"/>
      <c r="OMV167" s="247"/>
      <c r="OMW167" s="247"/>
      <c r="OMX167" s="247"/>
      <c r="OMY167" s="247"/>
      <c r="OMZ167" s="247"/>
      <c r="ONA167" s="247"/>
      <c r="ONB167" s="247"/>
      <c r="ONC167" s="247"/>
      <c r="OND167" s="247"/>
      <c r="ONE167" s="247"/>
      <c r="ONF167" s="247"/>
      <c r="ONG167" s="247"/>
      <c r="ONH167" s="247"/>
      <c r="ONI167" s="247"/>
      <c r="ONJ167" s="247"/>
      <c r="ONK167" s="247"/>
      <c r="ONL167" s="247"/>
      <c r="ONM167" s="247"/>
      <c r="ONN167" s="247"/>
      <c r="ONO167" s="247"/>
      <c r="ONP167" s="247"/>
      <c r="ONQ167" s="247"/>
      <c r="ONR167" s="247"/>
      <c r="ONS167" s="247"/>
      <c r="ONT167" s="247"/>
      <c r="ONU167" s="247"/>
      <c r="ONV167" s="247"/>
      <c r="ONW167" s="247"/>
      <c r="ONX167" s="247"/>
      <c r="ONY167" s="247"/>
      <c r="ONZ167" s="247"/>
      <c r="OOA167" s="247"/>
      <c r="OOB167" s="247"/>
      <c r="OOC167" s="247"/>
      <c r="OOD167" s="247"/>
      <c r="OOE167" s="247"/>
      <c r="OOF167" s="247"/>
      <c r="OOG167" s="247"/>
      <c r="OOH167" s="247"/>
      <c r="OOI167" s="247"/>
      <c r="OOJ167" s="247"/>
      <c r="OOK167" s="247"/>
      <c r="OOL167" s="247"/>
      <c r="OOM167" s="247"/>
      <c r="OON167" s="247"/>
      <c r="OOO167" s="247"/>
      <c r="OOP167" s="247"/>
      <c r="OOQ167" s="247"/>
      <c r="OOR167" s="247"/>
      <c r="OOS167" s="247"/>
      <c r="OOT167" s="247"/>
      <c r="OOU167" s="247"/>
      <c r="OOV167" s="247"/>
      <c r="OOW167" s="247"/>
      <c r="OOX167" s="247"/>
      <c r="OOY167" s="247"/>
      <c r="OOZ167" s="247"/>
      <c r="OPA167" s="247"/>
      <c r="OPB167" s="247"/>
      <c r="OPC167" s="247"/>
      <c r="OPD167" s="247"/>
      <c r="OPE167" s="247"/>
      <c r="OPF167" s="247"/>
      <c r="OPG167" s="247"/>
      <c r="OPH167" s="247"/>
      <c r="OPI167" s="247"/>
      <c r="OPJ167" s="247"/>
      <c r="OPK167" s="247"/>
      <c r="OPL167" s="247"/>
      <c r="OPM167" s="247"/>
      <c r="OPN167" s="247"/>
      <c r="OPO167" s="247"/>
      <c r="OPP167" s="247"/>
      <c r="OPQ167" s="247"/>
      <c r="OPR167" s="247"/>
      <c r="OPS167" s="247"/>
      <c r="OPT167" s="247"/>
      <c r="OPU167" s="247"/>
      <c r="OPV167" s="247"/>
      <c r="OPW167" s="247"/>
      <c r="OPX167" s="247"/>
      <c r="OPY167" s="247"/>
      <c r="OPZ167" s="247"/>
      <c r="OQA167" s="247"/>
      <c r="OQB167" s="247"/>
      <c r="OQC167" s="247"/>
      <c r="OQD167" s="247"/>
      <c r="OQE167" s="247"/>
      <c r="OQF167" s="247"/>
      <c r="OQG167" s="247"/>
      <c r="OQH167" s="247"/>
      <c r="OQI167" s="247"/>
      <c r="OQJ167" s="247"/>
      <c r="OQK167" s="247"/>
      <c r="OQL167" s="247"/>
      <c r="OQM167" s="247"/>
      <c r="OQN167" s="247"/>
      <c r="OQO167" s="247"/>
      <c r="OQP167" s="247"/>
      <c r="OQQ167" s="247"/>
      <c r="OQR167" s="247"/>
      <c r="OQS167" s="247"/>
      <c r="OQT167" s="247"/>
      <c r="OQU167" s="247"/>
      <c r="OQV167" s="247"/>
      <c r="OQW167" s="247"/>
      <c r="OQX167" s="247"/>
      <c r="OQY167" s="247"/>
      <c r="OQZ167" s="247"/>
      <c r="ORA167" s="247"/>
      <c r="ORB167" s="247"/>
      <c r="ORC167" s="247"/>
      <c r="ORD167" s="247"/>
      <c r="ORE167" s="247"/>
      <c r="ORF167" s="247"/>
      <c r="ORG167" s="247"/>
      <c r="ORH167" s="247"/>
      <c r="ORI167" s="247"/>
      <c r="ORJ167" s="247"/>
      <c r="ORK167" s="247"/>
      <c r="ORL167" s="247"/>
      <c r="ORM167" s="247"/>
      <c r="ORN167" s="247"/>
      <c r="ORO167" s="247"/>
      <c r="ORP167" s="247"/>
      <c r="ORQ167" s="247"/>
      <c r="ORR167" s="247"/>
      <c r="ORS167" s="247"/>
      <c r="ORT167" s="247"/>
      <c r="ORU167" s="247"/>
      <c r="ORV167" s="247"/>
      <c r="ORW167" s="247"/>
      <c r="ORX167" s="247"/>
      <c r="ORY167" s="247"/>
      <c r="ORZ167" s="247"/>
      <c r="OSA167" s="247"/>
      <c r="OSB167" s="247"/>
      <c r="OSC167" s="247"/>
      <c r="OSD167" s="247"/>
      <c r="OSE167" s="247"/>
      <c r="OSF167" s="247"/>
      <c r="OSG167" s="247"/>
      <c r="OSH167" s="247"/>
      <c r="OSI167" s="247"/>
      <c r="OSJ167" s="247"/>
      <c r="OSK167" s="247"/>
      <c r="OSL167" s="247"/>
      <c r="OSM167" s="247"/>
      <c r="OSN167" s="247"/>
      <c r="OSO167" s="247"/>
      <c r="OSP167" s="247"/>
      <c r="OSQ167" s="247"/>
      <c r="OSR167" s="247"/>
      <c r="OSS167" s="247"/>
      <c r="OST167" s="247"/>
      <c r="OSU167" s="247"/>
      <c r="OSV167" s="247"/>
      <c r="OSW167" s="247"/>
      <c r="OSX167" s="247"/>
      <c r="OSY167" s="247"/>
      <c r="OSZ167" s="247"/>
      <c r="OTA167" s="247"/>
      <c r="OTB167" s="247"/>
      <c r="OTC167" s="247"/>
      <c r="OTD167" s="247"/>
      <c r="OTE167" s="247"/>
      <c r="OTF167" s="247"/>
      <c r="OTG167" s="247"/>
      <c r="OTH167" s="247"/>
      <c r="OTI167" s="247"/>
      <c r="OTJ167" s="247"/>
      <c r="OTK167" s="247"/>
      <c r="OTL167" s="247"/>
      <c r="OTM167" s="247"/>
      <c r="OTN167" s="247"/>
      <c r="OTO167" s="247"/>
      <c r="OTP167" s="247"/>
      <c r="OTQ167" s="247"/>
      <c r="OTR167" s="247"/>
      <c r="OTS167" s="247"/>
      <c r="OTT167" s="247"/>
      <c r="OTU167" s="247"/>
      <c r="OTV167" s="247"/>
      <c r="OTW167" s="247"/>
      <c r="OTX167" s="247"/>
      <c r="OTY167" s="247"/>
      <c r="OTZ167" s="247"/>
      <c r="OUA167" s="247"/>
      <c r="OUB167" s="247"/>
      <c r="OUC167" s="247"/>
      <c r="OUD167" s="247"/>
      <c r="OUE167" s="247"/>
      <c r="OUF167" s="247"/>
      <c r="OUG167" s="247"/>
      <c r="OUH167" s="247"/>
      <c r="OUI167" s="247"/>
      <c r="OUJ167" s="247"/>
      <c r="OUK167" s="247"/>
      <c r="OUL167" s="247"/>
      <c r="OUM167" s="247"/>
      <c r="OUN167" s="247"/>
      <c r="OUO167" s="247"/>
      <c r="OUP167" s="247"/>
      <c r="OUQ167" s="247"/>
      <c r="OUR167" s="247"/>
      <c r="OUS167" s="247"/>
      <c r="OUT167" s="247"/>
      <c r="OUU167" s="247"/>
      <c r="OUV167" s="247"/>
      <c r="OUW167" s="247"/>
      <c r="OUX167" s="247"/>
      <c r="OUY167" s="247"/>
      <c r="OUZ167" s="247"/>
      <c r="OVA167" s="247"/>
      <c r="OVB167" s="247"/>
      <c r="OVC167" s="247"/>
      <c r="OVD167" s="247"/>
      <c r="OVE167" s="247"/>
      <c r="OVF167" s="247"/>
      <c r="OVG167" s="247"/>
      <c r="OVH167" s="247"/>
      <c r="OVI167" s="247"/>
      <c r="OVJ167" s="247"/>
      <c r="OVK167" s="247"/>
      <c r="OVL167" s="247"/>
      <c r="OVM167" s="247"/>
      <c r="OVN167" s="247"/>
      <c r="OVO167" s="247"/>
      <c r="OVP167" s="247"/>
      <c r="OVQ167" s="247"/>
      <c r="OVR167" s="247"/>
      <c r="OVS167" s="247"/>
      <c r="OVT167" s="247"/>
      <c r="OVU167" s="247"/>
      <c r="OVV167" s="247"/>
      <c r="OVW167" s="247"/>
      <c r="OVX167" s="247"/>
      <c r="OVY167" s="247"/>
      <c r="OVZ167" s="247"/>
      <c r="OWA167" s="247"/>
      <c r="OWB167" s="247"/>
      <c r="OWC167" s="247"/>
      <c r="OWD167" s="247"/>
      <c r="OWE167" s="247"/>
      <c r="OWF167" s="247"/>
      <c r="OWG167" s="247"/>
      <c r="OWH167" s="247"/>
      <c r="OWI167" s="247"/>
      <c r="OWJ167" s="247"/>
      <c r="OWK167" s="247"/>
      <c r="OWL167" s="247"/>
      <c r="OWM167" s="247"/>
      <c r="OWN167" s="247"/>
      <c r="OWO167" s="247"/>
      <c r="OWP167" s="247"/>
      <c r="OWQ167" s="247"/>
      <c r="OWR167" s="247"/>
      <c r="OWS167" s="247"/>
      <c r="OWT167" s="247"/>
      <c r="OWU167" s="247"/>
      <c r="OWV167" s="247"/>
      <c r="OWW167" s="247"/>
      <c r="OWX167" s="247"/>
      <c r="OWY167" s="247"/>
      <c r="OWZ167" s="247"/>
      <c r="OXA167" s="247"/>
      <c r="OXB167" s="247"/>
      <c r="OXC167" s="247"/>
      <c r="OXD167" s="247"/>
      <c r="OXE167" s="247"/>
      <c r="OXF167" s="247"/>
      <c r="OXG167" s="247"/>
      <c r="OXH167" s="247"/>
      <c r="OXI167" s="247"/>
      <c r="OXJ167" s="247"/>
      <c r="OXK167" s="247"/>
      <c r="OXL167" s="247"/>
      <c r="OXM167" s="247"/>
      <c r="OXN167" s="247"/>
      <c r="OXO167" s="247"/>
      <c r="OXP167" s="247"/>
      <c r="OXQ167" s="247"/>
      <c r="OXR167" s="247"/>
      <c r="OXS167" s="247"/>
      <c r="OXT167" s="247"/>
      <c r="OXU167" s="247"/>
      <c r="OXV167" s="247"/>
      <c r="OXW167" s="247"/>
      <c r="OXX167" s="247"/>
      <c r="OXY167" s="247"/>
      <c r="OXZ167" s="247"/>
      <c r="OYA167" s="247"/>
      <c r="OYB167" s="247"/>
      <c r="OYC167" s="247"/>
      <c r="OYD167" s="247"/>
      <c r="OYE167" s="247"/>
      <c r="OYF167" s="247"/>
      <c r="OYG167" s="247"/>
      <c r="OYH167" s="247"/>
      <c r="OYI167" s="247"/>
      <c r="OYJ167" s="247"/>
      <c r="OYK167" s="247"/>
      <c r="OYL167" s="247"/>
      <c r="OYM167" s="247"/>
      <c r="OYN167" s="247"/>
      <c r="OYO167" s="247"/>
      <c r="OYP167" s="247"/>
      <c r="OYQ167" s="247"/>
      <c r="OYR167" s="247"/>
      <c r="OYS167" s="247"/>
      <c r="OYT167" s="247"/>
      <c r="OYU167" s="247"/>
      <c r="OYV167" s="247"/>
      <c r="OYW167" s="247"/>
      <c r="OYX167" s="247"/>
      <c r="OYY167" s="247"/>
      <c r="OYZ167" s="247"/>
      <c r="OZA167" s="247"/>
      <c r="OZB167" s="247"/>
      <c r="OZC167" s="247"/>
      <c r="OZD167" s="247"/>
      <c r="OZE167" s="247"/>
      <c r="OZF167" s="247"/>
      <c r="OZG167" s="247"/>
      <c r="OZH167" s="247"/>
      <c r="OZI167" s="247"/>
      <c r="OZJ167" s="247"/>
      <c r="OZK167" s="247"/>
      <c r="OZL167" s="247"/>
      <c r="OZM167" s="247"/>
      <c r="OZN167" s="247"/>
      <c r="OZO167" s="247"/>
      <c r="OZP167" s="247"/>
      <c r="OZQ167" s="247"/>
      <c r="OZR167" s="247"/>
      <c r="OZS167" s="247"/>
      <c r="OZT167" s="247"/>
      <c r="OZU167" s="247"/>
      <c r="OZV167" s="247"/>
      <c r="OZW167" s="247"/>
      <c r="OZX167" s="247"/>
      <c r="OZY167" s="247"/>
      <c r="OZZ167" s="247"/>
      <c r="PAA167" s="247"/>
      <c r="PAB167" s="247"/>
      <c r="PAC167" s="247"/>
      <c r="PAD167" s="247"/>
      <c r="PAE167" s="247"/>
      <c r="PAF167" s="247"/>
      <c r="PAG167" s="247"/>
      <c r="PAH167" s="247"/>
      <c r="PAI167" s="247"/>
      <c r="PAJ167" s="247"/>
      <c r="PAK167" s="247"/>
      <c r="PAL167" s="247"/>
      <c r="PAM167" s="247"/>
      <c r="PAN167" s="247"/>
      <c r="PAO167" s="247"/>
      <c r="PAP167" s="247"/>
      <c r="PAQ167" s="247"/>
      <c r="PAR167" s="247"/>
      <c r="PAS167" s="247"/>
      <c r="PAT167" s="247"/>
      <c r="PAU167" s="247"/>
      <c r="PAV167" s="247"/>
      <c r="PAW167" s="247"/>
      <c r="PAX167" s="247"/>
      <c r="PAY167" s="247"/>
      <c r="PAZ167" s="247"/>
      <c r="PBA167" s="247"/>
      <c r="PBB167" s="247"/>
      <c r="PBC167" s="247"/>
      <c r="PBD167" s="247"/>
      <c r="PBE167" s="247"/>
      <c r="PBF167" s="247"/>
      <c r="PBG167" s="247"/>
      <c r="PBH167" s="247"/>
      <c r="PBI167" s="247"/>
      <c r="PBJ167" s="247"/>
      <c r="PBK167" s="247"/>
      <c r="PBL167" s="247"/>
      <c r="PBM167" s="247"/>
      <c r="PBN167" s="247"/>
      <c r="PBO167" s="247"/>
      <c r="PBP167" s="247"/>
      <c r="PBQ167" s="247"/>
      <c r="PBR167" s="247"/>
      <c r="PBS167" s="247"/>
      <c r="PBT167" s="247"/>
      <c r="PBU167" s="247"/>
      <c r="PBV167" s="247"/>
      <c r="PBW167" s="247"/>
      <c r="PBX167" s="247"/>
      <c r="PBY167" s="247"/>
      <c r="PBZ167" s="247"/>
      <c r="PCA167" s="247"/>
      <c r="PCB167" s="247"/>
      <c r="PCC167" s="247"/>
      <c r="PCD167" s="247"/>
      <c r="PCE167" s="247"/>
      <c r="PCF167" s="247"/>
      <c r="PCG167" s="247"/>
      <c r="PCH167" s="247"/>
      <c r="PCI167" s="247"/>
      <c r="PCJ167" s="247"/>
      <c r="PCK167" s="247"/>
      <c r="PCL167" s="247"/>
      <c r="PCM167" s="247"/>
      <c r="PCN167" s="247"/>
      <c r="PCO167" s="247"/>
      <c r="PCP167" s="247"/>
      <c r="PCQ167" s="247"/>
      <c r="PCR167" s="247"/>
      <c r="PCS167" s="247"/>
      <c r="PCT167" s="247"/>
      <c r="PCU167" s="247"/>
      <c r="PCV167" s="247"/>
      <c r="PCW167" s="247"/>
      <c r="PCX167" s="247"/>
      <c r="PCY167" s="247"/>
      <c r="PCZ167" s="247"/>
      <c r="PDA167" s="247"/>
      <c r="PDB167" s="247"/>
      <c r="PDC167" s="247"/>
      <c r="PDD167" s="247"/>
      <c r="PDE167" s="247"/>
      <c r="PDF167" s="247"/>
      <c r="PDG167" s="247"/>
      <c r="PDH167" s="247"/>
      <c r="PDI167" s="247"/>
      <c r="PDJ167" s="247"/>
      <c r="PDK167" s="247"/>
      <c r="PDL167" s="247"/>
      <c r="PDM167" s="247"/>
      <c r="PDN167" s="247"/>
      <c r="PDO167" s="247"/>
      <c r="PDP167" s="247"/>
      <c r="PDQ167" s="247"/>
      <c r="PDR167" s="247"/>
      <c r="PDS167" s="247"/>
      <c r="PDT167" s="247"/>
      <c r="PDU167" s="247"/>
      <c r="PDV167" s="247"/>
      <c r="PDW167" s="247"/>
      <c r="PDX167" s="247"/>
      <c r="PDY167" s="247"/>
      <c r="PDZ167" s="247"/>
      <c r="PEA167" s="247"/>
      <c r="PEB167" s="247"/>
      <c r="PEC167" s="247"/>
      <c r="PED167" s="247"/>
      <c r="PEE167" s="247"/>
      <c r="PEF167" s="247"/>
      <c r="PEG167" s="247"/>
      <c r="PEH167" s="247"/>
      <c r="PEI167" s="247"/>
      <c r="PEJ167" s="247"/>
      <c r="PEK167" s="247"/>
      <c r="PEL167" s="247"/>
      <c r="PEM167" s="247"/>
      <c r="PEN167" s="247"/>
      <c r="PEO167" s="247"/>
      <c r="PEP167" s="247"/>
      <c r="PEQ167" s="247"/>
      <c r="PER167" s="247"/>
      <c r="PES167" s="247"/>
      <c r="PET167" s="247"/>
      <c r="PEU167" s="247"/>
      <c r="PEV167" s="247"/>
      <c r="PEW167" s="247"/>
      <c r="PEX167" s="247"/>
      <c r="PEY167" s="247"/>
      <c r="PEZ167" s="247"/>
      <c r="PFA167" s="247"/>
      <c r="PFB167" s="247"/>
      <c r="PFC167" s="247"/>
      <c r="PFD167" s="247"/>
      <c r="PFE167" s="247"/>
      <c r="PFF167" s="247"/>
      <c r="PFG167" s="247"/>
      <c r="PFH167" s="247"/>
      <c r="PFI167" s="247"/>
      <c r="PFJ167" s="247"/>
      <c r="PFK167" s="247"/>
      <c r="PFL167" s="247"/>
      <c r="PFM167" s="247"/>
      <c r="PFN167" s="247"/>
      <c r="PFO167" s="247"/>
      <c r="PFP167" s="247"/>
      <c r="PFQ167" s="247"/>
      <c r="PFR167" s="247"/>
      <c r="PFS167" s="247"/>
      <c r="PFT167" s="247"/>
      <c r="PFU167" s="247"/>
      <c r="PFV167" s="247"/>
      <c r="PFW167" s="247"/>
      <c r="PFX167" s="247"/>
      <c r="PFY167" s="247"/>
      <c r="PFZ167" s="247"/>
      <c r="PGA167" s="247"/>
      <c r="PGB167" s="247"/>
      <c r="PGC167" s="247"/>
      <c r="PGD167" s="247"/>
      <c r="PGE167" s="247"/>
      <c r="PGF167" s="247"/>
      <c r="PGG167" s="247"/>
      <c r="PGH167" s="247"/>
      <c r="PGI167" s="247"/>
      <c r="PGJ167" s="247"/>
      <c r="PGK167" s="247"/>
      <c r="PGL167" s="247"/>
      <c r="PGM167" s="247"/>
      <c r="PGN167" s="247"/>
      <c r="PGO167" s="247"/>
      <c r="PGP167" s="247"/>
      <c r="PGQ167" s="247"/>
      <c r="PGR167" s="247"/>
      <c r="PGS167" s="247"/>
      <c r="PGT167" s="247"/>
      <c r="PGU167" s="247"/>
      <c r="PGV167" s="247"/>
      <c r="PGW167" s="247"/>
      <c r="PGX167" s="247"/>
      <c r="PGY167" s="247"/>
      <c r="PGZ167" s="247"/>
      <c r="PHA167" s="247"/>
      <c r="PHB167" s="247"/>
      <c r="PHC167" s="247"/>
      <c r="PHD167" s="247"/>
      <c r="PHE167" s="247"/>
      <c r="PHF167" s="247"/>
      <c r="PHG167" s="247"/>
      <c r="PHH167" s="247"/>
      <c r="PHI167" s="247"/>
      <c r="PHJ167" s="247"/>
      <c r="PHK167" s="247"/>
      <c r="PHL167" s="247"/>
      <c r="PHM167" s="247"/>
      <c r="PHN167" s="247"/>
      <c r="PHO167" s="247"/>
      <c r="PHP167" s="247"/>
      <c r="PHQ167" s="247"/>
      <c r="PHR167" s="247"/>
      <c r="PHS167" s="247"/>
      <c r="PHT167" s="247"/>
      <c r="PHU167" s="247"/>
      <c r="PHV167" s="247"/>
      <c r="PHW167" s="247"/>
      <c r="PHX167" s="247"/>
      <c r="PHY167" s="247"/>
      <c r="PHZ167" s="247"/>
      <c r="PIA167" s="247"/>
      <c r="PIB167" s="247"/>
      <c r="PIC167" s="247"/>
      <c r="PID167" s="247"/>
      <c r="PIE167" s="247"/>
      <c r="PIF167" s="247"/>
      <c r="PIG167" s="247"/>
      <c r="PIH167" s="247"/>
      <c r="PII167" s="247"/>
      <c r="PIJ167" s="247"/>
      <c r="PIK167" s="247"/>
      <c r="PIL167" s="247"/>
      <c r="PIM167" s="247"/>
      <c r="PIN167" s="247"/>
      <c r="PIO167" s="247"/>
      <c r="PIP167" s="247"/>
      <c r="PIQ167" s="247"/>
      <c r="PIR167" s="247"/>
      <c r="PIS167" s="247"/>
      <c r="PIT167" s="247"/>
      <c r="PIU167" s="247"/>
      <c r="PIV167" s="247"/>
      <c r="PIW167" s="247"/>
      <c r="PIX167" s="247"/>
      <c r="PIY167" s="247"/>
      <c r="PIZ167" s="247"/>
      <c r="PJA167" s="247"/>
      <c r="PJB167" s="247"/>
      <c r="PJC167" s="247"/>
      <c r="PJD167" s="247"/>
      <c r="PJE167" s="247"/>
      <c r="PJF167" s="247"/>
      <c r="PJG167" s="247"/>
      <c r="PJH167" s="247"/>
      <c r="PJI167" s="247"/>
      <c r="PJJ167" s="247"/>
      <c r="PJK167" s="247"/>
      <c r="PJL167" s="247"/>
      <c r="PJM167" s="247"/>
      <c r="PJN167" s="247"/>
      <c r="PJO167" s="247"/>
      <c r="PJP167" s="247"/>
      <c r="PJQ167" s="247"/>
      <c r="PJR167" s="247"/>
      <c r="PJS167" s="247"/>
      <c r="PJT167" s="247"/>
      <c r="PJU167" s="247"/>
      <c r="PJV167" s="247"/>
      <c r="PJW167" s="247"/>
      <c r="PJX167" s="247"/>
      <c r="PJY167" s="247"/>
      <c r="PJZ167" s="247"/>
      <c r="PKA167" s="247"/>
      <c r="PKB167" s="247"/>
      <c r="PKC167" s="247"/>
      <c r="PKD167" s="247"/>
      <c r="PKE167" s="247"/>
      <c r="PKF167" s="247"/>
      <c r="PKG167" s="247"/>
      <c r="PKH167" s="247"/>
      <c r="PKI167" s="247"/>
      <c r="PKJ167" s="247"/>
      <c r="PKK167" s="247"/>
      <c r="PKL167" s="247"/>
      <c r="PKM167" s="247"/>
      <c r="PKN167" s="247"/>
      <c r="PKO167" s="247"/>
      <c r="PKP167" s="247"/>
      <c r="PKQ167" s="247"/>
      <c r="PKR167" s="247"/>
      <c r="PKS167" s="247"/>
      <c r="PKT167" s="247"/>
      <c r="PKU167" s="247"/>
      <c r="PKV167" s="247"/>
      <c r="PKW167" s="247"/>
      <c r="PKX167" s="247"/>
      <c r="PKY167" s="247"/>
      <c r="PKZ167" s="247"/>
      <c r="PLA167" s="247"/>
      <c r="PLB167" s="247"/>
      <c r="PLC167" s="247"/>
      <c r="PLD167" s="247"/>
      <c r="PLE167" s="247"/>
      <c r="PLF167" s="247"/>
      <c r="PLG167" s="247"/>
      <c r="PLH167" s="247"/>
      <c r="PLI167" s="247"/>
      <c r="PLJ167" s="247"/>
      <c r="PLK167" s="247"/>
      <c r="PLL167" s="247"/>
      <c r="PLM167" s="247"/>
      <c r="PLN167" s="247"/>
      <c r="PLO167" s="247"/>
      <c r="PLP167" s="247"/>
      <c r="PLQ167" s="247"/>
      <c r="PLR167" s="247"/>
      <c r="PLS167" s="247"/>
      <c r="PLT167" s="247"/>
      <c r="PLU167" s="247"/>
      <c r="PLV167" s="247"/>
      <c r="PLW167" s="247"/>
      <c r="PLX167" s="247"/>
      <c r="PLY167" s="247"/>
      <c r="PLZ167" s="247"/>
      <c r="PMA167" s="247"/>
      <c r="PMB167" s="247"/>
      <c r="PMC167" s="247"/>
      <c r="PMD167" s="247"/>
      <c r="PME167" s="247"/>
      <c r="PMF167" s="247"/>
      <c r="PMG167" s="247"/>
      <c r="PMH167" s="247"/>
      <c r="PMI167" s="247"/>
      <c r="PMJ167" s="247"/>
      <c r="PMK167" s="247"/>
      <c r="PML167" s="247"/>
      <c r="PMM167" s="247"/>
      <c r="PMN167" s="247"/>
      <c r="PMO167" s="247"/>
      <c r="PMP167" s="247"/>
      <c r="PMQ167" s="247"/>
      <c r="PMR167" s="247"/>
      <c r="PMS167" s="247"/>
      <c r="PMT167" s="247"/>
      <c r="PMU167" s="247"/>
      <c r="PMV167" s="247"/>
      <c r="PMW167" s="247"/>
      <c r="PMX167" s="247"/>
      <c r="PMY167" s="247"/>
      <c r="PMZ167" s="247"/>
      <c r="PNA167" s="247"/>
      <c r="PNB167" s="247"/>
      <c r="PNC167" s="247"/>
      <c r="PND167" s="247"/>
      <c r="PNE167" s="247"/>
      <c r="PNF167" s="247"/>
      <c r="PNG167" s="247"/>
      <c r="PNH167" s="247"/>
      <c r="PNI167" s="247"/>
      <c r="PNJ167" s="247"/>
      <c r="PNK167" s="247"/>
      <c r="PNL167" s="247"/>
      <c r="PNM167" s="247"/>
      <c r="PNN167" s="247"/>
      <c r="PNO167" s="247"/>
      <c r="PNP167" s="247"/>
      <c r="PNQ167" s="247"/>
      <c r="PNR167" s="247"/>
      <c r="PNS167" s="247"/>
      <c r="PNT167" s="247"/>
      <c r="PNU167" s="247"/>
      <c r="PNV167" s="247"/>
      <c r="PNW167" s="247"/>
      <c r="PNX167" s="247"/>
      <c r="PNY167" s="247"/>
      <c r="PNZ167" s="247"/>
      <c r="POA167" s="247"/>
      <c r="POB167" s="247"/>
      <c r="POC167" s="247"/>
      <c r="POD167" s="247"/>
      <c r="POE167" s="247"/>
      <c r="POF167" s="247"/>
      <c r="POG167" s="247"/>
      <c r="POH167" s="247"/>
      <c r="POI167" s="247"/>
      <c r="POJ167" s="247"/>
      <c r="POK167" s="247"/>
      <c r="POL167" s="247"/>
      <c r="POM167" s="247"/>
      <c r="PON167" s="247"/>
      <c r="POO167" s="247"/>
      <c r="POP167" s="247"/>
      <c r="POQ167" s="247"/>
      <c r="POR167" s="247"/>
      <c r="POS167" s="247"/>
      <c r="POT167" s="247"/>
      <c r="POU167" s="247"/>
      <c r="POV167" s="247"/>
      <c r="POW167" s="247"/>
      <c r="POX167" s="247"/>
      <c r="POY167" s="247"/>
      <c r="POZ167" s="247"/>
      <c r="PPA167" s="247"/>
      <c r="PPB167" s="247"/>
      <c r="PPC167" s="247"/>
      <c r="PPD167" s="247"/>
      <c r="PPE167" s="247"/>
      <c r="PPF167" s="247"/>
      <c r="PPG167" s="247"/>
      <c r="PPH167" s="247"/>
      <c r="PPI167" s="247"/>
      <c r="PPJ167" s="247"/>
      <c r="PPK167" s="247"/>
      <c r="PPL167" s="247"/>
      <c r="PPM167" s="247"/>
      <c r="PPN167" s="247"/>
      <c r="PPO167" s="247"/>
      <c r="PPP167" s="247"/>
      <c r="PPQ167" s="247"/>
      <c r="PPR167" s="247"/>
      <c r="PPS167" s="247"/>
      <c r="PPT167" s="247"/>
      <c r="PPU167" s="247"/>
      <c r="PPV167" s="247"/>
      <c r="PPW167" s="247"/>
      <c r="PPX167" s="247"/>
      <c r="PPY167" s="247"/>
      <c r="PPZ167" s="247"/>
      <c r="PQA167" s="247"/>
      <c r="PQB167" s="247"/>
      <c r="PQC167" s="247"/>
      <c r="PQD167" s="247"/>
      <c r="PQE167" s="247"/>
      <c r="PQF167" s="247"/>
      <c r="PQG167" s="247"/>
      <c r="PQH167" s="247"/>
      <c r="PQI167" s="247"/>
      <c r="PQJ167" s="247"/>
      <c r="PQK167" s="247"/>
      <c r="PQL167" s="247"/>
      <c r="PQM167" s="247"/>
      <c r="PQN167" s="247"/>
      <c r="PQO167" s="247"/>
      <c r="PQP167" s="247"/>
      <c r="PQQ167" s="247"/>
      <c r="PQR167" s="247"/>
      <c r="PQS167" s="247"/>
      <c r="PQT167" s="247"/>
      <c r="PQU167" s="247"/>
      <c r="PQV167" s="247"/>
      <c r="PQW167" s="247"/>
      <c r="PQX167" s="247"/>
      <c r="PQY167" s="247"/>
      <c r="PQZ167" s="247"/>
      <c r="PRA167" s="247"/>
      <c r="PRB167" s="247"/>
      <c r="PRC167" s="247"/>
      <c r="PRD167" s="247"/>
      <c r="PRE167" s="247"/>
      <c r="PRF167" s="247"/>
      <c r="PRG167" s="247"/>
      <c r="PRH167" s="247"/>
      <c r="PRI167" s="247"/>
      <c r="PRJ167" s="247"/>
      <c r="PRK167" s="247"/>
      <c r="PRL167" s="247"/>
      <c r="PRM167" s="247"/>
      <c r="PRN167" s="247"/>
      <c r="PRO167" s="247"/>
      <c r="PRP167" s="247"/>
      <c r="PRQ167" s="247"/>
      <c r="PRR167" s="247"/>
      <c r="PRS167" s="247"/>
      <c r="PRT167" s="247"/>
      <c r="PRU167" s="247"/>
      <c r="PRV167" s="247"/>
      <c r="PRW167" s="247"/>
      <c r="PRX167" s="247"/>
      <c r="PRY167" s="247"/>
      <c r="PRZ167" s="247"/>
      <c r="PSA167" s="247"/>
      <c r="PSB167" s="247"/>
      <c r="PSC167" s="247"/>
      <c r="PSD167" s="247"/>
      <c r="PSE167" s="247"/>
      <c r="PSF167" s="247"/>
      <c r="PSG167" s="247"/>
      <c r="PSH167" s="247"/>
      <c r="PSI167" s="247"/>
      <c r="PSJ167" s="247"/>
      <c r="PSK167" s="247"/>
      <c r="PSL167" s="247"/>
      <c r="PSM167" s="247"/>
      <c r="PSN167" s="247"/>
      <c r="PSO167" s="247"/>
      <c r="PSP167" s="247"/>
      <c r="PSQ167" s="247"/>
      <c r="PSR167" s="247"/>
      <c r="PSS167" s="247"/>
      <c r="PST167" s="247"/>
      <c r="PSU167" s="247"/>
      <c r="PSV167" s="247"/>
      <c r="PSW167" s="247"/>
      <c r="PSX167" s="247"/>
      <c r="PSY167" s="247"/>
      <c r="PSZ167" s="247"/>
      <c r="PTA167" s="247"/>
      <c r="PTB167" s="247"/>
      <c r="PTC167" s="247"/>
      <c r="PTD167" s="247"/>
      <c r="PTE167" s="247"/>
      <c r="PTF167" s="247"/>
      <c r="PTG167" s="247"/>
      <c r="PTH167" s="247"/>
      <c r="PTI167" s="247"/>
      <c r="PTJ167" s="247"/>
      <c r="PTK167" s="247"/>
      <c r="PTL167" s="247"/>
      <c r="PTM167" s="247"/>
      <c r="PTN167" s="247"/>
      <c r="PTO167" s="247"/>
      <c r="PTP167" s="247"/>
      <c r="PTQ167" s="247"/>
      <c r="PTR167" s="247"/>
      <c r="PTS167" s="247"/>
      <c r="PTT167" s="247"/>
      <c r="PTU167" s="247"/>
      <c r="PTV167" s="247"/>
      <c r="PTW167" s="247"/>
      <c r="PTX167" s="247"/>
      <c r="PTY167" s="247"/>
      <c r="PTZ167" s="247"/>
      <c r="PUA167" s="247"/>
      <c r="PUB167" s="247"/>
      <c r="PUC167" s="247"/>
      <c r="PUD167" s="247"/>
      <c r="PUE167" s="247"/>
      <c r="PUF167" s="247"/>
      <c r="PUG167" s="247"/>
      <c r="PUH167" s="247"/>
      <c r="PUI167" s="247"/>
      <c r="PUJ167" s="247"/>
      <c r="PUK167" s="247"/>
      <c r="PUL167" s="247"/>
      <c r="PUM167" s="247"/>
      <c r="PUN167" s="247"/>
      <c r="PUO167" s="247"/>
      <c r="PUP167" s="247"/>
      <c r="PUQ167" s="247"/>
      <c r="PUR167" s="247"/>
      <c r="PUS167" s="247"/>
      <c r="PUT167" s="247"/>
      <c r="PUU167" s="247"/>
      <c r="PUV167" s="247"/>
      <c r="PUW167" s="247"/>
      <c r="PUX167" s="247"/>
      <c r="PUY167" s="247"/>
      <c r="PUZ167" s="247"/>
      <c r="PVA167" s="247"/>
      <c r="PVB167" s="247"/>
      <c r="PVC167" s="247"/>
      <c r="PVD167" s="247"/>
      <c r="PVE167" s="247"/>
      <c r="PVF167" s="247"/>
      <c r="PVG167" s="247"/>
      <c r="PVH167" s="247"/>
      <c r="PVI167" s="247"/>
      <c r="PVJ167" s="247"/>
      <c r="PVK167" s="247"/>
      <c r="PVL167" s="247"/>
      <c r="PVM167" s="247"/>
      <c r="PVN167" s="247"/>
      <c r="PVO167" s="247"/>
      <c r="PVP167" s="247"/>
      <c r="PVQ167" s="247"/>
      <c r="PVR167" s="247"/>
      <c r="PVS167" s="247"/>
      <c r="PVT167" s="247"/>
      <c r="PVU167" s="247"/>
      <c r="PVV167" s="247"/>
      <c r="PVW167" s="247"/>
      <c r="PVX167" s="247"/>
      <c r="PVY167" s="247"/>
      <c r="PVZ167" s="247"/>
      <c r="PWA167" s="247"/>
      <c r="PWB167" s="247"/>
      <c r="PWC167" s="247"/>
      <c r="PWD167" s="247"/>
      <c r="PWE167" s="247"/>
      <c r="PWF167" s="247"/>
      <c r="PWG167" s="247"/>
      <c r="PWH167" s="247"/>
      <c r="PWI167" s="247"/>
      <c r="PWJ167" s="247"/>
      <c r="PWK167" s="247"/>
      <c r="PWL167" s="247"/>
      <c r="PWM167" s="247"/>
      <c r="PWN167" s="247"/>
      <c r="PWO167" s="247"/>
      <c r="PWP167" s="247"/>
      <c r="PWQ167" s="247"/>
      <c r="PWR167" s="247"/>
      <c r="PWS167" s="247"/>
      <c r="PWT167" s="247"/>
      <c r="PWU167" s="247"/>
      <c r="PWV167" s="247"/>
      <c r="PWW167" s="247"/>
      <c r="PWX167" s="247"/>
      <c r="PWY167" s="247"/>
      <c r="PWZ167" s="247"/>
      <c r="PXA167" s="247"/>
      <c r="PXB167" s="247"/>
      <c r="PXC167" s="247"/>
      <c r="PXD167" s="247"/>
      <c r="PXE167" s="247"/>
      <c r="PXF167" s="247"/>
      <c r="PXG167" s="247"/>
      <c r="PXH167" s="247"/>
      <c r="PXI167" s="247"/>
      <c r="PXJ167" s="247"/>
      <c r="PXK167" s="247"/>
      <c r="PXL167" s="247"/>
      <c r="PXM167" s="247"/>
      <c r="PXN167" s="247"/>
      <c r="PXO167" s="247"/>
      <c r="PXP167" s="247"/>
      <c r="PXQ167" s="247"/>
      <c r="PXR167" s="247"/>
      <c r="PXS167" s="247"/>
      <c r="PXT167" s="247"/>
      <c r="PXU167" s="247"/>
      <c r="PXV167" s="247"/>
      <c r="PXW167" s="247"/>
      <c r="PXX167" s="247"/>
      <c r="PXY167" s="247"/>
      <c r="PXZ167" s="247"/>
      <c r="PYA167" s="247"/>
      <c r="PYB167" s="247"/>
      <c r="PYC167" s="247"/>
      <c r="PYD167" s="247"/>
      <c r="PYE167" s="247"/>
      <c r="PYF167" s="247"/>
      <c r="PYG167" s="247"/>
      <c r="PYH167" s="247"/>
      <c r="PYI167" s="247"/>
      <c r="PYJ167" s="247"/>
      <c r="PYK167" s="247"/>
      <c r="PYL167" s="247"/>
      <c r="PYM167" s="247"/>
      <c r="PYN167" s="247"/>
      <c r="PYO167" s="247"/>
      <c r="PYP167" s="247"/>
      <c r="PYQ167" s="247"/>
      <c r="PYR167" s="247"/>
      <c r="PYS167" s="247"/>
      <c r="PYT167" s="247"/>
      <c r="PYU167" s="247"/>
      <c r="PYV167" s="247"/>
      <c r="PYW167" s="247"/>
      <c r="PYX167" s="247"/>
      <c r="PYY167" s="247"/>
      <c r="PYZ167" s="247"/>
      <c r="PZA167" s="247"/>
      <c r="PZB167" s="247"/>
      <c r="PZC167" s="247"/>
      <c r="PZD167" s="247"/>
      <c r="PZE167" s="247"/>
      <c r="PZF167" s="247"/>
      <c r="PZG167" s="247"/>
      <c r="PZH167" s="247"/>
      <c r="PZI167" s="247"/>
      <c r="PZJ167" s="247"/>
      <c r="PZK167" s="247"/>
      <c r="PZL167" s="247"/>
      <c r="PZM167" s="247"/>
      <c r="PZN167" s="247"/>
      <c r="PZO167" s="247"/>
      <c r="PZP167" s="247"/>
      <c r="PZQ167" s="247"/>
      <c r="PZR167" s="247"/>
      <c r="PZS167" s="247"/>
      <c r="PZT167" s="247"/>
      <c r="PZU167" s="247"/>
      <c r="PZV167" s="247"/>
      <c r="PZW167" s="247"/>
      <c r="PZX167" s="247"/>
      <c r="PZY167" s="247"/>
      <c r="PZZ167" s="247"/>
      <c r="QAA167" s="247"/>
      <c r="QAB167" s="247"/>
      <c r="QAC167" s="247"/>
      <c r="QAD167" s="247"/>
      <c r="QAE167" s="247"/>
      <c r="QAF167" s="247"/>
      <c r="QAG167" s="247"/>
      <c r="QAH167" s="247"/>
      <c r="QAI167" s="247"/>
      <c r="QAJ167" s="247"/>
      <c r="QAK167" s="247"/>
      <c r="QAL167" s="247"/>
      <c r="QAM167" s="247"/>
      <c r="QAN167" s="247"/>
      <c r="QAO167" s="247"/>
      <c r="QAP167" s="247"/>
      <c r="QAQ167" s="247"/>
      <c r="QAR167" s="247"/>
      <c r="QAS167" s="247"/>
      <c r="QAT167" s="247"/>
      <c r="QAU167" s="247"/>
      <c r="QAV167" s="247"/>
      <c r="QAW167" s="247"/>
      <c r="QAX167" s="247"/>
      <c r="QAY167" s="247"/>
      <c r="QAZ167" s="247"/>
      <c r="QBA167" s="247"/>
      <c r="QBB167" s="247"/>
      <c r="QBC167" s="247"/>
      <c r="QBD167" s="247"/>
      <c r="QBE167" s="247"/>
      <c r="QBF167" s="247"/>
      <c r="QBG167" s="247"/>
      <c r="QBH167" s="247"/>
      <c r="QBI167" s="247"/>
      <c r="QBJ167" s="247"/>
      <c r="QBK167" s="247"/>
      <c r="QBL167" s="247"/>
      <c r="QBM167" s="247"/>
      <c r="QBN167" s="247"/>
      <c r="QBO167" s="247"/>
      <c r="QBP167" s="247"/>
      <c r="QBQ167" s="247"/>
      <c r="QBR167" s="247"/>
      <c r="QBS167" s="247"/>
      <c r="QBT167" s="247"/>
      <c r="QBU167" s="247"/>
      <c r="QBV167" s="247"/>
      <c r="QBW167" s="247"/>
      <c r="QBX167" s="247"/>
      <c r="QBY167" s="247"/>
      <c r="QBZ167" s="247"/>
      <c r="QCA167" s="247"/>
      <c r="QCB167" s="247"/>
      <c r="QCC167" s="247"/>
      <c r="QCD167" s="247"/>
      <c r="QCE167" s="247"/>
      <c r="QCF167" s="247"/>
      <c r="QCG167" s="247"/>
      <c r="QCH167" s="247"/>
      <c r="QCI167" s="247"/>
      <c r="QCJ167" s="247"/>
      <c r="QCK167" s="247"/>
      <c r="QCL167" s="247"/>
      <c r="QCM167" s="247"/>
      <c r="QCN167" s="247"/>
      <c r="QCO167" s="247"/>
      <c r="QCP167" s="247"/>
      <c r="QCQ167" s="247"/>
      <c r="QCR167" s="247"/>
      <c r="QCS167" s="247"/>
      <c r="QCT167" s="247"/>
      <c r="QCU167" s="247"/>
      <c r="QCV167" s="247"/>
      <c r="QCW167" s="247"/>
      <c r="QCX167" s="247"/>
      <c r="QCY167" s="247"/>
      <c r="QCZ167" s="247"/>
      <c r="QDA167" s="247"/>
      <c r="QDB167" s="247"/>
      <c r="QDC167" s="247"/>
      <c r="QDD167" s="247"/>
      <c r="QDE167" s="247"/>
      <c r="QDF167" s="247"/>
      <c r="QDG167" s="247"/>
      <c r="QDH167" s="247"/>
      <c r="QDI167" s="247"/>
      <c r="QDJ167" s="247"/>
      <c r="QDK167" s="247"/>
      <c r="QDL167" s="247"/>
      <c r="QDM167" s="247"/>
      <c r="QDN167" s="247"/>
      <c r="QDO167" s="247"/>
      <c r="QDP167" s="247"/>
      <c r="QDQ167" s="247"/>
      <c r="QDR167" s="247"/>
      <c r="QDS167" s="247"/>
      <c r="QDT167" s="247"/>
      <c r="QDU167" s="247"/>
      <c r="QDV167" s="247"/>
      <c r="QDW167" s="247"/>
      <c r="QDX167" s="247"/>
      <c r="QDY167" s="247"/>
      <c r="QDZ167" s="247"/>
      <c r="QEA167" s="247"/>
      <c r="QEB167" s="247"/>
      <c r="QEC167" s="247"/>
      <c r="QED167" s="247"/>
      <c r="QEE167" s="247"/>
      <c r="QEF167" s="247"/>
      <c r="QEG167" s="247"/>
      <c r="QEH167" s="247"/>
      <c r="QEI167" s="247"/>
      <c r="QEJ167" s="247"/>
      <c r="QEK167" s="247"/>
      <c r="QEL167" s="247"/>
      <c r="QEM167" s="247"/>
      <c r="QEN167" s="247"/>
      <c r="QEO167" s="247"/>
      <c r="QEP167" s="247"/>
      <c r="QEQ167" s="247"/>
      <c r="QER167" s="247"/>
      <c r="QES167" s="247"/>
      <c r="QET167" s="247"/>
      <c r="QEU167" s="247"/>
      <c r="QEV167" s="247"/>
      <c r="QEW167" s="247"/>
      <c r="QEX167" s="247"/>
      <c r="QEY167" s="247"/>
      <c r="QEZ167" s="247"/>
      <c r="QFA167" s="247"/>
      <c r="QFB167" s="247"/>
      <c r="QFC167" s="247"/>
      <c r="QFD167" s="247"/>
      <c r="QFE167" s="247"/>
      <c r="QFF167" s="247"/>
      <c r="QFG167" s="247"/>
      <c r="QFH167" s="247"/>
      <c r="QFI167" s="247"/>
      <c r="QFJ167" s="247"/>
      <c r="QFK167" s="247"/>
      <c r="QFL167" s="247"/>
      <c r="QFM167" s="247"/>
      <c r="QFN167" s="247"/>
      <c r="QFO167" s="247"/>
      <c r="QFP167" s="247"/>
      <c r="QFQ167" s="247"/>
      <c r="QFR167" s="247"/>
      <c r="QFS167" s="247"/>
      <c r="QFT167" s="247"/>
      <c r="QFU167" s="247"/>
      <c r="QFV167" s="247"/>
      <c r="QFW167" s="247"/>
      <c r="QFX167" s="247"/>
      <c r="QFY167" s="247"/>
      <c r="QFZ167" s="247"/>
      <c r="QGA167" s="247"/>
      <c r="QGB167" s="247"/>
      <c r="QGC167" s="247"/>
      <c r="QGD167" s="247"/>
      <c r="QGE167" s="247"/>
      <c r="QGF167" s="247"/>
      <c r="QGG167" s="247"/>
      <c r="QGH167" s="247"/>
      <c r="QGI167" s="247"/>
      <c r="QGJ167" s="247"/>
      <c r="QGK167" s="247"/>
      <c r="QGL167" s="247"/>
      <c r="QGM167" s="247"/>
      <c r="QGN167" s="247"/>
      <c r="QGO167" s="247"/>
      <c r="QGP167" s="247"/>
      <c r="QGQ167" s="247"/>
      <c r="QGR167" s="247"/>
      <c r="QGS167" s="247"/>
      <c r="QGT167" s="247"/>
      <c r="QGU167" s="247"/>
      <c r="QGV167" s="247"/>
      <c r="QGW167" s="247"/>
      <c r="QGX167" s="247"/>
      <c r="QGY167" s="247"/>
      <c r="QGZ167" s="247"/>
      <c r="QHA167" s="247"/>
      <c r="QHB167" s="247"/>
      <c r="QHC167" s="247"/>
      <c r="QHD167" s="247"/>
      <c r="QHE167" s="247"/>
      <c r="QHF167" s="247"/>
      <c r="QHG167" s="247"/>
      <c r="QHH167" s="247"/>
      <c r="QHI167" s="247"/>
      <c r="QHJ167" s="247"/>
      <c r="QHK167" s="247"/>
      <c r="QHL167" s="247"/>
      <c r="QHM167" s="247"/>
      <c r="QHN167" s="247"/>
      <c r="QHO167" s="247"/>
      <c r="QHP167" s="247"/>
      <c r="QHQ167" s="247"/>
      <c r="QHR167" s="247"/>
      <c r="QHS167" s="247"/>
      <c r="QHT167" s="247"/>
      <c r="QHU167" s="247"/>
      <c r="QHV167" s="247"/>
      <c r="QHW167" s="247"/>
      <c r="QHX167" s="247"/>
      <c r="QHY167" s="247"/>
      <c r="QHZ167" s="247"/>
      <c r="QIA167" s="247"/>
      <c r="QIB167" s="247"/>
      <c r="QIC167" s="247"/>
      <c r="QID167" s="247"/>
      <c r="QIE167" s="247"/>
      <c r="QIF167" s="247"/>
      <c r="QIG167" s="247"/>
      <c r="QIH167" s="247"/>
      <c r="QII167" s="247"/>
      <c r="QIJ167" s="247"/>
      <c r="QIK167" s="247"/>
      <c r="QIL167" s="247"/>
      <c r="QIM167" s="247"/>
      <c r="QIN167" s="247"/>
      <c r="QIO167" s="247"/>
      <c r="QIP167" s="247"/>
      <c r="QIQ167" s="247"/>
      <c r="QIR167" s="247"/>
      <c r="QIS167" s="247"/>
      <c r="QIT167" s="247"/>
      <c r="QIU167" s="247"/>
      <c r="QIV167" s="247"/>
      <c r="QIW167" s="247"/>
      <c r="QIX167" s="247"/>
      <c r="QIY167" s="247"/>
      <c r="QIZ167" s="247"/>
      <c r="QJA167" s="247"/>
      <c r="QJB167" s="247"/>
      <c r="QJC167" s="247"/>
      <c r="QJD167" s="247"/>
      <c r="QJE167" s="247"/>
      <c r="QJF167" s="247"/>
      <c r="QJG167" s="247"/>
      <c r="QJH167" s="247"/>
      <c r="QJI167" s="247"/>
      <c r="QJJ167" s="247"/>
      <c r="QJK167" s="247"/>
      <c r="QJL167" s="247"/>
      <c r="QJM167" s="247"/>
      <c r="QJN167" s="247"/>
      <c r="QJO167" s="247"/>
      <c r="QJP167" s="247"/>
      <c r="QJQ167" s="247"/>
      <c r="QJR167" s="247"/>
      <c r="QJS167" s="247"/>
      <c r="QJT167" s="247"/>
      <c r="QJU167" s="247"/>
      <c r="QJV167" s="247"/>
      <c r="QJW167" s="247"/>
      <c r="QJX167" s="247"/>
      <c r="QJY167" s="247"/>
      <c r="QJZ167" s="247"/>
      <c r="QKA167" s="247"/>
      <c r="QKB167" s="247"/>
      <c r="QKC167" s="247"/>
      <c r="QKD167" s="247"/>
      <c r="QKE167" s="247"/>
      <c r="QKF167" s="247"/>
      <c r="QKG167" s="247"/>
      <c r="QKH167" s="247"/>
      <c r="QKI167" s="247"/>
      <c r="QKJ167" s="247"/>
      <c r="QKK167" s="247"/>
      <c r="QKL167" s="247"/>
      <c r="QKM167" s="247"/>
      <c r="QKN167" s="247"/>
      <c r="QKO167" s="247"/>
      <c r="QKP167" s="247"/>
      <c r="QKQ167" s="247"/>
      <c r="QKR167" s="247"/>
      <c r="QKS167" s="247"/>
      <c r="QKT167" s="247"/>
      <c r="QKU167" s="247"/>
      <c r="QKV167" s="247"/>
      <c r="QKW167" s="247"/>
      <c r="QKX167" s="247"/>
      <c r="QKY167" s="247"/>
      <c r="QKZ167" s="247"/>
      <c r="QLA167" s="247"/>
      <c r="QLB167" s="247"/>
      <c r="QLC167" s="247"/>
      <c r="QLD167" s="247"/>
      <c r="QLE167" s="247"/>
      <c r="QLF167" s="247"/>
      <c r="QLG167" s="247"/>
      <c r="QLH167" s="247"/>
      <c r="QLI167" s="247"/>
      <c r="QLJ167" s="247"/>
      <c r="QLK167" s="247"/>
      <c r="QLL167" s="247"/>
      <c r="QLM167" s="247"/>
      <c r="QLN167" s="247"/>
      <c r="QLO167" s="247"/>
      <c r="QLP167" s="247"/>
      <c r="QLQ167" s="247"/>
      <c r="QLR167" s="247"/>
      <c r="QLS167" s="247"/>
      <c r="QLT167" s="247"/>
      <c r="QLU167" s="247"/>
      <c r="QLV167" s="247"/>
      <c r="QLW167" s="247"/>
      <c r="QLX167" s="247"/>
      <c r="QLY167" s="247"/>
      <c r="QLZ167" s="247"/>
      <c r="QMA167" s="247"/>
      <c r="QMB167" s="247"/>
      <c r="QMC167" s="247"/>
      <c r="QMD167" s="247"/>
      <c r="QME167" s="247"/>
      <c r="QMF167" s="247"/>
      <c r="QMG167" s="247"/>
      <c r="QMH167" s="247"/>
      <c r="QMI167" s="247"/>
      <c r="QMJ167" s="247"/>
      <c r="QMK167" s="247"/>
      <c r="QML167" s="247"/>
      <c r="QMM167" s="247"/>
      <c r="QMN167" s="247"/>
      <c r="QMO167" s="247"/>
      <c r="QMP167" s="247"/>
      <c r="QMQ167" s="247"/>
      <c r="QMR167" s="247"/>
      <c r="QMS167" s="247"/>
      <c r="QMT167" s="247"/>
      <c r="QMU167" s="247"/>
      <c r="QMV167" s="247"/>
      <c r="QMW167" s="247"/>
      <c r="QMX167" s="247"/>
      <c r="QMY167" s="247"/>
      <c r="QMZ167" s="247"/>
      <c r="QNA167" s="247"/>
      <c r="QNB167" s="247"/>
      <c r="QNC167" s="247"/>
      <c r="QND167" s="247"/>
      <c r="QNE167" s="247"/>
      <c r="QNF167" s="247"/>
      <c r="QNG167" s="247"/>
      <c r="QNH167" s="247"/>
      <c r="QNI167" s="247"/>
      <c r="QNJ167" s="247"/>
      <c r="QNK167" s="247"/>
      <c r="QNL167" s="247"/>
      <c r="QNM167" s="247"/>
      <c r="QNN167" s="247"/>
      <c r="QNO167" s="247"/>
      <c r="QNP167" s="247"/>
      <c r="QNQ167" s="247"/>
      <c r="QNR167" s="247"/>
      <c r="QNS167" s="247"/>
      <c r="QNT167" s="247"/>
      <c r="QNU167" s="247"/>
      <c r="QNV167" s="247"/>
      <c r="QNW167" s="247"/>
      <c r="QNX167" s="247"/>
      <c r="QNY167" s="247"/>
      <c r="QNZ167" s="247"/>
      <c r="QOA167" s="247"/>
      <c r="QOB167" s="247"/>
      <c r="QOC167" s="247"/>
      <c r="QOD167" s="247"/>
      <c r="QOE167" s="247"/>
      <c r="QOF167" s="247"/>
      <c r="QOG167" s="247"/>
      <c r="QOH167" s="247"/>
      <c r="QOI167" s="247"/>
      <c r="QOJ167" s="247"/>
      <c r="QOK167" s="247"/>
      <c r="QOL167" s="247"/>
      <c r="QOM167" s="247"/>
      <c r="QON167" s="247"/>
      <c r="QOO167" s="247"/>
      <c r="QOP167" s="247"/>
      <c r="QOQ167" s="247"/>
      <c r="QOR167" s="247"/>
      <c r="QOS167" s="247"/>
      <c r="QOT167" s="247"/>
      <c r="QOU167" s="247"/>
      <c r="QOV167" s="247"/>
      <c r="QOW167" s="247"/>
      <c r="QOX167" s="247"/>
      <c r="QOY167" s="247"/>
      <c r="QOZ167" s="247"/>
      <c r="QPA167" s="247"/>
      <c r="QPB167" s="247"/>
      <c r="QPC167" s="247"/>
      <c r="QPD167" s="247"/>
      <c r="QPE167" s="247"/>
      <c r="QPF167" s="247"/>
      <c r="QPG167" s="247"/>
      <c r="QPH167" s="247"/>
      <c r="QPI167" s="247"/>
      <c r="QPJ167" s="247"/>
      <c r="QPK167" s="247"/>
      <c r="QPL167" s="247"/>
      <c r="QPM167" s="247"/>
      <c r="QPN167" s="247"/>
      <c r="QPO167" s="247"/>
      <c r="QPP167" s="247"/>
      <c r="QPQ167" s="247"/>
      <c r="QPR167" s="247"/>
      <c r="QPS167" s="247"/>
      <c r="QPT167" s="247"/>
      <c r="QPU167" s="247"/>
      <c r="QPV167" s="247"/>
      <c r="QPW167" s="247"/>
      <c r="QPX167" s="247"/>
      <c r="QPY167" s="247"/>
      <c r="QPZ167" s="247"/>
      <c r="QQA167" s="247"/>
      <c r="QQB167" s="247"/>
      <c r="QQC167" s="247"/>
      <c r="QQD167" s="247"/>
      <c r="QQE167" s="247"/>
      <c r="QQF167" s="247"/>
      <c r="QQG167" s="247"/>
      <c r="QQH167" s="247"/>
      <c r="QQI167" s="247"/>
      <c r="QQJ167" s="247"/>
      <c r="QQK167" s="247"/>
      <c r="QQL167" s="247"/>
      <c r="QQM167" s="247"/>
      <c r="QQN167" s="247"/>
      <c r="QQO167" s="247"/>
      <c r="QQP167" s="247"/>
      <c r="QQQ167" s="247"/>
      <c r="QQR167" s="247"/>
      <c r="QQS167" s="247"/>
      <c r="QQT167" s="247"/>
      <c r="QQU167" s="247"/>
      <c r="QQV167" s="247"/>
      <c r="QQW167" s="247"/>
      <c r="QQX167" s="247"/>
      <c r="QQY167" s="247"/>
      <c r="QQZ167" s="247"/>
      <c r="QRA167" s="247"/>
      <c r="QRB167" s="247"/>
      <c r="QRC167" s="247"/>
      <c r="QRD167" s="247"/>
      <c r="QRE167" s="247"/>
      <c r="QRF167" s="247"/>
      <c r="QRG167" s="247"/>
      <c r="QRH167" s="247"/>
      <c r="QRI167" s="247"/>
      <c r="QRJ167" s="247"/>
      <c r="QRK167" s="247"/>
      <c r="QRL167" s="247"/>
      <c r="QRM167" s="247"/>
      <c r="QRN167" s="247"/>
      <c r="QRO167" s="247"/>
      <c r="QRP167" s="247"/>
      <c r="QRQ167" s="247"/>
      <c r="QRR167" s="247"/>
      <c r="QRS167" s="247"/>
      <c r="QRT167" s="247"/>
      <c r="QRU167" s="247"/>
      <c r="QRV167" s="247"/>
      <c r="QRW167" s="247"/>
      <c r="QRX167" s="247"/>
      <c r="QRY167" s="247"/>
      <c r="QRZ167" s="247"/>
      <c r="QSA167" s="247"/>
      <c r="QSB167" s="247"/>
      <c r="QSC167" s="247"/>
      <c r="QSD167" s="247"/>
      <c r="QSE167" s="247"/>
      <c r="QSF167" s="247"/>
      <c r="QSG167" s="247"/>
      <c r="QSH167" s="247"/>
      <c r="QSI167" s="247"/>
      <c r="QSJ167" s="247"/>
      <c r="QSK167" s="247"/>
      <c r="QSL167" s="247"/>
      <c r="QSM167" s="247"/>
      <c r="QSN167" s="247"/>
      <c r="QSO167" s="247"/>
      <c r="QSP167" s="247"/>
      <c r="QSQ167" s="247"/>
      <c r="QSR167" s="247"/>
      <c r="QSS167" s="247"/>
      <c r="QST167" s="247"/>
      <c r="QSU167" s="247"/>
      <c r="QSV167" s="247"/>
      <c r="QSW167" s="247"/>
      <c r="QSX167" s="247"/>
      <c r="QSY167" s="247"/>
      <c r="QSZ167" s="247"/>
      <c r="QTA167" s="247"/>
      <c r="QTB167" s="247"/>
      <c r="QTC167" s="247"/>
      <c r="QTD167" s="247"/>
      <c r="QTE167" s="247"/>
      <c r="QTF167" s="247"/>
      <c r="QTG167" s="247"/>
      <c r="QTH167" s="247"/>
      <c r="QTI167" s="247"/>
      <c r="QTJ167" s="247"/>
      <c r="QTK167" s="247"/>
      <c r="QTL167" s="247"/>
      <c r="QTM167" s="247"/>
      <c r="QTN167" s="247"/>
      <c r="QTO167" s="247"/>
      <c r="QTP167" s="247"/>
      <c r="QTQ167" s="247"/>
      <c r="QTR167" s="247"/>
      <c r="QTS167" s="247"/>
      <c r="QTT167" s="247"/>
      <c r="QTU167" s="247"/>
      <c r="QTV167" s="247"/>
      <c r="QTW167" s="247"/>
      <c r="QTX167" s="247"/>
      <c r="QTY167" s="247"/>
      <c r="QTZ167" s="247"/>
      <c r="QUA167" s="247"/>
      <c r="QUB167" s="247"/>
      <c r="QUC167" s="247"/>
      <c r="QUD167" s="247"/>
      <c r="QUE167" s="247"/>
      <c r="QUF167" s="247"/>
      <c r="QUG167" s="247"/>
      <c r="QUH167" s="247"/>
      <c r="QUI167" s="247"/>
      <c r="QUJ167" s="247"/>
      <c r="QUK167" s="247"/>
      <c r="QUL167" s="247"/>
      <c r="QUM167" s="247"/>
      <c r="QUN167" s="247"/>
      <c r="QUO167" s="247"/>
      <c r="QUP167" s="247"/>
      <c r="QUQ167" s="247"/>
      <c r="QUR167" s="247"/>
      <c r="QUS167" s="247"/>
      <c r="QUT167" s="247"/>
      <c r="QUU167" s="247"/>
      <c r="QUV167" s="247"/>
      <c r="QUW167" s="247"/>
      <c r="QUX167" s="247"/>
      <c r="QUY167" s="247"/>
      <c r="QUZ167" s="247"/>
      <c r="QVA167" s="247"/>
      <c r="QVB167" s="247"/>
      <c r="QVC167" s="247"/>
      <c r="QVD167" s="247"/>
      <c r="QVE167" s="247"/>
      <c r="QVF167" s="247"/>
      <c r="QVG167" s="247"/>
      <c r="QVH167" s="247"/>
      <c r="QVI167" s="247"/>
      <c r="QVJ167" s="247"/>
      <c r="QVK167" s="247"/>
      <c r="QVL167" s="247"/>
      <c r="QVM167" s="247"/>
      <c r="QVN167" s="247"/>
      <c r="QVO167" s="247"/>
      <c r="QVP167" s="247"/>
      <c r="QVQ167" s="247"/>
      <c r="QVR167" s="247"/>
      <c r="QVS167" s="247"/>
      <c r="QVT167" s="247"/>
      <c r="QVU167" s="247"/>
      <c r="QVV167" s="247"/>
      <c r="QVW167" s="247"/>
      <c r="QVX167" s="247"/>
      <c r="QVY167" s="247"/>
      <c r="QVZ167" s="247"/>
      <c r="QWA167" s="247"/>
      <c r="QWB167" s="247"/>
      <c r="QWC167" s="247"/>
      <c r="QWD167" s="247"/>
      <c r="QWE167" s="247"/>
      <c r="QWF167" s="247"/>
      <c r="QWG167" s="247"/>
      <c r="QWH167" s="247"/>
      <c r="QWI167" s="247"/>
      <c r="QWJ167" s="247"/>
      <c r="QWK167" s="247"/>
      <c r="QWL167" s="247"/>
      <c r="QWM167" s="247"/>
      <c r="QWN167" s="247"/>
      <c r="QWO167" s="247"/>
      <c r="QWP167" s="247"/>
      <c r="QWQ167" s="247"/>
      <c r="QWR167" s="247"/>
      <c r="QWS167" s="247"/>
      <c r="QWT167" s="247"/>
      <c r="QWU167" s="247"/>
      <c r="QWV167" s="247"/>
      <c r="QWW167" s="247"/>
      <c r="QWX167" s="247"/>
      <c r="QWY167" s="247"/>
      <c r="QWZ167" s="247"/>
      <c r="QXA167" s="247"/>
      <c r="QXB167" s="247"/>
      <c r="QXC167" s="247"/>
      <c r="QXD167" s="247"/>
      <c r="QXE167" s="247"/>
      <c r="QXF167" s="247"/>
      <c r="QXG167" s="247"/>
      <c r="QXH167" s="247"/>
      <c r="QXI167" s="247"/>
      <c r="QXJ167" s="247"/>
      <c r="QXK167" s="247"/>
      <c r="QXL167" s="247"/>
      <c r="QXM167" s="247"/>
      <c r="QXN167" s="247"/>
      <c r="QXO167" s="247"/>
      <c r="QXP167" s="247"/>
      <c r="QXQ167" s="247"/>
      <c r="QXR167" s="247"/>
      <c r="QXS167" s="247"/>
      <c r="QXT167" s="247"/>
      <c r="QXU167" s="247"/>
      <c r="QXV167" s="247"/>
      <c r="QXW167" s="247"/>
      <c r="QXX167" s="247"/>
      <c r="QXY167" s="247"/>
      <c r="QXZ167" s="247"/>
      <c r="QYA167" s="247"/>
      <c r="QYB167" s="247"/>
      <c r="QYC167" s="247"/>
      <c r="QYD167" s="247"/>
      <c r="QYE167" s="247"/>
      <c r="QYF167" s="247"/>
      <c r="QYG167" s="247"/>
      <c r="QYH167" s="247"/>
      <c r="QYI167" s="247"/>
      <c r="QYJ167" s="247"/>
      <c r="QYK167" s="247"/>
      <c r="QYL167" s="247"/>
      <c r="QYM167" s="247"/>
      <c r="QYN167" s="247"/>
      <c r="QYO167" s="247"/>
      <c r="QYP167" s="247"/>
      <c r="QYQ167" s="247"/>
      <c r="QYR167" s="247"/>
      <c r="QYS167" s="247"/>
      <c r="QYT167" s="247"/>
      <c r="QYU167" s="247"/>
      <c r="QYV167" s="247"/>
      <c r="QYW167" s="247"/>
      <c r="QYX167" s="247"/>
      <c r="QYY167" s="247"/>
      <c r="QYZ167" s="247"/>
      <c r="QZA167" s="247"/>
      <c r="QZB167" s="247"/>
      <c r="QZC167" s="247"/>
      <c r="QZD167" s="247"/>
      <c r="QZE167" s="247"/>
      <c r="QZF167" s="247"/>
      <c r="QZG167" s="247"/>
      <c r="QZH167" s="247"/>
      <c r="QZI167" s="247"/>
      <c r="QZJ167" s="247"/>
      <c r="QZK167" s="247"/>
      <c r="QZL167" s="247"/>
      <c r="QZM167" s="247"/>
      <c r="QZN167" s="247"/>
      <c r="QZO167" s="247"/>
      <c r="QZP167" s="247"/>
      <c r="QZQ167" s="247"/>
      <c r="QZR167" s="247"/>
      <c r="QZS167" s="247"/>
      <c r="QZT167" s="247"/>
      <c r="QZU167" s="247"/>
      <c r="QZV167" s="247"/>
      <c r="QZW167" s="247"/>
      <c r="QZX167" s="247"/>
      <c r="QZY167" s="247"/>
      <c r="QZZ167" s="247"/>
      <c r="RAA167" s="247"/>
      <c r="RAB167" s="247"/>
      <c r="RAC167" s="247"/>
      <c r="RAD167" s="247"/>
      <c r="RAE167" s="247"/>
      <c r="RAF167" s="247"/>
      <c r="RAG167" s="247"/>
      <c r="RAH167" s="247"/>
      <c r="RAI167" s="247"/>
      <c r="RAJ167" s="247"/>
      <c r="RAK167" s="247"/>
      <c r="RAL167" s="247"/>
      <c r="RAM167" s="247"/>
      <c r="RAN167" s="247"/>
      <c r="RAO167" s="247"/>
      <c r="RAP167" s="247"/>
      <c r="RAQ167" s="247"/>
      <c r="RAR167" s="247"/>
      <c r="RAS167" s="247"/>
      <c r="RAT167" s="247"/>
      <c r="RAU167" s="247"/>
      <c r="RAV167" s="247"/>
      <c r="RAW167" s="247"/>
      <c r="RAX167" s="247"/>
      <c r="RAY167" s="247"/>
      <c r="RAZ167" s="247"/>
      <c r="RBA167" s="247"/>
      <c r="RBB167" s="247"/>
      <c r="RBC167" s="247"/>
      <c r="RBD167" s="247"/>
      <c r="RBE167" s="247"/>
      <c r="RBF167" s="247"/>
      <c r="RBG167" s="247"/>
      <c r="RBH167" s="247"/>
      <c r="RBI167" s="247"/>
      <c r="RBJ167" s="247"/>
      <c r="RBK167" s="247"/>
      <c r="RBL167" s="247"/>
      <c r="RBM167" s="247"/>
      <c r="RBN167" s="247"/>
      <c r="RBO167" s="247"/>
      <c r="RBP167" s="247"/>
      <c r="RBQ167" s="247"/>
      <c r="RBR167" s="247"/>
      <c r="RBS167" s="247"/>
      <c r="RBT167" s="247"/>
      <c r="RBU167" s="247"/>
      <c r="RBV167" s="247"/>
      <c r="RBW167" s="247"/>
      <c r="RBX167" s="247"/>
      <c r="RBY167" s="247"/>
      <c r="RBZ167" s="247"/>
      <c r="RCA167" s="247"/>
      <c r="RCB167" s="247"/>
      <c r="RCC167" s="247"/>
      <c r="RCD167" s="247"/>
      <c r="RCE167" s="247"/>
      <c r="RCF167" s="247"/>
      <c r="RCG167" s="247"/>
      <c r="RCH167" s="247"/>
      <c r="RCI167" s="247"/>
      <c r="RCJ167" s="247"/>
      <c r="RCK167" s="247"/>
      <c r="RCL167" s="247"/>
      <c r="RCM167" s="247"/>
      <c r="RCN167" s="247"/>
      <c r="RCO167" s="247"/>
      <c r="RCP167" s="247"/>
      <c r="RCQ167" s="247"/>
      <c r="RCR167" s="247"/>
      <c r="RCS167" s="247"/>
      <c r="RCT167" s="247"/>
      <c r="RCU167" s="247"/>
      <c r="RCV167" s="247"/>
      <c r="RCW167" s="247"/>
      <c r="RCX167" s="247"/>
      <c r="RCY167" s="247"/>
      <c r="RCZ167" s="247"/>
      <c r="RDA167" s="247"/>
      <c r="RDB167" s="247"/>
      <c r="RDC167" s="247"/>
      <c r="RDD167" s="247"/>
      <c r="RDE167" s="247"/>
      <c r="RDF167" s="247"/>
      <c r="RDG167" s="247"/>
      <c r="RDH167" s="247"/>
      <c r="RDI167" s="247"/>
      <c r="RDJ167" s="247"/>
      <c r="RDK167" s="247"/>
      <c r="RDL167" s="247"/>
      <c r="RDM167" s="247"/>
      <c r="RDN167" s="247"/>
      <c r="RDO167" s="247"/>
      <c r="RDP167" s="247"/>
      <c r="RDQ167" s="247"/>
      <c r="RDR167" s="247"/>
      <c r="RDS167" s="247"/>
      <c r="RDT167" s="247"/>
      <c r="RDU167" s="247"/>
      <c r="RDV167" s="247"/>
      <c r="RDW167" s="247"/>
      <c r="RDX167" s="247"/>
      <c r="RDY167" s="247"/>
      <c r="RDZ167" s="247"/>
      <c r="REA167" s="247"/>
      <c r="REB167" s="247"/>
      <c r="REC167" s="247"/>
      <c r="RED167" s="247"/>
      <c r="REE167" s="247"/>
      <c r="REF167" s="247"/>
      <c r="REG167" s="247"/>
      <c r="REH167" s="247"/>
      <c r="REI167" s="247"/>
      <c r="REJ167" s="247"/>
      <c r="REK167" s="247"/>
      <c r="REL167" s="247"/>
      <c r="REM167" s="247"/>
      <c r="REN167" s="247"/>
      <c r="REO167" s="247"/>
      <c r="REP167" s="247"/>
      <c r="REQ167" s="247"/>
      <c r="RER167" s="247"/>
      <c r="RES167" s="247"/>
      <c r="RET167" s="247"/>
      <c r="REU167" s="247"/>
      <c r="REV167" s="247"/>
      <c r="REW167" s="247"/>
      <c r="REX167" s="247"/>
      <c r="REY167" s="247"/>
      <c r="REZ167" s="247"/>
      <c r="RFA167" s="247"/>
      <c r="RFB167" s="247"/>
      <c r="RFC167" s="247"/>
      <c r="RFD167" s="247"/>
      <c r="RFE167" s="247"/>
      <c r="RFF167" s="247"/>
      <c r="RFG167" s="247"/>
      <c r="RFH167" s="247"/>
      <c r="RFI167" s="247"/>
      <c r="RFJ167" s="247"/>
      <c r="RFK167" s="247"/>
      <c r="RFL167" s="247"/>
      <c r="RFM167" s="247"/>
      <c r="RFN167" s="247"/>
      <c r="RFO167" s="247"/>
      <c r="RFP167" s="247"/>
      <c r="RFQ167" s="247"/>
      <c r="RFR167" s="247"/>
      <c r="RFS167" s="247"/>
      <c r="RFT167" s="247"/>
      <c r="RFU167" s="247"/>
      <c r="RFV167" s="247"/>
      <c r="RFW167" s="247"/>
      <c r="RFX167" s="247"/>
      <c r="RFY167" s="247"/>
      <c r="RFZ167" s="247"/>
      <c r="RGA167" s="247"/>
      <c r="RGB167" s="247"/>
      <c r="RGC167" s="247"/>
      <c r="RGD167" s="247"/>
      <c r="RGE167" s="247"/>
      <c r="RGF167" s="247"/>
      <c r="RGG167" s="247"/>
      <c r="RGH167" s="247"/>
      <c r="RGI167" s="247"/>
      <c r="RGJ167" s="247"/>
      <c r="RGK167" s="247"/>
      <c r="RGL167" s="247"/>
      <c r="RGM167" s="247"/>
      <c r="RGN167" s="247"/>
      <c r="RGO167" s="247"/>
      <c r="RGP167" s="247"/>
      <c r="RGQ167" s="247"/>
      <c r="RGR167" s="247"/>
      <c r="RGS167" s="247"/>
      <c r="RGT167" s="247"/>
      <c r="RGU167" s="247"/>
      <c r="RGV167" s="247"/>
      <c r="RGW167" s="247"/>
      <c r="RGX167" s="247"/>
      <c r="RGY167" s="247"/>
      <c r="RGZ167" s="247"/>
      <c r="RHA167" s="247"/>
      <c r="RHB167" s="247"/>
      <c r="RHC167" s="247"/>
      <c r="RHD167" s="247"/>
      <c r="RHE167" s="247"/>
      <c r="RHF167" s="247"/>
      <c r="RHG167" s="247"/>
      <c r="RHH167" s="247"/>
      <c r="RHI167" s="247"/>
      <c r="RHJ167" s="247"/>
      <c r="RHK167" s="247"/>
      <c r="RHL167" s="247"/>
      <c r="RHM167" s="247"/>
      <c r="RHN167" s="247"/>
      <c r="RHO167" s="247"/>
      <c r="RHP167" s="247"/>
      <c r="RHQ167" s="247"/>
      <c r="RHR167" s="247"/>
      <c r="RHS167" s="247"/>
      <c r="RHT167" s="247"/>
      <c r="RHU167" s="247"/>
      <c r="RHV167" s="247"/>
      <c r="RHW167" s="247"/>
      <c r="RHX167" s="247"/>
      <c r="RHY167" s="247"/>
      <c r="RHZ167" s="247"/>
      <c r="RIA167" s="247"/>
      <c r="RIB167" s="247"/>
      <c r="RIC167" s="247"/>
      <c r="RID167" s="247"/>
      <c r="RIE167" s="247"/>
      <c r="RIF167" s="247"/>
      <c r="RIG167" s="247"/>
      <c r="RIH167" s="247"/>
      <c r="RII167" s="247"/>
      <c r="RIJ167" s="247"/>
      <c r="RIK167" s="247"/>
      <c r="RIL167" s="247"/>
      <c r="RIM167" s="247"/>
      <c r="RIN167" s="247"/>
      <c r="RIO167" s="247"/>
      <c r="RIP167" s="247"/>
      <c r="RIQ167" s="247"/>
      <c r="RIR167" s="247"/>
      <c r="RIS167" s="247"/>
      <c r="RIT167" s="247"/>
      <c r="RIU167" s="247"/>
      <c r="RIV167" s="247"/>
      <c r="RIW167" s="247"/>
      <c r="RIX167" s="247"/>
      <c r="RIY167" s="247"/>
      <c r="RIZ167" s="247"/>
      <c r="RJA167" s="247"/>
      <c r="RJB167" s="247"/>
      <c r="RJC167" s="247"/>
      <c r="RJD167" s="247"/>
      <c r="RJE167" s="247"/>
      <c r="RJF167" s="247"/>
      <c r="RJG167" s="247"/>
      <c r="RJH167" s="247"/>
      <c r="RJI167" s="247"/>
      <c r="RJJ167" s="247"/>
      <c r="RJK167" s="247"/>
      <c r="RJL167" s="247"/>
      <c r="RJM167" s="247"/>
      <c r="RJN167" s="247"/>
      <c r="RJO167" s="247"/>
      <c r="RJP167" s="247"/>
      <c r="RJQ167" s="247"/>
      <c r="RJR167" s="247"/>
      <c r="RJS167" s="247"/>
      <c r="RJT167" s="247"/>
      <c r="RJU167" s="247"/>
      <c r="RJV167" s="247"/>
      <c r="RJW167" s="247"/>
      <c r="RJX167" s="247"/>
      <c r="RJY167" s="247"/>
      <c r="RJZ167" s="247"/>
      <c r="RKA167" s="247"/>
      <c r="RKB167" s="247"/>
      <c r="RKC167" s="247"/>
      <c r="RKD167" s="247"/>
      <c r="RKE167" s="247"/>
      <c r="RKF167" s="247"/>
      <c r="RKG167" s="247"/>
      <c r="RKH167" s="247"/>
      <c r="RKI167" s="247"/>
      <c r="RKJ167" s="247"/>
      <c r="RKK167" s="247"/>
      <c r="RKL167" s="247"/>
      <c r="RKM167" s="247"/>
      <c r="RKN167" s="247"/>
      <c r="RKO167" s="247"/>
      <c r="RKP167" s="247"/>
      <c r="RKQ167" s="247"/>
      <c r="RKR167" s="247"/>
      <c r="RKS167" s="247"/>
      <c r="RKT167" s="247"/>
      <c r="RKU167" s="247"/>
      <c r="RKV167" s="247"/>
      <c r="RKW167" s="247"/>
      <c r="RKX167" s="247"/>
      <c r="RKY167" s="247"/>
      <c r="RKZ167" s="247"/>
      <c r="RLA167" s="247"/>
      <c r="RLB167" s="247"/>
      <c r="RLC167" s="247"/>
      <c r="RLD167" s="247"/>
      <c r="RLE167" s="247"/>
      <c r="RLF167" s="247"/>
      <c r="RLG167" s="247"/>
      <c r="RLH167" s="247"/>
      <c r="RLI167" s="247"/>
      <c r="RLJ167" s="247"/>
      <c r="RLK167" s="247"/>
      <c r="RLL167" s="247"/>
      <c r="RLM167" s="247"/>
      <c r="RLN167" s="247"/>
      <c r="RLO167" s="247"/>
      <c r="RLP167" s="247"/>
      <c r="RLQ167" s="247"/>
      <c r="RLR167" s="247"/>
      <c r="RLS167" s="247"/>
      <c r="RLT167" s="247"/>
      <c r="RLU167" s="247"/>
      <c r="RLV167" s="247"/>
      <c r="RLW167" s="247"/>
      <c r="RLX167" s="247"/>
      <c r="RLY167" s="247"/>
      <c r="RLZ167" s="247"/>
      <c r="RMA167" s="247"/>
      <c r="RMB167" s="247"/>
      <c r="RMC167" s="247"/>
      <c r="RMD167" s="247"/>
      <c r="RME167" s="247"/>
      <c r="RMF167" s="247"/>
      <c r="RMG167" s="247"/>
      <c r="RMH167" s="247"/>
      <c r="RMI167" s="247"/>
      <c r="RMJ167" s="247"/>
      <c r="RMK167" s="247"/>
      <c r="RML167" s="247"/>
      <c r="RMM167" s="247"/>
      <c r="RMN167" s="247"/>
      <c r="RMO167" s="247"/>
      <c r="RMP167" s="247"/>
      <c r="RMQ167" s="247"/>
      <c r="RMR167" s="247"/>
      <c r="RMS167" s="247"/>
      <c r="RMT167" s="247"/>
      <c r="RMU167" s="247"/>
      <c r="RMV167" s="247"/>
      <c r="RMW167" s="247"/>
      <c r="RMX167" s="247"/>
      <c r="RMY167" s="247"/>
      <c r="RMZ167" s="247"/>
      <c r="RNA167" s="247"/>
      <c r="RNB167" s="247"/>
      <c r="RNC167" s="247"/>
      <c r="RND167" s="247"/>
      <c r="RNE167" s="247"/>
      <c r="RNF167" s="247"/>
      <c r="RNG167" s="247"/>
      <c r="RNH167" s="247"/>
      <c r="RNI167" s="247"/>
      <c r="RNJ167" s="247"/>
      <c r="RNK167" s="247"/>
      <c r="RNL167" s="247"/>
      <c r="RNM167" s="247"/>
      <c r="RNN167" s="247"/>
      <c r="RNO167" s="247"/>
      <c r="RNP167" s="247"/>
      <c r="RNQ167" s="247"/>
      <c r="RNR167" s="247"/>
      <c r="RNS167" s="247"/>
      <c r="RNT167" s="247"/>
      <c r="RNU167" s="247"/>
      <c r="RNV167" s="247"/>
      <c r="RNW167" s="247"/>
      <c r="RNX167" s="247"/>
      <c r="RNY167" s="247"/>
      <c r="RNZ167" s="247"/>
      <c r="ROA167" s="247"/>
      <c r="ROB167" s="247"/>
      <c r="ROC167" s="247"/>
      <c r="ROD167" s="247"/>
      <c r="ROE167" s="247"/>
      <c r="ROF167" s="247"/>
      <c r="ROG167" s="247"/>
      <c r="ROH167" s="247"/>
      <c r="ROI167" s="247"/>
      <c r="ROJ167" s="247"/>
      <c r="ROK167" s="247"/>
      <c r="ROL167" s="247"/>
      <c r="ROM167" s="247"/>
      <c r="RON167" s="247"/>
      <c r="ROO167" s="247"/>
      <c r="ROP167" s="247"/>
      <c r="ROQ167" s="247"/>
      <c r="ROR167" s="247"/>
      <c r="ROS167" s="247"/>
      <c r="ROT167" s="247"/>
      <c r="ROU167" s="247"/>
      <c r="ROV167" s="247"/>
      <c r="ROW167" s="247"/>
      <c r="ROX167" s="247"/>
      <c r="ROY167" s="247"/>
      <c r="ROZ167" s="247"/>
      <c r="RPA167" s="247"/>
      <c r="RPB167" s="247"/>
      <c r="RPC167" s="247"/>
      <c r="RPD167" s="247"/>
      <c r="RPE167" s="247"/>
      <c r="RPF167" s="247"/>
      <c r="RPG167" s="247"/>
      <c r="RPH167" s="247"/>
      <c r="RPI167" s="247"/>
      <c r="RPJ167" s="247"/>
      <c r="RPK167" s="247"/>
      <c r="RPL167" s="247"/>
      <c r="RPM167" s="247"/>
      <c r="RPN167" s="247"/>
      <c r="RPO167" s="247"/>
      <c r="RPP167" s="247"/>
      <c r="RPQ167" s="247"/>
      <c r="RPR167" s="247"/>
      <c r="RPS167" s="247"/>
      <c r="RPT167" s="247"/>
      <c r="RPU167" s="247"/>
      <c r="RPV167" s="247"/>
      <c r="RPW167" s="247"/>
      <c r="RPX167" s="247"/>
      <c r="RPY167" s="247"/>
      <c r="RPZ167" s="247"/>
      <c r="RQA167" s="247"/>
      <c r="RQB167" s="247"/>
      <c r="RQC167" s="247"/>
      <c r="RQD167" s="247"/>
      <c r="RQE167" s="247"/>
      <c r="RQF167" s="247"/>
      <c r="RQG167" s="247"/>
      <c r="RQH167" s="247"/>
      <c r="RQI167" s="247"/>
      <c r="RQJ167" s="247"/>
      <c r="RQK167" s="247"/>
      <c r="RQL167" s="247"/>
      <c r="RQM167" s="247"/>
      <c r="RQN167" s="247"/>
      <c r="RQO167" s="247"/>
      <c r="RQP167" s="247"/>
      <c r="RQQ167" s="247"/>
      <c r="RQR167" s="247"/>
      <c r="RQS167" s="247"/>
      <c r="RQT167" s="247"/>
      <c r="RQU167" s="247"/>
      <c r="RQV167" s="247"/>
      <c r="RQW167" s="247"/>
      <c r="RQX167" s="247"/>
      <c r="RQY167" s="247"/>
      <c r="RQZ167" s="247"/>
      <c r="RRA167" s="247"/>
      <c r="RRB167" s="247"/>
      <c r="RRC167" s="247"/>
      <c r="RRD167" s="247"/>
      <c r="RRE167" s="247"/>
      <c r="RRF167" s="247"/>
      <c r="RRG167" s="247"/>
      <c r="RRH167" s="247"/>
      <c r="RRI167" s="247"/>
      <c r="RRJ167" s="247"/>
      <c r="RRK167" s="247"/>
      <c r="RRL167" s="247"/>
      <c r="RRM167" s="247"/>
      <c r="RRN167" s="247"/>
      <c r="RRO167" s="247"/>
      <c r="RRP167" s="247"/>
      <c r="RRQ167" s="247"/>
      <c r="RRR167" s="247"/>
      <c r="RRS167" s="247"/>
      <c r="RRT167" s="247"/>
      <c r="RRU167" s="247"/>
      <c r="RRV167" s="247"/>
      <c r="RRW167" s="247"/>
      <c r="RRX167" s="247"/>
      <c r="RRY167" s="247"/>
      <c r="RRZ167" s="247"/>
      <c r="RSA167" s="247"/>
      <c r="RSB167" s="247"/>
      <c r="RSC167" s="247"/>
      <c r="RSD167" s="247"/>
      <c r="RSE167" s="247"/>
      <c r="RSF167" s="247"/>
      <c r="RSG167" s="247"/>
      <c r="RSH167" s="247"/>
      <c r="RSI167" s="247"/>
      <c r="RSJ167" s="247"/>
      <c r="RSK167" s="247"/>
      <c r="RSL167" s="247"/>
      <c r="RSM167" s="247"/>
      <c r="RSN167" s="247"/>
      <c r="RSO167" s="247"/>
      <c r="RSP167" s="247"/>
      <c r="RSQ167" s="247"/>
      <c r="RSR167" s="247"/>
      <c r="RSS167" s="247"/>
      <c r="RST167" s="247"/>
      <c r="RSU167" s="247"/>
      <c r="RSV167" s="247"/>
      <c r="RSW167" s="247"/>
      <c r="RSX167" s="247"/>
      <c r="RSY167" s="247"/>
      <c r="RSZ167" s="247"/>
      <c r="RTA167" s="247"/>
      <c r="RTB167" s="247"/>
      <c r="RTC167" s="247"/>
      <c r="RTD167" s="247"/>
      <c r="RTE167" s="247"/>
      <c r="RTF167" s="247"/>
      <c r="RTG167" s="247"/>
      <c r="RTH167" s="247"/>
      <c r="RTI167" s="247"/>
      <c r="RTJ167" s="247"/>
      <c r="RTK167" s="247"/>
      <c r="RTL167" s="247"/>
      <c r="RTM167" s="247"/>
      <c r="RTN167" s="247"/>
      <c r="RTO167" s="247"/>
      <c r="RTP167" s="247"/>
      <c r="RTQ167" s="247"/>
      <c r="RTR167" s="247"/>
      <c r="RTS167" s="247"/>
      <c r="RTT167" s="247"/>
      <c r="RTU167" s="247"/>
      <c r="RTV167" s="247"/>
      <c r="RTW167" s="247"/>
      <c r="RTX167" s="247"/>
      <c r="RTY167" s="247"/>
      <c r="RTZ167" s="247"/>
      <c r="RUA167" s="247"/>
      <c r="RUB167" s="247"/>
      <c r="RUC167" s="247"/>
      <c r="RUD167" s="247"/>
      <c r="RUE167" s="247"/>
      <c r="RUF167" s="247"/>
      <c r="RUG167" s="247"/>
      <c r="RUH167" s="247"/>
      <c r="RUI167" s="247"/>
      <c r="RUJ167" s="247"/>
      <c r="RUK167" s="247"/>
      <c r="RUL167" s="247"/>
      <c r="RUM167" s="247"/>
      <c r="RUN167" s="247"/>
      <c r="RUO167" s="247"/>
      <c r="RUP167" s="247"/>
      <c r="RUQ167" s="247"/>
      <c r="RUR167" s="247"/>
      <c r="RUS167" s="247"/>
      <c r="RUT167" s="247"/>
      <c r="RUU167" s="247"/>
      <c r="RUV167" s="247"/>
      <c r="RUW167" s="247"/>
      <c r="RUX167" s="247"/>
      <c r="RUY167" s="247"/>
      <c r="RUZ167" s="247"/>
      <c r="RVA167" s="247"/>
      <c r="RVB167" s="247"/>
      <c r="RVC167" s="247"/>
      <c r="RVD167" s="247"/>
      <c r="RVE167" s="247"/>
      <c r="RVF167" s="247"/>
      <c r="RVG167" s="247"/>
      <c r="RVH167" s="247"/>
      <c r="RVI167" s="247"/>
      <c r="RVJ167" s="247"/>
      <c r="RVK167" s="247"/>
      <c r="RVL167" s="247"/>
      <c r="RVM167" s="247"/>
      <c r="RVN167" s="247"/>
      <c r="RVO167" s="247"/>
      <c r="RVP167" s="247"/>
      <c r="RVQ167" s="247"/>
      <c r="RVR167" s="247"/>
      <c r="RVS167" s="247"/>
      <c r="RVT167" s="247"/>
      <c r="RVU167" s="247"/>
      <c r="RVV167" s="247"/>
      <c r="RVW167" s="247"/>
      <c r="RVX167" s="247"/>
      <c r="RVY167" s="247"/>
      <c r="RVZ167" s="247"/>
      <c r="RWA167" s="247"/>
      <c r="RWB167" s="247"/>
      <c r="RWC167" s="247"/>
      <c r="RWD167" s="247"/>
      <c r="RWE167" s="247"/>
      <c r="RWF167" s="247"/>
      <c r="RWG167" s="247"/>
      <c r="RWH167" s="247"/>
      <c r="RWI167" s="247"/>
      <c r="RWJ167" s="247"/>
      <c r="RWK167" s="247"/>
      <c r="RWL167" s="247"/>
      <c r="RWM167" s="247"/>
      <c r="RWN167" s="247"/>
      <c r="RWO167" s="247"/>
      <c r="RWP167" s="247"/>
      <c r="RWQ167" s="247"/>
      <c r="RWR167" s="247"/>
      <c r="RWS167" s="247"/>
      <c r="RWT167" s="247"/>
      <c r="RWU167" s="247"/>
      <c r="RWV167" s="247"/>
      <c r="RWW167" s="247"/>
      <c r="RWX167" s="247"/>
      <c r="RWY167" s="247"/>
      <c r="RWZ167" s="247"/>
      <c r="RXA167" s="247"/>
      <c r="RXB167" s="247"/>
      <c r="RXC167" s="247"/>
      <c r="RXD167" s="247"/>
      <c r="RXE167" s="247"/>
      <c r="RXF167" s="247"/>
      <c r="RXG167" s="247"/>
      <c r="RXH167" s="247"/>
      <c r="RXI167" s="247"/>
      <c r="RXJ167" s="247"/>
      <c r="RXK167" s="247"/>
      <c r="RXL167" s="247"/>
      <c r="RXM167" s="247"/>
      <c r="RXN167" s="247"/>
      <c r="RXO167" s="247"/>
      <c r="RXP167" s="247"/>
      <c r="RXQ167" s="247"/>
      <c r="RXR167" s="247"/>
      <c r="RXS167" s="247"/>
      <c r="RXT167" s="247"/>
      <c r="RXU167" s="247"/>
      <c r="RXV167" s="247"/>
      <c r="RXW167" s="247"/>
      <c r="RXX167" s="247"/>
      <c r="RXY167" s="247"/>
      <c r="RXZ167" s="247"/>
      <c r="RYA167" s="247"/>
      <c r="RYB167" s="247"/>
      <c r="RYC167" s="247"/>
      <c r="RYD167" s="247"/>
      <c r="RYE167" s="247"/>
      <c r="RYF167" s="247"/>
      <c r="RYG167" s="247"/>
      <c r="RYH167" s="247"/>
      <c r="RYI167" s="247"/>
      <c r="RYJ167" s="247"/>
      <c r="RYK167" s="247"/>
      <c r="RYL167" s="247"/>
      <c r="RYM167" s="247"/>
      <c r="RYN167" s="247"/>
      <c r="RYO167" s="247"/>
      <c r="RYP167" s="247"/>
      <c r="RYQ167" s="247"/>
      <c r="RYR167" s="247"/>
      <c r="RYS167" s="247"/>
      <c r="RYT167" s="247"/>
      <c r="RYU167" s="247"/>
      <c r="RYV167" s="247"/>
      <c r="RYW167" s="247"/>
      <c r="RYX167" s="247"/>
      <c r="RYY167" s="247"/>
      <c r="RYZ167" s="247"/>
      <c r="RZA167" s="247"/>
      <c r="RZB167" s="247"/>
      <c r="RZC167" s="247"/>
      <c r="RZD167" s="247"/>
      <c r="RZE167" s="247"/>
      <c r="RZF167" s="247"/>
      <c r="RZG167" s="247"/>
      <c r="RZH167" s="247"/>
      <c r="RZI167" s="247"/>
      <c r="RZJ167" s="247"/>
      <c r="RZK167" s="247"/>
      <c r="RZL167" s="247"/>
      <c r="RZM167" s="247"/>
      <c r="RZN167" s="247"/>
      <c r="RZO167" s="247"/>
      <c r="RZP167" s="247"/>
      <c r="RZQ167" s="247"/>
      <c r="RZR167" s="247"/>
      <c r="RZS167" s="247"/>
      <c r="RZT167" s="247"/>
      <c r="RZU167" s="247"/>
      <c r="RZV167" s="247"/>
      <c r="RZW167" s="247"/>
      <c r="RZX167" s="247"/>
      <c r="RZY167" s="247"/>
      <c r="RZZ167" s="247"/>
      <c r="SAA167" s="247"/>
      <c r="SAB167" s="247"/>
      <c r="SAC167" s="247"/>
      <c r="SAD167" s="247"/>
      <c r="SAE167" s="247"/>
      <c r="SAF167" s="247"/>
      <c r="SAG167" s="247"/>
      <c r="SAH167" s="247"/>
      <c r="SAI167" s="247"/>
      <c r="SAJ167" s="247"/>
      <c r="SAK167" s="247"/>
      <c r="SAL167" s="247"/>
      <c r="SAM167" s="247"/>
      <c r="SAN167" s="247"/>
      <c r="SAO167" s="247"/>
      <c r="SAP167" s="247"/>
      <c r="SAQ167" s="247"/>
      <c r="SAR167" s="247"/>
      <c r="SAS167" s="247"/>
      <c r="SAT167" s="247"/>
      <c r="SAU167" s="247"/>
      <c r="SAV167" s="247"/>
      <c r="SAW167" s="247"/>
      <c r="SAX167" s="247"/>
      <c r="SAY167" s="247"/>
      <c r="SAZ167" s="247"/>
      <c r="SBA167" s="247"/>
      <c r="SBB167" s="247"/>
      <c r="SBC167" s="247"/>
      <c r="SBD167" s="247"/>
      <c r="SBE167" s="247"/>
      <c r="SBF167" s="247"/>
      <c r="SBG167" s="247"/>
      <c r="SBH167" s="247"/>
      <c r="SBI167" s="247"/>
      <c r="SBJ167" s="247"/>
      <c r="SBK167" s="247"/>
      <c r="SBL167" s="247"/>
      <c r="SBM167" s="247"/>
      <c r="SBN167" s="247"/>
      <c r="SBO167" s="247"/>
      <c r="SBP167" s="247"/>
      <c r="SBQ167" s="247"/>
      <c r="SBR167" s="247"/>
      <c r="SBS167" s="247"/>
      <c r="SBT167" s="247"/>
      <c r="SBU167" s="247"/>
      <c r="SBV167" s="247"/>
      <c r="SBW167" s="247"/>
      <c r="SBX167" s="247"/>
      <c r="SBY167" s="247"/>
      <c r="SBZ167" s="247"/>
      <c r="SCA167" s="247"/>
      <c r="SCB167" s="247"/>
      <c r="SCC167" s="247"/>
      <c r="SCD167" s="247"/>
      <c r="SCE167" s="247"/>
      <c r="SCF167" s="247"/>
      <c r="SCG167" s="247"/>
      <c r="SCH167" s="247"/>
      <c r="SCI167" s="247"/>
      <c r="SCJ167" s="247"/>
      <c r="SCK167" s="247"/>
      <c r="SCL167" s="247"/>
      <c r="SCM167" s="247"/>
      <c r="SCN167" s="247"/>
      <c r="SCO167" s="247"/>
      <c r="SCP167" s="247"/>
      <c r="SCQ167" s="247"/>
      <c r="SCR167" s="247"/>
      <c r="SCS167" s="247"/>
      <c r="SCT167" s="247"/>
      <c r="SCU167" s="247"/>
      <c r="SCV167" s="247"/>
      <c r="SCW167" s="247"/>
      <c r="SCX167" s="247"/>
      <c r="SCY167" s="247"/>
      <c r="SCZ167" s="247"/>
      <c r="SDA167" s="247"/>
      <c r="SDB167" s="247"/>
      <c r="SDC167" s="247"/>
      <c r="SDD167" s="247"/>
      <c r="SDE167" s="247"/>
      <c r="SDF167" s="247"/>
      <c r="SDG167" s="247"/>
      <c r="SDH167" s="247"/>
      <c r="SDI167" s="247"/>
      <c r="SDJ167" s="247"/>
      <c r="SDK167" s="247"/>
      <c r="SDL167" s="247"/>
      <c r="SDM167" s="247"/>
      <c r="SDN167" s="247"/>
      <c r="SDO167" s="247"/>
      <c r="SDP167" s="247"/>
      <c r="SDQ167" s="247"/>
      <c r="SDR167" s="247"/>
      <c r="SDS167" s="247"/>
      <c r="SDT167" s="247"/>
      <c r="SDU167" s="247"/>
      <c r="SDV167" s="247"/>
      <c r="SDW167" s="247"/>
      <c r="SDX167" s="247"/>
      <c r="SDY167" s="247"/>
      <c r="SDZ167" s="247"/>
      <c r="SEA167" s="247"/>
      <c r="SEB167" s="247"/>
      <c r="SEC167" s="247"/>
      <c r="SED167" s="247"/>
      <c r="SEE167" s="247"/>
      <c r="SEF167" s="247"/>
      <c r="SEG167" s="247"/>
      <c r="SEH167" s="247"/>
      <c r="SEI167" s="247"/>
      <c r="SEJ167" s="247"/>
      <c r="SEK167" s="247"/>
      <c r="SEL167" s="247"/>
      <c r="SEM167" s="247"/>
      <c r="SEN167" s="247"/>
      <c r="SEO167" s="247"/>
      <c r="SEP167" s="247"/>
      <c r="SEQ167" s="247"/>
      <c r="SER167" s="247"/>
      <c r="SES167" s="247"/>
      <c r="SET167" s="247"/>
      <c r="SEU167" s="247"/>
      <c r="SEV167" s="247"/>
      <c r="SEW167" s="247"/>
      <c r="SEX167" s="247"/>
      <c r="SEY167" s="247"/>
      <c r="SEZ167" s="247"/>
      <c r="SFA167" s="247"/>
      <c r="SFB167" s="247"/>
      <c r="SFC167" s="247"/>
      <c r="SFD167" s="247"/>
      <c r="SFE167" s="247"/>
      <c r="SFF167" s="247"/>
      <c r="SFG167" s="247"/>
      <c r="SFH167" s="247"/>
      <c r="SFI167" s="247"/>
      <c r="SFJ167" s="247"/>
      <c r="SFK167" s="247"/>
      <c r="SFL167" s="247"/>
      <c r="SFM167" s="247"/>
      <c r="SFN167" s="247"/>
      <c r="SFO167" s="247"/>
      <c r="SFP167" s="247"/>
      <c r="SFQ167" s="247"/>
      <c r="SFR167" s="247"/>
      <c r="SFS167" s="247"/>
      <c r="SFT167" s="247"/>
      <c r="SFU167" s="247"/>
      <c r="SFV167" s="247"/>
      <c r="SFW167" s="247"/>
      <c r="SFX167" s="247"/>
      <c r="SFY167" s="247"/>
      <c r="SFZ167" s="247"/>
      <c r="SGA167" s="247"/>
      <c r="SGB167" s="247"/>
      <c r="SGC167" s="247"/>
      <c r="SGD167" s="247"/>
      <c r="SGE167" s="247"/>
      <c r="SGF167" s="247"/>
      <c r="SGG167" s="247"/>
      <c r="SGH167" s="247"/>
      <c r="SGI167" s="247"/>
      <c r="SGJ167" s="247"/>
      <c r="SGK167" s="247"/>
      <c r="SGL167" s="247"/>
      <c r="SGM167" s="247"/>
      <c r="SGN167" s="247"/>
      <c r="SGO167" s="247"/>
      <c r="SGP167" s="247"/>
      <c r="SGQ167" s="247"/>
      <c r="SGR167" s="247"/>
      <c r="SGS167" s="247"/>
      <c r="SGT167" s="247"/>
      <c r="SGU167" s="247"/>
      <c r="SGV167" s="247"/>
      <c r="SGW167" s="247"/>
      <c r="SGX167" s="247"/>
      <c r="SGY167" s="247"/>
      <c r="SGZ167" s="247"/>
      <c r="SHA167" s="247"/>
      <c r="SHB167" s="247"/>
      <c r="SHC167" s="247"/>
      <c r="SHD167" s="247"/>
      <c r="SHE167" s="247"/>
      <c r="SHF167" s="247"/>
      <c r="SHG167" s="247"/>
      <c r="SHH167" s="247"/>
      <c r="SHI167" s="247"/>
      <c r="SHJ167" s="247"/>
      <c r="SHK167" s="247"/>
      <c r="SHL167" s="247"/>
      <c r="SHM167" s="247"/>
      <c r="SHN167" s="247"/>
      <c r="SHO167" s="247"/>
      <c r="SHP167" s="247"/>
      <c r="SHQ167" s="247"/>
      <c r="SHR167" s="247"/>
      <c r="SHS167" s="247"/>
      <c r="SHT167" s="247"/>
      <c r="SHU167" s="247"/>
      <c r="SHV167" s="247"/>
      <c r="SHW167" s="247"/>
      <c r="SHX167" s="247"/>
      <c r="SHY167" s="247"/>
      <c r="SHZ167" s="247"/>
      <c r="SIA167" s="247"/>
      <c r="SIB167" s="247"/>
      <c r="SIC167" s="247"/>
      <c r="SID167" s="247"/>
      <c r="SIE167" s="247"/>
      <c r="SIF167" s="247"/>
      <c r="SIG167" s="247"/>
      <c r="SIH167" s="247"/>
      <c r="SII167" s="247"/>
      <c r="SIJ167" s="247"/>
      <c r="SIK167" s="247"/>
      <c r="SIL167" s="247"/>
      <c r="SIM167" s="247"/>
      <c r="SIN167" s="247"/>
      <c r="SIO167" s="247"/>
      <c r="SIP167" s="247"/>
      <c r="SIQ167" s="247"/>
      <c r="SIR167" s="247"/>
      <c r="SIS167" s="247"/>
      <c r="SIT167" s="247"/>
      <c r="SIU167" s="247"/>
      <c r="SIV167" s="247"/>
      <c r="SIW167" s="247"/>
      <c r="SIX167" s="247"/>
      <c r="SIY167" s="247"/>
      <c r="SIZ167" s="247"/>
      <c r="SJA167" s="247"/>
      <c r="SJB167" s="247"/>
      <c r="SJC167" s="247"/>
      <c r="SJD167" s="247"/>
      <c r="SJE167" s="247"/>
      <c r="SJF167" s="247"/>
      <c r="SJG167" s="247"/>
      <c r="SJH167" s="247"/>
      <c r="SJI167" s="247"/>
      <c r="SJJ167" s="247"/>
      <c r="SJK167" s="247"/>
      <c r="SJL167" s="247"/>
      <c r="SJM167" s="247"/>
      <c r="SJN167" s="247"/>
      <c r="SJO167" s="247"/>
      <c r="SJP167" s="247"/>
      <c r="SJQ167" s="247"/>
      <c r="SJR167" s="247"/>
      <c r="SJS167" s="247"/>
      <c r="SJT167" s="247"/>
      <c r="SJU167" s="247"/>
      <c r="SJV167" s="247"/>
      <c r="SJW167" s="247"/>
      <c r="SJX167" s="247"/>
      <c r="SJY167" s="247"/>
      <c r="SJZ167" s="247"/>
      <c r="SKA167" s="247"/>
      <c r="SKB167" s="247"/>
      <c r="SKC167" s="247"/>
      <c r="SKD167" s="247"/>
      <c r="SKE167" s="247"/>
      <c r="SKF167" s="247"/>
      <c r="SKG167" s="247"/>
      <c r="SKH167" s="247"/>
      <c r="SKI167" s="247"/>
      <c r="SKJ167" s="247"/>
      <c r="SKK167" s="247"/>
      <c r="SKL167" s="247"/>
      <c r="SKM167" s="247"/>
      <c r="SKN167" s="247"/>
      <c r="SKO167" s="247"/>
      <c r="SKP167" s="247"/>
      <c r="SKQ167" s="247"/>
      <c r="SKR167" s="247"/>
      <c r="SKS167" s="247"/>
      <c r="SKT167" s="247"/>
      <c r="SKU167" s="247"/>
      <c r="SKV167" s="247"/>
      <c r="SKW167" s="247"/>
      <c r="SKX167" s="247"/>
      <c r="SKY167" s="247"/>
      <c r="SKZ167" s="247"/>
      <c r="SLA167" s="247"/>
      <c r="SLB167" s="247"/>
      <c r="SLC167" s="247"/>
      <c r="SLD167" s="247"/>
      <c r="SLE167" s="247"/>
      <c r="SLF167" s="247"/>
      <c r="SLG167" s="247"/>
      <c r="SLH167" s="247"/>
      <c r="SLI167" s="247"/>
      <c r="SLJ167" s="247"/>
      <c r="SLK167" s="247"/>
      <c r="SLL167" s="247"/>
      <c r="SLM167" s="247"/>
      <c r="SLN167" s="247"/>
      <c r="SLO167" s="247"/>
      <c r="SLP167" s="247"/>
      <c r="SLQ167" s="247"/>
      <c r="SLR167" s="247"/>
      <c r="SLS167" s="247"/>
      <c r="SLT167" s="247"/>
      <c r="SLU167" s="247"/>
      <c r="SLV167" s="247"/>
      <c r="SLW167" s="247"/>
      <c r="SLX167" s="247"/>
      <c r="SLY167" s="247"/>
      <c r="SLZ167" s="247"/>
      <c r="SMA167" s="247"/>
      <c r="SMB167" s="247"/>
      <c r="SMC167" s="247"/>
      <c r="SMD167" s="247"/>
      <c r="SME167" s="247"/>
      <c r="SMF167" s="247"/>
      <c r="SMG167" s="247"/>
      <c r="SMH167" s="247"/>
      <c r="SMI167" s="247"/>
      <c r="SMJ167" s="247"/>
      <c r="SMK167" s="247"/>
      <c r="SML167" s="247"/>
      <c r="SMM167" s="247"/>
      <c r="SMN167" s="247"/>
      <c r="SMO167" s="247"/>
      <c r="SMP167" s="247"/>
      <c r="SMQ167" s="247"/>
      <c r="SMR167" s="247"/>
      <c r="SMS167" s="247"/>
      <c r="SMT167" s="247"/>
      <c r="SMU167" s="247"/>
      <c r="SMV167" s="247"/>
      <c r="SMW167" s="247"/>
      <c r="SMX167" s="247"/>
      <c r="SMY167" s="247"/>
      <c r="SMZ167" s="247"/>
      <c r="SNA167" s="247"/>
      <c r="SNB167" s="247"/>
      <c r="SNC167" s="247"/>
      <c r="SND167" s="247"/>
      <c r="SNE167" s="247"/>
      <c r="SNF167" s="247"/>
      <c r="SNG167" s="247"/>
      <c r="SNH167" s="247"/>
      <c r="SNI167" s="247"/>
      <c r="SNJ167" s="247"/>
      <c r="SNK167" s="247"/>
      <c r="SNL167" s="247"/>
      <c r="SNM167" s="247"/>
      <c r="SNN167" s="247"/>
      <c r="SNO167" s="247"/>
      <c r="SNP167" s="247"/>
      <c r="SNQ167" s="247"/>
      <c r="SNR167" s="247"/>
      <c r="SNS167" s="247"/>
      <c r="SNT167" s="247"/>
      <c r="SNU167" s="247"/>
      <c r="SNV167" s="247"/>
      <c r="SNW167" s="247"/>
      <c r="SNX167" s="247"/>
      <c r="SNY167" s="247"/>
      <c r="SNZ167" s="247"/>
      <c r="SOA167" s="247"/>
      <c r="SOB167" s="247"/>
      <c r="SOC167" s="247"/>
      <c r="SOD167" s="247"/>
      <c r="SOE167" s="247"/>
      <c r="SOF167" s="247"/>
      <c r="SOG167" s="247"/>
      <c r="SOH167" s="247"/>
      <c r="SOI167" s="247"/>
      <c r="SOJ167" s="247"/>
      <c r="SOK167" s="247"/>
      <c r="SOL167" s="247"/>
      <c r="SOM167" s="247"/>
      <c r="SON167" s="247"/>
      <c r="SOO167" s="247"/>
      <c r="SOP167" s="247"/>
      <c r="SOQ167" s="247"/>
      <c r="SOR167" s="247"/>
      <c r="SOS167" s="247"/>
      <c r="SOT167" s="247"/>
      <c r="SOU167" s="247"/>
      <c r="SOV167" s="247"/>
      <c r="SOW167" s="247"/>
      <c r="SOX167" s="247"/>
      <c r="SOY167" s="247"/>
      <c r="SOZ167" s="247"/>
      <c r="SPA167" s="247"/>
      <c r="SPB167" s="247"/>
      <c r="SPC167" s="247"/>
      <c r="SPD167" s="247"/>
      <c r="SPE167" s="247"/>
      <c r="SPF167" s="247"/>
      <c r="SPG167" s="247"/>
      <c r="SPH167" s="247"/>
      <c r="SPI167" s="247"/>
      <c r="SPJ167" s="247"/>
      <c r="SPK167" s="247"/>
      <c r="SPL167" s="247"/>
      <c r="SPM167" s="247"/>
      <c r="SPN167" s="247"/>
      <c r="SPO167" s="247"/>
      <c r="SPP167" s="247"/>
      <c r="SPQ167" s="247"/>
      <c r="SPR167" s="247"/>
      <c r="SPS167" s="247"/>
      <c r="SPT167" s="247"/>
      <c r="SPU167" s="247"/>
      <c r="SPV167" s="247"/>
      <c r="SPW167" s="247"/>
      <c r="SPX167" s="247"/>
      <c r="SPY167" s="247"/>
      <c r="SPZ167" s="247"/>
      <c r="SQA167" s="247"/>
      <c r="SQB167" s="247"/>
      <c r="SQC167" s="247"/>
      <c r="SQD167" s="247"/>
      <c r="SQE167" s="247"/>
      <c r="SQF167" s="247"/>
      <c r="SQG167" s="247"/>
      <c r="SQH167" s="247"/>
      <c r="SQI167" s="247"/>
      <c r="SQJ167" s="247"/>
      <c r="SQK167" s="247"/>
      <c r="SQL167" s="247"/>
      <c r="SQM167" s="247"/>
      <c r="SQN167" s="247"/>
      <c r="SQO167" s="247"/>
      <c r="SQP167" s="247"/>
      <c r="SQQ167" s="247"/>
      <c r="SQR167" s="247"/>
      <c r="SQS167" s="247"/>
      <c r="SQT167" s="247"/>
      <c r="SQU167" s="247"/>
      <c r="SQV167" s="247"/>
      <c r="SQW167" s="247"/>
      <c r="SQX167" s="247"/>
      <c r="SQY167" s="247"/>
      <c r="SQZ167" s="247"/>
      <c r="SRA167" s="247"/>
      <c r="SRB167" s="247"/>
      <c r="SRC167" s="247"/>
      <c r="SRD167" s="247"/>
      <c r="SRE167" s="247"/>
      <c r="SRF167" s="247"/>
      <c r="SRG167" s="247"/>
      <c r="SRH167" s="247"/>
      <c r="SRI167" s="247"/>
      <c r="SRJ167" s="247"/>
      <c r="SRK167" s="247"/>
      <c r="SRL167" s="247"/>
      <c r="SRM167" s="247"/>
      <c r="SRN167" s="247"/>
      <c r="SRO167" s="247"/>
      <c r="SRP167" s="247"/>
      <c r="SRQ167" s="247"/>
      <c r="SRR167" s="247"/>
      <c r="SRS167" s="247"/>
      <c r="SRT167" s="247"/>
      <c r="SRU167" s="247"/>
      <c r="SRV167" s="247"/>
      <c r="SRW167" s="247"/>
      <c r="SRX167" s="247"/>
      <c r="SRY167" s="247"/>
      <c r="SRZ167" s="247"/>
      <c r="SSA167" s="247"/>
      <c r="SSB167" s="247"/>
      <c r="SSC167" s="247"/>
      <c r="SSD167" s="247"/>
      <c r="SSE167" s="247"/>
      <c r="SSF167" s="247"/>
      <c r="SSG167" s="247"/>
      <c r="SSH167" s="247"/>
      <c r="SSI167" s="247"/>
      <c r="SSJ167" s="247"/>
      <c r="SSK167" s="247"/>
      <c r="SSL167" s="247"/>
      <c r="SSM167" s="247"/>
      <c r="SSN167" s="247"/>
      <c r="SSO167" s="247"/>
      <c r="SSP167" s="247"/>
      <c r="SSQ167" s="247"/>
      <c r="SSR167" s="247"/>
      <c r="SSS167" s="247"/>
      <c r="SST167" s="247"/>
      <c r="SSU167" s="247"/>
      <c r="SSV167" s="247"/>
      <c r="SSW167" s="247"/>
      <c r="SSX167" s="247"/>
      <c r="SSY167" s="247"/>
      <c r="SSZ167" s="247"/>
      <c r="STA167" s="247"/>
      <c r="STB167" s="247"/>
      <c r="STC167" s="247"/>
      <c r="STD167" s="247"/>
      <c r="STE167" s="247"/>
      <c r="STF167" s="247"/>
      <c r="STG167" s="247"/>
      <c r="STH167" s="247"/>
      <c r="STI167" s="247"/>
      <c r="STJ167" s="247"/>
      <c r="STK167" s="247"/>
      <c r="STL167" s="247"/>
      <c r="STM167" s="247"/>
      <c r="STN167" s="247"/>
      <c r="STO167" s="247"/>
      <c r="STP167" s="247"/>
      <c r="STQ167" s="247"/>
      <c r="STR167" s="247"/>
      <c r="STS167" s="247"/>
      <c r="STT167" s="247"/>
      <c r="STU167" s="247"/>
      <c r="STV167" s="247"/>
      <c r="STW167" s="247"/>
      <c r="STX167" s="247"/>
      <c r="STY167" s="247"/>
      <c r="STZ167" s="247"/>
      <c r="SUA167" s="247"/>
      <c r="SUB167" s="247"/>
      <c r="SUC167" s="247"/>
      <c r="SUD167" s="247"/>
      <c r="SUE167" s="247"/>
      <c r="SUF167" s="247"/>
      <c r="SUG167" s="247"/>
      <c r="SUH167" s="247"/>
      <c r="SUI167" s="247"/>
      <c r="SUJ167" s="247"/>
      <c r="SUK167" s="247"/>
      <c r="SUL167" s="247"/>
      <c r="SUM167" s="247"/>
      <c r="SUN167" s="247"/>
      <c r="SUO167" s="247"/>
      <c r="SUP167" s="247"/>
      <c r="SUQ167" s="247"/>
      <c r="SUR167" s="247"/>
      <c r="SUS167" s="247"/>
      <c r="SUT167" s="247"/>
      <c r="SUU167" s="247"/>
      <c r="SUV167" s="247"/>
      <c r="SUW167" s="247"/>
      <c r="SUX167" s="247"/>
      <c r="SUY167" s="247"/>
      <c r="SUZ167" s="247"/>
      <c r="SVA167" s="247"/>
      <c r="SVB167" s="247"/>
      <c r="SVC167" s="247"/>
      <c r="SVD167" s="247"/>
      <c r="SVE167" s="247"/>
      <c r="SVF167" s="247"/>
      <c r="SVG167" s="247"/>
      <c r="SVH167" s="247"/>
      <c r="SVI167" s="247"/>
      <c r="SVJ167" s="247"/>
      <c r="SVK167" s="247"/>
      <c r="SVL167" s="247"/>
      <c r="SVM167" s="247"/>
      <c r="SVN167" s="247"/>
      <c r="SVO167" s="247"/>
      <c r="SVP167" s="247"/>
      <c r="SVQ167" s="247"/>
      <c r="SVR167" s="247"/>
      <c r="SVS167" s="247"/>
      <c r="SVT167" s="247"/>
      <c r="SVU167" s="247"/>
      <c r="SVV167" s="247"/>
      <c r="SVW167" s="247"/>
      <c r="SVX167" s="247"/>
      <c r="SVY167" s="247"/>
      <c r="SVZ167" s="247"/>
      <c r="SWA167" s="247"/>
      <c r="SWB167" s="247"/>
      <c r="SWC167" s="247"/>
      <c r="SWD167" s="247"/>
      <c r="SWE167" s="247"/>
      <c r="SWF167" s="247"/>
      <c r="SWG167" s="247"/>
      <c r="SWH167" s="247"/>
      <c r="SWI167" s="247"/>
      <c r="SWJ167" s="247"/>
      <c r="SWK167" s="247"/>
      <c r="SWL167" s="247"/>
      <c r="SWM167" s="247"/>
      <c r="SWN167" s="247"/>
      <c r="SWO167" s="247"/>
      <c r="SWP167" s="247"/>
      <c r="SWQ167" s="247"/>
      <c r="SWR167" s="247"/>
      <c r="SWS167" s="247"/>
      <c r="SWT167" s="247"/>
      <c r="SWU167" s="247"/>
      <c r="SWV167" s="247"/>
      <c r="SWW167" s="247"/>
      <c r="SWX167" s="247"/>
      <c r="SWY167" s="247"/>
      <c r="SWZ167" s="247"/>
      <c r="SXA167" s="247"/>
      <c r="SXB167" s="247"/>
      <c r="SXC167" s="247"/>
      <c r="SXD167" s="247"/>
      <c r="SXE167" s="247"/>
      <c r="SXF167" s="247"/>
      <c r="SXG167" s="247"/>
      <c r="SXH167" s="247"/>
      <c r="SXI167" s="247"/>
      <c r="SXJ167" s="247"/>
      <c r="SXK167" s="247"/>
      <c r="SXL167" s="247"/>
      <c r="SXM167" s="247"/>
      <c r="SXN167" s="247"/>
      <c r="SXO167" s="247"/>
      <c r="SXP167" s="247"/>
      <c r="SXQ167" s="247"/>
      <c r="SXR167" s="247"/>
      <c r="SXS167" s="247"/>
      <c r="SXT167" s="247"/>
      <c r="SXU167" s="247"/>
      <c r="SXV167" s="247"/>
      <c r="SXW167" s="247"/>
      <c r="SXX167" s="247"/>
      <c r="SXY167" s="247"/>
      <c r="SXZ167" s="247"/>
      <c r="SYA167" s="247"/>
      <c r="SYB167" s="247"/>
      <c r="SYC167" s="247"/>
      <c r="SYD167" s="247"/>
      <c r="SYE167" s="247"/>
      <c r="SYF167" s="247"/>
      <c r="SYG167" s="247"/>
      <c r="SYH167" s="247"/>
      <c r="SYI167" s="247"/>
      <c r="SYJ167" s="247"/>
      <c r="SYK167" s="247"/>
      <c r="SYL167" s="247"/>
      <c r="SYM167" s="247"/>
      <c r="SYN167" s="247"/>
      <c r="SYO167" s="247"/>
      <c r="SYP167" s="247"/>
      <c r="SYQ167" s="247"/>
      <c r="SYR167" s="247"/>
      <c r="SYS167" s="247"/>
      <c r="SYT167" s="247"/>
      <c r="SYU167" s="247"/>
      <c r="SYV167" s="247"/>
      <c r="SYW167" s="247"/>
      <c r="SYX167" s="247"/>
      <c r="SYY167" s="247"/>
      <c r="SYZ167" s="247"/>
      <c r="SZA167" s="247"/>
      <c r="SZB167" s="247"/>
      <c r="SZC167" s="247"/>
      <c r="SZD167" s="247"/>
      <c r="SZE167" s="247"/>
      <c r="SZF167" s="247"/>
      <c r="SZG167" s="247"/>
      <c r="SZH167" s="247"/>
      <c r="SZI167" s="247"/>
      <c r="SZJ167" s="247"/>
      <c r="SZK167" s="247"/>
      <c r="SZL167" s="247"/>
      <c r="SZM167" s="247"/>
      <c r="SZN167" s="247"/>
      <c r="SZO167" s="247"/>
      <c r="SZP167" s="247"/>
      <c r="SZQ167" s="247"/>
      <c r="SZR167" s="247"/>
      <c r="SZS167" s="247"/>
      <c r="SZT167" s="247"/>
      <c r="SZU167" s="247"/>
      <c r="SZV167" s="247"/>
      <c r="SZW167" s="247"/>
      <c r="SZX167" s="247"/>
      <c r="SZY167" s="247"/>
      <c r="SZZ167" s="247"/>
      <c r="TAA167" s="247"/>
      <c r="TAB167" s="247"/>
      <c r="TAC167" s="247"/>
      <c r="TAD167" s="247"/>
      <c r="TAE167" s="247"/>
      <c r="TAF167" s="247"/>
      <c r="TAG167" s="247"/>
      <c r="TAH167" s="247"/>
      <c r="TAI167" s="247"/>
      <c r="TAJ167" s="247"/>
      <c r="TAK167" s="247"/>
      <c r="TAL167" s="247"/>
      <c r="TAM167" s="247"/>
      <c r="TAN167" s="247"/>
      <c r="TAO167" s="247"/>
      <c r="TAP167" s="247"/>
      <c r="TAQ167" s="247"/>
      <c r="TAR167" s="247"/>
      <c r="TAS167" s="247"/>
      <c r="TAT167" s="247"/>
      <c r="TAU167" s="247"/>
      <c r="TAV167" s="247"/>
      <c r="TAW167" s="247"/>
      <c r="TAX167" s="247"/>
      <c r="TAY167" s="247"/>
      <c r="TAZ167" s="247"/>
      <c r="TBA167" s="247"/>
      <c r="TBB167" s="247"/>
      <c r="TBC167" s="247"/>
      <c r="TBD167" s="247"/>
      <c r="TBE167" s="247"/>
      <c r="TBF167" s="247"/>
      <c r="TBG167" s="247"/>
      <c r="TBH167" s="247"/>
      <c r="TBI167" s="247"/>
      <c r="TBJ167" s="247"/>
      <c r="TBK167" s="247"/>
      <c r="TBL167" s="247"/>
      <c r="TBM167" s="247"/>
      <c r="TBN167" s="247"/>
      <c r="TBO167" s="247"/>
      <c r="TBP167" s="247"/>
      <c r="TBQ167" s="247"/>
      <c r="TBR167" s="247"/>
      <c r="TBS167" s="247"/>
      <c r="TBT167" s="247"/>
      <c r="TBU167" s="247"/>
      <c r="TBV167" s="247"/>
      <c r="TBW167" s="247"/>
      <c r="TBX167" s="247"/>
      <c r="TBY167" s="247"/>
      <c r="TBZ167" s="247"/>
      <c r="TCA167" s="247"/>
      <c r="TCB167" s="247"/>
      <c r="TCC167" s="247"/>
      <c r="TCD167" s="247"/>
      <c r="TCE167" s="247"/>
      <c r="TCF167" s="247"/>
      <c r="TCG167" s="247"/>
      <c r="TCH167" s="247"/>
      <c r="TCI167" s="247"/>
      <c r="TCJ167" s="247"/>
      <c r="TCK167" s="247"/>
      <c r="TCL167" s="247"/>
      <c r="TCM167" s="247"/>
      <c r="TCN167" s="247"/>
      <c r="TCO167" s="247"/>
      <c r="TCP167" s="247"/>
      <c r="TCQ167" s="247"/>
      <c r="TCR167" s="247"/>
      <c r="TCS167" s="247"/>
      <c r="TCT167" s="247"/>
      <c r="TCU167" s="247"/>
      <c r="TCV167" s="247"/>
      <c r="TCW167" s="247"/>
      <c r="TCX167" s="247"/>
      <c r="TCY167" s="247"/>
      <c r="TCZ167" s="247"/>
      <c r="TDA167" s="247"/>
      <c r="TDB167" s="247"/>
      <c r="TDC167" s="247"/>
      <c r="TDD167" s="247"/>
      <c r="TDE167" s="247"/>
      <c r="TDF167" s="247"/>
      <c r="TDG167" s="247"/>
      <c r="TDH167" s="247"/>
      <c r="TDI167" s="247"/>
      <c r="TDJ167" s="247"/>
      <c r="TDK167" s="247"/>
      <c r="TDL167" s="247"/>
      <c r="TDM167" s="247"/>
      <c r="TDN167" s="247"/>
      <c r="TDO167" s="247"/>
      <c r="TDP167" s="247"/>
      <c r="TDQ167" s="247"/>
      <c r="TDR167" s="247"/>
      <c r="TDS167" s="247"/>
      <c r="TDT167" s="247"/>
      <c r="TDU167" s="247"/>
      <c r="TDV167" s="247"/>
      <c r="TDW167" s="247"/>
      <c r="TDX167" s="247"/>
      <c r="TDY167" s="247"/>
      <c r="TDZ167" s="247"/>
      <c r="TEA167" s="247"/>
      <c r="TEB167" s="247"/>
      <c r="TEC167" s="247"/>
      <c r="TED167" s="247"/>
      <c r="TEE167" s="247"/>
      <c r="TEF167" s="247"/>
      <c r="TEG167" s="247"/>
      <c r="TEH167" s="247"/>
      <c r="TEI167" s="247"/>
      <c r="TEJ167" s="247"/>
      <c r="TEK167" s="247"/>
      <c r="TEL167" s="247"/>
      <c r="TEM167" s="247"/>
      <c r="TEN167" s="247"/>
      <c r="TEO167" s="247"/>
      <c r="TEP167" s="247"/>
      <c r="TEQ167" s="247"/>
      <c r="TER167" s="247"/>
      <c r="TES167" s="247"/>
      <c r="TET167" s="247"/>
      <c r="TEU167" s="247"/>
      <c r="TEV167" s="247"/>
      <c r="TEW167" s="247"/>
      <c r="TEX167" s="247"/>
      <c r="TEY167" s="247"/>
      <c r="TEZ167" s="247"/>
      <c r="TFA167" s="247"/>
      <c r="TFB167" s="247"/>
      <c r="TFC167" s="247"/>
      <c r="TFD167" s="247"/>
      <c r="TFE167" s="247"/>
      <c r="TFF167" s="247"/>
      <c r="TFG167" s="247"/>
      <c r="TFH167" s="247"/>
      <c r="TFI167" s="247"/>
      <c r="TFJ167" s="247"/>
      <c r="TFK167" s="247"/>
      <c r="TFL167" s="247"/>
      <c r="TFM167" s="247"/>
      <c r="TFN167" s="247"/>
      <c r="TFO167" s="247"/>
      <c r="TFP167" s="247"/>
      <c r="TFQ167" s="247"/>
      <c r="TFR167" s="247"/>
      <c r="TFS167" s="247"/>
      <c r="TFT167" s="247"/>
      <c r="TFU167" s="247"/>
      <c r="TFV167" s="247"/>
      <c r="TFW167" s="247"/>
      <c r="TFX167" s="247"/>
      <c r="TFY167" s="247"/>
      <c r="TFZ167" s="247"/>
      <c r="TGA167" s="247"/>
      <c r="TGB167" s="247"/>
      <c r="TGC167" s="247"/>
      <c r="TGD167" s="247"/>
      <c r="TGE167" s="247"/>
      <c r="TGF167" s="247"/>
      <c r="TGG167" s="247"/>
      <c r="TGH167" s="247"/>
      <c r="TGI167" s="247"/>
      <c r="TGJ167" s="247"/>
      <c r="TGK167" s="247"/>
      <c r="TGL167" s="247"/>
      <c r="TGM167" s="247"/>
      <c r="TGN167" s="247"/>
      <c r="TGO167" s="247"/>
      <c r="TGP167" s="247"/>
      <c r="TGQ167" s="247"/>
      <c r="TGR167" s="247"/>
      <c r="TGS167" s="247"/>
      <c r="TGT167" s="247"/>
      <c r="TGU167" s="247"/>
      <c r="TGV167" s="247"/>
      <c r="TGW167" s="247"/>
      <c r="TGX167" s="247"/>
      <c r="TGY167" s="247"/>
      <c r="TGZ167" s="247"/>
      <c r="THA167" s="247"/>
      <c r="THB167" s="247"/>
      <c r="THC167" s="247"/>
      <c r="THD167" s="247"/>
      <c r="THE167" s="247"/>
      <c r="THF167" s="247"/>
      <c r="THG167" s="247"/>
      <c r="THH167" s="247"/>
      <c r="THI167" s="247"/>
      <c r="THJ167" s="247"/>
      <c r="THK167" s="247"/>
      <c r="THL167" s="247"/>
      <c r="THM167" s="247"/>
      <c r="THN167" s="247"/>
      <c r="THO167" s="247"/>
      <c r="THP167" s="247"/>
      <c r="THQ167" s="247"/>
      <c r="THR167" s="247"/>
      <c r="THS167" s="247"/>
      <c r="THT167" s="247"/>
      <c r="THU167" s="247"/>
      <c r="THV167" s="247"/>
      <c r="THW167" s="247"/>
      <c r="THX167" s="247"/>
      <c r="THY167" s="247"/>
      <c r="THZ167" s="247"/>
      <c r="TIA167" s="247"/>
      <c r="TIB167" s="247"/>
      <c r="TIC167" s="247"/>
      <c r="TID167" s="247"/>
      <c r="TIE167" s="247"/>
      <c r="TIF167" s="247"/>
      <c r="TIG167" s="247"/>
      <c r="TIH167" s="247"/>
      <c r="TII167" s="247"/>
      <c r="TIJ167" s="247"/>
      <c r="TIK167" s="247"/>
      <c r="TIL167" s="247"/>
      <c r="TIM167" s="247"/>
      <c r="TIN167" s="247"/>
      <c r="TIO167" s="247"/>
      <c r="TIP167" s="247"/>
      <c r="TIQ167" s="247"/>
      <c r="TIR167" s="247"/>
      <c r="TIS167" s="247"/>
      <c r="TIT167" s="247"/>
      <c r="TIU167" s="247"/>
      <c r="TIV167" s="247"/>
      <c r="TIW167" s="247"/>
      <c r="TIX167" s="247"/>
      <c r="TIY167" s="247"/>
      <c r="TIZ167" s="247"/>
      <c r="TJA167" s="247"/>
      <c r="TJB167" s="247"/>
      <c r="TJC167" s="247"/>
      <c r="TJD167" s="247"/>
      <c r="TJE167" s="247"/>
      <c r="TJF167" s="247"/>
      <c r="TJG167" s="247"/>
      <c r="TJH167" s="247"/>
      <c r="TJI167" s="247"/>
      <c r="TJJ167" s="247"/>
      <c r="TJK167" s="247"/>
      <c r="TJL167" s="247"/>
      <c r="TJM167" s="247"/>
      <c r="TJN167" s="247"/>
      <c r="TJO167" s="247"/>
      <c r="TJP167" s="247"/>
      <c r="TJQ167" s="247"/>
      <c r="TJR167" s="247"/>
      <c r="TJS167" s="247"/>
      <c r="TJT167" s="247"/>
      <c r="TJU167" s="247"/>
      <c r="TJV167" s="247"/>
      <c r="TJW167" s="247"/>
      <c r="TJX167" s="247"/>
      <c r="TJY167" s="247"/>
      <c r="TJZ167" s="247"/>
      <c r="TKA167" s="247"/>
      <c r="TKB167" s="247"/>
      <c r="TKC167" s="247"/>
      <c r="TKD167" s="247"/>
      <c r="TKE167" s="247"/>
      <c r="TKF167" s="247"/>
      <c r="TKG167" s="247"/>
      <c r="TKH167" s="247"/>
      <c r="TKI167" s="247"/>
      <c r="TKJ167" s="247"/>
      <c r="TKK167" s="247"/>
      <c r="TKL167" s="247"/>
      <c r="TKM167" s="247"/>
      <c r="TKN167" s="247"/>
      <c r="TKO167" s="247"/>
      <c r="TKP167" s="247"/>
      <c r="TKQ167" s="247"/>
      <c r="TKR167" s="247"/>
      <c r="TKS167" s="247"/>
      <c r="TKT167" s="247"/>
      <c r="TKU167" s="247"/>
      <c r="TKV167" s="247"/>
      <c r="TKW167" s="247"/>
      <c r="TKX167" s="247"/>
      <c r="TKY167" s="247"/>
      <c r="TKZ167" s="247"/>
      <c r="TLA167" s="247"/>
      <c r="TLB167" s="247"/>
      <c r="TLC167" s="247"/>
      <c r="TLD167" s="247"/>
      <c r="TLE167" s="247"/>
      <c r="TLF167" s="247"/>
      <c r="TLG167" s="247"/>
      <c r="TLH167" s="247"/>
      <c r="TLI167" s="247"/>
      <c r="TLJ167" s="247"/>
      <c r="TLK167" s="247"/>
      <c r="TLL167" s="247"/>
      <c r="TLM167" s="247"/>
      <c r="TLN167" s="247"/>
      <c r="TLO167" s="247"/>
      <c r="TLP167" s="247"/>
      <c r="TLQ167" s="247"/>
      <c r="TLR167" s="247"/>
      <c r="TLS167" s="247"/>
      <c r="TLT167" s="247"/>
      <c r="TLU167" s="247"/>
      <c r="TLV167" s="247"/>
      <c r="TLW167" s="247"/>
      <c r="TLX167" s="247"/>
      <c r="TLY167" s="247"/>
      <c r="TLZ167" s="247"/>
      <c r="TMA167" s="247"/>
      <c r="TMB167" s="247"/>
      <c r="TMC167" s="247"/>
      <c r="TMD167" s="247"/>
      <c r="TME167" s="247"/>
      <c r="TMF167" s="247"/>
      <c r="TMG167" s="247"/>
      <c r="TMH167" s="247"/>
      <c r="TMI167" s="247"/>
      <c r="TMJ167" s="247"/>
      <c r="TMK167" s="247"/>
      <c r="TML167" s="247"/>
      <c r="TMM167" s="247"/>
      <c r="TMN167" s="247"/>
      <c r="TMO167" s="247"/>
      <c r="TMP167" s="247"/>
      <c r="TMQ167" s="247"/>
      <c r="TMR167" s="247"/>
      <c r="TMS167" s="247"/>
      <c r="TMT167" s="247"/>
      <c r="TMU167" s="247"/>
      <c r="TMV167" s="247"/>
      <c r="TMW167" s="247"/>
      <c r="TMX167" s="247"/>
      <c r="TMY167" s="247"/>
      <c r="TMZ167" s="247"/>
      <c r="TNA167" s="247"/>
      <c r="TNB167" s="247"/>
      <c r="TNC167" s="247"/>
      <c r="TND167" s="247"/>
      <c r="TNE167" s="247"/>
      <c r="TNF167" s="247"/>
      <c r="TNG167" s="247"/>
      <c r="TNH167" s="247"/>
      <c r="TNI167" s="247"/>
      <c r="TNJ167" s="247"/>
      <c r="TNK167" s="247"/>
      <c r="TNL167" s="247"/>
      <c r="TNM167" s="247"/>
      <c r="TNN167" s="247"/>
      <c r="TNO167" s="247"/>
      <c r="TNP167" s="247"/>
      <c r="TNQ167" s="247"/>
      <c r="TNR167" s="247"/>
      <c r="TNS167" s="247"/>
      <c r="TNT167" s="247"/>
      <c r="TNU167" s="247"/>
      <c r="TNV167" s="247"/>
      <c r="TNW167" s="247"/>
      <c r="TNX167" s="247"/>
      <c r="TNY167" s="247"/>
      <c r="TNZ167" s="247"/>
      <c r="TOA167" s="247"/>
      <c r="TOB167" s="247"/>
      <c r="TOC167" s="247"/>
      <c r="TOD167" s="247"/>
      <c r="TOE167" s="247"/>
      <c r="TOF167" s="247"/>
      <c r="TOG167" s="247"/>
      <c r="TOH167" s="247"/>
      <c r="TOI167" s="247"/>
      <c r="TOJ167" s="247"/>
      <c r="TOK167" s="247"/>
      <c r="TOL167" s="247"/>
      <c r="TOM167" s="247"/>
      <c r="TON167" s="247"/>
      <c r="TOO167" s="247"/>
      <c r="TOP167" s="247"/>
      <c r="TOQ167" s="247"/>
      <c r="TOR167" s="247"/>
      <c r="TOS167" s="247"/>
      <c r="TOT167" s="247"/>
      <c r="TOU167" s="247"/>
      <c r="TOV167" s="247"/>
      <c r="TOW167" s="247"/>
      <c r="TOX167" s="247"/>
      <c r="TOY167" s="247"/>
      <c r="TOZ167" s="247"/>
      <c r="TPA167" s="247"/>
      <c r="TPB167" s="247"/>
      <c r="TPC167" s="247"/>
      <c r="TPD167" s="247"/>
      <c r="TPE167" s="247"/>
      <c r="TPF167" s="247"/>
      <c r="TPG167" s="247"/>
      <c r="TPH167" s="247"/>
      <c r="TPI167" s="247"/>
      <c r="TPJ167" s="247"/>
      <c r="TPK167" s="247"/>
      <c r="TPL167" s="247"/>
      <c r="TPM167" s="247"/>
      <c r="TPN167" s="247"/>
      <c r="TPO167" s="247"/>
      <c r="TPP167" s="247"/>
      <c r="TPQ167" s="247"/>
      <c r="TPR167" s="247"/>
      <c r="TPS167" s="247"/>
      <c r="TPT167" s="247"/>
      <c r="TPU167" s="247"/>
      <c r="TPV167" s="247"/>
      <c r="TPW167" s="247"/>
      <c r="TPX167" s="247"/>
      <c r="TPY167" s="247"/>
      <c r="TPZ167" s="247"/>
      <c r="TQA167" s="247"/>
      <c r="TQB167" s="247"/>
      <c r="TQC167" s="247"/>
      <c r="TQD167" s="247"/>
      <c r="TQE167" s="247"/>
      <c r="TQF167" s="247"/>
      <c r="TQG167" s="247"/>
      <c r="TQH167" s="247"/>
      <c r="TQI167" s="247"/>
      <c r="TQJ167" s="247"/>
      <c r="TQK167" s="247"/>
      <c r="TQL167" s="247"/>
      <c r="TQM167" s="247"/>
      <c r="TQN167" s="247"/>
      <c r="TQO167" s="247"/>
      <c r="TQP167" s="247"/>
      <c r="TQQ167" s="247"/>
      <c r="TQR167" s="247"/>
      <c r="TQS167" s="247"/>
      <c r="TQT167" s="247"/>
      <c r="TQU167" s="247"/>
      <c r="TQV167" s="247"/>
      <c r="TQW167" s="247"/>
      <c r="TQX167" s="247"/>
      <c r="TQY167" s="247"/>
      <c r="TQZ167" s="247"/>
      <c r="TRA167" s="247"/>
      <c r="TRB167" s="247"/>
      <c r="TRC167" s="247"/>
      <c r="TRD167" s="247"/>
      <c r="TRE167" s="247"/>
      <c r="TRF167" s="247"/>
      <c r="TRG167" s="247"/>
      <c r="TRH167" s="247"/>
      <c r="TRI167" s="247"/>
      <c r="TRJ167" s="247"/>
      <c r="TRK167" s="247"/>
      <c r="TRL167" s="247"/>
      <c r="TRM167" s="247"/>
      <c r="TRN167" s="247"/>
      <c r="TRO167" s="247"/>
      <c r="TRP167" s="247"/>
      <c r="TRQ167" s="247"/>
      <c r="TRR167" s="247"/>
      <c r="TRS167" s="247"/>
      <c r="TRT167" s="247"/>
      <c r="TRU167" s="247"/>
      <c r="TRV167" s="247"/>
      <c r="TRW167" s="247"/>
      <c r="TRX167" s="247"/>
      <c r="TRY167" s="247"/>
      <c r="TRZ167" s="247"/>
      <c r="TSA167" s="247"/>
      <c r="TSB167" s="247"/>
      <c r="TSC167" s="247"/>
      <c r="TSD167" s="247"/>
      <c r="TSE167" s="247"/>
      <c r="TSF167" s="247"/>
      <c r="TSG167" s="247"/>
      <c r="TSH167" s="247"/>
      <c r="TSI167" s="247"/>
      <c r="TSJ167" s="247"/>
      <c r="TSK167" s="247"/>
      <c r="TSL167" s="247"/>
      <c r="TSM167" s="247"/>
      <c r="TSN167" s="247"/>
      <c r="TSO167" s="247"/>
      <c r="TSP167" s="247"/>
      <c r="TSQ167" s="247"/>
      <c r="TSR167" s="247"/>
      <c r="TSS167" s="247"/>
      <c r="TST167" s="247"/>
      <c r="TSU167" s="247"/>
      <c r="TSV167" s="247"/>
      <c r="TSW167" s="247"/>
      <c r="TSX167" s="247"/>
      <c r="TSY167" s="247"/>
      <c r="TSZ167" s="247"/>
      <c r="TTA167" s="247"/>
      <c r="TTB167" s="247"/>
      <c r="TTC167" s="247"/>
      <c r="TTD167" s="247"/>
      <c r="TTE167" s="247"/>
      <c r="TTF167" s="247"/>
      <c r="TTG167" s="247"/>
      <c r="TTH167" s="247"/>
      <c r="TTI167" s="247"/>
      <c r="TTJ167" s="247"/>
      <c r="TTK167" s="247"/>
      <c r="TTL167" s="247"/>
      <c r="TTM167" s="247"/>
      <c r="TTN167" s="247"/>
      <c r="TTO167" s="247"/>
      <c r="TTP167" s="247"/>
      <c r="TTQ167" s="247"/>
      <c r="TTR167" s="247"/>
      <c r="TTS167" s="247"/>
      <c r="TTT167" s="247"/>
      <c r="TTU167" s="247"/>
      <c r="TTV167" s="247"/>
      <c r="TTW167" s="247"/>
      <c r="TTX167" s="247"/>
      <c r="TTY167" s="247"/>
      <c r="TTZ167" s="247"/>
      <c r="TUA167" s="247"/>
      <c r="TUB167" s="247"/>
      <c r="TUC167" s="247"/>
      <c r="TUD167" s="247"/>
      <c r="TUE167" s="247"/>
      <c r="TUF167" s="247"/>
      <c r="TUG167" s="247"/>
      <c r="TUH167" s="247"/>
      <c r="TUI167" s="247"/>
      <c r="TUJ167" s="247"/>
      <c r="TUK167" s="247"/>
      <c r="TUL167" s="247"/>
      <c r="TUM167" s="247"/>
      <c r="TUN167" s="247"/>
      <c r="TUO167" s="247"/>
      <c r="TUP167" s="247"/>
      <c r="TUQ167" s="247"/>
      <c r="TUR167" s="247"/>
      <c r="TUS167" s="247"/>
      <c r="TUT167" s="247"/>
      <c r="TUU167" s="247"/>
      <c r="TUV167" s="247"/>
      <c r="TUW167" s="247"/>
      <c r="TUX167" s="247"/>
      <c r="TUY167" s="247"/>
      <c r="TUZ167" s="247"/>
      <c r="TVA167" s="247"/>
      <c r="TVB167" s="247"/>
      <c r="TVC167" s="247"/>
      <c r="TVD167" s="247"/>
      <c r="TVE167" s="247"/>
      <c r="TVF167" s="247"/>
      <c r="TVG167" s="247"/>
      <c r="TVH167" s="247"/>
      <c r="TVI167" s="247"/>
      <c r="TVJ167" s="247"/>
      <c r="TVK167" s="247"/>
      <c r="TVL167" s="247"/>
      <c r="TVM167" s="247"/>
      <c r="TVN167" s="247"/>
      <c r="TVO167" s="247"/>
      <c r="TVP167" s="247"/>
      <c r="TVQ167" s="247"/>
      <c r="TVR167" s="247"/>
      <c r="TVS167" s="247"/>
      <c r="TVT167" s="247"/>
      <c r="TVU167" s="247"/>
      <c r="TVV167" s="247"/>
      <c r="TVW167" s="247"/>
      <c r="TVX167" s="247"/>
      <c r="TVY167" s="247"/>
      <c r="TVZ167" s="247"/>
      <c r="TWA167" s="247"/>
      <c r="TWB167" s="247"/>
      <c r="TWC167" s="247"/>
      <c r="TWD167" s="247"/>
      <c r="TWE167" s="247"/>
      <c r="TWF167" s="247"/>
      <c r="TWG167" s="247"/>
      <c r="TWH167" s="247"/>
      <c r="TWI167" s="247"/>
      <c r="TWJ167" s="247"/>
      <c r="TWK167" s="247"/>
      <c r="TWL167" s="247"/>
      <c r="TWM167" s="247"/>
      <c r="TWN167" s="247"/>
      <c r="TWO167" s="247"/>
      <c r="TWP167" s="247"/>
      <c r="TWQ167" s="247"/>
      <c r="TWR167" s="247"/>
      <c r="TWS167" s="247"/>
      <c r="TWT167" s="247"/>
      <c r="TWU167" s="247"/>
      <c r="TWV167" s="247"/>
      <c r="TWW167" s="247"/>
      <c r="TWX167" s="247"/>
      <c r="TWY167" s="247"/>
      <c r="TWZ167" s="247"/>
      <c r="TXA167" s="247"/>
      <c r="TXB167" s="247"/>
      <c r="TXC167" s="247"/>
      <c r="TXD167" s="247"/>
      <c r="TXE167" s="247"/>
      <c r="TXF167" s="247"/>
      <c r="TXG167" s="247"/>
      <c r="TXH167" s="247"/>
      <c r="TXI167" s="247"/>
      <c r="TXJ167" s="247"/>
      <c r="TXK167" s="247"/>
      <c r="TXL167" s="247"/>
      <c r="TXM167" s="247"/>
      <c r="TXN167" s="247"/>
      <c r="TXO167" s="247"/>
      <c r="TXP167" s="247"/>
      <c r="TXQ167" s="247"/>
      <c r="TXR167" s="247"/>
      <c r="TXS167" s="247"/>
      <c r="TXT167" s="247"/>
      <c r="TXU167" s="247"/>
      <c r="TXV167" s="247"/>
      <c r="TXW167" s="247"/>
      <c r="TXX167" s="247"/>
      <c r="TXY167" s="247"/>
      <c r="TXZ167" s="247"/>
      <c r="TYA167" s="247"/>
      <c r="TYB167" s="247"/>
      <c r="TYC167" s="247"/>
      <c r="TYD167" s="247"/>
      <c r="TYE167" s="247"/>
      <c r="TYF167" s="247"/>
      <c r="TYG167" s="247"/>
      <c r="TYH167" s="247"/>
      <c r="TYI167" s="247"/>
      <c r="TYJ167" s="247"/>
      <c r="TYK167" s="247"/>
      <c r="TYL167" s="247"/>
      <c r="TYM167" s="247"/>
      <c r="TYN167" s="247"/>
      <c r="TYO167" s="247"/>
      <c r="TYP167" s="247"/>
      <c r="TYQ167" s="247"/>
      <c r="TYR167" s="247"/>
      <c r="TYS167" s="247"/>
      <c r="TYT167" s="247"/>
      <c r="TYU167" s="247"/>
      <c r="TYV167" s="247"/>
      <c r="TYW167" s="247"/>
      <c r="TYX167" s="247"/>
      <c r="TYY167" s="247"/>
      <c r="TYZ167" s="247"/>
      <c r="TZA167" s="247"/>
      <c r="TZB167" s="247"/>
      <c r="TZC167" s="247"/>
      <c r="TZD167" s="247"/>
      <c r="TZE167" s="247"/>
      <c r="TZF167" s="247"/>
      <c r="TZG167" s="247"/>
      <c r="TZH167" s="247"/>
      <c r="TZI167" s="247"/>
      <c r="TZJ167" s="247"/>
      <c r="TZK167" s="247"/>
      <c r="TZL167" s="247"/>
      <c r="TZM167" s="247"/>
      <c r="TZN167" s="247"/>
      <c r="TZO167" s="247"/>
      <c r="TZP167" s="247"/>
      <c r="TZQ167" s="247"/>
      <c r="TZR167" s="247"/>
      <c r="TZS167" s="247"/>
      <c r="TZT167" s="247"/>
      <c r="TZU167" s="247"/>
      <c r="TZV167" s="247"/>
      <c r="TZW167" s="247"/>
      <c r="TZX167" s="247"/>
      <c r="TZY167" s="247"/>
      <c r="TZZ167" s="247"/>
      <c r="UAA167" s="247"/>
      <c r="UAB167" s="247"/>
      <c r="UAC167" s="247"/>
      <c r="UAD167" s="247"/>
      <c r="UAE167" s="247"/>
      <c r="UAF167" s="247"/>
      <c r="UAG167" s="247"/>
      <c r="UAH167" s="247"/>
      <c r="UAI167" s="247"/>
      <c r="UAJ167" s="247"/>
      <c r="UAK167" s="247"/>
      <c r="UAL167" s="247"/>
      <c r="UAM167" s="247"/>
      <c r="UAN167" s="247"/>
      <c r="UAO167" s="247"/>
      <c r="UAP167" s="247"/>
      <c r="UAQ167" s="247"/>
      <c r="UAR167" s="247"/>
      <c r="UAS167" s="247"/>
      <c r="UAT167" s="247"/>
      <c r="UAU167" s="247"/>
      <c r="UAV167" s="247"/>
      <c r="UAW167" s="247"/>
      <c r="UAX167" s="247"/>
      <c r="UAY167" s="247"/>
      <c r="UAZ167" s="247"/>
      <c r="UBA167" s="247"/>
      <c r="UBB167" s="247"/>
      <c r="UBC167" s="247"/>
      <c r="UBD167" s="247"/>
      <c r="UBE167" s="247"/>
      <c r="UBF167" s="247"/>
      <c r="UBG167" s="247"/>
      <c r="UBH167" s="247"/>
      <c r="UBI167" s="247"/>
      <c r="UBJ167" s="247"/>
      <c r="UBK167" s="247"/>
      <c r="UBL167" s="247"/>
      <c r="UBM167" s="247"/>
      <c r="UBN167" s="247"/>
      <c r="UBO167" s="247"/>
      <c r="UBP167" s="247"/>
      <c r="UBQ167" s="247"/>
      <c r="UBR167" s="247"/>
      <c r="UBS167" s="247"/>
      <c r="UBT167" s="247"/>
      <c r="UBU167" s="247"/>
      <c r="UBV167" s="247"/>
      <c r="UBW167" s="247"/>
      <c r="UBX167" s="247"/>
      <c r="UBY167" s="247"/>
      <c r="UBZ167" s="247"/>
      <c r="UCA167" s="247"/>
      <c r="UCB167" s="247"/>
      <c r="UCC167" s="247"/>
      <c r="UCD167" s="247"/>
      <c r="UCE167" s="247"/>
      <c r="UCF167" s="247"/>
      <c r="UCG167" s="247"/>
      <c r="UCH167" s="247"/>
      <c r="UCI167" s="247"/>
      <c r="UCJ167" s="247"/>
      <c r="UCK167" s="247"/>
      <c r="UCL167" s="247"/>
      <c r="UCM167" s="247"/>
      <c r="UCN167" s="247"/>
      <c r="UCO167" s="247"/>
      <c r="UCP167" s="247"/>
      <c r="UCQ167" s="247"/>
      <c r="UCR167" s="247"/>
      <c r="UCS167" s="247"/>
      <c r="UCT167" s="247"/>
      <c r="UCU167" s="247"/>
      <c r="UCV167" s="247"/>
      <c r="UCW167" s="247"/>
      <c r="UCX167" s="247"/>
      <c r="UCY167" s="247"/>
      <c r="UCZ167" s="247"/>
      <c r="UDA167" s="247"/>
      <c r="UDB167" s="247"/>
      <c r="UDC167" s="247"/>
      <c r="UDD167" s="247"/>
      <c r="UDE167" s="247"/>
      <c r="UDF167" s="247"/>
      <c r="UDG167" s="247"/>
      <c r="UDH167" s="247"/>
      <c r="UDI167" s="247"/>
      <c r="UDJ167" s="247"/>
      <c r="UDK167" s="247"/>
      <c r="UDL167" s="247"/>
      <c r="UDM167" s="247"/>
      <c r="UDN167" s="247"/>
      <c r="UDO167" s="247"/>
      <c r="UDP167" s="247"/>
      <c r="UDQ167" s="247"/>
      <c r="UDR167" s="247"/>
      <c r="UDS167" s="247"/>
      <c r="UDT167" s="247"/>
      <c r="UDU167" s="247"/>
      <c r="UDV167" s="247"/>
      <c r="UDW167" s="247"/>
      <c r="UDX167" s="247"/>
      <c r="UDY167" s="247"/>
      <c r="UDZ167" s="247"/>
      <c r="UEA167" s="247"/>
      <c r="UEB167" s="247"/>
      <c r="UEC167" s="247"/>
      <c r="UED167" s="247"/>
      <c r="UEE167" s="247"/>
      <c r="UEF167" s="247"/>
      <c r="UEG167" s="247"/>
      <c r="UEH167" s="247"/>
      <c r="UEI167" s="247"/>
      <c r="UEJ167" s="247"/>
      <c r="UEK167" s="247"/>
      <c r="UEL167" s="247"/>
      <c r="UEM167" s="247"/>
      <c r="UEN167" s="247"/>
      <c r="UEO167" s="247"/>
      <c r="UEP167" s="247"/>
      <c r="UEQ167" s="247"/>
      <c r="UER167" s="247"/>
      <c r="UES167" s="247"/>
      <c r="UET167" s="247"/>
      <c r="UEU167" s="247"/>
      <c r="UEV167" s="247"/>
      <c r="UEW167" s="247"/>
      <c r="UEX167" s="247"/>
      <c r="UEY167" s="247"/>
      <c r="UEZ167" s="247"/>
      <c r="UFA167" s="247"/>
      <c r="UFB167" s="247"/>
      <c r="UFC167" s="247"/>
      <c r="UFD167" s="247"/>
      <c r="UFE167" s="247"/>
      <c r="UFF167" s="247"/>
      <c r="UFG167" s="247"/>
      <c r="UFH167" s="247"/>
      <c r="UFI167" s="247"/>
      <c r="UFJ167" s="247"/>
      <c r="UFK167" s="247"/>
      <c r="UFL167" s="247"/>
      <c r="UFM167" s="247"/>
      <c r="UFN167" s="247"/>
      <c r="UFO167" s="247"/>
      <c r="UFP167" s="247"/>
      <c r="UFQ167" s="247"/>
      <c r="UFR167" s="247"/>
      <c r="UFS167" s="247"/>
      <c r="UFT167" s="247"/>
      <c r="UFU167" s="247"/>
      <c r="UFV167" s="247"/>
      <c r="UFW167" s="247"/>
      <c r="UFX167" s="247"/>
      <c r="UFY167" s="247"/>
      <c r="UFZ167" s="247"/>
      <c r="UGA167" s="247"/>
      <c r="UGB167" s="247"/>
      <c r="UGC167" s="247"/>
      <c r="UGD167" s="247"/>
      <c r="UGE167" s="247"/>
      <c r="UGF167" s="247"/>
      <c r="UGG167" s="247"/>
      <c r="UGH167" s="247"/>
      <c r="UGI167" s="247"/>
      <c r="UGJ167" s="247"/>
      <c r="UGK167" s="247"/>
      <c r="UGL167" s="247"/>
      <c r="UGM167" s="247"/>
      <c r="UGN167" s="247"/>
      <c r="UGO167" s="247"/>
      <c r="UGP167" s="247"/>
      <c r="UGQ167" s="247"/>
      <c r="UGR167" s="247"/>
      <c r="UGS167" s="247"/>
      <c r="UGT167" s="247"/>
      <c r="UGU167" s="247"/>
      <c r="UGV167" s="247"/>
      <c r="UGW167" s="247"/>
      <c r="UGX167" s="247"/>
      <c r="UGY167" s="247"/>
      <c r="UGZ167" s="247"/>
      <c r="UHA167" s="247"/>
      <c r="UHB167" s="247"/>
      <c r="UHC167" s="247"/>
      <c r="UHD167" s="247"/>
      <c r="UHE167" s="247"/>
      <c r="UHF167" s="247"/>
      <c r="UHG167" s="247"/>
      <c r="UHH167" s="247"/>
      <c r="UHI167" s="247"/>
      <c r="UHJ167" s="247"/>
      <c r="UHK167" s="247"/>
      <c r="UHL167" s="247"/>
      <c r="UHM167" s="247"/>
      <c r="UHN167" s="247"/>
      <c r="UHO167" s="247"/>
      <c r="UHP167" s="247"/>
      <c r="UHQ167" s="247"/>
      <c r="UHR167" s="247"/>
      <c r="UHS167" s="247"/>
      <c r="UHT167" s="247"/>
      <c r="UHU167" s="247"/>
      <c r="UHV167" s="247"/>
      <c r="UHW167" s="247"/>
      <c r="UHX167" s="247"/>
      <c r="UHY167" s="247"/>
      <c r="UHZ167" s="247"/>
      <c r="UIA167" s="247"/>
      <c r="UIB167" s="247"/>
      <c r="UIC167" s="247"/>
      <c r="UID167" s="247"/>
      <c r="UIE167" s="247"/>
      <c r="UIF167" s="247"/>
      <c r="UIG167" s="247"/>
      <c r="UIH167" s="247"/>
      <c r="UII167" s="247"/>
      <c r="UIJ167" s="247"/>
      <c r="UIK167" s="247"/>
      <c r="UIL167" s="247"/>
      <c r="UIM167" s="247"/>
      <c r="UIN167" s="247"/>
      <c r="UIO167" s="247"/>
      <c r="UIP167" s="247"/>
      <c r="UIQ167" s="247"/>
      <c r="UIR167" s="247"/>
      <c r="UIS167" s="247"/>
      <c r="UIT167" s="247"/>
      <c r="UIU167" s="247"/>
      <c r="UIV167" s="247"/>
      <c r="UIW167" s="247"/>
      <c r="UIX167" s="247"/>
      <c r="UIY167" s="247"/>
      <c r="UIZ167" s="247"/>
      <c r="UJA167" s="247"/>
      <c r="UJB167" s="247"/>
      <c r="UJC167" s="247"/>
      <c r="UJD167" s="247"/>
      <c r="UJE167" s="247"/>
      <c r="UJF167" s="247"/>
      <c r="UJG167" s="247"/>
      <c r="UJH167" s="247"/>
      <c r="UJI167" s="247"/>
      <c r="UJJ167" s="247"/>
      <c r="UJK167" s="247"/>
      <c r="UJL167" s="247"/>
      <c r="UJM167" s="247"/>
      <c r="UJN167" s="247"/>
      <c r="UJO167" s="247"/>
      <c r="UJP167" s="247"/>
      <c r="UJQ167" s="247"/>
      <c r="UJR167" s="247"/>
      <c r="UJS167" s="247"/>
      <c r="UJT167" s="247"/>
      <c r="UJU167" s="247"/>
      <c r="UJV167" s="247"/>
      <c r="UJW167" s="247"/>
      <c r="UJX167" s="247"/>
      <c r="UJY167" s="247"/>
      <c r="UJZ167" s="247"/>
      <c r="UKA167" s="247"/>
      <c r="UKB167" s="247"/>
      <c r="UKC167" s="247"/>
      <c r="UKD167" s="247"/>
      <c r="UKE167" s="247"/>
      <c r="UKF167" s="247"/>
      <c r="UKG167" s="247"/>
      <c r="UKH167" s="247"/>
      <c r="UKI167" s="247"/>
      <c r="UKJ167" s="247"/>
      <c r="UKK167" s="247"/>
      <c r="UKL167" s="247"/>
      <c r="UKM167" s="247"/>
      <c r="UKN167" s="247"/>
      <c r="UKO167" s="247"/>
      <c r="UKP167" s="247"/>
      <c r="UKQ167" s="247"/>
      <c r="UKR167" s="247"/>
      <c r="UKS167" s="247"/>
      <c r="UKT167" s="247"/>
      <c r="UKU167" s="247"/>
      <c r="UKV167" s="247"/>
      <c r="UKW167" s="247"/>
      <c r="UKX167" s="247"/>
      <c r="UKY167" s="247"/>
      <c r="UKZ167" s="247"/>
      <c r="ULA167" s="247"/>
      <c r="ULB167" s="247"/>
      <c r="ULC167" s="247"/>
      <c r="ULD167" s="247"/>
      <c r="ULE167" s="247"/>
      <c r="ULF167" s="247"/>
      <c r="ULG167" s="247"/>
      <c r="ULH167" s="247"/>
      <c r="ULI167" s="247"/>
      <c r="ULJ167" s="247"/>
      <c r="ULK167" s="247"/>
      <c r="ULL167" s="247"/>
      <c r="ULM167" s="247"/>
      <c r="ULN167" s="247"/>
      <c r="ULO167" s="247"/>
      <c r="ULP167" s="247"/>
      <c r="ULQ167" s="247"/>
      <c r="ULR167" s="247"/>
      <c r="ULS167" s="247"/>
      <c r="ULT167" s="247"/>
      <c r="ULU167" s="247"/>
      <c r="ULV167" s="247"/>
      <c r="ULW167" s="247"/>
      <c r="ULX167" s="247"/>
      <c r="ULY167" s="247"/>
      <c r="ULZ167" s="247"/>
      <c r="UMA167" s="247"/>
      <c r="UMB167" s="247"/>
      <c r="UMC167" s="247"/>
      <c r="UMD167" s="247"/>
      <c r="UME167" s="247"/>
      <c r="UMF167" s="247"/>
      <c r="UMG167" s="247"/>
      <c r="UMH167" s="247"/>
      <c r="UMI167" s="247"/>
      <c r="UMJ167" s="247"/>
      <c r="UMK167" s="247"/>
      <c r="UML167" s="247"/>
      <c r="UMM167" s="247"/>
      <c r="UMN167" s="247"/>
      <c r="UMO167" s="247"/>
      <c r="UMP167" s="247"/>
      <c r="UMQ167" s="247"/>
      <c r="UMR167" s="247"/>
      <c r="UMS167" s="247"/>
      <c r="UMT167" s="247"/>
      <c r="UMU167" s="247"/>
      <c r="UMV167" s="247"/>
      <c r="UMW167" s="247"/>
      <c r="UMX167" s="247"/>
      <c r="UMY167" s="247"/>
      <c r="UMZ167" s="247"/>
      <c r="UNA167" s="247"/>
      <c r="UNB167" s="247"/>
      <c r="UNC167" s="247"/>
      <c r="UND167" s="247"/>
      <c r="UNE167" s="247"/>
      <c r="UNF167" s="247"/>
      <c r="UNG167" s="247"/>
      <c r="UNH167" s="247"/>
      <c r="UNI167" s="247"/>
      <c r="UNJ167" s="247"/>
      <c r="UNK167" s="247"/>
      <c r="UNL167" s="247"/>
      <c r="UNM167" s="247"/>
      <c r="UNN167" s="247"/>
      <c r="UNO167" s="247"/>
      <c r="UNP167" s="247"/>
      <c r="UNQ167" s="247"/>
      <c r="UNR167" s="247"/>
      <c r="UNS167" s="247"/>
      <c r="UNT167" s="247"/>
      <c r="UNU167" s="247"/>
      <c r="UNV167" s="247"/>
      <c r="UNW167" s="247"/>
      <c r="UNX167" s="247"/>
      <c r="UNY167" s="247"/>
      <c r="UNZ167" s="247"/>
      <c r="UOA167" s="247"/>
      <c r="UOB167" s="247"/>
      <c r="UOC167" s="247"/>
      <c r="UOD167" s="247"/>
      <c r="UOE167" s="247"/>
      <c r="UOF167" s="247"/>
      <c r="UOG167" s="247"/>
      <c r="UOH167" s="247"/>
      <c r="UOI167" s="247"/>
      <c r="UOJ167" s="247"/>
      <c r="UOK167" s="247"/>
      <c r="UOL167" s="247"/>
      <c r="UOM167" s="247"/>
      <c r="UON167" s="247"/>
      <c r="UOO167" s="247"/>
      <c r="UOP167" s="247"/>
      <c r="UOQ167" s="247"/>
      <c r="UOR167" s="247"/>
      <c r="UOS167" s="247"/>
      <c r="UOT167" s="247"/>
      <c r="UOU167" s="247"/>
      <c r="UOV167" s="247"/>
      <c r="UOW167" s="247"/>
      <c r="UOX167" s="247"/>
      <c r="UOY167" s="247"/>
      <c r="UOZ167" s="247"/>
      <c r="UPA167" s="247"/>
      <c r="UPB167" s="247"/>
      <c r="UPC167" s="247"/>
      <c r="UPD167" s="247"/>
      <c r="UPE167" s="247"/>
      <c r="UPF167" s="247"/>
      <c r="UPG167" s="247"/>
      <c r="UPH167" s="247"/>
      <c r="UPI167" s="247"/>
      <c r="UPJ167" s="247"/>
      <c r="UPK167" s="247"/>
      <c r="UPL167" s="247"/>
      <c r="UPM167" s="247"/>
      <c r="UPN167" s="247"/>
      <c r="UPO167" s="247"/>
      <c r="UPP167" s="247"/>
      <c r="UPQ167" s="247"/>
      <c r="UPR167" s="247"/>
      <c r="UPS167" s="247"/>
      <c r="UPT167" s="247"/>
      <c r="UPU167" s="247"/>
      <c r="UPV167" s="247"/>
      <c r="UPW167" s="247"/>
      <c r="UPX167" s="247"/>
      <c r="UPY167" s="247"/>
      <c r="UPZ167" s="247"/>
      <c r="UQA167" s="247"/>
      <c r="UQB167" s="247"/>
      <c r="UQC167" s="247"/>
      <c r="UQD167" s="247"/>
      <c r="UQE167" s="247"/>
      <c r="UQF167" s="247"/>
      <c r="UQG167" s="247"/>
      <c r="UQH167" s="247"/>
      <c r="UQI167" s="247"/>
      <c r="UQJ167" s="247"/>
      <c r="UQK167" s="247"/>
      <c r="UQL167" s="247"/>
      <c r="UQM167" s="247"/>
      <c r="UQN167" s="247"/>
      <c r="UQO167" s="247"/>
      <c r="UQP167" s="247"/>
      <c r="UQQ167" s="247"/>
      <c r="UQR167" s="247"/>
      <c r="UQS167" s="247"/>
      <c r="UQT167" s="247"/>
      <c r="UQU167" s="247"/>
      <c r="UQV167" s="247"/>
      <c r="UQW167" s="247"/>
      <c r="UQX167" s="247"/>
      <c r="UQY167" s="247"/>
      <c r="UQZ167" s="247"/>
      <c r="URA167" s="247"/>
      <c r="URB167" s="247"/>
      <c r="URC167" s="247"/>
      <c r="URD167" s="247"/>
      <c r="URE167" s="247"/>
      <c r="URF167" s="247"/>
      <c r="URG167" s="247"/>
      <c r="URH167" s="247"/>
      <c r="URI167" s="247"/>
      <c r="URJ167" s="247"/>
      <c r="URK167" s="247"/>
      <c r="URL167" s="247"/>
      <c r="URM167" s="247"/>
      <c r="URN167" s="247"/>
      <c r="URO167" s="247"/>
      <c r="URP167" s="247"/>
      <c r="URQ167" s="247"/>
      <c r="URR167" s="247"/>
      <c r="URS167" s="247"/>
      <c r="URT167" s="247"/>
      <c r="URU167" s="247"/>
      <c r="URV167" s="247"/>
      <c r="URW167" s="247"/>
      <c r="URX167" s="247"/>
      <c r="URY167" s="247"/>
      <c r="URZ167" s="247"/>
      <c r="USA167" s="247"/>
      <c r="USB167" s="247"/>
      <c r="USC167" s="247"/>
      <c r="USD167" s="247"/>
      <c r="USE167" s="247"/>
      <c r="USF167" s="247"/>
      <c r="USG167" s="247"/>
      <c r="USH167" s="247"/>
      <c r="USI167" s="247"/>
      <c r="USJ167" s="247"/>
      <c r="USK167" s="247"/>
      <c r="USL167" s="247"/>
      <c r="USM167" s="247"/>
      <c r="USN167" s="247"/>
      <c r="USO167" s="247"/>
      <c r="USP167" s="247"/>
      <c r="USQ167" s="247"/>
      <c r="USR167" s="247"/>
      <c r="USS167" s="247"/>
      <c r="UST167" s="247"/>
      <c r="USU167" s="247"/>
      <c r="USV167" s="247"/>
      <c r="USW167" s="247"/>
      <c r="USX167" s="247"/>
      <c r="USY167" s="247"/>
      <c r="USZ167" s="247"/>
      <c r="UTA167" s="247"/>
      <c r="UTB167" s="247"/>
      <c r="UTC167" s="247"/>
      <c r="UTD167" s="247"/>
      <c r="UTE167" s="247"/>
      <c r="UTF167" s="247"/>
      <c r="UTG167" s="247"/>
      <c r="UTH167" s="247"/>
      <c r="UTI167" s="247"/>
      <c r="UTJ167" s="247"/>
      <c r="UTK167" s="247"/>
      <c r="UTL167" s="247"/>
      <c r="UTM167" s="247"/>
      <c r="UTN167" s="247"/>
      <c r="UTO167" s="247"/>
      <c r="UTP167" s="247"/>
      <c r="UTQ167" s="247"/>
      <c r="UTR167" s="247"/>
      <c r="UTS167" s="247"/>
      <c r="UTT167" s="247"/>
      <c r="UTU167" s="247"/>
      <c r="UTV167" s="247"/>
      <c r="UTW167" s="247"/>
      <c r="UTX167" s="247"/>
      <c r="UTY167" s="247"/>
      <c r="UTZ167" s="247"/>
      <c r="UUA167" s="247"/>
      <c r="UUB167" s="247"/>
      <c r="UUC167" s="247"/>
      <c r="UUD167" s="247"/>
      <c r="UUE167" s="247"/>
      <c r="UUF167" s="247"/>
      <c r="UUG167" s="247"/>
      <c r="UUH167" s="247"/>
      <c r="UUI167" s="247"/>
      <c r="UUJ167" s="247"/>
      <c r="UUK167" s="247"/>
      <c r="UUL167" s="247"/>
      <c r="UUM167" s="247"/>
      <c r="UUN167" s="247"/>
      <c r="UUO167" s="247"/>
      <c r="UUP167" s="247"/>
      <c r="UUQ167" s="247"/>
      <c r="UUR167" s="247"/>
      <c r="UUS167" s="247"/>
      <c r="UUT167" s="247"/>
      <c r="UUU167" s="247"/>
      <c r="UUV167" s="247"/>
      <c r="UUW167" s="247"/>
      <c r="UUX167" s="247"/>
      <c r="UUY167" s="247"/>
      <c r="UUZ167" s="247"/>
      <c r="UVA167" s="247"/>
      <c r="UVB167" s="247"/>
      <c r="UVC167" s="247"/>
      <c r="UVD167" s="247"/>
      <c r="UVE167" s="247"/>
      <c r="UVF167" s="247"/>
      <c r="UVG167" s="247"/>
      <c r="UVH167" s="247"/>
      <c r="UVI167" s="247"/>
      <c r="UVJ167" s="247"/>
      <c r="UVK167" s="247"/>
      <c r="UVL167" s="247"/>
      <c r="UVM167" s="247"/>
      <c r="UVN167" s="247"/>
      <c r="UVO167" s="247"/>
      <c r="UVP167" s="247"/>
      <c r="UVQ167" s="247"/>
      <c r="UVR167" s="247"/>
      <c r="UVS167" s="247"/>
      <c r="UVT167" s="247"/>
      <c r="UVU167" s="247"/>
      <c r="UVV167" s="247"/>
      <c r="UVW167" s="247"/>
      <c r="UVX167" s="247"/>
      <c r="UVY167" s="247"/>
      <c r="UVZ167" s="247"/>
      <c r="UWA167" s="247"/>
      <c r="UWB167" s="247"/>
      <c r="UWC167" s="247"/>
      <c r="UWD167" s="247"/>
      <c r="UWE167" s="247"/>
      <c r="UWF167" s="247"/>
      <c r="UWG167" s="247"/>
      <c r="UWH167" s="247"/>
      <c r="UWI167" s="247"/>
      <c r="UWJ167" s="247"/>
      <c r="UWK167" s="247"/>
      <c r="UWL167" s="247"/>
      <c r="UWM167" s="247"/>
      <c r="UWN167" s="247"/>
      <c r="UWO167" s="247"/>
      <c r="UWP167" s="247"/>
      <c r="UWQ167" s="247"/>
      <c r="UWR167" s="247"/>
      <c r="UWS167" s="247"/>
      <c r="UWT167" s="247"/>
      <c r="UWU167" s="247"/>
      <c r="UWV167" s="247"/>
      <c r="UWW167" s="247"/>
      <c r="UWX167" s="247"/>
      <c r="UWY167" s="247"/>
      <c r="UWZ167" s="247"/>
      <c r="UXA167" s="247"/>
      <c r="UXB167" s="247"/>
      <c r="UXC167" s="247"/>
      <c r="UXD167" s="247"/>
      <c r="UXE167" s="247"/>
      <c r="UXF167" s="247"/>
      <c r="UXG167" s="247"/>
      <c r="UXH167" s="247"/>
      <c r="UXI167" s="247"/>
      <c r="UXJ167" s="247"/>
      <c r="UXK167" s="247"/>
      <c r="UXL167" s="247"/>
      <c r="UXM167" s="247"/>
      <c r="UXN167" s="247"/>
      <c r="UXO167" s="247"/>
      <c r="UXP167" s="247"/>
      <c r="UXQ167" s="247"/>
      <c r="UXR167" s="247"/>
      <c r="UXS167" s="247"/>
      <c r="UXT167" s="247"/>
      <c r="UXU167" s="247"/>
      <c r="UXV167" s="247"/>
      <c r="UXW167" s="247"/>
      <c r="UXX167" s="247"/>
      <c r="UXY167" s="247"/>
      <c r="UXZ167" s="247"/>
      <c r="UYA167" s="247"/>
      <c r="UYB167" s="247"/>
      <c r="UYC167" s="247"/>
      <c r="UYD167" s="247"/>
      <c r="UYE167" s="247"/>
      <c r="UYF167" s="247"/>
      <c r="UYG167" s="247"/>
      <c r="UYH167" s="247"/>
      <c r="UYI167" s="247"/>
      <c r="UYJ167" s="247"/>
      <c r="UYK167" s="247"/>
      <c r="UYL167" s="247"/>
      <c r="UYM167" s="247"/>
      <c r="UYN167" s="247"/>
      <c r="UYO167" s="247"/>
      <c r="UYP167" s="247"/>
      <c r="UYQ167" s="247"/>
      <c r="UYR167" s="247"/>
      <c r="UYS167" s="247"/>
      <c r="UYT167" s="247"/>
      <c r="UYU167" s="247"/>
      <c r="UYV167" s="247"/>
      <c r="UYW167" s="247"/>
      <c r="UYX167" s="247"/>
      <c r="UYY167" s="247"/>
      <c r="UYZ167" s="247"/>
      <c r="UZA167" s="247"/>
      <c r="UZB167" s="247"/>
      <c r="UZC167" s="247"/>
      <c r="UZD167" s="247"/>
      <c r="UZE167" s="247"/>
      <c r="UZF167" s="247"/>
      <c r="UZG167" s="247"/>
      <c r="UZH167" s="247"/>
      <c r="UZI167" s="247"/>
      <c r="UZJ167" s="247"/>
      <c r="UZK167" s="247"/>
      <c r="UZL167" s="247"/>
      <c r="UZM167" s="247"/>
      <c r="UZN167" s="247"/>
      <c r="UZO167" s="247"/>
      <c r="UZP167" s="247"/>
      <c r="UZQ167" s="247"/>
      <c r="UZR167" s="247"/>
      <c r="UZS167" s="247"/>
      <c r="UZT167" s="247"/>
      <c r="UZU167" s="247"/>
      <c r="UZV167" s="247"/>
      <c r="UZW167" s="247"/>
      <c r="UZX167" s="247"/>
      <c r="UZY167" s="247"/>
      <c r="UZZ167" s="247"/>
      <c r="VAA167" s="247"/>
      <c r="VAB167" s="247"/>
      <c r="VAC167" s="247"/>
      <c r="VAD167" s="247"/>
      <c r="VAE167" s="247"/>
      <c r="VAF167" s="247"/>
      <c r="VAG167" s="247"/>
      <c r="VAH167" s="247"/>
      <c r="VAI167" s="247"/>
      <c r="VAJ167" s="247"/>
      <c r="VAK167" s="247"/>
      <c r="VAL167" s="247"/>
      <c r="VAM167" s="247"/>
      <c r="VAN167" s="247"/>
      <c r="VAO167" s="247"/>
      <c r="VAP167" s="247"/>
      <c r="VAQ167" s="247"/>
      <c r="VAR167" s="247"/>
      <c r="VAS167" s="247"/>
      <c r="VAT167" s="247"/>
      <c r="VAU167" s="247"/>
      <c r="VAV167" s="247"/>
      <c r="VAW167" s="247"/>
      <c r="VAX167" s="247"/>
      <c r="VAY167" s="247"/>
      <c r="VAZ167" s="247"/>
      <c r="VBA167" s="247"/>
      <c r="VBB167" s="247"/>
      <c r="VBC167" s="247"/>
      <c r="VBD167" s="247"/>
      <c r="VBE167" s="247"/>
      <c r="VBF167" s="247"/>
      <c r="VBG167" s="247"/>
      <c r="VBH167" s="247"/>
      <c r="VBI167" s="247"/>
      <c r="VBJ167" s="247"/>
      <c r="VBK167" s="247"/>
      <c r="VBL167" s="247"/>
      <c r="VBM167" s="247"/>
      <c r="VBN167" s="247"/>
      <c r="VBO167" s="247"/>
      <c r="VBP167" s="247"/>
      <c r="VBQ167" s="247"/>
      <c r="VBR167" s="247"/>
      <c r="VBS167" s="247"/>
      <c r="VBT167" s="247"/>
      <c r="VBU167" s="247"/>
      <c r="VBV167" s="247"/>
      <c r="VBW167" s="247"/>
      <c r="VBX167" s="247"/>
      <c r="VBY167" s="247"/>
      <c r="VBZ167" s="247"/>
      <c r="VCA167" s="247"/>
      <c r="VCB167" s="247"/>
      <c r="VCC167" s="247"/>
      <c r="VCD167" s="247"/>
      <c r="VCE167" s="247"/>
      <c r="VCF167" s="247"/>
      <c r="VCG167" s="247"/>
      <c r="VCH167" s="247"/>
      <c r="VCI167" s="247"/>
      <c r="VCJ167" s="247"/>
      <c r="VCK167" s="247"/>
      <c r="VCL167" s="247"/>
      <c r="VCM167" s="247"/>
      <c r="VCN167" s="247"/>
      <c r="VCO167" s="247"/>
      <c r="VCP167" s="247"/>
      <c r="VCQ167" s="247"/>
      <c r="VCR167" s="247"/>
      <c r="VCS167" s="247"/>
      <c r="VCT167" s="247"/>
      <c r="VCU167" s="247"/>
      <c r="VCV167" s="247"/>
      <c r="VCW167" s="247"/>
      <c r="VCX167" s="247"/>
      <c r="VCY167" s="247"/>
      <c r="VCZ167" s="247"/>
      <c r="VDA167" s="247"/>
      <c r="VDB167" s="247"/>
      <c r="VDC167" s="247"/>
      <c r="VDD167" s="247"/>
      <c r="VDE167" s="247"/>
      <c r="VDF167" s="247"/>
      <c r="VDG167" s="247"/>
      <c r="VDH167" s="247"/>
      <c r="VDI167" s="247"/>
      <c r="VDJ167" s="247"/>
      <c r="VDK167" s="247"/>
      <c r="VDL167" s="247"/>
      <c r="VDM167" s="247"/>
      <c r="VDN167" s="247"/>
      <c r="VDO167" s="247"/>
      <c r="VDP167" s="247"/>
      <c r="VDQ167" s="247"/>
      <c r="VDR167" s="247"/>
      <c r="VDS167" s="247"/>
      <c r="VDT167" s="247"/>
      <c r="VDU167" s="247"/>
      <c r="VDV167" s="247"/>
      <c r="VDW167" s="247"/>
      <c r="VDX167" s="247"/>
      <c r="VDY167" s="247"/>
      <c r="VDZ167" s="247"/>
      <c r="VEA167" s="247"/>
      <c r="VEB167" s="247"/>
      <c r="VEC167" s="247"/>
      <c r="VED167" s="247"/>
      <c r="VEE167" s="247"/>
      <c r="VEF167" s="247"/>
      <c r="VEG167" s="247"/>
      <c r="VEH167" s="247"/>
      <c r="VEI167" s="247"/>
      <c r="VEJ167" s="247"/>
      <c r="VEK167" s="247"/>
      <c r="VEL167" s="247"/>
      <c r="VEM167" s="247"/>
      <c r="VEN167" s="247"/>
      <c r="VEO167" s="247"/>
      <c r="VEP167" s="247"/>
      <c r="VEQ167" s="247"/>
      <c r="VER167" s="247"/>
      <c r="VES167" s="247"/>
      <c r="VET167" s="247"/>
      <c r="VEU167" s="247"/>
      <c r="VEV167" s="247"/>
      <c r="VEW167" s="247"/>
      <c r="VEX167" s="247"/>
      <c r="VEY167" s="247"/>
      <c r="VEZ167" s="247"/>
      <c r="VFA167" s="247"/>
      <c r="VFB167" s="247"/>
      <c r="VFC167" s="247"/>
      <c r="VFD167" s="247"/>
      <c r="VFE167" s="247"/>
      <c r="VFF167" s="247"/>
      <c r="VFG167" s="247"/>
      <c r="VFH167" s="247"/>
      <c r="VFI167" s="247"/>
      <c r="VFJ167" s="247"/>
      <c r="VFK167" s="247"/>
      <c r="VFL167" s="247"/>
      <c r="VFM167" s="247"/>
      <c r="VFN167" s="247"/>
      <c r="VFO167" s="247"/>
      <c r="VFP167" s="247"/>
      <c r="VFQ167" s="247"/>
      <c r="VFR167" s="247"/>
      <c r="VFS167" s="247"/>
      <c r="VFT167" s="247"/>
      <c r="VFU167" s="247"/>
      <c r="VFV167" s="247"/>
      <c r="VFW167" s="247"/>
      <c r="VFX167" s="247"/>
      <c r="VFY167" s="247"/>
      <c r="VFZ167" s="247"/>
      <c r="VGA167" s="247"/>
      <c r="VGB167" s="247"/>
      <c r="VGC167" s="247"/>
      <c r="VGD167" s="247"/>
      <c r="VGE167" s="247"/>
      <c r="VGF167" s="247"/>
      <c r="VGG167" s="247"/>
      <c r="VGH167" s="247"/>
      <c r="VGI167" s="247"/>
      <c r="VGJ167" s="247"/>
      <c r="VGK167" s="247"/>
      <c r="VGL167" s="247"/>
      <c r="VGM167" s="247"/>
      <c r="VGN167" s="247"/>
      <c r="VGO167" s="247"/>
      <c r="VGP167" s="247"/>
      <c r="VGQ167" s="247"/>
      <c r="VGR167" s="247"/>
      <c r="VGS167" s="247"/>
      <c r="VGT167" s="247"/>
      <c r="VGU167" s="247"/>
      <c r="VGV167" s="247"/>
      <c r="VGW167" s="247"/>
      <c r="VGX167" s="247"/>
      <c r="VGY167" s="247"/>
      <c r="VGZ167" s="247"/>
      <c r="VHA167" s="247"/>
      <c r="VHB167" s="247"/>
      <c r="VHC167" s="247"/>
      <c r="VHD167" s="247"/>
      <c r="VHE167" s="247"/>
      <c r="VHF167" s="247"/>
      <c r="VHG167" s="247"/>
      <c r="VHH167" s="247"/>
      <c r="VHI167" s="247"/>
      <c r="VHJ167" s="247"/>
      <c r="VHK167" s="247"/>
      <c r="VHL167" s="247"/>
      <c r="VHM167" s="247"/>
      <c r="VHN167" s="247"/>
      <c r="VHO167" s="247"/>
      <c r="VHP167" s="247"/>
      <c r="VHQ167" s="247"/>
      <c r="VHR167" s="247"/>
      <c r="VHS167" s="247"/>
      <c r="VHT167" s="247"/>
      <c r="VHU167" s="247"/>
      <c r="VHV167" s="247"/>
      <c r="VHW167" s="247"/>
      <c r="VHX167" s="247"/>
      <c r="VHY167" s="247"/>
      <c r="VHZ167" s="247"/>
      <c r="VIA167" s="247"/>
      <c r="VIB167" s="247"/>
      <c r="VIC167" s="247"/>
      <c r="VID167" s="247"/>
      <c r="VIE167" s="247"/>
      <c r="VIF167" s="247"/>
      <c r="VIG167" s="247"/>
      <c r="VIH167" s="247"/>
      <c r="VII167" s="247"/>
      <c r="VIJ167" s="247"/>
      <c r="VIK167" s="247"/>
      <c r="VIL167" s="247"/>
      <c r="VIM167" s="247"/>
      <c r="VIN167" s="247"/>
      <c r="VIO167" s="247"/>
      <c r="VIP167" s="247"/>
      <c r="VIQ167" s="247"/>
      <c r="VIR167" s="247"/>
      <c r="VIS167" s="247"/>
      <c r="VIT167" s="247"/>
      <c r="VIU167" s="247"/>
      <c r="VIV167" s="247"/>
      <c r="VIW167" s="247"/>
      <c r="VIX167" s="247"/>
      <c r="VIY167" s="247"/>
      <c r="VIZ167" s="247"/>
      <c r="VJA167" s="247"/>
      <c r="VJB167" s="247"/>
      <c r="VJC167" s="247"/>
      <c r="VJD167" s="247"/>
      <c r="VJE167" s="247"/>
      <c r="VJF167" s="247"/>
      <c r="VJG167" s="247"/>
      <c r="VJH167" s="247"/>
      <c r="VJI167" s="247"/>
      <c r="VJJ167" s="247"/>
      <c r="VJK167" s="247"/>
      <c r="VJL167" s="247"/>
      <c r="VJM167" s="247"/>
      <c r="VJN167" s="247"/>
      <c r="VJO167" s="247"/>
      <c r="VJP167" s="247"/>
      <c r="VJQ167" s="247"/>
      <c r="VJR167" s="247"/>
      <c r="VJS167" s="247"/>
      <c r="VJT167" s="247"/>
      <c r="VJU167" s="247"/>
      <c r="VJV167" s="247"/>
      <c r="VJW167" s="247"/>
      <c r="VJX167" s="247"/>
      <c r="VJY167" s="247"/>
      <c r="VJZ167" s="247"/>
      <c r="VKA167" s="247"/>
      <c r="VKB167" s="247"/>
      <c r="VKC167" s="247"/>
      <c r="VKD167" s="247"/>
      <c r="VKE167" s="247"/>
      <c r="VKF167" s="247"/>
      <c r="VKG167" s="247"/>
      <c r="VKH167" s="247"/>
      <c r="VKI167" s="247"/>
      <c r="VKJ167" s="247"/>
      <c r="VKK167" s="247"/>
      <c r="VKL167" s="247"/>
      <c r="VKM167" s="247"/>
      <c r="VKN167" s="247"/>
      <c r="VKO167" s="247"/>
      <c r="VKP167" s="247"/>
      <c r="VKQ167" s="247"/>
      <c r="VKR167" s="247"/>
      <c r="VKS167" s="247"/>
      <c r="VKT167" s="247"/>
      <c r="VKU167" s="247"/>
      <c r="VKV167" s="247"/>
      <c r="VKW167" s="247"/>
      <c r="VKX167" s="247"/>
      <c r="VKY167" s="247"/>
      <c r="VKZ167" s="247"/>
      <c r="VLA167" s="247"/>
      <c r="VLB167" s="247"/>
      <c r="VLC167" s="247"/>
      <c r="VLD167" s="247"/>
      <c r="VLE167" s="247"/>
      <c r="VLF167" s="247"/>
      <c r="VLG167" s="247"/>
      <c r="VLH167" s="247"/>
      <c r="VLI167" s="247"/>
      <c r="VLJ167" s="247"/>
      <c r="VLK167" s="247"/>
      <c r="VLL167" s="247"/>
      <c r="VLM167" s="247"/>
      <c r="VLN167" s="247"/>
      <c r="VLO167" s="247"/>
      <c r="VLP167" s="247"/>
      <c r="VLQ167" s="247"/>
      <c r="VLR167" s="247"/>
      <c r="VLS167" s="247"/>
      <c r="VLT167" s="247"/>
      <c r="VLU167" s="247"/>
      <c r="VLV167" s="247"/>
      <c r="VLW167" s="247"/>
      <c r="VLX167" s="247"/>
      <c r="VLY167" s="247"/>
      <c r="VLZ167" s="247"/>
      <c r="VMA167" s="247"/>
      <c r="VMB167" s="247"/>
      <c r="VMC167" s="247"/>
      <c r="VMD167" s="247"/>
      <c r="VME167" s="247"/>
      <c r="VMF167" s="247"/>
      <c r="VMG167" s="247"/>
      <c r="VMH167" s="247"/>
      <c r="VMI167" s="247"/>
      <c r="VMJ167" s="247"/>
      <c r="VMK167" s="247"/>
      <c r="VML167" s="247"/>
      <c r="VMM167" s="247"/>
      <c r="VMN167" s="247"/>
      <c r="VMO167" s="247"/>
      <c r="VMP167" s="247"/>
      <c r="VMQ167" s="247"/>
      <c r="VMR167" s="247"/>
      <c r="VMS167" s="247"/>
      <c r="VMT167" s="247"/>
      <c r="VMU167" s="247"/>
      <c r="VMV167" s="247"/>
      <c r="VMW167" s="247"/>
      <c r="VMX167" s="247"/>
      <c r="VMY167" s="247"/>
      <c r="VMZ167" s="247"/>
      <c r="VNA167" s="247"/>
      <c r="VNB167" s="247"/>
      <c r="VNC167" s="247"/>
      <c r="VND167" s="247"/>
      <c r="VNE167" s="247"/>
      <c r="VNF167" s="247"/>
      <c r="VNG167" s="247"/>
      <c r="VNH167" s="247"/>
      <c r="VNI167" s="247"/>
      <c r="VNJ167" s="247"/>
      <c r="VNK167" s="247"/>
      <c r="VNL167" s="247"/>
      <c r="VNM167" s="247"/>
      <c r="VNN167" s="247"/>
      <c r="VNO167" s="247"/>
      <c r="VNP167" s="247"/>
      <c r="VNQ167" s="247"/>
      <c r="VNR167" s="247"/>
      <c r="VNS167" s="247"/>
      <c r="VNT167" s="247"/>
      <c r="VNU167" s="247"/>
      <c r="VNV167" s="247"/>
      <c r="VNW167" s="247"/>
      <c r="VNX167" s="247"/>
      <c r="VNY167" s="247"/>
      <c r="VNZ167" s="247"/>
      <c r="VOA167" s="247"/>
      <c r="VOB167" s="247"/>
      <c r="VOC167" s="247"/>
      <c r="VOD167" s="247"/>
      <c r="VOE167" s="247"/>
      <c r="VOF167" s="247"/>
      <c r="VOG167" s="247"/>
      <c r="VOH167" s="247"/>
      <c r="VOI167" s="247"/>
      <c r="VOJ167" s="247"/>
      <c r="VOK167" s="247"/>
      <c r="VOL167" s="247"/>
      <c r="VOM167" s="247"/>
      <c r="VON167" s="247"/>
      <c r="VOO167" s="247"/>
      <c r="VOP167" s="247"/>
      <c r="VOQ167" s="247"/>
      <c r="VOR167" s="247"/>
      <c r="VOS167" s="247"/>
      <c r="VOT167" s="247"/>
      <c r="VOU167" s="247"/>
      <c r="VOV167" s="247"/>
      <c r="VOW167" s="247"/>
      <c r="VOX167" s="247"/>
      <c r="VOY167" s="247"/>
      <c r="VOZ167" s="247"/>
      <c r="VPA167" s="247"/>
      <c r="VPB167" s="247"/>
      <c r="VPC167" s="247"/>
      <c r="VPD167" s="247"/>
      <c r="VPE167" s="247"/>
      <c r="VPF167" s="247"/>
      <c r="VPG167" s="247"/>
      <c r="VPH167" s="247"/>
      <c r="VPI167" s="247"/>
      <c r="VPJ167" s="247"/>
      <c r="VPK167" s="247"/>
      <c r="VPL167" s="247"/>
      <c r="VPM167" s="247"/>
      <c r="VPN167" s="247"/>
      <c r="VPO167" s="247"/>
      <c r="VPP167" s="247"/>
      <c r="VPQ167" s="247"/>
      <c r="VPR167" s="247"/>
      <c r="VPS167" s="247"/>
      <c r="VPT167" s="247"/>
      <c r="VPU167" s="247"/>
      <c r="VPV167" s="247"/>
      <c r="VPW167" s="247"/>
      <c r="VPX167" s="247"/>
      <c r="VPY167" s="247"/>
      <c r="VPZ167" s="247"/>
      <c r="VQA167" s="247"/>
      <c r="VQB167" s="247"/>
      <c r="VQC167" s="247"/>
      <c r="VQD167" s="247"/>
      <c r="VQE167" s="247"/>
      <c r="VQF167" s="247"/>
      <c r="VQG167" s="247"/>
      <c r="VQH167" s="247"/>
      <c r="VQI167" s="247"/>
      <c r="VQJ167" s="247"/>
      <c r="VQK167" s="247"/>
      <c r="VQL167" s="247"/>
      <c r="VQM167" s="247"/>
      <c r="VQN167" s="247"/>
      <c r="VQO167" s="247"/>
      <c r="VQP167" s="247"/>
      <c r="VQQ167" s="247"/>
      <c r="VQR167" s="247"/>
      <c r="VQS167" s="247"/>
      <c r="VQT167" s="247"/>
      <c r="VQU167" s="247"/>
      <c r="VQV167" s="247"/>
      <c r="VQW167" s="247"/>
      <c r="VQX167" s="247"/>
      <c r="VQY167" s="247"/>
      <c r="VQZ167" s="247"/>
      <c r="VRA167" s="247"/>
      <c r="VRB167" s="247"/>
      <c r="VRC167" s="247"/>
      <c r="VRD167" s="247"/>
      <c r="VRE167" s="247"/>
      <c r="VRF167" s="247"/>
      <c r="VRG167" s="247"/>
      <c r="VRH167" s="247"/>
      <c r="VRI167" s="247"/>
      <c r="VRJ167" s="247"/>
      <c r="VRK167" s="247"/>
      <c r="VRL167" s="247"/>
      <c r="VRM167" s="247"/>
      <c r="VRN167" s="247"/>
      <c r="VRO167" s="247"/>
      <c r="VRP167" s="247"/>
      <c r="VRQ167" s="247"/>
      <c r="VRR167" s="247"/>
      <c r="VRS167" s="247"/>
      <c r="VRT167" s="247"/>
      <c r="VRU167" s="247"/>
      <c r="VRV167" s="247"/>
      <c r="VRW167" s="247"/>
      <c r="VRX167" s="247"/>
      <c r="VRY167" s="247"/>
      <c r="VRZ167" s="247"/>
      <c r="VSA167" s="247"/>
      <c r="VSB167" s="247"/>
      <c r="VSC167" s="247"/>
      <c r="VSD167" s="247"/>
      <c r="VSE167" s="247"/>
      <c r="VSF167" s="247"/>
      <c r="VSG167" s="247"/>
      <c r="VSH167" s="247"/>
      <c r="VSI167" s="247"/>
      <c r="VSJ167" s="247"/>
      <c r="VSK167" s="247"/>
      <c r="VSL167" s="247"/>
      <c r="VSM167" s="247"/>
      <c r="VSN167" s="247"/>
      <c r="VSO167" s="247"/>
      <c r="VSP167" s="247"/>
      <c r="VSQ167" s="247"/>
      <c r="VSR167" s="247"/>
      <c r="VSS167" s="247"/>
      <c r="VST167" s="247"/>
      <c r="VSU167" s="247"/>
      <c r="VSV167" s="247"/>
      <c r="VSW167" s="247"/>
      <c r="VSX167" s="247"/>
      <c r="VSY167" s="247"/>
      <c r="VSZ167" s="247"/>
      <c r="VTA167" s="247"/>
      <c r="VTB167" s="247"/>
      <c r="VTC167" s="247"/>
      <c r="VTD167" s="247"/>
      <c r="VTE167" s="247"/>
      <c r="VTF167" s="247"/>
      <c r="VTG167" s="247"/>
      <c r="VTH167" s="247"/>
      <c r="VTI167" s="247"/>
      <c r="VTJ167" s="247"/>
      <c r="VTK167" s="247"/>
      <c r="VTL167" s="247"/>
      <c r="VTM167" s="247"/>
      <c r="VTN167" s="247"/>
      <c r="VTO167" s="247"/>
      <c r="VTP167" s="247"/>
      <c r="VTQ167" s="247"/>
      <c r="VTR167" s="247"/>
      <c r="VTS167" s="247"/>
      <c r="VTT167" s="247"/>
      <c r="VTU167" s="247"/>
      <c r="VTV167" s="247"/>
      <c r="VTW167" s="247"/>
      <c r="VTX167" s="247"/>
      <c r="VTY167" s="247"/>
      <c r="VTZ167" s="247"/>
      <c r="VUA167" s="247"/>
      <c r="VUB167" s="247"/>
      <c r="VUC167" s="247"/>
      <c r="VUD167" s="247"/>
      <c r="VUE167" s="247"/>
      <c r="VUF167" s="247"/>
      <c r="VUG167" s="247"/>
      <c r="VUH167" s="247"/>
      <c r="VUI167" s="247"/>
      <c r="VUJ167" s="247"/>
      <c r="VUK167" s="247"/>
      <c r="VUL167" s="247"/>
      <c r="VUM167" s="247"/>
      <c r="VUN167" s="247"/>
      <c r="VUO167" s="247"/>
      <c r="VUP167" s="247"/>
      <c r="VUQ167" s="247"/>
      <c r="VUR167" s="247"/>
      <c r="VUS167" s="247"/>
      <c r="VUT167" s="247"/>
      <c r="VUU167" s="247"/>
      <c r="VUV167" s="247"/>
      <c r="VUW167" s="247"/>
      <c r="VUX167" s="247"/>
      <c r="VUY167" s="247"/>
      <c r="VUZ167" s="247"/>
      <c r="VVA167" s="247"/>
      <c r="VVB167" s="247"/>
      <c r="VVC167" s="247"/>
      <c r="VVD167" s="247"/>
      <c r="VVE167" s="247"/>
      <c r="VVF167" s="247"/>
      <c r="VVG167" s="247"/>
      <c r="VVH167" s="247"/>
      <c r="VVI167" s="247"/>
      <c r="VVJ167" s="247"/>
      <c r="VVK167" s="247"/>
      <c r="VVL167" s="247"/>
      <c r="VVM167" s="247"/>
      <c r="VVN167" s="247"/>
      <c r="VVO167" s="247"/>
      <c r="VVP167" s="247"/>
      <c r="VVQ167" s="247"/>
      <c r="VVR167" s="247"/>
      <c r="VVS167" s="247"/>
      <c r="VVT167" s="247"/>
      <c r="VVU167" s="247"/>
      <c r="VVV167" s="247"/>
      <c r="VVW167" s="247"/>
      <c r="VVX167" s="247"/>
      <c r="VVY167" s="247"/>
      <c r="VVZ167" s="247"/>
      <c r="VWA167" s="247"/>
      <c r="VWB167" s="247"/>
      <c r="VWC167" s="247"/>
      <c r="VWD167" s="247"/>
      <c r="VWE167" s="247"/>
      <c r="VWF167" s="247"/>
      <c r="VWG167" s="247"/>
      <c r="VWH167" s="247"/>
      <c r="VWI167" s="247"/>
      <c r="VWJ167" s="247"/>
      <c r="VWK167" s="247"/>
      <c r="VWL167" s="247"/>
      <c r="VWM167" s="247"/>
      <c r="VWN167" s="247"/>
      <c r="VWO167" s="247"/>
      <c r="VWP167" s="247"/>
      <c r="VWQ167" s="247"/>
      <c r="VWR167" s="247"/>
      <c r="VWS167" s="247"/>
      <c r="VWT167" s="247"/>
      <c r="VWU167" s="247"/>
      <c r="VWV167" s="247"/>
      <c r="VWW167" s="247"/>
      <c r="VWX167" s="247"/>
      <c r="VWY167" s="247"/>
      <c r="VWZ167" s="247"/>
      <c r="VXA167" s="247"/>
      <c r="VXB167" s="247"/>
      <c r="VXC167" s="247"/>
      <c r="VXD167" s="247"/>
      <c r="VXE167" s="247"/>
      <c r="VXF167" s="247"/>
      <c r="VXG167" s="247"/>
      <c r="VXH167" s="247"/>
      <c r="VXI167" s="247"/>
      <c r="VXJ167" s="247"/>
      <c r="VXK167" s="247"/>
      <c r="VXL167" s="247"/>
      <c r="VXM167" s="247"/>
      <c r="VXN167" s="247"/>
      <c r="VXO167" s="247"/>
      <c r="VXP167" s="247"/>
      <c r="VXQ167" s="247"/>
      <c r="VXR167" s="247"/>
      <c r="VXS167" s="247"/>
      <c r="VXT167" s="247"/>
      <c r="VXU167" s="247"/>
      <c r="VXV167" s="247"/>
      <c r="VXW167" s="247"/>
      <c r="VXX167" s="247"/>
      <c r="VXY167" s="247"/>
      <c r="VXZ167" s="247"/>
      <c r="VYA167" s="247"/>
      <c r="VYB167" s="247"/>
      <c r="VYC167" s="247"/>
      <c r="VYD167" s="247"/>
      <c r="VYE167" s="247"/>
      <c r="VYF167" s="247"/>
      <c r="VYG167" s="247"/>
      <c r="VYH167" s="247"/>
      <c r="VYI167" s="247"/>
      <c r="VYJ167" s="247"/>
      <c r="VYK167" s="247"/>
      <c r="VYL167" s="247"/>
      <c r="VYM167" s="247"/>
      <c r="VYN167" s="247"/>
      <c r="VYO167" s="247"/>
      <c r="VYP167" s="247"/>
      <c r="VYQ167" s="247"/>
      <c r="VYR167" s="247"/>
      <c r="VYS167" s="247"/>
      <c r="VYT167" s="247"/>
      <c r="VYU167" s="247"/>
      <c r="VYV167" s="247"/>
      <c r="VYW167" s="247"/>
      <c r="VYX167" s="247"/>
      <c r="VYY167" s="247"/>
      <c r="VYZ167" s="247"/>
      <c r="VZA167" s="247"/>
      <c r="VZB167" s="247"/>
      <c r="VZC167" s="247"/>
      <c r="VZD167" s="247"/>
      <c r="VZE167" s="247"/>
      <c r="VZF167" s="247"/>
      <c r="VZG167" s="247"/>
      <c r="VZH167" s="247"/>
      <c r="VZI167" s="247"/>
      <c r="VZJ167" s="247"/>
      <c r="VZK167" s="247"/>
      <c r="VZL167" s="247"/>
      <c r="VZM167" s="247"/>
      <c r="VZN167" s="247"/>
      <c r="VZO167" s="247"/>
      <c r="VZP167" s="247"/>
      <c r="VZQ167" s="247"/>
      <c r="VZR167" s="247"/>
      <c r="VZS167" s="247"/>
      <c r="VZT167" s="247"/>
      <c r="VZU167" s="247"/>
      <c r="VZV167" s="247"/>
      <c r="VZW167" s="247"/>
      <c r="VZX167" s="247"/>
      <c r="VZY167" s="247"/>
      <c r="VZZ167" s="247"/>
      <c r="WAA167" s="247"/>
      <c r="WAB167" s="247"/>
      <c r="WAC167" s="247"/>
      <c r="WAD167" s="247"/>
      <c r="WAE167" s="247"/>
      <c r="WAF167" s="247"/>
      <c r="WAG167" s="247"/>
      <c r="WAH167" s="247"/>
      <c r="WAI167" s="247"/>
      <c r="WAJ167" s="247"/>
      <c r="WAK167" s="247"/>
      <c r="WAL167" s="247"/>
      <c r="WAM167" s="247"/>
      <c r="WAN167" s="247"/>
      <c r="WAO167" s="247"/>
      <c r="WAP167" s="247"/>
      <c r="WAQ167" s="247"/>
      <c r="WAR167" s="247"/>
      <c r="WAS167" s="247"/>
      <c r="WAT167" s="247"/>
      <c r="WAU167" s="247"/>
      <c r="WAV167" s="247"/>
      <c r="WAW167" s="247"/>
      <c r="WAX167" s="247"/>
      <c r="WAY167" s="247"/>
      <c r="WAZ167" s="247"/>
      <c r="WBA167" s="247"/>
      <c r="WBB167" s="247"/>
      <c r="WBC167" s="247"/>
      <c r="WBD167" s="247"/>
      <c r="WBE167" s="247"/>
      <c r="WBF167" s="247"/>
      <c r="WBG167" s="247"/>
      <c r="WBH167" s="247"/>
      <c r="WBI167" s="247"/>
      <c r="WBJ167" s="247"/>
      <c r="WBK167" s="247"/>
      <c r="WBL167" s="247"/>
      <c r="WBM167" s="247"/>
      <c r="WBN167" s="247"/>
      <c r="WBO167" s="247"/>
      <c r="WBP167" s="247"/>
      <c r="WBQ167" s="247"/>
      <c r="WBR167" s="247"/>
      <c r="WBS167" s="247"/>
      <c r="WBT167" s="247"/>
      <c r="WBU167" s="247"/>
      <c r="WBV167" s="247"/>
      <c r="WBW167" s="247"/>
      <c r="WBX167" s="247"/>
      <c r="WBY167" s="247"/>
      <c r="WBZ167" s="247"/>
      <c r="WCA167" s="247"/>
      <c r="WCB167" s="247"/>
      <c r="WCC167" s="247"/>
      <c r="WCD167" s="247"/>
      <c r="WCE167" s="247"/>
      <c r="WCF167" s="247"/>
      <c r="WCG167" s="247"/>
      <c r="WCH167" s="247"/>
      <c r="WCI167" s="247"/>
      <c r="WCJ167" s="247"/>
      <c r="WCK167" s="247"/>
      <c r="WCL167" s="247"/>
      <c r="WCM167" s="247"/>
      <c r="WCN167" s="247"/>
      <c r="WCO167" s="247"/>
      <c r="WCP167" s="247"/>
      <c r="WCQ167" s="247"/>
      <c r="WCR167" s="247"/>
      <c r="WCS167" s="247"/>
      <c r="WCT167" s="247"/>
      <c r="WCU167" s="247"/>
      <c r="WCV167" s="247"/>
      <c r="WCW167" s="247"/>
      <c r="WCX167" s="247"/>
      <c r="WCY167" s="247"/>
      <c r="WCZ167" s="247"/>
      <c r="WDA167" s="247"/>
      <c r="WDB167" s="247"/>
      <c r="WDC167" s="247"/>
      <c r="WDD167" s="247"/>
      <c r="WDE167" s="247"/>
      <c r="WDF167" s="247"/>
      <c r="WDG167" s="247"/>
      <c r="WDH167" s="247"/>
      <c r="WDI167" s="247"/>
      <c r="WDJ167" s="247"/>
      <c r="WDK167" s="247"/>
      <c r="WDL167" s="247"/>
      <c r="WDM167" s="247"/>
      <c r="WDN167" s="247"/>
      <c r="WDO167" s="247"/>
      <c r="WDP167" s="247"/>
      <c r="WDQ167" s="247"/>
      <c r="WDR167" s="247"/>
      <c r="WDS167" s="247"/>
      <c r="WDT167" s="247"/>
      <c r="WDU167" s="247"/>
      <c r="WDV167" s="247"/>
      <c r="WDW167" s="247"/>
      <c r="WDX167" s="247"/>
      <c r="WDY167" s="247"/>
      <c r="WDZ167" s="247"/>
      <c r="WEA167" s="247"/>
      <c r="WEB167" s="247"/>
      <c r="WEC167" s="247"/>
      <c r="WED167" s="247"/>
      <c r="WEE167" s="247"/>
      <c r="WEF167" s="247"/>
      <c r="WEG167" s="247"/>
      <c r="WEH167" s="247"/>
      <c r="WEI167" s="247"/>
      <c r="WEJ167" s="247"/>
      <c r="WEK167" s="247"/>
      <c r="WEL167" s="247"/>
      <c r="WEM167" s="247"/>
      <c r="WEN167" s="247"/>
      <c r="WEO167" s="247"/>
      <c r="WEP167" s="247"/>
      <c r="WEQ167" s="247"/>
      <c r="WER167" s="247"/>
      <c r="WES167" s="247"/>
      <c r="WET167" s="247"/>
      <c r="WEU167" s="247"/>
      <c r="WEV167" s="247"/>
      <c r="WEW167" s="247"/>
      <c r="WEX167" s="247"/>
      <c r="WEY167" s="247"/>
      <c r="WEZ167" s="247"/>
      <c r="WFA167" s="247"/>
      <c r="WFB167" s="247"/>
      <c r="WFC167" s="247"/>
      <c r="WFD167" s="247"/>
      <c r="WFE167" s="247"/>
      <c r="WFF167" s="247"/>
      <c r="WFG167" s="247"/>
      <c r="WFH167" s="247"/>
      <c r="WFI167" s="247"/>
      <c r="WFJ167" s="247"/>
      <c r="WFK167" s="247"/>
      <c r="WFL167" s="247"/>
      <c r="WFM167" s="247"/>
      <c r="WFN167" s="247"/>
      <c r="WFO167" s="247"/>
      <c r="WFP167" s="247"/>
      <c r="WFQ167" s="247"/>
      <c r="WFR167" s="247"/>
      <c r="WFS167" s="247"/>
      <c r="WFT167" s="247"/>
      <c r="WFU167" s="247"/>
      <c r="WFV167" s="247"/>
      <c r="WFW167" s="247"/>
      <c r="WFX167" s="247"/>
      <c r="WFY167" s="247"/>
      <c r="WFZ167" s="247"/>
      <c r="WGA167" s="247"/>
      <c r="WGB167" s="247"/>
      <c r="WGC167" s="247"/>
      <c r="WGD167" s="247"/>
      <c r="WGE167" s="247"/>
      <c r="WGF167" s="247"/>
      <c r="WGG167" s="247"/>
      <c r="WGH167" s="247"/>
      <c r="WGI167" s="247"/>
      <c r="WGJ167" s="247"/>
      <c r="WGK167" s="247"/>
      <c r="WGL167" s="247"/>
      <c r="WGM167" s="247"/>
      <c r="WGN167" s="247"/>
      <c r="WGO167" s="247"/>
      <c r="WGP167" s="247"/>
      <c r="WGQ167" s="247"/>
      <c r="WGR167" s="247"/>
      <c r="WGS167" s="247"/>
      <c r="WGT167" s="247"/>
      <c r="WGU167" s="247"/>
      <c r="WGV167" s="247"/>
      <c r="WGW167" s="247"/>
      <c r="WGX167" s="247"/>
      <c r="WGY167" s="247"/>
      <c r="WGZ167" s="247"/>
      <c r="WHA167" s="247"/>
      <c r="WHB167" s="247"/>
      <c r="WHC167" s="247"/>
      <c r="WHD167" s="247"/>
      <c r="WHE167" s="247"/>
      <c r="WHF167" s="247"/>
      <c r="WHG167" s="247"/>
      <c r="WHH167" s="247"/>
      <c r="WHI167" s="247"/>
      <c r="WHJ167" s="247"/>
      <c r="WHK167" s="247"/>
      <c r="WHL167" s="247"/>
      <c r="WHM167" s="247"/>
      <c r="WHN167" s="247"/>
      <c r="WHO167" s="247"/>
      <c r="WHP167" s="247"/>
      <c r="WHQ167" s="247"/>
      <c r="WHR167" s="247"/>
      <c r="WHS167" s="247"/>
      <c r="WHT167" s="247"/>
      <c r="WHU167" s="247"/>
      <c r="WHV167" s="247"/>
      <c r="WHW167" s="247"/>
      <c r="WHX167" s="247"/>
      <c r="WHY167" s="247"/>
      <c r="WHZ167" s="247"/>
      <c r="WIA167" s="247"/>
      <c r="WIB167" s="247"/>
      <c r="WIC167" s="247"/>
      <c r="WID167" s="247"/>
      <c r="WIE167" s="247"/>
      <c r="WIF167" s="247"/>
      <c r="WIG167" s="247"/>
      <c r="WIH167" s="247"/>
      <c r="WII167" s="247"/>
      <c r="WIJ167" s="247"/>
      <c r="WIK167" s="247"/>
      <c r="WIL167" s="247"/>
      <c r="WIM167" s="247"/>
      <c r="WIN167" s="247"/>
      <c r="WIO167" s="247"/>
      <c r="WIP167" s="247"/>
      <c r="WIQ167" s="247"/>
      <c r="WIR167" s="247"/>
      <c r="WIS167" s="247"/>
      <c r="WIT167" s="247"/>
      <c r="WIU167" s="247"/>
      <c r="WIV167" s="247"/>
      <c r="WIW167" s="247"/>
      <c r="WIX167" s="247"/>
      <c r="WIY167" s="247"/>
      <c r="WIZ167" s="247"/>
      <c r="WJA167" s="247"/>
      <c r="WJB167" s="247"/>
      <c r="WJC167" s="247"/>
      <c r="WJD167" s="247"/>
      <c r="WJE167" s="247"/>
      <c r="WJF167" s="247"/>
      <c r="WJG167" s="247"/>
      <c r="WJH167" s="247"/>
      <c r="WJI167" s="247"/>
      <c r="WJJ167" s="247"/>
      <c r="WJK167" s="247"/>
      <c r="WJL167" s="247"/>
      <c r="WJM167" s="247"/>
      <c r="WJN167" s="247"/>
      <c r="WJO167" s="247"/>
      <c r="WJP167" s="247"/>
      <c r="WJQ167" s="247"/>
      <c r="WJR167" s="247"/>
      <c r="WJS167" s="247"/>
      <c r="WJT167" s="247"/>
      <c r="WJU167" s="247"/>
      <c r="WJV167" s="247"/>
      <c r="WJW167" s="247"/>
      <c r="WJX167" s="247"/>
      <c r="WJY167" s="247"/>
      <c r="WJZ167" s="247"/>
      <c r="WKA167" s="247"/>
      <c r="WKB167" s="247"/>
      <c r="WKC167" s="247"/>
      <c r="WKD167" s="247"/>
      <c r="WKE167" s="247"/>
      <c r="WKF167" s="247"/>
      <c r="WKG167" s="247"/>
      <c r="WKH167" s="247"/>
      <c r="WKI167" s="247"/>
      <c r="WKJ167" s="247"/>
      <c r="WKK167" s="247"/>
      <c r="WKL167" s="247"/>
      <c r="WKM167" s="247"/>
      <c r="WKN167" s="247"/>
      <c r="WKO167" s="247"/>
      <c r="WKP167" s="247"/>
      <c r="WKQ167" s="247"/>
      <c r="WKR167" s="247"/>
      <c r="WKS167" s="247"/>
      <c r="WKT167" s="247"/>
      <c r="WKU167" s="247"/>
      <c r="WKV167" s="247"/>
      <c r="WKW167" s="247"/>
      <c r="WKX167" s="247"/>
      <c r="WKY167" s="247"/>
      <c r="WKZ167" s="247"/>
      <c r="WLA167" s="247"/>
      <c r="WLB167" s="247"/>
      <c r="WLC167" s="247"/>
      <c r="WLD167" s="247"/>
      <c r="WLE167" s="247"/>
      <c r="WLF167" s="247"/>
      <c r="WLG167" s="247"/>
      <c r="WLH167" s="247"/>
      <c r="WLI167" s="247"/>
      <c r="WLJ167" s="247"/>
      <c r="WLK167" s="247"/>
      <c r="WLL167" s="247"/>
      <c r="WLM167" s="247"/>
      <c r="WLN167" s="247"/>
      <c r="WLO167" s="247"/>
      <c r="WLP167" s="247"/>
      <c r="WLQ167" s="247"/>
      <c r="WLR167" s="247"/>
      <c r="WLS167" s="247"/>
      <c r="WLT167" s="247"/>
      <c r="WLU167" s="247"/>
      <c r="WLV167" s="247"/>
      <c r="WLW167" s="247"/>
      <c r="WLX167" s="247"/>
      <c r="WLY167" s="247"/>
      <c r="WLZ167" s="247"/>
      <c r="WMA167" s="247"/>
      <c r="WMB167" s="247"/>
      <c r="WMC167" s="247"/>
      <c r="WMD167" s="247"/>
      <c r="WME167" s="247"/>
      <c r="WMF167" s="247"/>
      <c r="WMG167" s="247"/>
      <c r="WMH167" s="247"/>
      <c r="WMI167" s="247"/>
      <c r="WMJ167" s="247"/>
      <c r="WMK167" s="247"/>
      <c r="WML167" s="247"/>
      <c r="WMM167" s="247"/>
      <c r="WMN167" s="247"/>
      <c r="WMO167" s="247"/>
      <c r="WMP167" s="247"/>
      <c r="WMQ167" s="247"/>
      <c r="WMR167" s="247"/>
      <c r="WMS167" s="247"/>
      <c r="WMT167" s="247"/>
      <c r="WMU167" s="247"/>
      <c r="WMV167" s="247"/>
      <c r="WMW167" s="247"/>
      <c r="WMX167" s="247"/>
      <c r="WMY167" s="247"/>
      <c r="WMZ167" s="247"/>
      <c r="WNA167" s="247"/>
      <c r="WNB167" s="247"/>
      <c r="WNC167" s="247"/>
      <c r="WND167" s="247"/>
      <c r="WNE167" s="247"/>
      <c r="WNF167" s="247"/>
      <c r="WNG167" s="247"/>
      <c r="WNH167" s="247"/>
      <c r="WNI167" s="247"/>
      <c r="WNJ167" s="247"/>
      <c r="WNK167" s="247"/>
      <c r="WNL167" s="247"/>
      <c r="WNM167" s="247"/>
      <c r="WNN167" s="247"/>
      <c r="WNO167" s="247"/>
      <c r="WNP167" s="247"/>
      <c r="WNQ167" s="247"/>
      <c r="WNR167" s="247"/>
      <c r="WNS167" s="247"/>
      <c r="WNT167" s="247"/>
      <c r="WNU167" s="247"/>
      <c r="WNV167" s="247"/>
      <c r="WNW167" s="247"/>
      <c r="WNX167" s="247"/>
      <c r="WNY167" s="247"/>
      <c r="WNZ167" s="247"/>
      <c r="WOA167" s="247"/>
      <c r="WOB167" s="247"/>
      <c r="WOC167" s="247"/>
      <c r="WOD167" s="247"/>
      <c r="WOE167" s="247"/>
      <c r="WOF167" s="247"/>
      <c r="WOG167" s="247"/>
      <c r="WOH167" s="247"/>
      <c r="WOI167" s="247"/>
      <c r="WOJ167" s="247"/>
      <c r="WOK167" s="247"/>
      <c r="WOL167" s="247"/>
      <c r="WOM167" s="247"/>
      <c r="WON167" s="247"/>
      <c r="WOO167" s="247"/>
      <c r="WOP167" s="247"/>
      <c r="WOQ167" s="247"/>
      <c r="WOR167" s="247"/>
      <c r="WOS167" s="247"/>
      <c r="WOT167" s="247"/>
      <c r="WOU167" s="247"/>
      <c r="WOV167" s="247"/>
      <c r="WOW167" s="247"/>
      <c r="WOX167" s="247"/>
      <c r="WOY167" s="247"/>
      <c r="WOZ167" s="247"/>
      <c r="WPA167" s="247"/>
      <c r="WPB167" s="247"/>
      <c r="WPC167" s="247"/>
      <c r="WPD167" s="247"/>
      <c r="WPE167" s="247"/>
      <c r="WPF167" s="247"/>
      <c r="WPG167" s="247"/>
      <c r="WPH167" s="247"/>
      <c r="WPI167" s="247"/>
      <c r="WPJ167" s="247"/>
      <c r="WPK167" s="247"/>
      <c r="WPL167" s="247"/>
      <c r="WPM167" s="247"/>
      <c r="WPN167" s="247"/>
      <c r="WPO167" s="247"/>
      <c r="WPP167" s="247"/>
      <c r="WPQ167" s="247"/>
      <c r="WPR167" s="247"/>
      <c r="WPS167" s="247"/>
      <c r="WPT167" s="247"/>
      <c r="WPU167" s="247"/>
      <c r="WPV167" s="247"/>
      <c r="WPW167" s="247"/>
      <c r="WPX167" s="247"/>
      <c r="WPY167" s="247"/>
      <c r="WPZ167" s="247"/>
      <c r="WQA167" s="247"/>
      <c r="WQB167" s="247"/>
      <c r="WQC167" s="247"/>
      <c r="WQD167" s="247"/>
      <c r="WQE167" s="247"/>
      <c r="WQF167" s="247"/>
      <c r="WQG167" s="247"/>
      <c r="WQH167" s="247"/>
      <c r="WQI167" s="247"/>
      <c r="WQJ167" s="247"/>
      <c r="WQK167" s="247"/>
      <c r="WQL167" s="247"/>
      <c r="WQM167" s="247"/>
      <c r="WQN167" s="247"/>
      <c r="WQO167" s="247"/>
      <c r="WQP167" s="247"/>
      <c r="WQQ167" s="247"/>
      <c r="WQR167" s="247"/>
      <c r="WQS167" s="247"/>
      <c r="WQT167" s="247"/>
      <c r="WQU167" s="247"/>
      <c r="WQV167" s="247"/>
      <c r="WQW167" s="247"/>
      <c r="WQX167" s="247"/>
      <c r="WQY167" s="247"/>
      <c r="WQZ167" s="247"/>
      <c r="WRA167" s="247"/>
      <c r="WRB167" s="247"/>
      <c r="WRC167" s="247"/>
      <c r="WRD167" s="247"/>
      <c r="WRE167" s="247"/>
      <c r="WRF167" s="247"/>
      <c r="WRG167" s="247"/>
      <c r="WRH167" s="247"/>
      <c r="WRI167" s="247"/>
      <c r="WRJ167" s="247"/>
      <c r="WRK167" s="247"/>
      <c r="WRL167" s="247"/>
      <c r="WRM167" s="247"/>
      <c r="WRN167" s="247"/>
      <c r="WRO167" s="247"/>
      <c r="WRP167" s="247"/>
      <c r="WRQ167" s="247"/>
      <c r="WRR167" s="247"/>
      <c r="WRS167" s="247"/>
      <c r="WRT167" s="247"/>
      <c r="WRU167" s="247"/>
      <c r="WRV167" s="247"/>
      <c r="WRW167" s="247"/>
      <c r="WRX167" s="247"/>
      <c r="WRY167" s="247"/>
      <c r="WRZ167" s="247"/>
      <c r="WSA167" s="247"/>
      <c r="WSB167" s="247"/>
      <c r="WSC167" s="247"/>
      <c r="WSD167" s="247"/>
      <c r="WSE167" s="247"/>
      <c r="WSF167" s="247"/>
      <c r="WSG167" s="247"/>
      <c r="WSH167" s="247"/>
      <c r="WSI167" s="247"/>
      <c r="WSJ167" s="247"/>
      <c r="WSK167" s="247"/>
      <c r="WSL167" s="247"/>
      <c r="WSM167" s="247"/>
      <c r="WSN167" s="247"/>
      <c r="WSO167" s="247"/>
      <c r="WSP167" s="247"/>
      <c r="WSQ167" s="247"/>
      <c r="WSR167" s="247"/>
      <c r="WSS167" s="247"/>
      <c r="WST167" s="247"/>
      <c r="WSU167" s="247"/>
      <c r="WSV167" s="247"/>
      <c r="WSW167" s="247"/>
      <c r="WSX167" s="247"/>
      <c r="WSY167" s="247"/>
      <c r="WSZ167" s="247"/>
      <c r="WTA167" s="247"/>
      <c r="WTB167" s="247"/>
      <c r="WTC167" s="247"/>
      <c r="WTD167" s="247"/>
      <c r="WTE167" s="247"/>
      <c r="WTF167" s="247"/>
      <c r="WTG167" s="247"/>
      <c r="WTH167" s="247"/>
      <c r="WTI167" s="247"/>
      <c r="WTJ167" s="247"/>
      <c r="WTK167" s="247"/>
      <c r="WTL167" s="247"/>
      <c r="WTM167" s="247"/>
      <c r="WTN167" s="247"/>
      <c r="WTO167" s="247"/>
      <c r="WTP167" s="247"/>
      <c r="WTQ167" s="247"/>
      <c r="WTR167" s="247"/>
      <c r="WTS167" s="247"/>
      <c r="WTT167" s="247"/>
      <c r="WTU167" s="247"/>
      <c r="WTV167" s="247"/>
      <c r="WTW167" s="247"/>
      <c r="WTX167" s="247"/>
      <c r="WTY167" s="247"/>
      <c r="WTZ167" s="247"/>
      <c r="WUA167" s="247"/>
      <c r="WUB167" s="247"/>
      <c r="WUC167" s="247"/>
      <c r="WUD167" s="247"/>
      <c r="WUE167" s="247"/>
      <c r="WUF167" s="247"/>
      <c r="WUG167" s="247"/>
      <c r="WUH167" s="247"/>
      <c r="WUI167" s="247"/>
      <c r="WUJ167" s="247"/>
      <c r="WUK167" s="247"/>
      <c r="WUL167" s="247"/>
      <c r="WUM167" s="247"/>
      <c r="WUN167" s="247"/>
      <c r="WUO167" s="247"/>
      <c r="WUP167" s="247"/>
      <c r="WUQ167" s="247"/>
      <c r="WUR167" s="247"/>
      <c r="WUS167" s="247"/>
      <c r="WUT167" s="247"/>
      <c r="WUU167" s="247"/>
      <c r="WUV167" s="247"/>
      <c r="WUW167" s="247"/>
      <c r="WUX167" s="247"/>
      <c r="WUY167" s="247"/>
      <c r="WUZ167" s="247"/>
      <c r="WVA167" s="247"/>
      <c r="WVB167" s="247"/>
      <c r="WVC167" s="247"/>
      <c r="WVD167" s="247"/>
      <c r="WVE167" s="247"/>
      <c r="WVF167" s="247"/>
      <c r="WVG167" s="247"/>
      <c r="WVH167" s="247"/>
      <c r="WVI167" s="247"/>
      <c r="WVJ167" s="247"/>
      <c r="WVK167" s="247"/>
      <c r="WVL167" s="247"/>
      <c r="WVM167" s="247"/>
      <c r="WVN167" s="247"/>
      <c r="WVO167" s="247"/>
      <c r="WVP167" s="247"/>
      <c r="WVQ167" s="247"/>
      <c r="WVR167" s="247"/>
      <c r="WVS167" s="247"/>
      <c r="WVT167" s="247"/>
      <c r="WVU167" s="247"/>
      <c r="WVV167" s="247"/>
      <c r="WVW167" s="247"/>
      <c r="WVX167" s="247"/>
      <c r="WVY167" s="247"/>
      <c r="WVZ167" s="247"/>
      <c r="WWA167" s="247"/>
      <c r="WWB167" s="247"/>
      <c r="WWC167" s="247"/>
      <c r="WWD167" s="247"/>
      <c r="WWE167" s="247"/>
      <c r="WWF167" s="247"/>
      <c r="WWG167" s="247"/>
      <c r="WWH167" s="247"/>
      <c r="WWI167" s="247"/>
    </row>
    <row r="168" spans="1:16155" s="247" customFormat="1" ht="33" hidden="1" x14ac:dyDescent="0.3">
      <c r="A168" s="234" t="s">
        <v>1101</v>
      </c>
      <c r="B168" s="12" t="s">
        <v>106</v>
      </c>
      <c r="C168" s="13"/>
      <c r="D168" s="14" t="s">
        <v>426</v>
      </c>
      <c r="E168" s="9"/>
      <c r="F168" s="9"/>
      <c r="G168" s="9">
        <v>74</v>
      </c>
      <c r="H168" s="9" t="s">
        <v>50</v>
      </c>
      <c r="I168" s="9" t="s">
        <v>107</v>
      </c>
      <c r="J168" s="9" t="s">
        <v>108</v>
      </c>
      <c r="K168" s="10">
        <v>6810</v>
      </c>
      <c r="L168" s="171"/>
      <c r="M168" s="9"/>
      <c r="N168" s="9"/>
      <c r="O168" s="9"/>
      <c r="P168" s="9"/>
      <c r="Q168" s="9"/>
      <c r="R168" s="9"/>
      <c r="S168" s="9"/>
      <c r="T168" s="9"/>
      <c r="U168" s="9"/>
      <c r="V168" s="9" t="s">
        <v>29</v>
      </c>
      <c r="W168" s="9" t="s">
        <v>29</v>
      </c>
      <c r="X168" s="9"/>
      <c r="Y168" s="9"/>
      <c r="Z168" s="9"/>
      <c r="AA168" s="9"/>
      <c r="AB168" s="246"/>
      <c r="AC168" s="171"/>
      <c r="AD168" s="171"/>
      <c r="AE168" s="171"/>
      <c r="AF168" s="171"/>
      <c r="AG168" s="171"/>
      <c r="AH168" s="171"/>
      <c r="AI168" s="171"/>
      <c r="AJ168" s="171"/>
      <c r="AK168" s="171"/>
      <c r="AL168" s="171"/>
      <c r="AM168" s="171"/>
      <c r="AN168" s="171"/>
      <c r="AO168" s="171"/>
      <c r="AP168" s="171"/>
    </row>
    <row r="169" spans="1:16155" ht="33" hidden="1" x14ac:dyDescent="0.3">
      <c r="A169" s="234" t="s">
        <v>1091</v>
      </c>
      <c r="B169" s="12" t="s">
        <v>106</v>
      </c>
      <c r="C169" s="13"/>
      <c r="D169" s="14" t="s">
        <v>450</v>
      </c>
      <c r="E169" s="9">
        <v>8</v>
      </c>
      <c r="F169" s="9"/>
      <c r="G169" s="9"/>
      <c r="H169" s="9" t="s">
        <v>135</v>
      </c>
      <c r="I169" s="9" t="s">
        <v>107</v>
      </c>
      <c r="J169" s="9" t="s">
        <v>108</v>
      </c>
      <c r="K169" s="10">
        <v>6810</v>
      </c>
      <c r="M169" s="9"/>
      <c r="N169" s="9"/>
      <c r="O169" s="9"/>
      <c r="P169" s="9"/>
      <c r="Q169" s="9"/>
      <c r="R169" s="9"/>
      <c r="S169" s="9"/>
      <c r="T169" s="9"/>
      <c r="U169" s="9"/>
      <c r="V169" s="9" t="s">
        <v>29</v>
      </c>
      <c r="W169" s="9" t="s">
        <v>29</v>
      </c>
      <c r="X169" s="9" t="s">
        <v>29</v>
      </c>
      <c r="Y169" s="9"/>
      <c r="Z169" s="9"/>
      <c r="AA169" s="9"/>
      <c r="AQ169" s="247"/>
      <c r="AR169" s="247"/>
      <c r="AS169" s="247"/>
      <c r="AT169" s="247"/>
      <c r="AU169" s="247"/>
      <c r="AV169" s="247"/>
      <c r="AW169" s="247"/>
      <c r="AX169" s="247"/>
      <c r="AY169" s="247"/>
      <c r="AZ169" s="247"/>
      <c r="BA169" s="247"/>
      <c r="BB169" s="247"/>
      <c r="BC169" s="247"/>
      <c r="BD169" s="247"/>
      <c r="BE169" s="247"/>
      <c r="BF169" s="247"/>
      <c r="BG169" s="247"/>
      <c r="BH169" s="247"/>
      <c r="BI169" s="247"/>
      <c r="BJ169" s="247"/>
      <c r="BK169" s="247"/>
      <c r="BL169" s="247"/>
      <c r="BM169" s="247"/>
      <c r="BN169" s="247"/>
      <c r="BO169" s="247"/>
      <c r="BP169" s="247"/>
      <c r="BQ169" s="247"/>
      <c r="BR169" s="247"/>
      <c r="BS169" s="247"/>
      <c r="BT169" s="247"/>
      <c r="BU169" s="247"/>
      <c r="BV169" s="247"/>
      <c r="BW169" s="247"/>
      <c r="BX169" s="247"/>
      <c r="BY169" s="247"/>
      <c r="BZ169" s="247"/>
      <c r="CA169" s="247"/>
      <c r="CB169" s="247"/>
      <c r="CC169" s="247"/>
      <c r="CD169" s="247"/>
      <c r="CE169" s="247"/>
      <c r="CF169" s="247"/>
      <c r="CG169" s="247"/>
      <c r="CH169" s="247"/>
      <c r="CI169" s="247"/>
      <c r="CJ169" s="247"/>
      <c r="CK169" s="247"/>
      <c r="CL169" s="247"/>
      <c r="CM169" s="247"/>
      <c r="CN169" s="247"/>
      <c r="CO169" s="247"/>
      <c r="CP169" s="247"/>
      <c r="CQ169" s="247"/>
      <c r="CR169" s="247"/>
      <c r="CS169" s="247"/>
      <c r="CT169" s="247"/>
      <c r="CU169" s="247"/>
      <c r="CV169" s="247"/>
      <c r="CW169" s="247"/>
      <c r="CX169" s="247"/>
      <c r="CY169" s="247"/>
      <c r="CZ169" s="247"/>
      <c r="DA169" s="247"/>
      <c r="DB169" s="247"/>
      <c r="DC169" s="247"/>
      <c r="DD169" s="247"/>
      <c r="DE169" s="247"/>
      <c r="DF169" s="247"/>
      <c r="DG169" s="247"/>
      <c r="DH169" s="247"/>
      <c r="DI169" s="247"/>
      <c r="DJ169" s="247"/>
      <c r="DK169" s="247"/>
      <c r="DL169" s="247"/>
      <c r="DM169" s="247"/>
      <c r="DN169" s="247"/>
      <c r="DO169" s="247"/>
      <c r="DP169" s="247"/>
      <c r="DQ169" s="247"/>
      <c r="DR169" s="247"/>
      <c r="DS169" s="247"/>
      <c r="DT169" s="247"/>
      <c r="DU169" s="247"/>
      <c r="DV169" s="247"/>
      <c r="DW169" s="247"/>
      <c r="DX169" s="247"/>
      <c r="DY169" s="247"/>
      <c r="DZ169" s="247"/>
      <c r="EA169" s="247"/>
      <c r="EB169" s="247"/>
      <c r="EC169" s="247"/>
      <c r="ED169" s="247"/>
      <c r="EE169" s="247"/>
      <c r="EF169" s="247"/>
      <c r="EG169" s="247"/>
      <c r="EH169" s="247"/>
      <c r="EI169" s="247"/>
      <c r="EJ169" s="247"/>
      <c r="EK169" s="247"/>
      <c r="EL169" s="247"/>
      <c r="EM169" s="247"/>
      <c r="EN169" s="247"/>
      <c r="EO169" s="247"/>
      <c r="EP169" s="247"/>
      <c r="EQ169" s="247"/>
      <c r="ER169" s="247"/>
      <c r="ES169" s="247"/>
      <c r="ET169" s="247"/>
      <c r="EU169" s="247"/>
      <c r="EV169" s="247"/>
      <c r="EW169" s="247"/>
      <c r="EX169" s="247"/>
      <c r="EY169" s="247"/>
      <c r="EZ169" s="247"/>
      <c r="FA169" s="247"/>
      <c r="FB169" s="247"/>
      <c r="FC169" s="247"/>
      <c r="FD169" s="247"/>
      <c r="FE169" s="247"/>
      <c r="FF169" s="247"/>
      <c r="FG169" s="247"/>
      <c r="FH169" s="247"/>
      <c r="FI169" s="247"/>
      <c r="FJ169" s="247"/>
      <c r="FK169" s="247"/>
      <c r="FL169" s="247"/>
      <c r="FM169" s="247"/>
      <c r="FN169" s="247"/>
      <c r="FO169" s="247"/>
      <c r="FP169" s="247"/>
      <c r="FQ169" s="247"/>
      <c r="FR169" s="247"/>
      <c r="FS169" s="247"/>
      <c r="FT169" s="247"/>
      <c r="FU169" s="247"/>
      <c r="FV169" s="247"/>
      <c r="FW169" s="247"/>
      <c r="FX169" s="247"/>
      <c r="FY169" s="247"/>
      <c r="FZ169" s="247"/>
      <c r="GA169" s="247"/>
      <c r="GB169" s="247"/>
      <c r="GC169" s="247"/>
      <c r="GD169" s="247"/>
      <c r="GE169" s="247"/>
      <c r="GF169" s="247"/>
      <c r="GG169" s="247"/>
      <c r="GH169" s="247"/>
      <c r="GI169" s="247"/>
      <c r="GJ169" s="247"/>
      <c r="GK169" s="247"/>
      <c r="GL169" s="247"/>
      <c r="GM169" s="247"/>
      <c r="GN169" s="247"/>
      <c r="GO169" s="247"/>
      <c r="GP169" s="247"/>
      <c r="GQ169" s="247"/>
      <c r="GR169" s="247"/>
      <c r="GS169" s="247"/>
      <c r="GT169" s="247"/>
      <c r="GU169" s="247"/>
      <c r="GV169" s="247"/>
      <c r="GW169" s="247"/>
      <c r="GX169" s="247"/>
      <c r="GY169" s="247"/>
      <c r="GZ169" s="247"/>
      <c r="HA169" s="247"/>
      <c r="HB169" s="247"/>
      <c r="HC169" s="247"/>
      <c r="HD169" s="247"/>
      <c r="HE169" s="247"/>
      <c r="HF169" s="247"/>
      <c r="HG169" s="247"/>
      <c r="HH169" s="247"/>
      <c r="HI169" s="247"/>
      <c r="HJ169" s="247"/>
      <c r="HK169" s="247"/>
      <c r="HL169" s="247"/>
      <c r="HM169" s="247"/>
      <c r="HN169" s="247"/>
      <c r="HO169" s="247"/>
      <c r="HP169" s="247"/>
      <c r="HQ169" s="247"/>
      <c r="HR169" s="247"/>
      <c r="HS169" s="247"/>
      <c r="HT169" s="247"/>
      <c r="HU169" s="247"/>
      <c r="HV169" s="247"/>
      <c r="HW169" s="247"/>
      <c r="HX169" s="247"/>
      <c r="HY169" s="247"/>
      <c r="HZ169" s="247"/>
      <c r="IA169" s="247"/>
      <c r="IB169" s="247"/>
      <c r="IC169" s="247"/>
      <c r="ID169" s="247"/>
      <c r="IE169" s="247"/>
      <c r="IF169" s="247"/>
      <c r="IG169" s="247"/>
      <c r="IH169" s="247"/>
      <c r="II169" s="247"/>
      <c r="IJ169" s="247"/>
      <c r="IK169" s="247"/>
      <c r="IL169" s="247"/>
      <c r="IM169" s="247"/>
      <c r="IN169" s="247"/>
      <c r="IO169" s="247"/>
      <c r="IP169" s="247"/>
      <c r="IQ169" s="247"/>
      <c r="IR169" s="247"/>
      <c r="IS169" s="247"/>
      <c r="IT169" s="247"/>
      <c r="IU169" s="247"/>
      <c r="IV169" s="247"/>
      <c r="IW169" s="247"/>
      <c r="IX169" s="247"/>
      <c r="IY169" s="247"/>
      <c r="IZ169" s="247"/>
      <c r="JA169" s="247"/>
      <c r="JB169" s="247"/>
      <c r="JC169" s="247"/>
      <c r="JD169" s="247"/>
      <c r="JE169" s="247"/>
      <c r="JF169" s="247"/>
      <c r="JG169" s="247"/>
      <c r="JH169" s="247"/>
      <c r="JI169" s="247"/>
      <c r="JJ169" s="247"/>
      <c r="JK169" s="247"/>
      <c r="JL169" s="247"/>
      <c r="JM169" s="247"/>
      <c r="JN169" s="247"/>
      <c r="JO169" s="247"/>
      <c r="JP169" s="247"/>
      <c r="JQ169" s="247"/>
      <c r="JR169" s="247"/>
      <c r="JS169" s="247"/>
      <c r="JT169" s="247"/>
      <c r="JU169" s="247"/>
      <c r="JV169" s="247"/>
      <c r="JW169" s="247"/>
      <c r="JX169" s="247"/>
      <c r="JY169" s="247"/>
      <c r="JZ169" s="247"/>
      <c r="KA169" s="247"/>
      <c r="KB169" s="247"/>
      <c r="KC169" s="247"/>
      <c r="KD169" s="247"/>
      <c r="KE169" s="247"/>
      <c r="KF169" s="247"/>
      <c r="KG169" s="247"/>
      <c r="KH169" s="247"/>
      <c r="KI169" s="247"/>
      <c r="KJ169" s="247"/>
      <c r="KK169" s="247"/>
      <c r="KL169" s="247"/>
      <c r="KM169" s="247"/>
      <c r="KN169" s="247"/>
      <c r="KO169" s="247"/>
      <c r="KP169" s="247"/>
      <c r="KQ169" s="247"/>
      <c r="KR169" s="247"/>
      <c r="KS169" s="247"/>
      <c r="KT169" s="247"/>
      <c r="KU169" s="247"/>
      <c r="KV169" s="247"/>
      <c r="KW169" s="247"/>
      <c r="KX169" s="247"/>
      <c r="KY169" s="247"/>
      <c r="KZ169" s="247"/>
      <c r="LA169" s="247"/>
      <c r="LB169" s="247"/>
      <c r="LC169" s="247"/>
      <c r="LD169" s="247"/>
      <c r="LE169" s="247"/>
      <c r="LF169" s="247"/>
      <c r="LG169" s="247"/>
      <c r="LH169" s="247"/>
      <c r="LI169" s="247"/>
      <c r="LJ169" s="247"/>
      <c r="LK169" s="247"/>
      <c r="LL169" s="247"/>
      <c r="LM169" s="247"/>
      <c r="LN169" s="247"/>
      <c r="LO169" s="247"/>
      <c r="LP169" s="247"/>
      <c r="LQ169" s="247"/>
      <c r="LR169" s="247"/>
      <c r="LS169" s="247"/>
      <c r="LT169" s="247"/>
      <c r="LU169" s="247"/>
      <c r="LV169" s="247"/>
      <c r="LW169" s="247"/>
      <c r="LX169" s="247"/>
      <c r="LY169" s="247"/>
      <c r="LZ169" s="247"/>
      <c r="MA169" s="247"/>
      <c r="MB169" s="247"/>
      <c r="MC169" s="247"/>
      <c r="MD169" s="247"/>
      <c r="ME169" s="247"/>
      <c r="MF169" s="247"/>
      <c r="MG169" s="247"/>
      <c r="MH169" s="247"/>
      <c r="MI169" s="247"/>
      <c r="MJ169" s="247"/>
      <c r="MK169" s="247"/>
      <c r="ML169" s="247"/>
      <c r="MM169" s="247"/>
      <c r="MN169" s="247"/>
      <c r="MO169" s="247"/>
      <c r="MP169" s="247"/>
      <c r="MQ169" s="247"/>
      <c r="MR169" s="247"/>
      <c r="MS169" s="247"/>
      <c r="MT169" s="247"/>
      <c r="MU169" s="247"/>
      <c r="MV169" s="247"/>
      <c r="MW169" s="247"/>
      <c r="MX169" s="247"/>
      <c r="MY169" s="247"/>
      <c r="MZ169" s="247"/>
      <c r="NA169" s="247"/>
      <c r="NB169" s="247"/>
      <c r="NC169" s="247"/>
      <c r="ND169" s="247"/>
      <c r="NE169" s="247"/>
      <c r="NF169" s="247"/>
      <c r="NG169" s="247"/>
      <c r="NH169" s="247"/>
      <c r="NI169" s="247"/>
      <c r="NJ169" s="247"/>
      <c r="NK169" s="247"/>
      <c r="NL169" s="247"/>
      <c r="NM169" s="247"/>
      <c r="NN169" s="247"/>
      <c r="NO169" s="247"/>
      <c r="NP169" s="247"/>
      <c r="NQ169" s="247"/>
      <c r="NR169" s="247"/>
      <c r="NS169" s="247"/>
      <c r="NT169" s="247"/>
      <c r="NU169" s="247"/>
      <c r="NV169" s="247"/>
      <c r="NW169" s="247"/>
      <c r="NX169" s="247"/>
      <c r="NY169" s="247"/>
      <c r="NZ169" s="247"/>
      <c r="OA169" s="247"/>
      <c r="OB169" s="247"/>
      <c r="OC169" s="247"/>
      <c r="OD169" s="247"/>
      <c r="OE169" s="247"/>
      <c r="OF169" s="247"/>
      <c r="OG169" s="247"/>
      <c r="OH169" s="247"/>
      <c r="OI169" s="247"/>
      <c r="OJ169" s="247"/>
      <c r="OK169" s="247"/>
      <c r="OL169" s="247"/>
      <c r="OM169" s="247"/>
      <c r="ON169" s="247"/>
      <c r="OO169" s="247"/>
      <c r="OP169" s="247"/>
      <c r="OQ169" s="247"/>
      <c r="OR169" s="247"/>
      <c r="OS169" s="247"/>
      <c r="OT169" s="247"/>
      <c r="OU169" s="247"/>
      <c r="OV169" s="247"/>
      <c r="OW169" s="247"/>
      <c r="OX169" s="247"/>
      <c r="OY169" s="247"/>
      <c r="OZ169" s="247"/>
      <c r="PA169" s="247"/>
      <c r="PB169" s="247"/>
      <c r="PC169" s="247"/>
      <c r="PD169" s="247"/>
      <c r="PE169" s="247"/>
      <c r="PF169" s="247"/>
      <c r="PG169" s="247"/>
      <c r="PH169" s="247"/>
      <c r="PI169" s="247"/>
      <c r="PJ169" s="247"/>
      <c r="PK169" s="247"/>
      <c r="PL169" s="247"/>
      <c r="PM169" s="247"/>
      <c r="PN169" s="247"/>
      <c r="PO169" s="247"/>
      <c r="PP169" s="247"/>
      <c r="PQ169" s="247"/>
      <c r="PR169" s="247"/>
      <c r="PS169" s="247"/>
      <c r="PT169" s="247"/>
      <c r="PU169" s="247"/>
      <c r="PV169" s="247"/>
      <c r="PW169" s="247"/>
      <c r="PX169" s="247"/>
      <c r="PY169" s="247"/>
      <c r="PZ169" s="247"/>
      <c r="QA169" s="247"/>
      <c r="QB169" s="247"/>
      <c r="QC169" s="247"/>
      <c r="QD169" s="247"/>
      <c r="QE169" s="247"/>
      <c r="QF169" s="247"/>
      <c r="QG169" s="247"/>
      <c r="QH169" s="247"/>
      <c r="QI169" s="247"/>
      <c r="QJ169" s="247"/>
      <c r="QK169" s="247"/>
      <c r="QL169" s="247"/>
      <c r="QM169" s="247"/>
      <c r="QN169" s="247"/>
      <c r="QO169" s="247"/>
      <c r="QP169" s="247"/>
      <c r="QQ169" s="247"/>
      <c r="QR169" s="247"/>
      <c r="QS169" s="247"/>
      <c r="QT169" s="247"/>
      <c r="QU169" s="247"/>
      <c r="QV169" s="247"/>
      <c r="QW169" s="247"/>
      <c r="QX169" s="247"/>
      <c r="QY169" s="247"/>
      <c r="QZ169" s="247"/>
      <c r="RA169" s="247"/>
      <c r="RB169" s="247"/>
      <c r="RC169" s="247"/>
      <c r="RD169" s="247"/>
      <c r="RE169" s="247"/>
      <c r="RF169" s="247"/>
      <c r="RG169" s="247"/>
      <c r="RH169" s="247"/>
      <c r="RI169" s="247"/>
      <c r="RJ169" s="247"/>
      <c r="RK169" s="247"/>
      <c r="RL169" s="247"/>
      <c r="RM169" s="247"/>
      <c r="RN169" s="247"/>
      <c r="RO169" s="247"/>
      <c r="RP169" s="247"/>
      <c r="RQ169" s="247"/>
      <c r="RR169" s="247"/>
      <c r="RS169" s="247"/>
      <c r="RT169" s="247"/>
      <c r="RU169" s="247"/>
      <c r="RV169" s="247"/>
      <c r="RW169" s="247"/>
      <c r="RX169" s="247"/>
      <c r="RY169" s="247"/>
      <c r="RZ169" s="247"/>
      <c r="SA169" s="247"/>
      <c r="SB169" s="247"/>
      <c r="SC169" s="247"/>
      <c r="SD169" s="247"/>
      <c r="SE169" s="247"/>
      <c r="SF169" s="247"/>
      <c r="SG169" s="247"/>
      <c r="SH169" s="247"/>
      <c r="SI169" s="247"/>
      <c r="SJ169" s="247"/>
      <c r="SK169" s="247"/>
      <c r="SL169" s="247"/>
      <c r="SM169" s="247"/>
      <c r="SN169" s="247"/>
      <c r="SO169" s="247"/>
      <c r="SP169" s="247"/>
      <c r="SQ169" s="247"/>
      <c r="SR169" s="247"/>
      <c r="SS169" s="247"/>
      <c r="ST169" s="247"/>
      <c r="SU169" s="247"/>
      <c r="SV169" s="247"/>
      <c r="SW169" s="247"/>
      <c r="SX169" s="247"/>
      <c r="SY169" s="247"/>
      <c r="SZ169" s="247"/>
      <c r="TA169" s="247"/>
      <c r="TB169" s="247"/>
      <c r="TC169" s="247"/>
      <c r="TD169" s="247"/>
      <c r="TE169" s="247"/>
      <c r="TF169" s="247"/>
      <c r="TG169" s="247"/>
      <c r="TH169" s="247"/>
      <c r="TI169" s="247"/>
      <c r="TJ169" s="247"/>
      <c r="TK169" s="247"/>
      <c r="TL169" s="247"/>
      <c r="TM169" s="247"/>
      <c r="TN169" s="247"/>
      <c r="TO169" s="247"/>
      <c r="TP169" s="247"/>
      <c r="TQ169" s="247"/>
      <c r="TR169" s="247"/>
      <c r="TS169" s="247"/>
      <c r="TT169" s="247"/>
      <c r="TU169" s="247"/>
      <c r="TV169" s="247"/>
      <c r="TW169" s="247"/>
      <c r="TX169" s="247"/>
      <c r="TY169" s="247"/>
      <c r="TZ169" s="247"/>
      <c r="UA169" s="247"/>
      <c r="UB169" s="247"/>
      <c r="UC169" s="247"/>
      <c r="UD169" s="247"/>
      <c r="UE169" s="247"/>
      <c r="UF169" s="247"/>
      <c r="UG169" s="247"/>
      <c r="UH169" s="247"/>
      <c r="UI169" s="247"/>
      <c r="UJ169" s="247"/>
      <c r="UK169" s="247"/>
      <c r="UL169" s="247"/>
      <c r="UM169" s="247"/>
      <c r="UN169" s="247"/>
      <c r="UO169" s="247"/>
      <c r="UP169" s="247"/>
      <c r="UQ169" s="247"/>
      <c r="UR169" s="247"/>
      <c r="US169" s="247"/>
      <c r="UT169" s="247"/>
      <c r="UU169" s="247"/>
      <c r="UV169" s="247"/>
      <c r="UW169" s="247"/>
      <c r="UX169" s="247"/>
      <c r="UY169" s="247"/>
      <c r="UZ169" s="247"/>
      <c r="VA169" s="247"/>
      <c r="VB169" s="247"/>
      <c r="VC169" s="247"/>
      <c r="VD169" s="247"/>
      <c r="VE169" s="247"/>
      <c r="VF169" s="247"/>
      <c r="VG169" s="247"/>
      <c r="VH169" s="247"/>
      <c r="VI169" s="247"/>
      <c r="VJ169" s="247"/>
      <c r="VK169" s="247"/>
      <c r="VL169" s="247"/>
      <c r="VM169" s="247"/>
      <c r="VN169" s="247"/>
      <c r="VO169" s="247"/>
      <c r="VP169" s="247"/>
      <c r="VQ169" s="247"/>
      <c r="VR169" s="247"/>
      <c r="VS169" s="247"/>
      <c r="VT169" s="247"/>
      <c r="VU169" s="247"/>
      <c r="VV169" s="247"/>
      <c r="VW169" s="247"/>
      <c r="VX169" s="247"/>
      <c r="VY169" s="247"/>
      <c r="VZ169" s="247"/>
      <c r="WA169" s="247"/>
      <c r="WB169" s="247"/>
      <c r="WC169" s="247"/>
      <c r="WD169" s="247"/>
      <c r="WE169" s="247"/>
      <c r="WF169" s="247"/>
      <c r="WG169" s="247"/>
      <c r="WH169" s="247"/>
      <c r="WI169" s="247"/>
      <c r="WJ169" s="247"/>
      <c r="WK169" s="247"/>
      <c r="WL169" s="247"/>
      <c r="WM169" s="247"/>
      <c r="WN169" s="247"/>
      <c r="WO169" s="247"/>
      <c r="WP169" s="247"/>
      <c r="WQ169" s="247"/>
      <c r="WR169" s="247"/>
      <c r="WS169" s="247"/>
      <c r="WT169" s="247"/>
      <c r="WU169" s="247"/>
      <c r="WV169" s="247"/>
      <c r="WW169" s="247"/>
      <c r="WX169" s="247"/>
      <c r="WY169" s="247"/>
      <c r="WZ169" s="247"/>
      <c r="XA169" s="247"/>
      <c r="XB169" s="247"/>
      <c r="XC169" s="247"/>
      <c r="XD169" s="247"/>
      <c r="XE169" s="247"/>
      <c r="XF169" s="247"/>
      <c r="XG169" s="247"/>
      <c r="XH169" s="247"/>
      <c r="XI169" s="247"/>
      <c r="XJ169" s="247"/>
      <c r="XK169" s="247"/>
      <c r="XL169" s="247"/>
      <c r="XM169" s="247"/>
      <c r="XN169" s="247"/>
      <c r="XO169" s="247"/>
      <c r="XP169" s="247"/>
      <c r="XQ169" s="247"/>
      <c r="XR169" s="247"/>
      <c r="XS169" s="247"/>
      <c r="XT169" s="247"/>
      <c r="XU169" s="247"/>
      <c r="XV169" s="247"/>
      <c r="XW169" s="247"/>
      <c r="XX169" s="247"/>
      <c r="XY169" s="247"/>
      <c r="XZ169" s="247"/>
      <c r="YA169" s="247"/>
      <c r="YB169" s="247"/>
      <c r="YC169" s="247"/>
      <c r="YD169" s="247"/>
      <c r="YE169" s="247"/>
      <c r="YF169" s="247"/>
      <c r="YG169" s="247"/>
      <c r="YH169" s="247"/>
      <c r="YI169" s="247"/>
      <c r="YJ169" s="247"/>
      <c r="YK169" s="247"/>
      <c r="YL169" s="247"/>
      <c r="YM169" s="247"/>
      <c r="YN169" s="247"/>
      <c r="YO169" s="247"/>
      <c r="YP169" s="247"/>
      <c r="YQ169" s="247"/>
      <c r="YR169" s="247"/>
      <c r="YS169" s="247"/>
      <c r="YT169" s="247"/>
      <c r="YU169" s="247"/>
      <c r="YV169" s="247"/>
      <c r="YW169" s="247"/>
      <c r="YX169" s="247"/>
      <c r="YY169" s="247"/>
      <c r="YZ169" s="247"/>
      <c r="ZA169" s="247"/>
      <c r="ZB169" s="247"/>
      <c r="ZC169" s="247"/>
      <c r="ZD169" s="247"/>
      <c r="ZE169" s="247"/>
      <c r="ZF169" s="247"/>
      <c r="ZG169" s="247"/>
      <c r="ZH169" s="247"/>
      <c r="ZI169" s="247"/>
      <c r="ZJ169" s="247"/>
      <c r="ZK169" s="247"/>
      <c r="ZL169" s="247"/>
      <c r="ZM169" s="247"/>
      <c r="ZN169" s="247"/>
      <c r="ZO169" s="247"/>
      <c r="ZP169" s="247"/>
      <c r="ZQ169" s="247"/>
      <c r="ZR169" s="247"/>
      <c r="ZS169" s="247"/>
      <c r="ZT169" s="247"/>
      <c r="ZU169" s="247"/>
      <c r="ZV169" s="247"/>
      <c r="ZW169" s="247"/>
      <c r="ZX169" s="247"/>
      <c r="ZY169" s="247"/>
      <c r="ZZ169" s="247"/>
      <c r="AAA169" s="247"/>
      <c r="AAB169" s="247"/>
      <c r="AAC169" s="247"/>
      <c r="AAD169" s="247"/>
      <c r="AAE169" s="247"/>
      <c r="AAF169" s="247"/>
      <c r="AAG169" s="247"/>
      <c r="AAH169" s="247"/>
      <c r="AAI169" s="247"/>
      <c r="AAJ169" s="247"/>
      <c r="AAK169" s="247"/>
      <c r="AAL169" s="247"/>
      <c r="AAM169" s="247"/>
      <c r="AAN169" s="247"/>
      <c r="AAO169" s="247"/>
      <c r="AAP169" s="247"/>
      <c r="AAQ169" s="247"/>
      <c r="AAR169" s="247"/>
      <c r="AAS169" s="247"/>
      <c r="AAT169" s="247"/>
      <c r="AAU169" s="247"/>
      <c r="AAV169" s="247"/>
      <c r="AAW169" s="247"/>
      <c r="AAX169" s="247"/>
      <c r="AAY169" s="247"/>
      <c r="AAZ169" s="247"/>
      <c r="ABA169" s="247"/>
      <c r="ABB169" s="247"/>
      <c r="ABC169" s="247"/>
      <c r="ABD169" s="247"/>
      <c r="ABE169" s="247"/>
      <c r="ABF169" s="247"/>
      <c r="ABG169" s="247"/>
      <c r="ABH169" s="247"/>
      <c r="ABI169" s="247"/>
      <c r="ABJ169" s="247"/>
      <c r="ABK169" s="247"/>
      <c r="ABL169" s="247"/>
      <c r="ABM169" s="247"/>
      <c r="ABN169" s="247"/>
      <c r="ABO169" s="247"/>
      <c r="ABP169" s="247"/>
      <c r="ABQ169" s="247"/>
      <c r="ABR169" s="247"/>
      <c r="ABS169" s="247"/>
      <c r="ABT169" s="247"/>
      <c r="ABU169" s="247"/>
      <c r="ABV169" s="247"/>
      <c r="ABW169" s="247"/>
      <c r="ABX169" s="247"/>
      <c r="ABY169" s="247"/>
      <c r="ABZ169" s="247"/>
      <c r="ACA169" s="247"/>
      <c r="ACB169" s="247"/>
      <c r="ACC169" s="247"/>
      <c r="ACD169" s="247"/>
      <c r="ACE169" s="247"/>
      <c r="ACF169" s="247"/>
      <c r="ACG169" s="247"/>
      <c r="ACH169" s="247"/>
      <c r="ACI169" s="247"/>
      <c r="ACJ169" s="247"/>
      <c r="ACK169" s="247"/>
      <c r="ACL169" s="247"/>
      <c r="ACM169" s="247"/>
      <c r="ACN169" s="247"/>
      <c r="ACO169" s="247"/>
      <c r="ACP169" s="247"/>
      <c r="ACQ169" s="247"/>
      <c r="ACR169" s="247"/>
      <c r="ACS169" s="247"/>
      <c r="ACT169" s="247"/>
      <c r="ACU169" s="247"/>
      <c r="ACV169" s="247"/>
      <c r="ACW169" s="247"/>
      <c r="ACX169" s="247"/>
      <c r="ACY169" s="247"/>
      <c r="ACZ169" s="247"/>
      <c r="ADA169" s="247"/>
      <c r="ADB169" s="247"/>
      <c r="ADC169" s="247"/>
      <c r="ADD169" s="247"/>
      <c r="ADE169" s="247"/>
      <c r="ADF169" s="247"/>
      <c r="ADG169" s="247"/>
      <c r="ADH169" s="247"/>
      <c r="ADI169" s="247"/>
      <c r="ADJ169" s="247"/>
      <c r="ADK169" s="247"/>
      <c r="ADL169" s="247"/>
      <c r="ADM169" s="247"/>
      <c r="ADN169" s="247"/>
      <c r="ADO169" s="247"/>
      <c r="ADP169" s="247"/>
      <c r="ADQ169" s="247"/>
      <c r="ADR169" s="247"/>
      <c r="ADS169" s="247"/>
      <c r="ADT169" s="247"/>
      <c r="ADU169" s="247"/>
      <c r="ADV169" s="247"/>
      <c r="ADW169" s="247"/>
      <c r="ADX169" s="247"/>
      <c r="ADY169" s="247"/>
      <c r="ADZ169" s="247"/>
      <c r="AEA169" s="247"/>
      <c r="AEB169" s="247"/>
      <c r="AEC169" s="247"/>
      <c r="AED169" s="247"/>
      <c r="AEE169" s="247"/>
      <c r="AEF169" s="247"/>
      <c r="AEG169" s="247"/>
      <c r="AEH169" s="247"/>
      <c r="AEI169" s="247"/>
      <c r="AEJ169" s="247"/>
      <c r="AEK169" s="247"/>
      <c r="AEL169" s="247"/>
      <c r="AEM169" s="247"/>
      <c r="AEN169" s="247"/>
      <c r="AEO169" s="247"/>
      <c r="AEP169" s="247"/>
      <c r="AEQ169" s="247"/>
      <c r="AER169" s="247"/>
      <c r="AES169" s="247"/>
      <c r="AET169" s="247"/>
      <c r="AEU169" s="247"/>
      <c r="AEV169" s="247"/>
      <c r="AEW169" s="247"/>
      <c r="AEX169" s="247"/>
      <c r="AEY169" s="247"/>
      <c r="AEZ169" s="247"/>
      <c r="AFA169" s="247"/>
      <c r="AFB169" s="247"/>
      <c r="AFC169" s="247"/>
      <c r="AFD169" s="247"/>
      <c r="AFE169" s="247"/>
      <c r="AFF169" s="247"/>
      <c r="AFG169" s="247"/>
      <c r="AFH169" s="247"/>
      <c r="AFI169" s="247"/>
      <c r="AFJ169" s="247"/>
      <c r="AFK169" s="247"/>
      <c r="AFL169" s="247"/>
      <c r="AFM169" s="247"/>
      <c r="AFN169" s="247"/>
      <c r="AFO169" s="247"/>
      <c r="AFP169" s="247"/>
      <c r="AFQ169" s="247"/>
      <c r="AFR169" s="247"/>
      <c r="AFS169" s="247"/>
      <c r="AFT169" s="247"/>
      <c r="AFU169" s="247"/>
      <c r="AFV169" s="247"/>
      <c r="AFW169" s="247"/>
      <c r="AFX169" s="247"/>
      <c r="AFY169" s="247"/>
      <c r="AFZ169" s="247"/>
      <c r="AGA169" s="247"/>
      <c r="AGB169" s="247"/>
      <c r="AGC169" s="247"/>
      <c r="AGD169" s="247"/>
      <c r="AGE169" s="247"/>
      <c r="AGF169" s="247"/>
      <c r="AGG169" s="247"/>
      <c r="AGH169" s="247"/>
      <c r="AGI169" s="247"/>
      <c r="AGJ169" s="247"/>
      <c r="AGK169" s="247"/>
      <c r="AGL169" s="247"/>
      <c r="AGM169" s="247"/>
      <c r="AGN169" s="247"/>
      <c r="AGO169" s="247"/>
      <c r="AGP169" s="247"/>
      <c r="AGQ169" s="247"/>
      <c r="AGR169" s="247"/>
      <c r="AGS169" s="247"/>
      <c r="AGT169" s="247"/>
      <c r="AGU169" s="247"/>
      <c r="AGV169" s="247"/>
      <c r="AGW169" s="247"/>
      <c r="AGX169" s="247"/>
      <c r="AGY169" s="247"/>
      <c r="AGZ169" s="247"/>
      <c r="AHA169" s="247"/>
      <c r="AHB169" s="247"/>
      <c r="AHC169" s="247"/>
      <c r="AHD169" s="247"/>
      <c r="AHE169" s="247"/>
      <c r="AHF169" s="247"/>
      <c r="AHG169" s="247"/>
      <c r="AHH169" s="247"/>
      <c r="AHI169" s="247"/>
      <c r="AHJ169" s="247"/>
      <c r="AHK169" s="247"/>
      <c r="AHL169" s="247"/>
      <c r="AHM169" s="247"/>
      <c r="AHN169" s="247"/>
      <c r="AHO169" s="247"/>
      <c r="AHP169" s="247"/>
      <c r="AHQ169" s="247"/>
      <c r="AHR169" s="247"/>
      <c r="AHS169" s="247"/>
      <c r="AHT169" s="247"/>
      <c r="AHU169" s="247"/>
      <c r="AHV169" s="247"/>
      <c r="AHW169" s="247"/>
      <c r="AHX169" s="247"/>
      <c r="AHY169" s="247"/>
      <c r="AHZ169" s="247"/>
      <c r="AIA169" s="247"/>
      <c r="AIB169" s="247"/>
      <c r="AIC169" s="247"/>
      <c r="AID169" s="247"/>
      <c r="AIE169" s="247"/>
      <c r="AIF169" s="247"/>
      <c r="AIG169" s="247"/>
      <c r="AIH169" s="247"/>
      <c r="AII169" s="247"/>
      <c r="AIJ169" s="247"/>
      <c r="AIK169" s="247"/>
      <c r="AIL169" s="247"/>
      <c r="AIM169" s="247"/>
      <c r="AIN169" s="247"/>
      <c r="AIO169" s="247"/>
      <c r="AIP169" s="247"/>
      <c r="AIQ169" s="247"/>
      <c r="AIR169" s="247"/>
      <c r="AIS169" s="247"/>
      <c r="AIT169" s="247"/>
      <c r="AIU169" s="247"/>
      <c r="AIV169" s="247"/>
      <c r="AIW169" s="247"/>
      <c r="AIX169" s="247"/>
      <c r="AIY169" s="247"/>
      <c r="AIZ169" s="247"/>
      <c r="AJA169" s="247"/>
      <c r="AJB169" s="247"/>
      <c r="AJC169" s="247"/>
      <c r="AJD169" s="247"/>
      <c r="AJE169" s="247"/>
      <c r="AJF169" s="247"/>
      <c r="AJG169" s="247"/>
      <c r="AJH169" s="247"/>
      <c r="AJI169" s="247"/>
      <c r="AJJ169" s="247"/>
      <c r="AJK169" s="247"/>
      <c r="AJL169" s="247"/>
      <c r="AJM169" s="247"/>
      <c r="AJN169" s="247"/>
      <c r="AJO169" s="247"/>
      <c r="AJP169" s="247"/>
      <c r="AJQ169" s="247"/>
      <c r="AJR169" s="247"/>
      <c r="AJS169" s="247"/>
      <c r="AJT169" s="247"/>
      <c r="AJU169" s="247"/>
      <c r="AJV169" s="247"/>
      <c r="AJW169" s="247"/>
      <c r="AJX169" s="247"/>
      <c r="AJY169" s="247"/>
      <c r="AJZ169" s="247"/>
      <c r="AKA169" s="247"/>
      <c r="AKB169" s="247"/>
      <c r="AKC169" s="247"/>
      <c r="AKD169" s="247"/>
      <c r="AKE169" s="247"/>
      <c r="AKF169" s="247"/>
      <c r="AKG169" s="247"/>
      <c r="AKH169" s="247"/>
      <c r="AKI169" s="247"/>
      <c r="AKJ169" s="247"/>
      <c r="AKK169" s="247"/>
      <c r="AKL169" s="247"/>
      <c r="AKM169" s="247"/>
      <c r="AKN169" s="247"/>
      <c r="AKO169" s="247"/>
      <c r="AKP169" s="247"/>
      <c r="AKQ169" s="247"/>
      <c r="AKR169" s="247"/>
      <c r="AKS169" s="247"/>
      <c r="AKT169" s="247"/>
      <c r="AKU169" s="247"/>
      <c r="AKV169" s="247"/>
      <c r="AKW169" s="247"/>
      <c r="AKX169" s="247"/>
      <c r="AKY169" s="247"/>
      <c r="AKZ169" s="247"/>
      <c r="ALA169" s="247"/>
      <c r="ALB169" s="247"/>
      <c r="ALC169" s="247"/>
      <c r="ALD169" s="247"/>
      <c r="ALE169" s="247"/>
      <c r="ALF169" s="247"/>
      <c r="ALG169" s="247"/>
      <c r="ALH169" s="247"/>
      <c r="ALI169" s="247"/>
      <c r="ALJ169" s="247"/>
      <c r="ALK169" s="247"/>
      <c r="ALL169" s="247"/>
      <c r="ALM169" s="247"/>
      <c r="ALN169" s="247"/>
      <c r="ALO169" s="247"/>
      <c r="ALP169" s="247"/>
      <c r="ALQ169" s="247"/>
      <c r="ALR169" s="247"/>
      <c r="ALS169" s="247"/>
      <c r="ALT169" s="247"/>
      <c r="ALU169" s="247"/>
      <c r="ALV169" s="247"/>
      <c r="ALW169" s="247"/>
      <c r="ALX169" s="247"/>
      <c r="ALY169" s="247"/>
      <c r="ALZ169" s="247"/>
      <c r="AMA169" s="247"/>
      <c r="AMB169" s="247"/>
      <c r="AMC169" s="247"/>
      <c r="AMD169" s="247"/>
      <c r="AME169" s="247"/>
      <c r="AMF169" s="247"/>
      <c r="AMG169" s="247"/>
      <c r="AMH169" s="247"/>
      <c r="AMI169" s="247"/>
      <c r="AMJ169" s="247"/>
      <c r="AMK169" s="247"/>
      <c r="AML169" s="247"/>
      <c r="AMM169" s="247"/>
      <c r="AMN169" s="247"/>
      <c r="AMO169" s="247"/>
      <c r="AMP169" s="247"/>
      <c r="AMQ169" s="247"/>
      <c r="AMR169" s="247"/>
      <c r="AMS169" s="247"/>
      <c r="AMT169" s="247"/>
      <c r="AMU169" s="247"/>
      <c r="AMV169" s="247"/>
      <c r="AMW169" s="247"/>
      <c r="AMX169" s="247"/>
      <c r="AMY169" s="247"/>
      <c r="AMZ169" s="247"/>
      <c r="ANA169" s="247"/>
      <c r="ANB169" s="247"/>
      <c r="ANC169" s="247"/>
      <c r="AND169" s="247"/>
      <c r="ANE169" s="247"/>
      <c r="ANF169" s="247"/>
      <c r="ANG169" s="247"/>
      <c r="ANH169" s="247"/>
      <c r="ANI169" s="247"/>
      <c r="ANJ169" s="247"/>
      <c r="ANK169" s="247"/>
      <c r="ANL169" s="247"/>
      <c r="ANM169" s="247"/>
      <c r="ANN169" s="247"/>
      <c r="ANO169" s="247"/>
      <c r="ANP169" s="247"/>
      <c r="ANQ169" s="247"/>
      <c r="ANR169" s="247"/>
      <c r="ANS169" s="247"/>
      <c r="ANT169" s="247"/>
      <c r="ANU169" s="247"/>
      <c r="ANV169" s="247"/>
      <c r="ANW169" s="247"/>
      <c r="ANX169" s="247"/>
      <c r="ANY169" s="247"/>
      <c r="ANZ169" s="247"/>
      <c r="AOA169" s="247"/>
      <c r="AOB169" s="247"/>
      <c r="AOC169" s="247"/>
      <c r="AOD169" s="247"/>
      <c r="AOE169" s="247"/>
      <c r="AOF169" s="247"/>
      <c r="AOG169" s="247"/>
      <c r="AOH169" s="247"/>
      <c r="AOI169" s="247"/>
      <c r="AOJ169" s="247"/>
      <c r="AOK169" s="247"/>
      <c r="AOL169" s="247"/>
      <c r="AOM169" s="247"/>
      <c r="AON169" s="247"/>
      <c r="AOO169" s="247"/>
      <c r="AOP169" s="247"/>
      <c r="AOQ169" s="247"/>
      <c r="AOR169" s="247"/>
      <c r="AOS169" s="247"/>
      <c r="AOT169" s="247"/>
      <c r="AOU169" s="247"/>
      <c r="AOV169" s="247"/>
      <c r="AOW169" s="247"/>
      <c r="AOX169" s="247"/>
      <c r="AOY169" s="247"/>
      <c r="AOZ169" s="247"/>
      <c r="APA169" s="247"/>
      <c r="APB169" s="247"/>
      <c r="APC169" s="247"/>
      <c r="APD169" s="247"/>
      <c r="APE169" s="247"/>
      <c r="APF169" s="247"/>
      <c r="APG169" s="247"/>
      <c r="APH169" s="247"/>
      <c r="API169" s="247"/>
      <c r="APJ169" s="247"/>
      <c r="APK169" s="247"/>
      <c r="APL169" s="247"/>
      <c r="APM169" s="247"/>
      <c r="APN169" s="247"/>
      <c r="APO169" s="247"/>
      <c r="APP169" s="247"/>
      <c r="APQ169" s="247"/>
      <c r="APR169" s="247"/>
      <c r="APS169" s="247"/>
      <c r="APT169" s="247"/>
      <c r="APU169" s="247"/>
      <c r="APV169" s="247"/>
      <c r="APW169" s="247"/>
      <c r="APX169" s="247"/>
      <c r="APY169" s="247"/>
      <c r="APZ169" s="247"/>
      <c r="AQA169" s="247"/>
      <c r="AQB169" s="247"/>
      <c r="AQC169" s="247"/>
      <c r="AQD169" s="247"/>
      <c r="AQE169" s="247"/>
      <c r="AQF169" s="247"/>
      <c r="AQG169" s="247"/>
      <c r="AQH169" s="247"/>
      <c r="AQI169" s="247"/>
      <c r="AQJ169" s="247"/>
      <c r="AQK169" s="247"/>
      <c r="AQL169" s="247"/>
      <c r="AQM169" s="247"/>
      <c r="AQN169" s="247"/>
      <c r="AQO169" s="247"/>
      <c r="AQP169" s="247"/>
      <c r="AQQ169" s="247"/>
      <c r="AQR169" s="247"/>
      <c r="AQS169" s="247"/>
      <c r="AQT169" s="247"/>
      <c r="AQU169" s="247"/>
      <c r="AQV169" s="247"/>
      <c r="AQW169" s="247"/>
      <c r="AQX169" s="247"/>
      <c r="AQY169" s="247"/>
      <c r="AQZ169" s="247"/>
      <c r="ARA169" s="247"/>
      <c r="ARB169" s="247"/>
      <c r="ARC169" s="247"/>
      <c r="ARD169" s="247"/>
      <c r="ARE169" s="247"/>
      <c r="ARF169" s="247"/>
      <c r="ARG169" s="247"/>
      <c r="ARH169" s="247"/>
      <c r="ARI169" s="247"/>
      <c r="ARJ169" s="247"/>
      <c r="ARK169" s="247"/>
      <c r="ARL169" s="247"/>
      <c r="ARM169" s="247"/>
      <c r="ARN169" s="247"/>
      <c r="ARO169" s="247"/>
      <c r="ARP169" s="247"/>
      <c r="ARQ169" s="247"/>
      <c r="ARR169" s="247"/>
      <c r="ARS169" s="247"/>
      <c r="ART169" s="247"/>
      <c r="ARU169" s="247"/>
      <c r="ARV169" s="247"/>
      <c r="ARW169" s="247"/>
      <c r="ARX169" s="247"/>
      <c r="ARY169" s="247"/>
      <c r="ARZ169" s="247"/>
      <c r="ASA169" s="247"/>
      <c r="ASB169" s="247"/>
      <c r="ASC169" s="247"/>
      <c r="ASD169" s="247"/>
      <c r="ASE169" s="247"/>
      <c r="ASF169" s="247"/>
      <c r="ASG169" s="247"/>
      <c r="ASH169" s="247"/>
      <c r="ASI169" s="247"/>
      <c r="ASJ169" s="247"/>
      <c r="ASK169" s="247"/>
      <c r="ASL169" s="247"/>
      <c r="ASM169" s="247"/>
      <c r="ASN169" s="247"/>
      <c r="ASO169" s="247"/>
      <c r="ASP169" s="247"/>
      <c r="ASQ169" s="247"/>
      <c r="ASR169" s="247"/>
      <c r="ASS169" s="247"/>
      <c r="AST169" s="247"/>
      <c r="ASU169" s="247"/>
      <c r="ASV169" s="247"/>
      <c r="ASW169" s="247"/>
      <c r="ASX169" s="247"/>
      <c r="ASY169" s="247"/>
      <c r="ASZ169" s="247"/>
      <c r="ATA169" s="247"/>
      <c r="ATB169" s="247"/>
      <c r="ATC169" s="247"/>
      <c r="ATD169" s="247"/>
      <c r="ATE169" s="247"/>
      <c r="ATF169" s="247"/>
      <c r="ATG169" s="247"/>
      <c r="ATH169" s="247"/>
      <c r="ATI169" s="247"/>
      <c r="ATJ169" s="247"/>
      <c r="ATK169" s="247"/>
      <c r="ATL169" s="247"/>
      <c r="ATM169" s="247"/>
      <c r="ATN169" s="247"/>
      <c r="ATO169" s="247"/>
      <c r="ATP169" s="247"/>
      <c r="ATQ169" s="247"/>
      <c r="ATR169" s="247"/>
      <c r="ATS169" s="247"/>
      <c r="ATT169" s="247"/>
      <c r="ATU169" s="247"/>
      <c r="ATV169" s="247"/>
      <c r="ATW169" s="247"/>
      <c r="ATX169" s="247"/>
      <c r="ATY169" s="247"/>
      <c r="ATZ169" s="247"/>
      <c r="AUA169" s="247"/>
      <c r="AUB169" s="247"/>
      <c r="AUC169" s="247"/>
      <c r="AUD169" s="247"/>
      <c r="AUE169" s="247"/>
      <c r="AUF169" s="247"/>
      <c r="AUG169" s="247"/>
      <c r="AUH169" s="247"/>
      <c r="AUI169" s="247"/>
      <c r="AUJ169" s="247"/>
      <c r="AUK169" s="247"/>
      <c r="AUL169" s="247"/>
      <c r="AUM169" s="247"/>
      <c r="AUN169" s="247"/>
      <c r="AUO169" s="247"/>
      <c r="AUP169" s="247"/>
      <c r="AUQ169" s="247"/>
      <c r="AUR169" s="247"/>
      <c r="AUS169" s="247"/>
      <c r="AUT169" s="247"/>
      <c r="AUU169" s="247"/>
      <c r="AUV169" s="247"/>
      <c r="AUW169" s="247"/>
      <c r="AUX169" s="247"/>
      <c r="AUY169" s="247"/>
      <c r="AUZ169" s="247"/>
      <c r="AVA169" s="247"/>
      <c r="AVB169" s="247"/>
      <c r="AVC169" s="247"/>
      <c r="AVD169" s="247"/>
      <c r="AVE169" s="247"/>
      <c r="AVF169" s="247"/>
      <c r="AVG169" s="247"/>
      <c r="AVH169" s="247"/>
      <c r="AVI169" s="247"/>
      <c r="AVJ169" s="247"/>
      <c r="AVK169" s="247"/>
      <c r="AVL169" s="247"/>
      <c r="AVM169" s="247"/>
      <c r="AVN169" s="247"/>
      <c r="AVO169" s="247"/>
      <c r="AVP169" s="247"/>
      <c r="AVQ169" s="247"/>
      <c r="AVR169" s="247"/>
      <c r="AVS169" s="247"/>
      <c r="AVT169" s="247"/>
      <c r="AVU169" s="247"/>
      <c r="AVV169" s="247"/>
      <c r="AVW169" s="247"/>
      <c r="AVX169" s="247"/>
      <c r="AVY169" s="247"/>
      <c r="AVZ169" s="247"/>
      <c r="AWA169" s="247"/>
      <c r="AWB169" s="247"/>
      <c r="AWC169" s="247"/>
      <c r="AWD169" s="247"/>
      <c r="AWE169" s="247"/>
      <c r="AWF169" s="247"/>
      <c r="AWG169" s="247"/>
      <c r="AWH169" s="247"/>
      <c r="AWI169" s="247"/>
      <c r="AWJ169" s="247"/>
      <c r="AWK169" s="247"/>
      <c r="AWL169" s="247"/>
      <c r="AWM169" s="247"/>
      <c r="AWN169" s="247"/>
      <c r="AWO169" s="247"/>
      <c r="AWP169" s="247"/>
      <c r="AWQ169" s="247"/>
      <c r="AWR169" s="247"/>
      <c r="AWS169" s="247"/>
      <c r="AWT169" s="247"/>
      <c r="AWU169" s="247"/>
      <c r="AWV169" s="247"/>
      <c r="AWW169" s="247"/>
      <c r="AWX169" s="247"/>
      <c r="AWY169" s="247"/>
      <c r="AWZ169" s="247"/>
      <c r="AXA169" s="247"/>
      <c r="AXB169" s="247"/>
      <c r="AXC169" s="247"/>
      <c r="AXD169" s="247"/>
      <c r="AXE169" s="247"/>
      <c r="AXF169" s="247"/>
      <c r="AXG169" s="247"/>
      <c r="AXH169" s="247"/>
      <c r="AXI169" s="247"/>
      <c r="AXJ169" s="247"/>
      <c r="AXK169" s="247"/>
      <c r="AXL169" s="247"/>
      <c r="AXM169" s="247"/>
      <c r="AXN169" s="247"/>
      <c r="AXO169" s="247"/>
      <c r="AXP169" s="247"/>
      <c r="AXQ169" s="247"/>
      <c r="AXR169" s="247"/>
      <c r="AXS169" s="247"/>
      <c r="AXT169" s="247"/>
      <c r="AXU169" s="247"/>
      <c r="AXV169" s="247"/>
      <c r="AXW169" s="247"/>
      <c r="AXX169" s="247"/>
      <c r="AXY169" s="247"/>
      <c r="AXZ169" s="247"/>
      <c r="AYA169" s="247"/>
      <c r="AYB169" s="247"/>
      <c r="AYC169" s="247"/>
      <c r="AYD169" s="247"/>
      <c r="AYE169" s="247"/>
      <c r="AYF169" s="247"/>
      <c r="AYG169" s="247"/>
      <c r="AYH169" s="247"/>
      <c r="AYI169" s="247"/>
      <c r="AYJ169" s="247"/>
      <c r="AYK169" s="247"/>
      <c r="AYL169" s="247"/>
      <c r="AYM169" s="247"/>
      <c r="AYN169" s="247"/>
      <c r="AYO169" s="247"/>
      <c r="AYP169" s="247"/>
      <c r="AYQ169" s="247"/>
      <c r="AYR169" s="247"/>
      <c r="AYS169" s="247"/>
      <c r="AYT169" s="247"/>
      <c r="AYU169" s="247"/>
      <c r="AYV169" s="247"/>
      <c r="AYW169" s="247"/>
      <c r="AYX169" s="247"/>
      <c r="AYY169" s="247"/>
      <c r="AYZ169" s="247"/>
      <c r="AZA169" s="247"/>
      <c r="AZB169" s="247"/>
      <c r="AZC169" s="247"/>
      <c r="AZD169" s="247"/>
      <c r="AZE169" s="247"/>
      <c r="AZF169" s="247"/>
      <c r="AZG169" s="247"/>
      <c r="AZH169" s="247"/>
      <c r="AZI169" s="247"/>
      <c r="AZJ169" s="247"/>
      <c r="AZK169" s="247"/>
      <c r="AZL169" s="247"/>
      <c r="AZM169" s="247"/>
      <c r="AZN169" s="247"/>
      <c r="AZO169" s="247"/>
      <c r="AZP169" s="247"/>
      <c r="AZQ169" s="247"/>
      <c r="AZR169" s="247"/>
      <c r="AZS169" s="247"/>
      <c r="AZT169" s="247"/>
      <c r="AZU169" s="247"/>
      <c r="AZV169" s="247"/>
      <c r="AZW169" s="247"/>
      <c r="AZX169" s="247"/>
      <c r="AZY169" s="247"/>
      <c r="AZZ169" s="247"/>
      <c r="BAA169" s="247"/>
      <c r="BAB169" s="247"/>
      <c r="BAC169" s="247"/>
      <c r="BAD169" s="247"/>
      <c r="BAE169" s="247"/>
      <c r="BAF169" s="247"/>
      <c r="BAG169" s="247"/>
      <c r="BAH169" s="247"/>
      <c r="BAI169" s="247"/>
      <c r="BAJ169" s="247"/>
      <c r="BAK169" s="247"/>
      <c r="BAL169" s="247"/>
      <c r="BAM169" s="247"/>
      <c r="BAN169" s="247"/>
      <c r="BAO169" s="247"/>
      <c r="BAP169" s="247"/>
      <c r="BAQ169" s="247"/>
      <c r="BAR169" s="247"/>
      <c r="BAS169" s="247"/>
      <c r="BAT169" s="247"/>
      <c r="BAU169" s="247"/>
      <c r="BAV169" s="247"/>
      <c r="BAW169" s="247"/>
      <c r="BAX169" s="247"/>
      <c r="BAY169" s="247"/>
      <c r="BAZ169" s="247"/>
      <c r="BBA169" s="247"/>
      <c r="BBB169" s="247"/>
      <c r="BBC169" s="247"/>
      <c r="BBD169" s="247"/>
      <c r="BBE169" s="247"/>
      <c r="BBF169" s="247"/>
      <c r="BBG169" s="247"/>
      <c r="BBH169" s="247"/>
      <c r="BBI169" s="247"/>
      <c r="BBJ169" s="247"/>
      <c r="BBK169" s="247"/>
      <c r="BBL169" s="247"/>
      <c r="BBM169" s="247"/>
      <c r="BBN169" s="247"/>
      <c r="BBO169" s="247"/>
      <c r="BBP169" s="247"/>
      <c r="BBQ169" s="247"/>
      <c r="BBR169" s="247"/>
      <c r="BBS169" s="247"/>
      <c r="BBT169" s="247"/>
      <c r="BBU169" s="247"/>
      <c r="BBV169" s="247"/>
      <c r="BBW169" s="247"/>
      <c r="BBX169" s="247"/>
      <c r="BBY169" s="247"/>
      <c r="BBZ169" s="247"/>
      <c r="BCA169" s="247"/>
      <c r="BCB169" s="247"/>
      <c r="BCC169" s="247"/>
      <c r="BCD169" s="247"/>
      <c r="BCE169" s="247"/>
      <c r="BCF169" s="247"/>
      <c r="BCG169" s="247"/>
      <c r="BCH169" s="247"/>
      <c r="BCI169" s="247"/>
      <c r="BCJ169" s="247"/>
      <c r="BCK169" s="247"/>
      <c r="BCL169" s="247"/>
      <c r="BCM169" s="247"/>
      <c r="BCN169" s="247"/>
      <c r="BCO169" s="247"/>
      <c r="BCP169" s="247"/>
      <c r="BCQ169" s="247"/>
      <c r="BCR169" s="247"/>
      <c r="BCS169" s="247"/>
      <c r="BCT169" s="247"/>
      <c r="BCU169" s="247"/>
      <c r="BCV169" s="247"/>
      <c r="BCW169" s="247"/>
      <c r="BCX169" s="247"/>
      <c r="BCY169" s="247"/>
      <c r="BCZ169" s="247"/>
      <c r="BDA169" s="247"/>
      <c r="BDB169" s="247"/>
      <c r="BDC169" s="247"/>
      <c r="BDD169" s="247"/>
      <c r="BDE169" s="247"/>
      <c r="BDF169" s="247"/>
      <c r="BDG169" s="247"/>
      <c r="BDH169" s="247"/>
      <c r="BDI169" s="247"/>
      <c r="BDJ169" s="247"/>
      <c r="BDK169" s="247"/>
      <c r="BDL169" s="247"/>
      <c r="BDM169" s="247"/>
      <c r="BDN169" s="247"/>
      <c r="BDO169" s="247"/>
      <c r="BDP169" s="247"/>
      <c r="BDQ169" s="247"/>
      <c r="BDR169" s="247"/>
      <c r="BDS169" s="247"/>
      <c r="BDT169" s="247"/>
      <c r="BDU169" s="247"/>
      <c r="BDV169" s="247"/>
      <c r="BDW169" s="247"/>
      <c r="BDX169" s="247"/>
      <c r="BDY169" s="247"/>
      <c r="BDZ169" s="247"/>
      <c r="BEA169" s="247"/>
      <c r="BEB169" s="247"/>
      <c r="BEC169" s="247"/>
      <c r="BED169" s="247"/>
      <c r="BEE169" s="247"/>
      <c r="BEF169" s="247"/>
      <c r="BEG169" s="247"/>
      <c r="BEH169" s="247"/>
      <c r="BEI169" s="247"/>
      <c r="BEJ169" s="247"/>
      <c r="BEK169" s="247"/>
      <c r="BEL169" s="247"/>
      <c r="BEM169" s="247"/>
      <c r="BEN169" s="247"/>
      <c r="BEO169" s="247"/>
      <c r="BEP169" s="247"/>
      <c r="BEQ169" s="247"/>
      <c r="BER169" s="247"/>
      <c r="BES169" s="247"/>
      <c r="BET169" s="247"/>
      <c r="BEU169" s="247"/>
      <c r="BEV169" s="247"/>
      <c r="BEW169" s="247"/>
      <c r="BEX169" s="247"/>
      <c r="BEY169" s="247"/>
      <c r="BEZ169" s="247"/>
      <c r="BFA169" s="247"/>
      <c r="BFB169" s="247"/>
      <c r="BFC169" s="247"/>
      <c r="BFD169" s="247"/>
      <c r="BFE169" s="247"/>
      <c r="BFF169" s="247"/>
      <c r="BFG169" s="247"/>
      <c r="BFH169" s="247"/>
      <c r="BFI169" s="247"/>
      <c r="BFJ169" s="247"/>
      <c r="BFK169" s="247"/>
      <c r="BFL169" s="247"/>
      <c r="BFM169" s="247"/>
      <c r="BFN169" s="247"/>
      <c r="BFO169" s="247"/>
      <c r="BFP169" s="247"/>
      <c r="BFQ169" s="247"/>
      <c r="BFR169" s="247"/>
      <c r="BFS169" s="247"/>
      <c r="BFT169" s="247"/>
      <c r="BFU169" s="247"/>
      <c r="BFV169" s="247"/>
      <c r="BFW169" s="247"/>
      <c r="BFX169" s="247"/>
      <c r="BFY169" s="247"/>
      <c r="BFZ169" s="247"/>
      <c r="BGA169" s="247"/>
      <c r="BGB169" s="247"/>
      <c r="BGC169" s="247"/>
      <c r="BGD169" s="247"/>
      <c r="BGE169" s="247"/>
      <c r="BGF169" s="247"/>
      <c r="BGG169" s="247"/>
      <c r="BGH169" s="247"/>
      <c r="BGI169" s="247"/>
      <c r="BGJ169" s="247"/>
      <c r="BGK169" s="247"/>
      <c r="BGL169" s="247"/>
      <c r="BGM169" s="247"/>
      <c r="BGN169" s="247"/>
      <c r="BGO169" s="247"/>
      <c r="BGP169" s="247"/>
      <c r="BGQ169" s="247"/>
      <c r="BGR169" s="247"/>
      <c r="BGS169" s="247"/>
      <c r="BGT169" s="247"/>
      <c r="BGU169" s="247"/>
      <c r="BGV169" s="247"/>
      <c r="BGW169" s="247"/>
      <c r="BGX169" s="247"/>
      <c r="BGY169" s="247"/>
      <c r="BGZ169" s="247"/>
      <c r="BHA169" s="247"/>
      <c r="BHB169" s="247"/>
      <c r="BHC169" s="247"/>
      <c r="BHD169" s="247"/>
      <c r="BHE169" s="247"/>
      <c r="BHF169" s="247"/>
      <c r="BHG169" s="247"/>
      <c r="BHH169" s="247"/>
      <c r="BHI169" s="247"/>
      <c r="BHJ169" s="247"/>
      <c r="BHK169" s="247"/>
      <c r="BHL169" s="247"/>
      <c r="BHM169" s="247"/>
      <c r="BHN169" s="247"/>
      <c r="BHO169" s="247"/>
      <c r="BHP169" s="247"/>
      <c r="BHQ169" s="247"/>
      <c r="BHR169" s="247"/>
      <c r="BHS169" s="247"/>
      <c r="BHT169" s="247"/>
      <c r="BHU169" s="247"/>
      <c r="BHV169" s="247"/>
      <c r="BHW169" s="247"/>
      <c r="BHX169" s="247"/>
      <c r="BHY169" s="247"/>
      <c r="BHZ169" s="247"/>
      <c r="BIA169" s="247"/>
      <c r="BIB169" s="247"/>
      <c r="BIC169" s="247"/>
      <c r="BID169" s="247"/>
      <c r="BIE169" s="247"/>
      <c r="BIF169" s="247"/>
      <c r="BIG169" s="247"/>
      <c r="BIH169" s="247"/>
      <c r="BII169" s="247"/>
      <c r="BIJ169" s="247"/>
      <c r="BIK169" s="247"/>
      <c r="BIL169" s="247"/>
      <c r="BIM169" s="247"/>
      <c r="BIN169" s="247"/>
      <c r="BIO169" s="247"/>
      <c r="BIP169" s="247"/>
      <c r="BIQ169" s="247"/>
      <c r="BIR169" s="247"/>
      <c r="BIS169" s="247"/>
      <c r="BIT169" s="247"/>
      <c r="BIU169" s="247"/>
      <c r="BIV169" s="247"/>
      <c r="BIW169" s="247"/>
      <c r="BIX169" s="247"/>
      <c r="BIY169" s="247"/>
      <c r="BIZ169" s="247"/>
      <c r="BJA169" s="247"/>
      <c r="BJB169" s="247"/>
      <c r="BJC169" s="247"/>
      <c r="BJD169" s="247"/>
      <c r="BJE169" s="247"/>
      <c r="BJF169" s="247"/>
      <c r="BJG169" s="247"/>
      <c r="BJH169" s="247"/>
      <c r="BJI169" s="247"/>
      <c r="BJJ169" s="247"/>
      <c r="BJK169" s="247"/>
      <c r="BJL169" s="247"/>
      <c r="BJM169" s="247"/>
      <c r="BJN169" s="247"/>
      <c r="BJO169" s="247"/>
      <c r="BJP169" s="247"/>
      <c r="BJQ169" s="247"/>
      <c r="BJR169" s="247"/>
      <c r="BJS169" s="247"/>
      <c r="BJT169" s="247"/>
      <c r="BJU169" s="247"/>
      <c r="BJV169" s="247"/>
      <c r="BJW169" s="247"/>
      <c r="BJX169" s="247"/>
      <c r="BJY169" s="247"/>
      <c r="BJZ169" s="247"/>
      <c r="BKA169" s="247"/>
      <c r="BKB169" s="247"/>
      <c r="BKC169" s="247"/>
      <c r="BKD169" s="247"/>
      <c r="BKE169" s="247"/>
      <c r="BKF169" s="247"/>
      <c r="BKG169" s="247"/>
      <c r="BKH169" s="247"/>
      <c r="BKI169" s="247"/>
      <c r="BKJ169" s="247"/>
      <c r="BKK169" s="247"/>
      <c r="BKL169" s="247"/>
      <c r="BKM169" s="247"/>
      <c r="BKN169" s="247"/>
      <c r="BKO169" s="247"/>
      <c r="BKP169" s="247"/>
      <c r="BKQ169" s="247"/>
      <c r="BKR169" s="247"/>
      <c r="BKS169" s="247"/>
      <c r="BKT169" s="247"/>
      <c r="BKU169" s="247"/>
      <c r="BKV169" s="247"/>
      <c r="BKW169" s="247"/>
      <c r="BKX169" s="247"/>
      <c r="BKY169" s="247"/>
      <c r="BKZ169" s="247"/>
      <c r="BLA169" s="247"/>
      <c r="BLB169" s="247"/>
      <c r="BLC169" s="247"/>
      <c r="BLD169" s="247"/>
      <c r="BLE169" s="247"/>
      <c r="BLF169" s="247"/>
      <c r="BLG169" s="247"/>
      <c r="BLH169" s="247"/>
      <c r="BLI169" s="247"/>
      <c r="BLJ169" s="247"/>
      <c r="BLK169" s="247"/>
      <c r="BLL169" s="247"/>
      <c r="BLM169" s="247"/>
      <c r="BLN169" s="247"/>
      <c r="BLO169" s="247"/>
      <c r="BLP169" s="247"/>
      <c r="BLQ169" s="247"/>
      <c r="BLR169" s="247"/>
      <c r="BLS169" s="247"/>
      <c r="BLT169" s="247"/>
      <c r="BLU169" s="247"/>
      <c r="BLV169" s="247"/>
      <c r="BLW169" s="247"/>
      <c r="BLX169" s="247"/>
      <c r="BLY169" s="247"/>
      <c r="BLZ169" s="247"/>
      <c r="BMA169" s="247"/>
      <c r="BMB169" s="247"/>
      <c r="BMC169" s="247"/>
      <c r="BMD169" s="247"/>
      <c r="BME169" s="247"/>
      <c r="BMF169" s="247"/>
      <c r="BMG169" s="247"/>
      <c r="BMH169" s="247"/>
      <c r="BMI169" s="247"/>
      <c r="BMJ169" s="247"/>
      <c r="BMK169" s="247"/>
      <c r="BML169" s="247"/>
      <c r="BMM169" s="247"/>
      <c r="BMN169" s="247"/>
      <c r="BMO169" s="247"/>
      <c r="BMP169" s="247"/>
      <c r="BMQ169" s="247"/>
      <c r="BMR169" s="247"/>
      <c r="BMS169" s="247"/>
      <c r="BMT169" s="247"/>
      <c r="BMU169" s="247"/>
      <c r="BMV169" s="247"/>
      <c r="BMW169" s="247"/>
      <c r="BMX169" s="247"/>
      <c r="BMY169" s="247"/>
      <c r="BMZ169" s="247"/>
      <c r="BNA169" s="247"/>
      <c r="BNB169" s="247"/>
      <c r="BNC169" s="247"/>
      <c r="BND169" s="247"/>
      <c r="BNE169" s="247"/>
      <c r="BNF169" s="247"/>
      <c r="BNG169" s="247"/>
      <c r="BNH169" s="247"/>
      <c r="BNI169" s="247"/>
      <c r="BNJ169" s="247"/>
      <c r="BNK169" s="247"/>
      <c r="BNL169" s="247"/>
      <c r="BNM169" s="247"/>
      <c r="BNN169" s="247"/>
      <c r="BNO169" s="247"/>
      <c r="BNP169" s="247"/>
      <c r="BNQ169" s="247"/>
      <c r="BNR169" s="247"/>
      <c r="BNS169" s="247"/>
      <c r="BNT169" s="247"/>
      <c r="BNU169" s="247"/>
      <c r="BNV169" s="247"/>
      <c r="BNW169" s="247"/>
      <c r="BNX169" s="247"/>
      <c r="BNY169" s="247"/>
      <c r="BNZ169" s="247"/>
      <c r="BOA169" s="247"/>
      <c r="BOB169" s="247"/>
      <c r="BOC169" s="247"/>
      <c r="BOD169" s="247"/>
      <c r="BOE169" s="247"/>
      <c r="BOF169" s="247"/>
      <c r="BOG169" s="247"/>
      <c r="BOH169" s="247"/>
      <c r="BOI169" s="247"/>
      <c r="BOJ169" s="247"/>
      <c r="BOK169" s="247"/>
      <c r="BOL169" s="247"/>
      <c r="BOM169" s="247"/>
      <c r="BON169" s="247"/>
      <c r="BOO169" s="247"/>
      <c r="BOP169" s="247"/>
      <c r="BOQ169" s="247"/>
      <c r="BOR169" s="247"/>
      <c r="BOS169" s="247"/>
      <c r="BOT169" s="247"/>
      <c r="BOU169" s="247"/>
      <c r="BOV169" s="247"/>
      <c r="BOW169" s="247"/>
      <c r="BOX169" s="247"/>
      <c r="BOY169" s="247"/>
      <c r="BOZ169" s="247"/>
      <c r="BPA169" s="247"/>
      <c r="BPB169" s="247"/>
      <c r="BPC169" s="247"/>
      <c r="BPD169" s="247"/>
      <c r="BPE169" s="247"/>
      <c r="BPF169" s="247"/>
      <c r="BPG169" s="247"/>
      <c r="BPH169" s="247"/>
      <c r="BPI169" s="247"/>
      <c r="BPJ169" s="247"/>
      <c r="BPK169" s="247"/>
      <c r="BPL169" s="247"/>
      <c r="BPM169" s="247"/>
      <c r="BPN169" s="247"/>
      <c r="BPO169" s="247"/>
      <c r="BPP169" s="247"/>
      <c r="BPQ169" s="247"/>
      <c r="BPR169" s="247"/>
      <c r="BPS169" s="247"/>
      <c r="BPT169" s="247"/>
      <c r="BPU169" s="247"/>
      <c r="BPV169" s="247"/>
      <c r="BPW169" s="247"/>
      <c r="BPX169" s="247"/>
      <c r="BPY169" s="247"/>
      <c r="BPZ169" s="247"/>
      <c r="BQA169" s="247"/>
      <c r="BQB169" s="247"/>
      <c r="BQC169" s="247"/>
      <c r="BQD169" s="247"/>
      <c r="BQE169" s="247"/>
      <c r="BQF169" s="247"/>
      <c r="BQG169" s="247"/>
      <c r="BQH169" s="247"/>
      <c r="BQI169" s="247"/>
      <c r="BQJ169" s="247"/>
      <c r="BQK169" s="247"/>
      <c r="BQL169" s="247"/>
      <c r="BQM169" s="247"/>
      <c r="BQN169" s="247"/>
      <c r="BQO169" s="247"/>
      <c r="BQP169" s="247"/>
      <c r="BQQ169" s="247"/>
      <c r="BQR169" s="247"/>
      <c r="BQS169" s="247"/>
      <c r="BQT169" s="247"/>
      <c r="BQU169" s="247"/>
      <c r="BQV169" s="247"/>
      <c r="BQW169" s="247"/>
      <c r="BQX169" s="247"/>
      <c r="BQY169" s="247"/>
      <c r="BQZ169" s="247"/>
      <c r="BRA169" s="247"/>
      <c r="BRB169" s="247"/>
      <c r="BRC169" s="247"/>
      <c r="BRD169" s="247"/>
      <c r="BRE169" s="247"/>
      <c r="BRF169" s="247"/>
      <c r="BRG169" s="247"/>
      <c r="BRH169" s="247"/>
      <c r="BRI169" s="247"/>
      <c r="BRJ169" s="247"/>
      <c r="BRK169" s="247"/>
      <c r="BRL169" s="247"/>
      <c r="BRM169" s="247"/>
      <c r="BRN169" s="247"/>
      <c r="BRO169" s="247"/>
      <c r="BRP169" s="247"/>
      <c r="BRQ169" s="247"/>
      <c r="BRR169" s="247"/>
      <c r="BRS169" s="247"/>
      <c r="BRT169" s="247"/>
      <c r="BRU169" s="247"/>
      <c r="BRV169" s="247"/>
      <c r="BRW169" s="247"/>
      <c r="BRX169" s="247"/>
      <c r="BRY169" s="247"/>
      <c r="BRZ169" s="247"/>
      <c r="BSA169" s="247"/>
      <c r="BSB169" s="247"/>
      <c r="BSC169" s="247"/>
      <c r="BSD169" s="247"/>
      <c r="BSE169" s="247"/>
      <c r="BSF169" s="247"/>
      <c r="BSG169" s="247"/>
      <c r="BSH169" s="247"/>
      <c r="BSI169" s="247"/>
      <c r="BSJ169" s="247"/>
      <c r="BSK169" s="247"/>
      <c r="BSL169" s="247"/>
      <c r="BSM169" s="247"/>
      <c r="BSN169" s="247"/>
      <c r="BSO169" s="247"/>
      <c r="BSP169" s="247"/>
      <c r="BSQ169" s="247"/>
      <c r="BSR169" s="247"/>
      <c r="BSS169" s="247"/>
      <c r="BST169" s="247"/>
      <c r="BSU169" s="247"/>
      <c r="BSV169" s="247"/>
      <c r="BSW169" s="247"/>
      <c r="BSX169" s="247"/>
      <c r="BSY169" s="247"/>
      <c r="BSZ169" s="247"/>
      <c r="BTA169" s="247"/>
      <c r="BTB169" s="247"/>
      <c r="BTC169" s="247"/>
      <c r="BTD169" s="247"/>
      <c r="BTE169" s="247"/>
      <c r="BTF169" s="247"/>
      <c r="BTG169" s="247"/>
      <c r="BTH169" s="247"/>
      <c r="BTI169" s="247"/>
      <c r="BTJ169" s="247"/>
      <c r="BTK169" s="247"/>
      <c r="BTL169" s="247"/>
      <c r="BTM169" s="247"/>
      <c r="BTN169" s="247"/>
      <c r="BTO169" s="247"/>
      <c r="BTP169" s="247"/>
      <c r="BTQ169" s="247"/>
      <c r="BTR169" s="247"/>
      <c r="BTS169" s="247"/>
      <c r="BTT169" s="247"/>
      <c r="BTU169" s="247"/>
      <c r="BTV169" s="247"/>
      <c r="BTW169" s="247"/>
      <c r="BTX169" s="247"/>
      <c r="BTY169" s="247"/>
      <c r="BTZ169" s="247"/>
      <c r="BUA169" s="247"/>
      <c r="BUB169" s="247"/>
      <c r="BUC169" s="247"/>
      <c r="BUD169" s="247"/>
      <c r="BUE169" s="247"/>
      <c r="BUF169" s="247"/>
      <c r="BUG169" s="247"/>
      <c r="BUH169" s="247"/>
      <c r="BUI169" s="247"/>
      <c r="BUJ169" s="247"/>
      <c r="BUK169" s="247"/>
      <c r="BUL169" s="247"/>
      <c r="BUM169" s="247"/>
      <c r="BUN169" s="247"/>
      <c r="BUO169" s="247"/>
      <c r="BUP169" s="247"/>
      <c r="BUQ169" s="247"/>
      <c r="BUR169" s="247"/>
      <c r="BUS169" s="247"/>
      <c r="BUT169" s="247"/>
      <c r="BUU169" s="247"/>
      <c r="BUV169" s="247"/>
      <c r="BUW169" s="247"/>
      <c r="BUX169" s="247"/>
      <c r="BUY169" s="247"/>
      <c r="BUZ169" s="247"/>
      <c r="BVA169" s="247"/>
      <c r="BVB169" s="247"/>
      <c r="BVC169" s="247"/>
      <c r="BVD169" s="247"/>
      <c r="BVE169" s="247"/>
      <c r="BVF169" s="247"/>
      <c r="BVG169" s="247"/>
      <c r="BVH169" s="247"/>
      <c r="BVI169" s="247"/>
      <c r="BVJ169" s="247"/>
      <c r="BVK169" s="247"/>
      <c r="BVL169" s="247"/>
      <c r="BVM169" s="247"/>
      <c r="BVN169" s="247"/>
      <c r="BVO169" s="247"/>
      <c r="BVP169" s="247"/>
      <c r="BVQ169" s="247"/>
      <c r="BVR169" s="247"/>
      <c r="BVS169" s="247"/>
      <c r="BVT169" s="247"/>
      <c r="BVU169" s="247"/>
      <c r="BVV169" s="247"/>
      <c r="BVW169" s="247"/>
      <c r="BVX169" s="247"/>
      <c r="BVY169" s="247"/>
      <c r="BVZ169" s="247"/>
      <c r="BWA169" s="247"/>
      <c r="BWB169" s="247"/>
      <c r="BWC169" s="247"/>
      <c r="BWD169" s="247"/>
      <c r="BWE169" s="247"/>
      <c r="BWF169" s="247"/>
      <c r="BWG169" s="247"/>
      <c r="BWH169" s="247"/>
      <c r="BWI169" s="247"/>
      <c r="BWJ169" s="247"/>
      <c r="BWK169" s="247"/>
      <c r="BWL169" s="247"/>
      <c r="BWM169" s="247"/>
      <c r="BWN169" s="247"/>
      <c r="BWO169" s="247"/>
      <c r="BWP169" s="247"/>
      <c r="BWQ169" s="247"/>
      <c r="BWR169" s="247"/>
      <c r="BWS169" s="247"/>
      <c r="BWT169" s="247"/>
      <c r="BWU169" s="247"/>
      <c r="BWV169" s="247"/>
      <c r="BWW169" s="247"/>
      <c r="BWX169" s="247"/>
      <c r="BWY169" s="247"/>
      <c r="BWZ169" s="247"/>
      <c r="BXA169" s="247"/>
      <c r="BXB169" s="247"/>
      <c r="BXC169" s="247"/>
      <c r="BXD169" s="247"/>
      <c r="BXE169" s="247"/>
      <c r="BXF169" s="247"/>
      <c r="BXG169" s="247"/>
      <c r="BXH169" s="247"/>
      <c r="BXI169" s="247"/>
      <c r="BXJ169" s="247"/>
      <c r="BXK169" s="247"/>
      <c r="BXL169" s="247"/>
      <c r="BXM169" s="247"/>
      <c r="BXN169" s="247"/>
      <c r="BXO169" s="247"/>
      <c r="BXP169" s="247"/>
      <c r="BXQ169" s="247"/>
      <c r="BXR169" s="247"/>
      <c r="BXS169" s="247"/>
      <c r="BXT169" s="247"/>
      <c r="BXU169" s="247"/>
      <c r="BXV169" s="247"/>
      <c r="BXW169" s="247"/>
      <c r="BXX169" s="247"/>
      <c r="BXY169" s="247"/>
      <c r="BXZ169" s="247"/>
      <c r="BYA169" s="247"/>
      <c r="BYB169" s="247"/>
      <c r="BYC169" s="247"/>
      <c r="BYD169" s="247"/>
      <c r="BYE169" s="247"/>
      <c r="BYF169" s="247"/>
      <c r="BYG169" s="247"/>
      <c r="BYH169" s="247"/>
      <c r="BYI169" s="247"/>
      <c r="BYJ169" s="247"/>
      <c r="BYK169" s="247"/>
      <c r="BYL169" s="247"/>
      <c r="BYM169" s="247"/>
      <c r="BYN169" s="247"/>
      <c r="BYO169" s="247"/>
      <c r="BYP169" s="247"/>
      <c r="BYQ169" s="247"/>
      <c r="BYR169" s="247"/>
      <c r="BYS169" s="247"/>
      <c r="BYT169" s="247"/>
      <c r="BYU169" s="247"/>
      <c r="BYV169" s="247"/>
      <c r="BYW169" s="247"/>
      <c r="BYX169" s="247"/>
      <c r="BYY169" s="247"/>
      <c r="BYZ169" s="247"/>
      <c r="BZA169" s="247"/>
      <c r="BZB169" s="247"/>
      <c r="BZC169" s="247"/>
      <c r="BZD169" s="247"/>
      <c r="BZE169" s="247"/>
      <c r="BZF169" s="247"/>
      <c r="BZG169" s="247"/>
      <c r="BZH169" s="247"/>
      <c r="BZI169" s="247"/>
      <c r="BZJ169" s="247"/>
      <c r="BZK169" s="247"/>
      <c r="BZL169" s="247"/>
      <c r="BZM169" s="247"/>
      <c r="BZN169" s="247"/>
      <c r="BZO169" s="247"/>
      <c r="BZP169" s="247"/>
      <c r="BZQ169" s="247"/>
      <c r="BZR169" s="247"/>
      <c r="BZS169" s="247"/>
      <c r="BZT169" s="247"/>
      <c r="BZU169" s="247"/>
      <c r="BZV169" s="247"/>
      <c r="BZW169" s="247"/>
      <c r="BZX169" s="247"/>
      <c r="BZY169" s="247"/>
      <c r="BZZ169" s="247"/>
      <c r="CAA169" s="247"/>
      <c r="CAB169" s="247"/>
      <c r="CAC169" s="247"/>
      <c r="CAD169" s="247"/>
      <c r="CAE169" s="247"/>
      <c r="CAF169" s="247"/>
      <c r="CAG169" s="247"/>
      <c r="CAH169" s="247"/>
      <c r="CAI169" s="247"/>
      <c r="CAJ169" s="247"/>
      <c r="CAK169" s="247"/>
      <c r="CAL169" s="247"/>
      <c r="CAM169" s="247"/>
      <c r="CAN169" s="247"/>
      <c r="CAO169" s="247"/>
      <c r="CAP169" s="247"/>
      <c r="CAQ169" s="247"/>
      <c r="CAR169" s="247"/>
      <c r="CAS169" s="247"/>
      <c r="CAT169" s="247"/>
      <c r="CAU169" s="247"/>
      <c r="CAV169" s="247"/>
      <c r="CAW169" s="247"/>
      <c r="CAX169" s="247"/>
      <c r="CAY169" s="247"/>
      <c r="CAZ169" s="247"/>
      <c r="CBA169" s="247"/>
      <c r="CBB169" s="247"/>
      <c r="CBC169" s="247"/>
      <c r="CBD169" s="247"/>
      <c r="CBE169" s="247"/>
      <c r="CBF169" s="247"/>
      <c r="CBG169" s="247"/>
      <c r="CBH169" s="247"/>
      <c r="CBI169" s="247"/>
      <c r="CBJ169" s="247"/>
      <c r="CBK169" s="247"/>
      <c r="CBL169" s="247"/>
      <c r="CBM169" s="247"/>
      <c r="CBN169" s="247"/>
      <c r="CBO169" s="247"/>
      <c r="CBP169" s="247"/>
      <c r="CBQ169" s="247"/>
      <c r="CBR169" s="247"/>
      <c r="CBS169" s="247"/>
      <c r="CBT169" s="247"/>
      <c r="CBU169" s="247"/>
      <c r="CBV169" s="247"/>
      <c r="CBW169" s="247"/>
      <c r="CBX169" s="247"/>
      <c r="CBY169" s="247"/>
      <c r="CBZ169" s="247"/>
      <c r="CCA169" s="247"/>
      <c r="CCB169" s="247"/>
      <c r="CCC169" s="247"/>
      <c r="CCD169" s="247"/>
      <c r="CCE169" s="247"/>
      <c r="CCF169" s="247"/>
      <c r="CCG169" s="247"/>
      <c r="CCH169" s="247"/>
      <c r="CCI169" s="247"/>
      <c r="CCJ169" s="247"/>
      <c r="CCK169" s="247"/>
      <c r="CCL169" s="247"/>
      <c r="CCM169" s="247"/>
      <c r="CCN169" s="247"/>
      <c r="CCO169" s="247"/>
      <c r="CCP169" s="247"/>
      <c r="CCQ169" s="247"/>
      <c r="CCR169" s="247"/>
      <c r="CCS169" s="247"/>
      <c r="CCT169" s="247"/>
      <c r="CCU169" s="247"/>
      <c r="CCV169" s="247"/>
      <c r="CCW169" s="247"/>
      <c r="CCX169" s="247"/>
      <c r="CCY169" s="247"/>
      <c r="CCZ169" s="247"/>
      <c r="CDA169" s="247"/>
      <c r="CDB169" s="247"/>
      <c r="CDC169" s="247"/>
      <c r="CDD169" s="247"/>
      <c r="CDE169" s="247"/>
      <c r="CDF169" s="247"/>
      <c r="CDG169" s="247"/>
      <c r="CDH169" s="247"/>
      <c r="CDI169" s="247"/>
      <c r="CDJ169" s="247"/>
      <c r="CDK169" s="247"/>
      <c r="CDL169" s="247"/>
      <c r="CDM169" s="247"/>
      <c r="CDN169" s="247"/>
      <c r="CDO169" s="247"/>
      <c r="CDP169" s="247"/>
      <c r="CDQ169" s="247"/>
      <c r="CDR169" s="247"/>
      <c r="CDS169" s="247"/>
      <c r="CDT169" s="247"/>
      <c r="CDU169" s="247"/>
      <c r="CDV169" s="247"/>
      <c r="CDW169" s="247"/>
      <c r="CDX169" s="247"/>
      <c r="CDY169" s="247"/>
      <c r="CDZ169" s="247"/>
      <c r="CEA169" s="247"/>
      <c r="CEB169" s="247"/>
      <c r="CEC169" s="247"/>
      <c r="CED169" s="247"/>
      <c r="CEE169" s="247"/>
      <c r="CEF169" s="247"/>
      <c r="CEG169" s="247"/>
      <c r="CEH169" s="247"/>
      <c r="CEI169" s="247"/>
      <c r="CEJ169" s="247"/>
      <c r="CEK169" s="247"/>
      <c r="CEL169" s="247"/>
      <c r="CEM169" s="247"/>
      <c r="CEN169" s="247"/>
      <c r="CEO169" s="247"/>
      <c r="CEP169" s="247"/>
      <c r="CEQ169" s="247"/>
      <c r="CER169" s="247"/>
      <c r="CES169" s="247"/>
      <c r="CET169" s="247"/>
      <c r="CEU169" s="247"/>
      <c r="CEV169" s="247"/>
      <c r="CEW169" s="247"/>
      <c r="CEX169" s="247"/>
      <c r="CEY169" s="247"/>
      <c r="CEZ169" s="247"/>
      <c r="CFA169" s="247"/>
      <c r="CFB169" s="247"/>
      <c r="CFC169" s="247"/>
      <c r="CFD169" s="247"/>
      <c r="CFE169" s="247"/>
      <c r="CFF169" s="247"/>
      <c r="CFG169" s="247"/>
      <c r="CFH169" s="247"/>
      <c r="CFI169" s="247"/>
      <c r="CFJ169" s="247"/>
      <c r="CFK169" s="247"/>
      <c r="CFL169" s="247"/>
      <c r="CFM169" s="247"/>
      <c r="CFN169" s="247"/>
      <c r="CFO169" s="247"/>
      <c r="CFP169" s="247"/>
      <c r="CFQ169" s="247"/>
      <c r="CFR169" s="247"/>
      <c r="CFS169" s="247"/>
      <c r="CFT169" s="247"/>
      <c r="CFU169" s="247"/>
      <c r="CFV169" s="247"/>
      <c r="CFW169" s="247"/>
      <c r="CFX169" s="247"/>
      <c r="CFY169" s="247"/>
      <c r="CFZ169" s="247"/>
      <c r="CGA169" s="247"/>
      <c r="CGB169" s="247"/>
      <c r="CGC169" s="247"/>
      <c r="CGD169" s="247"/>
      <c r="CGE169" s="247"/>
      <c r="CGF169" s="247"/>
      <c r="CGG169" s="247"/>
      <c r="CGH169" s="247"/>
      <c r="CGI169" s="247"/>
      <c r="CGJ169" s="247"/>
      <c r="CGK169" s="247"/>
      <c r="CGL169" s="247"/>
      <c r="CGM169" s="247"/>
      <c r="CGN169" s="247"/>
      <c r="CGO169" s="247"/>
      <c r="CGP169" s="247"/>
      <c r="CGQ169" s="247"/>
      <c r="CGR169" s="247"/>
      <c r="CGS169" s="247"/>
      <c r="CGT169" s="247"/>
      <c r="CGU169" s="247"/>
      <c r="CGV169" s="247"/>
      <c r="CGW169" s="247"/>
      <c r="CGX169" s="247"/>
      <c r="CGY169" s="247"/>
      <c r="CGZ169" s="247"/>
      <c r="CHA169" s="247"/>
      <c r="CHB169" s="247"/>
      <c r="CHC169" s="247"/>
      <c r="CHD169" s="247"/>
      <c r="CHE169" s="247"/>
      <c r="CHF169" s="247"/>
      <c r="CHG169" s="247"/>
      <c r="CHH169" s="247"/>
      <c r="CHI169" s="247"/>
      <c r="CHJ169" s="247"/>
      <c r="CHK169" s="247"/>
      <c r="CHL169" s="247"/>
      <c r="CHM169" s="247"/>
      <c r="CHN169" s="247"/>
      <c r="CHO169" s="247"/>
      <c r="CHP169" s="247"/>
      <c r="CHQ169" s="247"/>
      <c r="CHR169" s="247"/>
      <c r="CHS169" s="247"/>
      <c r="CHT169" s="247"/>
      <c r="CHU169" s="247"/>
      <c r="CHV169" s="247"/>
      <c r="CHW169" s="247"/>
      <c r="CHX169" s="247"/>
      <c r="CHY169" s="247"/>
      <c r="CHZ169" s="247"/>
      <c r="CIA169" s="247"/>
      <c r="CIB169" s="247"/>
      <c r="CIC169" s="247"/>
      <c r="CID169" s="247"/>
      <c r="CIE169" s="247"/>
      <c r="CIF169" s="247"/>
      <c r="CIG169" s="247"/>
      <c r="CIH169" s="247"/>
      <c r="CII169" s="247"/>
      <c r="CIJ169" s="247"/>
      <c r="CIK169" s="247"/>
      <c r="CIL169" s="247"/>
      <c r="CIM169" s="247"/>
      <c r="CIN169" s="247"/>
      <c r="CIO169" s="247"/>
      <c r="CIP169" s="247"/>
      <c r="CIQ169" s="247"/>
      <c r="CIR169" s="247"/>
      <c r="CIS169" s="247"/>
      <c r="CIT169" s="247"/>
      <c r="CIU169" s="247"/>
      <c r="CIV169" s="247"/>
      <c r="CIW169" s="247"/>
      <c r="CIX169" s="247"/>
      <c r="CIY169" s="247"/>
      <c r="CIZ169" s="247"/>
      <c r="CJA169" s="247"/>
      <c r="CJB169" s="247"/>
      <c r="CJC169" s="247"/>
      <c r="CJD169" s="247"/>
      <c r="CJE169" s="247"/>
      <c r="CJF169" s="247"/>
      <c r="CJG169" s="247"/>
      <c r="CJH169" s="247"/>
      <c r="CJI169" s="247"/>
      <c r="CJJ169" s="247"/>
      <c r="CJK169" s="247"/>
      <c r="CJL169" s="247"/>
      <c r="CJM169" s="247"/>
      <c r="CJN169" s="247"/>
      <c r="CJO169" s="247"/>
      <c r="CJP169" s="247"/>
      <c r="CJQ169" s="247"/>
      <c r="CJR169" s="247"/>
      <c r="CJS169" s="247"/>
      <c r="CJT169" s="247"/>
      <c r="CJU169" s="247"/>
      <c r="CJV169" s="247"/>
      <c r="CJW169" s="247"/>
      <c r="CJX169" s="247"/>
      <c r="CJY169" s="247"/>
      <c r="CJZ169" s="247"/>
      <c r="CKA169" s="247"/>
      <c r="CKB169" s="247"/>
      <c r="CKC169" s="247"/>
      <c r="CKD169" s="247"/>
      <c r="CKE169" s="247"/>
      <c r="CKF169" s="247"/>
      <c r="CKG169" s="247"/>
      <c r="CKH169" s="247"/>
      <c r="CKI169" s="247"/>
      <c r="CKJ169" s="247"/>
      <c r="CKK169" s="247"/>
      <c r="CKL169" s="247"/>
      <c r="CKM169" s="247"/>
      <c r="CKN169" s="247"/>
      <c r="CKO169" s="247"/>
      <c r="CKP169" s="247"/>
      <c r="CKQ169" s="247"/>
      <c r="CKR169" s="247"/>
      <c r="CKS169" s="247"/>
      <c r="CKT169" s="247"/>
      <c r="CKU169" s="247"/>
      <c r="CKV169" s="247"/>
      <c r="CKW169" s="247"/>
      <c r="CKX169" s="247"/>
      <c r="CKY169" s="247"/>
      <c r="CKZ169" s="247"/>
      <c r="CLA169" s="247"/>
      <c r="CLB169" s="247"/>
      <c r="CLC169" s="247"/>
      <c r="CLD169" s="247"/>
      <c r="CLE169" s="247"/>
      <c r="CLF169" s="247"/>
      <c r="CLG169" s="247"/>
      <c r="CLH169" s="247"/>
      <c r="CLI169" s="247"/>
      <c r="CLJ169" s="247"/>
      <c r="CLK169" s="247"/>
      <c r="CLL169" s="247"/>
      <c r="CLM169" s="247"/>
      <c r="CLN169" s="247"/>
      <c r="CLO169" s="247"/>
      <c r="CLP169" s="247"/>
      <c r="CLQ169" s="247"/>
      <c r="CLR169" s="247"/>
      <c r="CLS169" s="247"/>
      <c r="CLT169" s="247"/>
      <c r="CLU169" s="247"/>
      <c r="CLV169" s="247"/>
      <c r="CLW169" s="247"/>
      <c r="CLX169" s="247"/>
      <c r="CLY169" s="247"/>
      <c r="CLZ169" s="247"/>
      <c r="CMA169" s="247"/>
      <c r="CMB169" s="247"/>
      <c r="CMC169" s="247"/>
      <c r="CMD169" s="247"/>
      <c r="CME169" s="247"/>
      <c r="CMF169" s="247"/>
      <c r="CMG169" s="247"/>
      <c r="CMH169" s="247"/>
      <c r="CMI169" s="247"/>
      <c r="CMJ169" s="247"/>
      <c r="CMK169" s="247"/>
      <c r="CML169" s="247"/>
      <c r="CMM169" s="247"/>
      <c r="CMN169" s="247"/>
      <c r="CMO169" s="247"/>
      <c r="CMP169" s="247"/>
      <c r="CMQ169" s="247"/>
      <c r="CMR169" s="247"/>
      <c r="CMS169" s="247"/>
      <c r="CMT169" s="247"/>
      <c r="CMU169" s="247"/>
      <c r="CMV169" s="247"/>
      <c r="CMW169" s="247"/>
      <c r="CMX169" s="247"/>
      <c r="CMY169" s="247"/>
      <c r="CMZ169" s="247"/>
      <c r="CNA169" s="247"/>
      <c r="CNB169" s="247"/>
      <c r="CNC169" s="247"/>
      <c r="CND169" s="247"/>
      <c r="CNE169" s="247"/>
      <c r="CNF169" s="247"/>
      <c r="CNG169" s="247"/>
      <c r="CNH169" s="247"/>
      <c r="CNI169" s="247"/>
      <c r="CNJ169" s="247"/>
      <c r="CNK169" s="247"/>
      <c r="CNL169" s="247"/>
      <c r="CNM169" s="247"/>
      <c r="CNN169" s="247"/>
      <c r="CNO169" s="247"/>
      <c r="CNP169" s="247"/>
      <c r="CNQ169" s="247"/>
      <c r="CNR169" s="247"/>
      <c r="CNS169" s="247"/>
      <c r="CNT169" s="247"/>
      <c r="CNU169" s="247"/>
      <c r="CNV169" s="247"/>
      <c r="CNW169" s="247"/>
      <c r="CNX169" s="247"/>
      <c r="CNY169" s="247"/>
      <c r="CNZ169" s="247"/>
      <c r="COA169" s="247"/>
      <c r="COB169" s="247"/>
      <c r="COC169" s="247"/>
      <c r="COD169" s="247"/>
      <c r="COE169" s="247"/>
      <c r="COF169" s="247"/>
      <c r="COG169" s="247"/>
      <c r="COH169" s="247"/>
      <c r="COI169" s="247"/>
      <c r="COJ169" s="247"/>
      <c r="COK169" s="247"/>
      <c r="COL169" s="247"/>
      <c r="COM169" s="247"/>
      <c r="CON169" s="247"/>
      <c r="COO169" s="247"/>
      <c r="COP169" s="247"/>
      <c r="COQ169" s="247"/>
      <c r="COR169" s="247"/>
      <c r="COS169" s="247"/>
      <c r="COT169" s="247"/>
      <c r="COU169" s="247"/>
      <c r="COV169" s="247"/>
      <c r="COW169" s="247"/>
      <c r="COX169" s="247"/>
      <c r="COY169" s="247"/>
      <c r="COZ169" s="247"/>
      <c r="CPA169" s="247"/>
      <c r="CPB169" s="247"/>
      <c r="CPC169" s="247"/>
      <c r="CPD169" s="247"/>
      <c r="CPE169" s="247"/>
      <c r="CPF169" s="247"/>
      <c r="CPG169" s="247"/>
      <c r="CPH169" s="247"/>
      <c r="CPI169" s="247"/>
      <c r="CPJ169" s="247"/>
      <c r="CPK169" s="247"/>
      <c r="CPL169" s="247"/>
      <c r="CPM169" s="247"/>
      <c r="CPN169" s="247"/>
      <c r="CPO169" s="247"/>
      <c r="CPP169" s="247"/>
      <c r="CPQ169" s="247"/>
      <c r="CPR169" s="247"/>
      <c r="CPS169" s="247"/>
      <c r="CPT169" s="247"/>
      <c r="CPU169" s="247"/>
      <c r="CPV169" s="247"/>
      <c r="CPW169" s="247"/>
      <c r="CPX169" s="247"/>
      <c r="CPY169" s="247"/>
      <c r="CPZ169" s="247"/>
      <c r="CQA169" s="247"/>
      <c r="CQB169" s="247"/>
      <c r="CQC169" s="247"/>
      <c r="CQD169" s="247"/>
      <c r="CQE169" s="247"/>
      <c r="CQF169" s="247"/>
      <c r="CQG169" s="247"/>
      <c r="CQH169" s="247"/>
      <c r="CQI169" s="247"/>
      <c r="CQJ169" s="247"/>
      <c r="CQK169" s="247"/>
      <c r="CQL169" s="247"/>
      <c r="CQM169" s="247"/>
      <c r="CQN169" s="247"/>
      <c r="CQO169" s="247"/>
      <c r="CQP169" s="247"/>
      <c r="CQQ169" s="247"/>
      <c r="CQR169" s="247"/>
      <c r="CQS169" s="247"/>
      <c r="CQT169" s="247"/>
      <c r="CQU169" s="247"/>
      <c r="CQV169" s="247"/>
      <c r="CQW169" s="247"/>
      <c r="CQX169" s="247"/>
      <c r="CQY169" s="247"/>
      <c r="CQZ169" s="247"/>
      <c r="CRA169" s="247"/>
      <c r="CRB169" s="247"/>
      <c r="CRC169" s="247"/>
      <c r="CRD169" s="247"/>
      <c r="CRE169" s="247"/>
      <c r="CRF169" s="247"/>
      <c r="CRG169" s="247"/>
      <c r="CRH169" s="247"/>
      <c r="CRI169" s="247"/>
      <c r="CRJ169" s="247"/>
      <c r="CRK169" s="247"/>
      <c r="CRL169" s="247"/>
      <c r="CRM169" s="247"/>
      <c r="CRN169" s="247"/>
      <c r="CRO169" s="247"/>
      <c r="CRP169" s="247"/>
      <c r="CRQ169" s="247"/>
      <c r="CRR169" s="247"/>
      <c r="CRS169" s="247"/>
      <c r="CRT169" s="247"/>
      <c r="CRU169" s="247"/>
      <c r="CRV169" s="247"/>
      <c r="CRW169" s="247"/>
      <c r="CRX169" s="247"/>
      <c r="CRY169" s="247"/>
      <c r="CRZ169" s="247"/>
      <c r="CSA169" s="247"/>
      <c r="CSB169" s="247"/>
      <c r="CSC169" s="247"/>
      <c r="CSD169" s="247"/>
      <c r="CSE169" s="247"/>
      <c r="CSF169" s="247"/>
      <c r="CSG169" s="247"/>
      <c r="CSH169" s="247"/>
      <c r="CSI169" s="247"/>
      <c r="CSJ169" s="247"/>
      <c r="CSK169" s="247"/>
      <c r="CSL169" s="247"/>
      <c r="CSM169" s="247"/>
      <c r="CSN169" s="247"/>
      <c r="CSO169" s="247"/>
      <c r="CSP169" s="247"/>
      <c r="CSQ169" s="247"/>
      <c r="CSR169" s="247"/>
      <c r="CSS169" s="247"/>
      <c r="CST169" s="247"/>
      <c r="CSU169" s="247"/>
      <c r="CSV169" s="247"/>
      <c r="CSW169" s="247"/>
      <c r="CSX169" s="247"/>
      <c r="CSY169" s="247"/>
      <c r="CSZ169" s="247"/>
      <c r="CTA169" s="247"/>
      <c r="CTB169" s="247"/>
      <c r="CTC169" s="247"/>
      <c r="CTD169" s="247"/>
      <c r="CTE169" s="247"/>
      <c r="CTF169" s="247"/>
      <c r="CTG169" s="247"/>
      <c r="CTH169" s="247"/>
      <c r="CTI169" s="247"/>
      <c r="CTJ169" s="247"/>
      <c r="CTK169" s="247"/>
      <c r="CTL169" s="247"/>
      <c r="CTM169" s="247"/>
      <c r="CTN169" s="247"/>
      <c r="CTO169" s="247"/>
      <c r="CTP169" s="247"/>
      <c r="CTQ169" s="247"/>
      <c r="CTR169" s="247"/>
      <c r="CTS169" s="247"/>
      <c r="CTT169" s="247"/>
      <c r="CTU169" s="247"/>
      <c r="CTV169" s="247"/>
      <c r="CTW169" s="247"/>
      <c r="CTX169" s="247"/>
      <c r="CTY169" s="247"/>
      <c r="CTZ169" s="247"/>
      <c r="CUA169" s="247"/>
      <c r="CUB169" s="247"/>
      <c r="CUC169" s="247"/>
      <c r="CUD169" s="247"/>
      <c r="CUE169" s="247"/>
      <c r="CUF169" s="247"/>
      <c r="CUG169" s="247"/>
      <c r="CUH169" s="247"/>
      <c r="CUI169" s="247"/>
      <c r="CUJ169" s="247"/>
      <c r="CUK169" s="247"/>
      <c r="CUL169" s="247"/>
      <c r="CUM169" s="247"/>
      <c r="CUN169" s="247"/>
      <c r="CUO169" s="247"/>
      <c r="CUP169" s="247"/>
      <c r="CUQ169" s="247"/>
      <c r="CUR169" s="247"/>
      <c r="CUS169" s="247"/>
      <c r="CUT169" s="247"/>
      <c r="CUU169" s="247"/>
      <c r="CUV169" s="247"/>
      <c r="CUW169" s="247"/>
      <c r="CUX169" s="247"/>
      <c r="CUY169" s="247"/>
      <c r="CUZ169" s="247"/>
      <c r="CVA169" s="247"/>
      <c r="CVB169" s="247"/>
      <c r="CVC169" s="247"/>
      <c r="CVD169" s="247"/>
      <c r="CVE169" s="247"/>
      <c r="CVF169" s="247"/>
      <c r="CVG169" s="247"/>
      <c r="CVH169" s="247"/>
      <c r="CVI169" s="247"/>
      <c r="CVJ169" s="247"/>
      <c r="CVK169" s="247"/>
      <c r="CVL169" s="247"/>
      <c r="CVM169" s="247"/>
      <c r="CVN169" s="247"/>
      <c r="CVO169" s="247"/>
      <c r="CVP169" s="247"/>
      <c r="CVQ169" s="247"/>
      <c r="CVR169" s="247"/>
      <c r="CVS169" s="247"/>
      <c r="CVT169" s="247"/>
      <c r="CVU169" s="247"/>
      <c r="CVV169" s="247"/>
      <c r="CVW169" s="247"/>
      <c r="CVX169" s="247"/>
      <c r="CVY169" s="247"/>
      <c r="CVZ169" s="247"/>
      <c r="CWA169" s="247"/>
      <c r="CWB169" s="247"/>
      <c r="CWC169" s="247"/>
      <c r="CWD169" s="247"/>
      <c r="CWE169" s="247"/>
      <c r="CWF169" s="247"/>
      <c r="CWG169" s="247"/>
      <c r="CWH169" s="247"/>
      <c r="CWI169" s="247"/>
      <c r="CWJ169" s="247"/>
      <c r="CWK169" s="247"/>
      <c r="CWL169" s="247"/>
      <c r="CWM169" s="247"/>
      <c r="CWN169" s="247"/>
      <c r="CWO169" s="247"/>
      <c r="CWP169" s="247"/>
      <c r="CWQ169" s="247"/>
      <c r="CWR169" s="247"/>
      <c r="CWS169" s="247"/>
      <c r="CWT169" s="247"/>
      <c r="CWU169" s="247"/>
      <c r="CWV169" s="247"/>
      <c r="CWW169" s="247"/>
      <c r="CWX169" s="247"/>
      <c r="CWY169" s="247"/>
      <c r="CWZ169" s="247"/>
      <c r="CXA169" s="247"/>
      <c r="CXB169" s="247"/>
      <c r="CXC169" s="247"/>
      <c r="CXD169" s="247"/>
      <c r="CXE169" s="247"/>
      <c r="CXF169" s="247"/>
      <c r="CXG169" s="247"/>
      <c r="CXH169" s="247"/>
      <c r="CXI169" s="247"/>
      <c r="CXJ169" s="247"/>
      <c r="CXK169" s="247"/>
      <c r="CXL169" s="247"/>
      <c r="CXM169" s="247"/>
      <c r="CXN169" s="247"/>
      <c r="CXO169" s="247"/>
      <c r="CXP169" s="247"/>
      <c r="CXQ169" s="247"/>
      <c r="CXR169" s="247"/>
      <c r="CXS169" s="247"/>
      <c r="CXT169" s="247"/>
      <c r="CXU169" s="247"/>
      <c r="CXV169" s="247"/>
      <c r="CXW169" s="247"/>
      <c r="CXX169" s="247"/>
      <c r="CXY169" s="247"/>
      <c r="CXZ169" s="247"/>
      <c r="CYA169" s="247"/>
      <c r="CYB169" s="247"/>
      <c r="CYC169" s="247"/>
      <c r="CYD169" s="247"/>
      <c r="CYE169" s="247"/>
      <c r="CYF169" s="247"/>
      <c r="CYG169" s="247"/>
      <c r="CYH169" s="247"/>
      <c r="CYI169" s="247"/>
      <c r="CYJ169" s="247"/>
      <c r="CYK169" s="247"/>
      <c r="CYL169" s="247"/>
      <c r="CYM169" s="247"/>
      <c r="CYN169" s="247"/>
      <c r="CYO169" s="247"/>
      <c r="CYP169" s="247"/>
      <c r="CYQ169" s="247"/>
      <c r="CYR169" s="247"/>
      <c r="CYS169" s="247"/>
      <c r="CYT169" s="247"/>
      <c r="CYU169" s="247"/>
      <c r="CYV169" s="247"/>
      <c r="CYW169" s="247"/>
      <c r="CYX169" s="247"/>
      <c r="CYY169" s="247"/>
      <c r="CYZ169" s="247"/>
      <c r="CZA169" s="247"/>
      <c r="CZB169" s="247"/>
      <c r="CZC169" s="247"/>
      <c r="CZD169" s="247"/>
      <c r="CZE169" s="247"/>
      <c r="CZF169" s="247"/>
      <c r="CZG169" s="247"/>
      <c r="CZH169" s="247"/>
      <c r="CZI169" s="247"/>
      <c r="CZJ169" s="247"/>
      <c r="CZK169" s="247"/>
      <c r="CZL169" s="247"/>
      <c r="CZM169" s="247"/>
      <c r="CZN169" s="247"/>
      <c r="CZO169" s="247"/>
      <c r="CZP169" s="247"/>
      <c r="CZQ169" s="247"/>
      <c r="CZR169" s="247"/>
      <c r="CZS169" s="247"/>
      <c r="CZT169" s="247"/>
      <c r="CZU169" s="247"/>
      <c r="CZV169" s="247"/>
      <c r="CZW169" s="247"/>
      <c r="CZX169" s="247"/>
      <c r="CZY169" s="247"/>
      <c r="CZZ169" s="247"/>
      <c r="DAA169" s="247"/>
      <c r="DAB169" s="247"/>
      <c r="DAC169" s="247"/>
      <c r="DAD169" s="247"/>
      <c r="DAE169" s="247"/>
      <c r="DAF169" s="247"/>
      <c r="DAG169" s="247"/>
      <c r="DAH169" s="247"/>
      <c r="DAI169" s="247"/>
      <c r="DAJ169" s="247"/>
      <c r="DAK169" s="247"/>
      <c r="DAL169" s="247"/>
      <c r="DAM169" s="247"/>
      <c r="DAN169" s="247"/>
      <c r="DAO169" s="247"/>
      <c r="DAP169" s="247"/>
      <c r="DAQ169" s="247"/>
      <c r="DAR169" s="247"/>
      <c r="DAS169" s="247"/>
      <c r="DAT169" s="247"/>
      <c r="DAU169" s="247"/>
      <c r="DAV169" s="247"/>
      <c r="DAW169" s="247"/>
      <c r="DAX169" s="247"/>
      <c r="DAY169" s="247"/>
      <c r="DAZ169" s="247"/>
      <c r="DBA169" s="247"/>
      <c r="DBB169" s="247"/>
      <c r="DBC169" s="247"/>
      <c r="DBD169" s="247"/>
      <c r="DBE169" s="247"/>
      <c r="DBF169" s="247"/>
      <c r="DBG169" s="247"/>
      <c r="DBH169" s="247"/>
      <c r="DBI169" s="247"/>
      <c r="DBJ169" s="247"/>
      <c r="DBK169" s="247"/>
      <c r="DBL169" s="247"/>
      <c r="DBM169" s="247"/>
      <c r="DBN169" s="247"/>
      <c r="DBO169" s="247"/>
      <c r="DBP169" s="247"/>
      <c r="DBQ169" s="247"/>
      <c r="DBR169" s="247"/>
      <c r="DBS169" s="247"/>
      <c r="DBT169" s="247"/>
      <c r="DBU169" s="247"/>
      <c r="DBV169" s="247"/>
      <c r="DBW169" s="247"/>
      <c r="DBX169" s="247"/>
      <c r="DBY169" s="247"/>
      <c r="DBZ169" s="247"/>
      <c r="DCA169" s="247"/>
      <c r="DCB169" s="247"/>
      <c r="DCC169" s="247"/>
      <c r="DCD169" s="247"/>
      <c r="DCE169" s="247"/>
      <c r="DCF169" s="247"/>
      <c r="DCG169" s="247"/>
      <c r="DCH169" s="247"/>
      <c r="DCI169" s="247"/>
      <c r="DCJ169" s="247"/>
      <c r="DCK169" s="247"/>
      <c r="DCL169" s="247"/>
      <c r="DCM169" s="247"/>
      <c r="DCN169" s="247"/>
      <c r="DCO169" s="247"/>
      <c r="DCP169" s="247"/>
      <c r="DCQ169" s="247"/>
      <c r="DCR169" s="247"/>
      <c r="DCS169" s="247"/>
      <c r="DCT169" s="247"/>
      <c r="DCU169" s="247"/>
      <c r="DCV169" s="247"/>
      <c r="DCW169" s="247"/>
      <c r="DCX169" s="247"/>
      <c r="DCY169" s="247"/>
      <c r="DCZ169" s="247"/>
      <c r="DDA169" s="247"/>
      <c r="DDB169" s="247"/>
      <c r="DDC169" s="247"/>
      <c r="DDD169" s="247"/>
      <c r="DDE169" s="247"/>
      <c r="DDF169" s="247"/>
      <c r="DDG169" s="247"/>
      <c r="DDH169" s="247"/>
      <c r="DDI169" s="247"/>
      <c r="DDJ169" s="247"/>
      <c r="DDK169" s="247"/>
      <c r="DDL169" s="247"/>
      <c r="DDM169" s="247"/>
      <c r="DDN169" s="247"/>
      <c r="DDO169" s="247"/>
      <c r="DDP169" s="247"/>
      <c r="DDQ169" s="247"/>
      <c r="DDR169" s="247"/>
      <c r="DDS169" s="247"/>
      <c r="DDT169" s="247"/>
      <c r="DDU169" s="247"/>
      <c r="DDV169" s="247"/>
      <c r="DDW169" s="247"/>
      <c r="DDX169" s="247"/>
      <c r="DDY169" s="247"/>
      <c r="DDZ169" s="247"/>
      <c r="DEA169" s="247"/>
      <c r="DEB169" s="247"/>
      <c r="DEC169" s="247"/>
      <c r="DED169" s="247"/>
      <c r="DEE169" s="247"/>
      <c r="DEF169" s="247"/>
      <c r="DEG169" s="247"/>
      <c r="DEH169" s="247"/>
      <c r="DEI169" s="247"/>
      <c r="DEJ169" s="247"/>
      <c r="DEK169" s="247"/>
      <c r="DEL169" s="247"/>
      <c r="DEM169" s="247"/>
      <c r="DEN169" s="247"/>
      <c r="DEO169" s="247"/>
      <c r="DEP169" s="247"/>
      <c r="DEQ169" s="247"/>
      <c r="DER169" s="247"/>
      <c r="DES169" s="247"/>
      <c r="DET169" s="247"/>
      <c r="DEU169" s="247"/>
      <c r="DEV169" s="247"/>
      <c r="DEW169" s="247"/>
      <c r="DEX169" s="247"/>
      <c r="DEY169" s="247"/>
      <c r="DEZ169" s="247"/>
      <c r="DFA169" s="247"/>
      <c r="DFB169" s="247"/>
      <c r="DFC169" s="247"/>
      <c r="DFD169" s="247"/>
      <c r="DFE169" s="247"/>
      <c r="DFF169" s="247"/>
      <c r="DFG169" s="247"/>
      <c r="DFH169" s="247"/>
      <c r="DFI169" s="247"/>
      <c r="DFJ169" s="247"/>
      <c r="DFK169" s="247"/>
      <c r="DFL169" s="247"/>
      <c r="DFM169" s="247"/>
      <c r="DFN169" s="247"/>
      <c r="DFO169" s="247"/>
      <c r="DFP169" s="247"/>
      <c r="DFQ169" s="247"/>
      <c r="DFR169" s="247"/>
      <c r="DFS169" s="247"/>
      <c r="DFT169" s="247"/>
      <c r="DFU169" s="247"/>
      <c r="DFV169" s="247"/>
      <c r="DFW169" s="247"/>
      <c r="DFX169" s="247"/>
      <c r="DFY169" s="247"/>
      <c r="DFZ169" s="247"/>
      <c r="DGA169" s="247"/>
      <c r="DGB169" s="247"/>
      <c r="DGC169" s="247"/>
      <c r="DGD169" s="247"/>
      <c r="DGE169" s="247"/>
      <c r="DGF169" s="247"/>
      <c r="DGG169" s="247"/>
      <c r="DGH169" s="247"/>
      <c r="DGI169" s="247"/>
      <c r="DGJ169" s="247"/>
      <c r="DGK169" s="247"/>
      <c r="DGL169" s="247"/>
      <c r="DGM169" s="247"/>
      <c r="DGN169" s="247"/>
      <c r="DGO169" s="247"/>
      <c r="DGP169" s="247"/>
      <c r="DGQ169" s="247"/>
      <c r="DGR169" s="247"/>
      <c r="DGS169" s="247"/>
      <c r="DGT169" s="247"/>
      <c r="DGU169" s="247"/>
      <c r="DGV169" s="247"/>
      <c r="DGW169" s="247"/>
      <c r="DGX169" s="247"/>
      <c r="DGY169" s="247"/>
      <c r="DGZ169" s="247"/>
      <c r="DHA169" s="247"/>
      <c r="DHB169" s="247"/>
      <c r="DHC169" s="247"/>
      <c r="DHD169" s="247"/>
      <c r="DHE169" s="247"/>
      <c r="DHF169" s="247"/>
      <c r="DHG169" s="247"/>
      <c r="DHH169" s="247"/>
      <c r="DHI169" s="247"/>
      <c r="DHJ169" s="247"/>
      <c r="DHK169" s="247"/>
      <c r="DHL169" s="247"/>
      <c r="DHM169" s="247"/>
      <c r="DHN169" s="247"/>
      <c r="DHO169" s="247"/>
      <c r="DHP169" s="247"/>
      <c r="DHQ169" s="247"/>
      <c r="DHR169" s="247"/>
      <c r="DHS169" s="247"/>
      <c r="DHT169" s="247"/>
      <c r="DHU169" s="247"/>
      <c r="DHV169" s="247"/>
      <c r="DHW169" s="247"/>
      <c r="DHX169" s="247"/>
      <c r="DHY169" s="247"/>
      <c r="DHZ169" s="247"/>
      <c r="DIA169" s="247"/>
      <c r="DIB169" s="247"/>
      <c r="DIC169" s="247"/>
      <c r="DID169" s="247"/>
      <c r="DIE169" s="247"/>
      <c r="DIF169" s="247"/>
      <c r="DIG169" s="247"/>
      <c r="DIH169" s="247"/>
      <c r="DII169" s="247"/>
      <c r="DIJ169" s="247"/>
      <c r="DIK169" s="247"/>
      <c r="DIL169" s="247"/>
      <c r="DIM169" s="247"/>
      <c r="DIN169" s="247"/>
      <c r="DIO169" s="247"/>
      <c r="DIP169" s="247"/>
      <c r="DIQ169" s="247"/>
      <c r="DIR169" s="247"/>
      <c r="DIS169" s="247"/>
      <c r="DIT169" s="247"/>
      <c r="DIU169" s="247"/>
      <c r="DIV169" s="247"/>
      <c r="DIW169" s="247"/>
      <c r="DIX169" s="247"/>
      <c r="DIY169" s="247"/>
      <c r="DIZ169" s="247"/>
      <c r="DJA169" s="247"/>
      <c r="DJB169" s="247"/>
      <c r="DJC169" s="247"/>
      <c r="DJD169" s="247"/>
      <c r="DJE169" s="247"/>
      <c r="DJF169" s="247"/>
      <c r="DJG169" s="247"/>
      <c r="DJH169" s="247"/>
      <c r="DJI169" s="247"/>
      <c r="DJJ169" s="247"/>
      <c r="DJK169" s="247"/>
      <c r="DJL169" s="247"/>
      <c r="DJM169" s="247"/>
      <c r="DJN169" s="247"/>
      <c r="DJO169" s="247"/>
      <c r="DJP169" s="247"/>
      <c r="DJQ169" s="247"/>
      <c r="DJR169" s="247"/>
      <c r="DJS169" s="247"/>
      <c r="DJT169" s="247"/>
      <c r="DJU169" s="247"/>
      <c r="DJV169" s="247"/>
      <c r="DJW169" s="247"/>
      <c r="DJX169" s="247"/>
      <c r="DJY169" s="247"/>
      <c r="DJZ169" s="247"/>
      <c r="DKA169" s="247"/>
      <c r="DKB169" s="247"/>
      <c r="DKC169" s="247"/>
      <c r="DKD169" s="247"/>
      <c r="DKE169" s="247"/>
      <c r="DKF169" s="247"/>
      <c r="DKG169" s="247"/>
      <c r="DKH169" s="247"/>
      <c r="DKI169" s="247"/>
      <c r="DKJ169" s="247"/>
      <c r="DKK169" s="247"/>
      <c r="DKL169" s="247"/>
      <c r="DKM169" s="247"/>
      <c r="DKN169" s="247"/>
      <c r="DKO169" s="247"/>
      <c r="DKP169" s="247"/>
      <c r="DKQ169" s="247"/>
      <c r="DKR169" s="247"/>
      <c r="DKS169" s="247"/>
      <c r="DKT169" s="247"/>
      <c r="DKU169" s="247"/>
      <c r="DKV169" s="247"/>
      <c r="DKW169" s="247"/>
      <c r="DKX169" s="247"/>
      <c r="DKY169" s="247"/>
      <c r="DKZ169" s="247"/>
      <c r="DLA169" s="247"/>
      <c r="DLB169" s="247"/>
      <c r="DLC169" s="247"/>
      <c r="DLD169" s="247"/>
      <c r="DLE169" s="247"/>
      <c r="DLF169" s="247"/>
      <c r="DLG169" s="247"/>
      <c r="DLH169" s="247"/>
      <c r="DLI169" s="247"/>
      <c r="DLJ169" s="247"/>
      <c r="DLK169" s="247"/>
      <c r="DLL169" s="247"/>
      <c r="DLM169" s="247"/>
      <c r="DLN169" s="247"/>
      <c r="DLO169" s="247"/>
      <c r="DLP169" s="247"/>
      <c r="DLQ169" s="247"/>
      <c r="DLR169" s="247"/>
      <c r="DLS169" s="247"/>
      <c r="DLT169" s="247"/>
      <c r="DLU169" s="247"/>
      <c r="DLV169" s="247"/>
      <c r="DLW169" s="247"/>
      <c r="DLX169" s="247"/>
      <c r="DLY169" s="247"/>
      <c r="DLZ169" s="247"/>
      <c r="DMA169" s="247"/>
      <c r="DMB169" s="247"/>
      <c r="DMC169" s="247"/>
      <c r="DMD169" s="247"/>
      <c r="DME169" s="247"/>
      <c r="DMF169" s="247"/>
      <c r="DMG169" s="247"/>
      <c r="DMH169" s="247"/>
      <c r="DMI169" s="247"/>
      <c r="DMJ169" s="247"/>
      <c r="DMK169" s="247"/>
      <c r="DML169" s="247"/>
      <c r="DMM169" s="247"/>
      <c r="DMN169" s="247"/>
      <c r="DMO169" s="247"/>
      <c r="DMP169" s="247"/>
      <c r="DMQ169" s="247"/>
      <c r="DMR169" s="247"/>
      <c r="DMS169" s="247"/>
      <c r="DMT169" s="247"/>
      <c r="DMU169" s="247"/>
      <c r="DMV169" s="247"/>
      <c r="DMW169" s="247"/>
      <c r="DMX169" s="247"/>
      <c r="DMY169" s="247"/>
      <c r="DMZ169" s="247"/>
      <c r="DNA169" s="247"/>
      <c r="DNB169" s="247"/>
      <c r="DNC169" s="247"/>
      <c r="DND169" s="247"/>
      <c r="DNE169" s="247"/>
      <c r="DNF169" s="247"/>
      <c r="DNG169" s="247"/>
      <c r="DNH169" s="247"/>
      <c r="DNI169" s="247"/>
      <c r="DNJ169" s="247"/>
      <c r="DNK169" s="247"/>
      <c r="DNL169" s="247"/>
      <c r="DNM169" s="247"/>
      <c r="DNN169" s="247"/>
      <c r="DNO169" s="247"/>
      <c r="DNP169" s="247"/>
      <c r="DNQ169" s="247"/>
      <c r="DNR169" s="247"/>
      <c r="DNS169" s="247"/>
      <c r="DNT169" s="247"/>
      <c r="DNU169" s="247"/>
      <c r="DNV169" s="247"/>
      <c r="DNW169" s="247"/>
      <c r="DNX169" s="247"/>
      <c r="DNY169" s="247"/>
      <c r="DNZ169" s="247"/>
      <c r="DOA169" s="247"/>
      <c r="DOB169" s="247"/>
      <c r="DOC169" s="247"/>
      <c r="DOD169" s="247"/>
      <c r="DOE169" s="247"/>
      <c r="DOF169" s="247"/>
      <c r="DOG169" s="247"/>
      <c r="DOH169" s="247"/>
      <c r="DOI169" s="247"/>
      <c r="DOJ169" s="247"/>
      <c r="DOK169" s="247"/>
      <c r="DOL169" s="247"/>
      <c r="DOM169" s="247"/>
      <c r="DON169" s="247"/>
      <c r="DOO169" s="247"/>
      <c r="DOP169" s="247"/>
      <c r="DOQ169" s="247"/>
      <c r="DOR169" s="247"/>
      <c r="DOS169" s="247"/>
      <c r="DOT169" s="247"/>
      <c r="DOU169" s="247"/>
      <c r="DOV169" s="247"/>
      <c r="DOW169" s="247"/>
      <c r="DOX169" s="247"/>
      <c r="DOY169" s="247"/>
      <c r="DOZ169" s="247"/>
      <c r="DPA169" s="247"/>
      <c r="DPB169" s="247"/>
      <c r="DPC169" s="247"/>
      <c r="DPD169" s="247"/>
      <c r="DPE169" s="247"/>
      <c r="DPF169" s="247"/>
      <c r="DPG169" s="247"/>
      <c r="DPH169" s="247"/>
      <c r="DPI169" s="247"/>
      <c r="DPJ169" s="247"/>
      <c r="DPK169" s="247"/>
      <c r="DPL169" s="247"/>
      <c r="DPM169" s="247"/>
      <c r="DPN169" s="247"/>
      <c r="DPO169" s="247"/>
      <c r="DPP169" s="247"/>
      <c r="DPQ169" s="247"/>
      <c r="DPR169" s="247"/>
      <c r="DPS169" s="247"/>
      <c r="DPT169" s="247"/>
      <c r="DPU169" s="247"/>
      <c r="DPV169" s="247"/>
      <c r="DPW169" s="247"/>
      <c r="DPX169" s="247"/>
      <c r="DPY169" s="247"/>
      <c r="DPZ169" s="247"/>
      <c r="DQA169" s="247"/>
      <c r="DQB169" s="247"/>
      <c r="DQC169" s="247"/>
      <c r="DQD169" s="247"/>
      <c r="DQE169" s="247"/>
      <c r="DQF169" s="247"/>
      <c r="DQG169" s="247"/>
      <c r="DQH169" s="247"/>
      <c r="DQI169" s="247"/>
      <c r="DQJ169" s="247"/>
      <c r="DQK169" s="247"/>
      <c r="DQL169" s="247"/>
      <c r="DQM169" s="247"/>
      <c r="DQN169" s="247"/>
      <c r="DQO169" s="247"/>
      <c r="DQP169" s="247"/>
      <c r="DQQ169" s="247"/>
      <c r="DQR169" s="247"/>
      <c r="DQS169" s="247"/>
      <c r="DQT169" s="247"/>
      <c r="DQU169" s="247"/>
      <c r="DQV169" s="247"/>
      <c r="DQW169" s="247"/>
      <c r="DQX169" s="247"/>
      <c r="DQY169" s="247"/>
      <c r="DQZ169" s="247"/>
      <c r="DRA169" s="247"/>
      <c r="DRB169" s="247"/>
      <c r="DRC169" s="247"/>
      <c r="DRD169" s="247"/>
      <c r="DRE169" s="247"/>
      <c r="DRF169" s="247"/>
      <c r="DRG169" s="247"/>
      <c r="DRH169" s="247"/>
      <c r="DRI169" s="247"/>
      <c r="DRJ169" s="247"/>
      <c r="DRK169" s="247"/>
      <c r="DRL169" s="247"/>
      <c r="DRM169" s="247"/>
      <c r="DRN169" s="247"/>
      <c r="DRO169" s="247"/>
      <c r="DRP169" s="247"/>
      <c r="DRQ169" s="247"/>
      <c r="DRR169" s="247"/>
      <c r="DRS169" s="247"/>
      <c r="DRT169" s="247"/>
      <c r="DRU169" s="247"/>
      <c r="DRV169" s="247"/>
      <c r="DRW169" s="247"/>
      <c r="DRX169" s="247"/>
      <c r="DRY169" s="247"/>
      <c r="DRZ169" s="247"/>
      <c r="DSA169" s="247"/>
      <c r="DSB169" s="247"/>
      <c r="DSC169" s="247"/>
      <c r="DSD169" s="247"/>
      <c r="DSE169" s="247"/>
      <c r="DSF169" s="247"/>
      <c r="DSG169" s="247"/>
      <c r="DSH169" s="247"/>
      <c r="DSI169" s="247"/>
      <c r="DSJ169" s="247"/>
      <c r="DSK169" s="247"/>
      <c r="DSL169" s="247"/>
      <c r="DSM169" s="247"/>
      <c r="DSN169" s="247"/>
      <c r="DSO169" s="247"/>
      <c r="DSP169" s="247"/>
      <c r="DSQ169" s="247"/>
      <c r="DSR169" s="247"/>
      <c r="DSS169" s="247"/>
      <c r="DST169" s="247"/>
      <c r="DSU169" s="247"/>
      <c r="DSV169" s="247"/>
      <c r="DSW169" s="247"/>
      <c r="DSX169" s="247"/>
      <c r="DSY169" s="247"/>
      <c r="DSZ169" s="247"/>
      <c r="DTA169" s="247"/>
      <c r="DTB169" s="247"/>
      <c r="DTC169" s="247"/>
      <c r="DTD169" s="247"/>
      <c r="DTE169" s="247"/>
      <c r="DTF169" s="247"/>
      <c r="DTG169" s="247"/>
      <c r="DTH169" s="247"/>
      <c r="DTI169" s="247"/>
      <c r="DTJ169" s="247"/>
      <c r="DTK169" s="247"/>
      <c r="DTL169" s="247"/>
      <c r="DTM169" s="247"/>
      <c r="DTN169" s="247"/>
      <c r="DTO169" s="247"/>
      <c r="DTP169" s="247"/>
      <c r="DTQ169" s="247"/>
      <c r="DTR169" s="247"/>
      <c r="DTS169" s="247"/>
      <c r="DTT169" s="247"/>
      <c r="DTU169" s="247"/>
      <c r="DTV169" s="247"/>
      <c r="DTW169" s="247"/>
      <c r="DTX169" s="247"/>
      <c r="DTY169" s="247"/>
      <c r="DTZ169" s="247"/>
      <c r="DUA169" s="247"/>
      <c r="DUB169" s="247"/>
      <c r="DUC169" s="247"/>
      <c r="DUD169" s="247"/>
      <c r="DUE169" s="247"/>
      <c r="DUF169" s="247"/>
      <c r="DUG169" s="247"/>
      <c r="DUH169" s="247"/>
      <c r="DUI169" s="247"/>
      <c r="DUJ169" s="247"/>
      <c r="DUK169" s="247"/>
      <c r="DUL169" s="247"/>
      <c r="DUM169" s="247"/>
      <c r="DUN169" s="247"/>
      <c r="DUO169" s="247"/>
      <c r="DUP169" s="247"/>
      <c r="DUQ169" s="247"/>
      <c r="DUR169" s="247"/>
      <c r="DUS169" s="247"/>
      <c r="DUT169" s="247"/>
      <c r="DUU169" s="247"/>
      <c r="DUV169" s="247"/>
      <c r="DUW169" s="247"/>
      <c r="DUX169" s="247"/>
      <c r="DUY169" s="247"/>
      <c r="DUZ169" s="247"/>
      <c r="DVA169" s="247"/>
      <c r="DVB169" s="247"/>
      <c r="DVC169" s="247"/>
      <c r="DVD169" s="247"/>
      <c r="DVE169" s="247"/>
      <c r="DVF169" s="247"/>
      <c r="DVG169" s="247"/>
      <c r="DVH169" s="247"/>
      <c r="DVI169" s="247"/>
      <c r="DVJ169" s="247"/>
      <c r="DVK169" s="247"/>
      <c r="DVL169" s="247"/>
      <c r="DVM169" s="247"/>
      <c r="DVN169" s="247"/>
      <c r="DVO169" s="247"/>
      <c r="DVP169" s="247"/>
      <c r="DVQ169" s="247"/>
      <c r="DVR169" s="247"/>
      <c r="DVS169" s="247"/>
      <c r="DVT169" s="247"/>
      <c r="DVU169" s="247"/>
      <c r="DVV169" s="247"/>
      <c r="DVW169" s="247"/>
      <c r="DVX169" s="247"/>
      <c r="DVY169" s="247"/>
      <c r="DVZ169" s="247"/>
      <c r="DWA169" s="247"/>
      <c r="DWB169" s="247"/>
      <c r="DWC169" s="247"/>
      <c r="DWD169" s="247"/>
      <c r="DWE169" s="247"/>
      <c r="DWF169" s="247"/>
      <c r="DWG169" s="247"/>
      <c r="DWH169" s="247"/>
      <c r="DWI169" s="247"/>
      <c r="DWJ169" s="247"/>
      <c r="DWK169" s="247"/>
      <c r="DWL169" s="247"/>
      <c r="DWM169" s="247"/>
      <c r="DWN169" s="247"/>
      <c r="DWO169" s="247"/>
      <c r="DWP169" s="247"/>
      <c r="DWQ169" s="247"/>
      <c r="DWR169" s="247"/>
      <c r="DWS169" s="247"/>
      <c r="DWT169" s="247"/>
      <c r="DWU169" s="247"/>
      <c r="DWV169" s="247"/>
      <c r="DWW169" s="247"/>
      <c r="DWX169" s="247"/>
      <c r="DWY169" s="247"/>
      <c r="DWZ169" s="247"/>
      <c r="DXA169" s="247"/>
      <c r="DXB169" s="247"/>
      <c r="DXC169" s="247"/>
      <c r="DXD169" s="247"/>
      <c r="DXE169" s="247"/>
      <c r="DXF169" s="247"/>
      <c r="DXG169" s="247"/>
      <c r="DXH169" s="247"/>
      <c r="DXI169" s="247"/>
      <c r="DXJ169" s="247"/>
      <c r="DXK169" s="247"/>
      <c r="DXL169" s="247"/>
      <c r="DXM169" s="247"/>
      <c r="DXN169" s="247"/>
      <c r="DXO169" s="247"/>
      <c r="DXP169" s="247"/>
      <c r="DXQ169" s="247"/>
      <c r="DXR169" s="247"/>
      <c r="DXS169" s="247"/>
      <c r="DXT169" s="247"/>
      <c r="DXU169" s="247"/>
      <c r="DXV169" s="247"/>
      <c r="DXW169" s="247"/>
      <c r="DXX169" s="247"/>
      <c r="DXY169" s="247"/>
      <c r="DXZ169" s="247"/>
      <c r="DYA169" s="247"/>
      <c r="DYB169" s="247"/>
      <c r="DYC169" s="247"/>
      <c r="DYD169" s="247"/>
      <c r="DYE169" s="247"/>
      <c r="DYF169" s="247"/>
      <c r="DYG169" s="247"/>
      <c r="DYH169" s="247"/>
      <c r="DYI169" s="247"/>
      <c r="DYJ169" s="247"/>
      <c r="DYK169" s="247"/>
      <c r="DYL169" s="247"/>
      <c r="DYM169" s="247"/>
      <c r="DYN169" s="247"/>
      <c r="DYO169" s="247"/>
      <c r="DYP169" s="247"/>
      <c r="DYQ169" s="247"/>
      <c r="DYR169" s="247"/>
      <c r="DYS169" s="247"/>
      <c r="DYT169" s="247"/>
      <c r="DYU169" s="247"/>
      <c r="DYV169" s="247"/>
      <c r="DYW169" s="247"/>
      <c r="DYX169" s="247"/>
      <c r="DYY169" s="247"/>
      <c r="DYZ169" s="247"/>
      <c r="DZA169" s="247"/>
      <c r="DZB169" s="247"/>
      <c r="DZC169" s="247"/>
      <c r="DZD169" s="247"/>
      <c r="DZE169" s="247"/>
      <c r="DZF169" s="247"/>
      <c r="DZG169" s="247"/>
      <c r="DZH169" s="247"/>
      <c r="DZI169" s="247"/>
      <c r="DZJ169" s="247"/>
      <c r="DZK169" s="247"/>
      <c r="DZL169" s="247"/>
      <c r="DZM169" s="247"/>
      <c r="DZN169" s="247"/>
      <c r="DZO169" s="247"/>
      <c r="DZP169" s="247"/>
      <c r="DZQ169" s="247"/>
      <c r="DZR169" s="247"/>
      <c r="DZS169" s="247"/>
      <c r="DZT169" s="247"/>
      <c r="DZU169" s="247"/>
      <c r="DZV169" s="247"/>
      <c r="DZW169" s="247"/>
      <c r="DZX169" s="247"/>
      <c r="DZY169" s="247"/>
      <c r="DZZ169" s="247"/>
      <c r="EAA169" s="247"/>
      <c r="EAB169" s="247"/>
      <c r="EAC169" s="247"/>
      <c r="EAD169" s="247"/>
      <c r="EAE169" s="247"/>
      <c r="EAF169" s="247"/>
      <c r="EAG169" s="247"/>
      <c r="EAH169" s="247"/>
      <c r="EAI169" s="247"/>
      <c r="EAJ169" s="247"/>
      <c r="EAK169" s="247"/>
      <c r="EAL169" s="247"/>
      <c r="EAM169" s="247"/>
      <c r="EAN169" s="247"/>
      <c r="EAO169" s="247"/>
      <c r="EAP169" s="247"/>
      <c r="EAQ169" s="247"/>
      <c r="EAR169" s="247"/>
      <c r="EAS169" s="247"/>
      <c r="EAT169" s="247"/>
      <c r="EAU169" s="247"/>
      <c r="EAV169" s="247"/>
      <c r="EAW169" s="247"/>
      <c r="EAX169" s="247"/>
      <c r="EAY169" s="247"/>
      <c r="EAZ169" s="247"/>
      <c r="EBA169" s="247"/>
      <c r="EBB169" s="247"/>
      <c r="EBC169" s="247"/>
      <c r="EBD169" s="247"/>
      <c r="EBE169" s="247"/>
      <c r="EBF169" s="247"/>
      <c r="EBG169" s="247"/>
      <c r="EBH169" s="247"/>
      <c r="EBI169" s="247"/>
      <c r="EBJ169" s="247"/>
      <c r="EBK169" s="247"/>
      <c r="EBL169" s="247"/>
      <c r="EBM169" s="247"/>
      <c r="EBN169" s="247"/>
      <c r="EBO169" s="247"/>
      <c r="EBP169" s="247"/>
      <c r="EBQ169" s="247"/>
      <c r="EBR169" s="247"/>
      <c r="EBS169" s="247"/>
      <c r="EBT169" s="247"/>
      <c r="EBU169" s="247"/>
      <c r="EBV169" s="247"/>
      <c r="EBW169" s="247"/>
      <c r="EBX169" s="247"/>
      <c r="EBY169" s="247"/>
      <c r="EBZ169" s="247"/>
      <c r="ECA169" s="247"/>
      <c r="ECB169" s="247"/>
      <c r="ECC169" s="247"/>
      <c r="ECD169" s="247"/>
      <c r="ECE169" s="247"/>
      <c r="ECF169" s="247"/>
      <c r="ECG169" s="247"/>
      <c r="ECH169" s="247"/>
      <c r="ECI169" s="247"/>
      <c r="ECJ169" s="247"/>
      <c r="ECK169" s="247"/>
      <c r="ECL169" s="247"/>
      <c r="ECM169" s="247"/>
      <c r="ECN169" s="247"/>
      <c r="ECO169" s="247"/>
      <c r="ECP169" s="247"/>
      <c r="ECQ169" s="247"/>
      <c r="ECR169" s="247"/>
      <c r="ECS169" s="247"/>
      <c r="ECT169" s="247"/>
      <c r="ECU169" s="247"/>
      <c r="ECV169" s="247"/>
      <c r="ECW169" s="247"/>
      <c r="ECX169" s="247"/>
      <c r="ECY169" s="247"/>
      <c r="ECZ169" s="247"/>
      <c r="EDA169" s="247"/>
      <c r="EDB169" s="247"/>
      <c r="EDC169" s="247"/>
      <c r="EDD169" s="247"/>
      <c r="EDE169" s="247"/>
      <c r="EDF169" s="247"/>
      <c r="EDG169" s="247"/>
      <c r="EDH169" s="247"/>
      <c r="EDI169" s="247"/>
      <c r="EDJ169" s="247"/>
      <c r="EDK169" s="247"/>
      <c r="EDL169" s="247"/>
      <c r="EDM169" s="247"/>
      <c r="EDN169" s="247"/>
      <c r="EDO169" s="247"/>
      <c r="EDP169" s="247"/>
      <c r="EDQ169" s="247"/>
      <c r="EDR169" s="247"/>
      <c r="EDS169" s="247"/>
      <c r="EDT169" s="247"/>
      <c r="EDU169" s="247"/>
      <c r="EDV169" s="247"/>
      <c r="EDW169" s="247"/>
      <c r="EDX169" s="247"/>
      <c r="EDY169" s="247"/>
      <c r="EDZ169" s="247"/>
      <c r="EEA169" s="247"/>
      <c r="EEB169" s="247"/>
      <c r="EEC169" s="247"/>
      <c r="EED169" s="247"/>
      <c r="EEE169" s="247"/>
      <c r="EEF169" s="247"/>
      <c r="EEG169" s="247"/>
      <c r="EEH169" s="247"/>
      <c r="EEI169" s="247"/>
      <c r="EEJ169" s="247"/>
      <c r="EEK169" s="247"/>
      <c r="EEL169" s="247"/>
      <c r="EEM169" s="247"/>
      <c r="EEN169" s="247"/>
      <c r="EEO169" s="247"/>
      <c r="EEP169" s="247"/>
      <c r="EEQ169" s="247"/>
      <c r="EER169" s="247"/>
      <c r="EES169" s="247"/>
      <c r="EET169" s="247"/>
      <c r="EEU169" s="247"/>
      <c r="EEV169" s="247"/>
      <c r="EEW169" s="247"/>
      <c r="EEX169" s="247"/>
      <c r="EEY169" s="247"/>
      <c r="EEZ169" s="247"/>
      <c r="EFA169" s="247"/>
      <c r="EFB169" s="247"/>
      <c r="EFC169" s="247"/>
      <c r="EFD169" s="247"/>
      <c r="EFE169" s="247"/>
      <c r="EFF169" s="247"/>
      <c r="EFG169" s="247"/>
      <c r="EFH169" s="247"/>
      <c r="EFI169" s="247"/>
      <c r="EFJ169" s="247"/>
      <c r="EFK169" s="247"/>
      <c r="EFL169" s="247"/>
      <c r="EFM169" s="247"/>
      <c r="EFN169" s="247"/>
      <c r="EFO169" s="247"/>
      <c r="EFP169" s="247"/>
      <c r="EFQ169" s="247"/>
      <c r="EFR169" s="247"/>
      <c r="EFS169" s="247"/>
      <c r="EFT169" s="247"/>
      <c r="EFU169" s="247"/>
      <c r="EFV169" s="247"/>
      <c r="EFW169" s="247"/>
      <c r="EFX169" s="247"/>
      <c r="EFY169" s="247"/>
      <c r="EFZ169" s="247"/>
      <c r="EGA169" s="247"/>
      <c r="EGB169" s="247"/>
      <c r="EGC169" s="247"/>
      <c r="EGD169" s="247"/>
      <c r="EGE169" s="247"/>
      <c r="EGF169" s="247"/>
      <c r="EGG169" s="247"/>
      <c r="EGH169" s="247"/>
      <c r="EGI169" s="247"/>
      <c r="EGJ169" s="247"/>
      <c r="EGK169" s="247"/>
      <c r="EGL169" s="247"/>
      <c r="EGM169" s="247"/>
      <c r="EGN169" s="247"/>
      <c r="EGO169" s="247"/>
      <c r="EGP169" s="247"/>
      <c r="EGQ169" s="247"/>
      <c r="EGR169" s="247"/>
      <c r="EGS169" s="247"/>
      <c r="EGT169" s="247"/>
      <c r="EGU169" s="247"/>
      <c r="EGV169" s="247"/>
      <c r="EGW169" s="247"/>
      <c r="EGX169" s="247"/>
      <c r="EGY169" s="247"/>
      <c r="EGZ169" s="247"/>
      <c r="EHA169" s="247"/>
      <c r="EHB169" s="247"/>
      <c r="EHC169" s="247"/>
      <c r="EHD169" s="247"/>
      <c r="EHE169" s="247"/>
      <c r="EHF169" s="247"/>
      <c r="EHG169" s="247"/>
      <c r="EHH169" s="247"/>
      <c r="EHI169" s="247"/>
      <c r="EHJ169" s="247"/>
      <c r="EHK169" s="247"/>
      <c r="EHL169" s="247"/>
      <c r="EHM169" s="247"/>
      <c r="EHN169" s="247"/>
      <c r="EHO169" s="247"/>
      <c r="EHP169" s="247"/>
      <c r="EHQ169" s="247"/>
      <c r="EHR169" s="247"/>
      <c r="EHS169" s="247"/>
      <c r="EHT169" s="247"/>
      <c r="EHU169" s="247"/>
      <c r="EHV169" s="247"/>
      <c r="EHW169" s="247"/>
      <c r="EHX169" s="247"/>
      <c r="EHY169" s="247"/>
      <c r="EHZ169" s="247"/>
      <c r="EIA169" s="247"/>
      <c r="EIB169" s="247"/>
      <c r="EIC169" s="247"/>
      <c r="EID169" s="247"/>
      <c r="EIE169" s="247"/>
      <c r="EIF169" s="247"/>
      <c r="EIG169" s="247"/>
      <c r="EIH169" s="247"/>
      <c r="EII169" s="247"/>
      <c r="EIJ169" s="247"/>
      <c r="EIK169" s="247"/>
      <c r="EIL169" s="247"/>
      <c r="EIM169" s="247"/>
      <c r="EIN169" s="247"/>
      <c r="EIO169" s="247"/>
      <c r="EIP169" s="247"/>
      <c r="EIQ169" s="247"/>
      <c r="EIR169" s="247"/>
      <c r="EIS169" s="247"/>
      <c r="EIT169" s="247"/>
      <c r="EIU169" s="247"/>
      <c r="EIV169" s="247"/>
      <c r="EIW169" s="247"/>
      <c r="EIX169" s="247"/>
      <c r="EIY169" s="247"/>
      <c r="EIZ169" s="247"/>
      <c r="EJA169" s="247"/>
      <c r="EJB169" s="247"/>
      <c r="EJC169" s="247"/>
      <c r="EJD169" s="247"/>
      <c r="EJE169" s="247"/>
      <c r="EJF169" s="247"/>
      <c r="EJG169" s="247"/>
      <c r="EJH169" s="247"/>
      <c r="EJI169" s="247"/>
      <c r="EJJ169" s="247"/>
      <c r="EJK169" s="247"/>
      <c r="EJL169" s="247"/>
      <c r="EJM169" s="247"/>
      <c r="EJN169" s="247"/>
      <c r="EJO169" s="247"/>
      <c r="EJP169" s="247"/>
      <c r="EJQ169" s="247"/>
      <c r="EJR169" s="247"/>
      <c r="EJS169" s="247"/>
      <c r="EJT169" s="247"/>
      <c r="EJU169" s="247"/>
      <c r="EJV169" s="247"/>
      <c r="EJW169" s="247"/>
      <c r="EJX169" s="247"/>
      <c r="EJY169" s="247"/>
      <c r="EJZ169" s="247"/>
      <c r="EKA169" s="247"/>
      <c r="EKB169" s="247"/>
      <c r="EKC169" s="247"/>
      <c r="EKD169" s="247"/>
      <c r="EKE169" s="247"/>
      <c r="EKF169" s="247"/>
      <c r="EKG169" s="247"/>
      <c r="EKH169" s="247"/>
      <c r="EKI169" s="247"/>
      <c r="EKJ169" s="247"/>
      <c r="EKK169" s="247"/>
      <c r="EKL169" s="247"/>
      <c r="EKM169" s="247"/>
      <c r="EKN169" s="247"/>
      <c r="EKO169" s="247"/>
      <c r="EKP169" s="247"/>
      <c r="EKQ169" s="247"/>
      <c r="EKR169" s="247"/>
      <c r="EKS169" s="247"/>
      <c r="EKT169" s="247"/>
      <c r="EKU169" s="247"/>
      <c r="EKV169" s="247"/>
      <c r="EKW169" s="247"/>
      <c r="EKX169" s="247"/>
      <c r="EKY169" s="247"/>
      <c r="EKZ169" s="247"/>
      <c r="ELA169" s="247"/>
      <c r="ELB169" s="247"/>
      <c r="ELC169" s="247"/>
      <c r="ELD169" s="247"/>
      <c r="ELE169" s="247"/>
      <c r="ELF169" s="247"/>
      <c r="ELG169" s="247"/>
      <c r="ELH169" s="247"/>
      <c r="ELI169" s="247"/>
      <c r="ELJ169" s="247"/>
      <c r="ELK169" s="247"/>
      <c r="ELL169" s="247"/>
      <c r="ELM169" s="247"/>
      <c r="ELN169" s="247"/>
      <c r="ELO169" s="247"/>
      <c r="ELP169" s="247"/>
      <c r="ELQ169" s="247"/>
      <c r="ELR169" s="247"/>
      <c r="ELS169" s="247"/>
      <c r="ELT169" s="247"/>
      <c r="ELU169" s="247"/>
      <c r="ELV169" s="247"/>
      <c r="ELW169" s="247"/>
      <c r="ELX169" s="247"/>
      <c r="ELY169" s="247"/>
      <c r="ELZ169" s="247"/>
      <c r="EMA169" s="247"/>
      <c r="EMB169" s="247"/>
      <c r="EMC169" s="247"/>
      <c r="EMD169" s="247"/>
      <c r="EME169" s="247"/>
      <c r="EMF169" s="247"/>
      <c r="EMG169" s="247"/>
      <c r="EMH169" s="247"/>
      <c r="EMI169" s="247"/>
      <c r="EMJ169" s="247"/>
      <c r="EMK169" s="247"/>
      <c r="EML169" s="247"/>
      <c r="EMM169" s="247"/>
      <c r="EMN169" s="247"/>
      <c r="EMO169" s="247"/>
      <c r="EMP169" s="247"/>
      <c r="EMQ169" s="247"/>
      <c r="EMR169" s="247"/>
      <c r="EMS169" s="247"/>
      <c r="EMT169" s="247"/>
      <c r="EMU169" s="247"/>
      <c r="EMV169" s="247"/>
      <c r="EMW169" s="247"/>
      <c r="EMX169" s="247"/>
      <c r="EMY169" s="247"/>
      <c r="EMZ169" s="247"/>
      <c r="ENA169" s="247"/>
      <c r="ENB169" s="247"/>
      <c r="ENC169" s="247"/>
      <c r="END169" s="247"/>
      <c r="ENE169" s="247"/>
      <c r="ENF169" s="247"/>
      <c r="ENG169" s="247"/>
      <c r="ENH169" s="247"/>
      <c r="ENI169" s="247"/>
      <c r="ENJ169" s="247"/>
      <c r="ENK169" s="247"/>
      <c r="ENL169" s="247"/>
      <c r="ENM169" s="247"/>
      <c r="ENN169" s="247"/>
      <c r="ENO169" s="247"/>
      <c r="ENP169" s="247"/>
      <c r="ENQ169" s="247"/>
      <c r="ENR169" s="247"/>
      <c r="ENS169" s="247"/>
      <c r="ENT169" s="247"/>
      <c r="ENU169" s="247"/>
      <c r="ENV169" s="247"/>
      <c r="ENW169" s="247"/>
      <c r="ENX169" s="247"/>
      <c r="ENY169" s="247"/>
      <c r="ENZ169" s="247"/>
      <c r="EOA169" s="247"/>
      <c r="EOB169" s="247"/>
      <c r="EOC169" s="247"/>
      <c r="EOD169" s="247"/>
      <c r="EOE169" s="247"/>
      <c r="EOF169" s="247"/>
      <c r="EOG169" s="247"/>
      <c r="EOH169" s="247"/>
      <c r="EOI169" s="247"/>
      <c r="EOJ169" s="247"/>
      <c r="EOK169" s="247"/>
      <c r="EOL169" s="247"/>
      <c r="EOM169" s="247"/>
      <c r="EON169" s="247"/>
      <c r="EOO169" s="247"/>
      <c r="EOP169" s="247"/>
      <c r="EOQ169" s="247"/>
      <c r="EOR169" s="247"/>
      <c r="EOS169" s="247"/>
      <c r="EOT169" s="247"/>
      <c r="EOU169" s="247"/>
      <c r="EOV169" s="247"/>
      <c r="EOW169" s="247"/>
      <c r="EOX169" s="247"/>
      <c r="EOY169" s="247"/>
      <c r="EOZ169" s="247"/>
      <c r="EPA169" s="247"/>
      <c r="EPB169" s="247"/>
      <c r="EPC169" s="247"/>
      <c r="EPD169" s="247"/>
      <c r="EPE169" s="247"/>
      <c r="EPF169" s="247"/>
      <c r="EPG169" s="247"/>
      <c r="EPH169" s="247"/>
      <c r="EPI169" s="247"/>
      <c r="EPJ169" s="247"/>
      <c r="EPK169" s="247"/>
      <c r="EPL169" s="247"/>
      <c r="EPM169" s="247"/>
      <c r="EPN169" s="247"/>
      <c r="EPO169" s="247"/>
      <c r="EPP169" s="247"/>
      <c r="EPQ169" s="247"/>
      <c r="EPR169" s="247"/>
      <c r="EPS169" s="247"/>
      <c r="EPT169" s="247"/>
      <c r="EPU169" s="247"/>
      <c r="EPV169" s="247"/>
      <c r="EPW169" s="247"/>
      <c r="EPX169" s="247"/>
      <c r="EPY169" s="247"/>
      <c r="EPZ169" s="247"/>
      <c r="EQA169" s="247"/>
      <c r="EQB169" s="247"/>
      <c r="EQC169" s="247"/>
      <c r="EQD169" s="247"/>
      <c r="EQE169" s="247"/>
      <c r="EQF169" s="247"/>
      <c r="EQG169" s="247"/>
      <c r="EQH169" s="247"/>
      <c r="EQI169" s="247"/>
      <c r="EQJ169" s="247"/>
      <c r="EQK169" s="247"/>
      <c r="EQL169" s="247"/>
      <c r="EQM169" s="247"/>
      <c r="EQN169" s="247"/>
      <c r="EQO169" s="247"/>
      <c r="EQP169" s="247"/>
      <c r="EQQ169" s="247"/>
      <c r="EQR169" s="247"/>
      <c r="EQS169" s="247"/>
      <c r="EQT169" s="247"/>
      <c r="EQU169" s="247"/>
      <c r="EQV169" s="247"/>
      <c r="EQW169" s="247"/>
      <c r="EQX169" s="247"/>
      <c r="EQY169" s="247"/>
      <c r="EQZ169" s="247"/>
      <c r="ERA169" s="247"/>
      <c r="ERB169" s="247"/>
      <c r="ERC169" s="247"/>
      <c r="ERD169" s="247"/>
      <c r="ERE169" s="247"/>
      <c r="ERF169" s="247"/>
      <c r="ERG169" s="247"/>
      <c r="ERH169" s="247"/>
      <c r="ERI169" s="247"/>
      <c r="ERJ169" s="247"/>
      <c r="ERK169" s="247"/>
      <c r="ERL169" s="247"/>
      <c r="ERM169" s="247"/>
      <c r="ERN169" s="247"/>
      <c r="ERO169" s="247"/>
      <c r="ERP169" s="247"/>
      <c r="ERQ169" s="247"/>
      <c r="ERR169" s="247"/>
      <c r="ERS169" s="247"/>
      <c r="ERT169" s="247"/>
      <c r="ERU169" s="247"/>
      <c r="ERV169" s="247"/>
      <c r="ERW169" s="247"/>
      <c r="ERX169" s="247"/>
      <c r="ERY169" s="247"/>
      <c r="ERZ169" s="247"/>
      <c r="ESA169" s="247"/>
      <c r="ESB169" s="247"/>
      <c r="ESC169" s="247"/>
      <c r="ESD169" s="247"/>
      <c r="ESE169" s="247"/>
      <c r="ESF169" s="247"/>
      <c r="ESG169" s="247"/>
      <c r="ESH169" s="247"/>
      <c r="ESI169" s="247"/>
      <c r="ESJ169" s="247"/>
      <c r="ESK169" s="247"/>
      <c r="ESL169" s="247"/>
      <c r="ESM169" s="247"/>
      <c r="ESN169" s="247"/>
      <c r="ESO169" s="247"/>
      <c r="ESP169" s="247"/>
      <c r="ESQ169" s="247"/>
      <c r="ESR169" s="247"/>
      <c r="ESS169" s="247"/>
      <c r="EST169" s="247"/>
      <c r="ESU169" s="247"/>
      <c r="ESV169" s="247"/>
      <c r="ESW169" s="247"/>
      <c r="ESX169" s="247"/>
      <c r="ESY169" s="247"/>
      <c r="ESZ169" s="247"/>
      <c r="ETA169" s="247"/>
      <c r="ETB169" s="247"/>
      <c r="ETC169" s="247"/>
      <c r="ETD169" s="247"/>
      <c r="ETE169" s="247"/>
      <c r="ETF169" s="247"/>
      <c r="ETG169" s="247"/>
      <c r="ETH169" s="247"/>
      <c r="ETI169" s="247"/>
      <c r="ETJ169" s="247"/>
      <c r="ETK169" s="247"/>
      <c r="ETL169" s="247"/>
      <c r="ETM169" s="247"/>
      <c r="ETN169" s="247"/>
      <c r="ETO169" s="247"/>
      <c r="ETP169" s="247"/>
      <c r="ETQ169" s="247"/>
      <c r="ETR169" s="247"/>
      <c r="ETS169" s="247"/>
      <c r="ETT169" s="247"/>
      <c r="ETU169" s="247"/>
      <c r="ETV169" s="247"/>
      <c r="ETW169" s="247"/>
      <c r="ETX169" s="247"/>
      <c r="ETY169" s="247"/>
      <c r="ETZ169" s="247"/>
      <c r="EUA169" s="247"/>
      <c r="EUB169" s="247"/>
      <c r="EUC169" s="247"/>
      <c r="EUD169" s="247"/>
      <c r="EUE169" s="247"/>
      <c r="EUF169" s="247"/>
      <c r="EUG169" s="247"/>
      <c r="EUH169" s="247"/>
      <c r="EUI169" s="247"/>
      <c r="EUJ169" s="247"/>
      <c r="EUK169" s="247"/>
      <c r="EUL169" s="247"/>
      <c r="EUM169" s="247"/>
      <c r="EUN169" s="247"/>
      <c r="EUO169" s="247"/>
      <c r="EUP169" s="247"/>
      <c r="EUQ169" s="247"/>
      <c r="EUR169" s="247"/>
      <c r="EUS169" s="247"/>
      <c r="EUT169" s="247"/>
      <c r="EUU169" s="247"/>
      <c r="EUV169" s="247"/>
      <c r="EUW169" s="247"/>
      <c r="EUX169" s="247"/>
      <c r="EUY169" s="247"/>
      <c r="EUZ169" s="247"/>
      <c r="EVA169" s="247"/>
      <c r="EVB169" s="247"/>
      <c r="EVC169" s="247"/>
      <c r="EVD169" s="247"/>
      <c r="EVE169" s="247"/>
      <c r="EVF169" s="247"/>
      <c r="EVG169" s="247"/>
      <c r="EVH169" s="247"/>
      <c r="EVI169" s="247"/>
      <c r="EVJ169" s="247"/>
      <c r="EVK169" s="247"/>
      <c r="EVL169" s="247"/>
      <c r="EVM169" s="247"/>
      <c r="EVN169" s="247"/>
      <c r="EVO169" s="247"/>
      <c r="EVP169" s="247"/>
      <c r="EVQ169" s="247"/>
      <c r="EVR169" s="247"/>
      <c r="EVS169" s="247"/>
      <c r="EVT169" s="247"/>
      <c r="EVU169" s="247"/>
      <c r="EVV169" s="247"/>
      <c r="EVW169" s="247"/>
      <c r="EVX169" s="247"/>
      <c r="EVY169" s="247"/>
      <c r="EVZ169" s="247"/>
      <c r="EWA169" s="247"/>
      <c r="EWB169" s="247"/>
      <c r="EWC169" s="247"/>
      <c r="EWD169" s="247"/>
      <c r="EWE169" s="247"/>
      <c r="EWF169" s="247"/>
      <c r="EWG169" s="247"/>
      <c r="EWH169" s="247"/>
      <c r="EWI169" s="247"/>
      <c r="EWJ169" s="247"/>
      <c r="EWK169" s="247"/>
      <c r="EWL169" s="247"/>
      <c r="EWM169" s="247"/>
      <c r="EWN169" s="247"/>
      <c r="EWO169" s="247"/>
      <c r="EWP169" s="247"/>
      <c r="EWQ169" s="247"/>
      <c r="EWR169" s="247"/>
      <c r="EWS169" s="247"/>
      <c r="EWT169" s="247"/>
      <c r="EWU169" s="247"/>
      <c r="EWV169" s="247"/>
      <c r="EWW169" s="247"/>
      <c r="EWX169" s="247"/>
      <c r="EWY169" s="247"/>
      <c r="EWZ169" s="247"/>
      <c r="EXA169" s="247"/>
      <c r="EXB169" s="247"/>
      <c r="EXC169" s="247"/>
      <c r="EXD169" s="247"/>
      <c r="EXE169" s="247"/>
      <c r="EXF169" s="247"/>
      <c r="EXG169" s="247"/>
      <c r="EXH169" s="247"/>
      <c r="EXI169" s="247"/>
      <c r="EXJ169" s="247"/>
      <c r="EXK169" s="247"/>
      <c r="EXL169" s="247"/>
      <c r="EXM169" s="247"/>
      <c r="EXN169" s="247"/>
      <c r="EXO169" s="247"/>
      <c r="EXP169" s="247"/>
      <c r="EXQ169" s="247"/>
      <c r="EXR169" s="247"/>
      <c r="EXS169" s="247"/>
      <c r="EXT169" s="247"/>
      <c r="EXU169" s="247"/>
      <c r="EXV169" s="247"/>
      <c r="EXW169" s="247"/>
      <c r="EXX169" s="247"/>
      <c r="EXY169" s="247"/>
      <c r="EXZ169" s="247"/>
      <c r="EYA169" s="247"/>
      <c r="EYB169" s="247"/>
      <c r="EYC169" s="247"/>
      <c r="EYD169" s="247"/>
      <c r="EYE169" s="247"/>
      <c r="EYF169" s="247"/>
      <c r="EYG169" s="247"/>
      <c r="EYH169" s="247"/>
      <c r="EYI169" s="247"/>
      <c r="EYJ169" s="247"/>
      <c r="EYK169" s="247"/>
      <c r="EYL169" s="247"/>
      <c r="EYM169" s="247"/>
      <c r="EYN169" s="247"/>
      <c r="EYO169" s="247"/>
      <c r="EYP169" s="247"/>
      <c r="EYQ169" s="247"/>
      <c r="EYR169" s="247"/>
      <c r="EYS169" s="247"/>
      <c r="EYT169" s="247"/>
      <c r="EYU169" s="247"/>
      <c r="EYV169" s="247"/>
      <c r="EYW169" s="247"/>
      <c r="EYX169" s="247"/>
      <c r="EYY169" s="247"/>
      <c r="EYZ169" s="247"/>
      <c r="EZA169" s="247"/>
      <c r="EZB169" s="247"/>
      <c r="EZC169" s="247"/>
      <c r="EZD169" s="247"/>
      <c r="EZE169" s="247"/>
      <c r="EZF169" s="247"/>
      <c r="EZG169" s="247"/>
      <c r="EZH169" s="247"/>
      <c r="EZI169" s="247"/>
      <c r="EZJ169" s="247"/>
      <c r="EZK169" s="247"/>
      <c r="EZL169" s="247"/>
      <c r="EZM169" s="247"/>
      <c r="EZN169" s="247"/>
      <c r="EZO169" s="247"/>
      <c r="EZP169" s="247"/>
      <c r="EZQ169" s="247"/>
      <c r="EZR169" s="247"/>
      <c r="EZS169" s="247"/>
      <c r="EZT169" s="247"/>
      <c r="EZU169" s="247"/>
      <c r="EZV169" s="247"/>
      <c r="EZW169" s="247"/>
      <c r="EZX169" s="247"/>
      <c r="EZY169" s="247"/>
      <c r="EZZ169" s="247"/>
      <c r="FAA169" s="247"/>
      <c r="FAB169" s="247"/>
      <c r="FAC169" s="247"/>
      <c r="FAD169" s="247"/>
      <c r="FAE169" s="247"/>
      <c r="FAF169" s="247"/>
      <c r="FAG169" s="247"/>
      <c r="FAH169" s="247"/>
      <c r="FAI169" s="247"/>
      <c r="FAJ169" s="247"/>
      <c r="FAK169" s="247"/>
      <c r="FAL169" s="247"/>
      <c r="FAM169" s="247"/>
      <c r="FAN169" s="247"/>
      <c r="FAO169" s="247"/>
      <c r="FAP169" s="247"/>
      <c r="FAQ169" s="247"/>
      <c r="FAR169" s="247"/>
      <c r="FAS169" s="247"/>
      <c r="FAT169" s="247"/>
      <c r="FAU169" s="247"/>
      <c r="FAV169" s="247"/>
      <c r="FAW169" s="247"/>
      <c r="FAX169" s="247"/>
      <c r="FAY169" s="247"/>
      <c r="FAZ169" s="247"/>
      <c r="FBA169" s="247"/>
      <c r="FBB169" s="247"/>
      <c r="FBC169" s="247"/>
      <c r="FBD169" s="247"/>
      <c r="FBE169" s="247"/>
      <c r="FBF169" s="247"/>
      <c r="FBG169" s="247"/>
      <c r="FBH169" s="247"/>
      <c r="FBI169" s="247"/>
      <c r="FBJ169" s="247"/>
      <c r="FBK169" s="247"/>
      <c r="FBL169" s="247"/>
      <c r="FBM169" s="247"/>
      <c r="FBN169" s="247"/>
      <c r="FBO169" s="247"/>
      <c r="FBP169" s="247"/>
      <c r="FBQ169" s="247"/>
      <c r="FBR169" s="247"/>
      <c r="FBS169" s="247"/>
      <c r="FBT169" s="247"/>
      <c r="FBU169" s="247"/>
      <c r="FBV169" s="247"/>
      <c r="FBW169" s="247"/>
      <c r="FBX169" s="247"/>
      <c r="FBY169" s="247"/>
      <c r="FBZ169" s="247"/>
      <c r="FCA169" s="247"/>
      <c r="FCB169" s="247"/>
      <c r="FCC169" s="247"/>
      <c r="FCD169" s="247"/>
      <c r="FCE169" s="247"/>
      <c r="FCF169" s="247"/>
      <c r="FCG169" s="247"/>
      <c r="FCH169" s="247"/>
      <c r="FCI169" s="247"/>
      <c r="FCJ169" s="247"/>
      <c r="FCK169" s="247"/>
      <c r="FCL169" s="247"/>
      <c r="FCM169" s="247"/>
      <c r="FCN169" s="247"/>
      <c r="FCO169" s="247"/>
      <c r="FCP169" s="247"/>
      <c r="FCQ169" s="247"/>
      <c r="FCR169" s="247"/>
      <c r="FCS169" s="247"/>
      <c r="FCT169" s="247"/>
      <c r="FCU169" s="247"/>
      <c r="FCV169" s="247"/>
      <c r="FCW169" s="247"/>
      <c r="FCX169" s="247"/>
      <c r="FCY169" s="247"/>
      <c r="FCZ169" s="247"/>
      <c r="FDA169" s="247"/>
      <c r="FDB169" s="247"/>
      <c r="FDC169" s="247"/>
      <c r="FDD169" s="247"/>
      <c r="FDE169" s="247"/>
      <c r="FDF169" s="247"/>
      <c r="FDG169" s="247"/>
      <c r="FDH169" s="247"/>
      <c r="FDI169" s="247"/>
      <c r="FDJ169" s="247"/>
      <c r="FDK169" s="247"/>
      <c r="FDL169" s="247"/>
      <c r="FDM169" s="247"/>
      <c r="FDN169" s="247"/>
      <c r="FDO169" s="247"/>
      <c r="FDP169" s="247"/>
      <c r="FDQ169" s="247"/>
      <c r="FDR169" s="247"/>
      <c r="FDS169" s="247"/>
      <c r="FDT169" s="247"/>
      <c r="FDU169" s="247"/>
      <c r="FDV169" s="247"/>
      <c r="FDW169" s="247"/>
      <c r="FDX169" s="247"/>
      <c r="FDY169" s="247"/>
      <c r="FDZ169" s="247"/>
      <c r="FEA169" s="247"/>
      <c r="FEB169" s="247"/>
      <c r="FEC169" s="247"/>
      <c r="FED169" s="247"/>
      <c r="FEE169" s="247"/>
      <c r="FEF169" s="247"/>
      <c r="FEG169" s="247"/>
      <c r="FEH169" s="247"/>
      <c r="FEI169" s="247"/>
      <c r="FEJ169" s="247"/>
      <c r="FEK169" s="247"/>
      <c r="FEL169" s="247"/>
      <c r="FEM169" s="247"/>
      <c r="FEN169" s="247"/>
      <c r="FEO169" s="247"/>
      <c r="FEP169" s="247"/>
      <c r="FEQ169" s="247"/>
      <c r="FER169" s="247"/>
      <c r="FES169" s="247"/>
      <c r="FET169" s="247"/>
      <c r="FEU169" s="247"/>
      <c r="FEV169" s="247"/>
      <c r="FEW169" s="247"/>
      <c r="FEX169" s="247"/>
      <c r="FEY169" s="247"/>
      <c r="FEZ169" s="247"/>
      <c r="FFA169" s="247"/>
      <c r="FFB169" s="247"/>
      <c r="FFC169" s="247"/>
      <c r="FFD169" s="247"/>
      <c r="FFE169" s="247"/>
      <c r="FFF169" s="247"/>
      <c r="FFG169" s="247"/>
      <c r="FFH169" s="247"/>
      <c r="FFI169" s="247"/>
      <c r="FFJ169" s="247"/>
      <c r="FFK169" s="247"/>
      <c r="FFL169" s="247"/>
      <c r="FFM169" s="247"/>
      <c r="FFN169" s="247"/>
      <c r="FFO169" s="247"/>
      <c r="FFP169" s="247"/>
      <c r="FFQ169" s="247"/>
      <c r="FFR169" s="247"/>
      <c r="FFS169" s="247"/>
      <c r="FFT169" s="247"/>
      <c r="FFU169" s="247"/>
      <c r="FFV169" s="247"/>
      <c r="FFW169" s="247"/>
      <c r="FFX169" s="247"/>
      <c r="FFY169" s="247"/>
      <c r="FFZ169" s="247"/>
      <c r="FGA169" s="247"/>
      <c r="FGB169" s="247"/>
      <c r="FGC169" s="247"/>
      <c r="FGD169" s="247"/>
      <c r="FGE169" s="247"/>
      <c r="FGF169" s="247"/>
      <c r="FGG169" s="247"/>
      <c r="FGH169" s="247"/>
      <c r="FGI169" s="247"/>
      <c r="FGJ169" s="247"/>
      <c r="FGK169" s="247"/>
      <c r="FGL169" s="247"/>
      <c r="FGM169" s="247"/>
      <c r="FGN169" s="247"/>
      <c r="FGO169" s="247"/>
      <c r="FGP169" s="247"/>
      <c r="FGQ169" s="247"/>
      <c r="FGR169" s="247"/>
      <c r="FGS169" s="247"/>
      <c r="FGT169" s="247"/>
      <c r="FGU169" s="247"/>
      <c r="FGV169" s="247"/>
      <c r="FGW169" s="247"/>
      <c r="FGX169" s="247"/>
      <c r="FGY169" s="247"/>
      <c r="FGZ169" s="247"/>
      <c r="FHA169" s="247"/>
      <c r="FHB169" s="247"/>
      <c r="FHC169" s="247"/>
      <c r="FHD169" s="247"/>
      <c r="FHE169" s="247"/>
      <c r="FHF169" s="247"/>
      <c r="FHG169" s="247"/>
      <c r="FHH169" s="247"/>
      <c r="FHI169" s="247"/>
      <c r="FHJ169" s="247"/>
      <c r="FHK169" s="247"/>
      <c r="FHL169" s="247"/>
      <c r="FHM169" s="247"/>
      <c r="FHN169" s="247"/>
      <c r="FHO169" s="247"/>
      <c r="FHP169" s="247"/>
      <c r="FHQ169" s="247"/>
      <c r="FHR169" s="247"/>
      <c r="FHS169" s="247"/>
      <c r="FHT169" s="247"/>
      <c r="FHU169" s="247"/>
      <c r="FHV169" s="247"/>
      <c r="FHW169" s="247"/>
      <c r="FHX169" s="247"/>
      <c r="FHY169" s="247"/>
      <c r="FHZ169" s="247"/>
      <c r="FIA169" s="247"/>
      <c r="FIB169" s="247"/>
      <c r="FIC169" s="247"/>
      <c r="FID169" s="247"/>
      <c r="FIE169" s="247"/>
      <c r="FIF169" s="247"/>
      <c r="FIG169" s="247"/>
      <c r="FIH169" s="247"/>
      <c r="FII169" s="247"/>
      <c r="FIJ169" s="247"/>
      <c r="FIK169" s="247"/>
      <c r="FIL169" s="247"/>
      <c r="FIM169" s="247"/>
      <c r="FIN169" s="247"/>
      <c r="FIO169" s="247"/>
      <c r="FIP169" s="247"/>
      <c r="FIQ169" s="247"/>
      <c r="FIR169" s="247"/>
      <c r="FIS169" s="247"/>
      <c r="FIT169" s="247"/>
      <c r="FIU169" s="247"/>
      <c r="FIV169" s="247"/>
      <c r="FIW169" s="247"/>
      <c r="FIX169" s="247"/>
      <c r="FIY169" s="247"/>
      <c r="FIZ169" s="247"/>
      <c r="FJA169" s="247"/>
      <c r="FJB169" s="247"/>
      <c r="FJC169" s="247"/>
      <c r="FJD169" s="247"/>
      <c r="FJE169" s="247"/>
      <c r="FJF169" s="247"/>
      <c r="FJG169" s="247"/>
      <c r="FJH169" s="247"/>
      <c r="FJI169" s="247"/>
      <c r="FJJ169" s="247"/>
      <c r="FJK169" s="247"/>
      <c r="FJL169" s="247"/>
      <c r="FJM169" s="247"/>
      <c r="FJN169" s="247"/>
      <c r="FJO169" s="247"/>
      <c r="FJP169" s="247"/>
      <c r="FJQ169" s="247"/>
      <c r="FJR169" s="247"/>
      <c r="FJS169" s="247"/>
      <c r="FJT169" s="247"/>
      <c r="FJU169" s="247"/>
      <c r="FJV169" s="247"/>
      <c r="FJW169" s="247"/>
      <c r="FJX169" s="247"/>
      <c r="FJY169" s="247"/>
      <c r="FJZ169" s="247"/>
      <c r="FKA169" s="247"/>
      <c r="FKB169" s="247"/>
      <c r="FKC169" s="247"/>
      <c r="FKD169" s="247"/>
      <c r="FKE169" s="247"/>
      <c r="FKF169" s="247"/>
      <c r="FKG169" s="247"/>
      <c r="FKH169" s="247"/>
      <c r="FKI169" s="247"/>
      <c r="FKJ169" s="247"/>
      <c r="FKK169" s="247"/>
      <c r="FKL169" s="247"/>
      <c r="FKM169" s="247"/>
      <c r="FKN169" s="247"/>
      <c r="FKO169" s="247"/>
      <c r="FKP169" s="247"/>
      <c r="FKQ169" s="247"/>
      <c r="FKR169" s="247"/>
      <c r="FKS169" s="247"/>
      <c r="FKT169" s="247"/>
      <c r="FKU169" s="247"/>
      <c r="FKV169" s="247"/>
      <c r="FKW169" s="247"/>
      <c r="FKX169" s="247"/>
      <c r="FKY169" s="247"/>
      <c r="FKZ169" s="247"/>
      <c r="FLA169" s="247"/>
      <c r="FLB169" s="247"/>
      <c r="FLC169" s="247"/>
      <c r="FLD169" s="247"/>
      <c r="FLE169" s="247"/>
      <c r="FLF169" s="247"/>
      <c r="FLG169" s="247"/>
      <c r="FLH169" s="247"/>
      <c r="FLI169" s="247"/>
      <c r="FLJ169" s="247"/>
      <c r="FLK169" s="247"/>
      <c r="FLL169" s="247"/>
      <c r="FLM169" s="247"/>
      <c r="FLN169" s="247"/>
      <c r="FLO169" s="247"/>
      <c r="FLP169" s="247"/>
      <c r="FLQ169" s="247"/>
      <c r="FLR169" s="247"/>
      <c r="FLS169" s="247"/>
      <c r="FLT169" s="247"/>
      <c r="FLU169" s="247"/>
      <c r="FLV169" s="247"/>
      <c r="FLW169" s="247"/>
      <c r="FLX169" s="247"/>
      <c r="FLY169" s="247"/>
      <c r="FLZ169" s="247"/>
      <c r="FMA169" s="247"/>
      <c r="FMB169" s="247"/>
      <c r="FMC169" s="247"/>
      <c r="FMD169" s="247"/>
      <c r="FME169" s="247"/>
      <c r="FMF169" s="247"/>
      <c r="FMG169" s="247"/>
      <c r="FMH169" s="247"/>
      <c r="FMI169" s="247"/>
      <c r="FMJ169" s="247"/>
      <c r="FMK169" s="247"/>
      <c r="FML169" s="247"/>
      <c r="FMM169" s="247"/>
      <c r="FMN169" s="247"/>
      <c r="FMO169" s="247"/>
      <c r="FMP169" s="247"/>
      <c r="FMQ169" s="247"/>
      <c r="FMR169" s="247"/>
      <c r="FMS169" s="247"/>
      <c r="FMT169" s="247"/>
      <c r="FMU169" s="247"/>
      <c r="FMV169" s="247"/>
      <c r="FMW169" s="247"/>
      <c r="FMX169" s="247"/>
      <c r="FMY169" s="247"/>
      <c r="FMZ169" s="247"/>
      <c r="FNA169" s="247"/>
      <c r="FNB169" s="247"/>
      <c r="FNC169" s="247"/>
      <c r="FND169" s="247"/>
      <c r="FNE169" s="247"/>
      <c r="FNF169" s="247"/>
      <c r="FNG169" s="247"/>
      <c r="FNH169" s="247"/>
      <c r="FNI169" s="247"/>
      <c r="FNJ169" s="247"/>
      <c r="FNK169" s="247"/>
      <c r="FNL169" s="247"/>
      <c r="FNM169" s="247"/>
      <c r="FNN169" s="247"/>
      <c r="FNO169" s="247"/>
      <c r="FNP169" s="247"/>
      <c r="FNQ169" s="247"/>
      <c r="FNR169" s="247"/>
      <c r="FNS169" s="247"/>
      <c r="FNT169" s="247"/>
      <c r="FNU169" s="247"/>
      <c r="FNV169" s="247"/>
      <c r="FNW169" s="247"/>
      <c r="FNX169" s="247"/>
      <c r="FNY169" s="247"/>
      <c r="FNZ169" s="247"/>
      <c r="FOA169" s="247"/>
      <c r="FOB169" s="247"/>
      <c r="FOC169" s="247"/>
      <c r="FOD169" s="247"/>
      <c r="FOE169" s="247"/>
      <c r="FOF169" s="247"/>
      <c r="FOG169" s="247"/>
      <c r="FOH169" s="247"/>
      <c r="FOI169" s="247"/>
      <c r="FOJ169" s="247"/>
      <c r="FOK169" s="247"/>
      <c r="FOL169" s="247"/>
      <c r="FOM169" s="247"/>
      <c r="FON169" s="247"/>
      <c r="FOO169" s="247"/>
      <c r="FOP169" s="247"/>
      <c r="FOQ169" s="247"/>
      <c r="FOR169" s="247"/>
      <c r="FOS169" s="247"/>
      <c r="FOT169" s="247"/>
      <c r="FOU169" s="247"/>
      <c r="FOV169" s="247"/>
      <c r="FOW169" s="247"/>
      <c r="FOX169" s="247"/>
      <c r="FOY169" s="247"/>
      <c r="FOZ169" s="247"/>
      <c r="FPA169" s="247"/>
      <c r="FPB169" s="247"/>
      <c r="FPC169" s="247"/>
      <c r="FPD169" s="247"/>
      <c r="FPE169" s="247"/>
      <c r="FPF169" s="247"/>
      <c r="FPG169" s="247"/>
      <c r="FPH169" s="247"/>
      <c r="FPI169" s="247"/>
      <c r="FPJ169" s="247"/>
      <c r="FPK169" s="247"/>
      <c r="FPL169" s="247"/>
      <c r="FPM169" s="247"/>
      <c r="FPN169" s="247"/>
      <c r="FPO169" s="247"/>
      <c r="FPP169" s="247"/>
      <c r="FPQ169" s="247"/>
      <c r="FPR169" s="247"/>
      <c r="FPS169" s="247"/>
      <c r="FPT169" s="247"/>
      <c r="FPU169" s="247"/>
      <c r="FPV169" s="247"/>
      <c r="FPW169" s="247"/>
      <c r="FPX169" s="247"/>
      <c r="FPY169" s="247"/>
      <c r="FPZ169" s="247"/>
      <c r="FQA169" s="247"/>
      <c r="FQB169" s="247"/>
      <c r="FQC169" s="247"/>
      <c r="FQD169" s="247"/>
      <c r="FQE169" s="247"/>
      <c r="FQF169" s="247"/>
      <c r="FQG169" s="247"/>
      <c r="FQH169" s="247"/>
      <c r="FQI169" s="247"/>
      <c r="FQJ169" s="247"/>
      <c r="FQK169" s="247"/>
      <c r="FQL169" s="247"/>
      <c r="FQM169" s="247"/>
      <c r="FQN169" s="247"/>
      <c r="FQO169" s="247"/>
      <c r="FQP169" s="247"/>
      <c r="FQQ169" s="247"/>
      <c r="FQR169" s="247"/>
      <c r="FQS169" s="247"/>
      <c r="FQT169" s="247"/>
      <c r="FQU169" s="247"/>
      <c r="FQV169" s="247"/>
      <c r="FQW169" s="247"/>
      <c r="FQX169" s="247"/>
      <c r="FQY169" s="247"/>
      <c r="FQZ169" s="247"/>
      <c r="FRA169" s="247"/>
      <c r="FRB169" s="247"/>
      <c r="FRC169" s="247"/>
      <c r="FRD169" s="247"/>
      <c r="FRE169" s="247"/>
      <c r="FRF169" s="247"/>
      <c r="FRG169" s="247"/>
      <c r="FRH169" s="247"/>
      <c r="FRI169" s="247"/>
      <c r="FRJ169" s="247"/>
      <c r="FRK169" s="247"/>
      <c r="FRL169" s="247"/>
      <c r="FRM169" s="247"/>
      <c r="FRN169" s="247"/>
      <c r="FRO169" s="247"/>
      <c r="FRP169" s="247"/>
      <c r="FRQ169" s="247"/>
      <c r="FRR169" s="247"/>
      <c r="FRS169" s="247"/>
      <c r="FRT169" s="247"/>
      <c r="FRU169" s="247"/>
      <c r="FRV169" s="247"/>
      <c r="FRW169" s="247"/>
      <c r="FRX169" s="247"/>
      <c r="FRY169" s="247"/>
      <c r="FRZ169" s="247"/>
      <c r="FSA169" s="247"/>
      <c r="FSB169" s="247"/>
      <c r="FSC169" s="247"/>
      <c r="FSD169" s="247"/>
      <c r="FSE169" s="247"/>
      <c r="FSF169" s="247"/>
      <c r="FSG169" s="247"/>
      <c r="FSH169" s="247"/>
      <c r="FSI169" s="247"/>
      <c r="FSJ169" s="247"/>
      <c r="FSK169" s="247"/>
      <c r="FSL169" s="247"/>
      <c r="FSM169" s="247"/>
      <c r="FSN169" s="247"/>
      <c r="FSO169" s="247"/>
      <c r="FSP169" s="247"/>
      <c r="FSQ169" s="247"/>
      <c r="FSR169" s="247"/>
      <c r="FSS169" s="247"/>
      <c r="FST169" s="247"/>
      <c r="FSU169" s="247"/>
      <c r="FSV169" s="247"/>
      <c r="FSW169" s="247"/>
      <c r="FSX169" s="247"/>
      <c r="FSY169" s="247"/>
      <c r="FSZ169" s="247"/>
      <c r="FTA169" s="247"/>
      <c r="FTB169" s="247"/>
      <c r="FTC169" s="247"/>
      <c r="FTD169" s="247"/>
      <c r="FTE169" s="247"/>
      <c r="FTF169" s="247"/>
      <c r="FTG169" s="247"/>
      <c r="FTH169" s="247"/>
      <c r="FTI169" s="247"/>
      <c r="FTJ169" s="247"/>
      <c r="FTK169" s="247"/>
      <c r="FTL169" s="247"/>
      <c r="FTM169" s="247"/>
      <c r="FTN169" s="247"/>
      <c r="FTO169" s="247"/>
      <c r="FTP169" s="247"/>
      <c r="FTQ169" s="247"/>
      <c r="FTR169" s="247"/>
      <c r="FTS169" s="247"/>
      <c r="FTT169" s="247"/>
      <c r="FTU169" s="247"/>
      <c r="FTV169" s="247"/>
      <c r="FTW169" s="247"/>
      <c r="FTX169" s="247"/>
      <c r="FTY169" s="247"/>
      <c r="FTZ169" s="247"/>
      <c r="FUA169" s="247"/>
      <c r="FUB169" s="247"/>
      <c r="FUC169" s="247"/>
      <c r="FUD169" s="247"/>
      <c r="FUE169" s="247"/>
      <c r="FUF169" s="247"/>
      <c r="FUG169" s="247"/>
      <c r="FUH169" s="247"/>
      <c r="FUI169" s="247"/>
      <c r="FUJ169" s="247"/>
      <c r="FUK169" s="247"/>
      <c r="FUL169" s="247"/>
      <c r="FUM169" s="247"/>
      <c r="FUN169" s="247"/>
      <c r="FUO169" s="247"/>
      <c r="FUP169" s="247"/>
      <c r="FUQ169" s="247"/>
      <c r="FUR169" s="247"/>
      <c r="FUS169" s="247"/>
      <c r="FUT169" s="247"/>
      <c r="FUU169" s="247"/>
      <c r="FUV169" s="247"/>
      <c r="FUW169" s="247"/>
      <c r="FUX169" s="247"/>
      <c r="FUY169" s="247"/>
      <c r="FUZ169" s="247"/>
      <c r="FVA169" s="247"/>
      <c r="FVB169" s="247"/>
      <c r="FVC169" s="247"/>
      <c r="FVD169" s="247"/>
      <c r="FVE169" s="247"/>
      <c r="FVF169" s="247"/>
      <c r="FVG169" s="247"/>
      <c r="FVH169" s="247"/>
      <c r="FVI169" s="247"/>
      <c r="FVJ169" s="247"/>
      <c r="FVK169" s="247"/>
      <c r="FVL169" s="247"/>
      <c r="FVM169" s="247"/>
      <c r="FVN169" s="247"/>
      <c r="FVO169" s="247"/>
      <c r="FVP169" s="247"/>
      <c r="FVQ169" s="247"/>
      <c r="FVR169" s="247"/>
      <c r="FVS169" s="247"/>
      <c r="FVT169" s="247"/>
      <c r="FVU169" s="247"/>
      <c r="FVV169" s="247"/>
      <c r="FVW169" s="247"/>
      <c r="FVX169" s="247"/>
      <c r="FVY169" s="247"/>
      <c r="FVZ169" s="247"/>
      <c r="FWA169" s="247"/>
      <c r="FWB169" s="247"/>
      <c r="FWC169" s="247"/>
      <c r="FWD169" s="247"/>
      <c r="FWE169" s="247"/>
      <c r="FWF169" s="247"/>
      <c r="FWG169" s="247"/>
      <c r="FWH169" s="247"/>
      <c r="FWI169" s="247"/>
      <c r="FWJ169" s="247"/>
      <c r="FWK169" s="247"/>
      <c r="FWL169" s="247"/>
      <c r="FWM169" s="247"/>
      <c r="FWN169" s="247"/>
      <c r="FWO169" s="247"/>
      <c r="FWP169" s="247"/>
      <c r="FWQ169" s="247"/>
      <c r="FWR169" s="247"/>
      <c r="FWS169" s="247"/>
      <c r="FWT169" s="247"/>
      <c r="FWU169" s="247"/>
      <c r="FWV169" s="247"/>
      <c r="FWW169" s="247"/>
      <c r="FWX169" s="247"/>
      <c r="FWY169" s="247"/>
      <c r="FWZ169" s="247"/>
      <c r="FXA169" s="247"/>
      <c r="FXB169" s="247"/>
      <c r="FXC169" s="247"/>
      <c r="FXD169" s="247"/>
      <c r="FXE169" s="247"/>
      <c r="FXF169" s="247"/>
      <c r="FXG169" s="247"/>
      <c r="FXH169" s="247"/>
      <c r="FXI169" s="247"/>
      <c r="FXJ169" s="247"/>
      <c r="FXK169" s="247"/>
      <c r="FXL169" s="247"/>
      <c r="FXM169" s="247"/>
      <c r="FXN169" s="247"/>
      <c r="FXO169" s="247"/>
      <c r="FXP169" s="247"/>
      <c r="FXQ169" s="247"/>
      <c r="FXR169" s="247"/>
      <c r="FXS169" s="247"/>
      <c r="FXT169" s="247"/>
      <c r="FXU169" s="247"/>
      <c r="FXV169" s="247"/>
      <c r="FXW169" s="247"/>
      <c r="FXX169" s="247"/>
      <c r="FXY169" s="247"/>
      <c r="FXZ169" s="247"/>
      <c r="FYA169" s="247"/>
      <c r="FYB169" s="247"/>
      <c r="FYC169" s="247"/>
      <c r="FYD169" s="247"/>
      <c r="FYE169" s="247"/>
      <c r="FYF169" s="247"/>
      <c r="FYG169" s="247"/>
      <c r="FYH169" s="247"/>
      <c r="FYI169" s="247"/>
      <c r="FYJ169" s="247"/>
      <c r="FYK169" s="247"/>
      <c r="FYL169" s="247"/>
      <c r="FYM169" s="247"/>
      <c r="FYN169" s="247"/>
      <c r="FYO169" s="247"/>
      <c r="FYP169" s="247"/>
      <c r="FYQ169" s="247"/>
      <c r="FYR169" s="247"/>
      <c r="FYS169" s="247"/>
      <c r="FYT169" s="247"/>
      <c r="FYU169" s="247"/>
      <c r="FYV169" s="247"/>
      <c r="FYW169" s="247"/>
      <c r="FYX169" s="247"/>
      <c r="FYY169" s="247"/>
      <c r="FYZ169" s="247"/>
      <c r="FZA169" s="247"/>
      <c r="FZB169" s="247"/>
      <c r="FZC169" s="247"/>
      <c r="FZD169" s="247"/>
      <c r="FZE169" s="247"/>
      <c r="FZF169" s="247"/>
      <c r="FZG169" s="247"/>
      <c r="FZH169" s="247"/>
      <c r="FZI169" s="247"/>
      <c r="FZJ169" s="247"/>
      <c r="FZK169" s="247"/>
      <c r="FZL169" s="247"/>
      <c r="FZM169" s="247"/>
      <c r="FZN169" s="247"/>
      <c r="FZO169" s="247"/>
      <c r="FZP169" s="247"/>
      <c r="FZQ169" s="247"/>
      <c r="FZR169" s="247"/>
      <c r="FZS169" s="247"/>
      <c r="FZT169" s="247"/>
      <c r="FZU169" s="247"/>
      <c r="FZV169" s="247"/>
      <c r="FZW169" s="247"/>
      <c r="FZX169" s="247"/>
      <c r="FZY169" s="247"/>
      <c r="FZZ169" s="247"/>
      <c r="GAA169" s="247"/>
      <c r="GAB169" s="247"/>
      <c r="GAC169" s="247"/>
      <c r="GAD169" s="247"/>
      <c r="GAE169" s="247"/>
      <c r="GAF169" s="247"/>
      <c r="GAG169" s="247"/>
      <c r="GAH169" s="247"/>
      <c r="GAI169" s="247"/>
      <c r="GAJ169" s="247"/>
      <c r="GAK169" s="247"/>
      <c r="GAL169" s="247"/>
      <c r="GAM169" s="247"/>
      <c r="GAN169" s="247"/>
      <c r="GAO169" s="247"/>
      <c r="GAP169" s="247"/>
      <c r="GAQ169" s="247"/>
      <c r="GAR169" s="247"/>
      <c r="GAS169" s="247"/>
      <c r="GAT169" s="247"/>
      <c r="GAU169" s="247"/>
      <c r="GAV169" s="247"/>
      <c r="GAW169" s="247"/>
      <c r="GAX169" s="247"/>
      <c r="GAY169" s="247"/>
      <c r="GAZ169" s="247"/>
      <c r="GBA169" s="247"/>
      <c r="GBB169" s="247"/>
      <c r="GBC169" s="247"/>
      <c r="GBD169" s="247"/>
      <c r="GBE169" s="247"/>
      <c r="GBF169" s="247"/>
      <c r="GBG169" s="247"/>
      <c r="GBH169" s="247"/>
      <c r="GBI169" s="247"/>
      <c r="GBJ169" s="247"/>
      <c r="GBK169" s="247"/>
      <c r="GBL169" s="247"/>
      <c r="GBM169" s="247"/>
      <c r="GBN169" s="247"/>
      <c r="GBO169" s="247"/>
      <c r="GBP169" s="247"/>
      <c r="GBQ169" s="247"/>
      <c r="GBR169" s="247"/>
      <c r="GBS169" s="247"/>
      <c r="GBT169" s="247"/>
      <c r="GBU169" s="247"/>
      <c r="GBV169" s="247"/>
      <c r="GBW169" s="247"/>
      <c r="GBX169" s="247"/>
      <c r="GBY169" s="247"/>
      <c r="GBZ169" s="247"/>
      <c r="GCA169" s="247"/>
      <c r="GCB169" s="247"/>
      <c r="GCC169" s="247"/>
      <c r="GCD169" s="247"/>
      <c r="GCE169" s="247"/>
      <c r="GCF169" s="247"/>
      <c r="GCG169" s="247"/>
      <c r="GCH169" s="247"/>
      <c r="GCI169" s="247"/>
      <c r="GCJ169" s="247"/>
      <c r="GCK169" s="247"/>
      <c r="GCL169" s="247"/>
      <c r="GCM169" s="247"/>
      <c r="GCN169" s="247"/>
      <c r="GCO169" s="247"/>
      <c r="GCP169" s="247"/>
      <c r="GCQ169" s="247"/>
      <c r="GCR169" s="247"/>
      <c r="GCS169" s="247"/>
      <c r="GCT169" s="247"/>
      <c r="GCU169" s="247"/>
      <c r="GCV169" s="247"/>
      <c r="GCW169" s="247"/>
      <c r="GCX169" s="247"/>
      <c r="GCY169" s="247"/>
      <c r="GCZ169" s="247"/>
      <c r="GDA169" s="247"/>
      <c r="GDB169" s="247"/>
      <c r="GDC169" s="247"/>
      <c r="GDD169" s="247"/>
      <c r="GDE169" s="247"/>
      <c r="GDF169" s="247"/>
      <c r="GDG169" s="247"/>
      <c r="GDH169" s="247"/>
      <c r="GDI169" s="247"/>
      <c r="GDJ169" s="247"/>
      <c r="GDK169" s="247"/>
      <c r="GDL169" s="247"/>
      <c r="GDM169" s="247"/>
      <c r="GDN169" s="247"/>
      <c r="GDO169" s="247"/>
      <c r="GDP169" s="247"/>
      <c r="GDQ169" s="247"/>
      <c r="GDR169" s="247"/>
      <c r="GDS169" s="247"/>
      <c r="GDT169" s="247"/>
      <c r="GDU169" s="247"/>
      <c r="GDV169" s="247"/>
      <c r="GDW169" s="247"/>
      <c r="GDX169" s="247"/>
      <c r="GDY169" s="247"/>
      <c r="GDZ169" s="247"/>
      <c r="GEA169" s="247"/>
      <c r="GEB169" s="247"/>
      <c r="GEC169" s="247"/>
      <c r="GED169" s="247"/>
      <c r="GEE169" s="247"/>
      <c r="GEF169" s="247"/>
      <c r="GEG169" s="247"/>
      <c r="GEH169" s="247"/>
      <c r="GEI169" s="247"/>
      <c r="GEJ169" s="247"/>
      <c r="GEK169" s="247"/>
      <c r="GEL169" s="247"/>
      <c r="GEM169" s="247"/>
      <c r="GEN169" s="247"/>
      <c r="GEO169" s="247"/>
      <c r="GEP169" s="247"/>
      <c r="GEQ169" s="247"/>
      <c r="GER169" s="247"/>
      <c r="GES169" s="247"/>
      <c r="GET169" s="247"/>
      <c r="GEU169" s="247"/>
      <c r="GEV169" s="247"/>
      <c r="GEW169" s="247"/>
      <c r="GEX169" s="247"/>
      <c r="GEY169" s="247"/>
      <c r="GEZ169" s="247"/>
      <c r="GFA169" s="247"/>
      <c r="GFB169" s="247"/>
      <c r="GFC169" s="247"/>
      <c r="GFD169" s="247"/>
      <c r="GFE169" s="247"/>
      <c r="GFF169" s="247"/>
      <c r="GFG169" s="247"/>
      <c r="GFH169" s="247"/>
      <c r="GFI169" s="247"/>
      <c r="GFJ169" s="247"/>
      <c r="GFK169" s="247"/>
      <c r="GFL169" s="247"/>
      <c r="GFM169" s="247"/>
      <c r="GFN169" s="247"/>
      <c r="GFO169" s="247"/>
      <c r="GFP169" s="247"/>
      <c r="GFQ169" s="247"/>
      <c r="GFR169" s="247"/>
      <c r="GFS169" s="247"/>
      <c r="GFT169" s="247"/>
      <c r="GFU169" s="247"/>
      <c r="GFV169" s="247"/>
      <c r="GFW169" s="247"/>
      <c r="GFX169" s="247"/>
      <c r="GFY169" s="247"/>
      <c r="GFZ169" s="247"/>
      <c r="GGA169" s="247"/>
      <c r="GGB169" s="247"/>
      <c r="GGC169" s="247"/>
      <c r="GGD169" s="247"/>
      <c r="GGE169" s="247"/>
      <c r="GGF169" s="247"/>
      <c r="GGG169" s="247"/>
      <c r="GGH169" s="247"/>
      <c r="GGI169" s="247"/>
      <c r="GGJ169" s="247"/>
      <c r="GGK169" s="247"/>
      <c r="GGL169" s="247"/>
      <c r="GGM169" s="247"/>
      <c r="GGN169" s="247"/>
      <c r="GGO169" s="247"/>
      <c r="GGP169" s="247"/>
      <c r="GGQ169" s="247"/>
      <c r="GGR169" s="247"/>
      <c r="GGS169" s="247"/>
      <c r="GGT169" s="247"/>
      <c r="GGU169" s="247"/>
      <c r="GGV169" s="247"/>
      <c r="GGW169" s="247"/>
      <c r="GGX169" s="247"/>
      <c r="GGY169" s="247"/>
      <c r="GGZ169" s="247"/>
      <c r="GHA169" s="247"/>
      <c r="GHB169" s="247"/>
      <c r="GHC169" s="247"/>
      <c r="GHD169" s="247"/>
      <c r="GHE169" s="247"/>
      <c r="GHF169" s="247"/>
      <c r="GHG169" s="247"/>
      <c r="GHH169" s="247"/>
      <c r="GHI169" s="247"/>
      <c r="GHJ169" s="247"/>
      <c r="GHK169" s="247"/>
      <c r="GHL169" s="247"/>
      <c r="GHM169" s="247"/>
      <c r="GHN169" s="247"/>
      <c r="GHO169" s="247"/>
      <c r="GHP169" s="247"/>
      <c r="GHQ169" s="247"/>
      <c r="GHR169" s="247"/>
      <c r="GHS169" s="247"/>
      <c r="GHT169" s="247"/>
      <c r="GHU169" s="247"/>
      <c r="GHV169" s="247"/>
      <c r="GHW169" s="247"/>
      <c r="GHX169" s="247"/>
      <c r="GHY169" s="247"/>
      <c r="GHZ169" s="247"/>
      <c r="GIA169" s="247"/>
      <c r="GIB169" s="247"/>
      <c r="GIC169" s="247"/>
      <c r="GID169" s="247"/>
      <c r="GIE169" s="247"/>
      <c r="GIF169" s="247"/>
      <c r="GIG169" s="247"/>
      <c r="GIH169" s="247"/>
      <c r="GII169" s="247"/>
      <c r="GIJ169" s="247"/>
      <c r="GIK169" s="247"/>
      <c r="GIL169" s="247"/>
      <c r="GIM169" s="247"/>
      <c r="GIN169" s="247"/>
      <c r="GIO169" s="247"/>
      <c r="GIP169" s="247"/>
      <c r="GIQ169" s="247"/>
      <c r="GIR169" s="247"/>
      <c r="GIS169" s="247"/>
      <c r="GIT169" s="247"/>
      <c r="GIU169" s="247"/>
      <c r="GIV169" s="247"/>
      <c r="GIW169" s="247"/>
      <c r="GIX169" s="247"/>
      <c r="GIY169" s="247"/>
      <c r="GIZ169" s="247"/>
      <c r="GJA169" s="247"/>
      <c r="GJB169" s="247"/>
      <c r="GJC169" s="247"/>
      <c r="GJD169" s="247"/>
      <c r="GJE169" s="247"/>
      <c r="GJF169" s="247"/>
      <c r="GJG169" s="247"/>
      <c r="GJH169" s="247"/>
      <c r="GJI169" s="247"/>
      <c r="GJJ169" s="247"/>
      <c r="GJK169" s="247"/>
      <c r="GJL169" s="247"/>
      <c r="GJM169" s="247"/>
      <c r="GJN169" s="247"/>
      <c r="GJO169" s="247"/>
      <c r="GJP169" s="247"/>
      <c r="GJQ169" s="247"/>
      <c r="GJR169" s="247"/>
      <c r="GJS169" s="247"/>
      <c r="GJT169" s="247"/>
      <c r="GJU169" s="247"/>
      <c r="GJV169" s="247"/>
      <c r="GJW169" s="247"/>
      <c r="GJX169" s="247"/>
      <c r="GJY169" s="247"/>
      <c r="GJZ169" s="247"/>
      <c r="GKA169" s="247"/>
      <c r="GKB169" s="247"/>
      <c r="GKC169" s="247"/>
      <c r="GKD169" s="247"/>
      <c r="GKE169" s="247"/>
      <c r="GKF169" s="247"/>
      <c r="GKG169" s="247"/>
      <c r="GKH169" s="247"/>
      <c r="GKI169" s="247"/>
      <c r="GKJ169" s="247"/>
      <c r="GKK169" s="247"/>
      <c r="GKL169" s="247"/>
      <c r="GKM169" s="247"/>
      <c r="GKN169" s="247"/>
      <c r="GKO169" s="247"/>
      <c r="GKP169" s="247"/>
      <c r="GKQ169" s="247"/>
      <c r="GKR169" s="247"/>
      <c r="GKS169" s="247"/>
      <c r="GKT169" s="247"/>
      <c r="GKU169" s="247"/>
      <c r="GKV169" s="247"/>
      <c r="GKW169" s="247"/>
      <c r="GKX169" s="247"/>
      <c r="GKY169" s="247"/>
      <c r="GKZ169" s="247"/>
      <c r="GLA169" s="247"/>
      <c r="GLB169" s="247"/>
      <c r="GLC169" s="247"/>
      <c r="GLD169" s="247"/>
      <c r="GLE169" s="247"/>
      <c r="GLF169" s="247"/>
      <c r="GLG169" s="247"/>
      <c r="GLH169" s="247"/>
      <c r="GLI169" s="247"/>
      <c r="GLJ169" s="247"/>
      <c r="GLK169" s="247"/>
      <c r="GLL169" s="247"/>
      <c r="GLM169" s="247"/>
      <c r="GLN169" s="247"/>
      <c r="GLO169" s="247"/>
      <c r="GLP169" s="247"/>
      <c r="GLQ169" s="247"/>
      <c r="GLR169" s="247"/>
      <c r="GLS169" s="247"/>
      <c r="GLT169" s="247"/>
      <c r="GLU169" s="247"/>
      <c r="GLV169" s="247"/>
      <c r="GLW169" s="247"/>
      <c r="GLX169" s="247"/>
      <c r="GLY169" s="247"/>
      <c r="GLZ169" s="247"/>
      <c r="GMA169" s="247"/>
      <c r="GMB169" s="247"/>
      <c r="GMC169" s="247"/>
      <c r="GMD169" s="247"/>
      <c r="GME169" s="247"/>
      <c r="GMF169" s="247"/>
      <c r="GMG169" s="247"/>
      <c r="GMH169" s="247"/>
      <c r="GMI169" s="247"/>
      <c r="GMJ169" s="247"/>
      <c r="GMK169" s="247"/>
      <c r="GML169" s="247"/>
      <c r="GMM169" s="247"/>
      <c r="GMN169" s="247"/>
      <c r="GMO169" s="247"/>
      <c r="GMP169" s="247"/>
      <c r="GMQ169" s="247"/>
      <c r="GMR169" s="247"/>
      <c r="GMS169" s="247"/>
      <c r="GMT169" s="247"/>
      <c r="GMU169" s="247"/>
      <c r="GMV169" s="247"/>
      <c r="GMW169" s="247"/>
      <c r="GMX169" s="247"/>
      <c r="GMY169" s="247"/>
      <c r="GMZ169" s="247"/>
      <c r="GNA169" s="247"/>
      <c r="GNB169" s="247"/>
      <c r="GNC169" s="247"/>
      <c r="GND169" s="247"/>
      <c r="GNE169" s="247"/>
      <c r="GNF169" s="247"/>
      <c r="GNG169" s="247"/>
      <c r="GNH169" s="247"/>
      <c r="GNI169" s="247"/>
      <c r="GNJ169" s="247"/>
      <c r="GNK169" s="247"/>
      <c r="GNL169" s="247"/>
      <c r="GNM169" s="247"/>
      <c r="GNN169" s="247"/>
      <c r="GNO169" s="247"/>
      <c r="GNP169" s="247"/>
      <c r="GNQ169" s="247"/>
      <c r="GNR169" s="247"/>
      <c r="GNS169" s="247"/>
      <c r="GNT169" s="247"/>
      <c r="GNU169" s="247"/>
      <c r="GNV169" s="247"/>
      <c r="GNW169" s="247"/>
      <c r="GNX169" s="247"/>
      <c r="GNY169" s="247"/>
      <c r="GNZ169" s="247"/>
      <c r="GOA169" s="247"/>
      <c r="GOB169" s="247"/>
      <c r="GOC169" s="247"/>
      <c r="GOD169" s="247"/>
      <c r="GOE169" s="247"/>
      <c r="GOF169" s="247"/>
      <c r="GOG169" s="247"/>
      <c r="GOH169" s="247"/>
      <c r="GOI169" s="247"/>
      <c r="GOJ169" s="247"/>
      <c r="GOK169" s="247"/>
      <c r="GOL169" s="247"/>
      <c r="GOM169" s="247"/>
      <c r="GON169" s="247"/>
      <c r="GOO169" s="247"/>
      <c r="GOP169" s="247"/>
      <c r="GOQ169" s="247"/>
      <c r="GOR169" s="247"/>
      <c r="GOS169" s="247"/>
      <c r="GOT169" s="247"/>
      <c r="GOU169" s="247"/>
      <c r="GOV169" s="247"/>
      <c r="GOW169" s="247"/>
      <c r="GOX169" s="247"/>
      <c r="GOY169" s="247"/>
      <c r="GOZ169" s="247"/>
      <c r="GPA169" s="247"/>
      <c r="GPB169" s="247"/>
      <c r="GPC169" s="247"/>
      <c r="GPD169" s="247"/>
      <c r="GPE169" s="247"/>
      <c r="GPF169" s="247"/>
      <c r="GPG169" s="247"/>
      <c r="GPH169" s="247"/>
      <c r="GPI169" s="247"/>
      <c r="GPJ169" s="247"/>
      <c r="GPK169" s="247"/>
      <c r="GPL169" s="247"/>
      <c r="GPM169" s="247"/>
      <c r="GPN169" s="247"/>
      <c r="GPO169" s="247"/>
      <c r="GPP169" s="247"/>
      <c r="GPQ169" s="247"/>
      <c r="GPR169" s="247"/>
      <c r="GPS169" s="247"/>
      <c r="GPT169" s="247"/>
      <c r="GPU169" s="247"/>
      <c r="GPV169" s="247"/>
      <c r="GPW169" s="247"/>
      <c r="GPX169" s="247"/>
      <c r="GPY169" s="247"/>
      <c r="GPZ169" s="247"/>
      <c r="GQA169" s="247"/>
      <c r="GQB169" s="247"/>
      <c r="GQC169" s="247"/>
      <c r="GQD169" s="247"/>
      <c r="GQE169" s="247"/>
      <c r="GQF169" s="247"/>
      <c r="GQG169" s="247"/>
      <c r="GQH169" s="247"/>
      <c r="GQI169" s="247"/>
      <c r="GQJ169" s="247"/>
      <c r="GQK169" s="247"/>
      <c r="GQL169" s="247"/>
      <c r="GQM169" s="247"/>
      <c r="GQN169" s="247"/>
      <c r="GQO169" s="247"/>
      <c r="GQP169" s="247"/>
      <c r="GQQ169" s="247"/>
      <c r="GQR169" s="247"/>
      <c r="GQS169" s="247"/>
      <c r="GQT169" s="247"/>
      <c r="GQU169" s="247"/>
      <c r="GQV169" s="247"/>
      <c r="GQW169" s="247"/>
      <c r="GQX169" s="247"/>
      <c r="GQY169" s="247"/>
      <c r="GQZ169" s="247"/>
      <c r="GRA169" s="247"/>
      <c r="GRB169" s="247"/>
      <c r="GRC169" s="247"/>
      <c r="GRD169" s="247"/>
      <c r="GRE169" s="247"/>
      <c r="GRF169" s="247"/>
      <c r="GRG169" s="247"/>
      <c r="GRH169" s="247"/>
      <c r="GRI169" s="247"/>
      <c r="GRJ169" s="247"/>
      <c r="GRK169" s="247"/>
      <c r="GRL169" s="247"/>
      <c r="GRM169" s="247"/>
      <c r="GRN169" s="247"/>
      <c r="GRO169" s="247"/>
      <c r="GRP169" s="247"/>
      <c r="GRQ169" s="247"/>
      <c r="GRR169" s="247"/>
      <c r="GRS169" s="247"/>
      <c r="GRT169" s="247"/>
      <c r="GRU169" s="247"/>
      <c r="GRV169" s="247"/>
      <c r="GRW169" s="247"/>
      <c r="GRX169" s="247"/>
      <c r="GRY169" s="247"/>
      <c r="GRZ169" s="247"/>
      <c r="GSA169" s="247"/>
      <c r="GSB169" s="247"/>
      <c r="GSC169" s="247"/>
      <c r="GSD169" s="247"/>
      <c r="GSE169" s="247"/>
      <c r="GSF169" s="247"/>
      <c r="GSG169" s="247"/>
      <c r="GSH169" s="247"/>
      <c r="GSI169" s="247"/>
      <c r="GSJ169" s="247"/>
      <c r="GSK169" s="247"/>
      <c r="GSL169" s="247"/>
      <c r="GSM169" s="247"/>
      <c r="GSN169" s="247"/>
      <c r="GSO169" s="247"/>
      <c r="GSP169" s="247"/>
      <c r="GSQ169" s="247"/>
      <c r="GSR169" s="247"/>
      <c r="GSS169" s="247"/>
      <c r="GST169" s="247"/>
      <c r="GSU169" s="247"/>
      <c r="GSV169" s="247"/>
      <c r="GSW169" s="247"/>
      <c r="GSX169" s="247"/>
      <c r="GSY169" s="247"/>
      <c r="GSZ169" s="247"/>
      <c r="GTA169" s="247"/>
      <c r="GTB169" s="247"/>
      <c r="GTC169" s="247"/>
      <c r="GTD169" s="247"/>
      <c r="GTE169" s="247"/>
      <c r="GTF169" s="247"/>
      <c r="GTG169" s="247"/>
      <c r="GTH169" s="247"/>
      <c r="GTI169" s="247"/>
      <c r="GTJ169" s="247"/>
      <c r="GTK169" s="247"/>
      <c r="GTL169" s="247"/>
      <c r="GTM169" s="247"/>
      <c r="GTN169" s="247"/>
      <c r="GTO169" s="247"/>
      <c r="GTP169" s="247"/>
      <c r="GTQ169" s="247"/>
      <c r="GTR169" s="247"/>
      <c r="GTS169" s="247"/>
      <c r="GTT169" s="247"/>
      <c r="GTU169" s="247"/>
      <c r="GTV169" s="247"/>
      <c r="GTW169" s="247"/>
      <c r="GTX169" s="247"/>
      <c r="GTY169" s="247"/>
      <c r="GTZ169" s="247"/>
      <c r="GUA169" s="247"/>
      <c r="GUB169" s="247"/>
      <c r="GUC169" s="247"/>
      <c r="GUD169" s="247"/>
      <c r="GUE169" s="247"/>
      <c r="GUF169" s="247"/>
      <c r="GUG169" s="247"/>
      <c r="GUH169" s="247"/>
      <c r="GUI169" s="247"/>
      <c r="GUJ169" s="247"/>
      <c r="GUK169" s="247"/>
      <c r="GUL169" s="247"/>
      <c r="GUM169" s="247"/>
      <c r="GUN169" s="247"/>
      <c r="GUO169" s="247"/>
      <c r="GUP169" s="247"/>
      <c r="GUQ169" s="247"/>
      <c r="GUR169" s="247"/>
      <c r="GUS169" s="247"/>
      <c r="GUT169" s="247"/>
      <c r="GUU169" s="247"/>
      <c r="GUV169" s="247"/>
      <c r="GUW169" s="247"/>
      <c r="GUX169" s="247"/>
      <c r="GUY169" s="247"/>
      <c r="GUZ169" s="247"/>
      <c r="GVA169" s="247"/>
      <c r="GVB169" s="247"/>
      <c r="GVC169" s="247"/>
      <c r="GVD169" s="247"/>
      <c r="GVE169" s="247"/>
      <c r="GVF169" s="247"/>
      <c r="GVG169" s="247"/>
      <c r="GVH169" s="247"/>
      <c r="GVI169" s="247"/>
      <c r="GVJ169" s="247"/>
      <c r="GVK169" s="247"/>
      <c r="GVL169" s="247"/>
      <c r="GVM169" s="247"/>
      <c r="GVN169" s="247"/>
      <c r="GVO169" s="247"/>
      <c r="GVP169" s="247"/>
      <c r="GVQ169" s="247"/>
      <c r="GVR169" s="247"/>
      <c r="GVS169" s="247"/>
      <c r="GVT169" s="247"/>
      <c r="GVU169" s="247"/>
      <c r="GVV169" s="247"/>
      <c r="GVW169" s="247"/>
      <c r="GVX169" s="247"/>
      <c r="GVY169" s="247"/>
      <c r="GVZ169" s="247"/>
      <c r="GWA169" s="247"/>
      <c r="GWB169" s="247"/>
      <c r="GWC169" s="247"/>
      <c r="GWD169" s="247"/>
      <c r="GWE169" s="247"/>
      <c r="GWF169" s="247"/>
      <c r="GWG169" s="247"/>
      <c r="GWH169" s="247"/>
      <c r="GWI169" s="247"/>
      <c r="GWJ169" s="247"/>
      <c r="GWK169" s="247"/>
      <c r="GWL169" s="247"/>
      <c r="GWM169" s="247"/>
      <c r="GWN169" s="247"/>
      <c r="GWO169" s="247"/>
      <c r="GWP169" s="247"/>
      <c r="GWQ169" s="247"/>
      <c r="GWR169" s="247"/>
      <c r="GWS169" s="247"/>
      <c r="GWT169" s="247"/>
      <c r="GWU169" s="247"/>
      <c r="GWV169" s="247"/>
      <c r="GWW169" s="247"/>
      <c r="GWX169" s="247"/>
      <c r="GWY169" s="247"/>
      <c r="GWZ169" s="247"/>
      <c r="GXA169" s="247"/>
      <c r="GXB169" s="247"/>
      <c r="GXC169" s="247"/>
      <c r="GXD169" s="247"/>
      <c r="GXE169" s="247"/>
      <c r="GXF169" s="247"/>
      <c r="GXG169" s="247"/>
      <c r="GXH169" s="247"/>
      <c r="GXI169" s="247"/>
      <c r="GXJ169" s="247"/>
      <c r="GXK169" s="247"/>
      <c r="GXL169" s="247"/>
      <c r="GXM169" s="247"/>
      <c r="GXN169" s="247"/>
      <c r="GXO169" s="247"/>
      <c r="GXP169" s="247"/>
      <c r="GXQ169" s="247"/>
      <c r="GXR169" s="247"/>
      <c r="GXS169" s="247"/>
      <c r="GXT169" s="247"/>
      <c r="GXU169" s="247"/>
      <c r="GXV169" s="247"/>
      <c r="GXW169" s="247"/>
      <c r="GXX169" s="247"/>
      <c r="GXY169" s="247"/>
      <c r="GXZ169" s="247"/>
      <c r="GYA169" s="247"/>
      <c r="GYB169" s="247"/>
      <c r="GYC169" s="247"/>
      <c r="GYD169" s="247"/>
      <c r="GYE169" s="247"/>
      <c r="GYF169" s="247"/>
      <c r="GYG169" s="247"/>
      <c r="GYH169" s="247"/>
      <c r="GYI169" s="247"/>
      <c r="GYJ169" s="247"/>
      <c r="GYK169" s="247"/>
      <c r="GYL169" s="247"/>
      <c r="GYM169" s="247"/>
      <c r="GYN169" s="247"/>
      <c r="GYO169" s="247"/>
      <c r="GYP169" s="247"/>
      <c r="GYQ169" s="247"/>
      <c r="GYR169" s="247"/>
      <c r="GYS169" s="247"/>
      <c r="GYT169" s="247"/>
      <c r="GYU169" s="247"/>
      <c r="GYV169" s="247"/>
      <c r="GYW169" s="247"/>
      <c r="GYX169" s="247"/>
      <c r="GYY169" s="247"/>
      <c r="GYZ169" s="247"/>
      <c r="GZA169" s="247"/>
      <c r="GZB169" s="247"/>
      <c r="GZC169" s="247"/>
      <c r="GZD169" s="247"/>
      <c r="GZE169" s="247"/>
      <c r="GZF169" s="247"/>
      <c r="GZG169" s="247"/>
      <c r="GZH169" s="247"/>
      <c r="GZI169" s="247"/>
      <c r="GZJ169" s="247"/>
      <c r="GZK169" s="247"/>
      <c r="GZL169" s="247"/>
      <c r="GZM169" s="247"/>
      <c r="GZN169" s="247"/>
      <c r="GZO169" s="247"/>
      <c r="GZP169" s="247"/>
      <c r="GZQ169" s="247"/>
      <c r="GZR169" s="247"/>
      <c r="GZS169" s="247"/>
      <c r="GZT169" s="247"/>
      <c r="GZU169" s="247"/>
      <c r="GZV169" s="247"/>
      <c r="GZW169" s="247"/>
      <c r="GZX169" s="247"/>
      <c r="GZY169" s="247"/>
      <c r="GZZ169" s="247"/>
      <c r="HAA169" s="247"/>
      <c r="HAB169" s="247"/>
      <c r="HAC169" s="247"/>
      <c r="HAD169" s="247"/>
      <c r="HAE169" s="247"/>
      <c r="HAF169" s="247"/>
      <c r="HAG169" s="247"/>
      <c r="HAH169" s="247"/>
      <c r="HAI169" s="247"/>
      <c r="HAJ169" s="247"/>
      <c r="HAK169" s="247"/>
      <c r="HAL169" s="247"/>
      <c r="HAM169" s="247"/>
      <c r="HAN169" s="247"/>
      <c r="HAO169" s="247"/>
      <c r="HAP169" s="247"/>
      <c r="HAQ169" s="247"/>
      <c r="HAR169" s="247"/>
      <c r="HAS169" s="247"/>
      <c r="HAT169" s="247"/>
      <c r="HAU169" s="247"/>
      <c r="HAV169" s="247"/>
      <c r="HAW169" s="247"/>
      <c r="HAX169" s="247"/>
      <c r="HAY169" s="247"/>
      <c r="HAZ169" s="247"/>
      <c r="HBA169" s="247"/>
      <c r="HBB169" s="247"/>
      <c r="HBC169" s="247"/>
      <c r="HBD169" s="247"/>
      <c r="HBE169" s="247"/>
      <c r="HBF169" s="247"/>
      <c r="HBG169" s="247"/>
      <c r="HBH169" s="247"/>
      <c r="HBI169" s="247"/>
      <c r="HBJ169" s="247"/>
      <c r="HBK169" s="247"/>
      <c r="HBL169" s="247"/>
      <c r="HBM169" s="247"/>
      <c r="HBN169" s="247"/>
      <c r="HBO169" s="247"/>
      <c r="HBP169" s="247"/>
      <c r="HBQ169" s="247"/>
      <c r="HBR169" s="247"/>
      <c r="HBS169" s="247"/>
      <c r="HBT169" s="247"/>
      <c r="HBU169" s="247"/>
      <c r="HBV169" s="247"/>
      <c r="HBW169" s="247"/>
      <c r="HBX169" s="247"/>
      <c r="HBY169" s="247"/>
      <c r="HBZ169" s="247"/>
      <c r="HCA169" s="247"/>
      <c r="HCB169" s="247"/>
      <c r="HCC169" s="247"/>
      <c r="HCD169" s="247"/>
      <c r="HCE169" s="247"/>
      <c r="HCF169" s="247"/>
      <c r="HCG169" s="247"/>
      <c r="HCH169" s="247"/>
      <c r="HCI169" s="247"/>
      <c r="HCJ169" s="247"/>
      <c r="HCK169" s="247"/>
      <c r="HCL169" s="247"/>
      <c r="HCM169" s="247"/>
      <c r="HCN169" s="247"/>
      <c r="HCO169" s="247"/>
      <c r="HCP169" s="247"/>
      <c r="HCQ169" s="247"/>
      <c r="HCR169" s="247"/>
      <c r="HCS169" s="247"/>
      <c r="HCT169" s="247"/>
      <c r="HCU169" s="247"/>
      <c r="HCV169" s="247"/>
      <c r="HCW169" s="247"/>
      <c r="HCX169" s="247"/>
      <c r="HCY169" s="247"/>
      <c r="HCZ169" s="247"/>
      <c r="HDA169" s="247"/>
      <c r="HDB169" s="247"/>
      <c r="HDC169" s="247"/>
      <c r="HDD169" s="247"/>
      <c r="HDE169" s="247"/>
      <c r="HDF169" s="247"/>
      <c r="HDG169" s="247"/>
      <c r="HDH169" s="247"/>
      <c r="HDI169" s="247"/>
      <c r="HDJ169" s="247"/>
      <c r="HDK169" s="247"/>
      <c r="HDL169" s="247"/>
      <c r="HDM169" s="247"/>
      <c r="HDN169" s="247"/>
      <c r="HDO169" s="247"/>
      <c r="HDP169" s="247"/>
      <c r="HDQ169" s="247"/>
      <c r="HDR169" s="247"/>
      <c r="HDS169" s="247"/>
      <c r="HDT169" s="247"/>
      <c r="HDU169" s="247"/>
      <c r="HDV169" s="247"/>
      <c r="HDW169" s="247"/>
      <c r="HDX169" s="247"/>
      <c r="HDY169" s="247"/>
      <c r="HDZ169" s="247"/>
      <c r="HEA169" s="247"/>
      <c r="HEB169" s="247"/>
      <c r="HEC169" s="247"/>
      <c r="HED169" s="247"/>
      <c r="HEE169" s="247"/>
      <c r="HEF169" s="247"/>
      <c r="HEG169" s="247"/>
      <c r="HEH169" s="247"/>
      <c r="HEI169" s="247"/>
      <c r="HEJ169" s="247"/>
      <c r="HEK169" s="247"/>
      <c r="HEL169" s="247"/>
      <c r="HEM169" s="247"/>
      <c r="HEN169" s="247"/>
      <c r="HEO169" s="247"/>
      <c r="HEP169" s="247"/>
      <c r="HEQ169" s="247"/>
      <c r="HER169" s="247"/>
      <c r="HES169" s="247"/>
      <c r="HET169" s="247"/>
      <c r="HEU169" s="247"/>
      <c r="HEV169" s="247"/>
      <c r="HEW169" s="247"/>
      <c r="HEX169" s="247"/>
      <c r="HEY169" s="247"/>
      <c r="HEZ169" s="247"/>
      <c r="HFA169" s="247"/>
      <c r="HFB169" s="247"/>
      <c r="HFC169" s="247"/>
      <c r="HFD169" s="247"/>
      <c r="HFE169" s="247"/>
      <c r="HFF169" s="247"/>
      <c r="HFG169" s="247"/>
      <c r="HFH169" s="247"/>
      <c r="HFI169" s="247"/>
      <c r="HFJ169" s="247"/>
      <c r="HFK169" s="247"/>
      <c r="HFL169" s="247"/>
      <c r="HFM169" s="247"/>
      <c r="HFN169" s="247"/>
      <c r="HFO169" s="247"/>
      <c r="HFP169" s="247"/>
      <c r="HFQ169" s="247"/>
      <c r="HFR169" s="247"/>
      <c r="HFS169" s="247"/>
      <c r="HFT169" s="247"/>
      <c r="HFU169" s="247"/>
      <c r="HFV169" s="247"/>
      <c r="HFW169" s="247"/>
      <c r="HFX169" s="247"/>
      <c r="HFY169" s="247"/>
      <c r="HFZ169" s="247"/>
      <c r="HGA169" s="247"/>
      <c r="HGB169" s="247"/>
      <c r="HGC169" s="247"/>
      <c r="HGD169" s="247"/>
      <c r="HGE169" s="247"/>
      <c r="HGF169" s="247"/>
      <c r="HGG169" s="247"/>
      <c r="HGH169" s="247"/>
      <c r="HGI169" s="247"/>
      <c r="HGJ169" s="247"/>
      <c r="HGK169" s="247"/>
      <c r="HGL169" s="247"/>
      <c r="HGM169" s="247"/>
      <c r="HGN169" s="247"/>
      <c r="HGO169" s="247"/>
      <c r="HGP169" s="247"/>
      <c r="HGQ169" s="247"/>
      <c r="HGR169" s="247"/>
      <c r="HGS169" s="247"/>
      <c r="HGT169" s="247"/>
      <c r="HGU169" s="247"/>
      <c r="HGV169" s="247"/>
      <c r="HGW169" s="247"/>
      <c r="HGX169" s="247"/>
      <c r="HGY169" s="247"/>
      <c r="HGZ169" s="247"/>
      <c r="HHA169" s="247"/>
      <c r="HHB169" s="247"/>
      <c r="HHC169" s="247"/>
      <c r="HHD169" s="247"/>
      <c r="HHE169" s="247"/>
      <c r="HHF169" s="247"/>
      <c r="HHG169" s="247"/>
      <c r="HHH169" s="247"/>
      <c r="HHI169" s="247"/>
      <c r="HHJ169" s="247"/>
      <c r="HHK169" s="247"/>
      <c r="HHL169" s="247"/>
      <c r="HHM169" s="247"/>
      <c r="HHN169" s="247"/>
      <c r="HHO169" s="247"/>
      <c r="HHP169" s="247"/>
      <c r="HHQ169" s="247"/>
      <c r="HHR169" s="247"/>
      <c r="HHS169" s="247"/>
      <c r="HHT169" s="247"/>
      <c r="HHU169" s="247"/>
      <c r="HHV169" s="247"/>
      <c r="HHW169" s="247"/>
      <c r="HHX169" s="247"/>
      <c r="HHY169" s="247"/>
      <c r="HHZ169" s="247"/>
      <c r="HIA169" s="247"/>
      <c r="HIB169" s="247"/>
      <c r="HIC169" s="247"/>
      <c r="HID169" s="247"/>
      <c r="HIE169" s="247"/>
      <c r="HIF169" s="247"/>
      <c r="HIG169" s="247"/>
      <c r="HIH169" s="247"/>
      <c r="HII169" s="247"/>
      <c r="HIJ169" s="247"/>
      <c r="HIK169" s="247"/>
      <c r="HIL169" s="247"/>
      <c r="HIM169" s="247"/>
      <c r="HIN169" s="247"/>
      <c r="HIO169" s="247"/>
      <c r="HIP169" s="247"/>
      <c r="HIQ169" s="247"/>
      <c r="HIR169" s="247"/>
      <c r="HIS169" s="247"/>
      <c r="HIT169" s="247"/>
      <c r="HIU169" s="247"/>
      <c r="HIV169" s="247"/>
      <c r="HIW169" s="247"/>
      <c r="HIX169" s="247"/>
      <c r="HIY169" s="247"/>
      <c r="HIZ169" s="247"/>
      <c r="HJA169" s="247"/>
      <c r="HJB169" s="247"/>
      <c r="HJC169" s="247"/>
      <c r="HJD169" s="247"/>
      <c r="HJE169" s="247"/>
      <c r="HJF169" s="247"/>
      <c r="HJG169" s="247"/>
      <c r="HJH169" s="247"/>
      <c r="HJI169" s="247"/>
      <c r="HJJ169" s="247"/>
      <c r="HJK169" s="247"/>
      <c r="HJL169" s="247"/>
      <c r="HJM169" s="247"/>
      <c r="HJN169" s="247"/>
      <c r="HJO169" s="247"/>
      <c r="HJP169" s="247"/>
      <c r="HJQ169" s="247"/>
      <c r="HJR169" s="247"/>
      <c r="HJS169" s="247"/>
      <c r="HJT169" s="247"/>
      <c r="HJU169" s="247"/>
      <c r="HJV169" s="247"/>
      <c r="HJW169" s="247"/>
      <c r="HJX169" s="247"/>
      <c r="HJY169" s="247"/>
      <c r="HJZ169" s="247"/>
      <c r="HKA169" s="247"/>
      <c r="HKB169" s="247"/>
      <c r="HKC169" s="247"/>
      <c r="HKD169" s="247"/>
      <c r="HKE169" s="247"/>
      <c r="HKF169" s="247"/>
      <c r="HKG169" s="247"/>
      <c r="HKH169" s="247"/>
      <c r="HKI169" s="247"/>
      <c r="HKJ169" s="247"/>
      <c r="HKK169" s="247"/>
      <c r="HKL169" s="247"/>
      <c r="HKM169" s="247"/>
      <c r="HKN169" s="247"/>
      <c r="HKO169" s="247"/>
      <c r="HKP169" s="247"/>
      <c r="HKQ169" s="247"/>
      <c r="HKR169" s="247"/>
      <c r="HKS169" s="247"/>
      <c r="HKT169" s="247"/>
      <c r="HKU169" s="247"/>
      <c r="HKV169" s="247"/>
      <c r="HKW169" s="247"/>
      <c r="HKX169" s="247"/>
      <c r="HKY169" s="247"/>
      <c r="HKZ169" s="247"/>
      <c r="HLA169" s="247"/>
      <c r="HLB169" s="247"/>
      <c r="HLC169" s="247"/>
      <c r="HLD169" s="247"/>
      <c r="HLE169" s="247"/>
      <c r="HLF169" s="247"/>
      <c r="HLG169" s="247"/>
      <c r="HLH169" s="247"/>
      <c r="HLI169" s="247"/>
      <c r="HLJ169" s="247"/>
      <c r="HLK169" s="247"/>
      <c r="HLL169" s="247"/>
      <c r="HLM169" s="247"/>
      <c r="HLN169" s="247"/>
      <c r="HLO169" s="247"/>
      <c r="HLP169" s="247"/>
      <c r="HLQ169" s="247"/>
      <c r="HLR169" s="247"/>
      <c r="HLS169" s="247"/>
      <c r="HLT169" s="247"/>
      <c r="HLU169" s="247"/>
      <c r="HLV169" s="247"/>
      <c r="HLW169" s="247"/>
      <c r="HLX169" s="247"/>
      <c r="HLY169" s="247"/>
      <c r="HLZ169" s="247"/>
      <c r="HMA169" s="247"/>
      <c r="HMB169" s="247"/>
      <c r="HMC169" s="247"/>
      <c r="HMD169" s="247"/>
      <c r="HME169" s="247"/>
      <c r="HMF169" s="247"/>
      <c r="HMG169" s="247"/>
      <c r="HMH169" s="247"/>
      <c r="HMI169" s="247"/>
      <c r="HMJ169" s="247"/>
      <c r="HMK169" s="247"/>
      <c r="HML169" s="247"/>
      <c r="HMM169" s="247"/>
      <c r="HMN169" s="247"/>
      <c r="HMO169" s="247"/>
      <c r="HMP169" s="247"/>
      <c r="HMQ169" s="247"/>
      <c r="HMR169" s="247"/>
      <c r="HMS169" s="247"/>
      <c r="HMT169" s="247"/>
      <c r="HMU169" s="247"/>
      <c r="HMV169" s="247"/>
      <c r="HMW169" s="247"/>
      <c r="HMX169" s="247"/>
      <c r="HMY169" s="247"/>
      <c r="HMZ169" s="247"/>
      <c r="HNA169" s="247"/>
      <c r="HNB169" s="247"/>
      <c r="HNC169" s="247"/>
      <c r="HND169" s="247"/>
      <c r="HNE169" s="247"/>
      <c r="HNF169" s="247"/>
      <c r="HNG169" s="247"/>
      <c r="HNH169" s="247"/>
      <c r="HNI169" s="247"/>
      <c r="HNJ169" s="247"/>
      <c r="HNK169" s="247"/>
      <c r="HNL169" s="247"/>
      <c r="HNM169" s="247"/>
      <c r="HNN169" s="247"/>
      <c r="HNO169" s="247"/>
      <c r="HNP169" s="247"/>
      <c r="HNQ169" s="247"/>
      <c r="HNR169" s="247"/>
      <c r="HNS169" s="247"/>
      <c r="HNT169" s="247"/>
      <c r="HNU169" s="247"/>
      <c r="HNV169" s="247"/>
      <c r="HNW169" s="247"/>
      <c r="HNX169" s="247"/>
      <c r="HNY169" s="247"/>
      <c r="HNZ169" s="247"/>
      <c r="HOA169" s="247"/>
      <c r="HOB169" s="247"/>
      <c r="HOC169" s="247"/>
      <c r="HOD169" s="247"/>
      <c r="HOE169" s="247"/>
      <c r="HOF169" s="247"/>
      <c r="HOG169" s="247"/>
      <c r="HOH169" s="247"/>
      <c r="HOI169" s="247"/>
      <c r="HOJ169" s="247"/>
      <c r="HOK169" s="247"/>
      <c r="HOL169" s="247"/>
      <c r="HOM169" s="247"/>
      <c r="HON169" s="247"/>
      <c r="HOO169" s="247"/>
      <c r="HOP169" s="247"/>
      <c r="HOQ169" s="247"/>
      <c r="HOR169" s="247"/>
      <c r="HOS169" s="247"/>
      <c r="HOT169" s="247"/>
      <c r="HOU169" s="247"/>
      <c r="HOV169" s="247"/>
      <c r="HOW169" s="247"/>
      <c r="HOX169" s="247"/>
      <c r="HOY169" s="247"/>
      <c r="HOZ169" s="247"/>
      <c r="HPA169" s="247"/>
      <c r="HPB169" s="247"/>
      <c r="HPC169" s="247"/>
      <c r="HPD169" s="247"/>
      <c r="HPE169" s="247"/>
      <c r="HPF169" s="247"/>
      <c r="HPG169" s="247"/>
      <c r="HPH169" s="247"/>
      <c r="HPI169" s="247"/>
      <c r="HPJ169" s="247"/>
      <c r="HPK169" s="247"/>
      <c r="HPL169" s="247"/>
      <c r="HPM169" s="247"/>
      <c r="HPN169" s="247"/>
      <c r="HPO169" s="247"/>
      <c r="HPP169" s="247"/>
      <c r="HPQ169" s="247"/>
      <c r="HPR169" s="247"/>
      <c r="HPS169" s="247"/>
      <c r="HPT169" s="247"/>
      <c r="HPU169" s="247"/>
      <c r="HPV169" s="247"/>
      <c r="HPW169" s="247"/>
      <c r="HPX169" s="247"/>
      <c r="HPY169" s="247"/>
      <c r="HPZ169" s="247"/>
      <c r="HQA169" s="247"/>
      <c r="HQB169" s="247"/>
      <c r="HQC169" s="247"/>
      <c r="HQD169" s="247"/>
      <c r="HQE169" s="247"/>
      <c r="HQF169" s="247"/>
      <c r="HQG169" s="247"/>
      <c r="HQH169" s="247"/>
      <c r="HQI169" s="247"/>
      <c r="HQJ169" s="247"/>
      <c r="HQK169" s="247"/>
      <c r="HQL169" s="247"/>
      <c r="HQM169" s="247"/>
      <c r="HQN169" s="247"/>
      <c r="HQO169" s="247"/>
      <c r="HQP169" s="247"/>
      <c r="HQQ169" s="247"/>
      <c r="HQR169" s="247"/>
      <c r="HQS169" s="247"/>
      <c r="HQT169" s="247"/>
      <c r="HQU169" s="247"/>
      <c r="HQV169" s="247"/>
      <c r="HQW169" s="247"/>
      <c r="HQX169" s="247"/>
      <c r="HQY169" s="247"/>
      <c r="HQZ169" s="247"/>
      <c r="HRA169" s="247"/>
      <c r="HRB169" s="247"/>
      <c r="HRC169" s="247"/>
      <c r="HRD169" s="247"/>
      <c r="HRE169" s="247"/>
      <c r="HRF169" s="247"/>
      <c r="HRG169" s="247"/>
      <c r="HRH169" s="247"/>
      <c r="HRI169" s="247"/>
      <c r="HRJ169" s="247"/>
      <c r="HRK169" s="247"/>
      <c r="HRL169" s="247"/>
      <c r="HRM169" s="247"/>
      <c r="HRN169" s="247"/>
      <c r="HRO169" s="247"/>
      <c r="HRP169" s="247"/>
      <c r="HRQ169" s="247"/>
      <c r="HRR169" s="247"/>
      <c r="HRS169" s="247"/>
      <c r="HRT169" s="247"/>
      <c r="HRU169" s="247"/>
      <c r="HRV169" s="247"/>
      <c r="HRW169" s="247"/>
      <c r="HRX169" s="247"/>
      <c r="HRY169" s="247"/>
      <c r="HRZ169" s="247"/>
      <c r="HSA169" s="247"/>
      <c r="HSB169" s="247"/>
      <c r="HSC169" s="247"/>
      <c r="HSD169" s="247"/>
      <c r="HSE169" s="247"/>
      <c r="HSF169" s="247"/>
      <c r="HSG169" s="247"/>
      <c r="HSH169" s="247"/>
      <c r="HSI169" s="247"/>
      <c r="HSJ169" s="247"/>
      <c r="HSK169" s="247"/>
      <c r="HSL169" s="247"/>
      <c r="HSM169" s="247"/>
      <c r="HSN169" s="247"/>
      <c r="HSO169" s="247"/>
      <c r="HSP169" s="247"/>
      <c r="HSQ169" s="247"/>
      <c r="HSR169" s="247"/>
      <c r="HSS169" s="247"/>
      <c r="HST169" s="247"/>
      <c r="HSU169" s="247"/>
      <c r="HSV169" s="247"/>
      <c r="HSW169" s="247"/>
      <c r="HSX169" s="247"/>
      <c r="HSY169" s="247"/>
      <c r="HSZ169" s="247"/>
      <c r="HTA169" s="247"/>
      <c r="HTB169" s="247"/>
      <c r="HTC169" s="247"/>
      <c r="HTD169" s="247"/>
      <c r="HTE169" s="247"/>
      <c r="HTF169" s="247"/>
      <c r="HTG169" s="247"/>
      <c r="HTH169" s="247"/>
      <c r="HTI169" s="247"/>
      <c r="HTJ169" s="247"/>
      <c r="HTK169" s="247"/>
      <c r="HTL169" s="247"/>
      <c r="HTM169" s="247"/>
      <c r="HTN169" s="247"/>
      <c r="HTO169" s="247"/>
      <c r="HTP169" s="247"/>
      <c r="HTQ169" s="247"/>
      <c r="HTR169" s="247"/>
      <c r="HTS169" s="247"/>
      <c r="HTT169" s="247"/>
      <c r="HTU169" s="247"/>
      <c r="HTV169" s="247"/>
      <c r="HTW169" s="247"/>
      <c r="HTX169" s="247"/>
      <c r="HTY169" s="247"/>
      <c r="HTZ169" s="247"/>
      <c r="HUA169" s="247"/>
      <c r="HUB169" s="247"/>
      <c r="HUC169" s="247"/>
      <c r="HUD169" s="247"/>
      <c r="HUE169" s="247"/>
      <c r="HUF169" s="247"/>
      <c r="HUG169" s="247"/>
      <c r="HUH169" s="247"/>
      <c r="HUI169" s="247"/>
      <c r="HUJ169" s="247"/>
      <c r="HUK169" s="247"/>
      <c r="HUL169" s="247"/>
      <c r="HUM169" s="247"/>
      <c r="HUN169" s="247"/>
      <c r="HUO169" s="247"/>
      <c r="HUP169" s="247"/>
      <c r="HUQ169" s="247"/>
      <c r="HUR169" s="247"/>
      <c r="HUS169" s="247"/>
      <c r="HUT169" s="247"/>
      <c r="HUU169" s="247"/>
      <c r="HUV169" s="247"/>
      <c r="HUW169" s="247"/>
      <c r="HUX169" s="247"/>
      <c r="HUY169" s="247"/>
      <c r="HUZ169" s="247"/>
      <c r="HVA169" s="247"/>
      <c r="HVB169" s="247"/>
      <c r="HVC169" s="247"/>
      <c r="HVD169" s="247"/>
      <c r="HVE169" s="247"/>
      <c r="HVF169" s="247"/>
      <c r="HVG169" s="247"/>
      <c r="HVH169" s="247"/>
      <c r="HVI169" s="247"/>
      <c r="HVJ169" s="247"/>
      <c r="HVK169" s="247"/>
      <c r="HVL169" s="247"/>
      <c r="HVM169" s="247"/>
      <c r="HVN169" s="247"/>
      <c r="HVO169" s="247"/>
      <c r="HVP169" s="247"/>
      <c r="HVQ169" s="247"/>
      <c r="HVR169" s="247"/>
      <c r="HVS169" s="247"/>
      <c r="HVT169" s="247"/>
      <c r="HVU169" s="247"/>
      <c r="HVV169" s="247"/>
      <c r="HVW169" s="247"/>
      <c r="HVX169" s="247"/>
      <c r="HVY169" s="247"/>
      <c r="HVZ169" s="247"/>
      <c r="HWA169" s="247"/>
      <c r="HWB169" s="247"/>
      <c r="HWC169" s="247"/>
      <c r="HWD169" s="247"/>
      <c r="HWE169" s="247"/>
      <c r="HWF169" s="247"/>
      <c r="HWG169" s="247"/>
      <c r="HWH169" s="247"/>
      <c r="HWI169" s="247"/>
      <c r="HWJ169" s="247"/>
      <c r="HWK169" s="247"/>
      <c r="HWL169" s="247"/>
      <c r="HWM169" s="247"/>
      <c r="HWN169" s="247"/>
      <c r="HWO169" s="247"/>
      <c r="HWP169" s="247"/>
      <c r="HWQ169" s="247"/>
      <c r="HWR169" s="247"/>
      <c r="HWS169" s="247"/>
      <c r="HWT169" s="247"/>
      <c r="HWU169" s="247"/>
      <c r="HWV169" s="247"/>
      <c r="HWW169" s="247"/>
      <c r="HWX169" s="247"/>
      <c r="HWY169" s="247"/>
      <c r="HWZ169" s="247"/>
      <c r="HXA169" s="247"/>
      <c r="HXB169" s="247"/>
      <c r="HXC169" s="247"/>
      <c r="HXD169" s="247"/>
      <c r="HXE169" s="247"/>
      <c r="HXF169" s="247"/>
      <c r="HXG169" s="247"/>
      <c r="HXH169" s="247"/>
      <c r="HXI169" s="247"/>
      <c r="HXJ169" s="247"/>
      <c r="HXK169" s="247"/>
      <c r="HXL169" s="247"/>
      <c r="HXM169" s="247"/>
      <c r="HXN169" s="247"/>
      <c r="HXO169" s="247"/>
      <c r="HXP169" s="247"/>
      <c r="HXQ169" s="247"/>
      <c r="HXR169" s="247"/>
      <c r="HXS169" s="247"/>
      <c r="HXT169" s="247"/>
      <c r="HXU169" s="247"/>
      <c r="HXV169" s="247"/>
      <c r="HXW169" s="247"/>
      <c r="HXX169" s="247"/>
      <c r="HXY169" s="247"/>
      <c r="HXZ169" s="247"/>
      <c r="HYA169" s="247"/>
      <c r="HYB169" s="247"/>
      <c r="HYC169" s="247"/>
      <c r="HYD169" s="247"/>
      <c r="HYE169" s="247"/>
      <c r="HYF169" s="247"/>
      <c r="HYG169" s="247"/>
      <c r="HYH169" s="247"/>
      <c r="HYI169" s="247"/>
      <c r="HYJ169" s="247"/>
      <c r="HYK169" s="247"/>
      <c r="HYL169" s="247"/>
      <c r="HYM169" s="247"/>
      <c r="HYN169" s="247"/>
      <c r="HYO169" s="247"/>
      <c r="HYP169" s="247"/>
      <c r="HYQ169" s="247"/>
      <c r="HYR169" s="247"/>
      <c r="HYS169" s="247"/>
      <c r="HYT169" s="247"/>
      <c r="HYU169" s="247"/>
      <c r="HYV169" s="247"/>
      <c r="HYW169" s="247"/>
      <c r="HYX169" s="247"/>
      <c r="HYY169" s="247"/>
      <c r="HYZ169" s="247"/>
      <c r="HZA169" s="247"/>
      <c r="HZB169" s="247"/>
      <c r="HZC169" s="247"/>
      <c r="HZD169" s="247"/>
      <c r="HZE169" s="247"/>
      <c r="HZF169" s="247"/>
      <c r="HZG169" s="247"/>
      <c r="HZH169" s="247"/>
      <c r="HZI169" s="247"/>
      <c r="HZJ169" s="247"/>
      <c r="HZK169" s="247"/>
      <c r="HZL169" s="247"/>
      <c r="HZM169" s="247"/>
      <c r="HZN169" s="247"/>
      <c r="HZO169" s="247"/>
      <c r="HZP169" s="247"/>
      <c r="HZQ169" s="247"/>
      <c r="HZR169" s="247"/>
      <c r="HZS169" s="247"/>
      <c r="HZT169" s="247"/>
      <c r="HZU169" s="247"/>
      <c r="HZV169" s="247"/>
      <c r="HZW169" s="247"/>
      <c r="HZX169" s="247"/>
      <c r="HZY169" s="247"/>
      <c r="HZZ169" s="247"/>
      <c r="IAA169" s="247"/>
      <c r="IAB169" s="247"/>
      <c r="IAC169" s="247"/>
      <c r="IAD169" s="247"/>
      <c r="IAE169" s="247"/>
      <c r="IAF169" s="247"/>
      <c r="IAG169" s="247"/>
      <c r="IAH169" s="247"/>
      <c r="IAI169" s="247"/>
      <c r="IAJ169" s="247"/>
      <c r="IAK169" s="247"/>
      <c r="IAL169" s="247"/>
      <c r="IAM169" s="247"/>
      <c r="IAN169" s="247"/>
      <c r="IAO169" s="247"/>
      <c r="IAP169" s="247"/>
      <c r="IAQ169" s="247"/>
      <c r="IAR169" s="247"/>
      <c r="IAS169" s="247"/>
      <c r="IAT169" s="247"/>
      <c r="IAU169" s="247"/>
      <c r="IAV169" s="247"/>
      <c r="IAW169" s="247"/>
      <c r="IAX169" s="247"/>
      <c r="IAY169" s="247"/>
      <c r="IAZ169" s="247"/>
      <c r="IBA169" s="247"/>
      <c r="IBB169" s="247"/>
      <c r="IBC169" s="247"/>
      <c r="IBD169" s="247"/>
      <c r="IBE169" s="247"/>
      <c r="IBF169" s="247"/>
      <c r="IBG169" s="247"/>
      <c r="IBH169" s="247"/>
      <c r="IBI169" s="247"/>
      <c r="IBJ169" s="247"/>
      <c r="IBK169" s="247"/>
      <c r="IBL169" s="247"/>
      <c r="IBM169" s="247"/>
      <c r="IBN169" s="247"/>
      <c r="IBO169" s="247"/>
      <c r="IBP169" s="247"/>
      <c r="IBQ169" s="247"/>
      <c r="IBR169" s="247"/>
      <c r="IBS169" s="247"/>
      <c r="IBT169" s="247"/>
      <c r="IBU169" s="247"/>
      <c r="IBV169" s="247"/>
      <c r="IBW169" s="247"/>
      <c r="IBX169" s="247"/>
      <c r="IBY169" s="247"/>
      <c r="IBZ169" s="247"/>
      <c r="ICA169" s="247"/>
      <c r="ICB169" s="247"/>
      <c r="ICC169" s="247"/>
      <c r="ICD169" s="247"/>
      <c r="ICE169" s="247"/>
      <c r="ICF169" s="247"/>
      <c r="ICG169" s="247"/>
      <c r="ICH169" s="247"/>
      <c r="ICI169" s="247"/>
      <c r="ICJ169" s="247"/>
      <c r="ICK169" s="247"/>
      <c r="ICL169" s="247"/>
      <c r="ICM169" s="247"/>
      <c r="ICN169" s="247"/>
      <c r="ICO169" s="247"/>
      <c r="ICP169" s="247"/>
      <c r="ICQ169" s="247"/>
      <c r="ICR169" s="247"/>
      <c r="ICS169" s="247"/>
      <c r="ICT169" s="247"/>
      <c r="ICU169" s="247"/>
      <c r="ICV169" s="247"/>
      <c r="ICW169" s="247"/>
      <c r="ICX169" s="247"/>
      <c r="ICY169" s="247"/>
      <c r="ICZ169" s="247"/>
      <c r="IDA169" s="247"/>
      <c r="IDB169" s="247"/>
      <c r="IDC169" s="247"/>
      <c r="IDD169" s="247"/>
      <c r="IDE169" s="247"/>
      <c r="IDF169" s="247"/>
      <c r="IDG169" s="247"/>
      <c r="IDH169" s="247"/>
      <c r="IDI169" s="247"/>
      <c r="IDJ169" s="247"/>
      <c r="IDK169" s="247"/>
      <c r="IDL169" s="247"/>
      <c r="IDM169" s="247"/>
      <c r="IDN169" s="247"/>
      <c r="IDO169" s="247"/>
      <c r="IDP169" s="247"/>
      <c r="IDQ169" s="247"/>
      <c r="IDR169" s="247"/>
      <c r="IDS169" s="247"/>
      <c r="IDT169" s="247"/>
      <c r="IDU169" s="247"/>
      <c r="IDV169" s="247"/>
      <c r="IDW169" s="247"/>
      <c r="IDX169" s="247"/>
      <c r="IDY169" s="247"/>
      <c r="IDZ169" s="247"/>
      <c r="IEA169" s="247"/>
      <c r="IEB169" s="247"/>
      <c r="IEC169" s="247"/>
      <c r="IED169" s="247"/>
      <c r="IEE169" s="247"/>
      <c r="IEF169" s="247"/>
      <c r="IEG169" s="247"/>
      <c r="IEH169" s="247"/>
      <c r="IEI169" s="247"/>
      <c r="IEJ169" s="247"/>
      <c r="IEK169" s="247"/>
      <c r="IEL169" s="247"/>
      <c r="IEM169" s="247"/>
      <c r="IEN169" s="247"/>
      <c r="IEO169" s="247"/>
      <c r="IEP169" s="247"/>
      <c r="IEQ169" s="247"/>
      <c r="IER169" s="247"/>
      <c r="IES169" s="247"/>
      <c r="IET169" s="247"/>
      <c r="IEU169" s="247"/>
      <c r="IEV169" s="247"/>
      <c r="IEW169" s="247"/>
      <c r="IEX169" s="247"/>
      <c r="IEY169" s="247"/>
      <c r="IEZ169" s="247"/>
      <c r="IFA169" s="247"/>
      <c r="IFB169" s="247"/>
      <c r="IFC169" s="247"/>
      <c r="IFD169" s="247"/>
      <c r="IFE169" s="247"/>
      <c r="IFF169" s="247"/>
      <c r="IFG169" s="247"/>
      <c r="IFH169" s="247"/>
      <c r="IFI169" s="247"/>
      <c r="IFJ169" s="247"/>
      <c r="IFK169" s="247"/>
      <c r="IFL169" s="247"/>
      <c r="IFM169" s="247"/>
      <c r="IFN169" s="247"/>
      <c r="IFO169" s="247"/>
      <c r="IFP169" s="247"/>
      <c r="IFQ169" s="247"/>
      <c r="IFR169" s="247"/>
      <c r="IFS169" s="247"/>
      <c r="IFT169" s="247"/>
      <c r="IFU169" s="247"/>
      <c r="IFV169" s="247"/>
      <c r="IFW169" s="247"/>
      <c r="IFX169" s="247"/>
      <c r="IFY169" s="247"/>
      <c r="IFZ169" s="247"/>
      <c r="IGA169" s="247"/>
      <c r="IGB169" s="247"/>
      <c r="IGC169" s="247"/>
      <c r="IGD169" s="247"/>
      <c r="IGE169" s="247"/>
      <c r="IGF169" s="247"/>
      <c r="IGG169" s="247"/>
      <c r="IGH169" s="247"/>
      <c r="IGI169" s="247"/>
      <c r="IGJ169" s="247"/>
      <c r="IGK169" s="247"/>
      <c r="IGL169" s="247"/>
      <c r="IGM169" s="247"/>
      <c r="IGN169" s="247"/>
      <c r="IGO169" s="247"/>
      <c r="IGP169" s="247"/>
      <c r="IGQ169" s="247"/>
      <c r="IGR169" s="247"/>
      <c r="IGS169" s="247"/>
      <c r="IGT169" s="247"/>
      <c r="IGU169" s="247"/>
      <c r="IGV169" s="247"/>
      <c r="IGW169" s="247"/>
      <c r="IGX169" s="247"/>
      <c r="IGY169" s="247"/>
      <c r="IGZ169" s="247"/>
      <c r="IHA169" s="247"/>
      <c r="IHB169" s="247"/>
      <c r="IHC169" s="247"/>
      <c r="IHD169" s="247"/>
      <c r="IHE169" s="247"/>
      <c r="IHF169" s="247"/>
      <c r="IHG169" s="247"/>
      <c r="IHH169" s="247"/>
      <c r="IHI169" s="247"/>
      <c r="IHJ169" s="247"/>
      <c r="IHK169" s="247"/>
      <c r="IHL169" s="247"/>
      <c r="IHM169" s="247"/>
      <c r="IHN169" s="247"/>
      <c r="IHO169" s="247"/>
      <c r="IHP169" s="247"/>
      <c r="IHQ169" s="247"/>
      <c r="IHR169" s="247"/>
      <c r="IHS169" s="247"/>
      <c r="IHT169" s="247"/>
      <c r="IHU169" s="247"/>
      <c r="IHV169" s="247"/>
      <c r="IHW169" s="247"/>
      <c r="IHX169" s="247"/>
      <c r="IHY169" s="247"/>
      <c r="IHZ169" s="247"/>
      <c r="IIA169" s="247"/>
      <c r="IIB169" s="247"/>
      <c r="IIC169" s="247"/>
      <c r="IID169" s="247"/>
      <c r="IIE169" s="247"/>
      <c r="IIF169" s="247"/>
      <c r="IIG169" s="247"/>
      <c r="IIH169" s="247"/>
      <c r="III169" s="247"/>
      <c r="IIJ169" s="247"/>
      <c r="IIK169" s="247"/>
      <c r="IIL169" s="247"/>
      <c r="IIM169" s="247"/>
      <c r="IIN169" s="247"/>
      <c r="IIO169" s="247"/>
      <c r="IIP169" s="247"/>
      <c r="IIQ169" s="247"/>
      <c r="IIR169" s="247"/>
      <c r="IIS169" s="247"/>
      <c r="IIT169" s="247"/>
      <c r="IIU169" s="247"/>
      <c r="IIV169" s="247"/>
      <c r="IIW169" s="247"/>
      <c r="IIX169" s="247"/>
      <c r="IIY169" s="247"/>
      <c r="IIZ169" s="247"/>
      <c r="IJA169" s="247"/>
      <c r="IJB169" s="247"/>
      <c r="IJC169" s="247"/>
      <c r="IJD169" s="247"/>
      <c r="IJE169" s="247"/>
      <c r="IJF169" s="247"/>
      <c r="IJG169" s="247"/>
      <c r="IJH169" s="247"/>
      <c r="IJI169" s="247"/>
      <c r="IJJ169" s="247"/>
      <c r="IJK169" s="247"/>
      <c r="IJL169" s="247"/>
      <c r="IJM169" s="247"/>
      <c r="IJN169" s="247"/>
      <c r="IJO169" s="247"/>
      <c r="IJP169" s="247"/>
      <c r="IJQ169" s="247"/>
      <c r="IJR169" s="247"/>
      <c r="IJS169" s="247"/>
      <c r="IJT169" s="247"/>
      <c r="IJU169" s="247"/>
      <c r="IJV169" s="247"/>
      <c r="IJW169" s="247"/>
      <c r="IJX169" s="247"/>
      <c r="IJY169" s="247"/>
      <c r="IJZ169" s="247"/>
      <c r="IKA169" s="247"/>
      <c r="IKB169" s="247"/>
      <c r="IKC169" s="247"/>
      <c r="IKD169" s="247"/>
      <c r="IKE169" s="247"/>
      <c r="IKF169" s="247"/>
      <c r="IKG169" s="247"/>
      <c r="IKH169" s="247"/>
      <c r="IKI169" s="247"/>
      <c r="IKJ169" s="247"/>
      <c r="IKK169" s="247"/>
      <c r="IKL169" s="247"/>
      <c r="IKM169" s="247"/>
      <c r="IKN169" s="247"/>
      <c r="IKO169" s="247"/>
      <c r="IKP169" s="247"/>
      <c r="IKQ169" s="247"/>
      <c r="IKR169" s="247"/>
      <c r="IKS169" s="247"/>
      <c r="IKT169" s="247"/>
      <c r="IKU169" s="247"/>
      <c r="IKV169" s="247"/>
      <c r="IKW169" s="247"/>
      <c r="IKX169" s="247"/>
      <c r="IKY169" s="247"/>
      <c r="IKZ169" s="247"/>
      <c r="ILA169" s="247"/>
      <c r="ILB169" s="247"/>
      <c r="ILC169" s="247"/>
      <c r="ILD169" s="247"/>
      <c r="ILE169" s="247"/>
      <c r="ILF169" s="247"/>
      <c r="ILG169" s="247"/>
      <c r="ILH169" s="247"/>
      <c r="ILI169" s="247"/>
      <c r="ILJ169" s="247"/>
      <c r="ILK169" s="247"/>
      <c r="ILL169" s="247"/>
      <c r="ILM169" s="247"/>
      <c r="ILN169" s="247"/>
      <c r="ILO169" s="247"/>
      <c r="ILP169" s="247"/>
      <c r="ILQ169" s="247"/>
      <c r="ILR169" s="247"/>
      <c r="ILS169" s="247"/>
      <c r="ILT169" s="247"/>
      <c r="ILU169" s="247"/>
      <c r="ILV169" s="247"/>
      <c r="ILW169" s="247"/>
      <c r="ILX169" s="247"/>
      <c r="ILY169" s="247"/>
      <c r="ILZ169" s="247"/>
      <c r="IMA169" s="247"/>
      <c r="IMB169" s="247"/>
      <c r="IMC169" s="247"/>
      <c r="IMD169" s="247"/>
      <c r="IME169" s="247"/>
      <c r="IMF169" s="247"/>
      <c r="IMG169" s="247"/>
      <c r="IMH169" s="247"/>
      <c r="IMI169" s="247"/>
      <c r="IMJ169" s="247"/>
      <c r="IMK169" s="247"/>
      <c r="IML169" s="247"/>
      <c r="IMM169" s="247"/>
      <c r="IMN169" s="247"/>
      <c r="IMO169" s="247"/>
      <c r="IMP169" s="247"/>
      <c r="IMQ169" s="247"/>
      <c r="IMR169" s="247"/>
      <c r="IMS169" s="247"/>
      <c r="IMT169" s="247"/>
      <c r="IMU169" s="247"/>
      <c r="IMV169" s="247"/>
      <c r="IMW169" s="247"/>
      <c r="IMX169" s="247"/>
      <c r="IMY169" s="247"/>
      <c r="IMZ169" s="247"/>
      <c r="INA169" s="247"/>
      <c r="INB169" s="247"/>
      <c r="INC169" s="247"/>
      <c r="IND169" s="247"/>
      <c r="INE169" s="247"/>
      <c r="INF169" s="247"/>
      <c r="ING169" s="247"/>
      <c r="INH169" s="247"/>
      <c r="INI169" s="247"/>
      <c r="INJ169" s="247"/>
      <c r="INK169" s="247"/>
      <c r="INL169" s="247"/>
      <c r="INM169" s="247"/>
      <c r="INN169" s="247"/>
      <c r="INO169" s="247"/>
      <c r="INP169" s="247"/>
      <c r="INQ169" s="247"/>
      <c r="INR169" s="247"/>
      <c r="INS169" s="247"/>
      <c r="INT169" s="247"/>
      <c r="INU169" s="247"/>
      <c r="INV169" s="247"/>
      <c r="INW169" s="247"/>
      <c r="INX169" s="247"/>
      <c r="INY169" s="247"/>
      <c r="INZ169" s="247"/>
      <c r="IOA169" s="247"/>
      <c r="IOB169" s="247"/>
      <c r="IOC169" s="247"/>
      <c r="IOD169" s="247"/>
      <c r="IOE169" s="247"/>
      <c r="IOF169" s="247"/>
      <c r="IOG169" s="247"/>
      <c r="IOH169" s="247"/>
      <c r="IOI169" s="247"/>
      <c r="IOJ169" s="247"/>
      <c r="IOK169" s="247"/>
      <c r="IOL169" s="247"/>
      <c r="IOM169" s="247"/>
      <c r="ION169" s="247"/>
      <c r="IOO169" s="247"/>
      <c r="IOP169" s="247"/>
      <c r="IOQ169" s="247"/>
      <c r="IOR169" s="247"/>
      <c r="IOS169" s="247"/>
      <c r="IOT169" s="247"/>
      <c r="IOU169" s="247"/>
      <c r="IOV169" s="247"/>
      <c r="IOW169" s="247"/>
      <c r="IOX169" s="247"/>
      <c r="IOY169" s="247"/>
      <c r="IOZ169" s="247"/>
      <c r="IPA169" s="247"/>
      <c r="IPB169" s="247"/>
      <c r="IPC169" s="247"/>
      <c r="IPD169" s="247"/>
      <c r="IPE169" s="247"/>
      <c r="IPF169" s="247"/>
      <c r="IPG169" s="247"/>
      <c r="IPH169" s="247"/>
      <c r="IPI169" s="247"/>
      <c r="IPJ169" s="247"/>
      <c r="IPK169" s="247"/>
      <c r="IPL169" s="247"/>
      <c r="IPM169" s="247"/>
      <c r="IPN169" s="247"/>
      <c r="IPO169" s="247"/>
      <c r="IPP169" s="247"/>
      <c r="IPQ169" s="247"/>
      <c r="IPR169" s="247"/>
      <c r="IPS169" s="247"/>
      <c r="IPT169" s="247"/>
      <c r="IPU169" s="247"/>
      <c r="IPV169" s="247"/>
      <c r="IPW169" s="247"/>
      <c r="IPX169" s="247"/>
      <c r="IPY169" s="247"/>
      <c r="IPZ169" s="247"/>
      <c r="IQA169" s="247"/>
      <c r="IQB169" s="247"/>
      <c r="IQC169" s="247"/>
      <c r="IQD169" s="247"/>
      <c r="IQE169" s="247"/>
      <c r="IQF169" s="247"/>
      <c r="IQG169" s="247"/>
      <c r="IQH169" s="247"/>
      <c r="IQI169" s="247"/>
      <c r="IQJ169" s="247"/>
      <c r="IQK169" s="247"/>
      <c r="IQL169" s="247"/>
      <c r="IQM169" s="247"/>
      <c r="IQN169" s="247"/>
      <c r="IQO169" s="247"/>
      <c r="IQP169" s="247"/>
      <c r="IQQ169" s="247"/>
      <c r="IQR169" s="247"/>
      <c r="IQS169" s="247"/>
      <c r="IQT169" s="247"/>
      <c r="IQU169" s="247"/>
      <c r="IQV169" s="247"/>
      <c r="IQW169" s="247"/>
      <c r="IQX169" s="247"/>
      <c r="IQY169" s="247"/>
      <c r="IQZ169" s="247"/>
      <c r="IRA169" s="247"/>
      <c r="IRB169" s="247"/>
      <c r="IRC169" s="247"/>
      <c r="IRD169" s="247"/>
      <c r="IRE169" s="247"/>
      <c r="IRF169" s="247"/>
      <c r="IRG169" s="247"/>
      <c r="IRH169" s="247"/>
      <c r="IRI169" s="247"/>
      <c r="IRJ169" s="247"/>
      <c r="IRK169" s="247"/>
      <c r="IRL169" s="247"/>
      <c r="IRM169" s="247"/>
      <c r="IRN169" s="247"/>
      <c r="IRO169" s="247"/>
      <c r="IRP169" s="247"/>
      <c r="IRQ169" s="247"/>
      <c r="IRR169" s="247"/>
      <c r="IRS169" s="247"/>
      <c r="IRT169" s="247"/>
      <c r="IRU169" s="247"/>
      <c r="IRV169" s="247"/>
      <c r="IRW169" s="247"/>
      <c r="IRX169" s="247"/>
      <c r="IRY169" s="247"/>
      <c r="IRZ169" s="247"/>
      <c r="ISA169" s="247"/>
      <c r="ISB169" s="247"/>
      <c r="ISC169" s="247"/>
      <c r="ISD169" s="247"/>
      <c r="ISE169" s="247"/>
      <c r="ISF169" s="247"/>
      <c r="ISG169" s="247"/>
      <c r="ISH169" s="247"/>
      <c r="ISI169" s="247"/>
      <c r="ISJ169" s="247"/>
      <c r="ISK169" s="247"/>
      <c r="ISL169" s="247"/>
      <c r="ISM169" s="247"/>
      <c r="ISN169" s="247"/>
      <c r="ISO169" s="247"/>
      <c r="ISP169" s="247"/>
      <c r="ISQ169" s="247"/>
      <c r="ISR169" s="247"/>
      <c r="ISS169" s="247"/>
      <c r="IST169" s="247"/>
      <c r="ISU169" s="247"/>
      <c r="ISV169" s="247"/>
      <c r="ISW169" s="247"/>
      <c r="ISX169" s="247"/>
      <c r="ISY169" s="247"/>
      <c r="ISZ169" s="247"/>
      <c r="ITA169" s="247"/>
      <c r="ITB169" s="247"/>
      <c r="ITC169" s="247"/>
      <c r="ITD169" s="247"/>
      <c r="ITE169" s="247"/>
      <c r="ITF169" s="247"/>
      <c r="ITG169" s="247"/>
      <c r="ITH169" s="247"/>
      <c r="ITI169" s="247"/>
      <c r="ITJ169" s="247"/>
      <c r="ITK169" s="247"/>
      <c r="ITL169" s="247"/>
      <c r="ITM169" s="247"/>
      <c r="ITN169" s="247"/>
      <c r="ITO169" s="247"/>
      <c r="ITP169" s="247"/>
      <c r="ITQ169" s="247"/>
      <c r="ITR169" s="247"/>
      <c r="ITS169" s="247"/>
      <c r="ITT169" s="247"/>
      <c r="ITU169" s="247"/>
      <c r="ITV169" s="247"/>
      <c r="ITW169" s="247"/>
      <c r="ITX169" s="247"/>
      <c r="ITY169" s="247"/>
      <c r="ITZ169" s="247"/>
      <c r="IUA169" s="247"/>
      <c r="IUB169" s="247"/>
      <c r="IUC169" s="247"/>
      <c r="IUD169" s="247"/>
      <c r="IUE169" s="247"/>
      <c r="IUF169" s="247"/>
      <c r="IUG169" s="247"/>
      <c r="IUH169" s="247"/>
      <c r="IUI169" s="247"/>
      <c r="IUJ169" s="247"/>
      <c r="IUK169" s="247"/>
      <c r="IUL169" s="247"/>
      <c r="IUM169" s="247"/>
      <c r="IUN169" s="247"/>
      <c r="IUO169" s="247"/>
      <c r="IUP169" s="247"/>
      <c r="IUQ169" s="247"/>
      <c r="IUR169" s="247"/>
      <c r="IUS169" s="247"/>
      <c r="IUT169" s="247"/>
      <c r="IUU169" s="247"/>
      <c r="IUV169" s="247"/>
      <c r="IUW169" s="247"/>
      <c r="IUX169" s="247"/>
      <c r="IUY169" s="247"/>
      <c r="IUZ169" s="247"/>
      <c r="IVA169" s="247"/>
      <c r="IVB169" s="247"/>
      <c r="IVC169" s="247"/>
      <c r="IVD169" s="247"/>
      <c r="IVE169" s="247"/>
      <c r="IVF169" s="247"/>
      <c r="IVG169" s="247"/>
      <c r="IVH169" s="247"/>
      <c r="IVI169" s="247"/>
      <c r="IVJ169" s="247"/>
      <c r="IVK169" s="247"/>
      <c r="IVL169" s="247"/>
      <c r="IVM169" s="247"/>
      <c r="IVN169" s="247"/>
      <c r="IVO169" s="247"/>
      <c r="IVP169" s="247"/>
      <c r="IVQ169" s="247"/>
      <c r="IVR169" s="247"/>
      <c r="IVS169" s="247"/>
      <c r="IVT169" s="247"/>
      <c r="IVU169" s="247"/>
      <c r="IVV169" s="247"/>
      <c r="IVW169" s="247"/>
      <c r="IVX169" s="247"/>
      <c r="IVY169" s="247"/>
      <c r="IVZ169" s="247"/>
      <c r="IWA169" s="247"/>
      <c r="IWB169" s="247"/>
      <c r="IWC169" s="247"/>
      <c r="IWD169" s="247"/>
      <c r="IWE169" s="247"/>
      <c r="IWF169" s="247"/>
      <c r="IWG169" s="247"/>
      <c r="IWH169" s="247"/>
      <c r="IWI169" s="247"/>
      <c r="IWJ169" s="247"/>
      <c r="IWK169" s="247"/>
      <c r="IWL169" s="247"/>
      <c r="IWM169" s="247"/>
      <c r="IWN169" s="247"/>
      <c r="IWO169" s="247"/>
      <c r="IWP169" s="247"/>
      <c r="IWQ169" s="247"/>
      <c r="IWR169" s="247"/>
      <c r="IWS169" s="247"/>
      <c r="IWT169" s="247"/>
      <c r="IWU169" s="247"/>
      <c r="IWV169" s="247"/>
      <c r="IWW169" s="247"/>
      <c r="IWX169" s="247"/>
      <c r="IWY169" s="247"/>
      <c r="IWZ169" s="247"/>
      <c r="IXA169" s="247"/>
      <c r="IXB169" s="247"/>
      <c r="IXC169" s="247"/>
      <c r="IXD169" s="247"/>
      <c r="IXE169" s="247"/>
      <c r="IXF169" s="247"/>
      <c r="IXG169" s="247"/>
      <c r="IXH169" s="247"/>
      <c r="IXI169" s="247"/>
      <c r="IXJ169" s="247"/>
      <c r="IXK169" s="247"/>
      <c r="IXL169" s="247"/>
      <c r="IXM169" s="247"/>
      <c r="IXN169" s="247"/>
      <c r="IXO169" s="247"/>
      <c r="IXP169" s="247"/>
      <c r="IXQ169" s="247"/>
      <c r="IXR169" s="247"/>
      <c r="IXS169" s="247"/>
      <c r="IXT169" s="247"/>
      <c r="IXU169" s="247"/>
      <c r="IXV169" s="247"/>
      <c r="IXW169" s="247"/>
      <c r="IXX169" s="247"/>
      <c r="IXY169" s="247"/>
      <c r="IXZ169" s="247"/>
      <c r="IYA169" s="247"/>
      <c r="IYB169" s="247"/>
      <c r="IYC169" s="247"/>
      <c r="IYD169" s="247"/>
      <c r="IYE169" s="247"/>
      <c r="IYF169" s="247"/>
      <c r="IYG169" s="247"/>
      <c r="IYH169" s="247"/>
      <c r="IYI169" s="247"/>
      <c r="IYJ169" s="247"/>
      <c r="IYK169" s="247"/>
      <c r="IYL169" s="247"/>
      <c r="IYM169" s="247"/>
      <c r="IYN169" s="247"/>
      <c r="IYO169" s="247"/>
      <c r="IYP169" s="247"/>
      <c r="IYQ169" s="247"/>
      <c r="IYR169" s="247"/>
      <c r="IYS169" s="247"/>
      <c r="IYT169" s="247"/>
      <c r="IYU169" s="247"/>
      <c r="IYV169" s="247"/>
      <c r="IYW169" s="247"/>
      <c r="IYX169" s="247"/>
      <c r="IYY169" s="247"/>
      <c r="IYZ169" s="247"/>
      <c r="IZA169" s="247"/>
      <c r="IZB169" s="247"/>
      <c r="IZC169" s="247"/>
      <c r="IZD169" s="247"/>
      <c r="IZE169" s="247"/>
      <c r="IZF169" s="247"/>
      <c r="IZG169" s="247"/>
      <c r="IZH169" s="247"/>
      <c r="IZI169" s="247"/>
      <c r="IZJ169" s="247"/>
      <c r="IZK169" s="247"/>
      <c r="IZL169" s="247"/>
      <c r="IZM169" s="247"/>
      <c r="IZN169" s="247"/>
      <c r="IZO169" s="247"/>
      <c r="IZP169" s="247"/>
      <c r="IZQ169" s="247"/>
      <c r="IZR169" s="247"/>
      <c r="IZS169" s="247"/>
      <c r="IZT169" s="247"/>
      <c r="IZU169" s="247"/>
      <c r="IZV169" s="247"/>
      <c r="IZW169" s="247"/>
      <c r="IZX169" s="247"/>
      <c r="IZY169" s="247"/>
      <c r="IZZ169" s="247"/>
      <c r="JAA169" s="247"/>
      <c r="JAB169" s="247"/>
      <c r="JAC169" s="247"/>
      <c r="JAD169" s="247"/>
      <c r="JAE169" s="247"/>
      <c r="JAF169" s="247"/>
      <c r="JAG169" s="247"/>
      <c r="JAH169" s="247"/>
      <c r="JAI169" s="247"/>
      <c r="JAJ169" s="247"/>
      <c r="JAK169" s="247"/>
      <c r="JAL169" s="247"/>
      <c r="JAM169" s="247"/>
      <c r="JAN169" s="247"/>
      <c r="JAO169" s="247"/>
      <c r="JAP169" s="247"/>
      <c r="JAQ169" s="247"/>
      <c r="JAR169" s="247"/>
      <c r="JAS169" s="247"/>
      <c r="JAT169" s="247"/>
      <c r="JAU169" s="247"/>
      <c r="JAV169" s="247"/>
      <c r="JAW169" s="247"/>
      <c r="JAX169" s="247"/>
      <c r="JAY169" s="247"/>
      <c r="JAZ169" s="247"/>
      <c r="JBA169" s="247"/>
      <c r="JBB169" s="247"/>
      <c r="JBC169" s="247"/>
      <c r="JBD169" s="247"/>
      <c r="JBE169" s="247"/>
      <c r="JBF169" s="247"/>
      <c r="JBG169" s="247"/>
      <c r="JBH169" s="247"/>
      <c r="JBI169" s="247"/>
      <c r="JBJ169" s="247"/>
      <c r="JBK169" s="247"/>
      <c r="JBL169" s="247"/>
      <c r="JBM169" s="247"/>
      <c r="JBN169" s="247"/>
      <c r="JBO169" s="247"/>
      <c r="JBP169" s="247"/>
      <c r="JBQ169" s="247"/>
      <c r="JBR169" s="247"/>
      <c r="JBS169" s="247"/>
      <c r="JBT169" s="247"/>
      <c r="JBU169" s="247"/>
      <c r="JBV169" s="247"/>
      <c r="JBW169" s="247"/>
      <c r="JBX169" s="247"/>
      <c r="JBY169" s="247"/>
      <c r="JBZ169" s="247"/>
      <c r="JCA169" s="247"/>
      <c r="JCB169" s="247"/>
      <c r="JCC169" s="247"/>
      <c r="JCD169" s="247"/>
      <c r="JCE169" s="247"/>
      <c r="JCF169" s="247"/>
      <c r="JCG169" s="247"/>
      <c r="JCH169" s="247"/>
      <c r="JCI169" s="247"/>
      <c r="JCJ169" s="247"/>
      <c r="JCK169" s="247"/>
      <c r="JCL169" s="247"/>
      <c r="JCM169" s="247"/>
      <c r="JCN169" s="247"/>
      <c r="JCO169" s="247"/>
      <c r="JCP169" s="247"/>
      <c r="JCQ169" s="247"/>
      <c r="JCR169" s="247"/>
      <c r="JCS169" s="247"/>
      <c r="JCT169" s="247"/>
      <c r="JCU169" s="247"/>
      <c r="JCV169" s="247"/>
      <c r="JCW169" s="247"/>
      <c r="JCX169" s="247"/>
      <c r="JCY169" s="247"/>
      <c r="JCZ169" s="247"/>
      <c r="JDA169" s="247"/>
      <c r="JDB169" s="247"/>
      <c r="JDC169" s="247"/>
      <c r="JDD169" s="247"/>
      <c r="JDE169" s="247"/>
      <c r="JDF169" s="247"/>
      <c r="JDG169" s="247"/>
      <c r="JDH169" s="247"/>
      <c r="JDI169" s="247"/>
      <c r="JDJ169" s="247"/>
      <c r="JDK169" s="247"/>
      <c r="JDL169" s="247"/>
      <c r="JDM169" s="247"/>
      <c r="JDN169" s="247"/>
      <c r="JDO169" s="247"/>
      <c r="JDP169" s="247"/>
      <c r="JDQ169" s="247"/>
      <c r="JDR169" s="247"/>
      <c r="JDS169" s="247"/>
      <c r="JDT169" s="247"/>
      <c r="JDU169" s="247"/>
      <c r="JDV169" s="247"/>
      <c r="JDW169" s="247"/>
      <c r="JDX169" s="247"/>
      <c r="JDY169" s="247"/>
      <c r="JDZ169" s="247"/>
      <c r="JEA169" s="247"/>
      <c r="JEB169" s="247"/>
      <c r="JEC169" s="247"/>
      <c r="JED169" s="247"/>
      <c r="JEE169" s="247"/>
      <c r="JEF169" s="247"/>
      <c r="JEG169" s="247"/>
      <c r="JEH169" s="247"/>
      <c r="JEI169" s="247"/>
      <c r="JEJ169" s="247"/>
      <c r="JEK169" s="247"/>
      <c r="JEL169" s="247"/>
      <c r="JEM169" s="247"/>
      <c r="JEN169" s="247"/>
      <c r="JEO169" s="247"/>
      <c r="JEP169" s="247"/>
      <c r="JEQ169" s="247"/>
      <c r="JER169" s="247"/>
      <c r="JES169" s="247"/>
      <c r="JET169" s="247"/>
      <c r="JEU169" s="247"/>
      <c r="JEV169" s="247"/>
      <c r="JEW169" s="247"/>
      <c r="JEX169" s="247"/>
      <c r="JEY169" s="247"/>
      <c r="JEZ169" s="247"/>
      <c r="JFA169" s="247"/>
      <c r="JFB169" s="247"/>
      <c r="JFC169" s="247"/>
      <c r="JFD169" s="247"/>
      <c r="JFE169" s="247"/>
      <c r="JFF169" s="247"/>
      <c r="JFG169" s="247"/>
      <c r="JFH169" s="247"/>
      <c r="JFI169" s="247"/>
      <c r="JFJ169" s="247"/>
      <c r="JFK169" s="247"/>
      <c r="JFL169" s="247"/>
      <c r="JFM169" s="247"/>
      <c r="JFN169" s="247"/>
      <c r="JFO169" s="247"/>
      <c r="JFP169" s="247"/>
      <c r="JFQ169" s="247"/>
      <c r="JFR169" s="247"/>
      <c r="JFS169" s="247"/>
      <c r="JFT169" s="247"/>
      <c r="JFU169" s="247"/>
      <c r="JFV169" s="247"/>
      <c r="JFW169" s="247"/>
      <c r="JFX169" s="247"/>
      <c r="JFY169" s="247"/>
      <c r="JFZ169" s="247"/>
      <c r="JGA169" s="247"/>
      <c r="JGB169" s="247"/>
      <c r="JGC169" s="247"/>
      <c r="JGD169" s="247"/>
      <c r="JGE169" s="247"/>
      <c r="JGF169" s="247"/>
      <c r="JGG169" s="247"/>
      <c r="JGH169" s="247"/>
      <c r="JGI169" s="247"/>
      <c r="JGJ169" s="247"/>
      <c r="JGK169" s="247"/>
      <c r="JGL169" s="247"/>
      <c r="JGM169" s="247"/>
      <c r="JGN169" s="247"/>
      <c r="JGO169" s="247"/>
      <c r="JGP169" s="247"/>
      <c r="JGQ169" s="247"/>
      <c r="JGR169" s="247"/>
      <c r="JGS169" s="247"/>
      <c r="JGT169" s="247"/>
      <c r="JGU169" s="247"/>
      <c r="JGV169" s="247"/>
      <c r="JGW169" s="247"/>
      <c r="JGX169" s="247"/>
      <c r="JGY169" s="247"/>
      <c r="JGZ169" s="247"/>
      <c r="JHA169" s="247"/>
      <c r="JHB169" s="247"/>
      <c r="JHC169" s="247"/>
      <c r="JHD169" s="247"/>
      <c r="JHE169" s="247"/>
      <c r="JHF169" s="247"/>
      <c r="JHG169" s="247"/>
      <c r="JHH169" s="247"/>
      <c r="JHI169" s="247"/>
      <c r="JHJ169" s="247"/>
      <c r="JHK169" s="247"/>
      <c r="JHL169" s="247"/>
      <c r="JHM169" s="247"/>
      <c r="JHN169" s="247"/>
      <c r="JHO169" s="247"/>
      <c r="JHP169" s="247"/>
      <c r="JHQ169" s="247"/>
      <c r="JHR169" s="247"/>
      <c r="JHS169" s="247"/>
      <c r="JHT169" s="247"/>
      <c r="JHU169" s="247"/>
      <c r="JHV169" s="247"/>
      <c r="JHW169" s="247"/>
      <c r="JHX169" s="247"/>
      <c r="JHY169" s="247"/>
      <c r="JHZ169" s="247"/>
      <c r="JIA169" s="247"/>
      <c r="JIB169" s="247"/>
      <c r="JIC169" s="247"/>
      <c r="JID169" s="247"/>
      <c r="JIE169" s="247"/>
      <c r="JIF169" s="247"/>
      <c r="JIG169" s="247"/>
      <c r="JIH169" s="247"/>
      <c r="JII169" s="247"/>
      <c r="JIJ169" s="247"/>
      <c r="JIK169" s="247"/>
      <c r="JIL169" s="247"/>
      <c r="JIM169" s="247"/>
      <c r="JIN169" s="247"/>
      <c r="JIO169" s="247"/>
      <c r="JIP169" s="247"/>
      <c r="JIQ169" s="247"/>
      <c r="JIR169" s="247"/>
      <c r="JIS169" s="247"/>
      <c r="JIT169" s="247"/>
      <c r="JIU169" s="247"/>
      <c r="JIV169" s="247"/>
      <c r="JIW169" s="247"/>
      <c r="JIX169" s="247"/>
      <c r="JIY169" s="247"/>
      <c r="JIZ169" s="247"/>
      <c r="JJA169" s="247"/>
      <c r="JJB169" s="247"/>
      <c r="JJC169" s="247"/>
      <c r="JJD169" s="247"/>
      <c r="JJE169" s="247"/>
      <c r="JJF169" s="247"/>
      <c r="JJG169" s="247"/>
      <c r="JJH169" s="247"/>
      <c r="JJI169" s="247"/>
      <c r="JJJ169" s="247"/>
      <c r="JJK169" s="247"/>
      <c r="JJL169" s="247"/>
      <c r="JJM169" s="247"/>
      <c r="JJN169" s="247"/>
      <c r="JJO169" s="247"/>
      <c r="JJP169" s="247"/>
      <c r="JJQ169" s="247"/>
      <c r="JJR169" s="247"/>
      <c r="JJS169" s="247"/>
      <c r="JJT169" s="247"/>
      <c r="JJU169" s="247"/>
      <c r="JJV169" s="247"/>
      <c r="JJW169" s="247"/>
      <c r="JJX169" s="247"/>
      <c r="JJY169" s="247"/>
      <c r="JJZ169" s="247"/>
      <c r="JKA169" s="247"/>
      <c r="JKB169" s="247"/>
      <c r="JKC169" s="247"/>
      <c r="JKD169" s="247"/>
      <c r="JKE169" s="247"/>
      <c r="JKF169" s="247"/>
      <c r="JKG169" s="247"/>
      <c r="JKH169" s="247"/>
      <c r="JKI169" s="247"/>
      <c r="JKJ169" s="247"/>
      <c r="JKK169" s="247"/>
      <c r="JKL169" s="247"/>
      <c r="JKM169" s="247"/>
      <c r="JKN169" s="247"/>
      <c r="JKO169" s="247"/>
      <c r="JKP169" s="247"/>
      <c r="JKQ169" s="247"/>
      <c r="JKR169" s="247"/>
      <c r="JKS169" s="247"/>
      <c r="JKT169" s="247"/>
      <c r="JKU169" s="247"/>
      <c r="JKV169" s="247"/>
      <c r="JKW169" s="247"/>
      <c r="JKX169" s="247"/>
      <c r="JKY169" s="247"/>
      <c r="JKZ169" s="247"/>
      <c r="JLA169" s="247"/>
      <c r="JLB169" s="247"/>
      <c r="JLC169" s="247"/>
      <c r="JLD169" s="247"/>
      <c r="JLE169" s="247"/>
      <c r="JLF169" s="247"/>
      <c r="JLG169" s="247"/>
      <c r="JLH169" s="247"/>
      <c r="JLI169" s="247"/>
      <c r="JLJ169" s="247"/>
      <c r="JLK169" s="247"/>
      <c r="JLL169" s="247"/>
      <c r="JLM169" s="247"/>
      <c r="JLN169" s="247"/>
      <c r="JLO169" s="247"/>
      <c r="JLP169" s="247"/>
      <c r="JLQ169" s="247"/>
      <c r="JLR169" s="247"/>
      <c r="JLS169" s="247"/>
      <c r="JLT169" s="247"/>
      <c r="JLU169" s="247"/>
      <c r="JLV169" s="247"/>
      <c r="JLW169" s="247"/>
      <c r="JLX169" s="247"/>
      <c r="JLY169" s="247"/>
      <c r="JLZ169" s="247"/>
      <c r="JMA169" s="247"/>
      <c r="JMB169" s="247"/>
      <c r="JMC169" s="247"/>
      <c r="JMD169" s="247"/>
      <c r="JME169" s="247"/>
      <c r="JMF169" s="247"/>
      <c r="JMG169" s="247"/>
      <c r="JMH169" s="247"/>
      <c r="JMI169" s="247"/>
      <c r="JMJ169" s="247"/>
      <c r="JMK169" s="247"/>
      <c r="JML169" s="247"/>
      <c r="JMM169" s="247"/>
      <c r="JMN169" s="247"/>
      <c r="JMO169" s="247"/>
      <c r="JMP169" s="247"/>
      <c r="JMQ169" s="247"/>
      <c r="JMR169" s="247"/>
      <c r="JMS169" s="247"/>
      <c r="JMT169" s="247"/>
      <c r="JMU169" s="247"/>
      <c r="JMV169" s="247"/>
      <c r="JMW169" s="247"/>
      <c r="JMX169" s="247"/>
      <c r="JMY169" s="247"/>
      <c r="JMZ169" s="247"/>
      <c r="JNA169" s="247"/>
      <c r="JNB169" s="247"/>
      <c r="JNC169" s="247"/>
      <c r="JND169" s="247"/>
      <c r="JNE169" s="247"/>
      <c r="JNF169" s="247"/>
      <c r="JNG169" s="247"/>
      <c r="JNH169" s="247"/>
      <c r="JNI169" s="247"/>
      <c r="JNJ169" s="247"/>
      <c r="JNK169" s="247"/>
      <c r="JNL169" s="247"/>
      <c r="JNM169" s="247"/>
      <c r="JNN169" s="247"/>
      <c r="JNO169" s="247"/>
      <c r="JNP169" s="247"/>
      <c r="JNQ169" s="247"/>
      <c r="JNR169" s="247"/>
      <c r="JNS169" s="247"/>
      <c r="JNT169" s="247"/>
      <c r="JNU169" s="247"/>
      <c r="JNV169" s="247"/>
      <c r="JNW169" s="247"/>
      <c r="JNX169" s="247"/>
      <c r="JNY169" s="247"/>
      <c r="JNZ169" s="247"/>
      <c r="JOA169" s="247"/>
      <c r="JOB169" s="247"/>
      <c r="JOC169" s="247"/>
      <c r="JOD169" s="247"/>
      <c r="JOE169" s="247"/>
      <c r="JOF169" s="247"/>
      <c r="JOG169" s="247"/>
      <c r="JOH169" s="247"/>
      <c r="JOI169" s="247"/>
      <c r="JOJ169" s="247"/>
      <c r="JOK169" s="247"/>
      <c r="JOL169" s="247"/>
      <c r="JOM169" s="247"/>
      <c r="JON169" s="247"/>
      <c r="JOO169" s="247"/>
      <c r="JOP169" s="247"/>
      <c r="JOQ169" s="247"/>
      <c r="JOR169" s="247"/>
      <c r="JOS169" s="247"/>
      <c r="JOT169" s="247"/>
      <c r="JOU169" s="247"/>
      <c r="JOV169" s="247"/>
      <c r="JOW169" s="247"/>
      <c r="JOX169" s="247"/>
      <c r="JOY169" s="247"/>
      <c r="JOZ169" s="247"/>
      <c r="JPA169" s="247"/>
      <c r="JPB169" s="247"/>
      <c r="JPC169" s="247"/>
      <c r="JPD169" s="247"/>
      <c r="JPE169" s="247"/>
      <c r="JPF169" s="247"/>
      <c r="JPG169" s="247"/>
      <c r="JPH169" s="247"/>
      <c r="JPI169" s="247"/>
      <c r="JPJ169" s="247"/>
      <c r="JPK169" s="247"/>
      <c r="JPL169" s="247"/>
      <c r="JPM169" s="247"/>
      <c r="JPN169" s="247"/>
      <c r="JPO169" s="247"/>
      <c r="JPP169" s="247"/>
      <c r="JPQ169" s="247"/>
      <c r="JPR169" s="247"/>
      <c r="JPS169" s="247"/>
      <c r="JPT169" s="247"/>
      <c r="JPU169" s="247"/>
      <c r="JPV169" s="247"/>
      <c r="JPW169" s="247"/>
      <c r="JPX169" s="247"/>
      <c r="JPY169" s="247"/>
      <c r="JPZ169" s="247"/>
      <c r="JQA169" s="247"/>
      <c r="JQB169" s="247"/>
      <c r="JQC169" s="247"/>
      <c r="JQD169" s="247"/>
      <c r="JQE169" s="247"/>
      <c r="JQF169" s="247"/>
      <c r="JQG169" s="247"/>
      <c r="JQH169" s="247"/>
      <c r="JQI169" s="247"/>
      <c r="JQJ169" s="247"/>
      <c r="JQK169" s="247"/>
      <c r="JQL169" s="247"/>
      <c r="JQM169" s="247"/>
      <c r="JQN169" s="247"/>
      <c r="JQO169" s="247"/>
      <c r="JQP169" s="247"/>
      <c r="JQQ169" s="247"/>
      <c r="JQR169" s="247"/>
      <c r="JQS169" s="247"/>
      <c r="JQT169" s="247"/>
      <c r="JQU169" s="247"/>
      <c r="JQV169" s="247"/>
      <c r="JQW169" s="247"/>
      <c r="JQX169" s="247"/>
      <c r="JQY169" s="247"/>
      <c r="JQZ169" s="247"/>
      <c r="JRA169" s="247"/>
      <c r="JRB169" s="247"/>
      <c r="JRC169" s="247"/>
      <c r="JRD169" s="247"/>
      <c r="JRE169" s="247"/>
      <c r="JRF169" s="247"/>
      <c r="JRG169" s="247"/>
      <c r="JRH169" s="247"/>
      <c r="JRI169" s="247"/>
      <c r="JRJ169" s="247"/>
      <c r="JRK169" s="247"/>
      <c r="JRL169" s="247"/>
      <c r="JRM169" s="247"/>
      <c r="JRN169" s="247"/>
      <c r="JRO169" s="247"/>
      <c r="JRP169" s="247"/>
      <c r="JRQ169" s="247"/>
      <c r="JRR169" s="247"/>
      <c r="JRS169" s="247"/>
      <c r="JRT169" s="247"/>
      <c r="JRU169" s="247"/>
      <c r="JRV169" s="247"/>
      <c r="JRW169" s="247"/>
      <c r="JRX169" s="247"/>
      <c r="JRY169" s="247"/>
      <c r="JRZ169" s="247"/>
      <c r="JSA169" s="247"/>
      <c r="JSB169" s="247"/>
      <c r="JSC169" s="247"/>
      <c r="JSD169" s="247"/>
      <c r="JSE169" s="247"/>
      <c r="JSF169" s="247"/>
      <c r="JSG169" s="247"/>
      <c r="JSH169" s="247"/>
      <c r="JSI169" s="247"/>
      <c r="JSJ169" s="247"/>
      <c r="JSK169" s="247"/>
      <c r="JSL169" s="247"/>
      <c r="JSM169" s="247"/>
      <c r="JSN169" s="247"/>
      <c r="JSO169" s="247"/>
      <c r="JSP169" s="247"/>
      <c r="JSQ169" s="247"/>
      <c r="JSR169" s="247"/>
      <c r="JSS169" s="247"/>
      <c r="JST169" s="247"/>
      <c r="JSU169" s="247"/>
      <c r="JSV169" s="247"/>
      <c r="JSW169" s="247"/>
      <c r="JSX169" s="247"/>
      <c r="JSY169" s="247"/>
      <c r="JSZ169" s="247"/>
      <c r="JTA169" s="247"/>
      <c r="JTB169" s="247"/>
      <c r="JTC169" s="247"/>
      <c r="JTD169" s="247"/>
      <c r="JTE169" s="247"/>
      <c r="JTF169" s="247"/>
      <c r="JTG169" s="247"/>
      <c r="JTH169" s="247"/>
      <c r="JTI169" s="247"/>
      <c r="JTJ169" s="247"/>
      <c r="JTK169" s="247"/>
      <c r="JTL169" s="247"/>
      <c r="JTM169" s="247"/>
      <c r="JTN169" s="247"/>
      <c r="JTO169" s="247"/>
      <c r="JTP169" s="247"/>
      <c r="JTQ169" s="247"/>
      <c r="JTR169" s="247"/>
      <c r="JTS169" s="247"/>
      <c r="JTT169" s="247"/>
      <c r="JTU169" s="247"/>
      <c r="JTV169" s="247"/>
      <c r="JTW169" s="247"/>
      <c r="JTX169" s="247"/>
      <c r="JTY169" s="247"/>
      <c r="JTZ169" s="247"/>
      <c r="JUA169" s="247"/>
      <c r="JUB169" s="247"/>
      <c r="JUC169" s="247"/>
      <c r="JUD169" s="247"/>
      <c r="JUE169" s="247"/>
      <c r="JUF169" s="247"/>
      <c r="JUG169" s="247"/>
      <c r="JUH169" s="247"/>
      <c r="JUI169" s="247"/>
      <c r="JUJ169" s="247"/>
      <c r="JUK169" s="247"/>
      <c r="JUL169" s="247"/>
      <c r="JUM169" s="247"/>
      <c r="JUN169" s="247"/>
      <c r="JUO169" s="247"/>
      <c r="JUP169" s="247"/>
      <c r="JUQ169" s="247"/>
      <c r="JUR169" s="247"/>
      <c r="JUS169" s="247"/>
      <c r="JUT169" s="247"/>
      <c r="JUU169" s="247"/>
      <c r="JUV169" s="247"/>
      <c r="JUW169" s="247"/>
      <c r="JUX169" s="247"/>
      <c r="JUY169" s="247"/>
      <c r="JUZ169" s="247"/>
      <c r="JVA169" s="247"/>
      <c r="JVB169" s="247"/>
      <c r="JVC169" s="247"/>
      <c r="JVD169" s="247"/>
      <c r="JVE169" s="247"/>
      <c r="JVF169" s="247"/>
      <c r="JVG169" s="247"/>
      <c r="JVH169" s="247"/>
      <c r="JVI169" s="247"/>
      <c r="JVJ169" s="247"/>
      <c r="JVK169" s="247"/>
      <c r="JVL169" s="247"/>
      <c r="JVM169" s="247"/>
      <c r="JVN169" s="247"/>
      <c r="JVO169" s="247"/>
      <c r="JVP169" s="247"/>
      <c r="JVQ169" s="247"/>
      <c r="JVR169" s="247"/>
      <c r="JVS169" s="247"/>
      <c r="JVT169" s="247"/>
      <c r="JVU169" s="247"/>
      <c r="JVV169" s="247"/>
      <c r="JVW169" s="247"/>
      <c r="JVX169" s="247"/>
      <c r="JVY169" s="247"/>
      <c r="JVZ169" s="247"/>
      <c r="JWA169" s="247"/>
      <c r="JWB169" s="247"/>
      <c r="JWC169" s="247"/>
      <c r="JWD169" s="247"/>
      <c r="JWE169" s="247"/>
      <c r="JWF169" s="247"/>
      <c r="JWG169" s="247"/>
      <c r="JWH169" s="247"/>
      <c r="JWI169" s="247"/>
      <c r="JWJ169" s="247"/>
      <c r="JWK169" s="247"/>
      <c r="JWL169" s="247"/>
      <c r="JWM169" s="247"/>
      <c r="JWN169" s="247"/>
      <c r="JWO169" s="247"/>
      <c r="JWP169" s="247"/>
      <c r="JWQ169" s="247"/>
      <c r="JWR169" s="247"/>
      <c r="JWS169" s="247"/>
      <c r="JWT169" s="247"/>
      <c r="JWU169" s="247"/>
      <c r="JWV169" s="247"/>
      <c r="JWW169" s="247"/>
      <c r="JWX169" s="247"/>
      <c r="JWY169" s="247"/>
      <c r="JWZ169" s="247"/>
      <c r="JXA169" s="247"/>
      <c r="JXB169" s="247"/>
      <c r="JXC169" s="247"/>
      <c r="JXD169" s="247"/>
      <c r="JXE169" s="247"/>
      <c r="JXF169" s="247"/>
      <c r="JXG169" s="247"/>
      <c r="JXH169" s="247"/>
      <c r="JXI169" s="247"/>
      <c r="JXJ169" s="247"/>
      <c r="JXK169" s="247"/>
      <c r="JXL169" s="247"/>
      <c r="JXM169" s="247"/>
      <c r="JXN169" s="247"/>
      <c r="JXO169" s="247"/>
      <c r="JXP169" s="247"/>
      <c r="JXQ169" s="247"/>
      <c r="JXR169" s="247"/>
      <c r="JXS169" s="247"/>
      <c r="JXT169" s="247"/>
      <c r="JXU169" s="247"/>
      <c r="JXV169" s="247"/>
      <c r="JXW169" s="247"/>
      <c r="JXX169" s="247"/>
      <c r="JXY169" s="247"/>
      <c r="JXZ169" s="247"/>
      <c r="JYA169" s="247"/>
      <c r="JYB169" s="247"/>
      <c r="JYC169" s="247"/>
      <c r="JYD169" s="247"/>
      <c r="JYE169" s="247"/>
      <c r="JYF169" s="247"/>
      <c r="JYG169" s="247"/>
      <c r="JYH169" s="247"/>
      <c r="JYI169" s="247"/>
      <c r="JYJ169" s="247"/>
      <c r="JYK169" s="247"/>
      <c r="JYL169" s="247"/>
      <c r="JYM169" s="247"/>
      <c r="JYN169" s="247"/>
      <c r="JYO169" s="247"/>
      <c r="JYP169" s="247"/>
      <c r="JYQ169" s="247"/>
      <c r="JYR169" s="247"/>
      <c r="JYS169" s="247"/>
      <c r="JYT169" s="247"/>
      <c r="JYU169" s="247"/>
      <c r="JYV169" s="247"/>
      <c r="JYW169" s="247"/>
      <c r="JYX169" s="247"/>
      <c r="JYY169" s="247"/>
      <c r="JYZ169" s="247"/>
      <c r="JZA169" s="247"/>
      <c r="JZB169" s="247"/>
      <c r="JZC169" s="247"/>
      <c r="JZD169" s="247"/>
      <c r="JZE169" s="247"/>
      <c r="JZF169" s="247"/>
      <c r="JZG169" s="247"/>
      <c r="JZH169" s="247"/>
      <c r="JZI169" s="247"/>
      <c r="JZJ169" s="247"/>
      <c r="JZK169" s="247"/>
      <c r="JZL169" s="247"/>
      <c r="JZM169" s="247"/>
      <c r="JZN169" s="247"/>
      <c r="JZO169" s="247"/>
      <c r="JZP169" s="247"/>
      <c r="JZQ169" s="247"/>
      <c r="JZR169" s="247"/>
      <c r="JZS169" s="247"/>
      <c r="JZT169" s="247"/>
      <c r="JZU169" s="247"/>
      <c r="JZV169" s="247"/>
      <c r="JZW169" s="247"/>
      <c r="JZX169" s="247"/>
      <c r="JZY169" s="247"/>
      <c r="JZZ169" s="247"/>
      <c r="KAA169" s="247"/>
      <c r="KAB169" s="247"/>
      <c r="KAC169" s="247"/>
      <c r="KAD169" s="247"/>
      <c r="KAE169" s="247"/>
      <c r="KAF169" s="247"/>
      <c r="KAG169" s="247"/>
      <c r="KAH169" s="247"/>
      <c r="KAI169" s="247"/>
      <c r="KAJ169" s="247"/>
      <c r="KAK169" s="247"/>
      <c r="KAL169" s="247"/>
      <c r="KAM169" s="247"/>
      <c r="KAN169" s="247"/>
      <c r="KAO169" s="247"/>
      <c r="KAP169" s="247"/>
      <c r="KAQ169" s="247"/>
      <c r="KAR169" s="247"/>
      <c r="KAS169" s="247"/>
      <c r="KAT169" s="247"/>
      <c r="KAU169" s="247"/>
      <c r="KAV169" s="247"/>
      <c r="KAW169" s="247"/>
      <c r="KAX169" s="247"/>
      <c r="KAY169" s="247"/>
      <c r="KAZ169" s="247"/>
      <c r="KBA169" s="247"/>
      <c r="KBB169" s="247"/>
      <c r="KBC169" s="247"/>
      <c r="KBD169" s="247"/>
      <c r="KBE169" s="247"/>
      <c r="KBF169" s="247"/>
      <c r="KBG169" s="247"/>
      <c r="KBH169" s="247"/>
      <c r="KBI169" s="247"/>
      <c r="KBJ169" s="247"/>
      <c r="KBK169" s="247"/>
      <c r="KBL169" s="247"/>
      <c r="KBM169" s="247"/>
      <c r="KBN169" s="247"/>
      <c r="KBO169" s="247"/>
      <c r="KBP169" s="247"/>
      <c r="KBQ169" s="247"/>
      <c r="KBR169" s="247"/>
      <c r="KBS169" s="247"/>
      <c r="KBT169" s="247"/>
      <c r="KBU169" s="247"/>
      <c r="KBV169" s="247"/>
      <c r="KBW169" s="247"/>
      <c r="KBX169" s="247"/>
      <c r="KBY169" s="247"/>
      <c r="KBZ169" s="247"/>
      <c r="KCA169" s="247"/>
      <c r="KCB169" s="247"/>
      <c r="KCC169" s="247"/>
      <c r="KCD169" s="247"/>
      <c r="KCE169" s="247"/>
      <c r="KCF169" s="247"/>
      <c r="KCG169" s="247"/>
      <c r="KCH169" s="247"/>
      <c r="KCI169" s="247"/>
      <c r="KCJ169" s="247"/>
      <c r="KCK169" s="247"/>
      <c r="KCL169" s="247"/>
      <c r="KCM169" s="247"/>
      <c r="KCN169" s="247"/>
      <c r="KCO169" s="247"/>
      <c r="KCP169" s="247"/>
      <c r="KCQ169" s="247"/>
      <c r="KCR169" s="247"/>
      <c r="KCS169" s="247"/>
      <c r="KCT169" s="247"/>
      <c r="KCU169" s="247"/>
      <c r="KCV169" s="247"/>
      <c r="KCW169" s="247"/>
      <c r="KCX169" s="247"/>
      <c r="KCY169" s="247"/>
      <c r="KCZ169" s="247"/>
      <c r="KDA169" s="247"/>
      <c r="KDB169" s="247"/>
      <c r="KDC169" s="247"/>
      <c r="KDD169" s="247"/>
      <c r="KDE169" s="247"/>
      <c r="KDF169" s="247"/>
      <c r="KDG169" s="247"/>
      <c r="KDH169" s="247"/>
      <c r="KDI169" s="247"/>
      <c r="KDJ169" s="247"/>
      <c r="KDK169" s="247"/>
      <c r="KDL169" s="247"/>
      <c r="KDM169" s="247"/>
      <c r="KDN169" s="247"/>
      <c r="KDO169" s="247"/>
      <c r="KDP169" s="247"/>
      <c r="KDQ169" s="247"/>
      <c r="KDR169" s="247"/>
      <c r="KDS169" s="247"/>
      <c r="KDT169" s="247"/>
      <c r="KDU169" s="247"/>
      <c r="KDV169" s="247"/>
      <c r="KDW169" s="247"/>
      <c r="KDX169" s="247"/>
      <c r="KDY169" s="247"/>
      <c r="KDZ169" s="247"/>
      <c r="KEA169" s="247"/>
      <c r="KEB169" s="247"/>
      <c r="KEC169" s="247"/>
      <c r="KED169" s="247"/>
      <c r="KEE169" s="247"/>
      <c r="KEF169" s="247"/>
      <c r="KEG169" s="247"/>
      <c r="KEH169" s="247"/>
      <c r="KEI169" s="247"/>
      <c r="KEJ169" s="247"/>
      <c r="KEK169" s="247"/>
      <c r="KEL169" s="247"/>
      <c r="KEM169" s="247"/>
      <c r="KEN169" s="247"/>
      <c r="KEO169" s="247"/>
      <c r="KEP169" s="247"/>
      <c r="KEQ169" s="247"/>
      <c r="KER169" s="247"/>
      <c r="KES169" s="247"/>
      <c r="KET169" s="247"/>
      <c r="KEU169" s="247"/>
      <c r="KEV169" s="247"/>
      <c r="KEW169" s="247"/>
      <c r="KEX169" s="247"/>
      <c r="KEY169" s="247"/>
      <c r="KEZ169" s="247"/>
      <c r="KFA169" s="247"/>
      <c r="KFB169" s="247"/>
      <c r="KFC169" s="247"/>
      <c r="KFD169" s="247"/>
      <c r="KFE169" s="247"/>
      <c r="KFF169" s="247"/>
      <c r="KFG169" s="247"/>
      <c r="KFH169" s="247"/>
      <c r="KFI169" s="247"/>
      <c r="KFJ169" s="247"/>
      <c r="KFK169" s="247"/>
      <c r="KFL169" s="247"/>
      <c r="KFM169" s="247"/>
      <c r="KFN169" s="247"/>
      <c r="KFO169" s="247"/>
      <c r="KFP169" s="247"/>
      <c r="KFQ169" s="247"/>
      <c r="KFR169" s="247"/>
      <c r="KFS169" s="247"/>
      <c r="KFT169" s="247"/>
      <c r="KFU169" s="247"/>
      <c r="KFV169" s="247"/>
      <c r="KFW169" s="247"/>
      <c r="KFX169" s="247"/>
      <c r="KFY169" s="247"/>
      <c r="KFZ169" s="247"/>
      <c r="KGA169" s="247"/>
      <c r="KGB169" s="247"/>
      <c r="KGC169" s="247"/>
      <c r="KGD169" s="247"/>
      <c r="KGE169" s="247"/>
      <c r="KGF169" s="247"/>
      <c r="KGG169" s="247"/>
      <c r="KGH169" s="247"/>
      <c r="KGI169" s="247"/>
      <c r="KGJ169" s="247"/>
      <c r="KGK169" s="247"/>
      <c r="KGL169" s="247"/>
      <c r="KGM169" s="247"/>
      <c r="KGN169" s="247"/>
      <c r="KGO169" s="247"/>
      <c r="KGP169" s="247"/>
      <c r="KGQ169" s="247"/>
      <c r="KGR169" s="247"/>
      <c r="KGS169" s="247"/>
      <c r="KGT169" s="247"/>
      <c r="KGU169" s="247"/>
      <c r="KGV169" s="247"/>
      <c r="KGW169" s="247"/>
      <c r="KGX169" s="247"/>
      <c r="KGY169" s="247"/>
      <c r="KGZ169" s="247"/>
      <c r="KHA169" s="247"/>
      <c r="KHB169" s="247"/>
      <c r="KHC169" s="247"/>
      <c r="KHD169" s="247"/>
      <c r="KHE169" s="247"/>
      <c r="KHF169" s="247"/>
      <c r="KHG169" s="247"/>
      <c r="KHH169" s="247"/>
      <c r="KHI169" s="247"/>
      <c r="KHJ169" s="247"/>
      <c r="KHK169" s="247"/>
      <c r="KHL169" s="247"/>
      <c r="KHM169" s="247"/>
      <c r="KHN169" s="247"/>
      <c r="KHO169" s="247"/>
      <c r="KHP169" s="247"/>
      <c r="KHQ169" s="247"/>
      <c r="KHR169" s="247"/>
      <c r="KHS169" s="247"/>
      <c r="KHT169" s="247"/>
      <c r="KHU169" s="247"/>
      <c r="KHV169" s="247"/>
      <c r="KHW169" s="247"/>
      <c r="KHX169" s="247"/>
      <c r="KHY169" s="247"/>
      <c r="KHZ169" s="247"/>
      <c r="KIA169" s="247"/>
      <c r="KIB169" s="247"/>
      <c r="KIC169" s="247"/>
      <c r="KID169" s="247"/>
      <c r="KIE169" s="247"/>
      <c r="KIF169" s="247"/>
      <c r="KIG169" s="247"/>
      <c r="KIH169" s="247"/>
      <c r="KII169" s="247"/>
      <c r="KIJ169" s="247"/>
      <c r="KIK169" s="247"/>
      <c r="KIL169" s="247"/>
      <c r="KIM169" s="247"/>
      <c r="KIN169" s="247"/>
      <c r="KIO169" s="247"/>
      <c r="KIP169" s="247"/>
      <c r="KIQ169" s="247"/>
      <c r="KIR169" s="247"/>
      <c r="KIS169" s="247"/>
      <c r="KIT169" s="247"/>
      <c r="KIU169" s="247"/>
      <c r="KIV169" s="247"/>
      <c r="KIW169" s="247"/>
      <c r="KIX169" s="247"/>
      <c r="KIY169" s="247"/>
      <c r="KIZ169" s="247"/>
      <c r="KJA169" s="247"/>
      <c r="KJB169" s="247"/>
      <c r="KJC169" s="247"/>
      <c r="KJD169" s="247"/>
      <c r="KJE169" s="247"/>
      <c r="KJF169" s="247"/>
      <c r="KJG169" s="247"/>
      <c r="KJH169" s="247"/>
      <c r="KJI169" s="247"/>
      <c r="KJJ169" s="247"/>
      <c r="KJK169" s="247"/>
      <c r="KJL169" s="247"/>
      <c r="KJM169" s="247"/>
      <c r="KJN169" s="247"/>
      <c r="KJO169" s="247"/>
      <c r="KJP169" s="247"/>
      <c r="KJQ169" s="247"/>
      <c r="KJR169" s="247"/>
      <c r="KJS169" s="247"/>
      <c r="KJT169" s="247"/>
      <c r="KJU169" s="247"/>
      <c r="KJV169" s="247"/>
      <c r="KJW169" s="247"/>
      <c r="KJX169" s="247"/>
      <c r="KJY169" s="247"/>
      <c r="KJZ169" s="247"/>
      <c r="KKA169" s="247"/>
      <c r="KKB169" s="247"/>
      <c r="KKC169" s="247"/>
      <c r="KKD169" s="247"/>
      <c r="KKE169" s="247"/>
      <c r="KKF169" s="247"/>
      <c r="KKG169" s="247"/>
      <c r="KKH169" s="247"/>
      <c r="KKI169" s="247"/>
      <c r="KKJ169" s="247"/>
      <c r="KKK169" s="247"/>
      <c r="KKL169" s="247"/>
      <c r="KKM169" s="247"/>
      <c r="KKN169" s="247"/>
      <c r="KKO169" s="247"/>
      <c r="KKP169" s="247"/>
      <c r="KKQ169" s="247"/>
      <c r="KKR169" s="247"/>
      <c r="KKS169" s="247"/>
      <c r="KKT169" s="247"/>
      <c r="KKU169" s="247"/>
      <c r="KKV169" s="247"/>
      <c r="KKW169" s="247"/>
      <c r="KKX169" s="247"/>
      <c r="KKY169" s="247"/>
      <c r="KKZ169" s="247"/>
      <c r="KLA169" s="247"/>
      <c r="KLB169" s="247"/>
      <c r="KLC169" s="247"/>
      <c r="KLD169" s="247"/>
      <c r="KLE169" s="247"/>
      <c r="KLF169" s="247"/>
      <c r="KLG169" s="247"/>
      <c r="KLH169" s="247"/>
      <c r="KLI169" s="247"/>
      <c r="KLJ169" s="247"/>
      <c r="KLK169" s="247"/>
      <c r="KLL169" s="247"/>
      <c r="KLM169" s="247"/>
      <c r="KLN169" s="247"/>
      <c r="KLO169" s="247"/>
      <c r="KLP169" s="247"/>
      <c r="KLQ169" s="247"/>
      <c r="KLR169" s="247"/>
      <c r="KLS169" s="247"/>
      <c r="KLT169" s="247"/>
      <c r="KLU169" s="247"/>
      <c r="KLV169" s="247"/>
      <c r="KLW169" s="247"/>
      <c r="KLX169" s="247"/>
      <c r="KLY169" s="247"/>
      <c r="KLZ169" s="247"/>
      <c r="KMA169" s="247"/>
      <c r="KMB169" s="247"/>
      <c r="KMC169" s="247"/>
      <c r="KMD169" s="247"/>
      <c r="KME169" s="247"/>
      <c r="KMF169" s="247"/>
      <c r="KMG169" s="247"/>
      <c r="KMH169" s="247"/>
      <c r="KMI169" s="247"/>
      <c r="KMJ169" s="247"/>
      <c r="KMK169" s="247"/>
      <c r="KML169" s="247"/>
      <c r="KMM169" s="247"/>
      <c r="KMN169" s="247"/>
      <c r="KMO169" s="247"/>
      <c r="KMP169" s="247"/>
      <c r="KMQ169" s="247"/>
      <c r="KMR169" s="247"/>
      <c r="KMS169" s="247"/>
      <c r="KMT169" s="247"/>
      <c r="KMU169" s="247"/>
      <c r="KMV169" s="247"/>
      <c r="KMW169" s="247"/>
      <c r="KMX169" s="247"/>
      <c r="KMY169" s="247"/>
      <c r="KMZ169" s="247"/>
      <c r="KNA169" s="247"/>
      <c r="KNB169" s="247"/>
      <c r="KNC169" s="247"/>
      <c r="KND169" s="247"/>
      <c r="KNE169" s="247"/>
      <c r="KNF169" s="247"/>
      <c r="KNG169" s="247"/>
      <c r="KNH169" s="247"/>
      <c r="KNI169" s="247"/>
      <c r="KNJ169" s="247"/>
      <c r="KNK169" s="247"/>
      <c r="KNL169" s="247"/>
      <c r="KNM169" s="247"/>
      <c r="KNN169" s="247"/>
      <c r="KNO169" s="247"/>
      <c r="KNP169" s="247"/>
      <c r="KNQ169" s="247"/>
      <c r="KNR169" s="247"/>
      <c r="KNS169" s="247"/>
      <c r="KNT169" s="247"/>
      <c r="KNU169" s="247"/>
      <c r="KNV169" s="247"/>
      <c r="KNW169" s="247"/>
      <c r="KNX169" s="247"/>
      <c r="KNY169" s="247"/>
      <c r="KNZ169" s="247"/>
      <c r="KOA169" s="247"/>
      <c r="KOB169" s="247"/>
      <c r="KOC169" s="247"/>
      <c r="KOD169" s="247"/>
      <c r="KOE169" s="247"/>
      <c r="KOF169" s="247"/>
      <c r="KOG169" s="247"/>
      <c r="KOH169" s="247"/>
      <c r="KOI169" s="247"/>
      <c r="KOJ169" s="247"/>
      <c r="KOK169" s="247"/>
      <c r="KOL169" s="247"/>
      <c r="KOM169" s="247"/>
      <c r="KON169" s="247"/>
      <c r="KOO169" s="247"/>
      <c r="KOP169" s="247"/>
      <c r="KOQ169" s="247"/>
      <c r="KOR169" s="247"/>
      <c r="KOS169" s="247"/>
      <c r="KOT169" s="247"/>
      <c r="KOU169" s="247"/>
      <c r="KOV169" s="247"/>
      <c r="KOW169" s="247"/>
      <c r="KOX169" s="247"/>
      <c r="KOY169" s="247"/>
      <c r="KOZ169" s="247"/>
      <c r="KPA169" s="247"/>
      <c r="KPB169" s="247"/>
      <c r="KPC169" s="247"/>
      <c r="KPD169" s="247"/>
      <c r="KPE169" s="247"/>
      <c r="KPF169" s="247"/>
      <c r="KPG169" s="247"/>
      <c r="KPH169" s="247"/>
      <c r="KPI169" s="247"/>
      <c r="KPJ169" s="247"/>
      <c r="KPK169" s="247"/>
      <c r="KPL169" s="247"/>
      <c r="KPM169" s="247"/>
      <c r="KPN169" s="247"/>
      <c r="KPO169" s="247"/>
      <c r="KPP169" s="247"/>
      <c r="KPQ169" s="247"/>
      <c r="KPR169" s="247"/>
      <c r="KPS169" s="247"/>
      <c r="KPT169" s="247"/>
      <c r="KPU169" s="247"/>
      <c r="KPV169" s="247"/>
      <c r="KPW169" s="247"/>
      <c r="KPX169" s="247"/>
      <c r="KPY169" s="247"/>
      <c r="KPZ169" s="247"/>
      <c r="KQA169" s="247"/>
      <c r="KQB169" s="247"/>
      <c r="KQC169" s="247"/>
      <c r="KQD169" s="247"/>
      <c r="KQE169" s="247"/>
      <c r="KQF169" s="247"/>
      <c r="KQG169" s="247"/>
      <c r="KQH169" s="247"/>
      <c r="KQI169" s="247"/>
      <c r="KQJ169" s="247"/>
      <c r="KQK169" s="247"/>
      <c r="KQL169" s="247"/>
      <c r="KQM169" s="247"/>
      <c r="KQN169" s="247"/>
      <c r="KQO169" s="247"/>
      <c r="KQP169" s="247"/>
      <c r="KQQ169" s="247"/>
      <c r="KQR169" s="247"/>
      <c r="KQS169" s="247"/>
      <c r="KQT169" s="247"/>
      <c r="KQU169" s="247"/>
      <c r="KQV169" s="247"/>
      <c r="KQW169" s="247"/>
      <c r="KQX169" s="247"/>
      <c r="KQY169" s="247"/>
      <c r="KQZ169" s="247"/>
      <c r="KRA169" s="247"/>
      <c r="KRB169" s="247"/>
      <c r="KRC169" s="247"/>
      <c r="KRD169" s="247"/>
      <c r="KRE169" s="247"/>
      <c r="KRF169" s="247"/>
      <c r="KRG169" s="247"/>
      <c r="KRH169" s="247"/>
      <c r="KRI169" s="247"/>
      <c r="KRJ169" s="247"/>
      <c r="KRK169" s="247"/>
      <c r="KRL169" s="247"/>
      <c r="KRM169" s="247"/>
      <c r="KRN169" s="247"/>
      <c r="KRO169" s="247"/>
      <c r="KRP169" s="247"/>
      <c r="KRQ169" s="247"/>
      <c r="KRR169" s="247"/>
      <c r="KRS169" s="247"/>
      <c r="KRT169" s="247"/>
      <c r="KRU169" s="247"/>
      <c r="KRV169" s="247"/>
      <c r="KRW169" s="247"/>
      <c r="KRX169" s="247"/>
      <c r="KRY169" s="247"/>
      <c r="KRZ169" s="247"/>
      <c r="KSA169" s="247"/>
      <c r="KSB169" s="247"/>
      <c r="KSC169" s="247"/>
      <c r="KSD169" s="247"/>
      <c r="KSE169" s="247"/>
      <c r="KSF169" s="247"/>
      <c r="KSG169" s="247"/>
      <c r="KSH169" s="247"/>
      <c r="KSI169" s="247"/>
      <c r="KSJ169" s="247"/>
      <c r="KSK169" s="247"/>
      <c r="KSL169" s="247"/>
      <c r="KSM169" s="247"/>
      <c r="KSN169" s="247"/>
      <c r="KSO169" s="247"/>
      <c r="KSP169" s="247"/>
      <c r="KSQ169" s="247"/>
      <c r="KSR169" s="247"/>
      <c r="KSS169" s="247"/>
      <c r="KST169" s="247"/>
      <c r="KSU169" s="247"/>
      <c r="KSV169" s="247"/>
      <c r="KSW169" s="247"/>
      <c r="KSX169" s="247"/>
      <c r="KSY169" s="247"/>
      <c r="KSZ169" s="247"/>
      <c r="KTA169" s="247"/>
      <c r="KTB169" s="247"/>
      <c r="KTC169" s="247"/>
      <c r="KTD169" s="247"/>
      <c r="KTE169" s="247"/>
      <c r="KTF169" s="247"/>
      <c r="KTG169" s="247"/>
      <c r="KTH169" s="247"/>
      <c r="KTI169" s="247"/>
      <c r="KTJ169" s="247"/>
      <c r="KTK169" s="247"/>
      <c r="KTL169" s="247"/>
      <c r="KTM169" s="247"/>
      <c r="KTN169" s="247"/>
      <c r="KTO169" s="247"/>
      <c r="KTP169" s="247"/>
      <c r="KTQ169" s="247"/>
      <c r="KTR169" s="247"/>
      <c r="KTS169" s="247"/>
      <c r="KTT169" s="247"/>
      <c r="KTU169" s="247"/>
      <c r="KTV169" s="247"/>
      <c r="KTW169" s="247"/>
      <c r="KTX169" s="247"/>
      <c r="KTY169" s="247"/>
      <c r="KTZ169" s="247"/>
      <c r="KUA169" s="247"/>
      <c r="KUB169" s="247"/>
      <c r="KUC169" s="247"/>
      <c r="KUD169" s="247"/>
      <c r="KUE169" s="247"/>
      <c r="KUF169" s="247"/>
      <c r="KUG169" s="247"/>
      <c r="KUH169" s="247"/>
      <c r="KUI169" s="247"/>
      <c r="KUJ169" s="247"/>
      <c r="KUK169" s="247"/>
      <c r="KUL169" s="247"/>
      <c r="KUM169" s="247"/>
      <c r="KUN169" s="247"/>
      <c r="KUO169" s="247"/>
      <c r="KUP169" s="247"/>
      <c r="KUQ169" s="247"/>
      <c r="KUR169" s="247"/>
      <c r="KUS169" s="247"/>
      <c r="KUT169" s="247"/>
      <c r="KUU169" s="247"/>
      <c r="KUV169" s="247"/>
      <c r="KUW169" s="247"/>
      <c r="KUX169" s="247"/>
      <c r="KUY169" s="247"/>
      <c r="KUZ169" s="247"/>
      <c r="KVA169" s="247"/>
      <c r="KVB169" s="247"/>
      <c r="KVC169" s="247"/>
      <c r="KVD169" s="247"/>
      <c r="KVE169" s="247"/>
      <c r="KVF169" s="247"/>
      <c r="KVG169" s="247"/>
      <c r="KVH169" s="247"/>
      <c r="KVI169" s="247"/>
      <c r="KVJ169" s="247"/>
      <c r="KVK169" s="247"/>
      <c r="KVL169" s="247"/>
      <c r="KVM169" s="247"/>
      <c r="KVN169" s="247"/>
      <c r="KVO169" s="247"/>
      <c r="KVP169" s="247"/>
      <c r="KVQ169" s="247"/>
      <c r="KVR169" s="247"/>
      <c r="KVS169" s="247"/>
      <c r="KVT169" s="247"/>
      <c r="KVU169" s="247"/>
      <c r="KVV169" s="247"/>
      <c r="KVW169" s="247"/>
      <c r="KVX169" s="247"/>
      <c r="KVY169" s="247"/>
      <c r="KVZ169" s="247"/>
      <c r="KWA169" s="247"/>
      <c r="KWB169" s="247"/>
      <c r="KWC169" s="247"/>
      <c r="KWD169" s="247"/>
      <c r="KWE169" s="247"/>
      <c r="KWF169" s="247"/>
      <c r="KWG169" s="247"/>
      <c r="KWH169" s="247"/>
      <c r="KWI169" s="247"/>
      <c r="KWJ169" s="247"/>
      <c r="KWK169" s="247"/>
      <c r="KWL169" s="247"/>
      <c r="KWM169" s="247"/>
      <c r="KWN169" s="247"/>
      <c r="KWO169" s="247"/>
      <c r="KWP169" s="247"/>
      <c r="KWQ169" s="247"/>
      <c r="KWR169" s="247"/>
      <c r="KWS169" s="247"/>
      <c r="KWT169" s="247"/>
      <c r="KWU169" s="247"/>
      <c r="KWV169" s="247"/>
      <c r="KWW169" s="247"/>
      <c r="KWX169" s="247"/>
      <c r="KWY169" s="247"/>
      <c r="KWZ169" s="247"/>
      <c r="KXA169" s="247"/>
      <c r="KXB169" s="247"/>
      <c r="KXC169" s="247"/>
      <c r="KXD169" s="247"/>
      <c r="KXE169" s="247"/>
      <c r="KXF169" s="247"/>
      <c r="KXG169" s="247"/>
      <c r="KXH169" s="247"/>
      <c r="KXI169" s="247"/>
      <c r="KXJ169" s="247"/>
      <c r="KXK169" s="247"/>
      <c r="KXL169" s="247"/>
      <c r="KXM169" s="247"/>
      <c r="KXN169" s="247"/>
      <c r="KXO169" s="247"/>
      <c r="KXP169" s="247"/>
      <c r="KXQ169" s="247"/>
      <c r="KXR169" s="247"/>
      <c r="KXS169" s="247"/>
      <c r="KXT169" s="247"/>
      <c r="KXU169" s="247"/>
      <c r="KXV169" s="247"/>
      <c r="KXW169" s="247"/>
      <c r="KXX169" s="247"/>
      <c r="KXY169" s="247"/>
      <c r="KXZ169" s="247"/>
      <c r="KYA169" s="247"/>
      <c r="KYB169" s="247"/>
      <c r="KYC169" s="247"/>
      <c r="KYD169" s="247"/>
      <c r="KYE169" s="247"/>
      <c r="KYF169" s="247"/>
      <c r="KYG169" s="247"/>
      <c r="KYH169" s="247"/>
      <c r="KYI169" s="247"/>
      <c r="KYJ169" s="247"/>
      <c r="KYK169" s="247"/>
      <c r="KYL169" s="247"/>
      <c r="KYM169" s="247"/>
      <c r="KYN169" s="247"/>
      <c r="KYO169" s="247"/>
      <c r="KYP169" s="247"/>
      <c r="KYQ169" s="247"/>
      <c r="KYR169" s="247"/>
      <c r="KYS169" s="247"/>
      <c r="KYT169" s="247"/>
      <c r="KYU169" s="247"/>
      <c r="KYV169" s="247"/>
      <c r="KYW169" s="247"/>
      <c r="KYX169" s="247"/>
      <c r="KYY169" s="247"/>
      <c r="KYZ169" s="247"/>
      <c r="KZA169" s="247"/>
      <c r="KZB169" s="247"/>
      <c r="KZC169" s="247"/>
      <c r="KZD169" s="247"/>
      <c r="KZE169" s="247"/>
      <c r="KZF169" s="247"/>
      <c r="KZG169" s="247"/>
      <c r="KZH169" s="247"/>
      <c r="KZI169" s="247"/>
      <c r="KZJ169" s="247"/>
      <c r="KZK169" s="247"/>
      <c r="KZL169" s="247"/>
      <c r="KZM169" s="247"/>
      <c r="KZN169" s="247"/>
      <c r="KZO169" s="247"/>
      <c r="KZP169" s="247"/>
      <c r="KZQ169" s="247"/>
      <c r="KZR169" s="247"/>
      <c r="KZS169" s="247"/>
      <c r="KZT169" s="247"/>
      <c r="KZU169" s="247"/>
      <c r="KZV169" s="247"/>
      <c r="KZW169" s="247"/>
      <c r="KZX169" s="247"/>
      <c r="KZY169" s="247"/>
      <c r="KZZ169" s="247"/>
      <c r="LAA169" s="247"/>
      <c r="LAB169" s="247"/>
      <c r="LAC169" s="247"/>
      <c r="LAD169" s="247"/>
      <c r="LAE169" s="247"/>
      <c r="LAF169" s="247"/>
      <c r="LAG169" s="247"/>
      <c r="LAH169" s="247"/>
      <c r="LAI169" s="247"/>
      <c r="LAJ169" s="247"/>
      <c r="LAK169" s="247"/>
      <c r="LAL169" s="247"/>
      <c r="LAM169" s="247"/>
      <c r="LAN169" s="247"/>
      <c r="LAO169" s="247"/>
      <c r="LAP169" s="247"/>
      <c r="LAQ169" s="247"/>
      <c r="LAR169" s="247"/>
      <c r="LAS169" s="247"/>
      <c r="LAT169" s="247"/>
      <c r="LAU169" s="247"/>
      <c r="LAV169" s="247"/>
      <c r="LAW169" s="247"/>
      <c r="LAX169" s="247"/>
      <c r="LAY169" s="247"/>
      <c r="LAZ169" s="247"/>
      <c r="LBA169" s="247"/>
      <c r="LBB169" s="247"/>
      <c r="LBC169" s="247"/>
      <c r="LBD169" s="247"/>
      <c r="LBE169" s="247"/>
      <c r="LBF169" s="247"/>
      <c r="LBG169" s="247"/>
      <c r="LBH169" s="247"/>
      <c r="LBI169" s="247"/>
      <c r="LBJ169" s="247"/>
      <c r="LBK169" s="247"/>
      <c r="LBL169" s="247"/>
      <c r="LBM169" s="247"/>
      <c r="LBN169" s="247"/>
      <c r="LBO169" s="247"/>
      <c r="LBP169" s="247"/>
      <c r="LBQ169" s="247"/>
      <c r="LBR169" s="247"/>
      <c r="LBS169" s="247"/>
      <c r="LBT169" s="247"/>
      <c r="LBU169" s="247"/>
      <c r="LBV169" s="247"/>
      <c r="LBW169" s="247"/>
      <c r="LBX169" s="247"/>
      <c r="LBY169" s="247"/>
      <c r="LBZ169" s="247"/>
      <c r="LCA169" s="247"/>
      <c r="LCB169" s="247"/>
      <c r="LCC169" s="247"/>
      <c r="LCD169" s="247"/>
      <c r="LCE169" s="247"/>
      <c r="LCF169" s="247"/>
      <c r="LCG169" s="247"/>
      <c r="LCH169" s="247"/>
      <c r="LCI169" s="247"/>
      <c r="LCJ169" s="247"/>
      <c r="LCK169" s="247"/>
      <c r="LCL169" s="247"/>
      <c r="LCM169" s="247"/>
      <c r="LCN169" s="247"/>
      <c r="LCO169" s="247"/>
      <c r="LCP169" s="247"/>
      <c r="LCQ169" s="247"/>
      <c r="LCR169" s="247"/>
      <c r="LCS169" s="247"/>
      <c r="LCT169" s="247"/>
      <c r="LCU169" s="247"/>
      <c r="LCV169" s="247"/>
      <c r="LCW169" s="247"/>
      <c r="LCX169" s="247"/>
      <c r="LCY169" s="247"/>
      <c r="LCZ169" s="247"/>
      <c r="LDA169" s="247"/>
      <c r="LDB169" s="247"/>
      <c r="LDC169" s="247"/>
      <c r="LDD169" s="247"/>
      <c r="LDE169" s="247"/>
      <c r="LDF169" s="247"/>
      <c r="LDG169" s="247"/>
      <c r="LDH169" s="247"/>
      <c r="LDI169" s="247"/>
      <c r="LDJ169" s="247"/>
      <c r="LDK169" s="247"/>
      <c r="LDL169" s="247"/>
      <c r="LDM169" s="247"/>
      <c r="LDN169" s="247"/>
      <c r="LDO169" s="247"/>
      <c r="LDP169" s="247"/>
      <c r="LDQ169" s="247"/>
      <c r="LDR169" s="247"/>
      <c r="LDS169" s="247"/>
      <c r="LDT169" s="247"/>
      <c r="LDU169" s="247"/>
      <c r="LDV169" s="247"/>
      <c r="LDW169" s="247"/>
      <c r="LDX169" s="247"/>
      <c r="LDY169" s="247"/>
      <c r="LDZ169" s="247"/>
      <c r="LEA169" s="247"/>
      <c r="LEB169" s="247"/>
      <c r="LEC169" s="247"/>
      <c r="LED169" s="247"/>
      <c r="LEE169" s="247"/>
      <c r="LEF169" s="247"/>
      <c r="LEG169" s="247"/>
      <c r="LEH169" s="247"/>
      <c r="LEI169" s="247"/>
      <c r="LEJ169" s="247"/>
      <c r="LEK169" s="247"/>
      <c r="LEL169" s="247"/>
      <c r="LEM169" s="247"/>
      <c r="LEN169" s="247"/>
      <c r="LEO169" s="247"/>
      <c r="LEP169" s="247"/>
      <c r="LEQ169" s="247"/>
      <c r="LER169" s="247"/>
      <c r="LES169" s="247"/>
      <c r="LET169" s="247"/>
      <c r="LEU169" s="247"/>
      <c r="LEV169" s="247"/>
      <c r="LEW169" s="247"/>
      <c r="LEX169" s="247"/>
      <c r="LEY169" s="247"/>
      <c r="LEZ169" s="247"/>
      <c r="LFA169" s="247"/>
      <c r="LFB169" s="247"/>
      <c r="LFC169" s="247"/>
      <c r="LFD169" s="247"/>
      <c r="LFE169" s="247"/>
      <c r="LFF169" s="247"/>
      <c r="LFG169" s="247"/>
      <c r="LFH169" s="247"/>
      <c r="LFI169" s="247"/>
      <c r="LFJ169" s="247"/>
      <c r="LFK169" s="247"/>
      <c r="LFL169" s="247"/>
      <c r="LFM169" s="247"/>
      <c r="LFN169" s="247"/>
      <c r="LFO169" s="247"/>
      <c r="LFP169" s="247"/>
      <c r="LFQ169" s="247"/>
      <c r="LFR169" s="247"/>
      <c r="LFS169" s="247"/>
      <c r="LFT169" s="247"/>
      <c r="LFU169" s="247"/>
      <c r="LFV169" s="247"/>
      <c r="LFW169" s="247"/>
      <c r="LFX169" s="247"/>
      <c r="LFY169" s="247"/>
      <c r="LFZ169" s="247"/>
      <c r="LGA169" s="247"/>
      <c r="LGB169" s="247"/>
      <c r="LGC169" s="247"/>
      <c r="LGD169" s="247"/>
      <c r="LGE169" s="247"/>
      <c r="LGF169" s="247"/>
      <c r="LGG169" s="247"/>
      <c r="LGH169" s="247"/>
      <c r="LGI169" s="247"/>
      <c r="LGJ169" s="247"/>
      <c r="LGK169" s="247"/>
      <c r="LGL169" s="247"/>
      <c r="LGM169" s="247"/>
      <c r="LGN169" s="247"/>
      <c r="LGO169" s="247"/>
      <c r="LGP169" s="247"/>
      <c r="LGQ169" s="247"/>
      <c r="LGR169" s="247"/>
      <c r="LGS169" s="247"/>
      <c r="LGT169" s="247"/>
      <c r="LGU169" s="247"/>
      <c r="LGV169" s="247"/>
      <c r="LGW169" s="247"/>
      <c r="LGX169" s="247"/>
      <c r="LGY169" s="247"/>
      <c r="LGZ169" s="247"/>
      <c r="LHA169" s="247"/>
      <c r="LHB169" s="247"/>
      <c r="LHC169" s="247"/>
      <c r="LHD169" s="247"/>
      <c r="LHE169" s="247"/>
      <c r="LHF169" s="247"/>
      <c r="LHG169" s="247"/>
      <c r="LHH169" s="247"/>
      <c r="LHI169" s="247"/>
      <c r="LHJ169" s="247"/>
      <c r="LHK169" s="247"/>
      <c r="LHL169" s="247"/>
      <c r="LHM169" s="247"/>
      <c r="LHN169" s="247"/>
      <c r="LHO169" s="247"/>
      <c r="LHP169" s="247"/>
      <c r="LHQ169" s="247"/>
      <c r="LHR169" s="247"/>
      <c r="LHS169" s="247"/>
      <c r="LHT169" s="247"/>
      <c r="LHU169" s="247"/>
      <c r="LHV169" s="247"/>
      <c r="LHW169" s="247"/>
      <c r="LHX169" s="247"/>
      <c r="LHY169" s="247"/>
      <c r="LHZ169" s="247"/>
      <c r="LIA169" s="247"/>
      <c r="LIB169" s="247"/>
      <c r="LIC169" s="247"/>
      <c r="LID169" s="247"/>
      <c r="LIE169" s="247"/>
      <c r="LIF169" s="247"/>
      <c r="LIG169" s="247"/>
      <c r="LIH169" s="247"/>
      <c r="LII169" s="247"/>
      <c r="LIJ169" s="247"/>
      <c r="LIK169" s="247"/>
      <c r="LIL169" s="247"/>
      <c r="LIM169" s="247"/>
      <c r="LIN169" s="247"/>
      <c r="LIO169" s="247"/>
      <c r="LIP169" s="247"/>
      <c r="LIQ169" s="247"/>
      <c r="LIR169" s="247"/>
      <c r="LIS169" s="247"/>
      <c r="LIT169" s="247"/>
      <c r="LIU169" s="247"/>
      <c r="LIV169" s="247"/>
      <c r="LIW169" s="247"/>
      <c r="LIX169" s="247"/>
      <c r="LIY169" s="247"/>
      <c r="LIZ169" s="247"/>
      <c r="LJA169" s="247"/>
      <c r="LJB169" s="247"/>
      <c r="LJC169" s="247"/>
      <c r="LJD169" s="247"/>
      <c r="LJE169" s="247"/>
      <c r="LJF169" s="247"/>
      <c r="LJG169" s="247"/>
      <c r="LJH169" s="247"/>
      <c r="LJI169" s="247"/>
      <c r="LJJ169" s="247"/>
      <c r="LJK169" s="247"/>
      <c r="LJL169" s="247"/>
      <c r="LJM169" s="247"/>
      <c r="LJN169" s="247"/>
      <c r="LJO169" s="247"/>
      <c r="LJP169" s="247"/>
      <c r="LJQ169" s="247"/>
      <c r="LJR169" s="247"/>
      <c r="LJS169" s="247"/>
      <c r="LJT169" s="247"/>
      <c r="LJU169" s="247"/>
      <c r="LJV169" s="247"/>
      <c r="LJW169" s="247"/>
      <c r="LJX169" s="247"/>
      <c r="LJY169" s="247"/>
      <c r="LJZ169" s="247"/>
      <c r="LKA169" s="247"/>
      <c r="LKB169" s="247"/>
      <c r="LKC169" s="247"/>
      <c r="LKD169" s="247"/>
      <c r="LKE169" s="247"/>
      <c r="LKF169" s="247"/>
      <c r="LKG169" s="247"/>
      <c r="LKH169" s="247"/>
      <c r="LKI169" s="247"/>
      <c r="LKJ169" s="247"/>
      <c r="LKK169" s="247"/>
      <c r="LKL169" s="247"/>
      <c r="LKM169" s="247"/>
      <c r="LKN169" s="247"/>
      <c r="LKO169" s="247"/>
      <c r="LKP169" s="247"/>
      <c r="LKQ169" s="247"/>
      <c r="LKR169" s="247"/>
      <c r="LKS169" s="247"/>
      <c r="LKT169" s="247"/>
      <c r="LKU169" s="247"/>
      <c r="LKV169" s="247"/>
      <c r="LKW169" s="247"/>
      <c r="LKX169" s="247"/>
      <c r="LKY169" s="247"/>
      <c r="LKZ169" s="247"/>
      <c r="LLA169" s="247"/>
      <c r="LLB169" s="247"/>
      <c r="LLC169" s="247"/>
      <c r="LLD169" s="247"/>
      <c r="LLE169" s="247"/>
      <c r="LLF169" s="247"/>
      <c r="LLG169" s="247"/>
      <c r="LLH169" s="247"/>
      <c r="LLI169" s="247"/>
      <c r="LLJ169" s="247"/>
      <c r="LLK169" s="247"/>
      <c r="LLL169" s="247"/>
      <c r="LLM169" s="247"/>
      <c r="LLN169" s="247"/>
      <c r="LLO169" s="247"/>
      <c r="LLP169" s="247"/>
      <c r="LLQ169" s="247"/>
      <c r="LLR169" s="247"/>
      <c r="LLS169" s="247"/>
      <c r="LLT169" s="247"/>
      <c r="LLU169" s="247"/>
      <c r="LLV169" s="247"/>
      <c r="LLW169" s="247"/>
      <c r="LLX169" s="247"/>
      <c r="LLY169" s="247"/>
      <c r="LLZ169" s="247"/>
      <c r="LMA169" s="247"/>
      <c r="LMB169" s="247"/>
      <c r="LMC169" s="247"/>
      <c r="LMD169" s="247"/>
      <c r="LME169" s="247"/>
      <c r="LMF169" s="247"/>
      <c r="LMG169" s="247"/>
      <c r="LMH169" s="247"/>
      <c r="LMI169" s="247"/>
      <c r="LMJ169" s="247"/>
      <c r="LMK169" s="247"/>
      <c r="LML169" s="247"/>
      <c r="LMM169" s="247"/>
      <c r="LMN169" s="247"/>
      <c r="LMO169" s="247"/>
      <c r="LMP169" s="247"/>
      <c r="LMQ169" s="247"/>
      <c r="LMR169" s="247"/>
      <c r="LMS169" s="247"/>
      <c r="LMT169" s="247"/>
      <c r="LMU169" s="247"/>
      <c r="LMV169" s="247"/>
      <c r="LMW169" s="247"/>
      <c r="LMX169" s="247"/>
      <c r="LMY169" s="247"/>
      <c r="LMZ169" s="247"/>
      <c r="LNA169" s="247"/>
      <c r="LNB169" s="247"/>
      <c r="LNC169" s="247"/>
      <c r="LND169" s="247"/>
      <c r="LNE169" s="247"/>
      <c r="LNF169" s="247"/>
      <c r="LNG169" s="247"/>
      <c r="LNH169" s="247"/>
      <c r="LNI169" s="247"/>
      <c r="LNJ169" s="247"/>
      <c r="LNK169" s="247"/>
      <c r="LNL169" s="247"/>
      <c r="LNM169" s="247"/>
      <c r="LNN169" s="247"/>
      <c r="LNO169" s="247"/>
      <c r="LNP169" s="247"/>
      <c r="LNQ169" s="247"/>
      <c r="LNR169" s="247"/>
      <c r="LNS169" s="247"/>
      <c r="LNT169" s="247"/>
      <c r="LNU169" s="247"/>
      <c r="LNV169" s="247"/>
      <c r="LNW169" s="247"/>
      <c r="LNX169" s="247"/>
      <c r="LNY169" s="247"/>
      <c r="LNZ169" s="247"/>
      <c r="LOA169" s="247"/>
      <c r="LOB169" s="247"/>
      <c r="LOC169" s="247"/>
      <c r="LOD169" s="247"/>
      <c r="LOE169" s="247"/>
      <c r="LOF169" s="247"/>
      <c r="LOG169" s="247"/>
      <c r="LOH169" s="247"/>
      <c r="LOI169" s="247"/>
      <c r="LOJ169" s="247"/>
      <c r="LOK169" s="247"/>
      <c r="LOL169" s="247"/>
      <c r="LOM169" s="247"/>
      <c r="LON169" s="247"/>
      <c r="LOO169" s="247"/>
      <c r="LOP169" s="247"/>
      <c r="LOQ169" s="247"/>
      <c r="LOR169" s="247"/>
      <c r="LOS169" s="247"/>
      <c r="LOT169" s="247"/>
      <c r="LOU169" s="247"/>
      <c r="LOV169" s="247"/>
      <c r="LOW169" s="247"/>
      <c r="LOX169" s="247"/>
      <c r="LOY169" s="247"/>
      <c r="LOZ169" s="247"/>
      <c r="LPA169" s="247"/>
      <c r="LPB169" s="247"/>
      <c r="LPC169" s="247"/>
      <c r="LPD169" s="247"/>
      <c r="LPE169" s="247"/>
      <c r="LPF169" s="247"/>
      <c r="LPG169" s="247"/>
      <c r="LPH169" s="247"/>
      <c r="LPI169" s="247"/>
      <c r="LPJ169" s="247"/>
      <c r="LPK169" s="247"/>
      <c r="LPL169" s="247"/>
      <c r="LPM169" s="247"/>
      <c r="LPN169" s="247"/>
      <c r="LPO169" s="247"/>
      <c r="LPP169" s="247"/>
      <c r="LPQ169" s="247"/>
      <c r="LPR169" s="247"/>
      <c r="LPS169" s="247"/>
      <c r="LPT169" s="247"/>
      <c r="LPU169" s="247"/>
      <c r="LPV169" s="247"/>
      <c r="LPW169" s="247"/>
      <c r="LPX169" s="247"/>
      <c r="LPY169" s="247"/>
      <c r="LPZ169" s="247"/>
      <c r="LQA169" s="247"/>
      <c r="LQB169" s="247"/>
      <c r="LQC169" s="247"/>
      <c r="LQD169" s="247"/>
      <c r="LQE169" s="247"/>
      <c r="LQF169" s="247"/>
      <c r="LQG169" s="247"/>
      <c r="LQH169" s="247"/>
      <c r="LQI169" s="247"/>
      <c r="LQJ169" s="247"/>
      <c r="LQK169" s="247"/>
      <c r="LQL169" s="247"/>
      <c r="LQM169" s="247"/>
      <c r="LQN169" s="247"/>
      <c r="LQO169" s="247"/>
      <c r="LQP169" s="247"/>
      <c r="LQQ169" s="247"/>
      <c r="LQR169" s="247"/>
      <c r="LQS169" s="247"/>
      <c r="LQT169" s="247"/>
      <c r="LQU169" s="247"/>
      <c r="LQV169" s="247"/>
      <c r="LQW169" s="247"/>
      <c r="LQX169" s="247"/>
      <c r="LQY169" s="247"/>
      <c r="LQZ169" s="247"/>
      <c r="LRA169" s="247"/>
      <c r="LRB169" s="247"/>
      <c r="LRC169" s="247"/>
      <c r="LRD169" s="247"/>
      <c r="LRE169" s="247"/>
      <c r="LRF169" s="247"/>
      <c r="LRG169" s="247"/>
      <c r="LRH169" s="247"/>
      <c r="LRI169" s="247"/>
      <c r="LRJ169" s="247"/>
      <c r="LRK169" s="247"/>
      <c r="LRL169" s="247"/>
      <c r="LRM169" s="247"/>
      <c r="LRN169" s="247"/>
      <c r="LRO169" s="247"/>
      <c r="LRP169" s="247"/>
      <c r="LRQ169" s="247"/>
      <c r="LRR169" s="247"/>
      <c r="LRS169" s="247"/>
      <c r="LRT169" s="247"/>
      <c r="LRU169" s="247"/>
      <c r="LRV169" s="247"/>
      <c r="LRW169" s="247"/>
      <c r="LRX169" s="247"/>
      <c r="LRY169" s="247"/>
      <c r="LRZ169" s="247"/>
      <c r="LSA169" s="247"/>
      <c r="LSB169" s="247"/>
      <c r="LSC169" s="247"/>
      <c r="LSD169" s="247"/>
      <c r="LSE169" s="247"/>
      <c r="LSF169" s="247"/>
      <c r="LSG169" s="247"/>
      <c r="LSH169" s="247"/>
      <c r="LSI169" s="247"/>
      <c r="LSJ169" s="247"/>
      <c r="LSK169" s="247"/>
      <c r="LSL169" s="247"/>
      <c r="LSM169" s="247"/>
      <c r="LSN169" s="247"/>
      <c r="LSO169" s="247"/>
      <c r="LSP169" s="247"/>
      <c r="LSQ169" s="247"/>
      <c r="LSR169" s="247"/>
      <c r="LSS169" s="247"/>
      <c r="LST169" s="247"/>
      <c r="LSU169" s="247"/>
      <c r="LSV169" s="247"/>
      <c r="LSW169" s="247"/>
      <c r="LSX169" s="247"/>
      <c r="LSY169" s="247"/>
      <c r="LSZ169" s="247"/>
      <c r="LTA169" s="247"/>
      <c r="LTB169" s="247"/>
      <c r="LTC169" s="247"/>
      <c r="LTD169" s="247"/>
      <c r="LTE169" s="247"/>
      <c r="LTF169" s="247"/>
      <c r="LTG169" s="247"/>
      <c r="LTH169" s="247"/>
      <c r="LTI169" s="247"/>
      <c r="LTJ169" s="247"/>
      <c r="LTK169" s="247"/>
      <c r="LTL169" s="247"/>
      <c r="LTM169" s="247"/>
      <c r="LTN169" s="247"/>
      <c r="LTO169" s="247"/>
      <c r="LTP169" s="247"/>
      <c r="LTQ169" s="247"/>
      <c r="LTR169" s="247"/>
      <c r="LTS169" s="247"/>
      <c r="LTT169" s="247"/>
      <c r="LTU169" s="247"/>
      <c r="LTV169" s="247"/>
      <c r="LTW169" s="247"/>
      <c r="LTX169" s="247"/>
      <c r="LTY169" s="247"/>
      <c r="LTZ169" s="247"/>
      <c r="LUA169" s="247"/>
      <c r="LUB169" s="247"/>
      <c r="LUC169" s="247"/>
      <c r="LUD169" s="247"/>
      <c r="LUE169" s="247"/>
      <c r="LUF169" s="247"/>
      <c r="LUG169" s="247"/>
      <c r="LUH169" s="247"/>
      <c r="LUI169" s="247"/>
      <c r="LUJ169" s="247"/>
      <c r="LUK169" s="247"/>
      <c r="LUL169" s="247"/>
      <c r="LUM169" s="247"/>
      <c r="LUN169" s="247"/>
      <c r="LUO169" s="247"/>
      <c r="LUP169" s="247"/>
      <c r="LUQ169" s="247"/>
      <c r="LUR169" s="247"/>
      <c r="LUS169" s="247"/>
      <c r="LUT169" s="247"/>
      <c r="LUU169" s="247"/>
      <c r="LUV169" s="247"/>
      <c r="LUW169" s="247"/>
      <c r="LUX169" s="247"/>
      <c r="LUY169" s="247"/>
      <c r="LUZ169" s="247"/>
      <c r="LVA169" s="247"/>
      <c r="LVB169" s="247"/>
      <c r="LVC169" s="247"/>
      <c r="LVD169" s="247"/>
      <c r="LVE169" s="247"/>
      <c r="LVF169" s="247"/>
      <c r="LVG169" s="247"/>
      <c r="LVH169" s="247"/>
      <c r="LVI169" s="247"/>
      <c r="LVJ169" s="247"/>
      <c r="LVK169" s="247"/>
      <c r="LVL169" s="247"/>
      <c r="LVM169" s="247"/>
      <c r="LVN169" s="247"/>
      <c r="LVO169" s="247"/>
      <c r="LVP169" s="247"/>
      <c r="LVQ169" s="247"/>
      <c r="LVR169" s="247"/>
      <c r="LVS169" s="247"/>
      <c r="LVT169" s="247"/>
      <c r="LVU169" s="247"/>
      <c r="LVV169" s="247"/>
      <c r="LVW169" s="247"/>
      <c r="LVX169" s="247"/>
      <c r="LVY169" s="247"/>
      <c r="LVZ169" s="247"/>
      <c r="LWA169" s="247"/>
      <c r="LWB169" s="247"/>
      <c r="LWC169" s="247"/>
      <c r="LWD169" s="247"/>
      <c r="LWE169" s="247"/>
      <c r="LWF169" s="247"/>
      <c r="LWG169" s="247"/>
      <c r="LWH169" s="247"/>
      <c r="LWI169" s="247"/>
      <c r="LWJ169" s="247"/>
      <c r="LWK169" s="247"/>
      <c r="LWL169" s="247"/>
      <c r="LWM169" s="247"/>
      <c r="LWN169" s="247"/>
      <c r="LWO169" s="247"/>
      <c r="LWP169" s="247"/>
      <c r="LWQ169" s="247"/>
      <c r="LWR169" s="247"/>
      <c r="LWS169" s="247"/>
      <c r="LWT169" s="247"/>
      <c r="LWU169" s="247"/>
      <c r="LWV169" s="247"/>
      <c r="LWW169" s="247"/>
      <c r="LWX169" s="247"/>
      <c r="LWY169" s="247"/>
      <c r="LWZ169" s="247"/>
      <c r="LXA169" s="247"/>
      <c r="LXB169" s="247"/>
      <c r="LXC169" s="247"/>
      <c r="LXD169" s="247"/>
      <c r="LXE169" s="247"/>
      <c r="LXF169" s="247"/>
      <c r="LXG169" s="247"/>
      <c r="LXH169" s="247"/>
      <c r="LXI169" s="247"/>
      <c r="LXJ169" s="247"/>
      <c r="LXK169" s="247"/>
      <c r="LXL169" s="247"/>
      <c r="LXM169" s="247"/>
      <c r="LXN169" s="247"/>
      <c r="LXO169" s="247"/>
      <c r="LXP169" s="247"/>
      <c r="LXQ169" s="247"/>
      <c r="LXR169" s="247"/>
      <c r="LXS169" s="247"/>
      <c r="LXT169" s="247"/>
      <c r="LXU169" s="247"/>
      <c r="LXV169" s="247"/>
      <c r="LXW169" s="247"/>
      <c r="LXX169" s="247"/>
      <c r="LXY169" s="247"/>
      <c r="LXZ169" s="247"/>
      <c r="LYA169" s="247"/>
      <c r="LYB169" s="247"/>
      <c r="LYC169" s="247"/>
      <c r="LYD169" s="247"/>
      <c r="LYE169" s="247"/>
      <c r="LYF169" s="247"/>
      <c r="LYG169" s="247"/>
      <c r="LYH169" s="247"/>
      <c r="LYI169" s="247"/>
      <c r="LYJ169" s="247"/>
      <c r="LYK169" s="247"/>
      <c r="LYL169" s="247"/>
      <c r="LYM169" s="247"/>
      <c r="LYN169" s="247"/>
      <c r="LYO169" s="247"/>
      <c r="LYP169" s="247"/>
      <c r="LYQ169" s="247"/>
      <c r="LYR169" s="247"/>
      <c r="LYS169" s="247"/>
      <c r="LYT169" s="247"/>
      <c r="LYU169" s="247"/>
      <c r="LYV169" s="247"/>
      <c r="LYW169" s="247"/>
      <c r="LYX169" s="247"/>
      <c r="LYY169" s="247"/>
      <c r="LYZ169" s="247"/>
      <c r="LZA169" s="247"/>
      <c r="LZB169" s="247"/>
      <c r="LZC169" s="247"/>
      <c r="LZD169" s="247"/>
      <c r="LZE169" s="247"/>
      <c r="LZF169" s="247"/>
      <c r="LZG169" s="247"/>
      <c r="LZH169" s="247"/>
      <c r="LZI169" s="247"/>
      <c r="LZJ169" s="247"/>
      <c r="LZK169" s="247"/>
      <c r="LZL169" s="247"/>
      <c r="LZM169" s="247"/>
      <c r="LZN169" s="247"/>
      <c r="LZO169" s="247"/>
      <c r="LZP169" s="247"/>
      <c r="LZQ169" s="247"/>
      <c r="LZR169" s="247"/>
      <c r="LZS169" s="247"/>
      <c r="LZT169" s="247"/>
      <c r="LZU169" s="247"/>
      <c r="LZV169" s="247"/>
      <c r="LZW169" s="247"/>
      <c r="LZX169" s="247"/>
      <c r="LZY169" s="247"/>
      <c r="LZZ169" s="247"/>
      <c r="MAA169" s="247"/>
      <c r="MAB169" s="247"/>
      <c r="MAC169" s="247"/>
      <c r="MAD169" s="247"/>
      <c r="MAE169" s="247"/>
      <c r="MAF169" s="247"/>
      <c r="MAG169" s="247"/>
      <c r="MAH169" s="247"/>
      <c r="MAI169" s="247"/>
      <c r="MAJ169" s="247"/>
      <c r="MAK169" s="247"/>
      <c r="MAL169" s="247"/>
      <c r="MAM169" s="247"/>
      <c r="MAN169" s="247"/>
      <c r="MAO169" s="247"/>
      <c r="MAP169" s="247"/>
      <c r="MAQ169" s="247"/>
      <c r="MAR169" s="247"/>
      <c r="MAS169" s="247"/>
      <c r="MAT169" s="247"/>
      <c r="MAU169" s="247"/>
      <c r="MAV169" s="247"/>
      <c r="MAW169" s="247"/>
      <c r="MAX169" s="247"/>
      <c r="MAY169" s="247"/>
      <c r="MAZ169" s="247"/>
      <c r="MBA169" s="247"/>
      <c r="MBB169" s="247"/>
      <c r="MBC169" s="247"/>
      <c r="MBD169" s="247"/>
      <c r="MBE169" s="247"/>
      <c r="MBF169" s="247"/>
      <c r="MBG169" s="247"/>
      <c r="MBH169" s="247"/>
      <c r="MBI169" s="247"/>
      <c r="MBJ169" s="247"/>
      <c r="MBK169" s="247"/>
      <c r="MBL169" s="247"/>
      <c r="MBM169" s="247"/>
      <c r="MBN169" s="247"/>
      <c r="MBO169" s="247"/>
      <c r="MBP169" s="247"/>
      <c r="MBQ169" s="247"/>
      <c r="MBR169" s="247"/>
      <c r="MBS169" s="247"/>
      <c r="MBT169" s="247"/>
      <c r="MBU169" s="247"/>
      <c r="MBV169" s="247"/>
      <c r="MBW169" s="247"/>
      <c r="MBX169" s="247"/>
      <c r="MBY169" s="247"/>
      <c r="MBZ169" s="247"/>
      <c r="MCA169" s="247"/>
      <c r="MCB169" s="247"/>
      <c r="MCC169" s="247"/>
      <c r="MCD169" s="247"/>
      <c r="MCE169" s="247"/>
      <c r="MCF169" s="247"/>
      <c r="MCG169" s="247"/>
      <c r="MCH169" s="247"/>
      <c r="MCI169" s="247"/>
      <c r="MCJ169" s="247"/>
      <c r="MCK169" s="247"/>
      <c r="MCL169" s="247"/>
      <c r="MCM169" s="247"/>
      <c r="MCN169" s="247"/>
      <c r="MCO169" s="247"/>
      <c r="MCP169" s="247"/>
      <c r="MCQ169" s="247"/>
      <c r="MCR169" s="247"/>
      <c r="MCS169" s="247"/>
      <c r="MCT169" s="247"/>
      <c r="MCU169" s="247"/>
      <c r="MCV169" s="247"/>
      <c r="MCW169" s="247"/>
      <c r="MCX169" s="247"/>
      <c r="MCY169" s="247"/>
      <c r="MCZ169" s="247"/>
      <c r="MDA169" s="247"/>
      <c r="MDB169" s="247"/>
      <c r="MDC169" s="247"/>
      <c r="MDD169" s="247"/>
      <c r="MDE169" s="247"/>
      <c r="MDF169" s="247"/>
      <c r="MDG169" s="247"/>
      <c r="MDH169" s="247"/>
      <c r="MDI169" s="247"/>
      <c r="MDJ169" s="247"/>
      <c r="MDK169" s="247"/>
      <c r="MDL169" s="247"/>
      <c r="MDM169" s="247"/>
      <c r="MDN169" s="247"/>
      <c r="MDO169" s="247"/>
      <c r="MDP169" s="247"/>
      <c r="MDQ169" s="247"/>
      <c r="MDR169" s="247"/>
      <c r="MDS169" s="247"/>
      <c r="MDT169" s="247"/>
      <c r="MDU169" s="247"/>
      <c r="MDV169" s="247"/>
      <c r="MDW169" s="247"/>
      <c r="MDX169" s="247"/>
      <c r="MDY169" s="247"/>
      <c r="MDZ169" s="247"/>
      <c r="MEA169" s="247"/>
      <c r="MEB169" s="247"/>
      <c r="MEC169" s="247"/>
      <c r="MED169" s="247"/>
      <c r="MEE169" s="247"/>
      <c r="MEF169" s="247"/>
      <c r="MEG169" s="247"/>
      <c r="MEH169" s="247"/>
      <c r="MEI169" s="247"/>
      <c r="MEJ169" s="247"/>
      <c r="MEK169" s="247"/>
      <c r="MEL169" s="247"/>
      <c r="MEM169" s="247"/>
      <c r="MEN169" s="247"/>
      <c r="MEO169" s="247"/>
      <c r="MEP169" s="247"/>
      <c r="MEQ169" s="247"/>
      <c r="MER169" s="247"/>
      <c r="MES169" s="247"/>
      <c r="MET169" s="247"/>
      <c r="MEU169" s="247"/>
      <c r="MEV169" s="247"/>
      <c r="MEW169" s="247"/>
      <c r="MEX169" s="247"/>
      <c r="MEY169" s="247"/>
      <c r="MEZ169" s="247"/>
      <c r="MFA169" s="247"/>
      <c r="MFB169" s="247"/>
      <c r="MFC169" s="247"/>
      <c r="MFD169" s="247"/>
      <c r="MFE169" s="247"/>
      <c r="MFF169" s="247"/>
      <c r="MFG169" s="247"/>
      <c r="MFH169" s="247"/>
      <c r="MFI169" s="247"/>
      <c r="MFJ169" s="247"/>
      <c r="MFK169" s="247"/>
      <c r="MFL169" s="247"/>
      <c r="MFM169" s="247"/>
      <c r="MFN169" s="247"/>
      <c r="MFO169" s="247"/>
      <c r="MFP169" s="247"/>
      <c r="MFQ169" s="247"/>
      <c r="MFR169" s="247"/>
      <c r="MFS169" s="247"/>
      <c r="MFT169" s="247"/>
      <c r="MFU169" s="247"/>
      <c r="MFV169" s="247"/>
      <c r="MFW169" s="247"/>
      <c r="MFX169" s="247"/>
      <c r="MFY169" s="247"/>
      <c r="MFZ169" s="247"/>
      <c r="MGA169" s="247"/>
      <c r="MGB169" s="247"/>
      <c r="MGC169" s="247"/>
      <c r="MGD169" s="247"/>
      <c r="MGE169" s="247"/>
      <c r="MGF169" s="247"/>
      <c r="MGG169" s="247"/>
      <c r="MGH169" s="247"/>
      <c r="MGI169" s="247"/>
      <c r="MGJ169" s="247"/>
      <c r="MGK169" s="247"/>
      <c r="MGL169" s="247"/>
      <c r="MGM169" s="247"/>
      <c r="MGN169" s="247"/>
      <c r="MGO169" s="247"/>
      <c r="MGP169" s="247"/>
      <c r="MGQ169" s="247"/>
      <c r="MGR169" s="247"/>
      <c r="MGS169" s="247"/>
      <c r="MGT169" s="247"/>
      <c r="MGU169" s="247"/>
      <c r="MGV169" s="247"/>
      <c r="MGW169" s="247"/>
      <c r="MGX169" s="247"/>
      <c r="MGY169" s="247"/>
      <c r="MGZ169" s="247"/>
      <c r="MHA169" s="247"/>
      <c r="MHB169" s="247"/>
      <c r="MHC169" s="247"/>
      <c r="MHD169" s="247"/>
      <c r="MHE169" s="247"/>
      <c r="MHF169" s="247"/>
      <c r="MHG169" s="247"/>
      <c r="MHH169" s="247"/>
      <c r="MHI169" s="247"/>
      <c r="MHJ169" s="247"/>
      <c r="MHK169" s="247"/>
      <c r="MHL169" s="247"/>
      <c r="MHM169" s="247"/>
      <c r="MHN169" s="247"/>
      <c r="MHO169" s="247"/>
      <c r="MHP169" s="247"/>
      <c r="MHQ169" s="247"/>
      <c r="MHR169" s="247"/>
      <c r="MHS169" s="247"/>
      <c r="MHT169" s="247"/>
      <c r="MHU169" s="247"/>
      <c r="MHV169" s="247"/>
      <c r="MHW169" s="247"/>
      <c r="MHX169" s="247"/>
      <c r="MHY169" s="247"/>
      <c r="MHZ169" s="247"/>
      <c r="MIA169" s="247"/>
      <c r="MIB169" s="247"/>
      <c r="MIC169" s="247"/>
      <c r="MID169" s="247"/>
      <c r="MIE169" s="247"/>
      <c r="MIF169" s="247"/>
      <c r="MIG169" s="247"/>
      <c r="MIH169" s="247"/>
      <c r="MII169" s="247"/>
      <c r="MIJ169" s="247"/>
      <c r="MIK169" s="247"/>
      <c r="MIL169" s="247"/>
      <c r="MIM169" s="247"/>
      <c r="MIN169" s="247"/>
      <c r="MIO169" s="247"/>
      <c r="MIP169" s="247"/>
      <c r="MIQ169" s="247"/>
      <c r="MIR169" s="247"/>
      <c r="MIS169" s="247"/>
      <c r="MIT169" s="247"/>
      <c r="MIU169" s="247"/>
      <c r="MIV169" s="247"/>
      <c r="MIW169" s="247"/>
      <c r="MIX169" s="247"/>
      <c r="MIY169" s="247"/>
      <c r="MIZ169" s="247"/>
      <c r="MJA169" s="247"/>
      <c r="MJB169" s="247"/>
      <c r="MJC169" s="247"/>
      <c r="MJD169" s="247"/>
      <c r="MJE169" s="247"/>
      <c r="MJF169" s="247"/>
      <c r="MJG169" s="247"/>
      <c r="MJH169" s="247"/>
      <c r="MJI169" s="247"/>
      <c r="MJJ169" s="247"/>
      <c r="MJK169" s="247"/>
      <c r="MJL169" s="247"/>
      <c r="MJM169" s="247"/>
      <c r="MJN169" s="247"/>
      <c r="MJO169" s="247"/>
      <c r="MJP169" s="247"/>
      <c r="MJQ169" s="247"/>
      <c r="MJR169" s="247"/>
      <c r="MJS169" s="247"/>
      <c r="MJT169" s="247"/>
      <c r="MJU169" s="247"/>
      <c r="MJV169" s="247"/>
      <c r="MJW169" s="247"/>
      <c r="MJX169" s="247"/>
      <c r="MJY169" s="247"/>
      <c r="MJZ169" s="247"/>
      <c r="MKA169" s="247"/>
      <c r="MKB169" s="247"/>
      <c r="MKC169" s="247"/>
      <c r="MKD169" s="247"/>
      <c r="MKE169" s="247"/>
      <c r="MKF169" s="247"/>
      <c r="MKG169" s="247"/>
      <c r="MKH169" s="247"/>
      <c r="MKI169" s="247"/>
      <c r="MKJ169" s="247"/>
      <c r="MKK169" s="247"/>
      <c r="MKL169" s="247"/>
      <c r="MKM169" s="247"/>
      <c r="MKN169" s="247"/>
      <c r="MKO169" s="247"/>
      <c r="MKP169" s="247"/>
      <c r="MKQ169" s="247"/>
      <c r="MKR169" s="247"/>
      <c r="MKS169" s="247"/>
      <c r="MKT169" s="247"/>
      <c r="MKU169" s="247"/>
      <c r="MKV169" s="247"/>
      <c r="MKW169" s="247"/>
      <c r="MKX169" s="247"/>
      <c r="MKY169" s="247"/>
      <c r="MKZ169" s="247"/>
      <c r="MLA169" s="247"/>
      <c r="MLB169" s="247"/>
      <c r="MLC169" s="247"/>
      <c r="MLD169" s="247"/>
      <c r="MLE169" s="247"/>
      <c r="MLF169" s="247"/>
      <c r="MLG169" s="247"/>
      <c r="MLH169" s="247"/>
      <c r="MLI169" s="247"/>
      <c r="MLJ169" s="247"/>
      <c r="MLK169" s="247"/>
      <c r="MLL169" s="247"/>
      <c r="MLM169" s="247"/>
      <c r="MLN169" s="247"/>
      <c r="MLO169" s="247"/>
      <c r="MLP169" s="247"/>
      <c r="MLQ169" s="247"/>
      <c r="MLR169" s="247"/>
      <c r="MLS169" s="247"/>
      <c r="MLT169" s="247"/>
      <c r="MLU169" s="247"/>
      <c r="MLV169" s="247"/>
      <c r="MLW169" s="247"/>
      <c r="MLX169" s="247"/>
      <c r="MLY169" s="247"/>
      <c r="MLZ169" s="247"/>
      <c r="MMA169" s="247"/>
      <c r="MMB169" s="247"/>
      <c r="MMC169" s="247"/>
      <c r="MMD169" s="247"/>
      <c r="MME169" s="247"/>
      <c r="MMF169" s="247"/>
      <c r="MMG169" s="247"/>
      <c r="MMH169" s="247"/>
      <c r="MMI169" s="247"/>
      <c r="MMJ169" s="247"/>
      <c r="MMK169" s="247"/>
      <c r="MML169" s="247"/>
      <c r="MMM169" s="247"/>
      <c r="MMN169" s="247"/>
      <c r="MMO169" s="247"/>
      <c r="MMP169" s="247"/>
      <c r="MMQ169" s="247"/>
      <c r="MMR169" s="247"/>
      <c r="MMS169" s="247"/>
      <c r="MMT169" s="247"/>
      <c r="MMU169" s="247"/>
      <c r="MMV169" s="247"/>
      <c r="MMW169" s="247"/>
      <c r="MMX169" s="247"/>
      <c r="MMY169" s="247"/>
      <c r="MMZ169" s="247"/>
      <c r="MNA169" s="247"/>
      <c r="MNB169" s="247"/>
      <c r="MNC169" s="247"/>
      <c r="MND169" s="247"/>
      <c r="MNE169" s="247"/>
      <c r="MNF169" s="247"/>
      <c r="MNG169" s="247"/>
      <c r="MNH169" s="247"/>
      <c r="MNI169" s="247"/>
      <c r="MNJ169" s="247"/>
      <c r="MNK169" s="247"/>
      <c r="MNL169" s="247"/>
      <c r="MNM169" s="247"/>
      <c r="MNN169" s="247"/>
      <c r="MNO169" s="247"/>
      <c r="MNP169" s="247"/>
      <c r="MNQ169" s="247"/>
      <c r="MNR169" s="247"/>
      <c r="MNS169" s="247"/>
      <c r="MNT169" s="247"/>
      <c r="MNU169" s="247"/>
      <c r="MNV169" s="247"/>
      <c r="MNW169" s="247"/>
      <c r="MNX169" s="247"/>
      <c r="MNY169" s="247"/>
      <c r="MNZ169" s="247"/>
      <c r="MOA169" s="247"/>
      <c r="MOB169" s="247"/>
      <c r="MOC169" s="247"/>
      <c r="MOD169" s="247"/>
      <c r="MOE169" s="247"/>
      <c r="MOF169" s="247"/>
      <c r="MOG169" s="247"/>
      <c r="MOH169" s="247"/>
      <c r="MOI169" s="247"/>
      <c r="MOJ169" s="247"/>
      <c r="MOK169" s="247"/>
      <c r="MOL169" s="247"/>
      <c r="MOM169" s="247"/>
      <c r="MON169" s="247"/>
      <c r="MOO169" s="247"/>
      <c r="MOP169" s="247"/>
      <c r="MOQ169" s="247"/>
      <c r="MOR169" s="247"/>
      <c r="MOS169" s="247"/>
      <c r="MOT169" s="247"/>
      <c r="MOU169" s="247"/>
      <c r="MOV169" s="247"/>
      <c r="MOW169" s="247"/>
      <c r="MOX169" s="247"/>
      <c r="MOY169" s="247"/>
      <c r="MOZ169" s="247"/>
      <c r="MPA169" s="247"/>
      <c r="MPB169" s="247"/>
      <c r="MPC169" s="247"/>
      <c r="MPD169" s="247"/>
      <c r="MPE169" s="247"/>
      <c r="MPF169" s="247"/>
      <c r="MPG169" s="247"/>
      <c r="MPH169" s="247"/>
      <c r="MPI169" s="247"/>
      <c r="MPJ169" s="247"/>
      <c r="MPK169" s="247"/>
      <c r="MPL169" s="247"/>
      <c r="MPM169" s="247"/>
      <c r="MPN169" s="247"/>
      <c r="MPO169" s="247"/>
      <c r="MPP169" s="247"/>
      <c r="MPQ169" s="247"/>
      <c r="MPR169" s="247"/>
      <c r="MPS169" s="247"/>
      <c r="MPT169" s="247"/>
      <c r="MPU169" s="247"/>
      <c r="MPV169" s="247"/>
      <c r="MPW169" s="247"/>
      <c r="MPX169" s="247"/>
      <c r="MPY169" s="247"/>
      <c r="MPZ169" s="247"/>
      <c r="MQA169" s="247"/>
      <c r="MQB169" s="247"/>
      <c r="MQC169" s="247"/>
      <c r="MQD169" s="247"/>
      <c r="MQE169" s="247"/>
      <c r="MQF169" s="247"/>
      <c r="MQG169" s="247"/>
      <c r="MQH169" s="247"/>
      <c r="MQI169" s="247"/>
      <c r="MQJ169" s="247"/>
      <c r="MQK169" s="247"/>
      <c r="MQL169" s="247"/>
      <c r="MQM169" s="247"/>
      <c r="MQN169" s="247"/>
      <c r="MQO169" s="247"/>
      <c r="MQP169" s="247"/>
      <c r="MQQ169" s="247"/>
      <c r="MQR169" s="247"/>
      <c r="MQS169" s="247"/>
      <c r="MQT169" s="247"/>
      <c r="MQU169" s="247"/>
      <c r="MQV169" s="247"/>
      <c r="MQW169" s="247"/>
      <c r="MQX169" s="247"/>
      <c r="MQY169" s="247"/>
      <c r="MQZ169" s="247"/>
      <c r="MRA169" s="247"/>
      <c r="MRB169" s="247"/>
      <c r="MRC169" s="247"/>
      <c r="MRD169" s="247"/>
      <c r="MRE169" s="247"/>
      <c r="MRF169" s="247"/>
      <c r="MRG169" s="247"/>
      <c r="MRH169" s="247"/>
      <c r="MRI169" s="247"/>
      <c r="MRJ169" s="247"/>
      <c r="MRK169" s="247"/>
      <c r="MRL169" s="247"/>
      <c r="MRM169" s="247"/>
      <c r="MRN169" s="247"/>
      <c r="MRO169" s="247"/>
      <c r="MRP169" s="247"/>
      <c r="MRQ169" s="247"/>
      <c r="MRR169" s="247"/>
      <c r="MRS169" s="247"/>
      <c r="MRT169" s="247"/>
      <c r="MRU169" s="247"/>
      <c r="MRV169" s="247"/>
      <c r="MRW169" s="247"/>
      <c r="MRX169" s="247"/>
      <c r="MRY169" s="247"/>
      <c r="MRZ169" s="247"/>
      <c r="MSA169" s="247"/>
      <c r="MSB169" s="247"/>
      <c r="MSC169" s="247"/>
      <c r="MSD169" s="247"/>
      <c r="MSE169" s="247"/>
      <c r="MSF169" s="247"/>
      <c r="MSG169" s="247"/>
      <c r="MSH169" s="247"/>
      <c r="MSI169" s="247"/>
      <c r="MSJ169" s="247"/>
      <c r="MSK169" s="247"/>
      <c r="MSL169" s="247"/>
      <c r="MSM169" s="247"/>
      <c r="MSN169" s="247"/>
      <c r="MSO169" s="247"/>
      <c r="MSP169" s="247"/>
      <c r="MSQ169" s="247"/>
      <c r="MSR169" s="247"/>
      <c r="MSS169" s="247"/>
      <c r="MST169" s="247"/>
      <c r="MSU169" s="247"/>
      <c r="MSV169" s="247"/>
      <c r="MSW169" s="247"/>
      <c r="MSX169" s="247"/>
      <c r="MSY169" s="247"/>
      <c r="MSZ169" s="247"/>
      <c r="MTA169" s="247"/>
      <c r="MTB169" s="247"/>
      <c r="MTC169" s="247"/>
      <c r="MTD169" s="247"/>
      <c r="MTE169" s="247"/>
      <c r="MTF169" s="247"/>
      <c r="MTG169" s="247"/>
      <c r="MTH169" s="247"/>
      <c r="MTI169" s="247"/>
      <c r="MTJ169" s="247"/>
      <c r="MTK169" s="247"/>
      <c r="MTL169" s="247"/>
      <c r="MTM169" s="247"/>
      <c r="MTN169" s="247"/>
      <c r="MTO169" s="247"/>
      <c r="MTP169" s="247"/>
      <c r="MTQ169" s="247"/>
      <c r="MTR169" s="247"/>
      <c r="MTS169" s="247"/>
      <c r="MTT169" s="247"/>
      <c r="MTU169" s="247"/>
      <c r="MTV169" s="247"/>
      <c r="MTW169" s="247"/>
      <c r="MTX169" s="247"/>
      <c r="MTY169" s="247"/>
      <c r="MTZ169" s="247"/>
      <c r="MUA169" s="247"/>
      <c r="MUB169" s="247"/>
      <c r="MUC169" s="247"/>
      <c r="MUD169" s="247"/>
      <c r="MUE169" s="247"/>
      <c r="MUF169" s="247"/>
      <c r="MUG169" s="247"/>
      <c r="MUH169" s="247"/>
      <c r="MUI169" s="247"/>
      <c r="MUJ169" s="247"/>
      <c r="MUK169" s="247"/>
      <c r="MUL169" s="247"/>
      <c r="MUM169" s="247"/>
      <c r="MUN169" s="247"/>
      <c r="MUO169" s="247"/>
      <c r="MUP169" s="247"/>
      <c r="MUQ169" s="247"/>
      <c r="MUR169" s="247"/>
      <c r="MUS169" s="247"/>
      <c r="MUT169" s="247"/>
      <c r="MUU169" s="247"/>
      <c r="MUV169" s="247"/>
      <c r="MUW169" s="247"/>
      <c r="MUX169" s="247"/>
      <c r="MUY169" s="247"/>
      <c r="MUZ169" s="247"/>
      <c r="MVA169" s="247"/>
      <c r="MVB169" s="247"/>
      <c r="MVC169" s="247"/>
      <c r="MVD169" s="247"/>
      <c r="MVE169" s="247"/>
      <c r="MVF169" s="247"/>
      <c r="MVG169" s="247"/>
      <c r="MVH169" s="247"/>
      <c r="MVI169" s="247"/>
      <c r="MVJ169" s="247"/>
      <c r="MVK169" s="247"/>
      <c r="MVL169" s="247"/>
      <c r="MVM169" s="247"/>
      <c r="MVN169" s="247"/>
      <c r="MVO169" s="247"/>
      <c r="MVP169" s="247"/>
      <c r="MVQ169" s="247"/>
      <c r="MVR169" s="247"/>
      <c r="MVS169" s="247"/>
      <c r="MVT169" s="247"/>
      <c r="MVU169" s="247"/>
      <c r="MVV169" s="247"/>
      <c r="MVW169" s="247"/>
      <c r="MVX169" s="247"/>
      <c r="MVY169" s="247"/>
      <c r="MVZ169" s="247"/>
      <c r="MWA169" s="247"/>
      <c r="MWB169" s="247"/>
      <c r="MWC169" s="247"/>
      <c r="MWD169" s="247"/>
      <c r="MWE169" s="247"/>
      <c r="MWF169" s="247"/>
      <c r="MWG169" s="247"/>
      <c r="MWH169" s="247"/>
      <c r="MWI169" s="247"/>
      <c r="MWJ169" s="247"/>
      <c r="MWK169" s="247"/>
      <c r="MWL169" s="247"/>
      <c r="MWM169" s="247"/>
      <c r="MWN169" s="247"/>
      <c r="MWO169" s="247"/>
      <c r="MWP169" s="247"/>
      <c r="MWQ169" s="247"/>
      <c r="MWR169" s="247"/>
      <c r="MWS169" s="247"/>
      <c r="MWT169" s="247"/>
      <c r="MWU169" s="247"/>
      <c r="MWV169" s="247"/>
      <c r="MWW169" s="247"/>
      <c r="MWX169" s="247"/>
      <c r="MWY169" s="247"/>
      <c r="MWZ169" s="247"/>
      <c r="MXA169" s="247"/>
      <c r="MXB169" s="247"/>
      <c r="MXC169" s="247"/>
      <c r="MXD169" s="247"/>
      <c r="MXE169" s="247"/>
      <c r="MXF169" s="247"/>
      <c r="MXG169" s="247"/>
      <c r="MXH169" s="247"/>
      <c r="MXI169" s="247"/>
      <c r="MXJ169" s="247"/>
      <c r="MXK169" s="247"/>
      <c r="MXL169" s="247"/>
      <c r="MXM169" s="247"/>
      <c r="MXN169" s="247"/>
      <c r="MXO169" s="247"/>
      <c r="MXP169" s="247"/>
      <c r="MXQ169" s="247"/>
      <c r="MXR169" s="247"/>
      <c r="MXS169" s="247"/>
      <c r="MXT169" s="247"/>
      <c r="MXU169" s="247"/>
      <c r="MXV169" s="247"/>
      <c r="MXW169" s="247"/>
      <c r="MXX169" s="247"/>
      <c r="MXY169" s="247"/>
      <c r="MXZ169" s="247"/>
      <c r="MYA169" s="247"/>
      <c r="MYB169" s="247"/>
      <c r="MYC169" s="247"/>
      <c r="MYD169" s="247"/>
      <c r="MYE169" s="247"/>
      <c r="MYF169" s="247"/>
      <c r="MYG169" s="247"/>
      <c r="MYH169" s="247"/>
      <c r="MYI169" s="247"/>
      <c r="MYJ169" s="247"/>
      <c r="MYK169" s="247"/>
      <c r="MYL169" s="247"/>
      <c r="MYM169" s="247"/>
      <c r="MYN169" s="247"/>
      <c r="MYO169" s="247"/>
      <c r="MYP169" s="247"/>
      <c r="MYQ169" s="247"/>
      <c r="MYR169" s="247"/>
      <c r="MYS169" s="247"/>
      <c r="MYT169" s="247"/>
      <c r="MYU169" s="247"/>
      <c r="MYV169" s="247"/>
      <c r="MYW169" s="247"/>
      <c r="MYX169" s="247"/>
      <c r="MYY169" s="247"/>
      <c r="MYZ169" s="247"/>
      <c r="MZA169" s="247"/>
      <c r="MZB169" s="247"/>
      <c r="MZC169" s="247"/>
      <c r="MZD169" s="247"/>
      <c r="MZE169" s="247"/>
      <c r="MZF169" s="247"/>
      <c r="MZG169" s="247"/>
      <c r="MZH169" s="247"/>
      <c r="MZI169" s="247"/>
      <c r="MZJ169" s="247"/>
      <c r="MZK169" s="247"/>
      <c r="MZL169" s="247"/>
      <c r="MZM169" s="247"/>
      <c r="MZN169" s="247"/>
      <c r="MZO169" s="247"/>
      <c r="MZP169" s="247"/>
      <c r="MZQ169" s="247"/>
      <c r="MZR169" s="247"/>
      <c r="MZS169" s="247"/>
      <c r="MZT169" s="247"/>
      <c r="MZU169" s="247"/>
      <c r="MZV169" s="247"/>
      <c r="MZW169" s="247"/>
      <c r="MZX169" s="247"/>
      <c r="MZY169" s="247"/>
      <c r="MZZ169" s="247"/>
      <c r="NAA169" s="247"/>
      <c r="NAB169" s="247"/>
      <c r="NAC169" s="247"/>
      <c r="NAD169" s="247"/>
      <c r="NAE169" s="247"/>
      <c r="NAF169" s="247"/>
      <c r="NAG169" s="247"/>
      <c r="NAH169" s="247"/>
      <c r="NAI169" s="247"/>
      <c r="NAJ169" s="247"/>
      <c r="NAK169" s="247"/>
      <c r="NAL169" s="247"/>
      <c r="NAM169" s="247"/>
      <c r="NAN169" s="247"/>
      <c r="NAO169" s="247"/>
      <c r="NAP169" s="247"/>
      <c r="NAQ169" s="247"/>
      <c r="NAR169" s="247"/>
      <c r="NAS169" s="247"/>
      <c r="NAT169" s="247"/>
      <c r="NAU169" s="247"/>
      <c r="NAV169" s="247"/>
      <c r="NAW169" s="247"/>
      <c r="NAX169" s="247"/>
      <c r="NAY169" s="247"/>
      <c r="NAZ169" s="247"/>
      <c r="NBA169" s="247"/>
      <c r="NBB169" s="247"/>
      <c r="NBC169" s="247"/>
      <c r="NBD169" s="247"/>
      <c r="NBE169" s="247"/>
      <c r="NBF169" s="247"/>
      <c r="NBG169" s="247"/>
      <c r="NBH169" s="247"/>
      <c r="NBI169" s="247"/>
      <c r="NBJ169" s="247"/>
      <c r="NBK169" s="247"/>
      <c r="NBL169" s="247"/>
      <c r="NBM169" s="247"/>
      <c r="NBN169" s="247"/>
      <c r="NBO169" s="247"/>
      <c r="NBP169" s="247"/>
      <c r="NBQ169" s="247"/>
      <c r="NBR169" s="247"/>
      <c r="NBS169" s="247"/>
      <c r="NBT169" s="247"/>
      <c r="NBU169" s="247"/>
      <c r="NBV169" s="247"/>
      <c r="NBW169" s="247"/>
      <c r="NBX169" s="247"/>
      <c r="NBY169" s="247"/>
      <c r="NBZ169" s="247"/>
      <c r="NCA169" s="247"/>
      <c r="NCB169" s="247"/>
      <c r="NCC169" s="247"/>
      <c r="NCD169" s="247"/>
      <c r="NCE169" s="247"/>
      <c r="NCF169" s="247"/>
      <c r="NCG169" s="247"/>
      <c r="NCH169" s="247"/>
      <c r="NCI169" s="247"/>
      <c r="NCJ169" s="247"/>
      <c r="NCK169" s="247"/>
      <c r="NCL169" s="247"/>
      <c r="NCM169" s="247"/>
      <c r="NCN169" s="247"/>
      <c r="NCO169" s="247"/>
      <c r="NCP169" s="247"/>
      <c r="NCQ169" s="247"/>
      <c r="NCR169" s="247"/>
      <c r="NCS169" s="247"/>
      <c r="NCT169" s="247"/>
      <c r="NCU169" s="247"/>
      <c r="NCV169" s="247"/>
      <c r="NCW169" s="247"/>
      <c r="NCX169" s="247"/>
      <c r="NCY169" s="247"/>
      <c r="NCZ169" s="247"/>
      <c r="NDA169" s="247"/>
      <c r="NDB169" s="247"/>
      <c r="NDC169" s="247"/>
      <c r="NDD169" s="247"/>
      <c r="NDE169" s="247"/>
      <c r="NDF169" s="247"/>
      <c r="NDG169" s="247"/>
      <c r="NDH169" s="247"/>
      <c r="NDI169" s="247"/>
      <c r="NDJ169" s="247"/>
      <c r="NDK169" s="247"/>
      <c r="NDL169" s="247"/>
      <c r="NDM169" s="247"/>
      <c r="NDN169" s="247"/>
      <c r="NDO169" s="247"/>
      <c r="NDP169" s="247"/>
      <c r="NDQ169" s="247"/>
      <c r="NDR169" s="247"/>
      <c r="NDS169" s="247"/>
      <c r="NDT169" s="247"/>
      <c r="NDU169" s="247"/>
      <c r="NDV169" s="247"/>
      <c r="NDW169" s="247"/>
      <c r="NDX169" s="247"/>
      <c r="NDY169" s="247"/>
      <c r="NDZ169" s="247"/>
      <c r="NEA169" s="247"/>
      <c r="NEB169" s="247"/>
      <c r="NEC169" s="247"/>
      <c r="NED169" s="247"/>
      <c r="NEE169" s="247"/>
      <c r="NEF169" s="247"/>
      <c r="NEG169" s="247"/>
      <c r="NEH169" s="247"/>
      <c r="NEI169" s="247"/>
      <c r="NEJ169" s="247"/>
      <c r="NEK169" s="247"/>
      <c r="NEL169" s="247"/>
      <c r="NEM169" s="247"/>
      <c r="NEN169" s="247"/>
      <c r="NEO169" s="247"/>
      <c r="NEP169" s="247"/>
      <c r="NEQ169" s="247"/>
      <c r="NER169" s="247"/>
      <c r="NES169" s="247"/>
      <c r="NET169" s="247"/>
      <c r="NEU169" s="247"/>
      <c r="NEV169" s="247"/>
      <c r="NEW169" s="247"/>
      <c r="NEX169" s="247"/>
      <c r="NEY169" s="247"/>
      <c r="NEZ169" s="247"/>
      <c r="NFA169" s="247"/>
      <c r="NFB169" s="247"/>
      <c r="NFC169" s="247"/>
      <c r="NFD169" s="247"/>
      <c r="NFE169" s="247"/>
      <c r="NFF169" s="247"/>
      <c r="NFG169" s="247"/>
      <c r="NFH169" s="247"/>
      <c r="NFI169" s="247"/>
      <c r="NFJ169" s="247"/>
      <c r="NFK169" s="247"/>
      <c r="NFL169" s="247"/>
      <c r="NFM169" s="247"/>
      <c r="NFN169" s="247"/>
      <c r="NFO169" s="247"/>
      <c r="NFP169" s="247"/>
      <c r="NFQ169" s="247"/>
      <c r="NFR169" s="247"/>
      <c r="NFS169" s="247"/>
      <c r="NFT169" s="247"/>
      <c r="NFU169" s="247"/>
      <c r="NFV169" s="247"/>
      <c r="NFW169" s="247"/>
      <c r="NFX169" s="247"/>
      <c r="NFY169" s="247"/>
      <c r="NFZ169" s="247"/>
      <c r="NGA169" s="247"/>
      <c r="NGB169" s="247"/>
      <c r="NGC169" s="247"/>
      <c r="NGD169" s="247"/>
      <c r="NGE169" s="247"/>
      <c r="NGF169" s="247"/>
      <c r="NGG169" s="247"/>
      <c r="NGH169" s="247"/>
      <c r="NGI169" s="247"/>
      <c r="NGJ169" s="247"/>
      <c r="NGK169" s="247"/>
      <c r="NGL169" s="247"/>
      <c r="NGM169" s="247"/>
      <c r="NGN169" s="247"/>
      <c r="NGO169" s="247"/>
      <c r="NGP169" s="247"/>
      <c r="NGQ169" s="247"/>
      <c r="NGR169" s="247"/>
      <c r="NGS169" s="247"/>
      <c r="NGT169" s="247"/>
      <c r="NGU169" s="247"/>
      <c r="NGV169" s="247"/>
      <c r="NGW169" s="247"/>
      <c r="NGX169" s="247"/>
      <c r="NGY169" s="247"/>
      <c r="NGZ169" s="247"/>
      <c r="NHA169" s="247"/>
      <c r="NHB169" s="247"/>
      <c r="NHC169" s="247"/>
      <c r="NHD169" s="247"/>
      <c r="NHE169" s="247"/>
      <c r="NHF169" s="247"/>
      <c r="NHG169" s="247"/>
      <c r="NHH169" s="247"/>
      <c r="NHI169" s="247"/>
      <c r="NHJ169" s="247"/>
      <c r="NHK169" s="247"/>
      <c r="NHL169" s="247"/>
      <c r="NHM169" s="247"/>
      <c r="NHN169" s="247"/>
      <c r="NHO169" s="247"/>
      <c r="NHP169" s="247"/>
      <c r="NHQ169" s="247"/>
      <c r="NHR169" s="247"/>
      <c r="NHS169" s="247"/>
      <c r="NHT169" s="247"/>
      <c r="NHU169" s="247"/>
      <c r="NHV169" s="247"/>
      <c r="NHW169" s="247"/>
      <c r="NHX169" s="247"/>
      <c r="NHY169" s="247"/>
      <c r="NHZ169" s="247"/>
      <c r="NIA169" s="247"/>
      <c r="NIB169" s="247"/>
      <c r="NIC169" s="247"/>
      <c r="NID169" s="247"/>
      <c r="NIE169" s="247"/>
      <c r="NIF169" s="247"/>
      <c r="NIG169" s="247"/>
      <c r="NIH169" s="247"/>
      <c r="NII169" s="247"/>
      <c r="NIJ169" s="247"/>
      <c r="NIK169" s="247"/>
      <c r="NIL169" s="247"/>
      <c r="NIM169" s="247"/>
      <c r="NIN169" s="247"/>
      <c r="NIO169" s="247"/>
      <c r="NIP169" s="247"/>
      <c r="NIQ169" s="247"/>
      <c r="NIR169" s="247"/>
      <c r="NIS169" s="247"/>
      <c r="NIT169" s="247"/>
      <c r="NIU169" s="247"/>
      <c r="NIV169" s="247"/>
      <c r="NIW169" s="247"/>
      <c r="NIX169" s="247"/>
      <c r="NIY169" s="247"/>
      <c r="NIZ169" s="247"/>
      <c r="NJA169" s="247"/>
      <c r="NJB169" s="247"/>
      <c r="NJC169" s="247"/>
      <c r="NJD169" s="247"/>
      <c r="NJE169" s="247"/>
      <c r="NJF169" s="247"/>
      <c r="NJG169" s="247"/>
      <c r="NJH169" s="247"/>
      <c r="NJI169" s="247"/>
      <c r="NJJ169" s="247"/>
      <c r="NJK169" s="247"/>
      <c r="NJL169" s="247"/>
      <c r="NJM169" s="247"/>
      <c r="NJN169" s="247"/>
      <c r="NJO169" s="247"/>
      <c r="NJP169" s="247"/>
      <c r="NJQ169" s="247"/>
      <c r="NJR169" s="247"/>
      <c r="NJS169" s="247"/>
      <c r="NJT169" s="247"/>
      <c r="NJU169" s="247"/>
      <c r="NJV169" s="247"/>
      <c r="NJW169" s="247"/>
      <c r="NJX169" s="247"/>
      <c r="NJY169" s="247"/>
      <c r="NJZ169" s="247"/>
      <c r="NKA169" s="247"/>
      <c r="NKB169" s="247"/>
      <c r="NKC169" s="247"/>
      <c r="NKD169" s="247"/>
      <c r="NKE169" s="247"/>
      <c r="NKF169" s="247"/>
      <c r="NKG169" s="247"/>
      <c r="NKH169" s="247"/>
      <c r="NKI169" s="247"/>
      <c r="NKJ169" s="247"/>
      <c r="NKK169" s="247"/>
      <c r="NKL169" s="247"/>
      <c r="NKM169" s="247"/>
      <c r="NKN169" s="247"/>
      <c r="NKO169" s="247"/>
      <c r="NKP169" s="247"/>
      <c r="NKQ169" s="247"/>
      <c r="NKR169" s="247"/>
      <c r="NKS169" s="247"/>
      <c r="NKT169" s="247"/>
      <c r="NKU169" s="247"/>
      <c r="NKV169" s="247"/>
      <c r="NKW169" s="247"/>
      <c r="NKX169" s="247"/>
      <c r="NKY169" s="247"/>
      <c r="NKZ169" s="247"/>
      <c r="NLA169" s="247"/>
      <c r="NLB169" s="247"/>
      <c r="NLC169" s="247"/>
      <c r="NLD169" s="247"/>
      <c r="NLE169" s="247"/>
      <c r="NLF169" s="247"/>
      <c r="NLG169" s="247"/>
      <c r="NLH169" s="247"/>
      <c r="NLI169" s="247"/>
      <c r="NLJ169" s="247"/>
      <c r="NLK169" s="247"/>
      <c r="NLL169" s="247"/>
      <c r="NLM169" s="247"/>
      <c r="NLN169" s="247"/>
      <c r="NLO169" s="247"/>
      <c r="NLP169" s="247"/>
      <c r="NLQ169" s="247"/>
      <c r="NLR169" s="247"/>
      <c r="NLS169" s="247"/>
      <c r="NLT169" s="247"/>
      <c r="NLU169" s="247"/>
      <c r="NLV169" s="247"/>
      <c r="NLW169" s="247"/>
      <c r="NLX169" s="247"/>
      <c r="NLY169" s="247"/>
      <c r="NLZ169" s="247"/>
      <c r="NMA169" s="247"/>
      <c r="NMB169" s="247"/>
      <c r="NMC169" s="247"/>
      <c r="NMD169" s="247"/>
      <c r="NME169" s="247"/>
      <c r="NMF169" s="247"/>
      <c r="NMG169" s="247"/>
      <c r="NMH169" s="247"/>
      <c r="NMI169" s="247"/>
      <c r="NMJ169" s="247"/>
      <c r="NMK169" s="247"/>
      <c r="NML169" s="247"/>
      <c r="NMM169" s="247"/>
      <c r="NMN169" s="247"/>
      <c r="NMO169" s="247"/>
      <c r="NMP169" s="247"/>
      <c r="NMQ169" s="247"/>
      <c r="NMR169" s="247"/>
      <c r="NMS169" s="247"/>
      <c r="NMT169" s="247"/>
      <c r="NMU169" s="247"/>
      <c r="NMV169" s="247"/>
      <c r="NMW169" s="247"/>
      <c r="NMX169" s="247"/>
      <c r="NMY169" s="247"/>
      <c r="NMZ169" s="247"/>
      <c r="NNA169" s="247"/>
      <c r="NNB169" s="247"/>
      <c r="NNC169" s="247"/>
      <c r="NND169" s="247"/>
      <c r="NNE169" s="247"/>
      <c r="NNF169" s="247"/>
      <c r="NNG169" s="247"/>
      <c r="NNH169" s="247"/>
      <c r="NNI169" s="247"/>
      <c r="NNJ169" s="247"/>
      <c r="NNK169" s="247"/>
      <c r="NNL169" s="247"/>
      <c r="NNM169" s="247"/>
      <c r="NNN169" s="247"/>
      <c r="NNO169" s="247"/>
      <c r="NNP169" s="247"/>
      <c r="NNQ169" s="247"/>
      <c r="NNR169" s="247"/>
      <c r="NNS169" s="247"/>
      <c r="NNT169" s="247"/>
      <c r="NNU169" s="247"/>
      <c r="NNV169" s="247"/>
      <c r="NNW169" s="247"/>
      <c r="NNX169" s="247"/>
      <c r="NNY169" s="247"/>
      <c r="NNZ169" s="247"/>
      <c r="NOA169" s="247"/>
      <c r="NOB169" s="247"/>
      <c r="NOC169" s="247"/>
      <c r="NOD169" s="247"/>
      <c r="NOE169" s="247"/>
      <c r="NOF169" s="247"/>
      <c r="NOG169" s="247"/>
      <c r="NOH169" s="247"/>
      <c r="NOI169" s="247"/>
      <c r="NOJ169" s="247"/>
      <c r="NOK169" s="247"/>
      <c r="NOL169" s="247"/>
      <c r="NOM169" s="247"/>
      <c r="NON169" s="247"/>
      <c r="NOO169" s="247"/>
      <c r="NOP169" s="247"/>
      <c r="NOQ169" s="247"/>
      <c r="NOR169" s="247"/>
      <c r="NOS169" s="247"/>
      <c r="NOT169" s="247"/>
      <c r="NOU169" s="247"/>
      <c r="NOV169" s="247"/>
      <c r="NOW169" s="247"/>
      <c r="NOX169" s="247"/>
      <c r="NOY169" s="247"/>
      <c r="NOZ169" s="247"/>
      <c r="NPA169" s="247"/>
      <c r="NPB169" s="247"/>
      <c r="NPC169" s="247"/>
      <c r="NPD169" s="247"/>
      <c r="NPE169" s="247"/>
      <c r="NPF169" s="247"/>
      <c r="NPG169" s="247"/>
      <c r="NPH169" s="247"/>
      <c r="NPI169" s="247"/>
      <c r="NPJ169" s="247"/>
      <c r="NPK169" s="247"/>
      <c r="NPL169" s="247"/>
      <c r="NPM169" s="247"/>
      <c r="NPN169" s="247"/>
      <c r="NPO169" s="247"/>
      <c r="NPP169" s="247"/>
      <c r="NPQ169" s="247"/>
      <c r="NPR169" s="247"/>
      <c r="NPS169" s="247"/>
      <c r="NPT169" s="247"/>
      <c r="NPU169" s="247"/>
      <c r="NPV169" s="247"/>
      <c r="NPW169" s="247"/>
      <c r="NPX169" s="247"/>
      <c r="NPY169" s="247"/>
      <c r="NPZ169" s="247"/>
      <c r="NQA169" s="247"/>
      <c r="NQB169" s="247"/>
      <c r="NQC169" s="247"/>
      <c r="NQD169" s="247"/>
      <c r="NQE169" s="247"/>
      <c r="NQF169" s="247"/>
      <c r="NQG169" s="247"/>
      <c r="NQH169" s="247"/>
      <c r="NQI169" s="247"/>
      <c r="NQJ169" s="247"/>
      <c r="NQK169" s="247"/>
      <c r="NQL169" s="247"/>
      <c r="NQM169" s="247"/>
      <c r="NQN169" s="247"/>
      <c r="NQO169" s="247"/>
      <c r="NQP169" s="247"/>
      <c r="NQQ169" s="247"/>
      <c r="NQR169" s="247"/>
      <c r="NQS169" s="247"/>
      <c r="NQT169" s="247"/>
      <c r="NQU169" s="247"/>
      <c r="NQV169" s="247"/>
      <c r="NQW169" s="247"/>
      <c r="NQX169" s="247"/>
      <c r="NQY169" s="247"/>
      <c r="NQZ169" s="247"/>
      <c r="NRA169" s="247"/>
      <c r="NRB169" s="247"/>
      <c r="NRC169" s="247"/>
      <c r="NRD169" s="247"/>
      <c r="NRE169" s="247"/>
      <c r="NRF169" s="247"/>
      <c r="NRG169" s="247"/>
      <c r="NRH169" s="247"/>
      <c r="NRI169" s="247"/>
      <c r="NRJ169" s="247"/>
      <c r="NRK169" s="247"/>
      <c r="NRL169" s="247"/>
      <c r="NRM169" s="247"/>
      <c r="NRN169" s="247"/>
      <c r="NRO169" s="247"/>
      <c r="NRP169" s="247"/>
      <c r="NRQ169" s="247"/>
      <c r="NRR169" s="247"/>
      <c r="NRS169" s="247"/>
      <c r="NRT169" s="247"/>
      <c r="NRU169" s="247"/>
      <c r="NRV169" s="247"/>
      <c r="NRW169" s="247"/>
      <c r="NRX169" s="247"/>
      <c r="NRY169" s="247"/>
      <c r="NRZ169" s="247"/>
      <c r="NSA169" s="247"/>
      <c r="NSB169" s="247"/>
      <c r="NSC169" s="247"/>
      <c r="NSD169" s="247"/>
      <c r="NSE169" s="247"/>
      <c r="NSF169" s="247"/>
      <c r="NSG169" s="247"/>
      <c r="NSH169" s="247"/>
      <c r="NSI169" s="247"/>
      <c r="NSJ169" s="247"/>
      <c r="NSK169" s="247"/>
      <c r="NSL169" s="247"/>
      <c r="NSM169" s="247"/>
      <c r="NSN169" s="247"/>
      <c r="NSO169" s="247"/>
      <c r="NSP169" s="247"/>
      <c r="NSQ169" s="247"/>
      <c r="NSR169" s="247"/>
      <c r="NSS169" s="247"/>
      <c r="NST169" s="247"/>
      <c r="NSU169" s="247"/>
      <c r="NSV169" s="247"/>
      <c r="NSW169" s="247"/>
      <c r="NSX169" s="247"/>
      <c r="NSY169" s="247"/>
      <c r="NSZ169" s="247"/>
      <c r="NTA169" s="247"/>
      <c r="NTB169" s="247"/>
      <c r="NTC169" s="247"/>
      <c r="NTD169" s="247"/>
      <c r="NTE169" s="247"/>
      <c r="NTF169" s="247"/>
      <c r="NTG169" s="247"/>
      <c r="NTH169" s="247"/>
      <c r="NTI169" s="247"/>
      <c r="NTJ169" s="247"/>
      <c r="NTK169" s="247"/>
      <c r="NTL169" s="247"/>
      <c r="NTM169" s="247"/>
      <c r="NTN169" s="247"/>
      <c r="NTO169" s="247"/>
      <c r="NTP169" s="247"/>
      <c r="NTQ169" s="247"/>
      <c r="NTR169" s="247"/>
      <c r="NTS169" s="247"/>
      <c r="NTT169" s="247"/>
      <c r="NTU169" s="247"/>
      <c r="NTV169" s="247"/>
      <c r="NTW169" s="247"/>
      <c r="NTX169" s="247"/>
      <c r="NTY169" s="247"/>
      <c r="NTZ169" s="247"/>
      <c r="NUA169" s="247"/>
      <c r="NUB169" s="247"/>
      <c r="NUC169" s="247"/>
      <c r="NUD169" s="247"/>
      <c r="NUE169" s="247"/>
      <c r="NUF169" s="247"/>
      <c r="NUG169" s="247"/>
      <c r="NUH169" s="247"/>
      <c r="NUI169" s="247"/>
      <c r="NUJ169" s="247"/>
      <c r="NUK169" s="247"/>
      <c r="NUL169" s="247"/>
      <c r="NUM169" s="247"/>
      <c r="NUN169" s="247"/>
      <c r="NUO169" s="247"/>
      <c r="NUP169" s="247"/>
      <c r="NUQ169" s="247"/>
      <c r="NUR169" s="247"/>
      <c r="NUS169" s="247"/>
      <c r="NUT169" s="247"/>
      <c r="NUU169" s="247"/>
      <c r="NUV169" s="247"/>
      <c r="NUW169" s="247"/>
      <c r="NUX169" s="247"/>
      <c r="NUY169" s="247"/>
      <c r="NUZ169" s="247"/>
      <c r="NVA169" s="247"/>
      <c r="NVB169" s="247"/>
      <c r="NVC169" s="247"/>
      <c r="NVD169" s="247"/>
      <c r="NVE169" s="247"/>
      <c r="NVF169" s="247"/>
      <c r="NVG169" s="247"/>
      <c r="NVH169" s="247"/>
      <c r="NVI169" s="247"/>
      <c r="NVJ169" s="247"/>
      <c r="NVK169" s="247"/>
      <c r="NVL169" s="247"/>
      <c r="NVM169" s="247"/>
      <c r="NVN169" s="247"/>
      <c r="NVO169" s="247"/>
      <c r="NVP169" s="247"/>
      <c r="NVQ169" s="247"/>
      <c r="NVR169" s="247"/>
      <c r="NVS169" s="247"/>
      <c r="NVT169" s="247"/>
      <c r="NVU169" s="247"/>
      <c r="NVV169" s="247"/>
      <c r="NVW169" s="247"/>
      <c r="NVX169" s="247"/>
      <c r="NVY169" s="247"/>
      <c r="NVZ169" s="247"/>
      <c r="NWA169" s="247"/>
      <c r="NWB169" s="247"/>
      <c r="NWC169" s="247"/>
      <c r="NWD169" s="247"/>
      <c r="NWE169" s="247"/>
      <c r="NWF169" s="247"/>
      <c r="NWG169" s="247"/>
      <c r="NWH169" s="247"/>
      <c r="NWI169" s="247"/>
      <c r="NWJ169" s="247"/>
      <c r="NWK169" s="247"/>
      <c r="NWL169" s="247"/>
      <c r="NWM169" s="247"/>
      <c r="NWN169" s="247"/>
      <c r="NWO169" s="247"/>
      <c r="NWP169" s="247"/>
      <c r="NWQ169" s="247"/>
      <c r="NWR169" s="247"/>
      <c r="NWS169" s="247"/>
      <c r="NWT169" s="247"/>
      <c r="NWU169" s="247"/>
      <c r="NWV169" s="247"/>
      <c r="NWW169" s="247"/>
      <c r="NWX169" s="247"/>
      <c r="NWY169" s="247"/>
      <c r="NWZ169" s="247"/>
      <c r="NXA169" s="247"/>
      <c r="NXB169" s="247"/>
      <c r="NXC169" s="247"/>
      <c r="NXD169" s="247"/>
      <c r="NXE169" s="247"/>
      <c r="NXF169" s="247"/>
      <c r="NXG169" s="247"/>
      <c r="NXH169" s="247"/>
      <c r="NXI169" s="247"/>
      <c r="NXJ169" s="247"/>
      <c r="NXK169" s="247"/>
      <c r="NXL169" s="247"/>
      <c r="NXM169" s="247"/>
      <c r="NXN169" s="247"/>
      <c r="NXO169" s="247"/>
      <c r="NXP169" s="247"/>
      <c r="NXQ169" s="247"/>
      <c r="NXR169" s="247"/>
      <c r="NXS169" s="247"/>
      <c r="NXT169" s="247"/>
      <c r="NXU169" s="247"/>
      <c r="NXV169" s="247"/>
      <c r="NXW169" s="247"/>
      <c r="NXX169" s="247"/>
      <c r="NXY169" s="247"/>
      <c r="NXZ169" s="247"/>
      <c r="NYA169" s="247"/>
      <c r="NYB169" s="247"/>
      <c r="NYC169" s="247"/>
      <c r="NYD169" s="247"/>
      <c r="NYE169" s="247"/>
      <c r="NYF169" s="247"/>
      <c r="NYG169" s="247"/>
      <c r="NYH169" s="247"/>
      <c r="NYI169" s="247"/>
      <c r="NYJ169" s="247"/>
      <c r="NYK169" s="247"/>
      <c r="NYL169" s="247"/>
      <c r="NYM169" s="247"/>
      <c r="NYN169" s="247"/>
      <c r="NYO169" s="247"/>
      <c r="NYP169" s="247"/>
      <c r="NYQ169" s="247"/>
      <c r="NYR169" s="247"/>
      <c r="NYS169" s="247"/>
      <c r="NYT169" s="247"/>
      <c r="NYU169" s="247"/>
      <c r="NYV169" s="247"/>
      <c r="NYW169" s="247"/>
      <c r="NYX169" s="247"/>
      <c r="NYY169" s="247"/>
      <c r="NYZ169" s="247"/>
      <c r="NZA169" s="247"/>
      <c r="NZB169" s="247"/>
      <c r="NZC169" s="247"/>
      <c r="NZD169" s="247"/>
      <c r="NZE169" s="247"/>
      <c r="NZF169" s="247"/>
      <c r="NZG169" s="247"/>
      <c r="NZH169" s="247"/>
      <c r="NZI169" s="247"/>
      <c r="NZJ169" s="247"/>
      <c r="NZK169" s="247"/>
      <c r="NZL169" s="247"/>
      <c r="NZM169" s="247"/>
      <c r="NZN169" s="247"/>
      <c r="NZO169" s="247"/>
      <c r="NZP169" s="247"/>
      <c r="NZQ169" s="247"/>
      <c r="NZR169" s="247"/>
      <c r="NZS169" s="247"/>
      <c r="NZT169" s="247"/>
      <c r="NZU169" s="247"/>
      <c r="NZV169" s="247"/>
      <c r="NZW169" s="247"/>
      <c r="NZX169" s="247"/>
      <c r="NZY169" s="247"/>
      <c r="NZZ169" s="247"/>
      <c r="OAA169" s="247"/>
      <c r="OAB169" s="247"/>
      <c r="OAC169" s="247"/>
      <c r="OAD169" s="247"/>
      <c r="OAE169" s="247"/>
      <c r="OAF169" s="247"/>
      <c r="OAG169" s="247"/>
      <c r="OAH169" s="247"/>
      <c r="OAI169" s="247"/>
      <c r="OAJ169" s="247"/>
      <c r="OAK169" s="247"/>
      <c r="OAL169" s="247"/>
      <c r="OAM169" s="247"/>
      <c r="OAN169" s="247"/>
      <c r="OAO169" s="247"/>
      <c r="OAP169" s="247"/>
      <c r="OAQ169" s="247"/>
      <c r="OAR169" s="247"/>
      <c r="OAS169" s="247"/>
      <c r="OAT169" s="247"/>
      <c r="OAU169" s="247"/>
      <c r="OAV169" s="247"/>
      <c r="OAW169" s="247"/>
      <c r="OAX169" s="247"/>
      <c r="OAY169" s="247"/>
      <c r="OAZ169" s="247"/>
      <c r="OBA169" s="247"/>
      <c r="OBB169" s="247"/>
      <c r="OBC169" s="247"/>
      <c r="OBD169" s="247"/>
      <c r="OBE169" s="247"/>
      <c r="OBF169" s="247"/>
      <c r="OBG169" s="247"/>
      <c r="OBH169" s="247"/>
      <c r="OBI169" s="247"/>
      <c r="OBJ169" s="247"/>
      <c r="OBK169" s="247"/>
      <c r="OBL169" s="247"/>
      <c r="OBM169" s="247"/>
      <c r="OBN169" s="247"/>
      <c r="OBO169" s="247"/>
      <c r="OBP169" s="247"/>
      <c r="OBQ169" s="247"/>
      <c r="OBR169" s="247"/>
      <c r="OBS169" s="247"/>
      <c r="OBT169" s="247"/>
      <c r="OBU169" s="247"/>
      <c r="OBV169" s="247"/>
      <c r="OBW169" s="247"/>
      <c r="OBX169" s="247"/>
      <c r="OBY169" s="247"/>
      <c r="OBZ169" s="247"/>
      <c r="OCA169" s="247"/>
      <c r="OCB169" s="247"/>
      <c r="OCC169" s="247"/>
      <c r="OCD169" s="247"/>
      <c r="OCE169" s="247"/>
      <c r="OCF169" s="247"/>
      <c r="OCG169" s="247"/>
      <c r="OCH169" s="247"/>
      <c r="OCI169" s="247"/>
      <c r="OCJ169" s="247"/>
      <c r="OCK169" s="247"/>
      <c r="OCL169" s="247"/>
      <c r="OCM169" s="247"/>
      <c r="OCN169" s="247"/>
      <c r="OCO169" s="247"/>
      <c r="OCP169" s="247"/>
      <c r="OCQ169" s="247"/>
      <c r="OCR169" s="247"/>
      <c r="OCS169" s="247"/>
      <c r="OCT169" s="247"/>
      <c r="OCU169" s="247"/>
      <c r="OCV169" s="247"/>
      <c r="OCW169" s="247"/>
      <c r="OCX169" s="247"/>
      <c r="OCY169" s="247"/>
      <c r="OCZ169" s="247"/>
      <c r="ODA169" s="247"/>
      <c r="ODB169" s="247"/>
      <c r="ODC169" s="247"/>
      <c r="ODD169" s="247"/>
      <c r="ODE169" s="247"/>
      <c r="ODF169" s="247"/>
      <c r="ODG169" s="247"/>
      <c r="ODH169" s="247"/>
      <c r="ODI169" s="247"/>
      <c r="ODJ169" s="247"/>
      <c r="ODK169" s="247"/>
      <c r="ODL169" s="247"/>
      <c r="ODM169" s="247"/>
      <c r="ODN169" s="247"/>
      <c r="ODO169" s="247"/>
      <c r="ODP169" s="247"/>
      <c r="ODQ169" s="247"/>
      <c r="ODR169" s="247"/>
      <c r="ODS169" s="247"/>
      <c r="ODT169" s="247"/>
      <c r="ODU169" s="247"/>
      <c r="ODV169" s="247"/>
      <c r="ODW169" s="247"/>
      <c r="ODX169" s="247"/>
      <c r="ODY169" s="247"/>
      <c r="ODZ169" s="247"/>
      <c r="OEA169" s="247"/>
      <c r="OEB169" s="247"/>
      <c r="OEC169" s="247"/>
      <c r="OED169" s="247"/>
      <c r="OEE169" s="247"/>
      <c r="OEF169" s="247"/>
      <c r="OEG169" s="247"/>
      <c r="OEH169" s="247"/>
      <c r="OEI169" s="247"/>
      <c r="OEJ169" s="247"/>
      <c r="OEK169" s="247"/>
      <c r="OEL169" s="247"/>
      <c r="OEM169" s="247"/>
      <c r="OEN169" s="247"/>
      <c r="OEO169" s="247"/>
      <c r="OEP169" s="247"/>
      <c r="OEQ169" s="247"/>
      <c r="OER169" s="247"/>
      <c r="OES169" s="247"/>
      <c r="OET169" s="247"/>
      <c r="OEU169" s="247"/>
      <c r="OEV169" s="247"/>
      <c r="OEW169" s="247"/>
      <c r="OEX169" s="247"/>
      <c r="OEY169" s="247"/>
      <c r="OEZ169" s="247"/>
      <c r="OFA169" s="247"/>
      <c r="OFB169" s="247"/>
      <c r="OFC169" s="247"/>
      <c r="OFD169" s="247"/>
      <c r="OFE169" s="247"/>
      <c r="OFF169" s="247"/>
      <c r="OFG169" s="247"/>
      <c r="OFH169" s="247"/>
      <c r="OFI169" s="247"/>
      <c r="OFJ169" s="247"/>
      <c r="OFK169" s="247"/>
      <c r="OFL169" s="247"/>
      <c r="OFM169" s="247"/>
      <c r="OFN169" s="247"/>
      <c r="OFO169" s="247"/>
      <c r="OFP169" s="247"/>
      <c r="OFQ169" s="247"/>
      <c r="OFR169" s="247"/>
      <c r="OFS169" s="247"/>
      <c r="OFT169" s="247"/>
      <c r="OFU169" s="247"/>
      <c r="OFV169" s="247"/>
      <c r="OFW169" s="247"/>
      <c r="OFX169" s="247"/>
      <c r="OFY169" s="247"/>
      <c r="OFZ169" s="247"/>
      <c r="OGA169" s="247"/>
      <c r="OGB169" s="247"/>
      <c r="OGC169" s="247"/>
      <c r="OGD169" s="247"/>
      <c r="OGE169" s="247"/>
      <c r="OGF169" s="247"/>
      <c r="OGG169" s="247"/>
      <c r="OGH169" s="247"/>
      <c r="OGI169" s="247"/>
      <c r="OGJ169" s="247"/>
      <c r="OGK169" s="247"/>
      <c r="OGL169" s="247"/>
      <c r="OGM169" s="247"/>
      <c r="OGN169" s="247"/>
      <c r="OGO169" s="247"/>
      <c r="OGP169" s="247"/>
      <c r="OGQ169" s="247"/>
      <c r="OGR169" s="247"/>
      <c r="OGS169" s="247"/>
      <c r="OGT169" s="247"/>
      <c r="OGU169" s="247"/>
      <c r="OGV169" s="247"/>
      <c r="OGW169" s="247"/>
      <c r="OGX169" s="247"/>
      <c r="OGY169" s="247"/>
      <c r="OGZ169" s="247"/>
      <c r="OHA169" s="247"/>
      <c r="OHB169" s="247"/>
      <c r="OHC169" s="247"/>
      <c r="OHD169" s="247"/>
      <c r="OHE169" s="247"/>
      <c r="OHF169" s="247"/>
      <c r="OHG169" s="247"/>
      <c r="OHH169" s="247"/>
      <c r="OHI169" s="247"/>
      <c r="OHJ169" s="247"/>
      <c r="OHK169" s="247"/>
      <c r="OHL169" s="247"/>
      <c r="OHM169" s="247"/>
      <c r="OHN169" s="247"/>
      <c r="OHO169" s="247"/>
      <c r="OHP169" s="247"/>
      <c r="OHQ169" s="247"/>
      <c r="OHR169" s="247"/>
      <c r="OHS169" s="247"/>
      <c r="OHT169" s="247"/>
      <c r="OHU169" s="247"/>
      <c r="OHV169" s="247"/>
      <c r="OHW169" s="247"/>
      <c r="OHX169" s="247"/>
      <c r="OHY169" s="247"/>
      <c r="OHZ169" s="247"/>
      <c r="OIA169" s="247"/>
      <c r="OIB169" s="247"/>
      <c r="OIC169" s="247"/>
      <c r="OID169" s="247"/>
      <c r="OIE169" s="247"/>
      <c r="OIF169" s="247"/>
      <c r="OIG169" s="247"/>
      <c r="OIH169" s="247"/>
      <c r="OII169" s="247"/>
      <c r="OIJ169" s="247"/>
      <c r="OIK169" s="247"/>
      <c r="OIL169" s="247"/>
      <c r="OIM169" s="247"/>
      <c r="OIN169" s="247"/>
      <c r="OIO169" s="247"/>
      <c r="OIP169" s="247"/>
      <c r="OIQ169" s="247"/>
      <c r="OIR169" s="247"/>
      <c r="OIS169" s="247"/>
      <c r="OIT169" s="247"/>
      <c r="OIU169" s="247"/>
      <c r="OIV169" s="247"/>
      <c r="OIW169" s="247"/>
      <c r="OIX169" s="247"/>
      <c r="OIY169" s="247"/>
      <c r="OIZ169" s="247"/>
      <c r="OJA169" s="247"/>
      <c r="OJB169" s="247"/>
      <c r="OJC169" s="247"/>
      <c r="OJD169" s="247"/>
      <c r="OJE169" s="247"/>
      <c r="OJF169" s="247"/>
      <c r="OJG169" s="247"/>
      <c r="OJH169" s="247"/>
      <c r="OJI169" s="247"/>
      <c r="OJJ169" s="247"/>
      <c r="OJK169" s="247"/>
      <c r="OJL169" s="247"/>
      <c r="OJM169" s="247"/>
      <c r="OJN169" s="247"/>
      <c r="OJO169" s="247"/>
      <c r="OJP169" s="247"/>
      <c r="OJQ169" s="247"/>
      <c r="OJR169" s="247"/>
      <c r="OJS169" s="247"/>
      <c r="OJT169" s="247"/>
      <c r="OJU169" s="247"/>
      <c r="OJV169" s="247"/>
      <c r="OJW169" s="247"/>
      <c r="OJX169" s="247"/>
      <c r="OJY169" s="247"/>
      <c r="OJZ169" s="247"/>
      <c r="OKA169" s="247"/>
      <c r="OKB169" s="247"/>
      <c r="OKC169" s="247"/>
      <c r="OKD169" s="247"/>
      <c r="OKE169" s="247"/>
      <c r="OKF169" s="247"/>
      <c r="OKG169" s="247"/>
      <c r="OKH169" s="247"/>
      <c r="OKI169" s="247"/>
      <c r="OKJ169" s="247"/>
      <c r="OKK169" s="247"/>
      <c r="OKL169" s="247"/>
      <c r="OKM169" s="247"/>
      <c r="OKN169" s="247"/>
      <c r="OKO169" s="247"/>
      <c r="OKP169" s="247"/>
      <c r="OKQ169" s="247"/>
      <c r="OKR169" s="247"/>
      <c r="OKS169" s="247"/>
      <c r="OKT169" s="247"/>
      <c r="OKU169" s="247"/>
      <c r="OKV169" s="247"/>
      <c r="OKW169" s="247"/>
      <c r="OKX169" s="247"/>
      <c r="OKY169" s="247"/>
      <c r="OKZ169" s="247"/>
      <c r="OLA169" s="247"/>
      <c r="OLB169" s="247"/>
      <c r="OLC169" s="247"/>
      <c r="OLD169" s="247"/>
      <c r="OLE169" s="247"/>
      <c r="OLF169" s="247"/>
      <c r="OLG169" s="247"/>
      <c r="OLH169" s="247"/>
      <c r="OLI169" s="247"/>
      <c r="OLJ169" s="247"/>
      <c r="OLK169" s="247"/>
      <c r="OLL169" s="247"/>
      <c r="OLM169" s="247"/>
      <c r="OLN169" s="247"/>
      <c r="OLO169" s="247"/>
      <c r="OLP169" s="247"/>
      <c r="OLQ169" s="247"/>
      <c r="OLR169" s="247"/>
      <c r="OLS169" s="247"/>
      <c r="OLT169" s="247"/>
      <c r="OLU169" s="247"/>
      <c r="OLV169" s="247"/>
      <c r="OLW169" s="247"/>
      <c r="OLX169" s="247"/>
      <c r="OLY169" s="247"/>
      <c r="OLZ169" s="247"/>
      <c r="OMA169" s="247"/>
      <c r="OMB169" s="247"/>
      <c r="OMC169" s="247"/>
      <c r="OMD169" s="247"/>
      <c r="OME169" s="247"/>
      <c r="OMF169" s="247"/>
      <c r="OMG169" s="247"/>
      <c r="OMH169" s="247"/>
      <c r="OMI169" s="247"/>
      <c r="OMJ169" s="247"/>
      <c r="OMK169" s="247"/>
      <c r="OML169" s="247"/>
      <c r="OMM169" s="247"/>
      <c r="OMN169" s="247"/>
      <c r="OMO169" s="247"/>
      <c r="OMP169" s="247"/>
      <c r="OMQ169" s="247"/>
      <c r="OMR169" s="247"/>
      <c r="OMS169" s="247"/>
      <c r="OMT169" s="247"/>
      <c r="OMU169" s="247"/>
      <c r="OMV169" s="247"/>
      <c r="OMW169" s="247"/>
      <c r="OMX169" s="247"/>
      <c r="OMY169" s="247"/>
      <c r="OMZ169" s="247"/>
      <c r="ONA169" s="247"/>
      <c r="ONB169" s="247"/>
      <c r="ONC169" s="247"/>
      <c r="OND169" s="247"/>
      <c r="ONE169" s="247"/>
      <c r="ONF169" s="247"/>
      <c r="ONG169" s="247"/>
      <c r="ONH169" s="247"/>
      <c r="ONI169" s="247"/>
      <c r="ONJ169" s="247"/>
      <c r="ONK169" s="247"/>
      <c r="ONL169" s="247"/>
      <c r="ONM169" s="247"/>
      <c r="ONN169" s="247"/>
      <c r="ONO169" s="247"/>
      <c r="ONP169" s="247"/>
      <c r="ONQ169" s="247"/>
      <c r="ONR169" s="247"/>
      <c r="ONS169" s="247"/>
      <c r="ONT169" s="247"/>
      <c r="ONU169" s="247"/>
      <c r="ONV169" s="247"/>
      <c r="ONW169" s="247"/>
      <c r="ONX169" s="247"/>
      <c r="ONY169" s="247"/>
      <c r="ONZ169" s="247"/>
      <c r="OOA169" s="247"/>
      <c r="OOB169" s="247"/>
      <c r="OOC169" s="247"/>
      <c r="OOD169" s="247"/>
      <c r="OOE169" s="247"/>
      <c r="OOF169" s="247"/>
      <c r="OOG169" s="247"/>
      <c r="OOH169" s="247"/>
      <c r="OOI169" s="247"/>
      <c r="OOJ169" s="247"/>
      <c r="OOK169" s="247"/>
      <c r="OOL169" s="247"/>
      <c r="OOM169" s="247"/>
      <c r="OON169" s="247"/>
      <c r="OOO169" s="247"/>
      <c r="OOP169" s="247"/>
      <c r="OOQ169" s="247"/>
      <c r="OOR169" s="247"/>
      <c r="OOS169" s="247"/>
      <c r="OOT169" s="247"/>
      <c r="OOU169" s="247"/>
      <c r="OOV169" s="247"/>
      <c r="OOW169" s="247"/>
      <c r="OOX169" s="247"/>
      <c r="OOY169" s="247"/>
      <c r="OOZ169" s="247"/>
      <c r="OPA169" s="247"/>
      <c r="OPB169" s="247"/>
      <c r="OPC169" s="247"/>
      <c r="OPD169" s="247"/>
      <c r="OPE169" s="247"/>
      <c r="OPF169" s="247"/>
      <c r="OPG169" s="247"/>
      <c r="OPH169" s="247"/>
      <c r="OPI169" s="247"/>
      <c r="OPJ169" s="247"/>
      <c r="OPK169" s="247"/>
      <c r="OPL169" s="247"/>
      <c r="OPM169" s="247"/>
      <c r="OPN169" s="247"/>
      <c r="OPO169" s="247"/>
      <c r="OPP169" s="247"/>
      <c r="OPQ169" s="247"/>
      <c r="OPR169" s="247"/>
      <c r="OPS169" s="247"/>
      <c r="OPT169" s="247"/>
      <c r="OPU169" s="247"/>
      <c r="OPV169" s="247"/>
      <c r="OPW169" s="247"/>
      <c r="OPX169" s="247"/>
      <c r="OPY169" s="247"/>
      <c r="OPZ169" s="247"/>
      <c r="OQA169" s="247"/>
      <c r="OQB169" s="247"/>
      <c r="OQC169" s="247"/>
      <c r="OQD169" s="247"/>
      <c r="OQE169" s="247"/>
      <c r="OQF169" s="247"/>
      <c r="OQG169" s="247"/>
      <c r="OQH169" s="247"/>
      <c r="OQI169" s="247"/>
      <c r="OQJ169" s="247"/>
      <c r="OQK169" s="247"/>
      <c r="OQL169" s="247"/>
      <c r="OQM169" s="247"/>
      <c r="OQN169" s="247"/>
      <c r="OQO169" s="247"/>
      <c r="OQP169" s="247"/>
      <c r="OQQ169" s="247"/>
      <c r="OQR169" s="247"/>
      <c r="OQS169" s="247"/>
      <c r="OQT169" s="247"/>
      <c r="OQU169" s="247"/>
      <c r="OQV169" s="247"/>
      <c r="OQW169" s="247"/>
      <c r="OQX169" s="247"/>
      <c r="OQY169" s="247"/>
      <c r="OQZ169" s="247"/>
      <c r="ORA169" s="247"/>
      <c r="ORB169" s="247"/>
      <c r="ORC169" s="247"/>
      <c r="ORD169" s="247"/>
      <c r="ORE169" s="247"/>
      <c r="ORF169" s="247"/>
      <c r="ORG169" s="247"/>
      <c r="ORH169" s="247"/>
      <c r="ORI169" s="247"/>
      <c r="ORJ169" s="247"/>
      <c r="ORK169" s="247"/>
      <c r="ORL169" s="247"/>
      <c r="ORM169" s="247"/>
      <c r="ORN169" s="247"/>
      <c r="ORO169" s="247"/>
      <c r="ORP169" s="247"/>
      <c r="ORQ169" s="247"/>
      <c r="ORR169" s="247"/>
      <c r="ORS169" s="247"/>
      <c r="ORT169" s="247"/>
      <c r="ORU169" s="247"/>
      <c r="ORV169" s="247"/>
      <c r="ORW169" s="247"/>
      <c r="ORX169" s="247"/>
      <c r="ORY169" s="247"/>
      <c r="ORZ169" s="247"/>
      <c r="OSA169" s="247"/>
      <c r="OSB169" s="247"/>
      <c r="OSC169" s="247"/>
      <c r="OSD169" s="247"/>
      <c r="OSE169" s="247"/>
      <c r="OSF169" s="247"/>
      <c r="OSG169" s="247"/>
      <c r="OSH169" s="247"/>
      <c r="OSI169" s="247"/>
      <c r="OSJ169" s="247"/>
      <c r="OSK169" s="247"/>
      <c r="OSL169" s="247"/>
      <c r="OSM169" s="247"/>
      <c r="OSN169" s="247"/>
      <c r="OSO169" s="247"/>
      <c r="OSP169" s="247"/>
      <c r="OSQ169" s="247"/>
      <c r="OSR169" s="247"/>
      <c r="OSS169" s="247"/>
      <c r="OST169" s="247"/>
      <c r="OSU169" s="247"/>
      <c r="OSV169" s="247"/>
      <c r="OSW169" s="247"/>
      <c r="OSX169" s="247"/>
      <c r="OSY169" s="247"/>
      <c r="OSZ169" s="247"/>
      <c r="OTA169" s="247"/>
      <c r="OTB169" s="247"/>
      <c r="OTC169" s="247"/>
      <c r="OTD169" s="247"/>
      <c r="OTE169" s="247"/>
      <c r="OTF169" s="247"/>
      <c r="OTG169" s="247"/>
      <c r="OTH169" s="247"/>
      <c r="OTI169" s="247"/>
      <c r="OTJ169" s="247"/>
      <c r="OTK169" s="247"/>
      <c r="OTL169" s="247"/>
      <c r="OTM169" s="247"/>
      <c r="OTN169" s="247"/>
      <c r="OTO169" s="247"/>
      <c r="OTP169" s="247"/>
      <c r="OTQ169" s="247"/>
      <c r="OTR169" s="247"/>
      <c r="OTS169" s="247"/>
      <c r="OTT169" s="247"/>
      <c r="OTU169" s="247"/>
      <c r="OTV169" s="247"/>
      <c r="OTW169" s="247"/>
      <c r="OTX169" s="247"/>
      <c r="OTY169" s="247"/>
      <c r="OTZ169" s="247"/>
      <c r="OUA169" s="247"/>
      <c r="OUB169" s="247"/>
      <c r="OUC169" s="247"/>
      <c r="OUD169" s="247"/>
      <c r="OUE169" s="247"/>
      <c r="OUF169" s="247"/>
      <c r="OUG169" s="247"/>
      <c r="OUH169" s="247"/>
      <c r="OUI169" s="247"/>
      <c r="OUJ169" s="247"/>
      <c r="OUK169" s="247"/>
      <c r="OUL169" s="247"/>
      <c r="OUM169" s="247"/>
      <c r="OUN169" s="247"/>
      <c r="OUO169" s="247"/>
      <c r="OUP169" s="247"/>
      <c r="OUQ169" s="247"/>
      <c r="OUR169" s="247"/>
      <c r="OUS169" s="247"/>
      <c r="OUT169" s="247"/>
      <c r="OUU169" s="247"/>
      <c r="OUV169" s="247"/>
      <c r="OUW169" s="247"/>
      <c r="OUX169" s="247"/>
      <c r="OUY169" s="247"/>
      <c r="OUZ169" s="247"/>
      <c r="OVA169" s="247"/>
      <c r="OVB169" s="247"/>
      <c r="OVC169" s="247"/>
      <c r="OVD169" s="247"/>
      <c r="OVE169" s="247"/>
      <c r="OVF169" s="247"/>
      <c r="OVG169" s="247"/>
      <c r="OVH169" s="247"/>
      <c r="OVI169" s="247"/>
      <c r="OVJ169" s="247"/>
      <c r="OVK169" s="247"/>
      <c r="OVL169" s="247"/>
      <c r="OVM169" s="247"/>
      <c r="OVN169" s="247"/>
      <c r="OVO169" s="247"/>
      <c r="OVP169" s="247"/>
      <c r="OVQ169" s="247"/>
      <c r="OVR169" s="247"/>
      <c r="OVS169" s="247"/>
      <c r="OVT169" s="247"/>
      <c r="OVU169" s="247"/>
      <c r="OVV169" s="247"/>
      <c r="OVW169" s="247"/>
      <c r="OVX169" s="247"/>
      <c r="OVY169" s="247"/>
      <c r="OVZ169" s="247"/>
      <c r="OWA169" s="247"/>
      <c r="OWB169" s="247"/>
      <c r="OWC169" s="247"/>
      <c r="OWD169" s="247"/>
      <c r="OWE169" s="247"/>
      <c r="OWF169" s="247"/>
      <c r="OWG169" s="247"/>
      <c r="OWH169" s="247"/>
      <c r="OWI169" s="247"/>
      <c r="OWJ169" s="247"/>
      <c r="OWK169" s="247"/>
      <c r="OWL169" s="247"/>
      <c r="OWM169" s="247"/>
      <c r="OWN169" s="247"/>
      <c r="OWO169" s="247"/>
      <c r="OWP169" s="247"/>
      <c r="OWQ169" s="247"/>
      <c r="OWR169" s="247"/>
      <c r="OWS169" s="247"/>
      <c r="OWT169" s="247"/>
      <c r="OWU169" s="247"/>
      <c r="OWV169" s="247"/>
      <c r="OWW169" s="247"/>
      <c r="OWX169" s="247"/>
      <c r="OWY169" s="247"/>
      <c r="OWZ169" s="247"/>
      <c r="OXA169" s="247"/>
      <c r="OXB169" s="247"/>
      <c r="OXC169" s="247"/>
      <c r="OXD169" s="247"/>
      <c r="OXE169" s="247"/>
      <c r="OXF169" s="247"/>
      <c r="OXG169" s="247"/>
      <c r="OXH169" s="247"/>
      <c r="OXI169" s="247"/>
      <c r="OXJ169" s="247"/>
      <c r="OXK169" s="247"/>
      <c r="OXL169" s="247"/>
      <c r="OXM169" s="247"/>
      <c r="OXN169" s="247"/>
      <c r="OXO169" s="247"/>
      <c r="OXP169" s="247"/>
      <c r="OXQ169" s="247"/>
      <c r="OXR169" s="247"/>
      <c r="OXS169" s="247"/>
      <c r="OXT169" s="247"/>
      <c r="OXU169" s="247"/>
      <c r="OXV169" s="247"/>
      <c r="OXW169" s="247"/>
      <c r="OXX169" s="247"/>
      <c r="OXY169" s="247"/>
      <c r="OXZ169" s="247"/>
      <c r="OYA169" s="247"/>
      <c r="OYB169" s="247"/>
      <c r="OYC169" s="247"/>
      <c r="OYD169" s="247"/>
      <c r="OYE169" s="247"/>
      <c r="OYF169" s="247"/>
      <c r="OYG169" s="247"/>
      <c r="OYH169" s="247"/>
      <c r="OYI169" s="247"/>
      <c r="OYJ169" s="247"/>
      <c r="OYK169" s="247"/>
      <c r="OYL169" s="247"/>
      <c r="OYM169" s="247"/>
      <c r="OYN169" s="247"/>
      <c r="OYO169" s="247"/>
      <c r="OYP169" s="247"/>
      <c r="OYQ169" s="247"/>
      <c r="OYR169" s="247"/>
      <c r="OYS169" s="247"/>
      <c r="OYT169" s="247"/>
      <c r="OYU169" s="247"/>
      <c r="OYV169" s="247"/>
      <c r="OYW169" s="247"/>
      <c r="OYX169" s="247"/>
      <c r="OYY169" s="247"/>
      <c r="OYZ169" s="247"/>
      <c r="OZA169" s="247"/>
      <c r="OZB169" s="247"/>
      <c r="OZC169" s="247"/>
      <c r="OZD169" s="247"/>
      <c r="OZE169" s="247"/>
      <c r="OZF169" s="247"/>
      <c r="OZG169" s="247"/>
      <c r="OZH169" s="247"/>
      <c r="OZI169" s="247"/>
      <c r="OZJ169" s="247"/>
      <c r="OZK169" s="247"/>
      <c r="OZL169" s="247"/>
      <c r="OZM169" s="247"/>
      <c r="OZN169" s="247"/>
      <c r="OZO169" s="247"/>
      <c r="OZP169" s="247"/>
      <c r="OZQ169" s="247"/>
      <c r="OZR169" s="247"/>
      <c r="OZS169" s="247"/>
      <c r="OZT169" s="247"/>
      <c r="OZU169" s="247"/>
      <c r="OZV169" s="247"/>
      <c r="OZW169" s="247"/>
      <c r="OZX169" s="247"/>
      <c r="OZY169" s="247"/>
      <c r="OZZ169" s="247"/>
      <c r="PAA169" s="247"/>
      <c r="PAB169" s="247"/>
      <c r="PAC169" s="247"/>
      <c r="PAD169" s="247"/>
      <c r="PAE169" s="247"/>
      <c r="PAF169" s="247"/>
      <c r="PAG169" s="247"/>
      <c r="PAH169" s="247"/>
      <c r="PAI169" s="247"/>
      <c r="PAJ169" s="247"/>
      <c r="PAK169" s="247"/>
      <c r="PAL169" s="247"/>
      <c r="PAM169" s="247"/>
      <c r="PAN169" s="247"/>
      <c r="PAO169" s="247"/>
      <c r="PAP169" s="247"/>
      <c r="PAQ169" s="247"/>
      <c r="PAR169" s="247"/>
      <c r="PAS169" s="247"/>
      <c r="PAT169" s="247"/>
      <c r="PAU169" s="247"/>
      <c r="PAV169" s="247"/>
      <c r="PAW169" s="247"/>
      <c r="PAX169" s="247"/>
      <c r="PAY169" s="247"/>
      <c r="PAZ169" s="247"/>
      <c r="PBA169" s="247"/>
      <c r="PBB169" s="247"/>
      <c r="PBC169" s="247"/>
      <c r="PBD169" s="247"/>
      <c r="PBE169" s="247"/>
      <c r="PBF169" s="247"/>
      <c r="PBG169" s="247"/>
      <c r="PBH169" s="247"/>
      <c r="PBI169" s="247"/>
      <c r="PBJ169" s="247"/>
      <c r="PBK169" s="247"/>
      <c r="PBL169" s="247"/>
      <c r="PBM169" s="247"/>
      <c r="PBN169" s="247"/>
      <c r="PBO169" s="247"/>
      <c r="PBP169" s="247"/>
      <c r="PBQ169" s="247"/>
      <c r="PBR169" s="247"/>
      <c r="PBS169" s="247"/>
      <c r="PBT169" s="247"/>
      <c r="PBU169" s="247"/>
      <c r="PBV169" s="247"/>
      <c r="PBW169" s="247"/>
      <c r="PBX169" s="247"/>
      <c r="PBY169" s="247"/>
      <c r="PBZ169" s="247"/>
      <c r="PCA169" s="247"/>
      <c r="PCB169" s="247"/>
      <c r="PCC169" s="247"/>
      <c r="PCD169" s="247"/>
      <c r="PCE169" s="247"/>
      <c r="PCF169" s="247"/>
      <c r="PCG169" s="247"/>
      <c r="PCH169" s="247"/>
      <c r="PCI169" s="247"/>
      <c r="PCJ169" s="247"/>
      <c r="PCK169" s="247"/>
      <c r="PCL169" s="247"/>
      <c r="PCM169" s="247"/>
      <c r="PCN169" s="247"/>
      <c r="PCO169" s="247"/>
      <c r="PCP169" s="247"/>
      <c r="PCQ169" s="247"/>
      <c r="PCR169" s="247"/>
      <c r="PCS169" s="247"/>
      <c r="PCT169" s="247"/>
      <c r="PCU169" s="247"/>
      <c r="PCV169" s="247"/>
      <c r="PCW169" s="247"/>
      <c r="PCX169" s="247"/>
      <c r="PCY169" s="247"/>
      <c r="PCZ169" s="247"/>
      <c r="PDA169" s="247"/>
      <c r="PDB169" s="247"/>
      <c r="PDC169" s="247"/>
      <c r="PDD169" s="247"/>
      <c r="PDE169" s="247"/>
      <c r="PDF169" s="247"/>
      <c r="PDG169" s="247"/>
      <c r="PDH169" s="247"/>
      <c r="PDI169" s="247"/>
      <c r="PDJ169" s="247"/>
      <c r="PDK169" s="247"/>
      <c r="PDL169" s="247"/>
      <c r="PDM169" s="247"/>
      <c r="PDN169" s="247"/>
      <c r="PDO169" s="247"/>
      <c r="PDP169" s="247"/>
      <c r="PDQ169" s="247"/>
      <c r="PDR169" s="247"/>
      <c r="PDS169" s="247"/>
      <c r="PDT169" s="247"/>
      <c r="PDU169" s="247"/>
      <c r="PDV169" s="247"/>
      <c r="PDW169" s="247"/>
      <c r="PDX169" s="247"/>
      <c r="PDY169" s="247"/>
      <c r="PDZ169" s="247"/>
      <c r="PEA169" s="247"/>
      <c r="PEB169" s="247"/>
      <c r="PEC169" s="247"/>
      <c r="PED169" s="247"/>
      <c r="PEE169" s="247"/>
      <c r="PEF169" s="247"/>
      <c r="PEG169" s="247"/>
      <c r="PEH169" s="247"/>
      <c r="PEI169" s="247"/>
      <c r="PEJ169" s="247"/>
      <c r="PEK169" s="247"/>
      <c r="PEL169" s="247"/>
      <c r="PEM169" s="247"/>
      <c r="PEN169" s="247"/>
      <c r="PEO169" s="247"/>
      <c r="PEP169" s="247"/>
      <c r="PEQ169" s="247"/>
      <c r="PER169" s="247"/>
      <c r="PES169" s="247"/>
      <c r="PET169" s="247"/>
      <c r="PEU169" s="247"/>
      <c r="PEV169" s="247"/>
      <c r="PEW169" s="247"/>
      <c r="PEX169" s="247"/>
      <c r="PEY169" s="247"/>
      <c r="PEZ169" s="247"/>
      <c r="PFA169" s="247"/>
      <c r="PFB169" s="247"/>
      <c r="PFC169" s="247"/>
      <c r="PFD169" s="247"/>
      <c r="PFE169" s="247"/>
      <c r="PFF169" s="247"/>
      <c r="PFG169" s="247"/>
      <c r="PFH169" s="247"/>
      <c r="PFI169" s="247"/>
      <c r="PFJ169" s="247"/>
      <c r="PFK169" s="247"/>
      <c r="PFL169" s="247"/>
      <c r="PFM169" s="247"/>
      <c r="PFN169" s="247"/>
      <c r="PFO169" s="247"/>
      <c r="PFP169" s="247"/>
      <c r="PFQ169" s="247"/>
      <c r="PFR169" s="247"/>
      <c r="PFS169" s="247"/>
      <c r="PFT169" s="247"/>
      <c r="PFU169" s="247"/>
      <c r="PFV169" s="247"/>
      <c r="PFW169" s="247"/>
      <c r="PFX169" s="247"/>
      <c r="PFY169" s="247"/>
      <c r="PFZ169" s="247"/>
      <c r="PGA169" s="247"/>
      <c r="PGB169" s="247"/>
      <c r="PGC169" s="247"/>
      <c r="PGD169" s="247"/>
      <c r="PGE169" s="247"/>
      <c r="PGF169" s="247"/>
      <c r="PGG169" s="247"/>
      <c r="PGH169" s="247"/>
      <c r="PGI169" s="247"/>
      <c r="PGJ169" s="247"/>
      <c r="PGK169" s="247"/>
      <c r="PGL169" s="247"/>
      <c r="PGM169" s="247"/>
      <c r="PGN169" s="247"/>
      <c r="PGO169" s="247"/>
      <c r="PGP169" s="247"/>
      <c r="PGQ169" s="247"/>
      <c r="PGR169" s="247"/>
      <c r="PGS169" s="247"/>
      <c r="PGT169" s="247"/>
      <c r="PGU169" s="247"/>
      <c r="PGV169" s="247"/>
      <c r="PGW169" s="247"/>
      <c r="PGX169" s="247"/>
      <c r="PGY169" s="247"/>
      <c r="PGZ169" s="247"/>
      <c r="PHA169" s="247"/>
      <c r="PHB169" s="247"/>
      <c r="PHC169" s="247"/>
      <c r="PHD169" s="247"/>
      <c r="PHE169" s="247"/>
      <c r="PHF169" s="247"/>
      <c r="PHG169" s="247"/>
      <c r="PHH169" s="247"/>
      <c r="PHI169" s="247"/>
      <c r="PHJ169" s="247"/>
      <c r="PHK169" s="247"/>
      <c r="PHL169" s="247"/>
      <c r="PHM169" s="247"/>
      <c r="PHN169" s="247"/>
      <c r="PHO169" s="247"/>
      <c r="PHP169" s="247"/>
      <c r="PHQ169" s="247"/>
      <c r="PHR169" s="247"/>
      <c r="PHS169" s="247"/>
      <c r="PHT169" s="247"/>
      <c r="PHU169" s="247"/>
      <c r="PHV169" s="247"/>
      <c r="PHW169" s="247"/>
      <c r="PHX169" s="247"/>
      <c r="PHY169" s="247"/>
      <c r="PHZ169" s="247"/>
      <c r="PIA169" s="247"/>
      <c r="PIB169" s="247"/>
      <c r="PIC169" s="247"/>
      <c r="PID169" s="247"/>
      <c r="PIE169" s="247"/>
      <c r="PIF169" s="247"/>
      <c r="PIG169" s="247"/>
      <c r="PIH169" s="247"/>
      <c r="PII169" s="247"/>
      <c r="PIJ169" s="247"/>
      <c r="PIK169" s="247"/>
      <c r="PIL169" s="247"/>
      <c r="PIM169" s="247"/>
      <c r="PIN169" s="247"/>
      <c r="PIO169" s="247"/>
      <c r="PIP169" s="247"/>
      <c r="PIQ169" s="247"/>
      <c r="PIR169" s="247"/>
      <c r="PIS169" s="247"/>
      <c r="PIT169" s="247"/>
      <c r="PIU169" s="247"/>
      <c r="PIV169" s="247"/>
      <c r="PIW169" s="247"/>
      <c r="PIX169" s="247"/>
      <c r="PIY169" s="247"/>
      <c r="PIZ169" s="247"/>
      <c r="PJA169" s="247"/>
      <c r="PJB169" s="247"/>
      <c r="PJC169" s="247"/>
      <c r="PJD169" s="247"/>
      <c r="PJE169" s="247"/>
      <c r="PJF169" s="247"/>
      <c r="PJG169" s="247"/>
      <c r="PJH169" s="247"/>
      <c r="PJI169" s="247"/>
      <c r="PJJ169" s="247"/>
      <c r="PJK169" s="247"/>
      <c r="PJL169" s="247"/>
      <c r="PJM169" s="247"/>
      <c r="PJN169" s="247"/>
      <c r="PJO169" s="247"/>
      <c r="PJP169" s="247"/>
      <c r="PJQ169" s="247"/>
      <c r="PJR169" s="247"/>
      <c r="PJS169" s="247"/>
      <c r="PJT169" s="247"/>
      <c r="PJU169" s="247"/>
      <c r="PJV169" s="247"/>
      <c r="PJW169" s="247"/>
      <c r="PJX169" s="247"/>
      <c r="PJY169" s="247"/>
      <c r="PJZ169" s="247"/>
      <c r="PKA169" s="247"/>
      <c r="PKB169" s="247"/>
      <c r="PKC169" s="247"/>
      <c r="PKD169" s="247"/>
      <c r="PKE169" s="247"/>
      <c r="PKF169" s="247"/>
      <c r="PKG169" s="247"/>
      <c r="PKH169" s="247"/>
      <c r="PKI169" s="247"/>
      <c r="PKJ169" s="247"/>
      <c r="PKK169" s="247"/>
      <c r="PKL169" s="247"/>
      <c r="PKM169" s="247"/>
      <c r="PKN169" s="247"/>
      <c r="PKO169" s="247"/>
      <c r="PKP169" s="247"/>
      <c r="PKQ169" s="247"/>
      <c r="PKR169" s="247"/>
      <c r="PKS169" s="247"/>
      <c r="PKT169" s="247"/>
      <c r="PKU169" s="247"/>
      <c r="PKV169" s="247"/>
      <c r="PKW169" s="247"/>
      <c r="PKX169" s="247"/>
      <c r="PKY169" s="247"/>
      <c r="PKZ169" s="247"/>
      <c r="PLA169" s="247"/>
      <c r="PLB169" s="247"/>
      <c r="PLC169" s="247"/>
      <c r="PLD169" s="247"/>
      <c r="PLE169" s="247"/>
      <c r="PLF169" s="247"/>
      <c r="PLG169" s="247"/>
      <c r="PLH169" s="247"/>
      <c r="PLI169" s="247"/>
      <c r="PLJ169" s="247"/>
      <c r="PLK169" s="247"/>
      <c r="PLL169" s="247"/>
      <c r="PLM169" s="247"/>
      <c r="PLN169" s="247"/>
      <c r="PLO169" s="247"/>
      <c r="PLP169" s="247"/>
      <c r="PLQ169" s="247"/>
      <c r="PLR169" s="247"/>
      <c r="PLS169" s="247"/>
      <c r="PLT169" s="247"/>
      <c r="PLU169" s="247"/>
      <c r="PLV169" s="247"/>
      <c r="PLW169" s="247"/>
      <c r="PLX169" s="247"/>
      <c r="PLY169" s="247"/>
      <c r="PLZ169" s="247"/>
      <c r="PMA169" s="247"/>
      <c r="PMB169" s="247"/>
      <c r="PMC169" s="247"/>
      <c r="PMD169" s="247"/>
      <c r="PME169" s="247"/>
      <c r="PMF169" s="247"/>
      <c r="PMG169" s="247"/>
      <c r="PMH169" s="247"/>
      <c r="PMI169" s="247"/>
      <c r="PMJ169" s="247"/>
      <c r="PMK169" s="247"/>
      <c r="PML169" s="247"/>
      <c r="PMM169" s="247"/>
      <c r="PMN169" s="247"/>
      <c r="PMO169" s="247"/>
      <c r="PMP169" s="247"/>
      <c r="PMQ169" s="247"/>
      <c r="PMR169" s="247"/>
      <c r="PMS169" s="247"/>
      <c r="PMT169" s="247"/>
      <c r="PMU169" s="247"/>
      <c r="PMV169" s="247"/>
      <c r="PMW169" s="247"/>
      <c r="PMX169" s="247"/>
      <c r="PMY169" s="247"/>
      <c r="PMZ169" s="247"/>
      <c r="PNA169" s="247"/>
      <c r="PNB169" s="247"/>
      <c r="PNC169" s="247"/>
      <c r="PND169" s="247"/>
      <c r="PNE169" s="247"/>
      <c r="PNF169" s="247"/>
      <c r="PNG169" s="247"/>
      <c r="PNH169" s="247"/>
      <c r="PNI169" s="247"/>
      <c r="PNJ169" s="247"/>
      <c r="PNK169" s="247"/>
      <c r="PNL169" s="247"/>
      <c r="PNM169" s="247"/>
      <c r="PNN169" s="247"/>
      <c r="PNO169" s="247"/>
      <c r="PNP169" s="247"/>
      <c r="PNQ169" s="247"/>
      <c r="PNR169" s="247"/>
      <c r="PNS169" s="247"/>
      <c r="PNT169" s="247"/>
      <c r="PNU169" s="247"/>
      <c r="PNV169" s="247"/>
      <c r="PNW169" s="247"/>
      <c r="PNX169" s="247"/>
      <c r="PNY169" s="247"/>
      <c r="PNZ169" s="247"/>
      <c r="POA169" s="247"/>
      <c r="POB169" s="247"/>
      <c r="POC169" s="247"/>
      <c r="POD169" s="247"/>
      <c r="POE169" s="247"/>
      <c r="POF169" s="247"/>
      <c r="POG169" s="247"/>
      <c r="POH169" s="247"/>
      <c r="POI169" s="247"/>
      <c r="POJ169" s="247"/>
      <c r="POK169" s="247"/>
      <c r="POL169" s="247"/>
      <c r="POM169" s="247"/>
      <c r="PON169" s="247"/>
      <c r="POO169" s="247"/>
      <c r="POP169" s="247"/>
      <c r="POQ169" s="247"/>
      <c r="POR169" s="247"/>
      <c r="POS169" s="247"/>
      <c r="POT169" s="247"/>
      <c r="POU169" s="247"/>
      <c r="POV169" s="247"/>
      <c r="POW169" s="247"/>
      <c r="POX169" s="247"/>
      <c r="POY169" s="247"/>
      <c r="POZ169" s="247"/>
      <c r="PPA169" s="247"/>
      <c r="PPB169" s="247"/>
      <c r="PPC169" s="247"/>
      <c r="PPD169" s="247"/>
      <c r="PPE169" s="247"/>
      <c r="PPF169" s="247"/>
      <c r="PPG169" s="247"/>
      <c r="PPH169" s="247"/>
      <c r="PPI169" s="247"/>
      <c r="PPJ169" s="247"/>
      <c r="PPK169" s="247"/>
      <c r="PPL169" s="247"/>
      <c r="PPM169" s="247"/>
      <c r="PPN169" s="247"/>
      <c r="PPO169" s="247"/>
      <c r="PPP169" s="247"/>
      <c r="PPQ169" s="247"/>
      <c r="PPR169" s="247"/>
      <c r="PPS169" s="247"/>
      <c r="PPT169" s="247"/>
      <c r="PPU169" s="247"/>
      <c r="PPV169" s="247"/>
      <c r="PPW169" s="247"/>
      <c r="PPX169" s="247"/>
      <c r="PPY169" s="247"/>
      <c r="PPZ169" s="247"/>
      <c r="PQA169" s="247"/>
      <c r="PQB169" s="247"/>
      <c r="PQC169" s="247"/>
      <c r="PQD169" s="247"/>
      <c r="PQE169" s="247"/>
      <c r="PQF169" s="247"/>
      <c r="PQG169" s="247"/>
      <c r="PQH169" s="247"/>
      <c r="PQI169" s="247"/>
      <c r="PQJ169" s="247"/>
      <c r="PQK169" s="247"/>
      <c r="PQL169" s="247"/>
      <c r="PQM169" s="247"/>
      <c r="PQN169" s="247"/>
      <c r="PQO169" s="247"/>
      <c r="PQP169" s="247"/>
      <c r="PQQ169" s="247"/>
      <c r="PQR169" s="247"/>
      <c r="PQS169" s="247"/>
      <c r="PQT169" s="247"/>
      <c r="PQU169" s="247"/>
      <c r="PQV169" s="247"/>
      <c r="PQW169" s="247"/>
      <c r="PQX169" s="247"/>
      <c r="PQY169" s="247"/>
      <c r="PQZ169" s="247"/>
      <c r="PRA169" s="247"/>
      <c r="PRB169" s="247"/>
      <c r="PRC169" s="247"/>
      <c r="PRD169" s="247"/>
      <c r="PRE169" s="247"/>
      <c r="PRF169" s="247"/>
      <c r="PRG169" s="247"/>
      <c r="PRH169" s="247"/>
      <c r="PRI169" s="247"/>
      <c r="PRJ169" s="247"/>
      <c r="PRK169" s="247"/>
      <c r="PRL169" s="247"/>
      <c r="PRM169" s="247"/>
      <c r="PRN169" s="247"/>
      <c r="PRO169" s="247"/>
      <c r="PRP169" s="247"/>
      <c r="PRQ169" s="247"/>
      <c r="PRR169" s="247"/>
      <c r="PRS169" s="247"/>
      <c r="PRT169" s="247"/>
      <c r="PRU169" s="247"/>
      <c r="PRV169" s="247"/>
      <c r="PRW169" s="247"/>
      <c r="PRX169" s="247"/>
      <c r="PRY169" s="247"/>
      <c r="PRZ169" s="247"/>
      <c r="PSA169" s="247"/>
      <c r="PSB169" s="247"/>
      <c r="PSC169" s="247"/>
      <c r="PSD169" s="247"/>
      <c r="PSE169" s="247"/>
      <c r="PSF169" s="247"/>
      <c r="PSG169" s="247"/>
      <c r="PSH169" s="247"/>
      <c r="PSI169" s="247"/>
      <c r="PSJ169" s="247"/>
      <c r="PSK169" s="247"/>
      <c r="PSL169" s="247"/>
      <c r="PSM169" s="247"/>
      <c r="PSN169" s="247"/>
      <c r="PSO169" s="247"/>
      <c r="PSP169" s="247"/>
      <c r="PSQ169" s="247"/>
      <c r="PSR169" s="247"/>
      <c r="PSS169" s="247"/>
      <c r="PST169" s="247"/>
      <c r="PSU169" s="247"/>
      <c r="PSV169" s="247"/>
      <c r="PSW169" s="247"/>
      <c r="PSX169" s="247"/>
      <c r="PSY169" s="247"/>
      <c r="PSZ169" s="247"/>
      <c r="PTA169" s="247"/>
      <c r="PTB169" s="247"/>
      <c r="PTC169" s="247"/>
      <c r="PTD169" s="247"/>
      <c r="PTE169" s="247"/>
      <c r="PTF169" s="247"/>
      <c r="PTG169" s="247"/>
      <c r="PTH169" s="247"/>
      <c r="PTI169" s="247"/>
      <c r="PTJ169" s="247"/>
      <c r="PTK169" s="247"/>
      <c r="PTL169" s="247"/>
      <c r="PTM169" s="247"/>
      <c r="PTN169" s="247"/>
      <c r="PTO169" s="247"/>
      <c r="PTP169" s="247"/>
      <c r="PTQ169" s="247"/>
      <c r="PTR169" s="247"/>
      <c r="PTS169" s="247"/>
      <c r="PTT169" s="247"/>
      <c r="PTU169" s="247"/>
      <c r="PTV169" s="247"/>
      <c r="PTW169" s="247"/>
      <c r="PTX169" s="247"/>
      <c r="PTY169" s="247"/>
      <c r="PTZ169" s="247"/>
      <c r="PUA169" s="247"/>
      <c r="PUB169" s="247"/>
      <c r="PUC169" s="247"/>
      <c r="PUD169" s="247"/>
      <c r="PUE169" s="247"/>
      <c r="PUF169" s="247"/>
      <c r="PUG169" s="247"/>
      <c r="PUH169" s="247"/>
      <c r="PUI169" s="247"/>
      <c r="PUJ169" s="247"/>
      <c r="PUK169" s="247"/>
      <c r="PUL169" s="247"/>
      <c r="PUM169" s="247"/>
      <c r="PUN169" s="247"/>
      <c r="PUO169" s="247"/>
      <c r="PUP169" s="247"/>
      <c r="PUQ169" s="247"/>
      <c r="PUR169" s="247"/>
      <c r="PUS169" s="247"/>
      <c r="PUT169" s="247"/>
      <c r="PUU169" s="247"/>
      <c r="PUV169" s="247"/>
      <c r="PUW169" s="247"/>
      <c r="PUX169" s="247"/>
      <c r="PUY169" s="247"/>
      <c r="PUZ169" s="247"/>
      <c r="PVA169" s="247"/>
      <c r="PVB169" s="247"/>
      <c r="PVC169" s="247"/>
      <c r="PVD169" s="247"/>
      <c r="PVE169" s="247"/>
      <c r="PVF169" s="247"/>
      <c r="PVG169" s="247"/>
      <c r="PVH169" s="247"/>
      <c r="PVI169" s="247"/>
      <c r="PVJ169" s="247"/>
      <c r="PVK169" s="247"/>
      <c r="PVL169" s="247"/>
      <c r="PVM169" s="247"/>
      <c r="PVN169" s="247"/>
      <c r="PVO169" s="247"/>
      <c r="PVP169" s="247"/>
      <c r="PVQ169" s="247"/>
      <c r="PVR169" s="247"/>
      <c r="PVS169" s="247"/>
      <c r="PVT169" s="247"/>
      <c r="PVU169" s="247"/>
      <c r="PVV169" s="247"/>
      <c r="PVW169" s="247"/>
      <c r="PVX169" s="247"/>
      <c r="PVY169" s="247"/>
      <c r="PVZ169" s="247"/>
      <c r="PWA169" s="247"/>
      <c r="PWB169" s="247"/>
      <c r="PWC169" s="247"/>
      <c r="PWD169" s="247"/>
      <c r="PWE169" s="247"/>
      <c r="PWF169" s="247"/>
      <c r="PWG169" s="247"/>
      <c r="PWH169" s="247"/>
      <c r="PWI169" s="247"/>
      <c r="PWJ169" s="247"/>
      <c r="PWK169" s="247"/>
      <c r="PWL169" s="247"/>
      <c r="PWM169" s="247"/>
      <c r="PWN169" s="247"/>
      <c r="PWO169" s="247"/>
      <c r="PWP169" s="247"/>
      <c r="PWQ169" s="247"/>
      <c r="PWR169" s="247"/>
      <c r="PWS169" s="247"/>
      <c r="PWT169" s="247"/>
      <c r="PWU169" s="247"/>
      <c r="PWV169" s="247"/>
      <c r="PWW169" s="247"/>
      <c r="PWX169" s="247"/>
      <c r="PWY169" s="247"/>
      <c r="PWZ169" s="247"/>
      <c r="PXA169" s="247"/>
      <c r="PXB169" s="247"/>
      <c r="PXC169" s="247"/>
      <c r="PXD169" s="247"/>
      <c r="PXE169" s="247"/>
      <c r="PXF169" s="247"/>
      <c r="PXG169" s="247"/>
      <c r="PXH169" s="247"/>
      <c r="PXI169" s="247"/>
      <c r="PXJ169" s="247"/>
      <c r="PXK169" s="247"/>
      <c r="PXL169" s="247"/>
      <c r="PXM169" s="247"/>
      <c r="PXN169" s="247"/>
      <c r="PXO169" s="247"/>
      <c r="PXP169" s="247"/>
      <c r="PXQ169" s="247"/>
      <c r="PXR169" s="247"/>
      <c r="PXS169" s="247"/>
      <c r="PXT169" s="247"/>
      <c r="PXU169" s="247"/>
      <c r="PXV169" s="247"/>
      <c r="PXW169" s="247"/>
      <c r="PXX169" s="247"/>
      <c r="PXY169" s="247"/>
      <c r="PXZ169" s="247"/>
      <c r="PYA169" s="247"/>
      <c r="PYB169" s="247"/>
      <c r="PYC169" s="247"/>
      <c r="PYD169" s="247"/>
      <c r="PYE169" s="247"/>
      <c r="PYF169" s="247"/>
      <c r="PYG169" s="247"/>
      <c r="PYH169" s="247"/>
      <c r="PYI169" s="247"/>
      <c r="PYJ169" s="247"/>
      <c r="PYK169" s="247"/>
      <c r="PYL169" s="247"/>
      <c r="PYM169" s="247"/>
      <c r="PYN169" s="247"/>
      <c r="PYO169" s="247"/>
      <c r="PYP169" s="247"/>
      <c r="PYQ169" s="247"/>
      <c r="PYR169" s="247"/>
      <c r="PYS169" s="247"/>
      <c r="PYT169" s="247"/>
      <c r="PYU169" s="247"/>
      <c r="PYV169" s="247"/>
      <c r="PYW169" s="247"/>
      <c r="PYX169" s="247"/>
      <c r="PYY169" s="247"/>
      <c r="PYZ169" s="247"/>
      <c r="PZA169" s="247"/>
      <c r="PZB169" s="247"/>
      <c r="PZC169" s="247"/>
      <c r="PZD169" s="247"/>
      <c r="PZE169" s="247"/>
      <c r="PZF169" s="247"/>
      <c r="PZG169" s="247"/>
      <c r="PZH169" s="247"/>
      <c r="PZI169" s="247"/>
      <c r="PZJ169" s="247"/>
      <c r="PZK169" s="247"/>
      <c r="PZL169" s="247"/>
      <c r="PZM169" s="247"/>
      <c r="PZN169" s="247"/>
      <c r="PZO169" s="247"/>
      <c r="PZP169" s="247"/>
      <c r="PZQ169" s="247"/>
      <c r="PZR169" s="247"/>
      <c r="PZS169" s="247"/>
      <c r="PZT169" s="247"/>
      <c r="PZU169" s="247"/>
      <c r="PZV169" s="247"/>
      <c r="PZW169" s="247"/>
      <c r="PZX169" s="247"/>
      <c r="PZY169" s="247"/>
      <c r="PZZ169" s="247"/>
      <c r="QAA169" s="247"/>
      <c r="QAB169" s="247"/>
      <c r="QAC169" s="247"/>
      <c r="QAD169" s="247"/>
      <c r="QAE169" s="247"/>
      <c r="QAF169" s="247"/>
      <c r="QAG169" s="247"/>
      <c r="QAH169" s="247"/>
      <c r="QAI169" s="247"/>
      <c r="QAJ169" s="247"/>
      <c r="QAK169" s="247"/>
      <c r="QAL169" s="247"/>
      <c r="QAM169" s="247"/>
      <c r="QAN169" s="247"/>
      <c r="QAO169" s="247"/>
      <c r="QAP169" s="247"/>
      <c r="QAQ169" s="247"/>
      <c r="QAR169" s="247"/>
      <c r="QAS169" s="247"/>
      <c r="QAT169" s="247"/>
      <c r="QAU169" s="247"/>
      <c r="QAV169" s="247"/>
      <c r="QAW169" s="247"/>
      <c r="QAX169" s="247"/>
      <c r="QAY169" s="247"/>
      <c r="QAZ169" s="247"/>
      <c r="QBA169" s="247"/>
      <c r="QBB169" s="247"/>
      <c r="QBC169" s="247"/>
      <c r="QBD169" s="247"/>
      <c r="QBE169" s="247"/>
      <c r="QBF169" s="247"/>
      <c r="QBG169" s="247"/>
      <c r="QBH169" s="247"/>
      <c r="QBI169" s="247"/>
      <c r="QBJ169" s="247"/>
      <c r="QBK169" s="247"/>
      <c r="QBL169" s="247"/>
      <c r="QBM169" s="247"/>
      <c r="QBN169" s="247"/>
      <c r="QBO169" s="247"/>
      <c r="QBP169" s="247"/>
      <c r="QBQ169" s="247"/>
      <c r="QBR169" s="247"/>
      <c r="QBS169" s="247"/>
      <c r="QBT169" s="247"/>
      <c r="QBU169" s="247"/>
      <c r="QBV169" s="247"/>
      <c r="QBW169" s="247"/>
      <c r="QBX169" s="247"/>
      <c r="QBY169" s="247"/>
      <c r="QBZ169" s="247"/>
      <c r="QCA169" s="247"/>
      <c r="QCB169" s="247"/>
      <c r="QCC169" s="247"/>
      <c r="QCD169" s="247"/>
      <c r="QCE169" s="247"/>
      <c r="QCF169" s="247"/>
      <c r="QCG169" s="247"/>
      <c r="QCH169" s="247"/>
      <c r="QCI169" s="247"/>
      <c r="QCJ169" s="247"/>
      <c r="QCK169" s="247"/>
      <c r="QCL169" s="247"/>
      <c r="QCM169" s="247"/>
      <c r="QCN169" s="247"/>
      <c r="QCO169" s="247"/>
      <c r="QCP169" s="247"/>
      <c r="QCQ169" s="247"/>
      <c r="QCR169" s="247"/>
      <c r="QCS169" s="247"/>
      <c r="QCT169" s="247"/>
      <c r="QCU169" s="247"/>
      <c r="QCV169" s="247"/>
      <c r="QCW169" s="247"/>
      <c r="QCX169" s="247"/>
      <c r="QCY169" s="247"/>
      <c r="QCZ169" s="247"/>
      <c r="QDA169" s="247"/>
      <c r="QDB169" s="247"/>
      <c r="QDC169" s="247"/>
      <c r="QDD169" s="247"/>
      <c r="QDE169" s="247"/>
      <c r="QDF169" s="247"/>
      <c r="QDG169" s="247"/>
      <c r="QDH169" s="247"/>
      <c r="QDI169" s="247"/>
      <c r="QDJ169" s="247"/>
      <c r="QDK169" s="247"/>
      <c r="QDL169" s="247"/>
      <c r="QDM169" s="247"/>
      <c r="QDN169" s="247"/>
      <c r="QDO169" s="247"/>
      <c r="QDP169" s="247"/>
      <c r="QDQ169" s="247"/>
      <c r="QDR169" s="247"/>
      <c r="QDS169" s="247"/>
      <c r="QDT169" s="247"/>
      <c r="QDU169" s="247"/>
      <c r="QDV169" s="247"/>
      <c r="QDW169" s="247"/>
      <c r="QDX169" s="247"/>
      <c r="QDY169" s="247"/>
      <c r="QDZ169" s="247"/>
      <c r="QEA169" s="247"/>
      <c r="QEB169" s="247"/>
      <c r="QEC169" s="247"/>
      <c r="QED169" s="247"/>
      <c r="QEE169" s="247"/>
      <c r="QEF169" s="247"/>
      <c r="QEG169" s="247"/>
      <c r="QEH169" s="247"/>
      <c r="QEI169" s="247"/>
      <c r="QEJ169" s="247"/>
      <c r="QEK169" s="247"/>
      <c r="QEL169" s="247"/>
      <c r="QEM169" s="247"/>
      <c r="QEN169" s="247"/>
      <c r="QEO169" s="247"/>
      <c r="QEP169" s="247"/>
      <c r="QEQ169" s="247"/>
      <c r="QER169" s="247"/>
      <c r="QES169" s="247"/>
      <c r="QET169" s="247"/>
      <c r="QEU169" s="247"/>
      <c r="QEV169" s="247"/>
      <c r="QEW169" s="247"/>
      <c r="QEX169" s="247"/>
      <c r="QEY169" s="247"/>
      <c r="QEZ169" s="247"/>
      <c r="QFA169" s="247"/>
      <c r="QFB169" s="247"/>
      <c r="QFC169" s="247"/>
      <c r="QFD169" s="247"/>
      <c r="QFE169" s="247"/>
      <c r="QFF169" s="247"/>
      <c r="QFG169" s="247"/>
      <c r="QFH169" s="247"/>
      <c r="QFI169" s="247"/>
      <c r="QFJ169" s="247"/>
      <c r="QFK169" s="247"/>
      <c r="QFL169" s="247"/>
      <c r="QFM169" s="247"/>
      <c r="QFN169" s="247"/>
      <c r="QFO169" s="247"/>
      <c r="QFP169" s="247"/>
      <c r="QFQ169" s="247"/>
      <c r="QFR169" s="247"/>
      <c r="QFS169" s="247"/>
      <c r="QFT169" s="247"/>
      <c r="QFU169" s="247"/>
      <c r="QFV169" s="247"/>
      <c r="QFW169" s="247"/>
      <c r="QFX169" s="247"/>
      <c r="QFY169" s="247"/>
      <c r="QFZ169" s="247"/>
      <c r="QGA169" s="247"/>
      <c r="QGB169" s="247"/>
      <c r="QGC169" s="247"/>
      <c r="QGD169" s="247"/>
      <c r="QGE169" s="247"/>
      <c r="QGF169" s="247"/>
      <c r="QGG169" s="247"/>
      <c r="QGH169" s="247"/>
      <c r="QGI169" s="247"/>
      <c r="QGJ169" s="247"/>
      <c r="QGK169" s="247"/>
      <c r="QGL169" s="247"/>
      <c r="QGM169" s="247"/>
      <c r="QGN169" s="247"/>
      <c r="QGO169" s="247"/>
      <c r="QGP169" s="247"/>
      <c r="QGQ169" s="247"/>
      <c r="QGR169" s="247"/>
      <c r="QGS169" s="247"/>
      <c r="QGT169" s="247"/>
      <c r="QGU169" s="247"/>
      <c r="QGV169" s="247"/>
      <c r="QGW169" s="247"/>
      <c r="QGX169" s="247"/>
      <c r="QGY169" s="247"/>
      <c r="QGZ169" s="247"/>
      <c r="QHA169" s="247"/>
      <c r="QHB169" s="247"/>
      <c r="QHC169" s="247"/>
      <c r="QHD169" s="247"/>
      <c r="QHE169" s="247"/>
      <c r="QHF169" s="247"/>
      <c r="QHG169" s="247"/>
      <c r="QHH169" s="247"/>
      <c r="QHI169" s="247"/>
      <c r="QHJ169" s="247"/>
      <c r="QHK169" s="247"/>
      <c r="QHL169" s="247"/>
      <c r="QHM169" s="247"/>
      <c r="QHN169" s="247"/>
      <c r="QHO169" s="247"/>
      <c r="QHP169" s="247"/>
      <c r="QHQ169" s="247"/>
      <c r="QHR169" s="247"/>
      <c r="QHS169" s="247"/>
      <c r="QHT169" s="247"/>
      <c r="QHU169" s="247"/>
      <c r="QHV169" s="247"/>
      <c r="QHW169" s="247"/>
      <c r="QHX169" s="247"/>
      <c r="QHY169" s="247"/>
      <c r="QHZ169" s="247"/>
      <c r="QIA169" s="247"/>
      <c r="QIB169" s="247"/>
      <c r="QIC169" s="247"/>
      <c r="QID169" s="247"/>
      <c r="QIE169" s="247"/>
      <c r="QIF169" s="247"/>
      <c r="QIG169" s="247"/>
      <c r="QIH169" s="247"/>
      <c r="QII169" s="247"/>
      <c r="QIJ169" s="247"/>
      <c r="QIK169" s="247"/>
      <c r="QIL169" s="247"/>
      <c r="QIM169" s="247"/>
      <c r="QIN169" s="247"/>
      <c r="QIO169" s="247"/>
      <c r="QIP169" s="247"/>
      <c r="QIQ169" s="247"/>
      <c r="QIR169" s="247"/>
      <c r="QIS169" s="247"/>
      <c r="QIT169" s="247"/>
      <c r="QIU169" s="247"/>
      <c r="QIV169" s="247"/>
      <c r="QIW169" s="247"/>
      <c r="QIX169" s="247"/>
      <c r="QIY169" s="247"/>
      <c r="QIZ169" s="247"/>
      <c r="QJA169" s="247"/>
      <c r="QJB169" s="247"/>
      <c r="QJC169" s="247"/>
      <c r="QJD169" s="247"/>
      <c r="QJE169" s="247"/>
      <c r="QJF169" s="247"/>
      <c r="QJG169" s="247"/>
      <c r="QJH169" s="247"/>
      <c r="QJI169" s="247"/>
      <c r="QJJ169" s="247"/>
      <c r="QJK169" s="247"/>
      <c r="QJL169" s="247"/>
      <c r="QJM169" s="247"/>
      <c r="QJN169" s="247"/>
      <c r="QJO169" s="247"/>
      <c r="QJP169" s="247"/>
      <c r="QJQ169" s="247"/>
      <c r="QJR169" s="247"/>
      <c r="QJS169" s="247"/>
      <c r="QJT169" s="247"/>
      <c r="QJU169" s="247"/>
      <c r="QJV169" s="247"/>
      <c r="QJW169" s="247"/>
      <c r="QJX169" s="247"/>
      <c r="QJY169" s="247"/>
      <c r="QJZ169" s="247"/>
      <c r="QKA169" s="247"/>
      <c r="QKB169" s="247"/>
      <c r="QKC169" s="247"/>
      <c r="QKD169" s="247"/>
      <c r="QKE169" s="247"/>
      <c r="QKF169" s="247"/>
      <c r="QKG169" s="247"/>
      <c r="QKH169" s="247"/>
      <c r="QKI169" s="247"/>
      <c r="QKJ169" s="247"/>
      <c r="QKK169" s="247"/>
      <c r="QKL169" s="247"/>
      <c r="QKM169" s="247"/>
      <c r="QKN169" s="247"/>
      <c r="QKO169" s="247"/>
      <c r="QKP169" s="247"/>
      <c r="QKQ169" s="247"/>
      <c r="QKR169" s="247"/>
      <c r="QKS169" s="247"/>
      <c r="QKT169" s="247"/>
      <c r="QKU169" s="247"/>
      <c r="QKV169" s="247"/>
      <c r="QKW169" s="247"/>
      <c r="QKX169" s="247"/>
      <c r="QKY169" s="247"/>
      <c r="QKZ169" s="247"/>
      <c r="QLA169" s="247"/>
      <c r="QLB169" s="247"/>
      <c r="QLC169" s="247"/>
      <c r="QLD169" s="247"/>
      <c r="QLE169" s="247"/>
      <c r="QLF169" s="247"/>
      <c r="QLG169" s="247"/>
      <c r="QLH169" s="247"/>
      <c r="QLI169" s="247"/>
      <c r="QLJ169" s="247"/>
      <c r="QLK169" s="247"/>
      <c r="QLL169" s="247"/>
      <c r="QLM169" s="247"/>
      <c r="QLN169" s="247"/>
      <c r="QLO169" s="247"/>
      <c r="QLP169" s="247"/>
      <c r="QLQ169" s="247"/>
      <c r="QLR169" s="247"/>
      <c r="QLS169" s="247"/>
      <c r="QLT169" s="247"/>
      <c r="QLU169" s="247"/>
      <c r="QLV169" s="247"/>
      <c r="QLW169" s="247"/>
      <c r="QLX169" s="247"/>
      <c r="QLY169" s="247"/>
      <c r="QLZ169" s="247"/>
      <c r="QMA169" s="247"/>
      <c r="QMB169" s="247"/>
      <c r="QMC169" s="247"/>
      <c r="QMD169" s="247"/>
      <c r="QME169" s="247"/>
      <c r="QMF169" s="247"/>
      <c r="QMG169" s="247"/>
      <c r="QMH169" s="247"/>
      <c r="QMI169" s="247"/>
      <c r="QMJ169" s="247"/>
      <c r="QMK169" s="247"/>
      <c r="QML169" s="247"/>
      <c r="QMM169" s="247"/>
      <c r="QMN169" s="247"/>
      <c r="QMO169" s="247"/>
      <c r="QMP169" s="247"/>
      <c r="QMQ169" s="247"/>
      <c r="QMR169" s="247"/>
      <c r="QMS169" s="247"/>
      <c r="QMT169" s="247"/>
      <c r="QMU169" s="247"/>
      <c r="QMV169" s="247"/>
      <c r="QMW169" s="247"/>
      <c r="QMX169" s="247"/>
      <c r="QMY169" s="247"/>
      <c r="QMZ169" s="247"/>
      <c r="QNA169" s="247"/>
      <c r="QNB169" s="247"/>
      <c r="QNC169" s="247"/>
      <c r="QND169" s="247"/>
      <c r="QNE169" s="247"/>
      <c r="QNF169" s="247"/>
      <c r="QNG169" s="247"/>
      <c r="QNH169" s="247"/>
      <c r="QNI169" s="247"/>
      <c r="QNJ169" s="247"/>
      <c r="QNK169" s="247"/>
      <c r="QNL169" s="247"/>
      <c r="QNM169" s="247"/>
      <c r="QNN169" s="247"/>
      <c r="QNO169" s="247"/>
      <c r="QNP169" s="247"/>
      <c r="QNQ169" s="247"/>
      <c r="QNR169" s="247"/>
      <c r="QNS169" s="247"/>
      <c r="QNT169" s="247"/>
      <c r="QNU169" s="247"/>
      <c r="QNV169" s="247"/>
      <c r="QNW169" s="247"/>
      <c r="QNX169" s="247"/>
      <c r="QNY169" s="247"/>
      <c r="QNZ169" s="247"/>
      <c r="QOA169" s="247"/>
      <c r="QOB169" s="247"/>
      <c r="QOC169" s="247"/>
      <c r="QOD169" s="247"/>
      <c r="QOE169" s="247"/>
      <c r="QOF169" s="247"/>
      <c r="QOG169" s="247"/>
      <c r="QOH169" s="247"/>
      <c r="QOI169" s="247"/>
      <c r="QOJ169" s="247"/>
      <c r="QOK169" s="247"/>
      <c r="QOL169" s="247"/>
      <c r="QOM169" s="247"/>
      <c r="QON169" s="247"/>
      <c r="QOO169" s="247"/>
      <c r="QOP169" s="247"/>
      <c r="QOQ169" s="247"/>
      <c r="QOR169" s="247"/>
      <c r="QOS169" s="247"/>
      <c r="QOT169" s="247"/>
      <c r="QOU169" s="247"/>
      <c r="QOV169" s="247"/>
      <c r="QOW169" s="247"/>
      <c r="QOX169" s="247"/>
      <c r="QOY169" s="247"/>
      <c r="QOZ169" s="247"/>
      <c r="QPA169" s="247"/>
      <c r="QPB169" s="247"/>
      <c r="QPC169" s="247"/>
      <c r="QPD169" s="247"/>
      <c r="QPE169" s="247"/>
      <c r="QPF169" s="247"/>
      <c r="QPG169" s="247"/>
      <c r="QPH169" s="247"/>
      <c r="QPI169" s="247"/>
      <c r="QPJ169" s="247"/>
      <c r="QPK169" s="247"/>
      <c r="QPL169" s="247"/>
      <c r="QPM169" s="247"/>
      <c r="QPN169" s="247"/>
      <c r="QPO169" s="247"/>
      <c r="QPP169" s="247"/>
      <c r="QPQ169" s="247"/>
      <c r="QPR169" s="247"/>
      <c r="QPS169" s="247"/>
      <c r="QPT169" s="247"/>
      <c r="QPU169" s="247"/>
      <c r="QPV169" s="247"/>
      <c r="QPW169" s="247"/>
      <c r="QPX169" s="247"/>
      <c r="QPY169" s="247"/>
      <c r="QPZ169" s="247"/>
      <c r="QQA169" s="247"/>
      <c r="QQB169" s="247"/>
      <c r="QQC169" s="247"/>
      <c r="QQD169" s="247"/>
      <c r="QQE169" s="247"/>
      <c r="QQF169" s="247"/>
      <c r="QQG169" s="247"/>
      <c r="QQH169" s="247"/>
      <c r="QQI169" s="247"/>
      <c r="QQJ169" s="247"/>
      <c r="QQK169" s="247"/>
      <c r="QQL169" s="247"/>
      <c r="QQM169" s="247"/>
      <c r="QQN169" s="247"/>
      <c r="QQO169" s="247"/>
      <c r="QQP169" s="247"/>
      <c r="QQQ169" s="247"/>
      <c r="QQR169" s="247"/>
      <c r="QQS169" s="247"/>
      <c r="QQT169" s="247"/>
      <c r="QQU169" s="247"/>
      <c r="QQV169" s="247"/>
      <c r="QQW169" s="247"/>
      <c r="QQX169" s="247"/>
      <c r="QQY169" s="247"/>
      <c r="QQZ169" s="247"/>
      <c r="QRA169" s="247"/>
      <c r="QRB169" s="247"/>
      <c r="QRC169" s="247"/>
      <c r="QRD169" s="247"/>
      <c r="QRE169" s="247"/>
      <c r="QRF169" s="247"/>
      <c r="QRG169" s="247"/>
      <c r="QRH169" s="247"/>
      <c r="QRI169" s="247"/>
      <c r="QRJ169" s="247"/>
      <c r="QRK169" s="247"/>
      <c r="QRL169" s="247"/>
      <c r="QRM169" s="247"/>
      <c r="QRN169" s="247"/>
      <c r="QRO169" s="247"/>
      <c r="QRP169" s="247"/>
      <c r="QRQ169" s="247"/>
      <c r="QRR169" s="247"/>
      <c r="QRS169" s="247"/>
      <c r="QRT169" s="247"/>
      <c r="QRU169" s="247"/>
      <c r="QRV169" s="247"/>
      <c r="QRW169" s="247"/>
      <c r="QRX169" s="247"/>
      <c r="QRY169" s="247"/>
      <c r="QRZ169" s="247"/>
      <c r="QSA169" s="247"/>
      <c r="QSB169" s="247"/>
      <c r="QSC169" s="247"/>
      <c r="QSD169" s="247"/>
      <c r="QSE169" s="247"/>
      <c r="QSF169" s="247"/>
      <c r="QSG169" s="247"/>
      <c r="QSH169" s="247"/>
      <c r="QSI169" s="247"/>
      <c r="QSJ169" s="247"/>
      <c r="QSK169" s="247"/>
      <c r="QSL169" s="247"/>
      <c r="QSM169" s="247"/>
      <c r="QSN169" s="247"/>
      <c r="QSO169" s="247"/>
      <c r="QSP169" s="247"/>
      <c r="QSQ169" s="247"/>
      <c r="QSR169" s="247"/>
      <c r="QSS169" s="247"/>
      <c r="QST169" s="247"/>
      <c r="QSU169" s="247"/>
      <c r="QSV169" s="247"/>
      <c r="QSW169" s="247"/>
      <c r="QSX169" s="247"/>
      <c r="QSY169" s="247"/>
      <c r="QSZ169" s="247"/>
      <c r="QTA169" s="247"/>
      <c r="QTB169" s="247"/>
      <c r="QTC169" s="247"/>
      <c r="QTD169" s="247"/>
      <c r="QTE169" s="247"/>
      <c r="QTF169" s="247"/>
      <c r="QTG169" s="247"/>
      <c r="QTH169" s="247"/>
      <c r="QTI169" s="247"/>
      <c r="QTJ169" s="247"/>
      <c r="QTK169" s="247"/>
      <c r="QTL169" s="247"/>
      <c r="QTM169" s="247"/>
      <c r="QTN169" s="247"/>
      <c r="QTO169" s="247"/>
      <c r="QTP169" s="247"/>
      <c r="QTQ169" s="247"/>
      <c r="QTR169" s="247"/>
      <c r="QTS169" s="247"/>
      <c r="QTT169" s="247"/>
      <c r="QTU169" s="247"/>
      <c r="QTV169" s="247"/>
      <c r="QTW169" s="247"/>
      <c r="QTX169" s="247"/>
      <c r="QTY169" s="247"/>
      <c r="QTZ169" s="247"/>
      <c r="QUA169" s="247"/>
      <c r="QUB169" s="247"/>
      <c r="QUC169" s="247"/>
      <c r="QUD169" s="247"/>
      <c r="QUE169" s="247"/>
      <c r="QUF169" s="247"/>
      <c r="QUG169" s="247"/>
      <c r="QUH169" s="247"/>
      <c r="QUI169" s="247"/>
      <c r="QUJ169" s="247"/>
      <c r="QUK169" s="247"/>
      <c r="QUL169" s="247"/>
      <c r="QUM169" s="247"/>
      <c r="QUN169" s="247"/>
      <c r="QUO169" s="247"/>
      <c r="QUP169" s="247"/>
      <c r="QUQ169" s="247"/>
      <c r="QUR169" s="247"/>
      <c r="QUS169" s="247"/>
      <c r="QUT169" s="247"/>
      <c r="QUU169" s="247"/>
      <c r="QUV169" s="247"/>
      <c r="QUW169" s="247"/>
      <c r="QUX169" s="247"/>
      <c r="QUY169" s="247"/>
      <c r="QUZ169" s="247"/>
      <c r="QVA169" s="247"/>
      <c r="QVB169" s="247"/>
      <c r="QVC169" s="247"/>
      <c r="QVD169" s="247"/>
      <c r="QVE169" s="247"/>
      <c r="QVF169" s="247"/>
      <c r="QVG169" s="247"/>
      <c r="QVH169" s="247"/>
      <c r="QVI169" s="247"/>
      <c r="QVJ169" s="247"/>
      <c r="QVK169" s="247"/>
      <c r="QVL169" s="247"/>
      <c r="QVM169" s="247"/>
      <c r="QVN169" s="247"/>
      <c r="QVO169" s="247"/>
      <c r="QVP169" s="247"/>
      <c r="QVQ169" s="247"/>
      <c r="QVR169" s="247"/>
      <c r="QVS169" s="247"/>
      <c r="QVT169" s="247"/>
      <c r="QVU169" s="247"/>
      <c r="QVV169" s="247"/>
      <c r="QVW169" s="247"/>
      <c r="QVX169" s="247"/>
      <c r="QVY169" s="247"/>
      <c r="QVZ169" s="247"/>
      <c r="QWA169" s="247"/>
      <c r="QWB169" s="247"/>
      <c r="QWC169" s="247"/>
      <c r="QWD169" s="247"/>
      <c r="QWE169" s="247"/>
      <c r="QWF169" s="247"/>
      <c r="QWG169" s="247"/>
      <c r="QWH169" s="247"/>
      <c r="QWI169" s="247"/>
      <c r="QWJ169" s="247"/>
      <c r="QWK169" s="247"/>
      <c r="QWL169" s="247"/>
      <c r="QWM169" s="247"/>
      <c r="QWN169" s="247"/>
      <c r="QWO169" s="247"/>
      <c r="QWP169" s="247"/>
      <c r="QWQ169" s="247"/>
      <c r="QWR169" s="247"/>
      <c r="QWS169" s="247"/>
      <c r="QWT169" s="247"/>
      <c r="QWU169" s="247"/>
      <c r="QWV169" s="247"/>
      <c r="QWW169" s="247"/>
      <c r="QWX169" s="247"/>
      <c r="QWY169" s="247"/>
      <c r="QWZ169" s="247"/>
      <c r="QXA169" s="247"/>
      <c r="QXB169" s="247"/>
      <c r="QXC169" s="247"/>
      <c r="QXD169" s="247"/>
      <c r="QXE169" s="247"/>
      <c r="QXF169" s="247"/>
      <c r="QXG169" s="247"/>
      <c r="QXH169" s="247"/>
      <c r="QXI169" s="247"/>
      <c r="QXJ169" s="247"/>
      <c r="QXK169" s="247"/>
      <c r="QXL169" s="247"/>
      <c r="QXM169" s="247"/>
      <c r="QXN169" s="247"/>
      <c r="QXO169" s="247"/>
      <c r="QXP169" s="247"/>
      <c r="QXQ169" s="247"/>
      <c r="QXR169" s="247"/>
      <c r="QXS169" s="247"/>
      <c r="QXT169" s="247"/>
      <c r="QXU169" s="247"/>
      <c r="QXV169" s="247"/>
      <c r="QXW169" s="247"/>
      <c r="QXX169" s="247"/>
      <c r="QXY169" s="247"/>
      <c r="QXZ169" s="247"/>
      <c r="QYA169" s="247"/>
      <c r="QYB169" s="247"/>
      <c r="QYC169" s="247"/>
      <c r="QYD169" s="247"/>
      <c r="QYE169" s="247"/>
      <c r="QYF169" s="247"/>
      <c r="QYG169" s="247"/>
      <c r="QYH169" s="247"/>
      <c r="QYI169" s="247"/>
      <c r="QYJ169" s="247"/>
      <c r="QYK169" s="247"/>
      <c r="QYL169" s="247"/>
      <c r="QYM169" s="247"/>
      <c r="QYN169" s="247"/>
      <c r="QYO169" s="247"/>
      <c r="QYP169" s="247"/>
      <c r="QYQ169" s="247"/>
      <c r="QYR169" s="247"/>
      <c r="QYS169" s="247"/>
      <c r="QYT169" s="247"/>
      <c r="QYU169" s="247"/>
      <c r="QYV169" s="247"/>
      <c r="QYW169" s="247"/>
      <c r="QYX169" s="247"/>
      <c r="QYY169" s="247"/>
      <c r="QYZ169" s="247"/>
      <c r="QZA169" s="247"/>
      <c r="QZB169" s="247"/>
      <c r="QZC169" s="247"/>
      <c r="QZD169" s="247"/>
      <c r="QZE169" s="247"/>
      <c r="QZF169" s="247"/>
      <c r="QZG169" s="247"/>
      <c r="QZH169" s="247"/>
      <c r="QZI169" s="247"/>
      <c r="QZJ169" s="247"/>
      <c r="QZK169" s="247"/>
      <c r="QZL169" s="247"/>
      <c r="QZM169" s="247"/>
      <c r="QZN169" s="247"/>
      <c r="QZO169" s="247"/>
      <c r="QZP169" s="247"/>
      <c r="QZQ169" s="247"/>
      <c r="QZR169" s="247"/>
      <c r="QZS169" s="247"/>
      <c r="QZT169" s="247"/>
      <c r="QZU169" s="247"/>
      <c r="QZV169" s="247"/>
      <c r="QZW169" s="247"/>
      <c r="QZX169" s="247"/>
      <c r="QZY169" s="247"/>
      <c r="QZZ169" s="247"/>
      <c r="RAA169" s="247"/>
      <c r="RAB169" s="247"/>
      <c r="RAC169" s="247"/>
      <c r="RAD169" s="247"/>
      <c r="RAE169" s="247"/>
      <c r="RAF169" s="247"/>
      <c r="RAG169" s="247"/>
      <c r="RAH169" s="247"/>
      <c r="RAI169" s="247"/>
      <c r="RAJ169" s="247"/>
      <c r="RAK169" s="247"/>
      <c r="RAL169" s="247"/>
      <c r="RAM169" s="247"/>
      <c r="RAN169" s="247"/>
      <c r="RAO169" s="247"/>
      <c r="RAP169" s="247"/>
      <c r="RAQ169" s="247"/>
      <c r="RAR169" s="247"/>
      <c r="RAS169" s="247"/>
      <c r="RAT169" s="247"/>
      <c r="RAU169" s="247"/>
      <c r="RAV169" s="247"/>
      <c r="RAW169" s="247"/>
      <c r="RAX169" s="247"/>
      <c r="RAY169" s="247"/>
      <c r="RAZ169" s="247"/>
      <c r="RBA169" s="247"/>
      <c r="RBB169" s="247"/>
      <c r="RBC169" s="247"/>
      <c r="RBD169" s="247"/>
      <c r="RBE169" s="247"/>
      <c r="RBF169" s="247"/>
      <c r="RBG169" s="247"/>
      <c r="RBH169" s="247"/>
      <c r="RBI169" s="247"/>
      <c r="RBJ169" s="247"/>
      <c r="RBK169" s="247"/>
      <c r="RBL169" s="247"/>
      <c r="RBM169" s="247"/>
      <c r="RBN169" s="247"/>
      <c r="RBO169" s="247"/>
      <c r="RBP169" s="247"/>
      <c r="RBQ169" s="247"/>
      <c r="RBR169" s="247"/>
      <c r="RBS169" s="247"/>
      <c r="RBT169" s="247"/>
      <c r="RBU169" s="247"/>
      <c r="RBV169" s="247"/>
      <c r="RBW169" s="247"/>
      <c r="RBX169" s="247"/>
      <c r="RBY169" s="247"/>
      <c r="RBZ169" s="247"/>
      <c r="RCA169" s="247"/>
      <c r="RCB169" s="247"/>
      <c r="RCC169" s="247"/>
      <c r="RCD169" s="247"/>
      <c r="RCE169" s="247"/>
      <c r="RCF169" s="247"/>
      <c r="RCG169" s="247"/>
      <c r="RCH169" s="247"/>
      <c r="RCI169" s="247"/>
      <c r="RCJ169" s="247"/>
      <c r="RCK169" s="247"/>
      <c r="RCL169" s="247"/>
      <c r="RCM169" s="247"/>
      <c r="RCN169" s="247"/>
      <c r="RCO169" s="247"/>
      <c r="RCP169" s="247"/>
      <c r="RCQ169" s="247"/>
      <c r="RCR169" s="247"/>
      <c r="RCS169" s="247"/>
      <c r="RCT169" s="247"/>
      <c r="RCU169" s="247"/>
      <c r="RCV169" s="247"/>
      <c r="RCW169" s="247"/>
      <c r="RCX169" s="247"/>
      <c r="RCY169" s="247"/>
      <c r="RCZ169" s="247"/>
      <c r="RDA169" s="247"/>
      <c r="RDB169" s="247"/>
      <c r="RDC169" s="247"/>
      <c r="RDD169" s="247"/>
      <c r="RDE169" s="247"/>
      <c r="RDF169" s="247"/>
      <c r="RDG169" s="247"/>
      <c r="RDH169" s="247"/>
      <c r="RDI169" s="247"/>
      <c r="RDJ169" s="247"/>
      <c r="RDK169" s="247"/>
      <c r="RDL169" s="247"/>
      <c r="RDM169" s="247"/>
      <c r="RDN169" s="247"/>
      <c r="RDO169" s="247"/>
      <c r="RDP169" s="247"/>
      <c r="RDQ169" s="247"/>
      <c r="RDR169" s="247"/>
      <c r="RDS169" s="247"/>
      <c r="RDT169" s="247"/>
      <c r="RDU169" s="247"/>
      <c r="RDV169" s="247"/>
      <c r="RDW169" s="247"/>
      <c r="RDX169" s="247"/>
      <c r="RDY169" s="247"/>
      <c r="RDZ169" s="247"/>
      <c r="REA169" s="247"/>
      <c r="REB169" s="247"/>
      <c r="REC169" s="247"/>
      <c r="RED169" s="247"/>
      <c r="REE169" s="247"/>
      <c r="REF169" s="247"/>
      <c r="REG169" s="247"/>
      <c r="REH169" s="247"/>
      <c r="REI169" s="247"/>
      <c r="REJ169" s="247"/>
      <c r="REK169" s="247"/>
      <c r="REL169" s="247"/>
      <c r="REM169" s="247"/>
      <c r="REN169" s="247"/>
      <c r="REO169" s="247"/>
      <c r="REP169" s="247"/>
      <c r="REQ169" s="247"/>
      <c r="RER169" s="247"/>
      <c r="RES169" s="247"/>
      <c r="RET169" s="247"/>
      <c r="REU169" s="247"/>
      <c r="REV169" s="247"/>
      <c r="REW169" s="247"/>
      <c r="REX169" s="247"/>
      <c r="REY169" s="247"/>
      <c r="REZ169" s="247"/>
      <c r="RFA169" s="247"/>
      <c r="RFB169" s="247"/>
      <c r="RFC169" s="247"/>
      <c r="RFD169" s="247"/>
      <c r="RFE169" s="247"/>
      <c r="RFF169" s="247"/>
      <c r="RFG169" s="247"/>
      <c r="RFH169" s="247"/>
      <c r="RFI169" s="247"/>
      <c r="RFJ169" s="247"/>
      <c r="RFK169" s="247"/>
      <c r="RFL169" s="247"/>
      <c r="RFM169" s="247"/>
      <c r="RFN169" s="247"/>
      <c r="RFO169" s="247"/>
      <c r="RFP169" s="247"/>
      <c r="RFQ169" s="247"/>
      <c r="RFR169" s="247"/>
      <c r="RFS169" s="247"/>
      <c r="RFT169" s="247"/>
      <c r="RFU169" s="247"/>
      <c r="RFV169" s="247"/>
      <c r="RFW169" s="247"/>
      <c r="RFX169" s="247"/>
      <c r="RFY169" s="247"/>
      <c r="RFZ169" s="247"/>
      <c r="RGA169" s="247"/>
      <c r="RGB169" s="247"/>
      <c r="RGC169" s="247"/>
      <c r="RGD169" s="247"/>
      <c r="RGE169" s="247"/>
      <c r="RGF169" s="247"/>
      <c r="RGG169" s="247"/>
      <c r="RGH169" s="247"/>
      <c r="RGI169" s="247"/>
      <c r="RGJ169" s="247"/>
      <c r="RGK169" s="247"/>
      <c r="RGL169" s="247"/>
      <c r="RGM169" s="247"/>
      <c r="RGN169" s="247"/>
      <c r="RGO169" s="247"/>
      <c r="RGP169" s="247"/>
      <c r="RGQ169" s="247"/>
      <c r="RGR169" s="247"/>
      <c r="RGS169" s="247"/>
      <c r="RGT169" s="247"/>
      <c r="RGU169" s="247"/>
      <c r="RGV169" s="247"/>
      <c r="RGW169" s="247"/>
      <c r="RGX169" s="247"/>
      <c r="RGY169" s="247"/>
      <c r="RGZ169" s="247"/>
      <c r="RHA169" s="247"/>
      <c r="RHB169" s="247"/>
      <c r="RHC169" s="247"/>
      <c r="RHD169" s="247"/>
      <c r="RHE169" s="247"/>
      <c r="RHF169" s="247"/>
      <c r="RHG169" s="247"/>
      <c r="RHH169" s="247"/>
      <c r="RHI169" s="247"/>
      <c r="RHJ169" s="247"/>
      <c r="RHK169" s="247"/>
      <c r="RHL169" s="247"/>
      <c r="RHM169" s="247"/>
      <c r="RHN169" s="247"/>
      <c r="RHO169" s="247"/>
      <c r="RHP169" s="247"/>
      <c r="RHQ169" s="247"/>
      <c r="RHR169" s="247"/>
      <c r="RHS169" s="247"/>
      <c r="RHT169" s="247"/>
      <c r="RHU169" s="247"/>
      <c r="RHV169" s="247"/>
      <c r="RHW169" s="247"/>
      <c r="RHX169" s="247"/>
      <c r="RHY169" s="247"/>
      <c r="RHZ169" s="247"/>
      <c r="RIA169" s="247"/>
      <c r="RIB169" s="247"/>
      <c r="RIC169" s="247"/>
      <c r="RID169" s="247"/>
      <c r="RIE169" s="247"/>
      <c r="RIF169" s="247"/>
      <c r="RIG169" s="247"/>
      <c r="RIH169" s="247"/>
      <c r="RII169" s="247"/>
      <c r="RIJ169" s="247"/>
      <c r="RIK169" s="247"/>
      <c r="RIL169" s="247"/>
      <c r="RIM169" s="247"/>
      <c r="RIN169" s="247"/>
      <c r="RIO169" s="247"/>
      <c r="RIP169" s="247"/>
      <c r="RIQ169" s="247"/>
      <c r="RIR169" s="247"/>
      <c r="RIS169" s="247"/>
      <c r="RIT169" s="247"/>
      <c r="RIU169" s="247"/>
      <c r="RIV169" s="247"/>
      <c r="RIW169" s="247"/>
      <c r="RIX169" s="247"/>
      <c r="RIY169" s="247"/>
      <c r="RIZ169" s="247"/>
      <c r="RJA169" s="247"/>
      <c r="RJB169" s="247"/>
      <c r="RJC169" s="247"/>
      <c r="RJD169" s="247"/>
      <c r="RJE169" s="247"/>
      <c r="RJF169" s="247"/>
      <c r="RJG169" s="247"/>
      <c r="RJH169" s="247"/>
      <c r="RJI169" s="247"/>
      <c r="RJJ169" s="247"/>
      <c r="RJK169" s="247"/>
      <c r="RJL169" s="247"/>
      <c r="RJM169" s="247"/>
      <c r="RJN169" s="247"/>
      <c r="RJO169" s="247"/>
      <c r="RJP169" s="247"/>
      <c r="RJQ169" s="247"/>
      <c r="RJR169" s="247"/>
      <c r="RJS169" s="247"/>
      <c r="RJT169" s="247"/>
      <c r="RJU169" s="247"/>
      <c r="RJV169" s="247"/>
      <c r="RJW169" s="247"/>
      <c r="RJX169" s="247"/>
      <c r="RJY169" s="247"/>
      <c r="RJZ169" s="247"/>
      <c r="RKA169" s="247"/>
      <c r="RKB169" s="247"/>
      <c r="RKC169" s="247"/>
      <c r="RKD169" s="247"/>
      <c r="RKE169" s="247"/>
      <c r="RKF169" s="247"/>
      <c r="RKG169" s="247"/>
      <c r="RKH169" s="247"/>
      <c r="RKI169" s="247"/>
      <c r="RKJ169" s="247"/>
      <c r="RKK169" s="247"/>
      <c r="RKL169" s="247"/>
      <c r="RKM169" s="247"/>
      <c r="RKN169" s="247"/>
      <c r="RKO169" s="247"/>
      <c r="RKP169" s="247"/>
      <c r="RKQ169" s="247"/>
      <c r="RKR169" s="247"/>
      <c r="RKS169" s="247"/>
      <c r="RKT169" s="247"/>
      <c r="RKU169" s="247"/>
      <c r="RKV169" s="247"/>
      <c r="RKW169" s="247"/>
      <c r="RKX169" s="247"/>
      <c r="RKY169" s="247"/>
      <c r="RKZ169" s="247"/>
      <c r="RLA169" s="247"/>
      <c r="RLB169" s="247"/>
      <c r="RLC169" s="247"/>
      <c r="RLD169" s="247"/>
      <c r="RLE169" s="247"/>
      <c r="RLF169" s="247"/>
      <c r="RLG169" s="247"/>
      <c r="RLH169" s="247"/>
      <c r="RLI169" s="247"/>
      <c r="RLJ169" s="247"/>
      <c r="RLK169" s="247"/>
      <c r="RLL169" s="247"/>
      <c r="RLM169" s="247"/>
      <c r="RLN169" s="247"/>
      <c r="RLO169" s="247"/>
      <c r="RLP169" s="247"/>
      <c r="RLQ169" s="247"/>
      <c r="RLR169" s="247"/>
      <c r="RLS169" s="247"/>
      <c r="RLT169" s="247"/>
      <c r="RLU169" s="247"/>
      <c r="RLV169" s="247"/>
      <c r="RLW169" s="247"/>
      <c r="RLX169" s="247"/>
      <c r="RLY169" s="247"/>
      <c r="RLZ169" s="247"/>
      <c r="RMA169" s="247"/>
      <c r="RMB169" s="247"/>
      <c r="RMC169" s="247"/>
      <c r="RMD169" s="247"/>
      <c r="RME169" s="247"/>
      <c r="RMF169" s="247"/>
      <c r="RMG169" s="247"/>
      <c r="RMH169" s="247"/>
      <c r="RMI169" s="247"/>
      <c r="RMJ169" s="247"/>
      <c r="RMK169" s="247"/>
      <c r="RML169" s="247"/>
      <c r="RMM169" s="247"/>
      <c r="RMN169" s="247"/>
      <c r="RMO169" s="247"/>
      <c r="RMP169" s="247"/>
      <c r="RMQ169" s="247"/>
      <c r="RMR169" s="247"/>
      <c r="RMS169" s="247"/>
      <c r="RMT169" s="247"/>
      <c r="RMU169" s="247"/>
      <c r="RMV169" s="247"/>
      <c r="RMW169" s="247"/>
      <c r="RMX169" s="247"/>
      <c r="RMY169" s="247"/>
      <c r="RMZ169" s="247"/>
      <c r="RNA169" s="247"/>
      <c r="RNB169" s="247"/>
      <c r="RNC169" s="247"/>
      <c r="RND169" s="247"/>
      <c r="RNE169" s="247"/>
      <c r="RNF169" s="247"/>
      <c r="RNG169" s="247"/>
      <c r="RNH169" s="247"/>
      <c r="RNI169" s="247"/>
      <c r="RNJ169" s="247"/>
      <c r="RNK169" s="247"/>
      <c r="RNL169" s="247"/>
      <c r="RNM169" s="247"/>
      <c r="RNN169" s="247"/>
      <c r="RNO169" s="247"/>
      <c r="RNP169" s="247"/>
      <c r="RNQ169" s="247"/>
      <c r="RNR169" s="247"/>
      <c r="RNS169" s="247"/>
      <c r="RNT169" s="247"/>
      <c r="RNU169" s="247"/>
      <c r="RNV169" s="247"/>
      <c r="RNW169" s="247"/>
      <c r="RNX169" s="247"/>
      <c r="RNY169" s="247"/>
      <c r="RNZ169" s="247"/>
      <c r="ROA169" s="247"/>
      <c r="ROB169" s="247"/>
      <c r="ROC169" s="247"/>
      <c r="ROD169" s="247"/>
      <c r="ROE169" s="247"/>
      <c r="ROF169" s="247"/>
      <c r="ROG169" s="247"/>
      <c r="ROH169" s="247"/>
      <c r="ROI169" s="247"/>
      <c r="ROJ169" s="247"/>
      <c r="ROK169" s="247"/>
      <c r="ROL169" s="247"/>
      <c r="ROM169" s="247"/>
      <c r="RON169" s="247"/>
      <c r="ROO169" s="247"/>
      <c r="ROP169" s="247"/>
      <c r="ROQ169" s="247"/>
      <c r="ROR169" s="247"/>
      <c r="ROS169" s="247"/>
      <c r="ROT169" s="247"/>
      <c r="ROU169" s="247"/>
      <c r="ROV169" s="247"/>
      <c r="ROW169" s="247"/>
      <c r="ROX169" s="247"/>
      <c r="ROY169" s="247"/>
      <c r="ROZ169" s="247"/>
      <c r="RPA169" s="247"/>
      <c r="RPB169" s="247"/>
      <c r="RPC169" s="247"/>
      <c r="RPD169" s="247"/>
      <c r="RPE169" s="247"/>
      <c r="RPF169" s="247"/>
      <c r="RPG169" s="247"/>
      <c r="RPH169" s="247"/>
      <c r="RPI169" s="247"/>
      <c r="RPJ169" s="247"/>
      <c r="RPK169" s="247"/>
      <c r="RPL169" s="247"/>
      <c r="RPM169" s="247"/>
      <c r="RPN169" s="247"/>
      <c r="RPO169" s="247"/>
      <c r="RPP169" s="247"/>
      <c r="RPQ169" s="247"/>
      <c r="RPR169" s="247"/>
      <c r="RPS169" s="247"/>
      <c r="RPT169" s="247"/>
      <c r="RPU169" s="247"/>
      <c r="RPV169" s="247"/>
      <c r="RPW169" s="247"/>
      <c r="RPX169" s="247"/>
      <c r="RPY169" s="247"/>
      <c r="RPZ169" s="247"/>
      <c r="RQA169" s="247"/>
      <c r="RQB169" s="247"/>
      <c r="RQC169" s="247"/>
      <c r="RQD169" s="247"/>
      <c r="RQE169" s="247"/>
      <c r="RQF169" s="247"/>
      <c r="RQG169" s="247"/>
      <c r="RQH169" s="247"/>
      <c r="RQI169" s="247"/>
      <c r="RQJ169" s="247"/>
      <c r="RQK169" s="247"/>
      <c r="RQL169" s="247"/>
      <c r="RQM169" s="247"/>
      <c r="RQN169" s="247"/>
      <c r="RQO169" s="247"/>
      <c r="RQP169" s="247"/>
      <c r="RQQ169" s="247"/>
      <c r="RQR169" s="247"/>
      <c r="RQS169" s="247"/>
      <c r="RQT169" s="247"/>
      <c r="RQU169" s="247"/>
      <c r="RQV169" s="247"/>
      <c r="RQW169" s="247"/>
      <c r="RQX169" s="247"/>
      <c r="RQY169" s="247"/>
      <c r="RQZ169" s="247"/>
      <c r="RRA169" s="247"/>
      <c r="RRB169" s="247"/>
      <c r="RRC169" s="247"/>
      <c r="RRD169" s="247"/>
      <c r="RRE169" s="247"/>
      <c r="RRF169" s="247"/>
      <c r="RRG169" s="247"/>
      <c r="RRH169" s="247"/>
      <c r="RRI169" s="247"/>
      <c r="RRJ169" s="247"/>
      <c r="RRK169" s="247"/>
      <c r="RRL169" s="247"/>
      <c r="RRM169" s="247"/>
      <c r="RRN169" s="247"/>
      <c r="RRO169" s="247"/>
      <c r="RRP169" s="247"/>
      <c r="RRQ169" s="247"/>
      <c r="RRR169" s="247"/>
      <c r="RRS169" s="247"/>
      <c r="RRT169" s="247"/>
      <c r="RRU169" s="247"/>
      <c r="RRV169" s="247"/>
      <c r="RRW169" s="247"/>
      <c r="RRX169" s="247"/>
      <c r="RRY169" s="247"/>
      <c r="RRZ169" s="247"/>
      <c r="RSA169" s="247"/>
      <c r="RSB169" s="247"/>
      <c r="RSC169" s="247"/>
      <c r="RSD169" s="247"/>
      <c r="RSE169" s="247"/>
      <c r="RSF169" s="247"/>
      <c r="RSG169" s="247"/>
      <c r="RSH169" s="247"/>
      <c r="RSI169" s="247"/>
      <c r="RSJ169" s="247"/>
      <c r="RSK169" s="247"/>
      <c r="RSL169" s="247"/>
      <c r="RSM169" s="247"/>
      <c r="RSN169" s="247"/>
      <c r="RSO169" s="247"/>
      <c r="RSP169" s="247"/>
      <c r="RSQ169" s="247"/>
      <c r="RSR169" s="247"/>
      <c r="RSS169" s="247"/>
      <c r="RST169" s="247"/>
      <c r="RSU169" s="247"/>
      <c r="RSV169" s="247"/>
      <c r="RSW169" s="247"/>
      <c r="RSX169" s="247"/>
      <c r="RSY169" s="247"/>
      <c r="RSZ169" s="247"/>
      <c r="RTA169" s="247"/>
      <c r="RTB169" s="247"/>
      <c r="RTC169" s="247"/>
      <c r="RTD169" s="247"/>
      <c r="RTE169" s="247"/>
      <c r="RTF169" s="247"/>
      <c r="RTG169" s="247"/>
      <c r="RTH169" s="247"/>
      <c r="RTI169" s="247"/>
      <c r="RTJ169" s="247"/>
      <c r="RTK169" s="247"/>
      <c r="RTL169" s="247"/>
      <c r="RTM169" s="247"/>
      <c r="RTN169" s="247"/>
      <c r="RTO169" s="247"/>
      <c r="RTP169" s="247"/>
      <c r="RTQ169" s="247"/>
      <c r="RTR169" s="247"/>
      <c r="RTS169" s="247"/>
      <c r="RTT169" s="247"/>
      <c r="RTU169" s="247"/>
      <c r="RTV169" s="247"/>
      <c r="RTW169" s="247"/>
      <c r="RTX169" s="247"/>
      <c r="RTY169" s="247"/>
      <c r="RTZ169" s="247"/>
      <c r="RUA169" s="247"/>
      <c r="RUB169" s="247"/>
      <c r="RUC169" s="247"/>
      <c r="RUD169" s="247"/>
      <c r="RUE169" s="247"/>
      <c r="RUF169" s="247"/>
      <c r="RUG169" s="247"/>
      <c r="RUH169" s="247"/>
      <c r="RUI169" s="247"/>
      <c r="RUJ169" s="247"/>
      <c r="RUK169" s="247"/>
      <c r="RUL169" s="247"/>
      <c r="RUM169" s="247"/>
      <c r="RUN169" s="247"/>
      <c r="RUO169" s="247"/>
      <c r="RUP169" s="247"/>
      <c r="RUQ169" s="247"/>
      <c r="RUR169" s="247"/>
      <c r="RUS169" s="247"/>
      <c r="RUT169" s="247"/>
      <c r="RUU169" s="247"/>
      <c r="RUV169" s="247"/>
      <c r="RUW169" s="247"/>
      <c r="RUX169" s="247"/>
      <c r="RUY169" s="247"/>
      <c r="RUZ169" s="247"/>
      <c r="RVA169" s="247"/>
      <c r="RVB169" s="247"/>
      <c r="RVC169" s="247"/>
      <c r="RVD169" s="247"/>
      <c r="RVE169" s="247"/>
      <c r="RVF169" s="247"/>
      <c r="RVG169" s="247"/>
      <c r="RVH169" s="247"/>
      <c r="RVI169" s="247"/>
      <c r="RVJ169" s="247"/>
      <c r="RVK169" s="247"/>
      <c r="RVL169" s="247"/>
      <c r="RVM169" s="247"/>
      <c r="RVN169" s="247"/>
      <c r="RVO169" s="247"/>
      <c r="RVP169" s="247"/>
      <c r="RVQ169" s="247"/>
      <c r="RVR169" s="247"/>
      <c r="RVS169" s="247"/>
      <c r="RVT169" s="247"/>
      <c r="RVU169" s="247"/>
      <c r="RVV169" s="247"/>
      <c r="RVW169" s="247"/>
      <c r="RVX169" s="247"/>
      <c r="RVY169" s="247"/>
      <c r="RVZ169" s="247"/>
      <c r="RWA169" s="247"/>
      <c r="RWB169" s="247"/>
      <c r="RWC169" s="247"/>
      <c r="RWD169" s="247"/>
      <c r="RWE169" s="247"/>
      <c r="RWF169" s="247"/>
      <c r="RWG169" s="247"/>
      <c r="RWH169" s="247"/>
      <c r="RWI169" s="247"/>
      <c r="RWJ169" s="247"/>
      <c r="RWK169" s="247"/>
      <c r="RWL169" s="247"/>
      <c r="RWM169" s="247"/>
      <c r="RWN169" s="247"/>
      <c r="RWO169" s="247"/>
      <c r="RWP169" s="247"/>
      <c r="RWQ169" s="247"/>
      <c r="RWR169" s="247"/>
      <c r="RWS169" s="247"/>
      <c r="RWT169" s="247"/>
      <c r="RWU169" s="247"/>
      <c r="RWV169" s="247"/>
      <c r="RWW169" s="247"/>
      <c r="RWX169" s="247"/>
      <c r="RWY169" s="247"/>
      <c r="RWZ169" s="247"/>
      <c r="RXA169" s="247"/>
      <c r="RXB169" s="247"/>
      <c r="RXC169" s="247"/>
      <c r="RXD169" s="247"/>
      <c r="RXE169" s="247"/>
      <c r="RXF169" s="247"/>
      <c r="RXG169" s="247"/>
      <c r="RXH169" s="247"/>
      <c r="RXI169" s="247"/>
      <c r="RXJ169" s="247"/>
      <c r="RXK169" s="247"/>
      <c r="RXL169" s="247"/>
      <c r="RXM169" s="247"/>
      <c r="RXN169" s="247"/>
      <c r="RXO169" s="247"/>
      <c r="RXP169" s="247"/>
      <c r="RXQ169" s="247"/>
      <c r="RXR169" s="247"/>
      <c r="RXS169" s="247"/>
      <c r="RXT169" s="247"/>
      <c r="RXU169" s="247"/>
      <c r="RXV169" s="247"/>
      <c r="RXW169" s="247"/>
      <c r="RXX169" s="247"/>
      <c r="RXY169" s="247"/>
      <c r="RXZ169" s="247"/>
      <c r="RYA169" s="247"/>
      <c r="RYB169" s="247"/>
      <c r="RYC169" s="247"/>
      <c r="RYD169" s="247"/>
      <c r="RYE169" s="247"/>
      <c r="RYF169" s="247"/>
      <c r="RYG169" s="247"/>
      <c r="RYH169" s="247"/>
      <c r="RYI169" s="247"/>
      <c r="RYJ169" s="247"/>
      <c r="RYK169" s="247"/>
      <c r="RYL169" s="247"/>
      <c r="RYM169" s="247"/>
      <c r="RYN169" s="247"/>
      <c r="RYO169" s="247"/>
      <c r="RYP169" s="247"/>
      <c r="RYQ169" s="247"/>
      <c r="RYR169" s="247"/>
      <c r="RYS169" s="247"/>
      <c r="RYT169" s="247"/>
      <c r="RYU169" s="247"/>
      <c r="RYV169" s="247"/>
      <c r="RYW169" s="247"/>
      <c r="RYX169" s="247"/>
      <c r="RYY169" s="247"/>
      <c r="RYZ169" s="247"/>
      <c r="RZA169" s="247"/>
      <c r="RZB169" s="247"/>
      <c r="RZC169" s="247"/>
      <c r="RZD169" s="247"/>
      <c r="RZE169" s="247"/>
      <c r="RZF169" s="247"/>
      <c r="RZG169" s="247"/>
      <c r="RZH169" s="247"/>
      <c r="RZI169" s="247"/>
      <c r="RZJ169" s="247"/>
      <c r="RZK169" s="247"/>
      <c r="RZL169" s="247"/>
      <c r="RZM169" s="247"/>
      <c r="RZN169" s="247"/>
      <c r="RZO169" s="247"/>
      <c r="RZP169" s="247"/>
      <c r="RZQ169" s="247"/>
      <c r="RZR169" s="247"/>
      <c r="RZS169" s="247"/>
      <c r="RZT169" s="247"/>
      <c r="RZU169" s="247"/>
      <c r="RZV169" s="247"/>
      <c r="RZW169" s="247"/>
      <c r="RZX169" s="247"/>
      <c r="RZY169" s="247"/>
      <c r="RZZ169" s="247"/>
      <c r="SAA169" s="247"/>
      <c r="SAB169" s="247"/>
      <c r="SAC169" s="247"/>
      <c r="SAD169" s="247"/>
      <c r="SAE169" s="247"/>
      <c r="SAF169" s="247"/>
      <c r="SAG169" s="247"/>
      <c r="SAH169" s="247"/>
      <c r="SAI169" s="247"/>
      <c r="SAJ169" s="247"/>
      <c r="SAK169" s="247"/>
      <c r="SAL169" s="247"/>
      <c r="SAM169" s="247"/>
      <c r="SAN169" s="247"/>
      <c r="SAO169" s="247"/>
      <c r="SAP169" s="247"/>
      <c r="SAQ169" s="247"/>
      <c r="SAR169" s="247"/>
      <c r="SAS169" s="247"/>
      <c r="SAT169" s="247"/>
      <c r="SAU169" s="247"/>
      <c r="SAV169" s="247"/>
      <c r="SAW169" s="247"/>
      <c r="SAX169" s="247"/>
      <c r="SAY169" s="247"/>
      <c r="SAZ169" s="247"/>
      <c r="SBA169" s="247"/>
      <c r="SBB169" s="247"/>
      <c r="SBC169" s="247"/>
      <c r="SBD169" s="247"/>
      <c r="SBE169" s="247"/>
      <c r="SBF169" s="247"/>
      <c r="SBG169" s="247"/>
      <c r="SBH169" s="247"/>
      <c r="SBI169" s="247"/>
      <c r="SBJ169" s="247"/>
      <c r="SBK169" s="247"/>
      <c r="SBL169" s="247"/>
      <c r="SBM169" s="247"/>
      <c r="SBN169" s="247"/>
      <c r="SBO169" s="247"/>
      <c r="SBP169" s="247"/>
      <c r="SBQ169" s="247"/>
      <c r="SBR169" s="247"/>
      <c r="SBS169" s="247"/>
      <c r="SBT169" s="247"/>
      <c r="SBU169" s="247"/>
      <c r="SBV169" s="247"/>
      <c r="SBW169" s="247"/>
      <c r="SBX169" s="247"/>
      <c r="SBY169" s="247"/>
      <c r="SBZ169" s="247"/>
      <c r="SCA169" s="247"/>
      <c r="SCB169" s="247"/>
      <c r="SCC169" s="247"/>
      <c r="SCD169" s="247"/>
      <c r="SCE169" s="247"/>
      <c r="SCF169" s="247"/>
      <c r="SCG169" s="247"/>
      <c r="SCH169" s="247"/>
      <c r="SCI169" s="247"/>
      <c r="SCJ169" s="247"/>
      <c r="SCK169" s="247"/>
      <c r="SCL169" s="247"/>
      <c r="SCM169" s="247"/>
      <c r="SCN169" s="247"/>
      <c r="SCO169" s="247"/>
      <c r="SCP169" s="247"/>
      <c r="SCQ169" s="247"/>
      <c r="SCR169" s="247"/>
      <c r="SCS169" s="247"/>
      <c r="SCT169" s="247"/>
      <c r="SCU169" s="247"/>
      <c r="SCV169" s="247"/>
      <c r="SCW169" s="247"/>
      <c r="SCX169" s="247"/>
      <c r="SCY169" s="247"/>
      <c r="SCZ169" s="247"/>
      <c r="SDA169" s="247"/>
      <c r="SDB169" s="247"/>
      <c r="SDC169" s="247"/>
      <c r="SDD169" s="247"/>
      <c r="SDE169" s="247"/>
      <c r="SDF169" s="247"/>
      <c r="SDG169" s="247"/>
      <c r="SDH169" s="247"/>
      <c r="SDI169" s="247"/>
      <c r="SDJ169" s="247"/>
      <c r="SDK169" s="247"/>
      <c r="SDL169" s="247"/>
      <c r="SDM169" s="247"/>
      <c r="SDN169" s="247"/>
      <c r="SDO169" s="247"/>
      <c r="SDP169" s="247"/>
      <c r="SDQ169" s="247"/>
      <c r="SDR169" s="247"/>
      <c r="SDS169" s="247"/>
      <c r="SDT169" s="247"/>
      <c r="SDU169" s="247"/>
      <c r="SDV169" s="247"/>
      <c r="SDW169" s="247"/>
      <c r="SDX169" s="247"/>
      <c r="SDY169" s="247"/>
      <c r="SDZ169" s="247"/>
      <c r="SEA169" s="247"/>
      <c r="SEB169" s="247"/>
      <c r="SEC169" s="247"/>
      <c r="SED169" s="247"/>
      <c r="SEE169" s="247"/>
      <c r="SEF169" s="247"/>
      <c r="SEG169" s="247"/>
      <c r="SEH169" s="247"/>
      <c r="SEI169" s="247"/>
      <c r="SEJ169" s="247"/>
      <c r="SEK169" s="247"/>
      <c r="SEL169" s="247"/>
      <c r="SEM169" s="247"/>
      <c r="SEN169" s="247"/>
      <c r="SEO169" s="247"/>
      <c r="SEP169" s="247"/>
      <c r="SEQ169" s="247"/>
      <c r="SER169" s="247"/>
      <c r="SES169" s="247"/>
      <c r="SET169" s="247"/>
      <c r="SEU169" s="247"/>
      <c r="SEV169" s="247"/>
      <c r="SEW169" s="247"/>
      <c r="SEX169" s="247"/>
      <c r="SEY169" s="247"/>
      <c r="SEZ169" s="247"/>
      <c r="SFA169" s="247"/>
      <c r="SFB169" s="247"/>
      <c r="SFC169" s="247"/>
      <c r="SFD169" s="247"/>
      <c r="SFE169" s="247"/>
      <c r="SFF169" s="247"/>
      <c r="SFG169" s="247"/>
      <c r="SFH169" s="247"/>
      <c r="SFI169" s="247"/>
      <c r="SFJ169" s="247"/>
      <c r="SFK169" s="247"/>
      <c r="SFL169" s="247"/>
      <c r="SFM169" s="247"/>
      <c r="SFN169" s="247"/>
      <c r="SFO169" s="247"/>
      <c r="SFP169" s="247"/>
      <c r="SFQ169" s="247"/>
      <c r="SFR169" s="247"/>
      <c r="SFS169" s="247"/>
      <c r="SFT169" s="247"/>
      <c r="SFU169" s="247"/>
      <c r="SFV169" s="247"/>
      <c r="SFW169" s="247"/>
      <c r="SFX169" s="247"/>
      <c r="SFY169" s="247"/>
      <c r="SFZ169" s="247"/>
      <c r="SGA169" s="247"/>
      <c r="SGB169" s="247"/>
      <c r="SGC169" s="247"/>
      <c r="SGD169" s="247"/>
      <c r="SGE169" s="247"/>
      <c r="SGF169" s="247"/>
      <c r="SGG169" s="247"/>
      <c r="SGH169" s="247"/>
      <c r="SGI169" s="247"/>
      <c r="SGJ169" s="247"/>
      <c r="SGK169" s="247"/>
      <c r="SGL169" s="247"/>
      <c r="SGM169" s="247"/>
      <c r="SGN169" s="247"/>
      <c r="SGO169" s="247"/>
      <c r="SGP169" s="247"/>
      <c r="SGQ169" s="247"/>
      <c r="SGR169" s="247"/>
      <c r="SGS169" s="247"/>
      <c r="SGT169" s="247"/>
      <c r="SGU169" s="247"/>
      <c r="SGV169" s="247"/>
      <c r="SGW169" s="247"/>
      <c r="SGX169" s="247"/>
      <c r="SGY169" s="247"/>
      <c r="SGZ169" s="247"/>
      <c r="SHA169" s="247"/>
      <c r="SHB169" s="247"/>
      <c r="SHC169" s="247"/>
      <c r="SHD169" s="247"/>
      <c r="SHE169" s="247"/>
      <c r="SHF169" s="247"/>
      <c r="SHG169" s="247"/>
      <c r="SHH169" s="247"/>
      <c r="SHI169" s="247"/>
      <c r="SHJ169" s="247"/>
      <c r="SHK169" s="247"/>
      <c r="SHL169" s="247"/>
      <c r="SHM169" s="247"/>
      <c r="SHN169" s="247"/>
      <c r="SHO169" s="247"/>
      <c r="SHP169" s="247"/>
      <c r="SHQ169" s="247"/>
      <c r="SHR169" s="247"/>
      <c r="SHS169" s="247"/>
      <c r="SHT169" s="247"/>
      <c r="SHU169" s="247"/>
      <c r="SHV169" s="247"/>
      <c r="SHW169" s="247"/>
      <c r="SHX169" s="247"/>
      <c r="SHY169" s="247"/>
      <c r="SHZ169" s="247"/>
      <c r="SIA169" s="247"/>
      <c r="SIB169" s="247"/>
      <c r="SIC169" s="247"/>
      <c r="SID169" s="247"/>
      <c r="SIE169" s="247"/>
      <c r="SIF169" s="247"/>
      <c r="SIG169" s="247"/>
      <c r="SIH169" s="247"/>
      <c r="SII169" s="247"/>
      <c r="SIJ169" s="247"/>
      <c r="SIK169" s="247"/>
      <c r="SIL169" s="247"/>
      <c r="SIM169" s="247"/>
      <c r="SIN169" s="247"/>
      <c r="SIO169" s="247"/>
      <c r="SIP169" s="247"/>
      <c r="SIQ169" s="247"/>
      <c r="SIR169" s="247"/>
      <c r="SIS169" s="247"/>
      <c r="SIT169" s="247"/>
      <c r="SIU169" s="247"/>
      <c r="SIV169" s="247"/>
      <c r="SIW169" s="247"/>
      <c r="SIX169" s="247"/>
      <c r="SIY169" s="247"/>
      <c r="SIZ169" s="247"/>
      <c r="SJA169" s="247"/>
      <c r="SJB169" s="247"/>
      <c r="SJC169" s="247"/>
      <c r="SJD169" s="247"/>
      <c r="SJE169" s="247"/>
      <c r="SJF169" s="247"/>
      <c r="SJG169" s="247"/>
      <c r="SJH169" s="247"/>
      <c r="SJI169" s="247"/>
      <c r="SJJ169" s="247"/>
      <c r="SJK169" s="247"/>
      <c r="SJL169" s="247"/>
      <c r="SJM169" s="247"/>
      <c r="SJN169" s="247"/>
      <c r="SJO169" s="247"/>
      <c r="SJP169" s="247"/>
      <c r="SJQ169" s="247"/>
      <c r="SJR169" s="247"/>
      <c r="SJS169" s="247"/>
      <c r="SJT169" s="247"/>
      <c r="SJU169" s="247"/>
      <c r="SJV169" s="247"/>
      <c r="SJW169" s="247"/>
      <c r="SJX169" s="247"/>
      <c r="SJY169" s="247"/>
      <c r="SJZ169" s="247"/>
      <c r="SKA169" s="247"/>
      <c r="SKB169" s="247"/>
      <c r="SKC169" s="247"/>
      <c r="SKD169" s="247"/>
      <c r="SKE169" s="247"/>
      <c r="SKF169" s="247"/>
      <c r="SKG169" s="247"/>
      <c r="SKH169" s="247"/>
      <c r="SKI169" s="247"/>
      <c r="SKJ169" s="247"/>
      <c r="SKK169" s="247"/>
      <c r="SKL169" s="247"/>
      <c r="SKM169" s="247"/>
      <c r="SKN169" s="247"/>
      <c r="SKO169" s="247"/>
      <c r="SKP169" s="247"/>
      <c r="SKQ169" s="247"/>
      <c r="SKR169" s="247"/>
      <c r="SKS169" s="247"/>
      <c r="SKT169" s="247"/>
      <c r="SKU169" s="247"/>
      <c r="SKV169" s="247"/>
      <c r="SKW169" s="247"/>
      <c r="SKX169" s="247"/>
      <c r="SKY169" s="247"/>
      <c r="SKZ169" s="247"/>
      <c r="SLA169" s="247"/>
      <c r="SLB169" s="247"/>
      <c r="SLC169" s="247"/>
      <c r="SLD169" s="247"/>
      <c r="SLE169" s="247"/>
      <c r="SLF169" s="247"/>
      <c r="SLG169" s="247"/>
      <c r="SLH169" s="247"/>
      <c r="SLI169" s="247"/>
      <c r="SLJ169" s="247"/>
      <c r="SLK169" s="247"/>
      <c r="SLL169" s="247"/>
      <c r="SLM169" s="247"/>
      <c r="SLN169" s="247"/>
      <c r="SLO169" s="247"/>
      <c r="SLP169" s="247"/>
      <c r="SLQ169" s="247"/>
      <c r="SLR169" s="247"/>
      <c r="SLS169" s="247"/>
      <c r="SLT169" s="247"/>
      <c r="SLU169" s="247"/>
      <c r="SLV169" s="247"/>
      <c r="SLW169" s="247"/>
      <c r="SLX169" s="247"/>
      <c r="SLY169" s="247"/>
      <c r="SLZ169" s="247"/>
      <c r="SMA169" s="247"/>
      <c r="SMB169" s="247"/>
      <c r="SMC169" s="247"/>
      <c r="SMD169" s="247"/>
      <c r="SME169" s="247"/>
      <c r="SMF169" s="247"/>
      <c r="SMG169" s="247"/>
      <c r="SMH169" s="247"/>
      <c r="SMI169" s="247"/>
      <c r="SMJ169" s="247"/>
      <c r="SMK169" s="247"/>
      <c r="SML169" s="247"/>
      <c r="SMM169" s="247"/>
      <c r="SMN169" s="247"/>
      <c r="SMO169" s="247"/>
      <c r="SMP169" s="247"/>
      <c r="SMQ169" s="247"/>
      <c r="SMR169" s="247"/>
      <c r="SMS169" s="247"/>
      <c r="SMT169" s="247"/>
      <c r="SMU169" s="247"/>
      <c r="SMV169" s="247"/>
      <c r="SMW169" s="247"/>
      <c r="SMX169" s="247"/>
      <c r="SMY169" s="247"/>
      <c r="SMZ169" s="247"/>
      <c r="SNA169" s="247"/>
      <c r="SNB169" s="247"/>
      <c r="SNC169" s="247"/>
      <c r="SND169" s="247"/>
      <c r="SNE169" s="247"/>
      <c r="SNF169" s="247"/>
      <c r="SNG169" s="247"/>
      <c r="SNH169" s="247"/>
      <c r="SNI169" s="247"/>
      <c r="SNJ169" s="247"/>
      <c r="SNK169" s="247"/>
      <c r="SNL169" s="247"/>
      <c r="SNM169" s="247"/>
      <c r="SNN169" s="247"/>
      <c r="SNO169" s="247"/>
      <c r="SNP169" s="247"/>
      <c r="SNQ169" s="247"/>
      <c r="SNR169" s="247"/>
      <c r="SNS169" s="247"/>
      <c r="SNT169" s="247"/>
      <c r="SNU169" s="247"/>
      <c r="SNV169" s="247"/>
      <c r="SNW169" s="247"/>
      <c r="SNX169" s="247"/>
      <c r="SNY169" s="247"/>
      <c r="SNZ169" s="247"/>
      <c r="SOA169" s="247"/>
      <c r="SOB169" s="247"/>
      <c r="SOC169" s="247"/>
      <c r="SOD169" s="247"/>
      <c r="SOE169" s="247"/>
      <c r="SOF169" s="247"/>
      <c r="SOG169" s="247"/>
      <c r="SOH169" s="247"/>
      <c r="SOI169" s="247"/>
      <c r="SOJ169" s="247"/>
      <c r="SOK169" s="247"/>
      <c r="SOL169" s="247"/>
      <c r="SOM169" s="247"/>
      <c r="SON169" s="247"/>
      <c r="SOO169" s="247"/>
      <c r="SOP169" s="247"/>
      <c r="SOQ169" s="247"/>
      <c r="SOR169" s="247"/>
      <c r="SOS169" s="247"/>
      <c r="SOT169" s="247"/>
      <c r="SOU169" s="247"/>
      <c r="SOV169" s="247"/>
      <c r="SOW169" s="247"/>
      <c r="SOX169" s="247"/>
      <c r="SOY169" s="247"/>
      <c r="SOZ169" s="247"/>
      <c r="SPA169" s="247"/>
      <c r="SPB169" s="247"/>
      <c r="SPC169" s="247"/>
      <c r="SPD169" s="247"/>
      <c r="SPE169" s="247"/>
      <c r="SPF169" s="247"/>
      <c r="SPG169" s="247"/>
      <c r="SPH169" s="247"/>
      <c r="SPI169" s="247"/>
      <c r="SPJ169" s="247"/>
      <c r="SPK169" s="247"/>
      <c r="SPL169" s="247"/>
      <c r="SPM169" s="247"/>
      <c r="SPN169" s="247"/>
      <c r="SPO169" s="247"/>
      <c r="SPP169" s="247"/>
      <c r="SPQ169" s="247"/>
      <c r="SPR169" s="247"/>
      <c r="SPS169" s="247"/>
      <c r="SPT169" s="247"/>
      <c r="SPU169" s="247"/>
      <c r="SPV169" s="247"/>
      <c r="SPW169" s="247"/>
      <c r="SPX169" s="247"/>
      <c r="SPY169" s="247"/>
      <c r="SPZ169" s="247"/>
      <c r="SQA169" s="247"/>
      <c r="SQB169" s="247"/>
      <c r="SQC169" s="247"/>
      <c r="SQD169" s="247"/>
      <c r="SQE169" s="247"/>
      <c r="SQF169" s="247"/>
      <c r="SQG169" s="247"/>
      <c r="SQH169" s="247"/>
      <c r="SQI169" s="247"/>
      <c r="SQJ169" s="247"/>
      <c r="SQK169" s="247"/>
      <c r="SQL169" s="247"/>
      <c r="SQM169" s="247"/>
      <c r="SQN169" s="247"/>
      <c r="SQO169" s="247"/>
      <c r="SQP169" s="247"/>
      <c r="SQQ169" s="247"/>
      <c r="SQR169" s="247"/>
      <c r="SQS169" s="247"/>
      <c r="SQT169" s="247"/>
      <c r="SQU169" s="247"/>
      <c r="SQV169" s="247"/>
      <c r="SQW169" s="247"/>
      <c r="SQX169" s="247"/>
      <c r="SQY169" s="247"/>
      <c r="SQZ169" s="247"/>
      <c r="SRA169" s="247"/>
      <c r="SRB169" s="247"/>
      <c r="SRC169" s="247"/>
      <c r="SRD169" s="247"/>
      <c r="SRE169" s="247"/>
      <c r="SRF169" s="247"/>
      <c r="SRG169" s="247"/>
      <c r="SRH169" s="247"/>
      <c r="SRI169" s="247"/>
      <c r="SRJ169" s="247"/>
      <c r="SRK169" s="247"/>
      <c r="SRL169" s="247"/>
      <c r="SRM169" s="247"/>
      <c r="SRN169" s="247"/>
      <c r="SRO169" s="247"/>
      <c r="SRP169" s="247"/>
      <c r="SRQ169" s="247"/>
      <c r="SRR169" s="247"/>
      <c r="SRS169" s="247"/>
      <c r="SRT169" s="247"/>
      <c r="SRU169" s="247"/>
      <c r="SRV169" s="247"/>
      <c r="SRW169" s="247"/>
      <c r="SRX169" s="247"/>
      <c r="SRY169" s="247"/>
      <c r="SRZ169" s="247"/>
      <c r="SSA169" s="247"/>
      <c r="SSB169" s="247"/>
      <c r="SSC169" s="247"/>
      <c r="SSD169" s="247"/>
      <c r="SSE169" s="247"/>
      <c r="SSF169" s="247"/>
      <c r="SSG169" s="247"/>
      <c r="SSH169" s="247"/>
      <c r="SSI169" s="247"/>
      <c r="SSJ169" s="247"/>
      <c r="SSK169" s="247"/>
      <c r="SSL169" s="247"/>
      <c r="SSM169" s="247"/>
      <c r="SSN169" s="247"/>
      <c r="SSO169" s="247"/>
      <c r="SSP169" s="247"/>
      <c r="SSQ169" s="247"/>
      <c r="SSR169" s="247"/>
      <c r="SSS169" s="247"/>
      <c r="SST169" s="247"/>
      <c r="SSU169" s="247"/>
      <c r="SSV169" s="247"/>
      <c r="SSW169" s="247"/>
      <c r="SSX169" s="247"/>
      <c r="SSY169" s="247"/>
      <c r="SSZ169" s="247"/>
      <c r="STA169" s="247"/>
      <c r="STB169" s="247"/>
      <c r="STC169" s="247"/>
      <c r="STD169" s="247"/>
      <c r="STE169" s="247"/>
      <c r="STF169" s="247"/>
      <c r="STG169" s="247"/>
      <c r="STH169" s="247"/>
      <c r="STI169" s="247"/>
      <c r="STJ169" s="247"/>
      <c r="STK169" s="247"/>
      <c r="STL169" s="247"/>
      <c r="STM169" s="247"/>
      <c r="STN169" s="247"/>
      <c r="STO169" s="247"/>
      <c r="STP169" s="247"/>
      <c r="STQ169" s="247"/>
      <c r="STR169" s="247"/>
      <c r="STS169" s="247"/>
      <c r="STT169" s="247"/>
      <c r="STU169" s="247"/>
      <c r="STV169" s="247"/>
      <c r="STW169" s="247"/>
      <c r="STX169" s="247"/>
      <c r="STY169" s="247"/>
      <c r="STZ169" s="247"/>
      <c r="SUA169" s="247"/>
      <c r="SUB169" s="247"/>
      <c r="SUC169" s="247"/>
      <c r="SUD169" s="247"/>
      <c r="SUE169" s="247"/>
      <c r="SUF169" s="247"/>
      <c r="SUG169" s="247"/>
      <c r="SUH169" s="247"/>
      <c r="SUI169" s="247"/>
      <c r="SUJ169" s="247"/>
      <c r="SUK169" s="247"/>
      <c r="SUL169" s="247"/>
      <c r="SUM169" s="247"/>
      <c r="SUN169" s="247"/>
      <c r="SUO169" s="247"/>
      <c r="SUP169" s="247"/>
      <c r="SUQ169" s="247"/>
      <c r="SUR169" s="247"/>
      <c r="SUS169" s="247"/>
      <c r="SUT169" s="247"/>
      <c r="SUU169" s="247"/>
      <c r="SUV169" s="247"/>
      <c r="SUW169" s="247"/>
      <c r="SUX169" s="247"/>
      <c r="SUY169" s="247"/>
      <c r="SUZ169" s="247"/>
      <c r="SVA169" s="247"/>
      <c r="SVB169" s="247"/>
      <c r="SVC169" s="247"/>
      <c r="SVD169" s="247"/>
      <c r="SVE169" s="247"/>
      <c r="SVF169" s="247"/>
      <c r="SVG169" s="247"/>
      <c r="SVH169" s="247"/>
      <c r="SVI169" s="247"/>
      <c r="SVJ169" s="247"/>
      <c r="SVK169" s="247"/>
      <c r="SVL169" s="247"/>
      <c r="SVM169" s="247"/>
      <c r="SVN169" s="247"/>
      <c r="SVO169" s="247"/>
      <c r="SVP169" s="247"/>
      <c r="SVQ169" s="247"/>
      <c r="SVR169" s="247"/>
      <c r="SVS169" s="247"/>
      <c r="SVT169" s="247"/>
      <c r="SVU169" s="247"/>
      <c r="SVV169" s="247"/>
      <c r="SVW169" s="247"/>
      <c r="SVX169" s="247"/>
      <c r="SVY169" s="247"/>
      <c r="SVZ169" s="247"/>
      <c r="SWA169" s="247"/>
      <c r="SWB169" s="247"/>
      <c r="SWC169" s="247"/>
      <c r="SWD169" s="247"/>
      <c r="SWE169" s="247"/>
      <c r="SWF169" s="247"/>
      <c r="SWG169" s="247"/>
      <c r="SWH169" s="247"/>
      <c r="SWI169" s="247"/>
      <c r="SWJ169" s="247"/>
      <c r="SWK169" s="247"/>
      <c r="SWL169" s="247"/>
      <c r="SWM169" s="247"/>
      <c r="SWN169" s="247"/>
      <c r="SWO169" s="247"/>
      <c r="SWP169" s="247"/>
      <c r="SWQ169" s="247"/>
      <c r="SWR169" s="247"/>
      <c r="SWS169" s="247"/>
      <c r="SWT169" s="247"/>
      <c r="SWU169" s="247"/>
      <c r="SWV169" s="247"/>
      <c r="SWW169" s="247"/>
      <c r="SWX169" s="247"/>
      <c r="SWY169" s="247"/>
      <c r="SWZ169" s="247"/>
      <c r="SXA169" s="247"/>
      <c r="SXB169" s="247"/>
      <c r="SXC169" s="247"/>
      <c r="SXD169" s="247"/>
      <c r="SXE169" s="247"/>
      <c r="SXF169" s="247"/>
      <c r="SXG169" s="247"/>
      <c r="SXH169" s="247"/>
      <c r="SXI169" s="247"/>
      <c r="SXJ169" s="247"/>
      <c r="SXK169" s="247"/>
      <c r="SXL169" s="247"/>
      <c r="SXM169" s="247"/>
      <c r="SXN169" s="247"/>
      <c r="SXO169" s="247"/>
      <c r="SXP169" s="247"/>
      <c r="SXQ169" s="247"/>
      <c r="SXR169" s="247"/>
      <c r="SXS169" s="247"/>
      <c r="SXT169" s="247"/>
      <c r="SXU169" s="247"/>
      <c r="SXV169" s="247"/>
      <c r="SXW169" s="247"/>
      <c r="SXX169" s="247"/>
      <c r="SXY169" s="247"/>
      <c r="SXZ169" s="247"/>
      <c r="SYA169" s="247"/>
      <c r="SYB169" s="247"/>
      <c r="SYC169" s="247"/>
      <c r="SYD169" s="247"/>
      <c r="SYE169" s="247"/>
      <c r="SYF169" s="247"/>
      <c r="SYG169" s="247"/>
      <c r="SYH169" s="247"/>
      <c r="SYI169" s="247"/>
      <c r="SYJ169" s="247"/>
      <c r="SYK169" s="247"/>
      <c r="SYL169" s="247"/>
      <c r="SYM169" s="247"/>
      <c r="SYN169" s="247"/>
      <c r="SYO169" s="247"/>
      <c r="SYP169" s="247"/>
      <c r="SYQ169" s="247"/>
      <c r="SYR169" s="247"/>
      <c r="SYS169" s="247"/>
      <c r="SYT169" s="247"/>
      <c r="SYU169" s="247"/>
      <c r="SYV169" s="247"/>
      <c r="SYW169" s="247"/>
      <c r="SYX169" s="247"/>
      <c r="SYY169" s="247"/>
      <c r="SYZ169" s="247"/>
      <c r="SZA169" s="247"/>
      <c r="SZB169" s="247"/>
      <c r="SZC169" s="247"/>
      <c r="SZD169" s="247"/>
      <c r="SZE169" s="247"/>
      <c r="SZF169" s="247"/>
      <c r="SZG169" s="247"/>
      <c r="SZH169" s="247"/>
      <c r="SZI169" s="247"/>
      <c r="SZJ169" s="247"/>
      <c r="SZK169" s="247"/>
      <c r="SZL169" s="247"/>
      <c r="SZM169" s="247"/>
      <c r="SZN169" s="247"/>
      <c r="SZO169" s="247"/>
      <c r="SZP169" s="247"/>
      <c r="SZQ169" s="247"/>
      <c r="SZR169" s="247"/>
      <c r="SZS169" s="247"/>
      <c r="SZT169" s="247"/>
      <c r="SZU169" s="247"/>
      <c r="SZV169" s="247"/>
      <c r="SZW169" s="247"/>
      <c r="SZX169" s="247"/>
      <c r="SZY169" s="247"/>
      <c r="SZZ169" s="247"/>
      <c r="TAA169" s="247"/>
      <c r="TAB169" s="247"/>
      <c r="TAC169" s="247"/>
      <c r="TAD169" s="247"/>
      <c r="TAE169" s="247"/>
      <c r="TAF169" s="247"/>
      <c r="TAG169" s="247"/>
      <c r="TAH169" s="247"/>
      <c r="TAI169" s="247"/>
      <c r="TAJ169" s="247"/>
      <c r="TAK169" s="247"/>
      <c r="TAL169" s="247"/>
      <c r="TAM169" s="247"/>
      <c r="TAN169" s="247"/>
      <c r="TAO169" s="247"/>
      <c r="TAP169" s="247"/>
      <c r="TAQ169" s="247"/>
      <c r="TAR169" s="247"/>
      <c r="TAS169" s="247"/>
      <c r="TAT169" s="247"/>
      <c r="TAU169" s="247"/>
      <c r="TAV169" s="247"/>
      <c r="TAW169" s="247"/>
      <c r="TAX169" s="247"/>
      <c r="TAY169" s="247"/>
      <c r="TAZ169" s="247"/>
      <c r="TBA169" s="247"/>
      <c r="TBB169" s="247"/>
      <c r="TBC169" s="247"/>
      <c r="TBD169" s="247"/>
      <c r="TBE169" s="247"/>
      <c r="TBF169" s="247"/>
      <c r="TBG169" s="247"/>
      <c r="TBH169" s="247"/>
      <c r="TBI169" s="247"/>
      <c r="TBJ169" s="247"/>
      <c r="TBK169" s="247"/>
      <c r="TBL169" s="247"/>
      <c r="TBM169" s="247"/>
      <c r="TBN169" s="247"/>
      <c r="TBO169" s="247"/>
      <c r="TBP169" s="247"/>
      <c r="TBQ169" s="247"/>
      <c r="TBR169" s="247"/>
      <c r="TBS169" s="247"/>
      <c r="TBT169" s="247"/>
      <c r="TBU169" s="247"/>
      <c r="TBV169" s="247"/>
      <c r="TBW169" s="247"/>
      <c r="TBX169" s="247"/>
      <c r="TBY169" s="247"/>
      <c r="TBZ169" s="247"/>
      <c r="TCA169" s="247"/>
      <c r="TCB169" s="247"/>
      <c r="TCC169" s="247"/>
      <c r="TCD169" s="247"/>
      <c r="TCE169" s="247"/>
      <c r="TCF169" s="247"/>
      <c r="TCG169" s="247"/>
      <c r="TCH169" s="247"/>
      <c r="TCI169" s="247"/>
      <c r="TCJ169" s="247"/>
      <c r="TCK169" s="247"/>
      <c r="TCL169" s="247"/>
      <c r="TCM169" s="247"/>
      <c r="TCN169" s="247"/>
      <c r="TCO169" s="247"/>
      <c r="TCP169" s="247"/>
      <c r="TCQ169" s="247"/>
      <c r="TCR169" s="247"/>
      <c r="TCS169" s="247"/>
      <c r="TCT169" s="247"/>
      <c r="TCU169" s="247"/>
      <c r="TCV169" s="247"/>
      <c r="TCW169" s="247"/>
      <c r="TCX169" s="247"/>
      <c r="TCY169" s="247"/>
      <c r="TCZ169" s="247"/>
      <c r="TDA169" s="247"/>
      <c r="TDB169" s="247"/>
      <c r="TDC169" s="247"/>
      <c r="TDD169" s="247"/>
      <c r="TDE169" s="247"/>
      <c r="TDF169" s="247"/>
      <c r="TDG169" s="247"/>
      <c r="TDH169" s="247"/>
      <c r="TDI169" s="247"/>
      <c r="TDJ169" s="247"/>
      <c r="TDK169" s="247"/>
      <c r="TDL169" s="247"/>
      <c r="TDM169" s="247"/>
      <c r="TDN169" s="247"/>
      <c r="TDO169" s="247"/>
      <c r="TDP169" s="247"/>
      <c r="TDQ169" s="247"/>
      <c r="TDR169" s="247"/>
      <c r="TDS169" s="247"/>
      <c r="TDT169" s="247"/>
      <c r="TDU169" s="247"/>
      <c r="TDV169" s="247"/>
      <c r="TDW169" s="247"/>
      <c r="TDX169" s="247"/>
      <c r="TDY169" s="247"/>
      <c r="TDZ169" s="247"/>
      <c r="TEA169" s="247"/>
      <c r="TEB169" s="247"/>
      <c r="TEC169" s="247"/>
      <c r="TED169" s="247"/>
      <c r="TEE169" s="247"/>
      <c r="TEF169" s="247"/>
      <c r="TEG169" s="247"/>
      <c r="TEH169" s="247"/>
      <c r="TEI169" s="247"/>
      <c r="TEJ169" s="247"/>
      <c r="TEK169" s="247"/>
      <c r="TEL169" s="247"/>
      <c r="TEM169" s="247"/>
      <c r="TEN169" s="247"/>
      <c r="TEO169" s="247"/>
      <c r="TEP169" s="247"/>
      <c r="TEQ169" s="247"/>
      <c r="TER169" s="247"/>
      <c r="TES169" s="247"/>
      <c r="TET169" s="247"/>
      <c r="TEU169" s="247"/>
      <c r="TEV169" s="247"/>
      <c r="TEW169" s="247"/>
      <c r="TEX169" s="247"/>
      <c r="TEY169" s="247"/>
      <c r="TEZ169" s="247"/>
      <c r="TFA169" s="247"/>
      <c r="TFB169" s="247"/>
      <c r="TFC169" s="247"/>
      <c r="TFD169" s="247"/>
      <c r="TFE169" s="247"/>
      <c r="TFF169" s="247"/>
      <c r="TFG169" s="247"/>
      <c r="TFH169" s="247"/>
      <c r="TFI169" s="247"/>
      <c r="TFJ169" s="247"/>
      <c r="TFK169" s="247"/>
      <c r="TFL169" s="247"/>
      <c r="TFM169" s="247"/>
      <c r="TFN169" s="247"/>
      <c r="TFO169" s="247"/>
      <c r="TFP169" s="247"/>
      <c r="TFQ169" s="247"/>
      <c r="TFR169" s="247"/>
      <c r="TFS169" s="247"/>
      <c r="TFT169" s="247"/>
      <c r="TFU169" s="247"/>
      <c r="TFV169" s="247"/>
      <c r="TFW169" s="247"/>
      <c r="TFX169" s="247"/>
      <c r="TFY169" s="247"/>
      <c r="TFZ169" s="247"/>
      <c r="TGA169" s="247"/>
      <c r="TGB169" s="247"/>
      <c r="TGC169" s="247"/>
      <c r="TGD169" s="247"/>
      <c r="TGE169" s="247"/>
      <c r="TGF169" s="247"/>
      <c r="TGG169" s="247"/>
      <c r="TGH169" s="247"/>
      <c r="TGI169" s="247"/>
      <c r="TGJ169" s="247"/>
      <c r="TGK169" s="247"/>
      <c r="TGL169" s="247"/>
      <c r="TGM169" s="247"/>
      <c r="TGN169" s="247"/>
      <c r="TGO169" s="247"/>
      <c r="TGP169" s="247"/>
      <c r="TGQ169" s="247"/>
      <c r="TGR169" s="247"/>
      <c r="TGS169" s="247"/>
      <c r="TGT169" s="247"/>
      <c r="TGU169" s="247"/>
      <c r="TGV169" s="247"/>
      <c r="TGW169" s="247"/>
      <c r="TGX169" s="247"/>
      <c r="TGY169" s="247"/>
      <c r="TGZ169" s="247"/>
      <c r="THA169" s="247"/>
      <c r="THB169" s="247"/>
      <c r="THC169" s="247"/>
      <c r="THD169" s="247"/>
      <c r="THE169" s="247"/>
      <c r="THF169" s="247"/>
      <c r="THG169" s="247"/>
      <c r="THH169" s="247"/>
      <c r="THI169" s="247"/>
      <c r="THJ169" s="247"/>
      <c r="THK169" s="247"/>
      <c r="THL169" s="247"/>
      <c r="THM169" s="247"/>
      <c r="THN169" s="247"/>
      <c r="THO169" s="247"/>
      <c r="THP169" s="247"/>
      <c r="THQ169" s="247"/>
      <c r="THR169" s="247"/>
      <c r="THS169" s="247"/>
      <c r="THT169" s="247"/>
      <c r="THU169" s="247"/>
      <c r="THV169" s="247"/>
      <c r="THW169" s="247"/>
      <c r="THX169" s="247"/>
      <c r="THY169" s="247"/>
      <c r="THZ169" s="247"/>
      <c r="TIA169" s="247"/>
      <c r="TIB169" s="247"/>
      <c r="TIC169" s="247"/>
      <c r="TID169" s="247"/>
      <c r="TIE169" s="247"/>
      <c r="TIF169" s="247"/>
      <c r="TIG169" s="247"/>
      <c r="TIH169" s="247"/>
      <c r="TII169" s="247"/>
      <c r="TIJ169" s="247"/>
      <c r="TIK169" s="247"/>
      <c r="TIL169" s="247"/>
      <c r="TIM169" s="247"/>
      <c r="TIN169" s="247"/>
      <c r="TIO169" s="247"/>
      <c r="TIP169" s="247"/>
      <c r="TIQ169" s="247"/>
      <c r="TIR169" s="247"/>
      <c r="TIS169" s="247"/>
      <c r="TIT169" s="247"/>
      <c r="TIU169" s="247"/>
      <c r="TIV169" s="247"/>
      <c r="TIW169" s="247"/>
      <c r="TIX169" s="247"/>
      <c r="TIY169" s="247"/>
      <c r="TIZ169" s="247"/>
      <c r="TJA169" s="247"/>
      <c r="TJB169" s="247"/>
      <c r="TJC169" s="247"/>
      <c r="TJD169" s="247"/>
      <c r="TJE169" s="247"/>
      <c r="TJF169" s="247"/>
      <c r="TJG169" s="247"/>
      <c r="TJH169" s="247"/>
      <c r="TJI169" s="247"/>
      <c r="TJJ169" s="247"/>
      <c r="TJK169" s="247"/>
      <c r="TJL169" s="247"/>
      <c r="TJM169" s="247"/>
      <c r="TJN169" s="247"/>
      <c r="TJO169" s="247"/>
      <c r="TJP169" s="247"/>
      <c r="TJQ169" s="247"/>
      <c r="TJR169" s="247"/>
      <c r="TJS169" s="247"/>
      <c r="TJT169" s="247"/>
      <c r="TJU169" s="247"/>
      <c r="TJV169" s="247"/>
      <c r="TJW169" s="247"/>
      <c r="TJX169" s="247"/>
      <c r="TJY169" s="247"/>
      <c r="TJZ169" s="247"/>
      <c r="TKA169" s="247"/>
      <c r="TKB169" s="247"/>
      <c r="TKC169" s="247"/>
      <c r="TKD169" s="247"/>
      <c r="TKE169" s="247"/>
      <c r="TKF169" s="247"/>
      <c r="TKG169" s="247"/>
      <c r="TKH169" s="247"/>
      <c r="TKI169" s="247"/>
      <c r="TKJ169" s="247"/>
      <c r="TKK169" s="247"/>
      <c r="TKL169" s="247"/>
      <c r="TKM169" s="247"/>
      <c r="TKN169" s="247"/>
      <c r="TKO169" s="247"/>
      <c r="TKP169" s="247"/>
      <c r="TKQ169" s="247"/>
      <c r="TKR169" s="247"/>
      <c r="TKS169" s="247"/>
      <c r="TKT169" s="247"/>
      <c r="TKU169" s="247"/>
      <c r="TKV169" s="247"/>
      <c r="TKW169" s="247"/>
      <c r="TKX169" s="247"/>
      <c r="TKY169" s="247"/>
      <c r="TKZ169" s="247"/>
      <c r="TLA169" s="247"/>
      <c r="TLB169" s="247"/>
      <c r="TLC169" s="247"/>
      <c r="TLD169" s="247"/>
      <c r="TLE169" s="247"/>
      <c r="TLF169" s="247"/>
      <c r="TLG169" s="247"/>
      <c r="TLH169" s="247"/>
      <c r="TLI169" s="247"/>
      <c r="TLJ169" s="247"/>
      <c r="TLK169" s="247"/>
      <c r="TLL169" s="247"/>
      <c r="TLM169" s="247"/>
      <c r="TLN169" s="247"/>
      <c r="TLO169" s="247"/>
      <c r="TLP169" s="247"/>
      <c r="TLQ169" s="247"/>
      <c r="TLR169" s="247"/>
      <c r="TLS169" s="247"/>
      <c r="TLT169" s="247"/>
      <c r="TLU169" s="247"/>
      <c r="TLV169" s="247"/>
      <c r="TLW169" s="247"/>
      <c r="TLX169" s="247"/>
      <c r="TLY169" s="247"/>
      <c r="TLZ169" s="247"/>
      <c r="TMA169" s="247"/>
      <c r="TMB169" s="247"/>
      <c r="TMC169" s="247"/>
      <c r="TMD169" s="247"/>
      <c r="TME169" s="247"/>
      <c r="TMF169" s="247"/>
      <c r="TMG169" s="247"/>
      <c r="TMH169" s="247"/>
      <c r="TMI169" s="247"/>
      <c r="TMJ169" s="247"/>
      <c r="TMK169" s="247"/>
      <c r="TML169" s="247"/>
      <c r="TMM169" s="247"/>
      <c r="TMN169" s="247"/>
      <c r="TMO169" s="247"/>
      <c r="TMP169" s="247"/>
      <c r="TMQ169" s="247"/>
      <c r="TMR169" s="247"/>
      <c r="TMS169" s="247"/>
      <c r="TMT169" s="247"/>
      <c r="TMU169" s="247"/>
      <c r="TMV169" s="247"/>
      <c r="TMW169" s="247"/>
      <c r="TMX169" s="247"/>
      <c r="TMY169" s="247"/>
      <c r="TMZ169" s="247"/>
      <c r="TNA169" s="247"/>
      <c r="TNB169" s="247"/>
      <c r="TNC169" s="247"/>
      <c r="TND169" s="247"/>
      <c r="TNE169" s="247"/>
      <c r="TNF169" s="247"/>
      <c r="TNG169" s="247"/>
      <c r="TNH169" s="247"/>
      <c r="TNI169" s="247"/>
      <c r="TNJ169" s="247"/>
      <c r="TNK169" s="247"/>
      <c r="TNL169" s="247"/>
      <c r="TNM169" s="247"/>
      <c r="TNN169" s="247"/>
      <c r="TNO169" s="247"/>
      <c r="TNP169" s="247"/>
      <c r="TNQ169" s="247"/>
      <c r="TNR169" s="247"/>
      <c r="TNS169" s="247"/>
      <c r="TNT169" s="247"/>
      <c r="TNU169" s="247"/>
      <c r="TNV169" s="247"/>
      <c r="TNW169" s="247"/>
      <c r="TNX169" s="247"/>
      <c r="TNY169" s="247"/>
      <c r="TNZ169" s="247"/>
      <c r="TOA169" s="247"/>
      <c r="TOB169" s="247"/>
      <c r="TOC169" s="247"/>
      <c r="TOD169" s="247"/>
      <c r="TOE169" s="247"/>
      <c r="TOF169" s="247"/>
      <c r="TOG169" s="247"/>
      <c r="TOH169" s="247"/>
      <c r="TOI169" s="247"/>
      <c r="TOJ169" s="247"/>
      <c r="TOK169" s="247"/>
      <c r="TOL169" s="247"/>
      <c r="TOM169" s="247"/>
      <c r="TON169" s="247"/>
      <c r="TOO169" s="247"/>
      <c r="TOP169" s="247"/>
      <c r="TOQ169" s="247"/>
      <c r="TOR169" s="247"/>
      <c r="TOS169" s="247"/>
      <c r="TOT169" s="247"/>
      <c r="TOU169" s="247"/>
      <c r="TOV169" s="247"/>
      <c r="TOW169" s="247"/>
      <c r="TOX169" s="247"/>
      <c r="TOY169" s="247"/>
      <c r="TOZ169" s="247"/>
      <c r="TPA169" s="247"/>
      <c r="TPB169" s="247"/>
      <c r="TPC169" s="247"/>
      <c r="TPD169" s="247"/>
      <c r="TPE169" s="247"/>
      <c r="TPF169" s="247"/>
      <c r="TPG169" s="247"/>
      <c r="TPH169" s="247"/>
      <c r="TPI169" s="247"/>
      <c r="TPJ169" s="247"/>
      <c r="TPK169" s="247"/>
      <c r="TPL169" s="247"/>
      <c r="TPM169" s="247"/>
      <c r="TPN169" s="247"/>
      <c r="TPO169" s="247"/>
      <c r="TPP169" s="247"/>
      <c r="TPQ169" s="247"/>
      <c r="TPR169" s="247"/>
      <c r="TPS169" s="247"/>
      <c r="TPT169" s="247"/>
      <c r="TPU169" s="247"/>
      <c r="TPV169" s="247"/>
      <c r="TPW169" s="247"/>
      <c r="TPX169" s="247"/>
      <c r="TPY169" s="247"/>
      <c r="TPZ169" s="247"/>
      <c r="TQA169" s="247"/>
      <c r="TQB169" s="247"/>
      <c r="TQC169" s="247"/>
      <c r="TQD169" s="247"/>
      <c r="TQE169" s="247"/>
      <c r="TQF169" s="247"/>
      <c r="TQG169" s="247"/>
      <c r="TQH169" s="247"/>
      <c r="TQI169" s="247"/>
      <c r="TQJ169" s="247"/>
      <c r="TQK169" s="247"/>
      <c r="TQL169" s="247"/>
      <c r="TQM169" s="247"/>
      <c r="TQN169" s="247"/>
      <c r="TQO169" s="247"/>
      <c r="TQP169" s="247"/>
      <c r="TQQ169" s="247"/>
      <c r="TQR169" s="247"/>
      <c r="TQS169" s="247"/>
      <c r="TQT169" s="247"/>
      <c r="TQU169" s="247"/>
      <c r="TQV169" s="247"/>
      <c r="TQW169" s="247"/>
      <c r="TQX169" s="247"/>
      <c r="TQY169" s="247"/>
      <c r="TQZ169" s="247"/>
      <c r="TRA169" s="247"/>
      <c r="TRB169" s="247"/>
      <c r="TRC169" s="247"/>
      <c r="TRD169" s="247"/>
      <c r="TRE169" s="247"/>
      <c r="TRF169" s="247"/>
      <c r="TRG169" s="247"/>
      <c r="TRH169" s="247"/>
      <c r="TRI169" s="247"/>
      <c r="TRJ169" s="247"/>
      <c r="TRK169" s="247"/>
      <c r="TRL169" s="247"/>
      <c r="TRM169" s="247"/>
      <c r="TRN169" s="247"/>
      <c r="TRO169" s="247"/>
      <c r="TRP169" s="247"/>
      <c r="TRQ169" s="247"/>
      <c r="TRR169" s="247"/>
      <c r="TRS169" s="247"/>
      <c r="TRT169" s="247"/>
      <c r="TRU169" s="247"/>
      <c r="TRV169" s="247"/>
      <c r="TRW169" s="247"/>
      <c r="TRX169" s="247"/>
      <c r="TRY169" s="247"/>
      <c r="TRZ169" s="247"/>
      <c r="TSA169" s="247"/>
      <c r="TSB169" s="247"/>
      <c r="TSC169" s="247"/>
      <c r="TSD169" s="247"/>
      <c r="TSE169" s="247"/>
      <c r="TSF169" s="247"/>
      <c r="TSG169" s="247"/>
      <c r="TSH169" s="247"/>
      <c r="TSI169" s="247"/>
      <c r="TSJ169" s="247"/>
      <c r="TSK169" s="247"/>
      <c r="TSL169" s="247"/>
      <c r="TSM169" s="247"/>
      <c r="TSN169" s="247"/>
      <c r="TSO169" s="247"/>
      <c r="TSP169" s="247"/>
      <c r="TSQ169" s="247"/>
      <c r="TSR169" s="247"/>
      <c r="TSS169" s="247"/>
      <c r="TST169" s="247"/>
      <c r="TSU169" s="247"/>
      <c r="TSV169" s="247"/>
      <c r="TSW169" s="247"/>
      <c r="TSX169" s="247"/>
      <c r="TSY169" s="247"/>
      <c r="TSZ169" s="247"/>
      <c r="TTA169" s="247"/>
      <c r="TTB169" s="247"/>
      <c r="TTC169" s="247"/>
      <c r="TTD169" s="247"/>
      <c r="TTE169" s="247"/>
      <c r="TTF169" s="247"/>
      <c r="TTG169" s="247"/>
      <c r="TTH169" s="247"/>
      <c r="TTI169" s="247"/>
      <c r="TTJ169" s="247"/>
      <c r="TTK169" s="247"/>
      <c r="TTL169" s="247"/>
      <c r="TTM169" s="247"/>
      <c r="TTN169" s="247"/>
      <c r="TTO169" s="247"/>
      <c r="TTP169" s="247"/>
      <c r="TTQ169" s="247"/>
      <c r="TTR169" s="247"/>
      <c r="TTS169" s="247"/>
      <c r="TTT169" s="247"/>
      <c r="TTU169" s="247"/>
      <c r="TTV169" s="247"/>
      <c r="TTW169" s="247"/>
      <c r="TTX169" s="247"/>
      <c r="TTY169" s="247"/>
      <c r="TTZ169" s="247"/>
      <c r="TUA169" s="247"/>
      <c r="TUB169" s="247"/>
      <c r="TUC169" s="247"/>
      <c r="TUD169" s="247"/>
      <c r="TUE169" s="247"/>
      <c r="TUF169" s="247"/>
      <c r="TUG169" s="247"/>
      <c r="TUH169" s="247"/>
      <c r="TUI169" s="247"/>
      <c r="TUJ169" s="247"/>
      <c r="TUK169" s="247"/>
      <c r="TUL169" s="247"/>
      <c r="TUM169" s="247"/>
      <c r="TUN169" s="247"/>
      <c r="TUO169" s="247"/>
      <c r="TUP169" s="247"/>
      <c r="TUQ169" s="247"/>
      <c r="TUR169" s="247"/>
      <c r="TUS169" s="247"/>
      <c r="TUT169" s="247"/>
      <c r="TUU169" s="247"/>
      <c r="TUV169" s="247"/>
      <c r="TUW169" s="247"/>
      <c r="TUX169" s="247"/>
      <c r="TUY169" s="247"/>
      <c r="TUZ169" s="247"/>
      <c r="TVA169" s="247"/>
      <c r="TVB169" s="247"/>
      <c r="TVC169" s="247"/>
      <c r="TVD169" s="247"/>
      <c r="TVE169" s="247"/>
      <c r="TVF169" s="247"/>
      <c r="TVG169" s="247"/>
      <c r="TVH169" s="247"/>
      <c r="TVI169" s="247"/>
      <c r="TVJ169" s="247"/>
      <c r="TVK169" s="247"/>
      <c r="TVL169" s="247"/>
      <c r="TVM169" s="247"/>
      <c r="TVN169" s="247"/>
      <c r="TVO169" s="247"/>
      <c r="TVP169" s="247"/>
      <c r="TVQ169" s="247"/>
      <c r="TVR169" s="247"/>
      <c r="TVS169" s="247"/>
      <c r="TVT169" s="247"/>
      <c r="TVU169" s="247"/>
      <c r="TVV169" s="247"/>
      <c r="TVW169" s="247"/>
      <c r="TVX169" s="247"/>
      <c r="TVY169" s="247"/>
      <c r="TVZ169" s="247"/>
      <c r="TWA169" s="247"/>
      <c r="TWB169" s="247"/>
      <c r="TWC169" s="247"/>
      <c r="TWD169" s="247"/>
      <c r="TWE169" s="247"/>
      <c r="TWF169" s="247"/>
      <c r="TWG169" s="247"/>
      <c r="TWH169" s="247"/>
      <c r="TWI169" s="247"/>
      <c r="TWJ169" s="247"/>
      <c r="TWK169" s="247"/>
      <c r="TWL169" s="247"/>
      <c r="TWM169" s="247"/>
      <c r="TWN169" s="247"/>
      <c r="TWO169" s="247"/>
      <c r="TWP169" s="247"/>
      <c r="TWQ169" s="247"/>
      <c r="TWR169" s="247"/>
      <c r="TWS169" s="247"/>
      <c r="TWT169" s="247"/>
      <c r="TWU169" s="247"/>
      <c r="TWV169" s="247"/>
      <c r="TWW169" s="247"/>
      <c r="TWX169" s="247"/>
      <c r="TWY169" s="247"/>
      <c r="TWZ169" s="247"/>
      <c r="TXA169" s="247"/>
      <c r="TXB169" s="247"/>
      <c r="TXC169" s="247"/>
      <c r="TXD169" s="247"/>
      <c r="TXE169" s="247"/>
      <c r="TXF169" s="247"/>
      <c r="TXG169" s="247"/>
      <c r="TXH169" s="247"/>
      <c r="TXI169" s="247"/>
      <c r="TXJ169" s="247"/>
      <c r="TXK169" s="247"/>
      <c r="TXL169" s="247"/>
      <c r="TXM169" s="247"/>
      <c r="TXN169" s="247"/>
      <c r="TXO169" s="247"/>
      <c r="TXP169" s="247"/>
      <c r="TXQ169" s="247"/>
      <c r="TXR169" s="247"/>
      <c r="TXS169" s="247"/>
      <c r="TXT169" s="247"/>
      <c r="TXU169" s="247"/>
      <c r="TXV169" s="247"/>
      <c r="TXW169" s="247"/>
      <c r="TXX169" s="247"/>
      <c r="TXY169" s="247"/>
      <c r="TXZ169" s="247"/>
      <c r="TYA169" s="247"/>
      <c r="TYB169" s="247"/>
      <c r="TYC169" s="247"/>
      <c r="TYD169" s="247"/>
      <c r="TYE169" s="247"/>
      <c r="TYF169" s="247"/>
      <c r="TYG169" s="247"/>
      <c r="TYH169" s="247"/>
      <c r="TYI169" s="247"/>
      <c r="TYJ169" s="247"/>
      <c r="TYK169" s="247"/>
      <c r="TYL169" s="247"/>
      <c r="TYM169" s="247"/>
      <c r="TYN169" s="247"/>
      <c r="TYO169" s="247"/>
      <c r="TYP169" s="247"/>
      <c r="TYQ169" s="247"/>
      <c r="TYR169" s="247"/>
      <c r="TYS169" s="247"/>
      <c r="TYT169" s="247"/>
      <c r="TYU169" s="247"/>
      <c r="TYV169" s="247"/>
      <c r="TYW169" s="247"/>
      <c r="TYX169" s="247"/>
      <c r="TYY169" s="247"/>
      <c r="TYZ169" s="247"/>
      <c r="TZA169" s="247"/>
      <c r="TZB169" s="247"/>
      <c r="TZC169" s="247"/>
      <c r="TZD169" s="247"/>
      <c r="TZE169" s="247"/>
      <c r="TZF169" s="247"/>
      <c r="TZG169" s="247"/>
      <c r="TZH169" s="247"/>
      <c r="TZI169" s="247"/>
      <c r="TZJ169" s="247"/>
      <c r="TZK169" s="247"/>
      <c r="TZL169" s="247"/>
      <c r="TZM169" s="247"/>
      <c r="TZN169" s="247"/>
      <c r="TZO169" s="247"/>
      <c r="TZP169" s="247"/>
      <c r="TZQ169" s="247"/>
      <c r="TZR169" s="247"/>
      <c r="TZS169" s="247"/>
      <c r="TZT169" s="247"/>
      <c r="TZU169" s="247"/>
      <c r="TZV169" s="247"/>
      <c r="TZW169" s="247"/>
      <c r="TZX169" s="247"/>
      <c r="TZY169" s="247"/>
      <c r="TZZ169" s="247"/>
      <c r="UAA169" s="247"/>
      <c r="UAB169" s="247"/>
      <c r="UAC169" s="247"/>
      <c r="UAD169" s="247"/>
      <c r="UAE169" s="247"/>
      <c r="UAF169" s="247"/>
      <c r="UAG169" s="247"/>
      <c r="UAH169" s="247"/>
      <c r="UAI169" s="247"/>
      <c r="UAJ169" s="247"/>
      <c r="UAK169" s="247"/>
      <c r="UAL169" s="247"/>
      <c r="UAM169" s="247"/>
      <c r="UAN169" s="247"/>
      <c r="UAO169" s="247"/>
      <c r="UAP169" s="247"/>
      <c r="UAQ169" s="247"/>
      <c r="UAR169" s="247"/>
      <c r="UAS169" s="247"/>
      <c r="UAT169" s="247"/>
      <c r="UAU169" s="247"/>
      <c r="UAV169" s="247"/>
      <c r="UAW169" s="247"/>
      <c r="UAX169" s="247"/>
      <c r="UAY169" s="247"/>
      <c r="UAZ169" s="247"/>
      <c r="UBA169" s="247"/>
      <c r="UBB169" s="247"/>
      <c r="UBC169" s="247"/>
      <c r="UBD169" s="247"/>
      <c r="UBE169" s="247"/>
      <c r="UBF169" s="247"/>
      <c r="UBG169" s="247"/>
      <c r="UBH169" s="247"/>
      <c r="UBI169" s="247"/>
      <c r="UBJ169" s="247"/>
      <c r="UBK169" s="247"/>
      <c r="UBL169" s="247"/>
      <c r="UBM169" s="247"/>
      <c r="UBN169" s="247"/>
      <c r="UBO169" s="247"/>
      <c r="UBP169" s="247"/>
      <c r="UBQ169" s="247"/>
      <c r="UBR169" s="247"/>
      <c r="UBS169" s="247"/>
      <c r="UBT169" s="247"/>
      <c r="UBU169" s="247"/>
      <c r="UBV169" s="247"/>
      <c r="UBW169" s="247"/>
      <c r="UBX169" s="247"/>
      <c r="UBY169" s="247"/>
      <c r="UBZ169" s="247"/>
      <c r="UCA169" s="247"/>
      <c r="UCB169" s="247"/>
      <c r="UCC169" s="247"/>
      <c r="UCD169" s="247"/>
      <c r="UCE169" s="247"/>
      <c r="UCF169" s="247"/>
      <c r="UCG169" s="247"/>
      <c r="UCH169" s="247"/>
      <c r="UCI169" s="247"/>
      <c r="UCJ169" s="247"/>
      <c r="UCK169" s="247"/>
      <c r="UCL169" s="247"/>
      <c r="UCM169" s="247"/>
      <c r="UCN169" s="247"/>
      <c r="UCO169" s="247"/>
      <c r="UCP169" s="247"/>
      <c r="UCQ169" s="247"/>
      <c r="UCR169" s="247"/>
      <c r="UCS169" s="247"/>
      <c r="UCT169" s="247"/>
      <c r="UCU169" s="247"/>
      <c r="UCV169" s="247"/>
      <c r="UCW169" s="247"/>
      <c r="UCX169" s="247"/>
      <c r="UCY169" s="247"/>
      <c r="UCZ169" s="247"/>
      <c r="UDA169" s="247"/>
      <c r="UDB169" s="247"/>
      <c r="UDC169" s="247"/>
      <c r="UDD169" s="247"/>
      <c r="UDE169" s="247"/>
      <c r="UDF169" s="247"/>
      <c r="UDG169" s="247"/>
      <c r="UDH169" s="247"/>
      <c r="UDI169" s="247"/>
      <c r="UDJ169" s="247"/>
      <c r="UDK169" s="247"/>
      <c r="UDL169" s="247"/>
      <c r="UDM169" s="247"/>
      <c r="UDN169" s="247"/>
      <c r="UDO169" s="247"/>
      <c r="UDP169" s="247"/>
      <c r="UDQ169" s="247"/>
      <c r="UDR169" s="247"/>
      <c r="UDS169" s="247"/>
      <c r="UDT169" s="247"/>
      <c r="UDU169" s="247"/>
      <c r="UDV169" s="247"/>
      <c r="UDW169" s="247"/>
      <c r="UDX169" s="247"/>
      <c r="UDY169" s="247"/>
      <c r="UDZ169" s="247"/>
      <c r="UEA169" s="247"/>
      <c r="UEB169" s="247"/>
      <c r="UEC169" s="247"/>
      <c r="UED169" s="247"/>
      <c r="UEE169" s="247"/>
      <c r="UEF169" s="247"/>
      <c r="UEG169" s="247"/>
      <c r="UEH169" s="247"/>
      <c r="UEI169" s="247"/>
      <c r="UEJ169" s="247"/>
      <c r="UEK169" s="247"/>
      <c r="UEL169" s="247"/>
      <c r="UEM169" s="247"/>
      <c r="UEN169" s="247"/>
      <c r="UEO169" s="247"/>
      <c r="UEP169" s="247"/>
      <c r="UEQ169" s="247"/>
      <c r="UER169" s="247"/>
      <c r="UES169" s="247"/>
      <c r="UET169" s="247"/>
      <c r="UEU169" s="247"/>
      <c r="UEV169" s="247"/>
      <c r="UEW169" s="247"/>
      <c r="UEX169" s="247"/>
      <c r="UEY169" s="247"/>
      <c r="UEZ169" s="247"/>
      <c r="UFA169" s="247"/>
      <c r="UFB169" s="247"/>
      <c r="UFC169" s="247"/>
      <c r="UFD169" s="247"/>
      <c r="UFE169" s="247"/>
      <c r="UFF169" s="247"/>
      <c r="UFG169" s="247"/>
      <c r="UFH169" s="247"/>
      <c r="UFI169" s="247"/>
      <c r="UFJ169" s="247"/>
      <c r="UFK169" s="247"/>
      <c r="UFL169" s="247"/>
      <c r="UFM169" s="247"/>
      <c r="UFN169" s="247"/>
      <c r="UFO169" s="247"/>
      <c r="UFP169" s="247"/>
      <c r="UFQ169" s="247"/>
      <c r="UFR169" s="247"/>
      <c r="UFS169" s="247"/>
      <c r="UFT169" s="247"/>
      <c r="UFU169" s="247"/>
      <c r="UFV169" s="247"/>
      <c r="UFW169" s="247"/>
      <c r="UFX169" s="247"/>
      <c r="UFY169" s="247"/>
      <c r="UFZ169" s="247"/>
      <c r="UGA169" s="247"/>
      <c r="UGB169" s="247"/>
      <c r="UGC169" s="247"/>
      <c r="UGD169" s="247"/>
      <c r="UGE169" s="247"/>
      <c r="UGF169" s="247"/>
      <c r="UGG169" s="247"/>
      <c r="UGH169" s="247"/>
      <c r="UGI169" s="247"/>
      <c r="UGJ169" s="247"/>
      <c r="UGK169" s="247"/>
      <c r="UGL169" s="247"/>
      <c r="UGM169" s="247"/>
      <c r="UGN169" s="247"/>
      <c r="UGO169" s="247"/>
      <c r="UGP169" s="247"/>
      <c r="UGQ169" s="247"/>
      <c r="UGR169" s="247"/>
      <c r="UGS169" s="247"/>
      <c r="UGT169" s="247"/>
      <c r="UGU169" s="247"/>
      <c r="UGV169" s="247"/>
      <c r="UGW169" s="247"/>
      <c r="UGX169" s="247"/>
      <c r="UGY169" s="247"/>
      <c r="UGZ169" s="247"/>
      <c r="UHA169" s="247"/>
      <c r="UHB169" s="247"/>
      <c r="UHC169" s="247"/>
      <c r="UHD169" s="247"/>
      <c r="UHE169" s="247"/>
      <c r="UHF169" s="247"/>
      <c r="UHG169" s="247"/>
      <c r="UHH169" s="247"/>
      <c r="UHI169" s="247"/>
      <c r="UHJ169" s="247"/>
      <c r="UHK169" s="247"/>
      <c r="UHL169" s="247"/>
      <c r="UHM169" s="247"/>
      <c r="UHN169" s="247"/>
      <c r="UHO169" s="247"/>
      <c r="UHP169" s="247"/>
      <c r="UHQ169" s="247"/>
      <c r="UHR169" s="247"/>
      <c r="UHS169" s="247"/>
      <c r="UHT169" s="247"/>
      <c r="UHU169" s="247"/>
      <c r="UHV169" s="247"/>
      <c r="UHW169" s="247"/>
      <c r="UHX169" s="247"/>
      <c r="UHY169" s="247"/>
      <c r="UHZ169" s="247"/>
      <c r="UIA169" s="247"/>
      <c r="UIB169" s="247"/>
      <c r="UIC169" s="247"/>
      <c r="UID169" s="247"/>
      <c r="UIE169" s="247"/>
      <c r="UIF169" s="247"/>
      <c r="UIG169" s="247"/>
      <c r="UIH169" s="247"/>
      <c r="UII169" s="247"/>
      <c r="UIJ169" s="247"/>
      <c r="UIK169" s="247"/>
      <c r="UIL169" s="247"/>
      <c r="UIM169" s="247"/>
      <c r="UIN169" s="247"/>
      <c r="UIO169" s="247"/>
      <c r="UIP169" s="247"/>
      <c r="UIQ169" s="247"/>
      <c r="UIR169" s="247"/>
      <c r="UIS169" s="247"/>
      <c r="UIT169" s="247"/>
      <c r="UIU169" s="247"/>
      <c r="UIV169" s="247"/>
      <c r="UIW169" s="247"/>
      <c r="UIX169" s="247"/>
      <c r="UIY169" s="247"/>
      <c r="UIZ169" s="247"/>
      <c r="UJA169" s="247"/>
      <c r="UJB169" s="247"/>
      <c r="UJC169" s="247"/>
      <c r="UJD169" s="247"/>
      <c r="UJE169" s="247"/>
      <c r="UJF169" s="247"/>
      <c r="UJG169" s="247"/>
      <c r="UJH169" s="247"/>
      <c r="UJI169" s="247"/>
      <c r="UJJ169" s="247"/>
      <c r="UJK169" s="247"/>
      <c r="UJL169" s="247"/>
      <c r="UJM169" s="247"/>
      <c r="UJN169" s="247"/>
      <c r="UJO169" s="247"/>
      <c r="UJP169" s="247"/>
      <c r="UJQ169" s="247"/>
      <c r="UJR169" s="247"/>
      <c r="UJS169" s="247"/>
      <c r="UJT169" s="247"/>
      <c r="UJU169" s="247"/>
      <c r="UJV169" s="247"/>
      <c r="UJW169" s="247"/>
      <c r="UJX169" s="247"/>
      <c r="UJY169" s="247"/>
      <c r="UJZ169" s="247"/>
      <c r="UKA169" s="247"/>
      <c r="UKB169" s="247"/>
      <c r="UKC169" s="247"/>
      <c r="UKD169" s="247"/>
      <c r="UKE169" s="247"/>
      <c r="UKF169" s="247"/>
      <c r="UKG169" s="247"/>
      <c r="UKH169" s="247"/>
      <c r="UKI169" s="247"/>
      <c r="UKJ169" s="247"/>
      <c r="UKK169" s="247"/>
      <c r="UKL169" s="247"/>
      <c r="UKM169" s="247"/>
      <c r="UKN169" s="247"/>
      <c r="UKO169" s="247"/>
      <c r="UKP169" s="247"/>
      <c r="UKQ169" s="247"/>
      <c r="UKR169" s="247"/>
      <c r="UKS169" s="247"/>
      <c r="UKT169" s="247"/>
      <c r="UKU169" s="247"/>
      <c r="UKV169" s="247"/>
      <c r="UKW169" s="247"/>
      <c r="UKX169" s="247"/>
      <c r="UKY169" s="247"/>
      <c r="UKZ169" s="247"/>
      <c r="ULA169" s="247"/>
      <c r="ULB169" s="247"/>
      <c r="ULC169" s="247"/>
      <c r="ULD169" s="247"/>
      <c r="ULE169" s="247"/>
      <c r="ULF169" s="247"/>
      <c r="ULG169" s="247"/>
      <c r="ULH169" s="247"/>
      <c r="ULI169" s="247"/>
      <c r="ULJ169" s="247"/>
      <c r="ULK169" s="247"/>
      <c r="ULL169" s="247"/>
      <c r="ULM169" s="247"/>
      <c r="ULN169" s="247"/>
      <c r="ULO169" s="247"/>
      <c r="ULP169" s="247"/>
      <c r="ULQ169" s="247"/>
      <c r="ULR169" s="247"/>
      <c r="ULS169" s="247"/>
      <c r="ULT169" s="247"/>
      <c r="ULU169" s="247"/>
      <c r="ULV169" s="247"/>
      <c r="ULW169" s="247"/>
      <c r="ULX169" s="247"/>
      <c r="ULY169" s="247"/>
      <c r="ULZ169" s="247"/>
      <c r="UMA169" s="247"/>
      <c r="UMB169" s="247"/>
      <c r="UMC169" s="247"/>
      <c r="UMD169" s="247"/>
      <c r="UME169" s="247"/>
      <c r="UMF169" s="247"/>
      <c r="UMG169" s="247"/>
      <c r="UMH169" s="247"/>
      <c r="UMI169" s="247"/>
      <c r="UMJ169" s="247"/>
      <c r="UMK169" s="247"/>
      <c r="UML169" s="247"/>
      <c r="UMM169" s="247"/>
      <c r="UMN169" s="247"/>
      <c r="UMO169" s="247"/>
      <c r="UMP169" s="247"/>
      <c r="UMQ169" s="247"/>
      <c r="UMR169" s="247"/>
      <c r="UMS169" s="247"/>
      <c r="UMT169" s="247"/>
      <c r="UMU169" s="247"/>
      <c r="UMV169" s="247"/>
      <c r="UMW169" s="247"/>
      <c r="UMX169" s="247"/>
      <c r="UMY169" s="247"/>
      <c r="UMZ169" s="247"/>
      <c r="UNA169" s="247"/>
      <c r="UNB169" s="247"/>
      <c r="UNC169" s="247"/>
      <c r="UND169" s="247"/>
      <c r="UNE169" s="247"/>
      <c r="UNF169" s="247"/>
      <c r="UNG169" s="247"/>
      <c r="UNH169" s="247"/>
      <c r="UNI169" s="247"/>
      <c r="UNJ169" s="247"/>
      <c r="UNK169" s="247"/>
      <c r="UNL169" s="247"/>
      <c r="UNM169" s="247"/>
      <c r="UNN169" s="247"/>
      <c r="UNO169" s="247"/>
      <c r="UNP169" s="247"/>
      <c r="UNQ169" s="247"/>
      <c r="UNR169" s="247"/>
      <c r="UNS169" s="247"/>
      <c r="UNT169" s="247"/>
      <c r="UNU169" s="247"/>
      <c r="UNV169" s="247"/>
      <c r="UNW169" s="247"/>
      <c r="UNX169" s="247"/>
      <c r="UNY169" s="247"/>
      <c r="UNZ169" s="247"/>
      <c r="UOA169" s="247"/>
      <c r="UOB169" s="247"/>
      <c r="UOC169" s="247"/>
      <c r="UOD169" s="247"/>
      <c r="UOE169" s="247"/>
      <c r="UOF169" s="247"/>
      <c r="UOG169" s="247"/>
      <c r="UOH169" s="247"/>
      <c r="UOI169" s="247"/>
      <c r="UOJ169" s="247"/>
      <c r="UOK169" s="247"/>
      <c r="UOL169" s="247"/>
      <c r="UOM169" s="247"/>
      <c r="UON169" s="247"/>
      <c r="UOO169" s="247"/>
      <c r="UOP169" s="247"/>
      <c r="UOQ169" s="247"/>
      <c r="UOR169" s="247"/>
      <c r="UOS169" s="247"/>
      <c r="UOT169" s="247"/>
      <c r="UOU169" s="247"/>
      <c r="UOV169" s="247"/>
      <c r="UOW169" s="247"/>
      <c r="UOX169" s="247"/>
      <c r="UOY169" s="247"/>
      <c r="UOZ169" s="247"/>
      <c r="UPA169" s="247"/>
      <c r="UPB169" s="247"/>
      <c r="UPC169" s="247"/>
      <c r="UPD169" s="247"/>
      <c r="UPE169" s="247"/>
      <c r="UPF169" s="247"/>
      <c r="UPG169" s="247"/>
      <c r="UPH169" s="247"/>
      <c r="UPI169" s="247"/>
      <c r="UPJ169" s="247"/>
      <c r="UPK169" s="247"/>
      <c r="UPL169" s="247"/>
      <c r="UPM169" s="247"/>
      <c r="UPN169" s="247"/>
      <c r="UPO169" s="247"/>
      <c r="UPP169" s="247"/>
      <c r="UPQ169" s="247"/>
      <c r="UPR169" s="247"/>
      <c r="UPS169" s="247"/>
      <c r="UPT169" s="247"/>
      <c r="UPU169" s="247"/>
      <c r="UPV169" s="247"/>
      <c r="UPW169" s="247"/>
      <c r="UPX169" s="247"/>
      <c r="UPY169" s="247"/>
      <c r="UPZ169" s="247"/>
      <c r="UQA169" s="247"/>
      <c r="UQB169" s="247"/>
      <c r="UQC169" s="247"/>
      <c r="UQD169" s="247"/>
      <c r="UQE169" s="247"/>
      <c r="UQF169" s="247"/>
      <c r="UQG169" s="247"/>
      <c r="UQH169" s="247"/>
      <c r="UQI169" s="247"/>
      <c r="UQJ169" s="247"/>
      <c r="UQK169" s="247"/>
      <c r="UQL169" s="247"/>
      <c r="UQM169" s="247"/>
      <c r="UQN169" s="247"/>
      <c r="UQO169" s="247"/>
      <c r="UQP169" s="247"/>
      <c r="UQQ169" s="247"/>
      <c r="UQR169" s="247"/>
      <c r="UQS169" s="247"/>
      <c r="UQT169" s="247"/>
      <c r="UQU169" s="247"/>
      <c r="UQV169" s="247"/>
      <c r="UQW169" s="247"/>
      <c r="UQX169" s="247"/>
      <c r="UQY169" s="247"/>
      <c r="UQZ169" s="247"/>
      <c r="URA169" s="247"/>
      <c r="URB169" s="247"/>
      <c r="URC169" s="247"/>
      <c r="URD169" s="247"/>
      <c r="URE169" s="247"/>
      <c r="URF169" s="247"/>
      <c r="URG169" s="247"/>
      <c r="URH169" s="247"/>
      <c r="URI169" s="247"/>
      <c r="URJ169" s="247"/>
      <c r="URK169" s="247"/>
      <c r="URL169" s="247"/>
      <c r="URM169" s="247"/>
      <c r="URN169" s="247"/>
      <c r="URO169" s="247"/>
      <c r="URP169" s="247"/>
      <c r="URQ169" s="247"/>
      <c r="URR169" s="247"/>
      <c r="URS169" s="247"/>
      <c r="URT169" s="247"/>
      <c r="URU169" s="247"/>
      <c r="URV169" s="247"/>
      <c r="URW169" s="247"/>
      <c r="URX169" s="247"/>
      <c r="URY169" s="247"/>
      <c r="URZ169" s="247"/>
      <c r="USA169" s="247"/>
      <c r="USB169" s="247"/>
      <c r="USC169" s="247"/>
      <c r="USD169" s="247"/>
      <c r="USE169" s="247"/>
      <c r="USF169" s="247"/>
      <c r="USG169" s="247"/>
      <c r="USH169" s="247"/>
      <c r="USI169" s="247"/>
      <c r="USJ169" s="247"/>
      <c r="USK169" s="247"/>
      <c r="USL169" s="247"/>
      <c r="USM169" s="247"/>
      <c r="USN169" s="247"/>
      <c r="USO169" s="247"/>
      <c r="USP169" s="247"/>
      <c r="USQ169" s="247"/>
      <c r="USR169" s="247"/>
      <c r="USS169" s="247"/>
      <c r="UST169" s="247"/>
      <c r="USU169" s="247"/>
      <c r="USV169" s="247"/>
      <c r="USW169" s="247"/>
      <c r="USX169" s="247"/>
      <c r="USY169" s="247"/>
      <c r="USZ169" s="247"/>
      <c r="UTA169" s="247"/>
      <c r="UTB169" s="247"/>
      <c r="UTC169" s="247"/>
      <c r="UTD169" s="247"/>
      <c r="UTE169" s="247"/>
      <c r="UTF169" s="247"/>
      <c r="UTG169" s="247"/>
      <c r="UTH169" s="247"/>
      <c r="UTI169" s="247"/>
      <c r="UTJ169" s="247"/>
      <c r="UTK169" s="247"/>
      <c r="UTL169" s="247"/>
      <c r="UTM169" s="247"/>
      <c r="UTN169" s="247"/>
      <c r="UTO169" s="247"/>
      <c r="UTP169" s="247"/>
      <c r="UTQ169" s="247"/>
      <c r="UTR169" s="247"/>
      <c r="UTS169" s="247"/>
      <c r="UTT169" s="247"/>
      <c r="UTU169" s="247"/>
      <c r="UTV169" s="247"/>
      <c r="UTW169" s="247"/>
      <c r="UTX169" s="247"/>
      <c r="UTY169" s="247"/>
      <c r="UTZ169" s="247"/>
      <c r="UUA169" s="247"/>
      <c r="UUB169" s="247"/>
      <c r="UUC169" s="247"/>
      <c r="UUD169" s="247"/>
      <c r="UUE169" s="247"/>
      <c r="UUF169" s="247"/>
      <c r="UUG169" s="247"/>
      <c r="UUH169" s="247"/>
      <c r="UUI169" s="247"/>
      <c r="UUJ169" s="247"/>
      <c r="UUK169" s="247"/>
      <c r="UUL169" s="247"/>
      <c r="UUM169" s="247"/>
      <c r="UUN169" s="247"/>
      <c r="UUO169" s="247"/>
      <c r="UUP169" s="247"/>
      <c r="UUQ169" s="247"/>
      <c r="UUR169" s="247"/>
      <c r="UUS169" s="247"/>
      <c r="UUT169" s="247"/>
      <c r="UUU169" s="247"/>
      <c r="UUV169" s="247"/>
      <c r="UUW169" s="247"/>
      <c r="UUX169" s="247"/>
      <c r="UUY169" s="247"/>
      <c r="UUZ169" s="247"/>
      <c r="UVA169" s="247"/>
      <c r="UVB169" s="247"/>
      <c r="UVC169" s="247"/>
      <c r="UVD169" s="247"/>
      <c r="UVE169" s="247"/>
      <c r="UVF169" s="247"/>
      <c r="UVG169" s="247"/>
      <c r="UVH169" s="247"/>
      <c r="UVI169" s="247"/>
      <c r="UVJ169" s="247"/>
      <c r="UVK169" s="247"/>
      <c r="UVL169" s="247"/>
      <c r="UVM169" s="247"/>
      <c r="UVN169" s="247"/>
      <c r="UVO169" s="247"/>
      <c r="UVP169" s="247"/>
      <c r="UVQ169" s="247"/>
      <c r="UVR169" s="247"/>
      <c r="UVS169" s="247"/>
      <c r="UVT169" s="247"/>
      <c r="UVU169" s="247"/>
      <c r="UVV169" s="247"/>
      <c r="UVW169" s="247"/>
      <c r="UVX169" s="247"/>
      <c r="UVY169" s="247"/>
      <c r="UVZ169" s="247"/>
      <c r="UWA169" s="247"/>
      <c r="UWB169" s="247"/>
      <c r="UWC169" s="247"/>
      <c r="UWD169" s="247"/>
      <c r="UWE169" s="247"/>
      <c r="UWF169" s="247"/>
      <c r="UWG169" s="247"/>
      <c r="UWH169" s="247"/>
      <c r="UWI169" s="247"/>
      <c r="UWJ169" s="247"/>
      <c r="UWK169" s="247"/>
      <c r="UWL169" s="247"/>
      <c r="UWM169" s="247"/>
      <c r="UWN169" s="247"/>
      <c r="UWO169" s="247"/>
      <c r="UWP169" s="247"/>
      <c r="UWQ169" s="247"/>
      <c r="UWR169" s="247"/>
      <c r="UWS169" s="247"/>
      <c r="UWT169" s="247"/>
      <c r="UWU169" s="247"/>
      <c r="UWV169" s="247"/>
      <c r="UWW169" s="247"/>
      <c r="UWX169" s="247"/>
      <c r="UWY169" s="247"/>
      <c r="UWZ169" s="247"/>
      <c r="UXA169" s="247"/>
      <c r="UXB169" s="247"/>
      <c r="UXC169" s="247"/>
      <c r="UXD169" s="247"/>
      <c r="UXE169" s="247"/>
      <c r="UXF169" s="247"/>
      <c r="UXG169" s="247"/>
      <c r="UXH169" s="247"/>
      <c r="UXI169" s="247"/>
      <c r="UXJ169" s="247"/>
      <c r="UXK169" s="247"/>
      <c r="UXL169" s="247"/>
      <c r="UXM169" s="247"/>
      <c r="UXN169" s="247"/>
      <c r="UXO169" s="247"/>
      <c r="UXP169" s="247"/>
      <c r="UXQ169" s="247"/>
      <c r="UXR169" s="247"/>
      <c r="UXS169" s="247"/>
      <c r="UXT169" s="247"/>
      <c r="UXU169" s="247"/>
      <c r="UXV169" s="247"/>
      <c r="UXW169" s="247"/>
      <c r="UXX169" s="247"/>
      <c r="UXY169" s="247"/>
      <c r="UXZ169" s="247"/>
      <c r="UYA169" s="247"/>
      <c r="UYB169" s="247"/>
      <c r="UYC169" s="247"/>
      <c r="UYD169" s="247"/>
      <c r="UYE169" s="247"/>
      <c r="UYF169" s="247"/>
      <c r="UYG169" s="247"/>
      <c r="UYH169" s="247"/>
      <c r="UYI169" s="247"/>
      <c r="UYJ169" s="247"/>
      <c r="UYK169" s="247"/>
      <c r="UYL169" s="247"/>
      <c r="UYM169" s="247"/>
      <c r="UYN169" s="247"/>
      <c r="UYO169" s="247"/>
      <c r="UYP169" s="247"/>
      <c r="UYQ169" s="247"/>
      <c r="UYR169" s="247"/>
      <c r="UYS169" s="247"/>
      <c r="UYT169" s="247"/>
      <c r="UYU169" s="247"/>
      <c r="UYV169" s="247"/>
      <c r="UYW169" s="247"/>
      <c r="UYX169" s="247"/>
      <c r="UYY169" s="247"/>
      <c r="UYZ169" s="247"/>
      <c r="UZA169" s="247"/>
      <c r="UZB169" s="247"/>
      <c r="UZC169" s="247"/>
      <c r="UZD169" s="247"/>
      <c r="UZE169" s="247"/>
      <c r="UZF169" s="247"/>
      <c r="UZG169" s="247"/>
      <c r="UZH169" s="247"/>
      <c r="UZI169" s="247"/>
      <c r="UZJ169" s="247"/>
      <c r="UZK169" s="247"/>
      <c r="UZL169" s="247"/>
      <c r="UZM169" s="247"/>
      <c r="UZN169" s="247"/>
      <c r="UZO169" s="247"/>
      <c r="UZP169" s="247"/>
      <c r="UZQ169" s="247"/>
      <c r="UZR169" s="247"/>
      <c r="UZS169" s="247"/>
      <c r="UZT169" s="247"/>
      <c r="UZU169" s="247"/>
      <c r="UZV169" s="247"/>
      <c r="UZW169" s="247"/>
      <c r="UZX169" s="247"/>
      <c r="UZY169" s="247"/>
      <c r="UZZ169" s="247"/>
      <c r="VAA169" s="247"/>
      <c r="VAB169" s="247"/>
      <c r="VAC169" s="247"/>
      <c r="VAD169" s="247"/>
      <c r="VAE169" s="247"/>
      <c r="VAF169" s="247"/>
      <c r="VAG169" s="247"/>
      <c r="VAH169" s="247"/>
      <c r="VAI169" s="247"/>
      <c r="VAJ169" s="247"/>
      <c r="VAK169" s="247"/>
      <c r="VAL169" s="247"/>
      <c r="VAM169" s="247"/>
      <c r="VAN169" s="247"/>
      <c r="VAO169" s="247"/>
      <c r="VAP169" s="247"/>
      <c r="VAQ169" s="247"/>
      <c r="VAR169" s="247"/>
      <c r="VAS169" s="247"/>
      <c r="VAT169" s="247"/>
      <c r="VAU169" s="247"/>
      <c r="VAV169" s="247"/>
      <c r="VAW169" s="247"/>
      <c r="VAX169" s="247"/>
      <c r="VAY169" s="247"/>
      <c r="VAZ169" s="247"/>
      <c r="VBA169" s="247"/>
      <c r="VBB169" s="247"/>
      <c r="VBC169" s="247"/>
      <c r="VBD169" s="247"/>
      <c r="VBE169" s="247"/>
      <c r="VBF169" s="247"/>
      <c r="VBG169" s="247"/>
      <c r="VBH169" s="247"/>
      <c r="VBI169" s="247"/>
      <c r="VBJ169" s="247"/>
      <c r="VBK169" s="247"/>
      <c r="VBL169" s="247"/>
      <c r="VBM169" s="247"/>
      <c r="VBN169" s="247"/>
      <c r="VBO169" s="247"/>
      <c r="VBP169" s="247"/>
      <c r="VBQ169" s="247"/>
      <c r="VBR169" s="247"/>
      <c r="VBS169" s="247"/>
      <c r="VBT169" s="247"/>
      <c r="VBU169" s="247"/>
      <c r="VBV169" s="247"/>
      <c r="VBW169" s="247"/>
      <c r="VBX169" s="247"/>
      <c r="VBY169" s="247"/>
      <c r="VBZ169" s="247"/>
      <c r="VCA169" s="247"/>
      <c r="VCB169" s="247"/>
      <c r="VCC169" s="247"/>
      <c r="VCD169" s="247"/>
      <c r="VCE169" s="247"/>
      <c r="VCF169" s="247"/>
      <c r="VCG169" s="247"/>
      <c r="VCH169" s="247"/>
      <c r="VCI169" s="247"/>
      <c r="VCJ169" s="247"/>
      <c r="VCK169" s="247"/>
      <c r="VCL169" s="247"/>
      <c r="VCM169" s="247"/>
      <c r="VCN169" s="247"/>
      <c r="VCO169" s="247"/>
      <c r="VCP169" s="247"/>
      <c r="VCQ169" s="247"/>
      <c r="VCR169" s="247"/>
      <c r="VCS169" s="247"/>
      <c r="VCT169" s="247"/>
      <c r="VCU169" s="247"/>
      <c r="VCV169" s="247"/>
      <c r="VCW169" s="247"/>
      <c r="VCX169" s="247"/>
      <c r="VCY169" s="247"/>
      <c r="VCZ169" s="247"/>
      <c r="VDA169" s="247"/>
      <c r="VDB169" s="247"/>
      <c r="VDC169" s="247"/>
      <c r="VDD169" s="247"/>
      <c r="VDE169" s="247"/>
      <c r="VDF169" s="247"/>
      <c r="VDG169" s="247"/>
      <c r="VDH169" s="247"/>
      <c r="VDI169" s="247"/>
      <c r="VDJ169" s="247"/>
      <c r="VDK169" s="247"/>
      <c r="VDL169" s="247"/>
      <c r="VDM169" s="247"/>
      <c r="VDN169" s="247"/>
      <c r="VDO169" s="247"/>
      <c r="VDP169" s="247"/>
      <c r="VDQ169" s="247"/>
      <c r="VDR169" s="247"/>
      <c r="VDS169" s="247"/>
      <c r="VDT169" s="247"/>
      <c r="VDU169" s="247"/>
      <c r="VDV169" s="247"/>
      <c r="VDW169" s="247"/>
      <c r="VDX169" s="247"/>
      <c r="VDY169" s="247"/>
      <c r="VDZ169" s="247"/>
      <c r="VEA169" s="247"/>
      <c r="VEB169" s="247"/>
      <c r="VEC169" s="247"/>
      <c r="VED169" s="247"/>
      <c r="VEE169" s="247"/>
      <c r="VEF169" s="247"/>
      <c r="VEG169" s="247"/>
      <c r="VEH169" s="247"/>
      <c r="VEI169" s="247"/>
      <c r="VEJ169" s="247"/>
      <c r="VEK169" s="247"/>
      <c r="VEL169" s="247"/>
      <c r="VEM169" s="247"/>
      <c r="VEN169" s="247"/>
      <c r="VEO169" s="247"/>
      <c r="VEP169" s="247"/>
      <c r="VEQ169" s="247"/>
      <c r="VER169" s="247"/>
      <c r="VES169" s="247"/>
      <c r="VET169" s="247"/>
      <c r="VEU169" s="247"/>
      <c r="VEV169" s="247"/>
      <c r="VEW169" s="247"/>
      <c r="VEX169" s="247"/>
      <c r="VEY169" s="247"/>
      <c r="VEZ169" s="247"/>
      <c r="VFA169" s="247"/>
      <c r="VFB169" s="247"/>
      <c r="VFC169" s="247"/>
      <c r="VFD169" s="247"/>
      <c r="VFE169" s="247"/>
      <c r="VFF169" s="247"/>
      <c r="VFG169" s="247"/>
      <c r="VFH169" s="247"/>
      <c r="VFI169" s="247"/>
      <c r="VFJ169" s="247"/>
      <c r="VFK169" s="247"/>
      <c r="VFL169" s="247"/>
      <c r="VFM169" s="247"/>
      <c r="VFN169" s="247"/>
      <c r="VFO169" s="247"/>
      <c r="VFP169" s="247"/>
      <c r="VFQ169" s="247"/>
      <c r="VFR169" s="247"/>
      <c r="VFS169" s="247"/>
      <c r="VFT169" s="247"/>
      <c r="VFU169" s="247"/>
      <c r="VFV169" s="247"/>
      <c r="VFW169" s="247"/>
      <c r="VFX169" s="247"/>
      <c r="VFY169" s="247"/>
      <c r="VFZ169" s="247"/>
      <c r="VGA169" s="247"/>
      <c r="VGB169" s="247"/>
      <c r="VGC169" s="247"/>
      <c r="VGD169" s="247"/>
      <c r="VGE169" s="247"/>
      <c r="VGF169" s="247"/>
      <c r="VGG169" s="247"/>
      <c r="VGH169" s="247"/>
      <c r="VGI169" s="247"/>
      <c r="VGJ169" s="247"/>
      <c r="VGK169" s="247"/>
      <c r="VGL169" s="247"/>
      <c r="VGM169" s="247"/>
      <c r="VGN169" s="247"/>
      <c r="VGO169" s="247"/>
      <c r="VGP169" s="247"/>
      <c r="VGQ169" s="247"/>
      <c r="VGR169" s="247"/>
      <c r="VGS169" s="247"/>
      <c r="VGT169" s="247"/>
      <c r="VGU169" s="247"/>
      <c r="VGV169" s="247"/>
      <c r="VGW169" s="247"/>
      <c r="VGX169" s="247"/>
      <c r="VGY169" s="247"/>
      <c r="VGZ169" s="247"/>
      <c r="VHA169" s="247"/>
      <c r="VHB169" s="247"/>
      <c r="VHC169" s="247"/>
      <c r="VHD169" s="247"/>
      <c r="VHE169" s="247"/>
      <c r="VHF169" s="247"/>
      <c r="VHG169" s="247"/>
      <c r="VHH169" s="247"/>
      <c r="VHI169" s="247"/>
      <c r="VHJ169" s="247"/>
      <c r="VHK169" s="247"/>
      <c r="VHL169" s="247"/>
      <c r="VHM169" s="247"/>
      <c r="VHN169" s="247"/>
      <c r="VHO169" s="247"/>
      <c r="VHP169" s="247"/>
      <c r="VHQ169" s="247"/>
      <c r="VHR169" s="247"/>
      <c r="VHS169" s="247"/>
      <c r="VHT169" s="247"/>
      <c r="VHU169" s="247"/>
      <c r="VHV169" s="247"/>
      <c r="VHW169" s="247"/>
      <c r="VHX169" s="247"/>
      <c r="VHY169" s="247"/>
      <c r="VHZ169" s="247"/>
      <c r="VIA169" s="247"/>
      <c r="VIB169" s="247"/>
      <c r="VIC169" s="247"/>
      <c r="VID169" s="247"/>
      <c r="VIE169" s="247"/>
      <c r="VIF169" s="247"/>
      <c r="VIG169" s="247"/>
      <c r="VIH169" s="247"/>
      <c r="VII169" s="247"/>
      <c r="VIJ169" s="247"/>
      <c r="VIK169" s="247"/>
      <c r="VIL169" s="247"/>
      <c r="VIM169" s="247"/>
      <c r="VIN169" s="247"/>
      <c r="VIO169" s="247"/>
      <c r="VIP169" s="247"/>
      <c r="VIQ169" s="247"/>
      <c r="VIR169" s="247"/>
      <c r="VIS169" s="247"/>
      <c r="VIT169" s="247"/>
      <c r="VIU169" s="247"/>
      <c r="VIV169" s="247"/>
      <c r="VIW169" s="247"/>
      <c r="VIX169" s="247"/>
      <c r="VIY169" s="247"/>
      <c r="VIZ169" s="247"/>
      <c r="VJA169" s="247"/>
      <c r="VJB169" s="247"/>
      <c r="VJC169" s="247"/>
      <c r="VJD169" s="247"/>
      <c r="VJE169" s="247"/>
      <c r="VJF169" s="247"/>
      <c r="VJG169" s="247"/>
      <c r="VJH169" s="247"/>
      <c r="VJI169" s="247"/>
      <c r="VJJ169" s="247"/>
      <c r="VJK169" s="247"/>
      <c r="VJL169" s="247"/>
      <c r="VJM169" s="247"/>
      <c r="VJN169" s="247"/>
      <c r="VJO169" s="247"/>
      <c r="VJP169" s="247"/>
      <c r="VJQ169" s="247"/>
      <c r="VJR169" s="247"/>
      <c r="VJS169" s="247"/>
      <c r="VJT169" s="247"/>
      <c r="VJU169" s="247"/>
      <c r="VJV169" s="247"/>
      <c r="VJW169" s="247"/>
      <c r="VJX169" s="247"/>
      <c r="VJY169" s="247"/>
      <c r="VJZ169" s="247"/>
      <c r="VKA169" s="247"/>
      <c r="VKB169" s="247"/>
      <c r="VKC169" s="247"/>
      <c r="VKD169" s="247"/>
      <c r="VKE169" s="247"/>
      <c r="VKF169" s="247"/>
      <c r="VKG169" s="247"/>
      <c r="VKH169" s="247"/>
      <c r="VKI169" s="247"/>
      <c r="VKJ169" s="247"/>
      <c r="VKK169" s="247"/>
      <c r="VKL169" s="247"/>
      <c r="VKM169" s="247"/>
      <c r="VKN169" s="247"/>
      <c r="VKO169" s="247"/>
      <c r="VKP169" s="247"/>
      <c r="VKQ169" s="247"/>
      <c r="VKR169" s="247"/>
      <c r="VKS169" s="247"/>
      <c r="VKT169" s="247"/>
      <c r="VKU169" s="247"/>
      <c r="VKV169" s="247"/>
      <c r="VKW169" s="247"/>
      <c r="VKX169" s="247"/>
      <c r="VKY169" s="247"/>
      <c r="VKZ169" s="247"/>
      <c r="VLA169" s="247"/>
      <c r="VLB169" s="247"/>
      <c r="VLC169" s="247"/>
      <c r="VLD169" s="247"/>
      <c r="VLE169" s="247"/>
      <c r="VLF169" s="247"/>
      <c r="VLG169" s="247"/>
      <c r="VLH169" s="247"/>
      <c r="VLI169" s="247"/>
      <c r="VLJ169" s="247"/>
      <c r="VLK169" s="247"/>
      <c r="VLL169" s="247"/>
      <c r="VLM169" s="247"/>
      <c r="VLN169" s="247"/>
      <c r="VLO169" s="247"/>
      <c r="VLP169" s="247"/>
      <c r="VLQ169" s="247"/>
      <c r="VLR169" s="247"/>
      <c r="VLS169" s="247"/>
      <c r="VLT169" s="247"/>
      <c r="VLU169" s="247"/>
      <c r="VLV169" s="247"/>
      <c r="VLW169" s="247"/>
      <c r="VLX169" s="247"/>
      <c r="VLY169" s="247"/>
      <c r="VLZ169" s="247"/>
      <c r="VMA169" s="247"/>
      <c r="VMB169" s="247"/>
      <c r="VMC169" s="247"/>
      <c r="VMD169" s="247"/>
      <c r="VME169" s="247"/>
      <c r="VMF169" s="247"/>
      <c r="VMG169" s="247"/>
      <c r="VMH169" s="247"/>
      <c r="VMI169" s="247"/>
      <c r="VMJ169" s="247"/>
      <c r="VMK169" s="247"/>
      <c r="VML169" s="247"/>
      <c r="VMM169" s="247"/>
      <c r="VMN169" s="247"/>
      <c r="VMO169" s="247"/>
      <c r="VMP169" s="247"/>
      <c r="VMQ169" s="247"/>
      <c r="VMR169" s="247"/>
      <c r="VMS169" s="247"/>
      <c r="VMT169" s="247"/>
      <c r="VMU169" s="247"/>
      <c r="VMV169" s="247"/>
      <c r="VMW169" s="247"/>
      <c r="VMX169" s="247"/>
      <c r="VMY169" s="247"/>
      <c r="VMZ169" s="247"/>
      <c r="VNA169" s="247"/>
      <c r="VNB169" s="247"/>
      <c r="VNC169" s="247"/>
      <c r="VND169" s="247"/>
      <c r="VNE169" s="247"/>
      <c r="VNF169" s="247"/>
      <c r="VNG169" s="247"/>
      <c r="VNH169" s="247"/>
      <c r="VNI169" s="247"/>
      <c r="VNJ169" s="247"/>
      <c r="VNK169" s="247"/>
      <c r="VNL169" s="247"/>
      <c r="VNM169" s="247"/>
      <c r="VNN169" s="247"/>
      <c r="VNO169" s="247"/>
      <c r="VNP169" s="247"/>
      <c r="VNQ169" s="247"/>
      <c r="VNR169" s="247"/>
      <c r="VNS169" s="247"/>
      <c r="VNT169" s="247"/>
      <c r="VNU169" s="247"/>
      <c r="VNV169" s="247"/>
      <c r="VNW169" s="247"/>
      <c r="VNX169" s="247"/>
      <c r="VNY169" s="247"/>
      <c r="VNZ169" s="247"/>
      <c r="VOA169" s="247"/>
      <c r="VOB169" s="247"/>
      <c r="VOC169" s="247"/>
      <c r="VOD169" s="247"/>
      <c r="VOE169" s="247"/>
      <c r="VOF169" s="247"/>
      <c r="VOG169" s="247"/>
      <c r="VOH169" s="247"/>
      <c r="VOI169" s="247"/>
      <c r="VOJ169" s="247"/>
      <c r="VOK169" s="247"/>
      <c r="VOL169" s="247"/>
      <c r="VOM169" s="247"/>
      <c r="VON169" s="247"/>
      <c r="VOO169" s="247"/>
      <c r="VOP169" s="247"/>
      <c r="VOQ169" s="247"/>
      <c r="VOR169" s="247"/>
      <c r="VOS169" s="247"/>
      <c r="VOT169" s="247"/>
      <c r="VOU169" s="247"/>
      <c r="VOV169" s="247"/>
      <c r="VOW169" s="247"/>
      <c r="VOX169" s="247"/>
      <c r="VOY169" s="247"/>
      <c r="VOZ169" s="247"/>
      <c r="VPA169" s="247"/>
      <c r="VPB169" s="247"/>
      <c r="VPC169" s="247"/>
      <c r="VPD169" s="247"/>
      <c r="VPE169" s="247"/>
      <c r="VPF169" s="247"/>
      <c r="VPG169" s="247"/>
      <c r="VPH169" s="247"/>
      <c r="VPI169" s="247"/>
      <c r="VPJ169" s="247"/>
      <c r="VPK169" s="247"/>
      <c r="VPL169" s="247"/>
      <c r="VPM169" s="247"/>
      <c r="VPN169" s="247"/>
      <c r="VPO169" s="247"/>
      <c r="VPP169" s="247"/>
      <c r="VPQ169" s="247"/>
      <c r="VPR169" s="247"/>
      <c r="VPS169" s="247"/>
      <c r="VPT169" s="247"/>
      <c r="VPU169" s="247"/>
      <c r="VPV169" s="247"/>
      <c r="VPW169" s="247"/>
      <c r="VPX169" s="247"/>
      <c r="VPY169" s="247"/>
      <c r="VPZ169" s="247"/>
      <c r="VQA169" s="247"/>
      <c r="VQB169" s="247"/>
      <c r="VQC169" s="247"/>
      <c r="VQD169" s="247"/>
      <c r="VQE169" s="247"/>
      <c r="VQF169" s="247"/>
      <c r="VQG169" s="247"/>
      <c r="VQH169" s="247"/>
      <c r="VQI169" s="247"/>
      <c r="VQJ169" s="247"/>
      <c r="VQK169" s="247"/>
      <c r="VQL169" s="247"/>
      <c r="VQM169" s="247"/>
      <c r="VQN169" s="247"/>
      <c r="VQO169" s="247"/>
      <c r="VQP169" s="247"/>
      <c r="VQQ169" s="247"/>
      <c r="VQR169" s="247"/>
      <c r="VQS169" s="247"/>
      <c r="VQT169" s="247"/>
      <c r="VQU169" s="247"/>
      <c r="VQV169" s="247"/>
      <c r="VQW169" s="247"/>
      <c r="VQX169" s="247"/>
      <c r="VQY169" s="247"/>
      <c r="VQZ169" s="247"/>
      <c r="VRA169" s="247"/>
      <c r="VRB169" s="247"/>
      <c r="VRC169" s="247"/>
      <c r="VRD169" s="247"/>
      <c r="VRE169" s="247"/>
      <c r="VRF169" s="247"/>
      <c r="VRG169" s="247"/>
      <c r="VRH169" s="247"/>
      <c r="VRI169" s="247"/>
      <c r="VRJ169" s="247"/>
      <c r="VRK169" s="247"/>
      <c r="VRL169" s="247"/>
      <c r="VRM169" s="247"/>
      <c r="VRN169" s="247"/>
      <c r="VRO169" s="247"/>
      <c r="VRP169" s="247"/>
      <c r="VRQ169" s="247"/>
      <c r="VRR169" s="247"/>
      <c r="VRS169" s="247"/>
      <c r="VRT169" s="247"/>
      <c r="VRU169" s="247"/>
      <c r="VRV169" s="247"/>
      <c r="VRW169" s="247"/>
      <c r="VRX169" s="247"/>
      <c r="VRY169" s="247"/>
      <c r="VRZ169" s="247"/>
      <c r="VSA169" s="247"/>
      <c r="VSB169" s="247"/>
      <c r="VSC169" s="247"/>
      <c r="VSD169" s="247"/>
      <c r="VSE169" s="247"/>
      <c r="VSF169" s="247"/>
      <c r="VSG169" s="247"/>
      <c r="VSH169" s="247"/>
      <c r="VSI169" s="247"/>
      <c r="VSJ169" s="247"/>
      <c r="VSK169" s="247"/>
      <c r="VSL169" s="247"/>
      <c r="VSM169" s="247"/>
      <c r="VSN169" s="247"/>
      <c r="VSO169" s="247"/>
      <c r="VSP169" s="247"/>
      <c r="VSQ169" s="247"/>
      <c r="VSR169" s="247"/>
      <c r="VSS169" s="247"/>
      <c r="VST169" s="247"/>
      <c r="VSU169" s="247"/>
      <c r="VSV169" s="247"/>
      <c r="VSW169" s="247"/>
      <c r="VSX169" s="247"/>
      <c r="VSY169" s="247"/>
      <c r="VSZ169" s="247"/>
      <c r="VTA169" s="247"/>
      <c r="VTB169" s="247"/>
      <c r="VTC169" s="247"/>
      <c r="VTD169" s="247"/>
      <c r="VTE169" s="247"/>
      <c r="VTF169" s="247"/>
      <c r="VTG169" s="247"/>
      <c r="VTH169" s="247"/>
      <c r="VTI169" s="247"/>
      <c r="VTJ169" s="247"/>
      <c r="VTK169" s="247"/>
      <c r="VTL169" s="247"/>
      <c r="VTM169" s="247"/>
      <c r="VTN169" s="247"/>
      <c r="VTO169" s="247"/>
      <c r="VTP169" s="247"/>
      <c r="VTQ169" s="247"/>
      <c r="VTR169" s="247"/>
      <c r="VTS169" s="247"/>
      <c r="VTT169" s="247"/>
      <c r="VTU169" s="247"/>
      <c r="VTV169" s="247"/>
      <c r="VTW169" s="247"/>
      <c r="VTX169" s="247"/>
      <c r="VTY169" s="247"/>
      <c r="VTZ169" s="247"/>
      <c r="VUA169" s="247"/>
      <c r="VUB169" s="247"/>
      <c r="VUC169" s="247"/>
      <c r="VUD169" s="247"/>
      <c r="VUE169" s="247"/>
      <c r="VUF169" s="247"/>
      <c r="VUG169" s="247"/>
      <c r="VUH169" s="247"/>
      <c r="VUI169" s="247"/>
      <c r="VUJ169" s="247"/>
      <c r="VUK169" s="247"/>
      <c r="VUL169" s="247"/>
      <c r="VUM169" s="247"/>
      <c r="VUN169" s="247"/>
      <c r="VUO169" s="247"/>
      <c r="VUP169" s="247"/>
      <c r="VUQ169" s="247"/>
      <c r="VUR169" s="247"/>
      <c r="VUS169" s="247"/>
      <c r="VUT169" s="247"/>
      <c r="VUU169" s="247"/>
      <c r="VUV169" s="247"/>
      <c r="VUW169" s="247"/>
      <c r="VUX169" s="247"/>
      <c r="VUY169" s="247"/>
      <c r="VUZ169" s="247"/>
      <c r="VVA169" s="247"/>
      <c r="VVB169" s="247"/>
      <c r="VVC169" s="247"/>
      <c r="VVD169" s="247"/>
      <c r="VVE169" s="247"/>
      <c r="VVF169" s="247"/>
      <c r="VVG169" s="247"/>
      <c r="VVH169" s="247"/>
      <c r="VVI169" s="247"/>
      <c r="VVJ169" s="247"/>
      <c r="VVK169" s="247"/>
      <c r="VVL169" s="247"/>
      <c r="VVM169" s="247"/>
      <c r="VVN169" s="247"/>
      <c r="VVO169" s="247"/>
      <c r="VVP169" s="247"/>
      <c r="VVQ169" s="247"/>
      <c r="VVR169" s="247"/>
      <c r="VVS169" s="247"/>
      <c r="VVT169" s="247"/>
      <c r="VVU169" s="247"/>
      <c r="VVV169" s="247"/>
      <c r="VVW169" s="247"/>
      <c r="VVX169" s="247"/>
      <c r="VVY169" s="247"/>
      <c r="VVZ169" s="247"/>
      <c r="VWA169" s="247"/>
      <c r="VWB169" s="247"/>
      <c r="VWC169" s="247"/>
      <c r="VWD169" s="247"/>
      <c r="VWE169" s="247"/>
      <c r="VWF169" s="247"/>
      <c r="VWG169" s="247"/>
      <c r="VWH169" s="247"/>
      <c r="VWI169" s="247"/>
      <c r="VWJ169" s="247"/>
      <c r="VWK169" s="247"/>
      <c r="VWL169" s="247"/>
      <c r="VWM169" s="247"/>
      <c r="VWN169" s="247"/>
      <c r="VWO169" s="247"/>
      <c r="VWP169" s="247"/>
      <c r="VWQ169" s="247"/>
      <c r="VWR169" s="247"/>
      <c r="VWS169" s="247"/>
      <c r="VWT169" s="247"/>
      <c r="VWU169" s="247"/>
      <c r="VWV169" s="247"/>
      <c r="VWW169" s="247"/>
      <c r="VWX169" s="247"/>
      <c r="VWY169" s="247"/>
      <c r="VWZ169" s="247"/>
      <c r="VXA169" s="247"/>
      <c r="VXB169" s="247"/>
      <c r="VXC169" s="247"/>
      <c r="VXD169" s="247"/>
      <c r="VXE169" s="247"/>
      <c r="VXF169" s="247"/>
      <c r="VXG169" s="247"/>
      <c r="VXH169" s="247"/>
      <c r="VXI169" s="247"/>
      <c r="VXJ169" s="247"/>
      <c r="VXK169" s="247"/>
      <c r="VXL169" s="247"/>
      <c r="VXM169" s="247"/>
      <c r="VXN169" s="247"/>
      <c r="VXO169" s="247"/>
      <c r="VXP169" s="247"/>
      <c r="VXQ169" s="247"/>
      <c r="VXR169" s="247"/>
      <c r="VXS169" s="247"/>
      <c r="VXT169" s="247"/>
      <c r="VXU169" s="247"/>
      <c r="VXV169" s="247"/>
      <c r="VXW169" s="247"/>
      <c r="VXX169" s="247"/>
      <c r="VXY169" s="247"/>
      <c r="VXZ169" s="247"/>
      <c r="VYA169" s="247"/>
      <c r="VYB169" s="247"/>
      <c r="VYC169" s="247"/>
      <c r="VYD169" s="247"/>
      <c r="VYE169" s="247"/>
      <c r="VYF169" s="247"/>
      <c r="VYG169" s="247"/>
      <c r="VYH169" s="247"/>
      <c r="VYI169" s="247"/>
      <c r="VYJ169" s="247"/>
      <c r="VYK169" s="247"/>
      <c r="VYL169" s="247"/>
      <c r="VYM169" s="247"/>
      <c r="VYN169" s="247"/>
      <c r="VYO169" s="247"/>
      <c r="VYP169" s="247"/>
      <c r="VYQ169" s="247"/>
      <c r="VYR169" s="247"/>
      <c r="VYS169" s="247"/>
      <c r="VYT169" s="247"/>
      <c r="VYU169" s="247"/>
      <c r="VYV169" s="247"/>
      <c r="VYW169" s="247"/>
      <c r="VYX169" s="247"/>
      <c r="VYY169" s="247"/>
      <c r="VYZ169" s="247"/>
      <c r="VZA169" s="247"/>
      <c r="VZB169" s="247"/>
      <c r="VZC169" s="247"/>
      <c r="VZD169" s="247"/>
      <c r="VZE169" s="247"/>
      <c r="VZF169" s="247"/>
      <c r="VZG169" s="247"/>
      <c r="VZH169" s="247"/>
      <c r="VZI169" s="247"/>
      <c r="VZJ169" s="247"/>
      <c r="VZK169" s="247"/>
      <c r="VZL169" s="247"/>
      <c r="VZM169" s="247"/>
      <c r="VZN169" s="247"/>
      <c r="VZO169" s="247"/>
      <c r="VZP169" s="247"/>
      <c r="VZQ169" s="247"/>
      <c r="VZR169" s="247"/>
      <c r="VZS169" s="247"/>
      <c r="VZT169" s="247"/>
      <c r="VZU169" s="247"/>
      <c r="VZV169" s="247"/>
      <c r="VZW169" s="247"/>
      <c r="VZX169" s="247"/>
      <c r="VZY169" s="247"/>
      <c r="VZZ169" s="247"/>
      <c r="WAA169" s="247"/>
      <c r="WAB169" s="247"/>
      <c r="WAC169" s="247"/>
      <c r="WAD169" s="247"/>
      <c r="WAE169" s="247"/>
      <c r="WAF169" s="247"/>
      <c r="WAG169" s="247"/>
      <c r="WAH169" s="247"/>
      <c r="WAI169" s="247"/>
      <c r="WAJ169" s="247"/>
      <c r="WAK169" s="247"/>
      <c r="WAL169" s="247"/>
      <c r="WAM169" s="247"/>
      <c r="WAN169" s="247"/>
      <c r="WAO169" s="247"/>
      <c r="WAP169" s="247"/>
      <c r="WAQ169" s="247"/>
      <c r="WAR169" s="247"/>
      <c r="WAS169" s="247"/>
      <c r="WAT169" s="247"/>
      <c r="WAU169" s="247"/>
      <c r="WAV169" s="247"/>
      <c r="WAW169" s="247"/>
      <c r="WAX169" s="247"/>
      <c r="WAY169" s="247"/>
      <c r="WAZ169" s="247"/>
      <c r="WBA169" s="247"/>
      <c r="WBB169" s="247"/>
      <c r="WBC169" s="247"/>
      <c r="WBD169" s="247"/>
      <c r="WBE169" s="247"/>
      <c r="WBF169" s="247"/>
      <c r="WBG169" s="247"/>
      <c r="WBH169" s="247"/>
      <c r="WBI169" s="247"/>
      <c r="WBJ169" s="247"/>
      <c r="WBK169" s="247"/>
      <c r="WBL169" s="247"/>
      <c r="WBM169" s="247"/>
      <c r="WBN169" s="247"/>
      <c r="WBO169" s="247"/>
      <c r="WBP169" s="247"/>
      <c r="WBQ169" s="247"/>
      <c r="WBR169" s="247"/>
      <c r="WBS169" s="247"/>
      <c r="WBT169" s="247"/>
      <c r="WBU169" s="247"/>
      <c r="WBV169" s="247"/>
      <c r="WBW169" s="247"/>
      <c r="WBX169" s="247"/>
      <c r="WBY169" s="247"/>
      <c r="WBZ169" s="247"/>
      <c r="WCA169" s="247"/>
      <c r="WCB169" s="247"/>
      <c r="WCC169" s="247"/>
      <c r="WCD169" s="247"/>
      <c r="WCE169" s="247"/>
      <c r="WCF169" s="247"/>
      <c r="WCG169" s="247"/>
      <c r="WCH169" s="247"/>
      <c r="WCI169" s="247"/>
      <c r="WCJ169" s="247"/>
      <c r="WCK169" s="247"/>
      <c r="WCL169" s="247"/>
      <c r="WCM169" s="247"/>
      <c r="WCN169" s="247"/>
      <c r="WCO169" s="247"/>
      <c r="WCP169" s="247"/>
      <c r="WCQ169" s="247"/>
      <c r="WCR169" s="247"/>
      <c r="WCS169" s="247"/>
      <c r="WCT169" s="247"/>
      <c r="WCU169" s="247"/>
      <c r="WCV169" s="247"/>
      <c r="WCW169" s="247"/>
      <c r="WCX169" s="247"/>
      <c r="WCY169" s="247"/>
      <c r="WCZ169" s="247"/>
      <c r="WDA169" s="247"/>
      <c r="WDB169" s="247"/>
      <c r="WDC169" s="247"/>
      <c r="WDD169" s="247"/>
      <c r="WDE169" s="247"/>
      <c r="WDF169" s="247"/>
      <c r="WDG169" s="247"/>
      <c r="WDH169" s="247"/>
      <c r="WDI169" s="247"/>
      <c r="WDJ169" s="247"/>
      <c r="WDK169" s="247"/>
      <c r="WDL169" s="247"/>
      <c r="WDM169" s="247"/>
      <c r="WDN169" s="247"/>
      <c r="WDO169" s="247"/>
      <c r="WDP169" s="247"/>
      <c r="WDQ169" s="247"/>
      <c r="WDR169" s="247"/>
      <c r="WDS169" s="247"/>
      <c r="WDT169" s="247"/>
      <c r="WDU169" s="247"/>
      <c r="WDV169" s="247"/>
      <c r="WDW169" s="247"/>
      <c r="WDX169" s="247"/>
      <c r="WDY169" s="247"/>
      <c r="WDZ169" s="247"/>
      <c r="WEA169" s="247"/>
      <c r="WEB169" s="247"/>
      <c r="WEC169" s="247"/>
      <c r="WED169" s="247"/>
      <c r="WEE169" s="247"/>
      <c r="WEF169" s="247"/>
      <c r="WEG169" s="247"/>
      <c r="WEH169" s="247"/>
      <c r="WEI169" s="247"/>
      <c r="WEJ169" s="247"/>
      <c r="WEK169" s="247"/>
      <c r="WEL169" s="247"/>
      <c r="WEM169" s="247"/>
      <c r="WEN169" s="247"/>
      <c r="WEO169" s="247"/>
      <c r="WEP169" s="247"/>
      <c r="WEQ169" s="247"/>
      <c r="WER169" s="247"/>
      <c r="WES169" s="247"/>
      <c r="WET169" s="247"/>
      <c r="WEU169" s="247"/>
      <c r="WEV169" s="247"/>
      <c r="WEW169" s="247"/>
      <c r="WEX169" s="247"/>
      <c r="WEY169" s="247"/>
      <c r="WEZ169" s="247"/>
      <c r="WFA169" s="247"/>
      <c r="WFB169" s="247"/>
      <c r="WFC169" s="247"/>
      <c r="WFD169" s="247"/>
      <c r="WFE169" s="247"/>
      <c r="WFF169" s="247"/>
      <c r="WFG169" s="247"/>
      <c r="WFH169" s="247"/>
      <c r="WFI169" s="247"/>
      <c r="WFJ169" s="247"/>
      <c r="WFK169" s="247"/>
      <c r="WFL169" s="247"/>
      <c r="WFM169" s="247"/>
      <c r="WFN169" s="247"/>
      <c r="WFO169" s="247"/>
      <c r="WFP169" s="247"/>
      <c r="WFQ169" s="247"/>
      <c r="WFR169" s="247"/>
      <c r="WFS169" s="247"/>
      <c r="WFT169" s="247"/>
      <c r="WFU169" s="247"/>
      <c r="WFV169" s="247"/>
      <c r="WFW169" s="247"/>
      <c r="WFX169" s="247"/>
      <c r="WFY169" s="247"/>
      <c r="WFZ169" s="247"/>
      <c r="WGA169" s="247"/>
      <c r="WGB169" s="247"/>
      <c r="WGC169" s="247"/>
      <c r="WGD169" s="247"/>
      <c r="WGE169" s="247"/>
      <c r="WGF169" s="247"/>
      <c r="WGG169" s="247"/>
      <c r="WGH169" s="247"/>
      <c r="WGI169" s="247"/>
      <c r="WGJ169" s="247"/>
      <c r="WGK169" s="247"/>
      <c r="WGL169" s="247"/>
      <c r="WGM169" s="247"/>
      <c r="WGN169" s="247"/>
      <c r="WGO169" s="247"/>
      <c r="WGP169" s="247"/>
      <c r="WGQ169" s="247"/>
      <c r="WGR169" s="247"/>
      <c r="WGS169" s="247"/>
      <c r="WGT169" s="247"/>
      <c r="WGU169" s="247"/>
      <c r="WGV169" s="247"/>
      <c r="WGW169" s="247"/>
      <c r="WGX169" s="247"/>
      <c r="WGY169" s="247"/>
      <c r="WGZ169" s="247"/>
      <c r="WHA169" s="247"/>
      <c r="WHB169" s="247"/>
      <c r="WHC169" s="247"/>
      <c r="WHD169" s="247"/>
      <c r="WHE169" s="247"/>
      <c r="WHF169" s="247"/>
      <c r="WHG169" s="247"/>
      <c r="WHH169" s="247"/>
      <c r="WHI169" s="247"/>
      <c r="WHJ169" s="247"/>
      <c r="WHK169" s="247"/>
      <c r="WHL169" s="247"/>
      <c r="WHM169" s="247"/>
      <c r="WHN169" s="247"/>
      <c r="WHO169" s="247"/>
      <c r="WHP169" s="247"/>
      <c r="WHQ169" s="247"/>
      <c r="WHR169" s="247"/>
      <c r="WHS169" s="247"/>
      <c r="WHT169" s="247"/>
      <c r="WHU169" s="247"/>
      <c r="WHV169" s="247"/>
      <c r="WHW169" s="247"/>
      <c r="WHX169" s="247"/>
      <c r="WHY169" s="247"/>
      <c r="WHZ169" s="247"/>
      <c r="WIA169" s="247"/>
      <c r="WIB169" s="247"/>
      <c r="WIC169" s="247"/>
      <c r="WID169" s="247"/>
      <c r="WIE169" s="247"/>
      <c r="WIF169" s="247"/>
      <c r="WIG169" s="247"/>
      <c r="WIH169" s="247"/>
      <c r="WII169" s="247"/>
      <c r="WIJ169" s="247"/>
      <c r="WIK169" s="247"/>
      <c r="WIL169" s="247"/>
      <c r="WIM169" s="247"/>
      <c r="WIN169" s="247"/>
      <c r="WIO169" s="247"/>
      <c r="WIP169" s="247"/>
      <c r="WIQ169" s="247"/>
      <c r="WIR169" s="247"/>
      <c r="WIS169" s="247"/>
      <c r="WIT169" s="247"/>
      <c r="WIU169" s="247"/>
      <c r="WIV169" s="247"/>
      <c r="WIW169" s="247"/>
      <c r="WIX169" s="247"/>
      <c r="WIY169" s="247"/>
      <c r="WIZ169" s="247"/>
      <c r="WJA169" s="247"/>
      <c r="WJB169" s="247"/>
      <c r="WJC169" s="247"/>
      <c r="WJD169" s="247"/>
      <c r="WJE169" s="247"/>
      <c r="WJF169" s="247"/>
      <c r="WJG169" s="247"/>
      <c r="WJH169" s="247"/>
      <c r="WJI169" s="247"/>
      <c r="WJJ169" s="247"/>
      <c r="WJK169" s="247"/>
      <c r="WJL169" s="247"/>
      <c r="WJM169" s="247"/>
      <c r="WJN169" s="247"/>
      <c r="WJO169" s="247"/>
      <c r="WJP169" s="247"/>
      <c r="WJQ169" s="247"/>
      <c r="WJR169" s="247"/>
      <c r="WJS169" s="247"/>
      <c r="WJT169" s="247"/>
      <c r="WJU169" s="247"/>
      <c r="WJV169" s="247"/>
      <c r="WJW169" s="247"/>
      <c r="WJX169" s="247"/>
      <c r="WJY169" s="247"/>
      <c r="WJZ169" s="247"/>
      <c r="WKA169" s="247"/>
      <c r="WKB169" s="247"/>
      <c r="WKC169" s="247"/>
      <c r="WKD169" s="247"/>
      <c r="WKE169" s="247"/>
      <c r="WKF169" s="247"/>
      <c r="WKG169" s="247"/>
      <c r="WKH169" s="247"/>
      <c r="WKI169" s="247"/>
      <c r="WKJ169" s="247"/>
      <c r="WKK169" s="247"/>
      <c r="WKL169" s="247"/>
      <c r="WKM169" s="247"/>
      <c r="WKN169" s="247"/>
      <c r="WKO169" s="247"/>
      <c r="WKP169" s="247"/>
      <c r="WKQ169" s="247"/>
      <c r="WKR169" s="247"/>
      <c r="WKS169" s="247"/>
      <c r="WKT169" s="247"/>
      <c r="WKU169" s="247"/>
      <c r="WKV169" s="247"/>
      <c r="WKW169" s="247"/>
      <c r="WKX169" s="247"/>
      <c r="WKY169" s="247"/>
      <c r="WKZ169" s="247"/>
      <c r="WLA169" s="247"/>
      <c r="WLB169" s="247"/>
      <c r="WLC169" s="247"/>
      <c r="WLD169" s="247"/>
      <c r="WLE169" s="247"/>
      <c r="WLF169" s="247"/>
      <c r="WLG169" s="247"/>
      <c r="WLH169" s="247"/>
      <c r="WLI169" s="247"/>
      <c r="WLJ169" s="247"/>
      <c r="WLK169" s="247"/>
      <c r="WLL169" s="247"/>
      <c r="WLM169" s="247"/>
      <c r="WLN169" s="247"/>
      <c r="WLO169" s="247"/>
      <c r="WLP169" s="247"/>
      <c r="WLQ169" s="247"/>
      <c r="WLR169" s="247"/>
      <c r="WLS169" s="247"/>
      <c r="WLT169" s="247"/>
      <c r="WLU169" s="247"/>
      <c r="WLV169" s="247"/>
      <c r="WLW169" s="247"/>
      <c r="WLX169" s="247"/>
      <c r="WLY169" s="247"/>
      <c r="WLZ169" s="247"/>
      <c r="WMA169" s="247"/>
      <c r="WMB169" s="247"/>
      <c r="WMC169" s="247"/>
      <c r="WMD169" s="247"/>
      <c r="WME169" s="247"/>
      <c r="WMF169" s="247"/>
      <c r="WMG169" s="247"/>
      <c r="WMH169" s="247"/>
      <c r="WMI169" s="247"/>
      <c r="WMJ169" s="247"/>
      <c r="WMK169" s="247"/>
      <c r="WML169" s="247"/>
      <c r="WMM169" s="247"/>
      <c r="WMN169" s="247"/>
      <c r="WMO169" s="247"/>
      <c r="WMP169" s="247"/>
      <c r="WMQ169" s="247"/>
      <c r="WMR169" s="247"/>
      <c r="WMS169" s="247"/>
      <c r="WMT169" s="247"/>
      <c r="WMU169" s="247"/>
      <c r="WMV169" s="247"/>
      <c r="WMW169" s="247"/>
      <c r="WMX169" s="247"/>
      <c r="WMY169" s="247"/>
      <c r="WMZ169" s="247"/>
      <c r="WNA169" s="247"/>
      <c r="WNB169" s="247"/>
      <c r="WNC169" s="247"/>
      <c r="WND169" s="247"/>
      <c r="WNE169" s="247"/>
      <c r="WNF169" s="247"/>
      <c r="WNG169" s="247"/>
      <c r="WNH169" s="247"/>
      <c r="WNI169" s="247"/>
      <c r="WNJ169" s="247"/>
      <c r="WNK169" s="247"/>
      <c r="WNL169" s="247"/>
      <c r="WNM169" s="247"/>
      <c r="WNN169" s="247"/>
      <c r="WNO169" s="247"/>
      <c r="WNP169" s="247"/>
      <c r="WNQ169" s="247"/>
      <c r="WNR169" s="247"/>
      <c r="WNS169" s="247"/>
      <c r="WNT169" s="247"/>
      <c r="WNU169" s="247"/>
      <c r="WNV169" s="247"/>
      <c r="WNW169" s="247"/>
      <c r="WNX169" s="247"/>
      <c r="WNY169" s="247"/>
      <c r="WNZ169" s="247"/>
      <c r="WOA169" s="247"/>
      <c r="WOB169" s="247"/>
      <c r="WOC169" s="247"/>
      <c r="WOD169" s="247"/>
      <c r="WOE169" s="247"/>
      <c r="WOF169" s="247"/>
      <c r="WOG169" s="247"/>
      <c r="WOH169" s="247"/>
      <c r="WOI169" s="247"/>
      <c r="WOJ169" s="247"/>
      <c r="WOK169" s="247"/>
      <c r="WOL169" s="247"/>
      <c r="WOM169" s="247"/>
      <c r="WON169" s="247"/>
      <c r="WOO169" s="247"/>
      <c r="WOP169" s="247"/>
      <c r="WOQ169" s="247"/>
      <c r="WOR169" s="247"/>
      <c r="WOS169" s="247"/>
      <c r="WOT169" s="247"/>
      <c r="WOU169" s="247"/>
      <c r="WOV169" s="247"/>
      <c r="WOW169" s="247"/>
      <c r="WOX169" s="247"/>
      <c r="WOY169" s="247"/>
      <c r="WOZ169" s="247"/>
      <c r="WPA169" s="247"/>
      <c r="WPB169" s="247"/>
      <c r="WPC169" s="247"/>
      <c r="WPD169" s="247"/>
      <c r="WPE169" s="247"/>
      <c r="WPF169" s="247"/>
      <c r="WPG169" s="247"/>
      <c r="WPH169" s="247"/>
      <c r="WPI169" s="247"/>
      <c r="WPJ169" s="247"/>
      <c r="WPK169" s="247"/>
      <c r="WPL169" s="247"/>
      <c r="WPM169" s="247"/>
      <c r="WPN169" s="247"/>
      <c r="WPO169" s="247"/>
      <c r="WPP169" s="247"/>
      <c r="WPQ169" s="247"/>
      <c r="WPR169" s="247"/>
      <c r="WPS169" s="247"/>
      <c r="WPT169" s="247"/>
      <c r="WPU169" s="247"/>
      <c r="WPV169" s="247"/>
      <c r="WPW169" s="247"/>
      <c r="WPX169" s="247"/>
      <c r="WPY169" s="247"/>
      <c r="WPZ169" s="247"/>
      <c r="WQA169" s="247"/>
      <c r="WQB169" s="247"/>
      <c r="WQC169" s="247"/>
      <c r="WQD169" s="247"/>
      <c r="WQE169" s="247"/>
      <c r="WQF169" s="247"/>
      <c r="WQG169" s="247"/>
      <c r="WQH169" s="247"/>
      <c r="WQI169" s="247"/>
      <c r="WQJ169" s="247"/>
      <c r="WQK169" s="247"/>
      <c r="WQL169" s="247"/>
      <c r="WQM169" s="247"/>
      <c r="WQN169" s="247"/>
      <c r="WQO169" s="247"/>
      <c r="WQP169" s="247"/>
      <c r="WQQ169" s="247"/>
      <c r="WQR169" s="247"/>
      <c r="WQS169" s="247"/>
      <c r="WQT169" s="247"/>
      <c r="WQU169" s="247"/>
      <c r="WQV169" s="247"/>
      <c r="WQW169" s="247"/>
      <c r="WQX169" s="247"/>
      <c r="WQY169" s="247"/>
      <c r="WQZ169" s="247"/>
      <c r="WRA169" s="247"/>
      <c r="WRB169" s="247"/>
      <c r="WRC169" s="247"/>
      <c r="WRD169" s="247"/>
      <c r="WRE169" s="247"/>
      <c r="WRF169" s="247"/>
      <c r="WRG169" s="247"/>
      <c r="WRH169" s="247"/>
      <c r="WRI169" s="247"/>
      <c r="WRJ169" s="247"/>
      <c r="WRK169" s="247"/>
      <c r="WRL169" s="247"/>
      <c r="WRM169" s="247"/>
      <c r="WRN169" s="247"/>
      <c r="WRO169" s="247"/>
      <c r="WRP169" s="247"/>
      <c r="WRQ169" s="247"/>
      <c r="WRR169" s="247"/>
      <c r="WRS169" s="247"/>
      <c r="WRT169" s="247"/>
      <c r="WRU169" s="247"/>
      <c r="WRV169" s="247"/>
      <c r="WRW169" s="247"/>
      <c r="WRX169" s="247"/>
      <c r="WRY169" s="247"/>
      <c r="WRZ169" s="247"/>
      <c r="WSA169" s="247"/>
      <c r="WSB169" s="247"/>
      <c r="WSC169" s="247"/>
      <c r="WSD169" s="247"/>
      <c r="WSE169" s="247"/>
      <c r="WSF169" s="247"/>
      <c r="WSG169" s="247"/>
      <c r="WSH169" s="247"/>
      <c r="WSI169" s="247"/>
      <c r="WSJ169" s="247"/>
      <c r="WSK169" s="247"/>
      <c r="WSL169" s="247"/>
      <c r="WSM169" s="247"/>
      <c r="WSN169" s="247"/>
      <c r="WSO169" s="247"/>
      <c r="WSP169" s="247"/>
      <c r="WSQ169" s="247"/>
      <c r="WSR169" s="247"/>
      <c r="WSS169" s="247"/>
      <c r="WST169" s="247"/>
      <c r="WSU169" s="247"/>
      <c r="WSV169" s="247"/>
      <c r="WSW169" s="247"/>
      <c r="WSX169" s="247"/>
      <c r="WSY169" s="247"/>
      <c r="WSZ169" s="247"/>
      <c r="WTA169" s="247"/>
      <c r="WTB169" s="247"/>
      <c r="WTC169" s="247"/>
      <c r="WTD169" s="247"/>
      <c r="WTE169" s="247"/>
      <c r="WTF169" s="247"/>
      <c r="WTG169" s="247"/>
      <c r="WTH169" s="247"/>
      <c r="WTI169" s="247"/>
      <c r="WTJ169" s="247"/>
      <c r="WTK169" s="247"/>
      <c r="WTL169" s="247"/>
      <c r="WTM169" s="247"/>
      <c r="WTN169" s="247"/>
      <c r="WTO169" s="247"/>
      <c r="WTP169" s="247"/>
      <c r="WTQ169" s="247"/>
      <c r="WTR169" s="247"/>
      <c r="WTS169" s="247"/>
      <c r="WTT169" s="247"/>
      <c r="WTU169" s="247"/>
      <c r="WTV169" s="247"/>
      <c r="WTW169" s="247"/>
      <c r="WTX169" s="247"/>
      <c r="WTY169" s="247"/>
      <c r="WTZ169" s="247"/>
      <c r="WUA169" s="247"/>
      <c r="WUB169" s="247"/>
      <c r="WUC169" s="247"/>
      <c r="WUD169" s="247"/>
      <c r="WUE169" s="247"/>
      <c r="WUF169" s="247"/>
      <c r="WUG169" s="247"/>
      <c r="WUH169" s="247"/>
      <c r="WUI169" s="247"/>
      <c r="WUJ169" s="247"/>
      <c r="WUK169" s="247"/>
      <c r="WUL169" s="247"/>
      <c r="WUM169" s="247"/>
      <c r="WUN169" s="247"/>
      <c r="WUO169" s="247"/>
      <c r="WUP169" s="247"/>
      <c r="WUQ169" s="247"/>
      <c r="WUR169" s="247"/>
      <c r="WUS169" s="247"/>
      <c r="WUT169" s="247"/>
      <c r="WUU169" s="247"/>
      <c r="WUV169" s="247"/>
      <c r="WUW169" s="247"/>
      <c r="WUX169" s="247"/>
      <c r="WUY169" s="247"/>
      <c r="WUZ169" s="247"/>
      <c r="WVA169" s="247"/>
      <c r="WVB169" s="247"/>
      <c r="WVC169" s="247"/>
      <c r="WVD169" s="247"/>
      <c r="WVE169" s="247"/>
      <c r="WVF169" s="247"/>
      <c r="WVG169" s="247"/>
      <c r="WVH169" s="247"/>
      <c r="WVI169" s="247"/>
      <c r="WVJ169" s="247"/>
      <c r="WVK169" s="247"/>
      <c r="WVL169" s="247"/>
      <c r="WVM169" s="247"/>
      <c r="WVN169" s="247"/>
      <c r="WVO169" s="247"/>
      <c r="WVP169" s="247"/>
      <c r="WVQ169" s="247"/>
      <c r="WVR169" s="247"/>
      <c r="WVS169" s="247"/>
      <c r="WVT169" s="247"/>
      <c r="WVU169" s="247"/>
      <c r="WVV169" s="247"/>
      <c r="WVW169" s="247"/>
      <c r="WVX169" s="247"/>
      <c r="WVY169" s="247"/>
      <c r="WVZ169" s="247"/>
      <c r="WWA169" s="247"/>
      <c r="WWB169" s="247"/>
      <c r="WWC169" s="247"/>
      <c r="WWD169" s="247"/>
      <c r="WWE169" s="247"/>
      <c r="WWF169" s="247"/>
      <c r="WWG169" s="247"/>
      <c r="WWH169" s="247"/>
      <c r="WWI169" s="247"/>
    </row>
    <row r="170" spans="1:16155" x14ac:dyDescent="0.3">
      <c r="A170" s="234" t="s">
        <v>1092</v>
      </c>
      <c r="B170" s="12" t="s">
        <v>106</v>
      </c>
      <c r="C170" s="13"/>
      <c r="D170" s="14" t="s">
        <v>480</v>
      </c>
      <c r="E170" s="9" t="s">
        <v>57</v>
      </c>
      <c r="F170" s="9" t="s">
        <v>57</v>
      </c>
      <c r="G170" s="9" t="s">
        <v>57</v>
      </c>
      <c r="H170" s="9" t="s">
        <v>50</v>
      </c>
      <c r="I170" s="9" t="s">
        <v>107</v>
      </c>
      <c r="J170" s="9" t="s">
        <v>108</v>
      </c>
      <c r="K170" s="10">
        <v>6810</v>
      </c>
      <c r="M170" s="9"/>
      <c r="N170" s="9"/>
      <c r="O170" s="9"/>
      <c r="P170" s="9"/>
      <c r="Q170" s="9"/>
      <c r="R170" s="9"/>
      <c r="S170" s="9"/>
      <c r="T170" s="9"/>
      <c r="U170" s="9"/>
      <c r="V170" s="9"/>
      <c r="W170" s="9"/>
      <c r="X170" s="9"/>
      <c r="Y170" s="9"/>
      <c r="Z170" s="9"/>
      <c r="AA170" s="9" t="s">
        <v>29</v>
      </c>
    </row>
    <row r="171" spans="1:16155" hidden="1" x14ac:dyDescent="0.3">
      <c r="A171" s="234" t="s">
        <v>1091</v>
      </c>
      <c r="B171" s="12" t="s">
        <v>106</v>
      </c>
      <c r="C171" s="13" t="s">
        <v>508</v>
      </c>
      <c r="D171" s="14" t="s">
        <v>488</v>
      </c>
      <c r="E171" s="9">
        <v>6</v>
      </c>
      <c r="F171" s="9"/>
      <c r="G171" s="9"/>
      <c r="H171" s="9" t="s">
        <v>135</v>
      </c>
      <c r="I171" s="9" t="s">
        <v>107</v>
      </c>
      <c r="J171" s="9" t="s">
        <v>108</v>
      </c>
      <c r="K171" s="10">
        <v>6810</v>
      </c>
      <c r="M171" s="9"/>
      <c r="N171" s="9"/>
      <c r="O171" s="9"/>
      <c r="P171" s="9"/>
      <c r="Q171" s="9"/>
      <c r="R171" s="9"/>
      <c r="S171" s="9"/>
      <c r="T171" s="9"/>
      <c r="U171" s="9"/>
      <c r="V171" s="9"/>
      <c r="W171" s="9"/>
      <c r="X171" s="9"/>
      <c r="Y171" s="9"/>
      <c r="Z171" s="9"/>
      <c r="AA171" s="9" t="s">
        <v>29</v>
      </c>
      <c r="AQ171" s="247"/>
      <c r="AR171" s="247"/>
      <c r="AS171" s="247"/>
      <c r="AT171" s="247"/>
      <c r="AU171" s="247"/>
      <c r="AV171" s="247"/>
      <c r="AW171" s="247"/>
      <c r="AX171" s="247"/>
      <c r="AY171" s="247"/>
      <c r="AZ171" s="247"/>
      <c r="BA171" s="247"/>
      <c r="BB171" s="247"/>
      <c r="BC171" s="247"/>
      <c r="BD171" s="247"/>
      <c r="BE171" s="247"/>
      <c r="BF171" s="247"/>
      <c r="BG171" s="247"/>
      <c r="BH171" s="247"/>
      <c r="BI171" s="247"/>
      <c r="BJ171" s="247"/>
      <c r="BK171" s="247"/>
      <c r="BL171" s="247"/>
      <c r="BM171" s="247"/>
      <c r="BN171" s="247"/>
      <c r="BO171" s="247"/>
      <c r="BP171" s="247"/>
      <c r="BQ171" s="247"/>
      <c r="BR171" s="247"/>
      <c r="BS171" s="247"/>
      <c r="BT171" s="247"/>
      <c r="BU171" s="247"/>
      <c r="BV171" s="247"/>
      <c r="BW171" s="247"/>
      <c r="BX171" s="247"/>
      <c r="BY171" s="247"/>
      <c r="BZ171" s="247"/>
      <c r="CA171" s="247"/>
      <c r="CB171" s="247"/>
      <c r="CC171" s="247"/>
      <c r="CD171" s="247"/>
      <c r="CE171" s="247"/>
      <c r="CF171" s="247"/>
      <c r="CG171" s="247"/>
      <c r="CH171" s="247"/>
      <c r="CI171" s="247"/>
      <c r="CJ171" s="247"/>
      <c r="CK171" s="247"/>
      <c r="CL171" s="247"/>
      <c r="CM171" s="247"/>
      <c r="CN171" s="247"/>
      <c r="CO171" s="247"/>
      <c r="CP171" s="247"/>
      <c r="CQ171" s="247"/>
      <c r="CR171" s="247"/>
      <c r="CS171" s="247"/>
      <c r="CT171" s="247"/>
      <c r="CU171" s="247"/>
      <c r="CV171" s="247"/>
      <c r="CW171" s="247"/>
      <c r="CX171" s="247"/>
      <c r="CY171" s="247"/>
      <c r="CZ171" s="247"/>
      <c r="DA171" s="247"/>
      <c r="DB171" s="247"/>
      <c r="DC171" s="247"/>
      <c r="DD171" s="247"/>
      <c r="DE171" s="247"/>
      <c r="DF171" s="247"/>
      <c r="DG171" s="247"/>
      <c r="DH171" s="247"/>
      <c r="DI171" s="247"/>
      <c r="DJ171" s="247"/>
      <c r="DK171" s="247"/>
      <c r="DL171" s="247"/>
      <c r="DM171" s="247"/>
      <c r="DN171" s="247"/>
      <c r="DO171" s="247"/>
      <c r="DP171" s="247"/>
      <c r="DQ171" s="247"/>
      <c r="DR171" s="247"/>
      <c r="DS171" s="247"/>
      <c r="DT171" s="247"/>
      <c r="DU171" s="247"/>
      <c r="DV171" s="247"/>
      <c r="DW171" s="247"/>
      <c r="DX171" s="247"/>
      <c r="DY171" s="247"/>
      <c r="DZ171" s="247"/>
      <c r="EA171" s="247"/>
      <c r="EB171" s="247"/>
      <c r="EC171" s="247"/>
      <c r="ED171" s="247"/>
      <c r="EE171" s="247"/>
      <c r="EF171" s="247"/>
      <c r="EG171" s="247"/>
      <c r="EH171" s="247"/>
      <c r="EI171" s="247"/>
      <c r="EJ171" s="247"/>
      <c r="EK171" s="247"/>
      <c r="EL171" s="247"/>
      <c r="EM171" s="247"/>
      <c r="EN171" s="247"/>
      <c r="EO171" s="247"/>
      <c r="EP171" s="247"/>
      <c r="EQ171" s="247"/>
      <c r="ER171" s="247"/>
      <c r="ES171" s="247"/>
      <c r="ET171" s="247"/>
      <c r="EU171" s="247"/>
      <c r="EV171" s="247"/>
      <c r="EW171" s="247"/>
      <c r="EX171" s="247"/>
      <c r="EY171" s="247"/>
      <c r="EZ171" s="247"/>
      <c r="FA171" s="247"/>
      <c r="FB171" s="247"/>
      <c r="FC171" s="247"/>
      <c r="FD171" s="247"/>
      <c r="FE171" s="247"/>
      <c r="FF171" s="247"/>
      <c r="FG171" s="247"/>
      <c r="FH171" s="247"/>
      <c r="FI171" s="247"/>
      <c r="FJ171" s="247"/>
      <c r="FK171" s="247"/>
      <c r="FL171" s="247"/>
      <c r="FM171" s="247"/>
      <c r="FN171" s="247"/>
      <c r="FO171" s="247"/>
      <c r="FP171" s="247"/>
      <c r="FQ171" s="247"/>
      <c r="FR171" s="247"/>
      <c r="FS171" s="247"/>
      <c r="FT171" s="247"/>
      <c r="FU171" s="247"/>
      <c r="FV171" s="247"/>
      <c r="FW171" s="247"/>
      <c r="FX171" s="247"/>
      <c r="FY171" s="247"/>
      <c r="FZ171" s="247"/>
      <c r="GA171" s="247"/>
      <c r="GB171" s="247"/>
      <c r="GC171" s="247"/>
      <c r="GD171" s="247"/>
      <c r="GE171" s="247"/>
      <c r="GF171" s="247"/>
      <c r="GG171" s="247"/>
      <c r="GH171" s="247"/>
      <c r="GI171" s="247"/>
      <c r="GJ171" s="247"/>
      <c r="GK171" s="247"/>
      <c r="GL171" s="247"/>
      <c r="GM171" s="247"/>
      <c r="GN171" s="247"/>
      <c r="GO171" s="247"/>
      <c r="GP171" s="247"/>
      <c r="GQ171" s="247"/>
      <c r="GR171" s="247"/>
      <c r="GS171" s="247"/>
      <c r="GT171" s="247"/>
      <c r="GU171" s="247"/>
      <c r="GV171" s="247"/>
      <c r="GW171" s="247"/>
      <c r="GX171" s="247"/>
      <c r="GY171" s="247"/>
      <c r="GZ171" s="247"/>
      <c r="HA171" s="247"/>
      <c r="HB171" s="247"/>
      <c r="HC171" s="247"/>
      <c r="HD171" s="247"/>
      <c r="HE171" s="247"/>
      <c r="HF171" s="247"/>
      <c r="HG171" s="247"/>
      <c r="HH171" s="247"/>
      <c r="HI171" s="247"/>
      <c r="HJ171" s="247"/>
      <c r="HK171" s="247"/>
      <c r="HL171" s="247"/>
      <c r="HM171" s="247"/>
      <c r="HN171" s="247"/>
      <c r="HO171" s="247"/>
      <c r="HP171" s="247"/>
      <c r="HQ171" s="247"/>
      <c r="HR171" s="247"/>
      <c r="HS171" s="247"/>
      <c r="HT171" s="247"/>
      <c r="HU171" s="247"/>
      <c r="HV171" s="247"/>
      <c r="HW171" s="247"/>
      <c r="HX171" s="247"/>
      <c r="HY171" s="247"/>
      <c r="HZ171" s="247"/>
      <c r="IA171" s="247"/>
      <c r="IB171" s="247"/>
      <c r="IC171" s="247"/>
      <c r="ID171" s="247"/>
      <c r="IE171" s="247"/>
      <c r="IF171" s="247"/>
      <c r="IG171" s="247"/>
      <c r="IH171" s="247"/>
      <c r="II171" s="247"/>
      <c r="IJ171" s="247"/>
      <c r="IK171" s="247"/>
      <c r="IL171" s="247"/>
      <c r="IM171" s="247"/>
      <c r="IN171" s="247"/>
      <c r="IO171" s="247"/>
      <c r="IP171" s="247"/>
      <c r="IQ171" s="247"/>
      <c r="IR171" s="247"/>
      <c r="IS171" s="247"/>
      <c r="IT171" s="247"/>
      <c r="IU171" s="247"/>
      <c r="IV171" s="247"/>
      <c r="IW171" s="247"/>
      <c r="IX171" s="247"/>
      <c r="IY171" s="247"/>
      <c r="IZ171" s="247"/>
      <c r="JA171" s="247"/>
      <c r="JB171" s="247"/>
      <c r="JC171" s="247"/>
      <c r="JD171" s="247"/>
      <c r="JE171" s="247"/>
      <c r="JF171" s="247"/>
      <c r="JG171" s="247"/>
      <c r="JH171" s="247"/>
      <c r="JI171" s="247"/>
      <c r="JJ171" s="247"/>
      <c r="JK171" s="247"/>
      <c r="JL171" s="247"/>
      <c r="JM171" s="247"/>
      <c r="JN171" s="247"/>
      <c r="JO171" s="247"/>
      <c r="JP171" s="247"/>
      <c r="JQ171" s="247"/>
      <c r="JR171" s="247"/>
      <c r="JS171" s="247"/>
      <c r="JT171" s="247"/>
      <c r="JU171" s="247"/>
      <c r="JV171" s="247"/>
      <c r="JW171" s="247"/>
      <c r="JX171" s="247"/>
      <c r="JY171" s="247"/>
      <c r="JZ171" s="247"/>
      <c r="KA171" s="247"/>
      <c r="KB171" s="247"/>
      <c r="KC171" s="247"/>
      <c r="KD171" s="247"/>
      <c r="KE171" s="247"/>
      <c r="KF171" s="247"/>
      <c r="KG171" s="247"/>
      <c r="KH171" s="247"/>
      <c r="KI171" s="247"/>
      <c r="KJ171" s="247"/>
      <c r="KK171" s="247"/>
      <c r="KL171" s="247"/>
      <c r="KM171" s="247"/>
      <c r="KN171" s="247"/>
      <c r="KO171" s="247"/>
      <c r="KP171" s="247"/>
      <c r="KQ171" s="247"/>
      <c r="KR171" s="247"/>
      <c r="KS171" s="247"/>
      <c r="KT171" s="247"/>
      <c r="KU171" s="247"/>
      <c r="KV171" s="247"/>
      <c r="KW171" s="247"/>
      <c r="KX171" s="247"/>
      <c r="KY171" s="247"/>
      <c r="KZ171" s="247"/>
      <c r="LA171" s="247"/>
      <c r="LB171" s="247"/>
      <c r="LC171" s="247"/>
      <c r="LD171" s="247"/>
      <c r="LE171" s="247"/>
      <c r="LF171" s="247"/>
      <c r="LG171" s="247"/>
      <c r="LH171" s="247"/>
      <c r="LI171" s="247"/>
      <c r="LJ171" s="247"/>
      <c r="LK171" s="247"/>
      <c r="LL171" s="247"/>
      <c r="LM171" s="247"/>
      <c r="LN171" s="247"/>
      <c r="LO171" s="247"/>
      <c r="LP171" s="247"/>
      <c r="LQ171" s="247"/>
      <c r="LR171" s="247"/>
      <c r="LS171" s="247"/>
      <c r="LT171" s="247"/>
      <c r="LU171" s="247"/>
      <c r="LV171" s="247"/>
      <c r="LW171" s="247"/>
      <c r="LX171" s="247"/>
      <c r="LY171" s="247"/>
      <c r="LZ171" s="247"/>
      <c r="MA171" s="247"/>
      <c r="MB171" s="247"/>
      <c r="MC171" s="247"/>
      <c r="MD171" s="247"/>
      <c r="ME171" s="247"/>
      <c r="MF171" s="247"/>
      <c r="MG171" s="247"/>
      <c r="MH171" s="247"/>
      <c r="MI171" s="247"/>
      <c r="MJ171" s="247"/>
      <c r="MK171" s="247"/>
      <c r="ML171" s="247"/>
      <c r="MM171" s="247"/>
      <c r="MN171" s="247"/>
      <c r="MO171" s="247"/>
      <c r="MP171" s="247"/>
      <c r="MQ171" s="247"/>
      <c r="MR171" s="247"/>
      <c r="MS171" s="247"/>
      <c r="MT171" s="247"/>
      <c r="MU171" s="247"/>
      <c r="MV171" s="247"/>
      <c r="MW171" s="247"/>
      <c r="MX171" s="247"/>
      <c r="MY171" s="247"/>
      <c r="MZ171" s="247"/>
      <c r="NA171" s="247"/>
      <c r="NB171" s="247"/>
      <c r="NC171" s="247"/>
      <c r="ND171" s="247"/>
      <c r="NE171" s="247"/>
      <c r="NF171" s="247"/>
      <c r="NG171" s="247"/>
      <c r="NH171" s="247"/>
      <c r="NI171" s="247"/>
      <c r="NJ171" s="247"/>
      <c r="NK171" s="247"/>
      <c r="NL171" s="247"/>
      <c r="NM171" s="247"/>
      <c r="NN171" s="247"/>
      <c r="NO171" s="247"/>
      <c r="NP171" s="247"/>
      <c r="NQ171" s="247"/>
      <c r="NR171" s="247"/>
      <c r="NS171" s="247"/>
      <c r="NT171" s="247"/>
      <c r="NU171" s="247"/>
      <c r="NV171" s="247"/>
      <c r="NW171" s="247"/>
      <c r="NX171" s="247"/>
      <c r="NY171" s="247"/>
      <c r="NZ171" s="247"/>
      <c r="OA171" s="247"/>
      <c r="OB171" s="247"/>
      <c r="OC171" s="247"/>
      <c r="OD171" s="247"/>
      <c r="OE171" s="247"/>
      <c r="OF171" s="247"/>
      <c r="OG171" s="247"/>
      <c r="OH171" s="247"/>
      <c r="OI171" s="247"/>
      <c r="OJ171" s="247"/>
      <c r="OK171" s="247"/>
      <c r="OL171" s="247"/>
      <c r="OM171" s="247"/>
      <c r="ON171" s="247"/>
      <c r="OO171" s="247"/>
      <c r="OP171" s="247"/>
      <c r="OQ171" s="247"/>
      <c r="OR171" s="247"/>
      <c r="OS171" s="247"/>
      <c r="OT171" s="247"/>
      <c r="OU171" s="247"/>
      <c r="OV171" s="247"/>
      <c r="OW171" s="247"/>
      <c r="OX171" s="247"/>
      <c r="OY171" s="247"/>
      <c r="OZ171" s="247"/>
      <c r="PA171" s="247"/>
      <c r="PB171" s="247"/>
      <c r="PC171" s="247"/>
      <c r="PD171" s="247"/>
      <c r="PE171" s="247"/>
      <c r="PF171" s="247"/>
      <c r="PG171" s="247"/>
      <c r="PH171" s="247"/>
      <c r="PI171" s="247"/>
      <c r="PJ171" s="247"/>
      <c r="PK171" s="247"/>
      <c r="PL171" s="247"/>
      <c r="PM171" s="247"/>
      <c r="PN171" s="247"/>
      <c r="PO171" s="247"/>
      <c r="PP171" s="247"/>
      <c r="PQ171" s="247"/>
      <c r="PR171" s="247"/>
      <c r="PS171" s="247"/>
      <c r="PT171" s="247"/>
      <c r="PU171" s="247"/>
      <c r="PV171" s="247"/>
      <c r="PW171" s="247"/>
      <c r="PX171" s="247"/>
      <c r="PY171" s="247"/>
      <c r="PZ171" s="247"/>
      <c r="QA171" s="247"/>
      <c r="QB171" s="247"/>
      <c r="QC171" s="247"/>
      <c r="QD171" s="247"/>
      <c r="QE171" s="247"/>
      <c r="QF171" s="247"/>
      <c r="QG171" s="247"/>
      <c r="QH171" s="247"/>
      <c r="QI171" s="247"/>
      <c r="QJ171" s="247"/>
      <c r="QK171" s="247"/>
      <c r="QL171" s="247"/>
      <c r="QM171" s="247"/>
      <c r="QN171" s="247"/>
      <c r="QO171" s="247"/>
      <c r="QP171" s="247"/>
      <c r="QQ171" s="247"/>
      <c r="QR171" s="247"/>
      <c r="QS171" s="247"/>
      <c r="QT171" s="247"/>
      <c r="QU171" s="247"/>
      <c r="QV171" s="247"/>
      <c r="QW171" s="247"/>
      <c r="QX171" s="247"/>
      <c r="QY171" s="247"/>
      <c r="QZ171" s="247"/>
      <c r="RA171" s="247"/>
      <c r="RB171" s="247"/>
      <c r="RC171" s="247"/>
      <c r="RD171" s="247"/>
      <c r="RE171" s="247"/>
      <c r="RF171" s="247"/>
      <c r="RG171" s="247"/>
      <c r="RH171" s="247"/>
      <c r="RI171" s="247"/>
      <c r="RJ171" s="247"/>
      <c r="RK171" s="247"/>
      <c r="RL171" s="247"/>
      <c r="RM171" s="247"/>
      <c r="RN171" s="247"/>
      <c r="RO171" s="247"/>
      <c r="RP171" s="247"/>
      <c r="RQ171" s="247"/>
      <c r="RR171" s="247"/>
      <c r="RS171" s="247"/>
      <c r="RT171" s="247"/>
      <c r="RU171" s="247"/>
      <c r="RV171" s="247"/>
      <c r="RW171" s="247"/>
      <c r="RX171" s="247"/>
      <c r="RY171" s="247"/>
      <c r="RZ171" s="247"/>
      <c r="SA171" s="247"/>
      <c r="SB171" s="247"/>
      <c r="SC171" s="247"/>
      <c r="SD171" s="247"/>
      <c r="SE171" s="247"/>
      <c r="SF171" s="247"/>
      <c r="SG171" s="247"/>
      <c r="SH171" s="247"/>
      <c r="SI171" s="247"/>
      <c r="SJ171" s="247"/>
      <c r="SK171" s="247"/>
      <c r="SL171" s="247"/>
      <c r="SM171" s="247"/>
      <c r="SN171" s="247"/>
      <c r="SO171" s="247"/>
      <c r="SP171" s="247"/>
      <c r="SQ171" s="247"/>
      <c r="SR171" s="247"/>
      <c r="SS171" s="247"/>
      <c r="ST171" s="247"/>
      <c r="SU171" s="247"/>
      <c r="SV171" s="247"/>
      <c r="SW171" s="247"/>
      <c r="SX171" s="247"/>
      <c r="SY171" s="247"/>
      <c r="SZ171" s="247"/>
      <c r="TA171" s="247"/>
      <c r="TB171" s="247"/>
      <c r="TC171" s="247"/>
      <c r="TD171" s="247"/>
      <c r="TE171" s="247"/>
      <c r="TF171" s="247"/>
      <c r="TG171" s="247"/>
      <c r="TH171" s="247"/>
      <c r="TI171" s="247"/>
      <c r="TJ171" s="247"/>
      <c r="TK171" s="247"/>
      <c r="TL171" s="247"/>
      <c r="TM171" s="247"/>
      <c r="TN171" s="247"/>
      <c r="TO171" s="247"/>
      <c r="TP171" s="247"/>
      <c r="TQ171" s="247"/>
      <c r="TR171" s="247"/>
      <c r="TS171" s="247"/>
      <c r="TT171" s="247"/>
      <c r="TU171" s="247"/>
      <c r="TV171" s="247"/>
      <c r="TW171" s="247"/>
      <c r="TX171" s="247"/>
      <c r="TY171" s="247"/>
      <c r="TZ171" s="247"/>
      <c r="UA171" s="247"/>
      <c r="UB171" s="247"/>
      <c r="UC171" s="247"/>
      <c r="UD171" s="247"/>
      <c r="UE171" s="247"/>
      <c r="UF171" s="247"/>
      <c r="UG171" s="247"/>
      <c r="UH171" s="247"/>
      <c r="UI171" s="247"/>
      <c r="UJ171" s="247"/>
      <c r="UK171" s="247"/>
      <c r="UL171" s="247"/>
      <c r="UM171" s="247"/>
      <c r="UN171" s="247"/>
      <c r="UO171" s="247"/>
      <c r="UP171" s="247"/>
      <c r="UQ171" s="247"/>
      <c r="UR171" s="247"/>
      <c r="US171" s="247"/>
      <c r="UT171" s="247"/>
      <c r="UU171" s="247"/>
      <c r="UV171" s="247"/>
      <c r="UW171" s="247"/>
      <c r="UX171" s="247"/>
      <c r="UY171" s="247"/>
      <c r="UZ171" s="247"/>
      <c r="VA171" s="247"/>
      <c r="VB171" s="247"/>
      <c r="VC171" s="247"/>
      <c r="VD171" s="247"/>
      <c r="VE171" s="247"/>
      <c r="VF171" s="247"/>
      <c r="VG171" s="247"/>
      <c r="VH171" s="247"/>
      <c r="VI171" s="247"/>
      <c r="VJ171" s="247"/>
      <c r="VK171" s="247"/>
      <c r="VL171" s="247"/>
      <c r="VM171" s="247"/>
      <c r="VN171" s="247"/>
      <c r="VO171" s="247"/>
      <c r="VP171" s="247"/>
      <c r="VQ171" s="247"/>
      <c r="VR171" s="247"/>
      <c r="VS171" s="247"/>
      <c r="VT171" s="247"/>
      <c r="VU171" s="247"/>
      <c r="VV171" s="247"/>
      <c r="VW171" s="247"/>
      <c r="VX171" s="247"/>
      <c r="VY171" s="247"/>
      <c r="VZ171" s="247"/>
      <c r="WA171" s="247"/>
      <c r="WB171" s="247"/>
      <c r="WC171" s="247"/>
      <c r="WD171" s="247"/>
      <c r="WE171" s="247"/>
      <c r="WF171" s="247"/>
      <c r="WG171" s="247"/>
      <c r="WH171" s="247"/>
      <c r="WI171" s="247"/>
      <c r="WJ171" s="247"/>
      <c r="WK171" s="247"/>
      <c r="WL171" s="247"/>
      <c r="WM171" s="247"/>
      <c r="WN171" s="247"/>
      <c r="WO171" s="247"/>
      <c r="WP171" s="247"/>
      <c r="WQ171" s="247"/>
      <c r="WR171" s="247"/>
      <c r="WS171" s="247"/>
      <c r="WT171" s="247"/>
      <c r="WU171" s="247"/>
      <c r="WV171" s="247"/>
      <c r="WW171" s="247"/>
      <c r="WX171" s="247"/>
      <c r="WY171" s="247"/>
      <c r="WZ171" s="247"/>
      <c r="XA171" s="247"/>
      <c r="XB171" s="247"/>
      <c r="XC171" s="247"/>
      <c r="XD171" s="247"/>
      <c r="XE171" s="247"/>
      <c r="XF171" s="247"/>
      <c r="XG171" s="247"/>
      <c r="XH171" s="247"/>
      <c r="XI171" s="247"/>
      <c r="XJ171" s="247"/>
      <c r="XK171" s="247"/>
      <c r="XL171" s="247"/>
      <c r="XM171" s="247"/>
      <c r="XN171" s="247"/>
      <c r="XO171" s="247"/>
      <c r="XP171" s="247"/>
      <c r="XQ171" s="247"/>
      <c r="XR171" s="247"/>
      <c r="XS171" s="247"/>
      <c r="XT171" s="247"/>
      <c r="XU171" s="247"/>
      <c r="XV171" s="247"/>
      <c r="XW171" s="247"/>
      <c r="XX171" s="247"/>
      <c r="XY171" s="247"/>
      <c r="XZ171" s="247"/>
      <c r="YA171" s="247"/>
      <c r="YB171" s="247"/>
      <c r="YC171" s="247"/>
      <c r="YD171" s="247"/>
      <c r="YE171" s="247"/>
      <c r="YF171" s="247"/>
      <c r="YG171" s="247"/>
      <c r="YH171" s="247"/>
      <c r="YI171" s="247"/>
      <c r="YJ171" s="247"/>
      <c r="YK171" s="247"/>
      <c r="YL171" s="247"/>
      <c r="YM171" s="247"/>
      <c r="YN171" s="247"/>
      <c r="YO171" s="247"/>
      <c r="YP171" s="247"/>
      <c r="YQ171" s="247"/>
      <c r="YR171" s="247"/>
      <c r="YS171" s="247"/>
      <c r="YT171" s="247"/>
      <c r="YU171" s="247"/>
      <c r="YV171" s="247"/>
      <c r="YW171" s="247"/>
      <c r="YX171" s="247"/>
      <c r="YY171" s="247"/>
      <c r="YZ171" s="247"/>
      <c r="ZA171" s="247"/>
      <c r="ZB171" s="247"/>
      <c r="ZC171" s="247"/>
      <c r="ZD171" s="247"/>
      <c r="ZE171" s="247"/>
      <c r="ZF171" s="247"/>
      <c r="ZG171" s="247"/>
      <c r="ZH171" s="247"/>
      <c r="ZI171" s="247"/>
      <c r="ZJ171" s="247"/>
      <c r="ZK171" s="247"/>
      <c r="ZL171" s="247"/>
      <c r="ZM171" s="247"/>
      <c r="ZN171" s="247"/>
      <c r="ZO171" s="247"/>
      <c r="ZP171" s="247"/>
      <c r="ZQ171" s="247"/>
      <c r="ZR171" s="247"/>
      <c r="ZS171" s="247"/>
      <c r="ZT171" s="247"/>
      <c r="ZU171" s="247"/>
      <c r="ZV171" s="247"/>
      <c r="ZW171" s="247"/>
      <c r="ZX171" s="247"/>
      <c r="ZY171" s="247"/>
      <c r="ZZ171" s="247"/>
      <c r="AAA171" s="247"/>
      <c r="AAB171" s="247"/>
      <c r="AAC171" s="247"/>
      <c r="AAD171" s="247"/>
      <c r="AAE171" s="247"/>
      <c r="AAF171" s="247"/>
      <c r="AAG171" s="247"/>
      <c r="AAH171" s="247"/>
      <c r="AAI171" s="247"/>
      <c r="AAJ171" s="247"/>
      <c r="AAK171" s="247"/>
      <c r="AAL171" s="247"/>
      <c r="AAM171" s="247"/>
      <c r="AAN171" s="247"/>
      <c r="AAO171" s="247"/>
      <c r="AAP171" s="247"/>
      <c r="AAQ171" s="247"/>
      <c r="AAR171" s="247"/>
      <c r="AAS171" s="247"/>
      <c r="AAT171" s="247"/>
      <c r="AAU171" s="247"/>
      <c r="AAV171" s="247"/>
      <c r="AAW171" s="247"/>
      <c r="AAX171" s="247"/>
      <c r="AAY171" s="247"/>
      <c r="AAZ171" s="247"/>
      <c r="ABA171" s="247"/>
      <c r="ABB171" s="247"/>
      <c r="ABC171" s="247"/>
      <c r="ABD171" s="247"/>
      <c r="ABE171" s="247"/>
      <c r="ABF171" s="247"/>
      <c r="ABG171" s="247"/>
      <c r="ABH171" s="247"/>
      <c r="ABI171" s="247"/>
      <c r="ABJ171" s="247"/>
      <c r="ABK171" s="247"/>
      <c r="ABL171" s="247"/>
      <c r="ABM171" s="247"/>
      <c r="ABN171" s="247"/>
      <c r="ABO171" s="247"/>
      <c r="ABP171" s="247"/>
      <c r="ABQ171" s="247"/>
      <c r="ABR171" s="247"/>
      <c r="ABS171" s="247"/>
      <c r="ABT171" s="247"/>
      <c r="ABU171" s="247"/>
      <c r="ABV171" s="247"/>
      <c r="ABW171" s="247"/>
      <c r="ABX171" s="247"/>
      <c r="ABY171" s="247"/>
      <c r="ABZ171" s="247"/>
      <c r="ACA171" s="247"/>
      <c r="ACB171" s="247"/>
      <c r="ACC171" s="247"/>
      <c r="ACD171" s="247"/>
      <c r="ACE171" s="247"/>
      <c r="ACF171" s="247"/>
      <c r="ACG171" s="247"/>
      <c r="ACH171" s="247"/>
      <c r="ACI171" s="247"/>
      <c r="ACJ171" s="247"/>
      <c r="ACK171" s="247"/>
      <c r="ACL171" s="247"/>
      <c r="ACM171" s="247"/>
      <c r="ACN171" s="247"/>
      <c r="ACO171" s="247"/>
      <c r="ACP171" s="247"/>
      <c r="ACQ171" s="247"/>
      <c r="ACR171" s="247"/>
      <c r="ACS171" s="247"/>
      <c r="ACT171" s="247"/>
      <c r="ACU171" s="247"/>
      <c r="ACV171" s="247"/>
      <c r="ACW171" s="247"/>
      <c r="ACX171" s="247"/>
      <c r="ACY171" s="247"/>
      <c r="ACZ171" s="247"/>
      <c r="ADA171" s="247"/>
      <c r="ADB171" s="247"/>
      <c r="ADC171" s="247"/>
      <c r="ADD171" s="247"/>
      <c r="ADE171" s="247"/>
      <c r="ADF171" s="247"/>
      <c r="ADG171" s="247"/>
      <c r="ADH171" s="247"/>
      <c r="ADI171" s="247"/>
      <c r="ADJ171" s="247"/>
      <c r="ADK171" s="247"/>
      <c r="ADL171" s="247"/>
      <c r="ADM171" s="247"/>
      <c r="ADN171" s="247"/>
      <c r="ADO171" s="247"/>
      <c r="ADP171" s="247"/>
      <c r="ADQ171" s="247"/>
      <c r="ADR171" s="247"/>
      <c r="ADS171" s="247"/>
      <c r="ADT171" s="247"/>
      <c r="ADU171" s="247"/>
      <c r="ADV171" s="247"/>
      <c r="ADW171" s="247"/>
      <c r="ADX171" s="247"/>
      <c r="ADY171" s="247"/>
      <c r="ADZ171" s="247"/>
      <c r="AEA171" s="247"/>
      <c r="AEB171" s="247"/>
      <c r="AEC171" s="247"/>
      <c r="AED171" s="247"/>
      <c r="AEE171" s="247"/>
      <c r="AEF171" s="247"/>
      <c r="AEG171" s="247"/>
      <c r="AEH171" s="247"/>
      <c r="AEI171" s="247"/>
      <c r="AEJ171" s="247"/>
      <c r="AEK171" s="247"/>
      <c r="AEL171" s="247"/>
      <c r="AEM171" s="247"/>
      <c r="AEN171" s="247"/>
      <c r="AEO171" s="247"/>
      <c r="AEP171" s="247"/>
      <c r="AEQ171" s="247"/>
      <c r="AER171" s="247"/>
      <c r="AES171" s="247"/>
      <c r="AET171" s="247"/>
      <c r="AEU171" s="247"/>
      <c r="AEV171" s="247"/>
      <c r="AEW171" s="247"/>
      <c r="AEX171" s="247"/>
      <c r="AEY171" s="247"/>
      <c r="AEZ171" s="247"/>
      <c r="AFA171" s="247"/>
      <c r="AFB171" s="247"/>
      <c r="AFC171" s="247"/>
      <c r="AFD171" s="247"/>
      <c r="AFE171" s="247"/>
      <c r="AFF171" s="247"/>
      <c r="AFG171" s="247"/>
      <c r="AFH171" s="247"/>
      <c r="AFI171" s="247"/>
      <c r="AFJ171" s="247"/>
      <c r="AFK171" s="247"/>
      <c r="AFL171" s="247"/>
      <c r="AFM171" s="247"/>
      <c r="AFN171" s="247"/>
      <c r="AFO171" s="247"/>
      <c r="AFP171" s="247"/>
      <c r="AFQ171" s="247"/>
      <c r="AFR171" s="247"/>
      <c r="AFS171" s="247"/>
      <c r="AFT171" s="247"/>
      <c r="AFU171" s="247"/>
      <c r="AFV171" s="247"/>
      <c r="AFW171" s="247"/>
      <c r="AFX171" s="247"/>
      <c r="AFY171" s="247"/>
      <c r="AFZ171" s="247"/>
      <c r="AGA171" s="247"/>
      <c r="AGB171" s="247"/>
      <c r="AGC171" s="247"/>
      <c r="AGD171" s="247"/>
      <c r="AGE171" s="247"/>
      <c r="AGF171" s="247"/>
      <c r="AGG171" s="247"/>
      <c r="AGH171" s="247"/>
      <c r="AGI171" s="247"/>
      <c r="AGJ171" s="247"/>
      <c r="AGK171" s="247"/>
      <c r="AGL171" s="247"/>
      <c r="AGM171" s="247"/>
      <c r="AGN171" s="247"/>
      <c r="AGO171" s="247"/>
      <c r="AGP171" s="247"/>
      <c r="AGQ171" s="247"/>
      <c r="AGR171" s="247"/>
      <c r="AGS171" s="247"/>
      <c r="AGT171" s="247"/>
      <c r="AGU171" s="247"/>
      <c r="AGV171" s="247"/>
      <c r="AGW171" s="247"/>
      <c r="AGX171" s="247"/>
      <c r="AGY171" s="247"/>
      <c r="AGZ171" s="247"/>
      <c r="AHA171" s="247"/>
      <c r="AHB171" s="247"/>
      <c r="AHC171" s="247"/>
      <c r="AHD171" s="247"/>
      <c r="AHE171" s="247"/>
      <c r="AHF171" s="247"/>
      <c r="AHG171" s="247"/>
      <c r="AHH171" s="247"/>
      <c r="AHI171" s="247"/>
      <c r="AHJ171" s="247"/>
      <c r="AHK171" s="247"/>
      <c r="AHL171" s="247"/>
      <c r="AHM171" s="247"/>
      <c r="AHN171" s="247"/>
      <c r="AHO171" s="247"/>
      <c r="AHP171" s="247"/>
      <c r="AHQ171" s="247"/>
      <c r="AHR171" s="247"/>
      <c r="AHS171" s="247"/>
      <c r="AHT171" s="247"/>
      <c r="AHU171" s="247"/>
      <c r="AHV171" s="247"/>
      <c r="AHW171" s="247"/>
      <c r="AHX171" s="247"/>
      <c r="AHY171" s="247"/>
      <c r="AHZ171" s="247"/>
      <c r="AIA171" s="247"/>
      <c r="AIB171" s="247"/>
      <c r="AIC171" s="247"/>
      <c r="AID171" s="247"/>
      <c r="AIE171" s="247"/>
      <c r="AIF171" s="247"/>
      <c r="AIG171" s="247"/>
      <c r="AIH171" s="247"/>
      <c r="AII171" s="247"/>
      <c r="AIJ171" s="247"/>
      <c r="AIK171" s="247"/>
      <c r="AIL171" s="247"/>
      <c r="AIM171" s="247"/>
      <c r="AIN171" s="247"/>
      <c r="AIO171" s="247"/>
      <c r="AIP171" s="247"/>
      <c r="AIQ171" s="247"/>
      <c r="AIR171" s="247"/>
      <c r="AIS171" s="247"/>
      <c r="AIT171" s="247"/>
      <c r="AIU171" s="247"/>
      <c r="AIV171" s="247"/>
      <c r="AIW171" s="247"/>
      <c r="AIX171" s="247"/>
      <c r="AIY171" s="247"/>
      <c r="AIZ171" s="247"/>
      <c r="AJA171" s="247"/>
      <c r="AJB171" s="247"/>
      <c r="AJC171" s="247"/>
      <c r="AJD171" s="247"/>
      <c r="AJE171" s="247"/>
      <c r="AJF171" s="247"/>
      <c r="AJG171" s="247"/>
      <c r="AJH171" s="247"/>
      <c r="AJI171" s="247"/>
      <c r="AJJ171" s="247"/>
      <c r="AJK171" s="247"/>
      <c r="AJL171" s="247"/>
      <c r="AJM171" s="247"/>
      <c r="AJN171" s="247"/>
      <c r="AJO171" s="247"/>
      <c r="AJP171" s="247"/>
      <c r="AJQ171" s="247"/>
      <c r="AJR171" s="247"/>
      <c r="AJS171" s="247"/>
      <c r="AJT171" s="247"/>
      <c r="AJU171" s="247"/>
      <c r="AJV171" s="247"/>
      <c r="AJW171" s="247"/>
      <c r="AJX171" s="247"/>
      <c r="AJY171" s="247"/>
      <c r="AJZ171" s="247"/>
      <c r="AKA171" s="247"/>
      <c r="AKB171" s="247"/>
      <c r="AKC171" s="247"/>
      <c r="AKD171" s="247"/>
      <c r="AKE171" s="247"/>
      <c r="AKF171" s="247"/>
      <c r="AKG171" s="247"/>
      <c r="AKH171" s="247"/>
      <c r="AKI171" s="247"/>
      <c r="AKJ171" s="247"/>
      <c r="AKK171" s="247"/>
      <c r="AKL171" s="247"/>
      <c r="AKM171" s="247"/>
      <c r="AKN171" s="247"/>
      <c r="AKO171" s="247"/>
      <c r="AKP171" s="247"/>
      <c r="AKQ171" s="247"/>
      <c r="AKR171" s="247"/>
      <c r="AKS171" s="247"/>
      <c r="AKT171" s="247"/>
      <c r="AKU171" s="247"/>
      <c r="AKV171" s="247"/>
      <c r="AKW171" s="247"/>
      <c r="AKX171" s="247"/>
      <c r="AKY171" s="247"/>
      <c r="AKZ171" s="247"/>
      <c r="ALA171" s="247"/>
      <c r="ALB171" s="247"/>
      <c r="ALC171" s="247"/>
      <c r="ALD171" s="247"/>
      <c r="ALE171" s="247"/>
      <c r="ALF171" s="247"/>
      <c r="ALG171" s="247"/>
      <c r="ALH171" s="247"/>
      <c r="ALI171" s="247"/>
      <c r="ALJ171" s="247"/>
      <c r="ALK171" s="247"/>
      <c r="ALL171" s="247"/>
      <c r="ALM171" s="247"/>
      <c r="ALN171" s="247"/>
      <c r="ALO171" s="247"/>
      <c r="ALP171" s="247"/>
      <c r="ALQ171" s="247"/>
      <c r="ALR171" s="247"/>
      <c r="ALS171" s="247"/>
      <c r="ALT171" s="247"/>
      <c r="ALU171" s="247"/>
      <c r="ALV171" s="247"/>
      <c r="ALW171" s="247"/>
      <c r="ALX171" s="247"/>
      <c r="ALY171" s="247"/>
      <c r="ALZ171" s="247"/>
      <c r="AMA171" s="247"/>
      <c r="AMB171" s="247"/>
      <c r="AMC171" s="247"/>
      <c r="AMD171" s="247"/>
      <c r="AME171" s="247"/>
      <c r="AMF171" s="247"/>
      <c r="AMG171" s="247"/>
      <c r="AMH171" s="247"/>
      <c r="AMI171" s="247"/>
      <c r="AMJ171" s="247"/>
      <c r="AMK171" s="247"/>
      <c r="AML171" s="247"/>
      <c r="AMM171" s="247"/>
      <c r="AMN171" s="247"/>
      <c r="AMO171" s="247"/>
      <c r="AMP171" s="247"/>
      <c r="AMQ171" s="247"/>
      <c r="AMR171" s="247"/>
      <c r="AMS171" s="247"/>
      <c r="AMT171" s="247"/>
      <c r="AMU171" s="247"/>
      <c r="AMV171" s="247"/>
      <c r="AMW171" s="247"/>
      <c r="AMX171" s="247"/>
      <c r="AMY171" s="247"/>
      <c r="AMZ171" s="247"/>
      <c r="ANA171" s="247"/>
      <c r="ANB171" s="247"/>
      <c r="ANC171" s="247"/>
      <c r="AND171" s="247"/>
      <c r="ANE171" s="247"/>
      <c r="ANF171" s="247"/>
      <c r="ANG171" s="247"/>
      <c r="ANH171" s="247"/>
      <c r="ANI171" s="247"/>
      <c r="ANJ171" s="247"/>
      <c r="ANK171" s="247"/>
      <c r="ANL171" s="247"/>
      <c r="ANM171" s="247"/>
      <c r="ANN171" s="247"/>
      <c r="ANO171" s="247"/>
      <c r="ANP171" s="247"/>
      <c r="ANQ171" s="247"/>
      <c r="ANR171" s="247"/>
      <c r="ANS171" s="247"/>
      <c r="ANT171" s="247"/>
      <c r="ANU171" s="247"/>
      <c r="ANV171" s="247"/>
      <c r="ANW171" s="247"/>
      <c r="ANX171" s="247"/>
      <c r="ANY171" s="247"/>
      <c r="ANZ171" s="247"/>
      <c r="AOA171" s="247"/>
      <c r="AOB171" s="247"/>
      <c r="AOC171" s="247"/>
      <c r="AOD171" s="247"/>
      <c r="AOE171" s="247"/>
      <c r="AOF171" s="247"/>
      <c r="AOG171" s="247"/>
      <c r="AOH171" s="247"/>
      <c r="AOI171" s="247"/>
      <c r="AOJ171" s="247"/>
      <c r="AOK171" s="247"/>
      <c r="AOL171" s="247"/>
      <c r="AOM171" s="247"/>
      <c r="AON171" s="247"/>
      <c r="AOO171" s="247"/>
      <c r="AOP171" s="247"/>
      <c r="AOQ171" s="247"/>
      <c r="AOR171" s="247"/>
      <c r="AOS171" s="247"/>
      <c r="AOT171" s="247"/>
      <c r="AOU171" s="247"/>
      <c r="AOV171" s="247"/>
      <c r="AOW171" s="247"/>
      <c r="AOX171" s="247"/>
      <c r="AOY171" s="247"/>
      <c r="AOZ171" s="247"/>
      <c r="APA171" s="247"/>
      <c r="APB171" s="247"/>
      <c r="APC171" s="247"/>
      <c r="APD171" s="247"/>
      <c r="APE171" s="247"/>
      <c r="APF171" s="247"/>
      <c r="APG171" s="247"/>
      <c r="APH171" s="247"/>
      <c r="API171" s="247"/>
      <c r="APJ171" s="247"/>
      <c r="APK171" s="247"/>
      <c r="APL171" s="247"/>
      <c r="APM171" s="247"/>
      <c r="APN171" s="247"/>
      <c r="APO171" s="247"/>
      <c r="APP171" s="247"/>
      <c r="APQ171" s="247"/>
      <c r="APR171" s="247"/>
      <c r="APS171" s="247"/>
      <c r="APT171" s="247"/>
      <c r="APU171" s="247"/>
      <c r="APV171" s="247"/>
      <c r="APW171" s="247"/>
      <c r="APX171" s="247"/>
      <c r="APY171" s="247"/>
      <c r="APZ171" s="247"/>
      <c r="AQA171" s="247"/>
      <c r="AQB171" s="247"/>
      <c r="AQC171" s="247"/>
      <c r="AQD171" s="247"/>
      <c r="AQE171" s="247"/>
      <c r="AQF171" s="247"/>
      <c r="AQG171" s="247"/>
      <c r="AQH171" s="247"/>
      <c r="AQI171" s="247"/>
      <c r="AQJ171" s="247"/>
      <c r="AQK171" s="247"/>
      <c r="AQL171" s="247"/>
      <c r="AQM171" s="247"/>
      <c r="AQN171" s="247"/>
      <c r="AQO171" s="247"/>
      <c r="AQP171" s="247"/>
      <c r="AQQ171" s="247"/>
      <c r="AQR171" s="247"/>
      <c r="AQS171" s="247"/>
      <c r="AQT171" s="247"/>
      <c r="AQU171" s="247"/>
      <c r="AQV171" s="247"/>
      <c r="AQW171" s="247"/>
      <c r="AQX171" s="247"/>
      <c r="AQY171" s="247"/>
      <c r="AQZ171" s="247"/>
      <c r="ARA171" s="247"/>
      <c r="ARB171" s="247"/>
      <c r="ARC171" s="247"/>
      <c r="ARD171" s="247"/>
      <c r="ARE171" s="247"/>
      <c r="ARF171" s="247"/>
      <c r="ARG171" s="247"/>
      <c r="ARH171" s="247"/>
      <c r="ARI171" s="247"/>
      <c r="ARJ171" s="247"/>
      <c r="ARK171" s="247"/>
      <c r="ARL171" s="247"/>
      <c r="ARM171" s="247"/>
      <c r="ARN171" s="247"/>
      <c r="ARO171" s="247"/>
      <c r="ARP171" s="247"/>
      <c r="ARQ171" s="247"/>
      <c r="ARR171" s="247"/>
      <c r="ARS171" s="247"/>
      <c r="ART171" s="247"/>
      <c r="ARU171" s="247"/>
      <c r="ARV171" s="247"/>
      <c r="ARW171" s="247"/>
      <c r="ARX171" s="247"/>
      <c r="ARY171" s="247"/>
      <c r="ARZ171" s="247"/>
      <c r="ASA171" s="247"/>
      <c r="ASB171" s="247"/>
      <c r="ASC171" s="247"/>
      <c r="ASD171" s="247"/>
      <c r="ASE171" s="247"/>
      <c r="ASF171" s="247"/>
      <c r="ASG171" s="247"/>
      <c r="ASH171" s="247"/>
      <c r="ASI171" s="247"/>
      <c r="ASJ171" s="247"/>
      <c r="ASK171" s="247"/>
      <c r="ASL171" s="247"/>
      <c r="ASM171" s="247"/>
      <c r="ASN171" s="247"/>
      <c r="ASO171" s="247"/>
      <c r="ASP171" s="247"/>
      <c r="ASQ171" s="247"/>
      <c r="ASR171" s="247"/>
      <c r="ASS171" s="247"/>
      <c r="AST171" s="247"/>
      <c r="ASU171" s="247"/>
      <c r="ASV171" s="247"/>
      <c r="ASW171" s="247"/>
      <c r="ASX171" s="247"/>
      <c r="ASY171" s="247"/>
      <c r="ASZ171" s="247"/>
      <c r="ATA171" s="247"/>
      <c r="ATB171" s="247"/>
      <c r="ATC171" s="247"/>
      <c r="ATD171" s="247"/>
      <c r="ATE171" s="247"/>
      <c r="ATF171" s="247"/>
      <c r="ATG171" s="247"/>
      <c r="ATH171" s="247"/>
      <c r="ATI171" s="247"/>
      <c r="ATJ171" s="247"/>
      <c r="ATK171" s="247"/>
      <c r="ATL171" s="247"/>
      <c r="ATM171" s="247"/>
      <c r="ATN171" s="247"/>
      <c r="ATO171" s="247"/>
      <c r="ATP171" s="247"/>
      <c r="ATQ171" s="247"/>
      <c r="ATR171" s="247"/>
      <c r="ATS171" s="247"/>
      <c r="ATT171" s="247"/>
      <c r="ATU171" s="247"/>
      <c r="ATV171" s="247"/>
      <c r="ATW171" s="247"/>
      <c r="ATX171" s="247"/>
      <c r="ATY171" s="247"/>
      <c r="ATZ171" s="247"/>
      <c r="AUA171" s="247"/>
      <c r="AUB171" s="247"/>
      <c r="AUC171" s="247"/>
      <c r="AUD171" s="247"/>
      <c r="AUE171" s="247"/>
      <c r="AUF171" s="247"/>
      <c r="AUG171" s="247"/>
      <c r="AUH171" s="247"/>
      <c r="AUI171" s="247"/>
      <c r="AUJ171" s="247"/>
      <c r="AUK171" s="247"/>
      <c r="AUL171" s="247"/>
      <c r="AUM171" s="247"/>
      <c r="AUN171" s="247"/>
      <c r="AUO171" s="247"/>
      <c r="AUP171" s="247"/>
      <c r="AUQ171" s="247"/>
      <c r="AUR171" s="247"/>
      <c r="AUS171" s="247"/>
      <c r="AUT171" s="247"/>
      <c r="AUU171" s="247"/>
      <c r="AUV171" s="247"/>
      <c r="AUW171" s="247"/>
      <c r="AUX171" s="247"/>
      <c r="AUY171" s="247"/>
      <c r="AUZ171" s="247"/>
      <c r="AVA171" s="247"/>
      <c r="AVB171" s="247"/>
      <c r="AVC171" s="247"/>
      <c r="AVD171" s="247"/>
      <c r="AVE171" s="247"/>
      <c r="AVF171" s="247"/>
      <c r="AVG171" s="247"/>
      <c r="AVH171" s="247"/>
      <c r="AVI171" s="247"/>
      <c r="AVJ171" s="247"/>
      <c r="AVK171" s="247"/>
      <c r="AVL171" s="247"/>
      <c r="AVM171" s="247"/>
      <c r="AVN171" s="247"/>
      <c r="AVO171" s="247"/>
      <c r="AVP171" s="247"/>
      <c r="AVQ171" s="247"/>
      <c r="AVR171" s="247"/>
      <c r="AVS171" s="247"/>
      <c r="AVT171" s="247"/>
      <c r="AVU171" s="247"/>
      <c r="AVV171" s="247"/>
      <c r="AVW171" s="247"/>
      <c r="AVX171" s="247"/>
      <c r="AVY171" s="247"/>
      <c r="AVZ171" s="247"/>
      <c r="AWA171" s="247"/>
      <c r="AWB171" s="247"/>
      <c r="AWC171" s="247"/>
      <c r="AWD171" s="247"/>
      <c r="AWE171" s="247"/>
      <c r="AWF171" s="247"/>
      <c r="AWG171" s="247"/>
      <c r="AWH171" s="247"/>
      <c r="AWI171" s="247"/>
      <c r="AWJ171" s="247"/>
      <c r="AWK171" s="247"/>
      <c r="AWL171" s="247"/>
      <c r="AWM171" s="247"/>
      <c r="AWN171" s="247"/>
      <c r="AWO171" s="247"/>
      <c r="AWP171" s="247"/>
      <c r="AWQ171" s="247"/>
      <c r="AWR171" s="247"/>
      <c r="AWS171" s="247"/>
      <c r="AWT171" s="247"/>
      <c r="AWU171" s="247"/>
      <c r="AWV171" s="247"/>
      <c r="AWW171" s="247"/>
      <c r="AWX171" s="247"/>
      <c r="AWY171" s="247"/>
      <c r="AWZ171" s="247"/>
      <c r="AXA171" s="247"/>
      <c r="AXB171" s="247"/>
      <c r="AXC171" s="247"/>
      <c r="AXD171" s="247"/>
      <c r="AXE171" s="247"/>
      <c r="AXF171" s="247"/>
      <c r="AXG171" s="247"/>
      <c r="AXH171" s="247"/>
      <c r="AXI171" s="247"/>
      <c r="AXJ171" s="247"/>
      <c r="AXK171" s="247"/>
      <c r="AXL171" s="247"/>
      <c r="AXM171" s="247"/>
      <c r="AXN171" s="247"/>
      <c r="AXO171" s="247"/>
      <c r="AXP171" s="247"/>
      <c r="AXQ171" s="247"/>
      <c r="AXR171" s="247"/>
      <c r="AXS171" s="247"/>
      <c r="AXT171" s="247"/>
      <c r="AXU171" s="247"/>
      <c r="AXV171" s="247"/>
      <c r="AXW171" s="247"/>
      <c r="AXX171" s="247"/>
      <c r="AXY171" s="247"/>
      <c r="AXZ171" s="247"/>
      <c r="AYA171" s="247"/>
      <c r="AYB171" s="247"/>
      <c r="AYC171" s="247"/>
      <c r="AYD171" s="247"/>
      <c r="AYE171" s="247"/>
      <c r="AYF171" s="247"/>
      <c r="AYG171" s="247"/>
      <c r="AYH171" s="247"/>
      <c r="AYI171" s="247"/>
      <c r="AYJ171" s="247"/>
      <c r="AYK171" s="247"/>
      <c r="AYL171" s="247"/>
      <c r="AYM171" s="247"/>
      <c r="AYN171" s="247"/>
      <c r="AYO171" s="247"/>
      <c r="AYP171" s="247"/>
      <c r="AYQ171" s="247"/>
      <c r="AYR171" s="247"/>
      <c r="AYS171" s="247"/>
      <c r="AYT171" s="247"/>
      <c r="AYU171" s="247"/>
      <c r="AYV171" s="247"/>
      <c r="AYW171" s="247"/>
      <c r="AYX171" s="247"/>
      <c r="AYY171" s="247"/>
      <c r="AYZ171" s="247"/>
      <c r="AZA171" s="247"/>
      <c r="AZB171" s="247"/>
      <c r="AZC171" s="247"/>
      <c r="AZD171" s="247"/>
      <c r="AZE171" s="247"/>
      <c r="AZF171" s="247"/>
      <c r="AZG171" s="247"/>
      <c r="AZH171" s="247"/>
      <c r="AZI171" s="247"/>
      <c r="AZJ171" s="247"/>
      <c r="AZK171" s="247"/>
      <c r="AZL171" s="247"/>
      <c r="AZM171" s="247"/>
      <c r="AZN171" s="247"/>
      <c r="AZO171" s="247"/>
      <c r="AZP171" s="247"/>
      <c r="AZQ171" s="247"/>
      <c r="AZR171" s="247"/>
      <c r="AZS171" s="247"/>
      <c r="AZT171" s="247"/>
      <c r="AZU171" s="247"/>
      <c r="AZV171" s="247"/>
      <c r="AZW171" s="247"/>
      <c r="AZX171" s="247"/>
      <c r="AZY171" s="247"/>
      <c r="AZZ171" s="247"/>
      <c r="BAA171" s="247"/>
      <c r="BAB171" s="247"/>
      <c r="BAC171" s="247"/>
      <c r="BAD171" s="247"/>
      <c r="BAE171" s="247"/>
      <c r="BAF171" s="247"/>
      <c r="BAG171" s="247"/>
      <c r="BAH171" s="247"/>
      <c r="BAI171" s="247"/>
      <c r="BAJ171" s="247"/>
      <c r="BAK171" s="247"/>
      <c r="BAL171" s="247"/>
      <c r="BAM171" s="247"/>
      <c r="BAN171" s="247"/>
      <c r="BAO171" s="247"/>
      <c r="BAP171" s="247"/>
      <c r="BAQ171" s="247"/>
      <c r="BAR171" s="247"/>
      <c r="BAS171" s="247"/>
      <c r="BAT171" s="247"/>
      <c r="BAU171" s="247"/>
      <c r="BAV171" s="247"/>
      <c r="BAW171" s="247"/>
      <c r="BAX171" s="247"/>
      <c r="BAY171" s="247"/>
      <c r="BAZ171" s="247"/>
      <c r="BBA171" s="247"/>
      <c r="BBB171" s="247"/>
      <c r="BBC171" s="247"/>
      <c r="BBD171" s="247"/>
      <c r="BBE171" s="247"/>
      <c r="BBF171" s="247"/>
      <c r="BBG171" s="247"/>
      <c r="BBH171" s="247"/>
      <c r="BBI171" s="247"/>
      <c r="BBJ171" s="247"/>
      <c r="BBK171" s="247"/>
      <c r="BBL171" s="247"/>
      <c r="BBM171" s="247"/>
      <c r="BBN171" s="247"/>
      <c r="BBO171" s="247"/>
      <c r="BBP171" s="247"/>
      <c r="BBQ171" s="247"/>
      <c r="BBR171" s="247"/>
      <c r="BBS171" s="247"/>
      <c r="BBT171" s="247"/>
      <c r="BBU171" s="247"/>
      <c r="BBV171" s="247"/>
      <c r="BBW171" s="247"/>
      <c r="BBX171" s="247"/>
      <c r="BBY171" s="247"/>
      <c r="BBZ171" s="247"/>
      <c r="BCA171" s="247"/>
      <c r="BCB171" s="247"/>
      <c r="BCC171" s="247"/>
      <c r="BCD171" s="247"/>
      <c r="BCE171" s="247"/>
      <c r="BCF171" s="247"/>
      <c r="BCG171" s="247"/>
      <c r="BCH171" s="247"/>
      <c r="BCI171" s="247"/>
      <c r="BCJ171" s="247"/>
      <c r="BCK171" s="247"/>
      <c r="BCL171" s="247"/>
      <c r="BCM171" s="247"/>
      <c r="BCN171" s="247"/>
      <c r="BCO171" s="247"/>
      <c r="BCP171" s="247"/>
      <c r="BCQ171" s="247"/>
      <c r="BCR171" s="247"/>
      <c r="BCS171" s="247"/>
      <c r="BCT171" s="247"/>
      <c r="BCU171" s="247"/>
      <c r="BCV171" s="247"/>
      <c r="BCW171" s="247"/>
      <c r="BCX171" s="247"/>
      <c r="BCY171" s="247"/>
      <c r="BCZ171" s="247"/>
      <c r="BDA171" s="247"/>
      <c r="BDB171" s="247"/>
      <c r="BDC171" s="247"/>
      <c r="BDD171" s="247"/>
      <c r="BDE171" s="247"/>
      <c r="BDF171" s="247"/>
      <c r="BDG171" s="247"/>
      <c r="BDH171" s="247"/>
      <c r="BDI171" s="247"/>
      <c r="BDJ171" s="247"/>
      <c r="BDK171" s="247"/>
      <c r="BDL171" s="247"/>
      <c r="BDM171" s="247"/>
      <c r="BDN171" s="247"/>
      <c r="BDO171" s="247"/>
      <c r="BDP171" s="247"/>
      <c r="BDQ171" s="247"/>
      <c r="BDR171" s="247"/>
      <c r="BDS171" s="247"/>
      <c r="BDT171" s="247"/>
      <c r="BDU171" s="247"/>
      <c r="BDV171" s="247"/>
      <c r="BDW171" s="247"/>
      <c r="BDX171" s="247"/>
      <c r="BDY171" s="247"/>
      <c r="BDZ171" s="247"/>
      <c r="BEA171" s="247"/>
      <c r="BEB171" s="247"/>
      <c r="BEC171" s="247"/>
      <c r="BED171" s="247"/>
      <c r="BEE171" s="247"/>
      <c r="BEF171" s="247"/>
      <c r="BEG171" s="247"/>
      <c r="BEH171" s="247"/>
      <c r="BEI171" s="247"/>
      <c r="BEJ171" s="247"/>
      <c r="BEK171" s="247"/>
      <c r="BEL171" s="247"/>
      <c r="BEM171" s="247"/>
      <c r="BEN171" s="247"/>
      <c r="BEO171" s="247"/>
      <c r="BEP171" s="247"/>
      <c r="BEQ171" s="247"/>
      <c r="BER171" s="247"/>
      <c r="BES171" s="247"/>
      <c r="BET171" s="247"/>
      <c r="BEU171" s="247"/>
      <c r="BEV171" s="247"/>
      <c r="BEW171" s="247"/>
      <c r="BEX171" s="247"/>
      <c r="BEY171" s="247"/>
      <c r="BEZ171" s="247"/>
      <c r="BFA171" s="247"/>
      <c r="BFB171" s="247"/>
      <c r="BFC171" s="247"/>
      <c r="BFD171" s="247"/>
      <c r="BFE171" s="247"/>
      <c r="BFF171" s="247"/>
      <c r="BFG171" s="247"/>
      <c r="BFH171" s="247"/>
      <c r="BFI171" s="247"/>
      <c r="BFJ171" s="247"/>
      <c r="BFK171" s="247"/>
      <c r="BFL171" s="247"/>
      <c r="BFM171" s="247"/>
      <c r="BFN171" s="247"/>
      <c r="BFO171" s="247"/>
      <c r="BFP171" s="247"/>
      <c r="BFQ171" s="247"/>
      <c r="BFR171" s="247"/>
      <c r="BFS171" s="247"/>
      <c r="BFT171" s="247"/>
      <c r="BFU171" s="247"/>
      <c r="BFV171" s="247"/>
      <c r="BFW171" s="247"/>
      <c r="BFX171" s="247"/>
      <c r="BFY171" s="247"/>
      <c r="BFZ171" s="247"/>
      <c r="BGA171" s="247"/>
      <c r="BGB171" s="247"/>
      <c r="BGC171" s="247"/>
      <c r="BGD171" s="247"/>
      <c r="BGE171" s="247"/>
      <c r="BGF171" s="247"/>
      <c r="BGG171" s="247"/>
      <c r="BGH171" s="247"/>
      <c r="BGI171" s="247"/>
      <c r="BGJ171" s="247"/>
      <c r="BGK171" s="247"/>
      <c r="BGL171" s="247"/>
      <c r="BGM171" s="247"/>
      <c r="BGN171" s="247"/>
      <c r="BGO171" s="247"/>
      <c r="BGP171" s="247"/>
      <c r="BGQ171" s="247"/>
      <c r="BGR171" s="247"/>
      <c r="BGS171" s="247"/>
      <c r="BGT171" s="247"/>
      <c r="BGU171" s="247"/>
      <c r="BGV171" s="247"/>
      <c r="BGW171" s="247"/>
      <c r="BGX171" s="247"/>
      <c r="BGY171" s="247"/>
      <c r="BGZ171" s="247"/>
      <c r="BHA171" s="247"/>
      <c r="BHB171" s="247"/>
      <c r="BHC171" s="247"/>
      <c r="BHD171" s="247"/>
      <c r="BHE171" s="247"/>
      <c r="BHF171" s="247"/>
      <c r="BHG171" s="247"/>
      <c r="BHH171" s="247"/>
      <c r="BHI171" s="247"/>
      <c r="BHJ171" s="247"/>
      <c r="BHK171" s="247"/>
      <c r="BHL171" s="247"/>
      <c r="BHM171" s="247"/>
      <c r="BHN171" s="247"/>
      <c r="BHO171" s="247"/>
      <c r="BHP171" s="247"/>
      <c r="BHQ171" s="247"/>
      <c r="BHR171" s="247"/>
      <c r="BHS171" s="247"/>
      <c r="BHT171" s="247"/>
      <c r="BHU171" s="247"/>
      <c r="BHV171" s="247"/>
      <c r="BHW171" s="247"/>
      <c r="BHX171" s="247"/>
      <c r="BHY171" s="247"/>
      <c r="BHZ171" s="247"/>
      <c r="BIA171" s="247"/>
      <c r="BIB171" s="247"/>
      <c r="BIC171" s="247"/>
      <c r="BID171" s="247"/>
      <c r="BIE171" s="247"/>
      <c r="BIF171" s="247"/>
      <c r="BIG171" s="247"/>
      <c r="BIH171" s="247"/>
      <c r="BII171" s="247"/>
      <c r="BIJ171" s="247"/>
      <c r="BIK171" s="247"/>
      <c r="BIL171" s="247"/>
      <c r="BIM171" s="247"/>
      <c r="BIN171" s="247"/>
      <c r="BIO171" s="247"/>
      <c r="BIP171" s="247"/>
      <c r="BIQ171" s="247"/>
      <c r="BIR171" s="247"/>
      <c r="BIS171" s="247"/>
      <c r="BIT171" s="247"/>
      <c r="BIU171" s="247"/>
      <c r="BIV171" s="247"/>
      <c r="BIW171" s="247"/>
      <c r="BIX171" s="247"/>
      <c r="BIY171" s="247"/>
      <c r="BIZ171" s="247"/>
      <c r="BJA171" s="247"/>
      <c r="BJB171" s="247"/>
      <c r="BJC171" s="247"/>
      <c r="BJD171" s="247"/>
      <c r="BJE171" s="247"/>
      <c r="BJF171" s="247"/>
      <c r="BJG171" s="247"/>
      <c r="BJH171" s="247"/>
      <c r="BJI171" s="247"/>
      <c r="BJJ171" s="247"/>
      <c r="BJK171" s="247"/>
      <c r="BJL171" s="247"/>
      <c r="BJM171" s="247"/>
      <c r="BJN171" s="247"/>
      <c r="BJO171" s="247"/>
      <c r="BJP171" s="247"/>
      <c r="BJQ171" s="247"/>
      <c r="BJR171" s="247"/>
      <c r="BJS171" s="247"/>
      <c r="BJT171" s="247"/>
      <c r="BJU171" s="247"/>
      <c r="BJV171" s="247"/>
      <c r="BJW171" s="247"/>
      <c r="BJX171" s="247"/>
      <c r="BJY171" s="247"/>
      <c r="BJZ171" s="247"/>
      <c r="BKA171" s="247"/>
      <c r="BKB171" s="247"/>
      <c r="BKC171" s="247"/>
      <c r="BKD171" s="247"/>
      <c r="BKE171" s="247"/>
      <c r="BKF171" s="247"/>
      <c r="BKG171" s="247"/>
      <c r="BKH171" s="247"/>
      <c r="BKI171" s="247"/>
      <c r="BKJ171" s="247"/>
      <c r="BKK171" s="247"/>
      <c r="BKL171" s="247"/>
      <c r="BKM171" s="247"/>
      <c r="BKN171" s="247"/>
      <c r="BKO171" s="247"/>
      <c r="BKP171" s="247"/>
      <c r="BKQ171" s="247"/>
      <c r="BKR171" s="247"/>
      <c r="BKS171" s="247"/>
      <c r="BKT171" s="247"/>
      <c r="BKU171" s="247"/>
      <c r="BKV171" s="247"/>
      <c r="BKW171" s="247"/>
      <c r="BKX171" s="247"/>
      <c r="BKY171" s="247"/>
      <c r="BKZ171" s="247"/>
      <c r="BLA171" s="247"/>
      <c r="BLB171" s="247"/>
      <c r="BLC171" s="247"/>
      <c r="BLD171" s="247"/>
      <c r="BLE171" s="247"/>
      <c r="BLF171" s="247"/>
      <c r="BLG171" s="247"/>
      <c r="BLH171" s="247"/>
      <c r="BLI171" s="247"/>
      <c r="BLJ171" s="247"/>
      <c r="BLK171" s="247"/>
      <c r="BLL171" s="247"/>
      <c r="BLM171" s="247"/>
      <c r="BLN171" s="247"/>
      <c r="BLO171" s="247"/>
      <c r="BLP171" s="247"/>
      <c r="BLQ171" s="247"/>
      <c r="BLR171" s="247"/>
      <c r="BLS171" s="247"/>
      <c r="BLT171" s="247"/>
      <c r="BLU171" s="247"/>
      <c r="BLV171" s="247"/>
      <c r="BLW171" s="247"/>
      <c r="BLX171" s="247"/>
      <c r="BLY171" s="247"/>
      <c r="BLZ171" s="247"/>
      <c r="BMA171" s="247"/>
      <c r="BMB171" s="247"/>
      <c r="BMC171" s="247"/>
      <c r="BMD171" s="247"/>
      <c r="BME171" s="247"/>
      <c r="BMF171" s="247"/>
      <c r="BMG171" s="247"/>
      <c r="BMH171" s="247"/>
      <c r="BMI171" s="247"/>
      <c r="BMJ171" s="247"/>
      <c r="BMK171" s="247"/>
      <c r="BML171" s="247"/>
      <c r="BMM171" s="247"/>
      <c r="BMN171" s="247"/>
      <c r="BMO171" s="247"/>
      <c r="BMP171" s="247"/>
      <c r="BMQ171" s="247"/>
      <c r="BMR171" s="247"/>
      <c r="BMS171" s="247"/>
      <c r="BMT171" s="247"/>
      <c r="BMU171" s="247"/>
      <c r="BMV171" s="247"/>
      <c r="BMW171" s="247"/>
      <c r="BMX171" s="247"/>
      <c r="BMY171" s="247"/>
      <c r="BMZ171" s="247"/>
      <c r="BNA171" s="247"/>
      <c r="BNB171" s="247"/>
      <c r="BNC171" s="247"/>
      <c r="BND171" s="247"/>
      <c r="BNE171" s="247"/>
      <c r="BNF171" s="247"/>
      <c r="BNG171" s="247"/>
      <c r="BNH171" s="247"/>
      <c r="BNI171" s="247"/>
      <c r="BNJ171" s="247"/>
      <c r="BNK171" s="247"/>
      <c r="BNL171" s="247"/>
      <c r="BNM171" s="247"/>
      <c r="BNN171" s="247"/>
      <c r="BNO171" s="247"/>
      <c r="BNP171" s="247"/>
      <c r="BNQ171" s="247"/>
      <c r="BNR171" s="247"/>
      <c r="BNS171" s="247"/>
      <c r="BNT171" s="247"/>
      <c r="BNU171" s="247"/>
      <c r="BNV171" s="247"/>
      <c r="BNW171" s="247"/>
      <c r="BNX171" s="247"/>
      <c r="BNY171" s="247"/>
      <c r="BNZ171" s="247"/>
      <c r="BOA171" s="247"/>
      <c r="BOB171" s="247"/>
      <c r="BOC171" s="247"/>
      <c r="BOD171" s="247"/>
      <c r="BOE171" s="247"/>
      <c r="BOF171" s="247"/>
      <c r="BOG171" s="247"/>
      <c r="BOH171" s="247"/>
      <c r="BOI171" s="247"/>
      <c r="BOJ171" s="247"/>
      <c r="BOK171" s="247"/>
      <c r="BOL171" s="247"/>
      <c r="BOM171" s="247"/>
      <c r="BON171" s="247"/>
      <c r="BOO171" s="247"/>
      <c r="BOP171" s="247"/>
      <c r="BOQ171" s="247"/>
      <c r="BOR171" s="247"/>
      <c r="BOS171" s="247"/>
      <c r="BOT171" s="247"/>
      <c r="BOU171" s="247"/>
      <c r="BOV171" s="247"/>
      <c r="BOW171" s="247"/>
      <c r="BOX171" s="247"/>
      <c r="BOY171" s="247"/>
      <c r="BOZ171" s="247"/>
      <c r="BPA171" s="247"/>
      <c r="BPB171" s="247"/>
      <c r="BPC171" s="247"/>
      <c r="BPD171" s="247"/>
      <c r="BPE171" s="247"/>
      <c r="BPF171" s="247"/>
      <c r="BPG171" s="247"/>
      <c r="BPH171" s="247"/>
      <c r="BPI171" s="247"/>
      <c r="BPJ171" s="247"/>
      <c r="BPK171" s="247"/>
      <c r="BPL171" s="247"/>
      <c r="BPM171" s="247"/>
      <c r="BPN171" s="247"/>
      <c r="BPO171" s="247"/>
      <c r="BPP171" s="247"/>
      <c r="BPQ171" s="247"/>
      <c r="BPR171" s="247"/>
      <c r="BPS171" s="247"/>
      <c r="BPT171" s="247"/>
      <c r="BPU171" s="247"/>
      <c r="BPV171" s="247"/>
      <c r="BPW171" s="247"/>
      <c r="BPX171" s="247"/>
      <c r="BPY171" s="247"/>
      <c r="BPZ171" s="247"/>
      <c r="BQA171" s="247"/>
      <c r="BQB171" s="247"/>
      <c r="BQC171" s="247"/>
      <c r="BQD171" s="247"/>
      <c r="BQE171" s="247"/>
      <c r="BQF171" s="247"/>
      <c r="BQG171" s="247"/>
      <c r="BQH171" s="247"/>
      <c r="BQI171" s="247"/>
      <c r="BQJ171" s="247"/>
      <c r="BQK171" s="247"/>
      <c r="BQL171" s="247"/>
      <c r="BQM171" s="247"/>
      <c r="BQN171" s="247"/>
      <c r="BQO171" s="247"/>
      <c r="BQP171" s="247"/>
      <c r="BQQ171" s="247"/>
      <c r="BQR171" s="247"/>
      <c r="BQS171" s="247"/>
      <c r="BQT171" s="247"/>
      <c r="BQU171" s="247"/>
      <c r="BQV171" s="247"/>
      <c r="BQW171" s="247"/>
      <c r="BQX171" s="247"/>
      <c r="BQY171" s="247"/>
      <c r="BQZ171" s="247"/>
      <c r="BRA171" s="247"/>
      <c r="BRB171" s="247"/>
      <c r="BRC171" s="247"/>
      <c r="BRD171" s="247"/>
      <c r="BRE171" s="247"/>
      <c r="BRF171" s="247"/>
      <c r="BRG171" s="247"/>
      <c r="BRH171" s="247"/>
      <c r="BRI171" s="247"/>
      <c r="BRJ171" s="247"/>
      <c r="BRK171" s="247"/>
      <c r="BRL171" s="247"/>
      <c r="BRM171" s="247"/>
      <c r="BRN171" s="247"/>
      <c r="BRO171" s="247"/>
      <c r="BRP171" s="247"/>
      <c r="BRQ171" s="247"/>
      <c r="BRR171" s="247"/>
      <c r="BRS171" s="247"/>
      <c r="BRT171" s="247"/>
      <c r="BRU171" s="247"/>
      <c r="BRV171" s="247"/>
      <c r="BRW171" s="247"/>
      <c r="BRX171" s="247"/>
      <c r="BRY171" s="247"/>
      <c r="BRZ171" s="247"/>
      <c r="BSA171" s="247"/>
      <c r="BSB171" s="247"/>
      <c r="BSC171" s="247"/>
      <c r="BSD171" s="247"/>
      <c r="BSE171" s="247"/>
      <c r="BSF171" s="247"/>
      <c r="BSG171" s="247"/>
      <c r="BSH171" s="247"/>
      <c r="BSI171" s="247"/>
      <c r="BSJ171" s="247"/>
      <c r="BSK171" s="247"/>
      <c r="BSL171" s="247"/>
      <c r="BSM171" s="247"/>
      <c r="BSN171" s="247"/>
      <c r="BSO171" s="247"/>
      <c r="BSP171" s="247"/>
      <c r="BSQ171" s="247"/>
      <c r="BSR171" s="247"/>
      <c r="BSS171" s="247"/>
      <c r="BST171" s="247"/>
      <c r="BSU171" s="247"/>
      <c r="BSV171" s="247"/>
      <c r="BSW171" s="247"/>
      <c r="BSX171" s="247"/>
      <c r="BSY171" s="247"/>
      <c r="BSZ171" s="247"/>
      <c r="BTA171" s="247"/>
      <c r="BTB171" s="247"/>
      <c r="BTC171" s="247"/>
      <c r="BTD171" s="247"/>
      <c r="BTE171" s="247"/>
      <c r="BTF171" s="247"/>
      <c r="BTG171" s="247"/>
      <c r="BTH171" s="247"/>
      <c r="BTI171" s="247"/>
      <c r="BTJ171" s="247"/>
      <c r="BTK171" s="247"/>
      <c r="BTL171" s="247"/>
      <c r="BTM171" s="247"/>
      <c r="BTN171" s="247"/>
      <c r="BTO171" s="247"/>
      <c r="BTP171" s="247"/>
      <c r="BTQ171" s="247"/>
      <c r="BTR171" s="247"/>
      <c r="BTS171" s="247"/>
      <c r="BTT171" s="247"/>
      <c r="BTU171" s="247"/>
      <c r="BTV171" s="247"/>
      <c r="BTW171" s="247"/>
      <c r="BTX171" s="247"/>
      <c r="BTY171" s="247"/>
      <c r="BTZ171" s="247"/>
      <c r="BUA171" s="247"/>
      <c r="BUB171" s="247"/>
      <c r="BUC171" s="247"/>
      <c r="BUD171" s="247"/>
      <c r="BUE171" s="247"/>
      <c r="BUF171" s="247"/>
      <c r="BUG171" s="247"/>
      <c r="BUH171" s="247"/>
      <c r="BUI171" s="247"/>
      <c r="BUJ171" s="247"/>
      <c r="BUK171" s="247"/>
      <c r="BUL171" s="247"/>
      <c r="BUM171" s="247"/>
      <c r="BUN171" s="247"/>
      <c r="BUO171" s="247"/>
      <c r="BUP171" s="247"/>
      <c r="BUQ171" s="247"/>
      <c r="BUR171" s="247"/>
      <c r="BUS171" s="247"/>
      <c r="BUT171" s="247"/>
      <c r="BUU171" s="247"/>
      <c r="BUV171" s="247"/>
      <c r="BUW171" s="247"/>
      <c r="BUX171" s="247"/>
      <c r="BUY171" s="247"/>
      <c r="BUZ171" s="247"/>
      <c r="BVA171" s="247"/>
      <c r="BVB171" s="247"/>
      <c r="BVC171" s="247"/>
      <c r="BVD171" s="247"/>
      <c r="BVE171" s="247"/>
      <c r="BVF171" s="247"/>
      <c r="BVG171" s="247"/>
      <c r="BVH171" s="247"/>
      <c r="BVI171" s="247"/>
      <c r="BVJ171" s="247"/>
      <c r="BVK171" s="247"/>
      <c r="BVL171" s="247"/>
      <c r="BVM171" s="247"/>
      <c r="BVN171" s="247"/>
      <c r="BVO171" s="247"/>
      <c r="BVP171" s="247"/>
      <c r="BVQ171" s="247"/>
      <c r="BVR171" s="247"/>
      <c r="BVS171" s="247"/>
      <c r="BVT171" s="247"/>
      <c r="BVU171" s="247"/>
      <c r="BVV171" s="247"/>
      <c r="BVW171" s="247"/>
      <c r="BVX171" s="247"/>
      <c r="BVY171" s="247"/>
      <c r="BVZ171" s="247"/>
      <c r="BWA171" s="247"/>
      <c r="BWB171" s="247"/>
      <c r="BWC171" s="247"/>
      <c r="BWD171" s="247"/>
      <c r="BWE171" s="247"/>
      <c r="BWF171" s="247"/>
      <c r="BWG171" s="247"/>
      <c r="BWH171" s="247"/>
      <c r="BWI171" s="247"/>
      <c r="BWJ171" s="247"/>
      <c r="BWK171" s="247"/>
      <c r="BWL171" s="247"/>
      <c r="BWM171" s="247"/>
      <c r="BWN171" s="247"/>
      <c r="BWO171" s="247"/>
      <c r="BWP171" s="247"/>
      <c r="BWQ171" s="247"/>
      <c r="BWR171" s="247"/>
      <c r="BWS171" s="247"/>
      <c r="BWT171" s="247"/>
      <c r="BWU171" s="247"/>
      <c r="BWV171" s="247"/>
      <c r="BWW171" s="247"/>
      <c r="BWX171" s="247"/>
      <c r="BWY171" s="247"/>
      <c r="BWZ171" s="247"/>
      <c r="BXA171" s="247"/>
      <c r="BXB171" s="247"/>
      <c r="BXC171" s="247"/>
      <c r="BXD171" s="247"/>
      <c r="BXE171" s="247"/>
      <c r="BXF171" s="247"/>
      <c r="BXG171" s="247"/>
      <c r="BXH171" s="247"/>
      <c r="BXI171" s="247"/>
      <c r="BXJ171" s="247"/>
      <c r="BXK171" s="247"/>
      <c r="BXL171" s="247"/>
      <c r="BXM171" s="247"/>
      <c r="BXN171" s="247"/>
      <c r="BXO171" s="247"/>
      <c r="BXP171" s="247"/>
      <c r="BXQ171" s="247"/>
      <c r="BXR171" s="247"/>
      <c r="BXS171" s="247"/>
      <c r="BXT171" s="247"/>
      <c r="BXU171" s="247"/>
      <c r="BXV171" s="247"/>
      <c r="BXW171" s="247"/>
      <c r="BXX171" s="247"/>
      <c r="BXY171" s="247"/>
      <c r="BXZ171" s="247"/>
      <c r="BYA171" s="247"/>
      <c r="BYB171" s="247"/>
      <c r="BYC171" s="247"/>
      <c r="BYD171" s="247"/>
      <c r="BYE171" s="247"/>
      <c r="BYF171" s="247"/>
      <c r="BYG171" s="247"/>
      <c r="BYH171" s="247"/>
      <c r="BYI171" s="247"/>
      <c r="BYJ171" s="247"/>
      <c r="BYK171" s="247"/>
      <c r="BYL171" s="247"/>
      <c r="BYM171" s="247"/>
      <c r="BYN171" s="247"/>
      <c r="BYO171" s="247"/>
      <c r="BYP171" s="247"/>
      <c r="BYQ171" s="247"/>
      <c r="BYR171" s="247"/>
      <c r="BYS171" s="247"/>
      <c r="BYT171" s="247"/>
      <c r="BYU171" s="247"/>
      <c r="BYV171" s="247"/>
      <c r="BYW171" s="247"/>
      <c r="BYX171" s="247"/>
      <c r="BYY171" s="247"/>
      <c r="BYZ171" s="247"/>
      <c r="BZA171" s="247"/>
      <c r="BZB171" s="247"/>
      <c r="BZC171" s="247"/>
      <c r="BZD171" s="247"/>
      <c r="BZE171" s="247"/>
      <c r="BZF171" s="247"/>
      <c r="BZG171" s="247"/>
      <c r="BZH171" s="247"/>
      <c r="BZI171" s="247"/>
      <c r="BZJ171" s="247"/>
      <c r="BZK171" s="247"/>
      <c r="BZL171" s="247"/>
      <c r="BZM171" s="247"/>
      <c r="BZN171" s="247"/>
      <c r="BZO171" s="247"/>
      <c r="BZP171" s="247"/>
      <c r="BZQ171" s="247"/>
      <c r="BZR171" s="247"/>
      <c r="BZS171" s="247"/>
      <c r="BZT171" s="247"/>
      <c r="BZU171" s="247"/>
      <c r="BZV171" s="247"/>
      <c r="BZW171" s="247"/>
      <c r="BZX171" s="247"/>
      <c r="BZY171" s="247"/>
      <c r="BZZ171" s="247"/>
      <c r="CAA171" s="247"/>
      <c r="CAB171" s="247"/>
      <c r="CAC171" s="247"/>
      <c r="CAD171" s="247"/>
      <c r="CAE171" s="247"/>
      <c r="CAF171" s="247"/>
      <c r="CAG171" s="247"/>
      <c r="CAH171" s="247"/>
      <c r="CAI171" s="247"/>
      <c r="CAJ171" s="247"/>
      <c r="CAK171" s="247"/>
      <c r="CAL171" s="247"/>
      <c r="CAM171" s="247"/>
      <c r="CAN171" s="247"/>
      <c r="CAO171" s="247"/>
      <c r="CAP171" s="247"/>
      <c r="CAQ171" s="247"/>
      <c r="CAR171" s="247"/>
      <c r="CAS171" s="247"/>
      <c r="CAT171" s="247"/>
      <c r="CAU171" s="247"/>
      <c r="CAV171" s="247"/>
      <c r="CAW171" s="247"/>
      <c r="CAX171" s="247"/>
      <c r="CAY171" s="247"/>
      <c r="CAZ171" s="247"/>
      <c r="CBA171" s="247"/>
      <c r="CBB171" s="247"/>
      <c r="CBC171" s="247"/>
      <c r="CBD171" s="247"/>
      <c r="CBE171" s="247"/>
      <c r="CBF171" s="247"/>
      <c r="CBG171" s="247"/>
      <c r="CBH171" s="247"/>
      <c r="CBI171" s="247"/>
      <c r="CBJ171" s="247"/>
      <c r="CBK171" s="247"/>
      <c r="CBL171" s="247"/>
      <c r="CBM171" s="247"/>
      <c r="CBN171" s="247"/>
      <c r="CBO171" s="247"/>
      <c r="CBP171" s="247"/>
      <c r="CBQ171" s="247"/>
      <c r="CBR171" s="247"/>
      <c r="CBS171" s="247"/>
      <c r="CBT171" s="247"/>
      <c r="CBU171" s="247"/>
      <c r="CBV171" s="247"/>
      <c r="CBW171" s="247"/>
      <c r="CBX171" s="247"/>
      <c r="CBY171" s="247"/>
      <c r="CBZ171" s="247"/>
      <c r="CCA171" s="247"/>
      <c r="CCB171" s="247"/>
      <c r="CCC171" s="247"/>
      <c r="CCD171" s="247"/>
      <c r="CCE171" s="247"/>
      <c r="CCF171" s="247"/>
      <c r="CCG171" s="247"/>
      <c r="CCH171" s="247"/>
      <c r="CCI171" s="247"/>
      <c r="CCJ171" s="247"/>
      <c r="CCK171" s="247"/>
      <c r="CCL171" s="247"/>
      <c r="CCM171" s="247"/>
      <c r="CCN171" s="247"/>
      <c r="CCO171" s="247"/>
      <c r="CCP171" s="247"/>
      <c r="CCQ171" s="247"/>
      <c r="CCR171" s="247"/>
      <c r="CCS171" s="247"/>
      <c r="CCT171" s="247"/>
      <c r="CCU171" s="247"/>
      <c r="CCV171" s="247"/>
      <c r="CCW171" s="247"/>
      <c r="CCX171" s="247"/>
      <c r="CCY171" s="247"/>
      <c r="CCZ171" s="247"/>
      <c r="CDA171" s="247"/>
      <c r="CDB171" s="247"/>
      <c r="CDC171" s="247"/>
      <c r="CDD171" s="247"/>
      <c r="CDE171" s="247"/>
      <c r="CDF171" s="247"/>
      <c r="CDG171" s="247"/>
      <c r="CDH171" s="247"/>
      <c r="CDI171" s="247"/>
      <c r="CDJ171" s="247"/>
      <c r="CDK171" s="247"/>
      <c r="CDL171" s="247"/>
      <c r="CDM171" s="247"/>
      <c r="CDN171" s="247"/>
      <c r="CDO171" s="247"/>
      <c r="CDP171" s="247"/>
      <c r="CDQ171" s="247"/>
      <c r="CDR171" s="247"/>
      <c r="CDS171" s="247"/>
      <c r="CDT171" s="247"/>
      <c r="CDU171" s="247"/>
      <c r="CDV171" s="247"/>
      <c r="CDW171" s="247"/>
      <c r="CDX171" s="247"/>
      <c r="CDY171" s="247"/>
      <c r="CDZ171" s="247"/>
      <c r="CEA171" s="247"/>
      <c r="CEB171" s="247"/>
      <c r="CEC171" s="247"/>
      <c r="CED171" s="247"/>
      <c r="CEE171" s="247"/>
      <c r="CEF171" s="247"/>
      <c r="CEG171" s="247"/>
      <c r="CEH171" s="247"/>
      <c r="CEI171" s="247"/>
      <c r="CEJ171" s="247"/>
      <c r="CEK171" s="247"/>
      <c r="CEL171" s="247"/>
      <c r="CEM171" s="247"/>
      <c r="CEN171" s="247"/>
      <c r="CEO171" s="247"/>
      <c r="CEP171" s="247"/>
      <c r="CEQ171" s="247"/>
      <c r="CER171" s="247"/>
      <c r="CES171" s="247"/>
      <c r="CET171" s="247"/>
      <c r="CEU171" s="247"/>
      <c r="CEV171" s="247"/>
      <c r="CEW171" s="247"/>
      <c r="CEX171" s="247"/>
      <c r="CEY171" s="247"/>
      <c r="CEZ171" s="247"/>
      <c r="CFA171" s="247"/>
      <c r="CFB171" s="247"/>
      <c r="CFC171" s="247"/>
      <c r="CFD171" s="247"/>
      <c r="CFE171" s="247"/>
      <c r="CFF171" s="247"/>
      <c r="CFG171" s="247"/>
      <c r="CFH171" s="247"/>
      <c r="CFI171" s="247"/>
      <c r="CFJ171" s="247"/>
      <c r="CFK171" s="247"/>
      <c r="CFL171" s="247"/>
      <c r="CFM171" s="247"/>
      <c r="CFN171" s="247"/>
      <c r="CFO171" s="247"/>
      <c r="CFP171" s="247"/>
      <c r="CFQ171" s="247"/>
      <c r="CFR171" s="247"/>
      <c r="CFS171" s="247"/>
      <c r="CFT171" s="247"/>
      <c r="CFU171" s="247"/>
      <c r="CFV171" s="247"/>
      <c r="CFW171" s="247"/>
      <c r="CFX171" s="247"/>
      <c r="CFY171" s="247"/>
      <c r="CFZ171" s="247"/>
      <c r="CGA171" s="247"/>
      <c r="CGB171" s="247"/>
      <c r="CGC171" s="247"/>
      <c r="CGD171" s="247"/>
      <c r="CGE171" s="247"/>
      <c r="CGF171" s="247"/>
      <c r="CGG171" s="247"/>
      <c r="CGH171" s="247"/>
      <c r="CGI171" s="247"/>
      <c r="CGJ171" s="247"/>
      <c r="CGK171" s="247"/>
      <c r="CGL171" s="247"/>
      <c r="CGM171" s="247"/>
      <c r="CGN171" s="247"/>
      <c r="CGO171" s="247"/>
      <c r="CGP171" s="247"/>
      <c r="CGQ171" s="247"/>
      <c r="CGR171" s="247"/>
      <c r="CGS171" s="247"/>
      <c r="CGT171" s="247"/>
      <c r="CGU171" s="247"/>
      <c r="CGV171" s="247"/>
      <c r="CGW171" s="247"/>
      <c r="CGX171" s="247"/>
      <c r="CGY171" s="247"/>
      <c r="CGZ171" s="247"/>
      <c r="CHA171" s="247"/>
      <c r="CHB171" s="247"/>
      <c r="CHC171" s="247"/>
      <c r="CHD171" s="247"/>
      <c r="CHE171" s="247"/>
      <c r="CHF171" s="247"/>
      <c r="CHG171" s="247"/>
      <c r="CHH171" s="247"/>
      <c r="CHI171" s="247"/>
      <c r="CHJ171" s="247"/>
      <c r="CHK171" s="247"/>
      <c r="CHL171" s="247"/>
      <c r="CHM171" s="247"/>
      <c r="CHN171" s="247"/>
      <c r="CHO171" s="247"/>
      <c r="CHP171" s="247"/>
      <c r="CHQ171" s="247"/>
      <c r="CHR171" s="247"/>
      <c r="CHS171" s="247"/>
      <c r="CHT171" s="247"/>
      <c r="CHU171" s="247"/>
      <c r="CHV171" s="247"/>
      <c r="CHW171" s="247"/>
      <c r="CHX171" s="247"/>
      <c r="CHY171" s="247"/>
      <c r="CHZ171" s="247"/>
      <c r="CIA171" s="247"/>
      <c r="CIB171" s="247"/>
      <c r="CIC171" s="247"/>
      <c r="CID171" s="247"/>
      <c r="CIE171" s="247"/>
      <c r="CIF171" s="247"/>
      <c r="CIG171" s="247"/>
      <c r="CIH171" s="247"/>
      <c r="CII171" s="247"/>
      <c r="CIJ171" s="247"/>
      <c r="CIK171" s="247"/>
      <c r="CIL171" s="247"/>
      <c r="CIM171" s="247"/>
      <c r="CIN171" s="247"/>
      <c r="CIO171" s="247"/>
      <c r="CIP171" s="247"/>
      <c r="CIQ171" s="247"/>
      <c r="CIR171" s="247"/>
      <c r="CIS171" s="247"/>
      <c r="CIT171" s="247"/>
      <c r="CIU171" s="247"/>
      <c r="CIV171" s="247"/>
      <c r="CIW171" s="247"/>
      <c r="CIX171" s="247"/>
      <c r="CIY171" s="247"/>
      <c r="CIZ171" s="247"/>
      <c r="CJA171" s="247"/>
      <c r="CJB171" s="247"/>
      <c r="CJC171" s="247"/>
      <c r="CJD171" s="247"/>
      <c r="CJE171" s="247"/>
      <c r="CJF171" s="247"/>
      <c r="CJG171" s="247"/>
      <c r="CJH171" s="247"/>
      <c r="CJI171" s="247"/>
      <c r="CJJ171" s="247"/>
      <c r="CJK171" s="247"/>
      <c r="CJL171" s="247"/>
      <c r="CJM171" s="247"/>
      <c r="CJN171" s="247"/>
      <c r="CJO171" s="247"/>
      <c r="CJP171" s="247"/>
      <c r="CJQ171" s="247"/>
      <c r="CJR171" s="247"/>
      <c r="CJS171" s="247"/>
      <c r="CJT171" s="247"/>
      <c r="CJU171" s="247"/>
      <c r="CJV171" s="247"/>
      <c r="CJW171" s="247"/>
      <c r="CJX171" s="247"/>
      <c r="CJY171" s="247"/>
      <c r="CJZ171" s="247"/>
      <c r="CKA171" s="247"/>
      <c r="CKB171" s="247"/>
      <c r="CKC171" s="247"/>
      <c r="CKD171" s="247"/>
      <c r="CKE171" s="247"/>
      <c r="CKF171" s="247"/>
      <c r="CKG171" s="247"/>
      <c r="CKH171" s="247"/>
      <c r="CKI171" s="247"/>
      <c r="CKJ171" s="247"/>
      <c r="CKK171" s="247"/>
      <c r="CKL171" s="247"/>
      <c r="CKM171" s="247"/>
      <c r="CKN171" s="247"/>
      <c r="CKO171" s="247"/>
      <c r="CKP171" s="247"/>
      <c r="CKQ171" s="247"/>
      <c r="CKR171" s="247"/>
      <c r="CKS171" s="247"/>
      <c r="CKT171" s="247"/>
      <c r="CKU171" s="247"/>
      <c r="CKV171" s="247"/>
      <c r="CKW171" s="247"/>
      <c r="CKX171" s="247"/>
      <c r="CKY171" s="247"/>
      <c r="CKZ171" s="247"/>
      <c r="CLA171" s="247"/>
      <c r="CLB171" s="247"/>
      <c r="CLC171" s="247"/>
      <c r="CLD171" s="247"/>
      <c r="CLE171" s="247"/>
      <c r="CLF171" s="247"/>
      <c r="CLG171" s="247"/>
      <c r="CLH171" s="247"/>
      <c r="CLI171" s="247"/>
      <c r="CLJ171" s="247"/>
      <c r="CLK171" s="247"/>
      <c r="CLL171" s="247"/>
      <c r="CLM171" s="247"/>
      <c r="CLN171" s="247"/>
      <c r="CLO171" s="247"/>
      <c r="CLP171" s="247"/>
      <c r="CLQ171" s="247"/>
      <c r="CLR171" s="247"/>
      <c r="CLS171" s="247"/>
      <c r="CLT171" s="247"/>
      <c r="CLU171" s="247"/>
      <c r="CLV171" s="247"/>
      <c r="CLW171" s="247"/>
      <c r="CLX171" s="247"/>
      <c r="CLY171" s="247"/>
      <c r="CLZ171" s="247"/>
      <c r="CMA171" s="247"/>
      <c r="CMB171" s="247"/>
      <c r="CMC171" s="247"/>
      <c r="CMD171" s="247"/>
      <c r="CME171" s="247"/>
      <c r="CMF171" s="247"/>
      <c r="CMG171" s="247"/>
      <c r="CMH171" s="247"/>
      <c r="CMI171" s="247"/>
      <c r="CMJ171" s="247"/>
      <c r="CMK171" s="247"/>
      <c r="CML171" s="247"/>
      <c r="CMM171" s="247"/>
      <c r="CMN171" s="247"/>
      <c r="CMO171" s="247"/>
      <c r="CMP171" s="247"/>
      <c r="CMQ171" s="247"/>
      <c r="CMR171" s="247"/>
      <c r="CMS171" s="247"/>
      <c r="CMT171" s="247"/>
      <c r="CMU171" s="247"/>
      <c r="CMV171" s="247"/>
      <c r="CMW171" s="247"/>
      <c r="CMX171" s="247"/>
      <c r="CMY171" s="247"/>
      <c r="CMZ171" s="247"/>
      <c r="CNA171" s="247"/>
      <c r="CNB171" s="247"/>
      <c r="CNC171" s="247"/>
      <c r="CND171" s="247"/>
      <c r="CNE171" s="247"/>
      <c r="CNF171" s="247"/>
      <c r="CNG171" s="247"/>
      <c r="CNH171" s="247"/>
      <c r="CNI171" s="247"/>
      <c r="CNJ171" s="247"/>
      <c r="CNK171" s="247"/>
      <c r="CNL171" s="247"/>
      <c r="CNM171" s="247"/>
      <c r="CNN171" s="247"/>
      <c r="CNO171" s="247"/>
      <c r="CNP171" s="247"/>
      <c r="CNQ171" s="247"/>
      <c r="CNR171" s="247"/>
      <c r="CNS171" s="247"/>
      <c r="CNT171" s="247"/>
      <c r="CNU171" s="247"/>
      <c r="CNV171" s="247"/>
      <c r="CNW171" s="247"/>
      <c r="CNX171" s="247"/>
      <c r="CNY171" s="247"/>
      <c r="CNZ171" s="247"/>
      <c r="COA171" s="247"/>
      <c r="COB171" s="247"/>
      <c r="COC171" s="247"/>
      <c r="COD171" s="247"/>
      <c r="COE171" s="247"/>
      <c r="COF171" s="247"/>
      <c r="COG171" s="247"/>
      <c r="COH171" s="247"/>
      <c r="COI171" s="247"/>
      <c r="COJ171" s="247"/>
      <c r="COK171" s="247"/>
      <c r="COL171" s="247"/>
      <c r="COM171" s="247"/>
      <c r="CON171" s="247"/>
      <c r="COO171" s="247"/>
      <c r="COP171" s="247"/>
      <c r="COQ171" s="247"/>
      <c r="COR171" s="247"/>
      <c r="COS171" s="247"/>
      <c r="COT171" s="247"/>
      <c r="COU171" s="247"/>
      <c r="COV171" s="247"/>
      <c r="COW171" s="247"/>
      <c r="COX171" s="247"/>
      <c r="COY171" s="247"/>
      <c r="COZ171" s="247"/>
      <c r="CPA171" s="247"/>
      <c r="CPB171" s="247"/>
      <c r="CPC171" s="247"/>
      <c r="CPD171" s="247"/>
      <c r="CPE171" s="247"/>
      <c r="CPF171" s="247"/>
      <c r="CPG171" s="247"/>
      <c r="CPH171" s="247"/>
      <c r="CPI171" s="247"/>
      <c r="CPJ171" s="247"/>
      <c r="CPK171" s="247"/>
      <c r="CPL171" s="247"/>
      <c r="CPM171" s="247"/>
      <c r="CPN171" s="247"/>
      <c r="CPO171" s="247"/>
      <c r="CPP171" s="247"/>
      <c r="CPQ171" s="247"/>
      <c r="CPR171" s="247"/>
      <c r="CPS171" s="247"/>
      <c r="CPT171" s="247"/>
      <c r="CPU171" s="247"/>
      <c r="CPV171" s="247"/>
      <c r="CPW171" s="247"/>
      <c r="CPX171" s="247"/>
      <c r="CPY171" s="247"/>
      <c r="CPZ171" s="247"/>
      <c r="CQA171" s="247"/>
      <c r="CQB171" s="247"/>
      <c r="CQC171" s="247"/>
      <c r="CQD171" s="247"/>
      <c r="CQE171" s="247"/>
      <c r="CQF171" s="247"/>
      <c r="CQG171" s="247"/>
      <c r="CQH171" s="247"/>
      <c r="CQI171" s="247"/>
      <c r="CQJ171" s="247"/>
      <c r="CQK171" s="247"/>
      <c r="CQL171" s="247"/>
      <c r="CQM171" s="247"/>
      <c r="CQN171" s="247"/>
      <c r="CQO171" s="247"/>
      <c r="CQP171" s="247"/>
      <c r="CQQ171" s="247"/>
      <c r="CQR171" s="247"/>
      <c r="CQS171" s="247"/>
      <c r="CQT171" s="247"/>
      <c r="CQU171" s="247"/>
      <c r="CQV171" s="247"/>
      <c r="CQW171" s="247"/>
      <c r="CQX171" s="247"/>
      <c r="CQY171" s="247"/>
      <c r="CQZ171" s="247"/>
      <c r="CRA171" s="247"/>
      <c r="CRB171" s="247"/>
      <c r="CRC171" s="247"/>
      <c r="CRD171" s="247"/>
      <c r="CRE171" s="247"/>
      <c r="CRF171" s="247"/>
      <c r="CRG171" s="247"/>
      <c r="CRH171" s="247"/>
      <c r="CRI171" s="247"/>
      <c r="CRJ171" s="247"/>
      <c r="CRK171" s="247"/>
      <c r="CRL171" s="247"/>
      <c r="CRM171" s="247"/>
      <c r="CRN171" s="247"/>
      <c r="CRO171" s="247"/>
      <c r="CRP171" s="247"/>
      <c r="CRQ171" s="247"/>
      <c r="CRR171" s="247"/>
      <c r="CRS171" s="247"/>
      <c r="CRT171" s="247"/>
      <c r="CRU171" s="247"/>
      <c r="CRV171" s="247"/>
      <c r="CRW171" s="247"/>
      <c r="CRX171" s="247"/>
      <c r="CRY171" s="247"/>
      <c r="CRZ171" s="247"/>
      <c r="CSA171" s="247"/>
      <c r="CSB171" s="247"/>
      <c r="CSC171" s="247"/>
      <c r="CSD171" s="247"/>
      <c r="CSE171" s="247"/>
      <c r="CSF171" s="247"/>
      <c r="CSG171" s="247"/>
      <c r="CSH171" s="247"/>
      <c r="CSI171" s="247"/>
      <c r="CSJ171" s="247"/>
      <c r="CSK171" s="247"/>
      <c r="CSL171" s="247"/>
      <c r="CSM171" s="247"/>
      <c r="CSN171" s="247"/>
      <c r="CSO171" s="247"/>
      <c r="CSP171" s="247"/>
      <c r="CSQ171" s="247"/>
      <c r="CSR171" s="247"/>
      <c r="CSS171" s="247"/>
      <c r="CST171" s="247"/>
      <c r="CSU171" s="247"/>
      <c r="CSV171" s="247"/>
      <c r="CSW171" s="247"/>
      <c r="CSX171" s="247"/>
      <c r="CSY171" s="247"/>
      <c r="CSZ171" s="247"/>
      <c r="CTA171" s="247"/>
      <c r="CTB171" s="247"/>
      <c r="CTC171" s="247"/>
      <c r="CTD171" s="247"/>
      <c r="CTE171" s="247"/>
      <c r="CTF171" s="247"/>
      <c r="CTG171" s="247"/>
      <c r="CTH171" s="247"/>
      <c r="CTI171" s="247"/>
      <c r="CTJ171" s="247"/>
      <c r="CTK171" s="247"/>
      <c r="CTL171" s="247"/>
      <c r="CTM171" s="247"/>
      <c r="CTN171" s="247"/>
      <c r="CTO171" s="247"/>
      <c r="CTP171" s="247"/>
      <c r="CTQ171" s="247"/>
      <c r="CTR171" s="247"/>
      <c r="CTS171" s="247"/>
      <c r="CTT171" s="247"/>
      <c r="CTU171" s="247"/>
      <c r="CTV171" s="247"/>
      <c r="CTW171" s="247"/>
      <c r="CTX171" s="247"/>
      <c r="CTY171" s="247"/>
      <c r="CTZ171" s="247"/>
      <c r="CUA171" s="247"/>
      <c r="CUB171" s="247"/>
      <c r="CUC171" s="247"/>
      <c r="CUD171" s="247"/>
      <c r="CUE171" s="247"/>
      <c r="CUF171" s="247"/>
      <c r="CUG171" s="247"/>
      <c r="CUH171" s="247"/>
      <c r="CUI171" s="247"/>
      <c r="CUJ171" s="247"/>
      <c r="CUK171" s="247"/>
      <c r="CUL171" s="247"/>
      <c r="CUM171" s="247"/>
      <c r="CUN171" s="247"/>
      <c r="CUO171" s="247"/>
      <c r="CUP171" s="247"/>
      <c r="CUQ171" s="247"/>
      <c r="CUR171" s="247"/>
      <c r="CUS171" s="247"/>
      <c r="CUT171" s="247"/>
      <c r="CUU171" s="247"/>
      <c r="CUV171" s="247"/>
      <c r="CUW171" s="247"/>
      <c r="CUX171" s="247"/>
      <c r="CUY171" s="247"/>
      <c r="CUZ171" s="247"/>
      <c r="CVA171" s="247"/>
      <c r="CVB171" s="247"/>
      <c r="CVC171" s="247"/>
      <c r="CVD171" s="247"/>
      <c r="CVE171" s="247"/>
      <c r="CVF171" s="247"/>
      <c r="CVG171" s="247"/>
      <c r="CVH171" s="247"/>
      <c r="CVI171" s="247"/>
      <c r="CVJ171" s="247"/>
      <c r="CVK171" s="247"/>
      <c r="CVL171" s="247"/>
      <c r="CVM171" s="247"/>
      <c r="CVN171" s="247"/>
      <c r="CVO171" s="247"/>
      <c r="CVP171" s="247"/>
      <c r="CVQ171" s="247"/>
      <c r="CVR171" s="247"/>
      <c r="CVS171" s="247"/>
      <c r="CVT171" s="247"/>
      <c r="CVU171" s="247"/>
      <c r="CVV171" s="247"/>
      <c r="CVW171" s="247"/>
      <c r="CVX171" s="247"/>
      <c r="CVY171" s="247"/>
      <c r="CVZ171" s="247"/>
      <c r="CWA171" s="247"/>
      <c r="CWB171" s="247"/>
      <c r="CWC171" s="247"/>
      <c r="CWD171" s="247"/>
      <c r="CWE171" s="247"/>
      <c r="CWF171" s="247"/>
      <c r="CWG171" s="247"/>
      <c r="CWH171" s="247"/>
      <c r="CWI171" s="247"/>
      <c r="CWJ171" s="247"/>
      <c r="CWK171" s="247"/>
      <c r="CWL171" s="247"/>
      <c r="CWM171" s="247"/>
      <c r="CWN171" s="247"/>
      <c r="CWO171" s="247"/>
      <c r="CWP171" s="247"/>
      <c r="CWQ171" s="247"/>
      <c r="CWR171" s="247"/>
      <c r="CWS171" s="247"/>
      <c r="CWT171" s="247"/>
      <c r="CWU171" s="247"/>
      <c r="CWV171" s="247"/>
      <c r="CWW171" s="247"/>
      <c r="CWX171" s="247"/>
      <c r="CWY171" s="247"/>
      <c r="CWZ171" s="247"/>
      <c r="CXA171" s="247"/>
      <c r="CXB171" s="247"/>
      <c r="CXC171" s="247"/>
      <c r="CXD171" s="247"/>
      <c r="CXE171" s="247"/>
      <c r="CXF171" s="247"/>
      <c r="CXG171" s="247"/>
      <c r="CXH171" s="247"/>
      <c r="CXI171" s="247"/>
      <c r="CXJ171" s="247"/>
      <c r="CXK171" s="247"/>
      <c r="CXL171" s="247"/>
      <c r="CXM171" s="247"/>
      <c r="CXN171" s="247"/>
      <c r="CXO171" s="247"/>
      <c r="CXP171" s="247"/>
      <c r="CXQ171" s="247"/>
      <c r="CXR171" s="247"/>
      <c r="CXS171" s="247"/>
      <c r="CXT171" s="247"/>
      <c r="CXU171" s="247"/>
      <c r="CXV171" s="247"/>
      <c r="CXW171" s="247"/>
      <c r="CXX171" s="247"/>
      <c r="CXY171" s="247"/>
      <c r="CXZ171" s="247"/>
      <c r="CYA171" s="247"/>
      <c r="CYB171" s="247"/>
      <c r="CYC171" s="247"/>
      <c r="CYD171" s="247"/>
      <c r="CYE171" s="247"/>
      <c r="CYF171" s="247"/>
      <c r="CYG171" s="247"/>
      <c r="CYH171" s="247"/>
      <c r="CYI171" s="247"/>
      <c r="CYJ171" s="247"/>
      <c r="CYK171" s="247"/>
      <c r="CYL171" s="247"/>
      <c r="CYM171" s="247"/>
      <c r="CYN171" s="247"/>
      <c r="CYO171" s="247"/>
      <c r="CYP171" s="247"/>
      <c r="CYQ171" s="247"/>
      <c r="CYR171" s="247"/>
      <c r="CYS171" s="247"/>
      <c r="CYT171" s="247"/>
      <c r="CYU171" s="247"/>
      <c r="CYV171" s="247"/>
      <c r="CYW171" s="247"/>
      <c r="CYX171" s="247"/>
      <c r="CYY171" s="247"/>
      <c r="CYZ171" s="247"/>
      <c r="CZA171" s="247"/>
      <c r="CZB171" s="247"/>
      <c r="CZC171" s="247"/>
      <c r="CZD171" s="247"/>
      <c r="CZE171" s="247"/>
      <c r="CZF171" s="247"/>
      <c r="CZG171" s="247"/>
      <c r="CZH171" s="247"/>
      <c r="CZI171" s="247"/>
      <c r="CZJ171" s="247"/>
      <c r="CZK171" s="247"/>
      <c r="CZL171" s="247"/>
      <c r="CZM171" s="247"/>
      <c r="CZN171" s="247"/>
      <c r="CZO171" s="247"/>
      <c r="CZP171" s="247"/>
      <c r="CZQ171" s="247"/>
      <c r="CZR171" s="247"/>
      <c r="CZS171" s="247"/>
      <c r="CZT171" s="247"/>
      <c r="CZU171" s="247"/>
      <c r="CZV171" s="247"/>
      <c r="CZW171" s="247"/>
      <c r="CZX171" s="247"/>
      <c r="CZY171" s="247"/>
      <c r="CZZ171" s="247"/>
      <c r="DAA171" s="247"/>
      <c r="DAB171" s="247"/>
      <c r="DAC171" s="247"/>
      <c r="DAD171" s="247"/>
      <c r="DAE171" s="247"/>
      <c r="DAF171" s="247"/>
      <c r="DAG171" s="247"/>
      <c r="DAH171" s="247"/>
      <c r="DAI171" s="247"/>
      <c r="DAJ171" s="247"/>
      <c r="DAK171" s="247"/>
      <c r="DAL171" s="247"/>
      <c r="DAM171" s="247"/>
      <c r="DAN171" s="247"/>
      <c r="DAO171" s="247"/>
      <c r="DAP171" s="247"/>
      <c r="DAQ171" s="247"/>
      <c r="DAR171" s="247"/>
      <c r="DAS171" s="247"/>
      <c r="DAT171" s="247"/>
      <c r="DAU171" s="247"/>
      <c r="DAV171" s="247"/>
      <c r="DAW171" s="247"/>
      <c r="DAX171" s="247"/>
      <c r="DAY171" s="247"/>
      <c r="DAZ171" s="247"/>
      <c r="DBA171" s="247"/>
      <c r="DBB171" s="247"/>
      <c r="DBC171" s="247"/>
      <c r="DBD171" s="247"/>
      <c r="DBE171" s="247"/>
      <c r="DBF171" s="247"/>
      <c r="DBG171" s="247"/>
      <c r="DBH171" s="247"/>
      <c r="DBI171" s="247"/>
      <c r="DBJ171" s="247"/>
      <c r="DBK171" s="247"/>
      <c r="DBL171" s="247"/>
      <c r="DBM171" s="247"/>
      <c r="DBN171" s="247"/>
      <c r="DBO171" s="247"/>
      <c r="DBP171" s="247"/>
      <c r="DBQ171" s="247"/>
      <c r="DBR171" s="247"/>
      <c r="DBS171" s="247"/>
      <c r="DBT171" s="247"/>
      <c r="DBU171" s="247"/>
      <c r="DBV171" s="247"/>
      <c r="DBW171" s="247"/>
      <c r="DBX171" s="247"/>
      <c r="DBY171" s="247"/>
      <c r="DBZ171" s="247"/>
      <c r="DCA171" s="247"/>
      <c r="DCB171" s="247"/>
      <c r="DCC171" s="247"/>
      <c r="DCD171" s="247"/>
      <c r="DCE171" s="247"/>
      <c r="DCF171" s="247"/>
      <c r="DCG171" s="247"/>
      <c r="DCH171" s="247"/>
      <c r="DCI171" s="247"/>
      <c r="DCJ171" s="247"/>
      <c r="DCK171" s="247"/>
      <c r="DCL171" s="247"/>
      <c r="DCM171" s="247"/>
      <c r="DCN171" s="247"/>
      <c r="DCO171" s="247"/>
      <c r="DCP171" s="247"/>
      <c r="DCQ171" s="247"/>
      <c r="DCR171" s="247"/>
      <c r="DCS171" s="247"/>
      <c r="DCT171" s="247"/>
      <c r="DCU171" s="247"/>
      <c r="DCV171" s="247"/>
      <c r="DCW171" s="247"/>
      <c r="DCX171" s="247"/>
      <c r="DCY171" s="247"/>
      <c r="DCZ171" s="247"/>
      <c r="DDA171" s="247"/>
      <c r="DDB171" s="247"/>
      <c r="DDC171" s="247"/>
      <c r="DDD171" s="247"/>
      <c r="DDE171" s="247"/>
      <c r="DDF171" s="247"/>
      <c r="DDG171" s="247"/>
      <c r="DDH171" s="247"/>
      <c r="DDI171" s="247"/>
      <c r="DDJ171" s="247"/>
      <c r="DDK171" s="247"/>
      <c r="DDL171" s="247"/>
      <c r="DDM171" s="247"/>
      <c r="DDN171" s="247"/>
      <c r="DDO171" s="247"/>
      <c r="DDP171" s="247"/>
      <c r="DDQ171" s="247"/>
      <c r="DDR171" s="247"/>
      <c r="DDS171" s="247"/>
      <c r="DDT171" s="247"/>
      <c r="DDU171" s="247"/>
      <c r="DDV171" s="247"/>
      <c r="DDW171" s="247"/>
      <c r="DDX171" s="247"/>
      <c r="DDY171" s="247"/>
      <c r="DDZ171" s="247"/>
      <c r="DEA171" s="247"/>
      <c r="DEB171" s="247"/>
      <c r="DEC171" s="247"/>
      <c r="DED171" s="247"/>
      <c r="DEE171" s="247"/>
      <c r="DEF171" s="247"/>
      <c r="DEG171" s="247"/>
      <c r="DEH171" s="247"/>
      <c r="DEI171" s="247"/>
      <c r="DEJ171" s="247"/>
      <c r="DEK171" s="247"/>
      <c r="DEL171" s="247"/>
      <c r="DEM171" s="247"/>
      <c r="DEN171" s="247"/>
      <c r="DEO171" s="247"/>
      <c r="DEP171" s="247"/>
      <c r="DEQ171" s="247"/>
      <c r="DER171" s="247"/>
      <c r="DES171" s="247"/>
      <c r="DET171" s="247"/>
      <c r="DEU171" s="247"/>
      <c r="DEV171" s="247"/>
      <c r="DEW171" s="247"/>
      <c r="DEX171" s="247"/>
      <c r="DEY171" s="247"/>
      <c r="DEZ171" s="247"/>
      <c r="DFA171" s="247"/>
      <c r="DFB171" s="247"/>
      <c r="DFC171" s="247"/>
      <c r="DFD171" s="247"/>
      <c r="DFE171" s="247"/>
      <c r="DFF171" s="247"/>
      <c r="DFG171" s="247"/>
      <c r="DFH171" s="247"/>
      <c r="DFI171" s="247"/>
      <c r="DFJ171" s="247"/>
      <c r="DFK171" s="247"/>
      <c r="DFL171" s="247"/>
      <c r="DFM171" s="247"/>
      <c r="DFN171" s="247"/>
      <c r="DFO171" s="247"/>
      <c r="DFP171" s="247"/>
      <c r="DFQ171" s="247"/>
      <c r="DFR171" s="247"/>
      <c r="DFS171" s="247"/>
      <c r="DFT171" s="247"/>
      <c r="DFU171" s="247"/>
      <c r="DFV171" s="247"/>
      <c r="DFW171" s="247"/>
      <c r="DFX171" s="247"/>
      <c r="DFY171" s="247"/>
      <c r="DFZ171" s="247"/>
      <c r="DGA171" s="247"/>
      <c r="DGB171" s="247"/>
      <c r="DGC171" s="247"/>
      <c r="DGD171" s="247"/>
      <c r="DGE171" s="247"/>
      <c r="DGF171" s="247"/>
      <c r="DGG171" s="247"/>
      <c r="DGH171" s="247"/>
      <c r="DGI171" s="247"/>
      <c r="DGJ171" s="247"/>
      <c r="DGK171" s="247"/>
      <c r="DGL171" s="247"/>
      <c r="DGM171" s="247"/>
      <c r="DGN171" s="247"/>
      <c r="DGO171" s="247"/>
      <c r="DGP171" s="247"/>
      <c r="DGQ171" s="247"/>
      <c r="DGR171" s="247"/>
      <c r="DGS171" s="247"/>
      <c r="DGT171" s="247"/>
      <c r="DGU171" s="247"/>
      <c r="DGV171" s="247"/>
      <c r="DGW171" s="247"/>
      <c r="DGX171" s="247"/>
      <c r="DGY171" s="247"/>
      <c r="DGZ171" s="247"/>
      <c r="DHA171" s="247"/>
      <c r="DHB171" s="247"/>
      <c r="DHC171" s="247"/>
      <c r="DHD171" s="247"/>
      <c r="DHE171" s="247"/>
      <c r="DHF171" s="247"/>
      <c r="DHG171" s="247"/>
      <c r="DHH171" s="247"/>
      <c r="DHI171" s="247"/>
      <c r="DHJ171" s="247"/>
      <c r="DHK171" s="247"/>
      <c r="DHL171" s="247"/>
      <c r="DHM171" s="247"/>
      <c r="DHN171" s="247"/>
      <c r="DHO171" s="247"/>
      <c r="DHP171" s="247"/>
      <c r="DHQ171" s="247"/>
      <c r="DHR171" s="247"/>
      <c r="DHS171" s="247"/>
      <c r="DHT171" s="247"/>
      <c r="DHU171" s="247"/>
      <c r="DHV171" s="247"/>
      <c r="DHW171" s="247"/>
      <c r="DHX171" s="247"/>
      <c r="DHY171" s="247"/>
      <c r="DHZ171" s="247"/>
      <c r="DIA171" s="247"/>
      <c r="DIB171" s="247"/>
      <c r="DIC171" s="247"/>
      <c r="DID171" s="247"/>
      <c r="DIE171" s="247"/>
      <c r="DIF171" s="247"/>
      <c r="DIG171" s="247"/>
      <c r="DIH171" s="247"/>
      <c r="DII171" s="247"/>
      <c r="DIJ171" s="247"/>
      <c r="DIK171" s="247"/>
      <c r="DIL171" s="247"/>
      <c r="DIM171" s="247"/>
      <c r="DIN171" s="247"/>
      <c r="DIO171" s="247"/>
      <c r="DIP171" s="247"/>
      <c r="DIQ171" s="247"/>
      <c r="DIR171" s="247"/>
      <c r="DIS171" s="247"/>
      <c r="DIT171" s="247"/>
      <c r="DIU171" s="247"/>
      <c r="DIV171" s="247"/>
      <c r="DIW171" s="247"/>
      <c r="DIX171" s="247"/>
      <c r="DIY171" s="247"/>
      <c r="DIZ171" s="247"/>
      <c r="DJA171" s="247"/>
      <c r="DJB171" s="247"/>
      <c r="DJC171" s="247"/>
      <c r="DJD171" s="247"/>
      <c r="DJE171" s="247"/>
      <c r="DJF171" s="247"/>
      <c r="DJG171" s="247"/>
      <c r="DJH171" s="247"/>
      <c r="DJI171" s="247"/>
      <c r="DJJ171" s="247"/>
      <c r="DJK171" s="247"/>
      <c r="DJL171" s="247"/>
      <c r="DJM171" s="247"/>
      <c r="DJN171" s="247"/>
      <c r="DJO171" s="247"/>
      <c r="DJP171" s="247"/>
      <c r="DJQ171" s="247"/>
      <c r="DJR171" s="247"/>
      <c r="DJS171" s="247"/>
      <c r="DJT171" s="247"/>
      <c r="DJU171" s="247"/>
      <c r="DJV171" s="247"/>
      <c r="DJW171" s="247"/>
      <c r="DJX171" s="247"/>
      <c r="DJY171" s="247"/>
      <c r="DJZ171" s="247"/>
      <c r="DKA171" s="247"/>
      <c r="DKB171" s="247"/>
      <c r="DKC171" s="247"/>
      <c r="DKD171" s="247"/>
      <c r="DKE171" s="247"/>
      <c r="DKF171" s="247"/>
      <c r="DKG171" s="247"/>
      <c r="DKH171" s="247"/>
      <c r="DKI171" s="247"/>
      <c r="DKJ171" s="247"/>
      <c r="DKK171" s="247"/>
      <c r="DKL171" s="247"/>
      <c r="DKM171" s="247"/>
      <c r="DKN171" s="247"/>
      <c r="DKO171" s="247"/>
      <c r="DKP171" s="247"/>
      <c r="DKQ171" s="247"/>
      <c r="DKR171" s="247"/>
      <c r="DKS171" s="247"/>
      <c r="DKT171" s="247"/>
      <c r="DKU171" s="247"/>
      <c r="DKV171" s="247"/>
      <c r="DKW171" s="247"/>
      <c r="DKX171" s="247"/>
      <c r="DKY171" s="247"/>
      <c r="DKZ171" s="247"/>
      <c r="DLA171" s="247"/>
      <c r="DLB171" s="247"/>
      <c r="DLC171" s="247"/>
      <c r="DLD171" s="247"/>
      <c r="DLE171" s="247"/>
      <c r="DLF171" s="247"/>
      <c r="DLG171" s="247"/>
      <c r="DLH171" s="247"/>
      <c r="DLI171" s="247"/>
      <c r="DLJ171" s="247"/>
      <c r="DLK171" s="247"/>
      <c r="DLL171" s="247"/>
      <c r="DLM171" s="247"/>
      <c r="DLN171" s="247"/>
      <c r="DLO171" s="247"/>
      <c r="DLP171" s="247"/>
      <c r="DLQ171" s="247"/>
      <c r="DLR171" s="247"/>
      <c r="DLS171" s="247"/>
      <c r="DLT171" s="247"/>
      <c r="DLU171" s="247"/>
      <c r="DLV171" s="247"/>
      <c r="DLW171" s="247"/>
      <c r="DLX171" s="247"/>
      <c r="DLY171" s="247"/>
      <c r="DLZ171" s="247"/>
      <c r="DMA171" s="247"/>
      <c r="DMB171" s="247"/>
      <c r="DMC171" s="247"/>
      <c r="DMD171" s="247"/>
      <c r="DME171" s="247"/>
      <c r="DMF171" s="247"/>
      <c r="DMG171" s="247"/>
      <c r="DMH171" s="247"/>
      <c r="DMI171" s="247"/>
      <c r="DMJ171" s="247"/>
      <c r="DMK171" s="247"/>
      <c r="DML171" s="247"/>
      <c r="DMM171" s="247"/>
      <c r="DMN171" s="247"/>
      <c r="DMO171" s="247"/>
      <c r="DMP171" s="247"/>
      <c r="DMQ171" s="247"/>
      <c r="DMR171" s="247"/>
      <c r="DMS171" s="247"/>
      <c r="DMT171" s="247"/>
      <c r="DMU171" s="247"/>
      <c r="DMV171" s="247"/>
      <c r="DMW171" s="247"/>
      <c r="DMX171" s="247"/>
      <c r="DMY171" s="247"/>
      <c r="DMZ171" s="247"/>
      <c r="DNA171" s="247"/>
      <c r="DNB171" s="247"/>
      <c r="DNC171" s="247"/>
      <c r="DND171" s="247"/>
      <c r="DNE171" s="247"/>
      <c r="DNF171" s="247"/>
      <c r="DNG171" s="247"/>
      <c r="DNH171" s="247"/>
      <c r="DNI171" s="247"/>
      <c r="DNJ171" s="247"/>
      <c r="DNK171" s="247"/>
      <c r="DNL171" s="247"/>
      <c r="DNM171" s="247"/>
      <c r="DNN171" s="247"/>
      <c r="DNO171" s="247"/>
      <c r="DNP171" s="247"/>
      <c r="DNQ171" s="247"/>
      <c r="DNR171" s="247"/>
      <c r="DNS171" s="247"/>
      <c r="DNT171" s="247"/>
      <c r="DNU171" s="247"/>
      <c r="DNV171" s="247"/>
      <c r="DNW171" s="247"/>
      <c r="DNX171" s="247"/>
      <c r="DNY171" s="247"/>
      <c r="DNZ171" s="247"/>
      <c r="DOA171" s="247"/>
      <c r="DOB171" s="247"/>
      <c r="DOC171" s="247"/>
      <c r="DOD171" s="247"/>
      <c r="DOE171" s="247"/>
      <c r="DOF171" s="247"/>
      <c r="DOG171" s="247"/>
      <c r="DOH171" s="247"/>
      <c r="DOI171" s="247"/>
      <c r="DOJ171" s="247"/>
      <c r="DOK171" s="247"/>
      <c r="DOL171" s="247"/>
      <c r="DOM171" s="247"/>
      <c r="DON171" s="247"/>
      <c r="DOO171" s="247"/>
      <c r="DOP171" s="247"/>
      <c r="DOQ171" s="247"/>
      <c r="DOR171" s="247"/>
      <c r="DOS171" s="247"/>
      <c r="DOT171" s="247"/>
      <c r="DOU171" s="247"/>
      <c r="DOV171" s="247"/>
      <c r="DOW171" s="247"/>
      <c r="DOX171" s="247"/>
      <c r="DOY171" s="247"/>
      <c r="DOZ171" s="247"/>
      <c r="DPA171" s="247"/>
      <c r="DPB171" s="247"/>
      <c r="DPC171" s="247"/>
      <c r="DPD171" s="247"/>
      <c r="DPE171" s="247"/>
      <c r="DPF171" s="247"/>
      <c r="DPG171" s="247"/>
      <c r="DPH171" s="247"/>
      <c r="DPI171" s="247"/>
      <c r="DPJ171" s="247"/>
      <c r="DPK171" s="247"/>
      <c r="DPL171" s="247"/>
      <c r="DPM171" s="247"/>
      <c r="DPN171" s="247"/>
      <c r="DPO171" s="247"/>
      <c r="DPP171" s="247"/>
      <c r="DPQ171" s="247"/>
      <c r="DPR171" s="247"/>
      <c r="DPS171" s="247"/>
      <c r="DPT171" s="247"/>
      <c r="DPU171" s="247"/>
      <c r="DPV171" s="247"/>
      <c r="DPW171" s="247"/>
      <c r="DPX171" s="247"/>
      <c r="DPY171" s="247"/>
      <c r="DPZ171" s="247"/>
      <c r="DQA171" s="247"/>
      <c r="DQB171" s="247"/>
      <c r="DQC171" s="247"/>
      <c r="DQD171" s="247"/>
      <c r="DQE171" s="247"/>
      <c r="DQF171" s="247"/>
      <c r="DQG171" s="247"/>
      <c r="DQH171" s="247"/>
      <c r="DQI171" s="247"/>
      <c r="DQJ171" s="247"/>
      <c r="DQK171" s="247"/>
      <c r="DQL171" s="247"/>
      <c r="DQM171" s="247"/>
      <c r="DQN171" s="247"/>
      <c r="DQO171" s="247"/>
      <c r="DQP171" s="247"/>
      <c r="DQQ171" s="247"/>
      <c r="DQR171" s="247"/>
      <c r="DQS171" s="247"/>
      <c r="DQT171" s="247"/>
      <c r="DQU171" s="247"/>
      <c r="DQV171" s="247"/>
      <c r="DQW171" s="247"/>
      <c r="DQX171" s="247"/>
      <c r="DQY171" s="247"/>
      <c r="DQZ171" s="247"/>
      <c r="DRA171" s="247"/>
      <c r="DRB171" s="247"/>
      <c r="DRC171" s="247"/>
      <c r="DRD171" s="247"/>
      <c r="DRE171" s="247"/>
      <c r="DRF171" s="247"/>
      <c r="DRG171" s="247"/>
      <c r="DRH171" s="247"/>
      <c r="DRI171" s="247"/>
      <c r="DRJ171" s="247"/>
      <c r="DRK171" s="247"/>
      <c r="DRL171" s="247"/>
      <c r="DRM171" s="247"/>
      <c r="DRN171" s="247"/>
      <c r="DRO171" s="247"/>
      <c r="DRP171" s="247"/>
      <c r="DRQ171" s="247"/>
      <c r="DRR171" s="247"/>
      <c r="DRS171" s="247"/>
      <c r="DRT171" s="247"/>
      <c r="DRU171" s="247"/>
      <c r="DRV171" s="247"/>
      <c r="DRW171" s="247"/>
      <c r="DRX171" s="247"/>
      <c r="DRY171" s="247"/>
      <c r="DRZ171" s="247"/>
      <c r="DSA171" s="247"/>
      <c r="DSB171" s="247"/>
      <c r="DSC171" s="247"/>
      <c r="DSD171" s="247"/>
      <c r="DSE171" s="247"/>
      <c r="DSF171" s="247"/>
      <c r="DSG171" s="247"/>
      <c r="DSH171" s="247"/>
      <c r="DSI171" s="247"/>
      <c r="DSJ171" s="247"/>
      <c r="DSK171" s="247"/>
      <c r="DSL171" s="247"/>
      <c r="DSM171" s="247"/>
      <c r="DSN171" s="247"/>
      <c r="DSO171" s="247"/>
      <c r="DSP171" s="247"/>
      <c r="DSQ171" s="247"/>
      <c r="DSR171" s="247"/>
      <c r="DSS171" s="247"/>
      <c r="DST171" s="247"/>
      <c r="DSU171" s="247"/>
      <c r="DSV171" s="247"/>
      <c r="DSW171" s="247"/>
      <c r="DSX171" s="247"/>
      <c r="DSY171" s="247"/>
      <c r="DSZ171" s="247"/>
      <c r="DTA171" s="247"/>
      <c r="DTB171" s="247"/>
      <c r="DTC171" s="247"/>
      <c r="DTD171" s="247"/>
      <c r="DTE171" s="247"/>
      <c r="DTF171" s="247"/>
      <c r="DTG171" s="247"/>
      <c r="DTH171" s="247"/>
      <c r="DTI171" s="247"/>
      <c r="DTJ171" s="247"/>
      <c r="DTK171" s="247"/>
      <c r="DTL171" s="247"/>
      <c r="DTM171" s="247"/>
      <c r="DTN171" s="247"/>
      <c r="DTO171" s="247"/>
      <c r="DTP171" s="247"/>
      <c r="DTQ171" s="247"/>
      <c r="DTR171" s="247"/>
      <c r="DTS171" s="247"/>
      <c r="DTT171" s="247"/>
      <c r="DTU171" s="247"/>
      <c r="DTV171" s="247"/>
      <c r="DTW171" s="247"/>
      <c r="DTX171" s="247"/>
      <c r="DTY171" s="247"/>
      <c r="DTZ171" s="247"/>
      <c r="DUA171" s="247"/>
      <c r="DUB171" s="247"/>
      <c r="DUC171" s="247"/>
      <c r="DUD171" s="247"/>
      <c r="DUE171" s="247"/>
      <c r="DUF171" s="247"/>
      <c r="DUG171" s="247"/>
      <c r="DUH171" s="247"/>
      <c r="DUI171" s="247"/>
      <c r="DUJ171" s="247"/>
      <c r="DUK171" s="247"/>
      <c r="DUL171" s="247"/>
      <c r="DUM171" s="247"/>
      <c r="DUN171" s="247"/>
      <c r="DUO171" s="247"/>
      <c r="DUP171" s="247"/>
      <c r="DUQ171" s="247"/>
      <c r="DUR171" s="247"/>
      <c r="DUS171" s="247"/>
      <c r="DUT171" s="247"/>
      <c r="DUU171" s="247"/>
      <c r="DUV171" s="247"/>
      <c r="DUW171" s="247"/>
      <c r="DUX171" s="247"/>
      <c r="DUY171" s="247"/>
      <c r="DUZ171" s="247"/>
      <c r="DVA171" s="247"/>
      <c r="DVB171" s="247"/>
      <c r="DVC171" s="247"/>
      <c r="DVD171" s="247"/>
      <c r="DVE171" s="247"/>
      <c r="DVF171" s="247"/>
      <c r="DVG171" s="247"/>
      <c r="DVH171" s="247"/>
      <c r="DVI171" s="247"/>
      <c r="DVJ171" s="247"/>
      <c r="DVK171" s="247"/>
      <c r="DVL171" s="247"/>
      <c r="DVM171" s="247"/>
      <c r="DVN171" s="247"/>
      <c r="DVO171" s="247"/>
      <c r="DVP171" s="247"/>
      <c r="DVQ171" s="247"/>
      <c r="DVR171" s="247"/>
      <c r="DVS171" s="247"/>
      <c r="DVT171" s="247"/>
      <c r="DVU171" s="247"/>
      <c r="DVV171" s="247"/>
      <c r="DVW171" s="247"/>
      <c r="DVX171" s="247"/>
      <c r="DVY171" s="247"/>
      <c r="DVZ171" s="247"/>
      <c r="DWA171" s="247"/>
      <c r="DWB171" s="247"/>
      <c r="DWC171" s="247"/>
      <c r="DWD171" s="247"/>
      <c r="DWE171" s="247"/>
      <c r="DWF171" s="247"/>
      <c r="DWG171" s="247"/>
      <c r="DWH171" s="247"/>
      <c r="DWI171" s="247"/>
      <c r="DWJ171" s="247"/>
      <c r="DWK171" s="247"/>
      <c r="DWL171" s="247"/>
      <c r="DWM171" s="247"/>
      <c r="DWN171" s="247"/>
      <c r="DWO171" s="247"/>
      <c r="DWP171" s="247"/>
      <c r="DWQ171" s="247"/>
      <c r="DWR171" s="247"/>
      <c r="DWS171" s="247"/>
      <c r="DWT171" s="247"/>
      <c r="DWU171" s="247"/>
      <c r="DWV171" s="247"/>
      <c r="DWW171" s="247"/>
      <c r="DWX171" s="247"/>
      <c r="DWY171" s="247"/>
      <c r="DWZ171" s="247"/>
      <c r="DXA171" s="247"/>
      <c r="DXB171" s="247"/>
      <c r="DXC171" s="247"/>
      <c r="DXD171" s="247"/>
      <c r="DXE171" s="247"/>
      <c r="DXF171" s="247"/>
      <c r="DXG171" s="247"/>
      <c r="DXH171" s="247"/>
      <c r="DXI171" s="247"/>
      <c r="DXJ171" s="247"/>
      <c r="DXK171" s="247"/>
      <c r="DXL171" s="247"/>
      <c r="DXM171" s="247"/>
      <c r="DXN171" s="247"/>
      <c r="DXO171" s="247"/>
      <c r="DXP171" s="247"/>
      <c r="DXQ171" s="247"/>
      <c r="DXR171" s="247"/>
      <c r="DXS171" s="247"/>
      <c r="DXT171" s="247"/>
      <c r="DXU171" s="247"/>
      <c r="DXV171" s="247"/>
      <c r="DXW171" s="247"/>
      <c r="DXX171" s="247"/>
      <c r="DXY171" s="247"/>
      <c r="DXZ171" s="247"/>
      <c r="DYA171" s="247"/>
      <c r="DYB171" s="247"/>
      <c r="DYC171" s="247"/>
      <c r="DYD171" s="247"/>
      <c r="DYE171" s="247"/>
      <c r="DYF171" s="247"/>
      <c r="DYG171" s="247"/>
      <c r="DYH171" s="247"/>
      <c r="DYI171" s="247"/>
      <c r="DYJ171" s="247"/>
      <c r="DYK171" s="247"/>
      <c r="DYL171" s="247"/>
      <c r="DYM171" s="247"/>
      <c r="DYN171" s="247"/>
      <c r="DYO171" s="247"/>
      <c r="DYP171" s="247"/>
      <c r="DYQ171" s="247"/>
      <c r="DYR171" s="247"/>
      <c r="DYS171" s="247"/>
      <c r="DYT171" s="247"/>
      <c r="DYU171" s="247"/>
      <c r="DYV171" s="247"/>
      <c r="DYW171" s="247"/>
      <c r="DYX171" s="247"/>
      <c r="DYY171" s="247"/>
      <c r="DYZ171" s="247"/>
      <c r="DZA171" s="247"/>
      <c r="DZB171" s="247"/>
      <c r="DZC171" s="247"/>
      <c r="DZD171" s="247"/>
      <c r="DZE171" s="247"/>
      <c r="DZF171" s="247"/>
      <c r="DZG171" s="247"/>
      <c r="DZH171" s="247"/>
      <c r="DZI171" s="247"/>
      <c r="DZJ171" s="247"/>
      <c r="DZK171" s="247"/>
      <c r="DZL171" s="247"/>
      <c r="DZM171" s="247"/>
      <c r="DZN171" s="247"/>
      <c r="DZO171" s="247"/>
      <c r="DZP171" s="247"/>
      <c r="DZQ171" s="247"/>
      <c r="DZR171" s="247"/>
      <c r="DZS171" s="247"/>
      <c r="DZT171" s="247"/>
      <c r="DZU171" s="247"/>
      <c r="DZV171" s="247"/>
      <c r="DZW171" s="247"/>
      <c r="DZX171" s="247"/>
      <c r="DZY171" s="247"/>
      <c r="DZZ171" s="247"/>
      <c r="EAA171" s="247"/>
      <c r="EAB171" s="247"/>
      <c r="EAC171" s="247"/>
      <c r="EAD171" s="247"/>
      <c r="EAE171" s="247"/>
      <c r="EAF171" s="247"/>
      <c r="EAG171" s="247"/>
      <c r="EAH171" s="247"/>
      <c r="EAI171" s="247"/>
      <c r="EAJ171" s="247"/>
      <c r="EAK171" s="247"/>
      <c r="EAL171" s="247"/>
      <c r="EAM171" s="247"/>
      <c r="EAN171" s="247"/>
      <c r="EAO171" s="247"/>
      <c r="EAP171" s="247"/>
      <c r="EAQ171" s="247"/>
      <c r="EAR171" s="247"/>
      <c r="EAS171" s="247"/>
      <c r="EAT171" s="247"/>
      <c r="EAU171" s="247"/>
      <c r="EAV171" s="247"/>
      <c r="EAW171" s="247"/>
      <c r="EAX171" s="247"/>
      <c r="EAY171" s="247"/>
      <c r="EAZ171" s="247"/>
      <c r="EBA171" s="247"/>
      <c r="EBB171" s="247"/>
      <c r="EBC171" s="247"/>
      <c r="EBD171" s="247"/>
      <c r="EBE171" s="247"/>
      <c r="EBF171" s="247"/>
      <c r="EBG171" s="247"/>
      <c r="EBH171" s="247"/>
      <c r="EBI171" s="247"/>
      <c r="EBJ171" s="247"/>
      <c r="EBK171" s="247"/>
      <c r="EBL171" s="247"/>
      <c r="EBM171" s="247"/>
      <c r="EBN171" s="247"/>
      <c r="EBO171" s="247"/>
      <c r="EBP171" s="247"/>
      <c r="EBQ171" s="247"/>
      <c r="EBR171" s="247"/>
      <c r="EBS171" s="247"/>
      <c r="EBT171" s="247"/>
      <c r="EBU171" s="247"/>
      <c r="EBV171" s="247"/>
      <c r="EBW171" s="247"/>
      <c r="EBX171" s="247"/>
      <c r="EBY171" s="247"/>
      <c r="EBZ171" s="247"/>
      <c r="ECA171" s="247"/>
      <c r="ECB171" s="247"/>
      <c r="ECC171" s="247"/>
      <c r="ECD171" s="247"/>
      <c r="ECE171" s="247"/>
      <c r="ECF171" s="247"/>
      <c r="ECG171" s="247"/>
      <c r="ECH171" s="247"/>
      <c r="ECI171" s="247"/>
      <c r="ECJ171" s="247"/>
      <c r="ECK171" s="247"/>
      <c r="ECL171" s="247"/>
      <c r="ECM171" s="247"/>
      <c r="ECN171" s="247"/>
      <c r="ECO171" s="247"/>
      <c r="ECP171" s="247"/>
      <c r="ECQ171" s="247"/>
      <c r="ECR171" s="247"/>
      <c r="ECS171" s="247"/>
      <c r="ECT171" s="247"/>
      <c r="ECU171" s="247"/>
      <c r="ECV171" s="247"/>
      <c r="ECW171" s="247"/>
      <c r="ECX171" s="247"/>
      <c r="ECY171" s="247"/>
      <c r="ECZ171" s="247"/>
      <c r="EDA171" s="247"/>
      <c r="EDB171" s="247"/>
      <c r="EDC171" s="247"/>
      <c r="EDD171" s="247"/>
      <c r="EDE171" s="247"/>
      <c r="EDF171" s="247"/>
      <c r="EDG171" s="247"/>
      <c r="EDH171" s="247"/>
      <c r="EDI171" s="247"/>
      <c r="EDJ171" s="247"/>
      <c r="EDK171" s="247"/>
      <c r="EDL171" s="247"/>
      <c r="EDM171" s="247"/>
      <c r="EDN171" s="247"/>
      <c r="EDO171" s="247"/>
      <c r="EDP171" s="247"/>
      <c r="EDQ171" s="247"/>
      <c r="EDR171" s="247"/>
      <c r="EDS171" s="247"/>
      <c r="EDT171" s="247"/>
      <c r="EDU171" s="247"/>
      <c r="EDV171" s="247"/>
      <c r="EDW171" s="247"/>
      <c r="EDX171" s="247"/>
      <c r="EDY171" s="247"/>
      <c r="EDZ171" s="247"/>
      <c r="EEA171" s="247"/>
      <c r="EEB171" s="247"/>
      <c r="EEC171" s="247"/>
      <c r="EED171" s="247"/>
      <c r="EEE171" s="247"/>
      <c r="EEF171" s="247"/>
      <c r="EEG171" s="247"/>
      <c r="EEH171" s="247"/>
      <c r="EEI171" s="247"/>
      <c r="EEJ171" s="247"/>
      <c r="EEK171" s="247"/>
      <c r="EEL171" s="247"/>
      <c r="EEM171" s="247"/>
      <c r="EEN171" s="247"/>
      <c r="EEO171" s="247"/>
      <c r="EEP171" s="247"/>
      <c r="EEQ171" s="247"/>
      <c r="EER171" s="247"/>
      <c r="EES171" s="247"/>
      <c r="EET171" s="247"/>
      <c r="EEU171" s="247"/>
      <c r="EEV171" s="247"/>
      <c r="EEW171" s="247"/>
      <c r="EEX171" s="247"/>
      <c r="EEY171" s="247"/>
      <c r="EEZ171" s="247"/>
      <c r="EFA171" s="247"/>
      <c r="EFB171" s="247"/>
      <c r="EFC171" s="247"/>
      <c r="EFD171" s="247"/>
      <c r="EFE171" s="247"/>
      <c r="EFF171" s="247"/>
      <c r="EFG171" s="247"/>
      <c r="EFH171" s="247"/>
      <c r="EFI171" s="247"/>
      <c r="EFJ171" s="247"/>
      <c r="EFK171" s="247"/>
      <c r="EFL171" s="247"/>
      <c r="EFM171" s="247"/>
      <c r="EFN171" s="247"/>
      <c r="EFO171" s="247"/>
      <c r="EFP171" s="247"/>
      <c r="EFQ171" s="247"/>
      <c r="EFR171" s="247"/>
      <c r="EFS171" s="247"/>
      <c r="EFT171" s="247"/>
      <c r="EFU171" s="247"/>
      <c r="EFV171" s="247"/>
      <c r="EFW171" s="247"/>
      <c r="EFX171" s="247"/>
      <c r="EFY171" s="247"/>
      <c r="EFZ171" s="247"/>
      <c r="EGA171" s="247"/>
      <c r="EGB171" s="247"/>
      <c r="EGC171" s="247"/>
      <c r="EGD171" s="247"/>
      <c r="EGE171" s="247"/>
      <c r="EGF171" s="247"/>
      <c r="EGG171" s="247"/>
      <c r="EGH171" s="247"/>
      <c r="EGI171" s="247"/>
      <c r="EGJ171" s="247"/>
      <c r="EGK171" s="247"/>
      <c r="EGL171" s="247"/>
      <c r="EGM171" s="247"/>
      <c r="EGN171" s="247"/>
      <c r="EGO171" s="247"/>
      <c r="EGP171" s="247"/>
      <c r="EGQ171" s="247"/>
      <c r="EGR171" s="247"/>
      <c r="EGS171" s="247"/>
      <c r="EGT171" s="247"/>
      <c r="EGU171" s="247"/>
      <c r="EGV171" s="247"/>
      <c r="EGW171" s="247"/>
      <c r="EGX171" s="247"/>
      <c r="EGY171" s="247"/>
      <c r="EGZ171" s="247"/>
      <c r="EHA171" s="247"/>
      <c r="EHB171" s="247"/>
      <c r="EHC171" s="247"/>
      <c r="EHD171" s="247"/>
      <c r="EHE171" s="247"/>
      <c r="EHF171" s="247"/>
      <c r="EHG171" s="247"/>
      <c r="EHH171" s="247"/>
      <c r="EHI171" s="247"/>
      <c r="EHJ171" s="247"/>
      <c r="EHK171" s="247"/>
      <c r="EHL171" s="247"/>
      <c r="EHM171" s="247"/>
      <c r="EHN171" s="247"/>
      <c r="EHO171" s="247"/>
      <c r="EHP171" s="247"/>
      <c r="EHQ171" s="247"/>
      <c r="EHR171" s="247"/>
      <c r="EHS171" s="247"/>
      <c r="EHT171" s="247"/>
      <c r="EHU171" s="247"/>
      <c r="EHV171" s="247"/>
      <c r="EHW171" s="247"/>
      <c r="EHX171" s="247"/>
      <c r="EHY171" s="247"/>
      <c r="EHZ171" s="247"/>
      <c r="EIA171" s="247"/>
      <c r="EIB171" s="247"/>
      <c r="EIC171" s="247"/>
      <c r="EID171" s="247"/>
      <c r="EIE171" s="247"/>
      <c r="EIF171" s="247"/>
      <c r="EIG171" s="247"/>
      <c r="EIH171" s="247"/>
      <c r="EII171" s="247"/>
      <c r="EIJ171" s="247"/>
      <c r="EIK171" s="247"/>
      <c r="EIL171" s="247"/>
      <c r="EIM171" s="247"/>
      <c r="EIN171" s="247"/>
      <c r="EIO171" s="247"/>
      <c r="EIP171" s="247"/>
      <c r="EIQ171" s="247"/>
      <c r="EIR171" s="247"/>
      <c r="EIS171" s="247"/>
      <c r="EIT171" s="247"/>
      <c r="EIU171" s="247"/>
      <c r="EIV171" s="247"/>
      <c r="EIW171" s="247"/>
      <c r="EIX171" s="247"/>
      <c r="EIY171" s="247"/>
      <c r="EIZ171" s="247"/>
      <c r="EJA171" s="247"/>
      <c r="EJB171" s="247"/>
      <c r="EJC171" s="247"/>
      <c r="EJD171" s="247"/>
      <c r="EJE171" s="247"/>
      <c r="EJF171" s="247"/>
      <c r="EJG171" s="247"/>
      <c r="EJH171" s="247"/>
      <c r="EJI171" s="247"/>
      <c r="EJJ171" s="247"/>
      <c r="EJK171" s="247"/>
      <c r="EJL171" s="247"/>
      <c r="EJM171" s="247"/>
      <c r="EJN171" s="247"/>
      <c r="EJO171" s="247"/>
      <c r="EJP171" s="247"/>
      <c r="EJQ171" s="247"/>
      <c r="EJR171" s="247"/>
      <c r="EJS171" s="247"/>
      <c r="EJT171" s="247"/>
      <c r="EJU171" s="247"/>
      <c r="EJV171" s="247"/>
      <c r="EJW171" s="247"/>
      <c r="EJX171" s="247"/>
      <c r="EJY171" s="247"/>
      <c r="EJZ171" s="247"/>
      <c r="EKA171" s="247"/>
      <c r="EKB171" s="247"/>
      <c r="EKC171" s="247"/>
      <c r="EKD171" s="247"/>
      <c r="EKE171" s="247"/>
      <c r="EKF171" s="247"/>
      <c r="EKG171" s="247"/>
      <c r="EKH171" s="247"/>
      <c r="EKI171" s="247"/>
      <c r="EKJ171" s="247"/>
      <c r="EKK171" s="247"/>
      <c r="EKL171" s="247"/>
      <c r="EKM171" s="247"/>
      <c r="EKN171" s="247"/>
      <c r="EKO171" s="247"/>
      <c r="EKP171" s="247"/>
      <c r="EKQ171" s="247"/>
      <c r="EKR171" s="247"/>
      <c r="EKS171" s="247"/>
      <c r="EKT171" s="247"/>
      <c r="EKU171" s="247"/>
      <c r="EKV171" s="247"/>
      <c r="EKW171" s="247"/>
      <c r="EKX171" s="247"/>
      <c r="EKY171" s="247"/>
      <c r="EKZ171" s="247"/>
      <c r="ELA171" s="247"/>
      <c r="ELB171" s="247"/>
      <c r="ELC171" s="247"/>
      <c r="ELD171" s="247"/>
      <c r="ELE171" s="247"/>
      <c r="ELF171" s="247"/>
      <c r="ELG171" s="247"/>
      <c r="ELH171" s="247"/>
      <c r="ELI171" s="247"/>
      <c r="ELJ171" s="247"/>
      <c r="ELK171" s="247"/>
      <c r="ELL171" s="247"/>
      <c r="ELM171" s="247"/>
      <c r="ELN171" s="247"/>
      <c r="ELO171" s="247"/>
      <c r="ELP171" s="247"/>
      <c r="ELQ171" s="247"/>
      <c r="ELR171" s="247"/>
      <c r="ELS171" s="247"/>
      <c r="ELT171" s="247"/>
      <c r="ELU171" s="247"/>
      <c r="ELV171" s="247"/>
      <c r="ELW171" s="247"/>
      <c r="ELX171" s="247"/>
      <c r="ELY171" s="247"/>
      <c r="ELZ171" s="247"/>
      <c r="EMA171" s="247"/>
      <c r="EMB171" s="247"/>
      <c r="EMC171" s="247"/>
      <c r="EMD171" s="247"/>
      <c r="EME171" s="247"/>
      <c r="EMF171" s="247"/>
      <c r="EMG171" s="247"/>
      <c r="EMH171" s="247"/>
      <c r="EMI171" s="247"/>
      <c r="EMJ171" s="247"/>
      <c r="EMK171" s="247"/>
      <c r="EML171" s="247"/>
      <c r="EMM171" s="247"/>
      <c r="EMN171" s="247"/>
      <c r="EMO171" s="247"/>
      <c r="EMP171" s="247"/>
      <c r="EMQ171" s="247"/>
      <c r="EMR171" s="247"/>
      <c r="EMS171" s="247"/>
      <c r="EMT171" s="247"/>
      <c r="EMU171" s="247"/>
      <c r="EMV171" s="247"/>
      <c r="EMW171" s="247"/>
      <c r="EMX171" s="247"/>
      <c r="EMY171" s="247"/>
      <c r="EMZ171" s="247"/>
      <c r="ENA171" s="247"/>
      <c r="ENB171" s="247"/>
      <c r="ENC171" s="247"/>
      <c r="END171" s="247"/>
      <c r="ENE171" s="247"/>
      <c r="ENF171" s="247"/>
      <c r="ENG171" s="247"/>
      <c r="ENH171" s="247"/>
      <c r="ENI171" s="247"/>
      <c r="ENJ171" s="247"/>
      <c r="ENK171" s="247"/>
      <c r="ENL171" s="247"/>
      <c r="ENM171" s="247"/>
      <c r="ENN171" s="247"/>
      <c r="ENO171" s="247"/>
      <c r="ENP171" s="247"/>
      <c r="ENQ171" s="247"/>
      <c r="ENR171" s="247"/>
      <c r="ENS171" s="247"/>
      <c r="ENT171" s="247"/>
      <c r="ENU171" s="247"/>
      <c r="ENV171" s="247"/>
      <c r="ENW171" s="247"/>
      <c r="ENX171" s="247"/>
      <c r="ENY171" s="247"/>
      <c r="ENZ171" s="247"/>
      <c r="EOA171" s="247"/>
      <c r="EOB171" s="247"/>
      <c r="EOC171" s="247"/>
      <c r="EOD171" s="247"/>
      <c r="EOE171" s="247"/>
      <c r="EOF171" s="247"/>
      <c r="EOG171" s="247"/>
      <c r="EOH171" s="247"/>
      <c r="EOI171" s="247"/>
      <c r="EOJ171" s="247"/>
      <c r="EOK171" s="247"/>
      <c r="EOL171" s="247"/>
      <c r="EOM171" s="247"/>
      <c r="EON171" s="247"/>
      <c r="EOO171" s="247"/>
      <c r="EOP171" s="247"/>
      <c r="EOQ171" s="247"/>
      <c r="EOR171" s="247"/>
      <c r="EOS171" s="247"/>
      <c r="EOT171" s="247"/>
      <c r="EOU171" s="247"/>
      <c r="EOV171" s="247"/>
      <c r="EOW171" s="247"/>
      <c r="EOX171" s="247"/>
      <c r="EOY171" s="247"/>
      <c r="EOZ171" s="247"/>
      <c r="EPA171" s="247"/>
      <c r="EPB171" s="247"/>
      <c r="EPC171" s="247"/>
      <c r="EPD171" s="247"/>
      <c r="EPE171" s="247"/>
      <c r="EPF171" s="247"/>
      <c r="EPG171" s="247"/>
      <c r="EPH171" s="247"/>
      <c r="EPI171" s="247"/>
      <c r="EPJ171" s="247"/>
      <c r="EPK171" s="247"/>
      <c r="EPL171" s="247"/>
      <c r="EPM171" s="247"/>
      <c r="EPN171" s="247"/>
      <c r="EPO171" s="247"/>
      <c r="EPP171" s="247"/>
      <c r="EPQ171" s="247"/>
      <c r="EPR171" s="247"/>
      <c r="EPS171" s="247"/>
      <c r="EPT171" s="247"/>
      <c r="EPU171" s="247"/>
      <c r="EPV171" s="247"/>
      <c r="EPW171" s="247"/>
      <c r="EPX171" s="247"/>
      <c r="EPY171" s="247"/>
      <c r="EPZ171" s="247"/>
      <c r="EQA171" s="247"/>
      <c r="EQB171" s="247"/>
      <c r="EQC171" s="247"/>
      <c r="EQD171" s="247"/>
      <c r="EQE171" s="247"/>
      <c r="EQF171" s="247"/>
      <c r="EQG171" s="247"/>
      <c r="EQH171" s="247"/>
      <c r="EQI171" s="247"/>
      <c r="EQJ171" s="247"/>
      <c r="EQK171" s="247"/>
      <c r="EQL171" s="247"/>
      <c r="EQM171" s="247"/>
      <c r="EQN171" s="247"/>
      <c r="EQO171" s="247"/>
      <c r="EQP171" s="247"/>
      <c r="EQQ171" s="247"/>
      <c r="EQR171" s="247"/>
      <c r="EQS171" s="247"/>
      <c r="EQT171" s="247"/>
      <c r="EQU171" s="247"/>
      <c r="EQV171" s="247"/>
      <c r="EQW171" s="247"/>
      <c r="EQX171" s="247"/>
      <c r="EQY171" s="247"/>
      <c r="EQZ171" s="247"/>
      <c r="ERA171" s="247"/>
      <c r="ERB171" s="247"/>
      <c r="ERC171" s="247"/>
      <c r="ERD171" s="247"/>
      <c r="ERE171" s="247"/>
      <c r="ERF171" s="247"/>
      <c r="ERG171" s="247"/>
      <c r="ERH171" s="247"/>
      <c r="ERI171" s="247"/>
      <c r="ERJ171" s="247"/>
      <c r="ERK171" s="247"/>
      <c r="ERL171" s="247"/>
      <c r="ERM171" s="247"/>
      <c r="ERN171" s="247"/>
      <c r="ERO171" s="247"/>
      <c r="ERP171" s="247"/>
      <c r="ERQ171" s="247"/>
      <c r="ERR171" s="247"/>
      <c r="ERS171" s="247"/>
      <c r="ERT171" s="247"/>
      <c r="ERU171" s="247"/>
      <c r="ERV171" s="247"/>
      <c r="ERW171" s="247"/>
      <c r="ERX171" s="247"/>
      <c r="ERY171" s="247"/>
      <c r="ERZ171" s="247"/>
      <c r="ESA171" s="247"/>
      <c r="ESB171" s="247"/>
      <c r="ESC171" s="247"/>
      <c r="ESD171" s="247"/>
      <c r="ESE171" s="247"/>
      <c r="ESF171" s="247"/>
      <c r="ESG171" s="247"/>
      <c r="ESH171" s="247"/>
      <c r="ESI171" s="247"/>
      <c r="ESJ171" s="247"/>
      <c r="ESK171" s="247"/>
      <c r="ESL171" s="247"/>
      <c r="ESM171" s="247"/>
      <c r="ESN171" s="247"/>
      <c r="ESO171" s="247"/>
      <c r="ESP171" s="247"/>
      <c r="ESQ171" s="247"/>
      <c r="ESR171" s="247"/>
      <c r="ESS171" s="247"/>
      <c r="EST171" s="247"/>
      <c r="ESU171" s="247"/>
      <c r="ESV171" s="247"/>
      <c r="ESW171" s="247"/>
      <c r="ESX171" s="247"/>
      <c r="ESY171" s="247"/>
      <c r="ESZ171" s="247"/>
      <c r="ETA171" s="247"/>
      <c r="ETB171" s="247"/>
      <c r="ETC171" s="247"/>
      <c r="ETD171" s="247"/>
      <c r="ETE171" s="247"/>
      <c r="ETF171" s="247"/>
      <c r="ETG171" s="247"/>
      <c r="ETH171" s="247"/>
      <c r="ETI171" s="247"/>
      <c r="ETJ171" s="247"/>
      <c r="ETK171" s="247"/>
      <c r="ETL171" s="247"/>
      <c r="ETM171" s="247"/>
      <c r="ETN171" s="247"/>
      <c r="ETO171" s="247"/>
      <c r="ETP171" s="247"/>
      <c r="ETQ171" s="247"/>
      <c r="ETR171" s="247"/>
      <c r="ETS171" s="247"/>
      <c r="ETT171" s="247"/>
      <c r="ETU171" s="247"/>
      <c r="ETV171" s="247"/>
      <c r="ETW171" s="247"/>
      <c r="ETX171" s="247"/>
      <c r="ETY171" s="247"/>
      <c r="ETZ171" s="247"/>
      <c r="EUA171" s="247"/>
      <c r="EUB171" s="247"/>
      <c r="EUC171" s="247"/>
      <c r="EUD171" s="247"/>
      <c r="EUE171" s="247"/>
      <c r="EUF171" s="247"/>
      <c r="EUG171" s="247"/>
      <c r="EUH171" s="247"/>
      <c r="EUI171" s="247"/>
      <c r="EUJ171" s="247"/>
      <c r="EUK171" s="247"/>
      <c r="EUL171" s="247"/>
      <c r="EUM171" s="247"/>
      <c r="EUN171" s="247"/>
      <c r="EUO171" s="247"/>
      <c r="EUP171" s="247"/>
      <c r="EUQ171" s="247"/>
      <c r="EUR171" s="247"/>
      <c r="EUS171" s="247"/>
      <c r="EUT171" s="247"/>
      <c r="EUU171" s="247"/>
      <c r="EUV171" s="247"/>
      <c r="EUW171" s="247"/>
      <c r="EUX171" s="247"/>
      <c r="EUY171" s="247"/>
      <c r="EUZ171" s="247"/>
      <c r="EVA171" s="247"/>
      <c r="EVB171" s="247"/>
      <c r="EVC171" s="247"/>
      <c r="EVD171" s="247"/>
      <c r="EVE171" s="247"/>
      <c r="EVF171" s="247"/>
      <c r="EVG171" s="247"/>
      <c r="EVH171" s="247"/>
      <c r="EVI171" s="247"/>
      <c r="EVJ171" s="247"/>
      <c r="EVK171" s="247"/>
      <c r="EVL171" s="247"/>
      <c r="EVM171" s="247"/>
      <c r="EVN171" s="247"/>
      <c r="EVO171" s="247"/>
      <c r="EVP171" s="247"/>
      <c r="EVQ171" s="247"/>
      <c r="EVR171" s="247"/>
      <c r="EVS171" s="247"/>
      <c r="EVT171" s="247"/>
      <c r="EVU171" s="247"/>
      <c r="EVV171" s="247"/>
      <c r="EVW171" s="247"/>
      <c r="EVX171" s="247"/>
      <c r="EVY171" s="247"/>
      <c r="EVZ171" s="247"/>
      <c r="EWA171" s="247"/>
      <c r="EWB171" s="247"/>
      <c r="EWC171" s="247"/>
      <c r="EWD171" s="247"/>
      <c r="EWE171" s="247"/>
      <c r="EWF171" s="247"/>
      <c r="EWG171" s="247"/>
      <c r="EWH171" s="247"/>
      <c r="EWI171" s="247"/>
      <c r="EWJ171" s="247"/>
      <c r="EWK171" s="247"/>
      <c r="EWL171" s="247"/>
      <c r="EWM171" s="247"/>
      <c r="EWN171" s="247"/>
      <c r="EWO171" s="247"/>
      <c r="EWP171" s="247"/>
      <c r="EWQ171" s="247"/>
      <c r="EWR171" s="247"/>
      <c r="EWS171" s="247"/>
      <c r="EWT171" s="247"/>
      <c r="EWU171" s="247"/>
      <c r="EWV171" s="247"/>
      <c r="EWW171" s="247"/>
      <c r="EWX171" s="247"/>
      <c r="EWY171" s="247"/>
      <c r="EWZ171" s="247"/>
      <c r="EXA171" s="247"/>
      <c r="EXB171" s="247"/>
      <c r="EXC171" s="247"/>
      <c r="EXD171" s="247"/>
      <c r="EXE171" s="247"/>
      <c r="EXF171" s="247"/>
      <c r="EXG171" s="247"/>
      <c r="EXH171" s="247"/>
      <c r="EXI171" s="247"/>
      <c r="EXJ171" s="247"/>
      <c r="EXK171" s="247"/>
      <c r="EXL171" s="247"/>
      <c r="EXM171" s="247"/>
      <c r="EXN171" s="247"/>
      <c r="EXO171" s="247"/>
      <c r="EXP171" s="247"/>
      <c r="EXQ171" s="247"/>
      <c r="EXR171" s="247"/>
      <c r="EXS171" s="247"/>
      <c r="EXT171" s="247"/>
      <c r="EXU171" s="247"/>
      <c r="EXV171" s="247"/>
      <c r="EXW171" s="247"/>
      <c r="EXX171" s="247"/>
      <c r="EXY171" s="247"/>
      <c r="EXZ171" s="247"/>
      <c r="EYA171" s="247"/>
      <c r="EYB171" s="247"/>
      <c r="EYC171" s="247"/>
      <c r="EYD171" s="247"/>
      <c r="EYE171" s="247"/>
      <c r="EYF171" s="247"/>
      <c r="EYG171" s="247"/>
      <c r="EYH171" s="247"/>
      <c r="EYI171" s="247"/>
      <c r="EYJ171" s="247"/>
      <c r="EYK171" s="247"/>
      <c r="EYL171" s="247"/>
      <c r="EYM171" s="247"/>
      <c r="EYN171" s="247"/>
      <c r="EYO171" s="247"/>
      <c r="EYP171" s="247"/>
      <c r="EYQ171" s="247"/>
      <c r="EYR171" s="247"/>
      <c r="EYS171" s="247"/>
      <c r="EYT171" s="247"/>
      <c r="EYU171" s="247"/>
      <c r="EYV171" s="247"/>
      <c r="EYW171" s="247"/>
      <c r="EYX171" s="247"/>
      <c r="EYY171" s="247"/>
      <c r="EYZ171" s="247"/>
      <c r="EZA171" s="247"/>
      <c r="EZB171" s="247"/>
      <c r="EZC171" s="247"/>
      <c r="EZD171" s="247"/>
      <c r="EZE171" s="247"/>
      <c r="EZF171" s="247"/>
      <c r="EZG171" s="247"/>
      <c r="EZH171" s="247"/>
      <c r="EZI171" s="247"/>
      <c r="EZJ171" s="247"/>
      <c r="EZK171" s="247"/>
      <c r="EZL171" s="247"/>
      <c r="EZM171" s="247"/>
      <c r="EZN171" s="247"/>
      <c r="EZO171" s="247"/>
      <c r="EZP171" s="247"/>
      <c r="EZQ171" s="247"/>
      <c r="EZR171" s="247"/>
      <c r="EZS171" s="247"/>
      <c r="EZT171" s="247"/>
      <c r="EZU171" s="247"/>
      <c r="EZV171" s="247"/>
      <c r="EZW171" s="247"/>
      <c r="EZX171" s="247"/>
      <c r="EZY171" s="247"/>
      <c r="EZZ171" s="247"/>
      <c r="FAA171" s="247"/>
      <c r="FAB171" s="247"/>
      <c r="FAC171" s="247"/>
      <c r="FAD171" s="247"/>
      <c r="FAE171" s="247"/>
      <c r="FAF171" s="247"/>
      <c r="FAG171" s="247"/>
      <c r="FAH171" s="247"/>
      <c r="FAI171" s="247"/>
      <c r="FAJ171" s="247"/>
      <c r="FAK171" s="247"/>
      <c r="FAL171" s="247"/>
      <c r="FAM171" s="247"/>
      <c r="FAN171" s="247"/>
      <c r="FAO171" s="247"/>
      <c r="FAP171" s="247"/>
      <c r="FAQ171" s="247"/>
      <c r="FAR171" s="247"/>
      <c r="FAS171" s="247"/>
      <c r="FAT171" s="247"/>
      <c r="FAU171" s="247"/>
      <c r="FAV171" s="247"/>
      <c r="FAW171" s="247"/>
      <c r="FAX171" s="247"/>
      <c r="FAY171" s="247"/>
      <c r="FAZ171" s="247"/>
      <c r="FBA171" s="247"/>
      <c r="FBB171" s="247"/>
      <c r="FBC171" s="247"/>
      <c r="FBD171" s="247"/>
      <c r="FBE171" s="247"/>
      <c r="FBF171" s="247"/>
      <c r="FBG171" s="247"/>
      <c r="FBH171" s="247"/>
      <c r="FBI171" s="247"/>
      <c r="FBJ171" s="247"/>
      <c r="FBK171" s="247"/>
      <c r="FBL171" s="247"/>
      <c r="FBM171" s="247"/>
      <c r="FBN171" s="247"/>
      <c r="FBO171" s="247"/>
      <c r="FBP171" s="247"/>
      <c r="FBQ171" s="247"/>
      <c r="FBR171" s="247"/>
      <c r="FBS171" s="247"/>
      <c r="FBT171" s="247"/>
      <c r="FBU171" s="247"/>
      <c r="FBV171" s="247"/>
      <c r="FBW171" s="247"/>
      <c r="FBX171" s="247"/>
      <c r="FBY171" s="247"/>
      <c r="FBZ171" s="247"/>
      <c r="FCA171" s="247"/>
      <c r="FCB171" s="247"/>
      <c r="FCC171" s="247"/>
      <c r="FCD171" s="247"/>
      <c r="FCE171" s="247"/>
      <c r="FCF171" s="247"/>
      <c r="FCG171" s="247"/>
      <c r="FCH171" s="247"/>
      <c r="FCI171" s="247"/>
      <c r="FCJ171" s="247"/>
      <c r="FCK171" s="247"/>
      <c r="FCL171" s="247"/>
      <c r="FCM171" s="247"/>
      <c r="FCN171" s="247"/>
      <c r="FCO171" s="247"/>
      <c r="FCP171" s="247"/>
      <c r="FCQ171" s="247"/>
      <c r="FCR171" s="247"/>
      <c r="FCS171" s="247"/>
      <c r="FCT171" s="247"/>
      <c r="FCU171" s="247"/>
      <c r="FCV171" s="247"/>
      <c r="FCW171" s="247"/>
      <c r="FCX171" s="247"/>
      <c r="FCY171" s="247"/>
      <c r="FCZ171" s="247"/>
      <c r="FDA171" s="247"/>
      <c r="FDB171" s="247"/>
      <c r="FDC171" s="247"/>
      <c r="FDD171" s="247"/>
      <c r="FDE171" s="247"/>
      <c r="FDF171" s="247"/>
      <c r="FDG171" s="247"/>
      <c r="FDH171" s="247"/>
      <c r="FDI171" s="247"/>
      <c r="FDJ171" s="247"/>
      <c r="FDK171" s="247"/>
      <c r="FDL171" s="247"/>
      <c r="FDM171" s="247"/>
      <c r="FDN171" s="247"/>
      <c r="FDO171" s="247"/>
      <c r="FDP171" s="247"/>
      <c r="FDQ171" s="247"/>
      <c r="FDR171" s="247"/>
      <c r="FDS171" s="247"/>
      <c r="FDT171" s="247"/>
      <c r="FDU171" s="247"/>
      <c r="FDV171" s="247"/>
      <c r="FDW171" s="247"/>
      <c r="FDX171" s="247"/>
      <c r="FDY171" s="247"/>
      <c r="FDZ171" s="247"/>
      <c r="FEA171" s="247"/>
      <c r="FEB171" s="247"/>
      <c r="FEC171" s="247"/>
      <c r="FED171" s="247"/>
      <c r="FEE171" s="247"/>
      <c r="FEF171" s="247"/>
      <c r="FEG171" s="247"/>
      <c r="FEH171" s="247"/>
      <c r="FEI171" s="247"/>
      <c r="FEJ171" s="247"/>
      <c r="FEK171" s="247"/>
      <c r="FEL171" s="247"/>
      <c r="FEM171" s="247"/>
      <c r="FEN171" s="247"/>
      <c r="FEO171" s="247"/>
      <c r="FEP171" s="247"/>
      <c r="FEQ171" s="247"/>
      <c r="FER171" s="247"/>
      <c r="FES171" s="247"/>
      <c r="FET171" s="247"/>
      <c r="FEU171" s="247"/>
      <c r="FEV171" s="247"/>
      <c r="FEW171" s="247"/>
      <c r="FEX171" s="247"/>
      <c r="FEY171" s="247"/>
      <c r="FEZ171" s="247"/>
      <c r="FFA171" s="247"/>
      <c r="FFB171" s="247"/>
      <c r="FFC171" s="247"/>
      <c r="FFD171" s="247"/>
      <c r="FFE171" s="247"/>
      <c r="FFF171" s="247"/>
      <c r="FFG171" s="247"/>
      <c r="FFH171" s="247"/>
      <c r="FFI171" s="247"/>
      <c r="FFJ171" s="247"/>
      <c r="FFK171" s="247"/>
      <c r="FFL171" s="247"/>
      <c r="FFM171" s="247"/>
      <c r="FFN171" s="247"/>
      <c r="FFO171" s="247"/>
      <c r="FFP171" s="247"/>
      <c r="FFQ171" s="247"/>
      <c r="FFR171" s="247"/>
      <c r="FFS171" s="247"/>
      <c r="FFT171" s="247"/>
      <c r="FFU171" s="247"/>
      <c r="FFV171" s="247"/>
      <c r="FFW171" s="247"/>
      <c r="FFX171" s="247"/>
      <c r="FFY171" s="247"/>
      <c r="FFZ171" s="247"/>
      <c r="FGA171" s="247"/>
      <c r="FGB171" s="247"/>
      <c r="FGC171" s="247"/>
      <c r="FGD171" s="247"/>
      <c r="FGE171" s="247"/>
      <c r="FGF171" s="247"/>
      <c r="FGG171" s="247"/>
      <c r="FGH171" s="247"/>
      <c r="FGI171" s="247"/>
      <c r="FGJ171" s="247"/>
      <c r="FGK171" s="247"/>
      <c r="FGL171" s="247"/>
      <c r="FGM171" s="247"/>
      <c r="FGN171" s="247"/>
      <c r="FGO171" s="247"/>
      <c r="FGP171" s="247"/>
      <c r="FGQ171" s="247"/>
      <c r="FGR171" s="247"/>
      <c r="FGS171" s="247"/>
      <c r="FGT171" s="247"/>
      <c r="FGU171" s="247"/>
      <c r="FGV171" s="247"/>
      <c r="FGW171" s="247"/>
      <c r="FGX171" s="247"/>
      <c r="FGY171" s="247"/>
      <c r="FGZ171" s="247"/>
      <c r="FHA171" s="247"/>
      <c r="FHB171" s="247"/>
      <c r="FHC171" s="247"/>
      <c r="FHD171" s="247"/>
      <c r="FHE171" s="247"/>
      <c r="FHF171" s="247"/>
      <c r="FHG171" s="247"/>
      <c r="FHH171" s="247"/>
      <c r="FHI171" s="247"/>
      <c r="FHJ171" s="247"/>
      <c r="FHK171" s="247"/>
      <c r="FHL171" s="247"/>
      <c r="FHM171" s="247"/>
      <c r="FHN171" s="247"/>
      <c r="FHO171" s="247"/>
      <c r="FHP171" s="247"/>
      <c r="FHQ171" s="247"/>
      <c r="FHR171" s="247"/>
      <c r="FHS171" s="247"/>
      <c r="FHT171" s="247"/>
      <c r="FHU171" s="247"/>
      <c r="FHV171" s="247"/>
      <c r="FHW171" s="247"/>
      <c r="FHX171" s="247"/>
      <c r="FHY171" s="247"/>
      <c r="FHZ171" s="247"/>
      <c r="FIA171" s="247"/>
      <c r="FIB171" s="247"/>
      <c r="FIC171" s="247"/>
      <c r="FID171" s="247"/>
      <c r="FIE171" s="247"/>
      <c r="FIF171" s="247"/>
      <c r="FIG171" s="247"/>
      <c r="FIH171" s="247"/>
      <c r="FII171" s="247"/>
      <c r="FIJ171" s="247"/>
      <c r="FIK171" s="247"/>
      <c r="FIL171" s="247"/>
      <c r="FIM171" s="247"/>
      <c r="FIN171" s="247"/>
      <c r="FIO171" s="247"/>
      <c r="FIP171" s="247"/>
      <c r="FIQ171" s="247"/>
      <c r="FIR171" s="247"/>
      <c r="FIS171" s="247"/>
      <c r="FIT171" s="247"/>
      <c r="FIU171" s="247"/>
      <c r="FIV171" s="247"/>
      <c r="FIW171" s="247"/>
      <c r="FIX171" s="247"/>
      <c r="FIY171" s="247"/>
      <c r="FIZ171" s="247"/>
      <c r="FJA171" s="247"/>
      <c r="FJB171" s="247"/>
      <c r="FJC171" s="247"/>
      <c r="FJD171" s="247"/>
      <c r="FJE171" s="247"/>
      <c r="FJF171" s="247"/>
      <c r="FJG171" s="247"/>
      <c r="FJH171" s="247"/>
      <c r="FJI171" s="247"/>
      <c r="FJJ171" s="247"/>
      <c r="FJK171" s="247"/>
      <c r="FJL171" s="247"/>
      <c r="FJM171" s="247"/>
      <c r="FJN171" s="247"/>
      <c r="FJO171" s="247"/>
      <c r="FJP171" s="247"/>
      <c r="FJQ171" s="247"/>
      <c r="FJR171" s="247"/>
      <c r="FJS171" s="247"/>
      <c r="FJT171" s="247"/>
      <c r="FJU171" s="247"/>
      <c r="FJV171" s="247"/>
      <c r="FJW171" s="247"/>
      <c r="FJX171" s="247"/>
      <c r="FJY171" s="247"/>
      <c r="FJZ171" s="247"/>
      <c r="FKA171" s="247"/>
      <c r="FKB171" s="247"/>
      <c r="FKC171" s="247"/>
      <c r="FKD171" s="247"/>
      <c r="FKE171" s="247"/>
      <c r="FKF171" s="247"/>
      <c r="FKG171" s="247"/>
      <c r="FKH171" s="247"/>
      <c r="FKI171" s="247"/>
      <c r="FKJ171" s="247"/>
      <c r="FKK171" s="247"/>
      <c r="FKL171" s="247"/>
      <c r="FKM171" s="247"/>
      <c r="FKN171" s="247"/>
      <c r="FKO171" s="247"/>
      <c r="FKP171" s="247"/>
      <c r="FKQ171" s="247"/>
      <c r="FKR171" s="247"/>
      <c r="FKS171" s="247"/>
      <c r="FKT171" s="247"/>
      <c r="FKU171" s="247"/>
      <c r="FKV171" s="247"/>
      <c r="FKW171" s="247"/>
      <c r="FKX171" s="247"/>
      <c r="FKY171" s="247"/>
      <c r="FKZ171" s="247"/>
      <c r="FLA171" s="247"/>
      <c r="FLB171" s="247"/>
      <c r="FLC171" s="247"/>
      <c r="FLD171" s="247"/>
      <c r="FLE171" s="247"/>
      <c r="FLF171" s="247"/>
      <c r="FLG171" s="247"/>
      <c r="FLH171" s="247"/>
      <c r="FLI171" s="247"/>
      <c r="FLJ171" s="247"/>
      <c r="FLK171" s="247"/>
      <c r="FLL171" s="247"/>
      <c r="FLM171" s="247"/>
      <c r="FLN171" s="247"/>
      <c r="FLO171" s="247"/>
      <c r="FLP171" s="247"/>
      <c r="FLQ171" s="247"/>
      <c r="FLR171" s="247"/>
      <c r="FLS171" s="247"/>
      <c r="FLT171" s="247"/>
      <c r="FLU171" s="247"/>
      <c r="FLV171" s="247"/>
      <c r="FLW171" s="247"/>
      <c r="FLX171" s="247"/>
      <c r="FLY171" s="247"/>
      <c r="FLZ171" s="247"/>
      <c r="FMA171" s="247"/>
      <c r="FMB171" s="247"/>
      <c r="FMC171" s="247"/>
      <c r="FMD171" s="247"/>
      <c r="FME171" s="247"/>
      <c r="FMF171" s="247"/>
      <c r="FMG171" s="247"/>
      <c r="FMH171" s="247"/>
      <c r="FMI171" s="247"/>
      <c r="FMJ171" s="247"/>
      <c r="FMK171" s="247"/>
      <c r="FML171" s="247"/>
      <c r="FMM171" s="247"/>
      <c r="FMN171" s="247"/>
      <c r="FMO171" s="247"/>
      <c r="FMP171" s="247"/>
      <c r="FMQ171" s="247"/>
      <c r="FMR171" s="247"/>
      <c r="FMS171" s="247"/>
      <c r="FMT171" s="247"/>
      <c r="FMU171" s="247"/>
      <c r="FMV171" s="247"/>
      <c r="FMW171" s="247"/>
      <c r="FMX171" s="247"/>
      <c r="FMY171" s="247"/>
      <c r="FMZ171" s="247"/>
      <c r="FNA171" s="247"/>
      <c r="FNB171" s="247"/>
      <c r="FNC171" s="247"/>
      <c r="FND171" s="247"/>
      <c r="FNE171" s="247"/>
      <c r="FNF171" s="247"/>
      <c r="FNG171" s="247"/>
      <c r="FNH171" s="247"/>
      <c r="FNI171" s="247"/>
      <c r="FNJ171" s="247"/>
      <c r="FNK171" s="247"/>
      <c r="FNL171" s="247"/>
      <c r="FNM171" s="247"/>
      <c r="FNN171" s="247"/>
      <c r="FNO171" s="247"/>
      <c r="FNP171" s="247"/>
      <c r="FNQ171" s="247"/>
      <c r="FNR171" s="247"/>
      <c r="FNS171" s="247"/>
      <c r="FNT171" s="247"/>
      <c r="FNU171" s="247"/>
      <c r="FNV171" s="247"/>
      <c r="FNW171" s="247"/>
      <c r="FNX171" s="247"/>
      <c r="FNY171" s="247"/>
      <c r="FNZ171" s="247"/>
      <c r="FOA171" s="247"/>
      <c r="FOB171" s="247"/>
      <c r="FOC171" s="247"/>
      <c r="FOD171" s="247"/>
      <c r="FOE171" s="247"/>
      <c r="FOF171" s="247"/>
      <c r="FOG171" s="247"/>
      <c r="FOH171" s="247"/>
      <c r="FOI171" s="247"/>
      <c r="FOJ171" s="247"/>
      <c r="FOK171" s="247"/>
      <c r="FOL171" s="247"/>
      <c r="FOM171" s="247"/>
      <c r="FON171" s="247"/>
      <c r="FOO171" s="247"/>
      <c r="FOP171" s="247"/>
      <c r="FOQ171" s="247"/>
      <c r="FOR171" s="247"/>
      <c r="FOS171" s="247"/>
      <c r="FOT171" s="247"/>
      <c r="FOU171" s="247"/>
      <c r="FOV171" s="247"/>
      <c r="FOW171" s="247"/>
      <c r="FOX171" s="247"/>
      <c r="FOY171" s="247"/>
      <c r="FOZ171" s="247"/>
      <c r="FPA171" s="247"/>
      <c r="FPB171" s="247"/>
      <c r="FPC171" s="247"/>
      <c r="FPD171" s="247"/>
      <c r="FPE171" s="247"/>
      <c r="FPF171" s="247"/>
      <c r="FPG171" s="247"/>
      <c r="FPH171" s="247"/>
      <c r="FPI171" s="247"/>
      <c r="FPJ171" s="247"/>
      <c r="FPK171" s="247"/>
      <c r="FPL171" s="247"/>
      <c r="FPM171" s="247"/>
      <c r="FPN171" s="247"/>
      <c r="FPO171" s="247"/>
      <c r="FPP171" s="247"/>
      <c r="FPQ171" s="247"/>
      <c r="FPR171" s="247"/>
      <c r="FPS171" s="247"/>
      <c r="FPT171" s="247"/>
      <c r="FPU171" s="247"/>
      <c r="FPV171" s="247"/>
      <c r="FPW171" s="247"/>
      <c r="FPX171" s="247"/>
      <c r="FPY171" s="247"/>
      <c r="FPZ171" s="247"/>
      <c r="FQA171" s="247"/>
      <c r="FQB171" s="247"/>
      <c r="FQC171" s="247"/>
      <c r="FQD171" s="247"/>
      <c r="FQE171" s="247"/>
      <c r="FQF171" s="247"/>
      <c r="FQG171" s="247"/>
      <c r="FQH171" s="247"/>
      <c r="FQI171" s="247"/>
      <c r="FQJ171" s="247"/>
      <c r="FQK171" s="247"/>
      <c r="FQL171" s="247"/>
      <c r="FQM171" s="247"/>
      <c r="FQN171" s="247"/>
      <c r="FQO171" s="247"/>
      <c r="FQP171" s="247"/>
      <c r="FQQ171" s="247"/>
      <c r="FQR171" s="247"/>
      <c r="FQS171" s="247"/>
      <c r="FQT171" s="247"/>
      <c r="FQU171" s="247"/>
      <c r="FQV171" s="247"/>
      <c r="FQW171" s="247"/>
      <c r="FQX171" s="247"/>
      <c r="FQY171" s="247"/>
      <c r="FQZ171" s="247"/>
      <c r="FRA171" s="247"/>
      <c r="FRB171" s="247"/>
      <c r="FRC171" s="247"/>
      <c r="FRD171" s="247"/>
      <c r="FRE171" s="247"/>
      <c r="FRF171" s="247"/>
      <c r="FRG171" s="247"/>
      <c r="FRH171" s="247"/>
      <c r="FRI171" s="247"/>
      <c r="FRJ171" s="247"/>
      <c r="FRK171" s="247"/>
      <c r="FRL171" s="247"/>
      <c r="FRM171" s="247"/>
      <c r="FRN171" s="247"/>
      <c r="FRO171" s="247"/>
      <c r="FRP171" s="247"/>
      <c r="FRQ171" s="247"/>
      <c r="FRR171" s="247"/>
      <c r="FRS171" s="247"/>
      <c r="FRT171" s="247"/>
      <c r="FRU171" s="247"/>
      <c r="FRV171" s="247"/>
      <c r="FRW171" s="247"/>
      <c r="FRX171" s="247"/>
      <c r="FRY171" s="247"/>
      <c r="FRZ171" s="247"/>
      <c r="FSA171" s="247"/>
      <c r="FSB171" s="247"/>
      <c r="FSC171" s="247"/>
      <c r="FSD171" s="247"/>
      <c r="FSE171" s="247"/>
      <c r="FSF171" s="247"/>
      <c r="FSG171" s="247"/>
      <c r="FSH171" s="247"/>
      <c r="FSI171" s="247"/>
      <c r="FSJ171" s="247"/>
      <c r="FSK171" s="247"/>
      <c r="FSL171" s="247"/>
      <c r="FSM171" s="247"/>
      <c r="FSN171" s="247"/>
      <c r="FSO171" s="247"/>
      <c r="FSP171" s="247"/>
      <c r="FSQ171" s="247"/>
      <c r="FSR171" s="247"/>
      <c r="FSS171" s="247"/>
      <c r="FST171" s="247"/>
      <c r="FSU171" s="247"/>
      <c r="FSV171" s="247"/>
      <c r="FSW171" s="247"/>
      <c r="FSX171" s="247"/>
      <c r="FSY171" s="247"/>
      <c r="FSZ171" s="247"/>
      <c r="FTA171" s="247"/>
      <c r="FTB171" s="247"/>
      <c r="FTC171" s="247"/>
      <c r="FTD171" s="247"/>
      <c r="FTE171" s="247"/>
      <c r="FTF171" s="247"/>
      <c r="FTG171" s="247"/>
      <c r="FTH171" s="247"/>
      <c r="FTI171" s="247"/>
      <c r="FTJ171" s="247"/>
      <c r="FTK171" s="247"/>
      <c r="FTL171" s="247"/>
      <c r="FTM171" s="247"/>
      <c r="FTN171" s="247"/>
      <c r="FTO171" s="247"/>
      <c r="FTP171" s="247"/>
      <c r="FTQ171" s="247"/>
      <c r="FTR171" s="247"/>
      <c r="FTS171" s="247"/>
      <c r="FTT171" s="247"/>
      <c r="FTU171" s="247"/>
      <c r="FTV171" s="247"/>
      <c r="FTW171" s="247"/>
      <c r="FTX171" s="247"/>
      <c r="FTY171" s="247"/>
      <c r="FTZ171" s="247"/>
      <c r="FUA171" s="247"/>
      <c r="FUB171" s="247"/>
      <c r="FUC171" s="247"/>
      <c r="FUD171" s="247"/>
      <c r="FUE171" s="247"/>
      <c r="FUF171" s="247"/>
      <c r="FUG171" s="247"/>
      <c r="FUH171" s="247"/>
      <c r="FUI171" s="247"/>
      <c r="FUJ171" s="247"/>
      <c r="FUK171" s="247"/>
      <c r="FUL171" s="247"/>
      <c r="FUM171" s="247"/>
      <c r="FUN171" s="247"/>
      <c r="FUO171" s="247"/>
      <c r="FUP171" s="247"/>
      <c r="FUQ171" s="247"/>
      <c r="FUR171" s="247"/>
      <c r="FUS171" s="247"/>
      <c r="FUT171" s="247"/>
      <c r="FUU171" s="247"/>
      <c r="FUV171" s="247"/>
      <c r="FUW171" s="247"/>
      <c r="FUX171" s="247"/>
      <c r="FUY171" s="247"/>
      <c r="FUZ171" s="247"/>
      <c r="FVA171" s="247"/>
      <c r="FVB171" s="247"/>
      <c r="FVC171" s="247"/>
      <c r="FVD171" s="247"/>
      <c r="FVE171" s="247"/>
      <c r="FVF171" s="247"/>
      <c r="FVG171" s="247"/>
      <c r="FVH171" s="247"/>
      <c r="FVI171" s="247"/>
      <c r="FVJ171" s="247"/>
      <c r="FVK171" s="247"/>
      <c r="FVL171" s="247"/>
      <c r="FVM171" s="247"/>
      <c r="FVN171" s="247"/>
      <c r="FVO171" s="247"/>
      <c r="FVP171" s="247"/>
      <c r="FVQ171" s="247"/>
      <c r="FVR171" s="247"/>
      <c r="FVS171" s="247"/>
      <c r="FVT171" s="247"/>
      <c r="FVU171" s="247"/>
      <c r="FVV171" s="247"/>
      <c r="FVW171" s="247"/>
      <c r="FVX171" s="247"/>
      <c r="FVY171" s="247"/>
      <c r="FVZ171" s="247"/>
      <c r="FWA171" s="247"/>
      <c r="FWB171" s="247"/>
      <c r="FWC171" s="247"/>
      <c r="FWD171" s="247"/>
      <c r="FWE171" s="247"/>
      <c r="FWF171" s="247"/>
      <c r="FWG171" s="247"/>
      <c r="FWH171" s="247"/>
      <c r="FWI171" s="247"/>
      <c r="FWJ171" s="247"/>
      <c r="FWK171" s="247"/>
      <c r="FWL171" s="247"/>
      <c r="FWM171" s="247"/>
      <c r="FWN171" s="247"/>
      <c r="FWO171" s="247"/>
      <c r="FWP171" s="247"/>
      <c r="FWQ171" s="247"/>
      <c r="FWR171" s="247"/>
      <c r="FWS171" s="247"/>
      <c r="FWT171" s="247"/>
      <c r="FWU171" s="247"/>
      <c r="FWV171" s="247"/>
      <c r="FWW171" s="247"/>
      <c r="FWX171" s="247"/>
      <c r="FWY171" s="247"/>
      <c r="FWZ171" s="247"/>
      <c r="FXA171" s="247"/>
      <c r="FXB171" s="247"/>
      <c r="FXC171" s="247"/>
      <c r="FXD171" s="247"/>
      <c r="FXE171" s="247"/>
      <c r="FXF171" s="247"/>
      <c r="FXG171" s="247"/>
      <c r="FXH171" s="247"/>
      <c r="FXI171" s="247"/>
      <c r="FXJ171" s="247"/>
      <c r="FXK171" s="247"/>
      <c r="FXL171" s="247"/>
      <c r="FXM171" s="247"/>
      <c r="FXN171" s="247"/>
      <c r="FXO171" s="247"/>
      <c r="FXP171" s="247"/>
      <c r="FXQ171" s="247"/>
      <c r="FXR171" s="247"/>
      <c r="FXS171" s="247"/>
      <c r="FXT171" s="247"/>
      <c r="FXU171" s="247"/>
      <c r="FXV171" s="247"/>
      <c r="FXW171" s="247"/>
      <c r="FXX171" s="247"/>
      <c r="FXY171" s="247"/>
      <c r="FXZ171" s="247"/>
      <c r="FYA171" s="247"/>
      <c r="FYB171" s="247"/>
      <c r="FYC171" s="247"/>
      <c r="FYD171" s="247"/>
      <c r="FYE171" s="247"/>
      <c r="FYF171" s="247"/>
      <c r="FYG171" s="247"/>
      <c r="FYH171" s="247"/>
      <c r="FYI171" s="247"/>
      <c r="FYJ171" s="247"/>
      <c r="FYK171" s="247"/>
      <c r="FYL171" s="247"/>
      <c r="FYM171" s="247"/>
      <c r="FYN171" s="247"/>
      <c r="FYO171" s="247"/>
      <c r="FYP171" s="247"/>
      <c r="FYQ171" s="247"/>
      <c r="FYR171" s="247"/>
      <c r="FYS171" s="247"/>
      <c r="FYT171" s="247"/>
      <c r="FYU171" s="247"/>
      <c r="FYV171" s="247"/>
      <c r="FYW171" s="247"/>
      <c r="FYX171" s="247"/>
      <c r="FYY171" s="247"/>
      <c r="FYZ171" s="247"/>
      <c r="FZA171" s="247"/>
      <c r="FZB171" s="247"/>
      <c r="FZC171" s="247"/>
      <c r="FZD171" s="247"/>
      <c r="FZE171" s="247"/>
      <c r="FZF171" s="247"/>
      <c r="FZG171" s="247"/>
      <c r="FZH171" s="247"/>
      <c r="FZI171" s="247"/>
      <c r="FZJ171" s="247"/>
      <c r="FZK171" s="247"/>
      <c r="FZL171" s="247"/>
      <c r="FZM171" s="247"/>
      <c r="FZN171" s="247"/>
      <c r="FZO171" s="247"/>
      <c r="FZP171" s="247"/>
      <c r="FZQ171" s="247"/>
      <c r="FZR171" s="247"/>
      <c r="FZS171" s="247"/>
      <c r="FZT171" s="247"/>
      <c r="FZU171" s="247"/>
      <c r="FZV171" s="247"/>
      <c r="FZW171" s="247"/>
      <c r="FZX171" s="247"/>
      <c r="FZY171" s="247"/>
      <c r="FZZ171" s="247"/>
      <c r="GAA171" s="247"/>
      <c r="GAB171" s="247"/>
      <c r="GAC171" s="247"/>
      <c r="GAD171" s="247"/>
      <c r="GAE171" s="247"/>
      <c r="GAF171" s="247"/>
      <c r="GAG171" s="247"/>
      <c r="GAH171" s="247"/>
      <c r="GAI171" s="247"/>
      <c r="GAJ171" s="247"/>
      <c r="GAK171" s="247"/>
      <c r="GAL171" s="247"/>
      <c r="GAM171" s="247"/>
      <c r="GAN171" s="247"/>
      <c r="GAO171" s="247"/>
      <c r="GAP171" s="247"/>
      <c r="GAQ171" s="247"/>
      <c r="GAR171" s="247"/>
      <c r="GAS171" s="247"/>
      <c r="GAT171" s="247"/>
      <c r="GAU171" s="247"/>
      <c r="GAV171" s="247"/>
      <c r="GAW171" s="247"/>
      <c r="GAX171" s="247"/>
      <c r="GAY171" s="247"/>
      <c r="GAZ171" s="247"/>
      <c r="GBA171" s="247"/>
      <c r="GBB171" s="247"/>
      <c r="GBC171" s="247"/>
      <c r="GBD171" s="247"/>
      <c r="GBE171" s="247"/>
      <c r="GBF171" s="247"/>
      <c r="GBG171" s="247"/>
      <c r="GBH171" s="247"/>
      <c r="GBI171" s="247"/>
      <c r="GBJ171" s="247"/>
      <c r="GBK171" s="247"/>
      <c r="GBL171" s="247"/>
      <c r="GBM171" s="247"/>
      <c r="GBN171" s="247"/>
      <c r="GBO171" s="247"/>
      <c r="GBP171" s="247"/>
      <c r="GBQ171" s="247"/>
      <c r="GBR171" s="247"/>
      <c r="GBS171" s="247"/>
      <c r="GBT171" s="247"/>
      <c r="GBU171" s="247"/>
      <c r="GBV171" s="247"/>
      <c r="GBW171" s="247"/>
      <c r="GBX171" s="247"/>
      <c r="GBY171" s="247"/>
      <c r="GBZ171" s="247"/>
      <c r="GCA171" s="247"/>
      <c r="GCB171" s="247"/>
      <c r="GCC171" s="247"/>
      <c r="GCD171" s="247"/>
      <c r="GCE171" s="247"/>
      <c r="GCF171" s="247"/>
      <c r="GCG171" s="247"/>
      <c r="GCH171" s="247"/>
      <c r="GCI171" s="247"/>
      <c r="GCJ171" s="247"/>
      <c r="GCK171" s="247"/>
      <c r="GCL171" s="247"/>
      <c r="GCM171" s="247"/>
      <c r="GCN171" s="247"/>
      <c r="GCO171" s="247"/>
      <c r="GCP171" s="247"/>
      <c r="GCQ171" s="247"/>
      <c r="GCR171" s="247"/>
      <c r="GCS171" s="247"/>
      <c r="GCT171" s="247"/>
      <c r="GCU171" s="247"/>
      <c r="GCV171" s="247"/>
      <c r="GCW171" s="247"/>
      <c r="GCX171" s="247"/>
      <c r="GCY171" s="247"/>
      <c r="GCZ171" s="247"/>
      <c r="GDA171" s="247"/>
      <c r="GDB171" s="247"/>
      <c r="GDC171" s="247"/>
      <c r="GDD171" s="247"/>
      <c r="GDE171" s="247"/>
      <c r="GDF171" s="247"/>
      <c r="GDG171" s="247"/>
      <c r="GDH171" s="247"/>
      <c r="GDI171" s="247"/>
      <c r="GDJ171" s="247"/>
      <c r="GDK171" s="247"/>
      <c r="GDL171" s="247"/>
      <c r="GDM171" s="247"/>
      <c r="GDN171" s="247"/>
      <c r="GDO171" s="247"/>
      <c r="GDP171" s="247"/>
      <c r="GDQ171" s="247"/>
      <c r="GDR171" s="247"/>
      <c r="GDS171" s="247"/>
      <c r="GDT171" s="247"/>
      <c r="GDU171" s="247"/>
      <c r="GDV171" s="247"/>
      <c r="GDW171" s="247"/>
      <c r="GDX171" s="247"/>
      <c r="GDY171" s="247"/>
      <c r="GDZ171" s="247"/>
      <c r="GEA171" s="247"/>
      <c r="GEB171" s="247"/>
      <c r="GEC171" s="247"/>
      <c r="GED171" s="247"/>
      <c r="GEE171" s="247"/>
      <c r="GEF171" s="247"/>
      <c r="GEG171" s="247"/>
      <c r="GEH171" s="247"/>
      <c r="GEI171" s="247"/>
      <c r="GEJ171" s="247"/>
      <c r="GEK171" s="247"/>
      <c r="GEL171" s="247"/>
      <c r="GEM171" s="247"/>
      <c r="GEN171" s="247"/>
      <c r="GEO171" s="247"/>
      <c r="GEP171" s="247"/>
      <c r="GEQ171" s="247"/>
      <c r="GER171" s="247"/>
      <c r="GES171" s="247"/>
      <c r="GET171" s="247"/>
      <c r="GEU171" s="247"/>
      <c r="GEV171" s="247"/>
      <c r="GEW171" s="247"/>
      <c r="GEX171" s="247"/>
      <c r="GEY171" s="247"/>
      <c r="GEZ171" s="247"/>
      <c r="GFA171" s="247"/>
      <c r="GFB171" s="247"/>
      <c r="GFC171" s="247"/>
      <c r="GFD171" s="247"/>
      <c r="GFE171" s="247"/>
      <c r="GFF171" s="247"/>
      <c r="GFG171" s="247"/>
      <c r="GFH171" s="247"/>
      <c r="GFI171" s="247"/>
      <c r="GFJ171" s="247"/>
      <c r="GFK171" s="247"/>
      <c r="GFL171" s="247"/>
      <c r="GFM171" s="247"/>
      <c r="GFN171" s="247"/>
      <c r="GFO171" s="247"/>
      <c r="GFP171" s="247"/>
      <c r="GFQ171" s="247"/>
      <c r="GFR171" s="247"/>
      <c r="GFS171" s="247"/>
      <c r="GFT171" s="247"/>
      <c r="GFU171" s="247"/>
      <c r="GFV171" s="247"/>
      <c r="GFW171" s="247"/>
      <c r="GFX171" s="247"/>
      <c r="GFY171" s="247"/>
      <c r="GFZ171" s="247"/>
      <c r="GGA171" s="247"/>
      <c r="GGB171" s="247"/>
      <c r="GGC171" s="247"/>
      <c r="GGD171" s="247"/>
      <c r="GGE171" s="247"/>
      <c r="GGF171" s="247"/>
      <c r="GGG171" s="247"/>
      <c r="GGH171" s="247"/>
      <c r="GGI171" s="247"/>
      <c r="GGJ171" s="247"/>
      <c r="GGK171" s="247"/>
      <c r="GGL171" s="247"/>
      <c r="GGM171" s="247"/>
      <c r="GGN171" s="247"/>
      <c r="GGO171" s="247"/>
      <c r="GGP171" s="247"/>
      <c r="GGQ171" s="247"/>
      <c r="GGR171" s="247"/>
      <c r="GGS171" s="247"/>
      <c r="GGT171" s="247"/>
      <c r="GGU171" s="247"/>
      <c r="GGV171" s="247"/>
      <c r="GGW171" s="247"/>
      <c r="GGX171" s="247"/>
      <c r="GGY171" s="247"/>
      <c r="GGZ171" s="247"/>
      <c r="GHA171" s="247"/>
      <c r="GHB171" s="247"/>
      <c r="GHC171" s="247"/>
      <c r="GHD171" s="247"/>
      <c r="GHE171" s="247"/>
      <c r="GHF171" s="247"/>
      <c r="GHG171" s="247"/>
      <c r="GHH171" s="247"/>
      <c r="GHI171" s="247"/>
      <c r="GHJ171" s="247"/>
      <c r="GHK171" s="247"/>
      <c r="GHL171" s="247"/>
      <c r="GHM171" s="247"/>
      <c r="GHN171" s="247"/>
      <c r="GHO171" s="247"/>
      <c r="GHP171" s="247"/>
      <c r="GHQ171" s="247"/>
      <c r="GHR171" s="247"/>
      <c r="GHS171" s="247"/>
      <c r="GHT171" s="247"/>
      <c r="GHU171" s="247"/>
      <c r="GHV171" s="247"/>
      <c r="GHW171" s="247"/>
      <c r="GHX171" s="247"/>
      <c r="GHY171" s="247"/>
      <c r="GHZ171" s="247"/>
      <c r="GIA171" s="247"/>
      <c r="GIB171" s="247"/>
      <c r="GIC171" s="247"/>
      <c r="GID171" s="247"/>
      <c r="GIE171" s="247"/>
      <c r="GIF171" s="247"/>
      <c r="GIG171" s="247"/>
      <c r="GIH171" s="247"/>
      <c r="GII171" s="247"/>
      <c r="GIJ171" s="247"/>
      <c r="GIK171" s="247"/>
      <c r="GIL171" s="247"/>
      <c r="GIM171" s="247"/>
      <c r="GIN171" s="247"/>
      <c r="GIO171" s="247"/>
      <c r="GIP171" s="247"/>
      <c r="GIQ171" s="247"/>
      <c r="GIR171" s="247"/>
      <c r="GIS171" s="247"/>
      <c r="GIT171" s="247"/>
      <c r="GIU171" s="247"/>
      <c r="GIV171" s="247"/>
      <c r="GIW171" s="247"/>
      <c r="GIX171" s="247"/>
      <c r="GIY171" s="247"/>
      <c r="GIZ171" s="247"/>
      <c r="GJA171" s="247"/>
      <c r="GJB171" s="247"/>
      <c r="GJC171" s="247"/>
      <c r="GJD171" s="247"/>
      <c r="GJE171" s="247"/>
      <c r="GJF171" s="247"/>
      <c r="GJG171" s="247"/>
      <c r="GJH171" s="247"/>
      <c r="GJI171" s="247"/>
      <c r="GJJ171" s="247"/>
      <c r="GJK171" s="247"/>
      <c r="GJL171" s="247"/>
      <c r="GJM171" s="247"/>
      <c r="GJN171" s="247"/>
      <c r="GJO171" s="247"/>
      <c r="GJP171" s="247"/>
      <c r="GJQ171" s="247"/>
      <c r="GJR171" s="247"/>
      <c r="GJS171" s="247"/>
      <c r="GJT171" s="247"/>
      <c r="GJU171" s="247"/>
      <c r="GJV171" s="247"/>
      <c r="GJW171" s="247"/>
      <c r="GJX171" s="247"/>
      <c r="GJY171" s="247"/>
      <c r="GJZ171" s="247"/>
      <c r="GKA171" s="247"/>
      <c r="GKB171" s="247"/>
      <c r="GKC171" s="247"/>
      <c r="GKD171" s="247"/>
      <c r="GKE171" s="247"/>
      <c r="GKF171" s="247"/>
      <c r="GKG171" s="247"/>
      <c r="GKH171" s="247"/>
      <c r="GKI171" s="247"/>
      <c r="GKJ171" s="247"/>
      <c r="GKK171" s="247"/>
      <c r="GKL171" s="247"/>
      <c r="GKM171" s="247"/>
      <c r="GKN171" s="247"/>
      <c r="GKO171" s="247"/>
      <c r="GKP171" s="247"/>
      <c r="GKQ171" s="247"/>
      <c r="GKR171" s="247"/>
      <c r="GKS171" s="247"/>
      <c r="GKT171" s="247"/>
      <c r="GKU171" s="247"/>
      <c r="GKV171" s="247"/>
      <c r="GKW171" s="247"/>
      <c r="GKX171" s="247"/>
      <c r="GKY171" s="247"/>
      <c r="GKZ171" s="247"/>
      <c r="GLA171" s="247"/>
      <c r="GLB171" s="247"/>
      <c r="GLC171" s="247"/>
      <c r="GLD171" s="247"/>
      <c r="GLE171" s="247"/>
      <c r="GLF171" s="247"/>
      <c r="GLG171" s="247"/>
      <c r="GLH171" s="247"/>
      <c r="GLI171" s="247"/>
      <c r="GLJ171" s="247"/>
      <c r="GLK171" s="247"/>
      <c r="GLL171" s="247"/>
      <c r="GLM171" s="247"/>
      <c r="GLN171" s="247"/>
      <c r="GLO171" s="247"/>
      <c r="GLP171" s="247"/>
      <c r="GLQ171" s="247"/>
      <c r="GLR171" s="247"/>
      <c r="GLS171" s="247"/>
      <c r="GLT171" s="247"/>
      <c r="GLU171" s="247"/>
      <c r="GLV171" s="247"/>
      <c r="GLW171" s="247"/>
      <c r="GLX171" s="247"/>
      <c r="GLY171" s="247"/>
      <c r="GLZ171" s="247"/>
      <c r="GMA171" s="247"/>
      <c r="GMB171" s="247"/>
      <c r="GMC171" s="247"/>
      <c r="GMD171" s="247"/>
      <c r="GME171" s="247"/>
      <c r="GMF171" s="247"/>
      <c r="GMG171" s="247"/>
      <c r="GMH171" s="247"/>
      <c r="GMI171" s="247"/>
      <c r="GMJ171" s="247"/>
      <c r="GMK171" s="247"/>
      <c r="GML171" s="247"/>
      <c r="GMM171" s="247"/>
      <c r="GMN171" s="247"/>
      <c r="GMO171" s="247"/>
      <c r="GMP171" s="247"/>
      <c r="GMQ171" s="247"/>
      <c r="GMR171" s="247"/>
      <c r="GMS171" s="247"/>
      <c r="GMT171" s="247"/>
      <c r="GMU171" s="247"/>
      <c r="GMV171" s="247"/>
      <c r="GMW171" s="247"/>
      <c r="GMX171" s="247"/>
      <c r="GMY171" s="247"/>
      <c r="GMZ171" s="247"/>
      <c r="GNA171" s="247"/>
      <c r="GNB171" s="247"/>
      <c r="GNC171" s="247"/>
      <c r="GND171" s="247"/>
      <c r="GNE171" s="247"/>
      <c r="GNF171" s="247"/>
      <c r="GNG171" s="247"/>
      <c r="GNH171" s="247"/>
      <c r="GNI171" s="247"/>
      <c r="GNJ171" s="247"/>
      <c r="GNK171" s="247"/>
      <c r="GNL171" s="247"/>
      <c r="GNM171" s="247"/>
      <c r="GNN171" s="247"/>
      <c r="GNO171" s="247"/>
      <c r="GNP171" s="247"/>
      <c r="GNQ171" s="247"/>
      <c r="GNR171" s="247"/>
      <c r="GNS171" s="247"/>
      <c r="GNT171" s="247"/>
      <c r="GNU171" s="247"/>
      <c r="GNV171" s="247"/>
      <c r="GNW171" s="247"/>
      <c r="GNX171" s="247"/>
      <c r="GNY171" s="247"/>
      <c r="GNZ171" s="247"/>
      <c r="GOA171" s="247"/>
      <c r="GOB171" s="247"/>
      <c r="GOC171" s="247"/>
      <c r="GOD171" s="247"/>
      <c r="GOE171" s="247"/>
      <c r="GOF171" s="247"/>
      <c r="GOG171" s="247"/>
      <c r="GOH171" s="247"/>
      <c r="GOI171" s="247"/>
      <c r="GOJ171" s="247"/>
      <c r="GOK171" s="247"/>
      <c r="GOL171" s="247"/>
      <c r="GOM171" s="247"/>
      <c r="GON171" s="247"/>
      <c r="GOO171" s="247"/>
      <c r="GOP171" s="247"/>
      <c r="GOQ171" s="247"/>
      <c r="GOR171" s="247"/>
      <c r="GOS171" s="247"/>
      <c r="GOT171" s="247"/>
      <c r="GOU171" s="247"/>
      <c r="GOV171" s="247"/>
      <c r="GOW171" s="247"/>
      <c r="GOX171" s="247"/>
      <c r="GOY171" s="247"/>
      <c r="GOZ171" s="247"/>
      <c r="GPA171" s="247"/>
      <c r="GPB171" s="247"/>
      <c r="GPC171" s="247"/>
      <c r="GPD171" s="247"/>
      <c r="GPE171" s="247"/>
      <c r="GPF171" s="247"/>
      <c r="GPG171" s="247"/>
      <c r="GPH171" s="247"/>
      <c r="GPI171" s="247"/>
      <c r="GPJ171" s="247"/>
      <c r="GPK171" s="247"/>
      <c r="GPL171" s="247"/>
      <c r="GPM171" s="247"/>
      <c r="GPN171" s="247"/>
      <c r="GPO171" s="247"/>
      <c r="GPP171" s="247"/>
      <c r="GPQ171" s="247"/>
      <c r="GPR171" s="247"/>
      <c r="GPS171" s="247"/>
      <c r="GPT171" s="247"/>
      <c r="GPU171" s="247"/>
      <c r="GPV171" s="247"/>
      <c r="GPW171" s="247"/>
      <c r="GPX171" s="247"/>
      <c r="GPY171" s="247"/>
      <c r="GPZ171" s="247"/>
      <c r="GQA171" s="247"/>
      <c r="GQB171" s="247"/>
      <c r="GQC171" s="247"/>
      <c r="GQD171" s="247"/>
      <c r="GQE171" s="247"/>
      <c r="GQF171" s="247"/>
      <c r="GQG171" s="247"/>
      <c r="GQH171" s="247"/>
      <c r="GQI171" s="247"/>
      <c r="GQJ171" s="247"/>
      <c r="GQK171" s="247"/>
      <c r="GQL171" s="247"/>
      <c r="GQM171" s="247"/>
      <c r="GQN171" s="247"/>
      <c r="GQO171" s="247"/>
      <c r="GQP171" s="247"/>
      <c r="GQQ171" s="247"/>
      <c r="GQR171" s="247"/>
      <c r="GQS171" s="247"/>
      <c r="GQT171" s="247"/>
      <c r="GQU171" s="247"/>
      <c r="GQV171" s="247"/>
      <c r="GQW171" s="247"/>
      <c r="GQX171" s="247"/>
      <c r="GQY171" s="247"/>
      <c r="GQZ171" s="247"/>
      <c r="GRA171" s="247"/>
      <c r="GRB171" s="247"/>
      <c r="GRC171" s="247"/>
      <c r="GRD171" s="247"/>
      <c r="GRE171" s="247"/>
      <c r="GRF171" s="247"/>
      <c r="GRG171" s="247"/>
      <c r="GRH171" s="247"/>
      <c r="GRI171" s="247"/>
      <c r="GRJ171" s="247"/>
      <c r="GRK171" s="247"/>
      <c r="GRL171" s="247"/>
      <c r="GRM171" s="247"/>
      <c r="GRN171" s="247"/>
      <c r="GRO171" s="247"/>
      <c r="GRP171" s="247"/>
      <c r="GRQ171" s="247"/>
      <c r="GRR171" s="247"/>
      <c r="GRS171" s="247"/>
      <c r="GRT171" s="247"/>
      <c r="GRU171" s="247"/>
      <c r="GRV171" s="247"/>
      <c r="GRW171" s="247"/>
      <c r="GRX171" s="247"/>
      <c r="GRY171" s="247"/>
      <c r="GRZ171" s="247"/>
      <c r="GSA171" s="247"/>
      <c r="GSB171" s="247"/>
      <c r="GSC171" s="247"/>
      <c r="GSD171" s="247"/>
      <c r="GSE171" s="247"/>
      <c r="GSF171" s="247"/>
      <c r="GSG171" s="247"/>
      <c r="GSH171" s="247"/>
      <c r="GSI171" s="247"/>
      <c r="GSJ171" s="247"/>
      <c r="GSK171" s="247"/>
      <c r="GSL171" s="247"/>
      <c r="GSM171" s="247"/>
      <c r="GSN171" s="247"/>
      <c r="GSO171" s="247"/>
      <c r="GSP171" s="247"/>
      <c r="GSQ171" s="247"/>
      <c r="GSR171" s="247"/>
      <c r="GSS171" s="247"/>
      <c r="GST171" s="247"/>
      <c r="GSU171" s="247"/>
      <c r="GSV171" s="247"/>
      <c r="GSW171" s="247"/>
      <c r="GSX171" s="247"/>
      <c r="GSY171" s="247"/>
      <c r="GSZ171" s="247"/>
      <c r="GTA171" s="247"/>
      <c r="GTB171" s="247"/>
      <c r="GTC171" s="247"/>
      <c r="GTD171" s="247"/>
      <c r="GTE171" s="247"/>
      <c r="GTF171" s="247"/>
      <c r="GTG171" s="247"/>
      <c r="GTH171" s="247"/>
      <c r="GTI171" s="247"/>
      <c r="GTJ171" s="247"/>
      <c r="GTK171" s="247"/>
      <c r="GTL171" s="247"/>
      <c r="GTM171" s="247"/>
      <c r="GTN171" s="247"/>
      <c r="GTO171" s="247"/>
      <c r="GTP171" s="247"/>
      <c r="GTQ171" s="247"/>
      <c r="GTR171" s="247"/>
      <c r="GTS171" s="247"/>
      <c r="GTT171" s="247"/>
      <c r="GTU171" s="247"/>
      <c r="GTV171" s="247"/>
      <c r="GTW171" s="247"/>
      <c r="GTX171" s="247"/>
      <c r="GTY171" s="247"/>
      <c r="GTZ171" s="247"/>
      <c r="GUA171" s="247"/>
      <c r="GUB171" s="247"/>
      <c r="GUC171" s="247"/>
      <c r="GUD171" s="247"/>
      <c r="GUE171" s="247"/>
      <c r="GUF171" s="247"/>
      <c r="GUG171" s="247"/>
      <c r="GUH171" s="247"/>
      <c r="GUI171" s="247"/>
      <c r="GUJ171" s="247"/>
      <c r="GUK171" s="247"/>
      <c r="GUL171" s="247"/>
      <c r="GUM171" s="247"/>
      <c r="GUN171" s="247"/>
      <c r="GUO171" s="247"/>
      <c r="GUP171" s="247"/>
      <c r="GUQ171" s="247"/>
      <c r="GUR171" s="247"/>
      <c r="GUS171" s="247"/>
      <c r="GUT171" s="247"/>
      <c r="GUU171" s="247"/>
      <c r="GUV171" s="247"/>
      <c r="GUW171" s="247"/>
      <c r="GUX171" s="247"/>
      <c r="GUY171" s="247"/>
      <c r="GUZ171" s="247"/>
      <c r="GVA171" s="247"/>
      <c r="GVB171" s="247"/>
      <c r="GVC171" s="247"/>
      <c r="GVD171" s="247"/>
      <c r="GVE171" s="247"/>
      <c r="GVF171" s="247"/>
      <c r="GVG171" s="247"/>
      <c r="GVH171" s="247"/>
      <c r="GVI171" s="247"/>
      <c r="GVJ171" s="247"/>
      <c r="GVK171" s="247"/>
      <c r="GVL171" s="247"/>
      <c r="GVM171" s="247"/>
      <c r="GVN171" s="247"/>
      <c r="GVO171" s="247"/>
      <c r="GVP171" s="247"/>
      <c r="GVQ171" s="247"/>
      <c r="GVR171" s="247"/>
      <c r="GVS171" s="247"/>
      <c r="GVT171" s="247"/>
      <c r="GVU171" s="247"/>
      <c r="GVV171" s="247"/>
      <c r="GVW171" s="247"/>
      <c r="GVX171" s="247"/>
      <c r="GVY171" s="247"/>
      <c r="GVZ171" s="247"/>
      <c r="GWA171" s="247"/>
      <c r="GWB171" s="247"/>
      <c r="GWC171" s="247"/>
      <c r="GWD171" s="247"/>
      <c r="GWE171" s="247"/>
      <c r="GWF171" s="247"/>
      <c r="GWG171" s="247"/>
      <c r="GWH171" s="247"/>
      <c r="GWI171" s="247"/>
      <c r="GWJ171" s="247"/>
      <c r="GWK171" s="247"/>
      <c r="GWL171" s="247"/>
      <c r="GWM171" s="247"/>
      <c r="GWN171" s="247"/>
      <c r="GWO171" s="247"/>
      <c r="GWP171" s="247"/>
      <c r="GWQ171" s="247"/>
      <c r="GWR171" s="247"/>
      <c r="GWS171" s="247"/>
      <c r="GWT171" s="247"/>
      <c r="GWU171" s="247"/>
      <c r="GWV171" s="247"/>
      <c r="GWW171" s="247"/>
      <c r="GWX171" s="247"/>
      <c r="GWY171" s="247"/>
      <c r="GWZ171" s="247"/>
      <c r="GXA171" s="247"/>
      <c r="GXB171" s="247"/>
      <c r="GXC171" s="247"/>
      <c r="GXD171" s="247"/>
      <c r="GXE171" s="247"/>
      <c r="GXF171" s="247"/>
      <c r="GXG171" s="247"/>
      <c r="GXH171" s="247"/>
      <c r="GXI171" s="247"/>
      <c r="GXJ171" s="247"/>
      <c r="GXK171" s="247"/>
      <c r="GXL171" s="247"/>
      <c r="GXM171" s="247"/>
      <c r="GXN171" s="247"/>
      <c r="GXO171" s="247"/>
      <c r="GXP171" s="247"/>
      <c r="GXQ171" s="247"/>
      <c r="GXR171" s="247"/>
      <c r="GXS171" s="247"/>
      <c r="GXT171" s="247"/>
      <c r="GXU171" s="247"/>
      <c r="GXV171" s="247"/>
      <c r="GXW171" s="247"/>
      <c r="GXX171" s="247"/>
      <c r="GXY171" s="247"/>
      <c r="GXZ171" s="247"/>
      <c r="GYA171" s="247"/>
      <c r="GYB171" s="247"/>
      <c r="GYC171" s="247"/>
      <c r="GYD171" s="247"/>
      <c r="GYE171" s="247"/>
      <c r="GYF171" s="247"/>
      <c r="GYG171" s="247"/>
      <c r="GYH171" s="247"/>
      <c r="GYI171" s="247"/>
      <c r="GYJ171" s="247"/>
      <c r="GYK171" s="247"/>
      <c r="GYL171" s="247"/>
      <c r="GYM171" s="247"/>
      <c r="GYN171" s="247"/>
      <c r="GYO171" s="247"/>
      <c r="GYP171" s="247"/>
      <c r="GYQ171" s="247"/>
      <c r="GYR171" s="247"/>
      <c r="GYS171" s="247"/>
      <c r="GYT171" s="247"/>
      <c r="GYU171" s="247"/>
      <c r="GYV171" s="247"/>
      <c r="GYW171" s="247"/>
      <c r="GYX171" s="247"/>
      <c r="GYY171" s="247"/>
      <c r="GYZ171" s="247"/>
      <c r="GZA171" s="247"/>
      <c r="GZB171" s="247"/>
      <c r="GZC171" s="247"/>
      <c r="GZD171" s="247"/>
      <c r="GZE171" s="247"/>
      <c r="GZF171" s="247"/>
      <c r="GZG171" s="247"/>
      <c r="GZH171" s="247"/>
      <c r="GZI171" s="247"/>
      <c r="GZJ171" s="247"/>
      <c r="GZK171" s="247"/>
      <c r="GZL171" s="247"/>
      <c r="GZM171" s="247"/>
      <c r="GZN171" s="247"/>
      <c r="GZO171" s="247"/>
      <c r="GZP171" s="247"/>
      <c r="GZQ171" s="247"/>
      <c r="GZR171" s="247"/>
      <c r="GZS171" s="247"/>
      <c r="GZT171" s="247"/>
      <c r="GZU171" s="247"/>
      <c r="GZV171" s="247"/>
      <c r="GZW171" s="247"/>
      <c r="GZX171" s="247"/>
      <c r="GZY171" s="247"/>
      <c r="GZZ171" s="247"/>
      <c r="HAA171" s="247"/>
      <c r="HAB171" s="247"/>
      <c r="HAC171" s="247"/>
      <c r="HAD171" s="247"/>
      <c r="HAE171" s="247"/>
      <c r="HAF171" s="247"/>
      <c r="HAG171" s="247"/>
      <c r="HAH171" s="247"/>
      <c r="HAI171" s="247"/>
      <c r="HAJ171" s="247"/>
      <c r="HAK171" s="247"/>
      <c r="HAL171" s="247"/>
      <c r="HAM171" s="247"/>
      <c r="HAN171" s="247"/>
      <c r="HAO171" s="247"/>
      <c r="HAP171" s="247"/>
      <c r="HAQ171" s="247"/>
      <c r="HAR171" s="247"/>
      <c r="HAS171" s="247"/>
      <c r="HAT171" s="247"/>
      <c r="HAU171" s="247"/>
      <c r="HAV171" s="247"/>
      <c r="HAW171" s="247"/>
      <c r="HAX171" s="247"/>
      <c r="HAY171" s="247"/>
      <c r="HAZ171" s="247"/>
      <c r="HBA171" s="247"/>
      <c r="HBB171" s="247"/>
      <c r="HBC171" s="247"/>
      <c r="HBD171" s="247"/>
      <c r="HBE171" s="247"/>
      <c r="HBF171" s="247"/>
      <c r="HBG171" s="247"/>
      <c r="HBH171" s="247"/>
      <c r="HBI171" s="247"/>
      <c r="HBJ171" s="247"/>
      <c r="HBK171" s="247"/>
      <c r="HBL171" s="247"/>
      <c r="HBM171" s="247"/>
      <c r="HBN171" s="247"/>
      <c r="HBO171" s="247"/>
      <c r="HBP171" s="247"/>
      <c r="HBQ171" s="247"/>
      <c r="HBR171" s="247"/>
      <c r="HBS171" s="247"/>
      <c r="HBT171" s="247"/>
      <c r="HBU171" s="247"/>
      <c r="HBV171" s="247"/>
      <c r="HBW171" s="247"/>
      <c r="HBX171" s="247"/>
      <c r="HBY171" s="247"/>
      <c r="HBZ171" s="247"/>
      <c r="HCA171" s="247"/>
      <c r="HCB171" s="247"/>
      <c r="HCC171" s="247"/>
      <c r="HCD171" s="247"/>
      <c r="HCE171" s="247"/>
      <c r="HCF171" s="247"/>
      <c r="HCG171" s="247"/>
      <c r="HCH171" s="247"/>
      <c r="HCI171" s="247"/>
      <c r="HCJ171" s="247"/>
      <c r="HCK171" s="247"/>
      <c r="HCL171" s="247"/>
      <c r="HCM171" s="247"/>
      <c r="HCN171" s="247"/>
      <c r="HCO171" s="247"/>
      <c r="HCP171" s="247"/>
      <c r="HCQ171" s="247"/>
      <c r="HCR171" s="247"/>
      <c r="HCS171" s="247"/>
      <c r="HCT171" s="247"/>
      <c r="HCU171" s="247"/>
      <c r="HCV171" s="247"/>
      <c r="HCW171" s="247"/>
      <c r="HCX171" s="247"/>
      <c r="HCY171" s="247"/>
      <c r="HCZ171" s="247"/>
      <c r="HDA171" s="247"/>
      <c r="HDB171" s="247"/>
      <c r="HDC171" s="247"/>
      <c r="HDD171" s="247"/>
      <c r="HDE171" s="247"/>
      <c r="HDF171" s="247"/>
      <c r="HDG171" s="247"/>
      <c r="HDH171" s="247"/>
      <c r="HDI171" s="247"/>
      <c r="HDJ171" s="247"/>
      <c r="HDK171" s="247"/>
      <c r="HDL171" s="247"/>
      <c r="HDM171" s="247"/>
      <c r="HDN171" s="247"/>
      <c r="HDO171" s="247"/>
      <c r="HDP171" s="247"/>
      <c r="HDQ171" s="247"/>
      <c r="HDR171" s="247"/>
      <c r="HDS171" s="247"/>
      <c r="HDT171" s="247"/>
      <c r="HDU171" s="247"/>
      <c r="HDV171" s="247"/>
      <c r="HDW171" s="247"/>
      <c r="HDX171" s="247"/>
      <c r="HDY171" s="247"/>
      <c r="HDZ171" s="247"/>
      <c r="HEA171" s="247"/>
      <c r="HEB171" s="247"/>
      <c r="HEC171" s="247"/>
      <c r="HED171" s="247"/>
      <c r="HEE171" s="247"/>
      <c r="HEF171" s="247"/>
      <c r="HEG171" s="247"/>
      <c r="HEH171" s="247"/>
      <c r="HEI171" s="247"/>
      <c r="HEJ171" s="247"/>
      <c r="HEK171" s="247"/>
      <c r="HEL171" s="247"/>
      <c r="HEM171" s="247"/>
      <c r="HEN171" s="247"/>
      <c r="HEO171" s="247"/>
      <c r="HEP171" s="247"/>
      <c r="HEQ171" s="247"/>
      <c r="HER171" s="247"/>
      <c r="HES171" s="247"/>
      <c r="HET171" s="247"/>
      <c r="HEU171" s="247"/>
      <c r="HEV171" s="247"/>
      <c r="HEW171" s="247"/>
      <c r="HEX171" s="247"/>
      <c r="HEY171" s="247"/>
      <c r="HEZ171" s="247"/>
      <c r="HFA171" s="247"/>
      <c r="HFB171" s="247"/>
      <c r="HFC171" s="247"/>
      <c r="HFD171" s="247"/>
      <c r="HFE171" s="247"/>
      <c r="HFF171" s="247"/>
      <c r="HFG171" s="247"/>
      <c r="HFH171" s="247"/>
      <c r="HFI171" s="247"/>
      <c r="HFJ171" s="247"/>
      <c r="HFK171" s="247"/>
      <c r="HFL171" s="247"/>
      <c r="HFM171" s="247"/>
      <c r="HFN171" s="247"/>
      <c r="HFO171" s="247"/>
      <c r="HFP171" s="247"/>
      <c r="HFQ171" s="247"/>
      <c r="HFR171" s="247"/>
      <c r="HFS171" s="247"/>
      <c r="HFT171" s="247"/>
      <c r="HFU171" s="247"/>
      <c r="HFV171" s="247"/>
      <c r="HFW171" s="247"/>
      <c r="HFX171" s="247"/>
      <c r="HFY171" s="247"/>
      <c r="HFZ171" s="247"/>
      <c r="HGA171" s="247"/>
      <c r="HGB171" s="247"/>
      <c r="HGC171" s="247"/>
      <c r="HGD171" s="247"/>
      <c r="HGE171" s="247"/>
      <c r="HGF171" s="247"/>
      <c r="HGG171" s="247"/>
      <c r="HGH171" s="247"/>
      <c r="HGI171" s="247"/>
      <c r="HGJ171" s="247"/>
      <c r="HGK171" s="247"/>
      <c r="HGL171" s="247"/>
      <c r="HGM171" s="247"/>
      <c r="HGN171" s="247"/>
      <c r="HGO171" s="247"/>
      <c r="HGP171" s="247"/>
      <c r="HGQ171" s="247"/>
      <c r="HGR171" s="247"/>
      <c r="HGS171" s="247"/>
      <c r="HGT171" s="247"/>
      <c r="HGU171" s="247"/>
      <c r="HGV171" s="247"/>
      <c r="HGW171" s="247"/>
      <c r="HGX171" s="247"/>
      <c r="HGY171" s="247"/>
      <c r="HGZ171" s="247"/>
      <c r="HHA171" s="247"/>
      <c r="HHB171" s="247"/>
      <c r="HHC171" s="247"/>
      <c r="HHD171" s="247"/>
      <c r="HHE171" s="247"/>
      <c r="HHF171" s="247"/>
      <c r="HHG171" s="247"/>
      <c r="HHH171" s="247"/>
      <c r="HHI171" s="247"/>
      <c r="HHJ171" s="247"/>
      <c r="HHK171" s="247"/>
      <c r="HHL171" s="247"/>
      <c r="HHM171" s="247"/>
      <c r="HHN171" s="247"/>
      <c r="HHO171" s="247"/>
      <c r="HHP171" s="247"/>
      <c r="HHQ171" s="247"/>
      <c r="HHR171" s="247"/>
      <c r="HHS171" s="247"/>
      <c r="HHT171" s="247"/>
      <c r="HHU171" s="247"/>
      <c r="HHV171" s="247"/>
      <c r="HHW171" s="247"/>
      <c r="HHX171" s="247"/>
      <c r="HHY171" s="247"/>
      <c r="HHZ171" s="247"/>
      <c r="HIA171" s="247"/>
      <c r="HIB171" s="247"/>
      <c r="HIC171" s="247"/>
      <c r="HID171" s="247"/>
      <c r="HIE171" s="247"/>
      <c r="HIF171" s="247"/>
      <c r="HIG171" s="247"/>
      <c r="HIH171" s="247"/>
      <c r="HII171" s="247"/>
      <c r="HIJ171" s="247"/>
      <c r="HIK171" s="247"/>
      <c r="HIL171" s="247"/>
      <c r="HIM171" s="247"/>
      <c r="HIN171" s="247"/>
      <c r="HIO171" s="247"/>
      <c r="HIP171" s="247"/>
      <c r="HIQ171" s="247"/>
      <c r="HIR171" s="247"/>
      <c r="HIS171" s="247"/>
      <c r="HIT171" s="247"/>
      <c r="HIU171" s="247"/>
      <c r="HIV171" s="247"/>
      <c r="HIW171" s="247"/>
      <c r="HIX171" s="247"/>
      <c r="HIY171" s="247"/>
      <c r="HIZ171" s="247"/>
      <c r="HJA171" s="247"/>
      <c r="HJB171" s="247"/>
      <c r="HJC171" s="247"/>
      <c r="HJD171" s="247"/>
      <c r="HJE171" s="247"/>
      <c r="HJF171" s="247"/>
      <c r="HJG171" s="247"/>
      <c r="HJH171" s="247"/>
      <c r="HJI171" s="247"/>
      <c r="HJJ171" s="247"/>
      <c r="HJK171" s="247"/>
      <c r="HJL171" s="247"/>
      <c r="HJM171" s="247"/>
      <c r="HJN171" s="247"/>
      <c r="HJO171" s="247"/>
      <c r="HJP171" s="247"/>
      <c r="HJQ171" s="247"/>
      <c r="HJR171" s="247"/>
      <c r="HJS171" s="247"/>
      <c r="HJT171" s="247"/>
      <c r="HJU171" s="247"/>
      <c r="HJV171" s="247"/>
      <c r="HJW171" s="247"/>
      <c r="HJX171" s="247"/>
      <c r="HJY171" s="247"/>
      <c r="HJZ171" s="247"/>
      <c r="HKA171" s="247"/>
      <c r="HKB171" s="247"/>
      <c r="HKC171" s="247"/>
      <c r="HKD171" s="247"/>
      <c r="HKE171" s="247"/>
      <c r="HKF171" s="247"/>
      <c r="HKG171" s="247"/>
      <c r="HKH171" s="247"/>
      <c r="HKI171" s="247"/>
      <c r="HKJ171" s="247"/>
      <c r="HKK171" s="247"/>
      <c r="HKL171" s="247"/>
      <c r="HKM171" s="247"/>
      <c r="HKN171" s="247"/>
      <c r="HKO171" s="247"/>
      <c r="HKP171" s="247"/>
      <c r="HKQ171" s="247"/>
      <c r="HKR171" s="247"/>
      <c r="HKS171" s="247"/>
      <c r="HKT171" s="247"/>
      <c r="HKU171" s="247"/>
      <c r="HKV171" s="247"/>
      <c r="HKW171" s="247"/>
      <c r="HKX171" s="247"/>
      <c r="HKY171" s="247"/>
      <c r="HKZ171" s="247"/>
      <c r="HLA171" s="247"/>
      <c r="HLB171" s="247"/>
      <c r="HLC171" s="247"/>
      <c r="HLD171" s="247"/>
      <c r="HLE171" s="247"/>
      <c r="HLF171" s="247"/>
      <c r="HLG171" s="247"/>
      <c r="HLH171" s="247"/>
      <c r="HLI171" s="247"/>
      <c r="HLJ171" s="247"/>
      <c r="HLK171" s="247"/>
      <c r="HLL171" s="247"/>
      <c r="HLM171" s="247"/>
      <c r="HLN171" s="247"/>
      <c r="HLO171" s="247"/>
      <c r="HLP171" s="247"/>
      <c r="HLQ171" s="247"/>
      <c r="HLR171" s="247"/>
      <c r="HLS171" s="247"/>
      <c r="HLT171" s="247"/>
      <c r="HLU171" s="247"/>
      <c r="HLV171" s="247"/>
      <c r="HLW171" s="247"/>
      <c r="HLX171" s="247"/>
      <c r="HLY171" s="247"/>
      <c r="HLZ171" s="247"/>
      <c r="HMA171" s="247"/>
      <c r="HMB171" s="247"/>
      <c r="HMC171" s="247"/>
      <c r="HMD171" s="247"/>
      <c r="HME171" s="247"/>
      <c r="HMF171" s="247"/>
      <c r="HMG171" s="247"/>
      <c r="HMH171" s="247"/>
      <c r="HMI171" s="247"/>
      <c r="HMJ171" s="247"/>
      <c r="HMK171" s="247"/>
      <c r="HML171" s="247"/>
      <c r="HMM171" s="247"/>
      <c r="HMN171" s="247"/>
      <c r="HMO171" s="247"/>
      <c r="HMP171" s="247"/>
      <c r="HMQ171" s="247"/>
      <c r="HMR171" s="247"/>
      <c r="HMS171" s="247"/>
      <c r="HMT171" s="247"/>
      <c r="HMU171" s="247"/>
      <c r="HMV171" s="247"/>
      <c r="HMW171" s="247"/>
      <c r="HMX171" s="247"/>
      <c r="HMY171" s="247"/>
      <c r="HMZ171" s="247"/>
      <c r="HNA171" s="247"/>
      <c r="HNB171" s="247"/>
      <c r="HNC171" s="247"/>
      <c r="HND171" s="247"/>
      <c r="HNE171" s="247"/>
      <c r="HNF171" s="247"/>
      <c r="HNG171" s="247"/>
      <c r="HNH171" s="247"/>
      <c r="HNI171" s="247"/>
      <c r="HNJ171" s="247"/>
      <c r="HNK171" s="247"/>
      <c r="HNL171" s="247"/>
      <c r="HNM171" s="247"/>
      <c r="HNN171" s="247"/>
      <c r="HNO171" s="247"/>
      <c r="HNP171" s="247"/>
      <c r="HNQ171" s="247"/>
      <c r="HNR171" s="247"/>
      <c r="HNS171" s="247"/>
      <c r="HNT171" s="247"/>
      <c r="HNU171" s="247"/>
      <c r="HNV171" s="247"/>
      <c r="HNW171" s="247"/>
      <c r="HNX171" s="247"/>
      <c r="HNY171" s="247"/>
      <c r="HNZ171" s="247"/>
      <c r="HOA171" s="247"/>
      <c r="HOB171" s="247"/>
      <c r="HOC171" s="247"/>
      <c r="HOD171" s="247"/>
      <c r="HOE171" s="247"/>
      <c r="HOF171" s="247"/>
      <c r="HOG171" s="247"/>
      <c r="HOH171" s="247"/>
      <c r="HOI171" s="247"/>
      <c r="HOJ171" s="247"/>
      <c r="HOK171" s="247"/>
      <c r="HOL171" s="247"/>
      <c r="HOM171" s="247"/>
      <c r="HON171" s="247"/>
      <c r="HOO171" s="247"/>
      <c r="HOP171" s="247"/>
      <c r="HOQ171" s="247"/>
      <c r="HOR171" s="247"/>
      <c r="HOS171" s="247"/>
      <c r="HOT171" s="247"/>
      <c r="HOU171" s="247"/>
      <c r="HOV171" s="247"/>
      <c r="HOW171" s="247"/>
      <c r="HOX171" s="247"/>
      <c r="HOY171" s="247"/>
      <c r="HOZ171" s="247"/>
      <c r="HPA171" s="247"/>
      <c r="HPB171" s="247"/>
      <c r="HPC171" s="247"/>
      <c r="HPD171" s="247"/>
      <c r="HPE171" s="247"/>
      <c r="HPF171" s="247"/>
      <c r="HPG171" s="247"/>
      <c r="HPH171" s="247"/>
      <c r="HPI171" s="247"/>
      <c r="HPJ171" s="247"/>
      <c r="HPK171" s="247"/>
      <c r="HPL171" s="247"/>
      <c r="HPM171" s="247"/>
      <c r="HPN171" s="247"/>
      <c r="HPO171" s="247"/>
      <c r="HPP171" s="247"/>
      <c r="HPQ171" s="247"/>
      <c r="HPR171" s="247"/>
      <c r="HPS171" s="247"/>
      <c r="HPT171" s="247"/>
      <c r="HPU171" s="247"/>
      <c r="HPV171" s="247"/>
      <c r="HPW171" s="247"/>
      <c r="HPX171" s="247"/>
      <c r="HPY171" s="247"/>
      <c r="HPZ171" s="247"/>
      <c r="HQA171" s="247"/>
      <c r="HQB171" s="247"/>
      <c r="HQC171" s="247"/>
      <c r="HQD171" s="247"/>
      <c r="HQE171" s="247"/>
      <c r="HQF171" s="247"/>
      <c r="HQG171" s="247"/>
      <c r="HQH171" s="247"/>
      <c r="HQI171" s="247"/>
      <c r="HQJ171" s="247"/>
      <c r="HQK171" s="247"/>
      <c r="HQL171" s="247"/>
      <c r="HQM171" s="247"/>
      <c r="HQN171" s="247"/>
      <c r="HQO171" s="247"/>
      <c r="HQP171" s="247"/>
      <c r="HQQ171" s="247"/>
      <c r="HQR171" s="247"/>
      <c r="HQS171" s="247"/>
      <c r="HQT171" s="247"/>
      <c r="HQU171" s="247"/>
      <c r="HQV171" s="247"/>
      <c r="HQW171" s="247"/>
      <c r="HQX171" s="247"/>
      <c r="HQY171" s="247"/>
      <c r="HQZ171" s="247"/>
      <c r="HRA171" s="247"/>
      <c r="HRB171" s="247"/>
      <c r="HRC171" s="247"/>
      <c r="HRD171" s="247"/>
      <c r="HRE171" s="247"/>
      <c r="HRF171" s="247"/>
      <c r="HRG171" s="247"/>
      <c r="HRH171" s="247"/>
      <c r="HRI171" s="247"/>
      <c r="HRJ171" s="247"/>
      <c r="HRK171" s="247"/>
      <c r="HRL171" s="247"/>
      <c r="HRM171" s="247"/>
      <c r="HRN171" s="247"/>
      <c r="HRO171" s="247"/>
      <c r="HRP171" s="247"/>
      <c r="HRQ171" s="247"/>
      <c r="HRR171" s="247"/>
      <c r="HRS171" s="247"/>
      <c r="HRT171" s="247"/>
      <c r="HRU171" s="247"/>
      <c r="HRV171" s="247"/>
      <c r="HRW171" s="247"/>
      <c r="HRX171" s="247"/>
      <c r="HRY171" s="247"/>
      <c r="HRZ171" s="247"/>
      <c r="HSA171" s="247"/>
      <c r="HSB171" s="247"/>
      <c r="HSC171" s="247"/>
      <c r="HSD171" s="247"/>
      <c r="HSE171" s="247"/>
      <c r="HSF171" s="247"/>
      <c r="HSG171" s="247"/>
      <c r="HSH171" s="247"/>
      <c r="HSI171" s="247"/>
      <c r="HSJ171" s="247"/>
      <c r="HSK171" s="247"/>
      <c r="HSL171" s="247"/>
      <c r="HSM171" s="247"/>
      <c r="HSN171" s="247"/>
      <c r="HSO171" s="247"/>
      <c r="HSP171" s="247"/>
      <c r="HSQ171" s="247"/>
      <c r="HSR171" s="247"/>
      <c r="HSS171" s="247"/>
      <c r="HST171" s="247"/>
      <c r="HSU171" s="247"/>
      <c r="HSV171" s="247"/>
      <c r="HSW171" s="247"/>
      <c r="HSX171" s="247"/>
      <c r="HSY171" s="247"/>
      <c r="HSZ171" s="247"/>
      <c r="HTA171" s="247"/>
      <c r="HTB171" s="247"/>
      <c r="HTC171" s="247"/>
      <c r="HTD171" s="247"/>
      <c r="HTE171" s="247"/>
      <c r="HTF171" s="247"/>
      <c r="HTG171" s="247"/>
      <c r="HTH171" s="247"/>
      <c r="HTI171" s="247"/>
      <c r="HTJ171" s="247"/>
      <c r="HTK171" s="247"/>
      <c r="HTL171" s="247"/>
      <c r="HTM171" s="247"/>
      <c r="HTN171" s="247"/>
      <c r="HTO171" s="247"/>
      <c r="HTP171" s="247"/>
      <c r="HTQ171" s="247"/>
      <c r="HTR171" s="247"/>
      <c r="HTS171" s="247"/>
      <c r="HTT171" s="247"/>
      <c r="HTU171" s="247"/>
      <c r="HTV171" s="247"/>
      <c r="HTW171" s="247"/>
      <c r="HTX171" s="247"/>
      <c r="HTY171" s="247"/>
      <c r="HTZ171" s="247"/>
      <c r="HUA171" s="247"/>
      <c r="HUB171" s="247"/>
      <c r="HUC171" s="247"/>
      <c r="HUD171" s="247"/>
      <c r="HUE171" s="247"/>
      <c r="HUF171" s="247"/>
      <c r="HUG171" s="247"/>
      <c r="HUH171" s="247"/>
      <c r="HUI171" s="247"/>
      <c r="HUJ171" s="247"/>
      <c r="HUK171" s="247"/>
      <c r="HUL171" s="247"/>
      <c r="HUM171" s="247"/>
      <c r="HUN171" s="247"/>
      <c r="HUO171" s="247"/>
      <c r="HUP171" s="247"/>
      <c r="HUQ171" s="247"/>
      <c r="HUR171" s="247"/>
      <c r="HUS171" s="247"/>
      <c r="HUT171" s="247"/>
      <c r="HUU171" s="247"/>
      <c r="HUV171" s="247"/>
      <c r="HUW171" s="247"/>
      <c r="HUX171" s="247"/>
      <c r="HUY171" s="247"/>
      <c r="HUZ171" s="247"/>
      <c r="HVA171" s="247"/>
      <c r="HVB171" s="247"/>
      <c r="HVC171" s="247"/>
      <c r="HVD171" s="247"/>
      <c r="HVE171" s="247"/>
      <c r="HVF171" s="247"/>
      <c r="HVG171" s="247"/>
      <c r="HVH171" s="247"/>
      <c r="HVI171" s="247"/>
      <c r="HVJ171" s="247"/>
      <c r="HVK171" s="247"/>
      <c r="HVL171" s="247"/>
      <c r="HVM171" s="247"/>
      <c r="HVN171" s="247"/>
      <c r="HVO171" s="247"/>
      <c r="HVP171" s="247"/>
      <c r="HVQ171" s="247"/>
      <c r="HVR171" s="247"/>
      <c r="HVS171" s="247"/>
      <c r="HVT171" s="247"/>
      <c r="HVU171" s="247"/>
      <c r="HVV171" s="247"/>
      <c r="HVW171" s="247"/>
      <c r="HVX171" s="247"/>
      <c r="HVY171" s="247"/>
      <c r="HVZ171" s="247"/>
      <c r="HWA171" s="247"/>
      <c r="HWB171" s="247"/>
      <c r="HWC171" s="247"/>
      <c r="HWD171" s="247"/>
      <c r="HWE171" s="247"/>
      <c r="HWF171" s="247"/>
      <c r="HWG171" s="247"/>
      <c r="HWH171" s="247"/>
      <c r="HWI171" s="247"/>
      <c r="HWJ171" s="247"/>
      <c r="HWK171" s="247"/>
      <c r="HWL171" s="247"/>
      <c r="HWM171" s="247"/>
      <c r="HWN171" s="247"/>
      <c r="HWO171" s="247"/>
      <c r="HWP171" s="247"/>
      <c r="HWQ171" s="247"/>
      <c r="HWR171" s="247"/>
      <c r="HWS171" s="247"/>
      <c r="HWT171" s="247"/>
      <c r="HWU171" s="247"/>
      <c r="HWV171" s="247"/>
      <c r="HWW171" s="247"/>
      <c r="HWX171" s="247"/>
      <c r="HWY171" s="247"/>
      <c r="HWZ171" s="247"/>
      <c r="HXA171" s="247"/>
      <c r="HXB171" s="247"/>
      <c r="HXC171" s="247"/>
      <c r="HXD171" s="247"/>
      <c r="HXE171" s="247"/>
      <c r="HXF171" s="247"/>
      <c r="HXG171" s="247"/>
      <c r="HXH171" s="247"/>
      <c r="HXI171" s="247"/>
      <c r="HXJ171" s="247"/>
      <c r="HXK171" s="247"/>
      <c r="HXL171" s="247"/>
      <c r="HXM171" s="247"/>
      <c r="HXN171" s="247"/>
      <c r="HXO171" s="247"/>
      <c r="HXP171" s="247"/>
      <c r="HXQ171" s="247"/>
      <c r="HXR171" s="247"/>
      <c r="HXS171" s="247"/>
      <c r="HXT171" s="247"/>
      <c r="HXU171" s="247"/>
      <c r="HXV171" s="247"/>
      <c r="HXW171" s="247"/>
      <c r="HXX171" s="247"/>
      <c r="HXY171" s="247"/>
      <c r="HXZ171" s="247"/>
      <c r="HYA171" s="247"/>
      <c r="HYB171" s="247"/>
      <c r="HYC171" s="247"/>
      <c r="HYD171" s="247"/>
      <c r="HYE171" s="247"/>
      <c r="HYF171" s="247"/>
      <c r="HYG171" s="247"/>
      <c r="HYH171" s="247"/>
      <c r="HYI171" s="247"/>
      <c r="HYJ171" s="247"/>
      <c r="HYK171" s="247"/>
      <c r="HYL171" s="247"/>
      <c r="HYM171" s="247"/>
      <c r="HYN171" s="247"/>
      <c r="HYO171" s="247"/>
      <c r="HYP171" s="247"/>
      <c r="HYQ171" s="247"/>
      <c r="HYR171" s="247"/>
      <c r="HYS171" s="247"/>
      <c r="HYT171" s="247"/>
      <c r="HYU171" s="247"/>
      <c r="HYV171" s="247"/>
      <c r="HYW171" s="247"/>
      <c r="HYX171" s="247"/>
      <c r="HYY171" s="247"/>
      <c r="HYZ171" s="247"/>
      <c r="HZA171" s="247"/>
      <c r="HZB171" s="247"/>
      <c r="HZC171" s="247"/>
      <c r="HZD171" s="247"/>
      <c r="HZE171" s="247"/>
      <c r="HZF171" s="247"/>
      <c r="HZG171" s="247"/>
      <c r="HZH171" s="247"/>
      <c r="HZI171" s="247"/>
      <c r="HZJ171" s="247"/>
      <c r="HZK171" s="247"/>
      <c r="HZL171" s="247"/>
      <c r="HZM171" s="247"/>
      <c r="HZN171" s="247"/>
      <c r="HZO171" s="247"/>
      <c r="HZP171" s="247"/>
      <c r="HZQ171" s="247"/>
      <c r="HZR171" s="247"/>
      <c r="HZS171" s="247"/>
      <c r="HZT171" s="247"/>
      <c r="HZU171" s="247"/>
      <c r="HZV171" s="247"/>
      <c r="HZW171" s="247"/>
      <c r="HZX171" s="247"/>
      <c r="HZY171" s="247"/>
      <c r="HZZ171" s="247"/>
      <c r="IAA171" s="247"/>
      <c r="IAB171" s="247"/>
      <c r="IAC171" s="247"/>
      <c r="IAD171" s="247"/>
      <c r="IAE171" s="247"/>
      <c r="IAF171" s="247"/>
      <c r="IAG171" s="247"/>
      <c r="IAH171" s="247"/>
      <c r="IAI171" s="247"/>
      <c r="IAJ171" s="247"/>
      <c r="IAK171" s="247"/>
      <c r="IAL171" s="247"/>
      <c r="IAM171" s="247"/>
      <c r="IAN171" s="247"/>
      <c r="IAO171" s="247"/>
      <c r="IAP171" s="247"/>
      <c r="IAQ171" s="247"/>
      <c r="IAR171" s="247"/>
      <c r="IAS171" s="247"/>
      <c r="IAT171" s="247"/>
      <c r="IAU171" s="247"/>
      <c r="IAV171" s="247"/>
      <c r="IAW171" s="247"/>
      <c r="IAX171" s="247"/>
      <c r="IAY171" s="247"/>
      <c r="IAZ171" s="247"/>
      <c r="IBA171" s="247"/>
      <c r="IBB171" s="247"/>
      <c r="IBC171" s="247"/>
      <c r="IBD171" s="247"/>
      <c r="IBE171" s="247"/>
      <c r="IBF171" s="247"/>
      <c r="IBG171" s="247"/>
      <c r="IBH171" s="247"/>
      <c r="IBI171" s="247"/>
      <c r="IBJ171" s="247"/>
      <c r="IBK171" s="247"/>
      <c r="IBL171" s="247"/>
      <c r="IBM171" s="247"/>
      <c r="IBN171" s="247"/>
      <c r="IBO171" s="247"/>
      <c r="IBP171" s="247"/>
      <c r="IBQ171" s="247"/>
      <c r="IBR171" s="247"/>
      <c r="IBS171" s="247"/>
      <c r="IBT171" s="247"/>
      <c r="IBU171" s="247"/>
      <c r="IBV171" s="247"/>
      <c r="IBW171" s="247"/>
      <c r="IBX171" s="247"/>
      <c r="IBY171" s="247"/>
      <c r="IBZ171" s="247"/>
      <c r="ICA171" s="247"/>
      <c r="ICB171" s="247"/>
      <c r="ICC171" s="247"/>
      <c r="ICD171" s="247"/>
      <c r="ICE171" s="247"/>
      <c r="ICF171" s="247"/>
      <c r="ICG171" s="247"/>
      <c r="ICH171" s="247"/>
      <c r="ICI171" s="247"/>
      <c r="ICJ171" s="247"/>
      <c r="ICK171" s="247"/>
      <c r="ICL171" s="247"/>
      <c r="ICM171" s="247"/>
      <c r="ICN171" s="247"/>
      <c r="ICO171" s="247"/>
      <c r="ICP171" s="247"/>
      <c r="ICQ171" s="247"/>
      <c r="ICR171" s="247"/>
      <c r="ICS171" s="247"/>
      <c r="ICT171" s="247"/>
      <c r="ICU171" s="247"/>
      <c r="ICV171" s="247"/>
      <c r="ICW171" s="247"/>
      <c r="ICX171" s="247"/>
      <c r="ICY171" s="247"/>
      <c r="ICZ171" s="247"/>
      <c r="IDA171" s="247"/>
      <c r="IDB171" s="247"/>
      <c r="IDC171" s="247"/>
      <c r="IDD171" s="247"/>
      <c r="IDE171" s="247"/>
      <c r="IDF171" s="247"/>
      <c r="IDG171" s="247"/>
      <c r="IDH171" s="247"/>
      <c r="IDI171" s="247"/>
      <c r="IDJ171" s="247"/>
      <c r="IDK171" s="247"/>
      <c r="IDL171" s="247"/>
      <c r="IDM171" s="247"/>
      <c r="IDN171" s="247"/>
      <c r="IDO171" s="247"/>
      <c r="IDP171" s="247"/>
      <c r="IDQ171" s="247"/>
      <c r="IDR171" s="247"/>
      <c r="IDS171" s="247"/>
      <c r="IDT171" s="247"/>
      <c r="IDU171" s="247"/>
      <c r="IDV171" s="247"/>
      <c r="IDW171" s="247"/>
      <c r="IDX171" s="247"/>
      <c r="IDY171" s="247"/>
      <c r="IDZ171" s="247"/>
      <c r="IEA171" s="247"/>
      <c r="IEB171" s="247"/>
      <c r="IEC171" s="247"/>
      <c r="IED171" s="247"/>
      <c r="IEE171" s="247"/>
      <c r="IEF171" s="247"/>
      <c r="IEG171" s="247"/>
      <c r="IEH171" s="247"/>
      <c r="IEI171" s="247"/>
      <c r="IEJ171" s="247"/>
      <c r="IEK171" s="247"/>
      <c r="IEL171" s="247"/>
      <c r="IEM171" s="247"/>
      <c r="IEN171" s="247"/>
      <c r="IEO171" s="247"/>
      <c r="IEP171" s="247"/>
      <c r="IEQ171" s="247"/>
      <c r="IER171" s="247"/>
      <c r="IES171" s="247"/>
      <c r="IET171" s="247"/>
      <c r="IEU171" s="247"/>
      <c r="IEV171" s="247"/>
      <c r="IEW171" s="247"/>
      <c r="IEX171" s="247"/>
      <c r="IEY171" s="247"/>
      <c r="IEZ171" s="247"/>
      <c r="IFA171" s="247"/>
      <c r="IFB171" s="247"/>
      <c r="IFC171" s="247"/>
      <c r="IFD171" s="247"/>
      <c r="IFE171" s="247"/>
      <c r="IFF171" s="247"/>
      <c r="IFG171" s="247"/>
      <c r="IFH171" s="247"/>
      <c r="IFI171" s="247"/>
      <c r="IFJ171" s="247"/>
      <c r="IFK171" s="247"/>
      <c r="IFL171" s="247"/>
      <c r="IFM171" s="247"/>
      <c r="IFN171" s="247"/>
      <c r="IFO171" s="247"/>
      <c r="IFP171" s="247"/>
      <c r="IFQ171" s="247"/>
      <c r="IFR171" s="247"/>
      <c r="IFS171" s="247"/>
      <c r="IFT171" s="247"/>
      <c r="IFU171" s="247"/>
      <c r="IFV171" s="247"/>
      <c r="IFW171" s="247"/>
      <c r="IFX171" s="247"/>
      <c r="IFY171" s="247"/>
      <c r="IFZ171" s="247"/>
      <c r="IGA171" s="247"/>
      <c r="IGB171" s="247"/>
      <c r="IGC171" s="247"/>
      <c r="IGD171" s="247"/>
      <c r="IGE171" s="247"/>
      <c r="IGF171" s="247"/>
      <c r="IGG171" s="247"/>
      <c r="IGH171" s="247"/>
      <c r="IGI171" s="247"/>
      <c r="IGJ171" s="247"/>
      <c r="IGK171" s="247"/>
      <c r="IGL171" s="247"/>
      <c r="IGM171" s="247"/>
      <c r="IGN171" s="247"/>
      <c r="IGO171" s="247"/>
      <c r="IGP171" s="247"/>
      <c r="IGQ171" s="247"/>
      <c r="IGR171" s="247"/>
      <c r="IGS171" s="247"/>
      <c r="IGT171" s="247"/>
      <c r="IGU171" s="247"/>
      <c r="IGV171" s="247"/>
      <c r="IGW171" s="247"/>
      <c r="IGX171" s="247"/>
      <c r="IGY171" s="247"/>
      <c r="IGZ171" s="247"/>
      <c r="IHA171" s="247"/>
      <c r="IHB171" s="247"/>
      <c r="IHC171" s="247"/>
      <c r="IHD171" s="247"/>
      <c r="IHE171" s="247"/>
      <c r="IHF171" s="247"/>
      <c r="IHG171" s="247"/>
      <c r="IHH171" s="247"/>
      <c r="IHI171" s="247"/>
      <c r="IHJ171" s="247"/>
      <c r="IHK171" s="247"/>
      <c r="IHL171" s="247"/>
      <c r="IHM171" s="247"/>
      <c r="IHN171" s="247"/>
      <c r="IHO171" s="247"/>
      <c r="IHP171" s="247"/>
      <c r="IHQ171" s="247"/>
      <c r="IHR171" s="247"/>
      <c r="IHS171" s="247"/>
      <c r="IHT171" s="247"/>
      <c r="IHU171" s="247"/>
      <c r="IHV171" s="247"/>
      <c r="IHW171" s="247"/>
      <c r="IHX171" s="247"/>
      <c r="IHY171" s="247"/>
      <c r="IHZ171" s="247"/>
      <c r="IIA171" s="247"/>
      <c r="IIB171" s="247"/>
      <c r="IIC171" s="247"/>
      <c r="IID171" s="247"/>
      <c r="IIE171" s="247"/>
      <c r="IIF171" s="247"/>
      <c r="IIG171" s="247"/>
      <c r="IIH171" s="247"/>
      <c r="III171" s="247"/>
      <c r="IIJ171" s="247"/>
      <c r="IIK171" s="247"/>
      <c r="IIL171" s="247"/>
      <c r="IIM171" s="247"/>
      <c r="IIN171" s="247"/>
      <c r="IIO171" s="247"/>
      <c r="IIP171" s="247"/>
      <c r="IIQ171" s="247"/>
      <c r="IIR171" s="247"/>
      <c r="IIS171" s="247"/>
      <c r="IIT171" s="247"/>
      <c r="IIU171" s="247"/>
      <c r="IIV171" s="247"/>
      <c r="IIW171" s="247"/>
      <c r="IIX171" s="247"/>
      <c r="IIY171" s="247"/>
      <c r="IIZ171" s="247"/>
      <c r="IJA171" s="247"/>
      <c r="IJB171" s="247"/>
      <c r="IJC171" s="247"/>
      <c r="IJD171" s="247"/>
      <c r="IJE171" s="247"/>
      <c r="IJF171" s="247"/>
      <c r="IJG171" s="247"/>
      <c r="IJH171" s="247"/>
      <c r="IJI171" s="247"/>
      <c r="IJJ171" s="247"/>
      <c r="IJK171" s="247"/>
      <c r="IJL171" s="247"/>
      <c r="IJM171" s="247"/>
      <c r="IJN171" s="247"/>
      <c r="IJO171" s="247"/>
      <c r="IJP171" s="247"/>
      <c r="IJQ171" s="247"/>
      <c r="IJR171" s="247"/>
      <c r="IJS171" s="247"/>
      <c r="IJT171" s="247"/>
      <c r="IJU171" s="247"/>
      <c r="IJV171" s="247"/>
      <c r="IJW171" s="247"/>
      <c r="IJX171" s="247"/>
      <c r="IJY171" s="247"/>
      <c r="IJZ171" s="247"/>
      <c r="IKA171" s="247"/>
      <c r="IKB171" s="247"/>
      <c r="IKC171" s="247"/>
      <c r="IKD171" s="247"/>
      <c r="IKE171" s="247"/>
      <c r="IKF171" s="247"/>
      <c r="IKG171" s="247"/>
      <c r="IKH171" s="247"/>
      <c r="IKI171" s="247"/>
      <c r="IKJ171" s="247"/>
      <c r="IKK171" s="247"/>
      <c r="IKL171" s="247"/>
      <c r="IKM171" s="247"/>
      <c r="IKN171" s="247"/>
      <c r="IKO171" s="247"/>
      <c r="IKP171" s="247"/>
      <c r="IKQ171" s="247"/>
      <c r="IKR171" s="247"/>
      <c r="IKS171" s="247"/>
      <c r="IKT171" s="247"/>
      <c r="IKU171" s="247"/>
      <c r="IKV171" s="247"/>
      <c r="IKW171" s="247"/>
      <c r="IKX171" s="247"/>
      <c r="IKY171" s="247"/>
      <c r="IKZ171" s="247"/>
      <c r="ILA171" s="247"/>
      <c r="ILB171" s="247"/>
      <c r="ILC171" s="247"/>
      <c r="ILD171" s="247"/>
      <c r="ILE171" s="247"/>
      <c r="ILF171" s="247"/>
      <c r="ILG171" s="247"/>
      <c r="ILH171" s="247"/>
      <c r="ILI171" s="247"/>
      <c r="ILJ171" s="247"/>
      <c r="ILK171" s="247"/>
      <c r="ILL171" s="247"/>
      <c r="ILM171" s="247"/>
      <c r="ILN171" s="247"/>
      <c r="ILO171" s="247"/>
      <c r="ILP171" s="247"/>
      <c r="ILQ171" s="247"/>
      <c r="ILR171" s="247"/>
      <c r="ILS171" s="247"/>
      <c r="ILT171" s="247"/>
      <c r="ILU171" s="247"/>
      <c r="ILV171" s="247"/>
      <c r="ILW171" s="247"/>
      <c r="ILX171" s="247"/>
      <c r="ILY171" s="247"/>
      <c r="ILZ171" s="247"/>
      <c r="IMA171" s="247"/>
      <c r="IMB171" s="247"/>
      <c r="IMC171" s="247"/>
      <c r="IMD171" s="247"/>
      <c r="IME171" s="247"/>
      <c r="IMF171" s="247"/>
      <c r="IMG171" s="247"/>
      <c r="IMH171" s="247"/>
      <c r="IMI171" s="247"/>
      <c r="IMJ171" s="247"/>
      <c r="IMK171" s="247"/>
      <c r="IML171" s="247"/>
      <c r="IMM171" s="247"/>
      <c r="IMN171" s="247"/>
      <c r="IMO171" s="247"/>
      <c r="IMP171" s="247"/>
      <c r="IMQ171" s="247"/>
      <c r="IMR171" s="247"/>
      <c r="IMS171" s="247"/>
      <c r="IMT171" s="247"/>
      <c r="IMU171" s="247"/>
      <c r="IMV171" s="247"/>
      <c r="IMW171" s="247"/>
      <c r="IMX171" s="247"/>
      <c r="IMY171" s="247"/>
      <c r="IMZ171" s="247"/>
      <c r="INA171" s="247"/>
      <c r="INB171" s="247"/>
      <c r="INC171" s="247"/>
      <c r="IND171" s="247"/>
      <c r="INE171" s="247"/>
      <c r="INF171" s="247"/>
      <c r="ING171" s="247"/>
      <c r="INH171" s="247"/>
      <c r="INI171" s="247"/>
      <c r="INJ171" s="247"/>
      <c r="INK171" s="247"/>
      <c r="INL171" s="247"/>
      <c r="INM171" s="247"/>
      <c r="INN171" s="247"/>
      <c r="INO171" s="247"/>
      <c r="INP171" s="247"/>
      <c r="INQ171" s="247"/>
      <c r="INR171" s="247"/>
      <c r="INS171" s="247"/>
      <c r="INT171" s="247"/>
      <c r="INU171" s="247"/>
      <c r="INV171" s="247"/>
      <c r="INW171" s="247"/>
      <c r="INX171" s="247"/>
      <c r="INY171" s="247"/>
      <c r="INZ171" s="247"/>
      <c r="IOA171" s="247"/>
      <c r="IOB171" s="247"/>
      <c r="IOC171" s="247"/>
      <c r="IOD171" s="247"/>
      <c r="IOE171" s="247"/>
      <c r="IOF171" s="247"/>
      <c r="IOG171" s="247"/>
      <c r="IOH171" s="247"/>
      <c r="IOI171" s="247"/>
      <c r="IOJ171" s="247"/>
      <c r="IOK171" s="247"/>
      <c r="IOL171" s="247"/>
      <c r="IOM171" s="247"/>
      <c r="ION171" s="247"/>
      <c r="IOO171" s="247"/>
      <c r="IOP171" s="247"/>
      <c r="IOQ171" s="247"/>
      <c r="IOR171" s="247"/>
      <c r="IOS171" s="247"/>
      <c r="IOT171" s="247"/>
      <c r="IOU171" s="247"/>
      <c r="IOV171" s="247"/>
      <c r="IOW171" s="247"/>
      <c r="IOX171" s="247"/>
      <c r="IOY171" s="247"/>
      <c r="IOZ171" s="247"/>
      <c r="IPA171" s="247"/>
      <c r="IPB171" s="247"/>
      <c r="IPC171" s="247"/>
      <c r="IPD171" s="247"/>
      <c r="IPE171" s="247"/>
      <c r="IPF171" s="247"/>
      <c r="IPG171" s="247"/>
      <c r="IPH171" s="247"/>
      <c r="IPI171" s="247"/>
      <c r="IPJ171" s="247"/>
      <c r="IPK171" s="247"/>
      <c r="IPL171" s="247"/>
      <c r="IPM171" s="247"/>
      <c r="IPN171" s="247"/>
      <c r="IPO171" s="247"/>
      <c r="IPP171" s="247"/>
      <c r="IPQ171" s="247"/>
      <c r="IPR171" s="247"/>
      <c r="IPS171" s="247"/>
      <c r="IPT171" s="247"/>
      <c r="IPU171" s="247"/>
      <c r="IPV171" s="247"/>
      <c r="IPW171" s="247"/>
      <c r="IPX171" s="247"/>
      <c r="IPY171" s="247"/>
      <c r="IPZ171" s="247"/>
      <c r="IQA171" s="247"/>
      <c r="IQB171" s="247"/>
      <c r="IQC171" s="247"/>
      <c r="IQD171" s="247"/>
      <c r="IQE171" s="247"/>
      <c r="IQF171" s="247"/>
      <c r="IQG171" s="247"/>
      <c r="IQH171" s="247"/>
      <c r="IQI171" s="247"/>
      <c r="IQJ171" s="247"/>
      <c r="IQK171" s="247"/>
      <c r="IQL171" s="247"/>
      <c r="IQM171" s="247"/>
      <c r="IQN171" s="247"/>
      <c r="IQO171" s="247"/>
      <c r="IQP171" s="247"/>
      <c r="IQQ171" s="247"/>
      <c r="IQR171" s="247"/>
      <c r="IQS171" s="247"/>
      <c r="IQT171" s="247"/>
      <c r="IQU171" s="247"/>
      <c r="IQV171" s="247"/>
      <c r="IQW171" s="247"/>
      <c r="IQX171" s="247"/>
      <c r="IQY171" s="247"/>
      <c r="IQZ171" s="247"/>
      <c r="IRA171" s="247"/>
      <c r="IRB171" s="247"/>
      <c r="IRC171" s="247"/>
      <c r="IRD171" s="247"/>
      <c r="IRE171" s="247"/>
      <c r="IRF171" s="247"/>
      <c r="IRG171" s="247"/>
      <c r="IRH171" s="247"/>
      <c r="IRI171" s="247"/>
      <c r="IRJ171" s="247"/>
      <c r="IRK171" s="247"/>
      <c r="IRL171" s="247"/>
      <c r="IRM171" s="247"/>
      <c r="IRN171" s="247"/>
      <c r="IRO171" s="247"/>
      <c r="IRP171" s="247"/>
      <c r="IRQ171" s="247"/>
      <c r="IRR171" s="247"/>
      <c r="IRS171" s="247"/>
      <c r="IRT171" s="247"/>
      <c r="IRU171" s="247"/>
      <c r="IRV171" s="247"/>
      <c r="IRW171" s="247"/>
      <c r="IRX171" s="247"/>
      <c r="IRY171" s="247"/>
      <c r="IRZ171" s="247"/>
      <c r="ISA171" s="247"/>
      <c r="ISB171" s="247"/>
      <c r="ISC171" s="247"/>
      <c r="ISD171" s="247"/>
      <c r="ISE171" s="247"/>
      <c r="ISF171" s="247"/>
      <c r="ISG171" s="247"/>
      <c r="ISH171" s="247"/>
      <c r="ISI171" s="247"/>
      <c r="ISJ171" s="247"/>
      <c r="ISK171" s="247"/>
      <c r="ISL171" s="247"/>
      <c r="ISM171" s="247"/>
      <c r="ISN171" s="247"/>
      <c r="ISO171" s="247"/>
      <c r="ISP171" s="247"/>
      <c r="ISQ171" s="247"/>
      <c r="ISR171" s="247"/>
      <c r="ISS171" s="247"/>
      <c r="IST171" s="247"/>
      <c r="ISU171" s="247"/>
      <c r="ISV171" s="247"/>
      <c r="ISW171" s="247"/>
      <c r="ISX171" s="247"/>
      <c r="ISY171" s="247"/>
      <c r="ISZ171" s="247"/>
      <c r="ITA171" s="247"/>
      <c r="ITB171" s="247"/>
      <c r="ITC171" s="247"/>
      <c r="ITD171" s="247"/>
      <c r="ITE171" s="247"/>
      <c r="ITF171" s="247"/>
      <c r="ITG171" s="247"/>
      <c r="ITH171" s="247"/>
      <c r="ITI171" s="247"/>
      <c r="ITJ171" s="247"/>
      <c r="ITK171" s="247"/>
      <c r="ITL171" s="247"/>
      <c r="ITM171" s="247"/>
      <c r="ITN171" s="247"/>
      <c r="ITO171" s="247"/>
      <c r="ITP171" s="247"/>
      <c r="ITQ171" s="247"/>
      <c r="ITR171" s="247"/>
      <c r="ITS171" s="247"/>
      <c r="ITT171" s="247"/>
      <c r="ITU171" s="247"/>
      <c r="ITV171" s="247"/>
      <c r="ITW171" s="247"/>
      <c r="ITX171" s="247"/>
      <c r="ITY171" s="247"/>
      <c r="ITZ171" s="247"/>
      <c r="IUA171" s="247"/>
      <c r="IUB171" s="247"/>
      <c r="IUC171" s="247"/>
      <c r="IUD171" s="247"/>
      <c r="IUE171" s="247"/>
      <c r="IUF171" s="247"/>
      <c r="IUG171" s="247"/>
      <c r="IUH171" s="247"/>
      <c r="IUI171" s="247"/>
      <c r="IUJ171" s="247"/>
      <c r="IUK171" s="247"/>
      <c r="IUL171" s="247"/>
      <c r="IUM171" s="247"/>
      <c r="IUN171" s="247"/>
      <c r="IUO171" s="247"/>
      <c r="IUP171" s="247"/>
      <c r="IUQ171" s="247"/>
      <c r="IUR171" s="247"/>
      <c r="IUS171" s="247"/>
      <c r="IUT171" s="247"/>
      <c r="IUU171" s="247"/>
      <c r="IUV171" s="247"/>
      <c r="IUW171" s="247"/>
      <c r="IUX171" s="247"/>
      <c r="IUY171" s="247"/>
      <c r="IUZ171" s="247"/>
      <c r="IVA171" s="247"/>
      <c r="IVB171" s="247"/>
      <c r="IVC171" s="247"/>
      <c r="IVD171" s="247"/>
      <c r="IVE171" s="247"/>
      <c r="IVF171" s="247"/>
      <c r="IVG171" s="247"/>
      <c r="IVH171" s="247"/>
      <c r="IVI171" s="247"/>
      <c r="IVJ171" s="247"/>
      <c r="IVK171" s="247"/>
      <c r="IVL171" s="247"/>
      <c r="IVM171" s="247"/>
      <c r="IVN171" s="247"/>
      <c r="IVO171" s="247"/>
      <c r="IVP171" s="247"/>
      <c r="IVQ171" s="247"/>
      <c r="IVR171" s="247"/>
      <c r="IVS171" s="247"/>
      <c r="IVT171" s="247"/>
      <c r="IVU171" s="247"/>
      <c r="IVV171" s="247"/>
      <c r="IVW171" s="247"/>
      <c r="IVX171" s="247"/>
      <c r="IVY171" s="247"/>
      <c r="IVZ171" s="247"/>
      <c r="IWA171" s="247"/>
      <c r="IWB171" s="247"/>
      <c r="IWC171" s="247"/>
      <c r="IWD171" s="247"/>
      <c r="IWE171" s="247"/>
      <c r="IWF171" s="247"/>
      <c r="IWG171" s="247"/>
      <c r="IWH171" s="247"/>
      <c r="IWI171" s="247"/>
      <c r="IWJ171" s="247"/>
      <c r="IWK171" s="247"/>
      <c r="IWL171" s="247"/>
      <c r="IWM171" s="247"/>
      <c r="IWN171" s="247"/>
      <c r="IWO171" s="247"/>
      <c r="IWP171" s="247"/>
      <c r="IWQ171" s="247"/>
      <c r="IWR171" s="247"/>
      <c r="IWS171" s="247"/>
      <c r="IWT171" s="247"/>
      <c r="IWU171" s="247"/>
      <c r="IWV171" s="247"/>
      <c r="IWW171" s="247"/>
      <c r="IWX171" s="247"/>
      <c r="IWY171" s="247"/>
      <c r="IWZ171" s="247"/>
      <c r="IXA171" s="247"/>
      <c r="IXB171" s="247"/>
      <c r="IXC171" s="247"/>
      <c r="IXD171" s="247"/>
      <c r="IXE171" s="247"/>
      <c r="IXF171" s="247"/>
      <c r="IXG171" s="247"/>
      <c r="IXH171" s="247"/>
      <c r="IXI171" s="247"/>
      <c r="IXJ171" s="247"/>
      <c r="IXK171" s="247"/>
      <c r="IXL171" s="247"/>
      <c r="IXM171" s="247"/>
      <c r="IXN171" s="247"/>
      <c r="IXO171" s="247"/>
      <c r="IXP171" s="247"/>
      <c r="IXQ171" s="247"/>
      <c r="IXR171" s="247"/>
      <c r="IXS171" s="247"/>
      <c r="IXT171" s="247"/>
      <c r="IXU171" s="247"/>
      <c r="IXV171" s="247"/>
      <c r="IXW171" s="247"/>
      <c r="IXX171" s="247"/>
      <c r="IXY171" s="247"/>
      <c r="IXZ171" s="247"/>
      <c r="IYA171" s="247"/>
      <c r="IYB171" s="247"/>
      <c r="IYC171" s="247"/>
      <c r="IYD171" s="247"/>
      <c r="IYE171" s="247"/>
      <c r="IYF171" s="247"/>
      <c r="IYG171" s="247"/>
      <c r="IYH171" s="247"/>
      <c r="IYI171" s="247"/>
      <c r="IYJ171" s="247"/>
      <c r="IYK171" s="247"/>
      <c r="IYL171" s="247"/>
      <c r="IYM171" s="247"/>
      <c r="IYN171" s="247"/>
      <c r="IYO171" s="247"/>
      <c r="IYP171" s="247"/>
      <c r="IYQ171" s="247"/>
      <c r="IYR171" s="247"/>
      <c r="IYS171" s="247"/>
      <c r="IYT171" s="247"/>
      <c r="IYU171" s="247"/>
      <c r="IYV171" s="247"/>
      <c r="IYW171" s="247"/>
      <c r="IYX171" s="247"/>
      <c r="IYY171" s="247"/>
      <c r="IYZ171" s="247"/>
      <c r="IZA171" s="247"/>
      <c r="IZB171" s="247"/>
      <c r="IZC171" s="247"/>
      <c r="IZD171" s="247"/>
      <c r="IZE171" s="247"/>
      <c r="IZF171" s="247"/>
      <c r="IZG171" s="247"/>
      <c r="IZH171" s="247"/>
      <c r="IZI171" s="247"/>
      <c r="IZJ171" s="247"/>
      <c r="IZK171" s="247"/>
      <c r="IZL171" s="247"/>
      <c r="IZM171" s="247"/>
      <c r="IZN171" s="247"/>
      <c r="IZO171" s="247"/>
      <c r="IZP171" s="247"/>
      <c r="IZQ171" s="247"/>
      <c r="IZR171" s="247"/>
      <c r="IZS171" s="247"/>
      <c r="IZT171" s="247"/>
      <c r="IZU171" s="247"/>
      <c r="IZV171" s="247"/>
      <c r="IZW171" s="247"/>
      <c r="IZX171" s="247"/>
      <c r="IZY171" s="247"/>
      <c r="IZZ171" s="247"/>
      <c r="JAA171" s="247"/>
      <c r="JAB171" s="247"/>
      <c r="JAC171" s="247"/>
      <c r="JAD171" s="247"/>
      <c r="JAE171" s="247"/>
      <c r="JAF171" s="247"/>
      <c r="JAG171" s="247"/>
      <c r="JAH171" s="247"/>
      <c r="JAI171" s="247"/>
      <c r="JAJ171" s="247"/>
      <c r="JAK171" s="247"/>
      <c r="JAL171" s="247"/>
      <c r="JAM171" s="247"/>
      <c r="JAN171" s="247"/>
      <c r="JAO171" s="247"/>
      <c r="JAP171" s="247"/>
      <c r="JAQ171" s="247"/>
      <c r="JAR171" s="247"/>
      <c r="JAS171" s="247"/>
      <c r="JAT171" s="247"/>
      <c r="JAU171" s="247"/>
      <c r="JAV171" s="247"/>
      <c r="JAW171" s="247"/>
      <c r="JAX171" s="247"/>
      <c r="JAY171" s="247"/>
      <c r="JAZ171" s="247"/>
      <c r="JBA171" s="247"/>
      <c r="JBB171" s="247"/>
      <c r="JBC171" s="247"/>
      <c r="JBD171" s="247"/>
      <c r="JBE171" s="247"/>
      <c r="JBF171" s="247"/>
      <c r="JBG171" s="247"/>
      <c r="JBH171" s="247"/>
      <c r="JBI171" s="247"/>
      <c r="JBJ171" s="247"/>
      <c r="JBK171" s="247"/>
      <c r="JBL171" s="247"/>
      <c r="JBM171" s="247"/>
      <c r="JBN171" s="247"/>
      <c r="JBO171" s="247"/>
      <c r="JBP171" s="247"/>
      <c r="JBQ171" s="247"/>
      <c r="JBR171" s="247"/>
      <c r="JBS171" s="247"/>
      <c r="JBT171" s="247"/>
      <c r="JBU171" s="247"/>
      <c r="JBV171" s="247"/>
      <c r="JBW171" s="247"/>
      <c r="JBX171" s="247"/>
      <c r="JBY171" s="247"/>
      <c r="JBZ171" s="247"/>
      <c r="JCA171" s="247"/>
      <c r="JCB171" s="247"/>
      <c r="JCC171" s="247"/>
      <c r="JCD171" s="247"/>
      <c r="JCE171" s="247"/>
      <c r="JCF171" s="247"/>
      <c r="JCG171" s="247"/>
      <c r="JCH171" s="247"/>
      <c r="JCI171" s="247"/>
      <c r="JCJ171" s="247"/>
      <c r="JCK171" s="247"/>
      <c r="JCL171" s="247"/>
      <c r="JCM171" s="247"/>
      <c r="JCN171" s="247"/>
      <c r="JCO171" s="247"/>
      <c r="JCP171" s="247"/>
      <c r="JCQ171" s="247"/>
      <c r="JCR171" s="247"/>
      <c r="JCS171" s="247"/>
      <c r="JCT171" s="247"/>
      <c r="JCU171" s="247"/>
      <c r="JCV171" s="247"/>
      <c r="JCW171" s="247"/>
      <c r="JCX171" s="247"/>
      <c r="JCY171" s="247"/>
      <c r="JCZ171" s="247"/>
      <c r="JDA171" s="247"/>
      <c r="JDB171" s="247"/>
      <c r="JDC171" s="247"/>
      <c r="JDD171" s="247"/>
      <c r="JDE171" s="247"/>
      <c r="JDF171" s="247"/>
      <c r="JDG171" s="247"/>
      <c r="JDH171" s="247"/>
      <c r="JDI171" s="247"/>
      <c r="JDJ171" s="247"/>
      <c r="JDK171" s="247"/>
      <c r="JDL171" s="247"/>
      <c r="JDM171" s="247"/>
      <c r="JDN171" s="247"/>
      <c r="JDO171" s="247"/>
      <c r="JDP171" s="247"/>
      <c r="JDQ171" s="247"/>
      <c r="JDR171" s="247"/>
      <c r="JDS171" s="247"/>
      <c r="JDT171" s="247"/>
      <c r="JDU171" s="247"/>
      <c r="JDV171" s="247"/>
      <c r="JDW171" s="247"/>
      <c r="JDX171" s="247"/>
      <c r="JDY171" s="247"/>
      <c r="JDZ171" s="247"/>
      <c r="JEA171" s="247"/>
      <c r="JEB171" s="247"/>
      <c r="JEC171" s="247"/>
      <c r="JED171" s="247"/>
      <c r="JEE171" s="247"/>
      <c r="JEF171" s="247"/>
      <c r="JEG171" s="247"/>
      <c r="JEH171" s="247"/>
      <c r="JEI171" s="247"/>
      <c r="JEJ171" s="247"/>
      <c r="JEK171" s="247"/>
      <c r="JEL171" s="247"/>
      <c r="JEM171" s="247"/>
      <c r="JEN171" s="247"/>
      <c r="JEO171" s="247"/>
      <c r="JEP171" s="247"/>
      <c r="JEQ171" s="247"/>
      <c r="JER171" s="247"/>
      <c r="JES171" s="247"/>
      <c r="JET171" s="247"/>
      <c r="JEU171" s="247"/>
      <c r="JEV171" s="247"/>
      <c r="JEW171" s="247"/>
      <c r="JEX171" s="247"/>
      <c r="JEY171" s="247"/>
      <c r="JEZ171" s="247"/>
      <c r="JFA171" s="247"/>
      <c r="JFB171" s="247"/>
      <c r="JFC171" s="247"/>
      <c r="JFD171" s="247"/>
      <c r="JFE171" s="247"/>
      <c r="JFF171" s="247"/>
      <c r="JFG171" s="247"/>
      <c r="JFH171" s="247"/>
      <c r="JFI171" s="247"/>
      <c r="JFJ171" s="247"/>
      <c r="JFK171" s="247"/>
      <c r="JFL171" s="247"/>
      <c r="JFM171" s="247"/>
      <c r="JFN171" s="247"/>
      <c r="JFO171" s="247"/>
      <c r="JFP171" s="247"/>
      <c r="JFQ171" s="247"/>
      <c r="JFR171" s="247"/>
      <c r="JFS171" s="247"/>
      <c r="JFT171" s="247"/>
      <c r="JFU171" s="247"/>
      <c r="JFV171" s="247"/>
      <c r="JFW171" s="247"/>
      <c r="JFX171" s="247"/>
      <c r="JFY171" s="247"/>
      <c r="JFZ171" s="247"/>
      <c r="JGA171" s="247"/>
      <c r="JGB171" s="247"/>
      <c r="JGC171" s="247"/>
      <c r="JGD171" s="247"/>
      <c r="JGE171" s="247"/>
      <c r="JGF171" s="247"/>
      <c r="JGG171" s="247"/>
      <c r="JGH171" s="247"/>
      <c r="JGI171" s="247"/>
      <c r="JGJ171" s="247"/>
      <c r="JGK171" s="247"/>
      <c r="JGL171" s="247"/>
      <c r="JGM171" s="247"/>
      <c r="JGN171" s="247"/>
      <c r="JGO171" s="247"/>
      <c r="JGP171" s="247"/>
      <c r="JGQ171" s="247"/>
      <c r="JGR171" s="247"/>
      <c r="JGS171" s="247"/>
      <c r="JGT171" s="247"/>
      <c r="JGU171" s="247"/>
      <c r="JGV171" s="247"/>
      <c r="JGW171" s="247"/>
      <c r="JGX171" s="247"/>
      <c r="JGY171" s="247"/>
      <c r="JGZ171" s="247"/>
      <c r="JHA171" s="247"/>
      <c r="JHB171" s="247"/>
      <c r="JHC171" s="247"/>
      <c r="JHD171" s="247"/>
      <c r="JHE171" s="247"/>
      <c r="JHF171" s="247"/>
      <c r="JHG171" s="247"/>
      <c r="JHH171" s="247"/>
      <c r="JHI171" s="247"/>
      <c r="JHJ171" s="247"/>
      <c r="JHK171" s="247"/>
      <c r="JHL171" s="247"/>
      <c r="JHM171" s="247"/>
      <c r="JHN171" s="247"/>
      <c r="JHO171" s="247"/>
      <c r="JHP171" s="247"/>
      <c r="JHQ171" s="247"/>
      <c r="JHR171" s="247"/>
      <c r="JHS171" s="247"/>
      <c r="JHT171" s="247"/>
      <c r="JHU171" s="247"/>
      <c r="JHV171" s="247"/>
      <c r="JHW171" s="247"/>
      <c r="JHX171" s="247"/>
      <c r="JHY171" s="247"/>
      <c r="JHZ171" s="247"/>
      <c r="JIA171" s="247"/>
      <c r="JIB171" s="247"/>
      <c r="JIC171" s="247"/>
      <c r="JID171" s="247"/>
      <c r="JIE171" s="247"/>
      <c r="JIF171" s="247"/>
      <c r="JIG171" s="247"/>
      <c r="JIH171" s="247"/>
      <c r="JII171" s="247"/>
      <c r="JIJ171" s="247"/>
      <c r="JIK171" s="247"/>
      <c r="JIL171" s="247"/>
      <c r="JIM171" s="247"/>
      <c r="JIN171" s="247"/>
      <c r="JIO171" s="247"/>
      <c r="JIP171" s="247"/>
      <c r="JIQ171" s="247"/>
      <c r="JIR171" s="247"/>
      <c r="JIS171" s="247"/>
      <c r="JIT171" s="247"/>
      <c r="JIU171" s="247"/>
      <c r="JIV171" s="247"/>
      <c r="JIW171" s="247"/>
      <c r="JIX171" s="247"/>
      <c r="JIY171" s="247"/>
      <c r="JIZ171" s="247"/>
      <c r="JJA171" s="247"/>
      <c r="JJB171" s="247"/>
      <c r="JJC171" s="247"/>
      <c r="JJD171" s="247"/>
      <c r="JJE171" s="247"/>
      <c r="JJF171" s="247"/>
      <c r="JJG171" s="247"/>
      <c r="JJH171" s="247"/>
      <c r="JJI171" s="247"/>
      <c r="JJJ171" s="247"/>
      <c r="JJK171" s="247"/>
      <c r="JJL171" s="247"/>
      <c r="JJM171" s="247"/>
      <c r="JJN171" s="247"/>
      <c r="JJO171" s="247"/>
      <c r="JJP171" s="247"/>
      <c r="JJQ171" s="247"/>
      <c r="JJR171" s="247"/>
      <c r="JJS171" s="247"/>
      <c r="JJT171" s="247"/>
      <c r="JJU171" s="247"/>
      <c r="JJV171" s="247"/>
      <c r="JJW171" s="247"/>
      <c r="JJX171" s="247"/>
      <c r="JJY171" s="247"/>
      <c r="JJZ171" s="247"/>
      <c r="JKA171" s="247"/>
      <c r="JKB171" s="247"/>
      <c r="JKC171" s="247"/>
      <c r="JKD171" s="247"/>
      <c r="JKE171" s="247"/>
      <c r="JKF171" s="247"/>
      <c r="JKG171" s="247"/>
      <c r="JKH171" s="247"/>
      <c r="JKI171" s="247"/>
      <c r="JKJ171" s="247"/>
      <c r="JKK171" s="247"/>
      <c r="JKL171" s="247"/>
      <c r="JKM171" s="247"/>
      <c r="JKN171" s="247"/>
      <c r="JKO171" s="247"/>
      <c r="JKP171" s="247"/>
      <c r="JKQ171" s="247"/>
      <c r="JKR171" s="247"/>
      <c r="JKS171" s="247"/>
      <c r="JKT171" s="247"/>
      <c r="JKU171" s="247"/>
      <c r="JKV171" s="247"/>
      <c r="JKW171" s="247"/>
      <c r="JKX171" s="247"/>
      <c r="JKY171" s="247"/>
      <c r="JKZ171" s="247"/>
      <c r="JLA171" s="247"/>
      <c r="JLB171" s="247"/>
      <c r="JLC171" s="247"/>
      <c r="JLD171" s="247"/>
      <c r="JLE171" s="247"/>
      <c r="JLF171" s="247"/>
      <c r="JLG171" s="247"/>
      <c r="JLH171" s="247"/>
      <c r="JLI171" s="247"/>
      <c r="JLJ171" s="247"/>
      <c r="JLK171" s="247"/>
      <c r="JLL171" s="247"/>
      <c r="JLM171" s="247"/>
      <c r="JLN171" s="247"/>
      <c r="JLO171" s="247"/>
      <c r="JLP171" s="247"/>
      <c r="JLQ171" s="247"/>
      <c r="JLR171" s="247"/>
      <c r="JLS171" s="247"/>
      <c r="JLT171" s="247"/>
      <c r="JLU171" s="247"/>
      <c r="JLV171" s="247"/>
      <c r="JLW171" s="247"/>
      <c r="JLX171" s="247"/>
      <c r="JLY171" s="247"/>
      <c r="JLZ171" s="247"/>
      <c r="JMA171" s="247"/>
      <c r="JMB171" s="247"/>
      <c r="JMC171" s="247"/>
      <c r="JMD171" s="247"/>
      <c r="JME171" s="247"/>
      <c r="JMF171" s="247"/>
      <c r="JMG171" s="247"/>
      <c r="JMH171" s="247"/>
      <c r="JMI171" s="247"/>
      <c r="JMJ171" s="247"/>
      <c r="JMK171" s="247"/>
      <c r="JML171" s="247"/>
      <c r="JMM171" s="247"/>
      <c r="JMN171" s="247"/>
      <c r="JMO171" s="247"/>
      <c r="JMP171" s="247"/>
      <c r="JMQ171" s="247"/>
      <c r="JMR171" s="247"/>
      <c r="JMS171" s="247"/>
      <c r="JMT171" s="247"/>
      <c r="JMU171" s="247"/>
      <c r="JMV171" s="247"/>
      <c r="JMW171" s="247"/>
      <c r="JMX171" s="247"/>
      <c r="JMY171" s="247"/>
      <c r="JMZ171" s="247"/>
      <c r="JNA171" s="247"/>
      <c r="JNB171" s="247"/>
      <c r="JNC171" s="247"/>
      <c r="JND171" s="247"/>
      <c r="JNE171" s="247"/>
      <c r="JNF171" s="247"/>
      <c r="JNG171" s="247"/>
      <c r="JNH171" s="247"/>
      <c r="JNI171" s="247"/>
      <c r="JNJ171" s="247"/>
      <c r="JNK171" s="247"/>
      <c r="JNL171" s="247"/>
      <c r="JNM171" s="247"/>
      <c r="JNN171" s="247"/>
      <c r="JNO171" s="247"/>
      <c r="JNP171" s="247"/>
      <c r="JNQ171" s="247"/>
      <c r="JNR171" s="247"/>
      <c r="JNS171" s="247"/>
      <c r="JNT171" s="247"/>
      <c r="JNU171" s="247"/>
      <c r="JNV171" s="247"/>
      <c r="JNW171" s="247"/>
      <c r="JNX171" s="247"/>
      <c r="JNY171" s="247"/>
      <c r="JNZ171" s="247"/>
      <c r="JOA171" s="247"/>
      <c r="JOB171" s="247"/>
      <c r="JOC171" s="247"/>
      <c r="JOD171" s="247"/>
      <c r="JOE171" s="247"/>
      <c r="JOF171" s="247"/>
      <c r="JOG171" s="247"/>
      <c r="JOH171" s="247"/>
      <c r="JOI171" s="247"/>
      <c r="JOJ171" s="247"/>
      <c r="JOK171" s="247"/>
      <c r="JOL171" s="247"/>
      <c r="JOM171" s="247"/>
      <c r="JON171" s="247"/>
      <c r="JOO171" s="247"/>
      <c r="JOP171" s="247"/>
      <c r="JOQ171" s="247"/>
      <c r="JOR171" s="247"/>
      <c r="JOS171" s="247"/>
      <c r="JOT171" s="247"/>
      <c r="JOU171" s="247"/>
      <c r="JOV171" s="247"/>
      <c r="JOW171" s="247"/>
      <c r="JOX171" s="247"/>
      <c r="JOY171" s="247"/>
      <c r="JOZ171" s="247"/>
      <c r="JPA171" s="247"/>
      <c r="JPB171" s="247"/>
      <c r="JPC171" s="247"/>
      <c r="JPD171" s="247"/>
      <c r="JPE171" s="247"/>
      <c r="JPF171" s="247"/>
      <c r="JPG171" s="247"/>
      <c r="JPH171" s="247"/>
      <c r="JPI171" s="247"/>
      <c r="JPJ171" s="247"/>
      <c r="JPK171" s="247"/>
      <c r="JPL171" s="247"/>
      <c r="JPM171" s="247"/>
      <c r="JPN171" s="247"/>
      <c r="JPO171" s="247"/>
      <c r="JPP171" s="247"/>
      <c r="JPQ171" s="247"/>
      <c r="JPR171" s="247"/>
      <c r="JPS171" s="247"/>
      <c r="JPT171" s="247"/>
      <c r="JPU171" s="247"/>
      <c r="JPV171" s="247"/>
      <c r="JPW171" s="247"/>
      <c r="JPX171" s="247"/>
      <c r="JPY171" s="247"/>
      <c r="JPZ171" s="247"/>
      <c r="JQA171" s="247"/>
      <c r="JQB171" s="247"/>
      <c r="JQC171" s="247"/>
      <c r="JQD171" s="247"/>
      <c r="JQE171" s="247"/>
      <c r="JQF171" s="247"/>
      <c r="JQG171" s="247"/>
      <c r="JQH171" s="247"/>
      <c r="JQI171" s="247"/>
      <c r="JQJ171" s="247"/>
      <c r="JQK171" s="247"/>
      <c r="JQL171" s="247"/>
      <c r="JQM171" s="247"/>
      <c r="JQN171" s="247"/>
      <c r="JQO171" s="247"/>
      <c r="JQP171" s="247"/>
      <c r="JQQ171" s="247"/>
      <c r="JQR171" s="247"/>
      <c r="JQS171" s="247"/>
      <c r="JQT171" s="247"/>
      <c r="JQU171" s="247"/>
      <c r="JQV171" s="247"/>
      <c r="JQW171" s="247"/>
      <c r="JQX171" s="247"/>
      <c r="JQY171" s="247"/>
      <c r="JQZ171" s="247"/>
      <c r="JRA171" s="247"/>
      <c r="JRB171" s="247"/>
      <c r="JRC171" s="247"/>
      <c r="JRD171" s="247"/>
      <c r="JRE171" s="247"/>
      <c r="JRF171" s="247"/>
      <c r="JRG171" s="247"/>
      <c r="JRH171" s="247"/>
      <c r="JRI171" s="247"/>
      <c r="JRJ171" s="247"/>
      <c r="JRK171" s="247"/>
      <c r="JRL171" s="247"/>
      <c r="JRM171" s="247"/>
      <c r="JRN171" s="247"/>
      <c r="JRO171" s="247"/>
      <c r="JRP171" s="247"/>
      <c r="JRQ171" s="247"/>
      <c r="JRR171" s="247"/>
      <c r="JRS171" s="247"/>
      <c r="JRT171" s="247"/>
      <c r="JRU171" s="247"/>
      <c r="JRV171" s="247"/>
      <c r="JRW171" s="247"/>
      <c r="JRX171" s="247"/>
      <c r="JRY171" s="247"/>
      <c r="JRZ171" s="247"/>
      <c r="JSA171" s="247"/>
      <c r="JSB171" s="247"/>
      <c r="JSC171" s="247"/>
      <c r="JSD171" s="247"/>
      <c r="JSE171" s="247"/>
      <c r="JSF171" s="247"/>
      <c r="JSG171" s="247"/>
      <c r="JSH171" s="247"/>
      <c r="JSI171" s="247"/>
      <c r="JSJ171" s="247"/>
      <c r="JSK171" s="247"/>
      <c r="JSL171" s="247"/>
      <c r="JSM171" s="247"/>
      <c r="JSN171" s="247"/>
      <c r="JSO171" s="247"/>
      <c r="JSP171" s="247"/>
      <c r="JSQ171" s="247"/>
      <c r="JSR171" s="247"/>
      <c r="JSS171" s="247"/>
      <c r="JST171" s="247"/>
      <c r="JSU171" s="247"/>
      <c r="JSV171" s="247"/>
      <c r="JSW171" s="247"/>
      <c r="JSX171" s="247"/>
      <c r="JSY171" s="247"/>
      <c r="JSZ171" s="247"/>
      <c r="JTA171" s="247"/>
      <c r="JTB171" s="247"/>
      <c r="JTC171" s="247"/>
      <c r="JTD171" s="247"/>
      <c r="JTE171" s="247"/>
      <c r="JTF171" s="247"/>
      <c r="JTG171" s="247"/>
      <c r="JTH171" s="247"/>
      <c r="JTI171" s="247"/>
      <c r="JTJ171" s="247"/>
      <c r="JTK171" s="247"/>
      <c r="JTL171" s="247"/>
      <c r="JTM171" s="247"/>
      <c r="JTN171" s="247"/>
      <c r="JTO171" s="247"/>
      <c r="JTP171" s="247"/>
      <c r="JTQ171" s="247"/>
      <c r="JTR171" s="247"/>
      <c r="JTS171" s="247"/>
      <c r="JTT171" s="247"/>
      <c r="JTU171" s="247"/>
      <c r="JTV171" s="247"/>
      <c r="JTW171" s="247"/>
      <c r="JTX171" s="247"/>
      <c r="JTY171" s="247"/>
      <c r="JTZ171" s="247"/>
      <c r="JUA171" s="247"/>
      <c r="JUB171" s="247"/>
      <c r="JUC171" s="247"/>
      <c r="JUD171" s="247"/>
      <c r="JUE171" s="247"/>
      <c r="JUF171" s="247"/>
      <c r="JUG171" s="247"/>
      <c r="JUH171" s="247"/>
      <c r="JUI171" s="247"/>
      <c r="JUJ171" s="247"/>
      <c r="JUK171" s="247"/>
      <c r="JUL171" s="247"/>
      <c r="JUM171" s="247"/>
      <c r="JUN171" s="247"/>
      <c r="JUO171" s="247"/>
      <c r="JUP171" s="247"/>
      <c r="JUQ171" s="247"/>
      <c r="JUR171" s="247"/>
      <c r="JUS171" s="247"/>
      <c r="JUT171" s="247"/>
      <c r="JUU171" s="247"/>
      <c r="JUV171" s="247"/>
      <c r="JUW171" s="247"/>
      <c r="JUX171" s="247"/>
      <c r="JUY171" s="247"/>
      <c r="JUZ171" s="247"/>
      <c r="JVA171" s="247"/>
      <c r="JVB171" s="247"/>
      <c r="JVC171" s="247"/>
      <c r="JVD171" s="247"/>
      <c r="JVE171" s="247"/>
      <c r="JVF171" s="247"/>
      <c r="JVG171" s="247"/>
      <c r="JVH171" s="247"/>
      <c r="JVI171" s="247"/>
      <c r="JVJ171" s="247"/>
      <c r="JVK171" s="247"/>
      <c r="JVL171" s="247"/>
      <c r="JVM171" s="247"/>
      <c r="JVN171" s="247"/>
      <c r="JVO171" s="247"/>
      <c r="JVP171" s="247"/>
      <c r="JVQ171" s="247"/>
      <c r="JVR171" s="247"/>
      <c r="JVS171" s="247"/>
      <c r="JVT171" s="247"/>
      <c r="JVU171" s="247"/>
      <c r="JVV171" s="247"/>
      <c r="JVW171" s="247"/>
      <c r="JVX171" s="247"/>
      <c r="JVY171" s="247"/>
      <c r="JVZ171" s="247"/>
      <c r="JWA171" s="247"/>
      <c r="JWB171" s="247"/>
      <c r="JWC171" s="247"/>
      <c r="JWD171" s="247"/>
      <c r="JWE171" s="247"/>
      <c r="JWF171" s="247"/>
      <c r="JWG171" s="247"/>
      <c r="JWH171" s="247"/>
      <c r="JWI171" s="247"/>
      <c r="JWJ171" s="247"/>
      <c r="JWK171" s="247"/>
      <c r="JWL171" s="247"/>
      <c r="JWM171" s="247"/>
      <c r="JWN171" s="247"/>
      <c r="JWO171" s="247"/>
      <c r="JWP171" s="247"/>
      <c r="JWQ171" s="247"/>
      <c r="JWR171" s="247"/>
      <c r="JWS171" s="247"/>
      <c r="JWT171" s="247"/>
      <c r="JWU171" s="247"/>
      <c r="JWV171" s="247"/>
      <c r="JWW171" s="247"/>
      <c r="JWX171" s="247"/>
      <c r="JWY171" s="247"/>
      <c r="JWZ171" s="247"/>
      <c r="JXA171" s="247"/>
      <c r="JXB171" s="247"/>
      <c r="JXC171" s="247"/>
      <c r="JXD171" s="247"/>
      <c r="JXE171" s="247"/>
      <c r="JXF171" s="247"/>
      <c r="JXG171" s="247"/>
      <c r="JXH171" s="247"/>
      <c r="JXI171" s="247"/>
      <c r="JXJ171" s="247"/>
      <c r="JXK171" s="247"/>
      <c r="JXL171" s="247"/>
      <c r="JXM171" s="247"/>
      <c r="JXN171" s="247"/>
      <c r="JXO171" s="247"/>
      <c r="JXP171" s="247"/>
      <c r="JXQ171" s="247"/>
      <c r="JXR171" s="247"/>
      <c r="JXS171" s="247"/>
      <c r="JXT171" s="247"/>
      <c r="JXU171" s="247"/>
      <c r="JXV171" s="247"/>
      <c r="JXW171" s="247"/>
      <c r="JXX171" s="247"/>
      <c r="JXY171" s="247"/>
      <c r="JXZ171" s="247"/>
      <c r="JYA171" s="247"/>
      <c r="JYB171" s="247"/>
      <c r="JYC171" s="247"/>
      <c r="JYD171" s="247"/>
      <c r="JYE171" s="247"/>
      <c r="JYF171" s="247"/>
      <c r="JYG171" s="247"/>
      <c r="JYH171" s="247"/>
      <c r="JYI171" s="247"/>
      <c r="JYJ171" s="247"/>
      <c r="JYK171" s="247"/>
      <c r="JYL171" s="247"/>
      <c r="JYM171" s="247"/>
      <c r="JYN171" s="247"/>
      <c r="JYO171" s="247"/>
      <c r="JYP171" s="247"/>
      <c r="JYQ171" s="247"/>
      <c r="JYR171" s="247"/>
      <c r="JYS171" s="247"/>
      <c r="JYT171" s="247"/>
      <c r="JYU171" s="247"/>
      <c r="JYV171" s="247"/>
      <c r="JYW171" s="247"/>
      <c r="JYX171" s="247"/>
      <c r="JYY171" s="247"/>
      <c r="JYZ171" s="247"/>
      <c r="JZA171" s="247"/>
      <c r="JZB171" s="247"/>
      <c r="JZC171" s="247"/>
      <c r="JZD171" s="247"/>
      <c r="JZE171" s="247"/>
      <c r="JZF171" s="247"/>
      <c r="JZG171" s="247"/>
      <c r="JZH171" s="247"/>
      <c r="JZI171" s="247"/>
      <c r="JZJ171" s="247"/>
      <c r="JZK171" s="247"/>
      <c r="JZL171" s="247"/>
      <c r="JZM171" s="247"/>
      <c r="JZN171" s="247"/>
      <c r="JZO171" s="247"/>
      <c r="JZP171" s="247"/>
      <c r="JZQ171" s="247"/>
      <c r="JZR171" s="247"/>
      <c r="JZS171" s="247"/>
      <c r="JZT171" s="247"/>
      <c r="JZU171" s="247"/>
      <c r="JZV171" s="247"/>
      <c r="JZW171" s="247"/>
      <c r="JZX171" s="247"/>
      <c r="JZY171" s="247"/>
      <c r="JZZ171" s="247"/>
      <c r="KAA171" s="247"/>
      <c r="KAB171" s="247"/>
      <c r="KAC171" s="247"/>
      <c r="KAD171" s="247"/>
      <c r="KAE171" s="247"/>
      <c r="KAF171" s="247"/>
      <c r="KAG171" s="247"/>
      <c r="KAH171" s="247"/>
      <c r="KAI171" s="247"/>
      <c r="KAJ171" s="247"/>
      <c r="KAK171" s="247"/>
      <c r="KAL171" s="247"/>
      <c r="KAM171" s="247"/>
      <c r="KAN171" s="247"/>
      <c r="KAO171" s="247"/>
      <c r="KAP171" s="247"/>
      <c r="KAQ171" s="247"/>
      <c r="KAR171" s="247"/>
      <c r="KAS171" s="247"/>
      <c r="KAT171" s="247"/>
      <c r="KAU171" s="247"/>
      <c r="KAV171" s="247"/>
      <c r="KAW171" s="247"/>
      <c r="KAX171" s="247"/>
      <c r="KAY171" s="247"/>
      <c r="KAZ171" s="247"/>
      <c r="KBA171" s="247"/>
      <c r="KBB171" s="247"/>
      <c r="KBC171" s="247"/>
      <c r="KBD171" s="247"/>
      <c r="KBE171" s="247"/>
      <c r="KBF171" s="247"/>
      <c r="KBG171" s="247"/>
      <c r="KBH171" s="247"/>
      <c r="KBI171" s="247"/>
      <c r="KBJ171" s="247"/>
      <c r="KBK171" s="247"/>
      <c r="KBL171" s="247"/>
      <c r="KBM171" s="247"/>
      <c r="KBN171" s="247"/>
      <c r="KBO171" s="247"/>
      <c r="KBP171" s="247"/>
      <c r="KBQ171" s="247"/>
      <c r="KBR171" s="247"/>
      <c r="KBS171" s="247"/>
      <c r="KBT171" s="247"/>
      <c r="KBU171" s="247"/>
      <c r="KBV171" s="247"/>
      <c r="KBW171" s="247"/>
      <c r="KBX171" s="247"/>
      <c r="KBY171" s="247"/>
      <c r="KBZ171" s="247"/>
      <c r="KCA171" s="247"/>
      <c r="KCB171" s="247"/>
      <c r="KCC171" s="247"/>
      <c r="KCD171" s="247"/>
      <c r="KCE171" s="247"/>
      <c r="KCF171" s="247"/>
      <c r="KCG171" s="247"/>
      <c r="KCH171" s="247"/>
      <c r="KCI171" s="247"/>
      <c r="KCJ171" s="247"/>
      <c r="KCK171" s="247"/>
      <c r="KCL171" s="247"/>
      <c r="KCM171" s="247"/>
      <c r="KCN171" s="247"/>
      <c r="KCO171" s="247"/>
      <c r="KCP171" s="247"/>
      <c r="KCQ171" s="247"/>
      <c r="KCR171" s="247"/>
      <c r="KCS171" s="247"/>
      <c r="KCT171" s="247"/>
      <c r="KCU171" s="247"/>
      <c r="KCV171" s="247"/>
      <c r="KCW171" s="247"/>
      <c r="KCX171" s="247"/>
      <c r="KCY171" s="247"/>
      <c r="KCZ171" s="247"/>
      <c r="KDA171" s="247"/>
      <c r="KDB171" s="247"/>
      <c r="KDC171" s="247"/>
      <c r="KDD171" s="247"/>
      <c r="KDE171" s="247"/>
      <c r="KDF171" s="247"/>
      <c r="KDG171" s="247"/>
      <c r="KDH171" s="247"/>
      <c r="KDI171" s="247"/>
      <c r="KDJ171" s="247"/>
      <c r="KDK171" s="247"/>
      <c r="KDL171" s="247"/>
      <c r="KDM171" s="247"/>
      <c r="KDN171" s="247"/>
      <c r="KDO171" s="247"/>
      <c r="KDP171" s="247"/>
      <c r="KDQ171" s="247"/>
      <c r="KDR171" s="247"/>
      <c r="KDS171" s="247"/>
      <c r="KDT171" s="247"/>
      <c r="KDU171" s="247"/>
      <c r="KDV171" s="247"/>
      <c r="KDW171" s="247"/>
      <c r="KDX171" s="247"/>
      <c r="KDY171" s="247"/>
      <c r="KDZ171" s="247"/>
      <c r="KEA171" s="247"/>
      <c r="KEB171" s="247"/>
      <c r="KEC171" s="247"/>
      <c r="KED171" s="247"/>
      <c r="KEE171" s="247"/>
      <c r="KEF171" s="247"/>
      <c r="KEG171" s="247"/>
      <c r="KEH171" s="247"/>
      <c r="KEI171" s="247"/>
      <c r="KEJ171" s="247"/>
      <c r="KEK171" s="247"/>
      <c r="KEL171" s="247"/>
      <c r="KEM171" s="247"/>
      <c r="KEN171" s="247"/>
      <c r="KEO171" s="247"/>
      <c r="KEP171" s="247"/>
      <c r="KEQ171" s="247"/>
      <c r="KER171" s="247"/>
      <c r="KES171" s="247"/>
      <c r="KET171" s="247"/>
      <c r="KEU171" s="247"/>
      <c r="KEV171" s="247"/>
      <c r="KEW171" s="247"/>
      <c r="KEX171" s="247"/>
      <c r="KEY171" s="247"/>
      <c r="KEZ171" s="247"/>
      <c r="KFA171" s="247"/>
      <c r="KFB171" s="247"/>
      <c r="KFC171" s="247"/>
      <c r="KFD171" s="247"/>
      <c r="KFE171" s="247"/>
      <c r="KFF171" s="247"/>
      <c r="KFG171" s="247"/>
      <c r="KFH171" s="247"/>
      <c r="KFI171" s="247"/>
      <c r="KFJ171" s="247"/>
      <c r="KFK171" s="247"/>
      <c r="KFL171" s="247"/>
      <c r="KFM171" s="247"/>
      <c r="KFN171" s="247"/>
      <c r="KFO171" s="247"/>
      <c r="KFP171" s="247"/>
      <c r="KFQ171" s="247"/>
      <c r="KFR171" s="247"/>
      <c r="KFS171" s="247"/>
      <c r="KFT171" s="247"/>
      <c r="KFU171" s="247"/>
      <c r="KFV171" s="247"/>
      <c r="KFW171" s="247"/>
      <c r="KFX171" s="247"/>
      <c r="KFY171" s="247"/>
      <c r="KFZ171" s="247"/>
      <c r="KGA171" s="247"/>
      <c r="KGB171" s="247"/>
      <c r="KGC171" s="247"/>
      <c r="KGD171" s="247"/>
      <c r="KGE171" s="247"/>
      <c r="KGF171" s="247"/>
      <c r="KGG171" s="247"/>
      <c r="KGH171" s="247"/>
      <c r="KGI171" s="247"/>
      <c r="KGJ171" s="247"/>
      <c r="KGK171" s="247"/>
      <c r="KGL171" s="247"/>
      <c r="KGM171" s="247"/>
      <c r="KGN171" s="247"/>
      <c r="KGO171" s="247"/>
      <c r="KGP171" s="247"/>
      <c r="KGQ171" s="247"/>
      <c r="KGR171" s="247"/>
      <c r="KGS171" s="247"/>
      <c r="KGT171" s="247"/>
      <c r="KGU171" s="247"/>
      <c r="KGV171" s="247"/>
      <c r="KGW171" s="247"/>
      <c r="KGX171" s="247"/>
      <c r="KGY171" s="247"/>
      <c r="KGZ171" s="247"/>
      <c r="KHA171" s="247"/>
      <c r="KHB171" s="247"/>
      <c r="KHC171" s="247"/>
      <c r="KHD171" s="247"/>
      <c r="KHE171" s="247"/>
      <c r="KHF171" s="247"/>
      <c r="KHG171" s="247"/>
      <c r="KHH171" s="247"/>
      <c r="KHI171" s="247"/>
      <c r="KHJ171" s="247"/>
      <c r="KHK171" s="247"/>
      <c r="KHL171" s="247"/>
      <c r="KHM171" s="247"/>
      <c r="KHN171" s="247"/>
      <c r="KHO171" s="247"/>
      <c r="KHP171" s="247"/>
      <c r="KHQ171" s="247"/>
      <c r="KHR171" s="247"/>
      <c r="KHS171" s="247"/>
      <c r="KHT171" s="247"/>
      <c r="KHU171" s="247"/>
      <c r="KHV171" s="247"/>
      <c r="KHW171" s="247"/>
      <c r="KHX171" s="247"/>
      <c r="KHY171" s="247"/>
      <c r="KHZ171" s="247"/>
      <c r="KIA171" s="247"/>
      <c r="KIB171" s="247"/>
      <c r="KIC171" s="247"/>
      <c r="KID171" s="247"/>
      <c r="KIE171" s="247"/>
      <c r="KIF171" s="247"/>
      <c r="KIG171" s="247"/>
      <c r="KIH171" s="247"/>
      <c r="KII171" s="247"/>
      <c r="KIJ171" s="247"/>
      <c r="KIK171" s="247"/>
      <c r="KIL171" s="247"/>
      <c r="KIM171" s="247"/>
      <c r="KIN171" s="247"/>
      <c r="KIO171" s="247"/>
      <c r="KIP171" s="247"/>
      <c r="KIQ171" s="247"/>
      <c r="KIR171" s="247"/>
      <c r="KIS171" s="247"/>
      <c r="KIT171" s="247"/>
      <c r="KIU171" s="247"/>
      <c r="KIV171" s="247"/>
      <c r="KIW171" s="247"/>
      <c r="KIX171" s="247"/>
      <c r="KIY171" s="247"/>
      <c r="KIZ171" s="247"/>
      <c r="KJA171" s="247"/>
      <c r="KJB171" s="247"/>
      <c r="KJC171" s="247"/>
      <c r="KJD171" s="247"/>
      <c r="KJE171" s="247"/>
      <c r="KJF171" s="247"/>
      <c r="KJG171" s="247"/>
      <c r="KJH171" s="247"/>
      <c r="KJI171" s="247"/>
      <c r="KJJ171" s="247"/>
      <c r="KJK171" s="247"/>
      <c r="KJL171" s="247"/>
      <c r="KJM171" s="247"/>
      <c r="KJN171" s="247"/>
      <c r="KJO171" s="247"/>
      <c r="KJP171" s="247"/>
      <c r="KJQ171" s="247"/>
      <c r="KJR171" s="247"/>
      <c r="KJS171" s="247"/>
      <c r="KJT171" s="247"/>
      <c r="KJU171" s="247"/>
      <c r="KJV171" s="247"/>
      <c r="KJW171" s="247"/>
      <c r="KJX171" s="247"/>
      <c r="KJY171" s="247"/>
      <c r="KJZ171" s="247"/>
      <c r="KKA171" s="247"/>
      <c r="KKB171" s="247"/>
      <c r="KKC171" s="247"/>
      <c r="KKD171" s="247"/>
      <c r="KKE171" s="247"/>
      <c r="KKF171" s="247"/>
      <c r="KKG171" s="247"/>
      <c r="KKH171" s="247"/>
      <c r="KKI171" s="247"/>
      <c r="KKJ171" s="247"/>
      <c r="KKK171" s="247"/>
      <c r="KKL171" s="247"/>
      <c r="KKM171" s="247"/>
      <c r="KKN171" s="247"/>
      <c r="KKO171" s="247"/>
      <c r="KKP171" s="247"/>
      <c r="KKQ171" s="247"/>
      <c r="KKR171" s="247"/>
      <c r="KKS171" s="247"/>
      <c r="KKT171" s="247"/>
      <c r="KKU171" s="247"/>
      <c r="KKV171" s="247"/>
      <c r="KKW171" s="247"/>
      <c r="KKX171" s="247"/>
      <c r="KKY171" s="247"/>
      <c r="KKZ171" s="247"/>
      <c r="KLA171" s="247"/>
      <c r="KLB171" s="247"/>
      <c r="KLC171" s="247"/>
      <c r="KLD171" s="247"/>
      <c r="KLE171" s="247"/>
      <c r="KLF171" s="247"/>
      <c r="KLG171" s="247"/>
      <c r="KLH171" s="247"/>
      <c r="KLI171" s="247"/>
      <c r="KLJ171" s="247"/>
      <c r="KLK171" s="247"/>
      <c r="KLL171" s="247"/>
      <c r="KLM171" s="247"/>
      <c r="KLN171" s="247"/>
      <c r="KLO171" s="247"/>
      <c r="KLP171" s="247"/>
      <c r="KLQ171" s="247"/>
      <c r="KLR171" s="247"/>
      <c r="KLS171" s="247"/>
      <c r="KLT171" s="247"/>
      <c r="KLU171" s="247"/>
      <c r="KLV171" s="247"/>
      <c r="KLW171" s="247"/>
      <c r="KLX171" s="247"/>
      <c r="KLY171" s="247"/>
      <c r="KLZ171" s="247"/>
      <c r="KMA171" s="247"/>
      <c r="KMB171" s="247"/>
      <c r="KMC171" s="247"/>
      <c r="KMD171" s="247"/>
      <c r="KME171" s="247"/>
      <c r="KMF171" s="247"/>
      <c r="KMG171" s="247"/>
      <c r="KMH171" s="247"/>
      <c r="KMI171" s="247"/>
      <c r="KMJ171" s="247"/>
      <c r="KMK171" s="247"/>
      <c r="KML171" s="247"/>
      <c r="KMM171" s="247"/>
      <c r="KMN171" s="247"/>
      <c r="KMO171" s="247"/>
      <c r="KMP171" s="247"/>
      <c r="KMQ171" s="247"/>
      <c r="KMR171" s="247"/>
      <c r="KMS171" s="247"/>
      <c r="KMT171" s="247"/>
      <c r="KMU171" s="247"/>
      <c r="KMV171" s="247"/>
      <c r="KMW171" s="247"/>
      <c r="KMX171" s="247"/>
      <c r="KMY171" s="247"/>
      <c r="KMZ171" s="247"/>
      <c r="KNA171" s="247"/>
      <c r="KNB171" s="247"/>
      <c r="KNC171" s="247"/>
      <c r="KND171" s="247"/>
      <c r="KNE171" s="247"/>
      <c r="KNF171" s="247"/>
      <c r="KNG171" s="247"/>
      <c r="KNH171" s="247"/>
      <c r="KNI171" s="247"/>
      <c r="KNJ171" s="247"/>
      <c r="KNK171" s="247"/>
      <c r="KNL171" s="247"/>
      <c r="KNM171" s="247"/>
      <c r="KNN171" s="247"/>
      <c r="KNO171" s="247"/>
      <c r="KNP171" s="247"/>
      <c r="KNQ171" s="247"/>
      <c r="KNR171" s="247"/>
      <c r="KNS171" s="247"/>
      <c r="KNT171" s="247"/>
      <c r="KNU171" s="247"/>
      <c r="KNV171" s="247"/>
      <c r="KNW171" s="247"/>
      <c r="KNX171" s="247"/>
      <c r="KNY171" s="247"/>
      <c r="KNZ171" s="247"/>
      <c r="KOA171" s="247"/>
      <c r="KOB171" s="247"/>
      <c r="KOC171" s="247"/>
      <c r="KOD171" s="247"/>
      <c r="KOE171" s="247"/>
      <c r="KOF171" s="247"/>
      <c r="KOG171" s="247"/>
      <c r="KOH171" s="247"/>
      <c r="KOI171" s="247"/>
      <c r="KOJ171" s="247"/>
      <c r="KOK171" s="247"/>
      <c r="KOL171" s="247"/>
      <c r="KOM171" s="247"/>
      <c r="KON171" s="247"/>
      <c r="KOO171" s="247"/>
      <c r="KOP171" s="247"/>
      <c r="KOQ171" s="247"/>
      <c r="KOR171" s="247"/>
      <c r="KOS171" s="247"/>
      <c r="KOT171" s="247"/>
      <c r="KOU171" s="247"/>
      <c r="KOV171" s="247"/>
      <c r="KOW171" s="247"/>
      <c r="KOX171" s="247"/>
      <c r="KOY171" s="247"/>
      <c r="KOZ171" s="247"/>
      <c r="KPA171" s="247"/>
      <c r="KPB171" s="247"/>
      <c r="KPC171" s="247"/>
      <c r="KPD171" s="247"/>
      <c r="KPE171" s="247"/>
      <c r="KPF171" s="247"/>
      <c r="KPG171" s="247"/>
      <c r="KPH171" s="247"/>
      <c r="KPI171" s="247"/>
      <c r="KPJ171" s="247"/>
      <c r="KPK171" s="247"/>
      <c r="KPL171" s="247"/>
      <c r="KPM171" s="247"/>
      <c r="KPN171" s="247"/>
      <c r="KPO171" s="247"/>
      <c r="KPP171" s="247"/>
      <c r="KPQ171" s="247"/>
      <c r="KPR171" s="247"/>
      <c r="KPS171" s="247"/>
      <c r="KPT171" s="247"/>
      <c r="KPU171" s="247"/>
      <c r="KPV171" s="247"/>
      <c r="KPW171" s="247"/>
      <c r="KPX171" s="247"/>
      <c r="KPY171" s="247"/>
      <c r="KPZ171" s="247"/>
      <c r="KQA171" s="247"/>
      <c r="KQB171" s="247"/>
      <c r="KQC171" s="247"/>
      <c r="KQD171" s="247"/>
      <c r="KQE171" s="247"/>
      <c r="KQF171" s="247"/>
      <c r="KQG171" s="247"/>
      <c r="KQH171" s="247"/>
      <c r="KQI171" s="247"/>
      <c r="KQJ171" s="247"/>
      <c r="KQK171" s="247"/>
      <c r="KQL171" s="247"/>
      <c r="KQM171" s="247"/>
      <c r="KQN171" s="247"/>
      <c r="KQO171" s="247"/>
      <c r="KQP171" s="247"/>
      <c r="KQQ171" s="247"/>
      <c r="KQR171" s="247"/>
      <c r="KQS171" s="247"/>
      <c r="KQT171" s="247"/>
      <c r="KQU171" s="247"/>
      <c r="KQV171" s="247"/>
      <c r="KQW171" s="247"/>
      <c r="KQX171" s="247"/>
      <c r="KQY171" s="247"/>
      <c r="KQZ171" s="247"/>
      <c r="KRA171" s="247"/>
      <c r="KRB171" s="247"/>
      <c r="KRC171" s="247"/>
      <c r="KRD171" s="247"/>
      <c r="KRE171" s="247"/>
      <c r="KRF171" s="247"/>
      <c r="KRG171" s="247"/>
      <c r="KRH171" s="247"/>
      <c r="KRI171" s="247"/>
      <c r="KRJ171" s="247"/>
      <c r="KRK171" s="247"/>
      <c r="KRL171" s="247"/>
      <c r="KRM171" s="247"/>
      <c r="KRN171" s="247"/>
      <c r="KRO171" s="247"/>
      <c r="KRP171" s="247"/>
      <c r="KRQ171" s="247"/>
      <c r="KRR171" s="247"/>
      <c r="KRS171" s="247"/>
      <c r="KRT171" s="247"/>
      <c r="KRU171" s="247"/>
      <c r="KRV171" s="247"/>
      <c r="KRW171" s="247"/>
      <c r="KRX171" s="247"/>
      <c r="KRY171" s="247"/>
      <c r="KRZ171" s="247"/>
      <c r="KSA171" s="247"/>
      <c r="KSB171" s="247"/>
      <c r="KSC171" s="247"/>
      <c r="KSD171" s="247"/>
      <c r="KSE171" s="247"/>
      <c r="KSF171" s="247"/>
      <c r="KSG171" s="247"/>
      <c r="KSH171" s="247"/>
      <c r="KSI171" s="247"/>
      <c r="KSJ171" s="247"/>
      <c r="KSK171" s="247"/>
      <c r="KSL171" s="247"/>
      <c r="KSM171" s="247"/>
      <c r="KSN171" s="247"/>
      <c r="KSO171" s="247"/>
      <c r="KSP171" s="247"/>
      <c r="KSQ171" s="247"/>
      <c r="KSR171" s="247"/>
      <c r="KSS171" s="247"/>
      <c r="KST171" s="247"/>
      <c r="KSU171" s="247"/>
      <c r="KSV171" s="247"/>
      <c r="KSW171" s="247"/>
      <c r="KSX171" s="247"/>
      <c r="KSY171" s="247"/>
      <c r="KSZ171" s="247"/>
      <c r="KTA171" s="247"/>
      <c r="KTB171" s="247"/>
      <c r="KTC171" s="247"/>
      <c r="KTD171" s="247"/>
      <c r="KTE171" s="247"/>
      <c r="KTF171" s="247"/>
      <c r="KTG171" s="247"/>
      <c r="KTH171" s="247"/>
      <c r="KTI171" s="247"/>
      <c r="KTJ171" s="247"/>
      <c r="KTK171" s="247"/>
      <c r="KTL171" s="247"/>
      <c r="KTM171" s="247"/>
      <c r="KTN171" s="247"/>
      <c r="KTO171" s="247"/>
      <c r="KTP171" s="247"/>
      <c r="KTQ171" s="247"/>
      <c r="KTR171" s="247"/>
      <c r="KTS171" s="247"/>
      <c r="KTT171" s="247"/>
      <c r="KTU171" s="247"/>
      <c r="KTV171" s="247"/>
      <c r="KTW171" s="247"/>
      <c r="KTX171" s="247"/>
      <c r="KTY171" s="247"/>
      <c r="KTZ171" s="247"/>
      <c r="KUA171" s="247"/>
      <c r="KUB171" s="247"/>
      <c r="KUC171" s="247"/>
      <c r="KUD171" s="247"/>
      <c r="KUE171" s="247"/>
      <c r="KUF171" s="247"/>
      <c r="KUG171" s="247"/>
      <c r="KUH171" s="247"/>
      <c r="KUI171" s="247"/>
      <c r="KUJ171" s="247"/>
      <c r="KUK171" s="247"/>
      <c r="KUL171" s="247"/>
      <c r="KUM171" s="247"/>
      <c r="KUN171" s="247"/>
      <c r="KUO171" s="247"/>
      <c r="KUP171" s="247"/>
      <c r="KUQ171" s="247"/>
      <c r="KUR171" s="247"/>
      <c r="KUS171" s="247"/>
      <c r="KUT171" s="247"/>
      <c r="KUU171" s="247"/>
      <c r="KUV171" s="247"/>
      <c r="KUW171" s="247"/>
      <c r="KUX171" s="247"/>
      <c r="KUY171" s="247"/>
      <c r="KUZ171" s="247"/>
      <c r="KVA171" s="247"/>
      <c r="KVB171" s="247"/>
      <c r="KVC171" s="247"/>
      <c r="KVD171" s="247"/>
      <c r="KVE171" s="247"/>
      <c r="KVF171" s="247"/>
      <c r="KVG171" s="247"/>
      <c r="KVH171" s="247"/>
      <c r="KVI171" s="247"/>
      <c r="KVJ171" s="247"/>
      <c r="KVK171" s="247"/>
      <c r="KVL171" s="247"/>
      <c r="KVM171" s="247"/>
      <c r="KVN171" s="247"/>
      <c r="KVO171" s="247"/>
      <c r="KVP171" s="247"/>
      <c r="KVQ171" s="247"/>
      <c r="KVR171" s="247"/>
      <c r="KVS171" s="247"/>
      <c r="KVT171" s="247"/>
      <c r="KVU171" s="247"/>
      <c r="KVV171" s="247"/>
      <c r="KVW171" s="247"/>
      <c r="KVX171" s="247"/>
      <c r="KVY171" s="247"/>
      <c r="KVZ171" s="247"/>
      <c r="KWA171" s="247"/>
      <c r="KWB171" s="247"/>
      <c r="KWC171" s="247"/>
      <c r="KWD171" s="247"/>
      <c r="KWE171" s="247"/>
      <c r="KWF171" s="247"/>
      <c r="KWG171" s="247"/>
      <c r="KWH171" s="247"/>
      <c r="KWI171" s="247"/>
      <c r="KWJ171" s="247"/>
      <c r="KWK171" s="247"/>
      <c r="KWL171" s="247"/>
      <c r="KWM171" s="247"/>
      <c r="KWN171" s="247"/>
      <c r="KWO171" s="247"/>
      <c r="KWP171" s="247"/>
      <c r="KWQ171" s="247"/>
      <c r="KWR171" s="247"/>
      <c r="KWS171" s="247"/>
      <c r="KWT171" s="247"/>
      <c r="KWU171" s="247"/>
      <c r="KWV171" s="247"/>
      <c r="KWW171" s="247"/>
      <c r="KWX171" s="247"/>
      <c r="KWY171" s="247"/>
      <c r="KWZ171" s="247"/>
      <c r="KXA171" s="247"/>
      <c r="KXB171" s="247"/>
      <c r="KXC171" s="247"/>
      <c r="KXD171" s="247"/>
      <c r="KXE171" s="247"/>
      <c r="KXF171" s="247"/>
      <c r="KXG171" s="247"/>
      <c r="KXH171" s="247"/>
      <c r="KXI171" s="247"/>
      <c r="KXJ171" s="247"/>
      <c r="KXK171" s="247"/>
      <c r="KXL171" s="247"/>
      <c r="KXM171" s="247"/>
      <c r="KXN171" s="247"/>
      <c r="KXO171" s="247"/>
      <c r="KXP171" s="247"/>
      <c r="KXQ171" s="247"/>
      <c r="KXR171" s="247"/>
      <c r="KXS171" s="247"/>
      <c r="KXT171" s="247"/>
      <c r="KXU171" s="247"/>
      <c r="KXV171" s="247"/>
      <c r="KXW171" s="247"/>
      <c r="KXX171" s="247"/>
      <c r="KXY171" s="247"/>
      <c r="KXZ171" s="247"/>
      <c r="KYA171" s="247"/>
      <c r="KYB171" s="247"/>
      <c r="KYC171" s="247"/>
      <c r="KYD171" s="247"/>
      <c r="KYE171" s="247"/>
      <c r="KYF171" s="247"/>
      <c r="KYG171" s="247"/>
      <c r="KYH171" s="247"/>
      <c r="KYI171" s="247"/>
      <c r="KYJ171" s="247"/>
      <c r="KYK171" s="247"/>
      <c r="KYL171" s="247"/>
      <c r="KYM171" s="247"/>
      <c r="KYN171" s="247"/>
      <c r="KYO171" s="247"/>
      <c r="KYP171" s="247"/>
      <c r="KYQ171" s="247"/>
      <c r="KYR171" s="247"/>
      <c r="KYS171" s="247"/>
      <c r="KYT171" s="247"/>
      <c r="KYU171" s="247"/>
      <c r="KYV171" s="247"/>
      <c r="KYW171" s="247"/>
      <c r="KYX171" s="247"/>
      <c r="KYY171" s="247"/>
      <c r="KYZ171" s="247"/>
      <c r="KZA171" s="247"/>
      <c r="KZB171" s="247"/>
      <c r="KZC171" s="247"/>
      <c r="KZD171" s="247"/>
      <c r="KZE171" s="247"/>
      <c r="KZF171" s="247"/>
      <c r="KZG171" s="247"/>
      <c r="KZH171" s="247"/>
      <c r="KZI171" s="247"/>
      <c r="KZJ171" s="247"/>
      <c r="KZK171" s="247"/>
      <c r="KZL171" s="247"/>
      <c r="KZM171" s="247"/>
      <c r="KZN171" s="247"/>
      <c r="KZO171" s="247"/>
      <c r="KZP171" s="247"/>
      <c r="KZQ171" s="247"/>
      <c r="KZR171" s="247"/>
      <c r="KZS171" s="247"/>
      <c r="KZT171" s="247"/>
      <c r="KZU171" s="247"/>
      <c r="KZV171" s="247"/>
      <c r="KZW171" s="247"/>
      <c r="KZX171" s="247"/>
      <c r="KZY171" s="247"/>
      <c r="KZZ171" s="247"/>
      <c r="LAA171" s="247"/>
      <c r="LAB171" s="247"/>
      <c r="LAC171" s="247"/>
      <c r="LAD171" s="247"/>
      <c r="LAE171" s="247"/>
      <c r="LAF171" s="247"/>
      <c r="LAG171" s="247"/>
      <c r="LAH171" s="247"/>
      <c r="LAI171" s="247"/>
      <c r="LAJ171" s="247"/>
      <c r="LAK171" s="247"/>
      <c r="LAL171" s="247"/>
      <c r="LAM171" s="247"/>
      <c r="LAN171" s="247"/>
      <c r="LAO171" s="247"/>
      <c r="LAP171" s="247"/>
      <c r="LAQ171" s="247"/>
      <c r="LAR171" s="247"/>
      <c r="LAS171" s="247"/>
      <c r="LAT171" s="247"/>
      <c r="LAU171" s="247"/>
      <c r="LAV171" s="247"/>
      <c r="LAW171" s="247"/>
      <c r="LAX171" s="247"/>
      <c r="LAY171" s="247"/>
      <c r="LAZ171" s="247"/>
      <c r="LBA171" s="247"/>
      <c r="LBB171" s="247"/>
      <c r="LBC171" s="247"/>
      <c r="LBD171" s="247"/>
      <c r="LBE171" s="247"/>
      <c r="LBF171" s="247"/>
      <c r="LBG171" s="247"/>
      <c r="LBH171" s="247"/>
      <c r="LBI171" s="247"/>
      <c r="LBJ171" s="247"/>
      <c r="LBK171" s="247"/>
      <c r="LBL171" s="247"/>
      <c r="LBM171" s="247"/>
      <c r="LBN171" s="247"/>
      <c r="LBO171" s="247"/>
      <c r="LBP171" s="247"/>
      <c r="LBQ171" s="247"/>
      <c r="LBR171" s="247"/>
      <c r="LBS171" s="247"/>
      <c r="LBT171" s="247"/>
      <c r="LBU171" s="247"/>
      <c r="LBV171" s="247"/>
      <c r="LBW171" s="247"/>
      <c r="LBX171" s="247"/>
      <c r="LBY171" s="247"/>
      <c r="LBZ171" s="247"/>
      <c r="LCA171" s="247"/>
      <c r="LCB171" s="247"/>
      <c r="LCC171" s="247"/>
      <c r="LCD171" s="247"/>
      <c r="LCE171" s="247"/>
      <c r="LCF171" s="247"/>
      <c r="LCG171" s="247"/>
      <c r="LCH171" s="247"/>
      <c r="LCI171" s="247"/>
      <c r="LCJ171" s="247"/>
      <c r="LCK171" s="247"/>
      <c r="LCL171" s="247"/>
      <c r="LCM171" s="247"/>
      <c r="LCN171" s="247"/>
      <c r="LCO171" s="247"/>
      <c r="LCP171" s="247"/>
      <c r="LCQ171" s="247"/>
      <c r="LCR171" s="247"/>
      <c r="LCS171" s="247"/>
      <c r="LCT171" s="247"/>
      <c r="LCU171" s="247"/>
      <c r="LCV171" s="247"/>
      <c r="LCW171" s="247"/>
      <c r="LCX171" s="247"/>
      <c r="LCY171" s="247"/>
      <c r="LCZ171" s="247"/>
      <c r="LDA171" s="247"/>
      <c r="LDB171" s="247"/>
      <c r="LDC171" s="247"/>
      <c r="LDD171" s="247"/>
      <c r="LDE171" s="247"/>
      <c r="LDF171" s="247"/>
      <c r="LDG171" s="247"/>
      <c r="LDH171" s="247"/>
      <c r="LDI171" s="247"/>
      <c r="LDJ171" s="247"/>
      <c r="LDK171" s="247"/>
      <c r="LDL171" s="247"/>
      <c r="LDM171" s="247"/>
      <c r="LDN171" s="247"/>
      <c r="LDO171" s="247"/>
      <c r="LDP171" s="247"/>
      <c r="LDQ171" s="247"/>
      <c r="LDR171" s="247"/>
      <c r="LDS171" s="247"/>
      <c r="LDT171" s="247"/>
      <c r="LDU171" s="247"/>
      <c r="LDV171" s="247"/>
      <c r="LDW171" s="247"/>
      <c r="LDX171" s="247"/>
      <c r="LDY171" s="247"/>
      <c r="LDZ171" s="247"/>
      <c r="LEA171" s="247"/>
      <c r="LEB171" s="247"/>
      <c r="LEC171" s="247"/>
      <c r="LED171" s="247"/>
      <c r="LEE171" s="247"/>
      <c r="LEF171" s="247"/>
      <c r="LEG171" s="247"/>
      <c r="LEH171" s="247"/>
      <c r="LEI171" s="247"/>
      <c r="LEJ171" s="247"/>
      <c r="LEK171" s="247"/>
      <c r="LEL171" s="247"/>
      <c r="LEM171" s="247"/>
      <c r="LEN171" s="247"/>
      <c r="LEO171" s="247"/>
      <c r="LEP171" s="247"/>
      <c r="LEQ171" s="247"/>
      <c r="LER171" s="247"/>
      <c r="LES171" s="247"/>
      <c r="LET171" s="247"/>
      <c r="LEU171" s="247"/>
      <c r="LEV171" s="247"/>
      <c r="LEW171" s="247"/>
      <c r="LEX171" s="247"/>
      <c r="LEY171" s="247"/>
      <c r="LEZ171" s="247"/>
      <c r="LFA171" s="247"/>
      <c r="LFB171" s="247"/>
      <c r="LFC171" s="247"/>
      <c r="LFD171" s="247"/>
      <c r="LFE171" s="247"/>
      <c r="LFF171" s="247"/>
      <c r="LFG171" s="247"/>
      <c r="LFH171" s="247"/>
      <c r="LFI171" s="247"/>
      <c r="LFJ171" s="247"/>
      <c r="LFK171" s="247"/>
      <c r="LFL171" s="247"/>
      <c r="LFM171" s="247"/>
      <c r="LFN171" s="247"/>
      <c r="LFO171" s="247"/>
      <c r="LFP171" s="247"/>
      <c r="LFQ171" s="247"/>
      <c r="LFR171" s="247"/>
      <c r="LFS171" s="247"/>
      <c r="LFT171" s="247"/>
      <c r="LFU171" s="247"/>
      <c r="LFV171" s="247"/>
      <c r="LFW171" s="247"/>
      <c r="LFX171" s="247"/>
      <c r="LFY171" s="247"/>
      <c r="LFZ171" s="247"/>
      <c r="LGA171" s="247"/>
      <c r="LGB171" s="247"/>
      <c r="LGC171" s="247"/>
      <c r="LGD171" s="247"/>
      <c r="LGE171" s="247"/>
      <c r="LGF171" s="247"/>
      <c r="LGG171" s="247"/>
      <c r="LGH171" s="247"/>
      <c r="LGI171" s="247"/>
      <c r="LGJ171" s="247"/>
      <c r="LGK171" s="247"/>
      <c r="LGL171" s="247"/>
      <c r="LGM171" s="247"/>
      <c r="LGN171" s="247"/>
      <c r="LGO171" s="247"/>
      <c r="LGP171" s="247"/>
      <c r="LGQ171" s="247"/>
      <c r="LGR171" s="247"/>
      <c r="LGS171" s="247"/>
      <c r="LGT171" s="247"/>
      <c r="LGU171" s="247"/>
      <c r="LGV171" s="247"/>
      <c r="LGW171" s="247"/>
      <c r="LGX171" s="247"/>
      <c r="LGY171" s="247"/>
      <c r="LGZ171" s="247"/>
      <c r="LHA171" s="247"/>
      <c r="LHB171" s="247"/>
      <c r="LHC171" s="247"/>
      <c r="LHD171" s="247"/>
      <c r="LHE171" s="247"/>
      <c r="LHF171" s="247"/>
      <c r="LHG171" s="247"/>
      <c r="LHH171" s="247"/>
      <c r="LHI171" s="247"/>
      <c r="LHJ171" s="247"/>
      <c r="LHK171" s="247"/>
      <c r="LHL171" s="247"/>
      <c r="LHM171" s="247"/>
      <c r="LHN171" s="247"/>
      <c r="LHO171" s="247"/>
      <c r="LHP171" s="247"/>
      <c r="LHQ171" s="247"/>
      <c r="LHR171" s="247"/>
      <c r="LHS171" s="247"/>
      <c r="LHT171" s="247"/>
      <c r="LHU171" s="247"/>
      <c r="LHV171" s="247"/>
      <c r="LHW171" s="247"/>
      <c r="LHX171" s="247"/>
      <c r="LHY171" s="247"/>
      <c r="LHZ171" s="247"/>
      <c r="LIA171" s="247"/>
      <c r="LIB171" s="247"/>
      <c r="LIC171" s="247"/>
      <c r="LID171" s="247"/>
      <c r="LIE171" s="247"/>
      <c r="LIF171" s="247"/>
      <c r="LIG171" s="247"/>
      <c r="LIH171" s="247"/>
      <c r="LII171" s="247"/>
      <c r="LIJ171" s="247"/>
      <c r="LIK171" s="247"/>
      <c r="LIL171" s="247"/>
      <c r="LIM171" s="247"/>
      <c r="LIN171" s="247"/>
      <c r="LIO171" s="247"/>
      <c r="LIP171" s="247"/>
      <c r="LIQ171" s="247"/>
      <c r="LIR171" s="247"/>
      <c r="LIS171" s="247"/>
      <c r="LIT171" s="247"/>
      <c r="LIU171" s="247"/>
      <c r="LIV171" s="247"/>
      <c r="LIW171" s="247"/>
      <c r="LIX171" s="247"/>
      <c r="LIY171" s="247"/>
      <c r="LIZ171" s="247"/>
      <c r="LJA171" s="247"/>
      <c r="LJB171" s="247"/>
      <c r="LJC171" s="247"/>
      <c r="LJD171" s="247"/>
      <c r="LJE171" s="247"/>
      <c r="LJF171" s="247"/>
      <c r="LJG171" s="247"/>
      <c r="LJH171" s="247"/>
      <c r="LJI171" s="247"/>
      <c r="LJJ171" s="247"/>
      <c r="LJK171" s="247"/>
      <c r="LJL171" s="247"/>
      <c r="LJM171" s="247"/>
      <c r="LJN171" s="247"/>
      <c r="LJO171" s="247"/>
      <c r="LJP171" s="247"/>
      <c r="LJQ171" s="247"/>
      <c r="LJR171" s="247"/>
      <c r="LJS171" s="247"/>
      <c r="LJT171" s="247"/>
      <c r="LJU171" s="247"/>
      <c r="LJV171" s="247"/>
      <c r="LJW171" s="247"/>
      <c r="LJX171" s="247"/>
      <c r="LJY171" s="247"/>
      <c r="LJZ171" s="247"/>
      <c r="LKA171" s="247"/>
      <c r="LKB171" s="247"/>
      <c r="LKC171" s="247"/>
      <c r="LKD171" s="247"/>
      <c r="LKE171" s="247"/>
      <c r="LKF171" s="247"/>
      <c r="LKG171" s="247"/>
      <c r="LKH171" s="247"/>
      <c r="LKI171" s="247"/>
      <c r="LKJ171" s="247"/>
      <c r="LKK171" s="247"/>
      <c r="LKL171" s="247"/>
      <c r="LKM171" s="247"/>
      <c r="LKN171" s="247"/>
      <c r="LKO171" s="247"/>
      <c r="LKP171" s="247"/>
      <c r="LKQ171" s="247"/>
      <c r="LKR171" s="247"/>
      <c r="LKS171" s="247"/>
      <c r="LKT171" s="247"/>
      <c r="LKU171" s="247"/>
      <c r="LKV171" s="247"/>
      <c r="LKW171" s="247"/>
      <c r="LKX171" s="247"/>
      <c r="LKY171" s="247"/>
      <c r="LKZ171" s="247"/>
      <c r="LLA171" s="247"/>
      <c r="LLB171" s="247"/>
      <c r="LLC171" s="247"/>
      <c r="LLD171" s="247"/>
      <c r="LLE171" s="247"/>
      <c r="LLF171" s="247"/>
      <c r="LLG171" s="247"/>
      <c r="LLH171" s="247"/>
      <c r="LLI171" s="247"/>
      <c r="LLJ171" s="247"/>
      <c r="LLK171" s="247"/>
      <c r="LLL171" s="247"/>
      <c r="LLM171" s="247"/>
      <c r="LLN171" s="247"/>
      <c r="LLO171" s="247"/>
      <c r="LLP171" s="247"/>
      <c r="LLQ171" s="247"/>
      <c r="LLR171" s="247"/>
      <c r="LLS171" s="247"/>
      <c r="LLT171" s="247"/>
      <c r="LLU171" s="247"/>
      <c r="LLV171" s="247"/>
      <c r="LLW171" s="247"/>
      <c r="LLX171" s="247"/>
      <c r="LLY171" s="247"/>
      <c r="LLZ171" s="247"/>
      <c r="LMA171" s="247"/>
      <c r="LMB171" s="247"/>
      <c r="LMC171" s="247"/>
      <c r="LMD171" s="247"/>
      <c r="LME171" s="247"/>
      <c r="LMF171" s="247"/>
      <c r="LMG171" s="247"/>
      <c r="LMH171" s="247"/>
      <c r="LMI171" s="247"/>
      <c r="LMJ171" s="247"/>
      <c r="LMK171" s="247"/>
      <c r="LML171" s="247"/>
      <c r="LMM171" s="247"/>
      <c r="LMN171" s="247"/>
      <c r="LMO171" s="247"/>
      <c r="LMP171" s="247"/>
      <c r="LMQ171" s="247"/>
      <c r="LMR171" s="247"/>
      <c r="LMS171" s="247"/>
      <c r="LMT171" s="247"/>
      <c r="LMU171" s="247"/>
      <c r="LMV171" s="247"/>
      <c r="LMW171" s="247"/>
      <c r="LMX171" s="247"/>
      <c r="LMY171" s="247"/>
      <c r="LMZ171" s="247"/>
      <c r="LNA171" s="247"/>
      <c r="LNB171" s="247"/>
      <c r="LNC171" s="247"/>
      <c r="LND171" s="247"/>
      <c r="LNE171" s="247"/>
      <c r="LNF171" s="247"/>
      <c r="LNG171" s="247"/>
      <c r="LNH171" s="247"/>
      <c r="LNI171" s="247"/>
      <c r="LNJ171" s="247"/>
      <c r="LNK171" s="247"/>
      <c r="LNL171" s="247"/>
      <c r="LNM171" s="247"/>
      <c r="LNN171" s="247"/>
      <c r="LNO171" s="247"/>
      <c r="LNP171" s="247"/>
      <c r="LNQ171" s="247"/>
      <c r="LNR171" s="247"/>
      <c r="LNS171" s="247"/>
      <c r="LNT171" s="247"/>
      <c r="LNU171" s="247"/>
      <c r="LNV171" s="247"/>
      <c r="LNW171" s="247"/>
      <c r="LNX171" s="247"/>
      <c r="LNY171" s="247"/>
      <c r="LNZ171" s="247"/>
      <c r="LOA171" s="247"/>
      <c r="LOB171" s="247"/>
      <c r="LOC171" s="247"/>
      <c r="LOD171" s="247"/>
      <c r="LOE171" s="247"/>
      <c r="LOF171" s="247"/>
      <c r="LOG171" s="247"/>
      <c r="LOH171" s="247"/>
      <c r="LOI171" s="247"/>
      <c r="LOJ171" s="247"/>
      <c r="LOK171" s="247"/>
      <c r="LOL171" s="247"/>
      <c r="LOM171" s="247"/>
      <c r="LON171" s="247"/>
      <c r="LOO171" s="247"/>
      <c r="LOP171" s="247"/>
      <c r="LOQ171" s="247"/>
      <c r="LOR171" s="247"/>
      <c r="LOS171" s="247"/>
      <c r="LOT171" s="247"/>
      <c r="LOU171" s="247"/>
      <c r="LOV171" s="247"/>
      <c r="LOW171" s="247"/>
      <c r="LOX171" s="247"/>
      <c r="LOY171" s="247"/>
      <c r="LOZ171" s="247"/>
      <c r="LPA171" s="247"/>
      <c r="LPB171" s="247"/>
      <c r="LPC171" s="247"/>
      <c r="LPD171" s="247"/>
      <c r="LPE171" s="247"/>
      <c r="LPF171" s="247"/>
      <c r="LPG171" s="247"/>
      <c r="LPH171" s="247"/>
      <c r="LPI171" s="247"/>
      <c r="LPJ171" s="247"/>
      <c r="LPK171" s="247"/>
      <c r="LPL171" s="247"/>
      <c r="LPM171" s="247"/>
      <c r="LPN171" s="247"/>
      <c r="LPO171" s="247"/>
      <c r="LPP171" s="247"/>
      <c r="LPQ171" s="247"/>
      <c r="LPR171" s="247"/>
      <c r="LPS171" s="247"/>
      <c r="LPT171" s="247"/>
      <c r="LPU171" s="247"/>
      <c r="LPV171" s="247"/>
      <c r="LPW171" s="247"/>
      <c r="LPX171" s="247"/>
      <c r="LPY171" s="247"/>
      <c r="LPZ171" s="247"/>
      <c r="LQA171" s="247"/>
      <c r="LQB171" s="247"/>
      <c r="LQC171" s="247"/>
      <c r="LQD171" s="247"/>
      <c r="LQE171" s="247"/>
      <c r="LQF171" s="247"/>
      <c r="LQG171" s="247"/>
      <c r="LQH171" s="247"/>
      <c r="LQI171" s="247"/>
      <c r="LQJ171" s="247"/>
      <c r="LQK171" s="247"/>
      <c r="LQL171" s="247"/>
      <c r="LQM171" s="247"/>
      <c r="LQN171" s="247"/>
      <c r="LQO171" s="247"/>
      <c r="LQP171" s="247"/>
      <c r="LQQ171" s="247"/>
      <c r="LQR171" s="247"/>
      <c r="LQS171" s="247"/>
      <c r="LQT171" s="247"/>
      <c r="LQU171" s="247"/>
      <c r="LQV171" s="247"/>
      <c r="LQW171" s="247"/>
      <c r="LQX171" s="247"/>
      <c r="LQY171" s="247"/>
      <c r="LQZ171" s="247"/>
      <c r="LRA171" s="247"/>
      <c r="LRB171" s="247"/>
      <c r="LRC171" s="247"/>
      <c r="LRD171" s="247"/>
      <c r="LRE171" s="247"/>
      <c r="LRF171" s="247"/>
      <c r="LRG171" s="247"/>
      <c r="LRH171" s="247"/>
      <c r="LRI171" s="247"/>
      <c r="LRJ171" s="247"/>
      <c r="LRK171" s="247"/>
      <c r="LRL171" s="247"/>
      <c r="LRM171" s="247"/>
      <c r="LRN171" s="247"/>
      <c r="LRO171" s="247"/>
      <c r="LRP171" s="247"/>
      <c r="LRQ171" s="247"/>
      <c r="LRR171" s="247"/>
      <c r="LRS171" s="247"/>
      <c r="LRT171" s="247"/>
      <c r="LRU171" s="247"/>
      <c r="LRV171" s="247"/>
      <c r="LRW171" s="247"/>
      <c r="LRX171" s="247"/>
      <c r="LRY171" s="247"/>
      <c r="LRZ171" s="247"/>
      <c r="LSA171" s="247"/>
      <c r="LSB171" s="247"/>
      <c r="LSC171" s="247"/>
      <c r="LSD171" s="247"/>
      <c r="LSE171" s="247"/>
      <c r="LSF171" s="247"/>
      <c r="LSG171" s="247"/>
      <c r="LSH171" s="247"/>
      <c r="LSI171" s="247"/>
      <c r="LSJ171" s="247"/>
      <c r="LSK171" s="247"/>
      <c r="LSL171" s="247"/>
      <c r="LSM171" s="247"/>
      <c r="LSN171" s="247"/>
      <c r="LSO171" s="247"/>
      <c r="LSP171" s="247"/>
      <c r="LSQ171" s="247"/>
      <c r="LSR171" s="247"/>
      <c r="LSS171" s="247"/>
      <c r="LST171" s="247"/>
      <c r="LSU171" s="247"/>
      <c r="LSV171" s="247"/>
      <c r="LSW171" s="247"/>
      <c r="LSX171" s="247"/>
      <c r="LSY171" s="247"/>
      <c r="LSZ171" s="247"/>
      <c r="LTA171" s="247"/>
      <c r="LTB171" s="247"/>
      <c r="LTC171" s="247"/>
      <c r="LTD171" s="247"/>
      <c r="LTE171" s="247"/>
      <c r="LTF171" s="247"/>
      <c r="LTG171" s="247"/>
      <c r="LTH171" s="247"/>
      <c r="LTI171" s="247"/>
      <c r="LTJ171" s="247"/>
      <c r="LTK171" s="247"/>
      <c r="LTL171" s="247"/>
      <c r="LTM171" s="247"/>
      <c r="LTN171" s="247"/>
      <c r="LTO171" s="247"/>
      <c r="LTP171" s="247"/>
      <c r="LTQ171" s="247"/>
      <c r="LTR171" s="247"/>
      <c r="LTS171" s="247"/>
      <c r="LTT171" s="247"/>
      <c r="LTU171" s="247"/>
      <c r="LTV171" s="247"/>
      <c r="LTW171" s="247"/>
      <c r="LTX171" s="247"/>
      <c r="LTY171" s="247"/>
      <c r="LTZ171" s="247"/>
      <c r="LUA171" s="247"/>
      <c r="LUB171" s="247"/>
      <c r="LUC171" s="247"/>
      <c r="LUD171" s="247"/>
      <c r="LUE171" s="247"/>
      <c r="LUF171" s="247"/>
      <c r="LUG171" s="247"/>
      <c r="LUH171" s="247"/>
      <c r="LUI171" s="247"/>
      <c r="LUJ171" s="247"/>
      <c r="LUK171" s="247"/>
      <c r="LUL171" s="247"/>
      <c r="LUM171" s="247"/>
      <c r="LUN171" s="247"/>
      <c r="LUO171" s="247"/>
      <c r="LUP171" s="247"/>
      <c r="LUQ171" s="247"/>
      <c r="LUR171" s="247"/>
      <c r="LUS171" s="247"/>
      <c r="LUT171" s="247"/>
      <c r="LUU171" s="247"/>
      <c r="LUV171" s="247"/>
      <c r="LUW171" s="247"/>
      <c r="LUX171" s="247"/>
      <c r="LUY171" s="247"/>
      <c r="LUZ171" s="247"/>
      <c r="LVA171" s="247"/>
      <c r="LVB171" s="247"/>
      <c r="LVC171" s="247"/>
      <c r="LVD171" s="247"/>
      <c r="LVE171" s="247"/>
      <c r="LVF171" s="247"/>
      <c r="LVG171" s="247"/>
      <c r="LVH171" s="247"/>
      <c r="LVI171" s="247"/>
      <c r="LVJ171" s="247"/>
      <c r="LVK171" s="247"/>
      <c r="LVL171" s="247"/>
      <c r="LVM171" s="247"/>
      <c r="LVN171" s="247"/>
      <c r="LVO171" s="247"/>
      <c r="LVP171" s="247"/>
      <c r="LVQ171" s="247"/>
      <c r="LVR171" s="247"/>
      <c r="LVS171" s="247"/>
      <c r="LVT171" s="247"/>
      <c r="LVU171" s="247"/>
      <c r="LVV171" s="247"/>
      <c r="LVW171" s="247"/>
      <c r="LVX171" s="247"/>
      <c r="LVY171" s="247"/>
      <c r="LVZ171" s="247"/>
      <c r="LWA171" s="247"/>
      <c r="LWB171" s="247"/>
      <c r="LWC171" s="247"/>
      <c r="LWD171" s="247"/>
      <c r="LWE171" s="247"/>
      <c r="LWF171" s="247"/>
      <c r="LWG171" s="247"/>
      <c r="LWH171" s="247"/>
      <c r="LWI171" s="247"/>
      <c r="LWJ171" s="247"/>
      <c r="LWK171" s="247"/>
      <c r="LWL171" s="247"/>
      <c r="LWM171" s="247"/>
      <c r="LWN171" s="247"/>
      <c r="LWO171" s="247"/>
      <c r="LWP171" s="247"/>
      <c r="LWQ171" s="247"/>
      <c r="LWR171" s="247"/>
      <c r="LWS171" s="247"/>
      <c r="LWT171" s="247"/>
      <c r="LWU171" s="247"/>
      <c r="LWV171" s="247"/>
      <c r="LWW171" s="247"/>
      <c r="LWX171" s="247"/>
      <c r="LWY171" s="247"/>
      <c r="LWZ171" s="247"/>
      <c r="LXA171" s="247"/>
      <c r="LXB171" s="247"/>
      <c r="LXC171" s="247"/>
      <c r="LXD171" s="247"/>
      <c r="LXE171" s="247"/>
      <c r="LXF171" s="247"/>
      <c r="LXG171" s="247"/>
      <c r="LXH171" s="247"/>
      <c r="LXI171" s="247"/>
      <c r="LXJ171" s="247"/>
      <c r="LXK171" s="247"/>
      <c r="LXL171" s="247"/>
      <c r="LXM171" s="247"/>
      <c r="LXN171" s="247"/>
      <c r="LXO171" s="247"/>
      <c r="LXP171" s="247"/>
      <c r="LXQ171" s="247"/>
      <c r="LXR171" s="247"/>
      <c r="LXS171" s="247"/>
      <c r="LXT171" s="247"/>
      <c r="LXU171" s="247"/>
      <c r="LXV171" s="247"/>
      <c r="LXW171" s="247"/>
      <c r="LXX171" s="247"/>
      <c r="LXY171" s="247"/>
      <c r="LXZ171" s="247"/>
      <c r="LYA171" s="247"/>
      <c r="LYB171" s="247"/>
      <c r="LYC171" s="247"/>
      <c r="LYD171" s="247"/>
      <c r="LYE171" s="247"/>
      <c r="LYF171" s="247"/>
      <c r="LYG171" s="247"/>
      <c r="LYH171" s="247"/>
      <c r="LYI171" s="247"/>
      <c r="LYJ171" s="247"/>
      <c r="LYK171" s="247"/>
      <c r="LYL171" s="247"/>
      <c r="LYM171" s="247"/>
      <c r="LYN171" s="247"/>
      <c r="LYO171" s="247"/>
      <c r="LYP171" s="247"/>
      <c r="LYQ171" s="247"/>
      <c r="LYR171" s="247"/>
      <c r="LYS171" s="247"/>
      <c r="LYT171" s="247"/>
      <c r="LYU171" s="247"/>
      <c r="LYV171" s="247"/>
      <c r="LYW171" s="247"/>
      <c r="LYX171" s="247"/>
      <c r="LYY171" s="247"/>
      <c r="LYZ171" s="247"/>
      <c r="LZA171" s="247"/>
      <c r="LZB171" s="247"/>
      <c r="LZC171" s="247"/>
      <c r="LZD171" s="247"/>
      <c r="LZE171" s="247"/>
      <c r="LZF171" s="247"/>
      <c r="LZG171" s="247"/>
      <c r="LZH171" s="247"/>
      <c r="LZI171" s="247"/>
      <c r="LZJ171" s="247"/>
      <c r="LZK171" s="247"/>
      <c r="LZL171" s="247"/>
      <c r="LZM171" s="247"/>
      <c r="LZN171" s="247"/>
      <c r="LZO171" s="247"/>
      <c r="LZP171" s="247"/>
      <c r="LZQ171" s="247"/>
      <c r="LZR171" s="247"/>
      <c r="LZS171" s="247"/>
      <c r="LZT171" s="247"/>
      <c r="LZU171" s="247"/>
      <c r="LZV171" s="247"/>
      <c r="LZW171" s="247"/>
      <c r="LZX171" s="247"/>
      <c r="LZY171" s="247"/>
      <c r="LZZ171" s="247"/>
      <c r="MAA171" s="247"/>
      <c r="MAB171" s="247"/>
      <c r="MAC171" s="247"/>
      <c r="MAD171" s="247"/>
      <c r="MAE171" s="247"/>
      <c r="MAF171" s="247"/>
      <c r="MAG171" s="247"/>
      <c r="MAH171" s="247"/>
      <c r="MAI171" s="247"/>
      <c r="MAJ171" s="247"/>
      <c r="MAK171" s="247"/>
      <c r="MAL171" s="247"/>
      <c r="MAM171" s="247"/>
      <c r="MAN171" s="247"/>
      <c r="MAO171" s="247"/>
      <c r="MAP171" s="247"/>
      <c r="MAQ171" s="247"/>
      <c r="MAR171" s="247"/>
      <c r="MAS171" s="247"/>
      <c r="MAT171" s="247"/>
      <c r="MAU171" s="247"/>
      <c r="MAV171" s="247"/>
      <c r="MAW171" s="247"/>
      <c r="MAX171" s="247"/>
      <c r="MAY171" s="247"/>
      <c r="MAZ171" s="247"/>
      <c r="MBA171" s="247"/>
      <c r="MBB171" s="247"/>
      <c r="MBC171" s="247"/>
      <c r="MBD171" s="247"/>
      <c r="MBE171" s="247"/>
      <c r="MBF171" s="247"/>
      <c r="MBG171" s="247"/>
      <c r="MBH171" s="247"/>
      <c r="MBI171" s="247"/>
      <c r="MBJ171" s="247"/>
      <c r="MBK171" s="247"/>
      <c r="MBL171" s="247"/>
      <c r="MBM171" s="247"/>
      <c r="MBN171" s="247"/>
      <c r="MBO171" s="247"/>
      <c r="MBP171" s="247"/>
      <c r="MBQ171" s="247"/>
      <c r="MBR171" s="247"/>
      <c r="MBS171" s="247"/>
      <c r="MBT171" s="247"/>
      <c r="MBU171" s="247"/>
      <c r="MBV171" s="247"/>
      <c r="MBW171" s="247"/>
      <c r="MBX171" s="247"/>
      <c r="MBY171" s="247"/>
      <c r="MBZ171" s="247"/>
      <c r="MCA171" s="247"/>
      <c r="MCB171" s="247"/>
      <c r="MCC171" s="247"/>
      <c r="MCD171" s="247"/>
      <c r="MCE171" s="247"/>
      <c r="MCF171" s="247"/>
      <c r="MCG171" s="247"/>
      <c r="MCH171" s="247"/>
      <c r="MCI171" s="247"/>
      <c r="MCJ171" s="247"/>
      <c r="MCK171" s="247"/>
      <c r="MCL171" s="247"/>
      <c r="MCM171" s="247"/>
      <c r="MCN171" s="247"/>
      <c r="MCO171" s="247"/>
      <c r="MCP171" s="247"/>
      <c r="MCQ171" s="247"/>
      <c r="MCR171" s="247"/>
      <c r="MCS171" s="247"/>
      <c r="MCT171" s="247"/>
      <c r="MCU171" s="247"/>
      <c r="MCV171" s="247"/>
      <c r="MCW171" s="247"/>
      <c r="MCX171" s="247"/>
      <c r="MCY171" s="247"/>
      <c r="MCZ171" s="247"/>
      <c r="MDA171" s="247"/>
      <c r="MDB171" s="247"/>
      <c r="MDC171" s="247"/>
      <c r="MDD171" s="247"/>
      <c r="MDE171" s="247"/>
      <c r="MDF171" s="247"/>
      <c r="MDG171" s="247"/>
      <c r="MDH171" s="247"/>
      <c r="MDI171" s="247"/>
      <c r="MDJ171" s="247"/>
      <c r="MDK171" s="247"/>
      <c r="MDL171" s="247"/>
      <c r="MDM171" s="247"/>
      <c r="MDN171" s="247"/>
      <c r="MDO171" s="247"/>
      <c r="MDP171" s="247"/>
      <c r="MDQ171" s="247"/>
      <c r="MDR171" s="247"/>
      <c r="MDS171" s="247"/>
      <c r="MDT171" s="247"/>
      <c r="MDU171" s="247"/>
      <c r="MDV171" s="247"/>
      <c r="MDW171" s="247"/>
      <c r="MDX171" s="247"/>
      <c r="MDY171" s="247"/>
      <c r="MDZ171" s="247"/>
      <c r="MEA171" s="247"/>
      <c r="MEB171" s="247"/>
      <c r="MEC171" s="247"/>
      <c r="MED171" s="247"/>
      <c r="MEE171" s="247"/>
      <c r="MEF171" s="247"/>
      <c r="MEG171" s="247"/>
      <c r="MEH171" s="247"/>
      <c r="MEI171" s="247"/>
      <c r="MEJ171" s="247"/>
      <c r="MEK171" s="247"/>
      <c r="MEL171" s="247"/>
      <c r="MEM171" s="247"/>
      <c r="MEN171" s="247"/>
      <c r="MEO171" s="247"/>
      <c r="MEP171" s="247"/>
      <c r="MEQ171" s="247"/>
      <c r="MER171" s="247"/>
      <c r="MES171" s="247"/>
      <c r="MET171" s="247"/>
      <c r="MEU171" s="247"/>
      <c r="MEV171" s="247"/>
      <c r="MEW171" s="247"/>
      <c r="MEX171" s="247"/>
      <c r="MEY171" s="247"/>
      <c r="MEZ171" s="247"/>
      <c r="MFA171" s="247"/>
      <c r="MFB171" s="247"/>
      <c r="MFC171" s="247"/>
      <c r="MFD171" s="247"/>
      <c r="MFE171" s="247"/>
      <c r="MFF171" s="247"/>
      <c r="MFG171" s="247"/>
      <c r="MFH171" s="247"/>
      <c r="MFI171" s="247"/>
      <c r="MFJ171" s="247"/>
      <c r="MFK171" s="247"/>
      <c r="MFL171" s="247"/>
      <c r="MFM171" s="247"/>
      <c r="MFN171" s="247"/>
      <c r="MFO171" s="247"/>
      <c r="MFP171" s="247"/>
      <c r="MFQ171" s="247"/>
      <c r="MFR171" s="247"/>
      <c r="MFS171" s="247"/>
      <c r="MFT171" s="247"/>
      <c r="MFU171" s="247"/>
      <c r="MFV171" s="247"/>
      <c r="MFW171" s="247"/>
      <c r="MFX171" s="247"/>
      <c r="MFY171" s="247"/>
      <c r="MFZ171" s="247"/>
      <c r="MGA171" s="247"/>
      <c r="MGB171" s="247"/>
      <c r="MGC171" s="247"/>
      <c r="MGD171" s="247"/>
      <c r="MGE171" s="247"/>
      <c r="MGF171" s="247"/>
      <c r="MGG171" s="247"/>
      <c r="MGH171" s="247"/>
      <c r="MGI171" s="247"/>
      <c r="MGJ171" s="247"/>
      <c r="MGK171" s="247"/>
      <c r="MGL171" s="247"/>
      <c r="MGM171" s="247"/>
      <c r="MGN171" s="247"/>
      <c r="MGO171" s="247"/>
      <c r="MGP171" s="247"/>
      <c r="MGQ171" s="247"/>
      <c r="MGR171" s="247"/>
      <c r="MGS171" s="247"/>
      <c r="MGT171" s="247"/>
      <c r="MGU171" s="247"/>
      <c r="MGV171" s="247"/>
      <c r="MGW171" s="247"/>
      <c r="MGX171" s="247"/>
      <c r="MGY171" s="247"/>
      <c r="MGZ171" s="247"/>
      <c r="MHA171" s="247"/>
      <c r="MHB171" s="247"/>
      <c r="MHC171" s="247"/>
      <c r="MHD171" s="247"/>
      <c r="MHE171" s="247"/>
      <c r="MHF171" s="247"/>
      <c r="MHG171" s="247"/>
      <c r="MHH171" s="247"/>
      <c r="MHI171" s="247"/>
      <c r="MHJ171" s="247"/>
      <c r="MHK171" s="247"/>
      <c r="MHL171" s="247"/>
      <c r="MHM171" s="247"/>
      <c r="MHN171" s="247"/>
      <c r="MHO171" s="247"/>
      <c r="MHP171" s="247"/>
      <c r="MHQ171" s="247"/>
      <c r="MHR171" s="247"/>
      <c r="MHS171" s="247"/>
      <c r="MHT171" s="247"/>
      <c r="MHU171" s="247"/>
      <c r="MHV171" s="247"/>
      <c r="MHW171" s="247"/>
      <c r="MHX171" s="247"/>
      <c r="MHY171" s="247"/>
      <c r="MHZ171" s="247"/>
      <c r="MIA171" s="247"/>
      <c r="MIB171" s="247"/>
      <c r="MIC171" s="247"/>
      <c r="MID171" s="247"/>
      <c r="MIE171" s="247"/>
      <c r="MIF171" s="247"/>
      <c r="MIG171" s="247"/>
      <c r="MIH171" s="247"/>
      <c r="MII171" s="247"/>
      <c r="MIJ171" s="247"/>
      <c r="MIK171" s="247"/>
      <c r="MIL171" s="247"/>
      <c r="MIM171" s="247"/>
      <c r="MIN171" s="247"/>
      <c r="MIO171" s="247"/>
      <c r="MIP171" s="247"/>
      <c r="MIQ171" s="247"/>
      <c r="MIR171" s="247"/>
      <c r="MIS171" s="247"/>
      <c r="MIT171" s="247"/>
      <c r="MIU171" s="247"/>
      <c r="MIV171" s="247"/>
      <c r="MIW171" s="247"/>
      <c r="MIX171" s="247"/>
      <c r="MIY171" s="247"/>
      <c r="MIZ171" s="247"/>
      <c r="MJA171" s="247"/>
      <c r="MJB171" s="247"/>
      <c r="MJC171" s="247"/>
      <c r="MJD171" s="247"/>
      <c r="MJE171" s="247"/>
      <c r="MJF171" s="247"/>
      <c r="MJG171" s="247"/>
      <c r="MJH171" s="247"/>
      <c r="MJI171" s="247"/>
      <c r="MJJ171" s="247"/>
      <c r="MJK171" s="247"/>
      <c r="MJL171" s="247"/>
      <c r="MJM171" s="247"/>
      <c r="MJN171" s="247"/>
      <c r="MJO171" s="247"/>
      <c r="MJP171" s="247"/>
      <c r="MJQ171" s="247"/>
      <c r="MJR171" s="247"/>
      <c r="MJS171" s="247"/>
      <c r="MJT171" s="247"/>
      <c r="MJU171" s="247"/>
      <c r="MJV171" s="247"/>
      <c r="MJW171" s="247"/>
      <c r="MJX171" s="247"/>
      <c r="MJY171" s="247"/>
      <c r="MJZ171" s="247"/>
      <c r="MKA171" s="247"/>
      <c r="MKB171" s="247"/>
      <c r="MKC171" s="247"/>
      <c r="MKD171" s="247"/>
      <c r="MKE171" s="247"/>
      <c r="MKF171" s="247"/>
      <c r="MKG171" s="247"/>
      <c r="MKH171" s="247"/>
      <c r="MKI171" s="247"/>
      <c r="MKJ171" s="247"/>
      <c r="MKK171" s="247"/>
      <c r="MKL171" s="247"/>
      <c r="MKM171" s="247"/>
      <c r="MKN171" s="247"/>
      <c r="MKO171" s="247"/>
      <c r="MKP171" s="247"/>
      <c r="MKQ171" s="247"/>
      <c r="MKR171" s="247"/>
      <c r="MKS171" s="247"/>
      <c r="MKT171" s="247"/>
      <c r="MKU171" s="247"/>
      <c r="MKV171" s="247"/>
      <c r="MKW171" s="247"/>
      <c r="MKX171" s="247"/>
      <c r="MKY171" s="247"/>
      <c r="MKZ171" s="247"/>
      <c r="MLA171" s="247"/>
      <c r="MLB171" s="247"/>
      <c r="MLC171" s="247"/>
      <c r="MLD171" s="247"/>
      <c r="MLE171" s="247"/>
      <c r="MLF171" s="247"/>
      <c r="MLG171" s="247"/>
      <c r="MLH171" s="247"/>
      <c r="MLI171" s="247"/>
      <c r="MLJ171" s="247"/>
      <c r="MLK171" s="247"/>
      <c r="MLL171" s="247"/>
      <c r="MLM171" s="247"/>
      <c r="MLN171" s="247"/>
      <c r="MLO171" s="247"/>
      <c r="MLP171" s="247"/>
      <c r="MLQ171" s="247"/>
      <c r="MLR171" s="247"/>
      <c r="MLS171" s="247"/>
      <c r="MLT171" s="247"/>
      <c r="MLU171" s="247"/>
      <c r="MLV171" s="247"/>
      <c r="MLW171" s="247"/>
      <c r="MLX171" s="247"/>
      <c r="MLY171" s="247"/>
      <c r="MLZ171" s="247"/>
      <c r="MMA171" s="247"/>
      <c r="MMB171" s="247"/>
      <c r="MMC171" s="247"/>
      <c r="MMD171" s="247"/>
      <c r="MME171" s="247"/>
      <c r="MMF171" s="247"/>
      <c r="MMG171" s="247"/>
      <c r="MMH171" s="247"/>
      <c r="MMI171" s="247"/>
      <c r="MMJ171" s="247"/>
      <c r="MMK171" s="247"/>
      <c r="MML171" s="247"/>
      <c r="MMM171" s="247"/>
      <c r="MMN171" s="247"/>
      <c r="MMO171" s="247"/>
      <c r="MMP171" s="247"/>
      <c r="MMQ171" s="247"/>
      <c r="MMR171" s="247"/>
      <c r="MMS171" s="247"/>
      <c r="MMT171" s="247"/>
      <c r="MMU171" s="247"/>
      <c r="MMV171" s="247"/>
      <c r="MMW171" s="247"/>
      <c r="MMX171" s="247"/>
      <c r="MMY171" s="247"/>
      <c r="MMZ171" s="247"/>
      <c r="MNA171" s="247"/>
      <c r="MNB171" s="247"/>
      <c r="MNC171" s="247"/>
      <c r="MND171" s="247"/>
      <c r="MNE171" s="247"/>
      <c r="MNF171" s="247"/>
      <c r="MNG171" s="247"/>
      <c r="MNH171" s="247"/>
      <c r="MNI171" s="247"/>
      <c r="MNJ171" s="247"/>
      <c r="MNK171" s="247"/>
      <c r="MNL171" s="247"/>
      <c r="MNM171" s="247"/>
      <c r="MNN171" s="247"/>
      <c r="MNO171" s="247"/>
      <c r="MNP171" s="247"/>
      <c r="MNQ171" s="247"/>
      <c r="MNR171" s="247"/>
      <c r="MNS171" s="247"/>
      <c r="MNT171" s="247"/>
      <c r="MNU171" s="247"/>
      <c r="MNV171" s="247"/>
      <c r="MNW171" s="247"/>
      <c r="MNX171" s="247"/>
      <c r="MNY171" s="247"/>
      <c r="MNZ171" s="247"/>
      <c r="MOA171" s="247"/>
      <c r="MOB171" s="247"/>
      <c r="MOC171" s="247"/>
      <c r="MOD171" s="247"/>
      <c r="MOE171" s="247"/>
      <c r="MOF171" s="247"/>
      <c r="MOG171" s="247"/>
      <c r="MOH171" s="247"/>
      <c r="MOI171" s="247"/>
      <c r="MOJ171" s="247"/>
      <c r="MOK171" s="247"/>
      <c r="MOL171" s="247"/>
      <c r="MOM171" s="247"/>
      <c r="MON171" s="247"/>
      <c r="MOO171" s="247"/>
      <c r="MOP171" s="247"/>
      <c r="MOQ171" s="247"/>
      <c r="MOR171" s="247"/>
      <c r="MOS171" s="247"/>
      <c r="MOT171" s="247"/>
      <c r="MOU171" s="247"/>
      <c r="MOV171" s="247"/>
      <c r="MOW171" s="247"/>
      <c r="MOX171" s="247"/>
      <c r="MOY171" s="247"/>
      <c r="MOZ171" s="247"/>
      <c r="MPA171" s="247"/>
      <c r="MPB171" s="247"/>
      <c r="MPC171" s="247"/>
      <c r="MPD171" s="247"/>
      <c r="MPE171" s="247"/>
      <c r="MPF171" s="247"/>
      <c r="MPG171" s="247"/>
      <c r="MPH171" s="247"/>
      <c r="MPI171" s="247"/>
      <c r="MPJ171" s="247"/>
      <c r="MPK171" s="247"/>
      <c r="MPL171" s="247"/>
      <c r="MPM171" s="247"/>
      <c r="MPN171" s="247"/>
      <c r="MPO171" s="247"/>
      <c r="MPP171" s="247"/>
      <c r="MPQ171" s="247"/>
      <c r="MPR171" s="247"/>
      <c r="MPS171" s="247"/>
      <c r="MPT171" s="247"/>
      <c r="MPU171" s="247"/>
      <c r="MPV171" s="247"/>
      <c r="MPW171" s="247"/>
      <c r="MPX171" s="247"/>
      <c r="MPY171" s="247"/>
      <c r="MPZ171" s="247"/>
      <c r="MQA171" s="247"/>
      <c r="MQB171" s="247"/>
      <c r="MQC171" s="247"/>
      <c r="MQD171" s="247"/>
      <c r="MQE171" s="247"/>
      <c r="MQF171" s="247"/>
      <c r="MQG171" s="247"/>
      <c r="MQH171" s="247"/>
      <c r="MQI171" s="247"/>
      <c r="MQJ171" s="247"/>
      <c r="MQK171" s="247"/>
      <c r="MQL171" s="247"/>
      <c r="MQM171" s="247"/>
      <c r="MQN171" s="247"/>
      <c r="MQO171" s="247"/>
      <c r="MQP171" s="247"/>
      <c r="MQQ171" s="247"/>
      <c r="MQR171" s="247"/>
      <c r="MQS171" s="247"/>
      <c r="MQT171" s="247"/>
      <c r="MQU171" s="247"/>
      <c r="MQV171" s="247"/>
      <c r="MQW171" s="247"/>
      <c r="MQX171" s="247"/>
      <c r="MQY171" s="247"/>
      <c r="MQZ171" s="247"/>
      <c r="MRA171" s="247"/>
      <c r="MRB171" s="247"/>
      <c r="MRC171" s="247"/>
      <c r="MRD171" s="247"/>
      <c r="MRE171" s="247"/>
      <c r="MRF171" s="247"/>
      <c r="MRG171" s="247"/>
      <c r="MRH171" s="247"/>
      <c r="MRI171" s="247"/>
      <c r="MRJ171" s="247"/>
      <c r="MRK171" s="247"/>
      <c r="MRL171" s="247"/>
      <c r="MRM171" s="247"/>
      <c r="MRN171" s="247"/>
      <c r="MRO171" s="247"/>
      <c r="MRP171" s="247"/>
      <c r="MRQ171" s="247"/>
      <c r="MRR171" s="247"/>
      <c r="MRS171" s="247"/>
      <c r="MRT171" s="247"/>
      <c r="MRU171" s="247"/>
      <c r="MRV171" s="247"/>
      <c r="MRW171" s="247"/>
      <c r="MRX171" s="247"/>
      <c r="MRY171" s="247"/>
      <c r="MRZ171" s="247"/>
      <c r="MSA171" s="247"/>
      <c r="MSB171" s="247"/>
      <c r="MSC171" s="247"/>
      <c r="MSD171" s="247"/>
      <c r="MSE171" s="247"/>
      <c r="MSF171" s="247"/>
      <c r="MSG171" s="247"/>
      <c r="MSH171" s="247"/>
      <c r="MSI171" s="247"/>
      <c r="MSJ171" s="247"/>
      <c r="MSK171" s="247"/>
      <c r="MSL171" s="247"/>
      <c r="MSM171" s="247"/>
      <c r="MSN171" s="247"/>
      <c r="MSO171" s="247"/>
      <c r="MSP171" s="247"/>
      <c r="MSQ171" s="247"/>
      <c r="MSR171" s="247"/>
      <c r="MSS171" s="247"/>
      <c r="MST171" s="247"/>
      <c r="MSU171" s="247"/>
      <c r="MSV171" s="247"/>
      <c r="MSW171" s="247"/>
      <c r="MSX171" s="247"/>
      <c r="MSY171" s="247"/>
      <c r="MSZ171" s="247"/>
      <c r="MTA171" s="247"/>
      <c r="MTB171" s="247"/>
      <c r="MTC171" s="247"/>
      <c r="MTD171" s="247"/>
      <c r="MTE171" s="247"/>
      <c r="MTF171" s="247"/>
      <c r="MTG171" s="247"/>
      <c r="MTH171" s="247"/>
      <c r="MTI171" s="247"/>
      <c r="MTJ171" s="247"/>
      <c r="MTK171" s="247"/>
      <c r="MTL171" s="247"/>
      <c r="MTM171" s="247"/>
      <c r="MTN171" s="247"/>
      <c r="MTO171" s="247"/>
      <c r="MTP171" s="247"/>
      <c r="MTQ171" s="247"/>
      <c r="MTR171" s="247"/>
      <c r="MTS171" s="247"/>
      <c r="MTT171" s="247"/>
      <c r="MTU171" s="247"/>
      <c r="MTV171" s="247"/>
      <c r="MTW171" s="247"/>
      <c r="MTX171" s="247"/>
      <c r="MTY171" s="247"/>
      <c r="MTZ171" s="247"/>
      <c r="MUA171" s="247"/>
      <c r="MUB171" s="247"/>
      <c r="MUC171" s="247"/>
      <c r="MUD171" s="247"/>
      <c r="MUE171" s="247"/>
      <c r="MUF171" s="247"/>
      <c r="MUG171" s="247"/>
      <c r="MUH171" s="247"/>
      <c r="MUI171" s="247"/>
      <c r="MUJ171" s="247"/>
      <c r="MUK171" s="247"/>
      <c r="MUL171" s="247"/>
      <c r="MUM171" s="247"/>
      <c r="MUN171" s="247"/>
      <c r="MUO171" s="247"/>
      <c r="MUP171" s="247"/>
      <c r="MUQ171" s="247"/>
      <c r="MUR171" s="247"/>
      <c r="MUS171" s="247"/>
      <c r="MUT171" s="247"/>
      <c r="MUU171" s="247"/>
      <c r="MUV171" s="247"/>
      <c r="MUW171" s="247"/>
      <c r="MUX171" s="247"/>
      <c r="MUY171" s="247"/>
      <c r="MUZ171" s="247"/>
      <c r="MVA171" s="247"/>
      <c r="MVB171" s="247"/>
      <c r="MVC171" s="247"/>
      <c r="MVD171" s="247"/>
      <c r="MVE171" s="247"/>
      <c r="MVF171" s="247"/>
      <c r="MVG171" s="247"/>
      <c r="MVH171" s="247"/>
      <c r="MVI171" s="247"/>
      <c r="MVJ171" s="247"/>
      <c r="MVK171" s="247"/>
      <c r="MVL171" s="247"/>
      <c r="MVM171" s="247"/>
      <c r="MVN171" s="247"/>
      <c r="MVO171" s="247"/>
      <c r="MVP171" s="247"/>
      <c r="MVQ171" s="247"/>
      <c r="MVR171" s="247"/>
      <c r="MVS171" s="247"/>
      <c r="MVT171" s="247"/>
      <c r="MVU171" s="247"/>
      <c r="MVV171" s="247"/>
      <c r="MVW171" s="247"/>
      <c r="MVX171" s="247"/>
      <c r="MVY171" s="247"/>
      <c r="MVZ171" s="247"/>
      <c r="MWA171" s="247"/>
      <c r="MWB171" s="247"/>
      <c r="MWC171" s="247"/>
      <c r="MWD171" s="247"/>
      <c r="MWE171" s="247"/>
      <c r="MWF171" s="247"/>
      <c r="MWG171" s="247"/>
      <c r="MWH171" s="247"/>
      <c r="MWI171" s="247"/>
      <c r="MWJ171" s="247"/>
      <c r="MWK171" s="247"/>
      <c r="MWL171" s="247"/>
      <c r="MWM171" s="247"/>
      <c r="MWN171" s="247"/>
      <c r="MWO171" s="247"/>
      <c r="MWP171" s="247"/>
      <c r="MWQ171" s="247"/>
      <c r="MWR171" s="247"/>
      <c r="MWS171" s="247"/>
      <c r="MWT171" s="247"/>
      <c r="MWU171" s="247"/>
      <c r="MWV171" s="247"/>
      <c r="MWW171" s="247"/>
      <c r="MWX171" s="247"/>
      <c r="MWY171" s="247"/>
      <c r="MWZ171" s="247"/>
      <c r="MXA171" s="247"/>
      <c r="MXB171" s="247"/>
      <c r="MXC171" s="247"/>
      <c r="MXD171" s="247"/>
      <c r="MXE171" s="247"/>
      <c r="MXF171" s="247"/>
      <c r="MXG171" s="247"/>
      <c r="MXH171" s="247"/>
      <c r="MXI171" s="247"/>
      <c r="MXJ171" s="247"/>
      <c r="MXK171" s="247"/>
      <c r="MXL171" s="247"/>
      <c r="MXM171" s="247"/>
      <c r="MXN171" s="247"/>
      <c r="MXO171" s="247"/>
      <c r="MXP171" s="247"/>
      <c r="MXQ171" s="247"/>
      <c r="MXR171" s="247"/>
      <c r="MXS171" s="247"/>
      <c r="MXT171" s="247"/>
      <c r="MXU171" s="247"/>
      <c r="MXV171" s="247"/>
      <c r="MXW171" s="247"/>
      <c r="MXX171" s="247"/>
      <c r="MXY171" s="247"/>
      <c r="MXZ171" s="247"/>
      <c r="MYA171" s="247"/>
      <c r="MYB171" s="247"/>
      <c r="MYC171" s="247"/>
      <c r="MYD171" s="247"/>
      <c r="MYE171" s="247"/>
      <c r="MYF171" s="247"/>
      <c r="MYG171" s="247"/>
      <c r="MYH171" s="247"/>
      <c r="MYI171" s="247"/>
      <c r="MYJ171" s="247"/>
      <c r="MYK171" s="247"/>
      <c r="MYL171" s="247"/>
      <c r="MYM171" s="247"/>
      <c r="MYN171" s="247"/>
      <c r="MYO171" s="247"/>
      <c r="MYP171" s="247"/>
      <c r="MYQ171" s="247"/>
      <c r="MYR171" s="247"/>
      <c r="MYS171" s="247"/>
      <c r="MYT171" s="247"/>
      <c r="MYU171" s="247"/>
      <c r="MYV171" s="247"/>
      <c r="MYW171" s="247"/>
      <c r="MYX171" s="247"/>
      <c r="MYY171" s="247"/>
      <c r="MYZ171" s="247"/>
      <c r="MZA171" s="247"/>
      <c r="MZB171" s="247"/>
      <c r="MZC171" s="247"/>
      <c r="MZD171" s="247"/>
      <c r="MZE171" s="247"/>
      <c r="MZF171" s="247"/>
      <c r="MZG171" s="247"/>
      <c r="MZH171" s="247"/>
      <c r="MZI171" s="247"/>
      <c r="MZJ171" s="247"/>
      <c r="MZK171" s="247"/>
      <c r="MZL171" s="247"/>
      <c r="MZM171" s="247"/>
      <c r="MZN171" s="247"/>
      <c r="MZO171" s="247"/>
      <c r="MZP171" s="247"/>
      <c r="MZQ171" s="247"/>
      <c r="MZR171" s="247"/>
      <c r="MZS171" s="247"/>
      <c r="MZT171" s="247"/>
      <c r="MZU171" s="247"/>
      <c r="MZV171" s="247"/>
      <c r="MZW171" s="247"/>
      <c r="MZX171" s="247"/>
      <c r="MZY171" s="247"/>
      <c r="MZZ171" s="247"/>
      <c r="NAA171" s="247"/>
      <c r="NAB171" s="247"/>
      <c r="NAC171" s="247"/>
      <c r="NAD171" s="247"/>
      <c r="NAE171" s="247"/>
      <c r="NAF171" s="247"/>
      <c r="NAG171" s="247"/>
      <c r="NAH171" s="247"/>
      <c r="NAI171" s="247"/>
      <c r="NAJ171" s="247"/>
      <c r="NAK171" s="247"/>
      <c r="NAL171" s="247"/>
      <c r="NAM171" s="247"/>
      <c r="NAN171" s="247"/>
      <c r="NAO171" s="247"/>
      <c r="NAP171" s="247"/>
      <c r="NAQ171" s="247"/>
      <c r="NAR171" s="247"/>
      <c r="NAS171" s="247"/>
      <c r="NAT171" s="247"/>
      <c r="NAU171" s="247"/>
      <c r="NAV171" s="247"/>
      <c r="NAW171" s="247"/>
      <c r="NAX171" s="247"/>
      <c r="NAY171" s="247"/>
      <c r="NAZ171" s="247"/>
      <c r="NBA171" s="247"/>
      <c r="NBB171" s="247"/>
      <c r="NBC171" s="247"/>
      <c r="NBD171" s="247"/>
      <c r="NBE171" s="247"/>
      <c r="NBF171" s="247"/>
      <c r="NBG171" s="247"/>
      <c r="NBH171" s="247"/>
      <c r="NBI171" s="247"/>
      <c r="NBJ171" s="247"/>
      <c r="NBK171" s="247"/>
      <c r="NBL171" s="247"/>
      <c r="NBM171" s="247"/>
      <c r="NBN171" s="247"/>
      <c r="NBO171" s="247"/>
      <c r="NBP171" s="247"/>
      <c r="NBQ171" s="247"/>
      <c r="NBR171" s="247"/>
      <c r="NBS171" s="247"/>
      <c r="NBT171" s="247"/>
      <c r="NBU171" s="247"/>
      <c r="NBV171" s="247"/>
      <c r="NBW171" s="247"/>
      <c r="NBX171" s="247"/>
      <c r="NBY171" s="247"/>
      <c r="NBZ171" s="247"/>
      <c r="NCA171" s="247"/>
      <c r="NCB171" s="247"/>
      <c r="NCC171" s="247"/>
      <c r="NCD171" s="247"/>
      <c r="NCE171" s="247"/>
      <c r="NCF171" s="247"/>
      <c r="NCG171" s="247"/>
      <c r="NCH171" s="247"/>
      <c r="NCI171" s="247"/>
      <c r="NCJ171" s="247"/>
      <c r="NCK171" s="247"/>
      <c r="NCL171" s="247"/>
      <c r="NCM171" s="247"/>
      <c r="NCN171" s="247"/>
      <c r="NCO171" s="247"/>
      <c r="NCP171" s="247"/>
      <c r="NCQ171" s="247"/>
      <c r="NCR171" s="247"/>
      <c r="NCS171" s="247"/>
      <c r="NCT171" s="247"/>
      <c r="NCU171" s="247"/>
      <c r="NCV171" s="247"/>
      <c r="NCW171" s="247"/>
      <c r="NCX171" s="247"/>
      <c r="NCY171" s="247"/>
      <c r="NCZ171" s="247"/>
      <c r="NDA171" s="247"/>
      <c r="NDB171" s="247"/>
      <c r="NDC171" s="247"/>
      <c r="NDD171" s="247"/>
      <c r="NDE171" s="247"/>
      <c r="NDF171" s="247"/>
      <c r="NDG171" s="247"/>
      <c r="NDH171" s="247"/>
      <c r="NDI171" s="247"/>
      <c r="NDJ171" s="247"/>
      <c r="NDK171" s="247"/>
      <c r="NDL171" s="247"/>
      <c r="NDM171" s="247"/>
      <c r="NDN171" s="247"/>
      <c r="NDO171" s="247"/>
      <c r="NDP171" s="247"/>
      <c r="NDQ171" s="247"/>
      <c r="NDR171" s="247"/>
      <c r="NDS171" s="247"/>
      <c r="NDT171" s="247"/>
      <c r="NDU171" s="247"/>
      <c r="NDV171" s="247"/>
      <c r="NDW171" s="247"/>
      <c r="NDX171" s="247"/>
      <c r="NDY171" s="247"/>
      <c r="NDZ171" s="247"/>
      <c r="NEA171" s="247"/>
      <c r="NEB171" s="247"/>
      <c r="NEC171" s="247"/>
      <c r="NED171" s="247"/>
      <c r="NEE171" s="247"/>
      <c r="NEF171" s="247"/>
      <c r="NEG171" s="247"/>
      <c r="NEH171" s="247"/>
      <c r="NEI171" s="247"/>
      <c r="NEJ171" s="247"/>
      <c r="NEK171" s="247"/>
      <c r="NEL171" s="247"/>
      <c r="NEM171" s="247"/>
      <c r="NEN171" s="247"/>
      <c r="NEO171" s="247"/>
      <c r="NEP171" s="247"/>
      <c r="NEQ171" s="247"/>
      <c r="NER171" s="247"/>
      <c r="NES171" s="247"/>
      <c r="NET171" s="247"/>
      <c r="NEU171" s="247"/>
      <c r="NEV171" s="247"/>
      <c r="NEW171" s="247"/>
      <c r="NEX171" s="247"/>
      <c r="NEY171" s="247"/>
      <c r="NEZ171" s="247"/>
      <c r="NFA171" s="247"/>
      <c r="NFB171" s="247"/>
      <c r="NFC171" s="247"/>
      <c r="NFD171" s="247"/>
      <c r="NFE171" s="247"/>
      <c r="NFF171" s="247"/>
      <c r="NFG171" s="247"/>
      <c r="NFH171" s="247"/>
      <c r="NFI171" s="247"/>
      <c r="NFJ171" s="247"/>
      <c r="NFK171" s="247"/>
      <c r="NFL171" s="247"/>
      <c r="NFM171" s="247"/>
      <c r="NFN171" s="247"/>
      <c r="NFO171" s="247"/>
      <c r="NFP171" s="247"/>
      <c r="NFQ171" s="247"/>
      <c r="NFR171" s="247"/>
      <c r="NFS171" s="247"/>
      <c r="NFT171" s="247"/>
      <c r="NFU171" s="247"/>
      <c r="NFV171" s="247"/>
      <c r="NFW171" s="247"/>
      <c r="NFX171" s="247"/>
      <c r="NFY171" s="247"/>
      <c r="NFZ171" s="247"/>
      <c r="NGA171" s="247"/>
      <c r="NGB171" s="247"/>
      <c r="NGC171" s="247"/>
      <c r="NGD171" s="247"/>
      <c r="NGE171" s="247"/>
      <c r="NGF171" s="247"/>
      <c r="NGG171" s="247"/>
      <c r="NGH171" s="247"/>
      <c r="NGI171" s="247"/>
      <c r="NGJ171" s="247"/>
      <c r="NGK171" s="247"/>
      <c r="NGL171" s="247"/>
      <c r="NGM171" s="247"/>
      <c r="NGN171" s="247"/>
      <c r="NGO171" s="247"/>
      <c r="NGP171" s="247"/>
      <c r="NGQ171" s="247"/>
      <c r="NGR171" s="247"/>
      <c r="NGS171" s="247"/>
      <c r="NGT171" s="247"/>
      <c r="NGU171" s="247"/>
      <c r="NGV171" s="247"/>
      <c r="NGW171" s="247"/>
      <c r="NGX171" s="247"/>
      <c r="NGY171" s="247"/>
      <c r="NGZ171" s="247"/>
      <c r="NHA171" s="247"/>
      <c r="NHB171" s="247"/>
      <c r="NHC171" s="247"/>
      <c r="NHD171" s="247"/>
      <c r="NHE171" s="247"/>
      <c r="NHF171" s="247"/>
      <c r="NHG171" s="247"/>
      <c r="NHH171" s="247"/>
      <c r="NHI171" s="247"/>
      <c r="NHJ171" s="247"/>
      <c r="NHK171" s="247"/>
      <c r="NHL171" s="247"/>
      <c r="NHM171" s="247"/>
      <c r="NHN171" s="247"/>
      <c r="NHO171" s="247"/>
      <c r="NHP171" s="247"/>
      <c r="NHQ171" s="247"/>
      <c r="NHR171" s="247"/>
      <c r="NHS171" s="247"/>
      <c r="NHT171" s="247"/>
      <c r="NHU171" s="247"/>
      <c r="NHV171" s="247"/>
      <c r="NHW171" s="247"/>
      <c r="NHX171" s="247"/>
      <c r="NHY171" s="247"/>
      <c r="NHZ171" s="247"/>
      <c r="NIA171" s="247"/>
      <c r="NIB171" s="247"/>
      <c r="NIC171" s="247"/>
      <c r="NID171" s="247"/>
      <c r="NIE171" s="247"/>
      <c r="NIF171" s="247"/>
      <c r="NIG171" s="247"/>
      <c r="NIH171" s="247"/>
      <c r="NII171" s="247"/>
      <c r="NIJ171" s="247"/>
      <c r="NIK171" s="247"/>
      <c r="NIL171" s="247"/>
      <c r="NIM171" s="247"/>
      <c r="NIN171" s="247"/>
      <c r="NIO171" s="247"/>
      <c r="NIP171" s="247"/>
      <c r="NIQ171" s="247"/>
      <c r="NIR171" s="247"/>
      <c r="NIS171" s="247"/>
      <c r="NIT171" s="247"/>
      <c r="NIU171" s="247"/>
      <c r="NIV171" s="247"/>
      <c r="NIW171" s="247"/>
      <c r="NIX171" s="247"/>
      <c r="NIY171" s="247"/>
      <c r="NIZ171" s="247"/>
      <c r="NJA171" s="247"/>
      <c r="NJB171" s="247"/>
      <c r="NJC171" s="247"/>
      <c r="NJD171" s="247"/>
      <c r="NJE171" s="247"/>
      <c r="NJF171" s="247"/>
      <c r="NJG171" s="247"/>
      <c r="NJH171" s="247"/>
      <c r="NJI171" s="247"/>
      <c r="NJJ171" s="247"/>
      <c r="NJK171" s="247"/>
      <c r="NJL171" s="247"/>
      <c r="NJM171" s="247"/>
      <c r="NJN171" s="247"/>
      <c r="NJO171" s="247"/>
      <c r="NJP171" s="247"/>
      <c r="NJQ171" s="247"/>
      <c r="NJR171" s="247"/>
      <c r="NJS171" s="247"/>
      <c r="NJT171" s="247"/>
      <c r="NJU171" s="247"/>
      <c r="NJV171" s="247"/>
      <c r="NJW171" s="247"/>
      <c r="NJX171" s="247"/>
      <c r="NJY171" s="247"/>
      <c r="NJZ171" s="247"/>
      <c r="NKA171" s="247"/>
      <c r="NKB171" s="247"/>
      <c r="NKC171" s="247"/>
      <c r="NKD171" s="247"/>
      <c r="NKE171" s="247"/>
      <c r="NKF171" s="247"/>
      <c r="NKG171" s="247"/>
      <c r="NKH171" s="247"/>
      <c r="NKI171" s="247"/>
      <c r="NKJ171" s="247"/>
      <c r="NKK171" s="247"/>
      <c r="NKL171" s="247"/>
      <c r="NKM171" s="247"/>
      <c r="NKN171" s="247"/>
      <c r="NKO171" s="247"/>
      <c r="NKP171" s="247"/>
      <c r="NKQ171" s="247"/>
      <c r="NKR171" s="247"/>
      <c r="NKS171" s="247"/>
      <c r="NKT171" s="247"/>
      <c r="NKU171" s="247"/>
      <c r="NKV171" s="247"/>
      <c r="NKW171" s="247"/>
      <c r="NKX171" s="247"/>
      <c r="NKY171" s="247"/>
      <c r="NKZ171" s="247"/>
      <c r="NLA171" s="247"/>
      <c r="NLB171" s="247"/>
      <c r="NLC171" s="247"/>
      <c r="NLD171" s="247"/>
      <c r="NLE171" s="247"/>
      <c r="NLF171" s="247"/>
      <c r="NLG171" s="247"/>
      <c r="NLH171" s="247"/>
      <c r="NLI171" s="247"/>
      <c r="NLJ171" s="247"/>
      <c r="NLK171" s="247"/>
      <c r="NLL171" s="247"/>
      <c r="NLM171" s="247"/>
      <c r="NLN171" s="247"/>
      <c r="NLO171" s="247"/>
      <c r="NLP171" s="247"/>
      <c r="NLQ171" s="247"/>
      <c r="NLR171" s="247"/>
      <c r="NLS171" s="247"/>
      <c r="NLT171" s="247"/>
      <c r="NLU171" s="247"/>
      <c r="NLV171" s="247"/>
      <c r="NLW171" s="247"/>
      <c r="NLX171" s="247"/>
      <c r="NLY171" s="247"/>
      <c r="NLZ171" s="247"/>
      <c r="NMA171" s="247"/>
      <c r="NMB171" s="247"/>
      <c r="NMC171" s="247"/>
      <c r="NMD171" s="247"/>
      <c r="NME171" s="247"/>
      <c r="NMF171" s="247"/>
      <c r="NMG171" s="247"/>
      <c r="NMH171" s="247"/>
      <c r="NMI171" s="247"/>
      <c r="NMJ171" s="247"/>
      <c r="NMK171" s="247"/>
      <c r="NML171" s="247"/>
      <c r="NMM171" s="247"/>
      <c r="NMN171" s="247"/>
      <c r="NMO171" s="247"/>
      <c r="NMP171" s="247"/>
      <c r="NMQ171" s="247"/>
      <c r="NMR171" s="247"/>
      <c r="NMS171" s="247"/>
      <c r="NMT171" s="247"/>
      <c r="NMU171" s="247"/>
      <c r="NMV171" s="247"/>
      <c r="NMW171" s="247"/>
      <c r="NMX171" s="247"/>
      <c r="NMY171" s="247"/>
      <c r="NMZ171" s="247"/>
      <c r="NNA171" s="247"/>
      <c r="NNB171" s="247"/>
      <c r="NNC171" s="247"/>
      <c r="NND171" s="247"/>
      <c r="NNE171" s="247"/>
      <c r="NNF171" s="247"/>
      <c r="NNG171" s="247"/>
      <c r="NNH171" s="247"/>
      <c r="NNI171" s="247"/>
      <c r="NNJ171" s="247"/>
      <c r="NNK171" s="247"/>
      <c r="NNL171" s="247"/>
      <c r="NNM171" s="247"/>
      <c r="NNN171" s="247"/>
      <c r="NNO171" s="247"/>
      <c r="NNP171" s="247"/>
      <c r="NNQ171" s="247"/>
      <c r="NNR171" s="247"/>
      <c r="NNS171" s="247"/>
      <c r="NNT171" s="247"/>
      <c r="NNU171" s="247"/>
      <c r="NNV171" s="247"/>
      <c r="NNW171" s="247"/>
      <c r="NNX171" s="247"/>
      <c r="NNY171" s="247"/>
      <c r="NNZ171" s="247"/>
      <c r="NOA171" s="247"/>
      <c r="NOB171" s="247"/>
      <c r="NOC171" s="247"/>
      <c r="NOD171" s="247"/>
      <c r="NOE171" s="247"/>
      <c r="NOF171" s="247"/>
      <c r="NOG171" s="247"/>
      <c r="NOH171" s="247"/>
      <c r="NOI171" s="247"/>
      <c r="NOJ171" s="247"/>
      <c r="NOK171" s="247"/>
      <c r="NOL171" s="247"/>
      <c r="NOM171" s="247"/>
      <c r="NON171" s="247"/>
      <c r="NOO171" s="247"/>
      <c r="NOP171" s="247"/>
      <c r="NOQ171" s="247"/>
      <c r="NOR171" s="247"/>
      <c r="NOS171" s="247"/>
      <c r="NOT171" s="247"/>
      <c r="NOU171" s="247"/>
      <c r="NOV171" s="247"/>
      <c r="NOW171" s="247"/>
      <c r="NOX171" s="247"/>
      <c r="NOY171" s="247"/>
      <c r="NOZ171" s="247"/>
      <c r="NPA171" s="247"/>
      <c r="NPB171" s="247"/>
      <c r="NPC171" s="247"/>
      <c r="NPD171" s="247"/>
      <c r="NPE171" s="247"/>
      <c r="NPF171" s="247"/>
      <c r="NPG171" s="247"/>
      <c r="NPH171" s="247"/>
      <c r="NPI171" s="247"/>
      <c r="NPJ171" s="247"/>
      <c r="NPK171" s="247"/>
      <c r="NPL171" s="247"/>
      <c r="NPM171" s="247"/>
      <c r="NPN171" s="247"/>
      <c r="NPO171" s="247"/>
      <c r="NPP171" s="247"/>
      <c r="NPQ171" s="247"/>
      <c r="NPR171" s="247"/>
      <c r="NPS171" s="247"/>
      <c r="NPT171" s="247"/>
      <c r="NPU171" s="247"/>
      <c r="NPV171" s="247"/>
      <c r="NPW171" s="247"/>
      <c r="NPX171" s="247"/>
      <c r="NPY171" s="247"/>
      <c r="NPZ171" s="247"/>
      <c r="NQA171" s="247"/>
      <c r="NQB171" s="247"/>
      <c r="NQC171" s="247"/>
      <c r="NQD171" s="247"/>
      <c r="NQE171" s="247"/>
      <c r="NQF171" s="247"/>
      <c r="NQG171" s="247"/>
      <c r="NQH171" s="247"/>
      <c r="NQI171" s="247"/>
      <c r="NQJ171" s="247"/>
      <c r="NQK171" s="247"/>
      <c r="NQL171" s="247"/>
      <c r="NQM171" s="247"/>
      <c r="NQN171" s="247"/>
      <c r="NQO171" s="247"/>
      <c r="NQP171" s="247"/>
      <c r="NQQ171" s="247"/>
      <c r="NQR171" s="247"/>
      <c r="NQS171" s="247"/>
      <c r="NQT171" s="247"/>
      <c r="NQU171" s="247"/>
      <c r="NQV171" s="247"/>
      <c r="NQW171" s="247"/>
      <c r="NQX171" s="247"/>
      <c r="NQY171" s="247"/>
      <c r="NQZ171" s="247"/>
      <c r="NRA171" s="247"/>
      <c r="NRB171" s="247"/>
      <c r="NRC171" s="247"/>
      <c r="NRD171" s="247"/>
      <c r="NRE171" s="247"/>
      <c r="NRF171" s="247"/>
      <c r="NRG171" s="247"/>
      <c r="NRH171" s="247"/>
      <c r="NRI171" s="247"/>
      <c r="NRJ171" s="247"/>
      <c r="NRK171" s="247"/>
      <c r="NRL171" s="247"/>
      <c r="NRM171" s="247"/>
      <c r="NRN171" s="247"/>
      <c r="NRO171" s="247"/>
      <c r="NRP171" s="247"/>
      <c r="NRQ171" s="247"/>
      <c r="NRR171" s="247"/>
      <c r="NRS171" s="247"/>
      <c r="NRT171" s="247"/>
      <c r="NRU171" s="247"/>
      <c r="NRV171" s="247"/>
      <c r="NRW171" s="247"/>
      <c r="NRX171" s="247"/>
      <c r="NRY171" s="247"/>
      <c r="NRZ171" s="247"/>
      <c r="NSA171" s="247"/>
      <c r="NSB171" s="247"/>
      <c r="NSC171" s="247"/>
      <c r="NSD171" s="247"/>
      <c r="NSE171" s="247"/>
      <c r="NSF171" s="247"/>
      <c r="NSG171" s="247"/>
      <c r="NSH171" s="247"/>
      <c r="NSI171" s="247"/>
      <c r="NSJ171" s="247"/>
      <c r="NSK171" s="247"/>
      <c r="NSL171" s="247"/>
      <c r="NSM171" s="247"/>
      <c r="NSN171" s="247"/>
      <c r="NSO171" s="247"/>
      <c r="NSP171" s="247"/>
      <c r="NSQ171" s="247"/>
      <c r="NSR171" s="247"/>
      <c r="NSS171" s="247"/>
      <c r="NST171" s="247"/>
      <c r="NSU171" s="247"/>
      <c r="NSV171" s="247"/>
      <c r="NSW171" s="247"/>
      <c r="NSX171" s="247"/>
      <c r="NSY171" s="247"/>
      <c r="NSZ171" s="247"/>
      <c r="NTA171" s="247"/>
      <c r="NTB171" s="247"/>
      <c r="NTC171" s="247"/>
      <c r="NTD171" s="247"/>
      <c r="NTE171" s="247"/>
      <c r="NTF171" s="247"/>
      <c r="NTG171" s="247"/>
      <c r="NTH171" s="247"/>
      <c r="NTI171" s="247"/>
      <c r="NTJ171" s="247"/>
      <c r="NTK171" s="247"/>
      <c r="NTL171" s="247"/>
      <c r="NTM171" s="247"/>
      <c r="NTN171" s="247"/>
      <c r="NTO171" s="247"/>
      <c r="NTP171" s="247"/>
      <c r="NTQ171" s="247"/>
      <c r="NTR171" s="247"/>
      <c r="NTS171" s="247"/>
      <c r="NTT171" s="247"/>
      <c r="NTU171" s="247"/>
      <c r="NTV171" s="247"/>
      <c r="NTW171" s="247"/>
      <c r="NTX171" s="247"/>
      <c r="NTY171" s="247"/>
      <c r="NTZ171" s="247"/>
      <c r="NUA171" s="247"/>
      <c r="NUB171" s="247"/>
      <c r="NUC171" s="247"/>
      <c r="NUD171" s="247"/>
      <c r="NUE171" s="247"/>
      <c r="NUF171" s="247"/>
      <c r="NUG171" s="247"/>
      <c r="NUH171" s="247"/>
      <c r="NUI171" s="247"/>
      <c r="NUJ171" s="247"/>
      <c r="NUK171" s="247"/>
      <c r="NUL171" s="247"/>
      <c r="NUM171" s="247"/>
      <c r="NUN171" s="247"/>
      <c r="NUO171" s="247"/>
      <c r="NUP171" s="247"/>
      <c r="NUQ171" s="247"/>
      <c r="NUR171" s="247"/>
      <c r="NUS171" s="247"/>
      <c r="NUT171" s="247"/>
      <c r="NUU171" s="247"/>
      <c r="NUV171" s="247"/>
      <c r="NUW171" s="247"/>
      <c r="NUX171" s="247"/>
      <c r="NUY171" s="247"/>
      <c r="NUZ171" s="247"/>
      <c r="NVA171" s="247"/>
      <c r="NVB171" s="247"/>
      <c r="NVC171" s="247"/>
      <c r="NVD171" s="247"/>
      <c r="NVE171" s="247"/>
      <c r="NVF171" s="247"/>
      <c r="NVG171" s="247"/>
      <c r="NVH171" s="247"/>
      <c r="NVI171" s="247"/>
      <c r="NVJ171" s="247"/>
      <c r="NVK171" s="247"/>
      <c r="NVL171" s="247"/>
      <c r="NVM171" s="247"/>
      <c r="NVN171" s="247"/>
      <c r="NVO171" s="247"/>
      <c r="NVP171" s="247"/>
      <c r="NVQ171" s="247"/>
      <c r="NVR171" s="247"/>
      <c r="NVS171" s="247"/>
      <c r="NVT171" s="247"/>
      <c r="NVU171" s="247"/>
      <c r="NVV171" s="247"/>
      <c r="NVW171" s="247"/>
      <c r="NVX171" s="247"/>
      <c r="NVY171" s="247"/>
      <c r="NVZ171" s="247"/>
      <c r="NWA171" s="247"/>
      <c r="NWB171" s="247"/>
      <c r="NWC171" s="247"/>
      <c r="NWD171" s="247"/>
      <c r="NWE171" s="247"/>
      <c r="NWF171" s="247"/>
      <c r="NWG171" s="247"/>
      <c r="NWH171" s="247"/>
      <c r="NWI171" s="247"/>
      <c r="NWJ171" s="247"/>
      <c r="NWK171" s="247"/>
      <c r="NWL171" s="247"/>
      <c r="NWM171" s="247"/>
      <c r="NWN171" s="247"/>
      <c r="NWO171" s="247"/>
      <c r="NWP171" s="247"/>
      <c r="NWQ171" s="247"/>
      <c r="NWR171" s="247"/>
      <c r="NWS171" s="247"/>
      <c r="NWT171" s="247"/>
      <c r="NWU171" s="247"/>
      <c r="NWV171" s="247"/>
      <c r="NWW171" s="247"/>
      <c r="NWX171" s="247"/>
      <c r="NWY171" s="247"/>
      <c r="NWZ171" s="247"/>
      <c r="NXA171" s="247"/>
      <c r="NXB171" s="247"/>
      <c r="NXC171" s="247"/>
      <c r="NXD171" s="247"/>
      <c r="NXE171" s="247"/>
      <c r="NXF171" s="247"/>
      <c r="NXG171" s="247"/>
      <c r="NXH171" s="247"/>
      <c r="NXI171" s="247"/>
      <c r="NXJ171" s="247"/>
      <c r="NXK171" s="247"/>
      <c r="NXL171" s="247"/>
      <c r="NXM171" s="247"/>
      <c r="NXN171" s="247"/>
      <c r="NXO171" s="247"/>
      <c r="NXP171" s="247"/>
      <c r="NXQ171" s="247"/>
      <c r="NXR171" s="247"/>
      <c r="NXS171" s="247"/>
      <c r="NXT171" s="247"/>
      <c r="NXU171" s="247"/>
      <c r="NXV171" s="247"/>
      <c r="NXW171" s="247"/>
      <c r="NXX171" s="247"/>
      <c r="NXY171" s="247"/>
      <c r="NXZ171" s="247"/>
      <c r="NYA171" s="247"/>
      <c r="NYB171" s="247"/>
      <c r="NYC171" s="247"/>
      <c r="NYD171" s="247"/>
      <c r="NYE171" s="247"/>
      <c r="NYF171" s="247"/>
      <c r="NYG171" s="247"/>
      <c r="NYH171" s="247"/>
      <c r="NYI171" s="247"/>
      <c r="NYJ171" s="247"/>
      <c r="NYK171" s="247"/>
      <c r="NYL171" s="247"/>
      <c r="NYM171" s="247"/>
      <c r="NYN171" s="247"/>
      <c r="NYO171" s="247"/>
      <c r="NYP171" s="247"/>
      <c r="NYQ171" s="247"/>
      <c r="NYR171" s="247"/>
      <c r="NYS171" s="247"/>
      <c r="NYT171" s="247"/>
      <c r="NYU171" s="247"/>
      <c r="NYV171" s="247"/>
      <c r="NYW171" s="247"/>
      <c r="NYX171" s="247"/>
      <c r="NYY171" s="247"/>
      <c r="NYZ171" s="247"/>
      <c r="NZA171" s="247"/>
      <c r="NZB171" s="247"/>
      <c r="NZC171" s="247"/>
      <c r="NZD171" s="247"/>
      <c r="NZE171" s="247"/>
      <c r="NZF171" s="247"/>
      <c r="NZG171" s="247"/>
      <c r="NZH171" s="247"/>
      <c r="NZI171" s="247"/>
      <c r="NZJ171" s="247"/>
      <c r="NZK171" s="247"/>
      <c r="NZL171" s="247"/>
      <c r="NZM171" s="247"/>
      <c r="NZN171" s="247"/>
      <c r="NZO171" s="247"/>
      <c r="NZP171" s="247"/>
      <c r="NZQ171" s="247"/>
      <c r="NZR171" s="247"/>
      <c r="NZS171" s="247"/>
      <c r="NZT171" s="247"/>
      <c r="NZU171" s="247"/>
      <c r="NZV171" s="247"/>
      <c r="NZW171" s="247"/>
      <c r="NZX171" s="247"/>
      <c r="NZY171" s="247"/>
      <c r="NZZ171" s="247"/>
      <c r="OAA171" s="247"/>
      <c r="OAB171" s="247"/>
      <c r="OAC171" s="247"/>
      <c r="OAD171" s="247"/>
      <c r="OAE171" s="247"/>
      <c r="OAF171" s="247"/>
      <c r="OAG171" s="247"/>
      <c r="OAH171" s="247"/>
      <c r="OAI171" s="247"/>
      <c r="OAJ171" s="247"/>
      <c r="OAK171" s="247"/>
      <c r="OAL171" s="247"/>
      <c r="OAM171" s="247"/>
      <c r="OAN171" s="247"/>
      <c r="OAO171" s="247"/>
      <c r="OAP171" s="247"/>
      <c r="OAQ171" s="247"/>
      <c r="OAR171" s="247"/>
      <c r="OAS171" s="247"/>
      <c r="OAT171" s="247"/>
      <c r="OAU171" s="247"/>
      <c r="OAV171" s="247"/>
      <c r="OAW171" s="247"/>
      <c r="OAX171" s="247"/>
      <c r="OAY171" s="247"/>
      <c r="OAZ171" s="247"/>
      <c r="OBA171" s="247"/>
      <c r="OBB171" s="247"/>
      <c r="OBC171" s="247"/>
      <c r="OBD171" s="247"/>
      <c r="OBE171" s="247"/>
      <c r="OBF171" s="247"/>
      <c r="OBG171" s="247"/>
      <c r="OBH171" s="247"/>
      <c r="OBI171" s="247"/>
      <c r="OBJ171" s="247"/>
      <c r="OBK171" s="247"/>
      <c r="OBL171" s="247"/>
      <c r="OBM171" s="247"/>
      <c r="OBN171" s="247"/>
      <c r="OBO171" s="247"/>
      <c r="OBP171" s="247"/>
      <c r="OBQ171" s="247"/>
      <c r="OBR171" s="247"/>
      <c r="OBS171" s="247"/>
      <c r="OBT171" s="247"/>
      <c r="OBU171" s="247"/>
      <c r="OBV171" s="247"/>
      <c r="OBW171" s="247"/>
      <c r="OBX171" s="247"/>
      <c r="OBY171" s="247"/>
      <c r="OBZ171" s="247"/>
      <c r="OCA171" s="247"/>
      <c r="OCB171" s="247"/>
      <c r="OCC171" s="247"/>
      <c r="OCD171" s="247"/>
      <c r="OCE171" s="247"/>
      <c r="OCF171" s="247"/>
      <c r="OCG171" s="247"/>
      <c r="OCH171" s="247"/>
      <c r="OCI171" s="247"/>
      <c r="OCJ171" s="247"/>
      <c r="OCK171" s="247"/>
      <c r="OCL171" s="247"/>
      <c r="OCM171" s="247"/>
      <c r="OCN171" s="247"/>
      <c r="OCO171" s="247"/>
      <c r="OCP171" s="247"/>
      <c r="OCQ171" s="247"/>
      <c r="OCR171" s="247"/>
      <c r="OCS171" s="247"/>
      <c r="OCT171" s="247"/>
      <c r="OCU171" s="247"/>
      <c r="OCV171" s="247"/>
      <c r="OCW171" s="247"/>
      <c r="OCX171" s="247"/>
      <c r="OCY171" s="247"/>
      <c r="OCZ171" s="247"/>
      <c r="ODA171" s="247"/>
      <c r="ODB171" s="247"/>
      <c r="ODC171" s="247"/>
      <c r="ODD171" s="247"/>
      <c r="ODE171" s="247"/>
      <c r="ODF171" s="247"/>
      <c r="ODG171" s="247"/>
      <c r="ODH171" s="247"/>
      <c r="ODI171" s="247"/>
      <c r="ODJ171" s="247"/>
      <c r="ODK171" s="247"/>
      <c r="ODL171" s="247"/>
      <c r="ODM171" s="247"/>
      <c r="ODN171" s="247"/>
      <c r="ODO171" s="247"/>
      <c r="ODP171" s="247"/>
      <c r="ODQ171" s="247"/>
      <c r="ODR171" s="247"/>
      <c r="ODS171" s="247"/>
      <c r="ODT171" s="247"/>
      <c r="ODU171" s="247"/>
      <c r="ODV171" s="247"/>
      <c r="ODW171" s="247"/>
      <c r="ODX171" s="247"/>
      <c r="ODY171" s="247"/>
      <c r="ODZ171" s="247"/>
      <c r="OEA171" s="247"/>
      <c r="OEB171" s="247"/>
      <c r="OEC171" s="247"/>
      <c r="OED171" s="247"/>
      <c r="OEE171" s="247"/>
      <c r="OEF171" s="247"/>
      <c r="OEG171" s="247"/>
      <c r="OEH171" s="247"/>
      <c r="OEI171" s="247"/>
      <c r="OEJ171" s="247"/>
      <c r="OEK171" s="247"/>
      <c r="OEL171" s="247"/>
      <c r="OEM171" s="247"/>
      <c r="OEN171" s="247"/>
      <c r="OEO171" s="247"/>
      <c r="OEP171" s="247"/>
      <c r="OEQ171" s="247"/>
      <c r="OER171" s="247"/>
      <c r="OES171" s="247"/>
      <c r="OET171" s="247"/>
      <c r="OEU171" s="247"/>
      <c r="OEV171" s="247"/>
      <c r="OEW171" s="247"/>
      <c r="OEX171" s="247"/>
      <c r="OEY171" s="247"/>
      <c r="OEZ171" s="247"/>
      <c r="OFA171" s="247"/>
      <c r="OFB171" s="247"/>
      <c r="OFC171" s="247"/>
      <c r="OFD171" s="247"/>
      <c r="OFE171" s="247"/>
      <c r="OFF171" s="247"/>
      <c r="OFG171" s="247"/>
      <c r="OFH171" s="247"/>
      <c r="OFI171" s="247"/>
      <c r="OFJ171" s="247"/>
      <c r="OFK171" s="247"/>
      <c r="OFL171" s="247"/>
      <c r="OFM171" s="247"/>
      <c r="OFN171" s="247"/>
      <c r="OFO171" s="247"/>
      <c r="OFP171" s="247"/>
      <c r="OFQ171" s="247"/>
      <c r="OFR171" s="247"/>
      <c r="OFS171" s="247"/>
      <c r="OFT171" s="247"/>
      <c r="OFU171" s="247"/>
      <c r="OFV171" s="247"/>
      <c r="OFW171" s="247"/>
      <c r="OFX171" s="247"/>
      <c r="OFY171" s="247"/>
      <c r="OFZ171" s="247"/>
      <c r="OGA171" s="247"/>
      <c r="OGB171" s="247"/>
      <c r="OGC171" s="247"/>
      <c r="OGD171" s="247"/>
      <c r="OGE171" s="247"/>
      <c r="OGF171" s="247"/>
      <c r="OGG171" s="247"/>
      <c r="OGH171" s="247"/>
      <c r="OGI171" s="247"/>
      <c r="OGJ171" s="247"/>
      <c r="OGK171" s="247"/>
      <c r="OGL171" s="247"/>
      <c r="OGM171" s="247"/>
      <c r="OGN171" s="247"/>
      <c r="OGO171" s="247"/>
      <c r="OGP171" s="247"/>
      <c r="OGQ171" s="247"/>
      <c r="OGR171" s="247"/>
      <c r="OGS171" s="247"/>
      <c r="OGT171" s="247"/>
      <c r="OGU171" s="247"/>
      <c r="OGV171" s="247"/>
      <c r="OGW171" s="247"/>
      <c r="OGX171" s="247"/>
      <c r="OGY171" s="247"/>
      <c r="OGZ171" s="247"/>
      <c r="OHA171" s="247"/>
      <c r="OHB171" s="247"/>
      <c r="OHC171" s="247"/>
      <c r="OHD171" s="247"/>
      <c r="OHE171" s="247"/>
      <c r="OHF171" s="247"/>
      <c r="OHG171" s="247"/>
      <c r="OHH171" s="247"/>
      <c r="OHI171" s="247"/>
      <c r="OHJ171" s="247"/>
      <c r="OHK171" s="247"/>
      <c r="OHL171" s="247"/>
      <c r="OHM171" s="247"/>
      <c r="OHN171" s="247"/>
      <c r="OHO171" s="247"/>
      <c r="OHP171" s="247"/>
      <c r="OHQ171" s="247"/>
      <c r="OHR171" s="247"/>
      <c r="OHS171" s="247"/>
      <c r="OHT171" s="247"/>
      <c r="OHU171" s="247"/>
      <c r="OHV171" s="247"/>
      <c r="OHW171" s="247"/>
      <c r="OHX171" s="247"/>
      <c r="OHY171" s="247"/>
      <c r="OHZ171" s="247"/>
      <c r="OIA171" s="247"/>
      <c r="OIB171" s="247"/>
      <c r="OIC171" s="247"/>
      <c r="OID171" s="247"/>
      <c r="OIE171" s="247"/>
      <c r="OIF171" s="247"/>
      <c r="OIG171" s="247"/>
      <c r="OIH171" s="247"/>
      <c r="OII171" s="247"/>
      <c r="OIJ171" s="247"/>
      <c r="OIK171" s="247"/>
      <c r="OIL171" s="247"/>
      <c r="OIM171" s="247"/>
      <c r="OIN171" s="247"/>
      <c r="OIO171" s="247"/>
      <c r="OIP171" s="247"/>
      <c r="OIQ171" s="247"/>
      <c r="OIR171" s="247"/>
      <c r="OIS171" s="247"/>
      <c r="OIT171" s="247"/>
      <c r="OIU171" s="247"/>
      <c r="OIV171" s="247"/>
      <c r="OIW171" s="247"/>
      <c r="OIX171" s="247"/>
      <c r="OIY171" s="247"/>
      <c r="OIZ171" s="247"/>
      <c r="OJA171" s="247"/>
      <c r="OJB171" s="247"/>
      <c r="OJC171" s="247"/>
      <c r="OJD171" s="247"/>
      <c r="OJE171" s="247"/>
      <c r="OJF171" s="247"/>
      <c r="OJG171" s="247"/>
      <c r="OJH171" s="247"/>
      <c r="OJI171" s="247"/>
      <c r="OJJ171" s="247"/>
      <c r="OJK171" s="247"/>
      <c r="OJL171" s="247"/>
      <c r="OJM171" s="247"/>
      <c r="OJN171" s="247"/>
      <c r="OJO171" s="247"/>
      <c r="OJP171" s="247"/>
      <c r="OJQ171" s="247"/>
      <c r="OJR171" s="247"/>
      <c r="OJS171" s="247"/>
      <c r="OJT171" s="247"/>
      <c r="OJU171" s="247"/>
      <c r="OJV171" s="247"/>
      <c r="OJW171" s="247"/>
      <c r="OJX171" s="247"/>
      <c r="OJY171" s="247"/>
      <c r="OJZ171" s="247"/>
      <c r="OKA171" s="247"/>
      <c r="OKB171" s="247"/>
      <c r="OKC171" s="247"/>
      <c r="OKD171" s="247"/>
      <c r="OKE171" s="247"/>
      <c r="OKF171" s="247"/>
      <c r="OKG171" s="247"/>
      <c r="OKH171" s="247"/>
      <c r="OKI171" s="247"/>
      <c r="OKJ171" s="247"/>
      <c r="OKK171" s="247"/>
      <c r="OKL171" s="247"/>
      <c r="OKM171" s="247"/>
      <c r="OKN171" s="247"/>
      <c r="OKO171" s="247"/>
      <c r="OKP171" s="247"/>
      <c r="OKQ171" s="247"/>
      <c r="OKR171" s="247"/>
      <c r="OKS171" s="247"/>
      <c r="OKT171" s="247"/>
      <c r="OKU171" s="247"/>
      <c r="OKV171" s="247"/>
      <c r="OKW171" s="247"/>
      <c r="OKX171" s="247"/>
      <c r="OKY171" s="247"/>
      <c r="OKZ171" s="247"/>
      <c r="OLA171" s="247"/>
      <c r="OLB171" s="247"/>
      <c r="OLC171" s="247"/>
      <c r="OLD171" s="247"/>
      <c r="OLE171" s="247"/>
      <c r="OLF171" s="247"/>
      <c r="OLG171" s="247"/>
      <c r="OLH171" s="247"/>
      <c r="OLI171" s="247"/>
      <c r="OLJ171" s="247"/>
      <c r="OLK171" s="247"/>
      <c r="OLL171" s="247"/>
      <c r="OLM171" s="247"/>
      <c r="OLN171" s="247"/>
      <c r="OLO171" s="247"/>
      <c r="OLP171" s="247"/>
      <c r="OLQ171" s="247"/>
      <c r="OLR171" s="247"/>
      <c r="OLS171" s="247"/>
      <c r="OLT171" s="247"/>
      <c r="OLU171" s="247"/>
      <c r="OLV171" s="247"/>
      <c r="OLW171" s="247"/>
      <c r="OLX171" s="247"/>
      <c r="OLY171" s="247"/>
      <c r="OLZ171" s="247"/>
      <c r="OMA171" s="247"/>
      <c r="OMB171" s="247"/>
      <c r="OMC171" s="247"/>
      <c r="OMD171" s="247"/>
      <c r="OME171" s="247"/>
      <c r="OMF171" s="247"/>
      <c r="OMG171" s="247"/>
      <c r="OMH171" s="247"/>
      <c r="OMI171" s="247"/>
      <c r="OMJ171" s="247"/>
      <c r="OMK171" s="247"/>
      <c r="OML171" s="247"/>
      <c r="OMM171" s="247"/>
      <c r="OMN171" s="247"/>
      <c r="OMO171" s="247"/>
      <c r="OMP171" s="247"/>
      <c r="OMQ171" s="247"/>
      <c r="OMR171" s="247"/>
      <c r="OMS171" s="247"/>
      <c r="OMT171" s="247"/>
      <c r="OMU171" s="247"/>
      <c r="OMV171" s="247"/>
      <c r="OMW171" s="247"/>
      <c r="OMX171" s="247"/>
      <c r="OMY171" s="247"/>
      <c r="OMZ171" s="247"/>
      <c r="ONA171" s="247"/>
      <c r="ONB171" s="247"/>
      <c r="ONC171" s="247"/>
      <c r="OND171" s="247"/>
      <c r="ONE171" s="247"/>
      <c r="ONF171" s="247"/>
      <c r="ONG171" s="247"/>
      <c r="ONH171" s="247"/>
      <c r="ONI171" s="247"/>
      <c r="ONJ171" s="247"/>
      <c r="ONK171" s="247"/>
      <c r="ONL171" s="247"/>
      <c r="ONM171" s="247"/>
      <c r="ONN171" s="247"/>
      <c r="ONO171" s="247"/>
      <c r="ONP171" s="247"/>
      <c r="ONQ171" s="247"/>
      <c r="ONR171" s="247"/>
      <c r="ONS171" s="247"/>
      <c r="ONT171" s="247"/>
      <c r="ONU171" s="247"/>
      <c r="ONV171" s="247"/>
      <c r="ONW171" s="247"/>
      <c r="ONX171" s="247"/>
      <c r="ONY171" s="247"/>
      <c r="ONZ171" s="247"/>
      <c r="OOA171" s="247"/>
      <c r="OOB171" s="247"/>
      <c r="OOC171" s="247"/>
      <c r="OOD171" s="247"/>
      <c r="OOE171" s="247"/>
      <c r="OOF171" s="247"/>
      <c r="OOG171" s="247"/>
      <c r="OOH171" s="247"/>
      <c r="OOI171" s="247"/>
      <c r="OOJ171" s="247"/>
      <c r="OOK171" s="247"/>
      <c r="OOL171" s="247"/>
      <c r="OOM171" s="247"/>
      <c r="OON171" s="247"/>
      <c r="OOO171" s="247"/>
      <c r="OOP171" s="247"/>
      <c r="OOQ171" s="247"/>
      <c r="OOR171" s="247"/>
      <c r="OOS171" s="247"/>
      <c r="OOT171" s="247"/>
      <c r="OOU171" s="247"/>
      <c r="OOV171" s="247"/>
      <c r="OOW171" s="247"/>
      <c r="OOX171" s="247"/>
      <c r="OOY171" s="247"/>
      <c r="OOZ171" s="247"/>
      <c r="OPA171" s="247"/>
      <c r="OPB171" s="247"/>
      <c r="OPC171" s="247"/>
      <c r="OPD171" s="247"/>
      <c r="OPE171" s="247"/>
      <c r="OPF171" s="247"/>
      <c r="OPG171" s="247"/>
      <c r="OPH171" s="247"/>
      <c r="OPI171" s="247"/>
      <c r="OPJ171" s="247"/>
      <c r="OPK171" s="247"/>
      <c r="OPL171" s="247"/>
      <c r="OPM171" s="247"/>
      <c r="OPN171" s="247"/>
      <c r="OPO171" s="247"/>
      <c r="OPP171" s="247"/>
      <c r="OPQ171" s="247"/>
      <c r="OPR171" s="247"/>
      <c r="OPS171" s="247"/>
      <c r="OPT171" s="247"/>
      <c r="OPU171" s="247"/>
      <c r="OPV171" s="247"/>
      <c r="OPW171" s="247"/>
      <c r="OPX171" s="247"/>
      <c r="OPY171" s="247"/>
      <c r="OPZ171" s="247"/>
      <c r="OQA171" s="247"/>
      <c r="OQB171" s="247"/>
      <c r="OQC171" s="247"/>
      <c r="OQD171" s="247"/>
      <c r="OQE171" s="247"/>
      <c r="OQF171" s="247"/>
      <c r="OQG171" s="247"/>
      <c r="OQH171" s="247"/>
      <c r="OQI171" s="247"/>
      <c r="OQJ171" s="247"/>
      <c r="OQK171" s="247"/>
      <c r="OQL171" s="247"/>
      <c r="OQM171" s="247"/>
      <c r="OQN171" s="247"/>
      <c r="OQO171" s="247"/>
      <c r="OQP171" s="247"/>
      <c r="OQQ171" s="247"/>
      <c r="OQR171" s="247"/>
      <c r="OQS171" s="247"/>
      <c r="OQT171" s="247"/>
      <c r="OQU171" s="247"/>
      <c r="OQV171" s="247"/>
      <c r="OQW171" s="247"/>
      <c r="OQX171" s="247"/>
      <c r="OQY171" s="247"/>
      <c r="OQZ171" s="247"/>
      <c r="ORA171" s="247"/>
      <c r="ORB171" s="247"/>
      <c r="ORC171" s="247"/>
      <c r="ORD171" s="247"/>
      <c r="ORE171" s="247"/>
      <c r="ORF171" s="247"/>
      <c r="ORG171" s="247"/>
      <c r="ORH171" s="247"/>
      <c r="ORI171" s="247"/>
      <c r="ORJ171" s="247"/>
      <c r="ORK171" s="247"/>
      <c r="ORL171" s="247"/>
      <c r="ORM171" s="247"/>
      <c r="ORN171" s="247"/>
      <c r="ORO171" s="247"/>
      <c r="ORP171" s="247"/>
      <c r="ORQ171" s="247"/>
      <c r="ORR171" s="247"/>
      <c r="ORS171" s="247"/>
      <c r="ORT171" s="247"/>
      <c r="ORU171" s="247"/>
      <c r="ORV171" s="247"/>
      <c r="ORW171" s="247"/>
      <c r="ORX171" s="247"/>
      <c r="ORY171" s="247"/>
      <c r="ORZ171" s="247"/>
      <c r="OSA171" s="247"/>
      <c r="OSB171" s="247"/>
      <c r="OSC171" s="247"/>
      <c r="OSD171" s="247"/>
      <c r="OSE171" s="247"/>
      <c r="OSF171" s="247"/>
      <c r="OSG171" s="247"/>
      <c r="OSH171" s="247"/>
      <c r="OSI171" s="247"/>
      <c r="OSJ171" s="247"/>
      <c r="OSK171" s="247"/>
      <c r="OSL171" s="247"/>
      <c r="OSM171" s="247"/>
      <c r="OSN171" s="247"/>
      <c r="OSO171" s="247"/>
      <c r="OSP171" s="247"/>
      <c r="OSQ171" s="247"/>
      <c r="OSR171" s="247"/>
      <c r="OSS171" s="247"/>
      <c r="OST171" s="247"/>
      <c r="OSU171" s="247"/>
      <c r="OSV171" s="247"/>
      <c r="OSW171" s="247"/>
      <c r="OSX171" s="247"/>
      <c r="OSY171" s="247"/>
      <c r="OSZ171" s="247"/>
      <c r="OTA171" s="247"/>
      <c r="OTB171" s="247"/>
      <c r="OTC171" s="247"/>
      <c r="OTD171" s="247"/>
      <c r="OTE171" s="247"/>
      <c r="OTF171" s="247"/>
      <c r="OTG171" s="247"/>
      <c r="OTH171" s="247"/>
      <c r="OTI171" s="247"/>
      <c r="OTJ171" s="247"/>
      <c r="OTK171" s="247"/>
      <c r="OTL171" s="247"/>
      <c r="OTM171" s="247"/>
      <c r="OTN171" s="247"/>
      <c r="OTO171" s="247"/>
      <c r="OTP171" s="247"/>
      <c r="OTQ171" s="247"/>
      <c r="OTR171" s="247"/>
      <c r="OTS171" s="247"/>
      <c r="OTT171" s="247"/>
      <c r="OTU171" s="247"/>
      <c r="OTV171" s="247"/>
      <c r="OTW171" s="247"/>
      <c r="OTX171" s="247"/>
      <c r="OTY171" s="247"/>
      <c r="OTZ171" s="247"/>
      <c r="OUA171" s="247"/>
      <c r="OUB171" s="247"/>
      <c r="OUC171" s="247"/>
      <c r="OUD171" s="247"/>
      <c r="OUE171" s="247"/>
      <c r="OUF171" s="247"/>
      <c r="OUG171" s="247"/>
      <c r="OUH171" s="247"/>
      <c r="OUI171" s="247"/>
      <c r="OUJ171" s="247"/>
      <c r="OUK171" s="247"/>
      <c r="OUL171" s="247"/>
      <c r="OUM171" s="247"/>
      <c r="OUN171" s="247"/>
      <c r="OUO171" s="247"/>
      <c r="OUP171" s="247"/>
      <c r="OUQ171" s="247"/>
      <c r="OUR171" s="247"/>
      <c r="OUS171" s="247"/>
      <c r="OUT171" s="247"/>
      <c r="OUU171" s="247"/>
      <c r="OUV171" s="247"/>
      <c r="OUW171" s="247"/>
      <c r="OUX171" s="247"/>
      <c r="OUY171" s="247"/>
      <c r="OUZ171" s="247"/>
      <c r="OVA171" s="247"/>
      <c r="OVB171" s="247"/>
      <c r="OVC171" s="247"/>
      <c r="OVD171" s="247"/>
      <c r="OVE171" s="247"/>
      <c r="OVF171" s="247"/>
      <c r="OVG171" s="247"/>
      <c r="OVH171" s="247"/>
      <c r="OVI171" s="247"/>
      <c r="OVJ171" s="247"/>
      <c r="OVK171" s="247"/>
      <c r="OVL171" s="247"/>
      <c r="OVM171" s="247"/>
      <c r="OVN171" s="247"/>
      <c r="OVO171" s="247"/>
      <c r="OVP171" s="247"/>
      <c r="OVQ171" s="247"/>
      <c r="OVR171" s="247"/>
      <c r="OVS171" s="247"/>
      <c r="OVT171" s="247"/>
      <c r="OVU171" s="247"/>
      <c r="OVV171" s="247"/>
      <c r="OVW171" s="247"/>
      <c r="OVX171" s="247"/>
      <c r="OVY171" s="247"/>
      <c r="OVZ171" s="247"/>
      <c r="OWA171" s="247"/>
      <c r="OWB171" s="247"/>
      <c r="OWC171" s="247"/>
      <c r="OWD171" s="247"/>
      <c r="OWE171" s="247"/>
      <c r="OWF171" s="247"/>
      <c r="OWG171" s="247"/>
      <c r="OWH171" s="247"/>
      <c r="OWI171" s="247"/>
      <c r="OWJ171" s="247"/>
      <c r="OWK171" s="247"/>
      <c r="OWL171" s="247"/>
      <c r="OWM171" s="247"/>
      <c r="OWN171" s="247"/>
      <c r="OWO171" s="247"/>
      <c r="OWP171" s="247"/>
      <c r="OWQ171" s="247"/>
      <c r="OWR171" s="247"/>
      <c r="OWS171" s="247"/>
      <c r="OWT171" s="247"/>
      <c r="OWU171" s="247"/>
      <c r="OWV171" s="247"/>
      <c r="OWW171" s="247"/>
      <c r="OWX171" s="247"/>
      <c r="OWY171" s="247"/>
      <c r="OWZ171" s="247"/>
      <c r="OXA171" s="247"/>
      <c r="OXB171" s="247"/>
      <c r="OXC171" s="247"/>
      <c r="OXD171" s="247"/>
      <c r="OXE171" s="247"/>
      <c r="OXF171" s="247"/>
      <c r="OXG171" s="247"/>
      <c r="OXH171" s="247"/>
      <c r="OXI171" s="247"/>
      <c r="OXJ171" s="247"/>
      <c r="OXK171" s="247"/>
      <c r="OXL171" s="247"/>
      <c r="OXM171" s="247"/>
      <c r="OXN171" s="247"/>
      <c r="OXO171" s="247"/>
      <c r="OXP171" s="247"/>
      <c r="OXQ171" s="247"/>
      <c r="OXR171" s="247"/>
      <c r="OXS171" s="247"/>
      <c r="OXT171" s="247"/>
      <c r="OXU171" s="247"/>
      <c r="OXV171" s="247"/>
      <c r="OXW171" s="247"/>
      <c r="OXX171" s="247"/>
      <c r="OXY171" s="247"/>
      <c r="OXZ171" s="247"/>
      <c r="OYA171" s="247"/>
      <c r="OYB171" s="247"/>
      <c r="OYC171" s="247"/>
      <c r="OYD171" s="247"/>
      <c r="OYE171" s="247"/>
      <c r="OYF171" s="247"/>
      <c r="OYG171" s="247"/>
      <c r="OYH171" s="247"/>
      <c r="OYI171" s="247"/>
      <c r="OYJ171" s="247"/>
      <c r="OYK171" s="247"/>
      <c r="OYL171" s="247"/>
      <c r="OYM171" s="247"/>
      <c r="OYN171" s="247"/>
      <c r="OYO171" s="247"/>
      <c r="OYP171" s="247"/>
      <c r="OYQ171" s="247"/>
      <c r="OYR171" s="247"/>
      <c r="OYS171" s="247"/>
      <c r="OYT171" s="247"/>
      <c r="OYU171" s="247"/>
      <c r="OYV171" s="247"/>
      <c r="OYW171" s="247"/>
      <c r="OYX171" s="247"/>
      <c r="OYY171" s="247"/>
      <c r="OYZ171" s="247"/>
      <c r="OZA171" s="247"/>
      <c r="OZB171" s="247"/>
      <c r="OZC171" s="247"/>
      <c r="OZD171" s="247"/>
      <c r="OZE171" s="247"/>
      <c r="OZF171" s="247"/>
      <c r="OZG171" s="247"/>
      <c r="OZH171" s="247"/>
      <c r="OZI171" s="247"/>
      <c r="OZJ171" s="247"/>
      <c r="OZK171" s="247"/>
      <c r="OZL171" s="247"/>
      <c r="OZM171" s="247"/>
      <c r="OZN171" s="247"/>
      <c r="OZO171" s="247"/>
      <c r="OZP171" s="247"/>
      <c r="OZQ171" s="247"/>
      <c r="OZR171" s="247"/>
      <c r="OZS171" s="247"/>
      <c r="OZT171" s="247"/>
      <c r="OZU171" s="247"/>
      <c r="OZV171" s="247"/>
      <c r="OZW171" s="247"/>
      <c r="OZX171" s="247"/>
      <c r="OZY171" s="247"/>
      <c r="OZZ171" s="247"/>
      <c r="PAA171" s="247"/>
      <c r="PAB171" s="247"/>
      <c r="PAC171" s="247"/>
      <c r="PAD171" s="247"/>
      <c r="PAE171" s="247"/>
      <c r="PAF171" s="247"/>
      <c r="PAG171" s="247"/>
      <c r="PAH171" s="247"/>
      <c r="PAI171" s="247"/>
      <c r="PAJ171" s="247"/>
      <c r="PAK171" s="247"/>
      <c r="PAL171" s="247"/>
      <c r="PAM171" s="247"/>
      <c r="PAN171" s="247"/>
      <c r="PAO171" s="247"/>
      <c r="PAP171" s="247"/>
      <c r="PAQ171" s="247"/>
      <c r="PAR171" s="247"/>
      <c r="PAS171" s="247"/>
      <c r="PAT171" s="247"/>
      <c r="PAU171" s="247"/>
      <c r="PAV171" s="247"/>
      <c r="PAW171" s="247"/>
      <c r="PAX171" s="247"/>
      <c r="PAY171" s="247"/>
      <c r="PAZ171" s="247"/>
      <c r="PBA171" s="247"/>
      <c r="PBB171" s="247"/>
      <c r="PBC171" s="247"/>
      <c r="PBD171" s="247"/>
      <c r="PBE171" s="247"/>
      <c r="PBF171" s="247"/>
      <c r="PBG171" s="247"/>
      <c r="PBH171" s="247"/>
      <c r="PBI171" s="247"/>
      <c r="PBJ171" s="247"/>
      <c r="PBK171" s="247"/>
      <c r="PBL171" s="247"/>
      <c r="PBM171" s="247"/>
      <c r="PBN171" s="247"/>
      <c r="PBO171" s="247"/>
      <c r="PBP171" s="247"/>
      <c r="PBQ171" s="247"/>
      <c r="PBR171" s="247"/>
      <c r="PBS171" s="247"/>
      <c r="PBT171" s="247"/>
      <c r="PBU171" s="247"/>
      <c r="PBV171" s="247"/>
      <c r="PBW171" s="247"/>
      <c r="PBX171" s="247"/>
      <c r="PBY171" s="247"/>
      <c r="PBZ171" s="247"/>
      <c r="PCA171" s="247"/>
      <c r="PCB171" s="247"/>
      <c r="PCC171" s="247"/>
      <c r="PCD171" s="247"/>
      <c r="PCE171" s="247"/>
      <c r="PCF171" s="247"/>
      <c r="PCG171" s="247"/>
      <c r="PCH171" s="247"/>
      <c r="PCI171" s="247"/>
      <c r="PCJ171" s="247"/>
      <c r="PCK171" s="247"/>
      <c r="PCL171" s="247"/>
      <c r="PCM171" s="247"/>
      <c r="PCN171" s="247"/>
      <c r="PCO171" s="247"/>
      <c r="PCP171" s="247"/>
      <c r="PCQ171" s="247"/>
      <c r="PCR171" s="247"/>
      <c r="PCS171" s="247"/>
      <c r="PCT171" s="247"/>
      <c r="PCU171" s="247"/>
      <c r="PCV171" s="247"/>
      <c r="PCW171" s="247"/>
      <c r="PCX171" s="247"/>
      <c r="PCY171" s="247"/>
      <c r="PCZ171" s="247"/>
      <c r="PDA171" s="247"/>
      <c r="PDB171" s="247"/>
      <c r="PDC171" s="247"/>
      <c r="PDD171" s="247"/>
      <c r="PDE171" s="247"/>
      <c r="PDF171" s="247"/>
      <c r="PDG171" s="247"/>
      <c r="PDH171" s="247"/>
      <c r="PDI171" s="247"/>
      <c r="PDJ171" s="247"/>
      <c r="PDK171" s="247"/>
      <c r="PDL171" s="247"/>
      <c r="PDM171" s="247"/>
      <c r="PDN171" s="247"/>
      <c r="PDO171" s="247"/>
      <c r="PDP171" s="247"/>
      <c r="PDQ171" s="247"/>
      <c r="PDR171" s="247"/>
      <c r="PDS171" s="247"/>
      <c r="PDT171" s="247"/>
      <c r="PDU171" s="247"/>
      <c r="PDV171" s="247"/>
      <c r="PDW171" s="247"/>
      <c r="PDX171" s="247"/>
      <c r="PDY171" s="247"/>
      <c r="PDZ171" s="247"/>
      <c r="PEA171" s="247"/>
      <c r="PEB171" s="247"/>
      <c r="PEC171" s="247"/>
      <c r="PED171" s="247"/>
      <c r="PEE171" s="247"/>
      <c r="PEF171" s="247"/>
      <c r="PEG171" s="247"/>
      <c r="PEH171" s="247"/>
      <c r="PEI171" s="247"/>
      <c r="PEJ171" s="247"/>
      <c r="PEK171" s="247"/>
      <c r="PEL171" s="247"/>
      <c r="PEM171" s="247"/>
      <c r="PEN171" s="247"/>
      <c r="PEO171" s="247"/>
      <c r="PEP171" s="247"/>
      <c r="PEQ171" s="247"/>
      <c r="PER171" s="247"/>
      <c r="PES171" s="247"/>
      <c r="PET171" s="247"/>
      <c r="PEU171" s="247"/>
      <c r="PEV171" s="247"/>
      <c r="PEW171" s="247"/>
      <c r="PEX171" s="247"/>
      <c r="PEY171" s="247"/>
      <c r="PEZ171" s="247"/>
      <c r="PFA171" s="247"/>
      <c r="PFB171" s="247"/>
      <c r="PFC171" s="247"/>
      <c r="PFD171" s="247"/>
      <c r="PFE171" s="247"/>
      <c r="PFF171" s="247"/>
      <c r="PFG171" s="247"/>
      <c r="PFH171" s="247"/>
      <c r="PFI171" s="247"/>
      <c r="PFJ171" s="247"/>
      <c r="PFK171" s="247"/>
      <c r="PFL171" s="247"/>
      <c r="PFM171" s="247"/>
      <c r="PFN171" s="247"/>
      <c r="PFO171" s="247"/>
      <c r="PFP171" s="247"/>
      <c r="PFQ171" s="247"/>
      <c r="PFR171" s="247"/>
      <c r="PFS171" s="247"/>
      <c r="PFT171" s="247"/>
      <c r="PFU171" s="247"/>
      <c r="PFV171" s="247"/>
      <c r="PFW171" s="247"/>
      <c r="PFX171" s="247"/>
      <c r="PFY171" s="247"/>
      <c r="PFZ171" s="247"/>
      <c r="PGA171" s="247"/>
      <c r="PGB171" s="247"/>
      <c r="PGC171" s="247"/>
      <c r="PGD171" s="247"/>
      <c r="PGE171" s="247"/>
      <c r="PGF171" s="247"/>
      <c r="PGG171" s="247"/>
      <c r="PGH171" s="247"/>
      <c r="PGI171" s="247"/>
      <c r="PGJ171" s="247"/>
      <c r="PGK171" s="247"/>
      <c r="PGL171" s="247"/>
      <c r="PGM171" s="247"/>
      <c r="PGN171" s="247"/>
      <c r="PGO171" s="247"/>
      <c r="PGP171" s="247"/>
      <c r="PGQ171" s="247"/>
      <c r="PGR171" s="247"/>
      <c r="PGS171" s="247"/>
      <c r="PGT171" s="247"/>
      <c r="PGU171" s="247"/>
      <c r="PGV171" s="247"/>
      <c r="PGW171" s="247"/>
      <c r="PGX171" s="247"/>
      <c r="PGY171" s="247"/>
      <c r="PGZ171" s="247"/>
      <c r="PHA171" s="247"/>
      <c r="PHB171" s="247"/>
      <c r="PHC171" s="247"/>
      <c r="PHD171" s="247"/>
      <c r="PHE171" s="247"/>
      <c r="PHF171" s="247"/>
      <c r="PHG171" s="247"/>
      <c r="PHH171" s="247"/>
      <c r="PHI171" s="247"/>
      <c r="PHJ171" s="247"/>
      <c r="PHK171" s="247"/>
      <c r="PHL171" s="247"/>
      <c r="PHM171" s="247"/>
      <c r="PHN171" s="247"/>
      <c r="PHO171" s="247"/>
      <c r="PHP171" s="247"/>
      <c r="PHQ171" s="247"/>
      <c r="PHR171" s="247"/>
      <c r="PHS171" s="247"/>
      <c r="PHT171" s="247"/>
      <c r="PHU171" s="247"/>
      <c r="PHV171" s="247"/>
      <c r="PHW171" s="247"/>
      <c r="PHX171" s="247"/>
      <c r="PHY171" s="247"/>
      <c r="PHZ171" s="247"/>
      <c r="PIA171" s="247"/>
      <c r="PIB171" s="247"/>
      <c r="PIC171" s="247"/>
      <c r="PID171" s="247"/>
      <c r="PIE171" s="247"/>
      <c r="PIF171" s="247"/>
      <c r="PIG171" s="247"/>
      <c r="PIH171" s="247"/>
      <c r="PII171" s="247"/>
      <c r="PIJ171" s="247"/>
      <c r="PIK171" s="247"/>
      <c r="PIL171" s="247"/>
      <c r="PIM171" s="247"/>
      <c r="PIN171" s="247"/>
      <c r="PIO171" s="247"/>
      <c r="PIP171" s="247"/>
      <c r="PIQ171" s="247"/>
      <c r="PIR171" s="247"/>
      <c r="PIS171" s="247"/>
      <c r="PIT171" s="247"/>
      <c r="PIU171" s="247"/>
      <c r="PIV171" s="247"/>
      <c r="PIW171" s="247"/>
      <c r="PIX171" s="247"/>
      <c r="PIY171" s="247"/>
      <c r="PIZ171" s="247"/>
      <c r="PJA171" s="247"/>
      <c r="PJB171" s="247"/>
      <c r="PJC171" s="247"/>
      <c r="PJD171" s="247"/>
      <c r="PJE171" s="247"/>
      <c r="PJF171" s="247"/>
      <c r="PJG171" s="247"/>
      <c r="PJH171" s="247"/>
      <c r="PJI171" s="247"/>
      <c r="PJJ171" s="247"/>
      <c r="PJK171" s="247"/>
      <c r="PJL171" s="247"/>
      <c r="PJM171" s="247"/>
      <c r="PJN171" s="247"/>
      <c r="PJO171" s="247"/>
      <c r="PJP171" s="247"/>
      <c r="PJQ171" s="247"/>
      <c r="PJR171" s="247"/>
      <c r="PJS171" s="247"/>
      <c r="PJT171" s="247"/>
      <c r="PJU171" s="247"/>
      <c r="PJV171" s="247"/>
      <c r="PJW171" s="247"/>
      <c r="PJX171" s="247"/>
      <c r="PJY171" s="247"/>
      <c r="PJZ171" s="247"/>
      <c r="PKA171" s="247"/>
      <c r="PKB171" s="247"/>
      <c r="PKC171" s="247"/>
      <c r="PKD171" s="247"/>
      <c r="PKE171" s="247"/>
      <c r="PKF171" s="247"/>
      <c r="PKG171" s="247"/>
      <c r="PKH171" s="247"/>
      <c r="PKI171" s="247"/>
      <c r="PKJ171" s="247"/>
      <c r="PKK171" s="247"/>
      <c r="PKL171" s="247"/>
      <c r="PKM171" s="247"/>
      <c r="PKN171" s="247"/>
      <c r="PKO171" s="247"/>
      <c r="PKP171" s="247"/>
      <c r="PKQ171" s="247"/>
      <c r="PKR171" s="247"/>
      <c r="PKS171" s="247"/>
      <c r="PKT171" s="247"/>
      <c r="PKU171" s="247"/>
      <c r="PKV171" s="247"/>
      <c r="PKW171" s="247"/>
      <c r="PKX171" s="247"/>
      <c r="PKY171" s="247"/>
      <c r="PKZ171" s="247"/>
      <c r="PLA171" s="247"/>
      <c r="PLB171" s="247"/>
      <c r="PLC171" s="247"/>
      <c r="PLD171" s="247"/>
      <c r="PLE171" s="247"/>
      <c r="PLF171" s="247"/>
      <c r="PLG171" s="247"/>
      <c r="PLH171" s="247"/>
      <c r="PLI171" s="247"/>
      <c r="PLJ171" s="247"/>
      <c r="PLK171" s="247"/>
      <c r="PLL171" s="247"/>
      <c r="PLM171" s="247"/>
      <c r="PLN171" s="247"/>
      <c r="PLO171" s="247"/>
      <c r="PLP171" s="247"/>
      <c r="PLQ171" s="247"/>
      <c r="PLR171" s="247"/>
      <c r="PLS171" s="247"/>
      <c r="PLT171" s="247"/>
      <c r="PLU171" s="247"/>
      <c r="PLV171" s="247"/>
      <c r="PLW171" s="247"/>
      <c r="PLX171" s="247"/>
      <c r="PLY171" s="247"/>
      <c r="PLZ171" s="247"/>
      <c r="PMA171" s="247"/>
      <c r="PMB171" s="247"/>
      <c r="PMC171" s="247"/>
      <c r="PMD171" s="247"/>
      <c r="PME171" s="247"/>
      <c r="PMF171" s="247"/>
      <c r="PMG171" s="247"/>
      <c r="PMH171" s="247"/>
      <c r="PMI171" s="247"/>
      <c r="PMJ171" s="247"/>
      <c r="PMK171" s="247"/>
      <c r="PML171" s="247"/>
      <c r="PMM171" s="247"/>
      <c r="PMN171" s="247"/>
      <c r="PMO171" s="247"/>
      <c r="PMP171" s="247"/>
      <c r="PMQ171" s="247"/>
      <c r="PMR171" s="247"/>
      <c r="PMS171" s="247"/>
      <c r="PMT171" s="247"/>
      <c r="PMU171" s="247"/>
      <c r="PMV171" s="247"/>
      <c r="PMW171" s="247"/>
      <c r="PMX171" s="247"/>
      <c r="PMY171" s="247"/>
      <c r="PMZ171" s="247"/>
      <c r="PNA171" s="247"/>
      <c r="PNB171" s="247"/>
      <c r="PNC171" s="247"/>
      <c r="PND171" s="247"/>
      <c r="PNE171" s="247"/>
      <c r="PNF171" s="247"/>
      <c r="PNG171" s="247"/>
      <c r="PNH171" s="247"/>
      <c r="PNI171" s="247"/>
      <c r="PNJ171" s="247"/>
      <c r="PNK171" s="247"/>
      <c r="PNL171" s="247"/>
      <c r="PNM171" s="247"/>
      <c r="PNN171" s="247"/>
      <c r="PNO171" s="247"/>
      <c r="PNP171" s="247"/>
      <c r="PNQ171" s="247"/>
      <c r="PNR171" s="247"/>
      <c r="PNS171" s="247"/>
      <c r="PNT171" s="247"/>
      <c r="PNU171" s="247"/>
      <c r="PNV171" s="247"/>
      <c r="PNW171" s="247"/>
      <c r="PNX171" s="247"/>
      <c r="PNY171" s="247"/>
      <c r="PNZ171" s="247"/>
      <c r="POA171" s="247"/>
      <c r="POB171" s="247"/>
      <c r="POC171" s="247"/>
      <c r="POD171" s="247"/>
      <c r="POE171" s="247"/>
      <c r="POF171" s="247"/>
      <c r="POG171" s="247"/>
      <c r="POH171" s="247"/>
      <c r="POI171" s="247"/>
      <c r="POJ171" s="247"/>
      <c r="POK171" s="247"/>
      <c r="POL171" s="247"/>
      <c r="POM171" s="247"/>
      <c r="PON171" s="247"/>
      <c r="POO171" s="247"/>
      <c r="POP171" s="247"/>
      <c r="POQ171" s="247"/>
      <c r="POR171" s="247"/>
      <c r="POS171" s="247"/>
      <c r="POT171" s="247"/>
      <c r="POU171" s="247"/>
      <c r="POV171" s="247"/>
      <c r="POW171" s="247"/>
      <c r="POX171" s="247"/>
      <c r="POY171" s="247"/>
      <c r="POZ171" s="247"/>
      <c r="PPA171" s="247"/>
      <c r="PPB171" s="247"/>
      <c r="PPC171" s="247"/>
      <c r="PPD171" s="247"/>
      <c r="PPE171" s="247"/>
      <c r="PPF171" s="247"/>
      <c r="PPG171" s="247"/>
      <c r="PPH171" s="247"/>
      <c r="PPI171" s="247"/>
      <c r="PPJ171" s="247"/>
      <c r="PPK171" s="247"/>
      <c r="PPL171" s="247"/>
      <c r="PPM171" s="247"/>
      <c r="PPN171" s="247"/>
      <c r="PPO171" s="247"/>
      <c r="PPP171" s="247"/>
      <c r="PPQ171" s="247"/>
      <c r="PPR171" s="247"/>
      <c r="PPS171" s="247"/>
      <c r="PPT171" s="247"/>
      <c r="PPU171" s="247"/>
      <c r="PPV171" s="247"/>
      <c r="PPW171" s="247"/>
      <c r="PPX171" s="247"/>
      <c r="PPY171" s="247"/>
      <c r="PPZ171" s="247"/>
      <c r="PQA171" s="247"/>
      <c r="PQB171" s="247"/>
      <c r="PQC171" s="247"/>
      <c r="PQD171" s="247"/>
      <c r="PQE171" s="247"/>
      <c r="PQF171" s="247"/>
      <c r="PQG171" s="247"/>
      <c r="PQH171" s="247"/>
      <c r="PQI171" s="247"/>
      <c r="PQJ171" s="247"/>
      <c r="PQK171" s="247"/>
      <c r="PQL171" s="247"/>
      <c r="PQM171" s="247"/>
      <c r="PQN171" s="247"/>
      <c r="PQO171" s="247"/>
      <c r="PQP171" s="247"/>
      <c r="PQQ171" s="247"/>
      <c r="PQR171" s="247"/>
      <c r="PQS171" s="247"/>
      <c r="PQT171" s="247"/>
      <c r="PQU171" s="247"/>
      <c r="PQV171" s="247"/>
      <c r="PQW171" s="247"/>
      <c r="PQX171" s="247"/>
      <c r="PQY171" s="247"/>
      <c r="PQZ171" s="247"/>
      <c r="PRA171" s="247"/>
      <c r="PRB171" s="247"/>
      <c r="PRC171" s="247"/>
      <c r="PRD171" s="247"/>
      <c r="PRE171" s="247"/>
      <c r="PRF171" s="247"/>
      <c r="PRG171" s="247"/>
      <c r="PRH171" s="247"/>
      <c r="PRI171" s="247"/>
      <c r="PRJ171" s="247"/>
      <c r="PRK171" s="247"/>
      <c r="PRL171" s="247"/>
      <c r="PRM171" s="247"/>
      <c r="PRN171" s="247"/>
      <c r="PRO171" s="247"/>
      <c r="PRP171" s="247"/>
      <c r="PRQ171" s="247"/>
      <c r="PRR171" s="247"/>
      <c r="PRS171" s="247"/>
      <c r="PRT171" s="247"/>
      <c r="PRU171" s="247"/>
      <c r="PRV171" s="247"/>
      <c r="PRW171" s="247"/>
      <c r="PRX171" s="247"/>
      <c r="PRY171" s="247"/>
      <c r="PRZ171" s="247"/>
      <c r="PSA171" s="247"/>
      <c r="PSB171" s="247"/>
      <c r="PSC171" s="247"/>
      <c r="PSD171" s="247"/>
      <c r="PSE171" s="247"/>
      <c r="PSF171" s="247"/>
      <c r="PSG171" s="247"/>
      <c r="PSH171" s="247"/>
      <c r="PSI171" s="247"/>
      <c r="PSJ171" s="247"/>
      <c r="PSK171" s="247"/>
      <c r="PSL171" s="247"/>
      <c r="PSM171" s="247"/>
      <c r="PSN171" s="247"/>
      <c r="PSO171" s="247"/>
      <c r="PSP171" s="247"/>
      <c r="PSQ171" s="247"/>
      <c r="PSR171" s="247"/>
      <c r="PSS171" s="247"/>
      <c r="PST171" s="247"/>
      <c r="PSU171" s="247"/>
      <c r="PSV171" s="247"/>
      <c r="PSW171" s="247"/>
      <c r="PSX171" s="247"/>
      <c r="PSY171" s="247"/>
      <c r="PSZ171" s="247"/>
      <c r="PTA171" s="247"/>
      <c r="PTB171" s="247"/>
      <c r="PTC171" s="247"/>
      <c r="PTD171" s="247"/>
      <c r="PTE171" s="247"/>
      <c r="PTF171" s="247"/>
      <c r="PTG171" s="247"/>
      <c r="PTH171" s="247"/>
      <c r="PTI171" s="247"/>
      <c r="PTJ171" s="247"/>
      <c r="PTK171" s="247"/>
      <c r="PTL171" s="247"/>
      <c r="PTM171" s="247"/>
      <c r="PTN171" s="247"/>
      <c r="PTO171" s="247"/>
      <c r="PTP171" s="247"/>
      <c r="PTQ171" s="247"/>
      <c r="PTR171" s="247"/>
      <c r="PTS171" s="247"/>
      <c r="PTT171" s="247"/>
      <c r="PTU171" s="247"/>
      <c r="PTV171" s="247"/>
      <c r="PTW171" s="247"/>
      <c r="PTX171" s="247"/>
      <c r="PTY171" s="247"/>
      <c r="PTZ171" s="247"/>
      <c r="PUA171" s="247"/>
      <c r="PUB171" s="247"/>
      <c r="PUC171" s="247"/>
      <c r="PUD171" s="247"/>
      <c r="PUE171" s="247"/>
      <c r="PUF171" s="247"/>
      <c r="PUG171" s="247"/>
      <c r="PUH171" s="247"/>
      <c r="PUI171" s="247"/>
      <c r="PUJ171" s="247"/>
      <c r="PUK171" s="247"/>
      <c r="PUL171" s="247"/>
      <c r="PUM171" s="247"/>
      <c r="PUN171" s="247"/>
      <c r="PUO171" s="247"/>
      <c r="PUP171" s="247"/>
      <c r="PUQ171" s="247"/>
      <c r="PUR171" s="247"/>
      <c r="PUS171" s="247"/>
      <c r="PUT171" s="247"/>
      <c r="PUU171" s="247"/>
      <c r="PUV171" s="247"/>
      <c r="PUW171" s="247"/>
      <c r="PUX171" s="247"/>
      <c r="PUY171" s="247"/>
      <c r="PUZ171" s="247"/>
      <c r="PVA171" s="247"/>
      <c r="PVB171" s="247"/>
      <c r="PVC171" s="247"/>
      <c r="PVD171" s="247"/>
      <c r="PVE171" s="247"/>
      <c r="PVF171" s="247"/>
      <c r="PVG171" s="247"/>
      <c r="PVH171" s="247"/>
      <c r="PVI171" s="247"/>
      <c r="PVJ171" s="247"/>
      <c r="PVK171" s="247"/>
      <c r="PVL171" s="247"/>
      <c r="PVM171" s="247"/>
      <c r="PVN171" s="247"/>
      <c r="PVO171" s="247"/>
      <c r="PVP171" s="247"/>
      <c r="PVQ171" s="247"/>
      <c r="PVR171" s="247"/>
      <c r="PVS171" s="247"/>
      <c r="PVT171" s="247"/>
      <c r="PVU171" s="247"/>
      <c r="PVV171" s="247"/>
      <c r="PVW171" s="247"/>
      <c r="PVX171" s="247"/>
      <c r="PVY171" s="247"/>
      <c r="PVZ171" s="247"/>
      <c r="PWA171" s="247"/>
      <c r="PWB171" s="247"/>
      <c r="PWC171" s="247"/>
      <c r="PWD171" s="247"/>
      <c r="PWE171" s="247"/>
      <c r="PWF171" s="247"/>
      <c r="PWG171" s="247"/>
      <c r="PWH171" s="247"/>
      <c r="PWI171" s="247"/>
      <c r="PWJ171" s="247"/>
      <c r="PWK171" s="247"/>
      <c r="PWL171" s="247"/>
      <c r="PWM171" s="247"/>
      <c r="PWN171" s="247"/>
      <c r="PWO171" s="247"/>
      <c r="PWP171" s="247"/>
      <c r="PWQ171" s="247"/>
      <c r="PWR171" s="247"/>
      <c r="PWS171" s="247"/>
      <c r="PWT171" s="247"/>
      <c r="PWU171" s="247"/>
      <c r="PWV171" s="247"/>
      <c r="PWW171" s="247"/>
      <c r="PWX171" s="247"/>
      <c r="PWY171" s="247"/>
      <c r="PWZ171" s="247"/>
      <c r="PXA171" s="247"/>
      <c r="PXB171" s="247"/>
      <c r="PXC171" s="247"/>
      <c r="PXD171" s="247"/>
      <c r="PXE171" s="247"/>
      <c r="PXF171" s="247"/>
      <c r="PXG171" s="247"/>
      <c r="PXH171" s="247"/>
      <c r="PXI171" s="247"/>
      <c r="PXJ171" s="247"/>
      <c r="PXK171" s="247"/>
      <c r="PXL171" s="247"/>
      <c r="PXM171" s="247"/>
      <c r="PXN171" s="247"/>
      <c r="PXO171" s="247"/>
      <c r="PXP171" s="247"/>
      <c r="PXQ171" s="247"/>
      <c r="PXR171" s="247"/>
      <c r="PXS171" s="247"/>
      <c r="PXT171" s="247"/>
      <c r="PXU171" s="247"/>
      <c r="PXV171" s="247"/>
      <c r="PXW171" s="247"/>
      <c r="PXX171" s="247"/>
      <c r="PXY171" s="247"/>
      <c r="PXZ171" s="247"/>
      <c r="PYA171" s="247"/>
      <c r="PYB171" s="247"/>
      <c r="PYC171" s="247"/>
      <c r="PYD171" s="247"/>
      <c r="PYE171" s="247"/>
      <c r="PYF171" s="247"/>
      <c r="PYG171" s="247"/>
      <c r="PYH171" s="247"/>
      <c r="PYI171" s="247"/>
      <c r="PYJ171" s="247"/>
      <c r="PYK171" s="247"/>
      <c r="PYL171" s="247"/>
      <c r="PYM171" s="247"/>
      <c r="PYN171" s="247"/>
      <c r="PYO171" s="247"/>
      <c r="PYP171" s="247"/>
      <c r="PYQ171" s="247"/>
      <c r="PYR171" s="247"/>
      <c r="PYS171" s="247"/>
      <c r="PYT171" s="247"/>
      <c r="PYU171" s="247"/>
      <c r="PYV171" s="247"/>
      <c r="PYW171" s="247"/>
      <c r="PYX171" s="247"/>
      <c r="PYY171" s="247"/>
      <c r="PYZ171" s="247"/>
      <c r="PZA171" s="247"/>
      <c r="PZB171" s="247"/>
      <c r="PZC171" s="247"/>
      <c r="PZD171" s="247"/>
      <c r="PZE171" s="247"/>
      <c r="PZF171" s="247"/>
      <c r="PZG171" s="247"/>
      <c r="PZH171" s="247"/>
      <c r="PZI171" s="247"/>
      <c r="PZJ171" s="247"/>
      <c r="PZK171" s="247"/>
      <c r="PZL171" s="247"/>
      <c r="PZM171" s="247"/>
      <c r="PZN171" s="247"/>
      <c r="PZO171" s="247"/>
      <c r="PZP171" s="247"/>
      <c r="PZQ171" s="247"/>
      <c r="PZR171" s="247"/>
      <c r="PZS171" s="247"/>
      <c r="PZT171" s="247"/>
      <c r="PZU171" s="247"/>
      <c r="PZV171" s="247"/>
      <c r="PZW171" s="247"/>
      <c r="PZX171" s="247"/>
      <c r="PZY171" s="247"/>
      <c r="PZZ171" s="247"/>
      <c r="QAA171" s="247"/>
      <c r="QAB171" s="247"/>
      <c r="QAC171" s="247"/>
      <c r="QAD171" s="247"/>
      <c r="QAE171" s="247"/>
      <c r="QAF171" s="247"/>
      <c r="QAG171" s="247"/>
      <c r="QAH171" s="247"/>
      <c r="QAI171" s="247"/>
      <c r="QAJ171" s="247"/>
      <c r="QAK171" s="247"/>
      <c r="QAL171" s="247"/>
      <c r="QAM171" s="247"/>
      <c r="QAN171" s="247"/>
      <c r="QAO171" s="247"/>
      <c r="QAP171" s="247"/>
      <c r="QAQ171" s="247"/>
      <c r="QAR171" s="247"/>
      <c r="QAS171" s="247"/>
      <c r="QAT171" s="247"/>
      <c r="QAU171" s="247"/>
      <c r="QAV171" s="247"/>
      <c r="QAW171" s="247"/>
      <c r="QAX171" s="247"/>
      <c r="QAY171" s="247"/>
      <c r="QAZ171" s="247"/>
      <c r="QBA171" s="247"/>
      <c r="QBB171" s="247"/>
      <c r="QBC171" s="247"/>
      <c r="QBD171" s="247"/>
      <c r="QBE171" s="247"/>
      <c r="QBF171" s="247"/>
      <c r="QBG171" s="247"/>
      <c r="QBH171" s="247"/>
      <c r="QBI171" s="247"/>
      <c r="QBJ171" s="247"/>
      <c r="QBK171" s="247"/>
      <c r="QBL171" s="247"/>
      <c r="QBM171" s="247"/>
      <c r="QBN171" s="247"/>
      <c r="QBO171" s="247"/>
      <c r="QBP171" s="247"/>
      <c r="QBQ171" s="247"/>
      <c r="QBR171" s="247"/>
      <c r="QBS171" s="247"/>
      <c r="QBT171" s="247"/>
      <c r="QBU171" s="247"/>
      <c r="QBV171" s="247"/>
      <c r="QBW171" s="247"/>
      <c r="QBX171" s="247"/>
      <c r="QBY171" s="247"/>
      <c r="QBZ171" s="247"/>
      <c r="QCA171" s="247"/>
      <c r="QCB171" s="247"/>
      <c r="QCC171" s="247"/>
      <c r="QCD171" s="247"/>
      <c r="QCE171" s="247"/>
      <c r="QCF171" s="247"/>
      <c r="QCG171" s="247"/>
      <c r="QCH171" s="247"/>
      <c r="QCI171" s="247"/>
      <c r="QCJ171" s="247"/>
      <c r="QCK171" s="247"/>
      <c r="QCL171" s="247"/>
      <c r="QCM171" s="247"/>
      <c r="QCN171" s="247"/>
      <c r="QCO171" s="247"/>
      <c r="QCP171" s="247"/>
      <c r="QCQ171" s="247"/>
      <c r="QCR171" s="247"/>
      <c r="QCS171" s="247"/>
      <c r="QCT171" s="247"/>
      <c r="QCU171" s="247"/>
      <c r="QCV171" s="247"/>
      <c r="QCW171" s="247"/>
      <c r="QCX171" s="247"/>
      <c r="QCY171" s="247"/>
      <c r="QCZ171" s="247"/>
      <c r="QDA171" s="247"/>
      <c r="QDB171" s="247"/>
      <c r="QDC171" s="247"/>
      <c r="QDD171" s="247"/>
      <c r="QDE171" s="247"/>
      <c r="QDF171" s="247"/>
      <c r="QDG171" s="247"/>
      <c r="QDH171" s="247"/>
      <c r="QDI171" s="247"/>
      <c r="QDJ171" s="247"/>
      <c r="QDK171" s="247"/>
      <c r="QDL171" s="247"/>
      <c r="QDM171" s="247"/>
      <c r="QDN171" s="247"/>
      <c r="QDO171" s="247"/>
      <c r="QDP171" s="247"/>
      <c r="QDQ171" s="247"/>
      <c r="QDR171" s="247"/>
      <c r="QDS171" s="247"/>
      <c r="QDT171" s="247"/>
      <c r="QDU171" s="247"/>
      <c r="QDV171" s="247"/>
      <c r="QDW171" s="247"/>
      <c r="QDX171" s="247"/>
      <c r="QDY171" s="247"/>
      <c r="QDZ171" s="247"/>
      <c r="QEA171" s="247"/>
      <c r="QEB171" s="247"/>
      <c r="QEC171" s="247"/>
      <c r="QED171" s="247"/>
      <c r="QEE171" s="247"/>
      <c r="QEF171" s="247"/>
      <c r="QEG171" s="247"/>
      <c r="QEH171" s="247"/>
      <c r="QEI171" s="247"/>
      <c r="QEJ171" s="247"/>
      <c r="QEK171" s="247"/>
      <c r="QEL171" s="247"/>
      <c r="QEM171" s="247"/>
      <c r="QEN171" s="247"/>
      <c r="QEO171" s="247"/>
      <c r="QEP171" s="247"/>
      <c r="QEQ171" s="247"/>
      <c r="QER171" s="247"/>
      <c r="QES171" s="247"/>
      <c r="QET171" s="247"/>
      <c r="QEU171" s="247"/>
      <c r="QEV171" s="247"/>
      <c r="QEW171" s="247"/>
      <c r="QEX171" s="247"/>
      <c r="QEY171" s="247"/>
      <c r="QEZ171" s="247"/>
      <c r="QFA171" s="247"/>
      <c r="QFB171" s="247"/>
      <c r="QFC171" s="247"/>
      <c r="QFD171" s="247"/>
      <c r="QFE171" s="247"/>
      <c r="QFF171" s="247"/>
      <c r="QFG171" s="247"/>
      <c r="QFH171" s="247"/>
      <c r="QFI171" s="247"/>
      <c r="QFJ171" s="247"/>
      <c r="QFK171" s="247"/>
      <c r="QFL171" s="247"/>
      <c r="QFM171" s="247"/>
      <c r="QFN171" s="247"/>
      <c r="QFO171" s="247"/>
      <c r="QFP171" s="247"/>
      <c r="QFQ171" s="247"/>
      <c r="QFR171" s="247"/>
      <c r="QFS171" s="247"/>
      <c r="QFT171" s="247"/>
      <c r="QFU171" s="247"/>
      <c r="QFV171" s="247"/>
      <c r="QFW171" s="247"/>
      <c r="QFX171" s="247"/>
      <c r="QFY171" s="247"/>
      <c r="QFZ171" s="247"/>
      <c r="QGA171" s="247"/>
      <c r="QGB171" s="247"/>
      <c r="QGC171" s="247"/>
      <c r="QGD171" s="247"/>
      <c r="QGE171" s="247"/>
      <c r="QGF171" s="247"/>
      <c r="QGG171" s="247"/>
      <c r="QGH171" s="247"/>
      <c r="QGI171" s="247"/>
      <c r="QGJ171" s="247"/>
      <c r="QGK171" s="247"/>
      <c r="QGL171" s="247"/>
      <c r="QGM171" s="247"/>
      <c r="QGN171" s="247"/>
      <c r="QGO171" s="247"/>
      <c r="QGP171" s="247"/>
      <c r="QGQ171" s="247"/>
      <c r="QGR171" s="247"/>
      <c r="QGS171" s="247"/>
      <c r="QGT171" s="247"/>
      <c r="QGU171" s="247"/>
      <c r="QGV171" s="247"/>
      <c r="QGW171" s="247"/>
      <c r="QGX171" s="247"/>
      <c r="QGY171" s="247"/>
      <c r="QGZ171" s="247"/>
      <c r="QHA171" s="247"/>
      <c r="QHB171" s="247"/>
      <c r="QHC171" s="247"/>
      <c r="QHD171" s="247"/>
      <c r="QHE171" s="247"/>
      <c r="QHF171" s="247"/>
      <c r="QHG171" s="247"/>
      <c r="QHH171" s="247"/>
      <c r="QHI171" s="247"/>
      <c r="QHJ171" s="247"/>
      <c r="QHK171" s="247"/>
      <c r="QHL171" s="247"/>
      <c r="QHM171" s="247"/>
      <c r="QHN171" s="247"/>
      <c r="QHO171" s="247"/>
      <c r="QHP171" s="247"/>
      <c r="QHQ171" s="247"/>
      <c r="QHR171" s="247"/>
      <c r="QHS171" s="247"/>
      <c r="QHT171" s="247"/>
      <c r="QHU171" s="247"/>
      <c r="QHV171" s="247"/>
      <c r="QHW171" s="247"/>
      <c r="QHX171" s="247"/>
      <c r="QHY171" s="247"/>
      <c r="QHZ171" s="247"/>
      <c r="QIA171" s="247"/>
      <c r="QIB171" s="247"/>
      <c r="QIC171" s="247"/>
      <c r="QID171" s="247"/>
      <c r="QIE171" s="247"/>
      <c r="QIF171" s="247"/>
      <c r="QIG171" s="247"/>
      <c r="QIH171" s="247"/>
      <c r="QII171" s="247"/>
      <c r="QIJ171" s="247"/>
      <c r="QIK171" s="247"/>
      <c r="QIL171" s="247"/>
      <c r="QIM171" s="247"/>
      <c r="QIN171" s="247"/>
      <c r="QIO171" s="247"/>
      <c r="QIP171" s="247"/>
      <c r="QIQ171" s="247"/>
      <c r="QIR171" s="247"/>
      <c r="QIS171" s="247"/>
      <c r="QIT171" s="247"/>
      <c r="QIU171" s="247"/>
      <c r="QIV171" s="247"/>
      <c r="QIW171" s="247"/>
      <c r="QIX171" s="247"/>
      <c r="QIY171" s="247"/>
      <c r="QIZ171" s="247"/>
      <c r="QJA171" s="247"/>
      <c r="QJB171" s="247"/>
      <c r="QJC171" s="247"/>
      <c r="QJD171" s="247"/>
      <c r="QJE171" s="247"/>
      <c r="QJF171" s="247"/>
      <c r="QJG171" s="247"/>
      <c r="QJH171" s="247"/>
      <c r="QJI171" s="247"/>
      <c r="QJJ171" s="247"/>
      <c r="QJK171" s="247"/>
      <c r="QJL171" s="247"/>
      <c r="QJM171" s="247"/>
      <c r="QJN171" s="247"/>
      <c r="QJO171" s="247"/>
      <c r="QJP171" s="247"/>
      <c r="QJQ171" s="247"/>
      <c r="QJR171" s="247"/>
      <c r="QJS171" s="247"/>
      <c r="QJT171" s="247"/>
      <c r="QJU171" s="247"/>
      <c r="QJV171" s="247"/>
      <c r="QJW171" s="247"/>
      <c r="QJX171" s="247"/>
      <c r="QJY171" s="247"/>
      <c r="QJZ171" s="247"/>
      <c r="QKA171" s="247"/>
      <c r="QKB171" s="247"/>
      <c r="QKC171" s="247"/>
      <c r="QKD171" s="247"/>
      <c r="QKE171" s="247"/>
      <c r="QKF171" s="247"/>
      <c r="QKG171" s="247"/>
      <c r="QKH171" s="247"/>
      <c r="QKI171" s="247"/>
      <c r="QKJ171" s="247"/>
      <c r="QKK171" s="247"/>
      <c r="QKL171" s="247"/>
      <c r="QKM171" s="247"/>
      <c r="QKN171" s="247"/>
      <c r="QKO171" s="247"/>
      <c r="QKP171" s="247"/>
      <c r="QKQ171" s="247"/>
      <c r="QKR171" s="247"/>
      <c r="QKS171" s="247"/>
      <c r="QKT171" s="247"/>
      <c r="QKU171" s="247"/>
      <c r="QKV171" s="247"/>
      <c r="QKW171" s="247"/>
      <c r="QKX171" s="247"/>
      <c r="QKY171" s="247"/>
      <c r="QKZ171" s="247"/>
      <c r="QLA171" s="247"/>
      <c r="QLB171" s="247"/>
      <c r="QLC171" s="247"/>
      <c r="QLD171" s="247"/>
      <c r="QLE171" s="247"/>
      <c r="QLF171" s="247"/>
      <c r="QLG171" s="247"/>
      <c r="QLH171" s="247"/>
      <c r="QLI171" s="247"/>
      <c r="QLJ171" s="247"/>
      <c r="QLK171" s="247"/>
      <c r="QLL171" s="247"/>
      <c r="QLM171" s="247"/>
      <c r="QLN171" s="247"/>
      <c r="QLO171" s="247"/>
      <c r="QLP171" s="247"/>
      <c r="QLQ171" s="247"/>
      <c r="QLR171" s="247"/>
      <c r="QLS171" s="247"/>
      <c r="QLT171" s="247"/>
      <c r="QLU171" s="247"/>
      <c r="QLV171" s="247"/>
      <c r="QLW171" s="247"/>
      <c r="QLX171" s="247"/>
      <c r="QLY171" s="247"/>
      <c r="QLZ171" s="247"/>
      <c r="QMA171" s="247"/>
      <c r="QMB171" s="247"/>
      <c r="QMC171" s="247"/>
      <c r="QMD171" s="247"/>
      <c r="QME171" s="247"/>
      <c r="QMF171" s="247"/>
      <c r="QMG171" s="247"/>
      <c r="QMH171" s="247"/>
      <c r="QMI171" s="247"/>
      <c r="QMJ171" s="247"/>
      <c r="QMK171" s="247"/>
      <c r="QML171" s="247"/>
      <c r="QMM171" s="247"/>
      <c r="QMN171" s="247"/>
      <c r="QMO171" s="247"/>
      <c r="QMP171" s="247"/>
      <c r="QMQ171" s="247"/>
      <c r="QMR171" s="247"/>
      <c r="QMS171" s="247"/>
      <c r="QMT171" s="247"/>
      <c r="QMU171" s="247"/>
      <c r="QMV171" s="247"/>
      <c r="QMW171" s="247"/>
      <c r="QMX171" s="247"/>
      <c r="QMY171" s="247"/>
      <c r="QMZ171" s="247"/>
      <c r="QNA171" s="247"/>
      <c r="QNB171" s="247"/>
      <c r="QNC171" s="247"/>
      <c r="QND171" s="247"/>
      <c r="QNE171" s="247"/>
      <c r="QNF171" s="247"/>
      <c r="QNG171" s="247"/>
      <c r="QNH171" s="247"/>
      <c r="QNI171" s="247"/>
      <c r="QNJ171" s="247"/>
      <c r="QNK171" s="247"/>
      <c r="QNL171" s="247"/>
      <c r="QNM171" s="247"/>
      <c r="QNN171" s="247"/>
      <c r="QNO171" s="247"/>
      <c r="QNP171" s="247"/>
      <c r="QNQ171" s="247"/>
      <c r="QNR171" s="247"/>
      <c r="QNS171" s="247"/>
      <c r="QNT171" s="247"/>
      <c r="QNU171" s="247"/>
      <c r="QNV171" s="247"/>
      <c r="QNW171" s="247"/>
      <c r="QNX171" s="247"/>
      <c r="QNY171" s="247"/>
      <c r="QNZ171" s="247"/>
      <c r="QOA171" s="247"/>
      <c r="QOB171" s="247"/>
      <c r="QOC171" s="247"/>
      <c r="QOD171" s="247"/>
      <c r="QOE171" s="247"/>
      <c r="QOF171" s="247"/>
      <c r="QOG171" s="247"/>
      <c r="QOH171" s="247"/>
      <c r="QOI171" s="247"/>
      <c r="QOJ171" s="247"/>
      <c r="QOK171" s="247"/>
      <c r="QOL171" s="247"/>
      <c r="QOM171" s="247"/>
      <c r="QON171" s="247"/>
      <c r="QOO171" s="247"/>
      <c r="QOP171" s="247"/>
      <c r="QOQ171" s="247"/>
      <c r="QOR171" s="247"/>
      <c r="QOS171" s="247"/>
      <c r="QOT171" s="247"/>
      <c r="QOU171" s="247"/>
      <c r="QOV171" s="247"/>
      <c r="QOW171" s="247"/>
      <c r="QOX171" s="247"/>
      <c r="QOY171" s="247"/>
      <c r="QOZ171" s="247"/>
      <c r="QPA171" s="247"/>
      <c r="QPB171" s="247"/>
      <c r="QPC171" s="247"/>
      <c r="QPD171" s="247"/>
      <c r="QPE171" s="247"/>
      <c r="QPF171" s="247"/>
      <c r="QPG171" s="247"/>
      <c r="QPH171" s="247"/>
      <c r="QPI171" s="247"/>
      <c r="QPJ171" s="247"/>
      <c r="QPK171" s="247"/>
      <c r="QPL171" s="247"/>
      <c r="QPM171" s="247"/>
      <c r="QPN171" s="247"/>
      <c r="QPO171" s="247"/>
      <c r="QPP171" s="247"/>
      <c r="QPQ171" s="247"/>
      <c r="QPR171" s="247"/>
      <c r="QPS171" s="247"/>
      <c r="QPT171" s="247"/>
      <c r="QPU171" s="247"/>
      <c r="QPV171" s="247"/>
      <c r="QPW171" s="247"/>
      <c r="QPX171" s="247"/>
      <c r="QPY171" s="247"/>
      <c r="QPZ171" s="247"/>
      <c r="QQA171" s="247"/>
      <c r="QQB171" s="247"/>
      <c r="QQC171" s="247"/>
      <c r="QQD171" s="247"/>
      <c r="QQE171" s="247"/>
      <c r="QQF171" s="247"/>
      <c r="QQG171" s="247"/>
      <c r="QQH171" s="247"/>
      <c r="QQI171" s="247"/>
      <c r="QQJ171" s="247"/>
      <c r="QQK171" s="247"/>
      <c r="QQL171" s="247"/>
      <c r="QQM171" s="247"/>
      <c r="QQN171" s="247"/>
      <c r="QQO171" s="247"/>
      <c r="QQP171" s="247"/>
      <c r="QQQ171" s="247"/>
      <c r="QQR171" s="247"/>
      <c r="QQS171" s="247"/>
      <c r="QQT171" s="247"/>
      <c r="QQU171" s="247"/>
      <c r="QQV171" s="247"/>
      <c r="QQW171" s="247"/>
      <c r="QQX171" s="247"/>
      <c r="QQY171" s="247"/>
      <c r="QQZ171" s="247"/>
      <c r="QRA171" s="247"/>
      <c r="QRB171" s="247"/>
      <c r="QRC171" s="247"/>
      <c r="QRD171" s="247"/>
      <c r="QRE171" s="247"/>
      <c r="QRF171" s="247"/>
      <c r="QRG171" s="247"/>
      <c r="QRH171" s="247"/>
      <c r="QRI171" s="247"/>
      <c r="QRJ171" s="247"/>
      <c r="QRK171" s="247"/>
      <c r="QRL171" s="247"/>
      <c r="QRM171" s="247"/>
      <c r="QRN171" s="247"/>
      <c r="QRO171" s="247"/>
      <c r="QRP171" s="247"/>
      <c r="QRQ171" s="247"/>
      <c r="QRR171" s="247"/>
      <c r="QRS171" s="247"/>
      <c r="QRT171" s="247"/>
      <c r="QRU171" s="247"/>
      <c r="QRV171" s="247"/>
      <c r="QRW171" s="247"/>
      <c r="QRX171" s="247"/>
      <c r="QRY171" s="247"/>
      <c r="QRZ171" s="247"/>
      <c r="QSA171" s="247"/>
      <c r="QSB171" s="247"/>
      <c r="QSC171" s="247"/>
      <c r="QSD171" s="247"/>
      <c r="QSE171" s="247"/>
      <c r="QSF171" s="247"/>
      <c r="QSG171" s="247"/>
      <c r="QSH171" s="247"/>
      <c r="QSI171" s="247"/>
      <c r="QSJ171" s="247"/>
      <c r="QSK171" s="247"/>
      <c r="QSL171" s="247"/>
      <c r="QSM171" s="247"/>
      <c r="QSN171" s="247"/>
      <c r="QSO171" s="247"/>
      <c r="QSP171" s="247"/>
      <c r="QSQ171" s="247"/>
      <c r="QSR171" s="247"/>
      <c r="QSS171" s="247"/>
      <c r="QST171" s="247"/>
      <c r="QSU171" s="247"/>
      <c r="QSV171" s="247"/>
      <c r="QSW171" s="247"/>
      <c r="QSX171" s="247"/>
      <c r="QSY171" s="247"/>
      <c r="QSZ171" s="247"/>
      <c r="QTA171" s="247"/>
      <c r="QTB171" s="247"/>
      <c r="QTC171" s="247"/>
      <c r="QTD171" s="247"/>
      <c r="QTE171" s="247"/>
      <c r="QTF171" s="247"/>
      <c r="QTG171" s="247"/>
      <c r="QTH171" s="247"/>
      <c r="QTI171" s="247"/>
      <c r="QTJ171" s="247"/>
      <c r="QTK171" s="247"/>
      <c r="QTL171" s="247"/>
      <c r="QTM171" s="247"/>
      <c r="QTN171" s="247"/>
      <c r="QTO171" s="247"/>
      <c r="QTP171" s="247"/>
      <c r="QTQ171" s="247"/>
      <c r="QTR171" s="247"/>
      <c r="QTS171" s="247"/>
      <c r="QTT171" s="247"/>
      <c r="QTU171" s="247"/>
      <c r="QTV171" s="247"/>
      <c r="QTW171" s="247"/>
      <c r="QTX171" s="247"/>
      <c r="QTY171" s="247"/>
      <c r="QTZ171" s="247"/>
      <c r="QUA171" s="247"/>
      <c r="QUB171" s="247"/>
      <c r="QUC171" s="247"/>
      <c r="QUD171" s="247"/>
      <c r="QUE171" s="247"/>
      <c r="QUF171" s="247"/>
      <c r="QUG171" s="247"/>
      <c r="QUH171" s="247"/>
      <c r="QUI171" s="247"/>
      <c r="QUJ171" s="247"/>
      <c r="QUK171" s="247"/>
      <c r="QUL171" s="247"/>
      <c r="QUM171" s="247"/>
      <c r="QUN171" s="247"/>
      <c r="QUO171" s="247"/>
      <c r="QUP171" s="247"/>
      <c r="QUQ171" s="247"/>
      <c r="QUR171" s="247"/>
      <c r="QUS171" s="247"/>
      <c r="QUT171" s="247"/>
      <c r="QUU171" s="247"/>
      <c r="QUV171" s="247"/>
      <c r="QUW171" s="247"/>
      <c r="QUX171" s="247"/>
      <c r="QUY171" s="247"/>
      <c r="QUZ171" s="247"/>
      <c r="QVA171" s="247"/>
      <c r="QVB171" s="247"/>
      <c r="QVC171" s="247"/>
      <c r="QVD171" s="247"/>
      <c r="QVE171" s="247"/>
      <c r="QVF171" s="247"/>
      <c r="QVG171" s="247"/>
      <c r="QVH171" s="247"/>
      <c r="QVI171" s="247"/>
      <c r="QVJ171" s="247"/>
      <c r="QVK171" s="247"/>
      <c r="QVL171" s="247"/>
      <c r="QVM171" s="247"/>
      <c r="QVN171" s="247"/>
      <c r="QVO171" s="247"/>
      <c r="QVP171" s="247"/>
      <c r="QVQ171" s="247"/>
      <c r="QVR171" s="247"/>
      <c r="QVS171" s="247"/>
      <c r="QVT171" s="247"/>
      <c r="QVU171" s="247"/>
      <c r="QVV171" s="247"/>
      <c r="QVW171" s="247"/>
      <c r="QVX171" s="247"/>
      <c r="QVY171" s="247"/>
      <c r="QVZ171" s="247"/>
      <c r="QWA171" s="247"/>
      <c r="QWB171" s="247"/>
      <c r="QWC171" s="247"/>
      <c r="QWD171" s="247"/>
      <c r="QWE171" s="247"/>
      <c r="QWF171" s="247"/>
      <c r="QWG171" s="247"/>
      <c r="QWH171" s="247"/>
      <c r="QWI171" s="247"/>
      <c r="QWJ171" s="247"/>
      <c r="QWK171" s="247"/>
      <c r="QWL171" s="247"/>
      <c r="QWM171" s="247"/>
      <c r="QWN171" s="247"/>
      <c r="QWO171" s="247"/>
      <c r="QWP171" s="247"/>
      <c r="QWQ171" s="247"/>
      <c r="QWR171" s="247"/>
      <c r="QWS171" s="247"/>
      <c r="QWT171" s="247"/>
      <c r="QWU171" s="247"/>
      <c r="QWV171" s="247"/>
      <c r="QWW171" s="247"/>
      <c r="QWX171" s="247"/>
      <c r="QWY171" s="247"/>
      <c r="QWZ171" s="247"/>
      <c r="QXA171" s="247"/>
      <c r="QXB171" s="247"/>
      <c r="QXC171" s="247"/>
      <c r="QXD171" s="247"/>
      <c r="QXE171" s="247"/>
      <c r="QXF171" s="247"/>
      <c r="QXG171" s="247"/>
      <c r="QXH171" s="247"/>
      <c r="QXI171" s="247"/>
      <c r="QXJ171" s="247"/>
      <c r="QXK171" s="247"/>
      <c r="QXL171" s="247"/>
      <c r="QXM171" s="247"/>
      <c r="QXN171" s="247"/>
      <c r="QXO171" s="247"/>
      <c r="QXP171" s="247"/>
      <c r="QXQ171" s="247"/>
      <c r="QXR171" s="247"/>
      <c r="QXS171" s="247"/>
      <c r="QXT171" s="247"/>
      <c r="QXU171" s="247"/>
      <c r="QXV171" s="247"/>
      <c r="QXW171" s="247"/>
      <c r="QXX171" s="247"/>
      <c r="QXY171" s="247"/>
      <c r="QXZ171" s="247"/>
      <c r="QYA171" s="247"/>
      <c r="QYB171" s="247"/>
      <c r="QYC171" s="247"/>
      <c r="QYD171" s="247"/>
      <c r="QYE171" s="247"/>
      <c r="QYF171" s="247"/>
      <c r="QYG171" s="247"/>
      <c r="QYH171" s="247"/>
      <c r="QYI171" s="247"/>
      <c r="QYJ171" s="247"/>
      <c r="QYK171" s="247"/>
      <c r="QYL171" s="247"/>
      <c r="QYM171" s="247"/>
      <c r="QYN171" s="247"/>
      <c r="QYO171" s="247"/>
      <c r="QYP171" s="247"/>
      <c r="QYQ171" s="247"/>
      <c r="QYR171" s="247"/>
      <c r="QYS171" s="247"/>
      <c r="QYT171" s="247"/>
      <c r="QYU171" s="247"/>
      <c r="QYV171" s="247"/>
      <c r="QYW171" s="247"/>
      <c r="QYX171" s="247"/>
      <c r="QYY171" s="247"/>
      <c r="QYZ171" s="247"/>
      <c r="QZA171" s="247"/>
      <c r="QZB171" s="247"/>
      <c r="QZC171" s="247"/>
      <c r="QZD171" s="247"/>
      <c r="QZE171" s="247"/>
      <c r="QZF171" s="247"/>
      <c r="QZG171" s="247"/>
      <c r="QZH171" s="247"/>
      <c r="QZI171" s="247"/>
      <c r="QZJ171" s="247"/>
      <c r="QZK171" s="247"/>
      <c r="QZL171" s="247"/>
      <c r="QZM171" s="247"/>
      <c r="QZN171" s="247"/>
      <c r="QZO171" s="247"/>
      <c r="QZP171" s="247"/>
      <c r="QZQ171" s="247"/>
      <c r="QZR171" s="247"/>
      <c r="QZS171" s="247"/>
      <c r="QZT171" s="247"/>
      <c r="QZU171" s="247"/>
      <c r="QZV171" s="247"/>
      <c r="QZW171" s="247"/>
      <c r="QZX171" s="247"/>
      <c r="QZY171" s="247"/>
      <c r="QZZ171" s="247"/>
      <c r="RAA171" s="247"/>
      <c r="RAB171" s="247"/>
      <c r="RAC171" s="247"/>
      <c r="RAD171" s="247"/>
      <c r="RAE171" s="247"/>
      <c r="RAF171" s="247"/>
      <c r="RAG171" s="247"/>
      <c r="RAH171" s="247"/>
      <c r="RAI171" s="247"/>
      <c r="RAJ171" s="247"/>
      <c r="RAK171" s="247"/>
      <c r="RAL171" s="247"/>
      <c r="RAM171" s="247"/>
      <c r="RAN171" s="247"/>
      <c r="RAO171" s="247"/>
      <c r="RAP171" s="247"/>
      <c r="RAQ171" s="247"/>
      <c r="RAR171" s="247"/>
      <c r="RAS171" s="247"/>
      <c r="RAT171" s="247"/>
      <c r="RAU171" s="247"/>
      <c r="RAV171" s="247"/>
      <c r="RAW171" s="247"/>
      <c r="RAX171" s="247"/>
      <c r="RAY171" s="247"/>
      <c r="RAZ171" s="247"/>
      <c r="RBA171" s="247"/>
      <c r="RBB171" s="247"/>
      <c r="RBC171" s="247"/>
      <c r="RBD171" s="247"/>
      <c r="RBE171" s="247"/>
      <c r="RBF171" s="247"/>
      <c r="RBG171" s="247"/>
      <c r="RBH171" s="247"/>
      <c r="RBI171" s="247"/>
      <c r="RBJ171" s="247"/>
      <c r="RBK171" s="247"/>
      <c r="RBL171" s="247"/>
      <c r="RBM171" s="247"/>
      <c r="RBN171" s="247"/>
      <c r="RBO171" s="247"/>
      <c r="RBP171" s="247"/>
      <c r="RBQ171" s="247"/>
      <c r="RBR171" s="247"/>
      <c r="RBS171" s="247"/>
      <c r="RBT171" s="247"/>
      <c r="RBU171" s="247"/>
      <c r="RBV171" s="247"/>
      <c r="RBW171" s="247"/>
      <c r="RBX171" s="247"/>
      <c r="RBY171" s="247"/>
      <c r="RBZ171" s="247"/>
      <c r="RCA171" s="247"/>
      <c r="RCB171" s="247"/>
      <c r="RCC171" s="247"/>
      <c r="RCD171" s="247"/>
      <c r="RCE171" s="247"/>
      <c r="RCF171" s="247"/>
      <c r="RCG171" s="247"/>
      <c r="RCH171" s="247"/>
      <c r="RCI171" s="247"/>
      <c r="RCJ171" s="247"/>
      <c r="RCK171" s="247"/>
      <c r="RCL171" s="247"/>
      <c r="RCM171" s="247"/>
      <c r="RCN171" s="247"/>
      <c r="RCO171" s="247"/>
      <c r="RCP171" s="247"/>
      <c r="RCQ171" s="247"/>
      <c r="RCR171" s="247"/>
      <c r="RCS171" s="247"/>
      <c r="RCT171" s="247"/>
      <c r="RCU171" s="247"/>
      <c r="RCV171" s="247"/>
      <c r="RCW171" s="247"/>
      <c r="RCX171" s="247"/>
      <c r="RCY171" s="247"/>
      <c r="RCZ171" s="247"/>
      <c r="RDA171" s="247"/>
      <c r="RDB171" s="247"/>
      <c r="RDC171" s="247"/>
      <c r="RDD171" s="247"/>
      <c r="RDE171" s="247"/>
      <c r="RDF171" s="247"/>
      <c r="RDG171" s="247"/>
      <c r="RDH171" s="247"/>
      <c r="RDI171" s="247"/>
      <c r="RDJ171" s="247"/>
      <c r="RDK171" s="247"/>
      <c r="RDL171" s="247"/>
      <c r="RDM171" s="247"/>
      <c r="RDN171" s="247"/>
      <c r="RDO171" s="247"/>
      <c r="RDP171" s="247"/>
      <c r="RDQ171" s="247"/>
      <c r="RDR171" s="247"/>
      <c r="RDS171" s="247"/>
      <c r="RDT171" s="247"/>
      <c r="RDU171" s="247"/>
      <c r="RDV171" s="247"/>
      <c r="RDW171" s="247"/>
      <c r="RDX171" s="247"/>
      <c r="RDY171" s="247"/>
      <c r="RDZ171" s="247"/>
      <c r="REA171" s="247"/>
      <c r="REB171" s="247"/>
      <c r="REC171" s="247"/>
      <c r="RED171" s="247"/>
      <c r="REE171" s="247"/>
      <c r="REF171" s="247"/>
      <c r="REG171" s="247"/>
      <c r="REH171" s="247"/>
      <c r="REI171" s="247"/>
      <c r="REJ171" s="247"/>
      <c r="REK171" s="247"/>
      <c r="REL171" s="247"/>
      <c r="REM171" s="247"/>
      <c r="REN171" s="247"/>
      <c r="REO171" s="247"/>
      <c r="REP171" s="247"/>
      <c r="REQ171" s="247"/>
      <c r="RER171" s="247"/>
      <c r="RES171" s="247"/>
      <c r="RET171" s="247"/>
      <c r="REU171" s="247"/>
      <c r="REV171" s="247"/>
      <c r="REW171" s="247"/>
      <c r="REX171" s="247"/>
      <c r="REY171" s="247"/>
      <c r="REZ171" s="247"/>
      <c r="RFA171" s="247"/>
      <c r="RFB171" s="247"/>
      <c r="RFC171" s="247"/>
      <c r="RFD171" s="247"/>
      <c r="RFE171" s="247"/>
      <c r="RFF171" s="247"/>
      <c r="RFG171" s="247"/>
      <c r="RFH171" s="247"/>
      <c r="RFI171" s="247"/>
      <c r="RFJ171" s="247"/>
      <c r="RFK171" s="247"/>
      <c r="RFL171" s="247"/>
      <c r="RFM171" s="247"/>
      <c r="RFN171" s="247"/>
      <c r="RFO171" s="247"/>
      <c r="RFP171" s="247"/>
      <c r="RFQ171" s="247"/>
      <c r="RFR171" s="247"/>
      <c r="RFS171" s="247"/>
      <c r="RFT171" s="247"/>
      <c r="RFU171" s="247"/>
      <c r="RFV171" s="247"/>
      <c r="RFW171" s="247"/>
      <c r="RFX171" s="247"/>
      <c r="RFY171" s="247"/>
      <c r="RFZ171" s="247"/>
      <c r="RGA171" s="247"/>
      <c r="RGB171" s="247"/>
      <c r="RGC171" s="247"/>
      <c r="RGD171" s="247"/>
      <c r="RGE171" s="247"/>
      <c r="RGF171" s="247"/>
      <c r="RGG171" s="247"/>
      <c r="RGH171" s="247"/>
      <c r="RGI171" s="247"/>
      <c r="RGJ171" s="247"/>
      <c r="RGK171" s="247"/>
      <c r="RGL171" s="247"/>
      <c r="RGM171" s="247"/>
      <c r="RGN171" s="247"/>
      <c r="RGO171" s="247"/>
      <c r="RGP171" s="247"/>
      <c r="RGQ171" s="247"/>
      <c r="RGR171" s="247"/>
      <c r="RGS171" s="247"/>
      <c r="RGT171" s="247"/>
      <c r="RGU171" s="247"/>
      <c r="RGV171" s="247"/>
      <c r="RGW171" s="247"/>
      <c r="RGX171" s="247"/>
      <c r="RGY171" s="247"/>
      <c r="RGZ171" s="247"/>
      <c r="RHA171" s="247"/>
      <c r="RHB171" s="247"/>
      <c r="RHC171" s="247"/>
      <c r="RHD171" s="247"/>
      <c r="RHE171" s="247"/>
      <c r="RHF171" s="247"/>
      <c r="RHG171" s="247"/>
      <c r="RHH171" s="247"/>
      <c r="RHI171" s="247"/>
      <c r="RHJ171" s="247"/>
      <c r="RHK171" s="247"/>
      <c r="RHL171" s="247"/>
      <c r="RHM171" s="247"/>
      <c r="RHN171" s="247"/>
      <c r="RHO171" s="247"/>
      <c r="RHP171" s="247"/>
      <c r="RHQ171" s="247"/>
      <c r="RHR171" s="247"/>
      <c r="RHS171" s="247"/>
      <c r="RHT171" s="247"/>
      <c r="RHU171" s="247"/>
      <c r="RHV171" s="247"/>
      <c r="RHW171" s="247"/>
      <c r="RHX171" s="247"/>
      <c r="RHY171" s="247"/>
      <c r="RHZ171" s="247"/>
      <c r="RIA171" s="247"/>
      <c r="RIB171" s="247"/>
      <c r="RIC171" s="247"/>
      <c r="RID171" s="247"/>
      <c r="RIE171" s="247"/>
      <c r="RIF171" s="247"/>
      <c r="RIG171" s="247"/>
      <c r="RIH171" s="247"/>
      <c r="RII171" s="247"/>
      <c r="RIJ171" s="247"/>
      <c r="RIK171" s="247"/>
      <c r="RIL171" s="247"/>
      <c r="RIM171" s="247"/>
      <c r="RIN171" s="247"/>
      <c r="RIO171" s="247"/>
      <c r="RIP171" s="247"/>
      <c r="RIQ171" s="247"/>
      <c r="RIR171" s="247"/>
      <c r="RIS171" s="247"/>
      <c r="RIT171" s="247"/>
      <c r="RIU171" s="247"/>
      <c r="RIV171" s="247"/>
      <c r="RIW171" s="247"/>
      <c r="RIX171" s="247"/>
      <c r="RIY171" s="247"/>
      <c r="RIZ171" s="247"/>
      <c r="RJA171" s="247"/>
      <c r="RJB171" s="247"/>
      <c r="RJC171" s="247"/>
      <c r="RJD171" s="247"/>
      <c r="RJE171" s="247"/>
      <c r="RJF171" s="247"/>
      <c r="RJG171" s="247"/>
      <c r="RJH171" s="247"/>
      <c r="RJI171" s="247"/>
      <c r="RJJ171" s="247"/>
      <c r="RJK171" s="247"/>
      <c r="RJL171" s="247"/>
      <c r="RJM171" s="247"/>
      <c r="RJN171" s="247"/>
      <c r="RJO171" s="247"/>
      <c r="RJP171" s="247"/>
      <c r="RJQ171" s="247"/>
      <c r="RJR171" s="247"/>
      <c r="RJS171" s="247"/>
      <c r="RJT171" s="247"/>
      <c r="RJU171" s="247"/>
      <c r="RJV171" s="247"/>
      <c r="RJW171" s="247"/>
      <c r="RJX171" s="247"/>
      <c r="RJY171" s="247"/>
      <c r="RJZ171" s="247"/>
      <c r="RKA171" s="247"/>
      <c r="RKB171" s="247"/>
      <c r="RKC171" s="247"/>
      <c r="RKD171" s="247"/>
      <c r="RKE171" s="247"/>
      <c r="RKF171" s="247"/>
      <c r="RKG171" s="247"/>
      <c r="RKH171" s="247"/>
      <c r="RKI171" s="247"/>
      <c r="RKJ171" s="247"/>
      <c r="RKK171" s="247"/>
      <c r="RKL171" s="247"/>
      <c r="RKM171" s="247"/>
      <c r="RKN171" s="247"/>
      <c r="RKO171" s="247"/>
      <c r="RKP171" s="247"/>
      <c r="RKQ171" s="247"/>
      <c r="RKR171" s="247"/>
      <c r="RKS171" s="247"/>
      <c r="RKT171" s="247"/>
      <c r="RKU171" s="247"/>
      <c r="RKV171" s="247"/>
      <c r="RKW171" s="247"/>
      <c r="RKX171" s="247"/>
      <c r="RKY171" s="247"/>
      <c r="RKZ171" s="247"/>
      <c r="RLA171" s="247"/>
      <c r="RLB171" s="247"/>
      <c r="RLC171" s="247"/>
      <c r="RLD171" s="247"/>
      <c r="RLE171" s="247"/>
      <c r="RLF171" s="247"/>
      <c r="RLG171" s="247"/>
      <c r="RLH171" s="247"/>
      <c r="RLI171" s="247"/>
      <c r="RLJ171" s="247"/>
      <c r="RLK171" s="247"/>
      <c r="RLL171" s="247"/>
      <c r="RLM171" s="247"/>
      <c r="RLN171" s="247"/>
      <c r="RLO171" s="247"/>
      <c r="RLP171" s="247"/>
      <c r="RLQ171" s="247"/>
      <c r="RLR171" s="247"/>
      <c r="RLS171" s="247"/>
      <c r="RLT171" s="247"/>
      <c r="RLU171" s="247"/>
      <c r="RLV171" s="247"/>
      <c r="RLW171" s="247"/>
      <c r="RLX171" s="247"/>
      <c r="RLY171" s="247"/>
      <c r="RLZ171" s="247"/>
      <c r="RMA171" s="247"/>
      <c r="RMB171" s="247"/>
      <c r="RMC171" s="247"/>
      <c r="RMD171" s="247"/>
      <c r="RME171" s="247"/>
      <c r="RMF171" s="247"/>
      <c r="RMG171" s="247"/>
      <c r="RMH171" s="247"/>
      <c r="RMI171" s="247"/>
      <c r="RMJ171" s="247"/>
      <c r="RMK171" s="247"/>
      <c r="RML171" s="247"/>
      <c r="RMM171" s="247"/>
      <c r="RMN171" s="247"/>
      <c r="RMO171" s="247"/>
      <c r="RMP171" s="247"/>
      <c r="RMQ171" s="247"/>
      <c r="RMR171" s="247"/>
      <c r="RMS171" s="247"/>
      <c r="RMT171" s="247"/>
      <c r="RMU171" s="247"/>
      <c r="RMV171" s="247"/>
      <c r="RMW171" s="247"/>
      <c r="RMX171" s="247"/>
      <c r="RMY171" s="247"/>
      <c r="RMZ171" s="247"/>
      <c r="RNA171" s="247"/>
      <c r="RNB171" s="247"/>
      <c r="RNC171" s="247"/>
      <c r="RND171" s="247"/>
      <c r="RNE171" s="247"/>
      <c r="RNF171" s="247"/>
      <c r="RNG171" s="247"/>
      <c r="RNH171" s="247"/>
      <c r="RNI171" s="247"/>
      <c r="RNJ171" s="247"/>
      <c r="RNK171" s="247"/>
      <c r="RNL171" s="247"/>
      <c r="RNM171" s="247"/>
      <c r="RNN171" s="247"/>
      <c r="RNO171" s="247"/>
      <c r="RNP171" s="247"/>
      <c r="RNQ171" s="247"/>
      <c r="RNR171" s="247"/>
      <c r="RNS171" s="247"/>
      <c r="RNT171" s="247"/>
      <c r="RNU171" s="247"/>
      <c r="RNV171" s="247"/>
      <c r="RNW171" s="247"/>
      <c r="RNX171" s="247"/>
      <c r="RNY171" s="247"/>
      <c r="RNZ171" s="247"/>
      <c r="ROA171" s="247"/>
      <c r="ROB171" s="247"/>
      <c r="ROC171" s="247"/>
      <c r="ROD171" s="247"/>
      <c r="ROE171" s="247"/>
      <c r="ROF171" s="247"/>
      <c r="ROG171" s="247"/>
      <c r="ROH171" s="247"/>
      <c r="ROI171" s="247"/>
      <c r="ROJ171" s="247"/>
      <c r="ROK171" s="247"/>
      <c r="ROL171" s="247"/>
      <c r="ROM171" s="247"/>
      <c r="RON171" s="247"/>
      <c r="ROO171" s="247"/>
      <c r="ROP171" s="247"/>
      <c r="ROQ171" s="247"/>
      <c r="ROR171" s="247"/>
      <c r="ROS171" s="247"/>
      <c r="ROT171" s="247"/>
      <c r="ROU171" s="247"/>
      <c r="ROV171" s="247"/>
      <c r="ROW171" s="247"/>
      <c r="ROX171" s="247"/>
      <c r="ROY171" s="247"/>
      <c r="ROZ171" s="247"/>
      <c r="RPA171" s="247"/>
      <c r="RPB171" s="247"/>
      <c r="RPC171" s="247"/>
      <c r="RPD171" s="247"/>
      <c r="RPE171" s="247"/>
      <c r="RPF171" s="247"/>
      <c r="RPG171" s="247"/>
      <c r="RPH171" s="247"/>
      <c r="RPI171" s="247"/>
      <c r="RPJ171" s="247"/>
      <c r="RPK171" s="247"/>
      <c r="RPL171" s="247"/>
      <c r="RPM171" s="247"/>
      <c r="RPN171" s="247"/>
      <c r="RPO171" s="247"/>
      <c r="RPP171" s="247"/>
      <c r="RPQ171" s="247"/>
      <c r="RPR171" s="247"/>
      <c r="RPS171" s="247"/>
      <c r="RPT171" s="247"/>
      <c r="RPU171" s="247"/>
      <c r="RPV171" s="247"/>
      <c r="RPW171" s="247"/>
      <c r="RPX171" s="247"/>
      <c r="RPY171" s="247"/>
      <c r="RPZ171" s="247"/>
      <c r="RQA171" s="247"/>
      <c r="RQB171" s="247"/>
      <c r="RQC171" s="247"/>
      <c r="RQD171" s="247"/>
      <c r="RQE171" s="247"/>
      <c r="RQF171" s="247"/>
      <c r="RQG171" s="247"/>
      <c r="RQH171" s="247"/>
      <c r="RQI171" s="247"/>
      <c r="RQJ171" s="247"/>
      <c r="RQK171" s="247"/>
      <c r="RQL171" s="247"/>
      <c r="RQM171" s="247"/>
      <c r="RQN171" s="247"/>
      <c r="RQO171" s="247"/>
      <c r="RQP171" s="247"/>
      <c r="RQQ171" s="247"/>
      <c r="RQR171" s="247"/>
      <c r="RQS171" s="247"/>
      <c r="RQT171" s="247"/>
      <c r="RQU171" s="247"/>
      <c r="RQV171" s="247"/>
      <c r="RQW171" s="247"/>
      <c r="RQX171" s="247"/>
      <c r="RQY171" s="247"/>
      <c r="RQZ171" s="247"/>
      <c r="RRA171" s="247"/>
      <c r="RRB171" s="247"/>
      <c r="RRC171" s="247"/>
      <c r="RRD171" s="247"/>
      <c r="RRE171" s="247"/>
      <c r="RRF171" s="247"/>
      <c r="RRG171" s="247"/>
      <c r="RRH171" s="247"/>
      <c r="RRI171" s="247"/>
      <c r="RRJ171" s="247"/>
      <c r="RRK171" s="247"/>
      <c r="RRL171" s="247"/>
      <c r="RRM171" s="247"/>
      <c r="RRN171" s="247"/>
      <c r="RRO171" s="247"/>
      <c r="RRP171" s="247"/>
      <c r="RRQ171" s="247"/>
      <c r="RRR171" s="247"/>
      <c r="RRS171" s="247"/>
      <c r="RRT171" s="247"/>
      <c r="RRU171" s="247"/>
      <c r="RRV171" s="247"/>
      <c r="RRW171" s="247"/>
      <c r="RRX171" s="247"/>
      <c r="RRY171" s="247"/>
      <c r="RRZ171" s="247"/>
      <c r="RSA171" s="247"/>
      <c r="RSB171" s="247"/>
      <c r="RSC171" s="247"/>
      <c r="RSD171" s="247"/>
      <c r="RSE171" s="247"/>
      <c r="RSF171" s="247"/>
      <c r="RSG171" s="247"/>
      <c r="RSH171" s="247"/>
      <c r="RSI171" s="247"/>
      <c r="RSJ171" s="247"/>
      <c r="RSK171" s="247"/>
      <c r="RSL171" s="247"/>
      <c r="RSM171" s="247"/>
      <c r="RSN171" s="247"/>
      <c r="RSO171" s="247"/>
      <c r="RSP171" s="247"/>
      <c r="RSQ171" s="247"/>
      <c r="RSR171" s="247"/>
      <c r="RSS171" s="247"/>
      <c r="RST171" s="247"/>
      <c r="RSU171" s="247"/>
      <c r="RSV171" s="247"/>
      <c r="RSW171" s="247"/>
      <c r="RSX171" s="247"/>
      <c r="RSY171" s="247"/>
      <c r="RSZ171" s="247"/>
      <c r="RTA171" s="247"/>
      <c r="RTB171" s="247"/>
      <c r="RTC171" s="247"/>
      <c r="RTD171" s="247"/>
      <c r="RTE171" s="247"/>
      <c r="RTF171" s="247"/>
      <c r="RTG171" s="247"/>
      <c r="RTH171" s="247"/>
      <c r="RTI171" s="247"/>
      <c r="RTJ171" s="247"/>
      <c r="RTK171" s="247"/>
      <c r="RTL171" s="247"/>
      <c r="RTM171" s="247"/>
      <c r="RTN171" s="247"/>
      <c r="RTO171" s="247"/>
      <c r="RTP171" s="247"/>
      <c r="RTQ171" s="247"/>
      <c r="RTR171" s="247"/>
      <c r="RTS171" s="247"/>
      <c r="RTT171" s="247"/>
      <c r="RTU171" s="247"/>
      <c r="RTV171" s="247"/>
      <c r="RTW171" s="247"/>
      <c r="RTX171" s="247"/>
      <c r="RTY171" s="247"/>
      <c r="RTZ171" s="247"/>
      <c r="RUA171" s="247"/>
      <c r="RUB171" s="247"/>
      <c r="RUC171" s="247"/>
      <c r="RUD171" s="247"/>
      <c r="RUE171" s="247"/>
      <c r="RUF171" s="247"/>
      <c r="RUG171" s="247"/>
      <c r="RUH171" s="247"/>
      <c r="RUI171" s="247"/>
      <c r="RUJ171" s="247"/>
      <c r="RUK171" s="247"/>
      <c r="RUL171" s="247"/>
      <c r="RUM171" s="247"/>
      <c r="RUN171" s="247"/>
      <c r="RUO171" s="247"/>
      <c r="RUP171" s="247"/>
      <c r="RUQ171" s="247"/>
      <c r="RUR171" s="247"/>
      <c r="RUS171" s="247"/>
      <c r="RUT171" s="247"/>
      <c r="RUU171" s="247"/>
      <c r="RUV171" s="247"/>
      <c r="RUW171" s="247"/>
      <c r="RUX171" s="247"/>
      <c r="RUY171" s="247"/>
      <c r="RUZ171" s="247"/>
      <c r="RVA171" s="247"/>
      <c r="RVB171" s="247"/>
      <c r="RVC171" s="247"/>
      <c r="RVD171" s="247"/>
      <c r="RVE171" s="247"/>
      <c r="RVF171" s="247"/>
      <c r="RVG171" s="247"/>
      <c r="RVH171" s="247"/>
      <c r="RVI171" s="247"/>
      <c r="RVJ171" s="247"/>
      <c r="RVK171" s="247"/>
      <c r="RVL171" s="247"/>
      <c r="RVM171" s="247"/>
      <c r="RVN171" s="247"/>
      <c r="RVO171" s="247"/>
      <c r="RVP171" s="247"/>
      <c r="RVQ171" s="247"/>
      <c r="RVR171" s="247"/>
      <c r="RVS171" s="247"/>
      <c r="RVT171" s="247"/>
      <c r="RVU171" s="247"/>
      <c r="RVV171" s="247"/>
      <c r="RVW171" s="247"/>
      <c r="RVX171" s="247"/>
      <c r="RVY171" s="247"/>
      <c r="RVZ171" s="247"/>
      <c r="RWA171" s="247"/>
      <c r="RWB171" s="247"/>
      <c r="RWC171" s="247"/>
      <c r="RWD171" s="247"/>
      <c r="RWE171" s="247"/>
      <c r="RWF171" s="247"/>
      <c r="RWG171" s="247"/>
      <c r="RWH171" s="247"/>
      <c r="RWI171" s="247"/>
      <c r="RWJ171" s="247"/>
      <c r="RWK171" s="247"/>
      <c r="RWL171" s="247"/>
      <c r="RWM171" s="247"/>
      <c r="RWN171" s="247"/>
      <c r="RWO171" s="247"/>
      <c r="RWP171" s="247"/>
      <c r="RWQ171" s="247"/>
      <c r="RWR171" s="247"/>
      <c r="RWS171" s="247"/>
      <c r="RWT171" s="247"/>
      <c r="RWU171" s="247"/>
      <c r="RWV171" s="247"/>
      <c r="RWW171" s="247"/>
      <c r="RWX171" s="247"/>
      <c r="RWY171" s="247"/>
      <c r="RWZ171" s="247"/>
      <c r="RXA171" s="247"/>
      <c r="RXB171" s="247"/>
      <c r="RXC171" s="247"/>
      <c r="RXD171" s="247"/>
      <c r="RXE171" s="247"/>
      <c r="RXF171" s="247"/>
      <c r="RXG171" s="247"/>
      <c r="RXH171" s="247"/>
      <c r="RXI171" s="247"/>
      <c r="RXJ171" s="247"/>
      <c r="RXK171" s="247"/>
      <c r="RXL171" s="247"/>
      <c r="RXM171" s="247"/>
      <c r="RXN171" s="247"/>
      <c r="RXO171" s="247"/>
      <c r="RXP171" s="247"/>
      <c r="RXQ171" s="247"/>
      <c r="RXR171" s="247"/>
      <c r="RXS171" s="247"/>
      <c r="RXT171" s="247"/>
      <c r="RXU171" s="247"/>
      <c r="RXV171" s="247"/>
      <c r="RXW171" s="247"/>
      <c r="RXX171" s="247"/>
      <c r="RXY171" s="247"/>
      <c r="RXZ171" s="247"/>
      <c r="RYA171" s="247"/>
      <c r="RYB171" s="247"/>
      <c r="RYC171" s="247"/>
      <c r="RYD171" s="247"/>
      <c r="RYE171" s="247"/>
      <c r="RYF171" s="247"/>
      <c r="RYG171" s="247"/>
      <c r="RYH171" s="247"/>
      <c r="RYI171" s="247"/>
      <c r="RYJ171" s="247"/>
      <c r="RYK171" s="247"/>
      <c r="RYL171" s="247"/>
      <c r="RYM171" s="247"/>
      <c r="RYN171" s="247"/>
      <c r="RYO171" s="247"/>
      <c r="RYP171" s="247"/>
      <c r="RYQ171" s="247"/>
      <c r="RYR171" s="247"/>
      <c r="RYS171" s="247"/>
      <c r="RYT171" s="247"/>
      <c r="RYU171" s="247"/>
      <c r="RYV171" s="247"/>
      <c r="RYW171" s="247"/>
      <c r="RYX171" s="247"/>
      <c r="RYY171" s="247"/>
      <c r="RYZ171" s="247"/>
      <c r="RZA171" s="247"/>
      <c r="RZB171" s="247"/>
      <c r="RZC171" s="247"/>
      <c r="RZD171" s="247"/>
      <c r="RZE171" s="247"/>
      <c r="RZF171" s="247"/>
      <c r="RZG171" s="247"/>
      <c r="RZH171" s="247"/>
      <c r="RZI171" s="247"/>
      <c r="RZJ171" s="247"/>
      <c r="RZK171" s="247"/>
      <c r="RZL171" s="247"/>
      <c r="RZM171" s="247"/>
      <c r="RZN171" s="247"/>
      <c r="RZO171" s="247"/>
      <c r="RZP171" s="247"/>
      <c r="RZQ171" s="247"/>
      <c r="RZR171" s="247"/>
      <c r="RZS171" s="247"/>
      <c r="RZT171" s="247"/>
      <c r="RZU171" s="247"/>
      <c r="RZV171" s="247"/>
      <c r="RZW171" s="247"/>
      <c r="RZX171" s="247"/>
      <c r="RZY171" s="247"/>
      <c r="RZZ171" s="247"/>
      <c r="SAA171" s="247"/>
      <c r="SAB171" s="247"/>
      <c r="SAC171" s="247"/>
      <c r="SAD171" s="247"/>
      <c r="SAE171" s="247"/>
      <c r="SAF171" s="247"/>
      <c r="SAG171" s="247"/>
      <c r="SAH171" s="247"/>
      <c r="SAI171" s="247"/>
      <c r="SAJ171" s="247"/>
      <c r="SAK171" s="247"/>
      <c r="SAL171" s="247"/>
      <c r="SAM171" s="247"/>
      <c r="SAN171" s="247"/>
      <c r="SAO171" s="247"/>
      <c r="SAP171" s="247"/>
      <c r="SAQ171" s="247"/>
      <c r="SAR171" s="247"/>
      <c r="SAS171" s="247"/>
      <c r="SAT171" s="247"/>
      <c r="SAU171" s="247"/>
      <c r="SAV171" s="247"/>
      <c r="SAW171" s="247"/>
      <c r="SAX171" s="247"/>
      <c r="SAY171" s="247"/>
      <c r="SAZ171" s="247"/>
      <c r="SBA171" s="247"/>
      <c r="SBB171" s="247"/>
      <c r="SBC171" s="247"/>
      <c r="SBD171" s="247"/>
      <c r="SBE171" s="247"/>
      <c r="SBF171" s="247"/>
      <c r="SBG171" s="247"/>
      <c r="SBH171" s="247"/>
      <c r="SBI171" s="247"/>
      <c r="SBJ171" s="247"/>
      <c r="SBK171" s="247"/>
      <c r="SBL171" s="247"/>
      <c r="SBM171" s="247"/>
      <c r="SBN171" s="247"/>
      <c r="SBO171" s="247"/>
      <c r="SBP171" s="247"/>
      <c r="SBQ171" s="247"/>
      <c r="SBR171" s="247"/>
      <c r="SBS171" s="247"/>
      <c r="SBT171" s="247"/>
      <c r="SBU171" s="247"/>
      <c r="SBV171" s="247"/>
      <c r="SBW171" s="247"/>
      <c r="SBX171" s="247"/>
      <c r="SBY171" s="247"/>
      <c r="SBZ171" s="247"/>
      <c r="SCA171" s="247"/>
      <c r="SCB171" s="247"/>
      <c r="SCC171" s="247"/>
      <c r="SCD171" s="247"/>
      <c r="SCE171" s="247"/>
      <c r="SCF171" s="247"/>
      <c r="SCG171" s="247"/>
      <c r="SCH171" s="247"/>
      <c r="SCI171" s="247"/>
      <c r="SCJ171" s="247"/>
      <c r="SCK171" s="247"/>
      <c r="SCL171" s="247"/>
      <c r="SCM171" s="247"/>
      <c r="SCN171" s="247"/>
      <c r="SCO171" s="247"/>
      <c r="SCP171" s="247"/>
      <c r="SCQ171" s="247"/>
      <c r="SCR171" s="247"/>
      <c r="SCS171" s="247"/>
      <c r="SCT171" s="247"/>
      <c r="SCU171" s="247"/>
      <c r="SCV171" s="247"/>
      <c r="SCW171" s="247"/>
      <c r="SCX171" s="247"/>
      <c r="SCY171" s="247"/>
      <c r="SCZ171" s="247"/>
      <c r="SDA171" s="247"/>
      <c r="SDB171" s="247"/>
      <c r="SDC171" s="247"/>
      <c r="SDD171" s="247"/>
      <c r="SDE171" s="247"/>
      <c r="SDF171" s="247"/>
      <c r="SDG171" s="247"/>
      <c r="SDH171" s="247"/>
      <c r="SDI171" s="247"/>
      <c r="SDJ171" s="247"/>
      <c r="SDK171" s="247"/>
      <c r="SDL171" s="247"/>
      <c r="SDM171" s="247"/>
      <c r="SDN171" s="247"/>
      <c r="SDO171" s="247"/>
      <c r="SDP171" s="247"/>
      <c r="SDQ171" s="247"/>
      <c r="SDR171" s="247"/>
      <c r="SDS171" s="247"/>
      <c r="SDT171" s="247"/>
      <c r="SDU171" s="247"/>
      <c r="SDV171" s="247"/>
      <c r="SDW171" s="247"/>
      <c r="SDX171" s="247"/>
      <c r="SDY171" s="247"/>
      <c r="SDZ171" s="247"/>
      <c r="SEA171" s="247"/>
      <c r="SEB171" s="247"/>
      <c r="SEC171" s="247"/>
      <c r="SED171" s="247"/>
      <c r="SEE171" s="247"/>
      <c r="SEF171" s="247"/>
      <c r="SEG171" s="247"/>
      <c r="SEH171" s="247"/>
      <c r="SEI171" s="247"/>
      <c r="SEJ171" s="247"/>
      <c r="SEK171" s="247"/>
      <c r="SEL171" s="247"/>
      <c r="SEM171" s="247"/>
      <c r="SEN171" s="247"/>
      <c r="SEO171" s="247"/>
      <c r="SEP171" s="247"/>
      <c r="SEQ171" s="247"/>
      <c r="SER171" s="247"/>
      <c r="SES171" s="247"/>
      <c r="SET171" s="247"/>
      <c r="SEU171" s="247"/>
      <c r="SEV171" s="247"/>
      <c r="SEW171" s="247"/>
      <c r="SEX171" s="247"/>
      <c r="SEY171" s="247"/>
      <c r="SEZ171" s="247"/>
      <c r="SFA171" s="247"/>
      <c r="SFB171" s="247"/>
      <c r="SFC171" s="247"/>
      <c r="SFD171" s="247"/>
      <c r="SFE171" s="247"/>
      <c r="SFF171" s="247"/>
      <c r="SFG171" s="247"/>
      <c r="SFH171" s="247"/>
      <c r="SFI171" s="247"/>
      <c r="SFJ171" s="247"/>
      <c r="SFK171" s="247"/>
      <c r="SFL171" s="247"/>
      <c r="SFM171" s="247"/>
      <c r="SFN171" s="247"/>
      <c r="SFO171" s="247"/>
      <c r="SFP171" s="247"/>
      <c r="SFQ171" s="247"/>
      <c r="SFR171" s="247"/>
      <c r="SFS171" s="247"/>
      <c r="SFT171" s="247"/>
      <c r="SFU171" s="247"/>
      <c r="SFV171" s="247"/>
      <c r="SFW171" s="247"/>
      <c r="SFX171" s="247"/>
      <c r="SFY171" s="247"/>
      <c r="SFZ171" s="247"/>
      <c r="SGA171" s="247"/>
      <c r="SGB171" s="247"/>
      <c r="SGC171" s="247"/>
      <c r="SGD171" s="247"/>
      <c r="SGE171" s="247"/>
      <c r="SGF171" s="247"/>
      <c r="SGG171" s="247"/>
      <c r="SGH171" s="247"/>
      <c r="SGI171" s="247"/>
      <c r="SGJ171" s="247"/>
      <c r="SGK171" s="247"/>
      <c r="SGL171" s="247"/>
      <c r="SGM171" s="247"/>
      <c r="SGN171" s="247"/>
      <c r="SGO171" s="247"/>
      <c r="SGP171" s="247"/>
      <c r="SGQ171" s="247"/>
      <c r="SGR171" s="247"/>
      <c r="SGS171" s="247"/>
      <c r="SGT171" s="247"/>
      <c r="SGU171" s="247"/>
      <c r="SGV171" s="247"/>
      <c r="SGW171" s="247"/>
      <c r="SGX171" s="247"/>
      <c r="SGY171" s="247"/>
      <c r="SGZ171" s="247"/>
      <c r="SHA171" s="247"/>
      <c r="SHB171" s="247"/>
      <c r="SHC171" s="247"/>
      <c r="SHD171" s="247"/>
      <c r="SHE171" s="247"/>
      <c r="SHF171" s="247"/>
      <c r="SHG171" s="247"/>
      <c r="SHH171" s="247"/>
      <c r="SHI171" s="247"/>
      <c r="SHJ171" s="247"/>
      <c r="SHK171" s="247"/>
      <c r="SHL171" s="247"/>
      <c r="SHM171" s="247"/>
      <c r="SHN171" s="247"/>
      <c r="SHO171" s="247"/>
      <c r="SHP171" s="247"/>
      <c r="SHQ171" s="247"/>
      <c r="SHR171" s="247"/>
      <c r="SHS171" s="247"/>
      <c r="SHT171" s="247"/>
      <c r="SHU171" s="247"/>
      <c r="SHV171" s="247"/>
      <c r="SHW171" s="247"/>
      <c r="SHX171" s="247"/>
      <c r="SHY171" s="247"/>
      <c r="SHZ171" s="247"/>
      <c r="SIA171" s="247"/>
      <c r="SIB171" s="247"/>
      <c r="SIC171" s="247"/>
      <c r="SID171" s="247"/>
      <c r="SIE171" s="247"/>
      <c r="SIF171" s="247"/>
      <c r="SIG171" s="247"/>
      <c r="SIH171" s="247"/>
      <c r="SII171" s="247"/>
      <c r="SIJ171" s="247"/>
      <c r="SIK171" s="247"/>
      <c r="SIL171" s="247"/>
      <c r="SIM171" s="247"/>
      <c r="SIN171" s="247"/>
      <c r="SIO171" s="247"/>
      <c r="SIP171" s="247"/>
      <c r="SIQ171" s="247"/>
      <c r="SIR171" s="247"/>
      <c r="SIS171" s="247"/>
      <c r="SIT171" s="247"/>
      <c r="SIU171" s="247"/>
      <c r="SIV171" s="247"/>
      <c r="SIW171" s="247"/>
      <c r="SIX171" s="247"/>
      <c r="SIY171" s="247"/>
      <c r="SIZ171" s="247"/>
      <c r="SJA171" s="247"/>
      <c r="SJB171" s="247"/>
      <c r="SJC171" s="247"/>
      <c r="SJD171" s="247"/>
      <c r="SJE171" s="247"/>
      <c r="SJF171" s="247"/>
      <c r="SJG171" s="247"/>
      <c r="SJH171" s="247"/>
      <c r="SJI171" s="247"/>
      <c r="SJJ171" s="247"/>
      <c r="SJK171" s="247"/>
      <c r="SJL171" s="247"/>
      <c r="SJM171" s="247"/>
      <c r="SJN171" s="247"/>
      <c r="SJO171" s="247"/>
      <c r="SJP171" s="247"/>
      <c r="SJQ171" s="247"/>
      <c r="SJR171" s="247"/>
      <c r="SJS171" s="247"/>
      <c r="SJT171" s="247"/>
      <c r="SJU171" s="247"/>
      <c r="SJV171" s="247"/>
      <c r="SJW171" s="247"/>
      <c r="SJX171" s="247"/>
      <c r="SJY171" s="247"/>
      <c r="SJZ171" s="247"/>
      <c r="SKA171" s="247"/>
      <c r="SKB171" s="247"/>
      <c r="SKC171" s="247"/>
      <c r="SKD171" s="247"/>
      <c r="SKE171" s="247"/>
      <c r="SKF171" s="247"/>
      <c r="SKG171" s="247"/>
      <c r="SKH171" s="247"/>
      <c r="SKI171" s="247"/>
      <c r="SKJ171" s="247"/>
      <c r="SKK171" s="247"/>
      <c r="SKL171" s="247"/>
      <c r="SKM171" s="247"/>
      <c r="SKN171" s="247"/>
      <c r="SKO171" s="247"/>
      <c r="SKP171" s="247"/>
      <c r="SKQ171" s="247"/>
      <c r="SKR171" s="247"/>
      <c r="SKS171" s="247"/>
      <c r="SKT171" s="247"/>
      <c r="SKU171" s="247"/>
      <c r="SKV171" s="247"/>
      <c r="SKW171" s="247"/>
      <c r="SKX171" s="247"/>
      <c r="SKY171" s="247"/>
      <c r="SKZ171" s="247"/>
      <c r="SLA171" s="247"/>
      <c r="SLB171" s="247"/>
      <c r="SLC171" s="247"/>
      <c r="SLD171" s="247"/>
      <c r="SLE171" s="247"/>
      <c r="SLF171" s="247"/>
      <c r="SLG171" s="247"/>
      <c r="SLH171" s="247"/>
      <c r="SLI171" s="247"/>
      <c r="SLJ171" s="247"/>
      <c r="SLK171" s="247"/>
      <c r="SLL171" s="247"/>
      <c r="SLM171" s="247"/>
      <c r="SLN171" s="247"/>
      <c r="SLO171" s="247"/>
      <c r="SLP171" s="247"/>
      <c r="SLQ171" s="247"/>
      <c r="SLR171" s="247"/>
      <c r="SLS171" s="247"/>
      <c r="SLT171" s="247"/>
      <c r="SLU171" s="247"/>
      <c r="SLV171" s="247"/>
      <c r="SLW171" s="247"/>
      <c r="SLX171" s="247"/>
      <c r="SLY171" s="247"/>
      <c r="SLZ171" s="247"/>
      <c r="SMA171" s="247"/>
      <c r="SMB171" s="247"/>
      <c r="SMC171" s="247"/>
      <c r="SMD171" s="247"/>
      <c r="SME171" s="247"/>
      <c r="SMF171" s="247"/>
      <c r="SMG171" s="247"/>
      <c r="SMH171" s="247"/>
      <c r="SMI171" s="247"/>
      <c r="SMJ171" s="247"/>
      <c r="SMK171" s="247"/>
      <c r="SML171" s="247"/>
      <c r="SMM171" s="247"/>
      <c r="SMN171" s="247"/>
      <c r="SMO171" s="247"/>
      <c r="SMP171" s="247"/>
      <c r="SMQ171" s="247"/>
      <c r="SMR171" s="247"/>
      <c r="SMS171" s="247"/>
      <c r="SMT171" s="247"/>
      <c r="SMU171" s="247"/>
      <c r="SMV171" s="247"/>
      <c r="SMW171" s="247"/>
      <c r="SMX171" s="247"/>
      <c r="SMY171" s="247"/>
      <c r="SMZ171" s="247"/>
      <c r="SNA171" s="247"/>
      <c r="SNB171" s="247"/>
      <c r="SNC171" s="247"/>
      <c r="SND171" s="247"/>
      <c r="SNE171" s="247"/>
      <c r="SNF171" s="247"/>
      <c r="SNG171" s="247"/>
      <c r="SNH171" s="247"/>
      <c r="SNI171" s="247"/>
      <c r="SNJ171" s="247"/>
      <c r="SNK171" s="247"/>
      <c r="SNL171" s="247"/>
      <c r="SNM171" s="247"/>
      <c r="SNN171" s="247"/>
      <c r="SNO171" s="247"/>
      <c r="SNP171" s="247"/>
      <c r="SNQ171" s="247"/>
      <c r="SNR171" s="247"/>
      <c r="SNS171" s="247"/>
      <c r="SNT171" s="247"/>
      <c r="SNU171" s="247"/>
      <c r="SNV171" s="247"/>
      <c r="SNW171" s="247"/>
      <c r="SNX171" s="247"/>
      <c r="SNY171" s="247"/>
      <c r="SNZ171" s="247"/>
      <c r="SOA171" s="247"/>
      <c r="SOB171" s="247"/>
      <c r="SOC171" s="247"/>
      <c r="SOD171" s="247"/>
      <c r="SOE171" s="247"/>
      <c r="SOF171" s="247"/>
      <c r="SOG171" s="247"/>
      <c r="SOH171" s="247"/>
      <c r="SOI171" s="247"/>
      <c r="SOJ171" s="247"/>
      <c r="SOK171" s="247"/>
      <c r="SOL171" s="247"/>
      <c r="SOM171" s="247"/>
      <c r="SON171" s="247"/>
      <c r="SOO171" s="247"/>
      <c r="SOP171" s="247"/>
      <c r="SOQ171" s="247"/>
      <c r="SOR171" s="247"/>
      <c r="SOS171" s="247"/>
      <c r="SOT171" s="247"/>
      <c r="SOU171" s="247"/>
      <c r="SOV171" s="247"/>
      <c r="SOW171" s="247"/>
      <c r="SOX171" s="247"/>
      <c r="SOY171" s="247"/>
      <c r="SOZ171" s="247"/>
      <c r="SPA171" s="247"/>
      <c r="SPB171" s="247"/>
      <c r="SPC171" s="247"/>
      <c r="SPD171" s="247"/>
      <c r="SPE171" s="247"/>
      <c r="SPF171" s="247"/>
      <c r="SPG171" s="247"/>
      <c r="SPH171" s="247"/>
      <c r="SPI171" s="247"/>
      <c r="SPJ171" s="247"/>
      <c r="SPK171" s="247"/>
      <c r="SPL171" s="247"/>
      <c r="SPM171" s="247"/>
      <c r="SPN171" s="247"/>
      <c r="SPO171" s="247"/>
      <c r="SPP171" s="247"/>
      <c r="SPQ171" s="247"/>
      <c r="SPR171" s="247"/>
      <c r="SPS171" s="247"/>
      <c r="SPT171" s="247"/>
      <c r="SPU171" s="247"/>
      <c r="SPV171" s="247"/>
      <c r="SPW171" s="247"/>
      <c r="SPX171" s="247"/>
      <c r="SPY171" s="247"/>
      <c r="SPZ171" s="247"/>
      <c r="SQA171" s="247"/>
      <c r="SQB171" s="247"/>
      <c r="SQC171" s="247"/>
      <c r="SQD171" s="247"/>
      <c r="SQE171" s="247"/>
      <c r="SQF171" s="247"/>
      <c r="SQG171" s="247"/>
      <c r="SQH171" s="247"/>
      <c r="SQI171" s="247"/>
      <c r="SQJ171" s="247"/>
      <c r="SQK171" s="247"/>
      <c r="SQL171" s="247"/>
      <c r="SQM171" s="247"/>
      <c r="SQN171" s="247"/>
      <c r="SQO171" s="247"/>
      <c r="SQP171" s="247"/>
      <c r="SQQ171" s="247"/>
      <c r="SQR171" s="247"/>
      <c r="SQS171" s="247"/>
      <c r="SQT171" s="247"/>
      <c r="SQU171" s="247"/>
      <c r="SQV171" s="247"/>
      <c r="SQW171" s="247"/>
      <c r="SQX171" s="247"/>
      <c r="SQY171" s="247"/>
      <c r="SQZ171" s="247"/>
      <c r="SRA171" s="247"/>
      <c r="SRB171" s="247"/>
      <c r="SRC171" s="247"/>
      <c r="SRD171" s="247"/>
      <c r="SRE171" s="247"/>
      <c r="SRF171" s="247"/>
      <c r="SRG171" s="247"/>
      <c r="SRH171" s="247"/>
      <c r="SRI171" s="247"/>
      <c r="SRJ171" s="247"/>
      <c r="SRK171" s="247"/>
      <c r="SRL171" s="247"/>
      <c r="SRM171" s="247"/>
      <c r="SRN171" s="247"/>
      <c r="SRO171" s="247"/>
      <c r="SRP171" s="247"/>
      <c r="SRQ171" s="247"/>
      <c r="SRR171" s="247"/>
      <c r="SRS171" s="247"/>
      <c r="SRT171" s="247"/>
      <c r="SRU171" s="247"/>
      <c r="SRV171" s="247"/>
      <c r="SRW171" s="247"/>
      <c r="SRX171" s="247"/>
      <c r="SRY171" s="247"/>
      <c r="SRZ171" s="247"/>
      <c r="SSA171" s="247"/>
      <c r="SSB171" s="247"/>
      <c r="SSC171" s="247"/>
      <c r="SSD171" s="247"/>
      <c r="SSE171" s="247"/>
      <c r="SSF171" s="247"/>
      <c r="SSG171" s="247"/>
      <c r="SSH171" s="247"/>
      <c r="SSI171" s="247"/>
      <c r="SSJ171" s="247"/>
      <c r="SSK171" s="247"/>
      <c r="SSL171" s="247"/>
      <c r="SSM171" s="247"/>
      <c r="SSN171" s="247"/>
      <c r="SSO171" s="247"/>
      <c r="SSP171" s="247"/>
      <c r="SSQ171" s="247"/>
      <c r="SSR171" s="247"/>
      <c r="SSS171" s="247"/>
      <c r="SST171" s="247"/>
      <c r="SSU171" s="247"/>
      <c r="SSV171" s="247"/>
      <c r="SSW171" s="247"/>
      <c r="SSX171" s="247"/>
      <c r="SSY171" s="247"/>
      <c r="SSZ171" s="247"/>
      <c r="STA171" s="247"/>
      <c r="STB171" s="247"/>
      <c r="STC171" s="247"/>
      <c r="STD171" s="247"/>
      <c r="STE171" s="247"/>
      <c r="STF171" s="247"/>
      <c r="STG171" s="247"/>
      <c r="STH171" s="247"/>
      <c r="STI171" s="247"/>
      <c r="STJ171" s="247"/>
      <c r="STK171" s="247"/>
      <c r="STL171" s="247"/>
      <c r="STM171" s="247"/>
      <c r="STN171" s="247"/>
      <c r="STO171" s="247"/>
      <c r="STP171" s="247"/>
      <c r="STQ171" s="247"/>
      <c r="STR171" s="247"/>
      <c r="STS171" s="247"/>
      <c r="STT171" s="247"/>
      <c r="STU171" s="247"/>
      <c r="STV171" s="247"/>
      <c r="STW171" s="247"/>
      <c r="STX171" s="247"/>
      <c r="STY171" s="247"/>
      <c r="STZ171" s="247"/>
      <c r="SUA171" s="247"/>
      <c r="SUB171" s="247"/>
      <c r="SUC171" s="247"/>
      <c r="SUD171" s="247"/>
      <c r="SUE171" s="247"/>
      <c r="SUF171" s="247"/>
      <c r="SUG171" s="247"/>
      <c r="SUH171" s="247"/>
      <c r="SUI171" s="247"/>
      <c r="SUJ171" s="247"/>
      <c r="SUK171" s="247"/>
      <c r="SUL171" s="247"/>
      <c r="SUM171" s="247"/>
      <c r="SUN171" s="247"/>
      <c r="SUO171" s="247"/>
      <c r="SUP171" s="247"/>
      <c r="SUQ171" s="247"/>
      <c r="SUR171" s="247"/>
      <c r="SUS171" s="247"/>
      <c r="SUT171" s="247"/>
      <c r="SUU171" s="247"/>
      <c r="SUV171" s="247"/>
      <c r="SUW171" s="247"/>
      <c r="SUX171" s="247"/>
      <c r="SUY171" s="247"/>
      <c r="SUZ171" s="247"/>
      <c r="SVA171" s="247"/>
      <c r="SVB171" s="247"/>
      <c r="SVC171" s="247"/>
      <c r="SVD171" s="247"/>
      <c r="SVE171" s="247"/>
      <c r="SVF171" s="247"/>
      <c r="SVG171" s="247"/>
      <c r="SVH171" s="247"/>
      <c r="SVI171" s="247"/>
      <c r="SVJ171" s="247"/>
      <c r="SVK171" s="247"/>
      <c r="SVL171" s="247"/>
      <c r="SVM171" s="247"/>
      <c r="SVN171" s="247"/>
      <c r="SVO171" s="247"/>
      <c r="SVP171" s="247"/>
      <c r="SVQ171" s="247"/>
      <c r="SVR171" s="247"/>
      <c r="SVS171" s="247"/>
      <c r="SVT171" s="247"/>
      <c r="SVU171" s="247"/>
      <c r="SVV171" s="247"/>
      <c r="SVW171" s="247"/>
      <c r="SVX171" s="247"/>
      <c r="SVY171" s="247"/>
      <c r="SVZ171" s="247"/>
      <c r="SWA171" s="247"/>
      <c r="SWB171" s="247"/>
      <c r="SWC171" s="247"/>
      <c r="SWD171" s="247"/>
      <c r="SWE171" s="247"/>
      <c r="SWF171" s="247"/>
      <c r="SWG171" s="247"/>
      <c r="SWH171" s="247"/>
      <c r="SWI171" s="247"/>
      <c r="SWJ171" s="247"/>
      <c r="SWK171" s="247"/>
      <c r="SWL171" s="247"/>
      <c r="SWM171" s="247"/>
      <c r="SWN171" s="247"/>
      <c r="SWO171" s="247"/>
      <c r="SWP171" s="247"/>
      <c r="SWQ171" s="247"/>
      <c r="SWR171" s="247"/>
      <c r="SWS171" s="247"/>
      <c r="SWT171" s="247"/>
      <c r="SWU171" s="247"/>
      <c r="SWV171" s="247"/>
      <c r="SWW171" s="247"/>
      <c r="SWX171" s="247"/>
      <c r="SWY171" s="247"/>
      <c r="SWZ171" s="247"/>
      <c r="SXA171" s="247"/>
      <c r="SXB171" s="247"/>
      <c r="SXC171" s="247"/>
      <c r="SXD171" s="247"/>
      <c r="SXE171" s="247"/>
      <c r="SXF171" s="247"/>
      <c r="SXG171" s="247"/>
      <c r="SXH171" s="247"/>
      <c r="SXI171" s="247"/>
      <c r="SXJ171" s="247"/>
      <c r="SXK171" s="247"/>
      <c r="SXL171" s="247"/>
      <c r="SXM171" s="247"/>
      <c r="SXN171" s="247"/>
      <c r="SXO171" s="247"/>
      <c r="SXP171" s="247"/>
      <c r="SXQ171" s="247"/>
      <c r="SXR171" s="247"/>
      <c r="SXS171" s="247"/>
      <c r="SXT171" s="247"/>
      <c r="SXU171" s="247"/>
      <c r="SXV171" s="247"/>
      <c r="SXW171" s="247"/>
      <c r="SXX171" s="247"/>
      <c r="SXY171" s="247"/>
      <c r="SXZ171" s="247"/>
      <c r="SYA171" s="247"/>
      <c r="SYB171" s="247"/>
      <c r="SYC171" s="247"/>
      <c r="SYD171" s="247"/>
      <c r="SYE171" s="247"/>
      <c r="SYF171" s="247"/>
      <c r="SYG171" s="247"/>
      <c r="SYH171" s="247"/>
      <c r="SYI171" s="247"/>
      <c r="SYJ171" s="247"/>
      <c r="SYK171" s="247"/>
      <c r="SYL171" s="247"/>
      <c r="SYM171" s="247"/>
      <c r="SYN171" s="247"/>
      <c r="SYO171" s="247"/>
      <c r="SYP171" s="247"/>
      <c r="SYQ171" s="247"/>
      <c r="SYR171" s="247"/>
      <c r="SYS171" s="247"/>
      <c r="SYT171" s="247"/>
      <c r="SYU171" s="247"/>
      <c r="SYV171" s="247"/>
      <c r="SYW171" s="247"/>
      <c r="SYX171" s="247"/>
      <c r="SYY171" s="247"/>
      <c r="SYZ171" s="247"/>
      <c r="SZA171" s="247"/>
      <c r="SZB171" s="247"/>
      <c r="SZC171" s="247"/>
      <c r="SZD171" s="247"/>
      <c r="SZE171" s="247"/>
      <c r="SZF171" s="247"/>
      <c r="SZG171" s="247"/>
      <c r="SZH171" s="247"/>
      <c r="SZI171" s="247"/>
      <c r="SZJ171" s="247"/>
      <c r="SZK171" s="247"/>
      <c r="SZL171" s="247"/>
      <c r="SZM171" s="247"/>
      <c r="SZN171" s="247"/>
      <c r="SZO171" s="247"/>
      <c r="SZP171" s="247"/>
      <c r="SZQ171" s="247"/>
      <c r="SZR171" s="247"/>
      <c r="SZS171" s="247"/>
      <c r="SZT171" s="247"/>
      <c r="SZU171" s="247"/>
      <c r="SZV171" s="247"/>
      <c r="SZW171" s="247"/>
      <c r="SZX171" s="247"/>
      <c r="SZY171" s="247"/>
      <c r="SZZ171" s="247"/>
      <c r="TAA171" s="247"/>
      <c r="TAB171" s="247"/>
      <c r="TAC171" s="247"/>
      <c r="TAD171" s="247"/>
      <c r="TAE171" s="247"/>
      <c r="TAF171" s="247"/>
      <c r="TAG171" s="247"/>
      <c r="TAH171" s="247"/>
      <c r="TAI171" s="247"/>
      <c r="TAJ171" s="247"/>
      <c r="TAK171" s="247"/>
      <c r="TAL171" s="247"/>
      <c r="TAM171" s="247"/>
      <c r="TAN171" s="247"/>
      <c r="TAO171" s="247"/>
      <c r="TAP171" s="247"/>
      <c r="TAQ171" s="247"/>
      <c r="TAR171" s="247"/>
      <c r="TAS171" s="247"/>
      <c r="TAT171" s="247"/>
      <c r="TAU171" s="247"/>
      <c r="TAV171" s="247"/>
      <c r="TAW171" s="247"/>
      <c r="TAX171" s="247"/>
      <c r="TAY171" s="247"/>
      <c r="TAZ171" s="247"/>
      <c r="TBA171" s="247"/>
      <c r="TBB171" s="247"/>
      <c r="TBC171" s="247"/>
      <c r="TBD171" s="247"/>
      <c r="TBE171" s="247"/>
      <c r="TBF171" s="247"/>
      <c r="TBG171" s="247"/>
      <c r="TBH171" s="247"/>
      <c r="TBI171" s="247"/>
      <c r="TBJ171" s="247"/>
      <c r="TBK171" s="247"/>
      <c r="TBL171" s="247"/>
      <c r="TBM171" s="247"/>
      <c r="TBN171" s="247"/>
      <c r="TBO171" s="247"/>
      <c r="TBP171" s="247"/>
      <c r="TBQ171" s="247"/>
      <c r="TBR171" s="247"/>
      <c r="TBS171" s="247"/>
      <c r="TBT171" s="247"/>
      <c r="TBU171" s="247"/>
      <c r="TBV171" s="247"/>
      <c r="TBW171" s="247"/>
      <c r="TBX171" s="247"/>
      <c r="TBY171" s="247"/>
      <c r="TBZ171" s="247"/>
      <c r="TCA171" s="247"/>
      <c r="TCB171" s="247"/>
      <c r="TCC171" s="247"/>
      <c r="TCD171" s="247"/>
      <c r="TCE171" s="247"/>
      <c r="TCF171" s="247"/>
      <c r="TCG171" s="247"/>
      <c r="TCH171" s="247"/>
      <c r="TCI171" s="247"/>
      <c r="TCJ171" s="247"/>
      <c r="TCK171" s="247"/>
      <c r="TCL171" s="247"/>
      <c r="TCM171" s="247"/>
      <c r="TCN171" s="247"/>
      <c r="TCO171" s="247"/>
      <c r="TCP171" s="247"/>
      <c r="TCQ171" s="247"/>
      <c r="TCR171" s="247"/>
      <c r="TCS171" s="247"/>
      <c r="TCT171" s="247"/>
      <c r="TCU171" s="247"/>
      <c r="TCV171" s="247"/>
      <c r="TCW171" s="247"/>
      <c r="TCX171" s="247"/>
      <c r="TCY171" s="247"/>
      <c r="TCZ171" s="247"/>
      <c r="TDA171" s="247"/>
      <c r="TDB171" s="247"/>
      <c r="TDC171" s="247"/>
      <c r="TDD171" s="247"/>
      <c r="TDE171" s="247"/>
      <c r="TDF171" s="247"/>
      <c r="TDG171" s="247"/>
      <c r="TDH171" s="247"/>
      <c r="TDI171" s="247"/>
      <c r="TDJ171" s="247"/>
      <c r="TDK171" s="247"/>
      <c r="TDL171" s="247"/>
      <c r="TDM171" s="247"/>
      <c r="TDN171" s="247"/>
      <c r="TDO171" s="247"/>
      <c r="TDP171" s="247"/>
      <c r="TDQ171" s="247"/>
      <c r="TDR171" s="247"/>
      <c r="TDS171" s="247"/>
      <c r="TDT171" s="247"/>
      <c r="TDU171" s="247"/>
      <c r="TDV171" s="247"/>
      <c r="TDW171" s="247"/>
      <c r="TDX171" s="247"/>
      <c r="TDY171" s="247"/>
      <c r="TDZ171" s="247"/>
      <c r="TEA171" s="247"/>
      <c r="TEB171" s="247"/>
      <c r="TEC171" s="247"/>
      <c r="TED171" s="247"/>
      <c r="TEE171" s="247"/>
      <c r="TEF171" s="247"/>
      <c r="TEG171" s="247"/>
      <c r="TEH171" s="247"/>
      <c r="TEI171" s="247"/>
      <c r="TEJ171" s="247"/>
      <c r="TEK171" s="247"/>
      <c r="TEL171" s="247"/>
      <c r="TEM171" s="247"/>
      <c r="TEN171" s="247"/>
      <c r="TEO171" s="247"/>
      <c r="TEP171" s="247"/>
      <c r="TEQ171" s="247"/>
      <c r="TER171" s="247"/>
      <c r="TES171" s="247"/>
      <c r="TET171" s="247"/>
      <c r="TEU171" s="247"/>
      <c r="TEV171" s="247"/>
      <c r="TEW171" s="247"/>
      <c r="TEX171" s="247"/>
      <c r="TEY171" s="247"/>
      <c r="TEZ171" s="247"/>
      <c r="TFA171" s="247"/>
      <c r="TFB171" s="247"/>
      <c r="TFC171" s="247"/>
      <c r="TFD171" s="247"/>
      <c r="TFE171" s="247"/>
      <c r="TFF171" s="247"/>
      <c r="TFG171" s="247"/>
      <c r="TFH171" s="247"/>
      <c r="TFI171" s="247"/>
      <c r="TFJ171" s="247"/>
      <c r="TFK171" s="247"/>
      <c r="TFL171" s="247"/>
      <c r="TFM171" s="247"/>
      <c r="TFN171" s="247"/>
      <c r="TFO171" s="247"/>
      <c r="TFP171" s="247"/>
      <c r="TFQ171" s="247"/>
      <c r="TFR171" s="247"/>
      <c r="TFS171" s="247"/>
      <c r="TFT171" s="247"/>
      <c r="TFU171" s="247"/>
      <c r="TFV171" s="247"/>
      <c r="TFW171" s="247"/>
      <c r="TFX171" s="247"/>
      <c r="TFY171" s="247"/>
      <c r="TFZ171" s="247"/>
      <c r="TGA171" s="247"/>
      <c r="TGB171" s="247"/>
      <c r="TGC171" s="247"/>
      <c r="TGD171" s="247"/>
      <c r="TGE171" s="247"/>
      <c r="TGF171" s="247"/>
      <c r="TGG171" s="247"/>
      <c r="TGH171" s="247"/>
      <c r="TGI171" s="247"/>
      <c r="TGJ171" s="247"/>
      <c r="TGK171" s="247"/>
      <c r="TGL171" s="247"/>
      <c r="TGM171" s="247"/>
      <c r="TGN171" s="247"/>
      <c r="TGO171" s="247"/>
      <c r="TGP171" s="247"/>
      <c r="TGQ171" s="247"/>
      <c r="TGR171" s="247"/>
      <c r="TGS171" s="247"/>
      <c r="TGT171" s="247"/>
      <c r="TGU171" s="247"/>
      <c r="TGV171" s="247"/>
      <c r="TGW171" s="247"/>
      <c r="TGX171" s="247"/>
      <c r="TGY171" s="247"/>
      <c r="TGZ171" s="247"/>
      <c r="THA171" s="247"/>
      <c r="THB171" s="247"/>
      <c r="THC171" s="247"/>
      <c r="THD171" s="247"/>
      <c r="THE171" s="247"/>
      <c r="THF171" s="247"/>
      <c r="THG171" s="247"/>
      <c r="THH171" s="247"/>
      <c r="THI171" s="247"/>
      <c r="THJ171" s="247"/>
      <c r="THK171" s="247"/>
      <c r="THL171" s="247"/>
      <c r="THM171" s="247"/>
      <c r="THN171" s="247"/>
      <c r="THO171" s="247"/>
      <c r="THP171" s="247"/>
      <c r="THQ171" s="247"/>
      <c r="THR171" s="247"/>
      <c r="THS171" s="247"/>
      <c r="THT171" s="247"/>
      <c r="THU171" s="247"/>
      <c r="THV171" s="247"/>
      <c r="THW171" s="247"/>
      <c r="THX171" s="247"/>
      <c r="THY171" s="247"/>
      <c r="THZ171" s="247"/>
      <c r="TIA171" s="247"/>
      <c r="TIB171" s="247"/>
      <c r="TIC171" s="247"/>
      <c r="TID171" s="247"/>
      <c r="TIE171" s="247"/>
      <c r="TIF171" s="247"/>
      <c r="TIG171" s="247"/>
      <c r="TIH171" s="247"/>
      <c r="TII171" s="247"/>
      <c r="TIJ171" s="247"/>
      <c r="TIK171" s="247"/>
      <c r="TIL171" s="247"/>
      <c r="TIM171" s="247"/>
      <c r="TIN171" s="247"/>
      <c r="TIO171" s="247"/>
      <c r="TIP171" s="247"/>
      <c r="TIQ171" s="247"/>
      <c r="TIR171" s="247"/>
      <c r="TIS171" s="247"/>
      <c r="TIT171" s="247"/>
      <c r="TIU171" s="247"/>
      <c r="TIV171" s="247"/>
      <c r="TIW171" s="247"/>
      <c r="TIX171" s="247"/>
      <c r="TIY171" s="247"/>
      <c r="TIZ171" s="247"/>
      <c r="TJA171" s="247"/>
      <c r="TJB171" s="247"/>
      <c r="TJC171" s="247"/>
      <c r="TJD171" s="247"/>
      <c r="TJE171" s="247"/>
      <c r="TJF171" s="247"/>
      <c r="TJG171" s="247"/>
      <c r="TJH171" s="247"/>
      <c r="TJI171" s="247"/>
      <c r="TJJ171" s="247"/>
      <c r="TJK171" s="247"/>
      <c r="TJL171" s="247"/>
      <c r="TJM171" s="247"/>
      <c r="TJN171" s="247"/>
      <c r="TJO171" s="247"/>
      <c r="TJP171" s="247"/>
      <c r="TJQ171" s="247"/>
      <c r="TJR171" s="247"/>
      <c r="TJS171" s="247"/>
      <c r="TJT171" s="247"/>
      <c r="TJU171" s="247"/>
      <c r="TJV171" s="247"/>
      <c r="TJW171" s="247"/>
      <c r="TJX171" s="247"/>
      <c r="TJY171" s="247"/>
      <c r="TJZ171" s="247"/>
      <c r="TKA171" s="247"/>
      <c r="TKB171" s="247"/>
      <c r="TKC171" s="247"/>
      <c r="TKD171" s="247"/>
      <c r="TKE171" s="247"/>
      <c r="TKF171" s="247"/>
      <c r="TKG171" s="247"/>
      <c r="TKH171" s="247"/>
      <c r="TKI171" s="247"/>
      <c r="TKJ171" s="247"/>
      <c r="TKK171" s="247"/>
      <c r="TKL171" s="247"/>
      <c r="TKM171" s="247"/>
      <c r="TKN171" s="247"/>
      <c r="TKO171" s="247"/>
      <c r="TKP171" s="247"/>
      <c r="TKQ171" s="247"/>
      <c r="TKR171" s="247"/>
      <c r="TKS171" s="247"/>
      <c r="TKT171" s="247"/>
      <c r="TKU171" s="247"/>
      <c r="TKV171" s="247"/>
      <c r="TKW171" s="247"/>
      <c r="TKX171" s="247"/>
      <c r="TKY171" s="247"/>
      <c r="TKZ171" s="247"/>
      <c r="TLA171" s="247"/>
      <c r="TLB171" s="247"/>
      <c r="TLC171" s="247"/>
      <c r="TLD171" s="247"/>
      <c r="TLE171" s="247"/>
      <c r="TLF171" s="247"/>
      <c r="TLG171" s="247"/>
      <c r="TLH171" s="247"/>
      <c r="TLI171" s="247"/>
      <c r="TLJ171" s="247"/>
      <c r="TLK171" s="247"/>
      <c r="TLL171" s="247"/>
      <c r="TLM171" s="247"/>
      <c r="TLN171" s="247"/>
      <c r="TLO171" s="247"/>
      <c r="TLP171" s="247"/>
      <c r="TLQ171" s="247"/>
      <c r="TLR171" s="247"/>
      <c r="TLS171" s="247"/>
      <c r="TLT171" s="247"/>
      <c r="TLU171" s="247"/>
      <c r="TLV171" s="247"/>
      <c r="TLW171" s="247"/>
      <c r="TLX171" s="247"/>
      <c r="TLY171" s="247"/>
      <c r="TLZ171" s="247"/>
      <c r="TMA171" s="247"/>
      <c r="TMB171" s="247"/>
      <c r="TMC171" s="247"/>
      <c r="TMD171" s="247"/>
      <c r="TME171" s="247"/>
      <c r="TMF171" s="247"/>
      <c r="TMG171" s="247"/>
      <c r="TMH171" s="247"/>
      <c r="TMI171" s="247"/>
      <c r="TMJ171" s="247"/>
      <c r="TMK171" s="247"/>
      <c r="TML171" s="247"/>
      <c r="TMM171" s="247"/>
      <c r="TMN171" s="247"/>
      <c r="TMO171" s="247"/>
      <c r="TMP171" s="247"/>
      <c r="TMQ171" s="247"/>
      <c r="TMR171" s="247"/>
      <c r="TMS171" s="247"/>
      <c r="TMT171" s="247"/>
      <c r="TMU171" s="247"/>
      <c r="TMV171" s="247"/>
      <c r="TMW171" s="247"/>
      <c r="TMX171" s="247"/>
      <c r="TMY171" s="247"/>
      <c r="TMZ171" s="247"/>
      <c r="TNA171" s="247"/>
      <c r="TNB171" s="247"/>
      <c r="TNC171" s="247"/>
      <c r="TND171" s="247"/>
      <c r="TNE171" s="247"/>
      <c r="TNF171" s="247"/>
      <c r="TNG171" s="247"/>
      <c r="TNH171" s="247"/>
      <c r="TNI171" s="247"/>
      <c r="TNJ171" s="247"/>
      <c r="TNK171" s="247"/>
      <c r="TNL171" s="247"/>
      <c r="TNM171" s="247"/>
      <c r="TNN171" s="247"/>
      <c r="TNO171" s="247"/>
      <c r="TNP171" s="247"/>
      <c r="TNQ171" s="247"/>
      <c r="TNR171" s="247"/>
      <c r="TNS171" s="247"/>
      <c r="TNT171" s="247"/>
      <c r="TNU171" s="247"/>
      <c r="TNV171" s="247"/>
      <c r="TNW171" s="247"/>
      <c r="TNX171" s="247"/>
      <c r="TNY171" s="247"/>
      <c r="TNZ171" s="247"/>
      <c r="TOA171" s="247"/>
      <c r="TOB171" s="247"/>
      <c r="TOC171" s="247"/>
      <c r="TOD171" s="247"/>
      <c r="TOE171" s="247"/>
      <c r="TOF171" s="247"/>
      <c r="TOG171" s="247"/>
      <c r="TOH171" s="247"/>
      <c r="TOI171" s="247"/>
      <c r="TOJ171" s="247"/>
      <c r="TOK171" s="247"/>
      <c r="TOL171" s="247"/>
      <c r="TOM171" s="247"/>
      <c r="TON171" s="247"/>
      <c r="TOO171" s="247"/>
      <c r="TOP171" s="247"/>
      <c r="TOQ171" s="247"/>
      <c r="TOR171" s="247"/>
      <c r="TOS171" s="247"/>
      <c r="TOT171" s="247"/>
      <c r="TOU171" s="247"/>
      <c r="TOV171" s="247"/>
      <c r="TOW171" s="247"/>
      <c r="TOX171" s="247"/>
      <c r="TOY171" s="247"/>
      <c r="TOZ171" s="247"/>
      <c r="TPA171" s="247"/>
      <c r="TPB171" s="247"/>
      <c r="TPC171" s="247"/>
      <c r="TPD171" s="247"/>
      <c r="TPE171" s="247"/>
      <c r="TPF171" s="247"/>
      <c r="TPG171" s="247"/>
      <c r="TPH171" s="247"/>
      <c r="TPI171" s="247"/>
      <c r="TPJ171" s="247"/>
      <c r="TPK171" s="247"/>
      <c r="TPL171" s="247"/>
      <c r="TPM171" s="247"/>
      <c r="TPN171" s="247"/>
      <c r="TPO171" s="247"/>
      <c r="TPP171" s="247"/>
      <c r="TPQ171" s="247"/>
      <c r="TPR171" s="247"/>
      <c r="TPS171" s="247"/>
      <c r="TPT171" s="247"/>
      <c r="TPU171" s="247"/>
      <c r="TPV171" s="247"/>
      <c r="TPW171" s="247"/>
      <c r="TPX171" s="247"/>
      <c r="TPY171" s="247"/>
      <c r="TPZ171" s="247"/>
      <c r="TQA171" s="247"/>
      <c r="TQB171" s="247"/>
      <c r="TQC171" s="247"/>
      <c r="TQD171" s="247"/>
      <c r="TQE171" s="247"/>
      <c r="TQF171" s="247"/>
      <c r="TQG171" s="247"/>
      <c r="TQH171" s="247"/>
      <c r="TQI171" s="247"/>
      <c r="TQJ171" s="247"/>
      <c r="TQK171" s="247"/>
      <c r="TQL171" s="247"/>
      <c r="TQM171" s="247"/>
      <c r="TQN171" s="247"/>
      <c r="TQO171" s="247"/>
      <c r="TQP171" s="247"/>
      <c r="TQQ171" s="247"/>
      <c r="TQR171" s="247"/>
      <c r="TQS171" s="247"/>
      <c r="TQT171" s="247"/>
      <c r="TQU171" s="247"/>
      <c r="TQV171" s="247"/>
      <c r="TQW171" s="247"/>
      <c r="TQX171" s="247"/>
      <c r="TQY171" s="247"/>
      <c r="TQZ171" s="247"/>
      <c r="TRA171" s="247"/>
      <c r="TRB171" s="247"/>
      <c r="TRC171" s="247"/>
      <c r="TRD171" s="247"/>
      <c r="TRE171" s="247"/>
      <c r="TRF171" s="247"/>
      <c r="TRG171" s="247"/>
      <c r="TRH171" s="247"/>
      <c r="TRI171" s="247"/>
      <c r="TRJ171" s="247"/>
      <c r="TRK171" s="247"/>
      <c r="TRL171" s="247"/>
      <c r="TRM171" s="247"/>
      <c r="TRN171" s="247"/>
      <c r="TRO171" s="247"/>
      <c r="TRP171" s="247"/>
      <c r="TRQ171" s="247"/>
      <c r="TRR171" s="247"/>
      <c r="TRS171" s="247"/>
      <c r="TRT171" s="247"/>
      <c r="TRU171" s="247"/>
      <c r="TRV171" s="247"/>
      <c r="TRW171" s="247"/>
      <c r="TRX171" s="247"/>
      <c r="TRY171" s="247"/>
      <c r="TRZ171" s="247"/>
      <c r="TSA171" s="247"/>
      <c r="TSB171" s="247"/>
      <c r="TSC171" s="247"/>
      <c r="TSD171" s="247"/>
      <c r="TSE171" s="247"/>
      <c r="TSF171" s="247"/>
      <c r="TSG171" s="247"/>
      <c r="TSH171" s="247"/>
      <c r="TSI171" s="247"/>
      <c r="TSJ171" s="247"/>
      <c r="TSK171" s="247"/>
      <c r="TSL171" s="247"/>
      <c r="TSM171" s="247"/>
      <c r="TSN171" s="247"/>
      <c r="TSO171" s="247"/>
      <c r="TSP171" s="247"/>
      <c r="TSQ171" s="247"/>
      <c r="TSR171" s="247"/>
      <c r="TSS171" s="247"/>
      <c r="TST171" s="247"/>
      <c r="TSU171" s="247"/>
      <c r="TSV171" s="247"/>
      <c r="TSW171" s="247"/>
      <c r="TSX171" s="247"/>
      <c r="TSY171" s="247"/>
      <c r="TSZ171" s="247"/>
      <c r="TTA171" s="247"/>
      <c r="TTB171" s="247"/>
      <c r="TTC171" s="247"/>
      <c r="TTD171" s="247"/>
      <c r="TTE171" s="247"/>
      <c r="TTF171" s="247"/>
      <c r="TTG171" s="247"/>
      <c r="TTH171" s="247"/>
      <c r="TTI171" s="247"/>
      <c r="TTJ171" s="247"/>
      <c r="TTK171" s="247"/>
      <c r="TTL171" s="247"/>
      <c r="TTM171" s="247"/>
      <c r="TTN171" s="247"/>
      <c r="TTO171" s="247"/>
      <c r="TTP171" s="247"/>
      <c r="TTQ171" s="247"/>
      <c r="TTR171" s="247"/>
      <c r="TTS171" s="247"/>
      <c r="TTT171" s="247"/>
      <c r="TTU171" s="247"/>
      <c r="TTV171" s="247"/>
      <c r="TTW171" s="247"/>
      <c r="TTX171" s="247"/>
      <c r="TTY171" s="247"/>
      <c r="TTZ171" s="247"/>
      <c r="TUA171" s="247"/>
      <c r="TUB171" s="247"/>
      <c r="TUC171" s="247"/>
      <c r="TUD171" s="247"/>
      <c r="TUE171" s="247"/>
      <c r="TUF171" s="247"/>
      <c r="TUG171" s="247"/>
      <c r="TUH171" s="247"/>
      <c r="TUI171" s="247"/>
      <c r="TUJ171" s="247"/>
      <c r="TUK171" s="247"/>
      <c r="TUL171" s="247"/>
      <c r="TUM171" s="247"/>
      <c r="TUN171" s="247"/>
      <c r="TUO171" s="247"/>
      <c r="TUP171" s="247"/>
      <c r="TUQ171" s="247"/>
      <c r="TUR171" s="247"/>
      <c r="TUS171" s="247"/>
      <c r="TUT171" s="247"/>
      <c r="TUU171" s="247"/>
      <c r="TUV171" s="247"/>
      <c r="TUW171" s="247"/>
      <c r="TUX171" s="247"/>
      <c r="TUY171" s="247"/>
      <c r="TUZ171" s="247"/>
      <c r="TVA171" s="247"/>
      <c r="TVB171" s="247"/>
      <c r="TVC171" s="247"/>
      <c r="TVD171" s="247"/>
      <c r="TVE171" s="247"/>
      <c r="TVF171" s="247"/>
      <c r="TVG171" s="247"/>
      <c r="TVH171" s="247"/>
      <c r="TVI171" s="247"/>
      <c r="TVJ171" s="247"/>
      <c r="TVK171" s="247"/>
      <c r="TVL171" s="247"/>
      <c r="TVM171" s="247"/>
      <c r="TVN171" s="247"/>
      <c r="TVO171" s="247"/>
      <c r="TVP171" s="247"/>
      <c r="TVQ171" s="247"/>
      <c r="TVR171" s="247"/>
      <c r="TVS171" s="247"/>
      <c r="TVT171" s="247"/>
      <c r="TVU171" s="247"/>
      <c r="TVV171" s="247"/>
      <c r="TVW171" s="247"/>
      <c r="TVX171" s="247"/>
      <c r="TVY171" s="247"/>
      <c r="TVZ171" s="247"/>
      <c r="TWA171" s="247"/>
      <c r="TWB171" s="247"/>
      <c r="TWC171" s="247"/>
      <c r="TWD171" s="247"/>
      <c r="TWE171" s="247"/>
      <c r="TWF171" s="247"/>
      <c r="TWG171" s="247"/>
      <c r="TWH171" s="247"/>
      <c r="TWI171" s="247"/>
      <c r="TWJ171" s="247"/>
      <c r="TWK171" s="247"/>
      <c r="TWL171" s="247"/>
      <c r="TWM171" s="247"/>
      <c r="TWN171" s="247"/>
      <c r="TWO171" s="247"/>
      <c r="TWP171" s="247"/>
      <c r="TWQ171" s="247"/>
      <c r="TWR171" s="247"/>
      <c r="TWS171" s="247"/>
      <c r="TWT171" s="247"/>
      <c r="TWU171" s="247"/>
      <c r="TWV171" s="247"/>
      <c r="TWW171" s="247"/>
      <c r="TWX171" s="247"/>
      <c r="TWY171" s="247"/>
      <c r="TWZ171" s="247"/>
      <c r="TXA171" s="247"/>
      <c r="TXB171" s="247"/>
      <c r="TXC171" s="247"/>
      <c r="TXD171" s="247"/>
      <c r="TXE171" s="247"/>
      <c r="TXF171" s="247"/>
      <c r="TXG171" s="247"/>
      <c r="TXH171" s="247"/>
      <c r="TXI171" s="247"/>
      <c r="TXJ171" s="247"/>
      <c r="TXK171" s="247"/>
      <c r="TXL171" s="247"/>
      <c r="TXM171" s="247"/>
      <c r="TXN171" s="247"/>
      <c r="TXO171" s="247"/>
      <c r="TXP171" s="247"/>
      <c r="TXQ171" s="247"/>
      <c r="TXR171" s="247"/>
      <c r="TXS171" s="247"/>
      <c r="TXT171" s="247"/>
      <c r="TXU171" s="247"/>
      <c r="TXV171" s="247"/>
      <c r="TXW171" s="247"/>
      <c r="TXX171" s="247"/>
      <c r="TXY171" s="247"/>
      <c r="TXZ171" s="247"/>
      <c r="TYA171" s="247"/>
      <c r="TYB171" s="247"/>
      <c r="TYC171" s="247"/>
      <c r="TYD171" s="247"/>
      <c r="TYE171" s="247"/>
      <c r="TYF171" s="247"/>
      <c r="TYG171" s="247"/>
      <c r="TYH171" s="247"/>
      <c r="TYI171" s="247"/>
      <c r="TYJ171" s="247"/>
      <c r="TYK171" s="247"/>
      <c r="TYL171" s="247"/>
      <c r="TYM171" s="247"/>
      <c r="TYN171" s="247"/>
      <c r="TYO171" s="247"/>
      <c r="TYP171" s="247"/>
      <c r="TYQ171" s="247"/>
      <c r="TYR171" s="247"/>
      <c r="TYS171" s="247"/>
      <c r="TYT171" s="247"/>
      <c r="TYU171" s="247"/>
      <c r="TYV171" s="247"/>
      <c r="TYW171" s="247"/>
      <c r="TYX171" s="247"/>
      <c r="TYY171" s="247"/>
      <c r="TYZ171" s="247"/>
      <c r="TZA171" s="247"/>
      <c r="TZB171" s="247"/>
      <c r="TZC171" s="247"/>
      <c r="TZD171" s="247"/>
      <c r="TZE171" s="247"/>
      <c r="TZF171" s="247"/>
      <c r="TZG171" s="247"/>
      <c r="TZH171" s="247"/>
      <c r="TZI171" s="247"/>
      <c r="TZJ171" s="247"/>
      <c r="TZK171" s="247"/>
      <c r="TZL171" s="247"/>
      <c r="TZM171" s="247"/>
      <c r="TZN171" s="247"/>
      <c r="TZO171" s="247"/>
      <c r="TZP171" s="247"/>
      <c r="TZQ171" s="247"/>
      <c r="TZR171" s="247"/>
      <c r="TZS171" s="247"/>
      <c r="TZT171" s="247"/>
      <c r="TZU171" s="247"/>
      <c r="TZV171" s="247"/>
      <c r="TZW171" s="247"/>
      <c r="TZX171" s="247"/>
      <c r="TZY171" s="247"/>
      <c r="TZZ171" s="247"/>
      <c r="UAA171" s="247"/>
      <c r="UAB171" s="247"/>
      <c r="UAC171" s="247"/>
      <c r="UAD171" s="247"/>
      <c r="UAE171" s="247"/>
      <c r="UAF171" s="247"/>
      <c r="UAG171" s="247"/>
      <c r="UAH171" s="247"/>
      <c r="UAI171" s="247"/>
      <c r="UAJ171" s="247"/>
      <c r="UAK171" s="247"/>
      <c r="UAL171" s="247"/>
      <c r="UAM171" s="247"/>
      <c r="UAN171" s="247"/>
      <c r="UAO171" s="247"/>
      <c r="UAP171" s="247"/>
      <c r="UAQ171" s="247"/>
      <c r="UAR171" s="247"/>
      <c r="UAS171" s="247"/>
      <c r="UAT171" s="247"/>
      <c r="UAU171" s="247"/>
      <c r="UAV171" s="247"/>
      <c r="UAW171" s="247"/>
      <c r="UAX171" s="247"/>
      <c r="UAY171" s="247"/>
      <c r="UAZ171" s="247"/>
      <c r="UBA171" s="247"/>
      <c r="UBB171" s="247"/>
      <c r="UBC171" s="247"/>
      <c r="UBD171" s="247"/>
      <c r="UBE171" s="247"/>
      <c r="UBF171" s="247"/>
      <c r="UBG171" s="247"/>
      <c r="UBH171" s="247"/>
      <c r="UBI171" s="247"/>
      <c r="UBJ171" s="247"/>
      <c r="UBK171" s="247"/>
      <c r="UBL171" s="247"/>
      <c r="UBM171" s="247"/>
      <c r="UBN171" s="247"/>
      <c r="UBO171" s="247"/>
      <c r="UBP171" s="247"/>
      <c r="UBQ171" s="247"/>
      <c r="UBR171" s="247"/>
      <c r="UBS171" s="247"/>
      <c r="UBT171" s="247"/>
      <c r="UBU171" s="247"/>
      <c r="UBV171" s="247"/>
      <c r="UBW171" s="247"/>
      <c r="UBX171" s="247"/>
      <c r="UBY171" s="247"/>
      <c r="UBZ171" s="247"/>
      <c r="UCA171" s="247"/>
      <c r="UCB171" s="247"/>
      <c r="UCC171" s="247"/>
      <c r="UCD171" s="247"/>
      <c r="UCE171" s="247"/>
      <c r="UCF171" s="247"/>
      <c r="UCG171" s="247"/>
      <c r="UCH171" s="247"/>
      <c r="UCI171" s="247"/>
      <c r="UCJ171" s="247"/>
      <c r="UCK171" s="247"/>
      <c r="UCL171" s="247"/>
      <c r="UCM171" s="247"/>
      <c r="UCN171" s="247"/>
      <c r="UCO171" s="247"/>
      <c r="UCP171" s="247"/>
      <c r="UCQ171" s="247"/>
      <c r="UCR171" s="247"/>
      <c r="UCS171" s="247"/>
      <c r="UCT171" s="247"/>
      <c r="UCU171" s="247"/>
      <c r="UCV171" s="247"/>
      <c r="UCW171" s="247"/>
      <c r="UCX171" s="247"/>
      <c r="UCY171" s="247"/>
      <c r="UCZ171" s="247"/>
      <c r="UDA171" s="247"/>
      <c r="UDB171" s="247"/>
      <c r="UDC171" s="247"/>
      <c r="UDD171" s="247"/>
      <c r="UDE171" s="247"/>
      <c r="UDF171" s="247"/>
      <c r="UDG171" s="247"/>
      <c r="UDH171" s="247"/>
      <c r="UDI171" s="247"/>
      <c r="UDJ171" s="247"/>
      <c r="UDK171" s="247"/>
      <c r="UDL171" s="247"/>
      <c r="UDM171" s="247"/>
      <c r="UDN171" s="247"/>
      <c r="UDO171" s="247"/>
      <c r="UDP171" s="247"/>
      <c r="UDQ171" s="247"/>
      <c r="UDR171" s="247"/>
      <c r="UDS171" s="247"/>
      <c r="UDT171" s="247"/>
      <c r="UDU171" s="247"/>
      <c r="UDV171" s="247"/>
      <c r="UDW171" s="247"/>
      <c r="UDX171" s="247"/>
      <c r="UDY171" s="247"/>
      <c r="UDZ171" s="247"/>
      <c r="UEA171" s="247"/>
      <c r="UEB171" s="247"/>
      <c r="UEC171" s="247"/>
      <c r="UED171" s="247"/>
      <c r="UEE171" s="247"/>
      <c r="UEF171" s="247"/>
      <c r="UEG171" s="247"/>
      <c r="UEH171" s="247"/>
      <c r="UEI171" s="247"/>
      <c r="UEJ171" s="247"/>
      <c r="UEK171" s="247"/>
      <c r="UEL171" s="247"/>
      <c r="UEM171" s="247"/>
      <c r="UEN171" s="247"/>
      <c r="UEO171" s="247"/>
      <c r="UEP171" s="247"/>
      <c r="UEQ171" s="247"/>
      <c r="UER171" s="247"/>
      <c r="UES171" s="247"/>
      <c r="UET171" s="247"/>
      <c r="UEU171" s="247"/>
      <c r="UEV171" s="247"/>
      <c r="UEW171" s="247"/>
      <c r="UEX171" s="247"/>
      <c r="UEY171" s="247"/>
      <c r="UEZ171" s="247"/>
      <c r="UFA171" s="247"/>
      <c r="UFB171" s="247"/>
      <c r="UFC171" s="247"/>
      <c r="UFD171" s="247"/>
      <c r="UFE171" s="247"/>
      <c r="UFF171" s="247"/>
      <c r="UFG171" s="247"/>
      <c r="UFH171" s="247"/>
      <c r="UFI171" s="247"/>
      <c r="UFJ171" s="247"/>
      <c r="UFK171" s="247"/>
      <c r="UFL171" s="247"/>
      <c r="UFM171" s="247"/>
      <c r="UFN171" s="247"/>
      <c r="UFO171" s="247"/>
      <c r="UFP171" s="247"/>
      <c r="UFQ171" s="247"/>
      <c r="UFR171" s="247"/>
      <c r="UFS171" s="247"/>
      <c r="UFT171" s="247"/>
      <c r="UFU171" s="247"/>
      <c r="UFV171" s="247"/>
      <c r="UFW171" s="247"/>
      <c r="UFX171" s="247"/>
      <c r="UFY171" s="247"/>
      <c r="UFZ171" s="247"/>
      <c r="UGA171" s="247"/>
      <c r="UGB171" s="247"/>
      <c r="UGC171" s="247"/>
      <c r="UGD171" s="247"/>
      <c r="UGE171" s="247"/>
      <c r="UGF171" s="247"/>
      <c r="UGG171" s="247"/>
      <c r="UGH171" s="247"/>
      <c r="UGI171" s="247"/>
      <c r="UGJ171" s="247"/>
      <c r="UGK171" s="247"/>
      <c r="UGL171" s="247"/>
      <c r="UGM171" s="247"/>
      <c r="UGN171" s="247"/>
      <c r="UGO171" s="247"/>
      <c r="UGP171" s="247"/>
      <c r="UGQ171" s="247"/>
      <c r="UGR171" s="247"/>
      <c r="UGS171" s="247"/>
      <c r="UGT171" s="247"/>
      <c r="UGU171" s="247"/>
      <c r="UGV171" s="247"/>
      <c r="UGW171" s="247"/>
      <c r="UGX171" s="247"/>
      <c r="UGY171" s="247"/>
      <c r="UGZ171" s="247"/>
      <c r="UHA171" s="247"/>
      <c r="UHB171" s="247"/>
      <c r="UHC171" s="247"/>
      <c r="UHD171" s="247"/>
      <c r="UHE171" s="247"/>
      <c r="UHF171" s="247"/>
      <c r="UHG171" s="247"/>
      <c r="UHH171" s="247"/>
      <c r="UHI171" s="247"/>
      <c r="UHJ171" s="247"/>
      <c r="UHK171" s="247"/>
      <c r="UHL171" s="247"/>
      <c r="UHM171" s="247"/>
      <c r="UHN171" s="247"/>
      <c r="UHO171" s="247"/>
      <c r="UHP171" s="247"/>
      <c r="UHQ171" s="247"/>
      <c r="UHR171" s="247"/>
      <c r="UHS171" s="247"/>
      <c r="UHT171" s="247"/>
      <c r="UHU171" s="247"/>
      <c r="UHV171" s="247"/>
      <c r="UHW171" s="247"/>
      <c r="UHX171" s="247"/>
      <c r="UHY171" s="247"/>
      <c r="UHZ171" s="247"/>
      <c r="UIA171" s="247"/>
      <c r="UIB171" s="247"/>
      <c r="UIC171" s="247"/>
      <c r="UID171" s="247"/>
      <c r="UIE171" s="247"/>
      <c r="UIF171" s="247"/>
      <c r="UIG171" s="247"/>
      <c r="UIH171" s="247"/>
      <c r="UII171" s="247"/>
      <c r="UIJ171" s="247"/>
      <c r="UIK171" s="247"/>
      <c r="UIL171" s="247"/>
      <c r="UIM171" s="247"/>
      <c r="UIN171" s="247"/>
      <c r="UIO171" s="247"/>
      <c r="UIP171" s="247"/>
      <c r="UIQ171" s="247"/>
      <c r="UIR171" s="247"/>
      <c r="UIS171" s="247"/>
      <c r="UIT171" s="247"/>
      <c r="UIU171" s="247"/>
      <c r="UIV171" s="247"/>
      <c r="UIW171" s="247"/>
      <c r="UIX171" s="247"/>
      <c r="UIY171" s="247"/>
      <c r="UIZ171" s="247"/>
      <c r="UJA171" s="247"/>
      <c r="UJB171" s="247"/>
      <c r="UJC171" s="247"/>
      <c r="UJD171" s="247"/>
      <c r="UJE171" s="247"/>
      <c r="UJF171" s="247"/>
      <c r="UJG171" s="247"/>
      <c r="UJH171" s="247"/>
      <c r="UJI171" s="247"/>
      <c r="UJJ171" s="247"/>
      <c r="UJK171" s="247"/>
      <c r="UJL171" s="247"/>
      <c r="UJM171" s="247"/>
      <c r="UJN171" s="247"/>
      <c r="UJO171" s="247"/>
      <c r="UJP171" s="247"/>
      <c r="UJQ171" s="247"/>
      <c r="UJR171" s="247"/>
      <c r="UJS171" s="247"/>
      <c r="UJT171" s="247"/>
      <c r="UJU171" s="247"/>
      <c r="UJV171" s="247"/>
      <c r="UJW171" s="247"/>
      <c r="UJX171" s="247"/>
      <c r="UJY171" s="247"/>
      <c r="UJZ171" s="247"/>
      <c r="UKA171" s="247"/>
      <c r="UKB171" s="247"/>
      <c r="UKC171" s="247"/>
      <c r="UKD171" s="247"/>
      <c r="UKE171" s="247"/>
      <c r="UKF171" s="247"/>
      <c r="UKG171" s="247"/>
      <c r="UKH171" s="247"/>
      <c r="UKI171" s="247"/>
      <c r="UKJ171" s="247"/>
      <c r="UKK171" s="247"/>
      <c r="UKL171" s="247"/>
      <c r="UKM171" s="247"/>
      <c r="UKN171" s="247"/>
      <c r="UKO171" s="247"/>
      <c r="UKP171" s="247"/>
      <c r="UKQ171" s="247"/>
      <c r="UKR171" s="247"/>
      <c r="UKS171" s="247"/>
      <c r="UKT171" s="247"/>
      <c r="UKU171" s="247"/>
      <c r="UKV171" s="247"/>
      <c r="UKW171" s="247"/>
      <c r="UKX171" s="247"/>
      <c r="UKY171" s="247"/>
      <c r="UKZ171" s="247"/>
      <c r="ULA171" s="247"/>
      <c r="ULB171" s="247"/>
      <c r="ULC171" s="247"/>
      <c r="ULD171" s="247"/>
      <c r="ULE171" s="247"/>
      <c r="ULF171" s="247"/>
      <c r="ULG171" s="247"/>
      <c r="ULH171" s="247"/>
      <c r="ULI171" s="247"/>
      <c r="ULJ171" s="247"/>
      <c r="ULK171" s="247"/>
      <c r="ULL171" s="247"/>
      <c r="ULM171" s="247"/>
      <c r="ULN171" s="247"/>
      <c r="ULO171" s="247"/>
      <c r="ULP171" s="247"/>
      <c r="ULQ171" s="247"/>
      <c r="ULR171" s="247"/>
      <c r="ULS171" s="247"/>
      <c r="ULT171" s="247"/>
      <c r="ULU171" s="247"/>
      <c r="ULV171" s="247"/>
      <c r="ULW171" s="247"/>
      <c r="ULX171" s="247"/>
      <c r="ULY171" s="247"/>
      <c r="ULZ171" s="247"/>
      <c r="UMA171" s="247"/>
      <c r="UMB171" s="247"/>
      <c r="UMC171" s="247"/>
      <c r="UMD171" s="247"/>
      <c r="UME171" s="247"/>
      <c r="UMF171" s="247"/>
      <c r="UMG171" s="247"/>
      <c r="UMH171" s="247"/>
      <c r="UMI171" s="247"/>
      <c r="UMJ171" s="247"/>
      <c r="UMK171" s="247"/>
      <c r="UML171" s="247"/>
      <c r="UMM171" s="247"/>
      <c r="UMN171" s="247"/>
      <c r="UMO171" s="247"/>
      <c r="UMP171" s="247"/>
      <c r="UMQ171" s="247"/>
      <c r="UMR171" s="247"/>
      <c r="UMS171" s="247"/>
      <c r="UMT171" s="247"/>
      <c r="UMU171" s="247"/>
      <c r="UMV171" s="247"/>
      <c r="UMW171" s="247"/>
      <c r="UMX171" s="247"/>
      <c r="UMY171" s="247"/>
      <c r="UMZ171" s="247"/>
      <c r="UNA171" s="247"/>
      <c r="UNB171" s="247"/>
      <c r="UNC171" s="247"/>
      <c r="UND171" s="247"/>
      <c r="UNE171" s="247"/>
      <c r="UNF171" s="247"/>
      <c r="UNG171" s="247"/>
      <c r="UNH171" s="247"/>
      <c r="UNI171" s="247"/>
      <c r="UNJ171" s="247"/>
      <c r="UNK171" s="247"/>
      <c r="UNL171" s="247"/>
      <c r="UNM171" s="247"/>
      <c r="UNN171" s="247"/>
      <c r="UNO171" s="247"/>
      <c r="UNP171" s="247"/>
      <c r="UNQ171" s="247"/>
      <c r="UNR171" s="247"/>
      <c r="UNS171" s="247"/>
      <c r="UNT171" s="247"/>
      <c r="UNU171" s="247"/>
      <c r="UNV171" s="247"/>
      <c r="UNW171" s="247"/>
      <c r="UNX171" s="247"/>
      <c r="UNY171" s="247"/>
      <c r="UNZ171" s="247"/>
      <c r="UOA171" s="247"/>
      <c r="UOB171" s="247"/>
      <c r="UOC171" s="247"/>
      <c r="UOD171" s="247"/>
      <c r="UOE171" s="247"/>
      <c r="UOF171" s="247"/>
      <c r="UOG171" s="247"/>
      <c r="UOH171" s="247"/>
      <c r="UOI171" s="247"/>
      <c r="UOJ171" s="247"/>
      <c r="UOK171" s="247"/>
      <c r="UOL171" s="247"/>
      <c r="UOM171" s="247"/>
      <c r="UON171" s="247"/>
      <c r="UOO171" s="247"/>
      <c r="UOP171" s="247"/>
      <c r="UOQ171" s="247"/>
      <c r="UOR171" s="247"/>
      <c r="UOS171" s="247"/>
      <c r="UOT171" s="247"/>
      <c r="UOU171" s="247"/>
      <c r="UOV171" s="247"/>
      <c r="UOW171" s="247"/>
      <c r="UOX171" s="247"/>
      <c r="UOY171" s="247"/>
      <c r="UOZ171" s="247"/>
      <c r="UPA171" s="247"/>
      <c r="UPB171" s="247"/>
      <c r="UPC171" s="247"/>
      <c r="UPD171" s="247"/>
      <c r="UPE171" s="247"/>
      <c r="UPF171" s="247"/>
      <c r="UPG171" s="247"/>
      <c r="UPH171" s="247"/>
      <c r="UPI171" s="247"/>
      <c r="UPJ171" s="247"/>
      <c r="UPK171" s="247"/>
      <c r="UPL171" s="247"/>
      <c r="UPM171" s="247"/>
      <c r="UPN171" s="247"/>
      <c r="UPO171" s="247"/>
      <c r="UPP171" s="247"/>
      <c r="UPQ171" s="247"/>
      <c r="UPR171" s="247"/>
      <c r="UPS171" s="247"/>
      <c r="UPT171" s="247"/>
      <c r="UPU171" s="247"/>
      <c r="UPV171" s="247"/>
      <c r="UPW171" s="247"/>
      <c r="UPX171" s="247"/>
      <c r="UPY171" s="247"/>
      <c r="UPZ171" s="247"/>
      <c r="UQA171" s="247"/>
      <c r="UQB171" s="247"/>
      <c r="UQC171" s="247"/>
      <c r="UQD171" s="247"/>
      <c r="UQE171" s="247"/>
      <c r="UQF171" s="247"/>
      <c r="UQG171" s="247"/>
      <c r="UQH171" s="247"/>
      <c r="UQI171" s="247"/>
      <c r="UQJ171" s="247"/>
      <c r="UQK171" s="247"/>
      <c r="UQL171" s="247"/>
      <c r="UQM171" s="247"/>
      <c r="UQN171" s="247"/>
      <c r="UQO171" s="247"/>
      <c r="UQP171" s="247"/>
      <c r="UQQ171" s="247"/>
      <c r="UQR171" s="247"/>
      <c r="UQS171" s="247"/>
      <c r="UQT171" s="247"/>
      <c r="UQU171" s="247"/>
      <c r="UQV171" s="247"/>
      <c r="UQW171" s="247"/>
      <c r="UQX171" s="247"/>
      <c r="UQY171" s="247"/>
      <c r="UQZ171" s="247"/>
      <c r="URA171" s="247"/>
      <c r="URB171" s="247"/>
      <c r="URC171" s="247"/>
      <c r="URD171" s="247"/>
      <c r="URE171" s="247"/>
      <c r="URF171" s="247"/>
      <c r="URG171" s="247"/>
      <c r="URH171" s="247"/>
      <c r="URI171" s="247"/>
      <c r="URJ171" s="247"/>
      <c r="URK171" s="247"/>
      <c r="URL171" s="247"/>
      <c r="URM171" s="247"/>
      <c r="URN171" s="247"/>
      <c r="URO171" s="247"/>
      <c r="URP171" s="247"/>
      <c r="URQ171" s="247"/>
      <c r="URR171" s="247"/>
      <c r="URS171" s="247"/>
      <c r="URT171" s="247"/>
      <c r="URU171" s="247"/>
      <c r="URV171" s="247"/>
      <c r="URW171" s="247"/>
      <c r="URX171" s="247"/>
      <c r="URY171" s="247"/>
      <c r="URZ171" s="247"/>
      <c r="USA171" s="247"/>
      <c r="USB171" s="247"/>
      <c r="USC171" s="247"/>
      <c r="USD171" s="247"/>
      <c r="USE171" s="247"/>
      <c r="USF171" s="247"/>
      <c r="USG171" s="247"/>
      <c r="USH171" s="247"/>
      <c r="USI171" s="247"/>
      <c r="USJ171" s="247"/>
      <c r="USK171" s="247"/>
      <c r="USL171" s="247"/>
      <c r="USM171" s="247"/>
      <c r="USN171" s="247"/>
      <c r="USO171" s="247"/>
      <c r="USP171" s="247"/>
      <c r="USQ171" s="247"/>
      <c r="USR171" s="247"/>
      <c r="USS171" s="247"/>
      <c r="UST171" s="247"/>
      <c r="USU171" s="247"/>
      <c r="USV171" s="247"/>
      <c r="USW171" s="247"/>
      <c r="USX171" s="247"/>
      <c r="USY171" s="247"/>
      <c r="USZ171" s="247"/>
      <c r="UTA171" s="247"/>
      <c r="UTB171" s="247"/>
      <c r="UTC171" s="247"/>
      <c r="UTD171" s="247"/>
      <c r="UTE171" s="247"/>
      <c r="UTF171" s="247"/>
      <c r="UTG171" s="247"/>
      <c r="UTH171" s="247"/>
      <c r="UTI171" s="247"/>
      <c r="UTJ171" s="247"/>
      <c r="UTK171" s="247"/>
      <c r="UTL171" s="247"/>
      <c r="UTM171" s="247"/>
      <c r="UTN171" s="247"/>
      <c r="UTO171" s="247"/>
      <c r="UTP171" s="247"/>
      <c r="UTQ171" s="247"/>
      <c r="UTR171" s="247"/>
      <c r="UTS171" s="247"/>
      <c r="UTT171" s="247"/>
      <c r="UTU171" s="247"/>
      <c r="UTV171" s="247"/>
      <c r="UTW171" s="247"/>
      <c r="UTX171" s="247"/>
      <c r="UTY171" s="247"/>
      <c r="UTZ171" s="247"/>
      <c r="UUA171" s="247"/>
      <c r="UUB171" s="247"/>
      <c r="UUC171" s="247"/>
      <c r="UUD171" s="247"/>
      <c r="UUE171" s="247"/>
      <c r="UUF171" s="247"/>
      <c r="UUG171" s="247"/>
      <c r="UUH171" s="247"/>
      <c r="UUI171" s="247"/>
      <c r="UUJ171" s="247"/>
      <c r="UUK171" s="247"/>
      <c r="UUL171" s="247"/>
      <c r="UUM171" s="247"/>
      <c r="UUN171" s="247"/>
      <c r="UUO171" s="247"/>
      <c r="UUP171" s="247"/>
      <c r="UUQ171" s="247"/>
      <c r="UUR171" s="247"/>
      <c r="UUS171" s="247"/>
      <c r="UUT171" s="247"/>
      <c r="UUU171" s="247"/>
      <c r="UUV171" s="247"/>
      <c r="UUW171" s="247"/>
      <c r="UUX171" s="247"/>
      <c r="UUY171" s="247"/>
      <c r="UUZ171" s="247"/>
      <c r="UVA171" s="247"/>
      <c r="UVB171" s="247"/>
      <c r="UVC171" s="247"/>
      <c r="UVD171" s="247"/>
      <c r="UVE171" s="247"/>
      <c r="UVF171" s="247"/>
      <c r="UVG171" s="247"/>
      <c r="UVH171" s="247"/>
      <c r="UVI171" s="247"/>
      <c r="UVJ171" s="247"/>
      <c r="UVK171" s="247"/>
      <c r="UVL171" s="247"/>
      <c r="UVM171" s="247"/>
      <c r="UVN171" s="247"/>
      <c r="UVO171" s="247"/>
      <c r="UVP171" s="247"/>
      <c r="UVQ171" s="247"/>
      <c r="UVR171" s="247"/>
      <c r="UVS171" s="247"/>
      <c r="UVT171" s="247"/>
      <c r="UVU171" s="247"/>
      <c r="UVV171" s="247"/>
      <c r="UVW171" s="247"/>
      <c r="UVX171" s="247"/>
      <c r="UVY171" s="247"/>
      <c r="UVZ171" s="247"/>
      <c r="UWA171" s="247"/>
      <c r="UWB171" s="247"/>
      <c r="UWC171" s="247"/>
      <c r="UWD171" s="247"/>
      <c r="UWE171" s="247"/>
      <c r="UWF171" s="247"/>
      <c r="UWG171" s="247"/>
      <c r="UWH171" s="247"/>
      <c r="UWI171" s="247"/>
      <c r="UWJ171" s="247"/>
      <c r="UWK171" s="247"/>
      <c r="UWL171" s="247"/>
      <c r="UWM171" s="247"/>
      <c r="UWN171" s="247"/>
      <c r="UWO171" s="247"/>
      <c r="UWP171" s="247"/>
      <c r="UWQ171" s="247"/>
      <c r="UWR171" s="247"/>
      <c r="UWS171" s="247"/>
      <c r="UWT171" s="247"/>
      <c r="UWU171" s="247"/>
      <c r="UWV171" s="247"/>
      <c r="UWW171" s="247"/>
      <c r="UWX171" s="247"/>
      <c r="UWY171" s="247"/>
      <c r="UWZ171" s="247"/>
      <c r="UXA171" s="247"/>
      <c r="UXB171" s="247"/>
      <c r="UXC171" s="247"/>
      <c r="UXD171" s="247"/>
      <c r="UXE171" s="247"/>
      <c r="UXF171" s="247"/>
      <c r="UXG171" s="247"/>
      <c r="UXH171" s="247"/>
      <c r="UXI171" s="247"/>
      <c r="UXJ171" s="247"/>
      <c r="UXK171" s="247"/>
      <c r="UXL171" s="247"/>
      <c r="UXM171" s="247"/>
      <c r="UXN171" s="247"/>
      <c r="UXO171" s="247"/>
      <c r="UXP171" s="247"/>
      <c r="UXQ171" s="247"/>
      <c r="UXR171" s="247"/>
      <c r="UXS171" s="247"/>
      <c r="UXT171" s="247"/>
      <c r="UXU171" s="247"/>
      <c r="UXV171" s="247"/>
      <c r="UXW171" s="247"/>
      <c r="UXX171" s="247"/>
      <c r="UXY171" s="247"/>
      <c r="UXZ171" s="247"/>
      <c r="UYA171" s="247"/>
      <c r="UYB171" s="247"/>
      <c r="UYC171" s="247"/>
      <c r="UYD171" s="247"/>
      <c r="UYE171" s="247"/>
      <c r="UYF171" s="247"/>
      <c r="UYG171" s="247"/>
      <c r="UYH171" s="247"/>
      <c r="UYI171" s="247"/>
      <c r="UYJ171" s="247"/>
      <c r="UYK171" s="247"/>
      <c r="UYL171" s="247"/>
      <c r="UYM171" s="247"/>
      <c r="UYN171" s="247"/>
      <c r="UYO171" s="247"/>
      <c r="UYP171" s="247"/>
      <c r="UYQ171" s="247"/>
      <c r="UYR171" s="247"/>
      <c r="UYS171" s="247"/>
      <c r="UYT171" s="247"/>
      <c r="UYU171" s="247"/>
      <c r="UYV171" s="247"/>
      <c r="UYW171" s="247"/>
      <c r="UYX171" s="247"/>
      <c r="UYY171" s="247"/>
      <c r="UYZ171" s="247"/>
      <c r="UZA171" s="247"/>
      <c r="UZB171" s="247"/>
      <c r="UZC171" s="247"/>
      <c r="UZD171" s="247"/>
      <c r="UZE171" s="247"/>
      <c r="UZF171" s="247"/>
      <c r="UZG171" s="247"/>
      <c r="UZH171" s="247"/>
      <c r="UZI171" s="247"/>
      <c r="UZJ171" s="247"/>
      <c r="UZK171" s="247"/>
      <c r="UZL171" s="247"/>
      <c r="UZM171" s="247"/>
      <c r="UZN171" s="247"/>
      <c r="UZO171" s="247"/>
      <c r="UZP171" s="247"/>
      <c r="UZQ171" s="247"/>
      <c r="UZR171" s="247"/>
      <c r="UZS171" s="247"/>
      <c r="UZT171" s="247"/>
      <c r="UZU171" s="247"/>
      <c r="UZV171" s="247"/>
      <c r="UZW171" s="247"/>
      <c r="UZX171" s="247"/>
      <c r="UZY171" s="247"/>
      <c r="UZZ171" s="247"/>
      <c r="VAA171" s="247"/>
      <c r="VAB171" s="247"/>
      <c r="VAC171" s="247"/>
      <c r="VAD171" s="247"/>
      <c r="VAE171" s="247"/>
      <c r="VAF171" s="247"/>
      <c r="VAG171" s="247"/>
      <c r="VAH171" s="247"/>
      <c r="VAI171" s="247"/>
      <c r="VAJ171" s="247"/>
      <c r="VAK171" s="247"/>
      <c r="VAL171" s="247"/>
      <c r="VAM171" s="247"/>
      <c r="VAN171" s="247"/>
      <c r="VAO171" s="247"/>
      <c r="VAP171" s="247"/>
      <c r="VAQ171" s="247"/>
      <c r="VAR171" s="247"/>
      <c r="VAS171" s="247"/>
      <c r="VAT171" s="247"/>
      <c r="VAU171" s="247"/>
      <c r="VAV171" s="247"/>
      <c r="VAW171" s="247"/>
      <c r="VAX171" s="247"/>
      <c r="VAY171" s="247"/>
      <c r="VAZ171" s="247"/>
      <c r="VBA171" s="247"/>
      <c r="VBB171" s="247"/>
      <c r="VBC171" s="247"/>
      <c r="VBD171" s="247"/>
      <c r="VBE171" s="247"/>
      <c r="VBF171" s="247"/>
      <c r="VBG171" s="247"/>
      <c r="VBH171" s="247"/>
      <c r="VBI171" s="247"/>
      <c r="VBJ171" s="247"/>
      <c r="VBK171" s="247"/>
      <c r="VBL171" s="247"/>
      <c r="VBM171" s="247"/>
      <c r="VBN171" s="247"/>
      <c r="VBO171" s="247"/>
      <c r="VBP171" s="247"/>
      <c r="VBQ171" s="247"/>
      <c r="VBR171" s="247"/>
      <c r="VBS171" s="247"/>
      <c r="VBT171" s="247"/>
      <c r="VBU171" s="247"/>
      <c r="VBV171" s="247"/>
      <c r="VBW171" s="247"/>
      <c r="VBX171" s="247"/>
      <c r="VBY171" s="247"/>
      <c r="VBZ171" s="247"/>
      <c r="VCA171" s="247"/>
      <c r="VCB171" s="247"/>
      <c r="VCC171" s="247"/>
      <c r="VCD171" s="247"/>
      <c r="VCE171" s="247"/>
      <c r="VCF171" s="247"/>
      <c r="VCG171" s="247"/>
      <c r="VCH171" s="247"/>
      <c r="VCI171" s="247"/>
      <c r="VCJ171" s="247"/>
      <c r="VCK171" s="247"/>
      <c r="VCL171" s="247"/>
      <c r="VCM171" s="247"/>
      <c r="VCN171" s="247"/>
      <c r="VCO171" s="247"/>
      <c r="VCP171" s="247"/>
      <c r="VCQ171" s="247"/>
      <c r="VCR171" s="247"/>
      <c r="VCS171" s="247"/>
      <c r="VCT171" s="247"/>
      <c r="VCU171" s="247"/>
      <c r="VCV171" s="247"/>
      <c r="VCW171" s="247"/>
      <c r="VCX171" s="247"/>
      <c r="VCY171" s="247"/>
      <c r="VCZ171" s="247"/>
      <c r="VDA171" s="247"/>
      <c r="VDB171" s="247"/>
      <c r="VDC171" s="247"/>
      <c r="VDD171" s="247"/>
      <c r="VDE171" s="247"/>
      <c r="VDF171" s="247"/>
      <c r="VDG171" s="247"/>
      <c r="VDH171" s="247"/>
      <c r="VDI171" s="247"/>
      <c r="VDJ171" s="247"/>
      <c r="VDK171" s="247"/>
      <c r="VDL171" s="247"/>
      <c r="VDM171" s="247"/>
      <c r="VDN171" s="247"/>
      <c r="VDO171" s="247"/>
      <c r="VDP171" s="247"/>
      <c r="VDQ171" s="247"/>
      <c r="VDR171" s="247"/>
      <c r="VDS171" s="247"/>
      <c r="VDT171" s="247"/>
      <c r="VDU171" s="247"/>
      <c r="VDV171" s="247"/>
      <c r="VDW171" s="247"/>
      <c r="VDX171" s="247"/>
      <c r="VDY171" s="247"/>
      <c r="VDZ171" s="247"/>
      <c r="VEA171" s="247"/>
      <c r="VEB171" s="247"/>
      <c r="VEC171" s="247"/>
      <c r="VED171" s="247"/>
      <c r="VEE171" s="247"/>
      <c r="VEF171" s="247"/>
      <c r="VEG171" s="247"/>
      <c r="VEH171" s="247"/>
      <c r="VEI171" s="247"/>
      <c r="VEJ171" s="247"/>
      <c r="VEK171" s="247"/>
      <c r="VEL171" s="247"/>
      <c r="VEM171" s="247"/>
      <c r="VEN171" s="247"/>
      <c r="VEO171" s="247"/>
      <c r="VEP171" s="247"/>
      <c r="VEQ171" s="247"/>
      <c r="VER171" s="247"/>
      <c r="VES171" s="247"/>
      <c r="VET171" s="247"/>
      <c r="VEU171" s="247"/>
      <c r="VEV171" s="247"/>
      <c r="VEW171" s="247"/>
      <c r="VEX171" s="247"/>
      <c r="VEY171" s="247"/>
      <c r="VEZ171" s="247"/>
      <c r="VFA171" s="247"/>
      <c r="VFB171" s="247"/>
      <c r="VFC171" s="247"/>
      <c r="VFD171" s="247"/>
      <c r="VFE171" s="247"/>
      <c r="VFF171" s="247"/>
      <c r="VFG171" s="247"/>
      <c r="VFH171" s="247"/>
      <c r="VFI171" s="247"/>
      <c r="VFJ171" s="247"/>
      <c r="VFK171" s="247"/>
      <c r="VFL171" s="247"/>
      <c r="VFM171" s="247"/>
      <c r="VFN171" s="247"/>
      <c r="VFO171" s="247"/>
      <c r="VFP171" s="247"/>
      <c r="VFQ171" s="247"/>
      <c r="VFR171" s="247"/>
      <c r="VFS171" s="247"/>
      <c r="VFT171" s="247"/>
      <c r="VFU171" s="247"/>
      <c r="VFV171" s="247"/>
      <c r="VFW171" s="247"/>
      <c r="VFX171" s="247"/>
      <c r="VFY171" s="247"/>
      <c r="VFZ171" s="247"/>
      <c r="VGA171" s="247"/>
      <c r="VGB171" s="247"/>
      <c r="VGC171" s="247"/>
      <c r="VGD171" s="247"/>
      <c r="VGE171" s="247"/>
      <c r="VGF171" s="247"/>
      <c r="VGG171" s="247"/>
      <c r="VGH171" s="247"/>
      <c r="VGI171" s="247"/>
      <c r="VGJ171" s="247"/>
      <c r="VGK171" s="247"/>
      <c r="VGL171" s="247"/>
      <c r="VGM171" s="247"/>
      <c r="VGN171" s="247"/>
      <c r="VGO171" s="247"/>
      <c r="VGP171" s="247"/>
      <c r="VGQ171" s="247"/>
      <c r="VGR171" s="247"/>
      <c r="VGS171" s="247"/>
      <c r="VGT171" s="247"/>
      <c r="VGU171" s="247"/>
      <c r="VGV171" s="247"/>
      <c r="VGW171" s="247"/>
      <c r="VGX171" s="247"/>
      <c r="VGY171" s="247"/>
      <c r="VGZ171" s="247"/>
      <c r="VHA171" s="247"/>
      <c r="VHB171" s="247"/>
      <c r="VHC171" s="247"/>
      <c r="VHD171" s="247"/>
      <c r="VHE171" s="247"/>
      <c r="VHF171" s="247"/>
      <c r="VHG171" s="247"/>
      <c r="VHH171" s="247"/>
      <c r="VHI171" s="247"/>
      <c r="VHJ171" s="247"/>
      <c r="VHK171" s="247"/>
      <c r="VHL171" s="247"/>
      <c r="VHM171" s="247"/>
      <c r="VHN171" s="247"/>
      <c r="VHO171" s="247"/>
      <c r="VHP171" s="247"/>
      <c r="VHQ171" s="247"/>
      <c r="VHR171" s="247"/>
      <c r="VHS171" s="247"/>
      <c r="VHT171" s="247"/>
      <c r="VHU171" s="247"/>
      <c r="VHV171" s="247"/>
      <c r="VHW171" s="247"/>
      <c r="VHX171" s="247"/>
      <c r="VHY171" s="247"/>
      <c r="VHZ171" s="247"/>
      <c r="VIA171" s="247"/>
      <c r="VIB171" s="247"/>
      <c r="VIC171" s="247"/>
      <c r="VID171" s="247"/>
      <c r="VIE171" s="247"/>
      <c r="VIF171" s="247"/>
      <c r="VIG171" s="247"/>
      <c r="VIH171" s="247"/>
      <c r="VII171" s="247"/>
      <c r="VIJ171" s="247"/>
      <c r="VIK171" s="247"/>
      <c r="VIL171" s="247"/>
      <c r="VIM171" s="247"/>
      <c r="VIN171" s="247"/>
      <c r="VIO171" s="247"/>
      <c r="VIP171" s="247"/>
      <c r="VIQ171" s="247"/>
      <c r="VIR171" s="247"/>
      <c r="VIS171" s="247"/>
      <c r="VIT171" s="247"/>
      <c r="VIU171" s="247"/>
      <c r="VIV171" s="247"/>
      <c r="VIW171" s="247"/>
      <c r="VIX171" s="247"/>
      <c r="VIY171" s="247"/>
      <c r="VIZ171" s="247"/>
      <c r="VJA171" s="247"/>
      <c r="VJB171" s="247"/>
      <c r="VJC171" s="247"/>
      <c r="VJD171" s="247"/>
      <c r="VJE171" s="247"/>
      <c r="VJF171" s="247"/>
      <c r="VJG171" s="247"/>
      <c r="VJH171" s="247"/>
      <c r="VJI171" s="247"/>
      <c r="VJJ171" s="247"/>
      <c r="VJK171" s="247"/>
      <c r="VJL171" s="247"/>
      <c r="VJM171" s="247"/>
      <c r="VJN171" s="247"/>
      <c r="VJO171" s="247"/>
      <c r="VJP171" s="247"/>
      <c r="VJQ171" s="247"/>
      <c r="VJR171" s="247"/>
      <c r="VJS171" s="247"/>
      <c r="VJT171" s="247"/>
      <c r="VJU171" s="247"/>
      <c r="VJV171" s="247"/>
      <c r="VJW171" s="247"/>
      <c r="VJX171" s="247"/>
      <c r="VJY171" s="247"/>
      <c r="VJZ171" s="247"/>
      <c r="VKA171" s="247"/>
      <c r="VKB171" s="247"/>
      <c r="VKC171" s="247"/>
      <c r="VKD171" s="247"/>
      <c r="VKE171" s="247"/>
      <c r="VKF171" s="247"/>
      <c r="VKG171" s="247"/>
      <c r="VKH171" s="247"/>
      <c r="VKI171" s="247"/>
      <c r="VKJ171" s="247"/>
      <c r="VKK171" s="247"/>
      <c r="VKL171" s="247"/>
      <c r="VKM171" s="247"/>
      <c r="VKN171" s="247"/>
      <c r="VKO171" s="247"/>
      <c r="VKP171" s="247"/>
      <c r="VKQ171" s="247"/>
      <c r="VKR171" s="247"/>
      <c r="VKS171" s="247"/>
      <c r="VKT171" s="247"/>
      <c r="VKU171" s="247"/>
      <c r="VKV171" s="247"/>
      <c r="VKW171" s="247"/>
      <c r="VKX171" s="247"/>
      <c r="VKY171" s="247"/>
      <c r="VKZ171" s="247"/>
      <c r="VLA171" s="247"/>
      <c r="VLB171" s="247"/>
      <c r="VLC171" s="247"/>
      <c r="VLD171" s="247"/>
      <c r="VLE171" s="247"/>
      <c r="VLF171" s="247"/>
      <c r="VLG171" s="247"/>
      <c r="VLH171" s="247"/>
      <c r="VLI171" s="247"/>
      <c r="VLJ171" s="247"/>
      <c r="VLK171" s="247"/>
      <c r="VLL171" s="247"/>
      <c r="VLM171" s="247"/>
      <c r="VLN171" s="247"/>
      <c r="VLO171" s="247"/>
      <c r="VLP171" s="247"/>
      <c r="VLQ171" s="247"/>
      <c r="VLR171" s="247"/>
      <c r="VLS171" s="247"/>
      <c r="VLT171" s="247"/>
      <c r="VLU171" s="247"/>
      <c r="VLV171" s="247"/>
      <c r="VLW171" s="247"/>
      <c r="VLX171" s="247"/>
      <c r="VLY171" s="247"/>
      <c r="VLZ171" s="247"/>
      <c r="VMA171" s="247"/>
      <c r="VMB171" s="247"/>
      <c r="VMC171" s="247"/>
      <c r="VMD171" s="247"/>
      <c r="VME171" s="247"/>
      <c r="VMF171" s="247"/>
      <c r="VMG171" s="247"/>
      <c r="VMH171" s="247"/>
      <c r="VMI171" s="247"/>
      <c r="VMJ171" s="247"/>
      <c r="VMK171" s="247"/>
      <c r="VML171" s="247"/>
      <c r="VMM171" s="247"/>
      <c r="VMN171" s="247"/>
      <c r="VMO171" s="247"/>
      <c r="VMP171" s="247"/>
      <c r="VMQ171" s="247"/>
      <c r="VMR171" s="247"/>
      <c r="VMS171" s="247"/>
      <c r="VMT171" s="247"/>
      <c r="VMU171" s="247"/>
      <c r="VMV171" s="247"/>
      <c r="VMW171" s="247"/>
      <c r="VMX171" s="247"/>
      <c r="VMY171" s="247"/>
      <c r="VMZ171" s="247"/>
      <c r="VNA171" s="247"/>
      <c r="VNB171" s="247"/>
      <c r="VNC171" s="247"/>
      <c r="VND171" s="247"/>
      <c r="VNE171" s="247"/>
      <c r="VNF171" s="247"/>
      <c r="VNG171" s="247"/>
      <c r="VNH171" s="247"/>
      <c r="VNI171" s="247"/>
      <c r="VNJ171" s="247"/>
      <c r="VNK171" s="247"/>
      <c r="VNL171" s="247"/>
      <c r="VNM171" s="247"/>
      <c r="VNN171" s="247"/>
      <c r="VNO171" s="247"/>
      <c r="VNP171" s="247"/>
      <c r="VNQ171" s="247"/>
      <c r="VNR171" s="247"/>
      <c r="VNS171" s="247"/>
      <c r="VNT171" s="247"/>
      <c r="VNU171" s="247"/>
      <c r="VNV171" s="247"/>
      <c r="VNW171" s="247"/>
      <c r="VNX171" s="247"/>
      <c r="VNY171" s="247"/>
      <c r="VNZ171" s="247"/>
      <c r="VOA171" s="247"/>
      <c r="VOB171" s="247"/>
      <c r="VOC171" s="247"/>
      <c r="VOD171" s="247"/>
      <c r="VOE171" s="247"/>
      <c r="VOF171" s="247"/>
      <c r="VOG171" s="247"/>
      <c r="VOH171" s="247"/>
      <c r="VOI171" s="247"/>
      <c r="VOJ171" s="247"/>
      <c r="VOK171" s="247"/>
      <c r="VOL171" s="247"/>
      <c r="VOM171" s="247"/>
      <c r="VON171" s="247"/>
      <c r="VOO171" s="247"/>
      <c r="VOP171" s="247"/>
      <c r="VOQ171" s="247"/>
      <c r="VOR171" s="247"/>
      <c r="VOS171" s="247"/>
      <c r="VOT171" s="247"/>
      <c r="VOU171" s="247"/>
      <c r="VOV171" s="247"/>
      <c r="VOW171" s="247"/>
      <c r="VOX171" s="247"/>
      <c r="VOY171" s="247"/>
      <c r="VOZ171" s="247"/>
      <c r="VPA171" s="247"/>
      <c r="VPB171" s="247"/>
      <c r="VPC171" s="247"/>
      <c r="VPD171" s="247"/>
      <c r="VPE171" s="247"/>
      <c r="VPF171" s="247"/>
      <c r="VPG171" s="247"/>
      <c r="VPH171" s="247"/>
      <c r="VPI171" s="247"/>
      <c r="VPJ171" s="247"/>
      <c r="VPK171" s="247"/>
      <c r="VPL171" s="247"/>
      <c r="VPM171" s="247"/>
      <c r="VPN171" s="247"/>
      <c r="VPO171" s="247"/>
      <c r="VPP171" s="247"/>
      <c r="VPQ171" s="247"/>
      <c r="VPR171" s="247"/>
      <c r="VPS171" s="247"/>
      <c r="VPT171" s="247"/>
      <c r="VPU171" s="247"/>
      <c r="VPV171" s="247"/>
      <c r="VPW171" s="247"/>
      <c r="VPX171" s="247"/>
      <c r="VPY171" s="247"/>
      <c r="VPZ171" s="247"/>
      <c r="VQA171" s="247"/>
      <c r="VQB171" s="247"/>
      <c r="VQC171" s="247"/>
      <c r="VQD171" s="247"/>
      <c r="VQE171" s="247"/>
      <c r="VQF171" s="247"/>
      <c r="VQG171" s="247"/>
      <c r="VQH171" s="247"/>
      <c r="VQI171" s="247"/>
      <c r="VQJ171" s="247"/>
      <c r="VQK171" s="247"/>
      <c r="VQL171" s="247"/>
      <c r="VQM171" s="247"/>
      <c r="VQN171" s="247"/>
      <c r="VQO171" s="247"/>
      <c r="VQP171" s="247"/>
      <c r="VQQ171" s="247"/>
      <c r="VQR171" s="247"/>
      <c r="VQS171" s="247"/>
      <c r="VQT171" s="247"/>
      <c r="VQU171" s="247"/>
      <c r="VQV171" s="247"/>
      <c r="VQW171" s="247"/>
      <c r="VQX171" s="247"/>
      <c r="VQY171" s="247"/>
      <c r="VQZ171" s="247"/>
      <c r="VRA171" s="247"/>
      <c r="VRB171" s="247"/>
      <c r="VRC171" s="247"/>
      <c r="VRD171" s="247"/>
      <c r="VRE171" s="247"/>
      <c r="VRF171" s="247"/>
      <c r="VRG171" s="247"/>
      <c r="VRH171" s="247"/>
      <c r="VRI171" s="247"/>
      <c r="VRJ171" s="247"/>
      <c r="VRK171" s="247"/>
      <c r="VRL171" s="247"/>
      <c r="VRM171" s="247"/>
      <c r="VRN171" s="247"/>
      <c r="VRO171" s="247"/>
      <c r="VRP171" s="247"/>
      <c r="VRQ171" s="247"/>
      <c r="VRR171" s="247"/>
      <c r="VRS171" s="247"/>
      <c r="VRT171" s="247"/>
      <c r="VRU171" s="247"/>
      <c r="VRV171" s="247"/>
      <c r="VRW171" s="247"/>
      <c r="VRX171" s="247"/>
      <c r="VRY171" s="247"/>
      <c r="VRZ171" s="247"/>
      <c r="VSA171" s="247"/>
      <c r="VSB171" s="247"/>
      <c r="VSC171" s="247"/>
      <c r="VSD171" s="247"/>
      <c r="VSE171" s="247"/>
      <c r="VSF171" s="247"/>
      <c r="VSG171" s="247"/>
      <c r="VSH171" s="247"/>
      <c r="VSI171" s="247"/>
      <c r="VSJ171" s="247"/>
      <c r="VSK171" s="247"/>
      <c r="VSL171" s="247"/>
      <c r="VSM171" s="247"/>
      <c r="VSN171" s="247"/>
      <c r="VSO171" s="247"/>
      <c r="VSP171" s="247"/>
      <c r="VSQ171" s="247"/>
      <c r="VSR171" s="247"/>
      <c r="VSS171" s="247"/>
      <c r="VST171" s="247"/>
      <c r="VSU171" s="247"/>
      <c r="VSV171" s="247"/>
      <c r="VSW171" s="247"/>
      <c r="VSX171" s="247"/>
      <c r="VSY171" s="247"/>
      <c r="VSZ171" s="247"/>
      <c r="VTA171" s="247"/>
      <c r="VTB171" s="247"/>
      <c r="VTC171" s="247"/>
      <c r="VTD171" s="247"/>
      <c r="VTE171" s="247"/>
      <c r="VTF171" s="247"/>
      <c r="VTG171" s="247"/>
      <c r="VTH171" s="247"/>
      <c r="VTI171" s="247"/>
      <c r="VTJ171" s="247"/>
      <c r="VTK171" s="247"/>
      <c r="VTL171" s="247"/>
      <c r="VTM171" s="247"/>
      <c r="VTN171" s="247"/>
      <c r="VTO171" s="247"/>
      <c r="VTP171" s="247"/>
      <c r="VTQ171" s="247"/>
      <c r="VTR171" s="247"/>
      <c r="VTS171" s="247"/>
      <c r="VTT171" s="247"/>
      <c r="VTU171" s="247"/>
      <c r="VTV171" s="247"/>
      <c r="VTW171" s="247"/>
      <c r="VTX171" s="247"/>
      <c r="VTY171" s="247"/>
      <c r="VTZ171" s="247"/>
      <c r="VUA171" s="247"/>
      <c r="VUB171" s="247"/>
      <c r="VUC171" s="247"/>
      <c r="VUD171" s="247"/>
      <c r="VUE171" s="247"/>
      <c r="VUF171" s="247"/>
      <c r="VUG171" s="247"/>
      <c r="VUH171" s="247"/>
      <c r="VUI171" s="247"/>
      <c r="VUJ171" s="247"/>
      <c r="VUK171" s="247"/>
      <c r="VUL171" s="247"/>
      <c r="VUM171" s="247"/>
      <c r="VUN171" s="247"/>
      <c r="VUO171" s="247"/>
      <c r="VUP171" s="247"/>
      <c r="VUQ171" s="247"/>
      <c r="VUR171" s="247"/>
      <c r="VUS171" s="247"/>
      <c r="VUT171" s="247"/>
      <c r="VUU171" s="247"/>
      <c r="VUV171" s="247"/>
      <c r="VUW171" s="247"/>
      <c r="VUX171" s="247"/>
      <c r="VUY171" s="247"/>
      <c r="VUZ171" s="247"/>
      <c r="VVA171" s="247"/>
      <c r="VVB171" s="247"/>
      <c r="VVC171" s="247"/>
      <c r="VVD171" s="247"/>
      <c r="VVE171" s="247"/>
      <c r="VVF171" s="247"/>
      <c r="VVG171" s="247"/>
      <c r="VVH171" s="247"/>
      <c r="VVI171" s="247"/>
      <c r="VVJ171" s="247"/>
      <c r="VVK171" s="247"/>
      <c r="VVL171" s="247"/>
      <c r="VVM171" s="247"/>
      <c r="VVN171" s="247"/>
      <c r="VVO171" s="247"/>
      <c r="VVP171" s="247"/>
      <c r="VVQ171" s="247"/>
      <c r="VVR171" s="247"/>
      <c r="VVS171" s="247"/>
      <c r="VVT171" s="247"/>
      <c r="VVU171" s="247"/>
      <c r="VVV171" s="247"/>
      <c r="VVW171" s="247"/>
      <c r="VVX171" s="247"/>
      <c r="VVY171" s="247"/>
      <c r="VVZ171" s="247"/>
      <c r="VWA171" s="247"/>
      <c r="VWB171" s="247"/>
      <c r="VWC171" s="247"/>
      <c r="VWD171" s="247"/>
      <c r="VWE171" s="247"/>
      <c r="VWF171" s="247"/>
      <c r="VWG171" s="247"/>
      <c r="VWH171" s="247"/>
      <c r="VWI171" s="247"/>
      <c r="VWJ171" s="247"/>
      <c r="VWK171" s="247"/>
      <c r="VWL171" s="247"/>
      <c r="VWM171" s="247"/>
      <c r="VWN171" s="247"/>
      <c r="VWO171" s="247"/>
      <c r="VWP171" s="247"/>
      <c r="VWQ171" s="247"/>
      <c r="VWR171" s="247"/>
      <c r="VWS171" s="247"/>
      <c r="VWT171" s="247"/>
      <c r="VWU171" s="247"/>
      <c r="VWV171" s="247"/>
      <c r="VWW171" s="247"/>
      <c r="VWX171" s="247"/>
      <c r="VWY171" s="247"/>
      <c r="VWZ171" s="247"/>
      <c r="VXA171" s="247"/>
      <c r="VXB171" s="247"/>
      <c r="VXC171" s="247"/>
      <c r="VXD171" s="247"/>
      <c r="VXE171" s="247"/>
      <c r="VXF171" s="247"/>
      <c r="VXG171" s="247"/>
      <c r="VXH171" s="247"/>
      <c r="VXI171" s="247"/>
      <c r="VXJ171" s="247"/>
      <c r="VXK171" s="247"/>
      <c r="VXL171" s="247"/>
      <c r="VXM171" s="247"/>
      <c r="VXN171" s="247"/>
      <c r="VXO171" s="247"/>
      <c r="VXP171" s="247"/>
      <c r="VXQ171" s="247"/>
      <c r="VXR171" s="247"/>
      <c r="VXS171" s="247"/>
      <c r="VXT171" s="247"/>
      <c r="VXU171" s="247"/>
      <c r="VXV171" s="247"/>
      <c r="VXW171" s="247"/>
      <c r="VXX171" s="247"/>
      <c r="VXY171" s="247"/>
      <c r="VXZ171" s="247"/>
      <c r="VYA171" s="247"/>
      <c r="VYB171" s="247"/>
      <c r="VYC171" s="247"/>
      <c r="VYD171" s="247"/>
      <c r="VYE171" s="247"/>
      <c r="VYF171" s="247"/>
      <c r="VYG171" s="247"/>
      <c r="VYH171" s="247"/>
      <c r="VYI171" s="247"/>
      <c r="VYJ171" s="247"/>
      <c r="VYK171" s="247"/>
      <c r="VYL171" s="247"/>
      <c r="VYM171" s="247"/>
      <c r="VYN171" s="247"/>
      <c r="VYO171" s="247"/>
      <c r="VYP171" s="247"/>
      <c r="VYQ171" s="247"/>
      <c r="VYR171" s="247"/>
      <c r="VYS171" s="247"/>
      <c r="VYT171" s="247"/>
      <c r="VYU171" s="247"/>
      <c r="VYV171" s="247"/>
      <c r="VYW171" s="247"/>
      <c r="VYX171" s="247"/>
      <c r="VYY171" s="247"/>
      <c r="VYZ171" s="247"/>
      <c r="VZA171" s="247"/>
      <c r="VZB171" s="247"/>
      <c r="VZC171" s="247"/>
      <c r="VZD171" s="247"/>
      <c r="VZE171" s="247"/>
      <c r="VZF171" s="247"/>
      <c r="VZG171" s="247"/>
      <c r="VZH171" s="247"/>
      <c r="VZI171" s="247"/>
      <c r="VZJ171" s="247"/>
      <c r="VZK171" s="247"/>
      <c r="VZL171" s="247"/>
      <c r="VZM171" s="247"/>
      <c r="VZN171" s="247"/>
      <c r="VZO171" s="247"/>
      <c r="VZP171" s="247"/>
      <c r="VZQ171" s="247"/>
      <c r="VZR171" s="247"/>
      <c r="VZS171" s="247"/>
      <c r="VZT171" s="247"/>
      <c r="VZU171" s="247"/>
      <c r="VZV171" s="247"/>
      <c r="VZW171" s="247"/>
      <c r="VZX171" s="247"/>
      <c r="VZY171" s="247"/>
      <c r="VZZ171" s="247"/>
      <c r="WAA171" s="247"/>
      <c r="WAB171" s="247"/>
      <c r="WAC171" s="247"/>
      <c r="WAD171" s="247"/>
      <c r="WAE171" s="247"/>
      <c r="WAF171" s="247"/>
      <c r="WAG171" s="247"/>
      <c r="WAH171" s="247"/>
      <c r="WAI171" s="247"/>
      <c r="WAJ171" s="247"/>
      <c r="WAK171" s="247"/>
      <c r="WAL171" s="247"/>
      <c r="WAM171" s="247"/>
      <c r="WAN171" s="247"/>
      <c r="WAO171" s="247"/>
      <c r="WAP171" s="247"/>
      <c r="WAQ171" s="247"/>
      <c r="WAR171" s="247"/>
      <c r="WAS171" s="247"/>
      <c r="WAT171" s="247"/>
      <c r="WAU171" s="247"/>
      <c r="WAV171" s="247"/>
      <c r="WAW171" s="247"/>
      <c r="WAX171" s="247"/>
      <c r="WAY171" s="247"/>
      <c r="WAZ171" s="247"/>
      <c r="WBA171" s="247"/>
      <c r="WBB171" s="247"/>
      <c r="WBC171" s="247"/>
      <c r="WBD171" s="247"/>
      <c r="WBE171" s="247"/>
      <c r="WBF171" s="247"/>
      <c r="WBG171" s="247"/>
      <c r="WBH171" s="247"/>
      <c r="WBI171" s="247"/>
      <c r="WBJ171" s="247"/>
      <c r="WBK171" s="247"/>
      <c r="WBL171" s="247"/>
      <c r="WBM171" s="247"/>
      <c r="WBN171" s="247"/>
      <c r="WBO171" s="247"/>
      <c r="WBP171" s="247"/>
      <c r="WBQ171" s="247"/>
      <c r="WBR171" s="247"/>
      <c r="WBS171" s="247"/>
      <c r="WBT171" s="247"/>
      <c r="WBU171" s="247"/>
      <c r="WBV171" s="247"/>
      <c r="WBW171" s="247"/>
      <c r="WBX171" s="247"/>
      <c r="WBY171" s="247"/>
      <c r="WBZ171" s="247"/>
      <c r="WCA171" s="247"/>
      <c r="WCB171" s="247"/>
      <c r="WCC171" s="247"/>
      <c r="WCD171" s="247"/>
      <c r="WCE171" s="247"/>
      <c r="WCF171" s="247"/>
      <c r="WCG171" s="247"/>
      <c r="WCH171" s="247"/>
      <c r="WCI171" s="247"/>
      <c r="WCJ171" s="247"/>
      <c r="WCK171" s="247"/>
      <c r="WCL171" s="247"/>
      <c r="WCM171" s="247"/>
      <c r="WCN171" s="247"/>
      <c r="WCO171" s="247"/>
      <c r="WCP171" s="247"/>
      <c r="WCQ171" s="247"/>
      <c r="WCR171" s="247"/>
      <c r="WCS171" s="247"/>
      <c r="WCT171" s="247"/>
      <c r="WCU171" s="247"/>
      <c r="WCV171" s="247"/>
      <c r="WCW171" s="247"/>
      <c r="WCX171" s="247"/>
      <c r="WCY171" s="247"/>
      <c r="WCZ171" s="247"/>
      <c r="WDA171" s="247"/>
      <c r="WDB171" s="247"/>
      <c r="WDC171" s="247"/>
      <c r="WDD171" s="247"/>
      <c r="WDE171" s="247"/>
      <c r="WDF171" s="247"/>
      <c r="WDG171" s="247"/>
      <c r="WDH171" s="247"/>
      <c r="WDI171" s="247"/>
      <c r="WDJ171" s="247"/>
      <c r="WDK171" s="247"/>
      <c r="WDL171" s="247"/>
      <c r="WDM171" s="247"/>
      <c r="WDN171" s="247"/>
      <c r="WDO171" s="247"/>
      <c r="WDP171" s="247"/>
      <c r="WDQ171" s="247"/>
      <c r="WDR171" s="247"/>
      <c r="WDS171" s="247"/>
      <c r="WDT171" s="247"/>
      <c r="WDU171" s="247"/>
      <c r="WDV171" s="247"/>
      <c r="WDW171" s="247"/>
      <c r="WDX171" s="247"/>
      <c r="WDY171" s="247"/>
      <c r="WDZ171" s="247"/>
      <c r="WEA171" s="247"/>
      <c r="WEB171" s="247"/>
      <c r="WEC171" s="247"/>
      <c r="WED171" s="247"/>
      <c r="WEE171" s="247"/>
      <c r="WEF171" s="247"/>
      <c r="WEG171" s="247"/>
      <c r="WEH171" s="247"/>
      <c r="WEI171" s="247"/>
      <c r="WEJ171" s="247"/>
      <c r="WEK171" s="247"/>
      <c r="WEL171" s="247"/>
      <c r="WEM171" s="247"/>
      <c r="WEN171" s="247"/>
      <c r="WEO171" s="247"/>
      <c r="WEP171" s="247"/>
      <c r="WEQ171" s="247"/>
      <c r="WER171" s="247"/>
      <c r="WES171" s="247"/>
      <c r="WET171" s="247"/>
      <c r="WEU171" s="247"/>
      <c r="WEV171" s="247"/>
      <c r="WEW171" s="247"/>
      <c r="WEX171" s="247"/>
      <c r="WEY171" s="247"/>
      <c r="WEZ171" s="247"/>
      <c r="WFA171" s="247"/>
      <c r="WFB171" s="247"/>
      <c r="WFC171" s="247"/>
      <c r="WFD171" s="247"/>
      <c r="WFE171" s="247"/>
      <c r="WFF171" s="247"/>
      <c r="WFG171" s="247"/>
      <c r="WFH171" s="247"/>
      <c r="WFI171" s="247"/>
      <c r="WFJ171" s="247"/>
      <c r="WFK171" s="247"/>
      <c r="WFL171" s="247"/>
      <c r="WFM171" s="247"/>
      <c r="WFN171" s="247"/>
      <c r="WFO171" s="247"/>
      <c r="WFP171" s="247"/>
      <c r="WFQ171" s="247"/>
      <c r="WFR171" s="247"/>
      <c r="WFS171" s="247"/>
      <c r="WFT171" s="247"/>
      <c r="WFU171" s="247"/>
      <c r="WFV171" s="247"/>
      <c r="WFW171" s="247"/>
      <c r="WFX171" s="247"/>
      <c r="WFY171" s="247"/>
      <c r="WFZ171" s="247"/>
      <c r="WGA171" s="247"/>
      <c r="WGB171" s="247"/>
      <c r="WGC171" s="247"/>
      <c r="WGD171" s="247"/>
      <c r="WGE171" s="247"/>
      <c r="WGF171" s="247"/>
      <c r="WGG171" s="247"/>
      <c r="WGH171" s="247"/>
      <c r="WGI171" s="247"/>
      <c r="WGJ171" s="247"/>
      <c r="WGK171" s="247"/>
      <c r="WGL171" s="247"/>
      <c r="WGM171" s="247"/>
      <c r="WGN171" s="247"/>
      <c r="WGO171" s="247"/>
      <c r="WGP171" s="247"/>
      <c r="WGQ171" s="247"/>
      <c r="WGR171" s="247"/>
      <c r="WGS171" s="247"/>
      <c r="WGT171" s="247"/>
      <c r="WGU171" s="247"/>
      <c r="WGV171" s="247"/>
      <c r="WGW171" s="247"/>
      <c r="WGX171" s="247"/>
      <c r="WGY171" s="247"/>
      <c r="WGZ171" s="247"/>
      <c r="WHA171" s="247"/>
      <c r="WHB171" s="247"/>
      <c r="WHC171" s="247"/>
      <c r="WHD171" s="247"/>
      <c r="WHE171" s="247"/>
      <c r="WHF171" s="247"/>
      <c r="WHG171" s="247"/>
      <c r="WHH171" s="247"/>
      <c r="WHI171" s="247"/>
      <c r="WHJ171" s="247"/>
      <c r="WHK171" s="247"/>
      <c r="WHL171" s="247"/>
      <c r="WHM171" s="247"/>
      <c r="WHN171" s="247"/>
      <c r="WHO171" s="247"/>
      <c r="WHP171" s="247"/>
      <c r="WHQ171" s="247"/>
      <c r="WHR171" s="247"/>
      <c r="WHS171" s="247"/>
      <c r="WHT171" s="247"/>
      <c r="WHU171" s="247"/>
      <c r="WHV171" s="247"/>
      <c r="WHW171" s="247"/>
      <c r="WHX171" s="247"/>
      <c r="WHY171" s="247"/>
      <c r="WHZ171" s="247"/>
      <c r="WIA171" s="247"/>
      <c r="WIB171" s="247"/>
      <c r="WIC171" s="247"/>
      <c r="WID171" s="247"/>
      <c r="WIE171" s="247"/>
      <c r="WIF171" s="247"/>
      <c r="WIG171" s="247"/>
      <c r="WIH171" s="247"/>
      <c r="WII171" s="247"/>
      <c r="WIJ171" s="247"/>
      <c r="WIK171" s="247"/>
      <c r="WIL171" s="247"/>
      <c r="WIM171" s="247"/>
      <c r="WIN171" s="247"/>
      <c r="WIO171" s="247"/>
      <c r="WIP171" s="247"/>
      <c r="WIQ171" s="247"/>
      <c r="WIR171" s="247"/>
      <c r="WIS171" s="247"/>
      <c r="WIT171" s="247"/>
      <c r="WIU171" s="247"/>
      <c r="WIV171" s="247"/>
      <c r="WIW171" s="247"/>
      <c r="WIX171" s="247"/>
      <c r="WIY171" s="247"/>
      <c r="WIZ171" s="247"/>
      <c r="WJA171" s="247"/>
      <c r="WJB171" s="247"/>
      <c r="WJC171" s="247"/>
      <c r="WJD171" s="247"/>
      <c r="WJE171" s="247"/>
      <c r="WJF171" s="247"/>
      <c r="WJG171" s="247"/>
      <c r="WJH171" s="247"/>
      <c r="WJI171" s="247"/>
      <c r="WJJ171" s="247"/>
      <c r="WJK171" s="247"/>
      <c r="WJL171" s="247"/>
      <c r="WJM171" s="247"/>
      <c r="WJN171" s="247"/>
      <c r="WJO171" s="247"/>
      <c r="WJP171" s="247"/>
      <c r="WJQ171" s="247"/>
      <c r="WJR171" s="247"/>
      <c r="WJS171" s="247"/>
      <c r="WJT171" s="247"/>
      <c r="WJU171" s="247"/>
      <c r="WJV171" s="247"/>
      <c r="WJW171" s="247"/>
      <c r="WJX171" s="247"/>
      <c r="WJY171" s="247"/>
      <c r="WJZ171" s="247"/>
      <c r="WKA171" s="247"/>
      <c r="WKB171" s="247"/>
      <c r="WKC171" s="247"/>
      <c r="WKD171" s="247"/>
      <c r="WKE171" s="247"/>
      <c r="WKF171" s="247"/>
      <c r="WKG171" s="247"/>
      <c r="WKH171" s="247"/>
      <c r="WKI171" s="247"/>
      <c r="WKJ171" s="247"/>
      <c r="WKK171" s="247"/>
      <c r="WKL171" s="247"/>
      <c r="WKM171" s="247"/>
      <c r="WKN171" s="247"/>
      <c r="WKO171" s="247"/>
      <c r="WKP171" s="247"/>
      <c r="WKQ171" s="247"/>
      <c r="WKR171" s="247"/>
      <c r="WKS171" s="247"/>
      <c r="WKT171" s="247"/>
      <c r="WKU171" s="247"/>
      <c r="WKV171" s="247"/>
      <c r="WKW171" s="247"/>
      <c r="WKX171" s="247"/>
      <c r="WKY171" s="247"/>
      <c r="WKZ171" s="247"/>
      <c r="WLA171" s="247"/>
      <c r="WLB171" s="247"/>
      <c r="WLC171" s="247"/>
      <c r="WLD171" s="247"/>
      <c r="WLE171" s="247"/>
      <c r="WLF171" s="247"/>
      <c r="WLG171" s="247"/>
      <c r="WLH171" s="247"/>
      <c r="WLI171" s="247"/>
      <c r="WLJ171" s="247"/>
      <c r="WLK171" s="247"/>
      <c r="WLL171" s="247"/>
      <c r="WLM171" s="247"/>
      <c r="WLN171" s="247"/>
      <c r="WLO171" s="247"/>
      <c r="WLP171" s="247"/>
      <c r="WLQ171" s="247"/>
      <c r="WLR171" s="247"/>
      <c r="WLS171" s="247"/>
      <c r="WLT171" s="247"/>
      <c r="WLU171" s="247"/>
      <c r="WLV171" s="247"/>
      <c r="WLW171" s="247"/>
      <c r="WLX171" s="247"/>
      <c r="WLY171" s="247"/>
      <c r="WLZ171" s="247"/>
      <c r="WMA171" s="247"/>
      <c r="WMB171" s="247"/>
      <c r="WMC171" s="247"/>
      <c r="WMD171" s="247"/>
      <c r="WME171" s="247"/>
      <c r="WMF171" s="247"/>
      <c r="WMG171" s="247"/>
      <c r="WMH171" s="247"/>
      <c r="WMI171" s="247"/>
      <c r="WMJ171" s="247"/>
      <c r="WMK171" s="247"/>
      <c r="WML171" s="247"/>
      <c r="WMM171" s="247"/>
      <c r="WMN171" s="247"/>
      <c r="WMO171" s="247"/>
      <c r="WMP171" s="247"/>
      <c r="WMQ171" s="247"/>
      <c r="WMR171" s="247"/>
      <c r="WMS171" s="247"/>
      <c r="WMT171" s="247"/>
      <c r="WMU171" s="247"/>
      <c r="WMV171" s="247"/>
      <c r="WMW171" s="247"/>
      <c r="WMX171" s="247"/>
      <c r="WMY171" s="247"/>
      <c r="WMZ171" s="247"/>
      <c r="WNA171" s="247"/>
      <c r="WNB171" s="247"/>
      <c r="WNC171" s="247"/>
      <c r="WND171" s="247"/>
      <c r="WNE171" s="247"/>
      <c r="WNF171" s="247"/>
      <c r="WNG171" s="247"/>
      <c r="WNH171" s="247"/>
      <c r="WNI171" s="247"/>
      <c r="WNJ171" s="247"/>
      <c r="WNK171" s="247"/>
      <c r="WNL171" s="247"/>
      <c r="WNM171" s="247"/>
      <c r="WNN171" s="247"/>
      <c r="WNO171" s="247"/>
      <c r="WNP171" s="247"/>
      <c r="WNQ171" s="247"/>
      <c r="WNR171" s="247"/>
      <c r="WNS171" s="247"/>
      <c r="WNT171" s="247"/>
      <c r="WNU171" s="247"/>
      <c r="WNV171" s="247"/>
      <c r="WNW171" s="247"/>
      <c r="WNX171" s="247"/>
      <c r="WNY171" s="247"/>
      <c r="WNZ171" s="247"/>
      <c r="WOA171" s="247"/>
      <c r="WOB171" s="247"/>
      <c r="WOC171" s="247"/>
      <c r="WOD171" s="247"/>
      <c r="WOE171" s="247"/>
      <c r="WOF171" s="247"/>
      <c r="WOG171" s="247"/>
      <c r="WOH171" s="247"/>
      <c r="WOI171" s="247"/>
      <c r="WOJ171" s="247"/>
      <c r="WOK171" s="247"/>
      <c r="WOL171" s="247"/>
      <c r="WOM171" s="247"/>
      <c r="WON171" s="247"/>
      <c r="WOO171" s="247"/>
      <c r="WOP171" s="247"/>
      <c r="WOQ171" s="247"/>
      <c r="WOR171" s="247"/>
      <c r="WOS171" s="247"/>
      <c r="WOT171" s="247"/>
      <c r="WOU171" s="247"/>
      <c r="WOV171" s="247"/>
      <c r="WOW171" s="247"/>
      <c r="WOX171" s="247"/>
      <c r="WOY171" s="247"/>
      <c r="WOZ171" s="247"/>
      <c r="WPA171" s="247"/>
      <c r="WPB171" s="247"/>
      <c r="WPC171" s="247"/>
      <c r="WPD171" s="247"/>
      <c r="WPE171" s="247"/>
      <c r="WPF171" s="247"/>
      <c r="WPG171" s="247"/>
      <c r="WPH171" s="247"/>
      <c r="WPI171" s="247"/>
      <c r="WPJ171" s="247"/>
      <c r="WPK171" s="247"/>
      <c r="WPL171" s="247"/>
      <c r="WPM171" s="247"/>
      <c r="WPN171" s="247"/>
      <c r="WPO171" s="247"/>
      <c r="WPP171" s="247"/>
      <c r="WPQ171" s="247"/>
      <c r="WPR171" s="247"/>
      <c r="WPS171" s="247"/>
      <c r="WPT171" s="247"/>
      <c r="WPU171" s="247"/>
      <c r="WPV171" s="247"/>
      <c r="WPW171" s="247"/>
      <c r="WPX171" s="247"/>
      <c r="WPY171" s="247"/>
      <c r="WPZ171" s="247"/>
      <c r="WQA171" s="247"/>
      <c r="WQB171" s="247"/>
      <c r="WQC171" s="247"/>
      <c r="WQD171" s="247"/>
      <c r="WQE171" s="247"/>
      <c r="WQF171" s="247"/>
      <c r="WQG171" s="247"/>
      <c r="WQH171" s="247"/>
      <c r="WQI171" s="247"/>
      <c r="WQJ171" s="247"/>
      <c r="WQK171" s="247"/>
      <c r="WQL171" s="247"/>
      <c r="WQM171" s="247"/>
      <c r="WQN171" s="247"/>
      <c r="WQO171" s="247"/>
      <c r="WQP171" s="247"/>
      <c r="WQQ171" s="247"/>
      <c r="WQR171" s="247"/>
      <c r="WQS171" s="247"/>
      <c r="WQT171" s="247"/>
      <c r="WQU171" s="247"/>
      <c r="WQV171" s="247"/>
      <c r="WQW171" s="247"/>
      <c r="WQX171" s="247"/>
      <c r="WQY171" s="247"/>
      <c r="WQZ171" s="247"/>
      <c r="WRA171" s="247"/>
      <c r="WRB171" s="247"/>
      <c r="WRC171" s="247"/>
      <c r="WRD171" s="247"/>
      <c r="WRE171" s="247"/>
      <c r="WRF171" s="247"/>
      <c r="WRG171" s="247"/>
      <c r="WRH171" s="247"/>
      <c r="WRI171" s="247"/>
      <c r="WRJ171" s="247"/>
      <c r="WRK171" s="247"/>
      <c r="WRL171" s="247"/>
      <c r="WRM171" s="247"/>
      <c r="WRN171" s="247"/>
      <c r="WRO171" s="247"/>
      <c r="WRP171" s="247"/>
      <c r="WRQ171" s="247"/>
      <c r="WRR171" s="247"/>
      <c r="WRS171" s="247"/>
      <c r="WRT171" s="247"/>
      <c r="WRU171" s="247"/>
      <c r="WRV171" s="247"/>
      <c r="WRW171" s="247"/>
      <c r="WRX171" s="247"/>
      <c r="WRY171" s="247"/>
      <c r="WRZ171" s="247"/>
      <c r="WSA171" s="247"/>
      <c r="WSB171" s="247"/>
      <c r="WSC171" s="247"/>
      <c r="WSD171" s="247"/>
      <c r="WSE171" s="247"/>
      <c r="WSF171" s="247"/>
      <c r="WSG171" s="247"/>
      <c r="WSH171" s="247"/>
      <c r="WSI171" s="247"/>
      <c r="WSJ171" s="247"/>
      <c r="WSK171" s="247"/>
      <c r="WSL171" s="247"/>
      <c r="WSM171" s="247"/>
      <c r="WSN171" s="247"/>
      <c r="WSO171" s="247"/>
      <c r="WSP171" s="247"/>
      <c r="WSQ171" s="247"/>
      <c r="WSR171" s="247"/>
      <c r="WSS171" s="247"/>
      <c r="WST171" s="247"/>
      <c r="WSU171" s="247"/>
      <c r="WSV171" s="247"/>
      <c r="WSW171" s="247"/>
      <c r="WSX171" s="247"/>
      <c r="WSY171" s="247"/>
      <c r="WSZ171" s="247"/>
      <c r="WTA171" s="247"/>
      <c r="WTB171" s="247"/>
      <c r="WTC171" s="247"/>
      <c r="WTD171" s="247"/>
      <c r="WTE171" s="247"/>
      <c r="WTF171" s="247"/>
      <c r="WTG171" s="247"/>
      <c r="WTH171" s="247"/>
      <c r="WTI171" s="247"/>
      <c r="WTJ171" s="247"/>
      <c r="WTK171" s="247"/>
      <c r="WTL171" s="247"/>
      <c r="WTM171" s="247"/>
      <c r="WTN171" s="247"/>
      <c r="WTO171" s="247"/>
      <c r="WTP171" s="247"/>
      <c r="WTQ171" s="247"/>
      <c r="WTR171" s="247"/>
      <c r="WTS171" s="247"/>
      <c r="WTT171" s="247"/>
      <c r="WTU171" s="247"/>
      <c r="WTV171" s="247"/>
      <c r="WTW171" s="247"/>
      <c r="WTX171" s="247"/>
      <c r="WTY171" s="247"/>
      <c r="WTZ171" s="247"/>
      <c r="WUA171" s="247"/>
      <c r="WUB171" s="247"/>
      <c r="WUC171" s="247"/>
      <c r="WUD171" s="247"/>
      <c r="WUE171" s="247"/>
      <c r="WUF171" s="247"/>
      <c r="WUG171" s="247"/>
      <c r="WUH171" s="247"/>
      <c r="WUI171" s="247"/>
      <c r="WUJ171" s="247"/>
      <c r="WUK171" s="247"/>
      <c r="WUL171" s="247"/>
      <c r="WUM171" s="247"/>
      <c r="WUN171" s="247"/>
      <c r="WUO171" s="247"/>
      <c r="WUP171" s="247"/>
      <c r="WUQ171" s="247"/>
      <c r="WUR171" s="247"/>
      <c r="WUS171" s="247"/>
      <c r="WUT171" s="247"/>
      <c r="WUU171" s="247"/>
      <c r="WUV171" s="247"/>
      <c r="WUW171" s="247"/>
      <c r="WUX171" s="247"/>
      <c r="WUY171" s="247"/>
      <c r="WUZ171" s="247"/>
      <c r="WVA171" s="247"/>
      <c r="WVB171" s="247"/>
      <c r="WVC171" s="247"/>
      <c r="WVD171" s="247"/>
      <c r="WVE171" s="247"/>
      <c r="WVF171" s="247"/>
      <c r="WVG171" s="247"/>
      <c r="WVH171" s="247"/>
      <c r="WVI171" s="247"/>
      <c r="WVJ171" s="247"/>
      <c r="WVK171" s="247"/>
      <c r="WVL171" s="247"/>
      <c r="WVM171" s="247"/>
      <c r="WVN171" s="247"/>
      <c r="WVO171" s="247"/>
      <c r="WVP171" s="247"/>
      <c r="WVQ171" s="247"/>
      <c r="WVR171" s="247"/>
      <c r="WVS171" s="247"/>
      <c r="WVT171" s="247"/>
      <c r="WVU171" s="247"/>
      <c r="WVV171" s="247"/>
      <c r="WVW171" s="247"/>
      <c r="WVX171" s="247"/>
      <c r="WVY171" s="247"/>
      <c r="WVZ171" s="247"/>
      <c r="WWA171" s="247"/>
      <c r="WWB171" s="247"/>
      <c r="WWC171" s="247"/>
      <c r="WWD171" s="247"/>
      <c r="WWE171" s="247"/>
      <c r="WWF171" s="247"/>
      <c r="WWG171" s="247"/>
      <c r="WWH171" s="247"/>
      <c r="WWI171" s="247"/>
    </row>
    <row r="172" spans="1:16155" hidden="1" x14ac:dyDescent="0.3">
      <c r="A172" s="234" t="s">
        <v>1091</v>
      </c>
      <c r="B172" s="12" t="s">
        <v>106</v>
      </c>
      <c r="C172" s="13" t="s">
        <v>509</v>
      </c>
      <c r="D172" s="14" t="s">
        <v>488</v>
      </c>
      <c r="E172" s="9">
        <v>6</v>
      </c>
      <c r="F172" s="9"/>
      <c r="G172" s="9"/>
      <c r="H172" s="9" t="s">
        <v>135</v>
      </c>
      <c r="I172" s="9" t="s">
        <v>107</v>
      </c>
      <c r="J172" s="9" t="s">
        <v>108</v>
      </c>
      <c r="K172" s="10">
        <v>6810</v>
      </c>
      <c r="M172" s="9"/>
      <c r="N172" s="9"/>
      <c r="O172" s="9"/>
      <c r="P172" s="9"/>
      <c r="Q172" s="9"/>
      <c r="R172" s="9"/>
      <c r="S172" s="9"/>
      <c r="T172" s="9"/>
      <c r="U172" s="9"/>
      <c r="V172" s="9"/>
      <c r="W172" s="9"/>
      <c r="X172" s="9"/>
      <c r="Y172" s="9"/>
      <c r="Z172" s="9"/>
      <c r="AA172" s="9" t="s">
        <v>29</v>
      </c>
      <c r="AB172" s="245"/>
    </row>
    <row r="173" spans="1:16155" ht="33" hidden="1" x14ac:dyDescent="0.3">
      <c r="A173" s="234" t="s">
        <v>1111</v>
      </c>
      <c r="B173" s="12" t="s">
        <v>109</v>
      </c>
      <c r="C173" s="13"/>
      <c r="D173" s="14" t="s">
        <v>97</v>
      </c>
      <c r="E173" s="9"/>
      <c r="F173" s="9">
        <v>60</v>
      </c>
      <c r="G173" s="9">
        <v>120</v>
      </c>
      <c r="H173" s="9" t="s">
        <v>103</v>
      </c>
      <c r="I173" s="9" t="s">
        <v>110</v>
      </c>
      <c r="J173" s="9" t="s">
        <v>75</v>
      </c>
      <c r="K173" s="10">
        <v>6511</v>
      </c>
      <c r="L173" s="240"/>
      <c r="M173" s="9"/>
      <c r="N173" s="9"/>
      <c r="O173" s="9" t="s">
        <v>29</v>
      </c>
      <c r="P173" s="9" t="s">
        <v>29</v>
      </c>
      <c r="Q173" s="9"/>
      <c r="R173" s="9"/>
      <c r="S173" s="9"/>
      <c r="T173" s="9"/>
      <c r="U173" s="9"/>
      <c r="V173" s="9"/>
      <c r="W173" s="9"/>
      <c r="X173" s="9"/>
      <c r="Y173" s="9"/>
      <c r="Z173" s="9"/>
      <c r="AA173" s="9"/>
      <c r="AD173" s="247"/>
      <c r="AE173" s="247"/>
      <c r="AF173" s="247"/>
      <c r="AG173" s="247"/>
      <c r="AH173" s="247"/>
      <c r="AI173" s="247"/>
      <c r="AJ173" s="247"/>
      <c r="AK173" s="247"/>
    </row>
    <row r="174" spans="1:16155" ht="33" hidden="1" x14ac:dyDescent="0.3">
      <c r="A174" s="234" t="s">
        <v>1102</v>
      </c>
      <c r="B174" s="12" t="s">
        <v>109</v>
      </c>
      <c r="C174" s="13"/>
      <c r="D174" s="29" t="s">
        <v>724</v>
      </c>
      <c r="E174" s="9"/>
      <c r="F174" s="9">
        <v>12</v>
      </c>
      <c r="G174" s="9">
        <v>24</v>
      </c>
      <c r="H174" s="9" t="s">
        <v>245</v>
      </c>
      <c r="I174" s="9" t="s">
        <v>110</v>
      </c>
      <c r="J174" s="9" t="s">
        <v>75</v>
      </c>
      <c r="K174" s="10">
        <v>6511</v>
      </c>
      <c r="M174" s="9"/>
      <c r="N174" s="9"/>
      <c r="O174" s="9" t="s">
        <v>29</v>
      </c>
      <c r="P174" s="9" t="s">
        <v>29</v>
      </c>
      <c r="Q174" s="9"/>
      <c r="R174" s="9"/>
      <c r="S174" s="9"/>
      <c r="T174" s="9"/>
      <c r="U174" s="9"/>
      <c r="V174" s="9"/>
      <c r="W174" s="9"/>
      <c r="X174" s="9"/>
      <c r="Y174" s="9"/>
      <c r="Z174" s="9"/>
      <c r="AA174" s="9"/>
    </row>
    <row r="175" spans="1:16155" ht="33" hidden="1" x14ac:dyDescent="0.3">
      <c r="A175" s="234" t="s">
        <v>1102</v>
      </c>
      <c r="B175" s="12" t="s">
        <v>109</v>
      </c>
      <c r="C175" s="13"/>
      <c r="D175" s="14" t="s">
        <v>244</v>
      </c>
      <c r="E175" s="9"/>
      <c r="F175" s="9">
        <v>35</v>
      </c>
      <c r="G175" s="9">
        <v>105</v>
      </c>
      <c r="H175" s="9" t="s">
        <v>245</v>
      </c>
      <c r="I175" s="9" t="s">
        <v>110</v>
      </c>
      <c r="J175" s="9" t="s">
        <v>75</v>
      </c>
      <c r="K175" s="10">
        <v>6511</v>
      </c>
      <c r="M175" s="9"/>
      <c r="N175" s="9"/>
      <c r="O175" s="9" t="s">
        <v>29</v>
      </c>
      <c r="P175" s="9" t="s">
        <v>29</v>
      </c>
      <c r="Q175" s="9"/>
      <c r="R175" s="9"/>
      <c r="S175" s="9"/>
      <c r="T175" s="9"/>
      <c r="U175" s="9"/>
      <c r="V175" s="9"/>
      <c r="W175" s="9"/>
      <c r="X175" s="9"/>
      <c r="Y175" s="9"/>
      <c r="Z175" s="9"/>
      <c r="AA175" s="9"/>
    </row>
    <row r="176" spans="1:16155" s="247" customFormat="1" ht="33" hidden="1" x14ac:dyDescent="0.3">
      <c r="A176" s="234" t="s">
        <v>1102</v>
      </c>
      <c r="B176" s="12" t="s">
        <v>109</v>
      </c>
      <c r="C176" s="13"/>
      <c r="D176" s="14" t="s">
        <v>283</v>
      </c>
      <c r="E176" s="9"/>
      <c r="F176" s="9">
        <v>12</v>
      </c>
      <c r="G176" s="9">
        <v>21</v>
      </c>
      <c r="H176" s="9" t="s">
        <v>245</v>
      </c>
      <c r="I176" s="9" t="s">
        <v>110</v>
      </c>
      <c r="J176" s="9" t="s">
        <v>75</v>
      </c>
      <c r="K176" s="10">
        <v>6511</v>
      </c>
      <c r="L176" s="171"/>
      <c r="M176" s="9"/>
      <c r="N176" s="9"/>
      <c r="O176" s="9" t="s">
        <v>29</v>
      </c>
      <c r="P176" s="9" t="s">
        <v>29</v>
      </c>
      <c r="Q176" s="9"/>
      <c r="R176" s="9"/>
      <c r="S176" s="9"/>
      <c r="T176" s="9"/>
      <c r="U176" s="9"/>
      <c r="V176" s="9"/>
      <c r="W176" s="9"/>
      <c r="X176" s="9"/>
      <c r="Y176" s="9"/>
      <c r="Z176" s="9"/>
      <c r="AA176" s="9"/>
      <c r="AB176" s="246"/>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c r="AX176" s="171"/>
      <c r="AY176" s="171"/>
      <c r="AZ176" s="171"/>
      <c r="BA176" s="171"/>
      <c r="BB176" s="171"/>
      <c r="BC176" s="171"/>
      <c r="BD176" s="171"/>
      <c r="BE176" s="171"/>
      <c r="BF176" s="171"/>
      <c r="BG176" s="171"/>
      <c r="BH176" s="171"/>
      <c r="BI176" s="171"/>
      <c r="BJ176" s="171"/>
      <c r="BK176" s="171"/>
      <c r="BL176" s="171"/>
      <c r="BM176" s="171"/>
      <c r="BN176" s="171"/>
      <c r="BO176" s="171"/>
      <c r="BP176" s="171"/>
      <c r="BQ176" s="171"/>
      <c r="BR176" s="171"/>
      <c r="BS176" s="171"/>
      <c r="BT176" s="171"/>
      <c r="BU176" s="171"/>
      <c r="BV176" s="171"/>
      <c r="BW176" s="171"/>
      <c r="BX176" s="171"/>
      <c r="BY176" s="171"/>
      <c r="BZ176" s="171"/>
      <c r="CA176" s="171"/>
      <c r="CB176" s="171"/>
      <c r="CC176" s="171"/>
      <c r="CD176" s="171"/>
      <c r="CE176" s="171"/>
      <c r="CF176" s="171"/>
      <c r="CG176" s="171"/>
      <c r="CH176" s="171"/>
      <c r="CI176" s="171"/>
      <c r="CJ176" s="171"/>
      <c r="CK176" s="171"/>
      <c r="CL176" s="171"/>
      <c r="CM176" s="171"/>
      <c r="CN176" s="171"/>
      <c r="CO176" s="171"/>
      <c r="CP176" s="171"/>
      <c r="CQ176" s="171"/>
      <c r="CR176" s="171"/>
      <c r="CS176" s="171"/>
      <c r="CT176" s="171"/>
      <c r="CU176" s="171"/>
      <c r="CV176" s="171"/>
      <c r="CW176" s="171"/>
      <c r="CX176" s="171"/>
      <c r="CY176" s="171"/>
      <c r="CZ176" s="171"/>
      <c r="DA176" s="171"/>
      <c r="DB176" s="171"/>
      <c r="DC176" s="171"/>
      <c r="DD176" s="171"/>
      <c r="DE176" s="171"/>
      <c r="DF176" s="171"/>
      <c r="DG176" s="171"/>
      <c r="DH176" s="171"/>
      <c r="DI176" s="171"/>
      <c r="DJ176" s="171"/>
      <c r="DK176" s="171"/>
      <c r="DL176" s="171"/>
      <c r="DM176" s="171"/>
      <c r="DN176" s="171"/>
      <c r="DO176" s="171"/>
      <c r="DP176" s="171"/>
      <c r="DQ176" s="171"/>
      <c r="DR176" s="171"/>
      <c r="DS176" s="171"/>
      <c r="DT176" s="171"/>
      <c r="DU176" s="171"/>
      <c r="DV176" s="171"/>
      <c r="DW176" s="171"/>
      <c r="DX176" s="171"/>
      <c r="DY176" s="171"/>
      <c r="DZ176" s="171"/>
      <c r="EA176" s="171"/>
      <c r="EB176" s="171"/>
      <c r="EC176" s="171"/>
      <c r="ED176" s="171"/>
      <c r="EE176" s="171"/>
      <c r="EF176" s="171"/>
      <c r="EG176" s="171"/>
      <c r="EH176" s="171"/>
      <c r="EI176" s="171"/>
      <c r="EJ176" s="171"/>
      <c r="EK176" s="171"/>
      <c r="EL176" s="171"/>
      <c r="EM176" s="171"/>
      <c r="EN176" s="171"/>
      <c r="EO176" s="171"/>
      <c r="EP176" s="171"/>
      <c r="EQ176" s="171"/>
      <c r="ER176" s="171"/>
      <c r="ES176" s="171"/>
      <c r="ET176" s="171"/>
      <c r="EU176" s="171"/>
      <c r="EV176" s="171"/>
      <c r="EW176" s="171"/>
      <c r="EX176" s="171"/>
      <c r="EY176" s="171"/>
      <c r="EZ176" s="171"/>
      <c r="FA176" s="171"/>
      <c r="FB176" s="171"/>
      <c r="FC176" s="171"/>
      <c r="FD176" s="171"/>
      <c r="FE176" s="171"/>
      <c r="FF176" s="171"/>
      <c r="FG176" s="171"/>
      <c r="FH176" s="171"/>
      <c r="FI176" s="171"/>
      <c r="FJ176" s="171"/>
      <c r="FK176" s="171"/>
      <c r="FL176" s="171"/>
      <c r="FM176" s="171"/>
      <c r="FN176" s="171"/>
      <c r="FO176" s="171"/>
      <c r="FP176" s="171"/>
      <c r="FQ176" s="171"/>
      <c r="FR176" s="171"/>
      <c r="FS176" s="171"/>
      <c r="FT176" s="171"/>
      <c r="FU176" s="171"/>
      <c r="FV176" s="171"/>
      <c r="FW176" s="171"/>
      <c r="FX176" s="171"/>
      <c r="FY176" s="171"/>
      <c r="FZ176" s="171"/>
      <c r="GA176" s="171"/>
      <c r="GB176" s="171"/>
      <c r="GC176" s="171"/>
      <c r="GD176" s="171"/>
      <c r="GE176" s="171"/>
      <c r="GF176" s="171"/>
      <c r="GG176" s="171"/>
      <c r="GH176" s="171"/>
      <c r="GI176" s="171"/>
      <c r="GJ176" s="171"/>
      <c r="GK176" s="171"/>
      <c r="GL176" s="171"/>
      <c r="GM176" s="171"/>
      <c r="GN176" s="171"/>
      <c r="GO176" s="171"/>
      <c r="GP176" s="171"/>
      <c r="GQ176" s="171"/>
      <c r="GR176" s="171"/>
      <c r="GS176" s="171"/>
      <c r="GT176" s="171"/>
      <c r="GU176" s="171"/>
      <c r="GV176" s="171"/>
      <c r="GW176" s="171"/>
      <c r="GX176" s="171"/>
      <c r="GY176" s="171"/>
      <c r="GZ176" s="171"/>
      <c r="HA176" s="171"/>
      <c r="HB176" s="171"/>
      <c r="HC176" s="171"/>
      <c r="HD176" s="171"/>
      <c r="HE176" s="171"/>
      <c r="HF176" s="171"/>
      <c r="HG176" s="171"/>
      <c r="HH176" s="171"/>
      <c r="HI176" s="171"/>
      <c r="HJ176" s="171"/>
      <c r="HK176" s="171"/>
      <c r="HL176" s="171"/>
      <c r="HM176" s="171"/>
      <c r="HN176" s="171"/>
      <c r="HO176" s="171"/>
      <c r="HP176" s="171"/>
      <c r="HQ176" s="171"/>
      <c r="HR176" s="171"/>
      <c r="HS176" s="171"/>
      <c r="HT176" s="171"/>
      <c r="HU176" s="171"/>
      <c r="HV176" s="171"/>
      <c r="HW176" s="171"/>
      <c r="HX176" s="171"/>
      <c r="HY176" s="171"/>
      <c r="HZ176" s="171"/>
      <c r="IA176" s="171"/>
      <c r="IB176" s="171"/>
      <c r="IC176" s="171"/>
      <c r="ID176" s="171"/>
      <c r="IE176" s="171"/>
      <c r="IF176" s="171"/>
      <c r="IG176" s="171"/>
      <c r="IH176" s="171"/>
      <c r="II176" s="171"/>
      <c r="IJ176" s="171"/>
      <c r="IK176" s="171"/>
      <c r="IL176" s="171"/>
      <c r="IM176" s="171"/>
      <c r="IN176" s="171"/>
      <c r="IO176" s="171"/>
      <c r="IP176" s="171"/>
      <c r="IQ176" s="171"/>
      <c r="IR176" s="171"/>
      <c r="IS176" s="171"/>
      <c r="IT176" s="171"/>
      <c r="IU176" s="171"/>
      <c r="IV176" s="171"/>
      <c r="IW176" s="171"/>
      <c r="IX176" s="171"/>
      <c r="IY176" s="171"/>
      <c r="IZ176" s="171"/>
      <c r="JA176" s="171"/>
      <c r="JB176" s="171"/>
      <c r="JC176" s="171"/>
      <c r="JD176" s="171"/>
      <c r="JE176" s="171"/>
      <c r="JF176" s="171"/>
      <c r="JG176" s="171"/>
      <c r="JH176" s="171"/>
      <c r="JI176" s="171"/>
      <c r="JJ176" s="171"/>
      <c r="JK176" s="171"/>
      <c r="JL176" s="171"/>
      <c r="JM176" s="171"/>
      <c r="JN176" s="171"/>
      <c r="JO176" s="171"/>
      <c r="JP176" s="171"/>
      <c r="JQ176" s="171"/>
      <c r="JR176" s="171"/>
      <c r="JS176" s="171"/>
      <c r="JT176" s="171"/>
      <c r="JU176" s="171"/>
      <c r="JV176" s="171"/>
      <c r="JW176" s="171"/>
      <c r="JX176" s="171"/>
      <c r="JY176" s="171"/>
      <c r="JZ176" s="171"/>
      <c r="KA176" s="171"/>
      <c r="KB176" s="171"/>
      <c r="KC176" s="171"/>
      <c r="KD176" s="171"/>
      <c r="KE176" s="171"/>
      <c r="KF176" s="171"/>
      <c r="KG176" s="171"/>
      <c r="KH176" s="171"/>
      <c r="KI176" s="171"/>
      <c r="KJ176" s="171"/>
      <c r="KK176" s="171"/>
      <c r="KL176" s="171"/>
      <c r="KM176" s="171"/>
      <c r="KN176" s="171"/>
      <c r="KO176" s="171"/>
      <c r="KP176" s="171"/>
      <c r="KQ176" s="171"/>
      <c r="KR176" s="171"/>
      <c r="KS176" s="171"/>
      <c r="KT176" s="171"/>
      <c r="KU176" s="171"/>
      <c r="KV176" s="171"/>
      <c r="KW176" s="171"/>
      <c r="KX176" s="171"/>
      <c r="KY176" s="171"/>
      <c r="KZ176" s="171"/>
      <c r="LA176" s="171"/>
      <c r="LB176" s="171"/>
      <c r="LC176" s="171"/>
      <c r="LD176" s="171"/>
      <c r="LE176" s="171"/>
      <c r="LF176" s="171"/>
      <c r="LG176" s="171"/>
      <c r="LH176" s="171"/>
      <c r="LI176" s="171"/>
      <c r="LJ176" s="171"/>
      <c r="LK176" s="171"/>
      <c r="LL176" s="171"/>
      <c r="LM176" s="171"/>
      <c r="LN176" s="171"/>
      <c r="LO176" s="171"/>
      <c r="LP176" s="171"/>
      <c r="LQ176" s="171"/>
      <c r="LR176" s="171"/>
      <c r="LS176" s="171"/>
      <c r="LT176" s="171"/>
      <c r="LU176" s="171"/>
      <c r="LV176" s="171"/>
      <c r="LW176" s="171"/>
      <c r="LX176" s="171"/>
      <c r="LY176" s="171"/>
      <c r="LZ176" s="171"/>
      <c r="MA176" s="171"/>
      <c r="MB176" s="171"/>
      <c r="MC176" s="171"/>
      <c r="MD176" s="171"/>
      <c r="ME176" s="171"/>
      <c r="MF176" s="171"/>
      <c r="MG176" s="171"/>
      <c r="MH176" s="171"/>
      <c r="MI176" s="171"/>
      <c r="MJ176" s="171"/>
      <c r="MK176" s="171"/>
      <c r="ML176" s="171"/>
      <c r="MM176" s="171"/>
      <c r="MN176" s="171"/>
      <c r="MO176" s="171"/>
      <c r="MP176" s="171"/>
      <c r="MQ176" s="171"/>
      <c r="MR176" s="171"/>
      <c r="MS176" s="171"/>
      <c r="MT176" s="171"/>
      <c r="MU176" s="171"/>
      <c r="MV176" s="171"/>
      <c r="MW176" s="171"/>
      <c r="MX176" s="171"/>
      <c r="MY176" s="171"/>
      <c r="MZ176" s="171"/>
      <c r="NA176" s="171"/>
      <c r="NB176" s="171"/>
      <c r="NC176" s="171"/>
      <c r="ND176" s="171"/>
      <c r="NE176" s="171"/>
      <c r="NF176" s="171"/>
      <c r="NG176" s="171"/>
      <c r="NH176" s="171"/>
      <c r="NI176" s="171"/>
      <c r="NJ176" s="171"/>
      <c r="NK176" s="171"/>
      <c r="NL176" s="171"/>
      <c r="NM176" s="171"/>
      <c r="NN176" s="171"/>
      <c r="NO176" s="171"/>
      <c r="NP176" s="171"/>
      <c r="NQ176" s="171"/>
      <c r="NR176" s="171"/>
      <c r="NS176" s="171"/>
      <c r="NT176" s="171"/>
      <c r="NU176" s="171"/>
      <c r="NV176" s="171"/>
      <c r="NW176" s="171"/>
      <c r="NX176" s="171"/>
      <c r="NY176" s="171"/>
      <c r="NZ176" s="171"/>
      <c r="OA176" s="171"/>
      <c r="OB176" s="171"/>
      <c r="OC176" s="171"/>
      <c r="OD176" s="171"/>
      <c r="OE176" s="171"/>
      <c r="OF176" s="171"/>
      <c r="OG176" s="171"/>
      <c r="OH176" s="171"/>
      <c r="OI176" s="171"/>
      <c r="OJ176" s="171"/>
      <c r="OK176" s="171"/>
      <c r="OL176" s="171"/>
      <c r="OM176" s="171"/>
      <c r="ON176" s="171"/>
      <c r="OO176" s="171"/>
      <c r="OP176" s="171"/>
      <c r="OQ176" s="171"/>
      <c r="OR176" s="171"/>
      <c r="OS176" s="171"/>
      <c r="OT176" s="171"/>
      <c r="OU176" s="171"/>
      <c r="OV176" s="171"/>
      <c r="OW176" s="171"/>
      <c r="OX176" s="171"/>
      <c r="OY176" s="171"/>
      <c r="OZ176" s="171"/>
      <c r="PA176" s="171"/>
      <c r="PB176" s="171"/>
      <c r="PC176" s="171"/>
      <c r="PD176" s="171"/>
      <c r="PE176" s="171"/>
      <c r="PF176" s="171"/>
      <c r="PG176" s="171"/>
      <c r="PH176" s="171"/>
      <c r="PI176" s="171"/>
      <c r="PJ176" s="171"/>
      <c r="PK176" s="171"/>
      <c r="PL176" s="171"/>
      <c r="PM176" s="171"/>
      <c r="PN176" s="171"/>
      <c r="PO176" s="171"/>
      <c r="PP176" s="171"/>
      <c r="PQ176" s="171"/>
      <c r="PR176" s="171"/>
      <c r="PS176" s="171"/>
      <c r="PT176" s="171"/>
      <c r="PU176" s="171"/>
      <c r="PV176" s="171"/>
      <c r="PW176" s="171"/>
      <c r="PX176" s="171"/>
      <c r="PY176" s="171"/>
      <c r="PZ176" s="171"/>
      <c r="QA176" s="171"/>
      <c r="QB176" s="171"/>
      <c r="QC176" s="171"/>
      <c r="QD176" s="171"/>
      <c r="QE176" s="171"/>
      <c r="QF176" s="171"/>
      <c r="QG176" s="171"/>
      <c r="QH176" s="171"/>
      <c r="QI176" s="171"/>
      <c r="QJ176" s="171"/>
      <c r="QK176" s="171"/>
      <c r="QL176" s="171"/>
      <c r="QM176" s="171"/>
      <c r="QN176" s="171"/>
      <c r="QO176" s="171"/>
      <c r="QP176" s="171"/>
      <c r="QQ176" s="171"/>
      <c r="QR176" s="171"/>
      <c r="QS176" s="171"/>
      <c r="QT176" s="171"/>
      <c r="QU176" s="171"/>
      <c r="QV176" s="171"/>
      <c r="QW176" s="171"/>
      <c r="QX176" s="171"/>
      <c r="QY176" s="171"/>
      <c r="QZ176" s="171"/>
      <c r="RA176" s="171"/>
      <c r="RB176" s="171"/>
      <c r="RC176" s="171"/>
      <c r="RD176" s="171"/>
      <c r="RE176" s="171"/>
      <c r="RF176" s="171"/>
      <c r="RG176" s="171"/>
      <c r="RH176" s="171"/>
      <c r="RI176" s="171"/>
      <c r="RJ176" s="171"/>
      <c r="RK176" s="171"/>
      <c r="RL176" s="171"/>
      <c r="RM176" s="171"/>
      <c r="RN176" s="171"/>
      <c r="RO176" s="171"/>
      <c r="RP176" s="171"/>
      <c r="RQ176" s="171"/>
      <c r="RR176" s="171"/>
      <c r="RS176" s="171"/>
      <c r="RT176" s="171"/>
      <c r="RU176" s="171"/>
      <c r="RV176" s="171"/>
      <c r="RW176" s="171"/>
      <c r="RX176" s="171"/>
      <c r="RY176" s="171"/>
      <c r="RZ176" s="171"/>
      <c r="SA176" s="171"/>
      <c r="SB176" s="171"/>
      <c r="SC176" s="171"/>
      <c r="SD176" s="171"/>
      <c r="SE176" s="171"/>
      <c r="SF176" s="171"/>
      <c r="SG176" s="171"/>
      <c r="SH176" s="171"/>
      <c r="SI176" s="171"/>
      <c r="SJ176" s="171"/>
      <c r="SK176" s="171"/>
      <c r="SL176" s="171"/>
      <c r="SM176" s="171"/>
      <c r="SN176" s="171"/>
      <c r="SO176" s="171"/>
      <c r="SP176" s="171"/>
      <c r="SQ176" s="171"/>
      <c r="SR176" s="171"/>
      <c r="SS176" s="171"/>
      <c r="ST176" s="171"/>
      <c r="SU176" s="171"/>
      <c r="SV176" s="171"/>
      <c r="SW176" s="171"/>
      <c r="SX176" s="171"/>
      <c r="SY176" s="171"/>
      <c r="SZ176" s="171"/>
      <c r="TA176" s="171"/>
      <c r="TB176" s="171"/>
      <c r="TC176" s="171"/>
      <c r="TD176" s="171"/>
      <c r="TE176" s="171"/>
      <c r="TF176" s="171"/>
      <c r="TG176" s="171"/>
      <c r="TH176" s="171"/>
      <c r="TI176" s="171"/>
      <c r="TJ176" s="171"/>
      <c r="TK176" s="171"/>
      <c r="TL176" s="171"/>
      <c r="TM176" s="171"/>
      <c r="TN176" s="171"/>
      <c r="TO176" s="171"/>
      <c r="TP176" s="171"/>
      <c r="TQ176" s="171"/>
      <c r="TR176" s="171"/>
      <c r="TS176" s="171"/>
      <c r="TT176" s="171"/>
      <c r="TU176" s="171"/>
      <c r="TV176" s="171"/>
      <c r="TW176" s="171"/>
      <c r="TX176" s="171"/>
      <c r="TY176" s="171"/>
      <c r="TZ176" s="171"/>
      <c r="UA176" s="171"/>
      <c r="UB176" s="171"/>
      <c r="UC176" s="171"/>
      <c r="UD176" s="171"/>
      <c r="UE176" s="171"/>
      <c r="UF176" s="171"/>
      <c r="UG176" s="171"/>
      <c r="UH176" s="171"/>
      <c r="UI176" s="171"/>
      <c r="UJ176" s="171"/>
      <c r="UK176" s="171"/>
      <c r="UL176" s="171"/>
      <c r="UM176" s="171"/>
      <c r="UN176" s="171"/>
      <c r="UO176" s="171"/>
      <c r="UP176" s="171"/>
      <c r="UQ176" s="171"/>
      <c r="UR176" s="171"/>
      <c r="US176" s="171"/>
      <c r="UT176" s="171"/>
      <c r="UU176" s="171"/>
      <c r="UV176" s="171"/>
      <c r="UW176" s="171"/>
      <c r="UX176" s="171"/>
      <c r="UY176" s="171"/>
      <c r="UZ176" s="171"/>
      <c r="VA176" s="171"/>
      <c r="VB176" s="171"/>
      <c r="VC176" s="171"/>
      <c r="VD176" s="171"/>
      <c r="VE176" s="171"/>
      <c r="VF176" s="171"/>
      <c r="VG176" s="171"/>
      <c r="VH176" s="171"/>
      <c r="VI176" s="171"/>
      <c r="VJ176" s="171"/>
      <c r="VK176" s="171"/>
      <c r="VL176" s="171"/>
      <c r="VM176" s="171"/>
      <c r="VN176" s="171"/>
      <c r="VO176" s="171"/>
      <c r="VP176" s="171"/>
      <c r="VQ176" s="171"/>
      <c r="VR176" s="171"/>
      <c r="VS176" s="171"/>
      <c r="VT176" s="171"/>
      <c r="VU176" s="171"/>
      <c r="VV176" s="171"/>
      <c r="VW176" s="171"/>
      <c r="VX176" s="171"/>
      <c r="VY176" s="171"/>
      <c r="VZ176" s="171"/>
      <c r="WA176" s="171"/>
      <c r="WB176" s="171"/>
      <c r="WC176" s="171"/>
      <c r="WD176" s="171"/>
      <c r="WE176" s="171"/>
      <c r="WF176" s="171"/>
      <c r="WG176" s="171"/>
      <c r="WH176" s="171"/>
      <c r="WI176" s="171"/>
      <c r="WJ176" s="171"/>
      <c r="WK176" s="171"/>
      <c r="WL176" s="171"/>
      <c r="WM176" s="171"/>
      <c r="WN176" s="171"/>
      <c r="WO176" s="171"/>
      <c r="WP176" s="171"/>
      <c r="WQ176" s="171"/>
      <c r="WR176" s="171"/>
      <c r="WS176" s="171"/>
      <c r="WT176" s="171"/>
      <c r="WU176" s="171"/>
      <c r="WV176" s="171"/>
      <c r="WW176" s="171"/>
      <c r="WX176" s="171"/>
      <c r="WY176" s="171"/>
      <c r="WZ176" s="171"/>
      <c r="XA176" s="171"/>
      <c r="XB176" s="171"/>
      <c r="XC176" s="171"/>
      <c r="XD176" s="171"/>
      <c r="XE176" s="171"/>
      <c r="XF176" s="171"/>
      <c r="XG176" s="171"/>
      <c r="XH176" s="171"/>
      <c r="XI176" s="171"/>
      <c r="XJ176" s="171"/>
      <c r="XK176" s="171"/>
      <c r="XL176" s="171"/>
      <c r="XM176" s="171"/>
      <c r="XN176" s="171"/>
      <c r="XO176" s="171"/>
      <c r="XP176" s="171"/>
      <c r="XQ176" s="171"/>
      <c r="XR176" s="171"/>
      <c r="XS176" s="171"/>
      <c r="XT176" s="171"/>
      <c r="XU176" s="171"/>
      <c r="XV176" s="171"/>
      <c r="XW176" s="171"/>
      <c r="XX176" s="171"/>
      <c r="XY176" s="171"/>
      <c r="XZ176" s="171"/>
      <c r="YA176" s="171"/>
      <c r="YB176" s="171"/>
      <c r="YC176" s="171"/>
      <c r="YD176" s="171"/>
      <c r="YE176" s="171"/>
      <c r="YF176" s="171"/>
      <c r="YG176" s="171"/>
      <c r="YH176" s="171"/>
      <c r="YI176" s="171"/>
      <c r="YJ176" s="171"/>
      <c r="YK176" s="171"/>
      <c r="YL176" s="171"/>
      <c r="YM176" s="171"/>
      <c r="YN176" s="171"/>
      <c r="YO176" s="171"/>
      <c r="YP176" s="171"/>
      <c r="YQ176" s="171"/>
      <c r="YR176" s="171"/>
      <c r="YS176" s="171"/>
      <c r="YT176" s="171"/>
      <c r="YU176" s="171"/>
      <c r="YV176" s="171"/>
      <c r="YW176" s="171"/>
      <c r="YX176" s="171"/>
      <c r="YY176" s="171"/>
      <c r="YZ176" s="171"/>
      <c r="ZA176" s="171"/>
      <c r="ZB176" s="171"/>
      <c r="ZC176" s="171"/>
      <c r="ZD176" s="171"/>
      <c r="ZE176" s="171"/>
      <c r="ZF176" s="171"/>
      <c r="ZG176" s="171"/>
      <c r="ZH176" s="171"/>
      <c r="ZI176" s="171"/>
      <c r="ZJ176" s="171"/>
      <c r="ZK176" s="171"/>
      <c r="ZL176" s="171"/>
      <c r="ZM176" s="171"/>
      <c r="ZN176" s="171"/>
      <c r="ZO176" s="171"/>
      <c r="ZP176" s="171"/>
      <c r="ZQ176" s="171"/>
      <c r="ZR176" s="171"/>
      <c r="ZS176" s="171"/>
      <c r="ZT176" s="171"/>
      <c r="ZU176" s="171"/>
      <c r="ZV176" s="171"/>
      <c r="ZW176" s="171"/>
      <c r="ZX176" s="171"/>
      <c r="ZY176" s="171"/>
      <c r="ZZ176" s="171"/>
      <c r="AAA176" s="171"/>
      <c r="AAB176" s="171"/>
      <c r="AAC176" s="171"/>
      <c r="AAD176" s="171"/>
      <c r="AAE176" s="171"/>
      <c r="AAF176" s="171"/>
      <c r="AAG176" s="171"/>
      <c r="AAH176" s="171"/>
      <c r="AAI176" s="171"/>
      <c r="AAJ176" s="171"/>
      <c r="AAK176" s="171"/>
      <c r="AAL176" s="171"/>
      <c r="AAM176" s="171"/>
      <c r="AAN176" s="171"/>
      <c r="AAO176" s="171"/>
      <c r="AAP176" s="171"/>
      <c r="AAQ176" s="171"/>
      <c r="AAR176" s="171"/>
      <c r="AAS176" s="171"/>
      <c r="AAT176" s="171"/>
      <c r="AAU176" s="171"/>
      <c r="AAV176" s="171"/>
      <c r="AAW176" s="171"/>
      <c r="AAX176" s="171"/>
      <c r="AAY176" s="171"/>
      <c r="AAZ176" s="171"/>
      <c r="ABA176" s="171"/>
      <c r="ABB176" s="171"/>
      <c r="ABC176" s="171"/>
      <c r="ABD176" s="171"/>
      <c r="ABE176" s="171"/>
      <c r="ABF176" s="171"/>
      <c r="ABG176" s="171"/>
      <c r="ABH176" s="171"/>
      <c r="ABI176" s="171"/>
      <c r="ABJ176" s="171"/>
      <c r="ABK176" s="171"/>
      <c r="ABL176" s="171"/>
      <c r="ABM176" s="171"/>
      <c r="ABN176" s="171"/>
      <c r="ABO176" s="171"/>
      <c r="ABP176" s="171"/>
      <c r="ABQ176" s="171"/>
      <c r="ABR176" s="171"/>
      <c r="ABS176" s="171"/>
      <c r="ABT176" s="171"/>
      <c r="ABU176" s="171"/>
      <c r="ABV176" s="171"/>
      <c r="ABW176" s="171"/>
      <c r="ABX176" s="171"/>
      <c r="ABY176" s="171"/>
      <c r="ABZ176" s="171"/>
      <c r="ACA176" s="171"/>
      <c r="ACB176" s="171"/>
      <c r="ACC176" s="171"/>
      <c r="ACD176" s="171"/>
      <c r="ACE176" s="171"/>
      <c r="ACF176" s="171"/>
      <c r="ACG176" s="171"/>
      <c r="ACH176" s="171"/>
      <c r="ACI176" s="171"/>
      <c r="ACJ176" s="171"/>
      <c r="ACK176" s="171"/>
      <c r="ACL176" s="171"/>
      <c r="ACM176" s="171"/>
      <c r="ACN176" s="171"/>
      <c r="ACO176" s="171"/>
      <c r="ACP176" s="171"/>
      <c r="ACQ176" s="171"/>
      <c r="ACR176" s="171"/>
      <c r="ACS176" s="171"/>
      <c r="ACT176" s="171"/>
      <c r="ACU176" s="171"/>
      <c r="ACV176" s="171"/>
      <c r="ACW176" s="171"/>
      <c r="ACX176" s="171"/>
      <c r="ACY176" s="171"/>
      <c r="ACZ176" s="171"/>
      <c r="ADA176" s="171"/>
      <c r="ADB176" s="171"/>
      <c r="ADC176" s="171"/>
      <c r="ADD176" s="171"/>
      <c r="ADE176" s="171"/>
      <c r="ADF176" s="171"/>
      <c r="ADG176" s="171"/>
      <c r="ADH176" s="171"/>
      <c r="ADI176" s="171"/>
      <c r="ADJ176" s="171"/>
      <c r="ADK176" s="171"/>
      <c r="ADL176" s="171"/>
      <c r="ADM176" s="171"/>
      <c r="ADN176" s="171"/>
      <c r="ADO176" s="171"/>
      <c r="ADP176" s="171"/>
      <c r="ADQ176" s="171"/>
      <c r="ADR176" s="171"/>
      <c r="ADS176" s="171"/>
      <c r="ADT176" s="171"/>
      <c r="ADU176" s="171"/>
      <c r="ADV176" s="171"/>
      <c r="ADW176" s="171"/>
      <c r="ADX176" s="171"/>
      <c r="ADY176" s="171"/>
      <c r="ADZ176" s="171"/>
      <c r="AEA176" s="171"/>
      <c r="AEB176" s="171"/>
      <c r="AEC176" s="171"/>
      <c r="AED176" s="171"/>
      <c r="AEE176" s="171"/>
      <c r="AEF176" s="171"/>
      <c r="AEG176" s="171"/>
      <c r="AEH176" s="171"/>
      <c r="AEI176" s="171"/>
      <c r="AEJ176" s="171"/>
      <c r="AEK176" s="171"/>
      <c r="AEL176" s="171"/>
      <c r="AEM176" s="171"/>
      <c r="AEN176" s="171"/>
      <c r="AEO176" s="171"/>
      <c r="AEP176" s="171"/>
      <c r="AEQ176" s="171"/>
      <c r="AER176" s="171"/>
      <c r="AES176" s="171"/>
      <c r="AET176" s="171"/>
      <c r="AEU176" s="171"/>
      <c r="AEV176" s="171"/>
      <c r="AEW176" s="171"/>
      <c r="AEX176" s="171"/>
      <c r="AEY176" s="171"/>
      <c r="AEZ176" s="171"/>
      <c r="AFA176" s="171"/>
      <c r="AFB176" s="171"/>
      <c r="AFC176" s="171"/>
      <c r="AFD176" s="171"/>
      <c r="AFE176" s="171"/>
      <c r="AFF176" s="171"/>
      <c r="AFG176" s="171"/>
      <c r="AFH176" s="171"/>
      <c r="AFI176" s="171"/>
      <c r="AFJ176" s="171"/>
      <c r="AFK176" s="171"/>
      <c r="AFL176" s="171"/>
      <c r="AFM176" s="171"/>
      <c r="AFN176" s="171"/>
      <c r="AFO176" s="171"/>
      <c r="AFP176" s="171"/>
      <c r="AFQ176" s="171"/>
      <c r="AFR176" s="171"/>
      <c r="AFS176" s="171"/>
      <c r="AFT176" s="171"/>
      <c r="AFU176" s="171"/>
      <c r="AFV176" s="171"/>
      <c r="AFW176" s="171"/>
      <c r="AFX176" s="171"/>
      <c r="AFY176" s="171"/>
      <c r="AFZ176" s="171"/>
      <c r="AGA176" s="171"/>
      <c r="AGB176" s="171"/>
      <c r="AGC176" s="171"/>
      <c r="AGD176" s="171"/>
      <c r="AGE176" s="171"/>
      <c r="AGF176" s="171"/>
      <c r="AGG176" s="171"/>
      <c r="AGH176" s="171"/>
      <c r="AGI176" s="171"/>
      <c r="AGJ176" s="171"/>
      <c r="AGK176" s="171"/>
      <c r="AGL176" s="171"/>
      <c r="AGM176" s="171"/>
      <c r="AGN176" s="171"/>
      <c r="AGO176" s="171"/>
      <c r="AGP176" s="171"/>
      <c r="AGQ176" s="171"/>
      <c r="AGR176" s="171"/>
      <c r="AGS176" s="171"/>
      <c r="AGT176" s="171"/>
      <c r="AGU176" s="171"/>
      <c r="AGV176" s="171"/>
      <c r="AGW176" s="171"/>
      <c r="AGX176" s="171"/>
      <c r="AGY176" s="171"/>
      <c r="AGZ176" s="171"/>
      <c r="AHA176" s="171"/>
      <c r="AHB176" s="171"/>
      <c r="AHC176" s="171"/>
      <c r="AHD176" s="171"/>
      <c r="AHE176" s="171"/>
      <c r="AHF176" s="171"/>
      <c r="AHG176" s="171"/>
      <c r="AHH176" s="171"/>
      <c r="AHI176" s="171"/>
      <c r="AHJ176" s="171"/>
      <c r="AHK176" s="171"/>
      <c r="AHL176" s="171"/>
      <c r="AHM176" s="171"/>
      <c r="AHN176" s="171"/>
      <c r="AHO176" s="171"/>
      <c r="AHP176" s="171"/>
      <c r="AHQ176" s="171"/>
      <c r="AHR176" s="171"/>
      <c r="AHS176" s="171"/>
      <c r="AHT176" s="171"/>
      <c r="AHU176" s="171"/>
      <c r="AHV176" s="171"/>
      <c r="AHW176" s="171"/>
      <c r="AHX176" s="171"/>
      <c r="AHY176" s="171"/>
      <c r="AHZ176" s="171"/>
      <c r="AIA176" s="171"/>
      <c r="AIB176" s="171"/>
      <c r="AIC176" s="171"/>
      <c r="AID176" s="171"/>
      <c r="AIE176" s="171"/>
      <c r="AIF176" s="171"/>
      <c r="AIG176" s="171"/>
      <c r="AIH176" s="171"/>
      <c r="AII176" s="171"/>
      <c r="AIJ176" s="171"/>
      <c r="AIK176" s="171"/>
      <c r="AIL176" s="171"/>
      <c r="AIM176" s="171"/>
      <c r="AIN176" s="171"/>
      <c r="AIO176" s="171"/>
      <c r="AIP176" s="171"/>
      <c r="AIQ176" s="171"/>
      <c r="AIR176" s="171"/>
      <c r="AIS176" s="171"/>
      <c r="AIT176" s="171"/>
      <c r="AIU176" s="171"/>
      <c r="AIV176" s="171"/>
      <c r="AIW176" s="171"/>
      <c r="AIX176" s="171"/>
      <c r="AIY176" s="171"/>
      <c r="AIZ176" s="171"/>
      <c r="AJA176" s="171"/>
      <c r="AJB176" s="171"/>
      <c r="AJC176" s="171"/>
      <c r="AJD176" s="171"/>
      <c r="AJE176" s="171"/>
      <c r="AJF176" s="171"/>
      <c r="AJG176" s="171"/>
      <c r="AJH176" s="171"/>
      <c r="AJI176" s="171"/>
      <c r="AJJ176" s="171"/>
      <c r="AJK176" s="171"/>
      <c r="AJL176" s="171"/>
      <c r="AJM176" s="171"/>
      <c r="AJN176" s="171"/>
      <c r="AJO176" s="171"/>
      <c r="AJP176" s="171"/>
      <c r="AJQ176" s="171"/>
      <c r="AJR176" s="171"/>
      <c r="AJS176" s="171"/>
      <c r="AJT176" s="171"/>
      <c r="AJU176" s="171"/>
      <c r="AJV176" s="171"/>
      <c r="AJW176" s="171"/>
      <c r="AJX176" s="171"/>
      <c r="AJY176" s="171"/>
      <c r="AJZ176" s="171"/>
      <c r="AKA176" s="171"/>
      <c r="AKB176" s="171"/>
      <c r="AKC176" s="171"/>
      <c r="AKD176" s="171"/>
      <c r="AKE176" s="171"/>
      <c r="AKF176" s="171"/>
      <c r="AKG176" s="171"/>
      <c r="AKH176" s="171"/>
      <c r="AKI176" s="171"/>
      <c r="AKJ176" s="171"/>
      <c r="AKK176" s="171"/>
      <c r="AKL176" s="171"/>
      <c r="AKM176" s="171"/>
      <c r="AKN176" s="171"/>
      <c r="AKO176" s="171"/>
      <c r="AKP176" s="171"/>
      <c r="AKQ176" s="171"/>
      <c r="AKR176" s="171"/>
      <c r="AKS176" s="171"/>
      <c r="AKT176" s="171"/>
      <c r="AKU176" s="171"/>
      <c r="AKV176" s="171"/>
      <c r="AKW176" s="171"/>
      <c r="AKX176" s="171"/>
      <c r="AKY176" s="171"/>
      <c r="AKZ176" s="171"/>
      <c r="ALA176" s="171"/>
      <c r="ALB176" s="171"/>
      <c r="ALC176" s="171"/>
      <c r="ALD176" s="171"/>
      <c r="ALE176" s="171"/>
      <c r="ALF176" s="171"/>
      <c r="ALG176" s="171"/>
      <c r="ALH176" s="171"/>
      <c r="ALI176" s="171"/>
      <c r="ALJ176" s="171"/>
      <c r="ALK176" s="171"/>
      <c r="ALL176" s="171"/>
      <c r="ALM176" s="171"/>
      <c r="ALN176" s="171"/>
      <c r="ALO176" s="171"/>
      <c r="ALP176" s="171"/>
      <c r="ALQ176" s="171"/>
      <c r="ALR176" s="171"/>
      <c r="ALS176" s="171"/>
      <c r="ALT176" s="171"/>
      <c r="ALU176" s="171"/>
      <c r="ALV176" s="171"/>
      <c r="ALW176" s="171"/>
      <c r="ALX176" s="171"/>
      <c r="ALY176" s="171"/>
      <c r="ALZ176" s="171"/>
      <c r="AMA176" s="171"/>
      <c r="AMB176" s="171"/>
      <c r="AMC176" s="171"/>
      <c r="AMD176" s="171"/>
      <c r="AME176" s="171"/>
      <c r="AMF176" s="171"/>
      <c r="AMG176" s="171"/>
      <c r="AMH176" s="171"/>
      <c r="AMI176" s="171"/>
      <c r="AMJ176" s="171"/>
      <c r="AMK176" s="171"/>
      <c r="AML176" s="171"/>
      <c r="AMM176" s="171"/>
      <c r="AMN176" s="171"/>
      <c r="AMO176" s="171"/>
      <c r="AMP176" s="171"/>
      <c r="AMQ176" s="171"/>
      <c r="AMR176" s="171"/>
      <c r="AMS176" s="171"/>
      <c r="AMT176" s="171"/>
      <c r="AMU176" s="171"/>
      <c r="AMV176" s="171"/>
      <c r="AMW176" s="171"/>
      <c r="AMX176" s="171"/>
      <c r="AMY176" s="171"/>
      <c r="AMZ176" s="171"/>
      <c r="ANA176" s="171"/>
      <c r="ANB176" s="171"/>
      <c r="ANC176" s="171"/>
      <c r="AND176" s="171"/>
      <c r="ANE176" s="171"/>
      <c r="ANF176" s="171"/>
      <c r="ANG176" s="171"/>
      <c r="ANH176" s="171"/>
      <c r="ANI176" s="171"/>
      <c r="ANJ176" s="171"/>
      <c r="ANK176" s="171"/>
      <c r="ANL176" s="171"/>
      <c r="ANM176" s="171"/>
      <c r="ANN176" s="171"/>
      <c r="ANO176" s="171"/>
      <c r="ANP176" s="171"/>
      <c r="ANQ176" s="171"/>
      <c r="ANR176" s="171"/>
      <c r="ANS176" s="171"/>
      <c r="ANT176" s="171"/>
      <c r="ANU176" s="171"/>
      <c r="ANV176" s="171"/>
      <c r="ANW176" s="171"/>
      <c r="ANX176" s="171"/>
      <c r="ANY176" s="171"/>
      <c r="ANZ176" s="171"/>
      <c r="AOA176" s="171"/>
      <c r="AOB176" s="171"/>
      <c r="AOC176" s="171"/>
      <c r="AOD176" s="171"/>
      <c r="AOE176" s="171"/>
      <c r="AOF176" s="171"/>
      <c r="AOG176" s="171"/>
      <c r="AOH176" s="171"/>
      <c r="AOI176" s="171"/>
      <c r="AOJ176" s="171"/>
      <c r="AOK176" s="171"/>
      <c r="AOL176" s="171"/>
      <c r="AOM176" s="171"/>
      <c r="AON176" s="171"/>
      <c r="AOO176" s="171"/>
      <c r="AOP176" s="171"/>
      <c r="AOQ176" s="171"/>
      <c r="AOR176" s="171"/>
      <c r="AOS176" s="171"/>
      <c r="AOT176" s="171"/>
      <c r="AOU176" s="171"/>
      <c r="AOV176" s="171"/>
      <c r="AOW176" s="171"/>
      <c r="AOX176" s="171"/>
      <c r="AOY176" s="171"/>
      <c r="AOZ176" s="171"/>
      <c r="APA176" s="171"/>
      <c r="APB176" s="171"/>
      <c r="APC176" s="171"/>
      <c r="APD176" s="171"/>
      <c r="APE176" s="171"/>
      <c r="APF176" s="171"/>
      <c r="APG176" s="171"/>
      <c r="APH176" s="171"/>
      <c r="API176" s="171"/>
      <c r="APJ176" s="171"/>
      <c r="APK176" s="171"/>
      <c r="APL176" s="171"/>
      <c r="APM176" s="171"/>
      <c r="APN176" s="171"/>
      <c r="APO176" s="171"/>
      <c r="APP176" s="171"/>
      <c r="APQ176" s="171"/>
      <c r="APR176" s="171"/>
      <c r="APS176" s="171"/>
      <c r="APT176" s="171"/>
      <c r="APU176" s="171"/>
      <c r="APV176" s="171"/>
      <c r="APW176" s="171"/>
      <c r="APX176" s="171"/>
      <c r="APY176" s="171"/>
      <c r="APZ176" s="171"/>
      <c r="AQA176" s="171"/>
      <c r="AQB176" s="171"/>
      <c r="AQC176" s="171"/>
      <c r="AQD176" s="171"/>
      <c r="AQE176" s="171"/>
      <c r="AQF176" s="171"/>
      <c r="AQG176" s="171"/>
      <c r="AQH176" s="171"/>
      <c r="AQI176" s="171"/>
      <c r="AQJ176" s="171"/>
      <c r="AQK176" s="171"/>
      <c r="AQL176" s="171"/>
      <c r="AQM176" s="171"/>
      <c r="AQN176" s="171"/>
      <c r="AQO176" s="171"/>
      <c r="AQP176" s="171"/>
      <c r="AQQ176" s="171"/>
      <c r="AQR176" s="171"/>
      <c r="AQS176" s="171"/>
      <c r="AQT176" s="171"/>
      <c r="AQU176" s="171"/>
      <c r="AQV176" s="171"/>
      <c r="AQW176" s="171"/>
      <c r="AQX176" s="171"/>
      <c r="AQY176" s="171"/>
      <c r="AQZ176" s="171"/>
      <c r="ARA176" s="171"/>
      <c r="ARB176" s="171"/>
      <c r="ARC176" s="171"/>
      <c r="ARD176" s="171"/>
      <c r="ARE176" s="171"/>
      <c r="ARF176" s="171"/>
      <c r="ARG176" s="171"/>
      <c r="ARH176" s="171"/>
      <c r="ARI176" s="171"/>
      <c r="ARJ176" s="171"/>
      <c r="ARK176" s="171"/>
      <c r="ARL176" s="171"/>
      <c r="ARM176" s="171"/>
      <c r="ARN176" s="171"/>
      <c r="ARO176" s="171"/>
      <c r="ARP176" s="171"/>
      <c r="ARQ176" s="171"/>
      <c r="ARR176" s="171"/>
      <c r="ARS176" s="171"/>
      <c r="ART176" s="171"/>
      <c r="ARU176" s="171"/>
      <c r="ARV176" s="171"/>
      <c r="ARW176" s="171"/>
      <c r="ARX176" s="171"/>
      <c r="ARY176" s="171"/>
      <c r="ARZ176" s="171"/>
      <c r="ASA176" s="171"/>
      <c r="ASB176" s="171"/>
      <c r="ASC176" s="171"/>
      <c r="ASD176" s="171"/>
      <c r="ASE176" s="171"/>
      <c r="ASF176" s="171"/>
      <c r="ASG176" s="171"/>
      <c r="ASH176" s="171"/>
      <c r="ASI176" s="171"/>
      <c r="ASJ176" s="171"/>
      <c r="ASK176" s="171"/>
      <c r="ASL176" s="171"/>
      <c r="ASM176" s="171"/>
      <c r="ASN176" s="171"/>
      <c r="ASO176" s="171"/>
      <c r="ASP176" s="171"/>
      <c r="ASQ176" s="171"/>
      <c r="ASR176" s="171"/>
      <c r="ASS176" s="171"/>
      <c r="AST176" s="171"/>
      <c r="ASU176" s="171"/>
      <c r="ASV176" s="171"/>
      <c r="ASW176" s="171"/>
      <c r="ASX176" s="171"/>
      <c r="ASY176" s="171"/>
      <c r="ASZ176" s="171"/>
      <c r="ATA176" s="171"/>
      <c r="ATB176" s="171"/>
      <c r="ATC176" s="171"/>
      <c r="ATD176" s="171"/>
      <c r="ATE176" s="171"/>
      <c r="ATF176" s="171"/>
      <c r="ATG176" s="171"/>
      <c r="ATH176" s="171"/>
      <c r="ATI176" s="171"/>
      <c r="ATJ176" s="171"/>
      <c r="ATK176" s="171"/>
      <c r="ATL176" s="171"/>
      <c r="ATM176" s="171"/>
      <c r="ATN176" s="171"/>
      <c r="ATO176" s="171"/>
      <c r="ATP176" s="171"/>
      <c r="ATQ176" s="171"/>
      <c r="ATR176" s="171"/>
      <c r="ATS176" s="171"/>
      <c r="ATT176" s="171"/>
      <c r="ATU176" s="171"/>
      <c r="ATV176" s="171"/>
      <c r="ATW176" s="171"/>
      <c r="ATX176" s="171"/>
      <c r="ATY176" s="171"/>
      <c r="ATZ176" s="171"/>
      <c r="AUA176" s="171"/>
      <c r="AUB176" s="171"/>
      <c r="AUC176" s="171"/>
      <c r="AUD176" s="171"/>
      <c r="AUE176" s="171"/>
      <c r="AUF176" s="171"/>
      <c r="AUG176" s="171"/>
      <c r="AUH176" s="171"/>
      <c r="AUI176" s="171"/>
      <c r="AUJ176" s="171"/>
      <c r="AUK176" s="171"/>
      <c r="AUL176" s="171"/>
      <c r="AUM176" s="171"/>
      <c r="AUN176" s="171"/>
      <c r="AUO176" s="171"/>
      <c r="AUP176" s="171"/>
      <c r="AUQ176" s="171"/>
      <c r="AUR176" s="171"/>
      <c r="AUS176" s="171"/>
      <c r="AUT176" s="171"/>
      <c r="AUU176" s="171"/>
      <c r="AUV176" s="171"/>
      <c r="AUW176" s="171"/>
      <c r="AUX176" s="171"/>
      <c r="AUY176" s="171"/>
      <c r="AUZ176" s="171"/>
      <c r="AVA176" s="171"/>
      <c r="AVB176" s="171"/>
      <c r="AVC176" s="171"/>
      <c r="AVD176" s="171"/>
      <c r="AVE176" s="171"/>
      <c r="AVF176" s="171"/>
      <c r="AVG176" s="171"/>
      <c r="AVH176" s="171"/>
      <c r="AVI176" s="171"/>
      <c r="AVJ176" s="171"/>
      <c r="AVK176" s="171"/>
      <c r="AVL176" s="171"/>
      <c r="AVM176" s="171"/>
      <c r="AVN176" s="171"/>
      <c r="AVO176" s="171"/>
      <c r="AVP176" s="171"/>
      <c r="AVQ176" s="171"/>
      <c r="AVR176" s="171"/>
      <c r="AVS176" s="171"/>
      <c r="AVT176" s="171"/>
      <c r="AVU176" s="171"/>
      <c r="AVV176" s="171"/>
      <c r="AVW176" s="171"/>
      <c r="AVX176" s="171"/>
      <c r="AVY176" s="171"/>
      <c r="AVZ176" s="171"/>
      <c r="AWA176" s="171"/>
      <c r="AWB176" s="171"/>
      <c r="AWC176" s="171"/>
      <c r="AWD176" s="171"/>
      <c r="AWE176" s="171"/>
      <c r="AWF176" s="171"/>
      <c r="AWG176" s="171"/>
      <c r="AWH176" s="171"/>
      <c r="AWI176" s="171"/>
      <c r="AWJ176" s="171"/>
      <c r="AWK176" s="171"/>
      <c r="AWL176" s="171"/>
      <c r="AWM176" s="171"/>
      <c r="AWN176" s="171"/>
      <c r="AWO176" s="171"/>
      <c r="AWP176" s="171"/>
      <c r="AWQ176" s="171"/>
      <c r="AWR176" s="171"/>
      <c r="AWS176" s="171"/>
      <c r="AWT176" s="171"/>
      <c r="AWU176" s="171"/>
      <c r="AWV176" s="171"/>
      <c r="AWW176" s="171"/>
      <c r="AWX176" s="171"/>
      <c r="AWY176" s="171"/>
      <c r="AWZ176" s="171"/>
      <c r="AXA176" s="171"/>
      <c r="AXB176" s="171"/>
      <c r="AXC176" s="171"/>
      <c r="AXD176" s="171"/>
      <c r="AXE176" s="171"/>
      <c r="AXF176" s="171"/>
      <c r="AXG176" s="171"/>
      <c r="AXH176" s="171"/>
      <c r="AXI176" s="171"/>
      <c r="AXJ176" s="171"/>
      <c r="AXK176" s="171"/>
      <c r="AXL176" s="171"/>
      <c r="AXM176" s="171"/>
      <c r="AXN176" s="171"/>
      <c r="AXO176" s="171"/>
      <c r="AXP176" s="171"/>
      <c r="AXQ176" s="171"/>
      <c r="AXR176" s="171"/>
      <c r="AXS176" s="171"/>
      <c r="AXT176" s="171"/>
      <c r="AXU176" s="171"/>
      <c r="AXV176" s="171"/>
      <c r="AXW176" s="171"/>
      <c r="AXX176" s="171"/>
      <c r="AXY176" s="171"/>
      <c r="AXZ176" s="171"/>
      <c r="AYA176" s="171"/>
      <c r="AYB176" s="171"/>
      <c r="AYC176" s="171"/>
      <c r="AYD176" s="171"/>
      <c r="AYE176" s="171"/>
      <c r="AYF176" s="171"/>
      <c r="AYG176" s="171"/>
      <c r="AYH176" s="171"/>
      <c r="AYI176" s="171"/>
      <c r="AYJ176" s="171"/>
      <c r="AYK176" s="171"/>
      <c r="AYL176" s="171"/>
      <c r="AYM176" s="171"/>
      <c r="AYN176" s="171"/>
      <c r="AYO176" s="171"/>
      <c r="AYP176" s="171"/>
      <c r="AYQ176" s="171"/>
      <c r="AYR176" s="171"/>
      <c r="AYS176" s="171"/>
      <c r="AYT176" s="171"/>
      <c r="AYU176" s="171"/>
      <c r="AYV176" s="171"/>
      <c r="AYW176" s="171"/>
      <c r="AYX176" s="171"/>
      <c r="AYY176" s="171"/>
      <c r="AYZ176" s="171"/>
      <c r="AZA176" s="171"/>
      <c r="AZB176" s="171"/>
      <c r="AZC176" s="171"/>
      <c r="AZD176" s="171"/>
      <c r="AZE176" s="171"/>
      <c r="AZF176" s="171"/>
      <c r="AZG176" s="171"/>
      <c r="AZH176" s="171"/>
      <c r="AZI176" s="171"/>
      <c r="AZJ176" s="171"/>
      <c r="AZK176" s="171"/>
      <c r="AZL176" s="171"/>
      <c r="AZM176" s="171"/>
      <c r="AZN176" s="171"/>
      <c r="AZO176" s="171"/>
      <c r="AZP176" s="171"/>
      <c r="AZQ176" s="171"/>
      <c r="AZR176" s="171"/>
      <c r="AZS176" s="171"/>
      <c r="AZT176" s="171"/>
      <c r="AZU176" s="171"/>
      <c r="AZV176" s="171"/>
      <c r="AZW176" s="171"/>
      <c r="AZX176" s="171"/>
      <c r="AZY176" s="171"/>
      <c r="AZZ176" s="171"/>
      <c r="BAA176" s="171"/>
      <c r="BAB176" s="171"/>
      <c r="BAC176" s="171"/>
      <c r="BAD176" s="171"/>
      <c r="BAE176" s="171"/>
      <c r="BAF176" s="171"/>
      <c r="BAG176" s="171"/>
      <c r="BAH176" s="171"/>
      <c r="BAI176" s="171"/>
      <c r="BAJ176" s="171"/>
      <c r="BAK176" s="171"/>
      <c r="BAL176" s="171"/>
      <c r="BAM176" s="171"/>
      <c r="BAN176" s="171"/>
      <c r="BAO176" s="171"/>
      <c r="BAP176" s="171"/>
      <c r="BAQ176" s="171"/>
      <c r="BAR176" s="171"/>
      <c r="BAS176" s="171"/>
      <c r="BAT176" s="171"/>
      <c r="BAU176" s="171"/>
      <c r="BAV176" s="171"/>
      <c r="BAW176" s="171"/>
      <c r="BAX176" s="171"/>
      <c r="BAY176" s="171"/>
      <c r="BAZ176" s="171"/>
      <c r="BBA176" s="171"/>
      <c r="BBB176" s="171"/>
      <c r="BBC176" s="171"/>
      <c r="BBD176" s="171"/>
      <c r="BBE176" s="171"/>
      <c r="BBF176" s="171"/>
      <c r="BBG176" s="171"/>
      <c r="BBH176" s="171"/>
      <c r="BBI176" s="171"/>
      <c r="BBJ176" s="171"/>
      <c r="BBK176" s="171"/>
      <c r="BBL176" s="171"/>
      <c r="BBM176" s="171"/>
      <c r="BBN176" s="171"/>
      <c r="BBO176" s="171"/>
      <c r="BBP176" s="171"/>
      <c r="BBQ176" s="171"/>
      <c r="BBR176" s="171"/>
      <c r="BBS176" s="171"/>
      <c r="BBT176" s="171"/>
      <c r="BBU176" s="171"/>
      <c r="BBV176" s="171"/>
      <c r="BBW176" s="171"/>
      <c r="BBX176" s="171"/>
      <c r="BBY176" s="171"/>
      <c r="BBZ176" s="171"/>
      <c r="BCA176" s="171"/>
      <c r="BCB176" s="171"/>
      <c r="BCC176" s="171"/>
      <c r="BCD176" s="171"/>
      <c r="BCE176" s="171"/>
      <c r="BCF176" s="171"/>
      <c r="BCG176" s="171"/>
      <c r="BCH176" s="171"/>
      <c r="BCI176" s="171"/>
      <c r="BCJ176" s="171"/>
      <c r="BCK176" s="171"/>
      <c r="BCL176" s="171"/>
      <c r="BCM176" s="171"/>
      <c r="BCN176" s="171"/>
      <c r="BCO176" s="171"/>
      <c r="BCP176" s="171"/>
      <c r="BCQ176" s="171"/>
      <c r="BCR176" s="171"/>
      <c r="BCS176" s="171"/>
      <c r="BCT176" s="171"/>
      <c r="BCU176" s="171"/>
      <c r="BCV176" s="171"/>
      <c r="BCW176" s="171"/>
      <c r="BCX176" s="171"/>
      <c r="BCY176" s="171"/>
      <c r="BCZ176" s="171"/>
      <c r="BDA176" s="171"/>
      <c r="BDB176" s="171"/>
      <c r="BDC176" s="171"/>
      <c r="BDD176" s="171"/>
      <c r="BDE176" s="171"/>
      <c r="BDF176" s="171"/>
      <c r="BDG176" s="171"/>
      <c r="BDH176" s="171"/>
      <c r="BDI176" s="171"/>
      <c r="BDJ176" s="171"/>
      <c r="BDK176" s="171"/>
      <c r="BDL176" s="171"/>
      <c r="BDM176" s="171"/>
      <c r="BDN176" s="171"/>
      <c r="BDO176" s="171"/>
      <c r="BDP176" s="171"/>
      <c r="BDQ176" s="171"/>
      <c r="BDR176" s="171"/>
      <c r="BDS176" s="171"/>
      <c r="BDT176" s="171"/>
      <c r="BDU176" s="171"/>
      <c r="BDV176" s="171"/>
      <c r="BDW176" s="171"/>
      <c r="BDX176" s="171"/>
      <c r="BDY176" s="171"/>
      <c r="BDZ176" s="171"/>
      <c r="BEA176" s="171"/>
      <c r="BEB176" s="171"/>
      <c r="BEC176" s="171"/>
      <c r="BED176" s="171"/>
      <c r="BEE176" s="171"/>
      <c r="BEF176" s="171"/>
      <c r="BEG176" s="171"/>
      <c r="BEH176" s="171"/>
      <c r="BEI176" s="171"/>
      <c r="BEJ176" s="171"/>
      <c r="BEK176" s="171"/>
      <c r="BEL176" s="171"/>
      <c r="BEM176" s="171"/>
      <c r="BEN176" s="171"/>
      <c r="BEO176" s="171"/>
      <c r="BEP176" s="171"/>
      <c r="BEQ176" s="171"/>
      <c r="BER176" s="171"/>
      <c r="BES176" s="171"/>
      <c r="BET176" s="171"/>
      <c r="BEU176" s="171"/>
      <c r="BEV176" s="171"/>
      <c r="BEW176" s="171"/>
      <c r="BEX176" s="171"/>
      <c r="BEY176" s="171"/>
      <c r="BEZ176" s="171"/>
      <c r="BFA176" s="171"/>
      <c r="BFB176" s="171"/>
      <c r="BFC176" s="171"/>
      <c r="BFD176" s="171"/>
      <c r="BFE176" s="171"/>
      <c r="BFF176" s="171"/>
      <c r="BFG176" s="171"/>
      <c r="BFH176" s="171"/>
      <c r="BFI176" s="171"/>
      <c r="BFJ176" s="171"/>
      <c r="BFK176" s="171"/>
      <c r="BFL176" s="171"/>
      <c r="BFM176" s="171"/>
      <c r="BFN176" s="171"/>
      <c r="BFO176" s="171"/>
      <c r="BFP176" s="171"/>
      <c r="BFQ176" s="171"/>
      <c r="BFR176" s="171"/>
      <c r="BFS176" s="171"/>
      <c r="BFT176" s="171"/>
      <c r="BFU176" s="171"/>
      <c r="BFV176" s="171"/>
      <c r="BFW176" s="171"/>
      <c r="BFX176" s="171"/>
      <c r="BFY176" s="171"/>
      <c r="BFZ176" s="171"/>
      <c r="BGA176" s="171"/>
      <c r="BGB176" s="171"/>
      <c r="BGC176" s="171"/>
      <c r="BGD176" s="171"/>
      <c r="BGE176" s="171"/>
      <c r="BGF176" s="171"/>
      <c r="BGG176" s="171"/>
      <c r="BGH176" s="171"/>
      <c r="BGI176" s="171"/>
      <c r="BGJ176" s="171"/>
      <c r="BGK176" s="171"/>
      <c r="BGL176" s="171"/>
      <c r="BGM176" s="171"/>
      <c r="BGN176" s="171"/>
      <c r="BGO176" s="171"/>
      <c r="BGP176" s="171"/>
      <c r="BGQ176" s="171"/>
      <c r="BGR176" s="171"/>
      <c r="BGS176" s="171"/>
      <c r="BGT176" s="171"/>
      <c r="BGU176" s="171"/>
      <c r="BGV176" s="171"/>
      <c r="BGW176" s="171"/>
      <c r="BGX176" s="171"/>
      <c r="BGY176" s="171"/>
      <c r="BGZ176" s="171"/>
      <c r="BHA176" s="171"/>
      <c r="BHB176" s="171"/>
      <c r="BHC176" s="171"/>
      <c r="BHD176" s="171"/>
      <c r="BHE176" s="171"/>
      <c r="BHF176" s="171"/>
      <c r="BHG176" s="171"/>
      <c r="BHH176" s="171"/>
      <c r="BHI176" s="171"/>
      <c r="BHJ176" s="171"/>
      <c r="BHK176" s="171"/>
      <c r="BHL176" s="171"/>
      <c r="BHM176" s="171"/>
      <c r="BHN176" s="171"/>
      <c r="BHO176" s="171"/>
      <c r="BHP176" s="171"/>
      <c r="BHQ176" s="171"/>
      <c r="BHR176" s="171"/>
      <c r="BHS176" s="171"/>
      <c r="BHT176" s="171"/>
      <c r="BHU176" s="171"/>
      <c r="BHV176" s="171"/>
      <c r="BHW176" s="171"/>
      <c r="BHX176" s="171"/>
      <c r="BHY176" s="171"/>
      <c r="BHZ176" s="171"/>
      <c r="BIA176" s="171"/>
      <c r="BIB176" s="171"/>
      <c r="BIC176" s="171"/>
      <c r="BID176" s="171"/>
      <c r="BIE176" s="171"/>
      <c r="BIF176" s="171"/>
      <c r="BIG176" s="171"/>
      <c r="BIH176" s="171"/>
      <c r="BII176" s="171"/>
      <c r="BIJ176" s="171"/>
      <c r="BIK176" s="171"/>
      <c r="BIL176" s="171"/>
      <c r="BIM176" s="171"/>
      <c r="BIN176" s="171"/>
      <c r="BIO176" s="171"/>
      <c r="BIP176" s="171"/>
      <c r="BIQ176" s="171"/>
      <c r="BIR176" s="171"/>
      <c r="BIS176" s="171"/>
      <c r="BIT176" s="171"/>
      <c r="BIU176" s="171"/>
      <c r="BIV176" s="171"/>
      <c r="BIW176" s="171"/>
      <c r="BIX176" s="171"/>
      <c r="BIY176" s="171"/>
      <c r="BIZ176" s="171"/>
      <c r="BJA176" s="171"/>
      <c r="BJB176" s="171"/>
      <c r="BJC176" s="171"/>
      <c r="BJD176" s="171"/>
      <c r="BJE176" s="171"/>
      <c r="BJF176" s="171"/>
      <c r="BJG176" s="171"/>
      <c r="BJH176" s="171"/>
      <c r="BJI176" s="171"/>
      <c r="BJJ176" s="171"/>
      <c r="BJK176" s="171"/>
      <c r="BJL176" s="171"/>
      <c r="BJM176" s="171"/>
      <c r="BJN176" s="171"/>
      <c r="BJO176" s="171"/>
      <c r="BJP176" s="171"/>
      <c r="BJQ176" s="171"/>
      <c r="BJR176" s="171"/>
      <c r="BJS176" s="171"/>
      <c r="BJT176" s="171"/>
      <c r="BJU176" s="171"/>
      <c r="BJV176" s="171"/>
      <c r="BJW176" s="171"/>
      <c r="BJX176" s="171"/>
      <c r="BJY176" s="171"/>
      <c r="BJZ176" s="171"/>
      <c r="BKA176" s="171"/>
      <c r="BKB176" s="171"/>
      <c r="BKC176" s="171"/>
      <c r="BKD176" s="171"/>
      <c r="BKE176" s="171"/>
      <c r="BKF176" s="171"/>
      <c r="BKG176" s="171"/>
      <c r="BKH176" s="171"/>
      <c r="BKI176" s="171"/>
      <c r="BKJ176" s="171"/>
      <c r="BKK176" s="171"/>
      <c r="BKL176" s="171"/>
      <c r="BKM176" s="171"/>
      <c r="BKN176" s="171"/>
      <c r="BKO176" s="171"/>
      <c r="BKP176" s="171"/>
      <c r="BKQ176" s="171"/>
      <c r="BKR176" s="171"/>
      <c r="BKS176" s="171"/>
      <c r="BKT176" s="171"/>
      <c r="BKU176" s="171"/>
      <c r="BKV176" s="171"/>
      <c r="BKW176" s="171"/>
      <c r="BKX176" s="171"/>
      <c r="BKY176" s="171"/>
      <c r="BKZ176" s="171"/>
      <c r="BLA176" s="171"/>
      <c r="BLB176" s="171"/>
      <c r="BLC176" s="171"/>
      <c r="BLD176" s="171"/>
      <c r="BLE176" s="171"/>
      <c r="BLF176" s="171"/>
      <c r="BLG176" s="171"/>
      <c r="BLH176" s="171"/>
      <c r="BLI176" s="171"/>
      <c r="BLJ176" s="171"/>
      <c r="BLK176" s="171"/>
      <c r="BLL176" s="171"/>
      <c r="BLM176" s="171"/>
      <c r="BLN176" s="171"/>
      <c r="BLO176" s="171"/>
      <c r="BLP176" s="171"/>
      <c r="BLQ176" s="171"/>
      <c r="BLR176" s="171"/>
      <c r="BLS176" s="171"/>
      <c r="BLT176" s="171"/>
      <c r="BLU176" s="171"/>
      <c r="BLV176" s="171"/>
      <c r="BLW176" s="171"/>
      <c r="BLX176" s="171"/>
      <c r="BLY176" s="171"/>
      <c r="BLZ176" s="171"/>
      <c r="BMA176" s="171"/>
      <c r="BMB176" s="171"/>
      <c r="BMC176" s="171"/>
      <c r="BMD176" s="171"/>
      <c r="BME176" s="171"/>
      <c r="BMF176" s="171"/>
      <c r="BMG176" s="171"/>
      <c r="BMH176" s="171"/>
      <c r="BMI176" s="171"/>
      <c r="BMJ176" s="171"/>
      <c r="BMK176" s="171"/>
      <c r="BML176" s="171"/>
      <c r="BMM176" s="171"/>
      <c r="BMN176" s="171"/>
      <c r="BMO176" s="171"/>
      <c r="BMP176" s="171"/>
      <c r="BMQ176" s="171"/>
      <c r="BMR176" s="171"/>
      <c r="BMS176" s="171"/>
      <c r="BMT176" s="171"/>
      <c r="BMU176" s="171"/>
      <c r="BMV176" s="171"/>
      <c r="BMW176" s="171"/>
      <c r="BMX176" s="171"/>
      <c r="BMY176" s="171"/>
      <c r="BMZ176" s="171"/>
      <c r="BNA176" s="171"/>
      <c r="BNB176" s="171"/>
      <c r="BNC176" s="171"/>
      <c r="BND176" s="171"/>
      <c r="BNE176" s="171"/>
      <c r="BNF176" s="171"/>
      <c r="BNG176" s="171"/>
      <c r="BNH176" s="171"/>
      <c r="BNI176" s="171"/>
      <c r="BNJ176" s="171"/>
      <c r="BNK176" s="171"/>
      <c r="BNL176" s="171"/>
      <c r="BNM176" s="171"/>
      <c r="BNN176" s="171"/>
      <c r="BNO176" s="171"/>
      <c r="BNP176" s="171"/>
      <c r="BNQ176" s="171"/>
      <c r="BNR176" s="171"/>
      <c r="BNS176" s="171"/>
      <c r="BNT176" s="171"/>
      <c r="BNU176" s="171"/>
      <c r="BNV176" s="171"/>
      <c r="BNW176" s="171"/>
      <c r="BNX176" s="171"/>
      <c r="BNY176" s="171"/>
      <c r="BNZ176" s="171"/>
      <c r="BOA176" s="171"/>
      <c r="BOB176" s="171"/>
      <c r="BOC176" s="171"/>
      <c r="BOD176" s="171"/>
      <c r="BOE176" s="171"/>
      <c r="BOF176" s="171"/>
      <c r="BOG176" s="171"/>
      <c r="BOH176" s="171"/>
      <c r="BOI176" s="171"/>
      <c r="BOJ176" s="171"/>
      <c r="BOK176" s="171"/>
      <c r="BOL176" s="171"/>
      <c r="BOM176" s="171"/>
      <c r="BON176" s="171"/>
      <c r="BOO176" s="171"/>
      <c r="BOP176" s="171"/>
      <c r="BOQ176" s="171"/>
      <c r="BOR176" s="171"/>
      <c r="BOS176" s="171"/>
      <c r="BOT176" s="171"/>
      <c r="BOU176" s="171"/>
      <c r="BOV176" s="171"/>
      <c r="BOW176" s="171"/>
      <c r="BOX176" s="171"/>
      <c r="BOY176" s="171"/>
      <c r="BOZ176" s="171"/>
      <c r="BPA176" s="171"/>
      <c r="BPB176" s="171"/>
      <c r="BPC176" s="171"/>
      <c r="BPD176" s="171"/>
      <c r="BPE176" s="171"/>
      <c r="BPF176" s="171"/>
      <c r="BPG176" s="171"/>
      <c r="BPH176" s="171"/>
      <c r="BPI176" s="171"/>
      <c r="BPJ176" s="171"/>
      <c r="BPK176" s="171"/>
      <c r="BPL176" s="171"/>
      <c r="BPM176" s="171"/>
      <c r="BPN176" s="171"/>
      <c r="BPO176" s="171"/>
      <c r="BPP176" s="171"/>
      <c r="BPQ176" s="171"/>
      <c r="BPR176" s="171"/>
      <c r="BPS176" s="171"/>
      <c r="BPT176" s="171"/>
      <c r="BPU176" s="171"/>
      <c r="BPV176" s="171"/>
      <c r="BPW176" s="171"/>
      <c r="BPX176" s="171"/>
      <c r="BPY176" s="171"/>
      <c r="BPZ176" s="171"/>
      <c r="BQA176" s="171"/>
      <c r="BQB176" s="171"/>
      <c r="BQC176" s="171"/>
      <c r="BQD176" s="171"/>
      <c r="BQE176" s="171"/>
      <c r="BQF176" s="171"/>
      <c r="BQG176" s="171"/>
      <c r="BQH176" s="171"/>
      <c r="BQI176" s="171"/>
      <c r="BQJ176" s="171"/>
      <c r="BQK176" s="171"/>
      <c r="BQL176" s="171"/>
      <c r="BQM176" s="171"/>
      <c r="BQN176" s="171"/>
      <c r="BQO176" s="171"/>
      <c r="BQP176" s="171"/>
      <c r="BQQ176" s="171"/>
      <c r="BQR176" s="171"/>
      <c r="BQS176" s="171"/>
      <c r="BQT176" s="171"/>
      <c r="BQU176" s="171"/>
      <c r="BQV176" s="171"/>
      <c r="BQW176" s="171"/>
      <c r="BQX176" s="171"/>
      <c r="BQY176" s="171"/>
      <c r="BQZ176" s="171"/>
      <c r="BRA176" s="171"/>
      <c r="BRB176" s="171"/>
      <c r="BRC176" s="171"/>
      <c r="BRD176" s="171"/>
      <c r="BRE176" s="171"/>
      <c r="BRF176" s="171"/>
      <c r="BRG176" s="171"/>
      <c r="BRH176" s="171"/>
      <c r="BRI176" s="171"/>
      <c r="BRJ176" s="171"/>
      <c r="BRK176" s="171"/>
      <c r="BRL176" s="171"/>
      <c r="BRM176" s="171"/>
      <c r="BRN176" s="171"/>
      <c r="BRO176" s="171"/>
      <c r="BRP176" s="171"/>
      <c r="BRQ176" s="171"/>
      <c r="BRR176" s="171"/>
      <c r="BRS176" s="171"/>
      <c r="BRT176" s="171"/>
      <c r="BRU176" s="171"/>
      <c r="BRV176" s="171"/>
      <c r="BRW176" s="171"/>
      <c r="BRX176" s="171"/>
      <c r="BRY176" s="171"/>
      <c r="BRZ176" s="171"/>
      <c r="BSA176" s="171"/>
      <c r="BSB176" s="171"/>
      <c r="BSC176" s="171"/>
      <c r="BSD176" s="171"/>
      <c r="BSE176" s="171"/>
      <c r="BSF176" s="171"/>
      <c r="BSG176" s="171"/>
      <c r="BSH176" s="171"/>
      <c r="BSI176" s="171"/>
      <c r="BSJ176" s="171"/>
      <c r="BSK176" s="171"/>
      <c r="BSL176" s="171"/>
      <c r="BSM176" s="171"/>
      <c r="BSN176" s="171"/>
      <c r="BSO176" s="171"/>
      <c r="BSP176" s="171"/>
      <c r="BSQ176" s="171"/>
      <c r="BSR176" s="171"/>
      <c r="BSS176" s="171"/>
      <c r="BST176" s="171"/>
      <c r="BSU176" s="171"/>
      <c r="BSV176" s="171"/>
      <c r="BSW176" s="171"/>
      <c r="BSX176" s="171"/>
      <c r="BSY176" s="171"/>
      <c r="BSZ176" s="171"/>
      <c r="BTA176" s="171"/>
      <c r="BTB176" s="171"/>
      <c r="BTC176" s="171"/>
      <c r="BTD176" s="171"/>
      <c r="BTE176" s="171"/>
      <c r="BTF176" s="171"/>
      <c r="BTG176" s="171"/>
      <c r="BTH176" s="171"/>
      <c r="BTI176" s="171"/>
      <c r="BTJ176" s="171"/>
      <c r="BTK176" s="171"/>
      <c r="BTL176" s="171"/>
      <c r="BTM176" s="171"/>
      <c r="BTN176" s="171"/>
      <c r="BTO176" s="171"/>
      <c r="BTP176" s="171"/>
      <c r="BTQ176" s="171"/>
      <c r="BTR176" s="171"/>
      <c r="BTS176" s="171"/>
      <c r="BTT176" s="171"/>
      <c r="BTU176" s="171"/>
      <c r="BTV176" s="171"/>
      <c r="BTW176" s="171"/>
      <c r="BTX176" s="171"/>
      <c r="BTY176" s="171"/>
      <c r="BTZ176" s="171"/>
      <c r="BUA176" s="171"/>
      <c r="BUB176" s="171"/>
      <c r="BUC176" s="171"/>
      <c r="BUD176" s="171"/>
      <c r="BUE176" s="171"/>
      <c r="BUF176" s="171"/>
      <c r="BUG176" s="171"/>
      <c r="BUH176" s="171"/>
      <c r="BUI176" s="171"/>
      <c r="BUJ176" s="171"/>
      <c r="BUK176" s="171"/>
      <c r="BUL176" s="171"/>
      <c r="BUM176" s="171"/>
      <c r="BUN176" s="171"/>
      <c r="BUO176" s="171"/>
      <c r="BUP176" s="171"/>
      <c r="BUQ176" s="171"/>
      <c r="BUR176" s="171"/>
      <c r="BUS176" s="171"/>
      <c r="BUT176" s="171"/>
      <c r="BUU176" s="171"/>
      <c r="BUV176" s="171"/>
      <c r="BUW176" s="171"/>
      <c r="BUX176" s="171"/>
      <c r="BUY176" s="171"/>
      <c r="BUZ176" s="171"/>
      <c r="BVA176" s="171"/>
      <c r="BVB176" s="171"/>
      <c r="BVC176" s="171"/>
      <c r="BVD176" s="171"/>
      <c r="BVE176" s="171"/>
      <c r="BVF176" s="171"/>
      <c r="BVG176" s="171"/>
      <c r="BVH176" s="171"/>
      <c r="BVI176" s="171"/>
      <c r="BVJ176" s="171"/>
      <c r="BVK176" s="171"/>
      <c r="BVL176" s="171"/>
      <c r="BVM176" s="171"/>
      <c r="BVN176" s="171"/>
      <c r="BVO176" s="171"/>
      <c r="BVP176" s="171"/>
      <c r="BVQ176" s="171"/>
      <c r="BVR176" s="171"/>
      <c r="BVS176" s="171"/>
      <c r="BVT176" s="171"/>
      <c r="BVU176" s="171"/>
      <c r="BVV176" s="171"/>
      <c r="BVW176" s="171"/>
      <c r="BVX176" s="171"/>
      <c r="BVY176" s="171"/>
      <c r="BVZ176" s="171"/>
      <c r="BWA176" s="171"/>
      <c r="BWB176" s="171"/>
      <c r="BWC176" s="171"/>
      <c r="BWD176" s="171"/>
      <c r="BWE176" s="171"/>
      <c r="BWF176" s="171"/>
      <c r="BWG176" s="171"/>
      <c r="BWH176" s="171"/>
      <c r="BWI176" s="171"/>
      <c r="BWJ176" s="171"/>
      <c r="BWK176" s="171"/>
      <c r="BWL176" s="171"/>
      <c r="BWM176" s="171"/>
      <c r="BWN176" s="171"/>
      <c r="BWO176" s="171"/>
      <c r="BWP176" s="171"/>
      <c r="BWQ176" s="171"/>
      <c r="BWR176" s="171"/>
      <c r="BWS176" s="171"/>
      <c r="BWT176" s="171"/>
      <c r="BWU176" s="171"/>
      <c r="BWV176" s="171"/>
      <c r="BWW176" s="171"/>
      <c r="BWX176" s="171"/>
      <c r="BWY176" s="171"/>
      <c r="BWZ176" s="171"/>
      <c r="BXA176" s="171"/>
      <c r="BXB176" s="171"/>
      <c r="BXC176" s="171"/>
      <c r="BXD176" s="171"/>
      <c r="BXE176" s="171"/>
      <c r="BXF176" s="171"/>
      <c r="BXG176" s="171"/>
      <c r="BXH176" s="171"/>
      <c r="BXI176" s="171"/>
      <c r="BXJ176" s="171"/>
      <c r="BXK176" s="171"/>
      <c r="BXL176" s="171"/>
      <c r="BXM176" s="171"/>
      <c r="BXN176" s="171"/>
      <c r="BXO176" s="171"/>
      <c r="BXP176" s="171"/>
      <c r="BXQ176" s="171"/>
      <c r="BXR176" s="171"/>
      <c r="BXS176" s="171"/>
      <c r="BXT176" s="171"/>
      <c r="BXU176" s="171"/>
      <c r="BXV176" s="171"/>
      <c r="BXW176" s="171"/>
      <c r="BXX176" s="171"/>
      <c r="BXY176" s="171"/>
      <c r="BXZ176" s="171"/>
      <c r="BYA176" s="171"/>
      <c r="BYB176" s="171"/>
      <c r="BYC176" s="171"/>
      <c r="BYD176" s="171"/>
      <c r="BYE176" s="171"/>
      <c r="BYF176" s="171"/>
      <c r="BYG176" s="171"/>
      <c r="BYH176" s="171"/>
      <c r="BYI176" s="171"/>
      <c r="BYJ176" s="171"/>
      <c r="BYK176" s="171"/>
      <c r="BYL176" s="171"/>
      <c r="BYM176" s="171"/>
      <c r="BYN176" s="171"/>
      <c r="BYO176" s="171"/>
      <c r="BYP176" s="171"/>
      <c r="BYQ176" s="171"/>
      <c r="BYR176" s="171"/>
      <c r="BYS176" s="171"/>
      <c r="BYT176" s="171"/>
      <c r="BYU176" s="171"/>
      <c r="BYV176" s="171"/>
      <c r="BYW176" s="171"/>
      <c r="BYX176" s="171"/>
      <c r="BYY176" s="171"/>
      <c r="BYZ176" s="171"/>
      <c r="BZA176" s="171"/>
      <c r="BZB176" s="171"/>
      <c r="BZC176" s="171"/>
      <c r="BZD176" s="171"/>
      <c r="BZE176" s="171"/>
      <c r="BZF176" s="171"/>
      <c r="BZG176" s="171"/>
      <c r="BZH176" s="171"/>
      <c r="BZI176" s="171"/>
      <c r="BZJ176" s="171"/>
      <c r="BZK176" s="171"/>
      <c r="BZL176" s="171"/>
      <c r="BZM176" s="171"/>
      <c r="BZN176" s="171"/>
      <c r="BZO176" s="171"/>
      <c r="BZP176" s="171"/>
      <c r="BZQ176" s="171"/>
      <c r="BZR176" s="171"/>
      <c r="BZS176" s="171"/>
      <c r="BZT176" s="171"/>
      <c r="BZU176" s="171"/>
      <c r="BZV176" s="171"/>
      <c r="BZW176" s="171"/>
      <c r="BZX176" s="171"/>
      <c r="BZY176" s="171"/>
      <c r="BZZ176" s="171"/>
      <c r="CAA176" s="171"/>
      <c r="CAB176" s="171"/>
      <c r="CAC176" s="171"/>
      <c r="CAD176" s="171"/>
      <c r="CAE176" s="171"/>
      <c r="CAF176" s="171"/>
      <c r="CAG176" s="171"/>
      <c r="CAH176" s="171"/>
      <c r="CAI176" s="171"/>
      <c r="CAJ176" s="171"/>
      <c r="CAK176" s="171"/>
      <c r="CAL176" s="171"/>
      <c r="CAM176" s="171"/>
      <c r="CAN176" s="171"/>
      <c r="CAO176" s="171"/>
      <c r="CAP176" s="171"/>
      <c r="CAQ176" s="171"/>
      <c r="CAR176" s="171"/>
      <c r="CAS176" s="171"/>
      <c r="CAT176" s="171"/>
      <c r="CAU176" s="171"/>
      <c r="CAV176" s="171"/>
      <c r="CAW176" s="171"/>
      <c r="CAX176" s="171"/>
      <c r="CAY176" s="171"/>
      <c r="CAZ176" s="171"/>
      <c r="CBA176" s="171"/>
      <c r="CBB176" s="171"/>
      <c r="CBC176" s="171"/>
      <c r="CBD176" s="171"/>
      <c r="CBE176" s="171"/>
      <c r="CBF176" s="171"/>
      <c r="CBG176" s="171"/>
      <c r="CBH176" s="171"/>
      <c r="CBI176" s="171"/>
      <c r="CBJ176" s="171"/>
      <c r="CBK176" s="171"/>
      <c r="CBL176" s="171"/>
      <c r="CBM176" s="171"/>
      <c r="CBN176" s="171"/>
      <c r="CBO176" s="171"/>
      <c r="CBP176" s="171"/>
      <c r="CBQ176" s="171"/>
      <c r="CBR176" s="171"/>
      <c r="CBS176" s="171"/>
      <c r="CBT176" s="171"/>
      <c r="CBU176" s="171"/>
      <c r="CBV176" s="171"/>
      <c r="CBW176" s="171"/>
      <c r="CBX176" s="171"/>
      <c r="CBY176" s="171"/>
      <c r="CBZ176" s="171"/>
      <c r="CCA176" s="171"/>
      <c r="CCB176" s="171"/>
      <c r="CCC176" s="171"/>
      <c r="CCD176" s="171"/>
      <c r="CCE176" s="171"/>
      <c r="CCF176" s="171"/>
      <c r="CCG176" s="171"/>
      <c r="CCH176" s="171"/>
      <c r="CCI176" s="171"/>
      <c r="CCJ176" s="171"/>
      <c r="CCK176" s="171"/>
      <c r="CCL176" s="171"/>
      <c r="CCM176" s="171"/>
      <c r="CCN176" s="171"/>
      <c r="CCO176" s="171"/>
      <c r="CCP176" s="171"/>
      <c r="CCQ176" s="171"/>
      <c r="CCR176" s="171"/>
      <c r="CCS176" s="171"/>
      <c r="CCT176" s="171"/>
      <c r="CCU176" s="171"/>
      <c r="CCV176" s="171"/>
      <c r="CCW176" s="171"/>
      <c r="CCX176" s="171"/>
      <c r="CCY176" s="171"/>
      <c r="CCZ176" s="171"/>
      <c r="CDA176" s="171"/>
      <c r="CDB176" s="171"/>
      <c r="CDC176" s="171"/>
      <c r="CDD176" s="171"/>
      <c r="CDE176" s="171"/>
      <c r="CDF176" s="171"/>
      <c r="CDG176" s="171"/>
      <c r="CDH176" s="171"/>
      <c r="CDI176" s="171"/>
      <c r="CDJ176" s="171"/>
      <c r="CDK176" s="171"/>
      <c r="CDL176" s="171"/>
      <c r="CDM176" s="171"/>
      <c r="CDN176" s="171"/>
      <c r="CDO176" s="171"/>
      <c r="CDP176" s="171"/>
      <c r="CDQ176" s="171"/>
      <c r="CDR176" s="171"/>
      <c r="CDS176" s="171"/>
      <c r="CDT176" s="171"/>
      <c r="CDU176" s="171"/>
      <c r="CDV176" s="171"/>
      <c r="CDW176" s="171"/>
      <c r="CDX176" s="171"/>
      <c r="CDY176" s="171"/>
      <c r="CDZ176" s="171"/>
      <c r="CEA176" s="171"/>
      <c r="CEB176" s="171"/>
      <c r="CEC176" s="171"/>
      <c r="CED176" s="171"/>
      <c r="CEE176" s="171"/>
      <c r="CEF176" s="171"/>
      <c r="CEG176" s="171"/>
      <c r="CEH176" s="171"/>
      <c r="CEI176" s="171"/>
      <c r="CEJ176" s="171"/>
      <c r="CEK176" s="171"/>
      <c r="CEL176" s="171"/>
      <c r="CEM176" s="171"/>
      <c r="CEN176" s="171"/>
      <c r="CEO176" s="171"/>
      <c r="CEP176" s="171"/>
      <c r="CEQ176" s="171"/>
      <c r="CER176" s="171"/>
      <c r="CES176" s="171"/>
      <c r="CET176" s="171"/>
      <c r="CEU176" s="171"/>
      <c r="CEV176" s="171"/>
      <c r="CEW176" s="171"/>
      <c r="CEX176" s="171"/>
      <c r="CEY176" s="171"/>
      <c r="CEZ176" s="171"/>
      <c r="CFA176" s="171"/>
      <c r="CFB176" s="171"/>
      <c r="CFC176" s="171"/>
      <c r="CFD176" s="171"/>
      <c r="CFE176" s="171"/>
      <c r="CFF176" s="171"/>
      <c r="CFG176" s="171"/>
      <c r="CFH176" s="171"/>
      <c r="CFI176" s="171"/>
      <c r="CFJ176" s="171"/>
      <c r="CFK176" s="171"/>
      <c r="CFL176" s="171"/>
      <c r="CFM176" s="171"/>
      <c r="CFN176" s="171"/>
      <c r="CFO176" s="171"/>
      <c r="CFP176" s="171"/>
      <c r="CFQ176" s="171"/>
      <c r="CFR176" s="171"/>
      <c r="CFS176" s="171"/>
      <c r="CFT176" s="171"/>
      <c r="CFU176" s="171"/>
      <c r="CFV176" s="171"/>
      <c r="CFW176" s="171"/>
      <c r="CFX176" s="171"/>
      <c r="CFY176" s="171"/>
      <c r="CFZ176" s="171"/>
      <c r="CGA176" s="171"/>
      <c r="CGB176" s="171"/>
      <c r="CGC176" s="171"/>
      <c r="CGD176" s="171"/>
      <c r="CGE176" s="171"/>
      <c r="CGF176" s="171"/>
      <c r="CGG176" s="171"/>
      <c r="CGH176" s="171"/>
      <c r="CGI176" s="171"/>
      <c r="CGJ176" s="171"/>
      <c r="CGK176" s="171"/>
      <c r="CGL176" s="171"/>
      <c r="CGM176" s="171"/>
      <c r="CGN176" s="171"/>
      <c r="CGO176" s="171"/>
      <c r="CGP176" s="171"/>
      <c r="CGQ176" s="171"/>
      <c r="CGR176" s="171"/>
      <c r="CGS176" s="171"/>
      <c r="CGT176" s="171"/>
      <c r="CGU176" s="171"/>
      <c r="CGV176" s="171"/>
      <c r="CGW176" s="171"/>
      <c r="CGX176" s="171"/>
      <c r="CGY176" s="171"/>
      <c r="CGZ176" s="171"/>
      <c r="CHA176" s="171"/>
      <c r="CHB176" s="171"/>
      <c r="CHC176" s="171"/>
      <c r="CHD176" s="171"/>
      <c r="CHE176" s="171"/>
      <c r="CHF176" s="171"/>
      <c r="CHG176" s="171"/>
      <c r="CHH176" s="171"/>
      <c r="CHI176" s="171"/>
      <c r="CHJ176" s="171"/>
      <c r="CHK176" s="171"/>
      <c r="CHL176" s="171"/>
      <c r="CHM176" s="171"/>
      <c r="CHN176" s="171"/>
      <c r="CHO176" s="171"/>
      <c r="CHP176" s="171"/>
      <c r="CHQ176" s="171"/>
      <c r="CHR176" s="171"/>
      <c r="CHS176" s="171"/>
      <c r="CHT176" s="171"/>
      <c r="CHU176" s="171"/>
      <c r="CHV176" s="171"/>
      <c r="CHW176" s="171"/>
      <c r="CHX176" s="171"/>
      <c r="CHY176" s="171"/>
      <c r="CHZ176" s="171"/>
      <c r="CIA176" s="171"/>
      <c r="CIB176" s="171"/>
      <c r="CIC176" s="171"/>
      <c r="CID176" s="171"/>
      <c r="CIE176" s="171"/>
      <c r="CIF176" s="171"/>
      <c r="CIG176" s="171"/>
      <c r="CIH176" s="171"/>
      <c r="CII176" s="171"/>
      <c r="CIJ176" s="171"/>
      <c r="CIK176" s="171"/>
      <c r="CIL176" s="171"/>
      <c r="CIM176" s="171"/>
      <c r="CIN176" s="171"/>
      <c r="CIO176" s="171"/>
      <c r="CIP176" s="171"/>
      <c r="CIQ176" s="171"/>
      <c r="CIR176" s="171"/>
      <c r="CIS176" s="171"/>
      <c r="CIT176" s="171"/>
      <c r="CIU176" s="171"/>
      <c r="CIV176" s="171"/>
      <c r="CIW176" s="171"/>
      <c r="CIX176" s="171"/>
      <c r="CIY176" s="171"/>
      <c r="CIZ176" s="171"/>
      <c r="CJA176" s="171"/>
      <c r="CJB176" s="171"/>
      <c r="CJC176" s="171"/>
      <c r="CJD176" s="171"/>
      <c r="CJE176" s="171"/>
      <c r="CJF176" s="171"/>
      <c r="CJG176" s="171"/>
      <c r="CJH176" s="171"/>
      <c r="CJI176" s="171"/>
      <c r="CJJ176" s="171"/>
      <c r="CJK176" s="171"/>
      <c r="CJL176" s="171"/>
      <c r="CJM176" s="171"/>
      <c r="CJN176" s="171"/>
      <c r="CJO176" s="171"/>
      <c r="CJP176" s="171"/>
      <c r="CJQ176" s="171"/>
      <c r="CJR176" s="171"/>
      <c r="CJS176" s="171"/>
      <c r="CJT176" s="171"/>
      <c r="CJU176" s="171"/>
      <c r="CJV176" s="171"/>
      <c r="CJW176" s="171"/>
      <c r="CJX176" s="171"/>
      <c r="CJY176" s="171"/>
      <c r="CJZ176" s="171"/>
      <c r="CKA176" s="171"/>
      <c r="CKB176" s="171"/>
      <c r="CKC176" s="171"/>
      <c r="CKD176" s="171"/>
      <c r="CKE176" s="171"/>
      <c r="CKF176" s="171"/>
      <c r="CKG176" s="171"/>
      <c r="CKH176" s="171"/>
      <c r="CKI176" s="171"/>
      <c r="CKJ176" s="171"/>
      <c r="CKK176" s="171"/>
      <c r="CKL176" s="171"/>
      <c r="CKM176" s="171"/>
      <c r="CKN176" s="171"/>
      <c r="CKO176" s="171"/>
      <c r="CKP176" s="171"/>
      <c r="CKQ176" s="171"/>
      <c r="CKR176" s="171"/>
      <c r="CKS176" s="171"/>
      <c r="CKT176" s="171"/>
      <c r="CKU176" s="171"/>
      <c r="CKV176" s="171"/>
      <c r="CKW176" s="171"/>
      <c r="CKX176" s="171"/>
      <c r="CKY176" s="171"/>
      <c r="CKZ176" s="171"/>
      <c r="CLA176" s="171"/>
      <c r="CLB176" s="171"/>
      <c r="CLC176" s="171"/>
      <c r="CLD176" s="171"/>
      <c r="CLE176" s="171"/>
      <c r="CLF176" s="171"/>
      <c r="CLG176" s="171"/>
      <c r="CLH176" s="171"/>
      <c r="CLI176" s="171"/>
      <c r="CLJ176" s="171"/>
      <c r="CLK176" s="171"/>
      <c r="CLL176" s="171"/>
      <c r="CLM176" s="171"/>
      <c r="CLN176" s="171"/>
      <c r="CLO176" s="171"/>
      <c r="CLP176" s="171"/>
      <c r="CLQ176" s="171"/>
      <c r="CLR176" s="171"/>
      <c r="CLS176" s="171"/>
      <c r="CLT176" s="171"/>
      <c r="CLU176" s="171"/>
      <c r="CLV176" s="171"/>
      <c r="CLW176" s="171"/>
      <c r="CLX176" s="171"/>
      <c r="CLY176" s="171"/>
      <c r="CLZ176" s="171"/>
      <c r="CMA176" s="171"/>
      <c r="CMB176" s="171"/>
      <c r="CMC176" s="171"/>
      <c r="CMD176" s="171"/>
      <c r="CME176" s="171"/>
      <c r="CMF176" s="171"/>
      <c r="CMG176" s="171"/>
      <c r="CMH176" s="171"/>
      <c r="CMI176" s="171"/>
      <c r="CMJ176" s="171"/>
      <c r="CMK176" s="171"/>
      <c r="CML176" s="171"/>
      <c r="CMM176" s="171"/>
      <c r="CMN176" s="171"/>
      <c r="CMO176" s="171"/>
      <c r="CMP176" s="171"/>
      <c r="CMQ176" s="171"/>
      <c r="CMR176" s="171"/>
      <c r="CMS176" s="171"/>
      <c r="CMT176" s="171"/>
      <c r="CMU176" s="171"/>
      <c r="CMV176" s="171"/>
      <c r="CMW176" s="171"/>
      <c r="CMX176" s="171"/>
      <c r="CMY176" s="171"/>
      <c r="CMZ176" s="171"/>
      <c r="CNA176" s="171"/>
      <c r="CNB176" s="171"/>
      <c r="CNC176" s="171"/>
      <c r="CND176" s="171"/>
      <c r="CNE176" s="171"/>
      <c r="CNF176" s="171"/>
      <c r="CNG176" s="171"/>
      <c r="CNH176" s="171"/>
      <c r="CNI176" s="171"/>
      <c r="CNJ176" s="171"/>
      <c r="CNK176" s="171"/>
      <c r="CNL176" s="171"/>
      <c r="CNM176" s="171"/>
      <c r="CNN176" s="171"/>
      <c r="CNO176" s="171"/>
      <c r="CNP176" s="171"/>
      <c r="CNQ176" s="171"/>
      <c r="CNR176" s="171"/>
      <c r="CNS176" s="171"/>
      <c r="CNT176" s="171"/>
      <c r="CNU176" s="171"/>
      <c r="CNV176" s="171"/>
      <c r="CNW176" s="171"/>
      <c r="CNX176" s="171"/>
      <c r="CNY176" s="171"/>
      <c r="CNZ176" s="171"/>
      <c r="COA176" s="171"/>
      <c r="COB176" s="171"/>
      <c r="COC176" s="171"/>
      <c r="COD176" s="171"/>
      <c r="COE176" s="171"/>
      <c r="COF176" s="171"/>
      <c r="COG176" s="171"/>
      <c r="COH176" s="171"/>
      <c r="COI176" s="171"/>
      <c r="COJ176" s="171"/>
      <c r="COK176" s="171"/>
      <c r="COL176" s="171"/>
      <c r="COM176" s="171"/>
      <c r="CON176" s="171"/>
      <c r="COO176" s="171"/>
      <c r="COP176" s="171"/>
      <c r="COQ176" s="171"/>
      <c r="COR176" s="171"/>
      <c r="COS176" s="171"/>
      <c r="COT176" s="171"/>
      <c r="COU176" s="171"/>
      <c r="COV176" s="171"/>
      <c r="COW176" s="171"/>
      <c r="COX176" s="171"/>
      <c r="COY176" s="171"/>
      <c r="COZ176" s="171"/>
      <c r="CPA176" s="171"/>
      <c r="CPB176" s="171"/>
      <c r="CPC176" s="171"/>
      <c r="CPD176" s="171"/>
      <c r="CPE176" s="171"/>
      <c r="CPF176" s="171"/>
      <c r="CPG176" s="171"/>
      <c r="CPH176" s="171"/>
      <c r="CPI176" s="171"/>
      <c r="CPJ176" s="171"/>
      <c r="CPK176" s="171"/>
      <c r="CPL176" s="171"/>
      <c r="CPM176" s="171"/>
      <c r="CPN176" s="171"/>
      <c r="CPO176" s="171"/>
      <c r="CPP176" s="171"/>
      <c r="CPQ176" s="171"/>
      <c r="CPR176" s="171"/>
      <c r="CPS176" s="171"/>
      <c r="CPT176" s="171"/>
      <c r="CPU176" s="171"/>
      <c r="CPV176" s="171"/>
      <c r="CPW176" s="171"/>
      <c r="CPX176" s="171"/>
      <c r="CPY176" s="171"/>
      <c r="CPZ176" s="171"/>
      <c r="CQA176" s="171"/>
      <c r="CQB176" s="171"/>
      <c r="CQC176" s="171"/>
      <c r="CQD176" s="171"/>
      <c r="CQE176" s="171"/>
      <c r="CQF176" s="171"/>
      <c r="CQG176" s="171"/>
      <c r="CQH176" s="171"/>
      <c r="CQI176" s="171"/>
      <c r="CQJ176" s="171"/>
      <c r="CQK176" s="171"/>
      <c r="CQL176" s="171"/>
      <c r="CQM176" s="171"/>
      <c r="CQN176" s="171"/>
      <c r="CQO176" s="171"/>
      <c r="CQP176" s="171"/>
      <c r="CQQ176" s="171"/>
      <c r="CQR176" s="171"/>
      <c r="CQS176" s="171"/>
      <c r="CQT176" s="171"/>
      <c r="CQU176" s="171"/>
      <c r="CQV176" s="171"/>
      <c r="CQW176" s="171"/>
      <c r="CQX176" s="171"/>
      <c r="CQY176" s="171"/>
      <c r="CQZ176" s="171"/>
      <c r="CRA176" s="171"/>
      <c r="CRB176" s="171"/>
      <c r="CRC176" s="171"/>
      <c r="CRD176" s="171"/>
      <c r="CRE176" s="171"/>
      <c r="CRF176" s="171"/>
      <c r="CRG176" s="171"/>
      <c r="CRH176" s="171"/>
      <c r="CRI176" s="171"/>
      <c r="CRJ176" s="171"/>
      <c r="CRK176" s="171"/>
      <c r="CRL176" s="171"/>
      <c r="CRM176" s="171"/>
      <c r="CRN176" s="171"/>
      <c r="CRO176" s="171"/>
      <c r="CRP176" s="171"/>
      <c r="CRQ176" s="171"/>
      <c r="CRR176" s="171"/>
      <c r="CRS176" s="171"/>
      <c r="CRT176" s="171"/>
      <c r="CRU176" s="171"/>
      <c r="CRV176" s="171"/>
      <c r="CRW176" s="171"/>
      <c r="CRX176" s="171"/>
      <c r="CRY176" s="171"/>
      <c r="CRZ176" s="171"/>
      <c r="CSA176" s="171"/>
      <c r="CSB176" s="171"/>
      <c r="CSC176" s="171"/>
      <c r="CSD176" s="171"/>
      <c r="CSE176" s="171"/>
      <c r="CSF176" s="171"/>
      <c r="CSG176" s="171"/>
      <c r="CSH176" s="171"/>
      <c r="CSI176" s="171"/>
      <c r="CSJ176" s="171"/>
      <c r="CSK176" s="171"/>
      <c r="CSL176" s="171"/>
      <c r="CSM176" s="171"/>
      <c r="CSN176" s="171"/>
      <c r="CSO176" s="171"/>
      <c r="CSP176" s="171"/>
      <c r="CSQ176" s="171"/>
      <c r="CSR176" s="171"/>
      <c r="CSS176" s="171"/>
      <c r="CST176" s="171"/>
      <c r="CSU176" s="171"/>
      <c r="CSV176" s="171"/>
      <c r="CSW176" s="171"/>
      <c r="CSX176" s="171"/>
      <c r="CSY176" s="171"/>
      <c r="CSZ176" s="171"/>
      <c r="CTA176" s="171"/>
      <c r="CTB176" s="171"/>
      <c r="CTC176" s="171"/>
      <c r="CTD176" s="171"/>
      <c r="CTE176" s="171"/>
      <c r="CTF176" s="171"/>
      <c r="CTG176" s="171"/>
      <c r="CTH176" s="171"/>
      <c r="CTI176" s="171"/>
      <c r="CTJ176" s="171"/>
      <c r="CTK176" s="171"/>
      <c r="CTL176" s="171"/>
      <c r="CTM176" s="171"/>
      <c r="CTN176" s="171"/>
      <c r="CTO176" s="171"/>
      <c r="CTP176" s="171"/>
      <c r="CTQ176" s="171"/>
      <c r="CTR176" s="171"/>
      <c r="CTS176" s="171"/>
      <c r="CTT176" s="171"/>
      <c r="CTU176" s="171"/>
      <c r="CTV176" s="171"/>
      <c r="CTW176" s="171"/>
      <c r="CTX176" s="171"/>
      <c r="CTY176" s="171"/>
      <c r="CTZ176" s="171"/>
      <c r="CUA176" s="171"/>
      <c r="CUB176" s="171"/>
      <c r="CUC176" s="171"/>
      <c r="CUD176" s="171"/>
      <c r="CUE176" s="171"/>
      <c r="CUF176" s="171"/>
      <c r="CUG176" s="171"/>
      <c r="CUH176" s="171"/>
      <c r="CUI176" s="171"/>
      <c r="CUJ176" s="171"/>
      <c r="CUK176" s="171"/>
      <c r="CUL176" s="171"/>
      <c r="CUM176" s="171"/>
      <c r="CUN176" s="171"/>
      <c r="CUO176" s="171"/>
      <c r="CUP176" s="171"/>
      <c r="CUQ176" s="171"/>
      <c r="CUR176" s="171"/>
      <c r="CUS176" s="171"/>
      <c r="CUT176" s="171"/>
      <c r="CUU176" s="171"/>
      <c r="CUV176" s="171"/>
      <c r="CUW176" s="171"/>
      <c r="CUX176" s="171"/>
      <c r="CUY176" s="171"/>
      <c r="CUZ176" s="171"/>
      <c r="CVA176" s="171"/>
      <c r="CVB176" s="171"/>
      <c r="CVC176" s="171"/>
      <c r="CVD176" s="171"/>
      <c r="CVE176" s="171"/>
      <c r="CVF176" s="171"/>
      <c r="CVG176" s="171"/>
      <c r="CVH176" s="171"/>
      <c r="CVI176" s="171"/>
      <c r="CVJ176" s="171"/>
      <c r="CVK176" s="171"/>
      <c r="CVL176" s="171"/>
      <c r="CVM176" s="171"/>
      <c r="CVN176" s="171"/>
      <c r="CVO176" s="171"/>
      <c r="CVP176" s="171"/>
      <c r="CVQ176" s="171"/>
      <c r="CVR176" s="171"/>
      <c r="CVS176" s="171"/>
      <c r="CVT176" s="171"/>
      <c r="CVU176" s="171"/>
      <c r="CVV176" s="171"/>
      <c r="CVW176" s="171"/>
      <c r="CVX176" s="171"/>
      <c r="CVY176" s="171"/>
      <c r="CVZ176" s="171"/>
      <c r="CWA176" s="171"/>
      <c r="CWB176" s="171"/>
      <c r="CWC176" s="171"/>
      <c r="CWD176" s="171"/>
      <c r="CWE176" s="171"/>
      <c r="CWF176" s="171"/>
      <c r="CWG176" s="171"/>
      <c r="CWH176" s="171"/>
      <c r="CWI176" s="171"/>
      <c r="CWJ176" s="171"/>
      <c r="CWK176" s="171"/>
      <c r="CWL176" s="171"/>
      <c r="CWM176" s="171"/>
      <c r="CWN176" s="171"/>
      <c r="CWO176" s="171"/>
      <c r="CWP176" s="171"/>
      <c r="CWQ176" s="171"/>
      <c r="CWR176" s="171"/>
      <c r="CWS176" s="171"/>
      <c r="CWT176" s="171"/>
      <c r="CWU176" s="171"/>
      <c r="CWV176" s="171"/>
      <c r="CWW176" s="171"/>
      <c r="CWX176" s="171"/>
      <c r="CWY176" s="171"/>
      <c r="CWZ176" s="171"/>
      <c r="CXA176" s="171"/>
      <c r="CXB176" s="171"/>
      <c r="CXC176" s="171"/>
      <c r="CXD176" s="171"/>
      <c r="CXE176" s="171"/>
      <c r="CXF176" s="171"/>
      <c r="CXG176" s="171"/>
      <c r="CXH176" s="171"/>
      <c r="CXI176" s="171"/>
      <c r="CXJ176" s="171"/>
      <c r="CXK176" s="171"/>
      <c r="CXL176" s="171"/>
      <c r="CXM176" s="171"/>
      <c r="CXN176" s="171"/>
      <c r="CXO176" s="171"/>
      <c r="CXP176" s="171"/>
      <c r="CXQ176" s="171"/>
      <c r="CXR176" s="171"/>
      <c r="CXS176" s="171"/>
      <c r="CXT176" s="171"/>
      <c r="CXU176" s="171"/>
      <c r="CXV176" s="171"/>
      <c r="CXW176" s="171"/>
      <c r="CXX176" s="171"/>
      <c r="CXY176" s="171"/>
      <c r="CXZ176" s="171"/>
      <c r="CYA176" s="171"/>
      <c r="CYB176" s="171"/>
      <c r="CYC176" s="171"/>
      <c r="CYD176" s="171"/>
      <c r="CYE176" s="171"/>
      <c r="CYF176" s="171"/>
      <c r="CYG176" s="171"/>
      <c r="CYH176" s="171"/>
      <c r="CYI176" s="171"/>
      <c r="CYJ176" s="171"/>
      <c r="CYK176" s="171"/>
      <c r="CYL176" s="171"/>
      <c r="CYM176" s="171"/>
      <c r="CYN176" s="171"/>
      <c r="CYO176" s="171"/>
      <c r="CYP176" s="171"/>
      <c r="CYQ176" s="171"/>
      <c r="CYR176" s="171"/>
      <c r="CYS176" s="171"/>
      <c r="CYT176" s="171"/>
      <c r="CYU176" s="171"/>
      <c r="CYV176" s="171"/>
      <c r="CYW176" s="171"/>
      <c r="CYX176" s="171"/>
      <c r="CYY176" s="171"/>
      <c r="CYZ176" s="171"/>
      <c r="CZA176" s="171"/>
      <c r="CZB176" s="171"/>
      <c r="CZC176" s="171"/>
      <c r="CZD176" s="171"/>
      <c r="CZE176" s="171"/>
      <c r="CZF176" s="171"/>
      <c r="CZG176" s="171"/>
      <c r="CZH176" s="171"/>
      <c r="CZI176" s="171"/>
      <c r="CZJ176" s="171"/>
      <c r="CZK176" s="171"/>
      <c r="CZL176" s="171"/>
      <c r="CZM176" s="171"/>
      <c r="CZN176" s="171"/>
      <c r="CZO176" s="171"/>
      <c r="CZP176" s="171"/>
      <c r="CZQ176" s="171"/>
      <c r="CZR176" s="171"/>
      <c r="CZS176" s="171"/>
      <c r="CZT176" s="171"/>
      <c r="CZU176" s="171"/>
      <c r="CZV176" s="171"/>
      <c r="CZW176" s="171"/>
      <c r="CZX176" s="171"/>
      <c r="CZY176" s="171"/>
      <c r="CZZ176" s="171"/>
      <c r="DAA176" s="171"/>
      <c r="DAB176" s="171"/>
      <c r="DAC176" s="171"/>
      <c r="DAD176" s="171"/>
      <c r="DAE176" s="171"/>
      <c r="DAF176" s="171"/>
      <c r="DAG176" s="171"/>
      <c r="DAH176" s="171"/>
      <c r="DAI176" s="171"/>
      <c r="DAJ176" s="171"/>
      <c r="DAK176" s="171"/>
      <c r="DAL176" s="171"/>
      <c r="DAM176" s="171"/>
      <c r="DAN176" s="171"/>
      <c r="DAO176" s="171"/>
      <c r="DAP176" s="171"/>
      <c r="DAQ176" s="171"/>
      <c r="DAR176" s="171"/>
      <c r="DAS176" s="171"/>
      <c r="DAT176" s="171"/>
      <c r="DAU176" s="171"/>
      <c r="DAV176" s="171"/>
      <c r="DAW176" s="171"/>
      <c r="DAX176" s="171"/>
      <c r="DAY176" s="171"/>
      <c r="DAZ176" s="171"/>
      <c r="DBA176" s="171"/>
      <c r="DBB176" s="171"/>
      <c r="DBC176" s="171"/>
      <c r="DBD176" s="171"/>
      <c r="DBE176" s="171"/>
      <c r="DBF176" s="171"/>
      <c r="DBG176" s="171"/>
      <c r="DBH176" s="171"/>
      <c r="DBI176" s="171"/>
      <c r="DBJ176" s="171"/>
      <c r="DBK176" s="171"/>
      <c r="DBL176" s="171"/>
      <c r="DBM176" s="171"/>
      <c r="DBN176" s="171"/>
      <c r="DBO176" s="171"/>
      <c r="DBP176" s="171"/>
      <c r="DBQ176" s="171"/>
      <c r="DBR176" s="171"/>
      <c r="DBS176" s="171"/>
      <c r="DBT176" s="171"/>
      <c r="DBU176" s="171"/>
      <c r="DBV176" s="171"/>
      <c r="DBW176" s="171"/>
      <c r="DBX176" s="171"/>
      <c r="DBY176" s="171"/>
      <c r="DBZ176" s="171"/>
      <c r="DCA176" s="171"/>
      <c r="DCB176" s="171"/>
      <c r="DCC176" s="171"/>
      <c r="DCD176" s="171"/>
      <c r="DCE176" s="171"/>
      <c r="DCF176" s="171"/>
      <c r="DCG176" s="171"/>
      <c r="DCH176" s="171"/>
      <c r="DCI176" s="171"/>
      <c r="DCJ176" s="171"/>
      <c r="DCK176" s="171"/>
      <c r="DCL176" s="171"/>
      <c r="DCM176" s="171"/>
      <c r="DCN176" s="171"/>
      <c r="DCO176" s="171"/>
      <c r="DCP176" s="171"/>
      <c r="DCQ176" s="171"/>
      <c r="DCR176" s="171"/>
      <c r="DCS176" s="171"/>
      <c r="DCT176" s="171"/>
      <c r="DCU176" s="171"/>
      <c r="DCV176" s="171"/>
      <c r="DCW176" s="171"/>
      <c r="DCX176" s="171"/>
      <c r="DCY176" s="171"/>
      <c r="DCZ176" s="171"/>
      <c r="DDA176" s="171"/>
      <c r="DDB176" s="171"/>
      <c r="DDC176" s="171"/>
      <c r="DDD176" s="171"/>
      <c r="DDE176" s="171"/>
      <c r="DDF176" s="171"/>
      <c r="DDG176" s="171"/>
      <c r="DDH176" s="171"/>
      <c r="DDI176" s="171"/>
      <c r="DDJ176" s="171"/>
      <c r="DDK176" s="171"/>
      <c r="DDL176" s="171"/>
      <c r="DDM176" s="171"/>
      <c r="DDN176" s="171"/>
      <c r="DDO176" s="171"/>
      <c r="DDP176" s="171"/>
      <c r="DDQ176" s="171"/>
      <c r="DDR176" s="171"/>
      <c r="DDS176" s="171"/>
      <c r="DDT176" s="171"/>
      <c r="DDU176" s="171"/>
      <c r="DDV176" s="171"/>
      <c r="DDW176" s="171"/>
      <c r="DDX176" s="171"/>
      <c r="DDY176" s="171"/>
      <c r="DDZ176" s="171"/>
      <c r="DEA176" s="171"/>
      <c r="DEB176" s="171"/>
      <c r="DEC176" s="171"/>
      <c r="DED176" s="171"/>
      <c r="DEE176" s="171"/>
      <c r="DEF176" s="171"/>
      <c r="DEG176" s="171"/>
      <c r="DEH176" s="171"/>
      <c r="DEI176" s="171"/>
      <c r="DEJ176" s="171"/>
      <c r="DEK176" s="171"/>
      <c r="DEL176" s="171"/>
      <c r="DEM176" s="171"/>
      <c r="DEN176" s="171"/>
      <c r="DEO176" s="171"/>
      <c r="DEP176" s="171"/>
      <c r="DEQ176" s="171"/>
      <c r="DER176" s="171"/>
      <c r="DES176" s="171"/>
      <c r="DET176" s="171"/>
      <c r="DEU176" s="171"/>
      <c r="DEV176" s="171"/>
      <c r="DEW176" s="171"/>
      <c r="DEX176" s="171"/>
      <c r="DEY176" s="171"/>
      <c r="DEZ176" s="171"/>
      <c r="DFA176" s="171"/>
      <c r="DFB176" s="171"/>
      <c r="DFC176" s="171"/>
      <c r="DFD176" s="171"/>
      <c r="DFE176" s="171"/>
      <c r="DFF176" s="171"/>
      <c r="DFG176" s="171"/>
      <c r="DFH176" s="171"/>
      <c r="DFI176" s="171"/>
      <c r="DFJ176" s="171"/>
      <c r="DFK176" s="171"/>
      <c r="DFL176" s="171"/>
      <c r="DFM176" s="171"/>
      <c r="DFN176" s="171"/>
      <c r="DFO176" s="171"/>
      <c r="DFP176" s="171"/>
      <c r="DFQ176" s="171"/>
      <c r="DFR176" s="171"/>
      <c r="DFS176" s="171"/>
      <c r="DFT176" s="171"/>
      <c r="DFU176" s="171"/>
      <c r="DFV176" s="171"/>
      <c r="DFW176" s="171"/>
      <c r="DFX176" s="171"/>
      <c r="DFY176" s="171"/>
      <c r="DFZ176" s="171"/>
      <c r="DGA176" s="171"/>
      <c r="DGB176" s="171"/>
      <c r="DGC176" s="171"/>
      <c r="DGD176" s="171"/>
      <c r="DGE176" s="171"/>
      <c r="DGF176" s="171"/>
      <c r="DGG176" s="171"/>
      <c r="DGH176" s="171"/>
      <c r="DGI176" s="171"/>
      <c r="DGJ176" s="171"/>
      <c r="DGK176" s="171"/>
      <c r="DGL176" s="171"/>
      <c r="DGM176" s="171"/>
      <c r="DGN176" s="171"/>
      <c r="DGO176" s="171"/>
      <c r="DGP176" s="171"/>
      <c r="DGQ176" s="171"/>
      <c r="DGR176" s="171"/>
      <c r="DGS176" s="171"/>
      <c r="DGT176" s="171"/>
      <c r="DGU176" s="171"/>
      <c r="DGV176" s="171"/>
      <c r="DGW176" s="171"/>
      <c r="DGX176" s="171"/>
      <c r="DGY176" s="171"/>
      <c r="DGZ176" s="171"/>
      <c r="DHA176" s="171"/>
      <c r="DHB176" s="171"/>
      <c r="DHC176" s="171"/>
      <c r="DHD176" s="171"/>
      <c r="DHE176" s="171"/>
      <c r="DHF176" s="171"/>
      <c r="DHG176" s="171"/>
      <c r="DHH176" s="171"/>
      <c r="DHI176" s="171"/>
      <c r="DHJ176" s="171"/>
      <c r="DHK176" s="171"/>
      <c r="DHL176" s="171"/>
      <c r="DHM176" s="171"/>
      <c r="DHN176" s="171"/>
      <c r="DHO176" s="171"/>
      <c r="DHP176" s="171"/>
      <c r="DHQ176" s="171"/>
      <c r="DHR176" s="171"/>
      <c r="DHS176" s="171"/>
      <c r="DHT176" s="171"/>
      <c r="DHU176" s="171"/>
      <c r="DHV176" s="171"/>
      <c r="DHW176" s="171"/>
      <c r="DHX176" s="171"/>
      <c r="DHY176" s="171"/>
      <c r="DHZ176" s="171"/>
      <c r="DIA176" s="171"/>
      <c r="DIB176" s="171"/>
      <c r="DIC176" s="171"/>
      <c r="DID176" s="171"/>
      <c r="DIE176" s="171"/>
      <c r="DIF176" s="171"/>
      <c r="DIG176" s="171"/>
      <c r="DIH176" s="171"/>
      <c r="DII176" s="171"/>
      <c r="DIJ176" s="171"/>
      <c r="DIK176" s="171"/>
      <c r="DIL176" s="171"/>
      <c r="DIM176" s="171"/>
      <c r="DIN176" s="171"/>
      <c r="DIO176" s="171"/>
      <c r="DIP176" s="171"/>
      <c r="DIQ176" s="171"/>
      <c r="DIR176" s="171"/>
      <c r="DIS176" s="171"/>
      <c r="DIT176" s="171"/>
      <c r="DIU176" s="171"/>
      <c r="DIV176" s="171"/>
      <c r="DIW176" s="171"/>
      <c r="DIX176" s="171"/>
      <c r="DIY176" s="171"/>
      <c r="DIZ176" s="171"/>
      <c r="DJA176" s="171"/>
      <c r="DJB176" s="171"/>
      <c r="DJC176" s="171"/>
      <c r="DJD176" s="171"/>
      <c r="DJE176" s="171"/>
      <c r="DJF176" s="171"/>
      <c r="DJG176" s="171"/>
      <c r="DJH176" s="171"/>
      <c r="DJI176" s="171"/>
      <c r="DJJ176" s="171"/>
      <c r="DJK176" s="171"/>
      <c r="DJL176" s="171"/>
      <c r="DJM176" s="171"/>
      <c r="DJN176" s="171"/>
      <c r="DJO176" s="171"/>
      <c r="DJP176" s="171"/>
      <c r="DJQ176" s="171"/>
      <c r="DJR176" s="171"/>
      <c r="DJS176" s="171"/>
      <c r="DJT176" s="171"/>
      <c r="DJU176" s="171"/>
      <c r="DJV176" s="171"/>
      <c r="DJW176" s="171"/>
      <c r="DJX176" s="171"/>
      <c r="DJY176" s="171"/>
      <c r="DJZ176" s="171"/>
      <c r="DKA176" s="171"/>
      <c r="DKB176" s="171"/>
      <c r="DKC176" s="171"/>
      <c r="DKD176" s="171"/>
      <c r="DKE176" s="171"/>
      <c r="DKF176" s="171"/>
      <c r="DKG176" s="171"/>
      <c r="DKH176" s="171"/>
      <c r="DKI176" s="171"/>
      <c r="DKJ176" s="171"/>
      <c r="DKK176" s="171"/>
      <c r="DKL176" s="171"/>
      <c r="DKM176" s="171"/>
      <c r="DKN176" s="171"/>
      <c r="DKO176" s="171"/>
      <c r="DKP176" s="171"/>
      <c r="DKQ176" s="171"/>
      <c r="DKR176" s="171"/>
      <c r="DKS176" s="171"/>
      <c r="DKT176" s="171"/>
      <c r="DKU176" s="171"/>
      <c r="DKV176" s="171"/>
      <c r="DKW176" s="171"/>
      <c r="DKX176" s="171"/>
      <c r="DKY176" s="171"/>
      <c r="DKZ176" s="171"/>
      <c r="DLA176" s="171"/>
      <c r="DLB176" s="171"/>
      <c r="DLC176" s="171"/>
      <c r="DLD176" s="171"/>
      <c r="DLE176" s="171"/>
      <c r="DLF176" s="171"/>
      <c r="DLG176" s="171"/>
      <c r="DLH176" s="171"/>
      <c r="DLI176" s="171"/>
      <c r="DLJ176" s="171"/>
      <c r="DLK176" s="171"/>
      <c r="DLL176" s="171"/>
      <c r="DLM176" s="171"/>
      <c r="DLN176" s="171"/>
      <c r="DLO176" s="171"/>
      <c r="DLP176" s="171"/>
      <c r="DLQ176" s="171"/>
      <c r="DLR176" s="171"/>
      <c r="DLS176" s="171"/>
      <c r="DLT176" s="171"/>
      <c r="DLU176" s="171"/>
      <c r="DLV176" s="171"/>
      <c r="DLW176" s="171"/>
      <c r="DLX176" s="171"/>
      <c r="DLY176" s="171"/>
      <c r="DLZ176" s="171"/>
      <c r="DMA176" s="171"/>
      <c r="DMB176" s="171"/>
      <c r="DMC176" s="171"/>
      <c r="DMD176" s="171"/>
      <c r="DME176" s="171"/>
      <c r="DMF176" s="171"/>
      <c r="DMG176" s="171"/>
      <c r="DMH176" s="171"/>
      <c r="DMI176" s="171"/>
      <c r="DMJ176" s="171"/>
      <c r="DMK176" s="171"/>
      <c r="DML176" s="171"/>
      <c r="DMM176" s="171"/>
      <c r="DMN176" s="171"/>
      <c r="DMO176" s="171"/>
      <c r="DMP176" s="171"/>
      <c r="DMQ176" s="171"/>
      <c r="DMR176" s="171"/>
      <c r="DMS176" s="171"/>
      <c r="DMT176" s="171"/>
      <c r="DMU176" s="171"/>
      <c r="DMV176" s="171"/>
      <c r="DMW176" s="171"/>
      <c r="DMX176" s="171"/>
      <c r="DMY176" s="171"/>
      <c r="DMZ176" s="171"/>
      <c r="DNA176" s="171"/>
      <c r="DNB176" s="171"/>
      <c r="DNC176" s="171"/>
      <c r="DND176" s="171"/>
      <c r="DNE176" s="171"/>
      <c r="DNF176" s="171"/>
      <c r="DNG176" s="171"/>
      <c r="DNH176" s="171"/>
      <c r="DNI176" s="171"/>
      <c r="DNJ176" s="171"/>
      <c r="DNK176" s="171"/>
      <c r="DNL176" s="171"/>
      <c r="DNM176" s="171"/>
      <c r="DNN176" s="171"/>
      <c r="DNO176" s="171"/>
      <c r="DNP176" s="171"/>
      <c r="DNQ176" s="171"/>
      <c r="DNR176" s="171"/>
      <c r="DNS176" s="171"/>
      <c r="DNT176" s="171"/>
      <c r="DNU176" s="171"/>
      <c r="DNV176" s="171"/>
      <c r="DNW176" s="171"/>
      <c r="DNX176" s="171"/>
      <c r="DNY176" s="171"/>
      <c r="DNZ176" s="171"/>
      <c r="DOA176" s="171"/>
      <c r="DOB176" s="171"/>
      <c r="DOC176" s="171"/>
      <c r="DOD176" s="171"/>
      <c r="DOE176" s="171"/>
      <c r="DOF176" s="171"/>
      <c r="DOG176" s="171"/>
      <c r="DOH176" s="171"/>
      <c r="DOI176" s="171"/>
      <c r="DOJ176" s="171"/>
      <c r="DOK176" s="171"/>
      <c r="DOL176" s="171"/>
      <c r="DOM176" s="171"/>
      <c r="DON176" s="171"/>
      <c r="DOO176" s="171"/>
      <c r="DOP176" s="171"/>
      <c r="DOQ176" s="171"/>
      <c r="DOR176" s="171"/>
      <c r="DOS176" s="171"/>
      <c r="DOT176" s="171"/>
      <c r="DOU176" s="171"/>
      <c r="DOV176" s="171"/>
      <c r="DOW176" s="171"/>
      <c r="DOX176" s="171"/>
      <c r="DOY176" s="171"/>
      <c r="DOZ176" s="171"/>
      <c r="DPA176" s="171"/>
      <c r="DPB176" s="171"/>
      <c r="DPC176" s="171"/>
      <c r="DPD176" s="171"/>
      <c r="DPE176" s="171"/>
      <c r="DPF176" s="171"/>
      <c r="DPG176" s="171"/>
      <c r="DPH176" s="171"/>
      <c r="DPI176" s="171"/>
      <c r="DPJ176" s="171"/>
      <c r="DPK176" s="171"/>
      <c r="DPL176" s="171"/>
      <c r="DPM176" s="171"/>
      <c r="DPN176" s="171"/>
      <c r="DPO176" s="171"/>
      <c r="DPP176" s="171"/>
      <c r="DPQ176" s="171"/>
      <c r="DPR176" s="171"/>
      <c r="DPS176" s="171"/>
      <c r="DPT176" s="171"/>
      <c r="DPU176" s="171"/>
      <c r="DPV176" s="171"/>
      <c r="DPW176" s="171"/>
      <c r="DPX176" s="171"/>
      <c r="DPY176" s="171"/>
      <c r="DPZ176" s="171"/>
      <c r="DQA176" s="171"/>
      <c r="DQB176" s="171"/>
      <c r="DQC176" s="171"/>
      <c r="DQD176" s="171"/>
      <c r="DQE176" s="171"/>
      <c r="DQF176" s="171"/>
      <c r="DQG176" s="171"/>
      <c r="DQH176" s="171"/>
      <c r="DQI176" s="171"/>
      <c r="DQJ176" s="171"/>
      <c r="DQK176" s="171"/>
      <c r="DQL176" s="171"/>
      <c r="DQM176" s="171"/>
      <c r="DQN176" s="171"/>
      <c r="DQO176" s="171"/>
      <c r="DQP176" s="171"/>
      <c r="DQQ176" s="171"/>
      <c r="DQR176" s="171"/>
      <c r="DQS176" s="171"/>
      <c r="DQT176" s="171"/>
      <c r="DQU176" s="171"/>
      <c r="DQV176" s="171"/>
      <c r="DQW176" s="171"/>
      <c r="DQX176" s="171"/>
      <c r="DQY176" s="171"/>
      <c r="DQZ176" s="171"/>
      <c r="DRA176" s="171"/>
      <c r="DRB176" s="171"/>
      <c r="DRC176" s="171"/>
      <c r="DRD176" s="171"/>
      <c r="DRE176" s="171"/>
      <c r="DRF176" s="171"/>
      <c r="DRG176" s="171"/>
      <c r="DRH176" s="171"/>
      <c r="DRI176" s="171"/>
      <c r="DRJ176" s="171"/>
      <c r="DRK176" s="171"/>
      <c r="DRL176" s="171"/>
      <c r="DRM176" s="171"/>
      <c r="DRN176" s="171"/>
      <c r="DRO176" s="171"/>
      <c r="DRP176" s="171"/>
      <c r="DRQ176" s="171"/>
      <c r="DRR176" s="171"/>
      <c r="DRS176" s="171"/>
      <c r="DRT176" s="171"/>
      <c r="DRU176" s="171"/>
      <c r="DRV176" s="171"/>
      <c r="DRW176" s="171"/>
      <c r="DRX176" s="171"/>
      <c r="DRY176" s="171"/>
      <c r="DRZ176" s="171"/>
      <c r="DSA176" s="171"/>
      <c r="DSB176" s="171"/>
      <c r="DSC176" s="171"/>
      <c r="DSD176" s="171"/>
      <c r="DSE176" s="171"/>
      <c r="DSF176" s="171"/>
      <c r="DSG176" s="171"/>
      <c r="DSH176" s="171"/>
      <c r="DSI176" s="171"/>
      <c r="DSJ176" s="171"/>
      <c r="DSK176" s="171"/>
      <c r="DSL176" s="171"/>
      <c r="DSM176" s="171"/>
      <c r="DSN176" s="171"/>
      <c r="DSO176" s="171"/>
      <c r="DSP176" s="171"/>
      <c r="DSQ176" s="171"/>
      <c r="DSR176" s="171"/>
      <c r="DSS176" s="171"/>
      <c r="DST176" s="171"/>
      <c r="DSU176" s="171"/>
      <c r="DSV176" s="171"/>
      <c r="DSW176" s="171"/>
      <c r="DSX176" s="171"/>
      <c r="DSY176" s="171"/>
      <c r="DSZ176" s="171"/>
      <c r="DTA176" s="171"/>
      <c r="DTB176" s="171"/>
      <c r="DTC176" s="171"/>
      <c r="DTD176" s="171"/>
      <c r="DTE176" s="171"/>
      <c r="DTF176" s="171"/>
      <c r="DTG176" s="171"/>
      <c r="DTH176" s="171"/>
      <c r="DTI176" s="171"/>
      <c r="DTJ176" s="171"/>
      <c r="DTK176" s="171"/>
      <c r="DTL176" s="171"/>
      <c r="DTM176" s="171"/>
      <c r="DTN176" s="171"/>
      <c r="DTO176" s="171"/>
      <c r="DTP176" s="171"/>
      <c r="DTQ176" s="171"/>
      <c r="DTR176" s="171"/>
      <c r="DTS176" s="171"/>
      <c r="DTT176" s="171"/>
      <c r="DTU176" s="171"/>
      <c r="DTV176" s="171"/>
      <c r="DTW176" s="171"/>
      <c r="DTX176" s="171"/>
      <c r="DTY176" s="171"/>
      <c r="DTZ176" s="171"/>
      <c r="DUA176" s="171"/>
      <c r="DUB176" s="171"/>
      <c r="DUC176" s="171"/>
      <c r="DUD176" s="171"/>
      <c r="DUE176" s="171"/>
      <c r="DUF176" s="171"/>
      <c r="DUG176" s="171"/>
      <c r="DUH176" s="171"/>
      <c r="DUI176" s="171"/>
      <c r="DUJ176" s="171"/>
      <c r="DUK176" s="171"/>
      <c r="DUL176" s="171"/>
      <c r="DUM176" s="171"/>
      <c r="DUN176" s="171"/>
      <c r="DUO176" s="171"/>
      <c r="DUP176" s="171"/>
      <c r="DUQ176" s="171"/>
      <c r="DUR176" s="171"/>
      <c r="DUS176" s="171"/>
      <c r="DUT176" s="171"/>
      <c r="DUU176" s="171"/>
      <c r="DUV176" s="171"/>
      <c r="DUW176" s="171"/>
      <c r="DUX176" s="171"/>
      <c r="DUY176" s="171"/>
      <c r="DUZ176" s="171"/>
      <c r="DVA176" s="171"/>
      <c r="DVB176" s="171"/>
      <c r="DVC176" s="171"/>
      <c r="DVD176" s="171"/>
      <c r="DVE176" s="171"/>
      <c r="DVF176" s="171"/>
      <c r="DVG176" s="171"/>
      <c r="DVH176" s="171"/>
      <c r="DVI176" s="171"/>
      <c r="DVJ176" s="171"/>
      <c r="DVK176" s="171"/>
      <c r="DVL176" s="171"/>
      <c r="DVM176" s="171"/>
      <c r="DVN176" s="171"/>
      <c r="DVO176" s="171"/>
      <c r="DVP176" s="171"/>
      <c r="DVQ176" s="171"/>
      <c r="DVR176" s="171"/>
      <c r="DVS176" s="171"/>
      <c r="DVT176" s="171"/>
      <c r="DVU176" s="171"/>
      <c r="DVV176" s="171"/>
      <c r="DVW176" s="171"/>
      <c r="DVX176" s="171"/>
      <c r="DVY176" s="171"/>
      <c r="DVZ176" s="171"/>
      <c r="DWA176" s="171"/>
      <c r="DWB176" s="171"/>
      <c r="DWC176" s="171"/>
      <c r="DWD176" s="171"/>
      <c r="DWE176" s="171"/>
      <c r="DWF176" s="171"/>
      <c r="DWG176" s="171"/>
      <c r="DWH176" s="171"/>
      <c r="DWI176" s="171"/>
      <c r="DWJ176" s="171"/>
      <c r="DWK176" s="171"/>
      <c r="DWL176" s="171"/>
      <c r="DWM176" s="171"/>
      <c r="DWN176" s="171"/>
      <c r="DWO176" s="171"/>
      <c r="DWP176" s="171"/>
      <c r="DWQ176" s="171"/>
      <c r="DWR176" s="171"/>
      <c r="DWS176" s="171"/>
      <c r="DWT176" s="171"/>
      <c r="DWU176" s="171"/>
      <c r="DWV176" s="171"/>
      <c r="DWW176" s="171"/>
      <c r="DWX176" s="171"/>
      <c r="DWY176" s="171"/>
      <c r="DWZ176" s="171"/>
      <c r="DXA176" s="171"/>
      <c r="DXB176" s="171"/>
      <c r="DXC176" s="171"/>
      <c r="DXD176" s="171"/>
      <c r="DXE176" s="171"/>
      <c r="DXF176" s="171"/>
      <c r="DXG176" s="171"/>
      <c r="DXH176" s="171"/>
      <c r="DXI176" s="171"/>
      <c r="DXJ176" s="171"/>
      <c r="DXK176" s="171"/>
      <c r="DXL176" s="171"/>
      <c r="DXM176" s="171"/>
      <c r="DXN176" s="171"/>
      <c r="DXO176" s="171"/>
      <c r="DXP176" s="171"/>
      <c r="DXQ176" s="171"/>
      <c r="DXR176" s="171"/>
      <c r="DXS176" s="171"/>
      <c r="DXT176" s="171"/>
      <c r="DXU176" s="171"/>
      <c r="DXV176" s="171"/>
      <c r="DXW176" s="171"/>
      <c r="DXX176" s="171"/>
      <c r="DXY176" s="171"/>
      <c r="DXZ176" s="171"/>
      <c r="DYA176" s="171"/>
      <c r="DYB176" s="171"/>
      <c r="DYC176" s="171"/>
      <c r="DYD176" s="171"/>
      <c r="DYE176" s="171"/>
      <c r="DYF176" s="171"/>
      <c r="DYG176" s="171"/>
      <c r="DYH176" s="171"/>
      <c r="DYI176" s="171"/>
      <c r="DYJ176" s="171"/>
      <c r="DYK176" s="171"/>
      <c r="DYL176" s="171"/>
      <c r="DYM176" s="171"/>
      <c r="DYN176" s="171"/>
      <c r="DYO176" s="171"/>
      <c r="DYP176" s="171"/>
      <c r="DYQ176" s="171"/>
      <c r="DYR176" s="171"/>
      <c r="DYS176" s="171"/>
      <c r="DYT176" s="171"/>
      <c r="DYU176" s="171"/>
      <c r="DYV176" s="171"/>
      <c r="DYW176" s="171"/>
      <c r="DYX176" s="171"/>
      <c r="DYY176" s="171"/>
      <c r="DYZ176" s="171"/>
      <c r="DZA176" s="171"/>
      <c r="DZB176" s="171"/>
      <c r="DZC176" s="171"/>
      <c r="DZD176" s="171"/>
      <c r="DZE176" s="171"/>
      <c r="DZF176" s="171"/>
      <c r="DZG176" s="171"/>
      <c r="DZH176" s="171"/>
      <c r="DZI176" s="171"/>
      <c r="DZJ176" s="171"/>
      <c r="DZK176" s="171"/>
      <c r="DZL176" s="171"/>
      <c r="DZM176" s="171"/>
      <c r="DZN176" s="171"/>
      <c r="DZO176" s="171"/>
      <c r="DZP176" s="171"/>
      <c r="DZQ176" s="171"/>
      <c r="DZR176" s="171"/>
      <c r="DZS176" s="171"/>
      <c r="DZT176" s="171"/>
      <c r="DZU176" s="171"/>
      <c r="DZV176" s="171"/>
      <c r="DZW176" s="171"/>
      <c r="DZX176" s="171"/>
      <c r="DZY176" s="171"/>
      <c r="DZZ176" s="171"/>
      <c r="EAA176" s="171"/>
      <c r="EAB176" s="171"/>
      <c r="EAC176" s="171"/>
      <c r="EAD176" s="171"/>
      <c r="EAE176" s="171"/>
      <c r="EAF176" s="171"/>
      <c r="EAG176" s="171"/>
      <c r="EAH176" s="171"/>
      <c r="EAI176" s="171"/>
      <c r="EAJ176" s="171"/>
      <c r="EAK176" s="171"/>
      <c r="EAL176" s="171"/>
      <c r="EAM176" s="171"/>
      <c r="EAN176" s="171"/>
      <c r="EAO176" s="171"/>
      <c r="EAP176" s="171"/>
      <c r="EAQ176" s="171"/>
      <c r="EAR176" s="171"/>
      <c r="EAS176" s="171"/>
      <c r="EAT176" s="171"/>
      <c r="EAU176" s="171"/>
      <c r="EAV176" s="171"/>
      <c r="EAW176" s="171"/>
      <c r="EAX176" s="171"/>
      <c r="EAY176" s="171"/>
      <c r="EAZ176" s="171"/>
      <c r="EBA176" s="171"/>
      <c r="EBB176" s="171"/>
      <c r="EBC176" s="171"/>
      <c r="EBD176" s="171"/>
      <c r="EBE176" s="171"/>
      <c r="EBF176" s="171"/>
      <c r="EBG176" s="171"/>
      <c r="EBH176" s="171"/>
      <c r="EBI176" s="171"/>
      <c r="EBJ176" s="171"/>
      <c r="EBK176" s="171"/>
      <c r="EBL176" s="171"/>
      <c r="EBM176" s="171"/>
      <c r="EBN176" s="171"/>
      <c r="EBO176" s="171"/>
      <c r="EBP176" s="171"/>
      <c r="EBQ176" s="171"/>
      <c r="EBR176" s="171"/>
      <c r="EBS176" s="171"/>
      <c r="EBT176" s="171"/>
      <c r="EBU176" s="171"/>
      <c r="EBV176" s="171"/>
      <c r="EBW176" s="171"/>
      <c r="EBX176" s="171"/>
      <c r="EBY176" s="171"/>
      <c r="EBZ176" s="171"/>
      <c r="ECA176" s="171"/>
      <c r="ECB176" s="171"/>
      <c r="ECC176" s="171"/>
      <c r="ECD176" s="171"/>
      <c r="ECE176" s="171"/>
      <c r="ECF176" s="171"/>
      <c r="ECG176" s="171"/>
      <c r="ECH176" s="171"/>
      <c r="ECI176" s="171"/>
      <c r="ECJ176" s="171"/>
      <c r="ECK176" s="171"/>
      <c r="ECL176" s="171"/>
      <c r="ECM176" s="171"/>
      <c r="ECN176" s="171"/>
      <c r="ECO176" s="171"/>
      <c r="ECP176" s="171"/>
      <c r="ECQ176" s="171"/>
      <c r="ECR176" s="171"/>
      <c r="ECS176" s="171"/>
      <c r="ECT176" s="171"/>
      <c r="ECU176" s="171"/>
      <c r="ECV176" s="171"/>
      <c r="ECW176" s="171"/>
      <c r="ECX176" s="171"/>
      <c r="ECY176" s="171"/>
      <c r="ECZ176" s="171"/>
      <c r="EDA176" s="171"/>
      <c r="EDB176" s="171"/>
      <c r="EDC176" s="171"/>
      <c r="EDD176" s="171"/>
      <c r="EDE176" s="171"/>
      <c r="EDF176" s="171"/>
      <c r="EDG176" s="171"/>
      <c r="EDH176" s="171"/>
      <c r="EDI176" s="171"/>
      <c r="EDJ176" s="171"/>
      <c r="EDK176" s="171"/>
      <c r="EDL176" s="171"/>
      <c r="EDM176" s="171"/>
      <c r="EDN176" s="171"/>
      <c r="EDO176" s="171"/>
      <c r="EDP176" s="171"/>
      <c r="EDQ176" s="171"/>
      <c r="EDR176" s="171"/>
      <c r="EDS176" s="171"/>
      <c r="EDT176" s="171"/>
      <c r="EDU176" s="171"/>
      <c r="EDV176" s="171"/>
      <c r="EDW176" s="171"/>
      <c r="EDX176" s="171"/>
      <c r="EDY176" s="171"/>
      <c r="EDZ176" s="171"/>
      <c r="EEA176" s="171"/>
      <c r="EEB176" s="171"/>
      <c r="EEC176" s="171"/>
      <c r="EED176" s="171"/>
      <c r="EEE176" s="171"/>
      <c r="EEF176" s="171"/>
      <c r="EEG176" s="171"/>
      <c r="EEH176" s="171"/>
      <c r="EEI176" s="171"/>
      <c r="EEJ176" s="171"/>
      <c r="EEK176" s="171"/>
      <c r="EEL176" s="171"/>
      <c r="EEM176" s="171"/>
      <c r="EEN176" s="171"/>
      <c r="EEO176" s="171"/>
      <c r="EEP176" s="171"/>
      <c r="EEQ176" s="171"/>
      <c r="EER176" s="171"/>
      <c r="EES176" s="171"/>
      <c r="EET176" s="171"/>
      <c r="EEU176" s="171"/>
      <c r="EEV176" s="171"/>
      <c r="EEW176" s="171"/>
      <c r="EEX176" s="171"/>
      <c r="EEY176" s="171"/>
      <c r="EEZ176" s="171"/>
      <c r="EFA176" s="171"/>
      <c r="EFB176" s="171"/>
      <c r="EFC176" s="171"/>
      <c r="EFD176" s="171"/>
      <c r="EFE176" s="171"/>
      <c r="EFF176" s="171"/>
      <c r="EFG176" s="171"/>
      <c r="EFH176" s="171"/>
      <c r="EFI176" s="171"/>
      <c r="EFJ176" s="171"/>
      <c r="EFK176" s="171"/>
      <c r="EFL176" s="171"/>
      <c r="EFM176" s="171"/>
      <c r="EFN176" s="171"/>
      <c r="EFO176" s="171"/>
      <c r="EFP176" s="171"/>
      <c r="EFQ176" s="171"/>
      <c r="EFR176" s="171"/>
      <c r="EFS176" s="171"/>
      <c r="EFT176" s="171"/>
      <c r="EFU176" s="171"/>
      <c r="EFV176" s="171"/>
      <c r="EFW176" s="171"/>
      <c r="EFX176" s="171"/>
      <c r="EFY176" s="171"/>
      <c r="EFZ176" s="171"/>
      <c r="EGA176" s="171"/>
      <c r="EGB176" s="171"/>
      <c r="EGC176" s="171"/>
      <c r="EGD176" s="171"/>
      <c r="EGE176" s="171"/>
      <c r="EGF176" s="171"/>
      <c r="EGG176" s="171"/>
      <c r="EGH176" s="171"/>
      <c r="EGI176" s="171"/>
      <c r="EGJ176" s="171"/>
      <c r="EGK176" s="171"/>
      <c r="EGL176" s="171"/>
      <c r="EGM176" s="171"/>
      <c r="EGN176" s="171"/>
      <c r="EGO176" s="171"/>
      <c r="EGP176" s="171"/>
      <c r="EGQ176" s="171"/>
      <c r="EGR176" s="171"/>
      <c r="EGS176" s="171"/>
      <c r="EGT176" s="171"/>
      <c r="EGU176" s="171"/>
      <c r="EGV176" s="171"/>
      <c r="EGW176" s="171"/>
      <c r="EGX176" s="171"/>
      <c r="EGY176" s="171"/>
      <c r="EGZ176" s="171"/>
      <c r="EHA176" s="171"/>
      <c r="EHB176" s="171"/>
      <c r="EHC176" s="171"/>
      <c r="EHD176" s="171"/>
      <c r="EHE176" s="171"/>
      <c r="EHF176" s="171"/>
      <c r="EHG176" s="171"/>
      <c r="EHH176" s="171"/>
      <c r="EHI176" s="171"/>
      <c r="EHJ176" s="171"/>
      <c r="EHK176" s="171"/>
      <c r="EHL176" s="171"/>
      <c r="EHM176" s="171"/>
      <c r="EHN176" s="171"/>
      <c r="EHO176" s="171"/>
      <c r="EHP176" s="171"/>
      <c r="EHQ176" s="171"/>
      <c r="EHR176" s="171"/>
      <c r="EHS176" s="171"/>
      <c r="EHT176" s="171"/>
      <c r="EHU176" s="171"/>
      <c r="EHV176" s="171"/>
      <c r="EHW176" s="171"/>
      <c r="EHX176" s="171"/>
      <c r="EHY176" s="171"/>
      <c r="EHZ176" s="171"/>
      <c r="EIA176" s="171"/>
      <c r="EIB176" s="171"/>
      <c r="EIC176" s="171"/>
      <c r="EID176" s="171"/>
      <c r="EIE176" s="171"/>
      <c r="EIF176" s="171"/>
      <c r="EIG176" s="171"/>
      <c r="EIH176" s="171"/>
      <c r="EII176" s="171"/>
      <c r="EIJ176" s="171"/>
      <c r="EIK176" s="171"/>
      <c r="EIL176" s="171"/>
      <c r="EIM176" s="171"/>
      <c r="EIN176" s="171"/>
      <c r="EIO176" s="171"/>
      <c r="EIP176" s="171"/>
      <c r="EIQ176" s="171"/>
      <c r="EIR176" s="171"/>
      <c r="EIS176" s="171"/>
      <c r="EIT176" s="171"/>
      <c r="EIU176" s="171"/>
      <c r="EIV176" s="171"/>
      <c r="EIW176" s="171"/>
      <c r="EIX176" s="171"/>
      <c r="EIY176" s="171"/>
      <c r="EIZ176" s="171"/>
      <c r="EJA176" s="171"/>
      <c r="EJB176" s="171"/>
      <c r="EJC176" s="171"/>
      <c r="EJD176" s="171"/>
      <c r="EJE176" s="171"/>
      <c r="EJF176" s="171"/>
      <c r="EJG176" s="171"/>
      <c r="EJH176" s="171"/>
      <c r="EJI176" s="171"/>
      <c r="EJJ176" s="171"/>
      <c r="EJK176" s="171"/>
      <c r="EJL176" s="171"/>
      <c r="EJM176" s="171"/>
      <c r="EJN176" s="171"/>
      <c r="EJO176" s="171"/>
      <c r="EJP176" s="171"/>
      <c r="EJQ176" s="171"/>
      <c r="EJR176" s="171"/>
      <c r="EJS176" s="171"/>
      <c r="EJT176" s="171"/>
      <c r="EJU176" s="171"/>
      <c r="EJV176" s="171"/>
      <c r="EJW176" s="171"/>
      <c r="EJX176" s="171"/>
      <c r="EJY176" s="171"/>
      <c r="EJZ176" s="171"/>
      <c r="EKA176" s="171"/>
      <c r="EKB176" s="171"/>
      <c r="EKC176" s="171"/>
      <c r="EKD176" s="171"/>
      <c r="EKE176" s="171"/>
      <c r="EKF176" s="171"/>
      <c r="EKG176" s="171"/>
      <c r="EKH176" s="171"/>
      <c r="EKI176" s="171"/>
      <c r="EKJ176" s="171"/>
      <c r="EKK176" s="171"/>
      <c r="EKL176" s="171"/>
      <c r="EKM176" s="171"/>
      <c r="EKN176" s="171"/>
      <c r="EKO176" s="171"/>
      <c r="EKP176" s="171"/>
      <c r="EKQ176" s="171"/>
      <c r="EKR176" s="171"/>
      <c r="EKS176" s="171"/>
      <c r="EKT176" s="171"/>
      <c r="EKU176" s="171"/>
      <c r="EKV176" s="171"/>
      <c r="EKW176" s="171"/>
      <c r="EKX176" s="171"/>
      <c r="EKY176" s="171"/>
      <c r="EKZ176" s="171"/>
      <c r="ELA176" s="171"/>
      <c r="ELB176" s="171"/>
      <c r="ELC176" s="171"/>
      <c r="ELD176" s="171"/>
      <c r="ELE176" s="171"/>
      <c r="ELF176" s="171"/>
      <c r="ELG176" s="171"/>
      <c r="ELH176" s="171"/>
      <c r="ELI176" s="171"/>
      <c r="ELJ176" s="171"/>
      <c r="ELK176" s="171"/>
      <c r="ELL176" s="171"/>
      <c r="ELM176" s="171"/>
      <c r="ELN176" s="171"/>
      <c r="ELO176" s="171"/>
      <c r="ELP176" s="171"/>
      <c r="ELQ176" s="171"/>
      <c r="ELR176" s="171"/>
      <c r="ELS176" s="171"/>
      <c r="ELT176" s="171"/>
      <c r="ELU176" s="171"/>
      <c r="ELV176" s="171"/>
      <c r="ELW176" s="171"/>
      <c r="ELX176" s="171"/>
      <c r="ELY176" s="171"/>
      <c r="ELZ176" s="171"/>
      <c r="EMA176" s="171"/>
      <c r="EMB176" s="171"/>
      <c r="EMC176" s="171"/>
      <c r="EMD176" s="171"/>
      <c r="EME176" s="171"/>
      <c r="EMF176" s="171"/>
      <c r="EMG176" s="171"/>
      <c r="EMH176" s="171"/>
      <c r="EMI176" s="171"/>
      <c r="EMJ176" s="171"/>
      <c r="EMK176" s="171"/>
      <c r="EML176" s="171"/>
      <c r="EMM176" s="171"/>
      <c r="EMN176" s="171"/>
      <c r="EMO176" s="171"/>
      <c r="EMP176" s="171"/>
      <c r="EMQ176" s="171"/>
      <c r="EMR176" s="171"/>
      <c r="EMS176" s="171"/>
      <c r="EMT176" s="171"/>
      <c r="EMU176" s="171"/>
      <c r="EMV176" s="171"/>
      <c r="EMW176" s="171"/>
      <c r="EMX176" s="171"/>
      <c r="EMY176" s="171"/>
      <c r="EMZ176" s="171"/>
      <c r="ENA176" s="171"/>
      <c r="ENB176" s="171"/>
      <c r="ENC176" s="171"/>
      <c r="END176" s="171"/>
      <c r="ENE176" s="171"/>
      <c r="ENF176" s="171"/>
      <c r="ENG176" s="171"/>
      <c r="ENH176" s="171"/>
      <c r="ENI176" s="171"/>
      <c r="ENJ176" s="171"/>
      <c r="ENK176" s="171"/>
      <c r="ENL176" s="171"/>
      <c r="ENM176" s="171"/>
      <c r="ENN176" s="171"/>
      <c r="ENO176" s="171"/>
      <c r="ENP176" s="171"/>
      <c r="ENQ176" s="171"/>
      <c r="ENR176" s="171"/>
      <c r="ENS176" s="171"/>
      <c r="ENT176" s="171"/>
      <c r="ENU176" s="171"/>
      <c r="ENV176" s="171"/>
      <c r="ENW176" s="171"/>
      <c r="ENX176" s="171"/>
      <c r="ENY176" s="171"/>
      <c r="ENZ176" s="171"/>
      <c r="EOA176" s="171"/>
      <c r="EOB176" s="171"/>
      <c r="EOC176" s="171"/>
      <c r="EOD176" s="171"/>
      <c r="EOE176" s="171"/>
      <c r="EOF176" s="171"/>
      <c r="EOG176" s="171"/>
      <c r="EOH176" s="171"/>
      <c r="EOI176" s="171"/>
      <c r="EOJ176" s="171"/>
      <c r="EOK176" s="171"/>
      <c r="EOL176" s="171"/>
      <c r="EOM176" s="171"/>
      <c r="EON176" s="171"/>
      <c r="EOO176" s="171"/>
      <c r="EOP176" s="171"/>
      <c r="EOQ176" s="171"/>
      <c r="EOR176" s="171"/>
      <c r="EOS176" s="171"/>
      <c r="EOT176" s="171"/>
      <c r="EOU176" s="171"/>
      <c r="EOV176" s="171"/>
      <c r="EOW176" s="171"/>
      <c r="EOX176" s="171"/>
      <c r="EOY176" s="171"/>
      <c r="EOZ176" s="171"/>
      <c r="EPA176" s="171"/>
      <c r="EPB176" s="171"/>
      <c r="EPC176" s="171"/>
      <c r="EPD176" s="171"/>
      <c r="EPE176" s="171"/>
      <c r="EPF176" s="171"/>
      <c r="EPG176" s="171"/>
      <c r="EPH176" s="171"/>
      <c r="EPI176" s="171"/>
      <c r="EPJ176" s="171"/>
      <c r="EPK176" s="171"/>
      <c r="EPL176" s="171"/>
      <c r="EPM176" s="171"/>
      <c r="EPN176" s="171"/>
      <c r="EPO176" s="171"/>
      <c r="EPP176" s="171"/>
      <c r="EPQ176" s="171"/>
      <c r="EPR176" s="171"/>
      <c r="EPS176" s="171"/>
      <c r="EPT176" s="171"/>
      <c r="EPU176" s="171"/>
      <c r="EPV176" s="171"/>
      <c r="EPW176" s="171"/>
      <c r="EPX176" s="171"/>
      <c r="EPY176" s="171"/>
      <c r="EPZ176" s="171"/>
      <c r="EQA176" s="171"/>
      <c r="EQB176" s="171"/>
      <c r="EQC176" s="171"/>
      <c r="EQD176" s="171"/>
      <c r="EQE176" s="171"/>
      <c r="EQF176" s="171"/>
      <c r="EQG176" s="171"/>
      <c r="EQH176" s="171"/>
      <c r="EQI176" s="171"/>
      <c r="EQJ176" s="171"/>
      <c r="EQK176" s="171"/>
      <c r="EQL176" s="171"/>
      <c r="EQM176" s="171"/>
      <c r="EQN176" s="171"/>
      <c r="EQO176" s="171"/>
      <c r="EQP176" s="171"/>
      <c r="EQQ176" s="171"/>
      <c r="EQR176" s="171"/>
      <c r="EQS176" s="171"/>
      <c r="EQT176" s="171"/>
      <c r="EQU176" s="171"/>
      <c r="EQV176" s="171"/>
      <c r="EQW176" s="171"/>
      <c r="EQX176" s="171"/>
      <c r="EQY176" s="171"/>
      <c r="EQZ176" s="171"/>
      <c r="ERA176" s="171"/>
      <c r="ERB176" s="171"/>
      <c r="ERC176" s="171"/>
      <c r="ERD176" s="171"/>
      <c r="ERE176" s="171"/>
      <c r="ERF176" s="171"/>
      <c r="ERG176" s="171"/>
      <c r="ERH176" s="171"/>
      <c r="ERI176" s="171"/>
      <c r="ERJ176" s="171"/>
      <c r="ERK176" s="171"/>
      <c r="ERL176" s="171"/>
      <c r="ERM176" s="171"/>
      <c r="ERN176" s="171"/>
      <c r="ERO176" s="171"/>
      <c r="ERP176" s="171"/>
      <c r="ERQ176" s="171"/>
      <c r="ERR176" s="171"/>
      <c r="ERS176" s="171"/>
      <c r="ERT176" s="171"/>
      <c r="ERU176" s="171"/>
      <c r="ERV176" s="171"/>
      <c r="ERW176" s="171"/>
      <c r="ERX176" s="171"/>
      <c r="ERY176" s="171"/>
      <c r="ERZ176" s="171"/>
      <c r="ESA176" s="171"/>
      <c r="ESB176" s="171"/>
      <c r="ESC176" s="171"/>
      <c r="ESD176" s="171"/>
      <c r="ESE176" s="171"/>
      <c r="ESF176" s="171"/>
      <c r="ESG176" s="171"/>
      <c r="ESH176" s="171"/>
      <c r="ESI176" s="171"/>
      <c r="ESJ176" s="171"/>
      <c r="ESK176" s="171"/>
      <c r="ESL176" s="171"/>
      <c r="ESM176" s="171"/>
      <c r="ESN176" s="171"/>
      <c r="ESO176" s="171"/>
      <c r="ESP176" s="171"/>
      <c r="ESQ176" s="171"/>
      <c r="ESR176" s="171"/>
      <c r="ESS176" s="171"/>
      <c r="EST176" s="171"/>
      <c r="ESU176" s="171"/>
      <c r="ESV176" s="171"/>
      <c r="ESW176" s="171"/>
      <c r="ESX176" s="171"/>
      <c r="ESY176" s="171"/>
      <c r="ESZ176" s="171"/>
      <c r="ETA176" s="171"/>
      <c r="ETB176" s="171"/>
      <c r="ETC176" s="171"/>
      <c r="ETD176" s="171"/>
      <c r="ETE176" s="171"/>
      <c r="ETF176" s="171"/>
      <c r="ETG176" s="171"/>
      <c r="ETH176" s="171"/>
      <c r="ETI176" s="171"/>
      <c r="ETJ176" s="171"/>
      <c r="ETK176" s="171"/>
      <c r="ETL176" s="171"/>
      <c r="ETM176" s="171"/>
      <c r="ETN176" s="171"/>
      <c r="ETO176" s="171"/>
      <c r="ETP176" s="171"/>
      <c r="ETQ176" s="171"/>
      <c r="ETR176" s="171"/>
      <c r="ETS176" s="171"/>
      <c r="ETT176" s="171"/>
      <c r="ETU176" s="171"/>
      <c r="ETV176" s="171"/>
      <c r="ETW176" s="171"/>
      <c r="ETX176" s="171"/>
      <c r="ETY176" s="171"/>
      <c r="ETZ176" s="171"/>
      <c r="EUA176" s="171"/>
      <c r="EUB176" s="171"/>
      <c r="EUC176" s="171"/>
      <c r="EUD176" s="171"/>
      <c r="EUE176" s="171"/>
      <c r="EUF176" s="171"/>
      <c r="EUG176" s="171"/>
      <c r="EUH176" s="171"/>
      <c r="EUI176" s="171"/>
      <c r="EUJ176" s="171"/>
      <c r="EUK176" s="171"/>
      <c r="EUL176" s="171"/>
      <c r="EUM176" s="171"/>
      <c r="EUN176" s="171"/>
      <c r="EUO176" s="171"/>
      <c r="EUP176" s="171"/>
      <c r="EUQ176" s="171"/>
      <c r="EUR176" s="171"/>
      <c r="EUS176" s="171"/>
      <c r="EUT176" s="171"/>
      <c r="EUU176" s="171"/>
      <c r="EUV176" s="171"/>
      <c r="EUW176" s="171"/>
      <c r="EUX176" s="171"/>
      <c r="EUY176" s="171"/>
      <c r="EUZ176" s="171"/>
      <c r="EVA176" s="171"/>
      <c r="EVB176" s="171"/>
      <c r="EVC176" s="171"/>
      <c r="EVD176" s="171"/>
      <c r="EVE176" s="171"/>
      <c r="EVF176" s="171"/>
      <c r="EVG176" s="171"/>
      <c r="EVH176" s="171"/>
      <c r="EVI176" s="171"/>
      <c r="EVJ176" s="171"/>
      <c r="EVK176" s="171"/>
      <c r="EVL176" s="171"/>
      <c r="EVM176" s="171"/>
      <c r="EVN176" s="171"/>
      <c r="EVO176" s="171"/>
      <c r="EVP176" s="171"/>
      <c r="EVQ176" s="171"/>
      <c r="EVR176" s="171"/>
      <c r="EVS176" s="171"/>
      <c r="EVT176" s="171"/>
      <c r="EVU176" s="171"/>
      <c r="EVV176" s="171"/>
      <c r="EVW176" s="171"/>
      <c r="EVX176" s="171"/>
      <c r="EVY176" s="171"/>
      <c r="EVZ176" s="171"/>
      <c r="EWA176" s="171"/>
      <c r="EWB176" s="171"/>
      <c r="EWC176" s="171"/>
      <c r="EWD176" s="171"/>
      <c r="EWE176" s="171"/>
      <c r="EWF176" s="171"/>
      <c r="EWG176" s="171"/>
      <c r="EWH176" s="171"/>
      <c r="EWI176" s="171"/>
      <c r="EWJ176" s="171"/>
      <c r="EWK176" s="171"/>
      <c r="EWL176" s="171"/>
      <c r="EWM176" s="171"/>
      <c r="EWN176" s="171"/>
      <c r="EWO176" s="171"/>
      <c r="EWP176" s="171"/>
      <c r="EWQ176" s="171"/>
      <c r="EWR176" s="171"/>
      <c r="EWS176" s="171"/>
      <c r="EWT176" s="171"/>
      <c r="EWU176" s="171"/>
      <c r="EWV176" s="171"/>
      <c r="EWW176" s="171"/>
      <c r="EWX176" s="171"/>
      <c r="EWY176" s="171"/>
      <c r="EWZ176" s="171"/>
      <c r="EXA176" s="171"/>
      <c r="EXB176" s="171"/>
      <c r="EXC176" s="171"/>
      <c r="EXD176" s="171"/>
      <c r="EXE176" s="171"/>
      <c r="EXF176" s="171"/>
      <c r="EXG176" s="171"/>
      <c r="EXH176" s="171"/>
      <c r="EXI176" s="171"/>
      <c r="EXJ176" s="171"/>
      <c r="EXK176" s="171"/>
      <c r="EXL176" s="171"/>
      <c r="EXM176" s="171"/>
      <c r="EXN176" s="171"/>
      <c r="EXO176" s="171"/>
      <c r="EXP176" s="171"/>
      <c r="EXQ176" s="171"/>
      <c r="EXR176" s="171"/>
      <c r="EXS176" s="171"/>
      <c r="EXT176" s="171"/>
      <c r="EXU176" s="171"/>
      <c r="EXV176" s="171"/>
      <c r="EXW176" s="171"/>
      <c r="EXX176" s="171"/>
      <c r="EXY176" s="171"/>
      <c r="EXZ176" s="171"/>
      <c r="EYA176" s="171"/>
      <c r="EYB176" s="171"/>
      <c r="EYC176" s="171"/>
      <c r="EYD176" s="171"/>
      <c r="EYE176" s="171"/>
      <c r="EYF176" s="171"/>
      <c r="EYG176" s="171"/>
      <c r="EYH176" s="171"/>
      <c r="EYI176" s="171"/>
      <c r="EYJ176" s="171"/>
      <c r="EYK176" s="171"/>
      <c r="EYL176" s="171"/>
      <c r="EYM176" s="171"/>
      <c r="EYN176" s="171"/>
      <c r="EYO176" s="171"/>
      <c r="EYP176" s="171"/>
      <c r="EYQ176" s="171"/>
      <c r="EYR176" s="171"/>
      <c r="EYS176" s="171"/>
      <c r="EYT176" s="171"/>
      <c r="EYU176" s="171"/>
      <c r="EYV176" s="171"/>
      <c r="EYW176" s="171"/>
      <c r="EYX176" s="171"/>
      <c r="EYY176" s="171"/>
      <c r="EYZ176" s="171"/>
      <c r="EZA176" s="171"/>
      <c r="EZB176" s="171"/>
      <c r="EZC176" s="171"/>
      <c r="EZD176" s="171"/>
      <c r="EZE176" s="171"/>
      <c r="EZF176" s="171"/>
      <c r="EZG176" s="171"/>
      <c r="EZH176" s="171"/>
      <c r="EZI176" s="171"/>
      <c r="EZJ176" s="171"/>
      <c r="EZK176" s="171"/>
      <c r="EZL176" s="171"/>
      <c r="EZM176" s="171"/>
      <c r="EZN176" s="171"/>
      <c r="EZO176" s="171"/>
      <c r="EZP176" s="171"/>
      <c r="EZQ176" s="171"/>
      <c r="EZR176" s="171"/>
      <c r="EZS176" s="171"/>
      <c r="EZT176" s="171"/>
      <c r="EZU176" s="171"/>
      <c r="EZV176" s="171"/>
      <c r="EZW176" s="171"/>
      <c r="EZX176" s="171"/>
      <c r="EZY176" s="171"/>
      <c r="EZZ176" s="171"/>
      <c r="FAA176" s="171"/>
      <c r="FAB176" s="171"/>
      <c r="FAC176" s="171"/>
      <c r="FAD176" s="171"/>
      <c r="FAE176" s="171"/>
      <c r="FAF176" s="171"/>
      <c r="FAG176" s="171"/>
      <c r="FAH176" s="171"/>
      <c r="FAI176" s="171"/>
      <c r="FAJ176" s="171"/>
      <c r="FAK176" s="171"/>
      <c r="FAL176" s="171"/>
      <c r="FAM176" s="171"/>
      <c r="FAN176" s="171"/>
      <c r="FAO176" s="171"/>
      <c r="FAP176" s="171"/>
      <c r="FAQ176" s="171"/>
      <c r="FAR176" s="171"/>
      <c r="FAS176" s="171"/>
      <c r="FAT176" s="171"/>
      <c r="FAU176" s="171"/>
      <c r="FAV176" s="171"/>
      <c r="FAW176" s="171"/>
      <c r="FAX176" s="171"/>
      <c r="FAY176" s="171"/>
      <c r="FAZ176" s="171"/>
      <c r="FBA176" s="171"/>
      <c r="FBB176" s="171"/>
      <c r="FBC176" s="171"/>
      <c r="FBD176" s="171"/>
      <c r="FBE176" s="171"/>
      <c r="FBF176" s="171"/>
      <c r="FBG176" s="171"/>
      <c r="FBH176" s="171"/>
      <c r="FBI176" s="171"/>
      <c r="FBJ176" s="171"/>
      <c r="FBK176" s="171"/>
      <c r="FBL176" s="171"/>
      <c r="FBM176" s="171"/>
      <c r="FBN176" s="171"/>
      <c r="FBO176" s="171"/>
      <c r="FBP176" s="171"/>
      <c r="FBQ176" s="171"/>
      <c r="FBR176" s="171"/>
      <c r="FBS176" s="171"/>
      <c r="FBT176" s="171"/>
      <c r="FBU176" s="171"/>
      <c r="FBV176" s="171"/>
      <c r="FBW176" s="171"/>
      <c r="FBX176" s="171"/>
      <c r="FBY176" s="171"/>
      <c r="FBZ176" s="171"/>
      <c r="FCA176" s="171"/>
      <c r="FCB176" s="171"/>
      <c r="FCC176" s="171"/>
      <c r="FCD176" s="171"/>
      <c r="FCE176" s="171"/>
      <c r="FCF176" s="171"/>
      <c r="FCG176" s="171"/>
      <c r="FCH176" s="171"/>
      <c r="FCI176" s="171"/>
      <c r="FCJ176" s="171"/>
      <c r="FCK176" s="171"/>
      <c r="FCL176" s="171"/>
      <c r="FCM176" s="171"/>
      <c r="FCN176" s="171"/>
      <c r="FCO176" s="171"/>
      <c r="FCP176" s="171"/>
      <c r="FCQ176" s="171"/>
      <c r="FCR176" s="171"/>
      <c r="FCS176" s="171"/>
      <c r="FCT176" s="171"/>
      <c r="FCU176" s="171"/>
      <c r="FCV176" s="171"/>
      <c r="FCW176" s="171"/>
      <c r="FCX176" s="171"/>
      <c r="FCY176" s="171"/>
      <c r="FCZ176" s="171"/>
      <c r="FDA176" s="171"/>
      <c r="FDB176" s="171"/>
      <c r="FDC176" s="171"/>
      <c r="FDD176" s="171"/>
      <c r="FDE176" s="171"/>
      <c r="FDF176" s="171"/>
      <c r="FDG176" s="171"/>
      <c r="FDH176" s="171"/>
      <c r="FDI176" s="171"/>
      <c r="FDJ176" s="171"/>
      <c r="FDK176" s="171"/>
      <c r="FDL176" s="171"/>
      <c r="FDM176" s="171"/>
      <c r="FDN176" s="171"/>
      <c r="FDO176" s="171"/>
      <c r="FDP176" s="171"/>
      <c r="FDQ176" s="171"/>
      <c r="FDR176" s="171"/>
      <c r="FDS176" s="171"/>
      <c r="FDT176" s="171"/>
      <c r="FDU176" s="171"/>
      <c r="FDV176" s="171"/>
      <c r="FDW176" s="171"/>
      <c r="FDX176" s="171"/>
      <c r="FDY176" s="171"/>
      <c r="FDZ176" s="171"/>
      <c r="FEA176" s="171"/>
      <c r="FEB176" s="171"/>
      <c r="FEC176" s="171"/>
      <c r="FED176" s="171"/>
      <c r="FEE176" s="171"/>
      <c r="FEF176" s="171"/>
      <c r="FEG176" s="171"/>
      <c r="FEH176" s="171"/>
      <c r="FEI176" s="171"/>
      <c r="FEJ176" s="171"/>
      <c r="FEK176" s="171"/>
      <c r="FEL176" s="171"/>
      <c r="FEM176" s="171"/>
      <c r="FEN176" s="171"/>
      <c r="FEO176" s="171"/>
      <c r="FEP176" s="171"/>
      <c r="FEQ176" s="171"/>
      <c r="FER176" s="171"/>
      <c r="FES176" s="171"/>
      <c r="FET176" s="171"/>
      <c r="FEU176" s="171"/>
      <c r="FEV176" s="171"/>
      <c r="FEW176" s="171"/>
      <c r="FEX176" s="171"/>
      <c r="FEY176" s="171"/>
      <c r="FEZ176" s="171"/>
      <c r="FFA176" s="171"/>
      <c r="FFB176" s="171"/>
      <c r="FFC176" s="171"/>
      <c r="FFD176" s="171"/>
      <c r="FFE176" s="171"/>
      <c r="FFF176" s="171"/>
      <c r="FFG176" s="171"/>
      <c r="FFH176" s="171"/>
      <c r="FFI176" s="171"/>
      <c r="FFJ176" s="171"/>
      <c r="FFK176" s="171"/>
      <c r="FFL176" s="171"/>
      <c r="FFM176" s="171"/>
      <c r="FFN176" s="171"/>
      <c r="FFO176" s="171"/>
      <c r="FFP176" s="171"/>
      <c r="FFQ176" s="171"/>
      <c r="FFR176" s="171"/>
      <c r="FFS176" s="171"/>
      <c r="FFT176" s="171"/>
      <c r="FFU176" s="171"/>
      <c r="FFV176" s="171"/>
      <c r="FFW176" s="171"/>
      <c r="FFX176" s="171"/>
      <c r="FFY176" s="171"/>
      <c r="FFZ176" s="171"/>
      <c r="FGA176" s="171"/>
      <c r="FGB176" s="171"/>
      <c r="FGC176" s="171"/>
      <c r="FGD176" s="171"/>
      <c r="FGE176" s="171"/>
      <c r="FGF176" s="171"/>
      <c r="FGG176" s="171"/>
      <c r="FGH176" s="171"/>
      <c r="FGI176" s="171"/>
      <c r="FGJ176" s="171"/>
      <c r="FGK176" s="171"/>
      <c r="FGL176" s="171"/>
      <c r="FGM176" s="171"/>
      <c r="FGN176" s="171"/>
      <c r="FGO176" s="171"/>
      <c r="FGP176" s="171"/>
      <c r="FGQ176" s="171"/>
      <c r="FGR176" s="171"/>
      <c r="FGS176" s="171"/>
      <c r="FGT176" s="171"/>
      <c r="FGU176" s="171"/>
      <c r="FGV176" s="171"/>
      <c r="FGW176" s="171"/>
      <c r="FGX176" s="171"/>
      <c r="FGY176" s="171"/>
      <c r="FGZ176" s="171"/>
      <c r="FHA176" s="171"/>
      <c r="FHB176" s="171"/>
      <c r="FHC176" s="171"/>
      <c r="FHD176" s="171"/>
      <c r="FHE176" s="171"/>
      <c r="FHF176" s="171"/>
      <c r="FHG176" s="171"/>
      <c r="FHH176" s="171"/>
      <c r="FHI176" s="171"/>
      <c r="FHJ176" s="171"/>
      <c r="FHK176" s="171"/>
      <c r="FHL176" s="171"/>
      <c r="FHM176" s="171"/>
      <c r="FHN176" s="171"/>
      <c r="FHO176" s="171"/>
      <c r="FHP176" s="171"/>
      <c r="FHQ176" s="171"/>
      <c r="FHR176" s="171"/>
      <c r="FHS176" s="171"/>
      <c r="FHT176" s="171"/>
      <c r="FHU176" s="171"/>
      <c r="FHV176" s="171"/>
      <c r="FHW176" s="171"/>
      <c r="FHX176" s="171"/>
      <c r="FHY176" s="171"/>
      <c r="FHZ176" s="171"/>
      <c r="FIA176" s="171"/>
      <c r="FIB176" s="171"/>
      <c r="FIC176" s="171"/>
      <c r="FID176" s="171"/>
      <c r="FIE176" s="171"/>
      <c r="FIF176" s="171"/>
      <c r="FIG176" s="171"/>
      <c r="FIH176" s="171"/>
      <c r="FII176" s="171"/>
      <c r="FIJ176" s="171"/>
      <c r="FIK176" s="171"/>
      <c r="FIL176" s="171"/>
      <c r="FIM176" s="171"/>
      <c r="FIN176" s="171"/>
      <c r="FIO176" s="171"/>
      <c r="FIP176" s="171"/>
      <c r="FIQ176" s="171"/>
      <c r="FIR176" s="171"/>
      <c r="FIS176" s="171"/>
      <c r="FIT176" s="171"/>
      <c r="FIU176" s="171"/>
      <c r="FIV176" s="171"/>
      <c r="FIW176" s="171"/>
      <c r="FIX176" s="171"/>
      <c r="FIY176" s="171"/>
      <c r="FIZ176" s="171"/>
      <c r="FJA176" s="171"/>
      <c r="FJB176" s="171"/>
      <c r="FJC176" s="171"/>
      <c r="FJD176" s="171"/>
      <c r="FJE176" s="171"/>
      <c r="FJF176" s="171"/>
      <c r="FJG176" s="171"/>
      <c r="FJH176" s="171"/>
      <c r="FJI176" s="171"/>
      <c r="FJJ176" s="171"/>
      <c r="FJK176" s="171"/>
      <c r="FJL176" s="171"/>
      <c r="FJM176" s="171"/>
      <c r="FJN176" s="171"/>
      <c r="FJO176" s="171"/>
      <c r="FJP176" s="171"/>
      <c r="FJQ176" s="171"/>
      <c r="FJR176" s="171"/>
      <c r="FJS176" s="171"/>
      <c r="FJT176" s="171"/>
      <c r="FJU176" s="171"/>
      <c r="FJV176" s="171"/>
      <c r="FJW176" s="171"/>
      <c r="FJX176" s="171"/>
      <c r="FJY176" s="171"/>
      <c r="FJZ176" s="171"/>
      <c r="FKA176" s="171"/>
      <c r="FKB176" s="171"/>
      <c r="FKC176" s="171"/>
      <c r="FKD176" s="171"/>
      <c r="FKE176" s="171"/>
      <c r="FKF176" s="171"/>
      <c r="FKG176" s="171"/>
      <c r="FKH176" s="171"/>
      <c r="FKI176" s="171"/>
      <c r="FKJ176" s="171"/>
      <c r="FKK176" s="171"/>
      <c r="FKL176" s="171"/>
      <c r="FKM176" s="171"/>
      <c r="FKN176" s="171"/>
      <c r="FKO176" s="171"/>
      <c r="FKP176" s="171"/>
      <c r="FKQ176" s="171"/>
      <c r="FKR176" s="171"/>
      <c r="FKS176" s="171"/>
      <c r="FKT176" s="171"/>
      <c r="FKU176" s="171"/>
      <c r="FKV176" s="171"/>
      <c r="FKW176" s="171"/>
      <c r="FKX176" s="171"/>
      <c r="FKY176" s="171"/>
      <c r="FKZ176" s="171"/>
      <c r="FLA176" s="171"/>
      <c r="FLB176" s="171"/>
      <c r="FLC176" s="171"/>
      <c r="FLD176" s="171"/>
      <c r="FLE176" s="171"/>
      <c r="FLF176" s="171"/>
      <c r="FLG176" s="171"/>
      <c r="FLH176" s="171"/>
      <c r="FLI176" s="171"/>
      <c r="FLJ176" s="171"/>
      <c r="FLK176" s="171"/>
      <c r="FLL176" s="171"/>
      <c r="FLM176" s="171"/>
      <c r="FLN176" s="171"/>
      <c r="FLO176" s="171"/>
      <c r="FLP176" s="171"/>
      <c r="FLQ176" s="171"/>
      <c r="FLR176" s="171"/>
      <c r="FLS176" s="171"/>
      <c r="FLT176" s="171"/>
      <c r="FLU176" s="171"/>
      <c r="FLV176" s="171"/>
      <c r="FLW176" s="171"/>
      <c r="FLX176" s="171"/>
      <c r="FLY176" s="171"/>
      <c r="FLZ176" s="171"/>
      <c r="FMA176" s="171"/>
      <c r="FMB176" s="171"/>
      <c r="FMC176" s="171"/>
      <c r="FMD176" s="171"/>
      <c r="FME176" s="171"/>
      <c r="FMF176" s="171"/>
      <c r="FMG176" s="171"/>
      <c r="FMH176" s="171"/>
      <c r="FMI176" s="171"/>
      <c r="FMJ176" s="171"/>
      <c r="FMK176" s="171"/>
      <c r="FML176" s="171"/>
      <c r="FMM176" s="171"/>
      <c r="FMN176" s="171"/>
      <c r="FMO176" s="171"/>
      <c r="FMP176" s="171"/>
      <c r="FMQ176" s="171"/>
      <c r="FMR176" s="171"/>
      <c r="FMS176" s="171"/>
      <c r="FMT176" s="171"/>
      <c r="FMU176" s="171"/>
      <c r="FMV176" s="171"/>
      <c r="FMW176" s="171"/>
      <c r="FMX176" s="171"/>
      <c r="FMY176" s="171"/>
      <c r="FMZ176" s="171"/>
      <c r="FNA176" s="171"/>
      <c r="FNB176" s="171"/>
      <c r="FNC176" s="171"/>
      <c r="FND176" s="171"/>
      <c r="FNE176" s="171"/>
      <c r="FNF176" s="171"/>
      <c r="FNG176" s="171"/>
      <c r="FNH176" s="171"/>
      <c r="FNI176" s="171"/>
      <c r="FNJ176" s="171"/>
      <c r="FNK176" s="171"/>
      <c r="FNL176" s="171"/>
      <c r="FNM176" s="171"/>
      <c r="FNN176" s="171"/>
      <c r="FNO176" s="171"/>
      <c r="FNP176" s="171"/>
      <c r="FNQ176" s="171"/>
      <c r="FNR176" s="171"/>
      <c r="FNS176" s="171"/>
      <c r="FNT176" s="171"/>
      <c r="FNU176" s="171"/>
      <c r="FNV176" s="171"/>
      <c r="FNW176" s="171"/>
      <c r="FNX176" s="171"/>
      <c r="FNY176" s="171"/>
      <c r="FNZ176" s="171"/>
      <c r="FOA176" s="171"/>
      <c r="FOB176" s="171"/>
      <c r="FOC176" s="171"/>
      <c r="FOD176" s="171"/>
      <c r="FOE176" s="171"/>
      <c r="FOF176" s="171"/>
      <c r="FOG176" s="171"/>
      <c r="FOH176" s="171"/>
      <c r="FOI176" s="171"/>
      <c r="FOJ176" s="171"/>
      <c r="FOK176" s="171"/>
      <c r="FOL176" s="171"/>
      <c r="FOM176" s="171"/>
      <c r="FON176" s="171"/>
      <c r="FOO176" s="171"/>
      <c r="FOP176" s="171"/>
      <c r="FOQ176" s="171"/>
      <c r="FOR176" s="171"/>
      <c r="FOS176" s="171"/>
      <c r="FOT176" s="171"/>
      <c r="FOU176" s="171"/>
      <c r="FOV176" s="171"/>
      <c r="FOW176" s="171"/>
      <c r="FOX176" s="171"/>
      <c r="FOY176" s="171"/>
      <c r="FOZ176" s="171"/>
      <c r="FPA176" s="171"/>
      <c r="FPB176" s="171"/>
      <c r="FPC176" s="171"/>
      <c r="FPD176" s="171"/>
      <c r="FPE176" s="171"/>
      <c r="FPF176" s="171"/>
      <c r="FPG176" s="171"/>
      <c r="FPH176" s="171"/>
      <c r="FPI176" s="171"/>
      <c r="FPJ176" s="171"/>
      <c r="FPK176" s="171"/>
      <c r="FPL176" s="171"/>
      <c r="FPM176" s="171"/>
      <c r="FPN176" s="171"/>
      <c r="FPO176" s="171"/>
      <c r="FPP176" s="171"/>
      <c r="FPQ176" s="171"/>
      <c r="FPR176" s="171"/>
      <c r="FPS176" s="171"/>
      <c r="FPT176" s="171"/>
      <c r="FPU176" s="171"/>
      <c r="FPV176" s="171"/>
      <c r="FPW176" s="171"/>
      <c r="FPX176" s="171"/>
      <c r="FPY176" s="171"/>
      <c r="FPZ176" s="171"/>
      <c r="FQA176" s="171"/>
      <c r="FQB176" s="171"/>
      <c r="FQC176" s="171"/>
      <c r="FQD176" s="171"/>
      <c r="FQE176" s="171"/>
      <c r="FQF176" s="171"/>
      <c r="FQG176" s="171"/>
      <c r="FQH176" s="171"/>
      <c r="FQI176" s="171"/>
      <c r="FQJ176" s="171"/>
      <c r="FQK176" s="171"/>
      <c r="FQL176" s="171"/>
      <c r="FQM176" s="171"/>
      <c r="FQN176" s="171"/>
      <c r="FQO176" s="171"/>
      <c r="FQP176" s="171"/>
      <c r="FQQ176" s="171"/>
      <c r="FQR176" s="171"/>
      <c r="FQS176" s="171"/>
      <c r="FQT176" s="171"/>
      <c r="FQU176" s="171"/>
      <c r="FQV176" s="171"/>
      <c r="FQW176" s="171"/>
      <c r="FQX176" s="171"/>
      <c r="FQY176" s="171"/>
      <c r="FQZ176" s="171"/>
      <c r="FRA176" s="171"/>
      <c r="FRB176" s="171"/>
      <c r="FRC176" s="171"/>
      <c r="FRD176" s="171"/>
      <c r="FRE176" s="171"/>
      <c r="FRF176" s="171"/>
      <c r="FRG176" s="171"/>
      <c r="FRH176" s="171"/>
      <c r="FRI176" s="171"/>
      <c r="FRJ176" s="171"/>
      <c r="FRK176" s="171"/>
      <c r="FRL176" s="171"/>
      <c r="FRM176" s="171"/>
      <c r="FRN176" s="171"/>
      <c r="FRO176" s="171"/>
      <c r="FRP176" s="171"/>
      <c r="FRQ176" s="171"/>
      <c r="FRR176" s="171"/>
      <c r="FRS176" s="171"/>
      <c r="FRT176" s="171"/>
      <c r="FRU176" s="171"/>
      <c r="FRV176" s="171"/>
      <c r="FRW176" s="171"/>
      <c r="FRX176" s="171"/>
      <c r="FRY176" s="171"/>
      <c r="FRZ176" s="171"/>
      <c r="FSA176" s="171"/>
      <c r="FSB176" s="171"/>
      <c r="FSC176" s="171"/>
      <c r="FSD176" s="171"/>
      <c r="FSE176" s="171"/>
      <c r="FSF176" s="171"/>
      <c r="FSG176" s="171"/>
      <c r="FSH176" s="171"/>
      <c r="FSI176" s="171"/>
      <c r="FSJ176" s="171"/>
      <c r="FSK176" s="171"/>
      <c r="FSL176" s="171"/>
      <c r="FSM176" s="171"/>
      <c r="FSN176" s="171"/>
      <c r="FSO176" s="171"/>
      <c r="FSP176" s="171"/>
      <c r="FSQ176" s="171"/>
      <c r="FSR176" s="171"/>
      <c r="FSS176" s="171"/>
      <c r="FST176" s="171"/>
      <c r="FSU176" s="171"/>
      <c r="FSV176" s="171"/>
      <c r="FSW176" s="171"/>
      <c r="FSX176" s="171"/>
      <c r="FSY176" s="171"/>
      <c r="FSZ176" s="171"/>
      <c r="FTA176" s="171"/>
      <c r="FTB176" s="171"/>
      <c r="FTC176" s="171"/>
      <c r="FTD176" s="171"/>
      <c r="FTE176" s="171"/>
      <c r="FTF176" s="171"/>
      <c r="FTG176" s="171"/>
      <c r="FTH176" s="171"/>
      <c r="FTI176" s="171"/>
      <c r="FTJ176" s="171"/>
      <c r="FTK176" s="171"/>
      <c r="FTL176" s="171"/>
      <c r="FTM176" s="171"/>
      <c r="FTN176" s="171"/>
      <c r="FTO176" s="171"/>
      <c r="FTP176" s="171"/>
      <c r="FTQ176" s="171"/>
      <c r="FTR176" s="171"/>
      <c r="FTS176" s="171"/>
      <c r="FTT176" s="171"/>
      <c r="FTU176" s="171"/>
      <c r="FTV176" s="171"/>
      <c r="FTW176" s="171"/>
      <c r="FTX176" s="171"/>
      <c r="FTY176" s="171"/>
      <c r="FTZ176" s="171"/>
      <c r="FUA176" s="171"/>
      <c r="FUB176" s="171"/>
      <c r="FUC176" s="171"/>
      <c r="FUD176" s="171"/>
      <c r="FUE176" s="171"/>
      <c r="FUF176" s="171"/>
      <c r="FUG176" s="171"/>
      <c r="FUH176" s="171"/>
      <c r="FUI176" s="171"/>
      <c r="FUJ176" s="171"/>
      <c r="FUK176" s="171"/>
      <c r="FUL176" s="171"/>
      <c r="FUM176" s="171"/>
      <c r="FUN176" s="171"/>
      <c r="FUO176" s="171"/>
      <c r="FUP176" s="171"/>
      <c r="FUQ176" s="171"/>
      <c r="FUR176" s="171"/>
      <c r="FUS176" s="171"/>
      <c r="FUT176" s="171"/>
      <c r="FUU176" s="171"/>
      <c r="FUV176" s="171"/>
      <c r="FUW176" s="171"/>
      <c r="FUX176" s="171"/>
      <c r="FUY176" s="171"/>
      <c r="FUZ176" s="171"/>
      <c r="FVA176" s="171"/>
      <c r="FVB176" s="171"/>
      <c r="FVC176" s="171"/>
      <c r="FVD176" s="171"/>
      <c r="FVE176" s="171"/>
      <c r="FVF176" s="171"/>
      <c r="FVG176" s="171"/>
      <c r="FVH176" s="171"/>
      <c r="FVI176" s="171"/>
      <c r="FVJ176" s="171"/>
      <c r="FVK176" s="171"/>
      <c r="FVL176" s="171"/>
      <c r="FVM176" s="171"/>
      <c r="FVN176" s="171"/>
      <c r="FVO176" s="171"/>
      <c r="FVP176" s="171"/>
      <c r="FVQ176" s="171"/>
      <c r="FVR176" s="171"/>
      <c r="FVS176" s="171"/>
      <c r="FVT176" s="171"/>
      <c r="FVU176" s="171"/>
      <c r="FVV176" s="171"/>
      <c r="FVW176" s="171"/>
      <c r="FVX176" s="171"/>
      <c r="FVY176" s="171"/>
      <c r="FVZ176" s="171"/>
      <c r="FWA176" s="171"/>
      <c r="FWB176" s="171"/>
      <c r="FWC176" s="171"/>
      <c r="FWD176" s="171"/>
      <c r="FWE176" s="171"/>
      <c r="FWF176" s="171"/>
      <c r="FWG176" s="171"/>
      <c r="FWH176" s="171"/>
      <c r="FWI176" s="171"/>
      <c r="FWJ176" s="171"/>
      <c r="FWK176" s="171"/>
      <c r="FWL176" s="171"/>
      <c r="FWM176" s="171"/>
      <c r="FWN176" s="171"/>
      <c r="FWO176" s="171"/>
      <c r="FWP176" s="171"/>
      <c r="FWQ176" s="171"/>
      <c r="FWR176" s="171"/>
      <c r="FWS176" s="171"/>
      <c r="FWT176" s="171"/>
      <c r="FWU176" s="171"/>
      <c r="FWV176" s="171"/>
      <c r="FWW176" s="171"/>
      <c r="FWX176" s="171"/>
      <c r="FWY176" s="171"/>
      <c r="FWZ176" s="171"/>
      <c r="FXA176" s="171"/>
      <c r="FXB176" s="171"/>
      <c r="FXC176" s="171"/>
      <c r="FXD176" s="171"/>
      <c r="FXE176" s="171"/>
      <c r="FXF176" s="171"/>
      <c r="FXG176" s="171"/>
      <c r="FXH176" s="171"/>
      <c r="FXI176" s="171"/>
      <c r="FXJ176" s="171"/>
      <c r="FXK176" s="171"/>
      <c r="FXL176" s="171"/>
      <c r="FXM176" s="171"/>
      <c r="FXN176" s="171"/>
      <c r="FXO176" s="171"/>
      <c r="FXP176" s="171"/>
      <c r="FXQ176" s="171"/>
      <c r="FXR176" s="171"/>
      <c r="FXS176" s="171"/>
      <c r="FXT176" s="171"/>
      <c r="FXU176" s="171"/>
      <c r="FXV176" s="171"/>
      <c r="FXW176" s="171"/>
      <c r="FXX176" s="171"/>
      <c r="FXY176" s="171"/>
      <c r="FXZ176" s="171"/>
      <c r="FYA176" s="171"/>
      <c r="FYB176" s="171"/>
      <c r="FYC176" s="171"/>
      <c r="FYD176" s="171"/>
      <c r="FYE176" s="171"/>
      <c r="FYF176" s="171"/>
      <c r="FYG176" s="171"/>
      <c r="FYH176" s="171"/>
      <c r="FYI176" s="171"/>
      <c r="FYJ176" s="171"/>
      <c r="FYK176" s="171"/>
      <c r="FYL176" s="171"/>
      <c r="FYM176" s="171"/>
      <c r="FYN176" s="171"/>
      <c r="FYO176" s="171"/>
      <c r="FYP176" s="171"/>
      <c r="FYQ176" s="171"/>
      <c r="FYR176" s="171"/>
      <c r="FYS176" s="171"/>
      <c r="FYT176" s="171"/>
      <c r="FYU176" s="171"/>
      <c r="FYV176" s="171"/>
      <c r="FYW176" s="171"/>
      <c r="FYX176" s="171"/>
      <c r="FYY176" s="171"/>
      <c r="FYZ176" s="171"/>
      <c r="FZA176" s="171"/>
      <c r="FZB176" s="171"/>
      <c r="FZC176" s="171"/>
      <c r="FZD176" s="171"/>
      <c r="FZE176" s="171"/>
      <c r="FZF176" s="171"/>
      <c r="FZG176" s="171"/>
      <c r="FZH176" s="171"/>
      <c r="FZI176" s="171"/>
      <c r="FZJ176" s="171"/>
      <c r="FZK176" s="171"/>
      <c r="FZL176" s="171"/>
      <c r="FZM176" s="171"/>
      <c r="FZN176" s="171"/>
      <c r="FZO176" s="171"/>
      <c r="FZP176" s="171"/>
      <c r="FZQ176" s="171"/>
      <c r="FZR176" s="171"/>
      <c r="FZS176" s="171"/>
      <c r="FZT176" s="171"/>
      <c r="FZU176" s="171"/>
      <c r="FZV176" s="171"/>
      <c r="FZW176" s="171"/>
      <c r="FZX176" s="171"/>
      <c r="FZY176" s="171"/>
      <c r="FZZ176" s="171"/>
      <c r="GAA176" s="171"/>
      <c r="GAB176" s="171"/>
      <c r="GAC176" s="171"/>
      <c r="GAD176" s="171"/>
      <c r="GAE176" s="171"/>
      <c r="GAF176" s="171"/>
      <c r="GAG176" s="171"/>
      <c r="GAH176" s="171"/>
      <c r="GAI176" s="171"/>
      <c r="GAJ176" s="171"/>
      <c r="GAK176" s="171"/>
      <c r="GAL176" s="171"/>
      <c r="GAM176" s="171"/>
      <c r="GAN176" s="171"/>
      <c r="GAO176" s="171"/>
      <c r="GAP176" s="171"/>
      <c r="GAQ176" s="171"/>
      <c r="GAR176" s="171"/>
      <c r="GAS176" s="171"/>
      <c r="GAT176" s="171"/>
      <c r="GAU176" s="171"/>
      <c r="GAV176" s="171"/>
      <c r="GAW176" s="171"/>
      <c r="GAX176" s="171"/>
      <c r="GAY176" s="171"/>
      <c r="GAZ176" s="171"/>
      <c r="GBA176" s="171"/>
      <c r="GBB176" s="171"/>
      <c r="GBC176" s="171"/>
      <c r="GBD176" s="171"/>
      <c r="GBE176" s="171"/>
      <c r="GBF176" s="171"/>
      <c r="GBG176" s="171"/>
      <c r="GBH176" s="171"/>
      <c r="GBI176" s="171"/>
      <c r="GBJ176" s="171"/>
      <c r="GBK176" s="171"/>
      <c r="GBL176" s="171"/>
      <c r="GBM176" s="171"/>
      <c r="GBN176" s="171"/>
      <c r="GBO176" s="171"/>
      <c r="GBP176" s="171"/>
      <c r="GBQ176" s="171"/>
      <c r="GBR176" s="171"/>
      <c r="GBS176" s="171"/>
      <c r="GBT176" s="171"/>
      <c r="GBU176" s="171"/>
      <c r="GBV176" s="171"/>
      <c r="GBW176" s="171"/>
      <c r="GBX176" s="171"/>
      <c r="GBY176" s="171"/>
      <c r="GBZ176" s="171"/>
      <c r="GCA176" s="171"/>
      <c r="GCB176" s="171"/>
      <c r="GCC176" s="171"/>
      <c r="GCD176" s="171"/>
      <c r="GCE176" s="171"/>
      <c r="GCF176" s="171"/>
      <c r="GCG176" s="171"/>
      <c r="GCH176" s="171"/>
      <c r="GCI176" s="171"/>
      <c r="GCJ176" s="171"/>
      <c r="GCK176" s="171"/>
      <c r="GCL176" s="171"/>
      <c r="GCM176" s="171"/>
      <c r="GCN176" s="171"/>
      <c r="GCO176" s="171"/>
      <c r="GCP176" s="171"/>
      <c r="GCQ176" s="171"/>
      <c r="GCR176" s="171"/>
      <c r="GCS176" s="171"/>
      <c r="GCT176" s="171"/>
      <c r="GCU176" s="171"/>
      <c r="GCV176" s="171"/>
      <c r="GCW176" s="171"/>
      <c r="GCX176" s="171"/>
      <c r="GCY176" s="171"/>
      <c r="GCZ176" s="171"/>
      <c r="GDA176" s="171"/>
      <c r="GDB176" s="171"/>
      <c r="GDC176" s="171"/>
      <c r="GDD176" s="171"/>
      <c r="GDE176" s="171"/>
      <c r="GDF176" s="171"/>
      <c r="GDG176" s="171"/>
      <c r="GDH176" s="171"/>
      <c r="GDI176" s="171"/>
      <c r="GDJ176" s="171"/>
      <c r="GDK176" s="171"/>
      <c r="GDL176" s="171"/>
      <c r="GDM176" s="171"/>
      <c r="GDN176" s="171"/>
      <c r="GDO176" s="171"/>
      <c r="GDP176" s="171"/>
      <c r="GDQ176" s="171"/>
      <c r="GDR176" s="171"/>
      <c r="GDS176" s="171"/>
      <c r="GDT176" s="171"/>
      <c r="GDU176" s="171"/>
      <c r="GDV176" s="171"/>
      <c r="GDW176" s="171"/>
      <c r="GDX176" s="171"/>
      <c r="GDY176" s="171"/>
      <c r="GDZ176" s="171"/>
      <c r="GEA176" s="171"/>
      <c r="GEB176" s="171"/>
      <c r="GEC176" s="171"/>
      <c r="GED176" s="171"/>
      <c r="GEE176" s="171"/>
      <c r="GEF176" s="171"/>
      <c r="GEG176" s="171"/>
      <c r="GEH176" s="171"/>
      <c r="GEI176" s="171"/>
      <c r="GEJ176" s="171"/>
      <c r="GEK176" s="171"/>
      <c r="GEL176" s="171"/>
      <c r="GEM176" s="171"/>
      <c r="GEN176" s="171"/>
      <c r="GEO176" s="171"/>
      <c r="GEP176" s="171"/>
      <c r="GEQ176" s="171"/>
      <c r="GER176" s="171"/>
      <c r="GES176" s="171"/>
      <c r="GET176" s="171"/>
      <c r="GEU176" s="171"/>
      <c r="GEV176" s="171"/>
      <c r="GEW176" s="171"/>
      <c r="GEX176" s="171"/>
      <c r="GEY176" s="171"/>
      <c r="GEZ176" s="171"/>
      <c r="GFA176" s="171"/>
      <c r="GFB176" s="171"/>
      <c r="GFC176" s="171"/>
      <c r="GFD176" s="171"/>
      <c r="GFE176" s="171"/>
      <c r="GFF176" s="171"/>
      <c r="GFG176" s="171"/>
      <c r="GFH176" s="171"/>
      <c r="GFI176" s="171"/>
      <c r="GFJ176" s="171"/>
      <c r="GFK176" s="171"/>
      <c r="GFL176" s="171"/>
      <c r="GFM176" s="171"/>
      <c r="GFN176" s="171"/>
      <c r="GFO176" s="171"/>
      <c r="GFP176" s="171"/>
      <c r="GFQ176" s="171"/>
      <c r="GFR176" s="171"/>
      <c r="GFS176" s="171"/>
      <c r="GFT176" s="171"/>
      <c r="GFU176" s="171"/>
      <c r="GFV176" s="171"/>
      <c r="GFW176" s="171"/>
      <c r="GFX176" s="171"/>
      <c r="GFY176" s="171"/>
      <c r="GFZ176" s="171"/>
      <c r="GGA176" s="171"/>
      <c r="GGB176" s="171"/>
      <c r="GGC176" s="171"/>
      <c r="GGD176" s="171"/>
      <c r="GGE176" s="171"/>
      <c r="GGF176" s="171"/>
      <c r="GGG176" s="171"/>
      <c r="GGH176" s="171"/>
      <c r="GGI176" s="171"/>
      <c r="GGJ176" s="171"/>
      <c r="GGK176" s="171"/>
      <c r="GGL176" s="171"/>
      <c r="GGM176" s="171"/>
      <c r="GGN176" s="171"/>
      <c r="GGO176" s="171"/>
      <c r="GGP176" s="171"/>
      <c r="GGQ176" s="171"/>
      <c r="GGR176" s="171"/>
      <c r="GGS176" s="171"/>
      <c r="GGT176" s="171"/>
      <c r="GGU176" s="171"/>
      <c r="GGV176" s="171"/>
      <c r="GGW176" s="171"/>
      <c r="GGX176" s="171"/>
      <c r="GGY176" s="171"/>
      <c r="GGZ176" s="171"/>
      <c r="GHA176" s="171"/>
      <c r="GHB176" s="171"/>
      <c r="GHC176" s="171"/>
      <c r="GHD176" s="171"/>
      <c r="GHE176" s="171"/>
      <c r="GHF176" s="171"/>
      <c r="GHG176" s="171"/>
      <c r="GHH176" s="171"/>
      <c r="GHI176" s="171"/>
      <c r="GHJ176" s="171"/>
      <c r="GHK176" s="171"/>
      <c r="GHL176" s="171"/>
      <c r="GHM176" s="171"/>
      <c r="GHN176" s="171"/>
      <c r="GHO176" s="171"/>
      <c r="GHP176" s="171"/>
      <c r="GHQ176" s="171"/>
      <c r="GHR176" s="171"/>
      <c r="GHS176" s="171"/>
      <c r="GHT176" s="171"/>
      <c r="GHU176" s="171"/>
      <c r="GHV176" s="171"/>
      <c r="GHW176" s="171"/>
      <c r="GHX176" s="171"/>
      <c r="GHY176" s="171"/>
      <c r="GHZ176" s="171"/>
      <c r="GIA176" s="171"/>
      <c r="GIB176" s="171"/>
      <c r="GIC176" s="171"/>
      <c r="GID176" s="171"/>
      <c r="GIE176" s="171"/>
      <c r="GIF176" s="171"/>
      <c r="GIG176" s="171"/>
      <c r="GIH176" s="171"/>
      <c r="GII176" s="171"/>
      <c r="GIJ176" s="171"/>
      <c r="GIK176" s="171"/>
      <c r="GIL176" s="171"/>
      <c r="GIM176" s="171"/>
      <c r="GIN176" s="171"/>
      <c r="GIO176" s="171"/>
      <c r="GIP176" s="171"/>
      <c r="GIQ176" s="171"/>
      <c r="GIR176" s="171"/>
      <c r="GIS176" s="171"/>
      <c r="GIT176" s="171"/>
      <c r="GIU176" s="171"/>
      <c r="GIV176" s="171"/>
      <c r="GIW176" s="171"/>
      <c r="GIX176" s="171"/>
      <c r="GIY176" s="171"/>
      <c r="GIZ176" s="171"/>
      <c r="GJA176" s="171"/>
      <c r="GJB176" s="171"/>
      <c r="GJC176" s="171"/>
      <c r="GJD176" s="171"/>
      <c r="GJE176" s="171"/>
      <c r="GJF176" s="171"/>
      <c r="GJG176" s="171"/>
      <c r="GJH176" s="171"/>
      <c r="GJI176" s="171"/>
      <c r="GJJ176" s="171"/>
      <c r="GJK176" s="171"/>
      <c r="GJL176" s="171"/>
      <c r="GJM176" s="171"/>
      <c r="GJN176" s="171"/>
      <c r="GJO176" s="171"/>
      <c r="GJP176" s="171"/>
      <c r="GJQ176" s="171"/>
      <c r="GJR176" s="171"/>
      <c r="GJS176" s="171"/>
      <c r="GJT176" s="171"/>
      <c r="GJU176" s="171"/>
      <c r="GJV176" s="171"/>
      <c r="GJW176" s="171"/>
      <c r="GJX176" s="171"/>
      <c r="GJY176" s="171"/>
      <c r="GJZ176" s="171"/>
      <c r="GKA176" s="171"/>
      <c r="GKB176" s="171"/>
      <c r="GKC176" s="171"/>
      <c r="GKD176" s="171"/>
      <c r="GKE176" s="171"/>
      <c r="GKF176" s="171"/>
      <c r="GKG176" s="171"/>
      <c r="GKH176" s="171"/>
      <c r="GKI176" s="171"/>
      <c r="GKJ176" s="171"/>
      <c r="GKK176" s="171"/>
      <c r="GKL176" s="171"/>
      <c r="GKM176" s="171"/>
      <c r="GKN176" s="171"/>
      <c r="GKO176" s="171"/>
      <c r="GKP176" s="171"/>
      <c r="GKQ176" s="171"/>
      <c r="GKR176" s="171"/>
      <c r="GKS176" s="171"/>
      <c r="GKT176" s="171"/>
      <c r="GKU176" s="171"/>
      <c r="GKV176" s="171"/>
      <c r="GKW176" s="171"/>
      <c r="GKX176" s="171"/>
      <c r="GKY176" s="171"/>
      <c r="GKZ176" s="171"/>
      <c r="GLA176" s="171"/>
      <c r="GLB176" s="171"/>
      <c r="GLC176" s="171"/>
      <c r="GLD176" s="171"/>
      <c r="GLE176" s="171"/>
      <c r="GLF176" s="171"/>
      <c r="GLG176" s="171"/>
      <c r="GLH176" s="171"/>
      <c r="GLI176" s="171"/>
      <c r="GLJ176" s="171"/>
      <c r="GLK176" s="171"/>
      <c r="GLL176" s="171"/>
      <c r="GLM176" s="171"/>
      <c r="GLN176" s="171"/>
      <c r="GLO176" s="171"/>
      <c r="GLP176" s="171"/>
      <c r="GLQ176" s="171"/>
      <c r="GLR176" s="171"/>
      <c r="GLS176" s="171"/>
      <c r="GLT176" s="171"/>
      <c r="GLU176" s="171"/>
      <c r="GLV176" s="171"/>
      <c r="GLW176" s="171"/>
      <c r="GLX176" s="171"/>
      <c r="GLY176" s="171"/>
      <c r="GLZ176" s="171"/>
      <c r="GMA176" s="171"/>
      <c r="GMB176" s="171"/>
      <c r="GMC176" s="171"/>
      <c r="GMD176" s="171"/>
      <c r="GME176" s="171"/>
      <c r="GMF176" s="171"/>
      <c r="GMG176" s="171"/>
      <c r="GMH176" s="171"/>
      <c r="GMI176" s="171"/>
      <c r="GMJ176" s="171"/>
      <c r="GMK176" s="171"/>
      <c r="GML176" s="171"/>
      <c r="GMM176" s="171"/>
      <c r="GMN176" s="171"/>
      <c r="GMO176" s="171"/>
      <c r="GMP176" s="171"/>
      <c r="GMQ176" s="171"/>
      <c r="GMR176" s="171"/>
      <c r="GMS176" s="171"/>
      <c r="GMT176" s="171"/>
      <c r="GMU176" s="171"/>
      <c r="GMV176" s="171"/>
      <c r="GMW176" s="171"/>
      <c r="GMX176" s="171"/>
      <c r="GMY176" s="171"/>
      <c r="GMZ176" s="171"/>
      <c r="GNA176" s="171"/>
      <c r="GNB176" s="171"/>
      <c r="GNC176" s="171"/>
      <c r="GND176" s="171"/>
      <c r="GNE176" s="171"/>
      <c r="GNF176" s="171"/>
      <c r="GNG176" s="171"/>
      <c r="GNH176" s="171"/>
      <c r="GNI176" s="171"/>
      <c r="GNJ176" s="171"/>
      <c r="GNK176" s="171"/>
      <c r="GNL176" s="171"/>
      <c r="GNM176" s="171"/>
      <c r="GNN176" s="171"/>
      <c r="GNO176" s="171"/>
      <c r="GNP176" s="171"/>
      <c r="GNQ176" s="171"/>
      <c r="GNR176" s="171"/>
      <c r="GNS176" s="171"/>
      <c r="GNT176" s="171"/>
      <c r="GNU176" s="171"/>
      <c r="GNV176" s="171"/>
      <c r="GNW176" s="171"/>
      <c r="GNX176" s="171"/>
      <c r="GNY176" s="171"/>
      <c r="GNZ176" s="171"/>
      <c r="GOA176" s="171"/>
      <c r="GOB176" s="171"/>
      <c r="GOC176" s="171"/>
      <c r="GOD176" s="171"/>
      <c r="GOE176" s="171"/>
      <c r="GOF176" s="171"/>
      <c r="GOG176" s="171"/>
      <c r="GOH176" s="171"/>
      <c r="GOI176" s="171"/>
      <c r="GOJ176" s="171"/>
      <c r="GOK176" s="171"/>
      <c r="GOL176" s="171"/>
      <c r="GOM176" s="171"/>
      <c r="GON176" s="171"/>
      <c r="GOO176" s="171"/>
      <c r="GOP176" s="171"/>
      <c r="GOQ176" s="171"/>
      <c r="GOR176" s="171"/>
      <c r="GOS176" s="171"/>
      <c r="GOT176" s="171"/>
      <c r="GOU176" s="171"/>
      <c r="GOV176" s="171"/>
      <c r="GOW176" s="171"/>
      <c r="GOX176" s="171"/>
      <c r="GOY176" s="171"/>
      <c r="GOZ176" s="171"/>
      <c r="GPA176" s="171"/>
      <c r="GPB176" s="171"/>
      <c r="GPC176" s="171"/>
      <c r="GPD176" s="171"/>
      <c r="GPE176" s="171"/>
      <c r="GPF176" s="171"/>
      <c r="GPG176" s="171"/>
      <c r="GPH176" s="171"/>
      <c r="GPI176" s="171"/>
      <c r="GPJ176" s="171"/>
      <c r="GPK176" s="171"/>
      <c r="GPL176" s="171"/>
      <c r="GPM176" s="171"/>
      <c r="GPN176" s="171"/>
      <c r="GPO176" s="171"/>
      <c r="GPP176" s="171"/>
      <c r="GPQ176" s="171"/>
      <c r="GPR176" s="171"/>
      <c r="GPS176" s="171"/>
      <c r="GPT176" s="171"/>
      <c r="GPU176" s="171"/>
      <c r="GPV176" s="171"/>
      <c r="GPW176" s="171"/>
      <c r="GPX176" s="171"/>
      <c r="GPY176" s="171"/>
      <c r="GPZ176" s="171"/>
      <c r="GQA176" s="171"/>
      <c r="GQB176" s="171"/>
      <c r="GQC176" s="171"/>
      <c r="GQD176" s="171"/>
      <c r="GQE176" s="171"/>
      <c r="GQF176" s="171"/>
      <c r="GQG176" s="171"/>
      <c r="GQH176" s="171"/>
      <c r="GQI176" s="171"/>
      <c r="GQJ176" s="171"/>
      <c r="GQK176" s="171"/>
      <c r="GQL176" s="171"/>
      <c r="GQM176" s="171"/>
      <c r="GQN176" s="171"/>
      <c r="GQO176" s="171"/>
      <c r="GQP176" s="171"/>
      <c r="GQQ176" s="171"/>
      <c r="GQR176" s="171"/>
      <c r="GQS176" s="171"/>
      <c r="GQT176" s="171"/>
      <c r="GQU176" s="171"/>
      <c r="GQV176" s="171"/>
      <c r="GQW176" s="171"/>
      <c r="GQX176" s="171"/>
      <c r="GQY176" s="171"/>
      <c r="GQZ176" s="171"/>
      <c r="GRA176" s="171"/>
      <c r="GRB176" s="171"/>
      <c r="GRC176" s="171"/>
      <c r="GRD176" s="171"/>
      <c r="GRE176" s="171"/>
      <c r="GRF176" s="171"/>
      <c r="GRG176" s="171"/>
      <c r="GRH176" s="171"/>
      <c r="GRI176" s="171"/>
      <c r="GRJ176" s="171"/>
      <c r="GRK176" s="171"/>
      <c r="GRL176" s="171"/>
      <c r="GRM176" s="171"/>
      <c r="GRN176" s="171"/>
      <c r="GRO176" s="171"/>
      <c r="GRP176" s="171"/>
      <c r="GRQ176" s="171"/>
      <c r="GRR176" s="171"/>
      <c r="GRS176" s="171"/>
      <c r="GRT176" s="171"/>
      <c r="GRU176" s="171"/>
      <c r="GRV176" s="171"/>
      <c r="GRW176" s="171"/>
      <c r="GRX176" s="171"/>
      <c r="GRY176" s="171"/>
      <c r="GRZ176" s="171"/>
      <c r="GSA176" s="171"/>
      <c r="GSB176" s="171"/>
      <c r="GSC176" s="171"/>
      <c r="GSD176" s="171"/>
      <c r="GSE176" s="171"/>
      <c r="GSF176" s="171"/>
      <c r="GSG176" s="171"/>
      <c r="GSH176" s="171"/>
      <c r="GSI176" s="171"/>
      <c r="GSJ176" s="171"/>
      <c r="GSK176" s="171"/>
      <c r="GSL176" s="171"/>
      <c r="GSM176" s="171"/>
      <c r="GSN176" s="171"/>
      <c r="GSO176" s="171"/>
      <c r="GSP176" s="171"/>
      <c r="GSQ176" s="171"/>
      <c r="GSR176" s="171"/>
      <c r="GSS176" s="171"/>
      <c r="GST176" s="171"/>
      <c r="GSU176" s="171"/>
      <c r="GSV176" s="171"/>
      <c r="GSW176" s="171"/>
      <c r="GSX176" s="171"/>
      <c r="GSY176" s="171"/>
      <c r="GSZ176" s="171"/>
      <c r="GTA176" s="171"/>
      <c r="GTB176" s="171"/>
      <c r="GTC176" s="171"/>
      <c r="GTD176" s="171"/>
      <c r="GTE176" s="171"/>
      <c r="GTF176" s="171"/>
      <c r="GTG176" s="171"/>
      <c r="GTH176" s="171"/>
      <c r="GTI176" s="171"/>
      <c r="GTJ176" s="171"/>
      <c r="GTK176" s="171"/>
      <c r="GTL176" s="171"/>
      <c r="GTM176" s="171"/>
      <c r="GTN176" s="171"/>
      <c r="GTO176" s="171"/>
      <c r="GTP176" s="171"/>
      <c r="GTQ176" s="171"/>
      <c r="GTR176" s="171"/>
      <c r="GTS176" s="171"/>
      <c r="GTT176" s="171"/>
      <c r="GTU176" s="171"/>
      <c r="GTV176" s="171"/>
      <c r="GTW176" s="171"/>
      <c r="GTX176" s="171"/>
      <c r="GTY176" s="171"/>
      <c r="GTZ176" s="171"/>
      <c r="GUA176" s="171"/>
      <c r="GUB176" s="171"/>
      <c r="GUC176" s="171"/>
      <c r="GUD176" s="171"/>
      <c r="GUE176" s="171"/>
      <c r="GUF176" s="171"/>
      <c r="GUG176" s="171"/>
      <c r="GUH176" s="171"/>
      <c r="GUI176" s="171"/>
      <c r="GUJ176" s="171"/>
      <c r="GUK176" s="171"/>
      <c r="GUL176" s="171"/>
      <c r="GUM176" s="171"/>
      <c r="GUN176" s="171"/>
      <c r="GUO176" s="171"/>
      <c r="GUP176" s="171"/>
      <c r="GUQ176" s="171"/>
      <c r="GUR176" s="171"/>
      <c r="GUS176" s="171"/>
      <c r="GUT176" s="171"/>
      <c r="GUU176" s="171"/>
      <c r="GUV176" s="171"/>
      <c r="GUW176" s="171"/>
      <c r="GUX176" s="171"/>
      <c r="GUY176" s="171"/>
      <c r="GUZ176" s="171"/>
      <c r="GVA176" s="171"/>
      <c r="GVB176" s="171"/>
      <c r="GVC176" s="171"/>
      <c r="GVD176" s="171"/>
      <c r="GVE176" s="171"/>
      <c r="GVF176" s="171"/>
      <c r="GVG176" s="171"/>
      <c r="GVH176" s="171"/>
      <c r="GVI176" s="171"/>
      <c r="GVJ176" s="171"/>
      <c r="GVK176" s="171"/>
      <c r="GVL176" s="171"/>
      <c r="GVM176" s="171"/>
      <c r="GVN176" s="171"/>
      <c r="GVO176" s="171"/>
      <c r="GVP176" s="171"/>
      <c r="GVQ176" s="171"/>
      <c r="GVR176" s="171"/>
      <c r="GVS176" s="171"/>
      <c r="GVT176" s="171"/>
      <c r="GVU176" s="171"/>
      <c r="GVV176" s="171"/>
      <c r="GVW176" s="171"/>
      <c r="GVX176" s="171"/>
      <c r="GVY176" s="171"/>
      <c r="GVZ176" s="171"/>
      <c r="GWA176" s="171"/>
      <c r="GWB176" s="171"/>
      <c r="GWC176" s="171"/>
      <c r="GWD176" s="171"/>
      <c r="GWE176" s="171"/>
      <c r="GWF176" s="171"/>
      <c r="GWG176" s="171"/>
      <c r="GWH176" s="171"/>
      <c r="GWI176" s="171"/>
      <c r="GWJ176" s="171"/>
      <c r="GWK176" s="171"/>
      <c r="GWL176" s="171"/>
      <c r="GWM176" s="171"/>
      <c r="GWN176" s="171"/>
      <c r="GWO176" s="171"/>
      <c r="GWP176" s="171"/>
      <c r="GWQ176" s="171"/>
      <c r="GWR176" s="171"/>
      <c r="GWS176" s="171"/>
      <c r="GWT176" s="171"/>
      <c r="GWU176" s="171"/>
      <c r="GWV176" s="171"/>
      <c r="GWW176" s="171"/>
      <c r="GWX176" s="171"/>
      <c r="GWY176" s="171"/>
      <c r="GWZ176" s="171"/>
      <c r="GXA176" s="171"/>
      <c r="GXB176" s="171"/>
      <c r="GXC176" s="171"/>
      <c r="GXD176" s="171"/>
      <c r="GXE176" s="171"/>
      <c r="GXF176" s="171"/>
      <c r="GXG176" s="171"/>
      <c r="GXH176" s="171"/>
      <c r="GXI176" s="171"/>
      <c r="GXJ176" s="171"/>
      <c r="GXK176" s="171"/>
      <c r="GXL176" s="171"/>
      <c r="GXM176" s="171"/>
      <c r="GXN176" s="171"/>
      <c r="GXO176" s="171"/>
      <c r="GXP176" s="171"/>
      <c r="GXQ176" s="171"/>
      <c r="GXR176" s="171"/>
      <c r="GXS176" s="171"/>
      <c r="GXT176" s="171"/>
      <c r="GXU176" s="171"/>
      <c r="GXV176" s="171"/>
      <c r="GXW176" s="171"/>
      <c r="GXX176" s="171"/>
      <c r="GXY176" s="171"/>
      <c r="GXZ176" s="171"/>
      <c r="GYA176" s="171"/>
      <c r="GYB176" s="171"/>
      <c r="GYC176" s="171"/>
      <c r="GYD176" s="171"/>
      <c r="GYE176" s="171"/>
      <c r="GYF176" s="171"/>
      <c r="GYG176" s="171"/>
      <c r="GYH176" s="171"/>
      <c r="GYI176" s="171"/>
      <c r="GYJ176" s="171"/>
      <c r="GYK176" s="171"/>
      <c r="GYL176" s="171"/>
      <c r="GYM176" s="171"/>
      <c r="GYN176" s="171"/>
      <c r="GYO176" s="171"/>
      <c r="GYP176" s="171"/>
      <c r="GYQ176" s="171"/>
      <c r="GYR176" s="171"/>
      <c r="GYS176" s="171"/>
      <c r="GYT176" s="171"/>
      <c r="GYU176" s="171"/>
      <c r="GYV176" s="171"/>
      <c r="GYW176" s="171"/>
      <c r="GYX176" s="171"/>
      <c r="GYY176" s="171"/>
      <c r="GYZ176" s="171"/>
      <c r="GZA176" s="171"/>
      <c r="GZB176" s="171"/>
      <c r="GZC176" s="171"/>
      <c r="GZD176" s="171"/>
      <c r="GZE176" s="171"/>
      <c r="GZF176" s="171"/>
      <c r="GZG176" s="171"/>
      <c r="GZH176" s="171"/>
      <c r="GZI176" s="171"/>
      <c r="GZJ176" s="171"/>
      <c r="GZK176" s="171"/>
      <c r="GZL176" s="171"/>
      <c r="GZM176" s="171"/>
      <c r="GZN176" s="171"/>
      <c r="GZO176" s="171"/>
      <c r="GZP176" s="171"/>
      <c r="GZQ176" s="171"/>
      <c r="GZR176" s="171"/>
      <c r="GZS176" s="171"/>
      <c r="GZT176" s="171"/>
      <c r="GZU176" s="171"/>
      <c r="GZV176" s="171"/>
      <c r="GZW176" s="171"/>
      <c r="GZX176" s="171"/>
      <c r="GZY176" s="171"/>
      <c r="GZZ176" s="171"/>
      <c r="HAA176" s="171"/>
      <c r="HAB176" s="171"/>
      <c r="HAC176" s="171"/>
      <c r="HAD176" s="171"/>
      <c r="HAE176" s="171"/>
      <c r="HAF176" s="171"/>
      <c r="HAG176" s="171"/>
      <c r="HAH176" s="171"/>
      <c r="HAI176" s="171"/>
      <c r="HAJ176" s="171"/>
      <c r="HAK176" s="171"/>
      <c r="HAL176" s="171"/>
      <c r="HAM176" s="171"/>
      <c r="HAN176" s="171"/>
      <c r="HAO176" s="171"/>
      <c r="HAP176" s="171"/>
      <c r="HAQ176" s="171"/>
      <c r="HAR176" s="171"/>
      <c r="HAS176" s="171"/>
      <c r="HAT176" s="171"/>
      <c r="HAU176" s="171"/>
      <c r="HAV176" s="171"/>
      <c r="HAW176" s="171"/>
      <c r="HAX176" s="171"/>
      <c r="HAY176" s="171"/>
      <c r="HAZ176" s="171"/>
      <c r="HBA176" s="171"/>
      <c r="HBB176" s="171"/>
      <c r="HBC176" s="171"/>
      <c r="HBD176" s="171"/>
      <c r="HBE176" s="171"/>
      <c r="HBF176" s="171"/>
      <c r="HBG176" s="171"/>
      <c r="HBH176" s="171"/>
      <c r="HBI176" s="171"/>
      <c r="HBJ176" s="171"/>
      <c r="HBK176" s="171"/>
      <c r="HBL176" s="171"/>
      <c r="HBM176" s="171"/>
      <c r="HBN176" s="171"/>
      <c r="HBO176" s="171"/>
      <c r="HBP176" s="171"/>
      <c r="HBQ176" s="171"/>
      <c r="HBR176" s="171"/>
      <c r="HBS176" s="171"/>
      <c r="HBT176" s="171"/>
      <c r="HBU176" s="171"/>
      <c r="HBV176" s="171"/>
      <c r="HBW176" s="171"/>
      <c r="HBX176" s="171"/>
      <c r="HBY176" s="171"/>
      <c r="HBZ176" s="171"/>
      <c r="HCA176" s="171"/>
      <c r="HCB176" s="171"/>
      <c r="HCC176" s="171"/>
      <c r="HCD176" s="171"/>
      <c r="HCE176" s="171"/>
      <c r="HCF176" s="171"/>
      <c r="HCG176" s="171"/>
      <c r="HCH176" s="171"/>
      <c r="HCI176" s="171"/>
      <c r="HCJ176" s="171"/>
      <c r="HCK176" s="171"/>
      <c r="HCL176" s="171"/>
      <c r="HCM176" s="171"/>
      <c r="HCN176" s="171"/>
      <c r="HCO176" s="171"/>
      <c r="HCP176" s="171"/>
      <c r="HCQ176" s="171"/>
      <c r="HCR176" s="171"/>
      <c r="HCS176" s="171"/>
      <c r="HCT176" s="171"/>
      <c r="HCU176" s="171"/>
      <c r="HCV176" s="171"/>
      <c r="HCW176" s="171"/>
      <c r="HCX176" s="171"/>
      <c r="HCY176" s="171"/>
      <c r="HCZ176" s="171"/>
      <c r="HDA176" s="171"/>
      <c r="HDB176" s="171"/>
      <c r="HDC176" s="171"/>
      <c r="HDD176" s="171"/>
      <c r="HDE176" s="171"/>
      <c r="HDF176" s="171"/>
      <c r="HDG176" s="171"/>
      <c r="HDH176" s="171"/>
      <c r="HDI176" s="171"/>
      <c r="HDJ176" s="171"/>
      <c r="HDK176" s="171"/>
      <c r="HDL176" s="171"/>
      <c r="HDM176" s="171"/>
      <c r="HDN176" s="171"/>
      <c r="HDO176" s="171"/>
      <c r="HDP176" s="171"/>
      <c r="HDQ176" s="171"/>
      <c r="HDR176" s="171"/>
      <c r="HDS176" s="171"/>
      <c r="HDT176" s="171"/>
      <c r="HDU176" s="171"/>
      <c r="HDV176" s="171"/>
      <c r="HDW176" s="171"/>
      <c r="HDX176" s="171"/>
      <c r="HDY176" s="171"/>
      <c r="HDZ176" s="171"/>
      <c r="HEA176" s="171"/>
      <c r="HEB176" s="171"/>
      <c r="HEC176" s="171"/>
      <c r="HED176" s="171"/>
      <c r="HEE176" s="171"/>
      <c r="HEF176" s="171"/>
      <c r="HEG176" s="171"/>
      <c r="HEH176" s="171"/>
      <c r="HEI176" s="171"/>
      <c r="HEJ176" s="171"/>
      <c r="HEK176" s="171"/>
      <c r="HEL176" s="171"/>
      <c r="HEM176" s="171"/>
      <c r="HEN176" s="171"/>
      <c r="HEO176" s="171"/>
      <c r="HEP176" s="171"/>
      <c r="HEQ176" s="171"/>
      <c r="HER176" s="171"/>
      <c r="HES176" s="171"/>
      <c r="HET176" s="171"/>
      <c r="HEU176" s="171"/>
      <c r="HEV176" s="171"/>
      <c r="HEW176" s="171"/>
      <c r="HEX176" s="171"/>
      <c r="HEY176" s="171"/>
      <c r="HEZ176" s="171"/>
      <c r="HFA176" s="171"/>
      <c r="HFB176" s="171"/>
      <c r="HFC176" s="171"/>
      <c r="HFD176" s="171"/>
      <c r="HFE176" s="171"/>
      <c r="HFF176" s="171"/>
      <c r="HFG176" s="171"/>
      <c r="HFH176" s="171"/>
      <c r="HFI176" s="171"/>
      <c r="HFJ176" s="171"/>
      <c r="HFK176" s="171"/>
      <c r="HFL176" s="171"/>
      <c r="HFM176" s="171"/>
      <c r="HFN176" s="171"/>
      <c r="HFO176" s="171"/>
      <c r="HFP176" s="171"/>
      <c r="HFQ176" s="171"/>
      <c r="HFR176" s="171"/>
      <c r="HFS176" s="171"/>
      <c r="HFT176" s="171"/>
      <c r="HFU176" s="171"/>
      <c r="HFV176" s="171"/>
      <c r="HFW176" s="171"/>
      <c r="HFX176" s="171"/>
      <c r="HFY176" s="171"/>
      <c r="HFZ176" s="171"/>
      <c r="HGA176" s="171"/>
      <c r="HGB176" s="171"/>
      <c r="HGC176" s="171"/>
      <c r="HGD176" s="171"/>
      <c r="HGE176" s="171"/>
      <c r="HGF176" s="171"/>
      <c r="HGG176" s="171"/>
      <c r="HGH176" s="171"/>
      <c r="HGI176" s="171"/>
      <c r="HGJ176" s="171"/>
      <c r="HGK176" s="171"/>
      <c r="HGL176" s="171"/>
      <c r="HGM176" s="171"/>
      <c r="HGN176" s="171"/>
      <c r="HGO176" s="171"/>
      <c r="HGP176" s="171"/>
      <c r="HGQ176" s="171"/>
      <c r="HGR176" s="171"/>
      <c r="HGS176" s="171"/>
      <c r="HGT176" s="171"/>
      <c r="HGU176" s="171"/>
      <c r="HGV176" s="171"/>
      <c r="HGW176" s="171"/>
      <c r="HGX176" s="171"/>
      <c r="HGY176" s="171"/>
      <c r="HGZ176" s="171"/>
      <c r="HHA176" s="171"/>
      <c r="HHB176" s="171"/>
      <c r="HHC176" s="171"/>
      <c r="HHD176" s="171"/>
      <c r="HHE176" s="171"/>
      <c r="HHF176" s="171"/>
      <c r="HHG176" s="171"/>
      <c r="HHH176" s="171"/>
      <c r="HHI176" s="171"/>
      <c r="HHJ176" s="171"/>
      <c r="HHK176" s="171"/>
      <c r="HHL176" s="171"/>
      <c r="HHM176" s="171"/>
      <c r="HHN176" s="171"/>
      <c r="HHO176" s="171"/>
      <c r="HHP176" s="171"/>
      <c r="HHQ176" s="171"/>
      <c r="HHR176" s="171"/>
      <c r="HHS176" s="171"/>
      <c r="HHT176" s="171"/>
      <c r="HHU176" s="171"/>
      <c r="HHV176" s="171"/>
      <c r="HHW176" s="171"/>
      <c r="HHX176" s="171"/>
      <c r="HHY176" s="171"/>
      <c r="HHZ176" s="171"/>
      <c r="HIA176" s="171"/>
      <c r="HIB176" s="171"/>
      <c r="HIC176" s="171"/>
      <c r="HID176" s="171"/>
      <c r="HIE176" s="171"/>
      <c r="HIF176" s="171"/>
      <c r="HIG176" s="171"/>
      <c r="HIH176" s="171"/>
      <c r="HII176" s="171"/>
      <c r="HIJ176" s="171"/>
      <c r="HIK176" s="171"/>
      <c r="HIL176" s="171"/>
      <c r="HIM176" s="171"/>
      <c r="HIN176" s="171"/>
      <c r="HIO176" s="171"/>
      <c r="HIP176" s="171"/>
      <c r="HIQ176" s="171"/>
      <c r="HIR176" s="171"/>
      <c r="HIS176" s="171"/>
      <c r="HIT176" s="171"/>
      <c r="HIU176" s="171"/>
      <c r="HIV176" s="171"/>
      <c r="HIW176" s="171"/>
      <c r="HIX176" s="171"/>
      <c r="HIY176" s="171"/>
      <c r="HIZ176" s="171"/>
      <c r="HJA176" s="171"/>
      <c r="HJB176" s="171"/>
      <c r="HJC176" s="171"/>
      <c r="HJD176" s="171"/>
      <c r="HJE176" s="171"/>
      <c r="HJF176" s="171"/>
      <c r="HJG176" s="171"/>
      <c r="HJH176" s="171"/>
      <c r="HJI176" s="171"/>
      <c r="HJJ176" s="171"/>
      <c r="HJK176" s="171"/>
      <c r="HJL176" s="171"/>
      <c r="HJM176" s="171"/>
      <c r="HJN176" s="171"/>
      <c r="HJO176" s="171"/>
      <c r="HJP176" s="171"/>
      <c r="HJQ176" s="171"/>
      <c r="HJR176" s="171"/>
      <c r="HJS176" s="171"/>
      <c r="HJT176" s="171"/>
      <c r="HJU176" s="171"/>
      <c r="HJV176" s="171"/>
      <c r="HJW176" s="171"/>
      <c r="HJX176" s="171"/>
      <c r="HJY176" s="171"/>
      <c r="HJZ176" s="171"/>
      <c r="HKA176" s="171"/>
      <c r="HKB176" s="171"/>
      <c r="HKC176" s="171"/>
      <c r="HKD176" s="171"/>
      <c r="HKE176" s="171"/>
      <c r="HKF176" s="171"/>
      <c r="HKG176" s="171"/>
      <c r="HKH176" s="171"/>
      <c r="HKI176" s="171"/>
      <c r="HKJ176" s="171"/>
      <c r="HKK176" s="171"/>
      <c r="HKL176" s="171"/>
      <c r="HKM176" s="171"/>
      <c r="HKN176" s="171"/>
      <c r="HKO176" s="171"/>
      <c r="HKP176" s="171"/>
      <c r="HKQ176" s="171"/>
      <c r="HKR176" s="171"/>
      <c r="HKS176" s="171"/>
      <c r="HKT176" s="171"/>
      <c r="HKU176" s="171"/>
      <c r="HKV176" s="171"/>
      <c r="HKW176" s="171"/>
      <c r="HKX176" s="171"/>
      <c r="HKY176" s="171"/>
      <c r="HKZ176" s="171"/>
      <c r="HLA176" s="171"/>
      <c r="HLB176" s="171"/>
      <c r="HLC176" s="171"/>
      <c r="HLD176" s="171"/>
      <c r="HLE176" s="171"/>
      <c r="HLF176" s="171"/>
      <c r="HLG176" s="171"/>
      <c r="HLH176" s="171"/>
      <c r="HLI176" s="171"/>
      <c r="HLJ176" s="171"/>
      <c r="HLK176" s="171"/>
      <c r="HLL176" s="171"/>
      <c r="HLM176" s="171"/>
      <c r="HLN176" s="171"/>
      <c r="HLO176" s="171"/>
      <c r="HLP176" s="171"/>
      <c r="HLQ176" s="171"/>
      <c r="HLR176" s="171"/>
      <c r="HLS176" s="171"/>
      <c r="HLT176" s="171"/>
      <c r="HLU176" s="171"/>
      <c r="HLV176" s="171"/>
      <c r="HLW176" s="171"/>
      <c r="HLX176" s="171"/>
      <c r="HLY176" s="171"/>
      <c r="HLZ176" s="171"/>
      <c r="HMA176" s="171"/>
      <c r="HMB176" s="171"/>
      <c r="HMC176" s="171"/>
      <c r="HMD176" s="171"/>
      <c r="HME176" s="171"/>
      <c r="HMF176" s="171"/>
      <c r="HMG176" s="171"/>
      <c r="HMH176" s="171"/>
      <c r="HMI176" s="171"/>
      <c r="HMJ176" s="171"/>
      <c r="HMK176" s="171"/>
      <c r="HML176" s="171"/>
      <c r="HMM176" s="171"/>
      <c r="HMN176" s="171"/>
      <c r="HMO176" s="171"/>
      <c r="HMP176" s="171"/>
      <c r="HMQ176" s="171"/>
      <c r="HMR176" s="171"/>
      <c r="HMS176" s="171"/>
      <c r="HMT176" s="171"/>
      <c r="HMU176" s="171"/>
      <c r="HMV176" s="171"/>
      <c r="HMW176" s="171"/>
      <c r="HMX176" s="171"/>
      <c r="HMY176" s="171"/>
      <c r="HMZ176" s="171"/>
      <c r="HNA176" s="171"/>
      <c r="HNB176" s="171"/>
      <c r="HNC176" s="171"/>
      <c r="HND176" s="171"/>
      <c r="HNE176" s="171"/>
      <c r="HNF176" s="171"/>
      <c r="HNG176" s="171"/>
      <c r="HNH176" s="171"/>
      <c r="HNI176" s="171"/>
      <c r="HNJ176" s="171"/>
      <c r="HNK176" s="171"/>
      <c r="HNL176" s="171"/>
      <c r="HNM176" s="171"/>
      <c r="HNN176" s="171"/>
      <c r="HNO176" s="171"/>
      <c r="HNP176" s="171"/>
      <c r="HNQ176" s="171"/>
      <c r="HNR176" s="171"/>
      <c r="HNS176" s="171"/>
      <c r="HNT176" s="171"/>
      <c r="HNU176" s="171"/>
      <c r="HNV176" s="171"/>
      <c r="HNW176" s="171"/>
      <c r="HNX176" s="171"/>
      <c r="HNY176" s="171"/>
      <c r="HNZ176" s="171"/>
      <c r="HOA176" s="171"/>
      <c r="HOB176" s="171"/>
      <c r="HOC176" s="171"/>
      <c r="HOD176" s="171"/>
      <c r="HOE176" s="171"/>
      <c r="HOF176" s="171"/>
      <c r="HOG176" s="171"/>
      <c r="HOH176" s="171"/>
      <c r="HOI176" s="171"/>
      <c r="HOJ176" s="171"/>
      <c r="HOK176" s="171"/>
      <c r="HOL176" s="171"/>
      <c r="HOM176" s="171"/>
      <c r="HON176" s="171"/>
      <c r="HOO176" s="171"/>
      <c r="HOP176" s="171"/>
      <c r="HOQ176" s="171"/>
      <c r="HOR176" s="171"/>
      <c r="HOS176" s="171"/>
      <c r="HOT176" s="171"/>
      <c r="HOU176" s="171"/>
      <c r="HOV176" s="171"/>
      <c r="HOW176" s="171"/>
      <c r="HOX176" s="171"/>
      <c r="HOY176" s="171"/>
      <c r="HOZ176" s="171"/>
      <c r="HPA176" s="171"/>
      <c r="HPB176" s="171"/>
      <c r="HPC176" s="171"/>
      <c r="HPD176" s="171"/>
      <c r="HPE176" s="171"/>
      <c r="HPF176" s="171"/>
      <c r="HPG176" s="171"/>
      <c r="HPH176" s="171"/>
      <c r="HPI176" s="171"/>
      <c r="HPJ176" s="171"/>
      <c r="HPK176" s="171"/>
      <c r="HPL176" s="171"/>
      <c r="HPM176" s="171"/>
      <c r="HPN176" s="171"/>
      <c r="HPO176" s="171"/>
      <c r="HPP176" s="171"/>
      <c r="HPQ176" s="171"/>
      <c r="HPR176" s="171"/>
      <c r="HPS176" s="171"/>
      <c r="HPT176" s="171"/>
      <c r="HPU176" s="171"/>
      <c r="HPV176" s="171"/>
      <c r="HPW176" s="171"/>
      <c r="HPX176" s="171"/>
      <c r="HPY176" s="171"/>
      <c r="HPZ176" s="171"/>
      <c r="HQA176" s="171"/>
      <c r="HQB176" s="171"/>
      <c r="HQC176" s="171"/>
      <c r="HQD176" s="171"/>
      <c r="HQE176" s="171"/>
      <c r="HQF176" s="171"/>
      <c r="HQG176" s="171"/>
      <c r="HQH176" s="171"/>
      <c r="HQI176" s="171"/>
      <c r="HQJ176" s="171"/>
      <c r="HQK176" s="171"/>
      <c r="HQL176" s="171"/>
      <c r="HQM176" s="171"/>
      <c r="HQN176" s="171"/>
      <c r="HQO176" s="171"/>
      <c r="HQP176" s="171"/>
      <c r="HQQ176" s="171"/>
      <c r="HQR176" s="171"/>
      <c r="HQS176" s="171"/>
      <c r="HQT176" s="171"/>
      <c r="HQU176" s="171"/>
      <c r="HQV176" s="171"/>
      <c r="HQW176" s="171"/>
      <c r="HQX176" s="171"/>
      <c r="HQY176" s="171"/>
      <c r="HQZ176" s="171"/>
      <c r="HRA176" s="171"/>
      <c r="HRB176" s="171"/>
      <c r="HRC176" s="171"/>
      <c r="HRD176" s="171"/>
      <c r="HRE176" s="171"/>
      <c r="HRF176" s="171"/>
      <c r="HRG176" s="171"/>
      <c r="HRH176" s="171"/>
      <c r="HRI176" s="171"/>
      <c r="HRJ176" s="171"/>
      <c r="HRK176" s="171"/>
      <c r="HRL176" s="171"/>
      <c r="HRM176" s="171"/>
      <c r="HRN176" s="171"/>
      <c r="HRO176" s="171"/>
      <c r="HRP176" s="171"/>
      <c r="HRQ176" s="171"/>
      <c r="HRR176" s="171"/>
      <c r="HRS176" s="171"/>
      <c r="HRT176" s="171"/>
      <c r="HRU176" s="171"/>
      <c r="HRV176" s="171"/>
      <c r="HRW176" s="171"/>
      <c r="HRX176" s="171"/>
      <c r="HRY176" s="171"/>
      <c r="HRZ176" s="171"/>
      <c r="HSA176" s="171"/>
      <c r="HSB176" s="171"/>
      <c r="HSC176" s="171"/>
      <c r="HSD176" s="171"/>
      <c r="HSE176" s="171"/>
      <c r="HSF176" s="171"/>
      <c r="HSG176" s="171"/>
      <c r="HSH176" s="171"/>
      <c r="HSI176" s="171"/>
      <c r="HSJ176" s="171"/>
      <c r="HSK176" s="171"/>
      <c r="HSL176" s="171"/>
      <c r="HSM176" s="171"/>
      <c r="HSN176" s="171"/>
      <c r="HSO176" s="171"/>
      <c r="HSP176" s="171"/>
      <c r="HSQ176" s="171"/>
      <c r="HSR176" s="171"/>
      <c r="HSS176" s="171"/>
      <c r="HST176" s="171"/>
      <c r="HSU176" s="171"/>
      <c r="HSV176" s="171"/>
      <c r="HSW176" s="171"/>
      <c r="HSX176" s="171"/>
      <c r="HSY176" s="171"/>
      <c r="HSZ176" s="171"/>
      <c r="HTA176" s="171"/>
      <c r="HTB176" s="171"/>
      <c r="HTC176" s="171"/>
      <c r="HTD176" s="171"/>
      <c r="HTE176" s="171"/>
      <c r="HTF176" s="171"/>
      <c r="HTG176" s="171"/>
      <c r="HTH176" s="171"/>
      <c r="HTI176" s="171"/>
      <c r="HTJ176" s="171"/>
      <c r="HTK176" s="171"/>
      <c r="HTL176" s="171"/>
      <c r="HTM176" s="171"/>
      <c r="HTN176" s="171"/>
      <c r="HTO176" s="171"/>
      <c r="HTP176" s="171"/>
      <c r="HTQ176" s="171"/>
      <c r="HTR176" s="171"/>
      <c r="HTS176" s="171"/>
      <c r="HTT176" s="171"/>
      <c r="HTU176" s="171"/>
      <c r="HTV176" s="171"/>
      <c r="HTW176" s="171"/>
      <c r="HTX176" s="171"/>
      <c r="HTY176" s="171"/>
      <c r="HTZ176" s="171"/>
      <c r="HUA176" s="171"/>
      <c r="HUB176" s="171"/>
      <c r="HUC176" s="171"/>
      <c r="HUD176" s="171"/>
      <c r="HUE176" s="171"/>
      <c r="HUF176" s="171"/>
      <c r="HUG176" s="171"/>
      <c r="HUH176" s="171"/>
      <c r="HUI176" s="171"/>
      <c r="HUJ176" s="171"/>
      <c r="HUK176" s="171"/>
      <c r="HUL176" s="171"/>
      <c r="HUM176" s="171"/>
      <c r="HUN176" s="171"/>
      <c r="HUO176" s="171"/>
      <c r="HUP176" s="171"/>
      <c r="HUQ176" s="171"/>
      <c r="HUR176" s="171"/>
      <c r="HUS176" s="171"/>
      <c r="HUT176" s="171"/>
      <c r="HUU176" s="171"/>
      <c r="HUV176" s="171"/>
      <c r="HUW176" s="171"/>
      <c r="HUX176" s="171"/>
      <c r="HUY176" s="171"/>
      <c r="HUZ176" s="171"/>
      <c r="HVA176" s="171"/>
      <c r="HVB176" s="171"/>
      <c r="HVC176" s="171"/>
      <c r="HVD176" s="171"/>
      <c r="HVE176" s="171"/>
      <c r="HVF176" s="171"/>
      <c r="HVG176" s="171"/>
      <c r="HVH176" s="171"/>
      <c r="HVI176" s="171"/>
      <c r="HVJ176" s="171"/>
      <c r="HVK176" s="171"/>
      <c r="HVL176" s="171"/>
      <c r="HVM176" s="171"/>
      <c r="HVN176" s="171"/>
      <c r="HVO176" s="171"/>
      <c r="HVP176" s="171"/>
      <c r="HVQ176" s="171"/>
      <c r="HVR176" s="171"/>
      <c r="HVS176" s="171"/>
      <c r="HVT176" s="171"/>
      <c r="HVU176" s="171"/>
      <c r="HVV176" s="171"/>
      <c r="HVW176" s="171"/>
      <c r="HVX176" s="171"/>
      <c r="HVY176" s="171"/>
      <c r="HVZ176" s="171"/>
      <c r="HWA176" s="171"/>
      <c r="HWB176" s="171"/>
      <c r="HWC176" s="171"/>
      <c r="HWD176" s="171"/>
      <c r="HWE176" s="171"/>
      <c r="HWF176" s="171"/>
      <c r="HWG176" s="171"/>
      <c r="HWH176" s="171"/>
      <c r="HWI176" s="171"/>
      <c r="HWJ176" s="171"/>
      <c r="HWK176" s="171"/>
      <c r="HWL176" s="171"/>
      <c r="HWM176" s="171"/>
      <c r="HWN176" s="171"/>
      <c r="HWO176" s="171"/>
      <c r="HWP176" s="171"/>
      <c r="HWQ176" s="171"/>
      <c r="HWR176" s="171"/>
      <c r="HWS176" s="171"/>
      <c r="HWT176" s="171"/>
      <c r="HWU176" s="171"/>
      <c r="HWV176" s="171"/>
      <c r="HWW176" s="171"/>
      <c r="HWX176" s="171"/>
      <c r="HWY176" s="171"/>
      <c r="HWZ176" s="171"/>
      <c r="HXA176" s="171"/>
      <c r="HXB176" s="171"/>
      <c r="HXC176" s="171"/>
      <c r="HXD176" s="171"/>
      <c r="HXE176" s="171"/>
      <c r="HXF176" s="171"/>
      <c r="HXG176" s="171"/>
      <c r="HXH176" s="171"/>
      <c r="HXI176" s="171"/>
      <c r="HXJ176" s="171"/>
      <c r="HXK176" s="171"/>
      <c r="HXL176" s="171"/>
      <c r="HXM176" s="171"/>
      <c r="HXN176" s="171"/>
      <c r="HXO176" s="171"/>
      <c r="HXP176" s="171"/>
      <c r="HXQ176" s="171"/>
      <c r="HXR176" s="171"/>
      <c r="HXS176" s="171"/>
      <c r="HXT176" s="171"/>
      <c r="HXU176" s="171"/>
      <c r="HXV176" s="171"/>
      <c r="HXW176" s="171"/>
      <c r="HXX176" s="171"/>
      <c r="HXY176" s="171"/>
      <c r="HXZ176" s="171"/>
      <c r="HYA176" s="171"/>
      <c r="HYB176" s="171"/>
      <c r="HYC176" s="171"/>
      <c r="HYD176" s="171"/>
      <c r="HYE176" s="171"/>
      <c r="HYF176" s="171"/>
      <c r="HYG176" s="171"/>
      <c r="HYH176" s="171"/>
      <c r="HYI176" s="171"/>
      <c r="HYJ176" s="171"/>
      <c r="HYK176" s="171"/>
      <c r="HYL176" s="171"/>
      <c r="HYM176" s="171"/>
      <c r="HYN176" s="171"/>
      <c r="HYO176" s="171"/>
      <c r="HYP176" s="171"/>
      <c r="HYQ176" s="171"/>
      <c r="HYR176" s="171"/>
      <c r="HYS176" s="171"/>
      <c r="HYT176" s="171"/>
      <c r="HYU176" s="171"/>
      <c r="HYV176" s="171"/>
      <c r="HYW176" s="171"/>
      <c r="HYX176" s="171"/>
      <c r="HYY176" s="171"/>
      <c r="HYZ176" s="171"/>
      <c r="HZA176" s="171"/>
      <c r="HZB176" s="171"/>
      <c r="HZC176" s="171"/>
      <c r="HZD176" s="171"/>
      <c r="HZE176" s="171"/>
      <c r="HZF176" s="171"/>
      <c r="HZG176" s="171"/>
      <c r="HZH176" s="171"/>
      <c r="HZI176" s="171"/>
      <c r="HZJ176" s="171"/>
      <c r="HZK176" s="171"/>
      <c r="HZL176" s="171"/>
      <c r="HZM176" s="171"/>
      <c r="HZN176" s="171"/>
      <c r="HZO176" s="171"/>
      <c r="HZP176" s="171"/>
      <c r="HZQ176" s="171"/>
      <c r="HZR176" s="171"/>
      <c r="HZS176" s="171"/>
      <c r="HZT176" s="171"/>
      <c r="HZU176" s="171"/>
      <c r="HZV176" s="171"/>
      <c r="HZW176" s="171"/>
      <c r="HZX176" s="171"/>
      <c r="HZY176" s="171"/>
      <c r="HZZ176" s="171"/>
      <c r="IAA176" s="171"/>
      <c r="IAB176" s="171"/>
      <c r="IAC176" s="171"/>
      <c r="IAD176" s="171"/>
      <c r="IAE176" s="171"/>
      <c r="IAF176" s="171"/>
      <c r="IAG176" s="171"/>
      <c r="IAH176" s="171"/>
      <c r="IAI176" s="171"/>
      <c r="IAJ176" s="171"/>
      <c r="IAK176" s="171"/>
      <c r="IAL176" s="171"/>
      <c r="IAM176" s="171"/>
      <c r="IAN176" s="171"/>
      <c r="IAO176" s="171"/>
      <c r="IAP176" s="171"/>
      <c r="IAQ176" s="171"/>
      <c r="IAR176" s="171"/>
      <c r="IAS176" s="171"/>
      <c r="IAT176" s="171"/>
      <c r="IAU176" s="171"/>
      <c r="IAV176" s="171"/>
      <c r="IAW176" s="171"/>
      <c r="IAX176" s="171"/>
      <c r="IAY176" s="171"/>
      <c r="IAZ176" s="171"/>
      <c r="IBA176" s="171"/>
      <c r="IBB176" s="171"/>
      <c r="IBC176" s="171"/>
      <c r="IBD176" s="171"/>
      <c r="IBE176" s="171"/>
      <c r="IBF176" s="171"/>
      <c r="IBG176" s="171"/>
      <c r="IBH176" s="171"/>
      <c r="IBI176" s="171"/>
      <c r="IBJ176" s="171"/>
      <c r="IBK176" s="171"/>
      <c r="IBL176" s="171"/>
      <c r="IBM176" s="171"/>
      <c r="IBN176" s="171"/>
      <c r="IBO176" s="171"/>
      <c r="IBP176" s="171"/>
      <c r="IBQ176" s="171"/>
      <c r="IBR176" s="171"/>
      <c r="IBS176" s="171"/>
      <c r="IBT176" s="171"/>
      <c r="IBU176" s="171"/>
      <c r="IBV176" s="171"/>
      <c r="IBW176" s="171"/>
      <c r="IBX176" s="171"/>
      <c r="IBY176" s="171"/>
      <c r="IBZ176" s="171"/>
      <c r="ICA176" s="171"/>
      <c r="ICB176" s="171"/>
      <c r="ICC176" s="171"/>
      <c r="ICD176" s="171"/>
      <c r="ICE176" s="171"/>
      <c r="ICF176" s="171"/>
      <c r="ICG176" s="171"/>
      <c r="ICH176" s="171"/>
      <c r="ICI176" s="171"/>
      <c r="ICJ176" s="171"/>
      <c r="ICK176" s="171"/>
      <c r="ICL176" s="171"/>
      <c r="ICM176" s="171"/>
      <c r="ICN176" s="171"/>
      <c r="ICO176" s="171"/>
      <c r="ICP176" s="171"/>
      <c r="ICQ176" s="171"/>
      <c r="ICR176" s="171"/>
      <c r="ICS176" s="171"/>
      <c r="ICT176" s="171"/>
      <c r="ICU176" s="171"/>
      <c r="ICV176" s="171"/>
      <c r="ICW176" s="171"/>
      <c r="ICX176" s="171"/>
      <c r="ICY176" s="171"/>
      <c r="ICZ176" s="171"/>
      <c r="IDA176" s="171"/>
      <c r="IDB176" s="171"/>
      <c r="IDC176" s="171"/>
      <c r="IDD176" s="171"/>
      <c r="IDE176" s="171"/>
      <c r="IDF176" s="171"/>
      <c r="IDG176" s="171"/>
      <c r="IDH176" s="171"/>
      <c r="IDI176" s="171"/>
      <c r="IDJ176" s="171"/>
      <c r="IDK176" s="171"/>
      <c r="IDL176" s="171"/>
      <c r="IDM176" s="171"/>
      <c r="IDN176" s="171"/>
      <c r="IDO176" s="171"/>
      <c r="IDP176" s="171"/>
      <c r="IDQ176" s="171"/>
      <c r="IDR176" s="171"/>
      <c r="IDS176" s="171"/>
      <c r="IDT176" s="171"/>
      <c r="IDU176" s="171"/>
      <c r="IDV176" s="171"/>
      <c r="IDW176" s="171"/>
      <c r="IDX176" s="171"/>
      <c r="IDY176" s="171"/>
      <c r="IDZ176" s="171"/>
      <c r="IEA176" s="171"/>
      <c r="IEB176" s="171"/>
      <c r="IEC176" s="171"/>
      <c r="IED176" s="171"/>
      <c r="IEE176" s="171"/>
      <c r="IEF176" s="171"/>
      <c r="IEG176" s="171"/>
      <c r="IEH176" s="171"/>
      <c r="IEI176" s="171"/>
      <c r="IEJ176" s="171"/>
      <c r="IEK176" s="171"/>
      <c r="IEL176" s="171"/>
      <c r="IEM176" s="171"/>
      <c r="IEN176" s="171"/>
      <c r="IEO176" s="171"/>
      <c r="IEP176" s="171"/>
      <c r="IEQ176" s="171"/>
      <c r="IER176" s="171"/>
      <c r="IES176" s="171"/>
      <c r="IET176" s="171"/>
      <c r="IEU176" s="171"/>
      <c r="IEV176" s="171"/>
      <c r="IEW176" s="171"/>
      <c r="IEX176" s="171"/>
      <c r="IEY176" s="171"/>
      <c r="IEZ176" s="171"/>
      <c r="IFA176" s="171"/>
      <c r="IFB176" s="171"/>
      <c r="IFC176" s="171"/>
      <c r="IFD176" s="171"/>
      <c r="IFE176" s="171"/>
      <c r="IFF176" s="171"/>
      <c r="IFG176" s="171"/>
      <c r="IFH176" s="171"/>
      <c r="IFI176" s="171"/>
      <c r="IFJ176" s="171"/>
      <c r="IFK176" s="171"/>
      <c r="IFL176" s="171"/>
      <c r="IFM176" s="171"/>
      <c r="IFN176" s="171"/>
      <c r="IFO176" s="171"/>
      <c r="IFP176" s="171"/>
      <c r="IFQ176" s="171"/>
      <c r="IFR176" s="171"/>
      <c r="IFS176" s="171"/>
      <c r="IFT176" s="171"/>
      <c r="IFU176" s="171"/>
      <c r="IFV176" s="171"/>
      <c r="IFW176" s="171"/>
      <c r="IFX176" s="171"/>
      <c r="IFY176" s="171"/>
      <c r="IFZ176" s="171"/>
      <c r="IGA176" s="171"/>
      <c r="IGB176" s="171"/>
      <c r="IGC176" s="171"/>
      <c r="IGD176" s="171"/>
      <c r="IGE176" s="171"/>
      <c r="IGF176" s="171"/>
      <c r="IGG176" s="171"/>
      <c r="IGH176" s="171"/>
      <c r="IGI176" s="171"/>
      <c r="IGJ176" s="171"/>
      <c r="IGK176" s="171"/>
      <c r="IGL176" s="171"/>
      <c r="IGM176" s="171"/>
      <c r="IGN176" s="171"/>
      <c r="IGO176" s="171"/>
      <c r="IGP176" s="171"/>
      <c r="IGQ176" s="171"/>
      <c r="IGR176" s="171"/>
      <c r="IGS176" s="171"/>
      <c r="IGT176" s="171"/>
      <c r="IGU176" s="171"/>
      <c r="IGV176" s="171"/>
      <c r="IGW176" s="171"/>
      <c r="IGX176" s="171"/>
      <c r="IGY176" s="171"/>
      <c r="IGZ176" s="171"/>
      <c r="IHA176" s="171"/>
      <c r="IHB176" s="171"/>
      <c r="IHC176" s="171"/>
      <c r="IHD176" s="171"/>
      <c r="IHE176" s="171"/>
      <c r="IHF176" s="171"/>
      <c r="IHG176" s="171"/>
      <c r="IHH176" s="171"/>
      <c r="IHI176" s="171"/>
      <c r="IHJ176" s="171"/>
      <c r="IHK176" s="171"/>
      <c r="IHL176" s="171"/>
      <c r="IHM176" s="171"/>
      <c r="IHN176" s="171"/>
      <c r="IHO176" s="171"/>
      <c r="IHP176" s="171"/>
      <c r="IHQ176" s="171"/>
      <c r="IHR176" s="171"/>
      <c r="IHS176" s="171"/>
      <c r="IHT176" s="171"/>
      <c r="IHU176" s="171"/>
      <c r="IHV176" s="171"/>
      <c r="IHW176" s="171"/>
      <c r="IHX176" s="171"/>
      <c r="IHY176" s="171"/>
      <c r="IHZ176" s="171"/>
      <c r="IIA176" s="171"/>
      <c r="IIB176" s="171"/>
      <c r="IIC176" s="171"/>
      <c r="IID176" s="171"/>
      <c r="IIE176" s="171"/>
      <c r="IIF176" s="171"/>
      <c r="IIG176" s="171"/>
      <c r="IIH176" s="171"/>
      <c r="III176" s="171"/>
      <c r="IIJ176" s="171"/>
      <c r="IIK176" s="171"/>
      <c r="IIL176" s="171"/>
      <c r="IIM176" s="171"/>
      <c r="IIN176" s="171"/>
      <c r="IIO176" s="171"/>
      <c r="IIP176" s="171"/>
      <c r="IIQ176" s="171"/>
      <c r="IIR176" s="171"/>
      <c r="IIS176" s="171"/>
      <c r="IIT176" s="171"/>
      <c r="IIU176" s="171"/>
      <c r="IIV176" s="171"/>
      <c r="IIW176" s="171"/>
      <c r="IIX176" s="171"/>
      <c r="IIY176" s="171"/>
      <c r="IIZ176" s="171"/>
      <c r="IJA176" s="171"/>
      <c r="IJB176" s="171"/>
      <c r="IJC176" s="171"/>
      <c r="IJD176" s="171"/>
      <c r="IJE176" s="171"/>
      <c r="IJF176" s="171"/>
      <c r="IJG176" s="171"/>
      <c r="IJH176" s="171"/>
      <c r="IJI176" s="171"/>
      <c r="IJJ176" s="171"/>
      <c r="IJK176" s="171"/>
      <c r="IJL176" s="171"/>
      <c r="IJM176" s="171"/>
      <c r="IJN176" s="171"/>
      <c r="IJO176" s="171"/>
      <c r="IJP176" s="171"/>
      <c r="IJQ176" s="171"/>
      <c r="IJR176" s="171"/>
      <c r="IJS176" s="171"/>
      <c r="IJT176" s="171"/>
      <c r="IJU176" s="171"/>
      <c r="IJV176" s="171"/>
      <c r="IJW176" s="171"/>
      <c r="IJX176" s="171"/>
      <c r="IJY176" s="171"/>
      <c r="IJZ176" s="171"/>
      <c r="IKA176" s="171"/>
      <c r="IKB176" s="171"/>
      <c r="IKC176" s="171"/>
      <c r="IKD176" s="171"/>
      <c r="IKE176" s="171"/>
      <c r="IKF176" s="171"/>
      <c r="IKG176" s="171"/>
      <c r="IKH176" s="171"/>
      <c r="IKI176" s="171"/>
      <c r="IKJ176" s="171"/>
      <c r="IKK176" s="171"/>
      <c r="IKL176" s="171"/>
      <c r="IKM176" s="171"/>
      <c r="IKN176" s="171"/>
      <c r="IKO176" s="171"/>
      <c r="IKP176" s="171"/>
      <c r="IKQ176" s="171"/>
      <c r="IKR176" s="171"/>
      <c r="IKS176" s="171"/>
      <c r="IKT176" s="171"/>
      <c r="IKU176" s="171"/>
      <c r="IKV176" s="171"/>
      <c r="IKW176" s="171"/>
      <c r="IKX176" s="171"/>
      <c r="IKY176" s="171"/>
      <c r="IKZ176" s="171"/>
      <c r="ILA176" s="171"/>
      <c r="ILB176" s="171"/>
      <c r="ILC176" s="171"/>
      <c r="ILD176" s="171"/>
      <c r="ILE176" s="171"/>
      <c r="ILF176" s="171"/>
      <c r="ILG176" s="171"/>
      <c r="ILH176" s="171"/>
      <c r="ILI176" s="171"/>
      <c r="ILJ176" s="171"/>
      <c r="ILK176" s="171"/>
      <c r="ILL176" s="171"/>
      <c r="ILM176" s="171"/>
      <c r="ILN176" s="171"/>
      <c r="ILO176" s="171"/>
      <c r="ILP176" s="171"/>
      <c r="ILQ176" s="171"/>
      <c r="ILR176" s="171"/>
      <c r="ILS176" s="171"/>
      <c r="ILT176" s="171"/>
      <c r="ILU176" s="171"/>
      <c r="ILV176" s="171"/>
      <c r="ILW176" s="171"/>
      <c r="ILX176" s="171"/>
      <c r="ILY176" s="171"/>
      <c r="ILZ176" s="171"/>
      <c r="IMA176" s="171"/>
      <c r="IMB176" s="171"/>
      <c r="IMC176" s="171"/>
      <c r="IMD176" s="171"/>
      <c r="IME176" s="171"/>
      <c r="IMF176" s="171"/>
      <c r="IMG176" s="171"/>
      <c r="IMH176" s="171"/>
      <c r="IMI176" s="171"/>
      <c r="IMJ176" s="171"/>
      <c r="IMK176" s="171"/>
      <c r="IML176" s="171"/>
      <c r="IMM176" s="171"/>
      <c r="IMN176" s="171"/>
      <c r="IMO176" s="171"/>
      <c r="IMP176" s="171"/>
      <c r="IMQ176" s="171"/>
      <c r="IMR176" s="171"/>
      <c r="IMS176" s="171"/>
      <c r="IMT176" s="171"/>
      <c r="IMU176" s="171"/>
      <c r="IMV176" s="171"/>
      <c r="IMW176" s="171"/>
      <c r="IMX176" s="171"/>
      <c r="IMY176" s="171"/>
      <c r="IMZ176" s="171"/>
      <c r="INA176" s="171"/>
      <c r="INB176" s="171"/>
      <c r="INC176" s="171"/>
      <c r="IND176" s="171"/>
      <c r="INE176" s="171"/>
      <c r="INF176" s="171"/>
      <c r="ING176" s="171"/>
      <c r="INH176" s="171"/>
      <c r="INI176" s="171"/>
      <c r="INJ176" s="171"/>
      <c r="INK176" s="171"/>
      <c r="INL176" s="171"/>
      <c r="INM176" s="171"/>
      <c r="INN176" s="171"/>
      <c r="INO176" s="171"/>
      <c r="INP176" s="171"/>
      <c r="INQ176" s="171"/>
      <c r="INR176" s="171"/>
      <c r="INS176" s="171"/>
      <c r="INT176" s="171"/>
      <c r="INU176" s="171"/>
      <c r="INV176" s="171"/>
      <c r="INW176" s="171"/>
      <c r="INX176" s="171"/>
      <c r="INY176" s="171"/>
      <c r="INZ176" s="171"/>
      <c r="IOA176" s="171"/>
      <c r="IOB176" s="171"/>
      <c r="IOC176" s="171"/>
      <c r="IOD176" s="171"/>
      <c r="IOE176" s="171"/>
      <c r="IOF176" s="171"/>
      <c r="IOG176" s="171"/>
      <c r="IOH176" s="171"/>
      <c r="IOI176" s="171"/>
      <c r="IOJ176" s="171"/>
      <c r="IOK176" s="171"/>
      <c r="IOL176" s="171"/>
      <c r="IOM176" s="171"/>
      <c r="ION176" s="171"/>
      <c r="IOO176" s="171"/>
      <c r="IOP176" s="171"/>
      <c r="IOQ176" s="171"/>
      <c r="IOR176" s="171"/>
      <c r="IOS176" s="171"/>
      <c r="IOT176" s="171"/>
      <c r="IOU176" s="171"/>
      <c r="IOV176" s="171"/>
      <c r="IOW176" s="171"/>
      <c r="IOX176" s="171"/>
      <c r="IOY176" s="171"/>
      <c r="IOZ176" s="171"/>
      <c r="IPA176" s="171"/>
      <c r="IPB176" s="171"/>
      <c r="IPC176" s="171"/>
      <c r="IPD176" s="171"/>
      <c r="IPE176" s="171"/>
      <c r="IPF176" s="171"/>
      <c r="IPG176" s="171"/>
      <c r="IPH176" s="171"/>
      <c r="IPI176" s="171"/>
      <c r="IPJ176" s="171"/>
      <c r="IPK176" s="171"/>
      <c r="IPL176" s="171"/>
      <c r="IPM176" s="171"/>
      <c r="IPN176" s="171"/>
      <c r="IPO176" s="171"/>
      <c r="IPP176" s="171"/>
      <c r="IPQ176" s="171"/>
      <c r="IPR176" s="171"/>
      <c r="IPS176" s="171"/>
      <c r="IPT176" s="171"/>
      <c r="IPU176" s="171"/>
      <c r="IPV176" s="171"/>
      <c r="IPW176" s="171"/>
      <c r="IPX176" s="171"/>
      <c r="IPY176" s="171"/>
      <c r="IPZ176" s="171"/>
      <c r="IQA176" s="171"/>
      <c r="IQB176" s="171"/>
      <c r="IQC176" s="171"/>
      <c r="IQD176" s="171"/>
      <c r="IQE176" s="171"/>
      <c r="IQF176" s="171"/>
      <c r="IQG176" s="171"/>
      <c r="IQH176" s="171"/>
      <c r="IQI176" s="171"/>
      <c r="IQJ176" s="171"/>
      <c r="IQK176" s="171"/>
      <c r="IQL176" s="171"/>
      <c r="IQM176" s="171"/>
      <c r="IQN176" s="171"/>
      <c r="IQO176" s="171"/>
      <c r="IQP176" s="171"/>
      <c r="IQQ176" s="171"/>
      <c r="IQR176" s="171"/>
      <c r="IQS176" s="171"/>
      <c r="IQT176" s="171"/>
      <c r="IQU176" s="171"/>
      <c r="IQV176" s="171"/>
      <c r="IQW176" s="171"/>
      <c r="IQX176" s="171"/>
      <c r="IQY176" s="171"/>
      <c r="IQZ176" s="171"/>
      <c r="IRA176" s="171"/>
      <c r="IRB176" s="171"/>
      <c r="IRC176" s="171"/>
      <c r="IRD176" s="171"/>
      <c r="IRE176" s="171"/>
      <c r="IRF176" s="171"/>
      <c r="IRG176" s="171"/>
      <c r="IRH176" s="171"/>
      <c r="IRI176" s="171"/>
      <c r="IRJ176" s="171"/>
      <c r="IRK176" s="171"/>
      <c r="IRL176" s="171"/>
      <c r="IRM176" s="171"/>
      <c r="IRN176" s="171"/>
      <c r="IRO176" s="171"/>
      <c r="IRP176" s="171"/>
      <c r="IRQ176" s="171"/>
      <c r="IRR176" s="171"/>
      <c r="IRS176" s="171"/>
      <c r="IRT176" s="171"/>
      <c r="IRU176" s="171"/>
      <c r="IRV176" s="171"/>
      <c r="IRW176" s="171"/>
      <c r="IRX176" s="171"/>
      <c r="IRY176" s="171"/>
      <c r="IRZ176" s="171"/>
      <c r="ISA176" s="171"/>
      <c r="ISB176" s="171"/>
      <c r="ISC176" s="171"/>
      <c r="ISD176" s="171"/>
      <c r="ISE176" s="171"/>
      <c r="ISF176" s="171"/>
      <c r="ISG176" s="171"/>
      <c r="ISH176" s="171"/>
      <c r="ISI176" s="171"/>
      <c r="ISJ176" s="171"/>
      <c r="ISK176" s="171"/>
      <c r="ISL176" s="171"/>
      <c r="ISM176" s="171"/>
      <c r="ISN176" s="171"/>
      <c r="ISO176" s="171"/>
      <c r="ISP176" s="171"/>
      <c r="ISQ176" s="171"/>
      <c r="ISR176" s="171"/>
      <c r="ISS176" s="171"/>
      <c r="IST176" s="171"/>
      <c r="ISU176" s="171"/>
      <c r="ISV176" s="171"/>
      <c r="ISW176" s="171"/>
      <c r="ISX176" s="171"/>
      <c r="ISY176" s="171"/>
      <c r="ISZ176" s="171"/>
      <c r="ITA176" s="171"/>
      <c r="ITB176" s="171"/>
      <c r="ITC176" s="171"/>
      <c r="ITD176" s="171"/>
      <c r="ITE176" s="171"/>
      <c r="ITF176" s="171"/>
      <c r="ITG176" s="171"/>
      <c r="ITH176" s="171"/>
      <c r="ITI176" s="171"/>
      <c r="ITJ176" s="171"/>
      <c r="ITK176" s="171"/>
      <c r="ITL176" s="171"/>
      <c r="ITM176" s="171"/>
      <c r="ITN176" s="171"/>
      <c r="ITO176" s="171"/>
      <c r="ITP176" s="171"/>
      <c r="ITQ176" s="171"/>
      <c r="ITR176" s="171"/>
      <c r="ITS176" s="171"/>
      <c r="ITT176" s="171"/>
      <c r="ITU176" s="171"/>
      <c r="ITV176" s="171"/>
      <c r="ITW176" s="171"/>
      <c r="ITX176" s="171"/>
      <c r="ITY176" s="171"/>
      <c r="ITZ176" s="171"/>
      <c r="IUA176" s="171"/>
      <c r="IUB176" s="171"/>
      <c r="IUC176" s="171"/>
      <c r="IUD176" s="171"/>
      <c r="IUE176" s="171"/>
      <c r="IUF176" s="171"/>
      <c r="IUG176" s="171"/>
      <c r="IUH176" s="171"/>
      <c r="IUI176" s="171"/>
      <c r="IUJ176" s="171"/>
      <c r="IUK176" s="171"/>
      <c r="IUL176" s="171"/>
      <c r="IUM176" s="171"/>
      <c r="IUN176" s="171"/>
      <c r="IUO176" s="171"/>
      <c r="IUP176" s="171"/>
      <c r="IUQ176" s="171"/>
      <c r="IUR176" s="171"/>
      <c r="IUS176" s="171"/>
      <c r="IUT176" s="171"/>
      <c r="IUU176" s="171"/>
      <c r="IUV176" s="171"/>
      <c r="IUW176" s="171"/>
      <c r="IUX176" s="171"/>
      <c r="IUY176" s="171"/>
      <c r="IUZ176" s="171"/>
      <c r="IVA176" s="171"/>
      <c r="IVB176" s="171"/>
      <c r="IVC176" s="171"/>
      <c r="IVD176" s="171"/>
      <c r="IVE176" s="171"/>
      <c r="IVF176" s="171"/>
      <c r="IVG176" s="171"/>
      <c r="IVH176" s="171"/>
      <c r="IVI176" s="171"/>
      <c r="IVJ176" s="171"/>
      <c r="IVK176" s="171"/>
      <c r="IVL176" s="171"/>
      <c r="IVM176" s="171"/>
      <c r="IVN176" s="171"/>
      <c r="IVO176" s="171"/>
      <c r="IVP176" s="171"/>
      <c r="IVQ176" s="171"/>
      <c r="IVR176" s="171"/>
      <c r="IVS176" s="171"/>
      <c r="IVT176" s="171"/>
      <c r="IVU176" s="171"/>
      <c r="IVV176" s="171"/>
      <c r="IVW176" s="171"/>
      <c r="IVX176" s="171"/>
      <c r="IVY176" s="171"/>
      <c r="IVZ176" s="171"/>
      <c r="IWA176" s="171"/>
      <c r="IWB176" s="171"/>
      <c r="IWC176" s="171"/>
      <c r="IWD176" s="171"/>
      <c r="IWE176" s="171"/>
      <c r="IWF176" s="171"/>
      <c r="IWG176" s="171"/>
      <c r="IWH176" s="171"/>
      <c r="IWI176" s="171"/>
      <c r="IWJ176" s="171"/>
      <c r="IWK176" s="171"/>
      <c r="IWL176" s="171"/>
      <c r="IWM176" s="171"/>
      <c r="IWN176" s="171"/>
      <c r="IWO176" s="171"/>
      <c r="IWP176" s="171"/>
      <c r="IWQ176" s="171"/>
      <c r="IWR176" s="171"/>
      <c r="IWS176" s="171"/>
      <c r="IWT176" s="171"/>
      <c r="IWU176" s="171"/>
      <c r="IWV176" s="171"/>
      <c r="IWW176" s="171"/>
      <c r="IWX176" s="171"/>
      <c r="IWY176" s="171"/>
      <c r="IWZ176" s="171"/>
      <c r="IXA176" s="171"/>
      <c r="IXB176" s="171"/>
      <c r="IXC176" s="171"/>
      <c r="IXD176" s="171"/>
      <c r="IXE176" s="171"/>
      <c r="IXF176" s="171"/>
      <c r="IXG176" s="171"/>
      <c r="IXH176" s="171"/>
      <c r="IXI176" s="171"/>
      <c r="IXJ176" s="171"/>
      <c r="IXK176" s="171"/>
      <c r="IXL176" s="171"/>
      <c r="IXM176" s="171"/>
      <c r="IXN176" s="171"/>
      <c r="IXO176" s="171"/>
      <c r="IXP176" s="171"/>
      <c r="IXQ176" s="171"/>
      <c r="IXR176" s="171"/>
      <c r="IXS176" s="171"/>
      <c r="IXT176" s="171"/>
      <c r="IXU176" s="171"/>
      <c r="IXV176" s="171"/>
      <c r="IXW176" s="171"/>
      <c r="IXX176" s="171"/>
      <c r="IXY176" s="171"/>
      <c r="IXZ176" s="171"/>
      <c r="IYA176" s="171"/>
      <c r="IYB176" s="171"/>
      <c r="IYC176" s="171"/>
      <c r="IYD176" s="171"/>
      <c r="IYE176" s="171"/>
      <c r="IYF176" s="171"/>
      <c r="IYG176" s="171"/>
      <c r="IYH176" s="171"/>
      <c r="IYI176" s="171"/>
      <c r="IYJ176" s="171"/>
      <c r="IYK176" s="171"/>
      <c r="IYL176" s="171"/>
      <c r="IYM176" s="171"/>
      <c r="IYN176" s="171"/>
      <c r="IYO176" s="171"/>
      <c r="IYP176" s="171"/>
      <c r="IYQ176" s="171"/>
      <c r="IYR176" s="171"/>
      <c r="IYS176" s="171"/>
      <c r="IYT176" s="171"/>
      <c r="IYU176" s="171"/>
      <c r="IYV176" s="171"/>
      <c r="IYW176" s="171"/>
      <c r="IYX176" s="171"/>
      <c r="IYY176" s="171"/>
      <c r="IYZ176" s="171"/>
      <c r="IZA176" s="171"/>
      <c r="IZB176" s="171"/>
      <c r="IZC176" s="171"/>
      <c r="IZD176" s="171"/>
      <c r="IZE176" s="171"/>
      <c r="IZF176" s="171"/>
      <c r="IZG176" s="171"/>
      <c r="IZH176" s="171"/>
      <c r="IZI176" s="171"/>
      <c r="IZJ176" s="171"/>
      <c r="IZK176" s="171"/>
      <c r="IZL176" s="171"/>
      <c r="IZM176" s="171"/>
      <c r="IZN176" s="171"/>
      <c r="IZO176" s="171"/>
      <c r="IZP176" s="171"/>
      <c r="IZQ176" s="171"/>
      <c r="IZR176" s="171"/>
      <c r="IZS176" s="171"/>
      <c r="IZT176" s="171"/>
      <c r="IZU176" s="171"/>
      <c r="IZV176" s="171"/>
      <c r="IZW176" s="171"/>
      <c r="IZX176" s="171"/>
      <c r="IZY176" s="171"/>
      <c r="IZZ176" s="171"/>
      <c r="JAA176" s="171"/>
      <c r="JAB176" s="171"/>
      <c r="JAC176" s="171"/>
      <c r="JAD176" s="171"/>
      <c r="JAE176" s="171"/>
      <c r="JAF176" s="171"/>
      <c r="JAG176" s="171"/>
      <c r="JAH176" s="171"/>
      <c r="JAI176" s="171"/>
      <c r="JAJ176" s="171"/>
      <c r="JAK176" s="171"/>
      <c r="JAL176" s="171"/>
      <c r="JAM176" s="171"/>
      <c r="JAN176" s="171"/>
      <c r="JAO176" s="171"/>
      <c r="JAP176" s="171"/>
      <c r="JAQ176" s="171"/>
      <c r="JAR176" s="171"/>
      <c r="JAS176" s="171"/>
      <c r="JAT176" s="171"/>
      <c r="JAU176" s="171"/>
      <c r="JAV176" s="171"/>
      <c r="JAW176" s="171"/>
      <c r="JAX176" s="171"/>
      <c r="JAY176" s="171"/>
      <c r="JAZ176" s="171"/>
      <c r="JBA176" s="171"/>
      <c r="JBB176" s="171"/>
      <c r="JBC176" s="171"/>
      <c r="JBD176" s="171"/>
      <c r="JBE176" s="171"/>
      <c r="JBF176" s="171"/>
      <c r="JBG176" s="171"/>
      <c r="JBH176" s="171"/>
      <c r="JBI176" s="171"/>
      <c r="JBJ176" s="171"/>
      <c r="JBK176" s="171"/>
      <c r="JBL176" s="171"/>
      <c r="JBM176" s="171"/>
      <c r="JBN176" s="171"/>
      <c r="JBO176" s="171"/>
      <c r="JBP176" s="171"/>
      <c r="JBQ176" s="171"/>
      <c r="JBR176" s="171"/>
      <c r="JBS176" s="171"/>
      <c r="JBT176" s="171"/>
      <c r="JBU176" s="171"/>
      <c r="JBV176" s="171"/>
      <c r="JBW176" s="171"/>
      <c r="JBX176" s="171"/>
      <c r="JBY176" s="171"/>
      <c r="JBZ176" s="171"/>
      <c r="JCA176" s="171"/>
      <c r="JCB176" s="171"/>
      <c r="JCC176" s="171"/>
      <c r="JCD176" s="171"/>
      <c r="JCE176" s="171"/>
      <c r="JCF176" s="171"/>
      <c r="JCG176" s="171"/>
      <c r="JCH176" s="171"/>
      <c r="JCI176" s="171"/>
      <c r="JCJ176" s="171"/>
      <c r="JCK176" s="171"/>
      <c r="JCL176" s="171"/>
      <c r="JCM176" s="171"/>
      <c r="JCN176" s="171"/>
      <c r="JCO176" s="171"/>
      <c r="JCP176" s="171"/>
      <c r="JCQ176" s="171"/>
      <c r="JCR176" s="171"/>
      <c r="JCS176" s="171"/>
      <c r="JCT176" s="171"/>
      <c r="JCU176" s="171"/>
      <c r="JCV176" s="171"/>
      <c r="JCW176" s="171"/>
      <c r="JCX176" s="171"/>
      <c r="JCY176" s="171"/>
      <c r="JCZ176" s="171"/>
      <c r="JDA176" s="171"/>
      <c r="JDB176" s="171"/>
      <c r="JDC176" s="171"/>
      <c r="JDD176" s="171"/>
      <c r="JDE176" s="171"/>
      <c r="JDF176" s="171"/>
      <c r="JDG176" s="171"/>
      <c r="JDH176" s="171"/>
      <c r="JDI176" s="171"/>
      <c r="JDJ176" s="171"/>
      <c r="JDK176" s="171"/>
      <c r="JDL176" s="171"/>
      <c r="JDM176" s="171"/>
      <c r="JDN176" s="171"/>
      <c r="JDO176" s="171"/>
      <c r="JDP176" s="171"/>
      <c r="JDQ176" s="171"/>
      <c r="JDR176" s="171"/>
      <c r="JDS176" s="171"/>
      <c r="JDT176" s="171"/>
      <c r="JDU176" s="171"/>
      <c r="JDV176" s="171"/>
      <c r="JDW176" s="171"/>
      <c r="JDX176" s="171"/>
      <c r="JDY176" s="171"/>
      <c r="JDZ176" s="171"/>
      <c r="JEA176" s="171"/>
      <c r="JEB176" s="171"/>
      <c r="JEC176" s="171"/>
      <c r="JED176" s="171"/>
      <c r="JEE176" s="171"/>
      <c r="JEF176" s="171"/>
      <c r="JEG176" s="171"/>
      <c r="JEH176" s="171"/>
      <c r="JEI176" s="171"/>
      <c r="JEJ176" s="171"/>
      <c r="JEK176" s="171"/>
      <c r="JEL176" s="171"/>
      <c r="JEM176" s="171"/>
      <c r="JEN176" s="171"/>
      <c r="JEO176" s="171"/>
      <c r="JEP176" s="171"/>
      <c r="JEQ176" s="171"/>
      <c r="JER176" s="171"/>
      <c r="JES176" s="171"/>
      <c r="JET176" s="171"/>
      <c r="JEU176" s="171"/>
      <c r="JEV176" s="171"/>
      <c r="JEW176" s="171"/>
      <c r="JEX176" s="171"/>
      <c r="JEY176" s="171"/>
      <c r="JEZ176" s="171"/>
      <c r="JFA176" s="171"/>
      <c r="JFB176" s="171"/>
      <c r="JFC176" s="171"/>
      <c r="JFD176" s="171"/>
      <c r="JFE176" s="171"/>
      <c r="JFF176" s="171"/>
      <c r="JFG176" s="171"/>
      <c r="JFH176" s="171"/>
      <c r="JFI176" s="171"/>
      <c r="JFJ176" s="171"/>
      <c r="JFK176" s="171"/>
      <c r="JFL176" s="171"/>
      <c r="JFM176" s="171"/>
      <c r="JFN176" s="171"/>
      <c r="JFO176" s="171"/>
      <c r="JFP176" s="171"/>
      <c r="JFQ176" s="171"/>
      <c r="JFR176" s="171"/>
      <c r="JFS176" s="171"/>
      <c r="JFT176" s="171"/>
      <c r="JFU176" s="171"/>
      <c r="JFV176" s="171"/>
      <c r="JFW176" s="171"/>
      <c r="JFX176" s="171"/>
      <c r="JFY176" s="171"/>
      <c r="JFZ176" s="171"/>
      <c r="JGA176" s="171"/>
      <c r="JGB176" s="171"/>
      <c r="JGC176" s="171"/>
      <c r="JGD176" s="171"/>
      <c r="JGE176" s="171"/>
      <c r="JGF176" s="171"/>
      <c r="JGG176" s="171"/>
      <c r="JGH176" s="171"/>
      <c r="JGI176" s="171"/>
      <c r="JGJ176" s="171"/>
      <c r="JGK176" s="171"/>
      <c r="JGL176" s="171"/>
      <c r="JGM176" s="171"/>
      <c r="JGN176" s="171"/>
      <c r="JGO176" s="171"/>
      <c r="JGP176" s="171"/>
      <c r="JGQ176" s="171"/>
      <c r="JGR176" s="171"/>
      <c r="JGS176" s="171"/>
      <c r="JGT176" s="171"/>
      <c r="JGU176" s="171"/>
      <c r="JGV176" s="171"/>
      <c r="JGW176" s="171"/>
      <c r="JGX176" s="171"/>
      <c r="JGY176" s="171"/>
      <c r="JGZ176" s="171"/>
      <c r="JHA176" s="171"/>
      <c r="JHB176" s="171"/>
      <c r="JHC176" s="171"/>
      <c r="JHD176" s="171"/>
      <c r="JHE176" s="171"/>
      <c r="JHF176" s="171"/>
      <c r="JHG176" s="171"/>
      <c r="JHH176" s="171"/>
      <c r="JHI176" s="171"/>
      <c r="JHJ176" s="171"/>
      <c r="JHK176" s="171"/>
      <c r="JHL176" s="171"/>
      <c r="JHM176" s="171"/>
      <c r="JHN176" s="171"/>
      <c r="JHO176" s="171"/>
      <c r="JHP176" s="171"/>
      <c r="JHQ176" s="171"/>
      <c r="JHR176" s="171"/>
      <c r="JHS176" s="171"/>
      <c r="JHT176" s="171"/>
      <c r="JHU176" s="171"/>
      <c r="JHV176" s="171"/>
      <c r="JHW176" s="171"/>
      <c r="JHX176" s="171"/>
      <c r="JHY176" s="171"/>
      <c r="JHZ176" s="171"/>
      <c r="JIA176" s="171"/>
      <c r="JIB176" s="171"/>
      <c r="JIC176" s="171"/>
      <c r="JID176" s="171"/>
      <c r="JIE176" s="171"/>
      <c r="JIF176" s="171"/>
      <c r="JIG176" s="171"/>
      <c r="JIH176" s="171"/>
      <c r="JII176" s="171"/>
      <c r="JIJ176" s="171"/>
      <c r="JIK176" s="171"/>
      <c r="JIL176" s="171"/>
      <c r="JIM176" s="171"/>
      <c r="JIN176" s="171"/>
      <c r="JIO176" s="171"/>
      <c r="JIP176" s="171"/>
      <c r="JIQ176" s="171"/>
      <c r="JIR176" s="171"/>
      <c r="JIS176" s="171"/>
      <c r="JIT176" s="171"/>
      <c r="JIU176" s="171"/>
      <c r="JIV176" s="171"/>
      <c r="JIW176" s="171"/>
      <c r="JIX176" s="171"/>
      <c r="JIY176" s="171"/>
      <c r="JIZ176" s="171"/>
      <c r="JJA176" s="171"/>
      <c r="JJB176" s="171"/>
      <c r="JJC176" s="171"/>
      <c r="JJD176" s="171"/>
      <c r="JJE176" s="171"/>
      <c r="JJF176" s="171"/>
      <c r="JJG176" s="171"/>
      <c r="JJH176" s="171"/>
      <c r="JJI176" s="171"/>
      <c r="JJJ176" s="171"/>
      <c r="JJK176" s="171"/>
      <c r="JJL176" s="171"/>
      <c r="JJM176" s="171"/>
      <c r="JJN176" s="171"/>
      <c r="JJO176" s="171"/>
      <c r="JJP176" s="171"/>
      <c r="JJQ176" s="171"/>
      <c r="JJR176" s="171"/>
      <c r="JJS176" s="171"/>
      <c r="JJT176" s="171"/>
      <c r="JJU176" s="171"/>
      <c r="JJV176" s="171"/>
      <c r="JJW176" s="171"/>
      <c r="JJX176" s="171"/>
      <c r="JJY176" s="171"/>
      <c r="JJZ176" s="171"/>
      <c r="JKA176" s="171"/>
      <c r="JKB176" s="171"/>
      <c r="JKC176" s="171"/>
      <c r="JKD176" s="171"/>
      <c r="JKE176" s="171"/>
      <c r="JKF176" s="171"/>
      <c r="JKG176" s="171"/>
      <c r="JKH176" s="171"/>
      <c r="JKI176" s="171"/>
      <c r="JKJ176" s="171"/>
      <c r="JKK176" s="171"/>
      <c r="JKL176" s="171"/>
      <c r="JKM176" s="171"/>
      <c r="JKN176" s="171"/>
      <c r="JKO176" s="171"/>
      <c r="JKP176" s="171"/>
      <c r="JKQ176" s="171"/>
      <c r="JKR176" s="171"/>
      <c r="JKS176" s="171"/>
      <c r="JKT176" s="171"/>
      <c r="JKU176" s="171"/>
      <c r="JKV176" s="171"/>
      <c r="JKW176" s="171"/>
      <c r="JKX176" s="171"/>
      <c r="JKY176" s="171"/>
      <c r="JKZ176" s="171"/>
      <c r="JLA176" s="171"/>
      <c r="JLB176" s="171"/>
      <c r="JLC176" s="171"/>
      <c r="JLD176" s="171"/>
      <c r="JLE176" s="171"/>
      <c r="JLF176" s="171"/>
      <c r="JLG176" s="171"/>
      <c r="JLH176" s="171"/>
      <c r="JLI176" s="171"/>
      <c r="JLJ176" s="171"/>
      <c r="JLK176" s="171"/>
      <c r="JLL176" s="171"/>
      <c r="JLM176" s="171"/>
      <c r="JLN176" s="171"/>
      <c r="JLO176" s="171"/>
      <c r="JLP176" s="171"/>
      <c r="JLQ176" s="171"/>
      <c r="JLR176" s="171"/>
      <c r="JLS176" s="171"/>
      <c r="JLT176" s="171"/>
      <c r="JLU176" s="171"/>
      <c r="JLV176" s="171"/>
      <c r="JLW176" s="171"/>
      <c r="JLX176" s="171"/>
      <c r="JLY176" s="171"/>
      <c r="JLZ176" s="171"/>
      <c r="JMA176" s="171"/>
      <c r="JMB176" s="171"/>
      <c r="JMC176" s="171"/>
      <c r="JMD176" s="171"/>
      <c r="JME176" s="171"/>
      <c r="JMF176" s="171"/>
      <c r="JMG176" s="171"/>
      <c r="JMH176" s="171"/>
      <c r="JMI176" s="171"/>
      <c r="JMJ176" s="171"/>
      <c r="JMK176" s="171"/>
      <c r="JML176" s="171"/>
      <c r="JMM176" s="171"/>
      <c r="JMN176" s="171"/>
      <c r="JMO176" s="171"/>
      <c r="JMP176" s="171"/>
      <c r="JMQ176" s="171"/>
      <c r="JMR176" s="171"/>
      <c r="JMS176" s="171"/>
      <c r="JMT176" s="171"/>
      <c r="JMU176" s="171"/>
      <c r="JMV176" s="171"/>
      <c r="JMW176" s="171"/>
      <c r="JMX176" s="171"/>
      <c r="JMY176" s="171"/>
      <c r="JMZ176" s="171"/>
      <c r="JNA176" s="171"/>
      <c r="JNB176" s="171"/>
      <c r="JNC176" s="171"/>
      <c r="JND176" s="171"/>
      <c r="JNE176" s="171"/>
      <c r="JNF176" s="171"/>
      <c r="JNG176" s="171"/>
      <c r="JNH176" s="171"/>
      <c r="JNI176" s="171"/>
      <c r="JNJ176" s="171"/>
      <c r="JNK176" s="171"/>
      <c r="JNL176" s="171"/>
      <c r="JNM176" s="171"/>
      <c r="JNN176" s="171"/>
      <c r="JNO176" s="171"/>
      <c r="JNP176" s="171"/>
      <c r="JNQ176" s="171"/>
      <c r="JNR176" s="171"/>
      <c r="JNS176" s="171"/>
      <c r="JNT176" s="171"/>
      <c r="JNU176" s="171"/>
      <c r="JNV176" s="171"/>
      <c r="JNW176" s="171"/>
      <c r="JNX176" s="171"/>
      <c r="JNY176" s="171"/>
      <c r="JNZ176" s="171"/>
      <c r="JOA176" s="171"/>
      <c r="JOB176" s="171"/>
      <c r="JOC176" s="171"/>
      <c r="JOD176" s="171"/>
      <c r="JOE176" s="171"/>
      <c r="JOF176" s="171"/>
      <c r="JOG176" s="171"/>
      <c r="JOH176" s="171"/>
      <c r="JOI176" s="171"/>
      <c r="JOJ176" s="171"/>
      <c r="JOK176" s="171"/>
      <c r="JOL176" s="171"/>
      <c r="JOM176" s="171"/>
      <c r="JON176" s="171"/>
      <c r="JOO176" s="171"/>
      <c r="JOP176" s="171"/>
      <c r="JOQ176" s="171"/>
      <c r="JOR176" s="171"/>
      <c r="JOS176" s="171"/>
      <c r="JOT176" s="171"/>
      <c r="JOU176" s="171"/>
      <c r="JOV176" s="171"/>
      <c r="JOW176" s="171"/>
      <c r="JOX176" s="171"/>
      <c r="JOY176" s="171"/>
      <c r="JOZ176" s="171"/>
      <c r="JPA176" s="171"/>
      <c r="JPB176" s="171"/>
      <c r="JPC176" s="171"/>
      <c r="JPD176" s="171"/>
      <c r="JPE176" s="171"/>
      <c r="JPF176" s="171"/>
      <c r="JPG176" s="171"/>
      <c r="JPH176" s="171"/>
      <c r="JPI176" s="171"/>
      <c r="JPJ176" s="171"/>
      <c r="JPK176" s="171"/>
      <c r="JPL176" s="171"/>
      <c r="JPM176" s="171"/>
      <c r="JPN176" s="171"/>
      <c r="JPO176" s="171"/>
      <c r="JPP176" s="171"/>
      <c r="JPQ176" s="171"/>
      <c r="JPR176" s="171"/>
      <c r="JPS176" s="171"/>
      <c r="JPT176" s="171"/>
      <c r="JPU176" s="171"/>
      <c r="JPV176" s="171"/>
      <c r="JPW176" s="171"/>
      <c r="JPX176" s="171"/>
      <c r="JPY176" s="171"/>
      <c r="JPZ176" s="171"/>
      <c r="JQA176" s="171"/>
      <c r="JQB176" s="171"/>
      <c r="JQC176" s="171"/>
      <c r="JQD176" s="171"/>
      <c r="JQE176" s="171"/>
      <c r="JQF176" s="171"/>
      <c r="JQG176" s="171"/>
      <c r="JQH176" s="171"/>
      <c r="JQI176" s="171"/>
      <c r="JQJ176" s="171"/>
      <c r="JQK176" s="171"/>
      <c r="JQL176" s="171"/>
      <c r="JQM176" s="171"/>
      <c r="JQN176" s="171"/>
      <c r="JQO176" s="171"/>
      <c r="JQP176" s="171"/>
      <c r="JQQ176" s="171"/>
      <c r="JQR176" s="171"/>
      <c r="JQS176" s="171"/>
      <c r="JQT176" s="171"/>
      <c r="JQU176" s="171"/>
      <c r="JQV176" s="171"/>
      <c r="JQW176" s="171"/>
      <c r="JQX176" s="171"/>
      <c r="JQY176" s="171"/>
      <c r="JQZ176" s="171"/>
      <c r="JRA176" s="171"/>
      <c r="JRB176" s="171"/>
      <c r="JRC176" s="171"/>
      <c r="JRD176" s="171"/>
      <c r="JRE176" s="171"/>
      <c r="JRF176" s="171"/>
      <c r="JRG176" s="171"/>
      <c r="JRH176" s="171"/>
      <c r="JRI176" s="171"/>
      <c r="JRJ176" s="171"/>
      <c r="JRK176" s="171"/>
      <c r="JRL176" s="171"/>
      <c r="JRM176" s="171"/>
      <c r="JRN176" s="171"/>
      <c r="JRO176" s="171"/>
      <c r="JRP176" s="171"/>
      <c r="JRQ176" s="171"/>
      <c r="JRR176" s="171"/>
      <c r="JRS176" s="171"/>
      <c r="JRT176" s="171"/>
      <c r="JRU176" s="171"/>
      <c r="JRV176" s="171"/>
      <c r="JRW176" s="171"/>
      <c r="JRX176" s="171"/>
      <c r="JRY176" s="171"/>
      <c r="JRZ176" s="171"/>
      <c r="JSA176" s="171"/>
      <c r="JSB176" s="171"/>
      <c r="JSC176" s="171"/>
      <c r="JSD176" s="171"/>
      <c r="JSE176" s="171"/>
      <c r="JSF176" s="171"/>
      <c r="JSG176" s="171"/>
      <c r="JSH176" s="171"/>
      <c r="JSI176" s="171"/>
      <c r="JSJ176" s="171"/>
      <c r="JSK176" s="171"/>
      <c r="JSL176" s="171"/>
      <c r="JSM176" s="171"/>
      <c r="JSN176" s="171"/>
      <c r="JSO176" s="171"/>
      <c r="JSP176" s="171"/>
      <c r="JSQ176" s="171"/>
      <c r="JSR176" s="171"/>
      <c r="JSS176" s="171"/>
      <c r="JST176" s="171"/>
      <c r="JSU176" s="171"/>
      <c r="JSV176" s="171"/>
      <c r="JSW176" s="171"/>
      <c r="JSX176" s="171"/>
      <c r="JSY176" s="171"/>
      <c r="JSZ176" s="171"/>
      <c r="JTA176" s="171"/>
      <c r="JTB176" s="171"/>
      <c r="JTC176" s="171"/>
      <c r="JTD176" s="171"/>
      <c r="JTE176" s="171"/>
      <c r="JTF176" s="171"/>
      <c r="JTG176" s="171"/>
      <c r="JTH176" s="171"/>
      <c r="JTI176" s="171"/>
      <c r="JTJ176" s="171"/>
      <c r="JTK176" s="171"/>
      <c r="JTL176" s="171"/>
      <c r="JTM176" s="171"/>
      <c r="JTN176" s="171"/>
      <c r="JTO176" s="171"/>
      <c r="JTP176" s="171"/>
      <c r="JTQ176" s="171"/>
      <c r="JTR176" s="171"/>
      <c r="JTS176" s="171"/>
      <c r="JTT176" s="171"/>
      <c r="JTU176" s="171"/>
      <c r="JTV176" s="171"/>
      <c r="JTW176" s="171"/>
      <c r="JTX176" s="171"/>
      <c r="JTY176" s="171"/>
      <c r="JTZ176" s="171"/>
      <c r="JUA176" s="171"/>
      <c r="JUB176" s="171"/>
      <c r="JUC176" s="171"/>
      <c r="JUD176" s="171"/>
      <c r="JUE176" s="171"/>
      <c r="JUF176" s="171"/>
      <c r="JUG176" s="171"/>
      <c r="JUH176" s="171"/>
      <c r="JUI176" s="171"/>
      <c r="JUJ176" s="171"/>
      <c r="JUK176" s="171"/>
      <c r="JUL176" s="171"/>
      <c r="JUM176" s="171"/>
      <c r="JUN176" s="171"/>
      <c r="JUO176" s="171"/>
      <c r="JUP176" s="171"/>
      <c r="JUQ176" s="171"/>
      <c r="JUR176" s="171"/>
      <c r="JUS176" s="171"/>
      <c r="JUT176" s="171"/>
      <c r="JUU176" s="171"/>
      <c r="JUV176" s="171"/>
      <c r="JUW176" s="171"/>
      <c r="JUX176" s="171"/>
      <c r="JUY176" s="171"/>
      <c r="JUZ176" s="171"/>
      <c r="JVA176" s="171"/>
      <c r="JVB176" s="171"/>
      <c r="JVC176" s="171"/>
      <c r="JVD176" s="171"/>
      <c r="JVE176" s="171"/>
      <c r="JVF176" s="171"/>
      <c r="JVG176" s="171"/>
      <c r="JVH176" s="171"/>
      <c r="JVI176" s="171"/>
      <c r="JVJ176" s="171"/>
      <c r="JVK176" s="171"/>
      <c r="JVL176" s="171"/>
      <c r="JVM176" s="171"/>
      <c r="JVN176" s="171"/>
      <c r="JVO176" s="171"/>
      <c r="JVP176" s="171"/>
      <c r="JVQ176" s="171"/>
      <c r="JVR176" s="171"/>
      <c r="JVS176" s="171"/>
      <c r="JVT176" s="171"/>
      <c r="JVU176" s="171"/>
      <c r="JVV176" s="171"/>
      <c r="JVW176" s="171"/>
      <c r="JVX176" s="171"/>
      <c r="JVY176" s="171"/>
      <c r="JVZ176" s="171"/>
      <c r="JWA176" s="171"/>
      <c r="JWB176" s="171"/>
      <c r="JWC176" s="171"/>
      <c r="JWD176" s="171"/>
      <c r="JWE176" s="171"/>
      <c r="JWF176" s="171"/>
      <c r="JWG176" s="171"/>
      <c r="JWH176" s="171"/>
      <c r="JWI176" s="171"/>
      <c r="JWJ176" s="171"/>
      <c r="JWK176" s="171"/>
      <c r="JWL176" s="171"/>
      <c r="JWM176" s="171"/>
      <c r="JWN176" s="171"/>
      <c r="JWO176" s="171"/>
      <c r="JWP176" s="171"/>
      <c r="JWQ176" s="171"/>
      <c r="JWR176" s="171"/>
      <c r="JWS176" s="171"/>
      <c r="JWT176" s="171"/>
      <c r="JWU176" s="171"/>
      <c r="JWV176" s="171"/>
      <c r="JWW176" s="171"/>
      <c r="JWX176" s="171"/>
      <c r="JWY176" s="171"/>
      <c r="JWZ176" s="171"/>
      <c r="JXA176" s="171"/>
      <c r="JXB176" s="171"/>
      <c r="JXC176" s="171"/>
      <c r="JXD176" s="171"/>
      <c r="JXE176" s="171"/>
      <c r="JXF176" s="171"/>
      <c r="JXG176" s="171"/>
      <c r="JXH176" s="171"/>
      <c r="JXI176" s="171"/>
      <c r="JXJ176" s="171"/>
      <c r="JXK176" s="171"/>
      <c r="JXL176" s="171"/>
      <c r="JXM176" s="171"/>
      <c r="JXN176" s="171"/>
      <c r="JXO176" s="171"/>
      <c r="JXP176" s="171"/>
      <c r="JXQ176" s="171"/>
      <c r="JXR176" s="171"/>
      <c r="JXS176" s="171"/>
      <c r="JXT176" s="171"/>
      <c r="JXU176" s="171"/>
      <c r="JXV176" s="171"/>
      <c r="JXW176" s="171"/>
      <c r="JXX176" s="171"/>
      <c r="JXY176" s="171"/>
      <c r="JXZ176" s="171"/>
      <c r="JYA176" s="171"/>
      <c r="JYB176" s="171"/>
      <c r="JYC176" s="171"/>
      <c r="JYD176" s="171"/>
      <c r="JYE176" s="171"/>
      <c r="JYF176" s="171"/>
      <c r="JYG176" s="171"/>
      <c r="JYH176" s="171"/>
      <c r="JYI176" s="171"/>
      <c r="JYJ176" s="171"/>
      <c r="JYK176" s="171"/>
      <c r="JYL176" s="171"/>
      <c r="JYM176" s="171"/>
      <c r="JYN176" s="171"/>
      <c r="JYO176" s="171"/>
      <c r="JYP176" s="171"/>
      <c r="JYQ176" s="171"/>
      <c r="JYR176" s="171"/>
      <c r="JYS176" s="171"/>
      <c r="JYT176" s="171"/>
      <c r="JYU176" s="171"/>
      <c r="JYV176" s="171"/>
      <c r="JYW176" s="171"/>
      <c r="JYX176" s="171"/>
      <c r="JYY176" s="171"/>
      <c r="JYZ176" s="171"/>
      <c r="JZA176" s="171"/>
      <c r="JZB176" s="171"/>
      <c r="JZC176" s="171"/>
      <c r="JZD176" s="171"/>
      <c r="JZE176" s="171"/>
      <c r="JZF176" s="171"/>
      <c r="JZG176" s="171"/>
      <c r="JZH176" s="171"/>
      <c r="JZI176" s="171"/>
      <c r="JZJ176" s="171"/>
      <c r="JZK176" s="171"/>
      <c r="JZL176" s="171"/>
      <c r="JZM176" s="171"/>
      <c r="JZN176" s="171"/>
      <c r="JZO176" s="171"/>
      <c r="JZP176" s="171"/>
      <c r="JZQ176" s="171"/>
      <c r="JZR176" s="171"/>
      <c r="JZS176" s="171"/>
      <c r="JZT176" s="171"/>
      <c r="JZU176" s="171"/>
      <c r="JZV176" s="171"/>
      <c r="JZW176" s="171"/>
      <c r="JZX176" s="171"/>
      <c r="JZY176" s="171"/>
      <c r="JZZ176" s="171"/>
      <c r="KAA176" s="171"/>
      <c r="KAB176" s="171"/>
      <c r="KAC176" s="171"/>
      <c r="KAD176" s="171"/>
      <c r="KAE176" s="171"/>
      <c r="KAF176" s="171"/>
      <c r="KAG176" s="171"/>
      <c r="KAH176" s="171"/>
      <c r="KAI176" s="171"/>
      <c r="KAJ176" s="171"/>
      <c r="KAK176" s="171"/>
      <c r="KAL176" s="171"/>
      <c r="KAM176" s="171"/>
      <c r="KAN176" s="171"/>
      <c r="KAO176" s="171"/>
      <c r="KAP176" s="171"/>
      <c r="KAQ176" s="171"/>
      <c r="KAR176" s="171"/>
      <c r="KAS176" s="171"/>
      <c r="KAT176" s="171"/>
      <c r="KAU176" s="171"/>
      <c r="KAV176" s="171"/>
      <c r="KAW176" s="171"/>
      <c r="KAX176" s="171"/>
      <c r="KAY176" s="171"/>
      <c r="KAZ176" s="171"/>
      <c r="KBA176" s="171"/>
      <c r="KBB176" s="171"/>
      <c r="KBC176" s="171"/>
      <c r="KBD176" s="171"/>
      <c r="KBE176" s="171"/>
      <c r="KBF176" s="171"/>
      <c r="KBG176" s="171"/>
      <c r="KBH176" s="171"/>
      <c r="KBI176" s="171"/>
      <c r="KBJ176" s="171"/>
      <c r="KBK176" s="171"/>
      <c r="KBL176" s="171"/>
      <c r="KBM176" s="171"/>
      <c r="KBN176" s="171"/>
      <c r="KBO176" s="171"/>
      <c r="KBP176" s="171"/>
      <c r="KBQ176" s="171"/>
      <c r="KBR176" s="171"/>
      <c r="KBS176" s="171"/>
      <c r="KBT176" s="171"/>
      <c r="KBU176" s="171"/>
      <c r="KBV176" s="171"/>
      <c r="KBW176" s="171"/>
      <c r="KBX176" s="171"/>
      <c r="KBY176" s="171"/>
      <c r="KBZ176" s="171"/>
      <c r="KCA176" s="171"/>
      <c r="KCB176" s="171"/>
      <c r="KCC176" s="171"/>
      <c r="KCD176" s="171"/>
      <c r="KCE176" s="171"/>
      <c r="KCF176" s="171"/>
      <c r="KCG176" s="171"/>
      <c r="KCH176" s="171"/>
      <c r="KCI176" s="171"/>
      <c r="KCJ176" s="171"/>
      <c r="KCK176" s="171"/>
      <c r="KCL176" s="171"/>
      <c r="KCM176" s="171"/>
      <c r="KCN176" s="171"/>
      <c r="KCO176" s="171"/>
      <c r="KCP176" s="171"/>
      <c r="KCQ176" s="171"/>
      <c r="KCR176" s="171"/>
      <c r="KCS176" s="171"/>
      <c r="KCT176" s="171"/>
      <c r="KCU176" s="171"/>
      <c r="KCV176" s="171"/>
      <c r="KCW176" s="171"/>
      <c r="KCX176" s="171"/>
      <c r="KCY176" s="171"/>
      <c r="KCZ176" s="171"/>
      <c r="KDA176" s="171"/>
      <c r="KDB176" s="171"/>
      <c r="KDC176" s="171"/>
      <c r="KDD176" s="171"/>
      <c r="KDE176" s="171"/>
      <c r="KDF176" s="171"/>
      <c r="KDG176" s="171"/>
      <c r="KDH176" s="171"/>
      <c r="KDI176" s="171"/>
      <c r="KDJ176" s="171"/>
      <c r="KDK176" s="171"/>
      <c r="KDL176" s="171"/>
      <c r="KDM176" s="171"/>
      <c r="KDN176" s="171"/>
      <c r="KDO176" s="171"/>
      <c r="KDP176" s="171"/>
      <c r="KDQ176" s="171"/>
      <c r="KDR176" s="171"/>
      <c r="KDS176" s="171"/>
      <c r="KDT176" s="171"/>
      <c r="KDU176" s="171"/>
      <c r="KDV176" s="171"/>
      <c r="KDW176" s="171"/>
      <c r="KDX176" s="171"/>
      <c r="KDY176" s="171"/>
      <c r="KDZ176" s="171"/>
      <c r="KEA176" s="171"/>
      <c r="KEB176" s="171"/>
      <c r="KEC176" s="171"/>
      <c r="KED176" s="171"/>
      <c r="KEE176" s="171"/>
      <c r="KEF176" s="171"/>
      <c r="KEG176" s="171"/>
      <c r="KEH176" s="171"/>
      <c r="KEI176" s="171"/>
      <c r="KEJ176" s="171"/>
      <c r="KEK176" s="171"/>
      <c r="KEL176" s="171"/>
      <c r="KEM176" s="171"/>
      <c r="KEN176" s="171"/>
      <c r="KEO176" s="171"/>
      <c r="KEP176" s="171"/>
      <c r="KEQ176" s="171"/>
      <c r="KER176" s="171"/>
      <c r="KES176" s="171"/>
      <c r="KET176" s="171"/>
      <c r="KEU176" s="171"/>
      <c r="KEV176" s="171"/>
      <c r="KEW176" s="171"/>
      <c r="KEX176" s="171"/>
      <c r="KEY176" s="171"/>
      <c r="KEZ176" s="171"/>
      <c r="KFA176" s="171"/>
      <c r="KFB176" s="171"/>
      <c r="KFC176" s="171"/>
      <c r="KFD176" s="171"/>
      <c r="KFE176" s="171"/>
      <c r="KFF176" s="171"/>
      <c r="KFG176" s="171"/>
      <c r="KFH176" s="171"/>
      <c r="KFI176" s="171"/>
      <c r="KFJ176" s="171"/>
      <c r="KFK176" s="171"/>
      <c r="KFL176" s="171"/>
      <c r="KFM176" s="171"/>
      <c r="KFN176" s="171"/>
      <c r="KFO176" s="171"/>
      <c r="KFP176" s="171"/>
      <c r="KFQ176" s="171"/>
      <c r="KFR176" s="171"/>
      <c r="KFS176" s="171"/>
      <c r="KFT176" s="171"/>
      <c r="KFU176" s="171"/>
      <c r="KFV176" s="171"/>
      <c r="KFW176" s="171"/>
      <c r="KFX176" s="171"/>
      <c r="KFY176" s="171"/>
      <c r="KFZ176" s="171"/>
      <c r="KGA176" s="171"/>
      <c r="KGB176" s="171"/>
      <c r="KGC176" s="171"/>
      <c r="KGD176" s="171"/>
      <c r="KGE176" s="171"/>
      <c r="KGF176" s="171"/>
      <c r="KGG176" s="171"/>
      <c r="KGH176" s="171"/>
      <c r="KGI176" s="171"/>
      <c r="KGJ176" s="171"/>
      <c r="KGK176" s="171"/>
      <c r="KGL176" s="171"/>
      <c r="KGM176" s="171"/>
      <c r="KGN176" s="171"/>
      <c r="KGO176" s="171"/>
      <c r="KGP176" s="171"/>
      <c r="KGQ176" s="171"/>
      <c r="KGR176" s="171"/>
      <c r="KGS176" s="171"/>
      <c r="KGT176" s="171"/>
      <c r="KGU176" s="171"/>
      <c r="KGV176" s="171"/>
      <c r="KGW176" s="171"/>
      <c r="KGX176" s="171"/>
      <c r="KGY176" s="171"/>
      <c r="KGZ176" s="171"/>
      <c r="KHA176" s="171"/>
      <c r="KHB176" s="171"/>
      <c r="KHC176" s="171"/>
      <c r="KHD176" s="171"/>
      <c r="KHE176" s="171"/>
      <c r="KHF176" s="171"/>
      <c r="KHG176" s="171"/>
      <c r="KHH176" s="171"/>
      <c r="KHI176" s="171"/>
      <c r="KHJ176" s="171"/>
      <c r="KHK176" s="171"/>
      <c r="KHL176" s="171"/>
      <c r="KHM176" s="171"/>
      <c r="KHN176" s="171"/>
      <c r="KHO176" s="171"/>
      <c r="KHP176" s="171"/>
      <c r="KHQ176" s="171"/>
      <c r="KHR176" s="171"/>
      <c r="KHS176" s="171"/>
      <c r="KHT176" s="171"/>
      <c r="KHU176" s="171"/>
      <c r="KHV176" s="171"/>
      <c r="KHW176" s="171"/>
      <c r="KHX176" s="171"/>
      <c r="KHY176" s="171"/>
      <c r="KHZ176" s="171"/>
      <c r="KIA176" s="171"/>
      <c r="KIB176" s="171"/>
      <c r="KIC176" s="171"/>
      <c r="KID176" s="171"/>
      <c r="KIE176" s="171"/>
      <c r="KIF176" s="171"/>
      <c r="KIG176" s="171"/>
      <c r="KIH176" s="171"/>
      <c r="KII176" s="171"/>
      <c r="KIJ176" s="171"/>
      <c r="KIK176" s="171"/>
      <c r="KIL176" s="171"/>
      <c r="KIM176" s="171"/>
      <c r="KIN176" s="171"/>
      <c r="KIO176" s="171"/>
      <c r="KIP176" s="171"/>
      <c r="KIQ176" s="171"/>
      <c r="KIR176" s="171"/>
      <c r="KIS176" s="171"/>
      <c r="KIT176" s="171"/>
      <c r="KIU176" s="171"/>
      <c r="KIV176" s="171"/>
      <c r="KIW176" s="171"/>
      <c r="KIX176" s="171"/>
      <c r="KIY176" s="171"/>
      <c r="KIZ176" s="171"/>
      <c r="KJA176" s="171"/>
      <c r="KJB176" s="171"/>
      <c r="KJC176" s="171"/>
      <c r="KJD176" s="171"/>
      <c r="KJE176" s="171"/>
      <c r="KJF176" s="171"/>
      <c r="KJG176" s="171"/>
      <c r="KJH176" s="171"/>
      <c r="KJI176" s="171"/>
      <c r="KJJ176" s="171"/>
      <c r="KJK176" s="171"/>
      <c r="KJL176" s="171"/>
      <c r="KJM176" s="171"/>
      <c r="KJN176" s="171"/>
      <c r="KJO176" s="171"/>
      <c r="KJP176" s="171"/>
      <c r="KJQ176" s="171"/>
      <c r="KJR176" s="171"/>
      <c r="KJS176" s="171"/>
      <c r="KJT176" s="171"/>
      <c r="KJU176" s="171"/>
      <c r="KJV176" s="171"/>
      <c r="KJW176" s="171"/>
      <c r="KJX176" s="171"/>
      <c r="KJY176" s="171"/>
      <c r="KJZ176" s="171"/>
      <c r="KKA176" s="171"/>
      <c r="KKB176" s="171"/>
      <c r="KKC176" s="171"/>
      <c r="KKD176" s="171"/>
      <c r="KKE176" s="171"/>
      <c r="KKF176" s="171"/>
      <c r="KKG176" s="171"/>
      <c r="KKH176" s="171"/>
      <c r="KKI176" s="171"/>
      <c r="KKJ176" s="171"/>
      <c r="KKK176" s="171"/>
      <c r="KKL176" s="171"/>
      <c r="KKM176" s="171"/>
      <c r="KKN176" s="171"/>
      <c r="KKO176" s="171"/>
      <c r="KKP176" s="171"/>
      <c r="KKQ176" s="171"/>
      <c r="KKR176" s="171"/>
      <c r="KKS176" s="171"/>
      <c r="KKT176" s="171"/>
      <c r="KKU176" s="171"/>
      <c r="KKV176" s="171"/>
      <c r="KKW176" s="171"/>
      <c r="KKX176" s="171"/>
      <c r="KKY176" s="171"/>
      <c r="KKZ176" s="171"/>
      <c r="KLA176" s="171"/>
      <c r="KLB176" s="171"/>
      <c r="KLC176" s="171"/>
      <c r="KLD176" s="171"/>
      <c r="KLE176" s="171"/>
      <c r="KLF176" s="171"/>
      <c r="KLG176" s="171"/>
      <c r="KLH176" s="171"/>
      <c r="KLI176" s="171"/>
      <c r="KLJ176" s="171"/>
      <c r="KLK176" s="171"/>
      <c r="KLL176" s="171"/>
      <c r="KLM176" s="171"/>
      <c r="KLN176" s="171"/>
      <c r="KLO176" s="171"/>
      <c r="KLP176" s="171"/>
      <c r="KLQ176" s="171"/>
      <c r="KLR176" s="171"/>
      <c r="KLS176" s="171"/>
      <c r="KLT176" s="171"/>
      <c r="KLU176" s="171"/>
      <c r="KLV176" s="171"/>
      <c r="KLW176" s="171"/>
      <c r="KLX176" s="171"/>
      <c r="KLY176" s="171"/>
      <c r="KLZ176" s="171"/>
      <c r="KMA176" s="171"/>
      <c r="KMB176" s="171"/>
      <c r="KMC176" s="171"/>
      <c r="KMD176" s="171"/>
      <c r="KME176" s="171"/>
      <c r="KMF176" s="171"/>
      <c r="KMG176" s="171"/>
      <c r="KMH176" s="171"/>
      <c r="KMI176" s="171"/>
      <c r="KMJ176" s="171"/>
      <c r="KMK176" s="171"/>
      <c r="KML176" s="171"/>
      <c r="KMM176" s="171"/>
      <c r="KMN176" s="171"/>
      <c r="KMO176" s="171"/>
      <c r="KMP176" s="171"/>
      <c r="KMQ176" s="171"/>
      <c r="KMR176" s="171"/>
      <c r="KMS176" s="171"/>
      <c r="KMT176" s="171"/>
      <c r="KMU176" s="171"/>
      <c r="KMV176" s="171"/>
      <c r="KMW176" s="171"/>
      <c r="KMX176" s="171"/>
      <c r="KMY176" s="171"/>
      <c r="KMZ176" s="171"/>
      <c r="KNA176" s="171"/>
      <c r="KNB176" s="171"/>
      <c r="KNC176" s="171"/>
      <c r="KND176" s="171"/>
      <c r="KNE176" s="171"/>
      <c r="KNF176" s="171"/>
      <c r="KNG176" s="171"/>
      <c r="KNH176" s="171"/>
      <c r="KNI176" s="171"/>
      <c r="KNJ176" s="171"/>
      <c r="KNK176" s="171"/>
      <c r="KNL176" s="171"/>
      <c r="KNM176" s="171"/>
      <c r="KNN176" s="171"/>
      <c r="KNO176" s="171"/>
      <c r="KNP176" s="171"/>
      <c r="KNQ176" s="171"/>
      <c r="KNR176" s="171"/>
      <c r="KNS176" s="171"/>
      <c r="KNT176" s="171"/>
      <c r="KNU176" s="171"/>
      <c r="KNV176" s="171"/>
      <c r="KNW176" s="171"/>
      <c r="KNX176" s="171"/>
      <c r="KNY176" s="171"/>
      <c r="KNZ176" s="171"/>
      <c r="KOA176" s="171"/>
      <c r="KOB176" s="171"/>
      <c r="KOC176" s="171"/>
      <c r="KOD176" s="171"/>
      <c r="KOE176" s="171"/>
      <c r="KOF176" s="171"/>
      <c r="KOG176" s="171"/>
      <c r="KOH176" s="171"/>
      <c r="KOI176" s="171"/>
      <c r="KOJ176" s="171"/>
      <c r="KOK176" s="171"/>
      <c r="KOL176" s="171"/>
      <c r="KOM176" s="171"/>
      <c r="KON176" s="171"/>
      <c r="KOO176" s="171"/>
      <c r="KOP176" s="171"/>
      <c r="KOQ176" s="171"/>
      <c r="KOR176" s="171"/>
      <c r="KOS176" s="171"/>
      <c r="KOT176" s="171"/>
      <c r="KOU176" s="171"/>
      <c r="KOV176" s="171"/>
      <c r="KOW176" s="171"/>
      <c r="KOX176" s="171"/>
      <c r="KOY176" s="171"/>
      <c r="KOZ176" s="171"/>
      <c r="KPA176" s="171"/>
      <c r="KPB176" s="171"/>
      <c r="KPC176" s="171"/>
      <c r="KPD176" s="171"/>
      <c r="KPE176" s="171"/>
      <c r="KPF176" s="171"/>
      <c r="KPG176" s="171"/>
      <c r="KPH176" s="171"/>
      <c r="KPI176" s="171"/>
      <c r="KPJ176" s="171"/>
      <c r="KPK176" s="171"/>
      <c r="KPL176" s="171"/>
      <c r="KPM176" s="171"/>
      <c r="KPN176" s="171"/>
      <c r="KPO176" s="171"/>
      <c r="KPP176" s="171"/>
      <c r="KPQ176" s="171"/>
      <c r="KPR176" s="171"/>
      <c r="KPS176" s="171"/>
      <c r="KPT176" s="171"/>
      <c r="KPU176" s="171"/>
      <c r="KPV176" s="171"/>
      <c r="KPW176" s="171"/>
      <c r="KPX176" s="171"/>
      <c r="KPY176" s="171"/>
      <c r="KPZ176" s="171"/>
      <c r="KQA176" s="171"/>
      <c r="KQB176" s="171"/>
      <c r="KQC176" s="171"/>
      <c r="KQD176" s="171"/>
      <c r="KQE176" s="171"/>
      <c r="KQF176" s="171"/>
      <c r="KQG176" s="171"/>
      <c r="KQH176" s="171"/>
      <c r="KQI176" s="171"/>
      <c r="KQJ176" s="171"/>
      <c r="KQK176" s="171"/>
      <c r="KQL176" s="171"/>
      <c r="KQM176" s="171"/>
      <c r="KQN176" s="171"/>
      <c r="KQO176" s="171"/>
      <c r="KQP176" s="171"/>
      <c r="KQQ176" s="171"/>
      <c r="KQR176" s="171"/>
      <c r="KQS176" s="171"/>
      <c r="KQT176" s="171"/>
      <c r="KQU176" s="171"/>
      <c r="KQV176" s="171"/>
      <c r="KQW176" s="171"/>
      <c r="KQX176" s="171"/>
      <c r="KQY176" s="171"/>
      <c r="KQZ176" s="171"/>
      <c r="KRA176" s="171"/>
      <c r="KRB176" s="171"/>
      <c r="KRC176" s="171"/>
      <c r="KRD176" s="171"/>
      <c r="KRE176" s="171"/>
      <c r="KRF176" s="171"/>
      <c r="KRG176" s="171"/>
      <c r="KRH176" s="171"/>
      <c r="KRI176" s="171"/>
      <c r="KRJ176" s="171"/>
      <c r="KRK176" s="171"/>
      <c r="KRL176" s="171"/>
      <c r="KRM176" s="171"/>
      <c r="KRN176" s="171"/>
      <c r="KRO176" s="171"/>
      <c r="KRP176" s="171"/>
      <c r="KRQ176" s="171"/>
      <c r="KRR176" s="171"/>
      <c r="KRS176" s="171"/>
      <c r="KRT176" s="171"/>
      <c r="KRU176" s="171"/>
      <c r="KRV176" s="171"/>
      <c r="KRW176" s="171"/>
      <c r="KRX176" s="171"/>
      <c r="KRY176" s="171"/>
      <c r="KRZ176" s="171"/>
      <c r="KSA176" s="171"/>
      <c r="KSB176" s="171"/>
      <c r="KSC176" s="171"/>
      <c r="KSD176" s="171"/>
      <c r="KSE176" s="171"/>
      <c r="KSF176" s="171"/>
      <c r="KSG176" s="171"/>
      <c r="KSH176" s="171"/>
      <c r="KSI176" s="171"/>
      <c r="KSJ176" s="171"/>
      <c r="KSK176" s="171"/>
      <c r="KSL176" s="171"/>
      <c r="KSM176" s="171"/>
      <c r="KSN176" s="171"/>
      <c r="KSO176" s="171"/>
      <c r="KSP176" s="171"/>
      <c r="KSQ176" s="171"/>
      <c r="KSR176" s="171"/>
      <c r="KSS176" s="171"/>
      <c r="KST176" s="171"/>
      <c r="KSU176" s="171"/>
      <c r="KSV176" s="171"/>
      <c r="KSW176" s="171"/>
      <c r="KSX176" s="171"/>
      <c r="KSY176" s="171"/>
      <c r="KSZ176" s="171"/>
      <c r="KTA176" s="171"/>
      <c r="KTB176" s="171"/>
      <c r="KTC176" s="171"/>
      <c r="KTD176" s="171"/>
      <c r="KTE176" s="171"/>
      <c r="KTF176" s="171"/>
      <c r="KTG176" s="171"/>
      <c r="KTH176" s="171"/>
      <c r="KTI176" s="171"/>
      <c r="KTJ176" s="171"/>
      <c r="KTK176" s="171"/>
      <c r="KTL176" s="171"/>
      <c r="KTM176" s="171"/>
      <c r="KTN176" s="171"/>
      <c r="KTO176" s="171"/>
      <c r="KTP176" s="171"/>
      <c r="KTQ176" s="171"/>
      <c r="KTR176" s="171"/>
      <c r="KTS176" s="171"/>
      <c r="KTT176" s="171"/>
      <c r="KTU176" s="171"/>
      <c r="KTV176" s="171"/>
      <c r="KTW176" s="171"/>
      <c r="KTX176" s="171"/>
      <c r="KTY176" s="171"/>
      <c r="KTZ176" s="171"/>
      <c r="KUA176" s="171"/>
      <c r="KUB176" s="171"/>
      <c r="KUC176" s="171"/>
      <c r="KUD176" s="171"/>
      <c r="KUE176" s="171"/>
      <c r="KUF176" s="171"/>
      <c r="KUG176" s="171"/>
      <c r="KUH176" s="171"/>
      <c r="KUI176" s="171"/>
      <c r="KUJ176" s="171"/>
      <c r="KUK176" s="171"/>
      <c r="KUL176" s="171"/>
      <c r="KUM176" s="171"/>
      <c r="KUN176" s="171"/>
      <c r="KUO176" s="171"/>
      <c r="KUP176" s="171"/>
      <c r="KUQ176" s="171"/>
      <c r="KUR176" s="171"/>
      <c r="KUS176" s="171"/>
      <c r="KUT176" s="171"/>
      <c r="KUU176" s="171"/>
      <c r="KUV176" s="171"/>
      <c r="KUW176" s="171"/>
      <c r="KUX176" s="171"/>
      <c r="KUY176" s="171"/>
      <c r="KUZ176" s="171"/>
      <c r="KVA176" s="171"/>
      <c r="KVB176" s="171"/>
      <c r="KVC176" s="171"/>
      <c r="KVD176" s="171"/>
      <c r="KVE176" s="171"/>
      <c r="KVF176" s="171"/>
      <c r="KVG176" s="171"/>
      <c r="KVH176" s="171"/>
      <c r="KVI176" s="171"/>
      <c r="KVJ176" s="171"/>
      <c r="KVK176" s="171"/>
      <c r="KVL176" s="171"/>
      <c r="KVM176" s="171"/>
      <c r="KVN176" s="171"/>
      <c r="KVO176" s="171"/>
      <c r="KVP176" s="171"/>
      <c r="KVQ176" s="171"/>
      <c r="KVR176" s="171"/>
      <c r="KVS176" s="171"/>
      <c r="KVT176" s="171"/>
      <c r="KVU176" s="171"/>
      <c r="KVV176" s="171"/>
      <c r="KVW176" s="171"/>
      <c r="KVX176" s="171"/>
      <c r="KVY176" s="171"/>
      <c r="KVZ176" s="171"/>
      <c r="KWA176" s="171"/>
      <c r="KWB176" s="171"/>
      <c r="KWC176" s="171"/>
      <c r="KWD176" s="171"/>
      <c r="KWE176" s="171"/>
      <c r="KWF176" s="171"/>
      <c r="KWG176" s="171"/>
      <c r="KWH176" s="171"/>
      <c r="KWI176" s="171"/>
      <c r="KWJ176" s="171"/>
      <c r="KWK176" s="171"/>
      <c r="KWL176" s="171"/>
      <c r="KWM176" s="171"/>
      <c r="KWN176" s="171"/>
      <c r="KWO176" s="171"/>
      <c r="KWP176" s="171"/>
      <c r="KWQ176" s="171"/>
      <c r="KWR176" s="171"/>
      <c r="KWS176" s="171"/>
      <c r="KWT176" s="171"/>
      <c r="KWU176" s="171"/>
      <c r="KWV176" s="171"/>
      <c r="KWW176" s="171"/>
      <c r="KWX176" s="171"/>
      <c r="KWY176" s="171"/>
      <c r="KWZ176" s="171"/>
      <c r="KXA176" s="171"/>
      <c r="KXB176" s="171"/>
      <c r="KXC176" s="171"/>
      <c r="KXD176" s="171"/>
      <c r="KXE176" s="171"/>
      <c r="KXF176" s="171"/>
      <c r="KXG176" s="171"/>
      <c r="KXH176" s="171"/>
      <c r="KXI176" s="171"/>
      <c r="KXJ176" s="171"/>
      <c r="KXK176" s="171"/>
      <c r="KXL176" s="171"/>
      <c r="KXM176" s="171"/>
      <c r="KXN176" s="171"/>
      <c r="KXO176" s="171"/>
      <c r="KXP176" s="171"/>
      <c r="KXQ176" s="171"/>
      <c r="KXR176" s="171"/>
      <c r="KXS176" s="171"/>
      <c r="KXT176" s="171"/>
      <c r="KXU176" s="171"/>
      <c r="KXV176" s="171"/>
      <c r="KXW176" s="171"/>
      <c r="KXX176" s="171"/>
      <c r="KXY176" s="171"/>
      <c r="KXZ176" s="171"/>
      <c r="KYA176" s="171"/>
      <c r="KYB176" s="171"/>
      <c r="KYC176" s="171"/>
      <c r="KYD176" s="171"/>
      <c r="KYE176" s="171"/>
      <c r="KYF176" s="171"/>
      <c r="KYG176" s="171"/>
      <c r="KYH176" s="171"/>
      <c r="KYI176" s="171"/>
      <c r="KYJ176" s="171"/>
      <c r="KYK176" s="171"/>
      <c r="KYL176" s="171"/>
      <c r="KYM176" s="171"/>
      <c r="KYN176" s="171"/>
      <c r="KYO176" s="171"/>
      <c r="KYP176" s="171"/>
      <c r="KYQ176" s="171"/>
      <c r="KYR176" s="171"/>
      <c r="KYS176" s="171"/>
      <c r="KYT176" s="171"/>
      <c r="KYU176" s="171"/>
      <c r="KYV176" s="171"/>
      <c r="KYW176" s="171"/>
      <c r="KYX176" s="171"/>
      <c r="KYY176" s="171"/>
      <c r="KYZ176" s="171"/>
      <c r="KZA176" s="171"/>
      <c r="KZB176" s="171"/>
      <c r="KZC176" s="171"/>
      <c r="KZD176" s="171"/>
      <c r="KZE176" s="171"/>
      <c r="KZF176" s="171"/>
      <c r="KZG176" s="171"/>
      <c r="KZH176" s="171"/>
      <c r="KZI176" s="171"/>
      <c r="KZJ176" s="171"/>
      <c r="KZK176" s="171"/>
      <c r="KZL176" s="171"/>
      <c r="KZM176" s="171"/>
      <c r="KZN176" s="171"/>
      <c r="KZO176" s="171"/>
      <c r="KZP176" s="171"/>
      <c r="KZQ176" s="171"/>
      <c r="KZR176" s="171"/>
      <c r="KZS176" s="171"/>
      <c r="KZT176" s="171"/>
      <c r="KZU176" s="171"/>
      <c r="KZV176" s="171"/>
      <c r="KZW176" s="171"/>
      <c r="KZX176" s="171"/>
      <c r="KZY176" s="171"/>
      <c r="KZZ176" s="171"/>
      <c r="LAA176" s="171"/>
      <c r="LAB176" s="171"/>
      <c r="LAC176" s="171"/>
      <c r="LAD176" s="171"/>
      <c r="LAE176" s="171"/>
      <c r="LAF176" s="171"/>
      <c r="LAG176" s="171"/>
      <c r="LAH176" s="171"/>
      <c r="LAI176" s="171"/>
      <c r="LAJ176" s="171"/>
      <c r="LAK176" s="171"/>
      <c r="LAL176" s="171"/>
      <c r="LAM176" s="171"/>
      <c r="LAN176" s="171"/>
      <c r="LAO176" s="171"/>
      <c r="LAP176" s="171"/>
      <c r="LAQ176" s="171"/>
      <c r="LAR176" s="171"/>
      <c r="LAS176" s="171"/>
      <c r="LAT176" s="171"/>
      <c r="LAU176" s="171"/>
      <c r="LAV176" s="171"/>
      <c r="LAW176" s="171"/>
      <c r="LAX176" s="171"/>
      <c r="LAY176" s="171"/>
      <c r="LAZ176" s="171"/>
      <c r="LBA176" s="171"/>
      <c r="LBB176" s="171"/>
      <c r="LBC176" s="171"/>
      <c r="LBD176" s="171"/>
      <c r="LBE176" s="171"/>
      <c r="LBF176" s="171"/>
      <c r="LBG176" s="171"/>
      <c r="LBH176" s="171"/>
      <c r="LBI176" s="171"/>
      <c r="LBJ176" s="171"/>
      <c r="LBK176" s="171"/>
      <c r="LBL176" s="171"/>
      <c r="LBM176" s="171"/>
      <c r="LBN176" s="171"/>
      <c r="LBO176" s="171"/>
      <c r="LBP176" s="171"/>
      <c r="LBQ176" s="171"/>
      <c r="LBR176" s="171"/>
      <c r="LBS176" s="171"/>
      <c r="LBT176" s="171"/>
      <c r="LBU176" s="171"/>
      <c r="LBV176" s="171"/>
      <c r="LBW176" s="171"/>
      <c r="LBX176" s="171"/>
      <c r="LBY176" s="171"/>
      <c r="LBZ176" s="171"/>
      <c r="LCA176" s="171"/>
      <c r="LCB176" s="171"/>
      <c r="LCC176" s="171"/>
      <c r="LCD176" s="171"/>
      <c r="LCE176" s="171"/>
      <c r="LCF176" s="171"/>
      <c r="LCG176" s="171"/>
      <c r="LCH176" s="171"/>
      <c r="LCI176" s="171"/>
      <c r="LCJ176" s="171"/>
      <c r="LCK176" s="171"/>
      <c r="LCL176" s="171"/>
      <c r="LCM176" s="171"/>
      <c r="LCN176" s="171"/>
      <c r="LCO176" s="171"/>
      <c r="LCP176" s="171"/>
      <c r="LCQ176" s="171"/>
      <c r="LCR176" s="171"/>
      <c r="LCS176" s="171"/>
      <c r="LCT176" s="171"/>
      <c r="LCU176" s="171"/>
      <c r="LCV176" s="171"/>
      <c r="LCW176" s="171"/>
      <c r="LCX176" s="171"/>
      <c r="LCY176" s="171"/>
      <c r="LCZ176" s="171"/>
      <c r="LDA176" s="171"/>
      <c r="LDB176" s="171"/>
      <c r="LDC176" s="171"/>
      <c r="LDD176" s="171"/>
      <c r="LDE176" s="171"/>
      <c r="LDF176" s="171"/>
      <c r="LDG176" s="171"/>
      <c r="LDH176" s="171"/>
      <c r="LDI176" s="171"/>
      <c r="LDJ176" s="171"/>
      <c r="LDK176" s="171"/>
      <c r="LDL176" s="171"/>
      <c r="LDM176" s="171"/>
      <c r="LDN176" s="171"/>
      <c r="LDO176" s="171"/>
      <c r="LDP176" s="171"/>
      <c r="LDQ176" s="171"/>
      <c r="LDR176" s="171"/>
      <c r="LDS176" s="171"/>
      <c r="LDT176" s="171"/>
      <c r="LDU176" s="171"/>
      <c r="LDV176" s="171"/>
      <c r="LDW176" s="171"/>
      <c r="LDX176" s="171"/>
      <c r="LDY176" s="171"/>
      <c r="LDZ176" s="171"/>
      <c r="LEA176" s="171"/>
      <c r="LEB176" s="171"/>
      <c r="LEC176" s="171"/>
      <c r="LED176" s="171"/>
      <c r="LEE176" s="171"/>
      <c r="LEF176" s="171"/>
      <c r="LEG176" s="171"/>
      <c r="LEH176" s="171"/>
      <c r="LEI176" s="171"/>
      <c r="LEJ176" s="171"/>
      <c r="LEK176" s="171"/>
      <c r="LEL176" s="171"/>
      <c r="LEM176" s="171"/>
      <c r="LEN176" s="171"/>
      <c r="LEO176" s="171"/>
      <c r="LEP176" s="171"/>
      <c r="LEQ176" s="171"/>
      <c r="LER176" s="171"/>
      <c r="LES176" s="171"/>
      <c r="LET176" s="171"/>
      <c r="LEU176" s="171"/>
      <c r="LEV176" s="171"/>
      <c r="LEW176" s="171"/>
      <c r="LEX176" s="171"/>
      <c r="LEY176" s="171"/>
      <c r="LEZ176" s="171"/>
      <c r="LFA176" s="171"/>
      <c r="LFB176" s="171"/>
      <c r="LFC176" s="171"/>
      <c r="LFD176" s="171"/>
      <c r="LFE176" s="171"/>
      <c r="LFF176" s="171"/>
      <c r="LFG176" s="171"/>
      <c r="LFH176" s="171"/>
      <c r="LFI176" s="171"/>
      <c r="LFJ176" s="171"/>
      <c r="LFK176" s="171"/>
      <c r="LFL176" s="171"/>
      <c r="LFM176" s="171"/>
      <c r="LFN176" s="171"/>
      <c r="LFO176" s="171"/>
      <c r="LFP176" s="171"/>
      <c r="LFQ176" s="171"/>
      <c r="LFR176" s="171"/>
      <c r="LFS176" s="171"/>
      <c r="LFT176" s="171"/>
      <c r="LFU176" s="171"/>
      <c r="LFV176" s="171"/>
      <c r="LFW176" s="171"/>
      <c r="LFX176" s="171"/>
      <c r="LFY176" s="171"/>
      <c r="LFZ176" s="171"/>
      <c r="LGA176" s="171"/>
      <c r="LGB176" s="171"/>
      <c r="LGC176" s="171"/>
      <c r="LGD176" s="171"/>
      <c r="LGE176" s="171"/>
      <c r="LGF176" s="171"/>
      <c r="LGG176" s="171"/>
      <c r="LGH176" s="171"/>
      <c r="LGI176" s="171"/>
      <c r="LGJ176" s="171"/>
      <c r="LGK176" s="171"/>
      <c r="LGL176" s="171"/>
      <c r="LGM176" s="171"/>
      <c r="LGN176" s="171"/>
      <c r="LGO176" s="171"/>
      <c r="LGP176" s="171"/>
      <c r="LGQ176" s="171"/>
      <c r="LGR176" s="171"/>
      <c r="LGS176" s="171"/>
      <c r="LGT176" s="171"/>
      <c r="LGU176" s="171"/>
      <c r="LGV176" s="171"/>
      <c r="LGW176" s="171"/>
      <c r="LGX176" s="171"/>
      <c r="LGY176" s="171"/>
      <c r="LGZ176" s="171"/>
      <c r="LHA176" s="171"/>
      <c r="LHB176" s="171"/>
      <c r="LHC176" s="171"/>
      <c r="LHD176" s="171"/>
      <c r="LHE176" s="171"/>
      <c r="LHF176" s="171"/>
      <c r="LHG176" s="171"/>
      <c r="LHH176" s="171"/>
      <c r="LHI176" s="171"/>
      <c r="LHJ176" s="171"/>
      <c r="LHK176" s="171"/>
      <c r="LHL176" s="171"/>
      <c r="LHM176" s="171"/>
      <c r="LHN176" s="171"/>
      <c r="LHO176" s="171"/>
      <c r="LHP176" s="171"/>
      <c r="LHQ176" s="171"/>
      <c r="LHR176" s="171"/>
      <c r="LHS176" s="171"/>
      <c r="LHT176" s="171"/>
      <c r="LHU176" s="171"/>
      <c r="LHV176" s="171"/>
      <c r="LHW176" s="171"/>
      <c r="LHX176" s="171"/>
      <c r="LHY176" s="171"/>
      <c r="LHZ176" s="171"/>
      <c r="LIA176" s="171"/>
      <c r="LIB176" s="171"/>
      <c r="LIC176" s="171"/>
      <c r="LID176" s="171"/>
      <c r="LIE176" s="171"/>
      <c r="LIF176" s="171"/>
      <c r="LIG176" s="171"/>
      <c r="LIH176" s="171"/>
      <c r="LII176" s="171"/>
      <c r="LIJ176" s="171"/>
      <c r="LIK176" s="171"/>
      <c r="LIL176" s="171"/>
      <c r="LIM176" s="171"/>
      <c r="LIN176" s="171"/>
      <c r="LIO176" s="171"/>
      <c r="LIP176" s="171"/>
      <c r="LIQ176" s="171"/>
      <c r="LIR176" s="171"/>
      <c r="LIS176" s="171"/>
      <c r="LIT176" s="171"/>
      <c r="LIU176" s="171"/>
      <c r="LIV176" s="171"/>
      <c r="LIW176" s="171"/>
      <c r="LIX176" s="171"/>
      <c r="LIY176" s="171"/>
      <c r="LIZ176" s="171"/>
      <c r="LJA176" s="171"/>
      <c r="LJB176" s="171"/>
      <c r="LJC176" s="171"/>
      <c r="LJD176" s="171"/>
      <c r="LJE176" s="171"/>
      <c r="LJF176" s="171"/>
      <c r="LJG176" s="171"/>
      <c r="LJH176" s="171"/>
      <c r="LJI176" s="171"/>
      <c r="LJJ176" s="171"/>
      <c r="LJK176" s="171"/>
      <c r="LJL176" s="171"/>
      <c r="LJM176" s="171"/>
      <c r="LJN176" s="171"/>
      <c r="LJO176" s="171"/>
      <c r="LJP176" s="171"/>
      <c r="LJQ176" s="171"/>
      <c r="LJR176" s="171"/>
      <c r="LJS176" s="171"/>
      <c r="LJT176" s="171"/>
      <c r="LJU176" s="171"/>
      <c r="LJV176" s="171"/>
      <c r="LJW176" s="171"/>
      <c r="LJX176" s="171"/>
      <c r="LJY176" s="171"/>
      <c r="LJZ176" s="171"/>
      <c r="LKA176" s="171"/>
      <c r="LKB176" s="171"/>
      <c r="LKC176" s="171"/>
      <c r="LKD176" s="171"/>
      <c r="LKE176" s="171"/>
      <c r="LKF176" s="171"/>
      <c r="LKG176" s="171"/>
      <c r="LKH176" s="171"/>
      <c r="LKI176" s="171"/>
      <c r="LKJ176" s="171"/>
      <c r="LKK176" s="171"/>
      <c r="LKL176" s="171"/>
      <c r="LKM176" s="171"/>
      <c r="LKN176" s="171"/>
      <c r="LKO176" s="171"/>
      <c r="LKP176" s="171"/>
      <c r="LKQ176" s="171"/>
      <c r="LKR176" s="171"/>
      <c r="LKS176" s="171"/>
      <c r="LKT176" s="171"/>
      <c r="LKU176" s="171"/>
      <c r="LKV176" s="171"/>
      <c r="LKW176" s="171"/>
      <c r="LKX176" s="171"/>
      <c r="LKY176" s="171"/>
      <c r="LKZ176" s="171"/>
      <c r="LLA176" s="171"/>
      <c r="LLB176" s="171"/>
      <c r="LLC176" s="171"/>
      <c r="LLD176" s="171"/>
      <c r="LLE176" s="171"/>
      <c r="LLF176" s="171"/>
      <c r="LLG176" s="171"/>
      <c r="LLH176" s="171"/>
      <c r="LLI176" s="171"/>
      <c r="LLJ176" s="171"/>
      <c r="LLK176" s="171"/>
      <c r="LLL176" s="171"/>
      <c r="LLM176" s="171"/>
      <c r="LLN176" s="171"/>
      <c r="LLO176" s="171"/>
      <c r="LLP176" s="171"/>
      <c r="LLQ176" s="171"/>
      <c r="LLR176" s="171"/>
      <c r="LLS176" s="171"/>
      <c r="LLT176" s="171"/>
      <c r="LLU176" s="171"/>
      <c r="LLV176" s="171"/>
      <c r="LLW176" s="171"/>
      <c r="LLX176" s="171"/>
      <c r="LLY176" s="171"/>
      <c r="LLZ176" s="171"/>
      <c r="LMA176" s="171"/>
      <c r="LMB176" s="171"/>
      <c r="LMC176" s="171"/>
      <c r="LMD176" s="171"/>
      <c r="LME176" s="171"/>
      <c r="LMF176" s="171"/>
      <c r="LMG176" s="171"/>
      <c r="LMH176" s="171"/>
      <c r="LMI176" s="171"/>
      <c r="LMJ176" s="171"/>
      <c r="LMK176" s="171"/>
      <c r="LML176" s="171"/>
      <c r="LMM176" s="171"/>
      <c r="LMN176" s="171"/>
      <c r="LMO176" s="171"/>
      <c r="LMP176" s="171"/>
      <c r="LMQ176" s="171"/>
      <c r="LMR176" s="171"/>
      <c r="LMS176" s="171"/>
      <c r="LMT176" s="171"/>
      <c r="LMU176" s="171"/>
      <c r="LMV176" s="171"/>
      <c r="LMW176" s="171"/>
      <c r="LMX176" s="171"/>
      <c r="LMY176" s="171"/>
      <c r="LMZ176" s="171"/>
      <c r="LNA176" s="171"/>
      <c r="LNB176" s="171"/>
      <c r="LNC176" s="171"/>
      <c r="LND176" s="171"/>
      <c r="LNE176" s="171"/>
      <c r="LNF176" s="171"/>
      <c r="LNG176" s="171"/>
      <c r="LNH176" s="171"/>
      <c r="LNI176" s="171"/>
      <c r="LNJ176" s="171"/>
      <c r="LNK176" s="171"/>
      <c r="LNL176" s="171"/>
      <c r="LNM176" s="171"/>
      <c r="LNN176" s="171"/>
      <c r="LNO176" s="171"/>
      <c r="LNP176" s="171"/>
      <c r="LNQ176" s="171"/>
      <c r="LNR176" s="171"/>
      <c r="LNS176" s="171"/>
      <c r="LNT176" s="171"/>
      <c r="LNU176" s="171"/>
      <c r="LNV176" s="171"/>
      <c r="LNW176" s="171"/>
      <c r="LNX176" s="171"/>
      <c r="LNY176" s="171"/>
      <c r="LNZ176" s="171"/>
      <c r="LOA176" s="171"/>
      <c r="LOB176" s="171"/>
      <c r="LOC176" s="171"/>
      <c r="LOD176" s="171"/>
      <c r="LOE176" s="171"/>
      <c r="LOF176" s="171"/>
      <c r="LOG176" s="171"/>
      <c r="LOH176" s="171"/>
      <c r="LOI176" s="171"/>
      <c r="LOJ176" s="171"/>
      <c r="LOK176" s="171"/>
      <c r="LOL176" s="171"/>
      <c r="LOM176" s="171"/>
      <c r="LON176" s="171"/>
      <c r="LOO176" s="171"/>
      <c r="LOP176" s="171"/>
      <c r="LOQ176" s="171"/>
      <c r="LOR176" s="171"/>
      <c r="LOS176" s="171"/>
      <c r="LOT176" s="171"/>
      <c r="LOU176" s="171"/>
      <c r="LOV176" s="171"/>
      <c r="LOW176" s="171"/>
      <c r="LOX176" s="171"/>
      <c r="LOY176" s="171"/>
      <c r="LOZ176" s="171"/>
      <c r="LPA176" s="171"/>
      <c r="LPB176" s="171"/>
      <c r="LPC176" s="171"/>
      <c r="LPD176" s="171"/>
      <c r="LPE176" s="171"/>
      <c r="LPF176" s="171"/>
      <c r="LPG176" s="171"/>
      <c r="LPH176" s="171"/>
      <c r="LPI176" s="171"/>
      <c r="LPJ176" s="171"/>
      <c r="LPK176" s="171"/>
      <c r="LPL176" s="171"/>
      <c r="LPM176" s="171"/>
      <c r="LPN176" s="171"/>
      <c r="LPO176" s="171"/>
      <c r="LPP176" s="171"/>
      <c r="LPQ176" s="171"/>
      <c r="LPR176" s="171"/>
      <c r="LPS176" s="171"/>
      <c r="LPT176" s="171"/>
      <c r="LPU176" s="171"/>
      <c r="LPV176" s="171"/>
      <c r="LPW176" s="171"/>
      <c r="LPX176" s="171"/>
      <c r="LPY176" s="171"/>
      <c r="LPZ176" s="171"/>
      <c r="LQA176" s="171"/>
      <c r="LQB176" s="171"/>
      <c r="LQC176" s="171"/>
      <c r="LQD176" s="171"/>
      <c r="LQE176" s="171"/>
      <c r="LQF176" s="171"/>
      <c r="LQG176" s="171"/>
      <c r="LQH176" s="171"/>
      <c r="LQI176" s="171"/>
      <c r="LQJ176" s="171"/>
      <c r="LQK176" s="171"/>
      <c r="LQL176" s="171"/>
      <c r="LQM176" s="171"/>
      <c r="LQN176" s="171"/>
      <c r="LQO176" s="171"/>
      <c r="LQP176" s="171"/>
      <c r="LQQ176" s="171"/>
      <c r="LQR176" s="171"/>
      <c r="LQS176" s="171"/>
      <c r="LQT176" s="171"/>
      <c r="LQU176" s="171"/>
      <c r="LQV176" s="171"/>
      <c r="LQW176" s="171"/>
      <c r="LQX176" s="171"/>
      <c r="LQY176" s="171"/>
      <c r="LQZ176" s="171"/>
      <c r="LRA176" s="171"/>
      <c r="LRB176" s="171"/>
      <c r="LRC176" s="171"/>
      <c r="LRD176" s="171"/>
      <c r="LRE176" s="171"/>
      <c r="LRF176" s="171"/>
      <c r="LRG176" s="171"/>
      <c r="LRH176" s="171"/>
      <c r="LRI176" s="171"/>
      <c r="LRJ176" s="171"/>
      <c r="LRK176" s="171"/>
      <c r="LRL176" s="171"/>
      <c r="LRM176" s="171"/>
      <c r="LRN176" s="171"/>
      <c r="LRO176" s="171"/>
      <c r="LRP176" s="171"/>
      <c r="LRQ176" s="171"/>
      <c r="LRR176" s="171"/>
      <c r="LRS176" s="171"/>
      <c r="LRT176" s="171"/>
      <c r="LRU176" s="171"/>
      <c r="LRV176" s="171"/>
      <c r="LRW176" s="171"/>
      <c r="LRX176" s="171"/>
      <c r="LRY176" s="171"/>
      <c r="LRZ176" s="171"/>
      <c r="LSA176" s="171"/>
      <c r="LSB176" s="171"/>
      <c r="LSC176" s="171"/>
      <c r="LSD176" s="171"/>
      <c r="LSE176" s="171"/>
      <c r="LSF176" s="171"/>
      <c r="LSG176" s="171"/>
      <c r="LSH176" s="171"/>
      <c r="LSI176" s="171"/>
      <c r="LSJ176" s="171"/>
      <c r="LSK176" s="171"/>
      <c r="LSL176" s="171"/>
      <c r="LSM176" s="171"/>
      <c r="LSN176" s="171"/>
      <c r="LSO176" s="171"/>
      <c r="LSP176" s="171"/>
      <c r="LSQ176" s="171"/>
      <c r="LSR176" s="171"/>
      <c r="LSS176" s="171"/>
      <c r="LST176" s="171"/>
      <c r="LSU176" s="171"/>
      <c r="LSV176" s="171"/>
      <c r="LSW176" s="171"/>
      <c r="LSX176" s="171"/>
      <c r="LSY176" s="171"/>
      <c r="LSZ176" s="171"/>
      <c r="LTA176" s="171"/>
      <c r="LTB176" s="171"/>
      <c r="LTC176" s="171"/>
      <c r="LTD176" s="171"/>
      <c r="LTE176" s="171"/>
      <c r="LTF176" s="171"/>
      <c r="LTG176" s="171"/>
      <c r="LTH176" s="171"/>
      <c r="LTI176" s="171"/>
      <c r="LTJ176" s="171"/>
      <c r="LTK176" s="171"/>
      <c r="LTL176" s="171"/>
      <c r="LTM176" s="171"/>
      <c r="LTN176" s="171"/>
      <c r="LTO176" s="171"/>
      <c r="LTP176" s="171"/>
      <c r="LTQ176" s="171"/>
      <c r="LTR176" s="171"/>
      <c r="LTS176" s="171"/>
      <c r="LTT176" s="171"/>
      <c r="LTU176" s="171"/>
      <c r="LTV176" s="171"/>
      <c r="LTW176" s="171"/>
      <c r="LTX176" s="171"/>
      <c r="LTY176" s="171"/>
      <c r="LTZ176" s="171"/>
      <c r="LUA176" s="171"/>
      <c r="LUB176" s="171"/>
      <c r="LUC176" s="171"/>
      <c r="LUD176" s="171"/>
      <c r="LUE176" s="171"/>
      <c r="LUF176" s="171"/>
      <c r="LUG176" s="171"/>
      <c r="LUH176" s="171"/>
      <c r="LUI176" s="171"/>
      <c r="LUJ176" s="171"/>
      <c r="LUK176" s="171"/>
      <c r="LUL176" s="171"/>
      <c r="LUM176" s="171"/>
      <c r="LUN176" s="171"/>
      <c r="LUO176" s="171"/>
      <c r="LUP176" s="171"/>
      <c r="LUQ176" s="171"/>
      <c r="LUR176" s="171"/>
      <c r="LUS176" s="171"/>
      <c r="LUT176" s="171"/>
      <c r="LUU176" s="171"/>
      <c r="LUV176" s="171"/>
      <c r="LUW176" s="171"/>
      <c r="LUX176" s="171"/>
      <c r="LUY176" s="171"/>
      <c r="LUZ176" s="171"/>
      <c r="LVA176" s="171"/>
      <c r="LVB176" s="171"/>
      <c r="LVC176" s="171"/>
      <c r="LVD176" s="171"/>
      <c r="LVE176" s="171"/>
      <c r="LVF176" s="171"/>
      <c r="LVG176" s="171"/>
      <c r="LVH176" s="171"/>
      <c r="LVI176" s="171"/>
      <c r="LVJ176" s="171"/>
      <c r="LVK176" s="171"/>
      <c r="LVL176" s="171"/>
      <c r="LVM176" s="171"/>
      <c r="LVN176" s="171"/>
      <c r="LVO176" s="171"/>
      <c r="LVP176" s="171"/>
      <c r="LVQ176" s="171"/>
      <c r="LVR176" s="171"/>
      <c r="LVS176" s="171"/>
      <c r="LVT176" s="171"/>
      <c r="LVU176" s="171"/>
      <c r="LVV176" s="171"/>
      <c r="LVW176" s="171"/>
      <c r="LVX176" s="171"/>
      <c r="LVY176" s="171"/>
      <c r="LVZ176" s="171"/>
      <c r="LWA176" s="171"/>
      <c r="LWB176" s="171"/>
      <c r="LWC176" s="171"/>
      <c r="LWD176" s="171"/>
      <c r="LWE176" s="171"/>
      <c r="LWF176" s="171"/>
      <c r="LWG176" s="171"/>
      <c r="LWH176" s="171"/>
      <c r="LWI176" s="171"/>
      <c r="LWJ176" s="171"/>
      <c r="LWK176" s="171"/>
      <c r="LWL176" s="171"/>
      <c r="LWM176" s="171"/>
      <c r="LWN176" s="171"/>
      <c r="LWO176" s="171"/>
      <c r="LWP176" s="171"/>
      <c r="LWQ176" s="171"/>
      <c r="LWR176" s="171"/>
      <c r="LWS176" s="171"/>
      <c r="LWT176" s="171"/>
      <c r="LWU176" s="171"/>
      <c r="LWV176" s="171"/>
      <c r="LWW176" s="171"/>
      <c r="LWX176" s="171"/>
      <c r="LWY176" s="171"/>
      <c r="LWZ176" s="171"/>
      <c r="LXA176" s="171"/>
      <c r="LXB176" s="171"/>
      <c r="LXC176" s="171"/>
      <c r="LXD176" s="171"/>
      <c r="LXE176" s="171"/>
      <c r="LXF176" s="171"/>
      <c r="LXG176" s="171"/>
      <c r="LXH176" s="171"/>
      <c r="LXI176" s="171"/>
      <c r="LXJ176" s="171"/>
      <c r="LXK176" s="171"/>
      <c r="LXL176" s="171"/>
      <c r="LXM176" s="171"/>
      <c r="LXN176" s="171"/>
      <c r="LXO176" s="171"/>
      <c r="LXP176" s="171"/>
      <c r="LXQ176" s="171"/>
      <c r="LXR176" s="171"/>
      <c r="LXS176" s="171"/>
      <c r="LXT176" s="171"/>
      <c r="LXU176" s="171"/>
      <c r="LXV176" s="171"/>
      <c r="LXW176" s="171"/>
      <c r="LXX176" s="171"/>
      <c r="LXY176" s="171"/>
      <c r="LXZ176" s="171"/>
      <c r="LYA176" s="171"/>
      <c r="LYB176" s="171"/>
      <c r="LYC176" s="171"/>
      <c r="LYD176" s="171"/>
      <c r="LYE176" s="171"/>
      <c r="LYF176" s="171"/>
      <c r="LYG176" s="171"/>
      <c r="LYH176" s="171"/>
      <c r="LYI176" s="171"/>
      <c r="LYJ176" s="171"/>
      <c r="LYK176" s="171"/>
      <c r="LYL176" s="171"/>
      <c r="LYM176" s="171"/>
      <c r="LYN176" s="171"/>
      <c r="LYO176" s="171"/>
      <c r="LYP176" s="171"/>
      <c r="LYQ176" s="171"/>
      <c r="LYR176" s="171"/>
      <c r="LYS176" s="171"/>
      <c r="LYT176" s="171"/>
      <c r="LYU176" s="171"/>
      <c r="LYV176" s="171"/>
      <c r="LYW176" s="171"/>
      <c r="LYX176" s="171"/>
      <c r="LYY176" s="171"/>
      <c r="LYZ176" s="171"/>
      <c r="LZA176" s="171"/>
      <c r="LZB176" s="171"/>
      <c r="LZC176" s="171"/>
      <c r="LZD176" s="171"/>
      <c r="LZE176" s="171"/>
      <c r="LZF176" s="171"/>
      <c r="LZG176" s="171"/>
      <c r="LZH176" s="171"/>
      <c r="LZI176" s="171"/>
      <c r="LZJ176" s="171"/>
      <c r="LZK176" s="171"/>
      <c r="LZL176" s="171"/>
      <c r="LZM176" s="171"/>
      <c r="LZN176" s="171"/>
      <c r="LZO176" s="171"/>
      <c r="LZP176" s="171"/>
      <c r="LZQ176" s="171"/>
      <c r="LZR176" s="171"/>
      <c r="LZS176" s="171"/>
      <c r="LZT176" s="171"/>
      <c r="LZU176" s="171"/>
      <c r="LZV176" s="171"/>
      <c r="LZW176" s="171"/>
      <c r="LZX176" s="171"/>
      <c r="LZY176" s="171"/>
      <c r="LZZ176" s="171"/>
      <c r="MAA176" s="171"/>
      <c r="MAB176" s="171"/>
      <c r="MAC176" s="171"/>
      <c r="MAD176" s="171"/>
      <c r="MAE176" s="171"/>
      <c r="MAF176" s="171"/>
      <c r="MAG176" s="171"/>
      <c r="MAH176" s="171"/>
      <c r="MAI176" s="171"/>
      <c r="MAJ176" s="171"/>
      <c r="MAK176" s="171"/>
      <c r="MAL176" s="171"/>
      <c r="MAM176" s="171"/>
      <c r="MAN176" s="171"/>
      <c r="MAO176" s="171"/>
      <c r="MAP176" s="171"/>
      <c r="MAQ176" s="171"/>
      <c r="MAR176" s="171"/>
      <c r="MAS176" s="171"/>
      <c r="MAT176" s="171"/>
      <c r="MAU176" s="171"/>
      <c r="MAV176" s="171"/>
      <c r="MAW176" s="171"/>
      <c r="MAX176" s="171"/>
      <c r="MAY176" s="171"/>
      <c r="MAZ176" s="171"/>
      <c r="MBA176" s="171"/>
      <c r="MBB176" s="171"/>
      <c r="MBC176" s="171"/>
      <c r="MBD176" s="171"/>
      <c r="MBE176" s="171"/>
      <c r="MBF176" s="171"/>
      <c r="MBG176" s="171"/>
      <c r="MBH176" s="171"/>
      <c r="MBI176" s="171"/>
      <c r="MBJ176" s="171"/>
      <c r="MBK176" s="171"/>
      <c r="MBL176" s="171"/>
      <c r="MBM176" s="171"/>
      <c r="MBN176" s="171"/>
      <c r="MBO176" s="171"/>
      <c r="MBP176" s="171"/>
      <c r="MBQ176" s="171"/>
      <c r="MBR176" s="171"/>
      <c r="MBS176" s="171"/>
      <c r="MBT176" s="171"/>
      <c r="MBU176" s="171"/>
      <c r="MBV176" s="171"/>
      <c r="MBW176" s="171"/>
      <c r="MBX176" s="171"/>
      <c r="MBY176" s="171"/>
      <c r="MBZ176" s="171"/>
      <c r="MCA176" s="171"/>
      <c r="MCB176" s="171"/>
      <c r="MCC176" s="171"/>
      <c r="MCD176" s="171"/>
      <c r="MCE176" s="171"/>
      <c r="MCF176" s="171"/>
      <c r="MCG176" s="171"/>
      <c r="MCH176" s="171"/>
      <c r="MCI176" s="171"/>
      <c r="MCJ176" s="171"/>
      <c r="MCK176" s="171"/>
      <c r="MCL176" s="171"/>
      <c r="MCM176" s="171"/>
      <c r="MCN176" s="171"/>
      <c r="MCO176" s="171"/>
      <c r="MCP176" s="171"/>
      <c r="MCQ176" s="171"/>
      <c r="MCR176" s="171"/>
      <c r="MCS176" s="171"/>
      <c r="MCT176" s="171"/>
      <c r="MCU176" s="171"/>
      <c r="MCV176" s="171"/>
      <c r="MCW176" s="171"/>
      <c r="MCX176" s="171"/>
      <c r="MCY176" s="171"/>
      <c r="MCZ176" s="171"/>
      <c r="MDA176" s="171"/>
      <c r="MDB176" s="171"/>
      <c r="MDC176" s="171"/>
      <c r="MDD176" s="171"/>
      <c r="MDE176" s="171"/>
      <c r="MDF176" s="171"/>
      <c r="MDG176" s="171"/>
      <c r="MDH176" s="171"/>
      <c r="MDI176" s="171"/>
      <c r="MDJ176" s="171"/>
      <c r="MDK176" s="171"/>
      <c r="MDL176" s="171"/>
      <c r="MDM176" s="171"/>
      <c r="MDN176" s="171"/>
      <c r="MDO176" s="171"/>
      <c r="MDP176" s="171"/>
      <c r="MDQ176" s="171"/>
      <c r="MDR176" s="171"/>
      <c r="MDS176" s="171"/>
      <c r="MDT176" s="171"/>
      <c r="MDU176" s="171"/>
      <c r="MDV176" s="171"/>
      <c r="MDW176" s="171"/>
      <c r="MDX176" s="171"/>
      <c r="MDY176" s="171"/>
      <c r="MDZ176" s="171"/>
      <c r="MEA176" s="171"/>
      <c r="MEB176" s="171"/>
      <c r="MEC176" s="171"/>
      <c r="MED176" s="171"/>
      <c r="MEE176" s="171"/>
      <c r="MEF176" s="171"/>
      <c r="MEG176" s="171"/>
      <c r="MEH176" s="171"/>
      <c r="MEI176" s="171"/>
      <c r="MEJ176" s="171"/>
      <c r="MEK176" s="171"/>
      <c r="MEL176" s="171"/>
      <c r="MEM176" s="171"/>
      <c r="MEN176" s="171"/>
      <c r="MEO176" s="171"/>
      <c r="MEP176" s="171"/>
      <c r="MEQ176" s="171"/>
      <c r="MER176" s="171"/>
      <c r="MES176" s="171"/>
      <c r="MET176" s="171"/>
      <c r="MEU176" s="171"/>
      <c r="MEV176" s="171"/>
      <c r="MEW176" s="171"/>
      <c r="MEX176" s="171"/>
      <c r="MEY176" s="171"/>
      <c r="MEZ176" s="171"/>
      <c r="MFA176" s="171"/>
      <c r="MFB176" s="171"/>
      <c r="MFC176" s="171"/>
      <c r="MFD176" s="171"/>
      <c r="MFE176" s="171"/>
      <c r="MFF176" s="171"/>
      <c r="MFG176" s="171"/>
      <c r="MFH176" s="171"/>
      <c r="MFI176" s="171"/>
      <c r="MFJ176" s="171"/>
      <c r="MFK176" s="171"/>
      <c r="MFL176" s="171"/>
      <c r="MFM176" s="171"/>
      <c r="MFN176" s="171"/>
      <c r="MFO176" s="171"/>
      <c r="MFP176" s="171"/>
      <c r="MFQ176" s="171"/>
      <c r="MFR176" s="171"/>
      <c r="MFS176" s="171"/>
      <c r="MFT176" s="171"/>
      <c r="MFU176" s="171"/>
      <c r="MFV176" s="171"/>
      <c r="MFW176" s="171"/>
      <c r="MFX176" s="171"/>
      <c r="MFY176" s="171"/>
      <c r="MFZ176" s="171"/>
      <c r="MGA176" s="171"/>
      <c r="MGB176" s="171"/>
      <c r="MGC176" s="171"/>
      <c r="MGD176" s="171"/>
      <c r="MGE176" s="171"/>
      <c r="MGF176" s="171"/>
      <c r="MGG176" s="171"/>
      <c r="MGH176" s="171"/>
      <c r="MGI176" s="171"/>
      <c r="MGJ176" s="171"/>
      <c r="MGK176" s="171"/>
      <c r="MGL176" s="171"/>
      <c r="MGM176" s="171"/>
      <c r="MGN176" s="171"/>
      <c r="MGO176" s="171"/>
      <c r="MGP176" s="171"/>
      <c r="MGQ176" s="171"/>
      <c r="MGR176" s="171"/>
      <c r="MGS176" s="171"/>
      <c r="MGT176" s="171"/>
      <c r="MGU176" s="171"/>
      <c r="MGV176" s="171"/>
      <c r="MGW176" s="171"/>
      <c r="MGX176" s="171"/>
      <c r="MGY176" s="171"/>
      <c r="MGZ176" s="171"/>
      <c r="MHA176" s="171"/>
      <c r="MHB176" s="171"/>
      <c r="MHC176" s="171"/>
      <c r="MHD176" s="171"/>
      <c r="MHE176" s="171"/>
      <c r="MHF176" s="171"/>
      <c r="MHG176" s="171"/>
      <c r="MHH176" s="171"/>
      <c r="MHI176" s="171"/>
      <c r="MHJ176" s="171"/>
      <c r="MHK176" s="171"/>
      <c r="MHL176" s="171"/>
      <c r="MHM176" s="171"/>
      <c r="MHN176" s="171"/>
      <c r="MHO176" s="171"/>
      <c r="MHP176" s="171"/>
      <c r="MHQ176" s="171"/>
      <c r="MHR176" s="171"/>
      <c r="MHS176" s="171"/>
      <c r="MHT176" s="171"/>
      <c r="MHU176" s="171"/>
      <c r="MHV176" s="171"/>
      <c r="MHW176" s="171"/>
      <c r="MHX176" s="171"/>
      <c r="MHY176" s="171"/>
      <c r="MHZ176" s="171"/>
      <c r="MIA176" s="171"/>
      <c r="MIB176" s="171"/>
      <c r="MIC176" s="171"/>
      <c r="MID176" s="171"/>
      <c r="MIE176" s="171"/>
      <c r="MIF176" s="171"/>
      <c r="MIG176" s="171"/>
      <c r="MIH176" s="171"/>
      <c r="MII176" s="171"/>
      <c r="MIJ176" s="171"/>
      <c r="MIK176" s="171"/>
      <c r="MIL176" s="171"/>
      <c r="MIM176" s="171"/>
      <c r="MIN176" s="171"/>
      <c r="MIO176" s="171"/>
      <c r="MIP176" s="171"/>
      <c r="MIQ176" s="171"/>
      <c r="MIR176" s="171"/>
      <c r="MIS176" s="171"/>
      <c r="MIT176" s="171"/>
      <c r="MIU176" s="171"/>
      <c r="MIV176" s="171"/>
      <c r="MIW176" s="171"/>
      <c r="MIX176" s="171"/>
      <c r="MIY176" s="171"/>
      <c r="MIZ176" s="171"/>
      <c r="MJA176" s="171"/>
      <c r="MJB176" s="171"/>
      <c r="MJC176" s="171"/>
      <c r="MJD176" s="171"/>
      <c r="MJE176" s="171"/>
      <c r="MJF176" s="171"/>
      <c r="MJG176" s="171"/>
      <c r="MJH176" s="171"/>
      <c r="MJI176" s="171"/>
      <c r="MJJ176" s="171"/>
      <c r="MJK176" s="171"/>
      <c r="MJL176" s="171"/>
      <c r="MJM176" s="171"/>
      <c r="MJN176" s="171"/>
      <c r="MJO176" s="171"/>
      <c r="MJP176" s="171"/>
      <c r="MJQ176" s="171"/>
      <c r="MJR176" s="171"/>
      <c r="MJS176" s="171"/>
      <c r="MJT176" s="171"/>
      <c r="MJU176" s="171"/>
      <c r="MJV176" s="171"/>
      <c r="MJW176" s="171"/>
      <c r="MJX176" s="171"/>
      <c r="MJY176" s="171"/>
      <c r="MJZ176" s="171"/>
      <c r="MKA176" s="171"/>
      <c r="MKB176" s="171"/>
      <c r="MKC176" s="171"/>
      <c r="MKD176" s="171"/>
      <c r="MKE176" s="171"/>
      <c r="MKF176" s="171"/>
      <c r="MKG176" s="171"/>
      <c r="MKH176" s="171"/>
      <c r="MKI176" s="171"/>
      <c r="MKJ176" s="171"/>
      <c r="MKK176" s="171"/>
      <c r="MKL176" s="171"/>
      <c r="MKM176" s="171"/>
      <c r="MKN176" s="171"/>
      <c r="MKO176" s="171"/>
      <c r="MKP176" s="171"/>
      <c r="MKQ176" s="171"/>
      <c r="MKR176" s="171"/>
      <c r="MKS176" s="171"/>
      <c r="MKT176" s="171"/>
      <c r="MKU176" s="171"/>
      <c r="MKV176" s="171"/>
      <c r="MKW176" s="171"/>
      <c r="MKX176" s="171"/>
      <c r="MKY176" s="171"/>
      <c r="MKZ176" s="171"/>
      <c r="MLA176" s="171"/>
      <c r="MLB176" s="171"/>
      <c r="MLC176" s="171"/>
      <c r="MLD176" s="171"/>
      <c r="MLE176" s="171"/>
      <c r="MLF176" s="171"/>
      <c r="MLG176" s="171"/>
      <c r="MLH176" s="171"/>
      <c r="MLI176" s="171"/>
      <c r="MLJ176" s="171"/>
      <c r="MLK176" s="171"/>
      <c r="MLL176" s="171"/>
      <c r="MLM176" s="171"/>
      <c r="MLN176" s="171"/>
      <c r="MLO176" s="171"/>
      <c r="MLP176" s="171"/>
      <c r="MLQ176" s="171"/>
      <c r="MLR176" s="171"/>
      <c r="MLS176" s="171"/>
      <c r="MLT176" s="171"/>
      <c r="MLU176" s="171"/>
      <c r="MLV176" s="171"/>
      <c r="MLW176" s="171"/>
      <c r="MLX176" s="171"/>
      <c r="MLY176" s="171"/>
      <c r="MLZ176" s="171"/>
      <c r="MMA176" s="171"/>
      <c r="MMB176" s="171"/>
      <c r="MMC176" s="171"/>
      <c r="MMD176" s="171"/>
      <c r="MME176" s="171"/>
      <c r="MMF176" s="171"/>
      <c r="MMG176" s="171"/>
      <c r="MMH176" s="171"/>
      <c r="MMI176" s="171"/>
      <c r="MMJ176" s="171"/>
      <c r="MMK176" s="171"/>
      <c r="MML176" s="171"/>
      <c r="MMM176" s="171"/>
      <c r="MMN176" s="171"/>
      <c r="MMO176" s="171"/>
      <c r="MMP176" s="171"/>
      <c r="MMQ176" s="171"/>
      <c r="MMR176" s="171"/>
      <c r="MMS176" s="171"/>
      <c r="MMT176" s="171"/>
      <c r="MMU176" s="171"/>
      <c r="MMV176" s="171"/>
      <c r="MMW176" s="171"/>
      <c r="MMX176" s="171"/>
      <c r="MMY176" s="171"/>
      <c r="MMZ176" s="171"/>
      <c r="MNA176" s="171"/>
      <c r="MNB176" s="171"/>
      <c r="MNC176" s="171"/>
      <c r="MND176" s="171"/>
      <c r="MNE176" s="171"/>
      <c r="MNF176" s="171"/>
      <c r="MNG176" s="171"/>
      <c r="MNH176" s="171"/>
      <c r="MNI176" s="171"/>
      <c r="MNJ176" s="171"/>
      <c r="MNK176" s="171"/>
      <c r="MNL176" s="171"/>
      <c r="MNM176" s="171"/>
      <c r="MNN176" s="171"/>
      <c r="MNO176" s="171"/>
      <c r="MNP176" s="171"/>
      <c r="MNQ176" s="171"/>
      <c r="MNR176" s="171"/>
      <c r="MNS176" s="171"/>
      <c r="MNT176" s="171"/>
      <c r="MNU176" s="171"/>
      <c r="MNV176" s="171"/>
      <c r="MNW176" s="171"/>
      <c r="MNX176" s="171"/>
      <c r="MNY176" s="171"/>
      <c r="MNZ176" s="171"/>
      <c r="MOA176" s="171"/>
      <c r="MOB176" s="171"/>
      <c r="MOC176" s="171"/>
      <c r="MOD176" s="171"/>
      <c r="MOE176" s="171"/>
      <c r="MOF176" s="171"/>
      <c r="MOG176" s="171"/>
      <c r="MOH176" s="171"/>
      <c r="MOI176" s="171"/>
      <c r="MOJ176" s="171"/>
      <c r="MOK176" s="171"/>
      <c r="MOL176" s="171"/>
      <c r="MOM176" s="171"/>
      <c r="MON176" s="171"/>
      <c r="MOO176" s="171"/>
      <c r="MOP176" s="171"/>
      <c r="MOQ176" s="171"/>
      <c r="MOR176" s="171"/>
      <c r="MOS176" s="171"/>
      <c r="MOT176" s="171"/>
      <c r="MOU176" s="171"/>
      <c r="MOV176" s="171"/>
      <c r="MOW176" s="171"/>
      <c r="MOX176" s="171"/>
      <c r="MOY176" s="171"/>
      <c r="MOZ176" s="171"/>
      <c r="MPA176" s="171"/>
      <c r="MPB176" s="171"/>
      <c r="MPC176" s="171"/>
      <c r="MPD176" s="171"/>
      <c r="MPE176" s="171"/>
      <c r="MPF176" s="171"/>
      <c r="MPG176" s="171"/>
      <c r="MPH176" s="171"/>
      <c r="MPI176" s="171"/>
      <c r="MPJ176" s="171"/>
      <c r="MPK176" s="171"/>
      <c r="MPL176" s="171"/>
      <c r="MPM176" s="171"/>
      <c r="MPN176" s="171"/>
      <c r="MPO176" s="171"/>
      <c r="MPP176" s="171"/>
      <c r="MPQ176" s="171"/>
      <c r="MPR176" s="171"/>
      <c r="MPS176" s="171"/>
      <c r="MPT176" s="171"/>
      <c r="MPU176" s="171"/>
      <c r="MPV176" s="171"/>
      <c r="MPW176" s="171"/>
      <c r="MPX176" s="171"/>
      <c r="MPY176" s="171"/>
      <c r="MPZ176" s="171"/>
      <c r="MQA176" s="171"/>
      <c r="MQB176" s="171"/>
      <c r="MQC176" s="171"/>
      <c r="MQD176" s="171"/>
      <c r="MQE176" s="171"/>
      <c r="MQF176" s="171"/>
      <c r="MQG176" s="171"/>
      <c r="MQH176" s="171"/>
      <c r="MQI176" s="171"/>
      <c r="MQJ176" s="171"/>
      <c r="MQK176" s="171"/>
      <c r="MQL176" s="171"/>
      <c r="MQM176" s="171"/>
      <c r="MQN176" s="171"/>
      <c r="MQO176" s="171"/>
      <c r="MQP176" s="171"/>
      <c r="MQQ176" s="171"/>
      <c r="MQR176" s="171"/>
      <c r="MQS176" s="171"/>
      <c r="MQT176" s="171"/>
      <c r="MQU176" s="171"/>
      <c r="MQV176" s="171"/>
      <c r="MQW176" s="171"/>
      <c r="MQX176" s="171"/>
      <c r="MQY176" s="171"/>
      <c r="MQZ176" s="171"/>
      <c r="MRA176" s="171"/>
      <c r="MRB176" s="171"/>
      <c r="MRC176" s="171"/>
      <c r="MRD176" s="171"/>
      <c r="MRE176" s="171"/>
      <c r="MRF176" s="171"/>
      <c r="MRG176" s="171"/>
      <c r="MRH176" s="171"/>
      <c r="MRI176" s="171"/>
      <c r="MRJ176" s="171"/>
      <c r="MRK176" s="171"/>
      <c r="MRL176" s="171"/>
      <c r="MRM176" s="171"/>
      <c r="MRN176" s="171"/>
      <c r="MRO176" s="171"/>
      <c r="MRP176" s="171"/>
      <c r="MRQ176" s="171"/>
      <c r="MRR176" s="171"/>
      <c r="MRS176" s="171"/>
      <c r="MRT176" s="171"/>
      <c r="MRU176" s="171"/>
      <c r="MRV176" s="171"/>
      <c r="MRW176" s="171"/>
      <c r="MRX176" s="171"/>
      <c r="MRY176" s="171"/>
      <c r="MRZ176" s="171"/>
      <c r="MSA176" s="171"/>
      <c r="MSB176" s="171"/>
      <c r="MSC176" s="171"/>
      <c r="MSD176" s="171"/>
      <c r="MSE176" s="171"/>
      <c r="MSF176" s="171"/>
      <c r="MSG176" s="171"/>
      <c r="MSH176" s="171"/>
      <c r="MSI176" s="171"/>
      <c r="MSJ176" s="171"/>
      <c r="MSK176" s="171"/>
      <c r="MSL176" s="171"/>
      <c r="MSM176" s="171"/>
      <c r="MSN176" s="171"/>
      <c r="MSO176" s="171"/>
      <c r="MSP176" s="171"/>
      <c r="MSQ176" s="171"/>
      <c r="MSR176" s="171"/>
      <c r="MSS176" s="171"/>
      <c r="MST176" s="171"/>
      <c r="MSU176" s="171"/>
      <c r="MSV176" s="171"/>
      <c r="MSW176" s="171"/>
      <c r="MSX176" s="171"/>
      <c r="MSY176" s="171"/>
      <c r="MSZ176" s="171"/>
      <c r="MTA176" s="171"/>
      <c r="MTB176" s="171"/>
      <c r="MTC176" s="171"/>
      <c r="MTD176" s="171"/>
      <c r="MTE176" s="171"/>
      <c r="MTF176" s="171"/>
      <c r="MTG176" s="171"/>
      <c r="MTH176" s="171"/>
      <c r="MTI176" s="171"/>
      <c r="MTJ176" s="171"/>
      <c r="MTK176" s="171"/>
      <c r="MTL176" s="171"/>
      <c r="MTM176" s="171"/>
      <c r="MTN176" s="171"/>
      <c r="MTO176" s="171"/>
      <c r="MTP176" s="171"/>
      <c r="MTQ176" s="171"/>
      <c r="MTR176" s="171"/>
      <c r="MTS176" s="171"/>
      <c r="MTT176" s="171"/>
      <c r="MTU176" s="171"/>
      <c r="MTV176" s="171"/>
      <c r="MTW176" s="171"/>
      <c r="MTX176" s="171"/>
      <c r="MTY176" s="171"/>
      <c r="MTZ176" s="171"/>
      <c r="MUA176" s="171"/>
      <c r="MUB176" s="171"/>
      <c r="MUC176" s="171"/>
      <c r="MUD176" s="171"/>
      <c r="MUE176" s="171"/>
      <c r="MUF176" s="171"/>
      <c r="MUG176" s="171"/>
      <c r="MUH176" s="171"/>
      <c r="MUI176" s="171"/>
      <c r="MUJ176" s="171"/>
      <c r="MUK176" s="171"/>
      <c r="MUL176" s="171"/>
      <c r="MUM176" s="171"/>
      <c r="MUN176" s="171"/>
      <c r="MUO176" s="171"/>
      <c r="MUP176" s="171"/>
      <c r="MUQ176" s="171"/>
      <c r="MUR176" s="171"/>
      <c r="MUS176" s="171"/>
      <c r="MUT176" s="171"/>
      <c r="MUU176" s="171"/>
      <c r="MUV176" s="171"/>
      <c r="MUW176" s="171"/>
      <c r="MUX176" s="171"/>
      <c r="MUY176" s="171"/>
      <c r="MUZ176" s="171"/>
      <c r="MVA176" s="171"/>
      <c r="MVB176" s="171"/>
      <c r="MVC176" s="171"/>
      <c r="MVD176" s="171"/>
      <c r="MVE176" s="171"/>
      <c r="MVF176" s="171"/>
      <c r="MVG176" s="171"/>
      <c r="MVH176" s="171"/>
      <c r="MVI176" s="171"/>
      <c r="MVJ176" s="171"/>
      <c r="MVK176" s="171"/>
      <c r="MVL176" s="171"/>
      <c r="MVM176" s="171"/>
      <c r="MVN176" s="171"/>
      <c r="MVO176" s="171"/>
      <c r="MVP176" s="171"/>
      <c r="MVQ176" s="171"/>
      <c r="MVR176" s="171"/>
      <c r="MVS176" s="171"/>
      <c r="MVT176" s="171"/>
      <c r="MVU176" s="171"/>
      <c r="MVV176" s="171"/>
      <c r="MVW176" s="171"/>
      <c r="MVX176" s="171"/>
      <c r="MVY176" s="171"/>
      <c r="MVZ176" s="171"/>
      <c r="MWA176" s="171"/>
      <c r="MWB176" s="171"/>
      <c r="MWC176" s="171"/>
      <c r="MWD176" s="171"/>
      <c r="MWE176" s="171"/>
      <c r="MWF176" s="171"/>
      <c r="MWG176" s="171"/>
      <c r="MWH176" s="171"/>
      <c r="MWI176" s="171"/>
      <c r="MWJ176" s="171"/>
      <c r="MWK176" s="171"/>
      <c r="MWL176" s="171"/>
      <c r="MWM176" s="171"/>
      <c r="MWN176" s="171"/>
      <c r="MWO176" s="171"/>
      <c r="MWP176" s="171"/>
      <c r="MWQ176" s="171"/>
      <c r="MWR176" s="171"/>
      <c r="MWS176" s="171"/>
      <c r="MWT176" s="171"/>
      <c r="MWU176" s="171"/>
      <c r="MWV176" s="171"/>
      <c r="MWW176" s="171"/>
      <c r="MWX176" s="171"/>
      <c r="MWY176" s="171"/>
      <c r="MWZ176" s="171"/>
      <c r="MXA176" s="171"/>
      <c r="MXB176" s="171"/>
      <c r="MXC176" s="171"/>
      <c r="MXD176" s="171"/>
      <c r="MXE176" s="171"/>
      <c r="MXF176" s="171"/>
      <c r="MXG176" s="171"/>
      <c r="MXH176" s="171"/>
      <c r="MXI176" s="171"/>
      <c r="MXJ176" s="171"/>
      <c r="MXK176" s="171"/>
      <c r="MXL176" s="171"/>
      <c r="MXM176" s="171"/>
      <c r="MXN176" s="171"/>
      <c r="MXO176" s="171"/>
      <c r="MXP176" s="171"/>
      <c r="MXQ176" s="171"/>
      <c r="MXR176" s="171"/>
      <c r="MXS176" s="171"/>
      <c r="MXT176" s="171"/>
      <c r="MXU176" s="171"/>
      <c r="MXV176" s="171"/>
      <c r="MXW176" s="171"/>
      <c r="MXX176" s="171"/>
      <c r="MXY176" s="171"/>
      <c r="MXZ176" s="171"/>
      <c r="MYA176" s="171"/>
      <c r="MYB176" s="171"/>
      <c r="MYC176" s="171"/>
      <c r="MYD176" s="171"/>
      <c r="MYE176" s="171"/>
      <c r="MYF176" s="171"/>
      <c r="MYG176" s="171"/>
      <c r="MYH176" s="171"/>
      <c r="MYI176" s="171"/>
      <c r="MYJ176" s="171"/>
      <c r="MYK176" s="171"/>
      <c r="MYL176" s="171"/>
      <c r="MYM176" s="171"/>
      <c r="MYN176" s="171"/>
      <c r="MYO176" s="171"/>
      <c r="MYP176" s="171"/>
      <c r="MYQ176" s="171"/>
      <c r="MYR176" s="171"/>
      <c r="MYS176" s="171"/>
      <c r="MYT176" s="171"/>
      <c r="MYU176" s="171"/>
      <c r="MYV176" s="171"/>
      <c r="MYW176" s="171"/>
      <c r="MYX176" s="171"/>
      <c r="MYY176" s="171"/>
      <c r="MYZ176" s="171"/>
      <c r="MZA176" s="171"/>
      <c r="MZB176" s="171"/>
      <c r="MZC176" s="171"/>
      <c r="MZD176" s="171"/>
      <c r="MZE176" s="171"/>
      <c r="MZF176" s="171"/>
      <c r="MZG176" s="171"/>
      <c r="MZH176" s="171"/>
      <c r="MZI176" s="171"/>
      <c r="MZJ176" s="171"/>
      <c r="MZK176" s="171"/>
      <c r="MZL176" s="171"/>
      <c r="MZM176" s="171"/>
      <c r="MZN176" s="171"/>
      <c r="MZO176" s="171"/>
      <c r="MZP176" s="171"/>
      <c r="MZQ176" s="171"/>
      <c r="MZR176" s="171"/>
      <c r="MZS176" s="171"/>
      <c r="MZT176" s="171"/>
      <c r="MZU176" s="171"/>
      <c r="MZV176" s="171"/>
      <c r="MZW176" s="171"/>
      <c r="MZX176" s="171"/>
      <c r="MZY176" s="171"/>
      <c r="MZZ176" s="171"/>
      <c r="NAA176" s="171"/>
      <c r="NAB176" s="171"/>
      <c r="NAC176" s="171"/>
      <c r="NAD176" s="171"/>
      <c r="NAE176" s="171"/>
      <c r="NAF176" s="171"/>
      <c r="NAG176" s="171"/>
      <c r="NAH176" s="171"/>
      <c r="NAI176" s="171"/>
      <c r="NAJ176" s="171"/>
      <c r="NAK176" s="171"/>
      <c r="NAL176" s="171"/>
      <c r="NAM176" s="171"/>
      <c r="NAN176" s="171"/>
      <c r="NAO176" s="171"/>
      <c r="NAP176" s="171"/>
      <c r="NAQ176" s="171"/>
      <c r="NAR176" s="171"/>
      <c r="NAS176" s="171"/>
      <c r="NAT176" s="171"/>
      <c r="NAU176" s="171"/>
      <c r="NAV176" s="171"/>
      <c r="NAW176" s="171"/>
      <c r="NAX176" s="171"/>
      <c r="NAY176" s="171"/>
      <c r="NAZ176" s="171"/>
      <c r="NBA176" s="171"/>
      <c r="NBB176" s="171"/>
      <c r="NBC176" s="171"/>
      <c r="NBD176" s="171"/>
      <c r="NBE176" s="171"/>
      <c r="NBF176" s="171"/>
      <c r="NBG176" s="171"/>
      <c r="NBH176" s="171"/>
      <c r="NBI176" s="171"/>
      <c r="NBJ176" s="171"/>
      <c r="NBK176" s="171"/>
      <c r="NBL176" s="171"/>
      <c r="NBM176" s="171"/>
      <c r="NBN176" s="171"/>
      <c r="NBO176" s="171"/>
      <c r="NBP176" s="171"/>
      <c r="NBQ176" s="171"/>
      <c r="NBR176" s="171"/>
      <c r="NBS176" s="171"/>
      <c r="NBT176" s="171"/>
      <c r="NBU176" s="171"/>
      <c r="NBV176" s="171"/>
      <c r="NBW176" s="171"/>
      <c r="NBX176" s="171"/>
      <c r="NBY176" s="171"/>
      <c r="NBZ176" s="171"/>
      <c r="NCA176" s="171"/>
      <c r="NCB176" s="171"/>
      <c r="NCC176" s="171"/>
      <c r="NCD176" s="171"/>
      <c r="NCE176" s="171"/>
      <c r="NCF176" s="171"/>
      <c r="NCG176" s="171"/>
      <c r="NCH176" s="171"/>
      <c r="NCI176" s="171"/>
      <c r="NCJ176" s="171"/>
      <c r="NCK176" s="171"/>
      <c r="NCL176" s="171"/>
      <c r="NCM176" s="171"/>
      <c r="NCN176" s="171"/>
      <c r="NCO176" s="171"/>
      <c r="NCP176" s="171"/>
      <c r="NCQ176" s="171"/>
      <c r="NCR176" s="171"/>
      <c r="NCS176" s="171"/>
      <c r="NCT176" s="171"/>
      <c r="NCU176" s="171"/>
      <c r="NCV176" s="171"/>
      <c r="NCW176" s="171"/>
      <c r="NCX176" s="171"/>
      <c r="NCY176" s="171"/>
      <c r="NCZ176" s="171"/>
      <c r="NDA176" s="171"/>
      <c r="NDB176" s="171"/>
      <c r="NDC176" s="171"/>
      <c r="NDD176" s="171"/>
      <c r="NDE176" s="171"/>
      <c r="NDF176" s="171"/>
      <c r="NDG176" s="171"/>
      <c r="NDH176" s="171"/>
      <c r="NDI176" s="171"/>
      <c r="NDJ176" s="171"/>
      <c r="NDK176" s="171"/>
      <c r="NDL176" s="171"/>
      <c r="NDM176" s="171"/>
      <c r="NDN176" s="171"/>
      <c r="NDO176" s="171"/>
      <c r="NDP176" s="171"/>
      <c r="NDQ176" s="171"/>
      <c r="NDR176" s="171"/>
      <c r="NDS176" s="171"/>
      <c r="NDT176" s="171"/>
      <c r="NDU176" s="171"/>
      <c r="NDV176" s="171"/>
      <c r="NDW176" s="171"/>
      <c r="NDX176" s="171"/>
      <c r="NDY176" s="171"/>
      <c r="NDZ176" s="171"/>
      <c r="NEA176" s="171"/>
      <c r="NEB176" s="171"/>
      <c r="NEC176" s="171"/>
      <c r="NED176" s="171"/>
      <c r="NEE176" s="171"/>
      <c r="NEF176" s="171"/>
      <c r="NEG176" s="171"/>
      <c r="NEH176" s="171"/>
      <c r="NEI176" s="171"/>
      <c r="NEJ176" s="171"/>
      <c r="NEK176" s="171"/>
      <c r="NEL176" s="171"/>
      <c r="NEM176" s="171"/>
      <c r="NEN176" s="171"/>
      <c r="NEO176" s="171"/>
      <c r="NEP176" s="171"/>
      <c r="NEQ176" s="171"/>
      <c r="NER176" s="171"/>
      <c r="NES176" s="171"/>
      <c r="NET176" s="171"/>
      <c r="NEU176" s="171"/>
      <c r="NEV176" s="171"/>
      <c r="NEW176" s="171"/>
      <c r="NEX176" s="171"/>
      <c r="NEY176" s="171"/>
      <c r="NEZ176" s="171"/>
      <c r="NFA176" s="171"/>
      <c r="NFB176" s="171"/>
      <c r="NFC176" s="171"/>
      <c r="NFD176" s="171"/>
      <c r="NFE176" s="171"/>
      <c r="NFF176" s="171"/>
      <c r="NFG176" s="171"/>
      <c r="NFH176" s="171"/>
      <c r="NFI176" s="171"/>
      <c r="NFJ176" s="171"/>
      <c r="NFK176" s="171"/>
      <c r="NFL176" s="171"/>
      <c r="NFM176" s="171"/>
      <c r="NFN176" s="171"/>
      <c r="NFO176" s="171"/>
      <c r="NFP176" s="171"/>
      <c r="NFQ176" s="171"/>
      <c r="NFR176" s="171"/>
      <c r="NFS176" s="171"/>
      <c r="NFT176" s="171"/>
      <c r="NFU176" s="171"/>
      <c r="NFV176" s="171"/>
      <c r="NFW176" s="171"/>
      <c r="NFX176" s="171"/>
      <c r="NFY176" s="171"/>
      <c r="NFZ176" s="171"/>
      <c r="NGA176" s="171"/>
      <c r="NGB176" s="171"/>
      <c r="NGC176" s="171"/>
      <c r="NGD176" s="171"/>
      <c r="NGE176" s="171"/>
      <c r="NGF176" s="171"/>
      <c r="NGG176" s="171"/>
      <c r="NGH176" s="171"/>
      <c r="NGI176" s="171"/>
      <c r="NGJ176" s="171"/>
      <c r="NGK176" s="171"/>
      <c r="NGL176" s="171"/>
      <c r="NGM176" s="171"/>
      <c r="NGN176" s="171"/>
      <c r="NGO176" s="171"/>
      <c r="NGP176" s="171"/>
      <c r="NGQ176" s="171"/>
      <c r="NGR176" s="171"/>
      <c r="NGS176" s="171"/>
      <c r="NGT176" s="171"/>
      <c r="NGU176" s="171"/>
      <c r="NGV176" s="171"/>
      <c r="NGW176" s="171"/>
      <c r="NGX176" s="171"/>
      <c r="NGY176" s="171"/>
      <c r="NGZ176" s="171"/>
      <c r="NHA176" s="171"/>
      <c r="NHB176" s="171"/>
      <c r="NHC176" s="171"/>
      <c r="NHD176" s="171"/>
      <c r="NHE176" s="171"/>
      <c r="NHF176" s="171"/>
      <c r="NHG176" s="171"/>
      <c r="NHH176" s="171"/>
      <c r="NHI176" s="171"/>
      <c r="NHJ176" s="171"/>
      <c r="NHK176" s="171"/>
      <c r="NHL176" s="171"/>
      <c r="NHM176" s="171"/>
      <c r="NHN176" s="171"/>
      <c r="NHO176" s="171"/>
      <c r="NHP176" s="171"/>
      <c r="NHQ176" s="171"/>
      <c r="NHR176" s="171"/>
      <c r="NHS176" s="171"/>
      <c r="NHT176" s="171"/>
      <c r="NHU176" s="171"/>
      <c r="NHV176" s="171"/>
      <c r="NHW176" s="171"/>
      <c r="NHX176" s="171"/>
      <c r="NHY176" s="171"/>
      <c r="NHZ176" s="171"/>
      <c r="NIA176" s="171"/>
      <c r="NIB176" s="171"/>
      <c r="NIC176" s="171"/>
      <c r="NID176" s="171"/>
      <c r="NIE176" s="171"/>
      <c r="NIF176" s="171"/>
      <c r="NIG176" s="171"/>
      <c r="NIH176" s="171"/>
      <c r="NII176" s="171"/>
      <c r="NIJ176" s="171"/>
      <c r="NIK176" s="171"/>
      <c r="NIL176" s="171"/>
      <c r="NIM176" s="171"/>
      <c r="NIN176" s="171"/>
      <c r="NIO176" s="171"/>
      <c r="NIP176" s="171"/>
      <c r="NIQ176" s="171"/>
      <c r="NIR176" s="171"/>
      <c r="NIS176" s="171"/>
      <c r="NIT176" s="171"/>
      <c r="NIU176" s="171"/>
      <c r="NIV176" s="171"/>
      <c r="NIW176" s="171"/>
      <c r="NIX176" s="171"/>
      <c r="NIY176" s="171"/>
      <c r="NIZ176" s="171"/>
      <c r="NJA176" s="171"/>
      <c r="NJB176" s="171"/>
      <c r="NJC176" s="171"/>
      <c r="NJD176" s="171"/>
      <c r="NJE176" s="171"/>
      <c r="NJF176" s="171"/>
      <c r="NJG176" s="171"/>
      <c r="NJH176" s="171"/>
      <c r="NJI176" s="171"/>
      <c r="NJJ176" s="171"/>
      <c r="NJK176" s="171"/>
      <c r="NJL176" s="171"/>
      <c r="NJM176" s="171"/>
      <c r="NJN176" s="171"/>
      <c r="NJO176" s="171"/>
      <c r="NJP176" s="171"/>
      <c r="NJQ176" s="171"/>
      <c r="NJR176" s="171"/>
      <c r="NJS176" s="171"/>
      <c r="NJT176" s="171"/>
      <c r="NJU176" s="171"/>
      <c r="NJV176" s="171"/>
      <c r="NJW176" s="171"/>
      <c r="NJX176" s="171"/>
      <c r="NJY176" s="171"/>
      <c r="NJZ176" s="171"/>
      <c r="NKA176" s="171"/>
      <c r="NKB176" s="171"/>
      <c r="NKC176" s="171"/>
      <c r="NKD176" s="171"/>
      <c r="NKE176" s="171"/>
      <c r="NKF176" s="171"/>
      <c r="NKG176" s="171"/>
      <c r="NKH176" s="171"/>
      <c r="NKI176" s="171"/>
      <c r="NKJ176" s="171"/>
      <c r="NKK176" s="171"/>
      <c r="NKL176" s="171"/>
      <c r="NKM176" s="171"/>
      <c r="NKN176" s="171"/>
      <c r="NKO176" s="171"/>
      <c r="NKP176" s="171"/>
      <c r="NKQ176" s="171"/>
      <c r="NKR176" s="171"/>
      <c r="NKS176" s="171"/>
      <c r="NKT176" s="171"/>
      <c r="NKU176" s="171"/>
      <c r="NKV176" s="171"/>
      <c r="NKW176" s="171"/>
      <c r="NKX176" s="171"/>
      <c r="NKY176" s="171"/>
      <c r="NKZ176" s="171"/>
      <c r="NLA176" s="171"/>
      <c r="NLB176" s="171"/>
      <c r="NLC176" s="171"/>
      <c r="NLD176" s="171"/>
      <c r="NLE176" s="171"/>
      <c r="NLF176" s="171"/>
      <c r="NLG176" s="171"/>
      <c r="NLH176" s="171"/>
      <c r="NLI176" s="171"/>
      <c r="NLJ176" s="171"/>
      <c r="NLK176" s="171"/>
      <c r="NLL176" s="171"/>
      <c r="NLM176" s="171"/>
      <c r="NLN176" s="171"/>
      <c r="NLO176" s="171"/>
      <c r="NLP176" s="171"/>
      <c r="NLQ176" s="171"/>
      <c r="NLR176" s="171"/>
      <c r="NLS176" s="171"/>
      <c r="NLT176" s="171"/>
      <c r="NLU176" s="171"/>
      <c r="NLV176" s="171"/>
      <c r="NLW176" s="171"/>
      <c r="NLX176" s="171"/>
      <c r="NLY176" s="171"/>
      <c r="NLZ176" s="171"/>
      <c r="NMA176" s="171"/>
      <c r="NMB176" s="171"/>
      <c r="NMC176" s="171"/>
      <c r="NMD176" s="171"/>
      <c r="NME176" s="171"/>
      <c r="NMF176" s="171"/>
      <c r="NMG176" s="171"/>
      <c r="NMH176" s="171"/>
      <c r="NMI176" s="171"/>
      <c r="NMJ176" s="171"/>
      <c r="NMK176" s="171"/>
      <c r="NML176" s="171"/>
      <c r="NMM176" s="171"/>
      <c r="NMN176" s="171"/>
      <c r="NMO176" s="171"/>
      <c r="NMP176" s="171"/>
      <c r="NMQ176" s="171"/>
      <c r="NMR176" s="171"/>
      <c r="NMS176" s="171"/>
      <c r="NMT176" s="171"/>
      <c r="NMU176" s="171"/>
      <c r="NMV176" s="171"/>
      <c r="NMW176" s="171"/>
      <c r="NMX176" s="171"/>
      <c r="NMY176" s="171"/>
      <c r="NMZ176" s="171"/>
      <c r="NNA176" s="171"/>
      <c r="NNB176" s="171"/>
      <c r="NNC176" s="171"/>
      <c r="NND176" s="171"/>
      <c r="NNE176" s="171"/>
      <c r="NNF176" s="171"/>
      <c r="NNG176" s="171"/>
      <c r="NNH176" s="171"/>
      <c r="NNI176" s="171"/>
      <c r="NNJ176" s="171"/>
      <c r="NNK176" s="171"/>
      <c r="NNL176" s="171"/>
      <c r="NNM176" s="171"/>
      <c r="NNN176" s="171"/>
      <c r="NNO176" s="171"/>
      <c r="NNP176" s="171"/>
      <c r="NNQ176" s="171"/>
      <c r="NNR176" s="171"/>
      <c r="NNS176" s="171"/>
      <c r="NNT176" s="171"/>
      <c r="NNU176" s="171"/>
      <c r="NNV176" s="171"/>
      <c r="NNW176" s="171"/>
      <c r="NNX176" s="171"/>
      <c r="NNY176" s="171"/>
      <c r="NNZ176" s="171"/>
      <c r="NOA176" s="171"/>
      <c r="NOB176" s="171"/>
      <c r="NOC176" s="171"/>
      <c r="NOD176" s="171"/>
      <c r="NOE176" s="171"/>
      <c r="NOF176" s="171"/>
      <c r="NOG176" s="171"/>
      <c r="NOH176" s="171"/>
      <c r="NOI176" s="171"/>
      <c r="NOJ176" s="171"/>
      <c r="NOK176" s="171"/>
      <c r="NOL176" s="171"/>
      <c r="NOM176" s="171"/>
      <c r="NON176" s="171"/>
      <c r="NOO176" s="171"/>
      <c r="NOP176" s="171"/>
      <c r="NOQ176" s="171"/>
      <c r="NOR176" s="171"/>
      <c r="NOS176" s="171"/>
      <c r="NOT176" s="171"/>
      <c r="NOU176" s="171"/>
      <c r="NOV176" s="171"/>
      <c r="NOW176" s="171"/>
      <c r="NOX176" s="171"/>
      <c r="NOY176" s="171"/>
      <c r="NOZ176" s="171"/>
      <c r="NPA176" s="171"/>
      <c r="NPB176" s="171"/>
      <c r="NPC176" s="171"/>
      <c r="NPD176" s="171"/>
      <c r="NPE176" s="171"/>
      <c r="NPF176" s="171"/>
      <c r="NPG176" s="171"/>
      <c r="NPH176" s="171"/>
      <c r="NPI176" s="171"/>
      <c r="NPJ176" s="171"/>
      <c r="NPK176" s="171"/>
      <c r="NPL176" s="171"/>
      <c r="NPM176" s="171"/>
      <c r="NPN176" s="171"/>
      <c r="NPO176" s="171"/>
      <c r="NPP176" s="171"/>
      <c r="NPQ176" s="171"/>
      <c r="NPR176" s="171"/>
      <c r="NPS176" s="171"/>
      <c r="NPT176" s="171"/>
      <c r="NPU176" s="171"/>
      <c r="NPV176" s="171"/>
      <c r="NPW176" s="171"/>
      <c r="NPX176" s="171"/>
      <c r="NPY176" s="171"/>
      <c r="NPZ176" s="171"/>
      <c r="NQA176" s="171"/>
      <c r="NQB176" s="171"/>
      <c r="NQC176" s="171"/>
      <c r="NQD176" s="171"/>
      <c r="NQE176" s="171"/>
      <c r="NQF176" s="171"/>
      <c r="NQG176" s="171"/>
      <c r="NQH176" s="171"/>
      <c r="NQI176" s="171"/>
      <c r="NQJ176" s="171"/>
      <c r="NQK176" s="171"/>
      <c r="NQL176" s="171"/>
      <c r="NQM176" s="171"/>
      <c r="NQN176" s="171"/>
      <c r="NQO176" s="171"/>
      <c r="NQP176" s="171"/>
      <c r="NQQ176" s="171"/>
      <c r="NQR176" s="171"/>
      <c r="NQS176" s="171"/>
      <c r="NQT176" s="171"/>
      <c r="NQU176" s="171"/>
      <c r="NQV176" s="171"/>
      <c r="NQW176" s="171"/>
      <c r="NQX176" s="171"/>
      <c r="NQY176" s="171"/>
      <c r="NQZ176" s="171"/>
      <c r="NRA176" s="171"/>
      <c r="NRB176" s="171"/>
      <c r="NRC176" s="171"/>
      <c r="NRD176" s="171"/>
      <c r="NRE176" s="171"/>
      <c r="NRF176" s="171"/>
      <c r="NRG176" s="171"/>
      <c r="NRH176" s="171"/>
      <c r="NRI176" s="171"/>
      <c r="NRJ176" s="171"/>
      <c r="NRK176" s="171"/>
      <c r="NRL176" s="171"/>
      <c r="NRM176" s="171"/>
      <c r="NRN176" s="171"/>
      <c r="NRO176" s="171"/>
      <c r="NRP176" s="171"/>
      <c r="NRQ176" s="171"/>
      <c r="NRR176" s="171"/>
      <c r="NRS176" s="171"/>
      <c r="NRT176" s="171"/>
      <c r="NRU176" s="171"/>
      <c r="NRV176" s="171"/>
      <c r="NRW176" s="171"/>
      <c r="NRX176" s="171"/>
      <c r="NRY176" s="171"/>
      <c r="NRZ176" s="171"/>
      <c r="NSA176" s="171"/>
      <c r="NSB176" s="171"/>
      <c r="NSC176" s="171"/>
      <c r="NSD176" s="171"/>
      <c r="NSE176" s="171"/>
      <c r="NSF176" s="171"/>
      <c r="NSG176" s="171"/>
      <c r="NSH176" s="171"/>
      <c r="NSI176" s="171"/>
      <c r="NSJ176" s="171"/>
      <c r="NSK176" s="171"/>
      <c r="NSL176" s="171"/>
      <c r="NSM176" s="171"/>
      <c r="NSN176" s="171"/>
      <c r="NSO176" s="171"/>
      <c r="NSP176" s="171"/>
      <c r="NSQ176" s="171"/>
      <c r="NSR176" s="171"/>
      <c r="NSS176" s="171"/>
      <c r="NST176" s="171"/>
      <c r="NSU176" s="171"/>
      <c r="NSV176" s="171"/>
      <c r="NSW176" s="171"/>
      <c r="NSX176" s="171"/>
      <c r="NSY176" s="171"/>
      <c r="NSZ176" s="171"/>
      <c r="NTA176" s="171"/>
      <c r="NTB176" s="171"/>
      <c r="NTC176" s="171"/>
      <c r="NTD176" s="171"/>
      <c r="NTE176" s="171"/>
      <c r="NTF176" s="171"/>
      <c r="NTG176" s="171"/>
      <c r="NTH176" s="171"/>
      <c r="NTI176" s="171"/>
      <c r="NTJ176" s="171"/>
      <c r="NTK176" s="171"/>
      <c r="NTL176" s="171"/>
      <c r="NTM176" s="171"/>
      <c r="NTN176" s="171"/>
      <c r="NTO176" s="171"/>
      <c r="NTP176" s="171"/>
      <c r="NTQ176" s="171"/>
      <c r="NTR176" s="171"/>
      <c r="NTS176" s="171"/>
      <c r="NTT176" s="171"/>
      <c r="NTU176" s="171"/>
      <c r="NTV176" s="171"/>
      <c r="NTW176" s="171"/>
      <c r="NTX176" s="171"/>
      <c r="NTY176" s="171"/>
      <c r="NTZ176" s="171"/>
      <c r="NUA176" s="171"/>
      <c r="NUB176" s="171"/>
      <c r="NUC176" s="171"/>
      <c r="NUD176" s="171"/>
      <c r="NUE176" s="171"/>
      <c r="NUF176" s="171"/>
      <c r="NUG176" s="171"/>
      <c r="NUH176" s="171"/>
      <c r="NUI176" s="171"/>
      <c r="NUJ176" s="171"/>
      <c r="NUK176" s="171"/>
      <c r="NUL176" s="171"/>
      <c r="NUM176" s="171"/>
      <c r="NUN176" s="171"/>
      <c r="NUO176" s="171"/>
      <c r="NUP176" s="171"/>
      <c r="NUQ176" s="171"/>
      <c r="NUR176" s="171"/>
      <c r="NUS176" s="171"/>
      <c r="NUT176" s="171"/>
      <c r="NUU176" s="171"/>
      <c r="NUV176" s="171"/>
      <c r="NUW176" s="171"/>
      <c r="NUX176" s="171"/>
      <c r="NUY176" s="171"/>
      <c r="NUZ176" s="171"/>
      <c r="NVA176" s="171"/>
      <c r="NVB176" s="171"/>
      <c r="NVC176" s="171"/>
      <c r="NVD176" s="171"/>
      <c r="NVE176" s="171"/>
      <c r="NVF176" s="171"/>
      <c r="NVG176" s="171"/>
      <c r="NVH176" s="171"/>
      <c r="NVI176" s="171"/>
      <c r="NVJ176" s="171"/>
      <c r="NVK176" s="171"/>
      <c r="NVL176" s="171"/>
      <c r="NVM176" s="171"/>
      <c r="NVN176" s="171"/>
      <c r="NVO176" s="171"/>
      <c r="NVP176" s="171"/>
      <c r="NVQ176" s="171"/>
      <c r="NVR176" s="171"/>
      <c r="NVS176" s="171"/>
      <c r="NVT176" s="171"/>
      <c r="NVU176" s="171"/>
      <c r="NVV176" s="171"/>
      <c r="NVW176" s="171"/>
      <c r="NVX176" s="171"/>
      <c r="NVY176" s="171"/>
      <c r="NVZ176" s="171"/>
      <c r="NWA176" s="171"/>
      <c r="NWB176" s="171"/>
      <c r="NWC176" s="171"/>
      <c r="NWD176" s="171"/>
      <c r="NWE176" s="171"/>
      <c r="NWF176" s="171"/>
      <c r="NWG176" s="171"/>
      <c r="NWH176" s="171"/>
      <c r="NWI176" s="171"/>
      <c r="NWJ176" s="171"/>
      <c r="NWK176" s="171"/>
      <c r="NWL176" s="171"/>
      <c r="NWM176" s="171"/>
      <c r="NWN176" s="171"/>
      <c r="NWO176" s="171"/>
      <c r="NWP176" s="171"/>
      <c r="NWQ176" s="171"/>
      <c r="NWR176" s="171"/>
      <c r="NWS176" s="171"/>
      <c r="NWT176" s="171"/>
      <c r="NWU176" s="171"/>
      <c r="NWV176" s="171"/>
      <c r="NWW176" s="171"/>
      <c r="NWX176" s="171"/>
      <c r="NWY176" s="171"/>
      <c r="NWZ176" s="171"/>
      <c r="NXA176" s="171"/>
      <c r="NXB176" s="171"/>
      <c r="NXC176" s="171"/>
      <c r="NXD176" s="171"/>
      <c r="NXE176" s="171"/>
      <c r="NXF176" s="171"/>
      <c r="NXG176" s="171"/>
      <c r="NXH176" s="171"/>
      <c r="NXI176" s="171"/>
      <c r="NXJ176" s="171"/>
      <c r="NXK176" s="171"/>
      <c r="NXL176" s="171"/>
      <c r="NXM176" s="171"/>
      <c r="NXN176" s="171"/>
      <c r="NXO176" s="171"/>
      <c r="NXP176" s="171"/>
      <c r="NXQ176" s="171"/>
      <c r="NXR176" s="171"/>
      <c r="NXS176" s="171"/>
      <c r="NXT176" s="171"/>
      <c r="NXU176" s="171"/>
      <c r="NXV176" s="171"/>
      <c r="NXW176" s="171"/>
      <c r="NXX176" s="171"/>
      <c r="NXY176" s="171"/>
      <c r="NXZ176" s="171"/>
      <c r="NYA176" s="171"/>
      <c r="NYB176" s="171"/>
      <c r="NYC176" s="171"/>
      <c r="NYD176" s="171"/>
      <c r="NYE176" s="171"/>
      <c r="NYF176" s="171"/>
      <c r="NYG176" s="171"/>
      <c r="NYH176" s="171"/>
      <c r="NYI176" s="171"/>
      <c r="NYJ176" s="171"/>
      <c r="NYK176" s="171"/>
      <c r="NYL176" s="171"/>
      <c r="NYM176" s="171"/>
      <c r="NYN176" s="171"/>
      <c r="NYO176" s="171"/>
      <c r="NYP176" s="171"/>
      <c r="NYQ176" s="171"/>
      <c r="NYR176" s="171"/>
      <c r="NYS176" s="171"/>
      <c r="NYT176" s="171"/>
      <c r="NYU176" s="171"/>
      <c r="NYV176" s="171"/>
      <c r="NYW176" s="171"/>
      <c r="NYX176" s="171"/>
      <c r="NYY176" s="171"/>
      <c r="NYZ176" s="171"/>
      <c r="NZA176" s="171"/>
      <c r="NZB176" s="171"/>
      <c r="NZC176" s="171"/>
      <c r="NZD176" s="171"/>
      <c r="NZE176" s="171"/>
      <c r="NZF176" s="171"/>
      <c r="NZG176" s="171"/>
      <c r="NZH176" s="171"/>
      <c r="NZI176" s="171"/>
      <c r="NZJ176" s="171"/>
      <c r="NZK176" s="171"/>
      <c r="NZL176" s="171"/>
      <c r="NZM176" s="171"/>
      <c r="NZN176" s="171"/>
      <c r="NZO176" s="171"/>
      <c r="NZP176" s="171"/>
      <c r="NZQ176" s="171"/>
      <c r="NZR176" s="171"/>
      <c r="NZS176" s="171"/>
      <c r="NZT176" s="171"/>
      <c r="NZU176" s="171"/>
      <c r="NZV176" s="171"/>
      <c r="NZW176" s="171"/>
      <c r="NZX176" s="171"/>
      <c r="NZY176" s="171"/>
      <c r="NZZ176" s="171"/>
      <c r="OAA176" s="171"/>
      <c r="OAB176" s="171"/>
      <c r="OAC176" s="171"/>
      <c r="OAD176" s="171"/>
      <c r="OAE176" s="171"/>
      <c r="OAF176" s="171"/>
      <c r="OAG176" s="171"/>
      <c r="OAH176" s="171"/>
      <c r="OAI176" s="171"/>
      <c r="OAJ176" s="171"/>
      <c r="OAK176" s="171"/>
      <c r="OAL176" s="171"/>
      <c r="OAM176" s="171"/>
      <c r="OAN176" s="171"/>
      <c r="OAO176" s="171"/>
      <c r="OAP176" s="171"/>
      <c r="OAQ176" s="171"/>
      <c r="OAR176" s="171"/>
      <c r="OAS176" s="171"/>
      <c r="OAT176" s="171"/>
      <c r="OAU176" s="171"/>
      <c r="OAV176" s="171"/>
      <c r="OAW176" s="171"/>
      <c r="OAX176" s="171"/>
      <c r="OAY176" s="171"/>
      <c r="OAZ176" s="171"/>
      <c r="OBA176" s="171"/>
      <c r="OBB176" s="171"/>
      <c r="OBC176" s="171"/>
      <c r="OBD176" s="171"/>
      <c r="OBE176" s="171"/>
      <c r="OBF176" s="171"/>
      <c r="OBG176" s="171"/>
      <c r="OBH176" s="171"/>
      <c r="OBI176" s="171"/>
      <c r="OBJ176" s="171"/>
      <c r="OBK176" s="171"/>
      <c r="OBL176" s="171"/>
      <c r="OBM176" s="171"/>
      <c r="OBN176" s="171"/>
      <c r="OBO176" s="171"/>
      <c r="OBP176" s="171"/>
      <c r="OBQ176" s="171"/>
      <c r="OBR176" s="171"/>
      <c r="OBS176" s="171"/>
      <c r="OBT176" s="171"/>
      <c r="OBU176" s="171"/>
      <c r="OBV176" s="171"/>
      <c r="OBW176" s="171"/>
      <c r="OBX176" s="171"/>
      <c r="OBY176" s="171"/>
      <c r="OBZ176" s="171"/>
      <c r="OCA176" s="171"/>
      <c r="OCB176" s="171"/>
      <c r="OCC176" s="171"/>
      <c r="OCD176" s="171"/>
      <c r="OCE176" s="171"/>
      <c r="OCF176" s="171"/>
      <c r="OCG176" s="171"/>
      <c r="OCH176" s="171"/>
      <c r="OCI176" s="171"/>
      <c r="OCJ176" s="171"/>
      <c r="OCK176" s="171"/>
      <c r="OCL176" s="171"/>
      <c r="OCM176" s="171"/>
      <c r="OCN176" s="171"/>
      <c r="OCO176" s="171"/>
      <c r="OCP176" s="171"/>
      <c r="OCQ176" s="171"/>
      <c r="OCR176" s="171"/>
      <c r="OCS176" s="171"/>
      <c r="OCT176" s="171"/>
      <c r="OCU176" s="171"/>
      <c r="OCV176" s="171"/>
      <c r="OCW176" s="171"/>
      <c r="OCX176" s="171"/>
      <c r="OCY176" s="171"/>
      <c r="OCZ176" s="171"/>
      <c r="ODA176" s="171"/>
      <c r="ODB176" s="171"/>
      <c r="ODC176" s="171"/>
      <c r="ODD176" s="171"/>
      <c r="ODE176" s="171"/>
      <c r="ODF176" s="171"/>
      <c r="ODG176" s="171"/>
      <c r="ODH176" s="171"/>
      <c r="ODI176" s="171"/>
      <c r="ODJ176" s="171"/>
      <c r="ODK176" s="171"/>
      <c r="ODL176" s="171"/>
      <c r="ODM176" s="171"/>
      <c r="ODN176" s="171"/>
      <c r="ODO176" s="171"/>
      <c r="ODP176" s="171"/>
      <c r="ODQ176" s="171"/>
      <c r="ODR176" s="171"/>
      <c r="ODS176" s="171"/>
      <c r="ODT176" s="171"/>
      <c r="ODU176" s="171"/>
      <c r="ODV176" s="171"/>
      <c r="ODW176" s="171"/>
      <c r="ODX176" s="171"/>
      <c r="ODY176" s="171"/>
      <c r="ODZ176" s="171"/>
      <c r="OEA176" s="171"/>
      <c r="OEB176" s="171"/>
      <c r="OEC176" s="171"/>
      <c r="OED176" s="171"/>
      <c r="OEE176" s="171"/>
      <c r="OEF176" s="171"/>
      <c r="OEG176" s="171"/>
      <c r="OEH176" s="171"/>
      <c r="OEI176" s="171"/>
      <c r="OEJ176" s="171"/>
      <c r="OEK176" s="171"/>
      <c r="OEL176" s="171"/>
      <c r="OEM176" s="171"/>
      <c r="OEN176" s="171"/>
      <c r="OEO176" s="171"/>
      <c r="OEP176" s="171"/>
      <c r="OEQ176" s="171"/>
      <c r="OER176" s="171"/>
      <c r="OES176" s="171"/>
      <c r="OET176" s="171"/>
      <c r="OEU176" s="171"/>
      <c r="OEV176" s="171"/>
      <c r="OEW176" s="171"/>
      <c r="OEX176" s="171"/>
      <c r="OEY176" s="171"/>
      <c r="OEZ176" s="171"/>
      <c r="OFA176" s="171"/>
      <c r="OFB176" s="171"/>
      <c r="OFC176" s="171"/>
      <c r="OFD176" s="171"/>
      <c r="OFE176" s="171"/>
      <c r="OFF176" s="171"/>
      <c r="OFG176" s="171"/>
      <c r="OFH176" s="171"/>
      <c r="OFI176" s="171"/>
      <c r="OFJ176" s="171"/>
      <c r="OFK176" s="171"/>
      <c r="OFL176" s="171"/>
      <c r="OFM176" s="171"/>
      <c r="OFN176" s="171"/>
      <c r="OFO176" s="171"/>
      <c r="OFP176" s="171"/>
      <c r="OFQ176" s="171"/>
      <c r="OFR176" s="171"/>
      <c r="OFS176" s="171"/>
      <c r="OFT176" s="171"/>
      <c r="OFU176" s="171"/>
      <c r="OFV176" s="171"/>
      <c r="OFW176" s="171"/>
      <c r="OFX176" s="171"/>
      <c r="OFY176" s="171"/>
      <c r="OFZ176" s="171"/>
      <c r="OGA176" s="171"/>
      <c r="OGB176" s="171"/>
      <c r="OGC176" s="171"/>
      <c r="OGD176" s="171"/>
      <c r="OGE176" s="171"/>
      <c r="OGF176" s="171"/>
      <c r="OGG176" s="171"/>
      <c r="OGH176" s="171"/>
      <c r="OGI176" s="171"/>
      <c r="OGJ176" s="171"/>
      <c r="OGK176" s="171"/>
      <c r="OGL176" s="171"/>
      <c r="OGM176" s="171"/>
      <c r="OGN176" s="171"/>
      <c r="OGO176" s="171"/>
      <c r="OGP176" s="171"/>
      <c r="OGQ176" s="171"/>
      <c r="OGR176" s="171"/>
      <c r="OGS176" s="171"/>
      <c r="OGT176" s="171"/>
      <c r="OGU176" s="171"/>
      <c r="OGV176" s="171"/>
      <c r="OGW176" s="171"/>
      <c r="OGX176" s="171"/>
      <c r="OGY176" s="171"/>
      <c r="OGZ176" s="171"/>
      <c r="OHA176" s="171"/>
      <c r="OHB176" s="171"/>
      <c r="OHC176" s="171"/>
      <c r="OHD176" s="171"/>
      <c r="OHE176" s="171"/>
      <c r="OHF176" s="171"/>
      <c r="OHG176" s="171"/>
      <c r="OHH176" s="171"/>
      <c r="OHI176" s="171"/>
      <c r="OHJ176" s="171"/>
      <c r="OHK176" s="171"/>
      <c r="OHL176" s="171"/>
      <c r="OHM176" s="171"/>
      <c r="OHN176" s="171"/>
      <c r="OHO176" s="171"/>
      <c r="OHP176" s="171"/>
      <c r="OHQ176" s="171"/>
      <c r="OHR176" s="171"/>
      <c r="OHS176" s="171"/>
      <c r="OHT176" s="171"/>
      <c r="OHU176" s="171"/>
      <c r="OHV176" s="171"/>
      <c r="OHW176" s="171"/>
      <c r="OHX176" s="171"/>
      <c r="OHY176" s="171"/>
      <c r="OHZ176" s="171"/>
      <c r="OIA176" s="171"/>
      <c r="OIB176" s="171"/>
      <c r="OIC176" s="171"/>
      <c r="OID176" s="171"/>
      <c r="OIE176" s="171"/>
      <c r="OIF176" s="171"/>
      <c r="OIG176" s="171"/>
      <c r="OIH176" s="171"/>
      <c r="OII176" s="171"/>
      <c r="OIJ176" s="171"/>
      <c r="OIK176" s="171"/>
      <c r="OIL176" s="171"/>
      <c r="OIM176" s="171"/>
      <c r="OIN176" s="171"/>
      <c r="OIO176" s="171"/>
      <c r="OIP176" s="171"/>
      <c r="OIQ176" s="171"/>
      <c r="OIR176" s="171"/>
      <c r="OIS176" s="171"/>
      <c r="OIT176" s="171"/>
      <c r="OIU176" s="171"/>
      <c r="OIV176" s="171"/>
      <c r="OIW176" s="171"/>
      <c r="OIX176" s="171"/>
      <c r="OIY176" s="171"/>
      <c r="OIZ176" s="171"/>
      <c r="OJA176" s="171"/>
      <c r="OJB176" s="171"/>
      <c r="OJC176" s="171"/>
      <c r="OJD176" s="171"/>
      <c r="OJE176" s="171"/>
      <c r="OJF176" s="171"/>
      <c r="OJG176" s="171"/>
      <c r="OJH176" s="171"/>
      <c r="OJI176" s="171"/>
      <c r="OJJ176" s="171"/>
      <c r="OJK176" s="171"/>
      <c r="OJL176" s="171"/>
      <c r="OJM176" s="171"/>
      <c r="OJN176" s="171"/>
      <c r="OJO176" s="171"/>
      <c r="OJP176" s="171"/>
      <c r="OJQ176" s="171"/>
      <c r="OJR176" s="171"/>
      <c r="OJS176" s="171"/>
      <c r="OJT176" s="171"/>
      <c r="OJU176" s="171"/>
      <c r="OJV176" s="171"/>
      <c r="OJW176" s="171"/>
      <c r="OJX176" s="171"/>
      <c r="OJY176" s="171"/>
      <c r="OJZ176" s="171"/>
      <c r="OKA176" s="171"/>
      <c r="OKB176" s="171"/>
      <c r="OKC176" s="171"/>
      <c r="OKD176" s="171"/>
      <c r="OKE176" s="171"/>
      <c r="OKF176" s="171"/>
      <c r="OKG176" s="171"/>
      <c r="OKH176" s="171"/>
      <c r="OKI176" s="171"/>
      <c r="OKJ176" s="171"/>
      <c r="OKK176" s="171"/>
      <c r="OKL176" s="171"/>
      <c r="OKM176" s="171"/>
      <c r="OKN176" s="171"/>
      <c r="OKO176" s="171"/>
      <c r="OKP176" s="171"/>
      <c r="OKQ176" s="171"/>
      <c r="OKR176" s="171"/>
      <c r="OKS176" s="171"/>
      <c r="OKT176" s="171"/>
      <c r="OKU176" s="171"/>
      <c r="OKV176" s="171"/>
      <c r="OKW176" s="171"/>
      <c r="OKX176" s="171"/>
      <c r="OKY176" s="171"/>
      <c r="OKZ176" s="171"/>
      <c r="OLA176" s="171"/>
      <c r="OLB176" s="171"/>
      <c r="OLC176" s="171"/>
      <c r="OLD176" s="171"/>
      <c r="OLE176" s="171"/>
      <c r="OLF176" s="171"/>
      <c r="OLG176" s="171"/>
      <c r="OLH176" s="171"/>
      <c r="OLI176" s="171"/>
      <c r="OLJ176" s="171"/>
      <c r="OLK176" s="171"/>
      <c r="OLL176" s="171"/>
      <c r="OLM176" s="171"/>
      <c r="OLN176" s="171"/>
      <c r="OLO176" s="171"/>
      <c r="OLP176" s="171"/>
      <c r="OLQ176" s="171"/>
      <c r="OLR176" s="171"/>
      <c r="OLS176" s="171"/>
      <c r="OLT176" s="171"/>
      <c r="OLU176" s="171"/>
      <c r="OLV176" s="171"/>
      <c r="OLW176" s="171"/>
      <c r="OLX176" s="171"/>
      <c r="OLY176" s="171"/>
      <c r="OLZ176" s="171"/>
      <c r="OMA176" s="171"/>
      <c r="OMB176" s="171"/>
      <c r="OMC176" s="171"/>
      <c r="OMD176" s="171"/>
      <c r="OME176" s="171"/>
      <c r="OMF176" s="171"/>
      <c r="OMG176" s="171"/>
      <c r="OMH176" s="171"/>
      <c r="OMI176" s="171"/>
      <c r="OMJ176" s="171"/>
      <c r="OMK176" s="171"/>
      <c r="OML176" s="171"/>
      <c r="OMM176" s="171"/>
      <c r="OMN176" s="171"/>
      <c r="OMO176" s="171"/>
      <c r="OMP176" s="171"/>
      <c r="OMQ176" s="171"/>
      <c r="OMR176" s="171"/>
      <c r="OMS176" s="171"/>
      <c r="OMT176" s="171"/>
      <c r="OMU176" s="171"/>
      <c r="OMV176" s="171"/>
      <c r="OMW176" s="171"/>
      <c r="OMX176" s="171"/>
      <c r="OMY176" s="171"/>
      <c r="OMZ176" s="171"/>
      <c r="ONA176" s="171"/>
      <c r="ONB176" s="171"/>
      <c r="ONC176" s="171"/>
      <c r="OND176" s="171"/>
      <c r="ONE176" s="171"/>
      <c r="ONF176" s="171"/>
      <c r="ONG176" s="171"/>
      <c r="ONH176" s="171"/>
      <c r="ONI176" s="171"/>
      <c r="ONJ176" s="171"/>
      <c r="ONK176" s="171"/>
      <c r="ONL176" s="171"/>
      <c r="ONM176" s="171"/>
      <c r="ONN176" s="171"/>
      <c r="ONO176" s="171"/>
      <c r="ONP176" s="171"/>
      <c r="ONQ176" s="171"/>
      <c r="ONR176" s="171"/>
      <c r="ONS176" s="171"/>
      <c r="ONT176" s="171"/>
      <c r="ONU176" s="171"/>
      <c r="ONV176" s="171"/>
      <c r="ONW176" s="171"/>
      <c r="ONX176" s="171"/>
      <c r="ONY176" s="171"/>
      <c r="ONZ176" s="171"/>
      <c r="OOA176" s="171"/>
      <c r="OOB176" s="171"/>
      <c r="OOC176" s="171"/>
      <c r="OOD176" s="171"/>
      <c r="OOE176" s="171"/>
      <c r="OOF176" s="171"/>
      <c r="OOG176" s="171"/>
      <c r="OOH176" s="171"/>
      <c r="OOI176" s="171"/>
      <c r="OOJ176" s="171"/>
      <c r="OOK176" s="171"/>
      <c r="OOL176" s="171"/>
      <c r="OOM176" s="171"/>
      <c r="OON176" s="171"/>
      <c r="OOO176" s="171"/>
      <c r="OOP176" s="171"/>
      <c r="OOQ176" s="171"/>
      <c r="OOR176" s="171"/>
      <c r="OOS176" s="171"/>
      <c r="OOT176" s="171"/>
      <c r="OOU176" s="171"/>
      <c r="OOV176" s="171"/>
      <c r="OOW176" s="171"/>
      <c r="OOX176" s="171"/>
      <c r="OOY176" s="171"/>
      <c r="OOZ176" s="171"/>
      <c r="OPA176" s="171"/>
      <c r="OPB176" s="171"/>
      <c r="OPC176" s="171"/>
      <c r="OPD176" s="171"/>
      <c r="OPE176" s="171"/>
      <c r="OPF176" s="171"/>
      <c r="OPG176" s="171"/>
      <c r="OPH176" s="171"/>
      <c r="OPI176" s="171"/>
      <c r="OPJ176" s="171"/>
      <c r="OPK176" s="171"/>
      <c r="OPL176" s="171"/>
      <c r="OPM176" s="171"/>
      <c r="OPN176" s="171"/>
      <c r="OPO176" s="171"/>
      <c r="OPP176" s="171"/>
      <c r="OPQ176" s="171"/>
      <c r="OPR176" s="171"/>
      <c r="OPS176" s="171"/>
      <c r="OPT176" s="171"/>
      <c r="OPU176" s="171"/>
      <c r="OPV176" s="171"/>
      <c r="OPW176" s="171"/>
      <c r="OPX176" s="171"/>
      <c r="OPY176" s="171"/>
      <c r="OPZ176" s="171"/>
      <c r="OQA176" s="171"/>
      <c r="OQB176" s="171"/>
      <c r="OQC176" s="171"/>
      <c r="OQD176" s="171"/>
      <c r="OQE176" s="171"/>
      <c r="OQF176" s="171"/>
      <c r="OQG176" s="171"/>
      <c r="OQH176" s="171"/>
      <c r="OQI176" s="171"/>
      <c r="OQJ176" s="171"/>
      <c r="OQK176" s="171"/>
      <c r="OQL176" s="171"/>
      <c r="OQM176" s="171"/>
      <c r="OQN176" s="171"/>
      <c r="OQO176" s="171"/>
      <c r="OQP176" s="171"/>
      <c r="OQQ176" s="171"/>
      <c r="OQR176" s="171"/>
      <c r="OQS176" s="171"/>
      <c r="OQT176" s="171"/>
      <c r="OQU176" s="171"/>
      <c r="OQV176" s="171"/>
      <c r="OQW176" s="171"/>
      <c r="OQX176" s="171"/>
      <c r="OQY176" s="171"/>
      <c r="OQZ176" s="171"/>
      <c r="ORA176" s="171"/>
      <c r="ORB176" s="171"/>
      <c r="ORC176" s="171"/>
      <c r="ORD176" s="171"/>
      <c r="ORE176" s="171"/>
      <c r="ORF176" s="171"/>
      <c r="ORG176" s="171"/>
      <c r="ORH176" s="171"/>
      <c r="ORI176" s="171"/>
      <c r="ORJ176" s="171"/>
      <c r="ORK176" s="171"/>
      <c r="ORL176" s="171"/>
      <c r="ORM176" s="171"/>
      <c r="ORN176" s="171"/>
      <c r="ORO176" s="171"/>
      <c r="ORP176" s="171"/>
      <c r="ORQ176" s="171"/>
      <c r="ORR176" s="171"/>
      <c r="ORS176" s="171"/>
      <c r="ORT176" s="171"/>
      <c r="ORU176" s="171"/>
      <c r="ORV176" s="171"/>
      <c r="ORW176" s="171"/>
      <c r="ORX176" s="171"/>
      <c r="ORY176" s="171"/>
      <c r="ORZ176" s="171"/>
      <c r="OSA176" s="171"/>
      <c r="OSB176" s="171"/>
      <c r="OSC176" s="171"/>
      <c r="OSD176" s="171"/>
      <c r="OSE176" s="171"/>
      <c r="OSF176" s="171"/>
      <c r="OSG176" s="171"/>
      <c r="OSH176" s="171"/>
      <c r="OSI176" s="171"/>
      <c r="OSJ176" s="171"/>
      <c r="OSK176" s="171"/>
      <c r="OSL176" s="171"/>
      <c r="OSM176" s="171"/>
      <c r="OSN176" s="171"/>
      <c r="OSO176" s="171"/>
      <c r="OSP176" s="171"/>
      <c r="OSQ176" s="171"/>
      <c r="OSR176" s="171"/>
      <c r="OSS176" s="171"/>
      <c r="OST176" s="171"/>
      <c r="OSU176" s="171"/>
      <c r="OSV176" s="171"/>
      <c r="OSW176" s="171"/>
      <c r="OSX176" s="171"/>
      <c r="OSY176" s="171"/>
      <c r="OSZ176" s="171"/>
      <c r="OTA176" s="171"/>
      <c r="OTB176" s="171"/>
      <c r="OTC176" s="171"/>
      <c r="OTD176" s="171"/>
      <c r="OTE176" s="171"/>
      <c r="OTF176" s="171"/>
      <c r="OTG176" s="171"/>
      <c r="OTH176" s="171"/>
      <c r="OTI176" s="171"/>
      <c r="OTJ176" s="171"/>
      <c r="OTK176" s="171"/>
      <c r="OTL176" s="171"/>
      <c r="OTM176" s="171"/>
      <c r="OTN176" s="171"/>
      <c r="OTO176" s="171"/>
      <c r="OTP176" s="171"/>
      <c r="OTQ176" s="171"/>
      <c r="OTR176" s="171"/>
      <c r="OTS176" s="171"/>
      <c r="OTT176" s="171"/>
      <c r="OTU176" s="171"/>
      <c r="OTV176" s="171"/>
      <c r="OTW176" s="171"/>
      <c r="OTX176" s="171"/>
      <c r="OTY176" s="171"/>
      <c r="OTZ176" s="171"/>
      <c r="OUA176" s="171"/>
      <c r="OUB176" s="171"/>
      <c r="OUC176" s="171"/>
      <c r="OUD176" s="171"/>
      <c r="OUE176" s="171"/>
      <c r="OUF176" s="171"/>
      <c r="OUG176" s="171"/>
      <c r="OUH176" s="171"/>
      <c r="OUI176" s="171"/>
      <c r="OUJ176" s="171"/>
      <c r="OUK176" s="171"/>
      <c r="OUL176" s="171"/>
      <c r="OUM176" s="171"/>
      <c r="OUN176" s="171"/>
      <c r="OUO176" s="171"/>
      <c r="OUP176" s="171"/>
      <c r="OUQ176" s="171"/>
      <c r="OUR176" s="171"/>
      <c r="OUS176" s="171"/>
      <c r="OUT176" s="171"/>
      <c r="OUU176" s="171"/>
      <c r="OUV176" s="171"/>
      <c r="OUW176" s="171"/>
      <c r="OUX176" s="171"/>
      <c r="OUY176" s="171"/>
      <c r="OUZ176" s="171"/>
      <c r="OVA176" s="171"/>
      <c r="OVB176" s="171"/>
      <c r="OVC176" s="171"/>
      <c r="OVD176" s="171"/>
      <c r="OVE176" s="171"/>
      <c r="OVF176" s="171"/>
      <c r="OVG176" s="171"/>
      <c r="OVH176" s="171"/>
      <c r="OVI176" s="171"/>
      <c r="OVJ176" s="171"/>
      <c r="OVK176" s="171"/>
      <c r="OVL176" s="171"/>
      <c r="OVM176" s="171"/>
      <c r="OVN176" s="171"/>
      <c r="OVO176" s="171"/>
      <c r="OVP176" s="171"/>
      <c r="OVQ176" s="171"/>
      <c r="OVR176" s="171"/>
      <c r="OVS176" s="171"/>
      <c r="OVT176" s="171"/>
      <c r="OVU176" s="171"/>
      <c r="OVV176" s="171"/>
      <c r="OVW176" s="171"/>
      <c r="OVX176" s="171"/>
      <c r="OVY176" s="171"/>
      <c r="OVZ176" s="171"/>
      <c r="OWA176" s="171"/>
      <c r="OWB176" s="171"/>
      <c r="OWC176" s="171"/>
      <c r="OWD176" s="171"/>
      <c r="OWE176" s="171"/>
      <c r="OWF176" s="171"/>
      <c r="OWG176" s="171"/>
      <c r="OWH176" s="171"/>
      <c r="OWI176" s="171"/>
      <c r="OWJ176" s="171"/>
      <c r="OWK176" s="171"/>
      <c r="OWL176" s="171"/>
      <c r="OWM176" s="171"/>
      <c r="OWN176" s="171"/>
      <c r="OWO176" s="171"/>
      <c r="OWP176" s="171"/>
      <c r="OWQ176" s="171"/>
      <c r="OWR176" s="171"/>
      <c r="OWS176" s="171"/>
      <c r="OWT176" s="171"/>
      <c r="OWU176" s="171"/>
      <c r="OWV176" s="171"/>
      <c r="OWW176" s="171"/>
      <c r="OWX176" s="171"/>
      <c r="OWY176" s="171"/>
      <c r="OWZ176" s="171"/>
      <c r="OXA176" s="171"/>
      <c r="OXB176" s="171"/>
      <c r="OXC176" s="171"/>
      <c r="OXD176" s="171"/>
      <c r="OXE176" s="171"/>
      <c r="OXF176" s="171"/>
      <c r="OXG176" s="171"/>
      <c r="OXH176" s="171"/>
      <c r="OXI176" s="171"/>
      <c r="OXJ176" s="171"/>
      <c r="OXK176" s="171"/>
      <c r="OXL176" s="171"/>
      <c r="OXM176" s="171"/>
      <c r="OXN176" s="171"/>
      <c r="OXO176" s="171"/>
      <c r="OXP176" s="171"/>
      <c r="OXQ176" s="171"/>
      <c r="OXR176" s="171"/>
      <c r="OXS176" s="171"/>
      <c r="OXT176" s="171"/>
      <c r="OXU176" s="171"/>
      <c r="OXV176" s="171"/>
      <c r="OXW176" s="171"/>
      <c r="OXX176" s="171"/>
      <c r="OXY176" s="171"/>
      <c r="OXZ176" s="171"/>
      <c r="OYA176" s="171"/>
      <c r="OYB176" s="171"/>
      <c r="OYC176" s="171"/>
      <c r="OYD176" s="171"/>
      <c r="OYE176" s="171"/>
      <c r="OYF176" s="171"/>
      <c r="OYG176" s="171"/>
      <c r="OYH176" s="171"/>
      <c r="OYI176" s="171"/>
      <c r="OYJ176" s="171"/>
      <c r="OYK176" s="171"/>
      <c r="OYL176" s="171"/>
      <c r="OYM176" s="171"/>
      <c r="OYN176" s="171"/>
      <c r="OYO176" s="171"/>
      <c r="OYP176" s="171"/>
      <c r="OYQ176" s="171"/>
      <c r="OYR176" s="171"/>
      <c r="OYS176" s="171"/>
      <c r="OYT176" s="171"/>
      <c r="OYU176" s="171"/>
      <c r="OYV176" s="171"/>
      <c r="OYW176" s="171"/>
      <c r="OYX176" s="171"/>
      <c r="OYY176" s="171"/>
      <c r="OYZ176" s="171"/>
      <c r="OZA176" s="171"/>
      <c r="OZB176" s="171"/>
      <c r="OZC176" s="171"/>
      <c r="OZD176" s="171"/>
      <c r="OZE176" s="171"/>
      <c r="OZF176" s="171"/>
      <c r="OZG176" s="171"/>
      <c r="OZH176" s="171"/>
      <c r="OZI176" s="171"/>
      <c r="OZJ176" s="171"/>
      <c r="OZK176" s="171"/>
      <c r="OZL176" s="171"/>
      <c r="OZM176" s="171"/>
      <c r="OZN176" s="171"/>
      <c r="OZO176" s="171"/>
      <c r="OZP176" s="171"/>
      <c r="OZQ176" s="171"/>
      <c r="OZR176" s="171"/>
      <c r="OZS176" s="171"/>
      <c r="OZT176" s="171"/>
      <c r="OZU176" s="171"/>
      <c r="OZV176" s="171"/>
      <c r="OZW176" s="171"/>
      <c r="OZX176" s="171"/>
      <c r="OZY176" s="171"/>
      <c r="OZZ176" s="171"/>
      <c r="PAA176" s="171"/>
      <c r="PAB176" s="171"/>
      <c r="PAC176" s="171"/>
      <c r="PAD176" s="171"/>
      <c r="PAE176" s="171"/>
      <c r="PAF176" s="171"/>
      <c r="PAG176" s="171"/>
      <c r="PAH176" s="171"/>
      <c r="PAI176" s="171"/>
      <c r="PAJ176" s="171"/>
      <c r="PAK176" s="171"/>
      <c r="PAL176" s="171"/>
      <c r="PAM176" s="171"/>
      <c r="PAN176" s="171"/>
      <c r="PAO176" s="171"/>
      <c r="PAP176" s="171"/>
      <c r="PAQ176" s="171"/>
      <c r="PAR176" s="171"/>
      <c r="PAS176" s="171"/>
      <c r="PAT176" s="171"/>
      <c r="PAU176" s="171"/>
      <c r="PAV176" s="171"/>
      <c r="PAW176" s="171"/>
      <c r="PAX176" s="171"/>
      <c r="PAY176" s="171"/>
      <c r="PAZ176" s="171"/>
      <c r="PBA176" s="171"/>
      <c r="PBB176" s="171"/>
      <c r="PBC176" s="171"/>
      <c r="PBD176" s="171"/>
      <c r="PBE176" s="171"/>
      <c r="PBF176" s="171"/>
      <c r="PBG176" s="171"/>
      <c r="PBH176" s="171"/>
      <c r="PBI176" s="171"/>
      <c r="PBJ176" s="171"/>
      <c r="PBK176" s="171"/>
      <c r="PBL176" s="171"/>
      <c r="PBM176" s="171"/>
      <c r="PBN176" s="171"/>
      <c r="PBO176" s="171"/>
      <c r="PBP176" s="171"/>
      <c r="PBQ176" s="171"/>
      <c r="PBR176" s="171"/>
      <c r="PBS176" s="171"/>
      <c r="PBT176" s="171"/>
      <c r="PBU176" s="171"/>
      <c r="PBV176" s="171"/>
      <c r="PBW176" s="171"/>
      <c r="PBX176" s="171"/>
      <c r="PBY176" s="171"/>
      <c r="PBZ176" s="171"/>
      <c r="PCA176" s="171"/>
      <c r="PCB176" s="171"/>
      <c r="PCC176" s="171"/>
      <c r="PCD176" s="171"/>
      <c r="PCE176" s="171"/>
      <c r="PCF176" s="171"/>
      <c r="PCG176" s="171"/>
      <c r="PCH176" s="171"/>
      <c r="PCI176" s="171"/>
      <c r="PCJ176" s="171"/>
      <c r="PCK176" s="171"/>
      <c r="PCL176" s="171"/>
      <c r="PCM176" s="171"/>
      <c r="PCN176" s="171"/>
      <c r="PCO176" s="171"/>
      <c r="PCP176" s="171"/>
      <c r="PCQ176" s="171"/>
      <c r="PCR176" s="171"/>
      <c r="PCS176" s="171"/>
      <c r="PCT176" s="171"/>
      <c r="PCU176" s="171"/>
      <c r="PCV176" s="171"/>
      <c r="PCW176" s="171"/>
      <c r="PCX176" s="171"/>
      <c r="PCY176" s="171"/>
      <c r="PCZ176" s="171"/>
      <c r="PDA176" s="171"/>
      <c r="PDB176" s="171"/>
      <c r="PDC176" s="171"/>
      <c r="PDD176" s="171"/>
      <c r="PDE176" s="171"/>
      <c r="PDF176" s="171"/>
      <c r="PDG176" s="171"/>
      <c r="PDH176" s="171"/>
      <c r="PDI176" s="171"/>
      <c r="PDJ176" s="171"/>
      <c r="PDK176" s="171"/>
      <c r="PDL176" s="171"/>
      <c r="PDM176" s="171"/>
      <c r="PDN176" s="171"/>
      <c r="PDO176" s="171"/>
      <c r="PDP176" s="171"/>
      <c r="PDQ176" s="171"/>
      <c r="PDR176" s="171"/>
      <c r="PDS176" s="171"/>
      <c r="PDT176" s="171"/>
      <c r="PDU176" s="171"/>
      <c r="PDV176" s="171"/>
      <c r="PDW176" s="171"/>
      <c r="PDX176" s="171"/>
      <c r="PDY176" s="171"/>
      <c r="PDZ176" s="171"/>
      <c r="PEA176" s="171"/>
      <c r="PEB176" s="171"/>
      <c r="PEC176" s="171"/>
      <c r="PED176" s="171"/>
      <c r="PEE176" s="171"/>
      <c r="PEF176" s="171"/>
      <c r="PEG176" s="171"/>
      <c r="PEH176" s="171"/>
      <c r="PEI176" s="171"/>
      <c r="PEJ176" s="171"/>
      <c r="PEK176" s="171"/>
      <c r="PEL176" s="171"/>
      <c r="PEM176" s="171"/>
      <c r="PEN176" s="171"/>
      <c r="PEO176" s="171"/>
      <c r="PEP176" s="171"/>
      <c r="PEQ176" s="171"/>
      <c r="PER176" s="171"/>
      <c r="PES176" s="171"/>
      <c r="PET176" s="171"/>
      <c r="PEU176" s="171"/>
      <c r="PEV176" s="171"/>
      <c r="PEW176" s="171"/>
      <c r="PEX176" s="171"/>
      <c r="PEY176" s="171"/>
      <c r="PEZ176" s="171"/>
      <c r="PFA176" s="171"/>
      <c r="PFB176" s="171"/>
      <c r="PFC176" s="171"/>
      <c r="PFD176" s="171"/>
      <c r="PFE176" s="171"/>
      <c r="PFF176" s="171"/>
      <c r="PFG176" s="171"/>
      <c r="PFH176" s="171"/>
      <c r="PFI176" s="171"/>
      <c r="PFJ176" s="171"/>
      <c r="PFK176" s="171"/>
      <c r="PFL176" s="171"/>
      <c r="PFM176" s="171"/>
      <c r="PFN176" s="171"/>
      <c r="PFO176" s="171"/>
      <c r="PFP176" s="171"/>
      <c r="PFQ176" s="171"/>
      <c r="PFR176" s="171"/>
      <c r="PFS176" s="171"/>
      <c r="PFT176" s="171"/>
      <c r="PFU176" s="171"/>
      <c r="PFV176" s="171"/>
      <c r="PFW176" s="171"/>
      <c r="PFX176" s="171"/>
      <c r="PFY176" s="171"/>
      <c r="PFZ176" s="171"/>
      <c r="PGA176" s="171"/>
      <c r="PGB176" s="171"/>
      <c r="PGC176" s="171"/>
      <c r="PGD176" s="171"/>
      <c r="PGE176" s="171"/>
      <c r="PGF176" s="171"/>
      <c r="PGG176" s="171"/>
      <c r="PGH176" s="171"/>
      <c r="PGI176" s="171"/>
      <c r="PGJ176" s="171"/>
      <c r="PGK176" s="171"/>
      <c r="PGL176" s="171"/>
      <c r="PGM176" s="171"/>
      <c r="PGN176" s="171"/>
      <c r="PGO176" s="171"/>
      <c r="PGP176" s="171"/>
      <c r="PGQ176" s="171"/>
      <c r="PGR176" s="171"/>
      <c r="PGS176" s="171"/>
      <c r="PGT176" s="171"/>
      <c r="PGU176" s="171"/>
      <c r="PGV176" s="171"/>
      <c r="PGW176" s="171"/>
      <c r="PGX176" s="171"/>
      <c r="PGY176" s="171"/>
      <c r="PGZ176" s="171"/>
      <c r="PHA176" s="171"/>
      <c r="PHB176" s="171"/>
      <c r="PHC176" s="171"/>
      <c r="PHD176" s="171"/>
      <c r="PHE176" s="171"/>
      <c r="PHF176" s="171"/>
      <c r="PHG176" s="171"/>
      <c r="PHH176" s="171"/>
      <c r="PHI176" s="171"/>
      <c r="PHJ176" s="171"/>
      <c r="PHK176" s="171"/>
      <c r="PHL176" s="171"/>
      <c r="PHM176" s="171"/>
      <c r="PHN176" s="171"/>
      <c r="PHO176" s="171"/>
      <c r="PHP176" s="171"/>
      <c r="PHQ176" s="171"/>
      <c r="PHR176" s="171"/>
      <c r="PHS176" s="171"/>
      <c r="PHT176" s="171"/>
      <c r="PHU176" s="171"/>
      <c r="PHV176" s="171"/>
      <c r="PHW176" s="171"/>
      <c r="PHX176" s="171"/>
      <c r="PHY176" s="171"/>
      <c r="PHZ176" s="171"/>
      <c r="PIA176" s="171"/>
      <c r="PIB176" s="171"/>
      <c r="PIC176" s="171"/>
      <c r="PID176" s="171"/>
      <c r="PIE176" s="171"/>
      <c r="PIF176" s="171"/>
      <c r="PIG176" s="171"/>
      <c r="PIH176" s="171"/>
      <c r="PII176" s="171"/>
      <c r="PIJ176" s="171"/>
      <c r="PIK176" s="171"/>
      <c r="PIL176" s="171"/>
      <c r="PIM176" s="171"/>
      <c r="PIN176" s="171"/>
      <c r="PIO176" s="171"/>
      <c r="PIP176" s="171"/>
      <c r="PIQ176" s="171"/>
      <c r="PIR176" s="171"/>
      <c r="PIS176" s="171"/>
      <c r="PIT176" s="171"/>
      <c r="PIU176" s="171"/>
      <c r="PIV176" s="171"/>
      <c r="PIW176" s="171"/>
      <c r="PIX176" s="171"/>
      <c r="PIY176" s="171"/>
      <c r="PIZ176" s="171"/>
      <c r="PJA176" s="171"/>
      <c r="PJB176" s="171"/>
      <c r="PJC176" s="171"/>
      <c r="PJD176" s="171"/>
      <c r="PJE176" s="171"/>
      <c r="PJF176" s="171"/>
      <c r="PJG176" s="171"/>
      <c r="PJH176" s="171"/>
      <c r="PJI176" s="171"/>
      <c r="PJJ176" s="171"/>
      <c r="PJK176" s="171"/>
      <c r="PJL176" s="171"/>
      <c r="PJM176" s="171"/>
      <c r="PJN176" s="171"/>
      <c r="PJO176" s="171"/>
      <c r="PJP176" s="171"/>
      <c r="PJQ176" s="171"/>
      <c r="PJR176" s="171"/>
      <c r="PJS176" s="171"/>
      <c r="PJT176" s="171"/>
      <c r="PJU176" s="171"/>
      <c r="PJV176" s="171"/>
      <c r="PJW176" s="171"/>
      <c r="PJX176" s="171"/>
      <c r="PJY176" s="171"/>
      <c r="PJZ176" s="171"/>
      <c r="PKA176" s="171"/>
      <c r="PKB176" s="171"/>
      <c r="PKC176" s="171"/>
      <c r="PKD176" s="171"/>
      <c r="PKE176" s="171"/>
      <c r="PKF176" s="171"/>
      <c r="PKG176" s="171"/>
      <c r="PKH176" s="171"/>
      <c r="PKI176" s="171"/>
      <c r="PKJ176" s="171"/>
      <c r="PKK176" s="171"/>
      <c r="PKL176" s="171"/>
      <c r="PKM176" s="171"/>
      <c r="PKN176" s="171"/>
      <c r="PKO176" s="171"/>
      <c r="PKP176" s="171"/>
      <c r="PKQ176" s="171"/>
      <c r="PKR176" s="171"/>
      <c r="PKS176" s="171"/>
      <c r="PKT176" s="171"/>
      <c r="PKU176" s="171"/>
      <c r="PKV176" s="171"/>
      <c r="PKW176" s="171"/>
      <c r="PKX176" s="171"/>
      <c r="PKY176" s="171"/>
      <c r="PKZ176" s="171"/>
      <c r="PLA176" s="171"/>
      <c r="PLB176" s="171"/>
      <c r="PLC176" s="171"/>
      <c r="PLD176" s="171"/>
      <c r="PLE176" s="171"/>
      <c r="PLF176" s="171"/>
      <c r="PLG176" s="171"/>
      <c r="PLH176" s="171"/>
      <c r="PLI176" s="171"/>
      <c r="PLJ176" s="171"/>
      <c r="PLK176" s="171"/>
      <c r="PLL176" s="171"/>
      <c r="PLM176" s="171"/>
      <c r="PLN176" s="171"/>
      <c r="PLO176" s="171"/>
      <c r="PLP176" s="171"/>
      <c r="PLQ176" s="171"/>
      <c r="PLR176" s="171"/>
      <c r="PLS176" s="171"/>
      <c r="PLT176" s="171"/>
      <c r="PLU176" s="171"/>
      <c r="PLV176" s="171"/>
      <c r="PLW176" s="171"/>
      <c r="PLX176" s="171"/>
      <c r="PLY176" s="171"/>
      <c r="PLZ176" s="171"/>
      <c r="PMA176" s="171"/>
      <c r="PMB176" s="171"/>
      <c r="PMC176" s="171"/>
      <c r="PMD176" s="171"/>
      <c r="PME176" s="171"/>
      <c r="PMF176" s="171"/>
      <c r="PMG176" s="171"/>
      <c r="PMH176" s="171"/>
      <c r="PMI176" s="171"/>
      <c r="PMJ176" s="171"/>
      <c r="PMK176" s="171"/>
      <c r="PML176" s="171"/>
      <c r="PMM176" s="171"/>
      <c r="PMN176" s="171"/>
      <c r="PMO176" s="171"/>
      <c r="PMP176" s="171"/>
      <c r="PMQ176" s="171"/>
      <c r="PMR176" s="171"/>
      <c r="PMS176" s="171"/>
      <c r="PMT176" s="171"/>
      <c r="PMU176" s="171"/>
      <c r="PMV176" s="171"/>
      <c r="PMW176" s="171"/>
      <c r="PMX176" s="171"/>
      <c r="PMY176" s="171"/>
      <c r="PMZ176" s="171"/>
      <c r="PNA176" s="171"/>
      <c r="PNB176" s="171"/>
      <c r="PNC176" s="171"/>
      <c r="PND176" s="171"/>
      <c r="PNE176" s="171"/>
      <c r="PNF176" s="171"/>
      <c r="PNG176" s="171"/>
      <c r="PNH176" s="171"/>
      <c r="PNI176" s="171"/>
      <c r="PNJ176" s="171"/>
      <c r="PNK176" s="171"/>
      <c r="PNL176" s="171"/>
      <c r="PNM176" s="171"/>
      <c r="PNN176" s="171"/>
      <c r="PNO176" s="171"/>
      <c r="PNP176" s="171"/>
      <c r="PNQ176" s="171"/>
      <c r="PNR176" s="171"/>
      <c r="PNS176" s="171"/>
      <c r="PNT176" s="171"/>
      <c r="PNU176" s="171"/>
      <c r="PNV176" s="171"/>
      <c r="PNW176" s="171"/>
      <c r="PNX176" s="171"/>
      <c r="PNY176" s="171"/>
      <c r="PNZ176" s="171"/>
      <c r="POA176" s="171"/>
      <c r="POB176" s="171"/>
      <c r="POC176" s="171"/>
      <c r="POD176" s="171"/>
      <c r="POE176" s="171"/>
      <c r="POF176" s="171"/>
      <c r="POG176" s="171"/>
      <c r="POH176" s="171"/>
      <c r="POI176" s="171"/>
      <c r="POJ176" s="171"/>
      <c r="POK176" s="171"/>
      <c r="POL176" s="171"/>
      <c r="POM176" s="171"/>
      <c r="PON176" s="171"/>
      <c r="POO176" s="171"/>
      <c r="POP176" s="171"/>
      <c r="POQ176" s="171"/>
      <c r="POR176" s="171"/>
      <c r="POS176" s="171"/>
      <c r="POT176" s="171"/>
      <c r="POU176" s="171"/>
      <c r="POV176" s="171"/>
      <c r="POW176" s="171"/>
      <c r="POX176" s="171"/>
      <c r="POY176" s="171"/>
      <c r="POZ176" s="171"/>
      <c r="PPA176" s="171"/>
      <c r="PPB176" s="171"/>
      <c r="PPC176" s="171"/>
      <c r="PPD176" s="171"/>
      <c r="PPE176" s="171"/>
      <c r="PPF176" s="171"/>
      <c r="PPG176" s="171"/>
      <c r="PPH176" s="171"/>
      <c r="PPI176" s="171"/>
      <c r="PPJ176" s="171"/>
      <c r="PPK176" s="171"/>
      <c r="PPL176" s="171"/>
      <c r="PPM176" s="171"/>
      <c r="PPN176" s="171"/>
      <c r="PPO176" s="171"/>
      <c r="PPP176" s="171"/>
      <c r="PPQ176" s="171"/>
      <c r="PPR176" s="171"/>
      <c r="PPS176" s="171"/>
      <c r="PPT176" s="171"/>
      <c r="PPU176" s="171"/>
      <c r="PPV176" s="171"/>
      <c r="PPW176" s="171"/>
      <c r="PPX176" s="171"/>
      <c r="PPY176" s="171"/>
      <c r="PPZ176" s="171"/>
      <c r="PQA176" s="171"/>
      <c r="PQB176" s="171"/>
      <c r="PQC176" s="171"/>
      <c r="PQD176" s="171"/>
      <c r="PQE176" s="171"/>
      <c r="PQF176" s="171"/>
      <c r="PQG176" s="171"/>
      <c r="PQH176" s="171"/>
      <c r="PQI176" s="171"/>
      <c r="PQJ176" s="171"/>
      <c r="PQK176" s="171"/>
      <c r="PQL176" s="171"/>
      <c r="PQM176" s="171"/>
      <c r="PQN176" s="171"/>
      <c r="PQO176" s="171"/>
      <c r="PQP176" s="171"/>
      <c r="PQQ176" s="171"/>
      <c r="PQR176" s="171"/>
      <c r="PQS176" s="171"/>
      <c r="PQT176" s="171"/>
      <c r="PQU176" s="171"/>
      <c r="PQV176" s="171"/>
      <c r="PQW176" s="171"/>
      <c r="PQX176" s="171"/>
      <c r="PQY176" s="171"/>
      <c r="PQZ176" s="171"/>
      <c r="PRA176" s="171"/>
      <c r="PRB176" s="171"/>
      <c r="PRC176" s="171"/>
      <c r="PRD176" s="171"/>
      <c r="PRE176" s="171"/>
      <c r="PRF176" s="171"/>
      <c r="PRG176" s="171"/>
      <c r="PRH176" s="171"/>
      <c r="PRI176" s="171"/>
      <c r="PRJ176" s="171"/>
      <c r="PRK176" s="171"/>
      <c r="PRL176" s="171"/>
      <c r="PRM176" s="171"/>
      <c r="PRN176" s="171"/>
      <c r="PRO176" s="171"/>
      <c r="PRP176" s="171"/>
      <c r="PRQ176" s="171"/>
      <c r="PRR176" s="171"/>
      <c r="PRS176" s="171"/>
      <c r="PRT176" s="171"/>
      <c r="PRU176" s="171"/>
      <c r="PRV176" s="171"/>
      <c r="PRW176" s="171"/>
      <c r="PRX176" s="171"/>
      <c r="PRY176" s="171"/>
      <c r="PRZ176" s="171"/>
      <c r="PSA176" s="171"/>
      <c r="PSB176" s="171"/>
      <c r="PSC176" s="171"/>
      <c r="PSD176" s="171"/>
      <c r="PSE176" s="171"/>
      <c r="PSF176" s="171"/>
      <c r="PSG176" s="171"/>
      <c r="PSH176" s="171"/>
      <c r="PSI176" s="171"/>
      <c r="PSJ176" s="171"/>
      <c r="PSK176" s="171"/>
      <c r="PSL176" s="171"/>
      <c r="PSM176" s="171"/>
      <c r="PSN176" s="171"/>
      <c r="PSO176" s="171"/>
      <c r="PSP176" s="171"/>
      <c r="PSQ176" s="171"/>
      <c r="PSR176" s="171"/>
      <c r="PSS176" s="171"/>
      <c r="PST176" s="171"/>
      <c r="PSU176" s="171"/>
      <c r="PSV176" s="171"/>
      <c r="PSW176" s="171"/>
      <c r="PSX176" s="171"/>
      <c r="PSY176" s="171"/>
      <c r="PSZ176" s="171"/>
      <c r="PTA176" s="171"/>
      <c r="PTB176" s="171"/>
      <c r="PTC176" s="171"/>
      <c r="PTD176" s="171"/>
      <c r="PTE176" s="171"/>
      <c r="PTF176" s="171"/>
      <c r="PTG176" s="171"/>
      <c r="PTH176" s="171"/>
      <c r="PTI176" s="171"/>
      <c r="PTJ176" s="171"/>
      <c r="PTK176" s="171"/>
      <c r="PTL176" s="171"/>
      <c r="PTM176" s="171"/>
      <c r="PTN176" s="171"/>
      <c r="PTO176" s="171"/>
      <c r="PTP176" s="171"/>
      <c r="PTQ176" s="171"/>
      <c r="PTR176" s="171"/>
      <c r="PTS176" s="171"/>
      <c r="PTT176" s="171"/>
      <c r="PTU176" s="171"/>
      <c r="PTV176" s="171"/>
      <c r="PTW176" s="171"/>
      <c r="PTX176" s="171"/>
      <c r="PTY176" s="171"/>
      <c r="PTZ176" s="171"/>
      <c r="PUA176" s="171"/>
      <c r="PUB176" s="171"/>
      <c r="PUC176" s="171"/>
      <c r="PUD176" s="171"/>
      <c r="PUE176" s="171"/>
      <c r="PUF176" s="171"/>
      <c r="PUG176" s="171"/>
      <c r="PUH176" s="171"/>
      <c r="PUI176" s="171"/>
      <c r="PUJ176" s="171"/>
      <c r="PUK176" s="171"/>
      <c r="PUL176" s="171"/>
      <c r="PUM176" s="171"/>
      <c r="PUN176" s="171"/>
      <c r="PUO176" s="171"/>
      <c r="PUP176" s="171"/>
      <c r="PUQ176" s="171"/>
      <c r="PUR176" s="171"/>
      <c r="PUS176" s="171"/>
      <c r="PUT176" s="171"/>
      <c r="PUU176" s="171"/>
      <c r="PUV176" s="171"/>
      <c r="PUW176" s="171"/>
      <c r="PUX176" s="171"/>
      <c r="PUY176" s="171"/>
      <c r="PUZ176" s="171"/>
      <c r="PVA176" s="171"/>
      <c r="PVB176" s="171"/>
      <c r="PVC176" s="171"/>
      <c r="PVD176" s="171"/>
      <c r="PVE176" s="171"/>
      <c r="PVF176" s="171"/>
      <c r="PVG176" s="171"/>
      <c r="PVH176" s="171"/>
      <c r="PVI176" s="171"/>
      <c r="PVJ176" s="171"/>
      <c r="PVK176" s="171"/>
      <c r="PVL176" s="171"/>
      <c r="PVM176" s="171"/>
      <c r="PVN176" s="171"/>
      <c r="PVO176" s="171"/>
      <c r="PVP176" s="171"/>
      <c r="PVQ176" s="171"/>
      <c r="PVR176" s="171"/>
      <c r="PVS176" s="171"/>
      <c r="PVT176" s="171"/>
      <c r="PVU176" s="171"/>
      <c r="PVV176" s="171"/>
      <c r="PVW176" s="171"/>
      <c r="PVX176" s="171"/>
      <c r="PVY176" s="171"/>
      <c r="PVZ176" s="171"/>
      <c r="PWA176" s="171"/>
      <c r="PWB176" s="171"/>
      <c r="PWC176" s="171"/>
      <c r="PWD176" s="171"/>
      <c r="PWE176" s="171"/>
      <c r="PWF176" s="171"/>
      <c r="PWG176" s="171"/>
      <c r="PWH176" s="171"/>
      <c r="PWI176" s="171"/>
      <c r="PWJ176" s="171"/>
      <c r="PWK176" s="171"/>
      <c r="PWL176" s="171"/>
      <c r="PWM176" s="171"/>
      <c r="PWN176" s="171"/>
      <c r="PWO176" s="171"/>
      <c r="PWP176" s="171"/>
      <c r="PWQ176" s="171"/>
      <c r="PWR176" s="171"/>
      <c r="PWS176" s="171"/>
      <c r="PWT176" s="171"/>
      <c r="PWU176" s="171"/>
      <c r="PWV176" s="171"/>
      <c r="PWW176" s="171"/>
      <c r="PWX176" s="171"/>
      <c r="PWY176" s="171"/>
      <c r="PWZ176" s="171"/>
      <c r="PXA176" s="171"/>
      <c r="PXB176" s="171"/>
      <c r="PXC176" s="171"/>
      <c r="PXD176" s="171"/>
      <c r="PXE176" s="171"/>
      <c r="PXF176" s="171"/>
      <c r="PXG176" s="171"/>
      <c r="PXH176" s="171"/>
      <c r="PXI176" s="171"/>
      <c r="PXJ176" s="171"/>
      <c r="PXK176" s="171"/>
      <c r="PXL176" s="171"/>
      <c r="PXM176" s="171"/>
      <c r="PXN176" s="171"/>
      <c r="PXO176" s="171"/>
      <c r="PXP176" s="171"/>
      <c r="PXQ176" s="171"/>
      <c r="PXR176" s="171"/>
      <c r="PXS176" s="171"/>
      <c r="PXT176" s="171"/>
      <c r="PXU176" s="171"/>
      <c r="PXV176" s="171"/>
      <c r="PXW176" s="171"/>
      <c r="PXX176" s="171"/>
      <c r="PXY176" s="171"/>
      <c r="PXZ176" s="171"/>
      <c r="PYA176" s="171"/>
      <c r="PYB176" s="171"/>
      <c r="PYC176" s="171"/>
      <c r="PYD176" s="171"/>
      <c r="PYE176" s="171"/>
      <c r="PYF176" s="171"/>
      <c r="PYG176" s="171"/>
      <c r="PYH176" s="171"/>
      <c r="PYI176" s="171"/>
      <c r="PYJ176" s="171"/>
      <c r="PYK176" s="171"/>
      <c r="PYL176" s="171"/>
      <c r="PYM176" s="171"/>
      <c r="PYN176" s="171"/>
      <c r="PYO176" s="171"/>
      <c r="PYP176" s="171"/>
      <c r="PYQ176" s="171"/>
      <c r="PYR176" s="171"/>
      <c r="PYS176" s="171"/>
      <c r="PYT176" s="171"/>
      <c r="PYU176" s="171"/>
      <c r="PYV176" s="171"/>
      <c r="PYW176" s="171"/>
      <c r="PYX176" s="171"/>
      <c r="PYY176" s="171"/>
      <c r="PYZ176" s="171"/>
      <c r="PZA176" s="171"/>
      <c r="PZB176" s="171"/>
      <c r="PZC176" s="171"/>
      <c r="PZD176" s="171"/>
      <c r="PZE176" s="171"/>
      <c r="PZF176" s="171"/>
      <c r="PZG176" s="171"/>
      <c r="PZH176" s="171"/>
      <c r="PZI176" s="171"/>
      <c r="PZJ176" s="171"/>
      <c r="PZK176" s="171"/>
      <c r="PZL176" s="171"/>
      <c r="PZM176" s="171"/>
      <c r="PZN176" s="171"/>
      <c r="PZO176" s="171"/>
      <c r="PZP176" s="171"/>
      <c r="PZQ176" s="171"/>
      <c r="PZR176" s="171"/>
      <c r="PZS176" s="171"/>
      <c r="PZT176" s="171"/>
      <c r="PZU176" s="171"/>
      <c r="PZV176" s="171"/>
      <c r="PZW176" s="171"/>
      <c r="PZX176" s="171"/>
      <c r="PZY176" s="171"/>
      <c r="PZZ176" s="171"/>
      <c r="QAA176" s="171"/>
      <c r="QAB176" s="171"/>
      <c r="QAC176" s="171"/>
      <c r="QAD176" s="171"/>
      <c r="QAE176" s="171"/>
      <c r="QAF176" s="171"/>
      <c r="QAG176" s="171"/>
      <c r="QAH176" s="171"/>
      <c r="QAI176" s="171"/>
      <c r="QAJ176" s="171"/>
      <c r="QAK176" s="171"/>
      <c r="QAL176" s="171"/>
      <c r="QAM176" s="171"/>
      <c r="QAN176" s="171"/>
      <c r="QAO176" s="171"/>
      <c r="QAP176" s="171"/>
      <c r="QAQ176" s="171"/>
      <c r="QAR176" s="171"/>
      <c r="QAS176" s="171"/>
      <c r="QAT176" s="171"/>
      <c r="QAU176" s="171"/>
      <c r="QAV176" s="171"/>
      <c r="QAW176" s="171"/>
      <c r="QAX176" s="171"/>
      <c r="QAY176" s="171"/>
      <c r="QAZ176" s="171"/>
      <c r="QBA176" s="171"/>
      <c r="QBB176" s="171"/>
      <c r="QBC176" s="171"/>
      <c r="QBD176" s="171"/>
      <c r="QBE176" s="171"/>
      <c r="QBF176" s="171"/>
      <c r="QBG176" s="171"/>
      <c r="QBH176" s="171"/>
      <c r="QBI176" s="171"/>
      <c r="QBJ176" s="171"/>
      <c r="QBK176" s="171"/>
      <c r="QBL176" s="171"/>
      <c r="QBM176" s="171"/>
      <c r="QBN176" s="171"/>
      <c r="QBO176" s="171"/>
      <c r="QBP176" s="171"/>
      <c r="QBQ176" s="171"/>
      <c r="QBR176" s="171"/>
      <c r="QBS176" s="171"/>
      <c r="QBT176" s="171"/>
      <c r="QBU176" s="171"/>
      <c r="QBV176" s="171"/>
      <c r="QBW176" s="171"/>
      <c r="QBX176" s="171"/>
      <c r="QBY176" s="171"/>
      <c r="QBZ176" s="171"/>
      <c r="QCA176" s="171"/>
      <c r="QCB176" s="171"/>
      <c r="QCC176" s="171"/>
      <c r="QCD176" s="171"/>
      <c r="QCE176" s="171"/>
      <c r="QCF176" s="171"/>
      <c r="QCG176" s="171"/>
      <c r="QCH176" s="171"/>
      <c r="QCI176" s="171"/>
      <c r="QCJ176" s="171"/>
      <c r="QCK176" s="171"/>
      <c r="QCL176" s="171"/>
      <c r="QCM176" s="171"/>
      <c r="QCN176" s="171"/>
      <c r="QCO176" s="171"/>
      <c r="QCP176" s="171"/>
      <c r="QCQ176" s="171"/>
      <c r="QCR176" s="171"/>
      <c r="QCS176" s="171"/>
      <c r="QCT176" s="171"/>
      <c r="QCU176" s="171"/>
      <c r="QCV176" s="171"/>
      <c r="QCW176" s="171"/>
      <c r="QCX176" s="171"/>
      <c r="QCY176" s="171"/>
      <c r="QCZ176" s="171"/>
      <c r="QDA176" s="171"/>
      <c r="QDB176" s="171"/>
      <c r="QDC176" s="171"/>
      <c r="QDD176" s="171"/>
      <c r="QDE176" s="171"/>
      <c r="QDF176" s="171"/>
      <c r="QDG176" s="171"/>
      <c r="QDH176" s="171"/>
      <c r="QDI176" s="171"/>
      <c r="QDJ176" s="171"/>
      <c r="QDK176" s="171"/>
      <c r="QDL176" s="171"/>
      <c r="QDM176" s="171"/>
      <c r="QDN176" s="171"/>
      <c r="QDO176" s="171"/>
      <c r="QDP176" s="171"/>
      <c r="QDQ176" s="171"/>
      <c r="QDR176" s="171"/>
      <c r="QDS176" s="171"/>
      <c r="QDT176" s="171"/>
      <c r="QDU176" s="171"/>
      <c r="QDV176" s="171"/>
      <c r="QDW176" s="171"/>
      <c r="QDX176" s="171"/>
      <c r="QDY176" s="171"/>
      <c r="QDZ176" s="171"/>
      <c r="QEA176" s="171"/>
      <c r="QEB176" s="171"/>
      <c r="QEC176" s="171"/>
      <c r="QED176" s="171"/>
      <c r="QEE176" s="171"/>
      <c r="QEF176" s="171"/>
      <c r="QEG176" s="171"/>
      <c r="QEH176" s="171"/>
      <c r="QEI176" s="171"/>
      <c r="QEJ176" s="171"/>
      <c r="QEK176" s="171"/>
      <c r="QEL176" s="171"/>
      <c r="QEM176" s="171"/>
      <c r="QEN176" s="171"/>
      <c r="QEO176" s="171"/>
      <c r="QEP176" s="171"/>
      <c r="QEQ176" s="171"/>
      <c r="QER176" s="171"/>
      <c r="QES176" s="171"/>
      <c r="QET176" s="171"/>
      <c r="QEU176" s="171"/>
      <c r="QEV176" s="171"/>
      <c r="QEW176" s="171"/>
      <c r="QEX176" s="171"/>
      <c r="QEY176" s="171"/>
      <c r="QEZ176" s="171"/>
      <c r="QFA176" s="171"/>
      <c r="QFB176" s="171"/>
      <c r="QFC176" s="171"/>
      <c r="QFD176" s="171"/>
      <c r="QFE176" s="171"/>
      <c r="QFF176" s="171"/>
      <c r="QFG176" s="171"/>
      <c r="QFH176" s="171"/>
      <c r="QFI176" s="171"/>
      <c r="QFJ176" s="171"/>
      <c r="QFK176" s="171"/>
      <c r="QFL176" s="171"/>
      <c r="QFM176" s="171"/>
      <c r="QFN176" s="171"/>
      <c r="QFO176" s="171"/>
      <c r="QFP176" s="171"/>
      <c r="QFQ176" s="171"/>
      <c r="QFR176" s="171"/>
      <c r="QFS176" s="171"/>
      <c r="QFT176" s="171"/>
      <c r="QFU176" s="171"/>
      <c r="QFV176" s="171"/>
      <c r="QFW176" s="171"/>
      <c r="QFX176" s="171"/>
      <c r="QFY176" s="171"/>
      <c r="QFZ176" s="171"/>
      <c r="QGA176" s="171"/>
      <c r="QGB176" s="171"/>
      <c r="QGC176" s="171"/>
      <c r="QGD176" s="171"/>
      <c r="QGE176" s="171"/>
      <c r="QGF176" s="171"/>
      <c r="QGG176" s="171"/>
      <c r="QGH176" s="171"/>
      <c r="QGI176" s="171"/>
      <c r="QGJ176" s="171"/>
      <c r="QGK176" s="171"/>
      <c r="QGL176" s="171"/>
      <c r="QGM176" s="171"/>
      <c r="QGN176" s="171"/>
      <c r="QGO176" s="171"/>
      <c r="QGP176" s="171"/>
      <c r="QGQ176" s="171"/>
      <c r="QGR176" s="171"/>
      <c r="QGS176" s="171"/>
      <c r="QGT176" s="171"/>
      <c r="QGU176" s="171"/>
      <c r="QGV176" s="171"/>
      <c r="QGW176" s="171"/>
      <c r="QGX176" s="171"/>
      <c r="QGY176" s="171"/>
      <c r="QGZ176" s="171"/>
      <c r="QHA176" s="171"/>
      <c r="QHB176" s="171"/>
      <c r="QHC176" s="171"/>
      <c r="QHD176" s="171"/>
      <c r="QHE176" s="171"/>
      <c r="QHF176" s="171"/>
      <c r="QHG176" s="171"/>
      <c r="QHH176" s="171"/>
      <c r="QHI176" s="171"/>
      <c r="QHJ176" s="171"/>
      <c r="QHK176" s="171"/>
      <c r="QHL176" s="171"/>
      <c r="QHM176" s="171"/>
      <c r="QHN176" s="171"/>
      <c r="QHO176" s="171"/>
      <c r="QHP176" s="171"/>
      <c r="QHQ176" s="171"/>
      <c r="QHR176" s="171"/>
      <c r="QHS176" s="171"/>
      <c r="QHT176" s="171"/>
      <c r="QHU176" s="171"/>
      <c r="QHV176" s="171"/>
      <c r="QHW176" s="171"/>
      <c r="QHX176" s="171"/>
      <c r="QHY176" s="171"/>
      <c r="QHZ176" s="171"/>
      <c r="QIA176" s="171"/>
      <c r="QIB176" s="171"/>
      <c r="QIC176" s="171"/>
      <c r="QID176" s="171"/>
      <c r="QIE176" s="171"/>
      <c r="QIF176" s="171"/>
      <c r="QIG176" s="171"/>
      <c r="QIH176" s="171"/>
      <c r="QII176" s="171"/>
      <c r="QIJ176" s="171"/>
      <c r="QIK176" s="171"/>
      <c r="QIL176" s="171"/>
      <c r="QIM176" s="171"/>
      <c r="QIN176" s="171"/>
      <c r="QIO176" s="171"/>
      <c r="QIP176" s="171"/>
      <c r="QIQ176" s="171"/>
      <c r="QIR176" s="171"/>
      <c r="QIS176" s="171"/>
      <c r="QIT176" s="171"/>
      <c r="QIU176" s="171"/>
      <c r="QIV176" s="171"/>
      <c r="QIW176" s="171"/>
      <c r="QIX176" s="171"/>
      <c r="QIY176" s="171"/>
      <c r="QIZ176" s="171"/>
      <c r="QJA176" s="171"/>
      <c r="QJB176" s="171"/>
      <c r="QJC176" s="171"/>
      <c r="QJD176" s="171"/>
      <c r="QJE176" s="171"/>
      <c r="QJF176" s="171"/>
      <c r="QJG176" s="171"/>
      <c r="QJH176" s="171"/>
      <c r="QJI176" s="171"/>
      <c r="QJJ176" s="171"/>
      <c r="QJK176" s="171"/>
      <c r="QJL176" s="171"/>
      <c r="QJM176" s="171"/>
      <c r="QJN176" s="171"/>
      <c r="QJO176" s="171"/>
      <c r="QJP176" s="171"/>
      <c r="QJQ176" s="171"/>
      <c r="QJR176" s="171"/>
      <c r="QJS176" s="171"/>
      <c r="QJT176" s="171"/>
      <c r="QJU176" s="171"/>
      <c r="QJV176" s="171"/>
      <c r="QJW176" s="171"/>
      <c r="QJX176" s="171"/>
      <c r="QJY176" s="171"/>
      <c r="QJZ176" s="171"/>
      <c r="QKA176" s="171"/>
      <c r="QKB176" s="171"/>
      <c r="QKC176" s="171"/>
      <c r="QKD176" s="171"/>
      <c r="QKE176" s="171"/>
      <c r="QKF176" s="171"/>
      <c r="QKG176" s="171"/>
      <c r="QKH176" s="171"/>
      <c r="QKI176" s="171"/>
      <c r="QKJ176" s="171"/>
      <c r="QKK176" s="171"/>
      <c r="QKL176" s="171"/>
      <c r="QKM176" s="171"/>
      <c r="QKN176" s="171"/>
      <c r="QKO176" s="171"/>
      <c r="QKP176" s="171"/>
      <c r="QKQ176" s="171"/>
      <c r="QKR176" s="171"/>
      <c r="QKS176" s="171"/>
      <c r="QKT176" s="171"/>
      <c r="QKU176" s="171"/>
      <c r="QKV176" s="171"/>
      <c r="QKW176" s="171"/>
      <c r="QKX176" s="171"/>
      <c r="QKY176" s="171"/>
      <c r="QKZ176" s="171"/>
      <c r="QLA176" s="171"/>
      <c r="QLB176" s="171"/>
      <c r="QLC176" s="171"/>
      <c r="QLD176" s="171"/>
      <c r="QLE176" s="171"/>
      <c r="QLF176" s="171"/>
      <c r="QLG176" s="171"/>
      <c r="QLH176" s="171"/>
      <c r="QLI176" s="171"/>
      <c r="QLJ176" s="171"/>
      <c r="QLK176" s="171"/>
      <c r="QLL176" s="171"/>
      <c r="QLM176" s="171"/>
      <c r="QLN176" s="171"/>
      <c r="QLO176" s="171"/>
      <c r="QLP176" s="171"/>
      <c r="QLQ176" s="171"/>
      <c r="QLR176" s="171"/>
      <c r="QLS176" s="171"/>
      <c r="QLT176" s="171"/>
      <c r="QLU176" s="171"/>
      <c r="QLV176" s="171"/>
      <c r="QLW176" s="171"/>
      <c r="QLX176" s="171"/>
      <c r="QLY176" s="171"/>
      <c r="QLZ176" s="171"/>
      <c r="QMA176" s="171"/>
      <c r="QMB176" s="171"/>
      <c r="QMC176" s="171"/>
      <c r="QMD176" s="171"/>
      <c r="QME176" s="171"/>
      <c r="QMF176" s="171"/>
      <c r="QMG176" s="171"/>
      <c r="QMH176" s="171"/>
      <c r="QMI176" s="171"/>
      <c r="QMJ176" s="171"/>
      <c r="QMK176" s="171"/>
      <c r="QML176" s="171"/>
      <c r="QMM176" s="171"/>
      <c r="QMN176" s="171"/>
      <c r="QMO176" s="171"/>
      <c r="QMP176" s="171"/>
      <c r="QMQ176" s="171"/>
      <c r="QMR176" s="171"/>
      <c r="QMS176" s="171"/>
      <c r="QMT176" s="171"/>
      <c r="QMU176" s="171"/>
      <c r="QMV176" s="171"/>
      <c r="QMW176" s="171"/>
      <c r="QMX176" s="171"/>
      <c r="QMY176" s="171"/>
      <c r="QMZ176" s="171"/>
      <c r="QNA176" s="171"/>
      <c r="QNB176" s="171"/>
      <c r="QNC176" s="171"/>
      <c r="QND176" s="171"/>
      <c r="QNE176" s="171"/>
      <c r="QNF176" s="171"/>
      <c r="QNG176" s="171"/>
      <c r="QNH176" s="171"/>
      <c r="QNI176" s="171"/>
      <c r="QNJ176" s="171"/>
      <c r="QNK176" s="171"/>
      <c r="QNL176" s="171"/>
      <c r="QNM176" s="171"/>
      <c r="QNN176" s="171"/>
      <c r="QNO176" s="171"/>
      <c r="QNP176" s="171"/>
      <c r="QNQ176" s="171"/>
      <c r="QNR176" s="171"/>
      <c r="QNS176" s="171"/>
      <c r="QNT176" s="171"/>
      <c r="QNU176" s="171"/>
      <c r="QNV176" s="171"/>
      <c r="QNW176" s="171"/>
      <c r="QNX176" s="171"/>
      <c r="QNY176" s="171"/>
      <c r="QNZ176" s="171"/>
      <c r="QOA176" s="171"/>
      <c r="QOB176" s="171"/>
      <c r="QOC176" s="171"/>
      <c r="QOD176" s="171"/>
      <c r="QOE176" s="171"/>
      <c r="QOF176" s="171"/>
      <c r="QOG176" s="171"/>
      <c r="QOH176" s="171"/>
      <c r="QOI176" s="171"/>
      <c r="QOJ176" s="171"/>
      <c r="QOK176" s="171"/>
      <c r="QOL176" s="171"/>
      <c r="QOM176" s="171"/>
      <c r="QON176" s="171"/>
      <c r="QOO176" s="171"/>
      <c r="QOP176" s="171"/>
      <c r="QOQ176" s="171"/>
      <c r="QOR176" s="171"/>
      <c r="QOS176" s="171"/>
      <c r="QOT176" s="171"/>
      <c r="QOU176" s="171"/>
      <c r="QOV176" s="171"/>
      <c r="QOW176" s="171"/>
      <c r="QOX176" s="171"/>
      <c r="QOY176" s="171"/>
      <c r="QOZ176" s="171"/>
      <c r="QPA176" s="171"/>
      <c r="QPB176" s="171"/>
      <c r="QPC176" s="171"/>
      <c r="QPD176" s="171"/>
      <c r="QPE176" s="171"/>
      <c r="QPF176" s="171"/>
      <c r="QPG176" s="171"/>
      <c r="QPH176" s="171"/>
      <c r="QPI176" s="171"/>
      <c r="QPJ176" s="171"/>
      <c r="QPK176" s="171"/>
      <c r="QPL176" s="171"/>
      <c r="QPM176" s="171"/>
      <c r="QPN176" s="171"/>
      <c r="QPO176" s="171"/>
      <c r="QPP176" s="171"/>
      <c r="QPQ176" s="171"/>
      <c r="QPR176" s="171"/>
      <c r="QPS176" s="171"/>
      <c r="QPT176" s="171"/>
      <c r="QPU176" s="171"/>
      <c r="QPV176" s="171"/>
      <c r="QPW176" s="171"/>
      <c r="QPX176" s="171"/>
      <c r="QPY176" s="171"/>
      <c r="QPZ176" s="171"/>
      <c r="QQA176" s="171"/>
      <c r="QQB176" s="171"/>
      <c r="QQC176" s="171"/>
      <c r="QQD176" s="171"/>
      <c r="QQE176" s="171"/>
      <c r="QQF176" s="171"/>
      <c r="QQG176" s="171"/>
      <c r="QQH176" s="171"/>
      <c r="QQI176" s="171"/>
      <c r="QQJ176" s="171"/>
      <c r="QQK176" s="171"/>
      <c r="QQL176" s="171"/>
      <c r="QQM176" s="171"/>
      <c r="QQN176" s="171"/>
      <c r="QQO176" s="171"/>
      <c r="QQP176" s="171"/>
      <c r="QQQ176" s="171"/>
      <c r="QQR176" s="171"/>
      <c r="QQS176" s="171"/>
      <c r="QQT176" s="171"/>
      <c r="QQU176" s="171"/>
      <c r="QQV176" s="171"/>
      <c r="QQW176" s="171"/>
      <c r="QQX176" s="171"/>
      <c r="QQY176" s="171"/>
      <c r="QQZ176" s="171"/>
      <c r="QRA176" s="171"/>
      <c r="QRB176" s="171"/>
      <c r="QRC176" s="171"/>
      <c r="QRD176" s="171"/>
      <c r="QRE176" s="171"/>
      <c r="QRF176" s="171"/>
      <c r="QRG176" s="171"/>
      <c r="QRH176" s="171"/>
      <c r="QRI176" s="171"/>
      <c r="QRJ176" s="171"/>
      <c r="QRK176" s="171"/>
      <c r="QRL176" s="171"/>
      <c r="QRM176" s="171"/>
      <c r="QRN176" s="171"/>
      <c r="QRO176" s="171"/>
      <c r="QRP176" s="171"/>
      <c r="QRQ176" s="171"/>
      <c r="QRR176" s="171"/>
      <c r="QRS176" s="171"/>
      <c r="QRT176" s="171"/>
      <c r="QRU176" s="171"/>
      <c r="QRV176" s="171"/>
      <c r="QRW176" s="171"/>
      <c r="QRX176" s="171"/>
      <c r="QRY176" s="171"/>
      <c r="QRZ176" s="171"/>
      <c r="QSA176" s="171"/>
      <c r="QSB176" s="171"/>
      <c r="QSC176" s="171"/>
      <c r="QSD176" s="171"/>
      <c r="QSE176" s="171"/>
      <c r="QSF176" s="171"/>
      <c r="QSG176" s="171"/>
      <c r="QSH176" s="171"/>
      <c r="QSI176" s="171"/>
      <c r="QSJ176" s="171"/>
      <c r="QSK176" s="171"/>
      <c r="QSL176" s="171"/>
      <c r="QSM176" s="171"/>
      <c r="QSN176" s="171"/>
      <c r="QSO176" s="171"/>
      <c r="QSP176" s="171"/>
      <c r="QSQ176" s="171"/>
      <c r="QSR176" s="171"/>
      <c r="QSS176" s="171"/>
      <c r="QST176" s="171"/>
      <c r="QSU176" s="171"/>
      <c r="QSV176" s="171"/>
      <c r="QSW176" s="171"/>
      <c r="QSX176" s="171"/>
      <c r="QSY176" s="171"/>
      <c r="QSZ176" s="171"/>
      <c r="QTA176" s="171"/>
      <c r="QTB176" s="171"/>
      <c r="QTC176" s="171"/>
      <c r="QTD176" s="171"/>
      <c r="QTE176" s="171"/>
      <c r="QTF176" s="171"/>
      <c r="QTG176" s="171"/>
      <c r="QTH176" s="171"/>
      <c r="QTI176" s="171"/>
      <c r="QTJ176" s="171"/>
      <c r="QTK176" s="171"/>
      <c r="QTL176" s="171"/>
      <c r="QTM176" s="171"/>
      <c r="QTN176" s="171"/>
      <c r="QTO176" s="171"/>
      <c r="QTP176" s="171"/>
      <c r="QTQ176" s="171"/>
      <c r="QTR176" s="171"/>
      <c r="QTS176" s="171"/>
      <c r="QTT176" s="171"/>
      <c r="QTU176" s="171"/>
      <c r="QTV176" s="171"/>
      <c r="QTW176" s="171"/>
      <c r="QTX176" s="171"/>
      <c r="QTY176" s="171"/>
      <c r="QTZ176" s="171"/>
      <c r="QUA176" s="171"/>
      <c r="QUB176" s="171"/>
      <c r="QUC176" s="171"/>
      <c r="QUD176" s="171"/>
      <c r="QUE176" s="171"/>
      <c r="QUF176" s="171"/>
      <c r="QUG176" s="171"/>
      <c r="QUH176" s="171"/>
      <c r="QUI176" s="171"/>
      <c r="QUJ176" s="171"/>
      <c r="QUK176" s="171"/>
      <c r="QUL176" s="171"/>
      <c r="QUM176" s="171"/>
      <c r="QUN176" s="171"/>
      <c r="QUO176" s="171"/>
      <c r="QUP176" s="171"/>
      <c r="QUQ176" s="171"/>
      <c r="QUR176" s="171"/>
      <c r="QUS176" s="171"/>
      <c r="QUT176" s="171"/>
      <c r="QUU176" s="171"/>
      <c r="QUV176" s="171"/>
      <c r="QUW176" s="171"/>
      <c r="QUX176" s="171"/>
      <c r="QUY176" s="171"/>
      <c r="QUZ176" s="171"/>
      <c r="QVA176" s="171"/>
      <c r="QVB176" s="171"/>
      <c r="QVC176" s="171"/>
      <c r="QVD176" s="171"/>
      <c r="QVE176" s="171"/>
      <c r="QVF176" s="171"/>
      <c r="QVG176" s="171"/>
      <c r="QVH176" s="171"/>
      <c r="QVI176" s="171"/>
      <c r="QVJ176" s="171"/>
      <c r="QVK176" s="171"/>
      <c r="QVL176" s="171"/>
      <c r="QVM176" s="171"/>
      <c r="QVN176" s="171"/>
      <c r="QVO176" s="171"/>
      <c r="QVP176" s="171"/>
      <c r="QVQ176" s="171"/>
      <c r="QVR176" s="171"/>
      <c r="QVS176" s="171"/>
      <c r="QVT176" s="171"/>
      <c r="QVU176" s="171"/>
      <c r="QVV176" s="171"/>
      <c r="QVW176" s="171"/>
      <c r="QVX176" s="171"/>
      <c r="QVY176" s="171"/>
      <c r="QVZ176" s="171"/>
      <c r="QWA176" s="171"/>
      <c r="QWB176" s="171"/>
      <c r="QWC176" s="171"/>
      <c r="QWD176" s="171"/>
      <c r="QWE176" s="171"/>
      <c r="QWF176" s="171"/>
      <c r="QWG176" s="171"/>
      <c r="QWH176" s="171"/>
      <c r="QWI176" s="171"/>
      <c r="QWJ176" s="171"/>
      <c r="QWK176" s="171"/>
      <c r="QWL176" s="171"/>
      <c r="QWM176" s="171"/>
      <c r="QWN176" s="171"/>
      <c r="QWO176" s="171"/>
      <c r="QWP176" s="171"/>
      <c r="QWQ176" s="171"/>
      <c r="QWR176" s="171"/>
      <c r="QWS176" s="171"/>
      <c r="QWT176" s="171"/>
      <c r="QWU176" s="171"/>
      <c r="QWV176" s="171"/>
      <c r="QWW176" s="171"/>
      <c r="QWX176" s="171"/>
      <c r="QWY176" s="171"/>
      <c r="QWZ176" s="171"/>
      <c r="QXA176" s="171"/>
      <c r="QXB176" s="171"/>
      <c r="QXC176" s="171"/>
      <c r="QXD176" s="171"/>
      <c r="QXE176" s="171"/>
      <c r="QXF176" s="171"/>
      <c r="QXG176" s="171"/>
      <c r="QXH176" s="171"/>
      <c r="QXI176" s="171"/>
      <c r="QXJ176" s="171"/>
      <c r="QXK176" s="171"/>
      <c r="QXL176" s="171"/>
      <c r="QXM176" s="171"/>
      <c r="QXN176" s="171"/>
      <c r="QXO176" s="171"/>
      <c r="QXP176" s="171"/>
      <c r="QXQ176" s="171"/>
      <c r="QXR176" s="171"/>
      <c r="QXS176" s="171"/>
      <c r="QXT176" s="171"/>
      <c r="QXU176" s="171"/>
      <c r="QXV176" s="171"/>
      <c r="QXW176" s="171"/>
      <c r="QXX176" s="171"/>
      <c r="QXY176" s="171"/>
      <c r="QXZ176" s="171"/>
      <c r="QYA176" s="171"/>
      <c r="QYB176" s="171"/>
      <c r="QYC176" s="171"/>
      <c r="QYD176" s="171"/>
      <c r="QYE176" s="171"/>
      <c r="QYF176" s="171"/>
      <c r="QYG176" s="171"/>
      <c r="QYH176" s="171"/>
      <c r="QYI176" s="171"/>
      <c r="QYJ176" s="171"/>
      <c r="QYK176" s="171"/>
      <c r="QYL176" s="171"/>
      <c r="QYM176" s="171"/>
      <c r="QYN176" s="171"/>
      <c r="QYO176" s="171"/>
      <c r="QYP176" s="171"/>
      <c r="QYQ176" s="171"/>
      <c r="QYR176" s="171"/>
      <c r="QYS176" s="171"/>
      <c r="QYT176" s="171"/>
      <c r="QYU176" s="171"/>
      <c r="QYV176" s="171"/>
      <c r="QYW176" s="171"/>
      <c r="QYX176" s="171"/>
      <c r="QYY176" s="171"/>
      <c r="QYZ176" s="171"/>
      <c r="QZA176" s="171"/>
      <c r="QZB176" s="171"/>
      <c r="QZC176" s="171"/>
      <c r="QZD176" s="171"/>
      <c r="QZE176" s="171"/>
      <c r="QZF176" s="171"/>
      <c r="QZG176" s="171"/>
      <c r="QZH176" s="171"/>
      <c r="QZI176" s="171"/>
      <c r="QZJ176" s="171"/>
      <c r="QZK176" s="171"/>
      <c r="QZL176" s="171"/>
      <c r="QZM176" s="171"/>
      <c r="QZN176" s="171"/>
      <c r="QZO176" s="171"/>
      <c r="QZP176" s="171"/>
      <c r="QZQ176" s="171"/>
      <c r="QZR176" s="171"/>
      <c r="QZS176" s="171"/>
      <c r="QZT176" s="171"/>
      <c r="QZU176" s="171"/>
      <c r="QZV176" s="171"/>
      <c r="QZW176" s="171"/>
      <c r="QZX176" s="171"/>
      <c r="QZY176" s="171"/>
      <c r="QZZ176" s="171"/>
      <c r="RAA176" s="171"/>
      <c r="RAB176" s="171"/>
      <c r="RAC176" s="171"/>
      <c r="RAD176" s="171"/>
      <c r="RAE176" s="171"/>
      <c r="RAF176" s="171"/>
      <c r="RAG176" s="171"/>
      <c r="RAH176" s="171"/>
      <c r="RAI176" s="171"/>
      <c r="RAJ176" s="171"/>
      <c r="RAK176" s="171"/>
      <c r="RAL176" s="171"/>
      <c r="RAM176" s="171"/>
      <c r="RAN176" s="171"/>
      <c r="RAO176" s="171"/>
      <c r="RAP176" s="171"/>
      <c r="RAQ176" s="171"/>
      <c r="RAR176" s="171"/>
      <c r="RAS176" s="171"/>
      <c r="RAT176" s="171"/>
      <c r="RAU176" s="171"/>
      <c r="RAV176" s="171"/>
      <c r="RAW176" s="171"/>
      <c r="RAX176" s="171"/>
      <c r="RAY176" s="171"/>
      <c r="RAZ176" s="171"/>
      <c r="RBA176" s="171"/>
      <c r="RBB176" s="171"/>
      <c r="RBC176" s="171"/>
      <c r="RBD176" s="171"/>
      <c r="RBE176" s="171"/>
      <c r="RBF176" s="171"/>
      <c r="RBG176" s="171"/>
      <c r="RBH176" s="171"/>
      <c r="RBI176" s="171"/>
      <c r="RBJ176" s="171"/>
      <c r="RBK176" s="171"/>
      <c r="RBL176" s="171"/>
      <c r="RBM176" s="171"/>
      <c r="RBN176" s="171"/>
      <c r="RBO176" s="171"/>
      <c r="RBP176" s="171"/>
      <c r="RBQ176" s="171"/>
      <c r="RBR176" s="171"/>
      <c r="RBS176" s="171"/>
      <c r="RBT176" s="171"/>
      <c r="RBU176" s="171"/>
      <c r="RBV176" s="171"/>
      <c r="RBW176" s="171"/>
      <c r="RBX176" s="171"/>
      <c r="RBY176" s="171"/>
      <c r="RBZ176" s="171"/>
      <c r="RCA176" s="171"/>
      <c r="RCB176" s="171"/>
      <c r="RCC176" s="171"/>
      <c r="RCD176" s="171"/>
      <c r="RCE176" s="171"/>
      <c r="RCF176" s="171"/>
      <c r="RCG176" s="171"/>
      <c r="RCH176" s="171"/>
      <c r="RCI176" s="171"/>
      <c r="RCJ176" s="171"/>
      <c r="RCK176" s="171"/>
      <c r="RCL176" s="171"/>
      <c r="RCM176" s="171"/>
      <c r="RCN176" s="171"/>
      <c r="RCO176" s="171"/>
      <c r="RCP176" s="171"/>
      <c r="RCQ176" s="171"/>
      <c r="RCR176" s="171"/>
      <c r="RCS176" s="171"/>
      <c r="RCT176" s="171"/>
      <c r="RCU176" s="171"/>
      <c r="RCV176" s="171"/>
      <c r="RCW176" s="171"/>
      <c r="RCX176" s="171"/>
      <c r="RCY176" s="171"/>
      <c r="RCZ176" s="171"/>
      <c r="RDA176" s="171"/>
      <c r="RDB176" s="171"/>
      <c r="RDC176" s="171"/>
      <c r="RDD176" s="171"/>
      <c r="RDE176" s="171"/>
      <c r="RDF176" s="171"/>
      <c r="RDG176" s="171"/>
      <c r="RDH176" s="171"/>
      <c r="RDI176" s="171"/>
      <c r="RDJ176" s="171"/>
      <c r="RDK176" s="171"/>
      <c r="RDL176" s="171"/>
      <c r="RDM176" s="171"/>
      <c r="RDN176" s="171"/>
      <c r="RDO176" s="171"/>
      <c r="RDP176" s="171"/>
      <c r="RDQ176" s="171"/>
      <c r="RDR176" s="171"/>
      <c r="RDS176" s="171"/>
      <c r="RDT176" s="171"/>
      <c r="RDU176" s="171"/>
      <c r="RDV176" s="171"/>
      <c r="RDW176" s="171"/>
      <c r="RDX176" s="171"/>
      <c r="RDY176" s="171"/>
      <c r="RDZ176" s="171"/>
      <c r="REA176" s="171"/>
      <c r="REB176" s="171"/>
      <c r="REC176" s="171"/>
      <c r="RED176" s="171"/>
      <c r="REE176" s="171"/>
      <c r="REF176" s="171"/>
      <c r="REG176" s="171"/>
      <c r="REH176" s="171"/>
      <c r="REI176" s="171"/>
      <c r="REJ176" s="171"/>
      <c r="REK176" s="171"/>
      <c r="REL176" s="171"/>
      <c r="REM176" s="171"/>
      <c r="REN176" s="171"/>
      <c r="REO176" s="171"/>
      <c r="REP176" s="171"/>
      <c r="REQ176" s="171"/>
      <c r="RER176" s="171"/>
      <c r="RES176" s="171"/>
      <c r="RET176" s="171"/>
      <c r="REU176" s="171"/>
      <c r="REV176" s="171"/>
      <c r="REW176" s="171"/>
      <c r="REX176" s="171"/>
      <c r="REY176" s="171"/>
      <c r="REZ176" s="171"/>
      <c r="RFA176" s="171"/>
      <c r="RFB176" s="171"/>
      <c r="RFC176" s="171"/>
      <c r="RFD176" s="171"/>
      <c r="RFE176" s="171"/>
      <c r="RFF176" s="171"/>
      <c r="RFG176" s="171"/>
      <c r="RFH176" s="171"/>
      <c r="RFI176" s="171"/>
      <c r="RFJ176" s="171"/>
      <c r="RFK176" s="171"/>
      <c r="RFL176" s="171"/>
      <c r="RFM176" s="171"/>
      <c r="RFN176" s="171"/>
      <c r="RFO176" s="171"/>
      <c r="RFP176" s="171"/>
      <c r="RFQ176" s="171"/>
      <c r="RFR176" s="171"/>
      <c r="RFS176" s="171"/>
      <c r="RFT176" s="171"/>
      <c r="RFU176" s="171"/>
      <c r="RFV176" s="171"/>
      <c r="RFW176" s="171"/>
      <c r="RFX176" s="171"/>
      <c r="RFY176" s="171"/>
      <c r="RFZ176" s="171"/>
      <c r="RGA176" s="171"/>
      <c r="RGB176" s="171"/>
      <c r="RGC176" s="171"/>
      <c r="RGD176" s="171"/>
      <c r="RGE176" s="171"/>
      <c r="RGF176" s="171"/>
      <c r="RGG176" s="171"/>
      <c r="RGH176" s="171"/>
      <c r="RGI176" s="171"/>
      <c r="RGJ176" s="171"/>
      <c r="RGK176" s="171"/>
      <c r="RGL176" s="171"/>
      <c r="RGM176" s="171"/>
      <c r="RGN176" s="171"/>
      <c r="RGO176" s="171"/>
      <c r="RGP176" s="171"/>
      <c r="RGQ176" s="171"/>
      <c r="RGR176" s="171"/>
      <c r="RGS176" s="171"/>
      <c r="RGT176" s="171"/>
      <c r="RGU176" s="171"/>
      <c r="RGV176" s="171"/>
      <c r="RGW176" s="171"/>
      <c r="RGX176" s="171"/>
      <c r="RGY176" s="171"/>
      <c r="RGZ176" s="171"/>
      <c r="RHA176" s="171"/>
      <c r="RHB176" s="171"/>
      <c r="RHC176" s="171"/>
      <c r="RHD176" s="171"/>
      <c r="RHE176" s="171"/>
      <c r="RHF176" s="171"/>
      <c r="RHG176" s="171"/>
      <c r="RHH176" s="171"/>
      <c r="RHI176" s="171"/>
      <c r="RHJ176" s="171"/>
      <c r="RHK176" s="171"/>
      <c r="RHL176" s="171"/>
      <c r="RHM176" s="171"/>
      <c r="RHN176" s="171"/>
      <c r="RHO176" s="171"/>
      <c r="RHP176" s="171"/>
      <c r="RHQ176" s="171"/>
      <c r="RHR176" s="171"/>
      <c r="RHS176" s="171"/>
      <c r="RHT176" s="171"/>
      <c r="RHU176" s="171"/>
      <c r="RHV176" s="171"/>
      <c r="RHW176" s="171"/>
      <c r="RHX176" s="171"/>
      <c r="RHY176" s="171"/>
      <c r="RHZ176" s="171"/>
      <c r="RIA176" s="171"/>
      <c r="RIB176" s="171"/>
      <c r="RIC176" s="171"/>
      <c r="RID176" s="171"/>
      <c r="RIE176" s="171"/>
      <c r="RIF176" s="171"/>
      <c r="RIG176" s="171"/>
      <c r="RIH176" s="171"/>
      <c r="RII176" s="171"/>
      <c r="RIJ176" s="171"/>
      <c r="RIK176" s="171"/>
      <c r="RIL176" s="171"/>
      <c r="RIM176" s="171"/>
      <c r="RIN176" s="171"/>
      <c r="RIO176" s="171"/>
      <c r="RIP176" s="171"/>
      <c r="RIQ176" s="171"/>
      <c r="RIR176" s="171"/>
      <c r="RIS176" s="171"/>
      <c r="RIT176" s="171"/>
      <c r="RIU176" s="171"/>
      <c r="RIV176" s="171"/>
      <c r="RIW176" s="171"/>
      <c r="RIX176" s="171"/>
      <c r="RIY176" s="171"/>
      <c r="RIZ176" s="171"/>
      <c r="RJA176" s="171"/>
      <c r="RJB176" s="171"/>
      <c r="RJC176" s="171"/>
      <c r="RJD176" s="171"/>
      <c r="RJE176" s="171"/>
      <c r="RJF176" s="171"/>
      <c r="RJG176" s="171"/>
      <c r="RJH176" s="171"/>
      <c r="RJI176" s="171"/>
      <c r="RJJ176" s="171"/>
      <c r="RJK176" s="171"/>
      <c r="RJL176" s="171"/>
      <c r="RJM176" s="171"/>
      <c r="RJN176" s="171"/>
      <c r="RJO176" s="171"/>
      <c r="RJP176" s="171"/>
      <c r="RJQ176" s="171"/>
      <c r="RJR176" s="171"/>
      <c r="RJS176" s="171"/>
      <c r="RJT176" s="171"/>
      <c r="RJU176" s="171"/>
      <c r="RJV176" s="171"/>
      <c r="RJW176" s="171"/>
      <c r="RJX176" s="171"/>
      <c r="RJY176" s="171"/>
      <c r="RJZ176" s="171"/>
      <c r="RKA176" s="171"/>
      <c r="RKB176" s="171"/>
      <c r="RKC176" s="171"/>
      <c r="RKD176" s="171"/>
      <c r="RKE176" s="171"/>
      <c r="RKF176" s="171"/>
      <c r="RKG176" s="171"/>
      <c r="RKH176" s="171"/>
      <c r="RKI176" s="171"/>
      <c r="RKJ176" s="171"/>
      <c r="RKK176" s="171"/>
      <c r="RKL176" s="171"/>
      <c r="RKM176" s="171"/>
      <c r="RKN176" s="171"/>
      <c r="RKO176" s="171"/>
      <c r="RKP176" s="171"/>
      <c r="RKQ176" s="171"/>
      <c r="RKR176" s="171"/>
      <c r="RKS176" s="171"/>
      <c r="RKT176" s="171"/>
      <c r="RKU176" s="171"/>
      <c r="RKV176" s="171"/>
      <c r="RKW176" s="171"/>
      <c r="RKX176" s="171"/>
      <c r="RKY176" s="171"/>
      <c r="RKZ176" s="171"/>
      <c r="RLA176" s="171"/>
      <c r="RLB176" s="171"/>
      <c r="RLC176" s="171"/>
      <c r="RLD176" s="171"/>
      <c r="RLE176" s="171"/>
      <c r="RLF176" s="171"/>
      <c r="RLG176" s="171"/>
      <c r="RLH176" s="171"/>
      <c r="RLI176" s="171"/>
      <c r="RLJ176" s="171"/>
      <c r="RLK176" s="171"/>
      <c r="RLL176" s="171"/>
      <c r="RLM176" s="171"/>
      <c r="RLN176" s="171"/>
      <c r="RLO176" s="171"/>
      <c r="RLP176" s="171"/>
      <c r="RLQ176" s="171"/>
      <c r="RLR176" s="171"/>
      <c r="RLS176" s="171"/>
      <c r="RLT176" s="171"/>
      <c r="RLU176" s="171"/>
      <c r="RLV176" s="171"/>
      <c r="RLW176" s="171"/>
      <c r="RLX176" s="171"/>
      <c r="RLY176" s="171"/>
      <c r="RLZ176" s="171"/>
      <c r="RMA176" s="171"/>
      <c r="RMB176" s="171"/>
      <c r="RMC176" s="171"/>
      <c r="RMD176" s="171"/>
      <c r="RME176" s="171"/>
      <c r="RMF176" s="171"/>
      <c r="RMG176" s="171"/>
      <c r="RMH176" s="171"/>
      <c r="RMI176" s="171"/>
      <c r="RMJ176" s="171"/>
      <c r="RMK176" s="171"/>
      <c r="RML176" s="171"/>
      <c r="RMM176" s="171"/>
      <c r="RMN176" s="171"/>
      <c r="RMO176" s="171"/>
      <c r="RMP176" s="171"/>
      <c r="RMQ176" s="171"/>
      <c r="RMR176" s="171"/>
      <c r="RMS176" s="171"/>
      <c r="RMT176" s="171"/>
      <c r="RMU176" s="171"/>
      <c r="RMV176" s="171"/>
      <c r="RMW176" s="171"/>
      <c r="RMX176" s="171"/>
      <c r="RMY176" s="171"/>
      <c r="RMZ176" s="171"/>
      <c r="RNA176" s="171"/>
      <c r="RNB176" s="171"/>
      <c r="RNC176" s="171"/>
      <c r="RND176" s="171"/>
      <c r="RNE176" s="171"/>
      <c r="RNF176" s="171"/>
      <c r="RNG176" s="171"/>
      <c r="RNH176" s="171"/>
      <c r="RNI176" s="171"/>
      <c r="RNJ176" s="171"/>
      <c r="RNK176" s="171"/>
      <c r="RNL176" s="171"/>
      <c r="RNM176" s="171"/>
      <c r="RNN176" s="171"/>
      <c r="RNO176" s="171"/>
      <c r="RNP176" s="171"/>
      <c r="RNQ176" s="171"/>
      <c r="RNR176" s="171"/>
      <c r="RNS176" s="171"/>
      <c r="RNT176" s="171"/>
      <c r="RNU176" s="171"/>
      <c r="RNV176" s="171"/>
      <c r="RNW176" s="171"/>
      <c r="RNX176" s="171"/>
      <c r="RNY176" s="171"/>
      <c r="RNZ176" s="171"/>
      <c r="ROA176" s="171"/>
      <c r="ROB176" s="171"/>
      <c r="ROC176" s="171"/>
      <c r="ROD176" s="171"/>
      <c r="ROE176" s="171"/>
      <c r="ROF176" s="171"/>
      <c r="ROG176" s="171"/>
      <c r="ROH176" s="171"/>
      <c r="ROI176" s="171"/>
      <c r="ROJ176" s="171"/>
      <c r="ROK176" s="171"/>
      <c r="ROL176" s="171"/>
      <c r="ROM176" s="171"/>
      <c r="RON176" s="171"/>
      <c r="ROO176" s="171"/>
      <c r="ROP176" s="171"/>
      <c r="ROQ176" s="171"/>
      <c r="ROR176" s="171"/>
      <c r="ROS176" s="171"/>
      <c r="ROT176" s="171"/>
      <c r="ROU176" s="171"/>
      <c r="ROV176" s="171"/>
      <c r="ROW176" s="171"/>
      <c r="ROX176" s="171"/>
      <c r="ROY176" s="171"/>
      <c r="ROZ176" s="171"/>
      <c r="RPA176" s="171"/>
      <c r="RPB176" s="171"/>
      <c r="RPC176" s="171"/>
      <c r="RPD176" s="171"/>
      <c r="RPE176" s="171"/>
      <c r="RPF176" s="171"/>
      <c r="RPG176" s="171"/>
      <c r="RPH176" s="171"/>
      <c r="RPI176" s="171"/>
      <c r="RPJ176" s="171"/>
      <c r="RPK176" s="171"/>
      <c r="RPL176" s="171"/>
      <c r="RPM176" s="171"/>
      <c r="RPN176" s="171"/>
      <c r="RPO176" s="171"/>
      <c r="RPP176" s="171"/>
      <c r="RPQ176" s="171"/>
      <c r="RPR176" s="171"/>
      <c r="RPS176" s="171"/>
      <c r="RPT176" s="171"/>
      <c r="RPU176" s="171"/>
      <c r="RPV176" s="171"/>
      <c r="RPW176" s="171"/>
      <c r="RPX176" s="171"/>
      <c r="RPY176" s="171"/>
      <c r="RPZ176" s="171"/>
      <c r="RQA176" s="171"/>
      <c r="RQB176" s="171"/>
      <c r="RQC176" s="171"/>
      <c r="RQD176" s="171"/>
      <c r="RQE176" s="171"/>
      <c r="RQF176" s="171"/>
      <c r="RQG176" s="171"/>
      <c r="RQH176" s="171"/>
      <c r="RQI176" s="171"/>
      <c r="RQJ176" s="171"/>
      <c r="RQK176" s="171"/>
      <c r="RQL176" s="171"/>
      <c r="RQM176" s="171"/>
      <c r="RQN176" s="171"/>
      <c r="RQO176" s="171"/>
      <c r="RQP176" s="171"/>
      <c r="RQQ176" s="171"/>
      <c r="RQR176" s="171"/>
      <c r="RQS176" s="171"/>
      <c r="RQT176" s="171"/>
      <c r="RQU176" s="171"/>
      <c r="RQV176" s="171"/>
      <c r="RQW176" s="171"/>
      <c r="RQX176" s="171"/>
      <c r="RQY176" s="171"/>
      <c r="RQZ176" s="171"/>
      <c r="RRA176" s="171"/>
      <c r="RRB176" s="171"/>
      <c r="RRC176" s="171"/>
      <c r="RRD176" s="171"/>
      <c r="RRE176" s="171"/>
      <c r="RRF176" s="171"/>
      <c r="RRG176" s="171"/>
      <c r="RRH176" s="171"/>
      <c r="RRI176" s="171"/>
      <c r="RRJ176" s="171"/>
      <c r="RRK176" s="171"/>
      <c r="RRL176" s="171"/>
      <c r="RRM176" s="171"/>
      <c r="RRN176" s="171"/>
      <c r="RRO176" s="171"/>
      <c r="RRP176" s="171"/>
      <c r="RRQ176" s="171"/>
      <c r="RRR176" s="171"/>
      <c r="RRS176" s="171"/>
      <c r="RRT176" s="171"/>
      <c r="RRU176" s="171"/>
      <c r="RRV176" s="171"/>
      <c r="RRW176" s="171"/>
      <c r="RRX176" s="171"/>
      <c r="RRY176" s="171"/>
      <c r="RRZ176" s="171"/>
      <c r="RSA176" s="171"/>
      <c r="RSB176" s="171"/>
      <c r="RSC176" s="171"/>
      <c r="RSD176" s="171"/>
      <c r="RSE176" s="171"/>
      <c r="RSF176" s="171"/>
      <c r="RSG176" s="171"/>
      <c r="RSH176" s="171"/>
      <c r="RSI176" s="171"/>
      <c r="RSJ176" s="171"/>
      <c r="RSK176" s="171"/>
      <c r="RSL176" s="171"/>
      <c r="RSM176" s="171"/>
      <c r="RSN176" s="171"/>
      <c r="RSO176" s="171"/>
      <c r="RSP176" s="171"/>
      <c r="RSQ176" s="171"/>
      <c r="RSR176" s="171"/>
      <c r="RSS176" s="171"/>
      <c r="RST176" s="171"/>
      <c r="RSU176" s="171"/>
      <c r="RSV176" s="171"/>
      <c r="RSW176" s="171"/>
      <c r="RSX176" s="171"/>
      <c r="RSY176" s="171"/>
      <c r="RSZ176" s="171"/>
      <c r="RTA176" s="171"/>
      <c r="RTB176" s="171"/>
      <c r="RTC176" s="171"/>
      <c r="RTD176" s="171"/>
      <c r="RTE176" s="171"/>
      <c r="RTF176" s="171"/>
      <c r="RTG176" s="171"/>
      <c r="RTH176" s="171"/>
      <c r="RTI176" s="171"/>
      <c r="RTJ176" s="171"/>
      <c r="RTK176" s="171"/>
      <c r="RTL176" s="171"/>
      <c r="RTM176" s="171"/>
      <c r="RTN176" s="171"/>
      <c r="RTO176" s="171"/>
      <c r="RTP176" s="171"/>
      <c r="RTQ176" s="171"/>
      <c r="RTR176" s="171"/>
      <c r="RTS176" s="171"/>
      <c r="RTT176" s="171"/>
      <c r="RTU176" s="171"/>
      <c r="RTV176" s="171"/>
      <c r="RTW176" s="171"/>
      <c r="RTX176" s="171"/>
      <c r="RTY176" s="171"/>
      <c r="RTZ176" s="171"/>
      <c r="RUA176" s="171"/>
      <c r="RUB176" s="171"/>
      <c r="RUC176" s="171"/>
      <c r="RUD176" s="171"/>
      <c r="RUE176" s="171"/>
      <c r="RUF176" s="171"/>
      <c r="RUG176" s="171"/>
      <c r="RUH176" s="171"/>
      <c r="RUI176" s="171"/>
      <c r="RUJ176" s="171"/>
      <c r="RUK176" s="171"/>
      <c r="RUL176" s="171"/>
      <c r="RUM176" s="171"/>
      <c r="RUN176" s="171"/>
      <c r="RUO176" s="171"/>
      <c r="RUP176" s="171"/>
      <c r="RUQ176" s="171"/>
      <c r="RUR176" s="171"/>
      <c r="RUS176" s="171"/>
      <c r="RUT176" s="171"/>
      <c r="RUU176" s="171"/>
      <c r="RUV176" s="171"/>
      <c r="RUW176" s="171"/>
      <c r="RUX176" s="171"/>
      <c r="RUY176" s="171"/>
      <c r="RUZ176" s="171"/>
      <c r="RVA176" s="171"/>
      <c r="RVB176" s="171"/>
      <c r="RVC176" s="171"/>
      <c r="RVD176" s="171"/>
      <c r="RVE176" s="171"/>
      <c r="RVF176" s="171"/>
      <c r="RVG176" s="171"/>
      <c r="RVH176" s="171"/>
      <c r="RVI176" s="171"/>
      <c r="RVJ176" s="171"/>
      <c r="RVK176" s="171"/>
      <c r="RVL176" s="171"/>
      <c r="RVM176" s="171"/>
      <c r="RVN176" s="171"/>
      <c r="RVO176" s="171"/>
      <c r="RVP176" s="171"/>
      <c r="RVQ176" s="171"/>
      <c r="RVR176" s="171"/>
      <c r="RVS176" s="171"/>
      <c r="RVT176" s="171"/>
      <c r="RVU176" s="171"/>
      <c r="RVV176" s="171"/>
      <c r="RVW176" s="171"/>
      <c r="RVX176" s="171"/>
      <c r="RVY176" s="171"/>
      <c r="RVZ176" s="171"/>
      <c r="RWA176" s="171"/>
      <c r="RWB176" s="171"/>
      <c r="RWC176" s="171"/>
      <c r="RWD176" s="171"/>
      <c r="RWE176" s="171"/>
      <c r="RWF176" s="171"/>
      <c r="RWG176" s="171"/>
      <c r="RWH176" s="171"/>
      <c r="RWI176" s="171"/>
      <c r="RWJ176" s="171"/>
      <c r="RWK176" s="171"/>
      <c r="RWL176" s="171"/>
      <c r="RWM176" s="171"/>
      <c r="RWN176" s="171"/>
      <c r="RWO176" s="171"/>
      <c r="RWP176" s="171"/>
      <c r="RWQ176" s="171"/>
      <c r="RWR176" s="171"/>
      <c r="RWS176" s="171"/>
      <c r="RWT176" s="171"/>
      <c r="RWU176" s="171"/>
      <c r="RWV176" s="171"/>
      <c r="RWW176" s="171"/>
      <c r="RWX176" s="171"/>
      <c r="RWY176" s="171"/>
      <c r="RWZ176" s="171"/>
      <c r="RXA176" s="171"/>
      <c r="RXB176" s="171"/>
      <c r="RXC176" s="171"/>
      <c r="RXD176" s="171"/>
      <c r="RXE176" s="171"/>
      <c r="RXF176" s="171"/>
      <c r="RXG176" s="171"/>
      <c r="RXH176" s="171"/>
      <c r="RXI176" s="171"/>
      <c r="RXJ176" s="171"/>
      <c r="RXK176" s="171"/>
      <c r="RXL176" s="171"/>
      <c r="RXM176" s="171"/>
      <c r="RXN176" s="171"/>
      <c r="RXO176" s="171"/>
      <c r="RXP176" s="171"/>
      <c r="RXQ176" s="171"/>
      <c r="RXR176" s="171"/>
      <c r="RXS176" s="171"/>
      <c r="RXT176" s="171"/>
      <c r="RXU176" s="171"/>
      <c r="RXV176" s="171"/>
      <c r="RXW176" s="171"/>
      <c r="RXX176" s="171"/>
      <c r="RXY176" s="171"/>
      <c r="RXZ176" s="171"/>
      <c r="RYA176" s="171"/>
      <c r="RYB176" s="171"/>
      <c r="RYC176" s="171"/>
      <c r="RYD176" s="171"/>
      <c r="RYE176" s="171"/>
      <c r="RYF176" s="171"/>
      <c r="RYG176" s="171"/>
      <c r="RYH176" s="171"/>
      <c r="RYI176" s="171"/>
      <c r="RYJ176" s="171"/>
      <c r="RYK176" s="171"/>
      <c r="RYL176" s="171"/>
      <c r="RYM176" s="171"/>
      <c r="RYN176" s="171"/>
      <c r="RYO176" s="171"/>
      <c r="RYP176" s="171"/>
      <c r="RYQ176" s="171"/>
      <c r="RYR176" s="171"/>
      <c r="RYS176" s="171"/>
      <c r="RYT176" s="171"/>
      <c r="RYU176" s="171"/>
      <c r="RYV176" s="171"/>
      <c r="RYW176" s="171"/>
      <c r="RYX176" s="171"/>
      <c r="RYY176" s="171"/>
      <c r="RYZ176" s="171"/>
      <c r="RZA176" s="171"/>
      <c r="RZB176" s="171"/>
      <c r="RZC176" s="171"/>
      <c r="RZD176" s="171"/>
      <c r="RZE176" s="171"/>
      <c r="RZF176" s="171"/>
      <c r="RZG176" s="171"/>
      <c r="RZH176" s="171"/>
      <c r="RZI176" s="171"/>
      <c r="RZJ176" s="171"/>
      <c r="RZK176" s="171"/>
      <c r="RZL176" s="171"/>
      <c r="RZM176" s="171"/>
      <c r="RZN176" s="171"/>
      <c r="RZO176" s="171"/>
      <c r="RZP176" s="171"/>
      <c r="RZQ176" s="171"/>
      <c r="RZR176" s="171"/>
      <c r="RZS176" s="171"/>
      <c r="RZT176" s="171"/>
      <c r="RZU176" s="171"/>
      <c r="RZV176" s="171"/>
      <c r="RZW176" s="171"/>
      <c r="RZX176" s="171"/>
      <c r="RZY176" s="171"/>
      <c r="RZZ176" s="171"/>
      <c r="SAA176" s="171"/>
      <c r="SAB176" s="171"/>
      <c r="SAC176" s="171"/>
      <c r="SAD176" s="171"/>
      <c r="SAE176" s="171"/>
      <c r="SAF176" s="171"/>
      <c r="SAG176" s="171"/>
      <c r="SAH176" s="171"/>
      <c r="SAI176" s="171"/>
      <c r="SAJ176" s="171"/>
      <c r="SAK176" s="171"/>
      <c r="SAL176" s="171"/>
      <c r="SAM176" s="171"/>
      <c r="SAN176" s="171"/>
      <c r="SAO176" s="171"/>
      <c r="SAP176" s="171"/>
      <c r="SAQ176" s="171"/>
      <c r="SAR176" s="171"/>
      <c r="SAS176" s="171"/>
      <c r="SAT176" s="171"/>
      <c r="SAU176" s="171"/>
      <c r="SAV176" s="171"/>
      <c r="SAW176" s="171"/>
      <c r="SAX176" s="171"/>
      <c r="SAY176" s="171"/>
      <c r="SAZ176" s="171"/>
      <c r="SBA176" s="171"/>
      <c r="SBB176" s="171"/>
      <c r="SBC176" s="171"/>
      <c r="SBD176" s="171"/>
      <c r="SBE176" s="171"/>
      <c r="SBF176" s="171"/>
      <c r="SBG176" s="171"/>
      <c r="SBH176" s="171"/>
      <c r="SBI176" s="171"/>
      <c r="SBJ176" s="171"/>
      <c r="SBK176" s="171"/>
      <c r="SBL176" s="171"/>
      <c r="SBM176" s="171"/>
      <c r="SBN176" s="171"/>
      <c r="SBO176" s="171"/>
      <c r="SBP176" s="171"/>
      <c r="SBQ176" s="171"/>
      <c r="SBR176" s="171"/>
      <c r="SBS176" s="171"/>
      <c r="SBT176" s="171"/>
      <c r="SBU176" s="171"/>
      <c r="SBV176" s="171"/>
      <c r="SBW176" s="171"/>
      <c r="SBX176" s="171"/>
      <c r="SBY176" s="171"/>
      <c r="SBZ176" s="171"/>
      <c r="SCA176" s="171"/>
      <c r="SCB176" s="171"/>
      <c r="SCC176" s="171"/>
      <c r="SCD176" s="171"/>
      <c r="SCE176" s="171"/>
      <c r="SCF176" s="171"/>
      <c r="SCG176" s="171"/>
      <c r="SCH176" s="171"/>
      <c r="SCI176" s="171"/>
      <c r="SCJ176" s="171"/>
      <c r="SCK176" s="171"/>
      <c r="SCL176" s="171"/>
      <c r="SCM176" s="171"/>
      <c r="SCN176" s="171"/>
      <c r="SCO176" s="171"/>
      <c r="SCP176" s="171"/>
      <c r="SCQ176" s="171"/>
      <c r="SCR176" s="171"/>
      <c r="SCS176" s="171"/>
      <c r="SCT176" s="171"/>
      <c r="SCU176" s="171"/>
      <c r="SCV176" s="171"/>
      <c r="SCW176" s="171"/>
      <c r="SCX176" s="171"/>
      <c r="SCY176" s="171"/>
      <c r="SCZ176" s="171"/>
      <c r="SDA176" s="171"/>
      <c r="SDB176" s="171"/>
      <c r="SDC176" s="171"/>
      <c r="SDD176" s="171"/>
      <c r="SDE176" s="171"/>
      <c r="SDF176" s="171"/>
      <c r="SDG176" s="171"/>
      <c r="SDH176" s="171"/>
      <c r="SDI176" s="171"/>
      <c r="SDJ176" s="171"/>
      <c r="SDK176" s="171"/>
      <c r="SDL176" s="171"/>
      <c r="SDM176" s="171"/>
      <c r="SDN176" s="171"/>
      <c r="SDO176" s="171"/>
      <c r="SDP176" s="171"/>
      <c r="SDQ176" s="171"/>
      <c r="SDR176" s="171"/>
      <c r="SDS176" s="171"/>
      <c r="SDT176" s="171"/>
      <c r="SDU176" s="171"/>
      <c r="SDV176" s="171"/>
      <c r="SDW176" s="171"/>
      <c r="SDX176" s="171"/>
      <c r="SDY176" s="171"/>
      <c r="SDZ176" s="171"/>
      <c r="SEA176" s="171"/>
      <c r="SEB176" s="171"/>
      <c r="SEC176" s="171"/>
      <c r="SED176" s="171"/>
      <c r="SEE176" s="171"/>
      <c r="SEF176" s="171"/>
      <c r="SEG176" s="171"/>
      <c r="SEH176" s="171"/>
      <c r="SEI176" s="171"/>
      <c r="SEJ176" s="171"/>
      <c r="SEK176" s="171"/>
      <c r="SEL176" s="171"/>
      <c r="SEM176" s="171"/>
      <c r="SEN176" s="171"/>
      <c r="SEO176" s="171"/>
      <c r="SEP176" s="171"/>
      <c r="SEQ176" s="171"/>
      <c r="SER176" s="171"/>
      <c r="SES176" s="171"/>
      <c r="SET176" s="171"/>
      <c r="SEU176" s="171"/>
      <c r="SEV176" s="171"/>
      <c r="SEW176" s="171"/>
      <c r="SEX176" s="171"/>
      <c r="SEY176" s="171"/>
      <c r="SEZ176" s="171"/>
      <c r="SFA176" s="171"/>
      <c r="SFB176" s="171"/>
      <c r="SFC176" s="171"/>
      <c r="SFD176" s="171"/>
      <c r="SFE176" s="171"/>
      <c r="SFF176" s="171"/>
      <c r="SFG176" s="171"/>
      <c r="SFH176" s="171"/>
      <c r="SFI176" s="171"/>
      <c r="SFJ176" s="171"/>
      <c r="SFK176" s="171"/>
      <c r="SFL176" s="171"/>
      <c r="SFM176" s="171"/>
      <c r="SFN176" s="171"/>
      <c r="SFO176" s="171"/>
      <c r="SFP176" s="171"/>
      <c r="SFQ176" s="171"/>
      <c r="SFR176" s="171"/>
      <c r="SFS176" s="171"/>
      <c r="SFT176" s="171"/>
      <c r="SFU176" s="171"/>
      <c r="SFV176" s="171"/>
      <c r="SFW176" s="171"/>
      <c r="SFX176" s="171"/>
      <c r="SFY176" s="171"/>
      <c r="SFZ176" s="171"/>
      <c r="SGA176" s="171"/>
      <c r="SGB176" s="171"/>
      <c r="SGC176" s="171"/>
      <c r="SGD176" s="171"/>
      <c r="SGE176" s="171"/>
      <c r="SGF176" s="171"/>
      <c r="SGG176" s="171"/>
      <c r="SGH176" s="171"/>
      <c r="SGI176" s="171"/>
      <c r="SGJ176" s="171"/>
      <c r="SGK176" s="171"/>
      <c r="SGL176" s="171"/>
      <c r="SGM176" s="171"/>
      <c r="SGN176" s="171"/>
      <c r="SGO176" s="171"/>
      <c r="SGP176" s="171"/>
      <c r="SGQ176" s="171"/>
      <c r="SGR176" s="171"/>
      <c r="SGS176" s="171"/>
      <c r="SGT176" s="171"/>
      <c r="SGU176" s="171"/>
      <c r="SGV176" s="171"/>
      <c r="SGW176" s="171"/>
      <c r="SGX176" s="171"/>
      <c r="SGY176" s="171"/>
      <c r="SGZ176" s="171"/>
      <c r="SHA176" s="171"/>
      <c r="SHB176" s="171"/>
      <c r="SHC176" s="171"/>
      <c r="SHD176" s="171"/>
      <c r="SHE176" s="171"/>
      <c r="SHF176" s="171"/>
      <c r="SHG176" s="171"/>
      <c r="SHH176" s="171"/>
      <c r="SHI176" s="171"/>
      <c r="SHJ176" s="171"/>
      <c r="SHK176" s="171"/>
      <c r="SHL176" s="171"/>
      <c r="SHM176" s="171"/>
      <c r="SHN176" s="171"/>
      <c r="SHO176" s="171"/>
      <c r="SHP176" s="171"/>
      <c r="SHQ176" s="171"/>
      <c r="SHR176" s="171"/>
      <c r="SHS176" s="171"/>
      <c r="SHT176" s="171"/>
      <c r="SHU176" s="171"/>
      <c r="SHV176" s="171"/>
      <c r="SHW176" s="171"/>
      <c r="SHX176" s="171"/>
      <c r="SHY176" s="171"/>
      <c r="SHZ176" s="171"/>
      <c r="SIA176" s="171"/>
      <c r="SIB176" s="171"/>
      <c r="SIC176" s="171"/>
      <c r="SID176" s="171"/>
      <c r="SIE176" s="171"/>
      <c r="SIF176" s="171"/>
      <c r="SIG176" s="171"/>
      <c r="SIH176" s="171"/>
      <c r="SII176" s="171"/>
      <c r="SIJ176" s="171"/>
      <c r="SIK176" s="171"/>
      <c r="SIL176" s="171"/>
      <c r="SIM176" s="171"/>
      <c r="SIN176" s="171"/>
      <c r="SIO176" s="171"/>
      <c r="SIP176" s="171"/>
      <c r="SIQ176" s="171"/>
      <c r="SIR176" s="171"/>
      <c r="SIS176" s="171"/>
      <c r="SIT176" s="171"/>
      <c r="SIU176" s="171"/>
      <c r="SIV176" s="171"/>
      <c r="SIW176" s="171"/>
      <c r="SIX176" s="171"/>
      <c r="SIY176" s="171"/>
      <c r="SIZ176" s="171"/>
      <c r="SJA176" s="171"/>
      <c r="SJB176" s="171"/>
      <c r="SJC176" s="171"/>
      <c r="SJD176" s="171"/>
      <c r="SJE176" s="171"/>
      <c r="SJF176" s="171"/>
      <c r="SJG176" s="171"/>
      <c r="SJH176" s="171"/>
      <c r="SJI176" s="171"/>
      <c r="SJJ176" s="171"/>
      <c r="SJK176" s="171"/>
      <c r="SJL176" s="171"/>
      <c r="SJM176" s="171"/>
      <c r="SJN176" s="171"/>
      <c r="SJO176" s="171"/>
      <c r="SJP176" s="171"/>
      <c r="SJQ176" s="171"/>
      <c r="SJR176" s="171"/>
      <c r="SJS176" s="171"/>
      <c r="SJT176" s="171"/>
      <c r="SJU176" s="171"/>
      <c r="SJV176" s="171"/>
      <c r="SJW176" s="171"/>
      <c r="SJX176" s="171"/>
      <c r="SJY176" s="171"/>
      <c r="SJZ176" s="171"/>
      <c r="SKA176" s="171"/>
      <c r="SKB176" s="171"/>
      <c r="SKC176" s="171"/>
      <c r="SKD176" s="171"/>
      <c r="SKE176" s="171"/>
      <c r="SKF176" s="171"/>
      <c r="SKG176" s="171"/>
      <c r="SKH176" s="171"/>
      <c r="SKI176" s="171"/>
      <c r="SKJ176" s="171"/>
      <c r="SKK176" s="171"/>
      <c r="SKL176" s="171"/>
      <c r="SKM176" s="171"/>
      <c r="SKN176" s="171"/>
      <c r="SKO176" s="171"/>
      <c r="SKP176" s="171"/>
      <c r="SKQ176" s="171"/>
      <c r="SKR176" s="171"/>
      <c r="SKS176" s="171"/>
      <c r="SKT176" s="171"/>
      <c r="SKU176" s="171"/>
      <c r="SKV176" s="171"/>
      <c r="SKW176" s="171"/>
      <c r="SKX176" s="171"/>
      <c r="SKY176" s="171"/>
      <c r="SKZ176" s="171"/>
      <c r="SLA176" s="171"/>
      <c r="SLB176" s="171"/>
      <c r="SLC176" s="171"/>
      <c r="SLD176" s="171"/>
      <c r="SLE176" s="171"/>
      <c r="SLF176" s="171"/>
      <c r="SLG176" s="171"/>
      <c r="SLH176" s="171"/>
      <c r="SLI176" s="171"/>
      <c r="SLJ176" s="171"/>
      <c r="SLK176" s="171"/>
      <c r="SLL176" s="171"/>
      <c r="SLM176" s="171"/>
      <c r="SLN176" s="171"/>
      <c r="SLO176" s="171"/>
      <c r="SLP176" s="171"/>
      <c r="SLQ176" s="171"/>
      <c r="SLR176" s="171"/>
      <c r="SLS176" s="171"/>
      <c r="SLT176" s="171"/>
      <c r="SLU176" s="171"/>
      <c r="SLV176" s="171"/>
      <c r="SLW176" s="171"/>
      <c r="SLX176" s="171"/>
      <c r="SLY176" s="171"/>
      <c r="SLZ176" s="171"/>
      <c r="SMA176" s="171"/>
      <c r="SMB176" s="171"/>
      <c r="SMC176" s="171"/>
      <c r="SMD176" s="171"/>
      <c r="SME176" s="171"/>
      <c r="SMF176" s="171"/>
      <c r="SMG176" s="171"/>
      <c r="SMH176" s="171"/>
      <c r="SMI176" s="171"/>
      <c r="SMJ176" s="171"/>
      <c r="SMK176" s="171"/>
      <c r="SML176" s="171"/>
      <c r="SMM176" s="171"/>
      <c r="SMN176" s="171"/>
      <c r="SMO176" s="171"/>
      <c r="SMP176" s="171"/>
      <c r="SMQ176" s="171"/>
      <c r="SMR176" s="171"/>
      <c r="SMS176" s="171"/>
      <c r="SMT176" s="171"/>
      <c r="SMU176" s="171"/>
      <c r="SMV176" s="171"/>
      <c r="SMW176" s="171"/>
      <c r="SMX176" s="171"/>
      <c r="SMY176" s="171"/>
      <c r="SMZ176" s="171"/>
      <c r="SNA176" s="171"/>
      <c r="SNB176" s="171"/>
      <c r="SNC176" s="171"/>
      <c r="SND176" s="171"/>
      <c r="SNE176" s="171"/>
      <c r="SNF176" s="171"/>
      <c r="SNG176" s="171"/>
      <c r="SNH176" s="171"/>
      <c r="SNI176" s="171"/>
      <c r="SNJ176" s="171"/>
      <c r="SNK176" s="171"/>
      <c r="SNL176" s="171"/>
      <c r="SNM176" s="171"/>
      <c r="SNN176" s="171"/>
      <c r="SNO176" s="171"/>
      <c r="SNP176" s="171"/>
      <c r="SNQ176" s="171"/>
      <c r="SNR176" s="171"/>
      <c r="SNS176" s="171"/>
      <c r="SNT176" s="171"/>
      <c r="SNU176" s="171"/>
      <c r="SNV176" s="171"/>
      <c r="SNW176" s="171"/>
      <c r="SNX176" s="171"/>
      <c r="SNY176" s="171"/>
      <c r="SNZ176" s="171"/>
      <c r="SOA176" s="171"/>
      <c r="SOB176" s="171"/>
      <c r="SOC176" s="171"/>
      <c r="SOD176" s="171"/>
      <c r="SOE176" s="171"/>
      <c r="SOF176" s="171"/>
      <c r="SOG176" s="171"/>
      <c r="SOH176" s="171"/>
      <c r="SOI176" s="171"/>
      <c r="SOJ176" s="171"/>
      <c r="SOK176" s="171"/>
      <c r="SOL176" s="171"/>
      <c r="SOM176" s="171"/>
      <c r="SON176" s="171"/>
      <c r="SOO176" s="171"/>
      <c r="SOP176" s="171"/>
      <c r="SOQ176" s="171"/>
      <c r="SOR176" s="171"/>
      <c r="SOS176" s="171"/>
      <c r="SOT176" s="171"/>
      <c r="SOU176" s="171"/>
      <c r="SOV176" s="171"/>
      <c r="SOW176" s="171"/>
      <c r="SOX176" s="171"/>
      <c r="SOY176" s="171"/>
      <c r="SOZ176" s="171"/>
      <c r="SPA176" s="171"/>
      <c r="SPB176" s="171"/>
      <c r="SPC176" s="171"/>
      <c r="SPD176" s="171"/>
      <c r="SPE176" s="171"/>
      <c r="SPF176" s="171"/>
      <c r="SPG176" s="171"/>
      <c r="SPH176" s="171"/>
      <c r="SPI176" s="171"/>
      <c r="SPJ176" s="171"/>
      <c r="SPK176" s="171"/>
      <c r="SPL176" s="171"/>
      <c r="SPM176" s="171"/>
      <c r="SPN176" s="171"/>
      <c r="SPO176" s="171"/>
      <c r="SPP176" s="171"/>
      <c r="SPQ176" s="171"/>
      <c r="SPR176" s="171"/>
      <c r="SPS176" s="171"/>
      <c r="SPT176" s="171"/>
      <c r="SPU176" s="171"/>
      <c r="SPV176" s="171"/>
      <c r="SPW176" s="171"/>
      <c r="SPX176" s="171"/>
      <c r="SPY176" s="171"/>
      <c r="SPZ176" s="171"/>
      <c r="SQA176" s="171"/>
      <c r="SQB176" s="171"/>
      <c r="SQC176" s="171"/>
      <c r="SQD176" s="171"/>
      <c r="SQE176" s="171"/>
      <c r="SQF176" s="171"/>
      <c r="SQG176" s="171"/>
      <c r="SQH176" s="171"/>
      <c r="SQI176" s="171"/>
      <c r="SQJ176" s="171"/>
      <c r="SQK176" s="171"/>
      <c r="SQL176" s="171"/>
      <c r="SQM176" s="171"/>
      <c r="SQN176" s="171"/>
      <c r="SQO176" s="171"/>
      <c r="SQP176" s="171"/>
      <c r="SQQ176" s="171"/>
      <c r="SQR176" s="171"/>
      <c r="SQS176" s="171"/>
      <c r="SQT176" s="171"/>
      <c r="SQU176" s="171"/>
      <c r="SQV176" s="171"/>
      <c r="SQW176" s="171"/>
      <c r="SQX176" s="171"/>
      <c r="SQY176" s="171"/>
      <c r="SQZ176" s="171"/>
      <c r="SRA176" s="171"/>
      <c r="SRB176" s="171"/>
      <c r="SRC176" s="171"/>
      <c r="SRD176" s="171"/>
      <c r="SRE176" s="171"/>
      <c r="SRF176" s="171"/>
      <c r="SRG176" s="171"/>
      <c r="SRH176" s="171"/>
      <c r="SRI176" s="171"/>
      <c r="SRJ176" s="171"/>
      <c r="SRK176" s="171"/>
      <c r="SRL176" s="171"/>
      <c r="SRM176" s="171"/>
      <c r="SRN176" s="171"/>
      <c r="SRO176" s="171"/>
      <c r="SRP176" s="171"/>
      <c r="SRQ176" s="171"/>
      <c r="SRR176" s="171"/>
      <c r="SRS176" s="171"/>
      <c r="SRT176" s="171"/>
      <c r="SRU176" s="171"/>
      <c r="SRV176" s="171"/>
      <c r="SRW176" s="171"/>
      <c r="SRX176" s="171"/>
      <c r="SRY176" s="171"/>
      <c r="SRZ176" s="171"/>
      <c r="SSA176" s="171"/>
      <c r="SSB176" s="171"/>
      <c r="SSC176" s="171"/>
      <c r="SSD176" s="171"/>
      <c r="SSE176" s="171"/>
      <c r="SSF176" s="171"/>
      <c r="SSG176" s="171"/>
      <c r="SSH176" s="171"/>
      <c r="SSI176" s="171"/>
      <c r="SSJ176" s="171"/>
      <c r="SSK176" s="171"/>
      <c r="SSL176" s="171"/>
      <c r="SSM176" s="171"/>
      <c r="SSN176" s="171"/>
      <c r="SSO176" s="171"/>
      <c r="SSP176" s="171"/>
      <c r="SSQ176" s="171"/>
      <c r="SSR176" s="171"/>
      <c r="SSS176" s="171"/>
      <c r="SST176" s="171"/>
      <c r="SSU176" s="171"/>
      <c r="SSV176" s="171"/>
      <c r="SSW176" s="171"/>
      <c r="SSX176" s="171"/>
      <c r="SSY176" s="171"/>
      <c r="SSZ176" s="171"/>
      <c r="STA176" s="171"/>
      <c r="STB176" s="171"/>
      <c r="STC176" s="171"/>
      <c r="STD176" s="171"/>
      <c r="STE176" s="171"/>
      <c r="STF176" s="171"/>
      <c r="STG176" s="171"/>
      <c r="STH176" s="171"/>
      <c r="STI176" s="171"/>
      <c r="STJ176" s="171"/>
      <c r="STK176" s="171"/>
      <c r="STL176" s="171"/>
      <c r="STM176" s="171"/>
      <c r="STN176" s="171"/>
      <c r="STO176" s="171"/>
      <c r="STP176" s="171"/>
      <c r="STQ176" s="171"/>
      <c r="STR176" s="171"/>
      <c r="STS176" s="171"/>
      <c r="STT176" s="171"/>
      <c r="STU176" s="171"/>
      <c r="STV176" s="171"/>
      <c r="STW176" s="171"/>
      <c r="STX176" s="171"/>
      <c r="STY176" s="171"/>
      <c r="STZ176" s="171"/>
      <c r="SUA176" s="171"/>
      <c r="SUB176" s="171"/>
      <c r="SUC176" s="171"/>
      <c r="SUD176" s="171"/>
      <c r="SUE176" s="171"/>
      <c r="SUF176" s="171"/>
      <c r="SUG176" s="171"/>
      <c r="SUH176" s="171"/>
      <c r="SUI176" s="171"/>
      <c r="SUJ176" s="171"/>
      <c r="SUK176" s="171"/>
      <c r="SUL176" s="171"/>
      <c r="SUM176" s="171"/>
      <c r="SUN176" s="171"/>
      <c r="SUO176" s="171"/>
      <c r="SUP176" s="171"/>
      <c r="SUQ176" s="171"/>
      <c r="SUR176" s="171"/>
      <c r="SUS176" s="171"/>
      <c r="SUT176" s="171"/>
      <c r="SUU176" s="171"/>
      <c r="SUV176" s="171"/>
      <c r="SUW176" s="171"/>
      <c r="SUX176" s="171"/>
      <c r="SUY176" s="171"/>
      <c r="SUZ176" s="171"/>
      <c r="SVA176" s="171"/>
      <c r="SVB176" s="171"/>
      <c r="SVC176" s="171"/>
      <c r="SVD176" s="171"/>
      <c r="SVE176" s="171"/>
      <c r="SVF176" s="171"/>
      <c r="SVG176" s="171"/>
      <c r="SVH176" s="171"/>
      <c r="SVI176" s="171"/>
      <c r="SVJ176" s="171"/>
      <c r="SVK176" s="171"/>
      <c r="SVL176" s="171"/>
      <c r="SVM176" s="171"/>
      <c r="SVN176" s="171"/>
      <c r="SVO176" s="171"/>
      <c r="SVP176" s="171"/>
      <c r="SVQ176" s="171"/>
      <c r="SVR176" s="171"/>
      <c r="SVS176" s="171"/>
      <c r="SVT176" s="171"/>
      <c r="SVU176" s="171"/>
      <c r="SVV176" s="171"/>
      <c r="SVW176" s="171"/>
      <c r="SVX176" s="171"/>
      <c r="SVY176" s="171"/>
      <c r="SVZ176" s="171"/>
      <c r="SWA176" s="171"/>
      <c r="SWB176" s="171"/>
      <c r="SWC176" s="171"/>
      <c r="SWD176" s="171"/>
      <c r="SWE176" s="171"/>
      <c r="SWF176" s="171"/>
      <c r="SWG176" s="171"/>
      <c r="SWH176" s="171"/>
      <c r="SWI176" s="171"/>
      <c r="SWJ176" s="171"/>
      <c r="SWK176" s="171"/>
      <c r="SWL176" s="171"/>
      <c r="SWM176" s="171"/>
      <c r="SWN176" s="171"/>
      <c r="SWO176" s="171"/>
      <c r="SWP176" s="171"/>
      <c r="SWQ176" s="171"/>
      <c r="SWR176" s="171"/>
      <c r="SWS176" s="171"/>
      <c r="SWT176" s="171"/>
      <c r="SWU176" s="171"/>
      <c r="SWV176" s="171"/>
      <c r="SWW176" s="171"/>
      <c r="SWX176" s="171"/>
      <c r="SWY176" s="171"/>
      <c r="SWZ176" s="171"/>
      <c r="SXA176" s="171"/>
      <c r="SXB176" s="171"/>
      <c r="SXC176" s="171"/>
      <c r="SXD176" s="171"/>
      <c r="SXE176" s="171"/>
      <c r="SXF176" s="171"/>
      <c r="SXG176" s="171"/>
      <c r="SXH176" s="171"/>
      <c r="SXI176" s="171"/>
      <c r="SXJ176" s="171"/>
      <c r="SXK176" s="171"/>
      <c r="SXL176" s="171"/>
      <c r="SXM176" s="171"/>
      <c r="SXN176" s="171"/>
      <c r="SXO176" s="171"/>
      <c r="SXP176" s="171"/>
      <c r="SXQ176" s="171"/>
      <c r="SXR176" s="171"/>
      <c r="SXS176" s="171"/>
      <c r="SXT176" s="171"/>
      <c r="SXU176" s="171"/>
      <c r="SXV176" s="171"/>
      <c r="SXW176" s="171"/>
      <c r="SXX176" s="171"/>
      <c r="SXY176" s="171"/>
      <c r="SXZ176" s="171"/>
      <c r="SYA176" s="171"/>
      <c r="SYB176" s="171"/>
      <c r="SYC176" s="171"/>
      <c r="SYD176" s="171"/>
      <c r="SYE176" s="171"/>
      <c r="SYF176" s="171"/>
      <c r="SYG176" s="171"/>
      <c r="SYH176" s="171"/>
      <c r="SYI176" s="171"/>
      <c r="SYJ176" s="171"/>
      <c r="SYK176" s="171"/>
      <c r="SYL176" s="171"/>
      <c r="SYM176" s="171"/>
      <c r="SYN176" s="171"/>
      <c r="SYO176" s="171"/>
      <c r="SYP176" s="171"/>
      <c r="SYQ176" s="171"/>
      <c r="SYR176" s="171"/>
      <c r="SYS176" s="171"/>
      <c r="SYT176" s="171"/>
      <c r="SYU176" s="171"/>
      <c r="SYV176" s="171"/>
      <c r="SYW176" s="171"/>
      <c r="SYX176" s="171"/>
      <c r="SYY176" s="171"/>
      <c r="SYZ176" s="171"/>
      <c r="SZA176" s="171"/>
      <c r="SZB176" s="171"/>
      <c r="SZC176" s="171"/>
      <c r="SZD176" s="171"/>
      <c r="SZE176" s="171"/>
      <c r="SZF176" s="171"/>
      <c r="SZG176" s="171"/>
      <c r="SZH176" s="171"/>
      <c r="SZI176" s="171"/>
      <c r="SZJ176" s="171"/>
      <c r="SZK176" s="171"/>
      <c r="SZL176" s="171"/>
      <c r="SZM176" s="171"/>
      <c r="SZN176" s="171"/>
      <c r="SZO176" s="171"/>
      <c r="SZP176" s="171"/>
      <c r="SZQ176" s="171"/>
      <c r="SZR176" s="171"/>
      <c r="SZS176" s="171"/>
      <c r="SZT176" s="171"/>
      <c r="SZU176" s="171"/>
      <c r="SZV176" s="171"/>
      <c r="SZW176" s="171"/>
      <c r="SZX176" s="171"/>
      <c r="SZY176" s="171"/>
      <c r="SZZ176" s="171"/>
      <c r="TAA176" s="171"/>
      <c r="TAB176" s="171"/>
      <c r="TAC176" s="171"/>
      <c r="TAD176" s="171"/>
      <c r="TAE176" s="171"/>
      <c r="TAF176" s="171"/>
      <c r="TAG176" s="171"/>
      <c r="TAH176" s="171"/>
      <c r="TAI176" s="171"/>
      <c r="TAJ176" s="171"/>
      <c r="TAK176" s="171"/>
      <c r="TAL176" s="171"/>
      <c r="TAM176" s="171"/>
      <c r="TAN176" s="171"/>
      <c r="TAO176" s="171"/>
      <c r="TAP176" s="171"/>
      <c r="TAQ176" s="171"/>
      <c r="TAR176" s="171"/>
      <c r="TAS176" s="171"/>
      <c r="TAT176" s="171"/>
      <c r="TAU176" s="171"/>
      <c r="TAV176" s="171"/>
      <c r="TAW176" s="171"/>
      <c r="TAX176" s="171"/>
      <c r="TAY176" s="171"/>
      <c r="TAZ176" s="171"/>
      <c r="TBA176" s="171"/>
      <c r="TBB176" s="171"/>
      <c r="TBC176" s="171"/>
      <c r="TBD176" s="171"/>
      <c r="TBE176" s="171"/>
      <c r="TBF176" s="171"/>
      <c r="TBG176" s="171"/>
      <c r="TBH176" s="171"/>
      <c r="TBI176" s="171"/>
      <c r="TBJ176" s="171"/>
      <c r="TBK176" s="171"/>
      <c r="TBL176" s="171"/>
      <c r="TBM176" s="171"/>
      <c r="TBN176" s="171"/>
      <c r="TBO176" s="171"/>
      <c r="TBP176" s="171"/>
      <c r="TBQ176" s="171"/>
      <c r="TBR176" s="171"/>
      <c r="TBS176" s="171"/>
      <c r="TBT176" s="171"/>
      <c r="TBU176" s="171"/>
      <c r="TBV176" s="171"/>
      <c r="TBW176" s="171"/>
      <c r="TBX176" s="171"/>
      <c r="TBY176" s="171"/>
      <c r="TBZ176" s="171"/>
      <c r="TCA176" s="171"/>
      <c r="TCB176" s="171"/>
      <c r="TCC176" s="171"/>
      <c r="TCD176" s="171"/>
      <c r="TCE176" s="171"/>
      <c r="TCF176" s="171"/>
      <c r="TCG176" s="171"/>
      <c r="TCH176" s="171"/>
      <c r="TCI176" s="171"/>
      <c r="TCJ176" s="171"/>
      <c r="TCK176" s="171"/>
      <c r="TCL176" s="171"/>
      <c r="TCM176" s="171"/>
      <c r="TCN176" s="171"/>
      <c r="TCO176" s="171"/>
      <c r="TCP176" s="171"/>
      <c r="TCQ176" s="171"/>
      <c r="TCR176" s="171"/>
      <c r="TCS176" s="171"/>
      <c r="TCT176" s="171"/>
      <c r="TCU176" s="171"/>
      <c r="TCV176" s="171"/>
      <c r="TCW176" s="171"/>
      <c r="TCX176" s="171"/>
      <c r="TCY176" s="171"/>
      <c r="TCZ176" s="171"/>
      <c r="TDA176" s="171"/>
      <c r="TDB176" s="171"/>
      <c r="TDC176" s="171"/>
      <c r="TDD176" s="171"/>
      <c r="TDE176" s="171"/>
      <c r="TDF176" s="171"/>
      <c r="TDG176" s="171"/>
      <c r="TDH176" s="171"/>
      <c r="TDI176" s="171"/>
      <c r="TDJ176" s="171"/>
      <c r="TDK176" s="171"/>
      <c r="TDL176" s="171"/>
      <c r="TDM176" s="171"/>
      <c r="TDN176" s="171"/>
      <c r="TDO176" s="171"/>
      <c r="TDP176" s="171"/>
      <c r="TDQ176" s="171"/>
      <c r="TDR176" s="171"/>
      <c r="TDS176" s="171"/>
      <c r="TDT176" s="171"/>
      <c r="TDU176" s="171"/>
      <c r="TDV176" s="171"/>
      <c r="TDW176" s="171"/>
      <c r="TDX176" s="171"/>
      <c r="TDY176" s="171"/>
      <c r="TDZ176" s="171"/>
      <c r="TEA176" s="171"/>
      <c r="TEB176" s="171"/>
      <c r="TEC176" s="171"/>
      <c r="TED176" s="171"/>
      <c r="TEE176" s="171"/>
      <c r="TEF176" s="171"/>
      <c r="TEG176" s="171"/>
      <c r="TEH176" s="171"/>
      <c r="TEI176" s="171"/>
      <c r="TEJ176" s="171"/>
      <c r="TEK176" s="171"/>
      <c r="TEL176" s="171"/>
      <c r="TEM176" s="171"/>
      <c r="TEN176" s="171"/>
      <c r="TEO176" s="171"/>
      <c r="TEP176" s="171"/>
      <c r="TEQ176" s="171"/>
      <c r="TER176" s="171"/>
      <c r="TES176" s="171"/>
      <c r="TET176" s="171"/>
      <c r="TEU176" s="171"/>
      <c r="TEV176" s="171"/>
      <c r="TEW176" s="171"/>
      <c r="TEX176" s="171"/>
      <c r="TEY176" s="171"/>
      <c r="TEZ176" s="171"/>
      <c r="TFA176" s="171"/>
      <c r="TFB176" s="171"/>
      <c r="TFC176" s="171"/>
      <c r="TFD176" s="171"/>
      <c r="TFE176" s="171"/>
      <c r="TFF176" s="171"/>
      <c r="TFG176" s="171"/>
      <c r="TFH176" s="171"/>
      <c r="TFI176" s="171"/>
      <c r="TFJ176" s="171"/>
      <c r="TFK176" s="171"/>
      <c r="TFL176" s="171"/>
      <c r="TFM176" s="171"/>
      <c r="TFN176" s="171"/>
      <c r="TFO176" s="171"/>
      <c r="TFP176" s="171"/>
      <c r="TFQ176" s="171"/>
      <c r="TFR176" s="171"/>
      <c r="TFS176" s="171"/>
      <c r="TFT176" s="171"/>
      <c r="TFU176" s="171"/>
      <c r="TFV176" s="171"/>
      <c r="TFW176" s="171"/>
      <c r="TFX176" s="171"/>
      <c r="TFY176" s="171"/>
      <c r="TFZ176" s="171"/>
      <c r="TGA176" s="171"/>
      <c r="TGB176" s="171"/>
      <c r="TGC176" s="171"/>
      <c r="TGD176" s="171"/>
      <c r="TGE176" s="171"/>
      <c r="TGF176" s="171"/>
      <c r="TGG176" s="171"/>
      <c r="TGH176" s="171"/>
      <c r="TGI176" s="171"/>
      <c r="TGJ176" s="171"/>
      <c r="TGK176" s="171"/>
      <c r="TGL176" s="171"/>
      <c r="TGM176" s="171"/>
      <c r="TGN176" s="171"/>
      <c r="TGO176" s="171"/>
      <c r="TGP176" s="171"/>
      <c r="TGQ176" s="171"/>
      <c r="TGR176" s="171"/>
      <c r="TGS176" s="171"/>
      <c r="TGT176" s="171"/>
      <c r="TGU176" s="171"/>
      <c r="TGV176" s="171"/>
      <c r="TGW176" s="171"/>
      <c r="TGX176" s="171"/>
      <c r="TGY176" s="171"/>
      <c r="TGZ176" s="171"/>
      <c r="THA176" s="171"/>
      <c r="THB176" s="171"/>
      <c r="THC176" s="171"/>
      <c r="THD176" s="171"/>
      <c r="THE176" s="171"/>
      <c r="THF176" s="171"/>
      <c r="THG176" s="171"/>
      <c r="THH176" s="171"/>
      <c r="THI176" s="171"/>
      <c r="THJ176" s="171"/>
      <c r="THK176" s="171"/>
      <c r="THL176" s="171"/>
      <c r="THM176" s="171"/>
      <c r="THN176" s="171"/>
      <c r="THO176" s="171"/>
      <c r="THP176" s="171"/>
      <c r="THQ176" s="171"/>
      <c r="THR176" s="171"/>
      <c r="THS176" s="171"/>
      <c r="THT176" s="171"/>
      <c r="THU176" s="171"/>
      <c r="THV176" s="171"/>
      <c r="THW176" s="171"/>
      <c r="THX176" s="171"/>
      <c r="THY176" s="171"/>
      <c r="THZ176" s="171"/>
      <c r="TIA176" s="171"/>
      <c r="TIB176" s="171"/>
      <c r="TIC176" s="171"/>
      <c r="TID176" s="171"/>
      <c r="TIE176" s="171"/>
      <c r="TIF176" s="171"/>
      <c r="TIG176" s="171"/>
      <c r="TIH176" s="171"/>
      <c r="TII176" s="171"/>
      <c r="TIJ176" s="171"/>
      <c r="TIK176" s="171"/>
      <c r="TIL176" s="171"/>
      <c r="TIM176" s="171"/>
      <c r="TIN176" s="171"/>
      <c r="TIO176" s="171"/>
      <c r="TIP176" s="171"/>
      <c r="TIQ176" s="171"/>
      <c r="TIR176" s="171"/>
      <c r="TIS176" s="171"/>
      <c r="TIT176" s="171"/>
      <c r="TIU176" s="171"/>
      <c r="TIV176" s="171"/>
      <c r="TIW176" s="171"/>
      <c r="TIX176" s="171"/>
      <c r="TIY176" s="171"/>
      <c r="TIZ176" s="171"/>
      <c r="TJA176" s="171"/>
      <c r="TJB176" s="171"/>
      <c r="TJC176" s="171"/>
      <c r="TJD176" s="171"/>
      <c r="TJE176" s="171"/>
      <c r="TJF176" s="171"/>
      <c r="TJG176" s="171"/>
      <c r="TJH176" s="171"/>
      <c r="TJI176" s="171"/>
      <c r="TJJ176" s="171"/>
      <c r="TJK176" s="171"/>
      <c r="TJL176" s="171"/>
      <c r="TJM176" s="171"/>
      <c r="TJN176" s="171"/>
      <c r="TJO176" s="171"/>
      <c r="TJP176" s="171"/>
      <c r="TJQ176" s="171"/>
      <c r="TJR176" s="171"/>
      <c r="TJS176" s="171"/>
      <c r="TJT176" s="171"/>
      <c r="TJU176" s="171"/>
      <c r="TJV176" s="171"/>
      <c r="TJW176" s="171"/>
      <c r="TJX176" s="171"/>
      <c r="TJY176" s="171"/>
      <c r="TJZ176" s="171"/>
      <c r="TKA176" s="171"/>
      <c r="TKB176" s="171"/>
      <c r="TKC176" s="171"/>
      <c r="TKD176" s="171"/>
      <c r="TKE176" s="171"/>
      <c r="TKF176" s="171"/>
      <c r="TKG176" s="171"/>
      <c r="TKH176" s="171"/>
      <c r="TKI176" s="171"/>
      <c r="TKJ176" s="171"/>
      <c r="TKK176" s="171"/>
      <c r="TKL176" s="171"/>
      <c r="TKM176" s="171"/>
      <c r="TKN176" s="171"/>
      <c r="TKO176" s="171"/>
      <c r="TKP176" s="171"/>
      <c r="TKQ176" s="171"/>
      <c r="TKR176" s="171"/>
      <c r="TKS176" s="171"/>
      <c r="TKT176" s="171"/>
      <c r="TKU176" s="171"/>
      <c r="TKV176" s="171"/>
      <c r="TKW176" s="171"/>
      <c r="TKX176" s="171"/>
      <c r="TKY176" s="171"/>
      <c r="TKZ176" s="171"/>
      <c r="TLA176" s="171"/>
      <c r="TLB176" s="171"/>
      <c r="TLC176" s="171"/>
      <c r="TLD176" s="171"/>
      <c r="TLE176" s="171"/>
      <c r="TLF176" s="171"/>
      <c r="TLG176" s="171"/>
      <c r="TLH176" s="171"/>
      <c r="TLI176" s="171"/>
      <c r="TLJ176" s="171"/>
      <c r="TLK176" s="171"/>
      <c r="TLL176" s="171"/>
      <c r="TLM176" s="171"/>
      <c r="TLN176" s="171"/>
      <c r="TLO176" s="171"/>
      <c r="TLP176" s="171"/>
      <c r="TLQ176" s="171"/>
      <c r="TLR176" s="171"/>
      <c r="TLS176" s="171"/>
      <c r="TLT176" s="171"/>
      <c r="TLU176" s="171"/>
      <c r="TLV176" s="171"/>
      <c r="TLW176" s="171"/>
      <c r="TLX176" s="171"/>
      <c r="TLY176" s="171"/>
      <c r="TLZ176" s="171"/>
      <c r="TMA176" s="171"/>
      <c r="TMB176" s="171"/>
      <c r="TMC176" s="171"/>
      <c r="TMD176" s="171"/>
      <c r="TME176" s="171"/>
      <c r="TMF176" s="171"/>
      <c r="TMG176" s="171"/>
      <c r="TMH176" s="171"/>
      <c r="TMI176" s="171"/>
      <c r="TMJ176" s="171"/>
      <c r="TMK176" s="171"/>
      <c r="TML176" s="171"/>
      <c r="TMM176" s="171"/>
      <c r="TMN176" s="171"/>
      <c r="TMO176" s="171"/>
      <c r="TMP176" s="171"/>
      <c r="TMQ176" s="171"/>
      <c r="TMR176" s="171"/>
      <c r="TMS176" s="171"/>
      <c r="TMT176" s="171"/>
      <c r="TMU176" s="171"/>
      <c r="TMV176" s="171"/>
      <c r="TMW176" s="171"/>
      <c r="TMX176" s="171"/>
      <c r="TMY176" s="171"/>
      <c r="TMZ176" s="171"/>
      <c r="TNA176" s="171"/>
      <c r="TNB176" s="171"/>
      <c r="TNC176" s="171"/>
      <c r="TND176" s="171"/>
      <c r="TNE176" s="171"/>
      <c r="TNF176" s="171"/>
      <c r="TNG176" s="171"/>
      <c r="TNH176" s="171"/>
      <c r="TNI176" s="171"/>
      <c r="TNJ176" s="171"/>
      <c r="TNK176" s="171"/>
      <c r="TNL176" s="171"/>
      <c r="TNM176" s="171"/>
      <c r="TNN176" s="171"/>
      <c r="TNO176" s="171"/>
      <c r="TNP176" s="171"/>
      <c r="TNQ176" s="171"/>
      <c r="TNR176" s="171"/>
      <c r="TNS176" s="171"/>
      <c r="TNT176" s="171"/>
      <c r="TNU176" s="171"/>
      <c r="TNV176" s="171"/>
      <c r="TNW176" s="171"/>
      <c r="TNX176" s="171"/>
      <c r="TNY176" s="171"/>
      <c r="TNZ176" s="171"/>
      <c r="TOA176" s="171"/>
      <c r="TOB176" s="171"/>
      <c r="TOC176" s="171"/>
      <c r="TOD176" s="171"/>
      <c r="TOE176" s="171"/>
      <c r="TOF176" s="171"/>
      <c r="TOG176" s="171"/>
      <c r="TOH176" s="171"/>
      <c r="TOI176" s="171"/>
      <c r="TOJ176" s="171"/>
      <c r="TOK176" s="171"/>
      <c r="TOL176" s="171"/>
      <c r="TOM176" s="171"/>
      <c r="TON176" s="171"/>
      <c r="TOO176" s="171"/>
      <c r="TOP176" s="171"/>
      <c r="TOQ176" s="171"/>
      <c r="TOR176" s="171"/>
      <c r="TOS176" s="171"/>
      <c r="TOT176" s="171"/>
      <c r="TOU176" s="171"/>
      <c r="TOV176" s="171"/>
      <c r="TOW176" s="171"/>
      <c r="TOX176" s="171"/>
      <c r="TOY176" s="171"/>
      <c r="TOZ176" s="171"/>
      <c r="TPA176" s="171"/>
      <c r="TPB176" s="171"/>
      <c r="TPC176" s="171"/>
      <c r="TPD176" s="171"/>
      <c r="TPE176" s="171"/>
      <c r="TPF176" s="171"/>
      <c r="TPG176" s="171"/>
      <c r="TPH176" s="171"/>
      <c r="TPI176" s="171"/>
      <c r="TPJ176" s="171"/>
      <c r="TPK176" s="171"/>
      <c r="TPL176" s="171"/>
      <c r="TPM176" s="171"/>
      <c r="TPN176" s="171"/>
      <c r="TPO176" s="171"/>
      <c r="TPP176" s="171"/>
      <c r="TPQ176" s="171"/>
      <c r="TPR176" s="171"/>
      <c r="TPS176" s="171"/>
      <c r="TPT176" s="171"/>
      <c r="TPU176" s="171"/>
      <c r="TPV176" s="171"/>
      <c r="TPW176" s="171"/>
      <c r="TPX176" s="171"/>
      <c r="TPY176" s="171"/>
      <c r="TPZ176" s="171"/>
      <c r="TQA176" s="171"/>
      <c r="TQB176" s="171"/>
      <c r="TQC176" s="171"/>
      <c r="TQD176" s="171"/>
      <c r="TQE176" s="171"/>
      <c r="TQF176" s="171"/>
      <c r="TQG176" s="171"/>
      <c r="TQH176" s="171"/>
      <c r="TQI176" s="171"/>
      <c r="TQJ176" s="171"/>
      <c r="TQK176" s="171"/>
      <c r="TQL176" s="171"/>
      <c r="TQM176" s="171"/>
      <c r="TQN176" s="171"/>
      <c r="TQO176" s="171"/>
      <c r="TQP176" s="171"/>
      <c r="TQQ176" s="171"/>
      <c r="TQR176" s="171"/>
      <c r="TQS176" s="171"/>
      <c r="TQT176" s="171"/>
      <c r="TQU176" s="171"/>
      <c r="TQV176" s="171"/>
      <c r="TQW176" s="171"/>
      <c r="TQX176" s="171"/>
      <c r="TQY176" s="171"/>
      <c r="TQZ176" s="171"/>
      <c r="TRA176" s="171"/>
      <c r="TRB176" s="171"/>
      <c r="TRC176" s="171"/>
      <c r="TRD176" s="171"/>
      <c r="TRE176" s="171"/>
      <c r="TRF176" s="171"/>
      <c r="TRG176" s="171"/>
      <c r="TRH176" s="171"/>
      <c r="TRI176" s="171"/>
      <c r="TRJ176" s="171"/>
      <c r="TRK176" s="171"/>
      <c r="TRL176" s="171"/>
      <c r="TRM176" s="171"/>
      <c r="TRN176" s="171"/>
      <c r="TRO176" s="171"/>
      <c r="TRP176" s="171"/>
      <c r="TRQ176" s="171"/>
      <c r="TRR176" s="171"/>
      <c r="TRS176" s="171"/>
      <c r="TRT176" s="171"/>
      <c r="TRU176" s="171"/>
      <c r="TRV176" s="171"/>
      <c r="TRW176" s="171"/>
      <c r="TRX176" s="171"/>
      <c r="TRY176" s="171"/>
      <c r="TRZ176" s="171"/>
      <c r="TSA176" s="171"/>
      <c r="TSB176" s="171"/>
      <c r="TSC176" s="171"/>
      <c r="TSD176" s="171"/>
      <c r="TSE176" s="171"/>
      <c r="TSF176" s="171"/>
      <c r="TSG176" s="171"/>
      <c r="TSH176" s="171"/>
      <c r="TSI176" s="171"/>
      <c r="TSJ176" s="171"/>
      <c r="TSK176" s="171"/>
      <c r="TSL176" s="171"/>
      <c r="TSM176" s="171"/>
      <c r="TSN176" s="171"/>
      <c r="TSO176" s="171"/>
      <c r="TSP176" s="171"/>
      <c r="TSQ176" s="171"/>
      <c r="TSR176" s="171"/>
      <c r="TSS176" s="171"/>
      <c r="TST176" s="171"/>
      <c r="TSU176" s="171"/>
      <c r="TSV176" s="171"/>
      <c r="TSW176" s="171"/>
      <c r="TSX176" s="171"/>
      <c r="TSY176" s="171"/>
      <c r="TSZ176" s="171"/>
      <c r="TTA176" s="171"/>
      <c r="TTB176" s="171"/>
      <c r="TTC176" s="171"/>
      <c r="TTD176" s="171"/>
      <c r="TTE176" s="171"/>
      <c r="TTF176" s="171"/>
      <c r="TTG176" s="171"/>
      <c r="TTH176" s="171"/>
      <c r="TTI176" s="171"/>
      <c r="TTJ176" s="171"/>
      <c r="TTK176" s="171"/>
      <c r="TTL176" s="171"/>
      <c r="TTM176" s="171"/>
      <c r="TTN176" s="171"/>
      <c r="TTO176" s="171"/>
      <c r="TTP176" s="171"/>
      <c r="TTQ176" s="171"/>
      <c r="TTR176" s="171"/>
      <c r="TTS176" s="171"/>
      <c r="TTT176" s="171"/>
      <c r="TTU176" s="171"/>
      <c r="TTV176" s="171"/>
      <c r="TTW176" s="171"/>
      <c r="TTX176" s="171"/>
      <c r="TTY176" s="171"/>
      <c r="TTZ176" s="171"/>
      <c r="TUA176" s="171"/>
      <c r="TUB176" s="171"/>
      <c r="TUC176" s="171"/>
      <c r="TUD176" s="171"/>
      <c r="TUE176" s="171"/>
      <c r="TUF176" s="171"/>
      <c r="TUG176" s="171"/>
      <c r="TUH176" s="171"/>
      <c r="TUI176" s="171"/>
      <c r="TUJ176" s="171"/>
      <c r="TUK176" s="171"/>
      <c r="TUL176" s="171"/>
      <c r="TUM176" s="171"/>
      <c r="TUN176" s="171"/>
      <c r="TUO176" s="171"/>
      <c r="TUP176" s="171"/>
      <c r="TUQ176" s="171"/>
      <c r="TUR176" s="171"/>
      <c r="TUS176" s="171"/>
      <c r="TUT176" s="171"/>
      <c r="TUU176" s="171"/>
      <c r="TUV176" s="171"/>
      <c r="TUW176" s="171"/>
      <c r="TUX176" s="171"/>
      <c r="TUY176" s="171"/>
      <c r="TUZ176" s="171"/>
      <c r="TVA176" s="171"/>
      <c r="TVB176" s="171"/>
      <c r="TVC176" s="171"/>
      <c r="TVD176" s="171"/>
      <c r="TVE176" s="171"/>
      <c r="TVF176" s="171"/>
      <c r="TVG176" s="171"/>
      <c r="TVH176" s="171"/>
      <c r="TVI176" s="171"/>
      <c r="TVJ176" s="171"/>
      <c r="TVK176" s="171"/>
      <c r="TVL176" s="171"/>
      <c r="TVM176" s="171"/>
      <c r="TVN176" s="171"/>
      <c r="TVO176" s="171"/>
      <c r="TVP176" s="171"/>
      <c r="TVQ176" s="171"/>
      <c r="TVR176" s="171"/>
      <c r="TVS176" s="171"/>
      <c r="TVT176" s="171"/>
      <c r="TVU176" s="171"/>
      <c r="TVV176" s="171"/>
      <c r="TVW176" s="171"/>
      <c r="TVX176" s="171"/>
      <c r="TVY176" s="171"/>
      <c r="TVZ176" s="171"/>
      <c r="TWA176" s="171"/>
      <c r="TWB176" s="171"/>
      <c r="TWC176" s="171"/>
      <c r="TWD176" s="171"/>
      <c r="TWE176" s="171"/>
      <c r="TWF176" s="171"/>
      <c r="TWG176" s="171"/>
      <c r="TWH176" s="171"/>
      <c r="TWI176" s="171"/>
      <c r="TWJ176" s="171"/>
      <c r="TWK176" s="171"/>
      <c r="TWL176" s="171"/>
      <c r="TWM176" s="171"/>
      <c r="TWN176" s="171"/>
      <c r="TWO176" s="171"/>
      <c r="TWP176" s="171"/>
      <c r="TWQ176" s="171"/>
      <c r="TWR176" s="171"/>
      <c r="TWS176" s="171"/>
      <c r="TWT176" s="171"/>
      <c r="TWU176" s="171"/>
      <c r="TWV176" s="171"/>
      <c r="TWW176" s="171"/>
      <c r="TWX176" s="171"/>
      <c r="TWY176" s="171"/>
      <c r="TWZ176" s="171"/>
      <c r="TXA176" s="171"/>
      <c r="TXB176" s="171"/>
      <c r="TXC176" s="171"/>
      <c r="TXD176" s="171"/>
      <c r="TXE176" s="171"/>
      <c r="TXF176" s="171"/>
      <c r="TXG176" s="171"/>
      <c r="TXH176" s="171"/>
      <c r="TXI176" s="171"/>
      <c r="TXJ176" s="171"/>
      <c r="TXK176" s="171"/>
      <c r="TXL176" s="171"/>
      <c r="TXM176" s="171"/>
      <c r="TXN176" s="171"/>
      <c r="TXO176" s="171"/>
      <c r="TXP176" s="171"/>
      <c r="TXQ176" s="171"/>
      <c r="TXR176" s="171"/>
      <c r="TXS176" s="171"/>
      <c r="TXT176" s="171"/>
      <c r="TXU176" s="171"/>
      <c r="TXV176" s="171"/>
      <c r="TXW176" s="171"/>
      <c r="TXX176" s="171"/>
      <c r="TXY176" s="171"/>
      <c r="TXZ176" s="171"/>
      <c r="TYA176" s="171"/>
      <c r="TYB176" s="171"/>
      <c r="TYC176" s="171"/>
      <c r="TYD176" s="171"/>
      <c r="TYE176" s="171"/>
      <c r="TYF176" s="171"/>
      <c r="TYG176" s="171"/>
      <c r="TYH176" s="171"/>
      <c r="TYI176" s="171"/>
      <c r="TYJ176" s="171"/>
      <c r="TYK176" s="171"/>
      <c r="TYL176" s="171"/>
      <c r="TYM176" s="171"/>
      <c r="TYN176" s="171"/>
      <c r="TYO176" s="171"/>
      <c r="TYP176" s="171"/>
      <c r="TYQ176" s="171"/>
      <c r="TYR176" s="171"/>
      <c r="TYS176" s="171"/>
      <c r="TYT176" s="171"/>
      <c r="TYU176" s="171"/>
      <c r="TYV176" s="171"/>
      <c r="TYW176" s="171"/>
      <c r="TYX176" s="171"/>
      <c r="TYY176" s="171"/>
      <c r="TYZ176" s="171"/>
      <c r="TZA176" s="171"/>
      <c r="TZB176" s="171"/>
      <c r="TZC176" s="171"/>
      <c r="TZD176" s="171"/>
      <c r="TZE176" s="171"/>
      <c r="TZF176" s="171"/>
      <c r="TZG176" s="171"/>
      <c r="TZH176" s="171"/>
      <c r="TZI176" s="171"/>
      <c r="TZJ176" s="171"/>
      <c r="TZK176" s="171"/>
      <c r="TZL176" s="171"/>
      <c r="TZM176" s="171"/>
      <c r="TZN176" s="171"/>
      <c r="TZO176" s="171"/>
      <c r="TZP176" s="171"/>
      <c r="TZQ176" s="171"/>
      <c r="TZR176" s="171"/>
      <c r="TZS176" s="171"/>
      <c r="TZT176" s="171"/>
      <c r="TZU176" s="171"/>
      <c r="TZV176" s="171"/>
      <c r="TZW176" s="171"/>
      <c r="TZX176" s="171"/>
      <c r="TZY176" s="171"/>
      <c r="TZZ176" s="171"/>
      <c r="UAA176" s="171"/>
      <c r="UAB176" s="171"/>
      <c r="UAC176" s="171"/>
      <c r="UAD176" s="171"/>
      <c r="UAE176" s="171"/>
      <c r="UAF176" s="171"/>
      <c r="UAG176" s="171"/>
      <c r="UAH176" s="171"/>
      <c r="UAI176" s="171"/>
      <c r="UAJ176" s="171"/>
      <c r="UAK176" s="171"/>
      <c r="UAL176" s="171"/>
      <c r="UAM176" s="171"/>
      <c r="UAN176" s="171"/>
      <c r="UAO176" s="171"/>
      <c r="UAP176" s="171"/>
      <c r="UAQ176" s="171"/>
      <c r="UAR176" s="171"/>
      <c r="UAS176" s="171"/>
      <c r="UAT176" s="171"/>
      <c r="UAU176" s="171"/>
      <c r="UAV176" s="171"/>
      <c r="UAW176" s="171"/>
      <c r="UAX176" s="171"/>
      <c r="UAY176" s="171"/>
      <c r="UAZ176" s="171"/>
      <c r="UBA176" s="171"/>
      <c r="UBB176" s="171"/>
      <c r="UBC176" s="171"/>
      <c r="UBD176" s="171"/>
      <c r="UBE176" s="171"/>
      <c r="UBF176" s="171"/>
      <c r="UBG176" s="171"/>
      <c r="UBH176" s="171"/>
      <c r="UBI176" s="171"/>
      <c r="UBJ176" s="171"/>
      <c r="UBK176" s="171"/>
      <c r="UBL176" s="171"/>
      <c r="UBM176" s="171"/>
      <c r="UBN176" s="171"/>
      <c r="UBO176" s="171"/>
      <c r="UBP176" s="171"/>
      <c r="UBQ176" s="171"/>
      <c r="UBR176" s="171"/>
      <c r="UBS176" s="171"/>
      <c r="UBT176" s="171"/>
      <c r="UBU176" s="171"/>
      <c r="UBV176" s="171"/>
      <c r="UBW176" s="171"/>
      <c r="UBX176" s="171"/>
      <c r="UBY176" s="171"/>
      <c r="UBZ176" s="171"/>
      <c r="UCA176" s="171"/>
      <c r="UCB176" s="171"/>
      <c r="UCC176" s="171"/>
      <c r="UCD176" s="171"/>
      <c r="UCE176" s="171"/>
      <c r="UCF176" s="171"/>
      <c r="UCG176" s="171"/>
      <c r="UCH176" s="171"/>
      <c r="UCI176" s="171"/>
      <c r="UCJ176" s="171"/>
      <c r="UCK176" s="171"/>
      <c r="UCL176" s="171"/>
      <c r="UCM176" s="171"/>
      <c r="UCN176" s="171"/>
      <c r="UCO176" s="171"/>
      <c r="UCP176" s="171"/>
      <c r="UCQ176" s="171"/>
      <c r="UCR176" s="171"/>
      <c r="UCS176" s="171"/>
      <c r="UCT176" s="171"/>
      <c r="UCU176" s="171"/>
      <c r="UCV176" s="171"/>
      <c r="UCW176" s="171"/>
      <c r="UCX176" s="171"/>
      <c r="UCY176" s="171"/>
      <c r="UCZ176" s="171"/>
      <c r="UDA176" s="171"/>
      <c r="UDB176" s="171"/>
      <c r="UDC176" s="171"/>
      <c r="UDD176" s="171"/>
      <c r="UDE176" s="171"/>
      <c r="UDF176" s="171"/>
      <c r="UDG176" s="171"/>
      <c r="UDH176" s="171"/>
      <c r="UDI176" s="171"/>
      <c r="UDJ176" s="171"/>
      <c r="UDK176" s="171"/>
      <c r="UDL176" s="171"/>
      <c r="UDM176" s="171"/>
      <c r="UDN176" s="171"/>
      <c r="UDO176" s="171"/>
      <c r="UDP176" s="171"/>
      <c r="UDQ176" s="171"/>
      <c r="UDR176" s="171"/>
      <c r="UDS176" s="171"/>
      <c r="UDT176" s="171"/>
      <c r="UDU176" s="171"/>
      <c r="UDV176" s="171"/>
      <c r="UDW176" s="171"/>
      <c r="UDX176" s="171"/>
      <c r="UDY176" s="171"/>
      <c r="UDZ176" s="171"/>
      <c r="UEA176" s="171"/>
      <c r="UEB176" s="171"/>
      <c r="UEC176" s="171"/>
      <c r="UED176" s="171"/>
      <c r="UEE176" s="171"/>
      <c r="UEF176" s="171"/>
      <c r="UEG176" s="171"/>
      <c r="UEH176" s="171"/>
      <c r="UEI176" s="171"/>
      <c r="UEJ176" s="171"/>
      <c r="UEK176" s="171"/>
      <c r="UEL176" s="171"/>
      <c r="UEM176" s="171"/>
      <c r="UEN176" s="171"/>
      <c r="UEO176" s="171"/>
      <c r="UEP176" s="171"/>
      <c r="UEQ176" s="171"/>
      <c r="UER176" s="171"/>
      <c r="UES176" s="171"/>
      <c r="UET176" s="171"/>
      <c r="UEU176" s="171"/>
      <c r="UEV176" s="171"/>
      <c r="UEW176" s="171"/>
      <c r="UEX176" s="171"/>
      <c r="UEY176" s="171"/>
      <c r="UEZ176" s="171"/>
      <c r="UFA176" s="171"/>
      <c r="UFB176" s="171"/>
      <c r="UFC176" s="171"/>
      <c r="UFD176" s="171"/>
      <c r="UFE176" s="171"/>
      <c r="UFF176" s="171"/>
      <c r="UFG176" s="171"/>
      <c r="UFH176" s="171"/>
      <c r="UFI176" s="171"/>
      <c r="UFJ176" s="171"/>
      <c r="UFK176" s="171"/>
      <c r="UFL176" s="171"/>
      <c r="UFM176" s="171"/>
      <c r="UFN176" s="171"/>
      <c r="UFO176" s="171"/>
      <c r="UFP176" s="171"/>
      <c r="UFQ176" s="171"/>
      <c r="UFR176" s="171"/>
      <c r="UFS176" s="171"/>
      <c r="UFT176" s="171"/>
      <c r="UFU176" s="171"/>
      <c r="UFV176" s="171"/>
      <c r="UFW176" s="171"/>
      <c r="UFX176" s="171"/>
      <c r="UFY176" s="171"/>
      <c r="UFZ176" s="171"/>
      <c r="UGA176" s="171"/>
      <c r="UGB176" s="171"/>
      <c r="UGC176" s="171"/>
      <c r="UGD176" s="171"/>
      <c r="UGE176" s="171"/>
      <c r="UGF176" s="171"/>
      <c r="UGG176" s="171"/>
      <c r="UGH176" s="171"/>
      <c r="UGI176" s="171"/>
      <c r="UGJ176" s="171"/>
      <c r="UGK176" s="171"/>
      <c r="UGL176" s="171"/>
      <c r="UGM176" s="171"/>
      <c r="UGN176" s="171"/>
      <c r="UGO176" s="171"/>
      <c r="UGP176" s="171"/>
      <c r="UGQ176" s="171"/>
      <c r="UGR176" s="171"/>
      <c r="UGS176" s="171"/>
      <c r="UGT176" s="171"/>
      <c r="UGU176" s="171"/>
      <c r="UGV176" s="171"/>
      <c r="UGW176" s="171"/>
      <c r="UGX176" s="171"/>
      <c r="UGY176" s="171"/>
      <c r="UGZ176" s="171"/>
      <c r="UHA176" s="171"/>
      <c r="UHB176" s="171"/>
      <c r="UHC176" s="171"/>
      <c r="UHD176" s="171"/>
      <c r="UHE176" s="171"/>
      <c r="UHF176" s="171"/>
      <c r="UHG176" s="171"/>
      <c r="UHH176" s="171"/>
      <c r="UHI176" s="171"/>
      <c r="UHJ176" s="171"/>
      <c r="UHK176" s="171"/>
      <c r="UHL176" s="171"/>
      <c r="UHM176" s="171"/>
      <c r="UHN176" s="171"/>
      <c r="UHO176" s="171"/>
      <c r="UHP176" s="171"/>
      <c r="UHQ176" s="171"/>
      <c r="UHR176" s="171"/>
      <c r="UHS176" s="171"/>
      <c r="UHT176" s="171"/>
      <c r="UHU176" s="171"/>
      <c r="UHV176" s="171"/>
      <c r="UHW176" s="171"/>
      <c r="UHX176" s="171"/>
      <c r="UHY176" s="171"/>
      <c r="UHZ176" s="171"/>
      <c r="UIA176" s="171"/>
      <c r="UIB176" s="171"/>
      <c r="UIC176" s="171"/>
      <c r="UID176" s="171"/>
      <c r="UIE176" s="171"/>
      <c r="UIF176" s="171"/>
      <c r="UIG176" s="171"/>
      <c r="UIH176" s="171"/>
      <c r="UII176" s="171"/>
      <c r="UIJ176" s="171"/>
      <c r="UIK176" s="171"/>
      <c r="UIL176" s="171"/>
      <c r="UIM176" s="171"/>
      <c r="UIN176" s="171"/>
      <c r="UIO176" s="171"/>
      <c r="UIP176" s="171"/>
      <c r="UIQ176" s="171"/>
      <c r="UIR176" s="171"/>
      <c r="UIS176" s="171"/>
      <c r="UIT176" s="171"/>
      <c r="UIU176" s="171"/>
      <c r="UIV176" s="171"/>
      <c r="UIW176" s="171"/>
      <c r="UIX176" s="171"/>
      <c r="UIY176" s="171"/>
      <c r="UIZ176" s="171"/>
      <c r="UJA176" s="171"/>
      <c r="UJB176" s="171"/>
      <c r="UJC176" s="171"/>
      <c r="UJD176" s="171"/>
      <c r="UJE176" s="171"/>
      <c r="UJF176" s="171"/>
      <c r="UJG176" s="171"/>
      <c r="UJH176" s="171"/>
      <c r="UJI176" s="171"/>
      <c r="UJJ176" s="171"/>
      <c r="UJK176" s="171"/>
      <c r="UJL176" s="171"/>
      <c r="UJM176" s="171"/>
      <c r="UJN176" s="171"/>
      <c r="UJO176" s="171"/>
      <c r="UJP176" s="171"/>
      <c r="UJQ176" s="171"/>
      <c r="UJR176" s="171"/>
      <c r="UJS176" s="171"/>
      <c r="UJT176" s="171"/>
      <c r="UJU176" s="171"/>
      <c r="UJV176" s="171"/>
      <c r="UJW176" s="171"/>
      <c r="UJX176" s="171"/>
      <c r="UJY176" s="171"/>
      <c r="UJZ176" s="171"/>
      <c r="UKA176" s="171"/>
      <c r="UKB176" s="171"/>
      <c r="UKC176" s="171"/>
      <c r="UKD176" s="171"/>
      <c r="UKE176" s="171"/>
      <c r="UKF176" s="171"/>
      <c r="UKG176" s="171"/>
      <c r="UKH176" s="171"/>
      <c r="UKI176" s="171"/>
      <c r="UKJ176" s="171"/>
      <c r="UKK176" s="171"/>
      <c r="UKL176" s="171"/>
      <c r="UKM176" s="171"/>
      <c r="UKN176" s="171"/>
      <c r="UKO176" s="171"/>
      <c r="UKP176" s="171"/>
      <c r="UKQ176" s="171"/>
      <c r="UKR176" s="171"/>
      <c r="UKS176" s="171"/>
      <c r="UKT176" s="171"/>
      <c r="UKU176" s="171"/>
      <c r="UKV176" s="171"/>
      <c r="UKW176" s="171"/>
      <c r="UKX176" s="171"/>
      <c r="UKY176" s="171"/>
      <c r="UKZ176" s="171"/>
      <c r="ULA176" s="171"/>
      <c r="ULB176" s="171"/>
      <c r="ULC176" s="171"/>
      <c r="ULD176" s="171"/>
      <c r="ULE176" s="171"/>
      <c r="ULF176" s="171"/>
      <c r="ULG176" s="171"/>
      <c r="ULH176" s="171"/>
      <c r="ULI176" s="171"/>
      <c r="ULJ176" s="171"/>
      <c r="ULK176" s="171"/>
      <c r="ULL176" s="171"/>
      <c r="ULM176" s="171"/>
      <c r="ULN176" s="171"/>
      <c r="ULO176" s="171"/>
      <c r="ULP176" s="171"/>
      <c r="ULQ176" s="171"/>
      <c r="ULR176" s="171"/>
      <c r="ULS176" s="171"/>
      <c r="ULT176" s="171"/>
      <c r="ULU176" s="171"/>
      <c r="ULV176" s="171"/>
      <c r="ULW176" s="171"/>
      <c r="ULX176" s="171"/>
      <c r="ULY176" s="171"/>
      <c r="ULZ176" s="171"/>
      <c r="UMA176" s="171"/>
      <c r="UMB176" s="171"/>
      <c r="UMC176" s="171"/>
      <c r="UMD176" s="171"/>
      <c r="UME176" s="171"/>
      <c r="UMF176" s="171"/>
      <c r="UMG176" s="171"/>
      <c r="UMH176" s="171"/>
      <c r="UMI176" s="171"/>
      <c r="UMJ176" s="171"/>
      <c r="UMK176" s="171"/>
      <c r="UML176" s="171"/>
      <c r="UMM176" s="171"/>
      <c r="UMN176" s="171"/>
      <c r="UMO176" s="171"/>
      <c r="UMP176" s="171"/>
      <c r="UMQ176" s="171"/>
      <c r="UMR176" s="171"/>
      <c r="UMS176" s="171"/>
      <c r="UMT176" s="171"/>
      <c r="UMU176" s="171"/>
      <c r="UMV176" s="171"/>
      <c r="UMW176" s="171"/>
      <c r="UMX176" s="171"/>
      <c r="UMY176" s="171"/>
      <c r="UMZ176" s="171"/>
      <c r="UNA176" s="171"/>
      <c r="UNB176" s="171"/>
      <c r="UNC176" s="171"/>
      <c r="UND176" s="171"/>
      <c r="UNE176" s="171"/>
      <c r="UNF176" s="171"/>
      <c r="UNG176" s="171"/>
      <c r="UNH176" s="171"/>
      <c r="UNI176" s="171"/>
      <c r="UNJ176" s="171"/>
      <c r="UNK176" s="171"/>
      <c r="UNL176" s="171"/>
      <c r="UNM176" s="171"/>
      <c r="UNN176" s="171"/>
      <c r="UNO176" s="171"/>
      <c r="UNP176" s="171"/>
      <c r="UNQ176" s="171"/>
      <c r="UNR176" s="171"/>
      <c r="UNS176" s="171"/>
      <c r="UNT176" s="171"/>
      <c r="UNU176" s="171"/>
      <c r="UNV176" s="171"/>
      <c r="UNW176" s="171"/>
      <c r="UNX176" s="171"/>
      <c r="UNY176" s="171"/>
      <c r="UNZ176" s="171"/>
      <c r="UOA176" s="171"/>
      <c r="UOB176" s="171"/>
      <c r="UOC176" s="171"/>
      <c r="UOD176" s="171"/>
      <c r="UOE176" s="171"/>
      <c r="UOF176" s="171"/>
      <c r="UOG176" s="171"/>
      <c r="UOH176" s="171"/>
      <c r="UOI176" s="171"/>
      <c r="UOJ176" s="171"/>
      <c r="UOK176" s="171"/>
      <c r="UOL176" s="171"/>
      <c r="UOM176" s="171"/>
      <c r="UON176" s="171"/>
      <c r="UOO176" s="171"/>
      <c r="UOP176" s="171"/>
      <c r="UOQ176" s="171"/>
      <c r="UOR176" s="171"/>
      <c r="UOS176" s="171"/>
      <c r="UOT176" s="171"/>
      <c r="UOU176" s="171"/>
      <c r="UOV176" s="171"/>
      <c r="UOW176" s="171"/>
      <c r="UOX176" s="171"/>
      <c r="UOY176" s="171"/>
      <c r="UOZ176" s="171"/>
      <c r="UPA176" s="171"/>
      <c r="UPB176" s="171"/>
      <c r="UPC176" s="171"/>
      <c r="UPD176" s="171"/>
      <c r="UPE176" s="171"/>
      <c r="UPF176" s="171"/>
      <c r="UPG176" s="171"/>
      <c r="UPH176" s="171"/>
      <c r="UPI176" s="171"/>
      <c r="UPJ176" s="171"/>
      <c r="UPK176" s="171"/>
      <c r="UPL176" s="171"/>
      <c r="UPM176" s="171"/>
      <c r="UPN176" s="171"/>
      <c r="UPO176" s="171"/>
      <c r="UPP176" s="171"/>
      <c r="UPQ176" s="171"/>
      <c r="UPR176" s="171"/>
      <c r="UPS176" s="171"/>
      <c r="UPT176" s="171"/>
      <c r="UPU176" s="171"/>
      <c r="UPV176" s="171"/>
      <c r="UPW176" s="171"/>
      <c r="UPX176" s="171"/>
      <c r="UPY176" s="171"/>
      <c r="UPZ176" s="171"/>
      <c r="UQA176" s="171"/>
      <c r="UQB176" s="171"/>
      <c r="UQC176" s="171"/>
      <c r="UQD176" s="171"/>
      <c r="UQE176" s="171"/>
      <c r="UQF176" s="171"/>
      <c r="UQG176" s="171"/>
      <c r="UQH176" s="171"/>
      <c r="UQI176" s="171"/>
      <c r="UQJ176" s="171"/>
      <c r="UQK176" s="171"/>
      <c r="UQL176" s="171"/>
      <c r="UQM176" s="171"/>
      <c r="UQN176" s="171"/>
      <c r="UQO176" s="171"/>
      <c r="UQP176" s="171"/>
      <c r="UQQ176" s="171"/>
      <c r="UQR176" s="171"/>
      <c r="UQS176" s="171"/>
      <c r="UQT176" s="171"/>
      <c r="UQU176" s="171"/>
      <c r="UQV176" s="171"/>
      <c r="UQW176" s="171"/>
      <c r="UQX176" s="171"/>
      <c r="UQY176" s="171"/>
      <c r="UQZ176" s="171"/>
      <c r="URA176" s="171"/>
      <c r="URB176" s="171"/>
      <c r="URC176" s="171"/>
      <c r="URD176" s="171"/>
      <c r="URE176" s="171"/>
      <c r="URF176" s="171"/>
      <c r="URG176" s="171"/>
      <c r="URH176" s="171"/>
      <c r="URI176" s="171"/>
      <c r="URJ176" s="171"/>
      <c r="URK176" s="171"/>
      <c r="URL176" s="171"/>
      <c r="URM176" s="171"/>
      <c r="URN176" s="171"/>
      <c r="URO176" s="171"/>
      <c r="URP176" s="171"/>
      <c r="URQ176" s="171"/>
      <c r="URR176" s="171"/>
      <c r="URS176" s="171"/>
      <c r="URT176" s="171"/>
      <c r="URU176" s="171"/>
      <c r="URV176" s="171"/>
      <c r="URW176" s="171"/>
      <c r="URX176" s="171"/>
      <c r="URY176" s="171"/>
      <c r="URZ176" s="171"/>
      <c r="USA176" s="171"/>
      <c r="USB176" s="171"/>
      <c r="USC176" s="171"/>
      <c r="USD176" s="171"/>
      <c r="USE176" s="171"/>
      <c r="USF176" s="171"/>
      <c r="USG176" s="171"/>
      <c r="USH176" s="171"/>
      <c r="USI176" s="171"/>
      <c r="USJ176" s="171"/>
      <c r="USK176" s="171"/>
      <c r="USL176" s="171"/>
      <c r="USM176" s="171"/>
      <c r="USN176" s="171"/>
      <c r="USO176" s="171"/>
      <c r="USP176" s="171"/>
      <c r="USQ176" s="171"/>
      <c r="USR176" s="171"/>
      <c r="USS176" s="171"/>
      <c r="UST176" s="171"/>
      <c r="USU176" s="171"/>
      <c r="USV176" s="171"/>
      <c r="USW176" s="171"/>
      <c r="USX176" s="171"/>
      <c r="USY176" s="171"/>
      <c r="USZ176" s="171"/>
      <c r="UTA176" s="171"/>
      <c r="UTB176" s="171"/>
      <c r="UTC176" s="171"/>
      <c r="UTD176" s="171"/>
      <c r="UTE176" s="171"/>
      <c r="UTF176" s="171"/>
      <c r="UTG176" s="171"/>
      <c r="UTH176" s="171"/>
      <c r="UTI176" s="171"/>
      <c r="UTJ176" s="171"/>
      <c r="UTK176" s="171"/>
      <c r="UTL176" s="171"/>
      <c r="UTM176" s="171"/>
      <c r="UTN176" s="171"/>
      <c r="UTO176" s="171"/>
      <c r="UTP176" s="171"/>
      <c r="UTQ176" s="171"/>
      <c r="UTR176" s="171"/>
      <c r="UTS176" s="171"/>
      <c r="UTT176" s="171"/>
      <c r="UTU176" s="171"/>
      <c r="UTV176" s="171"/>
      <c r="UTW176" s="171"/>
      <c r="UTX176" s="171"/>
      <c r="UTY176" s="171"/>
      <c r="UTZ176" s="171"/>
      <c r="UUA176" s="171"/>
      <c r="UUB176" s="171"/>
      <c r="UUC176" s="171"/>
      <c r="UUD176" s="171"/>
      <c r="UUE176" s="171"/>
      <c r="UUF176" s="171"/>
      <c r="UUG176" s="171"/>
      <c r="UUH176" s="171"/>
      <c r="UUI176" s="171"/>
      <c r="UUJ176" s="171"/>
      <c r="UUK176" s="171"/>
      <c r="UUL176" s="171"/>
      <c r="UUM176" s="171"/>
      <c r="UUN176" s="171"/>
      <c r="UUO176" s="171"/>
      <c r="UUP176" s="171"/>
      <c r="UUQ176" s="171"/>
      <c r="UUR176" s="171"/>
      <c r="UUS176" s="171"/>
      <c r="UUT176" s="171"/>
      <c r="UUU176" s="171"/>
      <c r="UUV176" s="171"/>
      <c r="UUW176" s="171"/>
      <c r="UUX176" s="171"/>
      <c r="UUY176" s="171"/>
      <c r="UUZ176" s="171"/>
      <c r="UVA176" s="171"/>
      <c r="UVB176" s="171"/>
      <c r="UVC176" s="171"/>
      <c r="UVD176" s="171"/>
      <c r="UVE176" s="171"/>
      <c r="UVF176" s="171"/>
      <c r="UVG176" s="171"/>
      <c r="UVH176" s="171"/>
      <c r="UVI176" s="171"/>
      <c r="UVJ176" s="171"/>
      <c r="UVK176" s="171"/>
      <c r="UVL176" s="171"/>
      <c r="UVM176" s="171"/>
      <c r="UVN176" s="171"/>
      <c r="UVO176" s="171"/>
      <c r="UVP176" s="171"/>
      <c r="UVQ176" s="171"/>
      <c r="UVR176" s="171"/>
      <c r="UVS176" s="171"/>
      <c r="UVT176" s="171"/>
      <c r="UVU176" s="171"/>
      <c r="UVV176" s="171"/>
      <c r="UVW176" s="171"/>
      <c r="UVX176" s="171"/>
      <c r="UVY176" s="171"/>
      <c r="UVZ176" s="171"/>
      <c r="UWA176" s="171"/>
      <c r="UWB176" s="171"/>
      <c r="UWC176" s="171"/>
      <c r="UWD176" s="171"/>
      <c r="UWE176" s="171"/>
      <c r="UWF176" s="171"/>
      <c r="UWG176" s="171"/>
      <c r="UWH176" s="171"/>
      <c r="UWI176" s="171"/>
      <c r="UWJ176" s="171"/>
      <c r="UWK176" s="171"/>
      <c r="UWL176" s="171"/>
      <c r="UWM176" s="171"/>
      <c r="UWN176" s="171"/>
      <c r="UWO176" s="171"/>
      <c r="UWP176" s="171"/>
      <c r="UWQ176" s="171"/>
      <c r="UWR176" s="171"/>
      <c r="UWS176" s="171"/>
      <c r="UWT176" s="171"/>
      <c r="UWU176" s="171"/>
      <c r="UWV176" s="171"/>
      <c r="UWW176" s="171"/>
      <c r="UWX176" s="171"/>
      <c r="UWY176" s="171"/>
      <c r="UWZ176" s="171"/>
      <c r="UXA176" s="171"/>
      <c r="UXB176" s="171"/>
      <c r="UXC176" s="171"/>
      <c r="UXD176" s="171"/>
      <c r="UXE176" s="171"/>
      <c r="UXF176" s="171"/>
      <c r="UXG176" s="171"/>
      <c r="UXH176" s="171"/>
      <c r="UXI176" s="171"/>
      <c r="UXJ176" s="171"/>
      <c r="UXK176" s="171"/>
      <c r="UXL176" s="171"/>
      <c r="UXM176" s="171"/>
      <c r="UXN176" s="171"/>
      <c r="UXO176" s="171"/>
      <c r="UXP176" s="171"/>
      <c r="UXQ176" s="171"/>
      <c r="UXR176" s="171"/>
      <c r="UXS176" s="171"/>
      <c r="UXT176" s="171"/>
      <c r="UXU176" s="171"/>
      <c r="UXV176" s="171"/>
      <c r="UXW176" s="171"/>
      <c r="UXX176" s="171"/>
      <c r="UXY176" s="171"/>
      <c r="UXZ176" s="171"/>
      <c r="UYA176" s="171"/>
      <c r="UYB176" s="171"/>
      <c r="UYC176" s="171"/>
      <c r="UYD176" s="171"/>
      <c r="UYE176" s="171"/>
      <c r="UYF176" s="171"/>
      <c r="UYG176" s="171"/>
      <c r="UYH176" s="171"/>
      <c r="UYI176" s="171"/>
      <c r="UYJ176" s="171"/>
      <c r="UYK176" s="171"/>
      <c r="UYL176" s="171"/>
      <c r="UYM176" s="171"/>
      <c r="UYN176" s="171"/>
      <c r="UYO176" s="171"/>
      <c r="UYP176" s="171"/>
      <c r="UYQ176" s="171"/>
      <c r="UYR176" s="171"/>
      <c r="UYS176" s="171"/>
      <c r="UYT176" s="171"/>
      <c r="UYU176" s="171"/>
      <c r="UYV176" s="171"/>
      <c r="UYW176" s="171"/>
      <c r="UYX176" s="171"/>
      <c r="UYY176" s="171"/>
      <c r="UYZ176" s="171"/>
      <c r="UZA176" s="171"/>
      <c r="UZB176" s="171"/>
      <c r="UZC176" s="171"/>
      <c r="UZD176" s="171"/>
      <c r="UZE176" s="171"/>
      <c r="UZF176" s="171"/>
      <c r="UZG176" s="171"/>
      <c r="UZH176" s="171"/>
      <c r="UZI176" s="171"/>
      <c r="UZJ176" s="171"/>
      <c r="UZK176" s="171"/>
      <c r="UZL176" s="171"/>
      <c r="UZM176" s="171"/>
      <c r="UZN176" s="171"/>
      <c r="UZO176" s="171"/>
      <c r="UZP176" s="171"/>
      <c r="UZQ176" s="171"/>
      <c r="UZR176" s="171"/>
      <c r="UZS176" s="171"/>
      <c r="UZT176" s="171"/>
      <c r="UZU176" s="171"/>
      <c r="UZV176" s="171"/>
      <c r="UZW176" s="171"/>
      <c r="UZX176" s="171"/>
      <c r="UZY176" s="171"/>
      <c r="UZZ176" s="171"/>
      <c r="VAA176" s="171"/>
      <c r="VAB176" s="171"/>
      <c r="VAC176" s="171"/>
      <c r="VAD176" s="171"/>
      <c r="VAE176" s="171"/>
      <c r="VAF176" s="171"/>
      <c r="VAG176" s="171"/>
      <c r="VAH176" s="171"/>
      <c r="VAI176" s="171"/>
      <c r="VAJ176" s="171"/>
      <c r="VAK176" s="171"/>
      <c r="VAL176" s="171"/>
      <c r="VAM176" s="171"/>
      <c r="VAN176" s="171"/>
      <c r="VAO176" s="171"/>
      <c r="VAP176" s="171"/>
      <c r="VAQ176" s="171"/>
      <c r="VAR176" s="171"/>
      <c r="VAS176" s="171"/>
      <c r="VAT176" s="171"/>
      <c r="VAU176" s="171"/>
      <c r="VAV176" s="171"/>
      <c r="VAW176" s="171"/>
      <c r="VAX176" s="171"/>
      <c r="VAY176" s="171"/>
      <c r="VAZ176" s="171"/>
      <c r="VBA176" s="171"/>
      <c r="VBB176" s="171"/>
      <c r="VBC176" s="171"/>
      <c r="VBD176" s="171"/>
      <c r="VBE176" s="171"/>
      <c r="VBF176" s="171"/>
      <c r="VBG176" s="171"/>
      <c r="VBH176" s="171"/>
      <c r="VBI176" s="171"/>
      <c r="VBJ176" s="171"/>
      <c r="VBK176" s="171"/>
      <c r="VBL176" s="171"/>
      <c r="VBM176" s="171"/>
      <c r="VBN176" s="171"/>
      <c r="VBO176" s="171"/>
      <c r="VBP176" s="171"/>
      <c r="VBQ176" s="171"/>
      <c r="VBR176" s="171"/>
      <c r="VBS176" s="171"/>
      <c r="VBT176" s="171"/>
      <c r="VBU176" s="171"/>
      <c r="VBV176" s="171"/>
      <c r="VBW176" s="171"/>
      <c r="VBX176" s="171"/>
      <c r="VBY176" s="171"/>
      <c r="VBZ176" s="171"/>
      <c r="VCA176" s="171"/>
      <c r="VCB176" s="171"/>
      <c r="VCC176" s="171"/>
      <c r="VCD176" s="171"/>
      <c r="VCE176" s="171"/>
      <c r="VCF176" s="171"/>
      <c r="VCG176" s="171"/>
      <c r="VCH176" s="171"/>
      <c r="VCI176" s="171"/>
      <c r="VCJ176" s="171"/>
      <c r="VCK176" s="171"/>
      <c r="VCL176" s="171"/>
      <c r="VCM176" s="171"/>
      <c r="VCN176" s="171"/>
      <c r="VCO176" s="171"/>
      <c r="VCP176" s="171"/>
      <c r="VCQ176" s="171"/>
      <c r="VCR176" s="171"/>
      <c r="VCS176" s="171"/>
      <c r="VCT176" s="171"/>
      <c r="VCU176" s="171"/>
      <c r="VCV176" s="171"/>
      <c r="VCW176" s="171"/>
      <c r="VCX176" s="171"/>
      <c r="VCY176" s="171"/>
      <c r="VCZ176" s="171"/>
      <c r="VDA176" s="171"/>
      <c r="VDB176" s="171"/>
      <c r="VDC176" s="171"/>
      <c r="VDD176" s="171"/>
      <c r="VDE176" s="171"/>
      <c r="VDF176" s="171"/>
      <c r="VDG176" s="171"/>
      <c r="VDH176" s="171"/>
      <c r="VDI176" s="171"/>
      <c r="VDJ176" s="171"/>
      <c r="VDK176" s="171"/>
      <c r="VDL176" s="171"/>
      <c r="VDM176" s="171"/>
      <c r="VDN176" s="171"/>
      <c r="VDO176" s="171"/>
      <c r="VDP176" s="171"/>
      <c r="VDQ176" s="171"/>
      <c r="VDR176" s="171"/>
      <c r="VDS176" s="171"/>
      <c r="VDT176" s="171"/>
      <c r="VDU176" s="171"/>
      <c r="VDV176" s="171"/>
      <c r="VDW176" s="171"/>
      <c r="VDX176" s="171"/>
      <c r="VDY176" s="171"/>
      <c r="VDZ176" s="171"/>
      <c r="VEA176" s="171"/>
      <c r="VEB176" s="171"/>
      <c r="VEC176" s="171"/>
      <c r="VED176" s="171"/>
      <c r="VEE176" s="171"/>
      <c r="VEF176" s="171"/>
      <c r="VEG176" s="171"/>
      <c r="VEH176" s="171"/>
      <c r="VEI176" s="171"/>
      <c r="VEJ176" s="171"/>
      <c r="VEK176" s="171"/>
      <c r="VEL176" s="171"/>
      <c r="VEM176" s="171"/>
      <c r="VEN176" s="171"/>
      <c r="VEO176" s="171"/>
      <c r="VEP176" s="171"/>
      <c r="VEQ176" s="171"/>
      <c r="VER176" s="171"/>
      <c r="VES176" s="171"/>
      <c r="VET176" s="171"/>
      <c r="VEU176" s="171"/>
      <c r="VEV176" s="171"/>
      <c r="VEW176" s="171"/>
      <c r="VEX176" s="171"/>
      <c r="VEY176" s="171"/>
      <c r="VEZ176" s="171"/>
      <c r="VFA176" s="171"/>
      <c r="VFB176" s="171"/>
      <c r="VFC176" s="171"/>
      <c r="VFD176" s="171"/>
      <c r="VFE176" s="171"/>
      <c r="VFF176" s="171"/>
      <c r="VFG176" s="171"/>
      <c r="VFH176" s="171"/>
      <c r="VFI176" s="171"/>
      <c r="VFJ176" s="171"/>
      <c r="VFK176" s="171"/>
      <c r="VFL176" s="171"/>
      <c r="VFM176" s="171"/>
      <c r="VFN176" s="171"/>
      <c r="VFO176" s="171"/>
      <c r="VFP176" s="171"/>
      <c r="VFQ176" s="171"/>
      <c r="VFR176" s="171"/>
      <c r="VFS176" s="171"/>
      <c r="VFT176" s="171"/>
      <c r="VFU176" s="171"/>
      <c r="VFV176" s="171"/>
      <c r="VFW176" s="171"/>
      <c r="VFX176" s="171"/>
      <c r="VFY176" s="171"/>
      <c r="VFZ176" s="171"/>
      <c r="VGA176" s="171"/>
      <c r="VGB176" s="171"/>
      <c r="VGC176" s="171"/>
      <c r="VGD176" s="171"/>
      <c r="VGE176" s="171"/>
      <c r="VGF176" s="171"/>
      <c r="VGG176" s="171"/>
      <c r="VGH176" s="171"/>
      <c r="VGI176" s="171"/>
      <c r="VGJ176" s="171"/>
      <c r="VGK176" s="171"/>
      <c r="VGL176" s="171"/>
      <c r="VGM176" s="171"/>
      <c r="VGN176" s="171"/>
      <c r="VGO176" s="171"/>
      <c r="VGP176" s="171"/>
      <c r="VGQ176" s="171"/>
      <c r="VGR176" s="171"/>
      <c r="VGS176" s="171"/>
      <c r="VGT176" s="171"/>
      <c r="VGU176" s="171"/>
      <c r="VGV176" s="171"/>
      <c r="VGW176" s="171"/>
      <c r="VGX176" s="171"/>
      <c r="VGY176" s="171"/>
      <c r="VGZ176" s="171"/>
      <c r="VHA176" s="171"/>
      <c r="VHB176" s="171"/>
      <c r="VHC176" s="171"/>
      <c r="VHD176" s="171"/>
      <c r="VHE176" s="171"/>
      <c r="VHF176" s="171"/>
      <c r="VHG176" s="171"/>
      <c r="VHH176" s="171"/>
      <c r="VHI176" s="171"/>
      <c r="VHJ176" s="171"/>
      <c r="VHK176" s="171"/>
      <c r="VHL176" s="171"/>
      <c r="VHM176" s="171"/>
      <c r="VHN176" s="171"/>
      <c r="VHO176" s="171"/>
      <c r="VHP176" s="171"/>
      <c r="VHQ176" s="171"/>
      <c r="VHR176" s="171"/>
      <c r="VHS176" s="171"/>
      <c r="VHT176" s="171"/>
      <c r="VHU176" s="171"/>
      <c r="VHV176" s="171"/>
      <c r="VHW176" s="171"/>
      <c r="VHX176" s="171"/>
      <c r="VHY176" s="171"/>
      <c r="VHZ176" s="171"/>
      <c r="VIA176" s="171"/>
      <c r="VIB176" s="171"/>
      <c r="VIC176" s="171"/>
      <c r="VID176" s="171"/>
      <c r="VIE176" s="171"/>
      <c r="VIF176" s="171"/>
      <c r="VIG176" s="171"/>
      <c r="VIH176" s="171"/>
      <c r="VII176" s="171"/>
      <c r="VIJ176" s="171"/>
      <c r="VIK176" s="171"/>
      <c r="VIL176" s="171"/>
      <c r="VIM176" s="171"/>
      <c r="VIN176" s="171"/>
      <c r="VIO176" s="171"/>
      <c r="VIP176" s="171"/>
      <c r="VIQ176" s="171"/>
      <c r="VIR176" s="171"/>
      <c r="VIS176" s="171"/>
      <c r="VIT176" s="171"/>
      <c r="VIU176" s="171"/>
      <c r="VIV176" s="171"/>
      <c r="VIW176" s="171"/>
      <c r="VIX176" s="171"/>
      <c r="VIY176" s="171"/>
      <c r="VIZ176" s="171"/>
      <c r="VJA176" s="171"/>
      <c r="VJB176" s="171"/>
      <c r="VJC176" s="171"/>
      <c r="VJD176" s="171"/>
      <c r="VJE176" s="171"/>
      <c r="VJF176" s="171"/>
      <c r="VJG176" s="171"/>
      <c r="VJH176" s="171"/>
      <c r="VJI176" s="171"/>
      <c r="VJJ176" s="171"/>
      <c r="VJK176" s="171"/>
      <c r="VJL176" s="171"/>
      <c r="VJM176" s="171"/>
      <c r="VJN176" s="171"/>
      <c r="VJO176" s="171"/>
      <c r="VJP176" s="171"/>
      <c r="VJQ176" s="171"/>
      <c r="VJR176" s="171"/>
      <c r="VJS176" s="171"/>
      <c r="VJT176" s="171"/>
      <c r="VJU176" s="171"/>
      <c r="VJV176" s="171"/>
      <c r="VJW176" s="171"/>
      <c r="VJX176" s="171"/>
      <c r="VJY176" s="171"/>
      <c r="VJZ176" s="171"/>
      <c r="VKA176" s="171"/>
      <c r="VKB176" s="171"/>
      <c r="VKC176" s="171"/>
      <c r="VKD176" s="171"/>
      <c r="VKE176" s="171"/>
      <c r="VKF176" s="171"/>
      <c r="VKG176" s="171"/>
      <c r="VKH176" s="171"/>
      <c r="VKI176" s="171"/>
      <c r="VKJ176" s="171"/>
      <c r="VKK176" s="171"/>
      <c r="VKL176" s="171"/>
      <c r="VKM176" s="171"/>
      <c r="VKN176" s="171"/>
      <c r="VKO176" s="171"/>
      <c r="VKP176" s="171"/>
      <c r="VKQ176" s="171"/>
      <c r="VKR176" s="171"/>
      <c r="VKS176" s="171"/>
      <c r="VKT176" s="171"/>
      <c r="VKU176" s="171"/>
      <c r="VKV176" s="171"/>
      <c r="VKW176" s="171"/>
      <c r="VKX176" s="171"/>
      <c r="VKY176" s="171"/>
      <c r="VKZ176" s="171"/>
      <c r="VLA176" s="171"/>
      <c r="VLB176" s="171"/>
      <c r="VLC176" s="171"/>
      <c r="VLD176" s="171"/>
      <c r="VLE176" s="171"/>
      <c r="VLF176" s="171"/>
      <c r="VLG176" s="171"/>
      <c r="VLH176" s="171"/>
      <c r="VLI176" s="171"/>
      <c r="VLJ176" s="171"/>
      <c r="VLK176" s="171"/>
      <c r="VLL176" s="171"/>
      <c r="VLM176" s="171"/>
      <c r="VLN176" s="171"/>
      <c r="VLO176" s="171"/>
      <c r="VLP176" s="171"/>
      <c r="VLQ176" s="171"/>
      <c r="VLR176" s="171"/>
      <c r="VLS176" s="171"/>
      <c r="VLT176" s="171"/>
      <c r="VLU176" s="171"/>
      <c r="VLV176" s="171"/>
      <c r="VLW176" s="171"/>
      <c r="VLX176" s="171"/>
      <c r="VLY176" s="171"/>
      <c r="VLZ176" s="171"/>
      <c r="VMA176" s="171"/>
      <c r="VMB176" s="171"/>
      <c r="VMC176" s="171"/>
      <c r="VMD176" s="171"/>
      <c r="VME176" s="171"/>
      <c r="VMF176" s="171"/>
      <c r="VMG176" s="171"/>
      <c r="VMH176" s="171"/>
      <c r="VMI176" s="171"/>
      <c r="VMJ176" s="171"/>
      <c r="VMK176" s="171"/>
      <c r="VML176" s="171"/>
      <c r="VMM176" s="171"/>
      <c r="VMN176" s="171"/>
      <c r="VMO176" s="171"/>
      <c r="VMP176" s="171"/>
      <c r="VMQ176" s="171"/>
      <c r="VMR176" s="171"/>
      <c r="VMS176" s="171"/>
      <c r="VMT176" s="171"/>
      <c r="VMU176" s="171"/>
      <c r="VMV176" s="171"/>
      <c r="VMW176" s="171"/>
      <c r="VMX176" s="171"/>
      <c r="VMY176" s="171"/>
      <c r="VMZ176" s="171"/>
      <c r="VNA176" s="171"/>
      <c r="VNB176" s="171"/>
      <c r="VNC176" s="171"/>
      <c r="VND176" s="171"/>
      <c r="VNE176" s="171"/>
      <c r="VNF176" s="171"/>
      <c r="VNG176" s="171"/>
      <c r="VNH176" s="171"/>
      <c r="VNI176" s="171"/>
      <c r="VNJ176" s="171"/>
      <c r="VNK176" s="171"/>
      <c r="VNL176" s="171"/>
      <c r="VNM176" s="171"/>
      <c r="VNN176" s="171"/>
      <c r="VNO176" s="171"/>
      <c r="VNP176" s="171"/>
      <c r="VNQ176" s="171"/>
      <c r="VNR176" s="171"/>
      <c r="VNS176" s="171"/>
      <c r="VNT176" s="171"/>
      <c r="VNU176" s="171"/>
      <c r="VNV176" s="171"/>
      <c r="VNW176" s="171"/>
      <c r="VNX176" s="171"/>
      <c r="VNY176" s="171"/>
      <c r="VNZ176" s="171"/>
      <c r="VOA176" s="171"/>
      <c r="VOB176" s="171"/>
      <c r="VOC176" s="171"/>
      <c r="VOD176" s="171"/>
      <c r="VOE176" s="171"/>
      <c r="VOF176" s="171"/>
      <c r="VOG176" s="171"/>
      <c r="VOH176" s="171"/>
      <c r="VOI176" s="171"/>
      <c r="VOJ176" s="171"/>
      <c r="VOK176" s="171"/>
      <c r="VOL176" s="171"/>
      <c r="VOM176" s="171"/>
      <c r="VON176" s="171"/>
      <c r="VOO176" s="171"/>
      <c r="VOP176" s="171"/>
      <c r="VOQ176" s="171"/>
      <c r="VOR176" s="171"/>
      <c r="VOS176" s="171"/>
      <c r="VOT176" s="171"/>
      <c r="VOU176" s="171"/>
      <c r="VOV176" s="171"/>
      <c r="VOW176" s="171"/>
      <c r="VOX176" s="171"/>
      <c r="VOY176" s="171"/>
      <c r="VOZ176" s="171"/>
      <c r="VPA176" s="171"/>
      <c r="VPB176" s="171"/>
      <c r="VPC176" s="171"/>
      <c r="VPD176" s="171"/>
      <c r="VPE176" s="171"/>
      <c r="VPF176" s="171"/>
      <c r="VPG176" s="171"/>
      <c r="VPH176" s="171"/>
      <c r="VPI176" s="171"/>
      <c r="VPJ176" s="171"/>
      <c r="VPK176" s="171"/>
      <c r="VPL176" s="171"/>
      <c r="VPM176" s="171"/>
      <c r="VPN176" s="171"/>
      <c r="VPO176" s="171"/>
      <c r="VPP176" s="171"/>
      <c r="VPQ176" s="171"/>
      <c r="VPR176" s="171"/>
      <c r="VPS176" s="171"/>
      <c r="VPT176" s="171"/>
      <c r="VPU176" s="171"/>
      <c r="VPV176" s="171"/>
      <c r="VPW176" s="171"/>
      <c r="VPX176" s="171"/>
      <c r="VPY176" s="171"/>
      <c r="VPZ176" s="171"/>
      <c r="VQA176" s="171"/>
      <c r="VQB176" s="171"/>
      <c r="VQC176" s="171"/>
      <c r="VQD176" s="171"/>
      <c r="VQE176" s="171"/>
      <c r="VQF176" s="171"/>
      <c r="VQG176" s="171"/>
      <c r="VQH176" s="171"/>
      <c r="VQI176" s="171"/>
      <c r="VQJ176" s="171"/>
      <c r="VQK176" s="171"/>
      <c r="VQL176" s="171"/>
      <c r="VQM176" s="171"/>
      <c r="VQN176" s="171"/>
      <c r="VQO176" s="171"/>
      <c r="VQP176" s="171"/>
      <c r="VQQ176" s="171"/>
      <c r="VQR176" s="171"/>
      <c r="VQS176" s="171"/>
      <c r="VQT176" s="171"/>
      <c r="VQU176" s="171"/>
      <c r="VQV176" s="171"/>
      <c r="VQW176" s="171"/>
      <c r="VQX176" s="171"/>
      <c r="VQY176" s="171"/>
      <c r="VQZ176" s="171"/>
      <c r="VRA176" s="171"/>
      <c r="VRB176" s="171"/>
      <c r="VRC176" s="171"/>
      <c r="VRD176" s="171"/>
      <c r="VRE176" s="171"/>
      <c r="VRF176" s="171"/>
      <c r="VRG176" s="171"/>
      <c r="VRH176" s="171"/>
      <c r="VRI176" s="171"/>
      <c r="VRJ176" s="171"/>
      <c r="VRK176" s="171"/>
      <c r="VRL176" s="171"/>
      <c r="VRM176" s="171"/>
      <c r="VRN176" s="171"/>
      <c r="VRO176" s="171"/>
      <c r="VRP176" s="171"/>
      <c r="VRQ176" s="171"/>
      <c r="VRR176" s="171"/>
      <c r="VRS176" s="171"/>
      <c r="VRT176" s="171"/>
      <c r="VRU176" s="171"/>
      <c r="VRV176" s="171"/>
      <c r="VRW176" s="171"/>
      <c r="VRX176" s="171"/>
      <c r="VRY176" s="171"/>
      <c r="VRZ176" s="171"/>
      <c r="VSA176" s="171"/>
      <c r="VSB176" s="171"/>
      <c r="VSC176" s="171"/>
      <c r="VSD176" s="171"/>
      <c r="VSE176" s="171"/>
      <c r="VSF176" s="171"/>
      <c r="VSG176" s="171"/>
      <c r="VSH176" s="171"/>
      <c r="VSI176" s="171"/>
      <c r="VSJ176" s="171"/>
      <c r="VSK176" s="171"/>
      <c r="VSL176" s="171"/>
      <c r="VSM176" s="171"/>
      <c r="VSN176" s="171"/>
      <c r="VSO176" s="171"/>
      <c r="VSP176" s="171"/>
      <c r="VSQ176" s="171"/>
      <c r="VSR176" s="171"/>
      <c r="VSS176" s="171"/>
      <c r="VST176" s="171"/>
      <c r="VSU176" s="171"/>
      <c r="VSV176" s="171"/>
      <c r="VSW176" s="171"/>
      <c r="VSX176" s="171"/>
      <c r="VSY176" s="171"/>
      <c r="VSZ176" s="171"/>
      <c r="VTA176" s="171"/>
      <c r="VTB176" s="171"/>
      <c r="VTC176" s="171"/>
      <c r="VTD176" s="171"/>
      <c r="VTE176" s="171"/>
      <c r="VTF176" s="171"/>
      <c r="VTG176" s="171"/>
      <c r="VTH176" s="171"/>
      <c r="VTI176" s="171"/>
      <c r="VTJ176" s="171"/>
      <c r="VTK176" s="171"/>
      <c r="VTL176" s="171"/>
      <c r="VTM176" s="171"/>
      <c r="VTN176" s="171"/>
      <c r="VTO176" s="171"/>
      <c r="VTP176" s="171"/>
      <c r="VTQ176" s="171"/>
      <c r="VTR176" s="171"/>
      <c r="VTS176" s="171"/>
      <c r="VTT176" s="171"/>
      <c r="VTU176" s="171"/>
      <c r="VTV176" s="171"/>
      <c r="VTW176" s="171"/>
      <c r="VTX176" s="171"/>
      <c r="VTY176" s="171"/>
      <c r="VTZ176" s="171"/>
      <c r="VUA176" s="171"/>
      <c r="VUB176" s="171"/>
      <c r="VUC176" s="171"/>
      <c r="VUD176" s="171"/>
      <c r="VUE176" s="171"/>
      <c r="VUF176" s="171"/>
      <c r="VUG176" s="171"/>
      <c r="VUH176" s="171"/>
      <c r="VUI176" s="171"/>
      <c r="VUJ176" s="171"/>
      <c r="VUK176" s="171"/>
      <c r="VUL176" s="171"/>
      <c r="VUM176" s="171"/>
      <c r="VUN176" s="171"/>
      <c r="VUO176" s="171"/>
      <c r="VUP176" s="171"/>
      <c r="VUQ176" s="171"/>
      <c r="VUR176" s="171"/>
      <c r="VUS176" s="171"/>
      <c r="VUT176" s="171"/>
      <c r="VUU176" s="171"/>
      <c r="VUV176" s="171"/>
      <c r="VUW176" s="171"/>
      <c r="VUX176" s="171"/>
      <c r="VUY176" s="171"/>
      <c r="VUZ176" s="171"/>
      <c r="VVA176" s="171"/>
      <c r="VVB176" s="171"/>
      <c r="VVC176" s="171"/>
      <c r="VVD176" s="171"/>
      <c r="VVE176" s="171"/>
      <c r="VVF176" s="171"/>
      <c r="VVG176" s="171"/>
      <c r="VVH176" s="171"/>
      <c r="VVI176" s="171"/>
      <c r="VVJ176" s="171"/>
      <c r="VVK176" s="171"/>
      <c r="VVL176" s="171"/>
      <c r="VVM176" s="171"/>
      <c r="VVN176" s="171"/>
      <c r="VVO176" s="171"/>
      <c r="VVP176" s="171"/>
      <c r="VVQ176" s="171"/>
      <c r="VVR176" s="171"/>
      <c r="VVS176" s="171"/>
      <c r="VVT176" s="171"/>
      <c r="VVU176" s="171"/>
      <c r="VVV176" s="171"/>
      <c r="VVW176" s="171"/>
      <c r="VVX176" s="171"/>
      <c r="VVY176" s="171"/>
      <c r="VVZ176" s="171"/>
      <c r="VWA176" s="171"/>
      <c r="VWB176" s="171"/>
      <c r="VWC176" s="171"/>
      <c r="VWD176" s="171"/>
      <c r="VWE176" s="171"/>
      <c r="VWF176" s="171"/>
      <c r="VWG176" s="171"/>
      <c r="VWH176" s="171"/>
      <c r="VWI176" s="171"/>
      <c r="VWJ176" s="171"/>
      <c r="VWK176" s="171"/>
      <c r="VWL176" s="171"/>
      <c r="VWM176" s="171"/>
      <c r="VWN176" s="171"/>
      <c r="VWO176" s="171"/>
      <c r="VWP176" s="171"/>
      <c r="VWQ176" s="171"/>
      <c r="VWR176" s="171"/>
      <c r="VWS176" s="171"/>
      <c r="VWT176" s="171"/>
      <c r="VWU176" s="171"/>
      <c r="VWV176" s="171"/>
      <c r="VWW176" s="171"/>
      <c r="VWX176" s="171"/>
      <c r="VWY176" s="171"/>
      <c r="VWZ176" s="171"/>
      <c r="VXA176" s="171"/>
      <c r="VXB176" s="171"/>
      <c r="VXC176" s="171"/>
      <c r="VXD176" s="171"/>
      <c r="VXE176" s="171"/>
      <c r="VXF176" s="171"/>
      <c r="VXG176" s="171"/>
      <c r="VXH176" s="171"/>
      <c r="VXI176" s="171"/>
      <c r="VXJ176" s="171"/>
      <c r="VXK176" s="171"/>
      <c r="VXL176" s="171"/>
      <c r="VXM176" s="171"/>
      <c r="VXN176" s="171"/>
      <c r="VXO176" s="171"/>
      <c r="VXP176" s="171"/>
      <c r="VXQ176" s="171"/>
      <c r="VXR176" s="171"/>
      <c r="VXS176" s="171"/>
      <c r="VXT176" s="171"/>
      <c r="VXU176" s="171"/>
      <c r="VXV176" s="171"/>
      <c r="VXW176" s="171"/>
      <c r="VXX176" s="171"/>
      <c r="VXY176" s="171"/>
      <c r="VXZ176" s="171"/>
      <c r="VYA176" s="171"/>
      <c r="VYB176" s="171"/>
      <c r="VYC176" s="171"/>
      <c r="VYD176" s="171"/>
      <c r="VYE176" s="171"/>
      <c r="VYF176" s="171"/>
      <c r="VYG176" s="171"/>
      <c r="VYH176" s="171"/>
      <c r="VYI176" s="171"/>
      <c r="VYJ176" s="171"/>
      <c r="VYK176" s="171"/>
      <c r="VYL176" s="171"/>
      <c r="VYM176" s="171"/>
      <c r="VYN176" s="171"/>
      <c r="VYO176" s="171"/>
      <c r="VYP176" s="171"/>
      <c r="VYQ176" s="171"/>
      <c r="VYR176" s="171"/>
      <c r="VYS176" s="171"/>
      <c r="VYT176" s="171"/>
      <c r="VYU176" s="171"/>
      <c r="VYV176" s="171"/>
      <c r="VYW176" s="171"/>
      <c r="VYX176" s="171"/>
      <c r="VYY176" s="171"/>
      <c r="VYZ176" s="171"/>
      <c r="VZA176" s="171"/>
      <c r="VZB176" s="171"/>
      <c r="VZC176" s="171"/>
      <c r="VZD176" s="171"/>
      <c r="VZE176" s="171"/>
      <c r="VZF176" s="171"/>
      <c r="VZG176" s="171"/>
      <c r="VZH176" s="171"/>
      <c r="VZI176" s="171"/>
      <c r="VZJ176" s="171"/>
      <c r="VZK176" s="171"/>
      <c r="VZL176" s="171"/>
      <c r="VZM176" s="171"/>
      <c r="VZN176" s="171"/>
      <c r="VZO176" s="171"/>
      <c r="VZP176" s="171"/>
      <c r="VZQ176" s="171"/>
      <c r="VZR176" s="171"/>
      <c r="VZS176" s="171"/>
      <c r="VZT176" s="171"/>
      <c r="VZU176" s="171"/>
      <c r="VZV176" s="171"/>
      <c r="VZW176" s="171"/>
      <c r="VZX176" s="171"/>
      <c r="VZY176" s="171"/>
      <c r="VZZ176" s="171"/>
      <c r="WAA176" s="171"/>
      <c r="WAB176" s="171"/>
      <c r="WAC176" s="171"/>
      <c r="WAD176" s="171"/>
      <c r="WAE176" s="171"/>
      <c r="WAF176" s="171"/>
      <c r="WAG176" s="171"/>
      <c r="WAH176" s="171"/>
      <c r="WAI176" s="171"/>
      <c r="WAJ176" s="171"/>
      <c r="WAK176" s="171"/>
      <c r="WAL176" s="171"/>
      <c r="WAM176" s="171"/>
      <c r="WAN176" s="171"/>
      <c r="WAO176" s="171"/>
      <c r="WAP176" s="171"/>
      <c r="WAQ176" s="171"/>
      <c r="WAR176" s="171"/>
      <c r="WAS176" s="171"/>
      <c r="WAT176" s="171"/>
      <c r="WAU176" s="171"/>
      <c r="WAV176" s="171"/>
      <c r="WAW176" s="171"/>
      <c r="WAX176" s="171"/>
      <c r="WAY176" s="171"/>
      <c r="WAZ176" s="171"/>
      <c r="WBA176" s="171"/>
      <c r="WBB176" s="171"/>
      <c r="WBC176" s="171"/>
      <c r="WBD176" s="171"/>
      <c r="WBE176" s="171"/>
      <c r="WBF176" s="171"/>
      <c r="WBG176" s="171"/>
      <c r="WBH176" s="171"/>
      <c r="WBI176" s="171"/>
      <c r="WBJ176" s="171"/>
      <c r="WBK176" s="171"/>
      <c r="WBL176" s="171"/>
      <c r="WBM176" s="171"/>
      <c r="WBN176" s="171"/>
      <c r="WBO176" s="171"/>
      <c r="WBP176" s="171"/>
      <c r="WBQ176" s="171"/>
      <c r="WBR176" s="171"/>
      <c r="WBS176" s="171"/>
      <c r="WBT176" s="171"/>
      <c r="WBU176" s="171"/>
      <c r="WBV176" s="171"/>
      <c r="WBW176" s="171"/>
      <c r="WBX176" s="171"/>
      <c r="WBY176" s="171"/>
      <c r="WBZ176" s="171"/>
      <c r="WCA176" s="171"/>
      <c r="WCB176" s="171"/>
      <c r="WCC176" s="171"/>
      <c r="WCD176" s="171"/>
      <c r="WCE176" s="171"/>
      <c r="WCF176" s="171"/>
      <c r="WCG176" s="171"/>
      <c r="WCH176" s="171"/>
      <c r="WCI176" s="171"/>
      <c r="WCJ176" s="171"/>
      <c r="WCK176" s="171"/>
      <c r="WCL176" s="171"/>
      <c r="WCM176" s="171"/>
      <c r="WCN176" s="171"/>
      <c r="WCO176" s="171"/>
      <c r="WCP176" s="171"/>
      <c r="WCQ176" s="171"/>
      <c r="WCR176" s="171"/>
      <c r="WCS176" s="171"/>
      <c r="WCT176" s="171"/>
      <c r="WCU176" s="171"/>
      <c r="WCV176" s="171"/>
      <c r="WCW176" s="171"/>
      <c r="WCX176" s="171"/>
      <c r="WCY176" s="171"/>
      <c r="WCZ176" s="171"/>
      <c r="WDA176" s="171"/>
      <c r="WDB176" s="171"/>
      <c r="WDC176" s="171"/>
      <c r="WDD176" s="171"/>
      <c r="WDE176" s="171"/>
      <c r="WDF176" s="171"/>
      <c r="WDG176" s="171"/>
      <c r="WDH176" s="171"/>
      <c r="WDI176" s="171"/>
      <c r="WDJ176" s="171"/>
      <c r="WDK176" s="171"/>
      <c r="WDL176" s="171"/>
      <c r="WDM176" s="171"/>
      <c r="WDN176" s="171"/>
      <c r="WDO176" s="171"/>
      <c r="WDP176" s="171"/>
      <c r="WDQ176" s="171"/>
      <c r="WDR176" s="171"/>
      <c r="WDS176" s="171"/>
      <c r="WDT176" s="171"/>
      <c r="WDU176" s="171"/>
      <c r="WDV176" s="171"/>
      <c r="WDW176" s="171"/>
      <c r="WDX176" s="171"/>
      <c r="WDY176" s="171"/>
      <c r="WDZ176" s="171"/>
      <c r="WEA176" s="171"/>
      <c r="WEB176" s="171"/>
      <c r="WEC176" s="171"/>
      <c r="WED176" s="171"/>
      <c r="WEE176" s="171"/>
      <c r="WEF176" s="171"/>
      <c r="WEG176" s="171"/>
      <c r="WEH176" s="171"/>
      <c r="WEI176" s="171"/>
      <c r="WEJ176" s="171"/>
      <c r="WEK176" s="171"/>
      <c r="WEL176" s="171"/>
      <c r="WEM176" s="171"/>
      <c r="WEN176" s="171"/>
      <c r="WEO176" s="171"/>
      <c r="WEP176" s="171"/>
      <c r="WEQ176" s="171"/>
      <c r="WER176" s="171"/>
      <c r="WES176" s="171"/>
      <c r="WET176" s="171"/>
      <c r="WEU176" s="171"/>
      <c r="WEV176" s="171"/>
      <c r="WEW176" s="171"/>
      <c r="WEX176" s="171"/>
      <c r="WEY176" s="171"/>
      <c r="WEZ176" s="171"/>
      <c r="WFA176" s="171"/>
      <c r="WFB176" s="171"/>
      <c r="WFC176" s="171"/>
      <c r="WFD176" s="171"/>
      <c r="WFE176" s="171"/>
      <c r="WFF176" s="171"/>
      <c r="WFG176" s="171"/>
      <c r="WFH176" s="171"/>
      <c r="WFI176" s="171"/>
      <c r="WFJ176" s="171"/>
      <c r="WFK176" s="171"/>
      <c r="WFL176" s="171"/>
      <c r="WFM176" s="171"/>
      <c r="WFN176" s="171"/>
      <c r="WFO176" s="171"/>
      <c r="WFP176" s="171"/>
      <c r="WFQ176" s="171"/>
      <c r="WFR176" s="171"/>
      <c r="WFS176" s="171"/>
      <c r="WFT176" s="171"/>
      <c r="WFU176" s="171"/>
      <c r="WFV176" s="171"/>
      <c r="WFW176" s="171"/>
      <c r="WFX176" s="171"/>
      <c r="WFY176" s="171"/>
      <c r="WFZ176" s="171"/>
      <c r="WGA176" s="171"/>
      <c r="WGB176" s="171"/>
      <c r="WGC176" s="171"/>
      <c r="WGD176" s="171"/>
      <c r="WGE176" s="171"/>
      <c r="WGF176" s="171"/>
      <c r="WGG176" s="171"/>
      <c r="WGH176" s="171"/>
      <c r="WGI176" s="171"/>
      <c r="WGJ176" s="171"/>
      <c r="WGK176" s="171"/>
      <c r="WGL176" s="171"/>
      <c r="WGM176" s="171"/>
      <c r="WGN176" s="171"/>
      <c r="WGO176" s="171"/>
      <c r="WGP176" s="171"/>
      <c r="WGQ176" s="171"/>
      <c r="WGR176" s="171"/>
      <c r="WGS176" s="171"/>
      <c r="WGT176" s="171"/>
      <c r="WGU176" s="171"/>
      <c r="WGV176" s="171"/>
      <c r="WGW176" s="171"/>
      <c r="WGX176" s="171"/>
      <c r="WGY176" s="171"/>
      <c r="WGZ176" s="171"/>
      <c r="WHA176" s="171"/>
      <c r="WHB176" s="171"/>
      <c r="WHC176" s="171"/>
      <c r="WHD176" s="171"/>
      <c r="WHE176" s="171"/>
      <c r="WHF176" s="171"/>
      <c r="WHG176" s="171"/>
      <c r="WHH176" s="171"/>
      <c r="WHI176" s="171"/>
      <c r="WHJ176" s="171"/>
      <c r="WHK176" s="171"/>
      <c r="WHL176" s="171"/>
      <c r="WHM176" s="171"/>
      <c r="WHN176" s="171"/>
      <c r="WHO176" s="171"/>
      <c r="WHP176" s="171"/>
      <c r="WHQ176" s="171"/>
      <c r="WHR176" s="171"/>
      <c r="WHS176" s="171"/>
      <c r="WHT176" s="171"/>
      <c r="WHU176" s="171"/>
      <c r="WHV176" s="171"/>
      <c r="WHW176" s="171"/>
      <c r="WHX176" s="171"/>
      <c r="WHY176" s="171"/>
      <c r="WHZ176" s="171"/>
      <c r="WIA176" s="171"/>
      <c r="WIB176" s="171"/>
      <c r="WIC176" s="171"/>
      <c r="WID176" s="171"/>
      <c r="WIE176" s="171"/>
      <c r="WIF176" s="171"/>
      <c r="WIG176" s="171"/>
      <c r="WIH176" s="171"/>
      <c r="WII176" s="171"/>
      <c r="WIJ176" s="171"/>
      <c r="WIK176" s="171"/>
      <c r="WIL176" s="171"/>
      <c r="WIM176" s="171"/>
      <c r="WIN176" s="171"/>
      <c r="WIO176" s="171"/>
      <c r="WIP176" s="171"/>
      <c r="WIQ176" s="171"/>
      <c r="WIR176" s="171"/>
      <c r="WIS176" s="171"/>
      <c r="WIT176" s="171"/>
      <c r="WIU176" s="171"/>
      <c r="WIV176" s="171"/>
      <c r="WIW176" s="171"/>
      <c r="WIX176" s="171"/>
      <c r="WIY176" s="171"/>
      <c r="WIZ176" s="171"/>
      <c r="WJA176" s="171"/>
      <c r="WJB176" s="171"/>
      <c r="WJC176" s="171"/>
      <c r="WJD176" s="171"/>
      <c r="WJE176" s="171"/>
      <c r="WJF176" s="171"/>
      <c r="WJG176" s="171"/>
      <c r="WJH176" s="171"/>
      <c r="WJI176" s="171"/>
      <c r="WJJ176" s="171"/>
      <c r="WJK176" s="171"/>
      <c r="WJL176" s="171"/>
      <c r="WJM176" s="171"/>
      <c r="WJN176" s="171"/>
      <c r="WJO176" s="171"/>
      <c r="WJP176" s="171"/>
      <c r="WJQ176" s="171"/>
      <c r="WJR176" s="171"/>
      <c r="WJS176" s="171"/>
      <c r="WJT176" s="171"/>
      <c r="WJU176" s="171"/>
      <c r="WJV176" s="171"/>
      <c r="WJW176" s="171"/>
      <c r="WJX176" s="171"/>
      <c r="WJY176" s="171"/>
      <c r="WJZ176" s="171"/>
      <c r="WKA176" s="171"/>
      <c r="WKB176" s="171"/>
      <c r="WKC176" s="171"/>
      <c r="WKD176" s="171"/>
      <c r="WKE176" s="171"/>
      <c r="WKF176" s="171"/>
      <c r="WKG176" s="171"/>
      <c r="WKH176" s="171"/>
      <c r="WKI176" s="171"/>
      <c r="WKJ176" s="171"/>
      <c r="WKK176" s="171"/>
      <c r="WKL176" s="171"/>
      <c r="WKM176" s="171"/>
      <c r="WKN176" s="171"/>
      <c r="WKO176" s="171"/>
      <c r="WKP176" s="171"/>
      <c r="WKQ176" s="171"/>
      <c r="WKR176" s="171"/>
      <c r="WKS176" s="171"/>
      <c r="WKT176" s="171"/>
      <c r="WKU176" s="171"/>
      <c r="WKV176" s="171"/>
      <c r="WKW176" s="171"/>
      <c r="WKX176" s="171"/>
      <c r="WKY176" s="171"/>
      <c r="WKZ176" s="171"/>
      <c r="WLA176" s="171"/>
      <c r="WLB176" s="171"/>
      <c r="WLC176" s="171"/>
      <c r="WLD176" s="171"/>
      <c r="WLE176" s="171"/>
      <c r="WLF176" s="171"/>
      <c r="WLG176" s="171"/>
      <c r="WLH176" s="171"/>
      <c r="WLI176" s="171"/>
      <c r="WLJ176" s="171"/>
      <c r="WLK176" s="171"/>
      <c r="WLL176" s="171"/>
      <c r="WLM176" s="171"/>
      <c r="WLN176" s="171"/>
      <c r="WLO176" s="171"/>
      <c r="WLP176" s="171"/>
      <c r="WLQ176" s="171"/>
      <c r="WLR176" s="171"/>
      <c r="WLS176" s="171"/>
      <c r="WLT176" s="171"/>
      <c r="WLU176" s="171"/>
      <c r="WLV176" s="171"/>
      <c r="WLW176" s="171"/>
      <c r="WLX176" s="171"/>
      <c r="WLY176" s="171"/>
      <c r="WLZ176" s="171"/>
      <c r="WMA176" s="171"/>
      <c r="WMB176" s="171"/>
      <c r="WMC176" s="171"/>
      <c r="WMD176" s="171"/>
      <c r="WME176" s="171"/>
      <c r="WMF176" s="171"/>
      <c r="WMG176" s="171"/>
      <c r="WMH176" s="171"/>
      <c r="WMI176" s="171"/>
      <c r="WMJ176" s="171"/>
      <c r="WMK176" s="171"/>
      <c r="WML176" s="171"/>
      <c r="WMM176" s="171"/>
      <c r="WMN176" s="171"/>
      <c r="WMO176" s="171"/>
      <c r="WMP176" s="171"/>
      <c r="WMQ176" s="171"/>
      <c r="WMR176" s="171"/>
      <c r="WMS176" s="171"/>
      <c r="WMT176" s="171"/>
      <c r="WMU176" s="171"/>
      <c r="WMV176" s="171"/>
      <c r="WMW176" s="171"/>
      <c r="WMX176" s="171"/>
      <c r="WMY176" s="171"/>
      <c r="WMZ176" s="171"/>
      <c r="WNA176" s="171"/>
      <c r="WNB176" s="171"/>
      <c r="WNC176" s="171"/>
      <c r="WND176" s="171"/>
      <c r="WNE176" s="171"/>
      <c r="WNF176" s="171"/>
      <c r="WNG176" s="171"/>
      <c r="WNH176" s="171"/>
      <c r="WNI176" s="171"/>
      <c r="WNJ176" s="171"/>
      <c r="WNK176" s="171"/>
      <c r="WNL176" s="171"/>
      <c r="WNM176" s="171"/>
      <c r="WNN176" s="171"/>
      <c r="WNO176" s="171"/>
      <c r="WNP176" s="171"/>
      <c r="WNQ176" s="171"/>
      <c r="WNR176" s="171"/>
      <c r="WNS176" s="171"/>
      <c r="WNT176" s="171"/>
      <c r="WNU176" s="171"/>
      <c r="WNV176" s="171"/>
      <c r="WNW176" s="171"/>
      <c r="WNX176" s="171"/>
      <c r="WNY176" s="171"/>
      <c r="WNZ176" s="171"/>
      <c r="WOA176" s="171"/>
      <c r="WOB176" s="171"/>
      <c r="WOC176" s="171"/>
      <c r="WOD176" s="171"/>
      <c r="WOE176" s="171"/>
      <c r="WOF176" s="171"/>
      <c r="WOG176" s="171"/>
      <c r="WOH176" s="171"/>
      <c r="WOI176" s="171"/>
      <c r="WOJ176" s="171"/>
      <c r="WOK176" s="171"/>
      <c r="WOL176" s="171"/>
      <c r="WOM176" s="171"/>
      <c r="WON176" s="171"/>
      <c r="WOO176" s="171"/>
      <c r="WOP176" s="171"/>
      <c r="WOQ176" s="171"/>
      <c r="WOR176" s="171"/>
      <c r="WOS176" s="171"/>
      <c r="WOT176" s="171"/>
      <c r="WOU176" s="171"/>
      <c r="WOV176" s="171"/>
      <c r="WOW176" s="171"/>
      <c r="WOX176" s="171"/>
      <c r="WOY176" s="171"/>
      <c r="WOZ176" s="171"/>
      <c r="WPA176" s="171"/>
      <c r="WPB176" s="171"/>
      <c r="WPC176" s="171"/>
      <c r="WPD176" s="171"/>
      <c r="WPE176" s="171"/>
      <c r="WPF176" s="171"/>
      <c r="WPG176" s="171"/>
      <c r="WPH176" s="171"/>
      <c r="WPI176" s="171"/>
      <c r="WPJ176" s="171"/>
      <c r="WPK176" s="171"/>
      <c r="WPL176" s="171"/>
      <c r="WPM176" s="171"/>
      <c r="WPN176" s="171"/>
      <c r="WPO176" s="171"/>
      <c r="WPP176" s="171"/>
      <c r="WPQ176" s="171"/>
      <c r="WPR176" s="171"/>
      <c r="WPS176" s="171"/>
      <c r="WPT176" s="171"/>
      <c r="WPU176" s="171"/>
      <c r="WPV176" s="171"/>
      <c r="WPW176" s="171"/>
      <c r="WPX176" s="171"/>
      <c r="WPY176" s="171"/>
      <c r="WPZ176" s="171"/>
      <c r="WQA176" s="171"/>
      <c r="WQB176" s="171"/>
      <c r="WQC176" s="171"/>
      <c r="WQD176" s="171"/>
      <c r="WQE176" s="171"/>
      <c r="WQF176" s="171"/>
      <c r="WQG176" s="171"/>
      <c r="WQH176" s="171"/>
      <c r="WQI176" s="171"/>
      <c r="WQJ176" s="171"/>
      <c r="WQK176" s="171"/>
      <c r="WQL176" s="171"/>
      <c r="WQM176" s="171"/>
      <c r="WQN176" s="171"/>
      <c r="WQO176" s="171"/>
      <c r="WQP176" s="171"/>
      <c r="WQQ176" s="171"/>
      <c r="WQR176" s="171"/>
      <c r="WQS176" s="171"/>
      <c r="WQT176" s="171"/>
      <c r="WQU176" s="171"/>
      <c r="WQV176" s="171"/>
      <c r="WQW176" s="171"/>
      <c r="WQX176" s="171"/>
      <c r="WQY176" s="171"/>
      <c r="WQZ176" s="171"/>
      <c r="WRA176" s="171"/>
      <c r="WRB176" s="171"/>
      <c r="WRC176" s="171"/>
      <c r="WRD176" s="171"/>
      <c r="WRE176" s="171"/>
      <c r="WRF176" s="171"/>
      <c r="WRG176" s="171"/>
      <c r="WRH176" s="171"/>
      <c r="WRI176" s="171"/>
      <c r="WRJ176" s="171"/>
      <c r="WRK176" s="171"/>
      <c r="WRL176" s="171"/>
      <c r="WRM176" s="171"/>
      <c r="WRN176" s="171"/>
      <c r="WRO176" s="171"/>
      <c r="WRP176" s="171"/>
      <c r="WRQ176" s="171"/>
      <c r="WRR176" s="171"/>
      <c r="WRS176" s="171"/>
      <c r="WRT176" s="171"/>
      <c r="WRU176" s="171"/>
      <c r="WRV176" s="171"/>
      <c r="WRW176" s="171"/>
      <c r="WRX176" s="171"/>
      <c r="WRY176" s="171"/>
      <c r="WRZ176" s="171"/>
      <c r="WSA176" s="171"/>
      <c r="WSB176" s="171"/>
      <c r="WSC176" s="171"/>
      <c r="WSD176" s="171"/>
      <c r="WSE176" s="171"/>
      <c r="WSF176" s="171"/>
      <c r="WSG176" s="171"/>
      <c r="WSH176" s="171"/>
      <c r="WSI176" s="171"/>
      <c r="WSJ176" s="171"/>
      <c r="WSK176" s="171"/>
      <c r="WSL176" s="171"/>
      <c r="WSM176" s="171"/>
      <c r="WSN176" s="171"/>
      <c r="WSO176" s="171"/>
      <c r="WSP176" s="171"/>
      <c r="WSQ176" s="171"/>
      <c r="WSR176" s="171"/>
      <c r="WSS176" s="171"/>
      <c r="WST176" s="171"/>
      <c r="WSU176" s="171"/>
      <c r="WSV176" s="171"/>
      <c r="WSW176" s="171"/>
      <c r="WSX176" s="171"/>
      <c r="WSY176" s="171"/>
      <c r="WSZ176" s="171"/>
      <c r="WTA176" s="171"/>
      <c r="WTB176" s="171"/>
      <c r="WTC176" s="171"/>
      <c r="WTD176" s="171"/>
      <c r="WTE176" s="171"/>
      <c r="WTF176" s="171"/>
      <c r="WTG176" s="171"/>
      <c r="WTH176" s="171"/>
      <c r="WTI176" s="171"/>
      <c r="WTJ176" s="171"/>
      <c r="WTK176" s="171"/>
      <c r="WTL176" s="171"/>
      <c r="WTM176" s="171"/>
      <c r="WTN176" s="171"/>
      <c r="WTO176" s="171"/>
      <c r="WTP176" s="171"/>
      <c r="WTQ176" s="171"/>
      <c r="WTR176" s="171"/>
      <c r="WTS176" s="171"/>
      <c r="WTT176" s="171"/>
      <c r="WTU176" s="171"/>
      <c r="WTV176" s="171"/>
      <c r="WTW176" s="171"/>
      <c r="WTX176" s="171"/>
      <c r="WTY176" s="171"/>
      <c r="WTZ176" s="171"/>
      <c r="WUA176" s="171"/>
      <c r="WUB176" s="171"/>
      <c r="WUC176" s="171"/>
      <c r="WUD176" s="171"/>
      <c r="WUE176" s="171"/>
      <c r="WUF176" s="171"/>
      <c r="WUG176" s="171"/>
      <c r="WUH176" s="171"/>
      <c r="WUI176" s="171"/>
      <c r="WUJ176" s="171"/>
      <c r="WUK176" s="171"/>
      <c r="WUL176" s="171"/>
      <c r="WUM176" s="171"/>
      <c r="WUN176" s="171"/>
      <c r="WUO176" s="171"/>
      <c r="WUP176" s="171"/>
      <c r="WUQ176" s="171"/>
      <c r="WUR176" s="171"/>
      <c r="WUS176" s="171"/>
      <c r="WUT176" s="171"/>
      <c r="WUU176" s="171"/>
      <c r="WUV176" s="171"/>
      <c r="WUW176" s="171"/>
      <c r="WUX176" s="171"/>
      <c r="WUY176" s="171"/>
      <c r="WUZ176" s="171"/>
      <c r="WVA176" s="171"/>
      <c r="WVB176" s="171"/>
      <c r="WVC176" s="171"/>
      <c r="WVD176" s="171"/>
      <c r="WVE176" s="171"/>
      <c r="WVF176" s="171"/>
      <c r="WVG176" s="171"/>
      <c r="WVH176" s="171"/>
      <c r="WVI176" s="171"/>
      <c r="WVJ176" s="171"/>
      <c r="WVK176" s="171"/>
      <c r="WVL176" s="171"/>
      <c r="WVM176" s="171"/>
      <c r="WVN176" s="171"/>
      <c r="WVO176" s="171"/>
      <c r="WVP176" s="171"/>
      <c r="WVQ176" s="171"/>
      <c r="WVR176" s="171"/>
      <c r="WVS176" s="171"/>
      <c r="WVT176" s="171"/>
      <c r="WVU176" s="171"/>
      <c r="WVV176" s="171"/>
      <c r="WVW176" s="171"/>
      <c r="WVX176" s="171"/>
      <c r="WVY176" s="171"/>
      <c r="WVZ176" s="171"/>
      <c r="WWA176" s="171"/>
      <c r="WWB176" s="171"/>
      <c r="WWC176" s="171"/>
      <c r="WWD176" s="171"/>
      <c r="WWE176" s="171"/>
      <c r="WWF176" s="171"/>
      <c r="WWG176" s="171"/>
      <c r="WWH176" s="171"/>
      <c r="WWI176" s="171"/>
    </row>
    <row r="177" spans="1:42" hidden="1" x14ac:dyDescent="0.3">
      <c r="A177" s="234" t="s">
        <v>1089</v>
      </c>
      <c r="B177" s="12" t="s">
        <v>109</v>
      </c>
      <c r="C177" s="13"/>
      <c r="D177" s="14" t="s">
        <v>386</v>
      </c>
      <c r="E177" s="9"/>
      <c r="F177" s="9"/>
      <c r="G177" s="9">
        <f>165-165+75+90</f>
        <v>165</v>
      </c>
      <c r="H177" s="9" t="s">
        <v>50</v>
      </c>
      <c r="I177" s="9" t="s">
        <v>110</v>
      </c>
      <c r="J177" s="9" t="s">
        <v>75</v>
      </c>
      <c r="K177" s="10">
        <v>6511</v>
      </c>
      <c r="M177" s="9"/>
      <c r="N177" s="9"/>
      <c r="O177" s="9" t="s">
        <v>29</v>
      </c>
      <c r="P177" s="9" t="s">
        <v>29</v>
      </c>
      <c r="Q177" s="9"/>
      <c r="R177" s="9"/>
      <c r="S177" s="9"/>
      <c r="T177" s="9"/>
      <c r="U177" s="9"/>
      <c r="V177" s="9"/>
      <c r="W177" s="9"/>
      <c r="X177" s="9"/>
      <c r="Y177" s="9"/>
      <c r="Z177" s="9"/>
      <c r="AA177" s="9"/>
      <c r="AL177" s="247"/>
      <c r="AM177" s="247"/>
      <c r="AN177" s="247"/>
      <c r="AO177" s="247"/>
      <c r="AP177" s="247"/>
    </row>
    <row r="178" spans="1:42" hidden="1" x14ac:dyDescent="0.3">
      <c r="A178" s="234" t="s">
        <v>1090</v>
      </c>
      <c r="B178" s="12" t="s">
        <v>459</v>
      </c>
      <c r="C178" s="13" t="s">
        <v>460</v>
      </c>
      <c r="D178" s="14" t="s">
        <v>461</v>
      </c>
      <c r="E178" s="9" t="s">
        <v>57</v>
      </c>
      <c r="F178" s="9" t="s">
        <v>57</v>
      </c>
      <c r="G178" s="9" t="s">
        <v>57</v>
      </c>
      <c r="H178" s="9" t="s">
        <v>167</v>
      </c>
      <c r="I178" s="9" t="s">
        <v>462</v>
      </c>
      <c r="J178" s="9" t="s">
        <v>522</v>
      </c>
      <c r="K178" s="10">
        <v>6109</v>
      </c>
      <c r="M178" s="9"/>
      <c r="N178" s="9"/>
      <c r="O178" s="9"/>
      <c r="P178" s="9"/>
      <c r="Q178" s="9"/>
      <c r="R178" s="9"/>
      <c r="S178" s="9"/>
      <c r="T178" s="9"/>
      <c r="U178" s="9"/>
      <c r="V178" s="9"/>
      <c r="W178" s="9"/>
      <c r="X178" s="9"/>
      <c r="Y178" s="9"/>
      <c r="Z178" s="9"/>
      <c r="AA178" s="9" t="s">
        <v>29</v>
      </c>
      <c r="AD178" s="247"/>
      <c r="AE178" s="247"/>
      <c r="AF178" s="247"/>
      <c r="AG178" s="247"/>
      <c r="AH178" s="247"/>
      <c r="AI178" s="247"/>
      <c r="AJ178" s="247"/>
      <c r="AK178" s="247"/>
    </row>
    <row r="179" spans="1:42" hidden="1" x14ac:dyDescent="0.3">
      <c r="A179" s="234" t="s">
        <v>1090</v>
      </c>
      <c r="B179" s="12" t="s">
        <v>459</v>
      </c>
      <c r="C179" s="13"/>
      <c r="D179" s="14" t="s">
        <v>461</v>
      </c>
      <c r="E179" s="9"/>
      <c r="F179" s="9">
        <v>84</v>
      </c>
      <c r="G179" s="9">
        <v>364</v>
      </c>
      <c r="H179" s="9" t="s">
        <v>167</v>
      </c>
      <c r="I179" s="9" t="s">
        <v>462</v>
      </c>
      <c r="J179" s="9" t="s">
        <v>522</v>
      </c>
      <c r="K179" s="10">
        <v>6109</v>
      </c>
      <c r="M179" s="9"/>
      <c r="N179" s="9"/>
      <c r="O179" s="9"/>
      <c r="P179" s="9"/>
      <c r="Q179" s="9"/>
      <c r="R179" s="9"/>
      <c r="S179" s="9"/>
      <c r="T179" s="9"/>
      <c r="U179" s="9"/>
      <c r="V179" s="9"/>
      <c r="W179" s="9"/>
      <c r="X179" s="9"/>
      <c r="Y179" s="9"/>
      <c r="Z179" s="9"/>
      <c r="AA179" s="9" t="s">
        <v>29</v>
      </c>
      <c r="AD179" s="247"/>
      <c r="AE179" s="247"/>
      <c r="AF179" s="247"/>
      <c r="AG179" s="247"/>
      <c r="AH179" s="247"/>
      <c r="AI179" s="247"/>
      <c r="AJ179" s="247"/>
      <c r="AK179" s="247"/>
      <c r="AL179" s="247"/>
      <c r="AM179" s="247"/>
      <c r="AN179" s="247"/>
      <c r="AO179" s="247"/>
      <c r="AP179" s="247"/>
    </row>
    <row r="180" spans="1:42" hidden="1" x14ac:dyDescent="0.3">
      <c r="A180" s="234" t="s">
        <v>1091</v>
      </c>
      <c r="B180" s="12" t="s">
        <v>510</v>
      </c>
      <c r="C180" s="13"/>
      <c r="D180" s="14" t="s">
        <v>488</v>
      </c>
      <c r="E180" s="9">
        <v>5</v>
      </c>
      <c r="F180" s="9"/>
      <c r="G180" s="9"/>
      <c r="H180" s="9" t="s">
        <v>135</v>
      </c>
      <c r="I180" s="9" t="s">
        <v>511</v>
      </c>
      <c r="J180" s="9" t="s">
        <v>512</v>
      </c>
      <c r="K180" s="10">
        <v>6063</v>
      </c>
      <c r="M180" s="9"/>
      <c r="N180" s="9"/>
      <c r="O180" s="9"/>
      <c r="P180" s="9"/>
      <c r="Q180" s="9"/>
      <c r="R180" s="9"/>
      <c r="S180" s="9"/>
      <c r="T180" s="9"/>
      <c r="U180" s="9"/>
      <c r="V180" s="9"/>
      <c r="W180" s="9"/>
      <c r="X180" s="9"/>
      <c r="Y180" s="9"/>
      <c r="Z180" s="9"/>
      <c r="AA180" s="9" t="s">
        <v>29</v>
      </c>
    </row>
    <row r="181" spans="1:42" ht="33" hidden="1" x14ac:dyDescent="0.3">
      <c r="A181" s="234" t="s">
        <v>1098</v>
      </c>
      <c r="B181" s="24" t="s">
        <v>1290</v>
      </c>
      <c r="C181" s="16"/>
      <c r="D181" s="14" t="s">
        <v>1292</v>
      </c>
      <c r="E181" s="141">
        <v>1</v>
      </c>
      <c r="F181" s="14" t="s">
        <v>57</v>
      </c>
      <c r="G181" s="9" t="s">
        <v>57</v>
      </c>
      <c r="H181" s="9" t="s">
        <v>1293</v>
      </c>
      <c r="I181" s="49" t="s">
        <v>1295</v>
      </c>
      <c r="J181" s="49" t="s">
        <v>28</v>
      </c>
      <c r="K181" s="10">
        <v>6880</v>
      </c>
      <c r="M181" s="9" t="s">
        <v>29</v>
      </c>
      <c r="N181" s="9" t="s">
        <v>29</v>
      </c>
      <c r="O181" s="9"/>
      <c r="P181" s="9"/>
      <c r="Q181" s="9"/>
      <c r="R181" s="9"/>
      <c r="S181" s="9"/>
      <c r="T181" s="9"/>
      <c r="U181" s="9"/>
      <c r="V181" s="9"/>
      <c r="W181" s="9"/>
      <c r="X181" s="9"/>
      <c r="Y181" s="9"/>
      <c r="Z181" s="9"/>
      <c r="AA181" s="9"/>
      <c r="AB181" s="171"/>
    </row>
    <row r="182" spans="1:42" ht="33" hidden="1" x14ac:dyDescent="0.3">
      <c r="A182" s="234" t="s">
        <v>1319</v>
      </c>
      <c r="B182" s="12" t="s">
        <v>313</v>
      </c>
      <c r="C182" s="9"/>
      <c r="D182" s="14" t="s">
        <v>308</v>
      </c>
      <c r="E182" s="9"/>
      <c r="F182" s="9">
        <v>145</v>
      </c>
      <c r="G182" s="9"/>
      <c r="H182" s="9" t="s">
        <v>50</v>
      </c>
      <c r="I182" s="9" t="s">
        <v>314</v>
      </c>
      <c r="J182" s="9" t="s">
        <v>315</v>
      </c>
      <c r="K182" s="17" t="s">
        <v>316</v>
      </c>
      <c r="M182" s="9"/>
      <c r="N182" s="9"/>
      <c r="O182" s="9"/>
      <c r="P182" s="9"/>
      <c r="Q182" s="9"/>
      <c r="R182" s="9"/>
      <c r="S182" s="9" t="s">
        <v>29</v>
      </c>
      <c r="T182" s="9"/>
      <c r="U182" s="9"/>
      <c r="V182" s="9"/>
      <c r="W182" s="9"/>
      <c r="X182" s="9"/>
      <c r="Y182" s="9"/>
      <c r="Z182" s="9"/>
      <c r="AA182" s="9"/>
    </row>
    <row r="183" spans="1:42" hidden="1" x14ac:dyDescent="0.3">
      <c r="A183" s="234" t="s">
        <v>1091</v>
      </c>
      <c r="B183" s="12" t="s">
        <v>513</v>
      </c>
      <c r="C183" s="13" t="s">
        <v>1326</v>
      </c>
      <c r="D183" s="14" t="s">
        <v>488</v>
      </c>
      <c r="E183" s="9">
        <v>5</v>
      </c>
      <c r="F183" s="9"/>
      <c r="G183" s="9"/>
      <c r="H183" s="9" t="s">
        <v>135</v>
      </c>
      <c r="I183" s="9" t="s">
        <v>514</v>
      </c>
      <c r="J183" s="9" t="s">
        <v>515</v>
      </c>
      <c r="K183" s="17">
        <v>6475</v>
      </c>
      <c r="M183" s="9"/>
      <c r="N183" s="9"/>
      <c r="O183" s="9"/>
      <c r="P183" s="9"/>
      <c r="Q183" s="9"/>
      <c r="R183" s="9"/>
      <c r="S183" s="9"/>
      <c r="T183" s="9"/>
      <c r="U183" s="9"/>
      <c r="V183" s="9"/>
      <c r="W183" s="9"/>
      <c r="X183" s="9"/>
      <c r="Y183" s="9"/>
      <c r="Z183" s="9"/>
      <c r="AA183" s="9" t="s">
        <v>29</v>
      </c>
    </row>
    <row r="184" spans="1:42" hidden="1" x14ac:dyDescent="0.3">
      <c r="A184" s="234" t="s">
        <v>1091</v>
      </c>
      <c r="B184" s="12" t="s">
        <v>1084</v>
      </c>
      <c r="C184" s="13"/>
      <c r="D184" s="14" t="s">
        <v>94</v>
      </c>
      <c r="E184" s="9"/>
      <c r="F184" s="9"/>
      <c r="G184" s="9">
        <v>16</v>
      </c>
      <c r="H184" s="9" t="s">
        <v>50</v>
      </c>
      <c r="I184" s="9" t="s">
        <v>95</v>
      </c>
      <c r="J184" s="9" t="s">
        <v>96</v>
      </c>
      <c r="K184" s="10">
        <v>6759</v>
      </c>
      <c r="M184" s="9"/>
      <c r="N184" s="9"/>
      <c r="O184" s="9"/>
      <c r="P184" s="9"/>
      <c r="Q184" s="9"/>
      <c r="R184" s="9"/>
      <c r="S184" s="9"/>
      <c r="T184" s="9"/>
      <c r="U184" s="9"/>
      <c r="V184" s="9"/>
      <c r="W184" s="9"/>
      <c r="X184" s="9"/>
      <c r="Y184" s="9"/>
      <c r="Z184" s="9"/>
      <c r="AA184" s="9" t="s">
        <v>29</v>
      </c>
      <c r="AD184" s="247"/>
      <c r="AE184" s="247"/>
      <c r="AF184" s="247"/>
      <c r="AG184" s="247"/>
      <c r="AH184" s="247"/>
      <c r="AI184" s="247"/>
      <c r="AJ184" s="247"/>
      <c r="AK184" s="247"/>
    </row>
    <row r="185" spans="1:42" hidden="1" x14ac:dyDescent="0.3">
      <c r="A185" s="234" t="s">
        <v>1094</v>
      </c>
      <c r="B185" s="12" t="s">
        <v>168</v>
      </c>
      <c r="C185" s="13"/>
      <c r="D185" s="14" t="s">
        <v>164</v>
      </c>
      <c r="E185" s="9"/>
      <c r="F185" s="9">
        <v>12</v>
      </c>
      <c r="G185" s="9">
        <v>24</v>
      </c>
      <c r="H185" s="9" t="s">
        <v>50</v>
      </c>
      <c r="I185" s="9" t="s">
        <v>169</v>
      </c>
      <c r="J185" s="9" t="s">
        <v>52</v>
      </c>
      <c r="K185" s="10">
        <v>6106</v>
      </c>
      <c r="M185" s="9"/>
      <c r="N185" s="9"/>
      <c r="O185" s="9"/>
      <c r="P185" s="9"/>
      <c r="Q185" s="9"/>
      <c r="R185" s="9"/>
      <c r="S185" s="9"/>
      <c r="T185" s="9" t="s">
        <v>29</v>
      </c>
      <c r="U185" s="9"/>
      <c r="V185" s="9"/>
      <c r="W185" s="9"/>
      <c r="X185" s="9"/>
      <c r="Y185" s="9"/>
      <c r="Z185" s="9"/>
      <c r="AA185" s="9"/>
      <c r="AL185" s="247"/>
      <c r="AM185" s="247"/>
      <c r="AN185" s="247"/>
      <c r="AO185" s="247"/>
      <c r="AP185" s="247"/>
    </row>
    <row r="186" spans="1:42" ht="33" hidden="1" x14ac:dyDescent="0.3">
      <c r="A186" s="234" t="s">
        <v>1094</v>
      </c>
      <c r="B186" s="12" t="s">
        <v>168</v>
      </c>
      <c r="C186" s="13"/>
      <c r="D186" s="14" t="s">
        <v>356</v>
      </c>
      <c r="E186" s="9"/>
      <c r="F186" s="9"/>
      <c r="G186" s="9">
        <f>141+329</f>
        <v>470</v>
      </c>
      <c r="H186" s="9" t="s">
        <v>375</v>
      </c>
      <c r="I186" s="9" t="s">
        <v>169</v>
      </c>
      <c r="J186" s="9" t="s">
        <v>182</v>
      </c>
      <c r="K186" s="10">
        <v>6106</v>
      </c>
      <c r="M186" s="9"/>
      <c r="N186" s="9"/>
      <c r="O186" s="9"/>
      <c r="P186" s="9"/>
      <c r="Q186" s="9"/>
      <c r="R186" s="9"/>
      <c r="S186" s="9"/>
      <c r="T186" s="9" t="s">
        <v>29</v>
      </c>
      <c r="U186" s="9"/>
      <c r="V186" s="9"/>
      <c r="W186" s="9"/>
      <c r="X186" s="9"/>
      <c r="Y186" s="9"/>
      <c r="Z186" s="9"/>
      <c r="AA186" s="9"/>
    </row>
    <row r="187" spans="1:42" hidden="1" x14ac:dyDescent="0.3">
      <c r="A187" s="234" t="s">
        <v>1106</v>
      </c>
      <c r="B187" s="12" t="s">
        <v>407</v>
      </c>
      <c r="C187" s="13"/>
      <c r="D187" s="14" t="s">
        <v>402</v>
      </c>
      <c r="E187" s="9" t="s">
        <v>57</v>
      </c>
      <c r="F187" s="9" t="s">
        <v>57</v>
      </c>
      <c r="G187" s="9" t="s">
        <v>57</v>
      </c>
      <c r="H187" s="9" t="s">
        <v>57</v>
      </c>
      <c r="I187" s="9" t="s">
        <v>408</v>
      </c>
      <c r="J187" s="9" t="s">
        <v>310</v>
      </c>
      <c r="K187" s="10">
        <v>6108</v>
      </c>
      <c r="M187" s="9"/>
      <c r="N187" s="9"/>
      <c r="O187" s="9"/>
      <c r="P187" s="9"/>
      <c r="Q187" s="9"/>
      <c r="R187" s="9"/>
      <c r="S187" s="9"/>
      <c r="T187" s="9"/>
      <c r="U187" s="9"/>
      <c r="V187" s="9"/>
      <c r="W187" s="9"/>
      <c r="X187" s="9"/>
      <c r="Y187" s="9"/>
      <c r="Z187" s="9"/>
      <c r="AA187" s="9" t="s">
        <v>29</v>
      </c>
    </row>
    <row r="188" spans="1:42" x14ac:dyDescent="0.3">
      <c r="A188" s="234" t="s">
        <v>1092</v>
      </c>
      <c r="B188" s="12" t="s">
        <v>407</v>
      </c>
      <c r="C188" s="13"/>
      <c r="D188" s="14" t="s">
        <v>480</v>
      </c>
      <c r="E188" s="9" t="s">
        <v>57</v>
      </c>
      <c r="F188" s="9" t="s">
        <v>57</v>
      </c>
      <c r="G188" s="9" t="s">
        <v>57</v>
      </c>
      <c r="H188" s="9" t="s">
        <v>57</v>
      </c>
      <c r="I188" s="9" t="s">
        <v>408</v>
      </c>
      <c r="J188" s="9" t="s">
        <v>310</v>
      </c>
      <c r="K188" s="10">
        <v>6108</v>
      </c>
      <c r="M188" s="9"/>
      <c r="N188" s="9"/>
      <c r="O188" s="9"/>
      <c r="P188" s="9"/>
      <c r="Q188" s="9"/>
      <c r="R188" s="9"/>
      <c r="S188" s="9"/>
      <c r="T188" s="9"/>
      <c r="U188" s="9"/>
      <c r="V188" s="9"/>
      <c r="W188" s="9"/>
      <c r="X188" s="9"/>
      <c r="Y188" s="9"/>
      <c r="Z188" s="9"/>
      <c r="AA188" s="9" t="s">
        <v>29</v>
      </c>
    </row>
    <row r="189" spans="1:42" ht="33" hidden="1" x14ac:dyDescent="0.3">
      <c r="A189" s="234" t="s">
        <v>1103</v>
      </c>
      <c r="B189" s="12" t="s">
        <v>340</v>
      </c>
      <c r="C189" s="13"/>
      <c r="D189" s="14" t="s">
        <v>323</v>
      </c>
      <c r="E189" s="9"/>
      <c r="F189" s="9" t="s">
        <v>341</v>
      </c>
      <c r="G189" s="9"/>
      <c r="H189" s="9" t="s">
        <v>325</v>
      </c>
      <c r="I189" s="9" t="s">
        <v>342</v>
      </c>
      <c r="J189" s="9" t="s">
        <v>105</v>
      </c>
      <c r="K189" s="10">
        <v>6851</v>
      </c>
      <c r="M189" s="9"/>
      <c r="N189" s="9" t="s">
        <v>29</v>
      </c>
      <c r="O189" s="9"/>
      <c r="P189" s="9"/>
      <c r="Q189" s="9"/>
      <c r="R189" s="9"/>
      <c r="S189" s="9"/>
      <c r="T189" s="9"/>
      <c r="U189" s="9"/>
      <c r="V189" s="9"/>
      <c r="W189" s="9"/>
      <c r="X189" s="9"/>
      <c r="Y189" s="9"/>
      <c r="Z189" s="9"/>
      <c r="AA189" s="9"/>
    </row>
    <row r="190" spans="1:42" hidden="1" x14ac:dyDescent="0.3">
      <c r="A190" s="234" t="s">
        <v>1106</v>
      </c>
      <c r="B190" s="12" t="s">
        <v>412</v>
      </c>
      <c r="C190" s="13"/>
      <c r="D190" s="14" t="s">
        <v>402</v>
      </c>
      <c r="E190" s="9" t="s">
        <v>57</v>
      </c>
      <c r="F190" s="9" t="s">
        <v>57</v>
      </c>
      <c r="G190" s="9" t="s">
        <v>57</v>
      </c>
      <c r="H190" s="9" t="s">
        <v>57</v>
      </c>
      <c r="I190" s="9" t="s">
        <v>413</v>
      </c>
      <c r="J190" s="9" t="s">
        <v>75</v>
      </c>
      <c r="K190" s="10">
        <v>6515</v>
      </c>
      <c r="M190" s="9"/>
      <c r="N190" s="9"/>
      <c r="O190" s="9"/>
      <c r="P190" s="9"/>
      <c r="Q190" s="9"/>
      <c r="R190" s="9"/>
      <c r="S190" s="9"/>
      <c r="T190" s="9"/>
      <c r="U190" s="9"/>
      <c r="V190" s="9"/>
      <c r="W190" s="9"/>
      <c r="X190" s="9"/>
      <c r="Y190" s="9"/>
      <c r="Z190" s="9"/>
      <c r="AA190" s="9" t="s">
        <v>29</v>
      </c>
      <c r="AB190" s="245"/>
      <c r="AL190" s="247"/>
      <c r="AM190" s="247"/>
      <c r="AN190" s="247"/>
      <c r="AO190" s="247"/>
      <c r="AP190" s="247"/>
    </row>
    <row r="191" spans="1:42" x14ac:dyDescent="0.3">
      <c r="A191" s="234" t="s">
        <v>1092</v>
      </c>
      <c r="B191" s="12" t="s">
        <v>412</v>
      </c>
      <c r="C191" s="13"/>
      <c r="D191" s="14" t="s">
        <v>480</v>
      </c>
      <c r="E191" s="9" t="s">
        <v>57</v>
      </c>
      <c r="F191" s="9" t="s">
        <v>57</v>
      </c>
      <c r="G191" s="9" t="s">
        <v>57</v>
      </c>
      <c r="H191" s="9" t="s">
        <v>57</v>
      </c>
      <c r="I191" s="9" t="s">
        <v>413</v>
      </c>
      <c r="J191" s="9" t="s">
        <v>75</v>
      </c>
      <c r="K191" s="10">
        <v>6515</v>
      </c>
      <c r="M191" s="9"/>
      <c r="N191" s="9"/>
      <c r="O191" s="9"/>
      <c r="P191" s="9"/>
      <c r="Q191" s="9"/>
      <c r="R191" s="9"/>
      <c r="S191" s="9"/>
      <c r="T191" s="9"/>
      <c r="U191" s="9"/>
      <c r="V191" s="9"/>
      <c r="W191" s="9"/>
      <c r="X191" s="9"/>
      <c r="Y191" s="9"/>
      <c r="Z191" s="9"/>
      <c r="AA191" s="9" t="s">
        <v>29</v>
      </c>
      <c r="AB191" s="245"/>
      <c r="AL191" s="247"/>
      <c r="AM191" s="247"/>
      <c r="AN191" s="247"/>
      <c r="AO191" s="247"/>
      <c r="AP191" s="247"/>
    </row>
    <row r="192" spans="1:42" ht="33" x14ac:dyDescent="0.3">
      <c r="A192" s="234" t="s">
        <v>1092</v>
      </c>
      <c r="B192" s="12" t="s">
        <v>412</v>
      </c>
      <c r="C192" s="13" t="s">
        <v>75</v>
      </c>
      <c r="D192" s="14" t="s">
        <v>483</v>
      </c>
      <c r="E192" s="9" t="s">
        <v>57</v>
      </c>
      <c r="F192" s="9" t="s">
        <v>57</v>
      </c>
      <c r="G192" s="9" t="s">
        <v>57</v>
      </c>
      <c r="H192" s="9" t="s">
        <v>57</v>
      </c>
      <c r="I192" s="9" t="s">
        <v>413</v>
      </c>
      <c r="J192" s="9" t="s">
        <v>75</v>
      </c>
      <c r="K192" s="10">
        <v>6515</v>
      </c>
      <c r="M192" s="9"/>
      <c r="N192" s="9"/>
      <c r="O192" s="9" t="s">
        <v>29</v>
      </c>
      <c r="P192" s="9" t="s">
        <v>29</v>
      </c>
      <c r="Q192" s="9" t="s">
        <v>29</v>
      </c>
      <c r="R192" s="9"/>
      <c r="S192" s="9"/>
      <c r="T192" s="9"/>
      <c r="U192" s="9"/>
      <c r="V192" s="9"/>
      <c r="W192" s="9"/>
      <c r="X192" s="9"/>
      <c r="Y192" s="9" t="s">
        <v>29</v>
      </c>
      <c r="Z192" s="9"/>
      <c r="AA192" s="9"/>
      <c r="AB192" s="245"/>
    </row>
    <row r="193" spans="1:42" ht="33" x14ac:dyDescent="0.3">
      <c r="A193" s="234" t="s">
        <v>1092</v>
      </c>
      <c r="B193" s="12" t="s">
        <v>412</v>
      </c>
      <c r="C193" s="13" t="s">
        <v>46</v>
      </c>
      <c r="D193" s="14" t="s">
        <v>483</v>
      </c>
      <c r="E193" s="9" t="s">
        <v>57</v>
      </c>
      <c r="F193" s="9" t="s">
        <v>57</v>
      </c>
      <c r="G193" s="9" t="s">
        <v>57</v>
      </c>
      <c r="H193" s="9" t="s">
        <v>57</v>
      </c>
      <c r="I193" s="9" t="s">
        <v>413</v>
      </c>
      <c r="J193" s="9" t="s">
        <v>75</v>
      </c>
      <c r="K193" s="10">
        <v>6515</v>
      </c>
      <c r="M193" s="9"/>
      <c r="N193" s="9"/>
      <c r="O193" s="9"/>
      <c r="P193" s="9"/>
      <c r="Q193" s="9"/>
      <c r="R193" s="9"/>
      <c r="S193" s="9"/>
      <c r="T193" s="9"/>
      <c r="U193" s="9"/>
      <c r="V193" s="9" t="s">
        <v>29</v>
      </c>
      <c r="W193" s="9" t="s">
        <v>29</v>
      </c>
      <c r="X193" s="9" t="s">
        <v>29</v>
      </c>
      <c r="Y193" s="9"/>
      <c r="Z193" s="9"/>
      <c r="AA193" s="9"/>
      <c r="AB193" s="245"/>
    </row>
    <row r="194" spans="1:42" hidden="1" x14ac:dyDescent="0.3">
      <c r="A194" s="234" t="s">
        <v>1091</v>
      </c>
      <c r="B194" s="12" t="s">
        <v>516</v>
      </c>
      <c r="C194" s="19" t="s">
        <v>517</v>
      </c>
      <c r="D194" s="16" t="s">
        <v>488</v>
      </c>
      <c r="E194" s="15">
        <v>5</v>
      </c>
      <c r="F194" s="15"/>
      <c r="G194" s="15"/>
      <c r="H194" s="9" t="s">
        <v>135</v>
      </c>
      <c r="I194" s="15" t="s">
        <v>518</v>
      </c>
      <c r="J194" s="15" t="s">
        <v>519</v>
      </c>
      <c r="K194" s="21">
        <v>6248</v>
      </c>
      <c r="M194" s="9"/>
      <c r="N194" s="9"/>
      <c r="O194" s="9"/>
      <c r="P194" s="9"/>
      <c r="Q194" s="9"/>
      <c r="R194" s="9"/>
      <c r="S194" s="9"/>
      <c r="T194" s="9"/>
      <c r="U194" s="9"/>
      <c r="V194" s="9"/>
      <c r="W194" s="9"/>
      <c r="X194" s="9"/>
      <c r="Y194" s="9"/>
      <c r="Z194" s="9"/>
      <c r="AA194" s="9" t="s">
        <v>29</v>
      </c>
    </row>
    <row r="195" spans="1:42" ht="33" hidden="1" x14ac:dyDescent="0.3">
      <c r="A195" s="234" t="s">
        <v>1533</v>
      </c>
      <c r="B195" s="24" t="s">
        <v>170</v>
      </c>
      <c r="C195" s="16"/>
      <c r="D195" s="14" t="s">
        <v>1294</v>
      </c>
      <c r="E195" s="141">
        <v>1</v>
      </c>
      <c r="F195" s="14"/>
      <c r="G195" s="9">
        <v>250</v>
      </c>
      <c r="H195" s="9" t="s">
        <v>1293</v>
      </c>
      <c r="I195" s="49" t="s">
        <v>403</v>
      </c>
      <c r="J195" s="49" t="s">
        <v>136</v>
      </c>
      <c r="K195" s="10">
        <v>6052</v>
      </c>
      <c r="M195" s="9"/>
      <c r="N195" s="9"/>
      <c r="O195" s="9"/>
      <c r="P195" s="9"/>
      <c r="Q195" s="9"/>
      <c r="R195" s="9"/>
      <c r="S195" s="9"/>
      <c r="T195" s="9"/>
      <c r="U195" s="9"/>
      <c r="V195" s="9"/>
      <c r="W195" s="9"/>
      <c r="X195" s="9"/>
      <c r="Y195" s="9"/>
      <c r="Z195" s="9"/>
      <c r="AA195" s="9" t="s">
        <v>29</v>
      </c>
      <c r="AB195" s="171"/>
    </row>
    <row r="196" spans="1:42" hidden="1" x14ac:dyDescent="0.3">
      <c r="A196" s="234" t="s">
        <v>1094</v>
      </c>
      <c r="B196" s="12" t="s">
        <v>170</v>
      </c>
      <c r="C196" s="13"/>
      <c r="D196" s="14" t="s">
        <v>164</v>
      </c>
      <c r="E196" s="9"/>
      <c r="F196" s="9">
        <v>27</v>
      </c>
      <c r="G196" s="9">
        <v>54</v>
      </c>
      <c r="H196" s="9" t="s">
        <v>50</v>
      </c>
      <c r="I196" s="9" t="s">
        <v>171</v>
      </c>
      <c r="J196" s="9" t="s">
        <v>136</v>
      </c>
      <c r="K196" s="10">
        <v>6052</v>
      </c>
      <c r="M196" s="9"/>
      <c r="N196" s="9"/>
      <c r="O196" s="9"/>
      <c r="P196" s="9"/>
      <c r="Q196" s="9"/>
      <c r="R196" s="9"/>
      <c r="S196" s="9"/>
      <c r="T196" s="9"/>
      <c r="U196" s="9"/>
      <c r="V196" s="9"/>
      <c r="W196" s="9"/>
      <c r="X196" s="9"/>
      <c r="Y196" s="9"/>
      <c r="Z196" s="9" t="s">
        <v>29</v>
      </c>
      <c r="AA196" s="9"/>
      <c r="AD196" s="247"/>
      <c r="AE196" s="247"/>
      <c r="AF196" s="247"/>
      <c r="AL196" s="247"/>
      <c r="AM196" s="247"/>
      <c r="AN196" s="247"/>
      <c r="AO196" s="247"/>
      <c r="AP196" s="247"/>
    </row>
    <row r="197" spans="1:42" ht="33" hidden="1" x14ac:dyDescent="0.3">
      <c r="A197" s="234" t="s">
        <v>1101</v>
      </c>
      <c r="B197" s="12" t="s">
        <v>170</v>
      </c>
      <c r="C197" s="9"/>
      <c r="D197" s="14" t="s">
        <v>238</v>
      </c>
      <c r="E197" s="9"/>
      <c r="F197" s="9">
        <v>58</v>
      </c>
      <c r="G197" s="9">
        <v>116</v>
      </c>
      <c r="H197" s="9" t="s">
        <v>50</v>
      </c>
      <c r="I197" s="9" t="s">
        <v>1477</v>
      </c>
      <c r="J197" s="9" t="s">
        <v>241</v>
      </c>
      <c r="K197" s="17" t="s">
        <v>242</v>
      </c>
      <c r="M197" s="9"/>
      <c r="N197" s="9"/>
      <c r="O197" s="9"/>
      <c r="P197" s="9"/>
      <c r="Q197" s="9"/>
      <c r="R197" s="9"/>
      <c r="S197" s="9"/>
      <c r="T197" s="9"/>
      <c r="U197" s="9"/>
      <c r="V197" s="9"/>
      <c r="W197" s="9"/>
      <c r="X197" s="9"/>
      <c r="Y197" s="9" t="s">
        <v>29</v>
      </c>
      <c r="Z197" s="9" t="s">
        <v>29</v>
      </c>
      <c r="AA197" s="9"/>
      <c r="AD197" s="247"/>
      <c r="AE197" s="247"/>
      <c r="AF197" s="247"/>
      <c r="AG197" s="247"/>
      <c r="AH197" s="247"/>
      <c r="AI197" s="247"/>
      <c r="AJ197" s="247"/>
      <c r="AK197" s="247"/>
    </row>
    <row r="198" spans="1:42" ht="33" hidden="1" x14ac:dyDescent="0.3">
      <c r="A198" s="234" t="s">
        <v>1103</v>
      </c>
      <c r="B198" s="12" t="s">
        <v>170</v>
      </c>
      <c r="C198" s="13"/>
      <c r="D198" s="14" t="s">
        <v>323</v>
      </c>
      <c r="E198" s="9"/>
      <c r="F198" s="9" t="s">
        <v>343</v>
      </c>
      <c r="G198" s="9"/>
      <c r="H198" s="9" t="s">
        <v>50</v>
      </c>
      <c r="I198" s="9" t="s">
        <v>344</v>
      </c>
      <c r="J198" s="9" t="s">
        <v>182</v>
      </c>
      <c r="K198" s="10">
        <v>6106</v>
      </c>
      <c r="M198" s="9"/>
      <c r="N198" s="9"/>
      <c r="O198" s="9"/>
      <c r="P198" s="9"/>
      <c r="Q198" s="9"/>
      <c r="R198" s="9"/>
      <c r="S198" s="9"/>
      <c r="T198" s="9" t="s">
        <v>29</v>
      </c>
      <c r="U198" s="9"/>
      <c r="V198" s="9"/>
      <c r="W198" s="9"/>
      <c r="X198" s="9"/>
      <c r="Y198" s="9"/>
      <c r="Z198" s="9" t="s">
        <v>29</v>
      </c>
      <c r="AA198" s="9"/>
      <c r="AG198" s="247"/>
      <c r="AH198" s="247"/>
      <c r="AI198" s="247"/>
      <c r="AJ198" s="247"/>
      <c r="AK198" s="247"/>
    </row>
    <row r="199" spans="1:42" hidden="1" x14ac:dyDescent="0.3">
      <c r="A199" s="234" t="s">
        <v>1106</v>
      </c>
      <c r="B199" s="12" t="s">
        <v>170</v>
      </c>
      <c r="C199" s="13"/>
      <c r="D199" s="14" t="s">
        <v>402</v>
      </c>
      <c r="E199" s="9" t="s">
        <v>57</v>
      </c>
      <c r="F199" s="9" t="s">
        <v>57</v>
      </c>
      <c r="G199" s="9" t="s">
        <v>57</v>
      </c>
      <c r="H199" s="9" t="s">
        <v>50</v>
      </c>
      <c r="I199" s="9" t="s">
        <v>403</v>
      </c>
      <c r="J199" s="9" t="s">
        <v>136</v>
      </c>
      <c r="K199" s="10">
        <v>6052</v>
      </c>
      <c r="M199" s="9"/>
      <c r="N199" s="9"/>
      <c r="O199" s="9"/>
      <c r="P199" s="9"/>
      <c r="Q199" s="9"/>
      <c r="R199" s="9"/>
      <c r="S199" s="9"/>
      <c r="T199" s="9"/>
      <c r="U199" s="9"/>
      <c r="V199" s="9"/>
      <c r="W199" s="9"/>
      <c r="X199" s="9"/>
      <c r="Y199" s="9"/>
      <c r="Z199" s="9"/>
      <c r="AA199" s="9" t="s">
        <v>29</v>
      </c>
      <c r="AB199" s="245"/>
    </row>
    <row r="200" spans="1:42" x14ac:dyDescent="0.3">
      <c r="A200" s="234" t="s">
        <v>1092</v>
      </c>
      <c r="B200" s="12" t="s">
        <v>170</v>
      </c>
      <c r="C200" s="13"/>
      <c r="D200" s="14" t="s">
        <v>480</v>
      </c>
      <c r="E200" s="9" t="s">
        <v>57</v>
      </c>
      <c r="F200" s="9" t="s">
        <v>57</v>
      </c>
      <c r="G200" s="9" t="s">
        <v>57</v>
      </c>
      <c r="H200" s="9" t="s">
        <v>50</v>
      </c>
      <c r="I200" s="9" t="s">
        <v>403</v>
      </c>
      <c r="J200" s="9" t="s">
        <v>136</v>
      </c>
      <c r="K200" s="10">
        <v>6052</v>
      </c>
      <c r="M200" s="9"/>
      <c r="N200" s="9"/>
      <c r="O200" s="9"/>
      <c r="P200" s="9"/>
      <c r="Q200" s="9"/>
      <c r="R200" s="9"/>
      <c r="S200" s="9"/>
      <c r="T200" s="9"/>
      <c r="U200" s="9"/>
      <c r="V200" s="9"/>
      <c r="W200" s="9"/>
      <c r="X200" s="9"/>
      <c r="Y200" s="9"/>
      <c r="Z200" s="9"/>
      <c r="AA200" s="9" t="s">
        <v>29</v>
      </c>
      <c r="AG200" s="247"/>
      <c r="AH200" s="247"/>
      <c r="AI200" s="247"/>
      <c r="AJ200" s="247"/>
      <c r="AK200" s="247"/>
    </row>
    <row r="201" spans="1:42" hidden="1" x14ac:dyDescent="0.3">
      <c r="A201" s="234" t="s">
        <v>1091</v>
      </c>
      <c r="B201" s="12" t="s">
        <v>170</v>
      </c>
      <c r="C201" s="13" t="s">
        <v>520</v>
      </c>
      <c r="D201" s="14" t="s">
        <v>488</v>
      </c>
      <c r="E201" s="9">
        <v>5</v>
      </c>
      <c r="F201" s="9"/>
      <c r="G201" s="9"/>
      <c r="H201" s="9" t="s">
        <v>135</v>
      </c>
      <c r="I201" s="9" t="s">
        <v>521</v>
      </c>
      <c r="J201" s="9" t="s">
        <v>522</v>
      </c>
      <c r="K201" s="10">
        <v>6109</v>
      </c>
      <c r="M201" s="9"/>
      <c r="N201" s="9"/>
      <c r="O201" s="9"/>
      <c r="P201" s="9"/>
      <c r="Q201" s="9"/>
      <c r="R201" s="9"/>
      <c r="S201" s="9"/>
      <c r="T201" s="9"/>
      <c r="U201" s="9"/>
      <c r="V201" s="9"/>
      <c r="W201" s="9"/>
      <c r="X201" s="9"/>
      <c r="Y201" s="9"/>
      <c r="Z201" s="9"/>
      <c r="AA201" s="9" t="s">
        <v>29</v>
      </c>
    </row>
    <row r="202" spans="1:42" hidden="1" x14ac:dyDescent="0.3">
      <c r="A202" s="234" t="s">
        <v>1091</v>
      </c>
      <c r="B202" s="12" t="s">
        <v>170</v>
      </c>
      <c r="C202" s="13" t="s">
        <v>523</v>
      </c>
      <c r="D202" s="14" t="s">
        <v>488</v>
      </c>
      <c r="E202" s="9">
        <v>5</v>
      </c>
      <c r="F202" s="9"/>
      <c r="G202" s="9"/>
      <c r="H202" s="9" t="s">
        <v>135</v>
      </c>
      <c r="I202" s="9" t="s">
        <v>524</v>
      </c>
      <c r="J202" s="9" t="s">
        <v>525</v>
      </c>
      <c r="K202" s="10">
        <v>6786</v>
      </c>
      <c r="M202" s="9"/>
      <c r="N202" s="9"/>
      <c r="O202" s="9"/>
      <c r="P202" s="9"/>
      <c r="Q202" s="9"/>
      <c r="R202" s="9"/>
      <c r="S202" s="9"/>
      <c r="T202" s="9"/>
      <c r="U202" s="9"/>
      <c r="V202" s="9"/>
      <c r="W202" s="9"/>
      <c r="X202" s="9"/>
      <c r="Y202" s="9"/>
      <c r="Z202" s="9"/>
      <c r="AA202" s="9" t="s">
        <v>29</v>
      </c>
    </row>
    <row r="203" spans="1:42" hidden="1" x14ac:dyDescent="0.3">
      <c r="A203" s="234" t="s">
        <v>1106</v>
      </c>
      <c r="B203" s="12" t="s">
        <v>170</v>
      </c>
      <c r="C203" s="13"/>
      <c r="D203" s="14" t="s">
        <v>554</v>
      </c>
      <c r="E203" s="9"/>
      <c r="F203" s="9"/>
      <c r="G203" s="9">
        <v>20</v>
      </c>
      <c r="H203" s="9" t="s">
        <v>50</v>
      </c>
      <c r="I203" s="9" t="s">
        <v>403</v>
      </c>
      <c r="J203" s="9" t="s">
        <v>136</v>
      </c>
      <c r="K203" s="10">
        <v>6052</v>
      </c>
      <c r="M203" s="9"/>
      <c r="N203" s="9"/>
      <c r="O203" s="9"/>
      <c r="P203" s="9"/>
      <c r="Q203" s="9"/>
      <c r="R203" s="9"/>
      <c r="S203" s="9"/>
      <c r="T203" s="9"/>
      <c r="U203" s="9"/>
      <c r="V203" s="9"/>
      <c r="W203" s="9"/>
      <c r="X203" s="9"/>
      <c r="Y203" s="9"/>
      <c r="Z203" s="9"/>
      <c r="AA203" s="9" t="s">
        <v>29</v>
      </c>
    </row>
    <row r="204" spans="1:42" ht="33" hidden="1" x14ac:dyDescent="0.3">
      <c r="A204" s="234" t="s">
        <v>1103</v>
      </c>
      <c r="B204" s="12" t="s">
        <v>471</v>
      </c>
      <c r="C204" s="13"/>
      <c r="D204" s="14" t="s">
        <v>472</v>
      </c>
      <c r="E204" s="9"/>
      <c r="F204" s="9"/>
      <c r="G204" s="9" t="s">
        <v>473</v>
      </c>
      <c r="H204" s="9" t="s">
        <v>50</v>
      </c>
      <c r="I204" s="9" t="s">
        <v>474</v>
      </c>
      <c r="J204" s="9" t="s">
        <v>75</v>
      </c>
      <c r="K204" s="10">
        <v>6530</v>
      </c>
      <c r="M204" s="9"/>
      <c r="N204" s="9"/>
      <c r="O204" s="9"/>
      <c r="P204" s="9"/>
      <c r="Q204" s="9"/>
      <c r="R204" s="9"/>
      <c r="S204" s="9"/>
      <c r="T204" s="9"/>
      <c r="U204" s="9"/>
      <c r="V204" s="9"/>
      <c r="W204" s="9"/>
      <c r="X204" s="9"/>
      <c r="Y204" s="9"/>
      <c r="Z204" s="9"/>
      <c r="AA204" s="9" t="s">
        <v>29</v>
      </c>
    </row>
    <row r="205" spans="1:42" hidden="1" x14ac:dyDescent="0.3">
      <c r="A205" s="234" t="s">
        <v>1098</v>
      </c>
      <c r="B205" s="12" t="s">
        <v>197</v>
      </c>
      <c r="C205" s="13"/>
      <c r="D205" s="14" t="s">
        <v>198</v>
      </c>
      <c r="E205" s="9"/>
      <c r="F205" s="9">
        <v>36</v>
      </c>
      <c r="G205" s="9">
        <v>72</v>
      </c>
      <c r="H205" s="9" t="s">
        <v>50</v>
      </c>
      <c r="I205" s="9" t="s">
        <v>199</v>
      </c>
      <c r="J205" s="9" t="s">
        <v>60</v>
      </c>
      <c r="K205" s="10">
        <v>6360</v>
      </c>
      <c r="M205" s="9"/>
      <c r="N205" s="9"/>
      <c r="O205" s="9"/>
      <c r="P205" s="9"/>
      <c r="Q205" s="9" t="s">
        <v>29</v>
      </c>
      <c r="R205" s="9" t="s">
        <v>29</v>
      </c>
      <c r="S205" s="9" t="s">
        <v>29</v>
      </c>
      <c r="T205" s="9"/>
      <c r="U205" s="9"/>
      <c r="V205" s="9"/>
      <c r="W205" s="9"/>
      <c r="X205" s="9"/>
      <c r="Y205" s="9"/>
      <c r="Z205" s="9"/>
      <c r="AA205" s="9"/>
    </row>
    <row r="206" spans="1:42" ht="115.5" hidden="1" x14ac:dyDescent="0.3">
      <c r="A206" s="234" t="s">
        <v>1110</v>
      </c>
      <c r="B206" s="12" t="s">
        <v>557</v>
      </c>
      <c r="C206" s="13" t="s">
        <v>268</v>
      </c>
      <c r="D206" s="14" t="s">
        <v>555</v>
      </c>
      <c r="E206" s="9"/>
      <c r="F206" s="9">
        <v>40</v>
      </c>
      <c r="G206" s="9"/>
      <c r="H206" s="9" t="s">
        <v>1317</v>
      </c>
      <c r="I206" s="9" t="s">
        <v>559</v>
      </c>
      <c r="J206" s="9" t="s">
        <v>75</v>
      </c>
      <c r="K206" s="10">
        <v>6511</v>
      </c>
      <c r="M206" s="9"/>
      <c r="N206" s="9"/>
      <c r="O206" s="9" t="s">
        <v>29</v>
      </c>
      <c r="P206" s="9" t="s">
        <v>29</v>
      </c>
      <c r="Q206" s="9"/>
      <c r="R206" s="9"/>
      <c r="S206" s="9"/>
      <c r="T206" s="9"/>
      <c r="U206" s="9"/>
      <c r="V206" s="9"/>
      <c r="W206" s="9"/>
      <c r="X206" s="9"/>
      <c r="Y206" s="9"/>
      <c r="Z206" s="9"/>
      <c r="AA206" s="9"/>
    </row>
    <row r="207" spans="1:42" ht="115.5" hidden="1" x14ac:dyDescent="0.3">
      <c r="A207" s="234" t="s">
        <v>1110</v>
      </c>
      <c r="B207" s="12" t="s">
        <v>557</v>
      </c>
      <c r="C207" s="13" t="s">
        <v>48</v>
      </c>
      <c r="D207" s="14" t="s">
        <v>555</v>
      </c>
      <c r="E207" s="9"/>
      <c r="F207" s="9">
        <v>40</v>
      </c>
      <c r="G207" s="9"/>
      <c r="H207" s="9" t="s">
        <v>1317</v>
      </c>
      <c r="I207" s="9" t="s">
        <v>558</v>
      </c>
      <c r="J207" s="9" t="s">
        <v>48</v>
      </c>
      <c r="K207" s="10">
        <v>6705</v>
      </c>
      <c r="M207" s="9"/>
      <c r="N207" s="9"/>
      <c r="O207" s="9"/>
      <c r="P207" s="9"/>
      <c r="Q207" s="9"/>
      <c r="R207" s="9"/>
      <c r="S207" s="9"/>
      <c r="T207" s="9"/>
      <c r="U207" s="9"/>
      <c r="V207" s="9" t="s">
        <v>29</v>
      </c>
      <c r="W207" s="9" t="s">
        <v>29</v>
      </c>
      <c r="X207" s="9" t="s">
        <v>29</v>
      </c>
      <c r="Y207" s="9"/>
      <c r="Z207" s="9"/>
      <c r="AA207" s="9"/>
    </row>
    <row r="208" spans="1:42" hidden="1" x14ac:dyDescent="0.3">
      <c r="A208" s="234" t="s">
        <v>1089</v>
      </c>
      <c r="B208" s="12" t="s">
        <v>391</v>
      </c>
      <c r="C208" s="13"/>
      <c r="D208" s="14" t="s">
        <v>386</v>
      </c>
      <c r="E208" s="9"/>
      <c r="F208" s="9"/>
      <c r="G208" s="9">
        <v>75</v>
      </c>
      <c r="H208" s="9" t="s">
        <v>50</v>
      </c>
      <c r="I208" s="9" t="s">
        <v>392</v>
      </c>
      <c r="J208" s="9" t="s">
        <v>142</v>
      </c>
      <c r="K208" s="10">
        <v>6790</v>
      </c>
      <c r="M208" s="9"/>
      <c r="N208" s="9"/>
      <c r="O208" s="9"/>
      <c r="P208" s="9"/>
      <c r="Q208" s="9"/>
      <c r="R208" s="9"/>
      <c r="S208" s="9"/>
      <c r="T208" s="9"/>
      <c r="U208" s="9"/>
      <c r="V208" s="9"/>
      <c r="W208" s="9" t="s">
        <v>29</v>
      </c>
      <c r="X208" s="9"/>
      <c r="Y208" s="9"/>
      <c r="Z208" s="9"/>
      <c r="AA208" s="9"/>
    </row>
    <row r="209" spans="1:42" ht="33" hidden="1" x14ac:dyDescent="0.3">
      <c r="A209" s="234" t="s">
        <v>1088</v>
      </c>
      <c r="B209" s="12" t="s">
        <v>272</v>
      </c>
      <c r="C209" s="13"/>
      <c r="D209" s="14" t="s">
        <v>273</v>
      </c>
      <c r="E209" s="9"/>
      <c r="F209" s="9" t="s">
        <v>274</v>
      </c>
      <c r="G209" s="9"/>
      <c r="H209" s="9" t="s">
        <v>31</v>
      </c>
      <c r="I209" s="9" t="s">
        <v>47</v>
      </c>
      <c r="J209" s="9" t="s">
        <v>48</v>
      </c>
      <c r="K209" s="10">
        <v>6702</v>
      </c>
      <c r="M209" s="9"/>
      <c r="N209" s="9"/>
      <c r="O209" s="9"/>
      <c r="P209" s="9"/>
      <c r="Q209" s="9"/>
      <c r="R209" s="9"/>
      <c r="S209" s="9"/>
      <c r="T209" s="9"/>
      <c r="U209" s="9"/>
      <c r="V209" s="9"/>
      <c r="W209" s="9"/>
      <c r="X209" s="9"/>
      <c r="Y209" s="9"/>
      <c r="Z209" s="9"/>
      <c r="AA209" s="9" t="s">
        <v>29</v>
      </c>
    </row>
    <row r="210" spans="1:42" ht="33" hidden="1" x14ac:dyDescent="0.3">
      <c r="A210" s="234" t="s">
        <v>1109</v>
      </c>
      <c r="B210" s="12" t="s">
        <v>146</v>
      </c>
      <c r="C210" s="13"/>
      <c r="D210" s="14" t="s">
        <v>138</v>
      </c>
      <c r="E210" s="9"/>
      <c r="F210" s="9"/>
      <c r="G210" s="9">
        <v>26</v>
      </c>
      <c r="H210" s="9" t="s">
        <v>143</v>
      </c>
      <c r="I210" s="9" t="s">
        <v>147</v>
      </c>
      <c r="J210" s="9" t="s">
        <v>148</v>
      </c>
      <c r="K210" s="10">
        <v>6457</v>
      </c>
      <c r="M210" s="9"/>
      <c r="N210" s="9"/>
      <c r="O210" s="9"/>
      <c r="P210" s="9"/>
      <c r="Q210" s="9" t="s">
        <v>29</v>
      </c>
      <c r="R210" s="9"/>
      <c r="S210" s="9"/>
      <c r="T210" s="9"/>
      <c r="U210" s="9"/>
      <c r="V210" s="9"/>
      <c r="W210" s="9"/>
      <c r="X210" s="9"/>
      <c r="Y210" s="9"/>
      <c r="Z210" s="9"/>
      <c r="AA210" s="9"/>
    </row>
    <row r="211" spans="1:42" hidden="1" x14ac:dyDescent="0.3">
      <c r="A211" s="234" t="s">
        <v>1089</v>
      </c>
      <c r="B211" s="12" t="s">
        <v>146</v>
      </c>
      <c r="C211" s="13"/>
      <c r="D211" s="14" t="s">
        <v>386</v>
      </c>
      <c r="E211" s="9"/>
      <c r="F211" s="9"/>
      <c r="G211" s="9">
        <v>120</v>
      </c>
      <c r="H211" s="9" t="s">
        <v>50</v>
      </c>
      <c r="I211" s="9" t="s">
        <v>393</v>
      </c>
      <c r="J211" s="9" t="s">
        <v>148</v>
      </c>
      <c r="K211" s="10">
        <v>6457</v>
      </c>
      <c r="M211" s="9"/>
      <c r="N211" s="9"/>
      <c r="O211" s="9"/>
      <c r="P211" s="9"/>
      <c r="Q211" s="9" t="s">
        <v>29</v>
      </c>
      <c r="R211" s="9"/>
      <c r="S211" s="9"/>
      <c r="T211" s="9"/>
      <c r="U211" s="9"/>
      <c r="V211" s="9"/>
      <c r="W211" s="9"/>
      <c r="X211" s="9"/>
      <c r="Y211" s="9"/>
      <c r="Z211" s="9"/>
      <c r="AA211" s="9"/>
    </row>
    <row r="212" spans="1:42" hidden="1" x14ac:dyDescent="0.3">
      <c r="A212" s="234" t="s">
        <v>1103</v>
      </c>
      <c r="B212" s="12" t="s">
        <v>345</v>
      </c>
      <c r="C212" s="9"/>
      <c r="D212" s="14" t="s">
        <v>323</v>
      </c>
      <c r="E212" s="9"/>
      <c r="F212" s="9" t="s">
        <v>346</v>
      </c>
      <c r="G212" s="9"/>
      <c r="H212" s="9" t="s">
        <v>325</v>
      </c>
      <c r="I212" s="9" t="s">
        <v>1305</v>
      </c>
      <c r="J212" s="9" t="s">
        <v>148</v>
      </c>
      <c r="K212" s="17">
        <v>6457</v>
      </c>
      <c r="M212" s="9"/>
      <c r="N212" s="9"/>
      <c r="O212" s="9"/>
      <c r="P212" s="9"/>
      <c r="Q212" s="9" t="s">
        <v>29</v>
      </c>
      <c r="R212" s="9"/>
      <c r="S212" s="9"/>
      <c r="T212" s="9"/>
      <c r="U212" s="9"/>
      <c r="V212" s="9"/>
      <c r="W212" s="9"/>
      <c r="X212" s="9"/>
      <c r="Y212" s="9"/>
      <c r="Z212" s="9"/>
      <c r="AA212" s="9"/>
    </row>
    <row r="213" spans="1:42" ht="33" hidden="1" x14ac:dyDescent="0.3">
      <c r="A213" s="234" t="s">
        <v>1109</v>
      </c>
      <c r="B213" s="12" t="s">
        <v>149</v>
      </c>
      <c r="C213" s="13"/>
      <c r="D213" s="14" t="s">
        <v>138</v>
      </c>
      <c r="E213" s="9"/>
      <c r="F213" s="9"/>
      <c r="G213" s="9">
        <v>54</v>
      </c>
      <c r="H213" s="9" t="s">
        <v>143</v>
      </c>
      <c r="I213" s="9" t="s">
        <v>172</v>
      </c>
      <c r="J213" s="9" t="s">
        <v>105</v>
      </c>
      <c r="K213" s="10">
        <v>6854</v>
      </c>
      <c r="M213" s="9"/>
      <c r="N213" s="9" t="s">
        <v>29</v>
      </c>
      <c r="O213" s="9"/>
      <c r="P213" s="9"/>
      <c r="Q213" s="9"/>
      <c r="R213" s="9"/>
      <c r="S213" s="9"/>
      <c r="T213" s="9"/>
      <c r="U213" s="9"/>
      <c r="V213" s="9"/>
      <c r="W213" s="9"/>
      <c r="X213" s="9"/>
      <c r="Y213" s="9"/>
      <c r="Z213" s="9"/>
      <c r="AA213" s="9"/>
    </row>
    <row r="214" spans="1:42" hidden="1" x14ac:dyDescent="0.3">
      <c r="A214" s="234" t="s">
        <v>1094</v>
      </c>
      <c r="B214" s="234" t="s">
        <v>149</v>
      </c>
      <c r="C214" s="238"/>
      <c r="D214" s="8" t="s">
        <v>164</v>
      </c>
      <c r="E214" s="9"/>
      <c r="F214" s="9">
        <v>20</v>
      </c>
      <c r="G214" s="9">
        <v>40</v>
      </c>
      <c r="H214" s="9" t="s">
        <v>50</v>
      </c>
      <c r="I214" s="9" t="s">
        <v>172</v>
      </c>
      <c r="J214" s="9" t="s">
        <v>105</v>
      </c>
      <c r="K214" s="10">
        <v>6851</v>
      </c>
      <c r="M214" s="9"/>
      <c r="N214" s="9" t="s">
        <v>29</v>
      </c>
      <c r="O214" s="9"/>
      <c r="P214" s="9"/>
      <c r="Q214" s="9"/>
      <c r="R214" s="9"/>
      <c r="S214" s="9"/>
      <c r="T214" s="9"/>
      <c r="U214" s="9"/>
      <c r="V214" s="9"/>
      <c r="W214" s="9"/>
      <c r="X214" s="9"/>
      <c r="Y214" s="9"/>
      <c r="Z214" s="9"/>
      <c r="AA214" s="9"/>
    </row>
    <row r="215" spans="1:42" ht="99" hidden="1" x14ac:dyDescent="0.3">
      <c r="A215" s="234" t="s">
        <v>1094</v>
      </c>
      <c r="B215" s="12" t="s">
        <v>149</v>
      </c>
      <c r="C215" s="238"/>
      <c r="D215" s="14" t="s">
        <v>356</v>
      </c>
      <c r="E215" s="9"/>
      <c r="F215" s="9"/>
      <c r="G215" s="9">
        <f>159+210</f>
        <v>369</v>
      </c>
      <c r="H215" s="9" t="s">
        <v>1401</v>
      </c>
      <c r="I215" s="9" t="s">
        <v>172</v>
      </c>
      <c r="J215" s="9" t="s">
        <v>105</v>
      </c>
      <c r="K215" s="10">
        <v>6851</v>
      </c>
      <c r="M215" s="9"/>
      <c r="N215" s="9" t="s">
        <v>29</v>
      </c>
      <c r="O215" s="9"/>
      <c r="P215" s="9"/>
      <c r="Q215" s="9"/>
      <c r="R215" s="9"/>
      <c r="S215" s="9"/>
      <c r="T215" s="9"/>
      <c r="U215" s="9"/>
      <c r="V215" s="9"/>
      <c r="W215" s="9"/>
      <c r="X215" s="9"/>
      <c r="Y215" s="9"/>
      <c r="Z215" s="9"/>
      <c r="AA215" s="9"/>
    </row>
    <row r="216" spans="1:42" ht="49.5" hidden="1" x14ac:dyDescent="0.3">
      <c r="A216" s="234"/>
      <c r="B216" s="12" t="s">
        <v>280</v>
      </c>
      <c r="C216" s="15" t="s">
        <v>294</v>
      </c>
      <c r="D216" s="16" t="s">
        <v>293</v>
      </c>
      <c r="E216" s="15"/>
      <c r="F216" s="15">
        <v>16</v>
      </c>
      <c r="G216" s="15">
        <v>33</v>
      </c>
      <c r="H216" s="15" t="s">
        <v>1426</v>
      </c>
      <c r="I216" s="15" t="s">
        <v>1427</v>
      </c>
      <c r="J216" s="15" t="s">
        <v>1428</v>
      </c>
      <c r="K216" s="28">
        <v>6518</v>
      </c>
      <c r="M216" s="9" t="s">
        <v>29</v>
      </c>
      <c r="N216" s="9"/>
      <c r="O216" s="9" t="s">
        <v>29</v>
      </c>
      <c r="P216" s="9"/>
      <c r="Q216" s="9"/>
      <c r="R216" s="9"/>
      <c r="S216" s="9"/>
      <c r="T216" s="9"/>
      <c r="U216" s="9"/>
      <c r="V216" s="9"/>
      <c r="W216" s="9"/>
      <c r="X216" s="9" t="s">
        <v>29</v>
      </c>
      <c r="Y216" s="9"/>
      <c r="Z216" s="9"/>
      <c r="AA216" s="9"/>
    </row>
    <row r="217" spans="1:42" ht="49.5" hidden="1" x14ac:dyDescent="0.3">
      <c r="A217" s="234"/>
      <c r="B217" s="12" t="s">
        <v>280</v>
      </c>
      <c r="C217" s="15" t="s">
        <v>292</v>
      </c>
      <c r="D217" s="16" t="s">
        <v>293</v>
      </c>
      <c r="E217" s="15"/>
      <c r="F217" s="15">
        <v>16</v>
      </c>
      <c r="G217" s="15">
        <v>33</v>
      </c>
      <c r="H217" s="15" t="s">
        <v>50</v>
      </c>
      <c r="I217" s="15" t="s">
        <v>1429</v>
      </c>
      <c r="J217" s="15" t="s">
        <v>1430</v>
      </c>
      <c r="K217" s="28">
        <v>6106</v>
      </c>
      <c r="M217" s="9"/>
      <c r="N217" s="9"/>
      <c r="O217" s="9"/>
      <c r="P217" s="9"/>
      <c r="Q217" s="9"/>
      <c r="R217" s="9"/>
      <c r="S217" s="9"/>
      <c r="T217" s="9" t="s">
        <v>29</v>
      </c>
      <c r="U217" s="9" t="s">
        <v>29</v>
      </c>
      <c r="V217" s="9"/>
      <c r="W217" s="9"/>
      <c r="X217" s="9"/>
      <c r="Y217" s="9"/>
      <c r="Z217" s="9" t="s">
        <v>29</v>
      </c>
      <c r="AA217" s="9"/>
    </row>
    <row r="218" spans="1:42" ht="33" hidden="1" x14ac:dyDescent="0.3">
      <c r="A218" s="234"/>
      <c r="B218" s="12" t="s">
        <v>280</v>
      </c>
      <c r="C218" s="19"/>
      <c r="D218" s="16" t="s">
        <v>301</v>
      </c>
      <c r="E218" s="15"/>
      <c r="F218" s="15">
        <v>12</v>
      </c>
      <c r="G218" s="15">
        <v>24</v>
      </c>
      <c r="H218" s="15" t="s">
        <v>54</v>
      </c>
      <c r="I218" s="15" t="s">
        <v>302</v>
      </c>
      <c r="J218" s="15" t="s">
        <v>174</v>
      </c>
      <c r="K218" s="21">
        <v>6226</v>
      </c>
      <c r="M218" s="9"/>
      <c r="N218" s="9"/>
      <c r="O218" s="9"/>
      <c r="P218" s="9"/>
      <c r="Q218" s="9" t="s">
        <v>29</v>
      </c>
      <c r="R218" s="9" t="s">
        <v>29</v>
      </c>
      <c r="S218" s="9" t="s">
        <v>29</v>
      </c>
      <c r="T218" s="9"/>
      <c r="U218" s="9" t="s">
        <v>29</v>
      </c>
      <c r="V218" s="9"/>
      <c r="W218" s="9"/>
      <c r="X218" s="9"/>
      <c r="Y218" s="9"/>
      <c r="Z218" s="9"/>
      <c r="AA218" s="9"/>
    </row>
    <row r="219" spans="1:42" x14ac:dyDescent="0.3">
      <c r="A219" s="234" t="s">
        <v>1092</v>
      </c>
      <c r="B219" s="12" t="s">
        <v>280</v>
      </c>
      <c r="C219" s="19"/>
      <c r="D219" s="16" t="s">
        <v>480</v>
      </c>
      <c r="E219" s="15" t="s">
        <v>57</v>
      </c>
      <c r="F219" s="15" t="s">
        <v>57</v>
      </c>
      <c r="G219" s="15" t="s">
        <v>57</v>
      </c>
      <c r="H219" s="9" t="s">
        <v>57</v>
      </c>
      <c r="I219" s="15" t="s">
        <v>1429</v>
      </c>
      <c r="J219" s="15" t="s">
        <v>1430</v>
      </c>
      <c r="K219" s="28">
        <v>6106</v>
      </c>
      <c r="M219" s="9"/>
      <c r="N219" s="9"/>
      <c r="O219" s="9"/>
      <c r="P219" s="9"/>
      <c r="Q219" s="9"/>
      <c r="R219" s="9"/>
      <c r="S219" s="9"/>
      <c r="T219" s="9"/>
      <c r="U219" s="9"/>
      <c r="V219" s="9"/>
      <c r="W219" s="9"/>
      <c r="X219" s="9"/>
      <c r="Y219" s="9"/>
      <c r="Z219" s="9"/>
      <c r="AA219" s="9" t="s">
        <v>29</v>
      </c>
    </row>
    <row r="220" spans="1:42" hidden="1" x14ac:dyDescent="0.3">
      <c r="A220" s="234" t="s">
        <v>1091</v>
      </c>
      <c r="B220" s="12" t="s">
        <v>280</v>
      </c>
      <c r="C220" s="19" t="s">
        <v>529</v>
      </c>
      <c r="D220" s="16" t="s">
        <v>488</v>
      </c>
      <c r="E220" s="15">
        <v>4</v>
      </c>
      <c r="F220" s="15"/>
      <c r="G220" s="15"/>
      <c r="H220" s="9" t="s">
        <v>135</v>
      </c>
      <c r="I220" s="15" t="s">
        <v>530</v>
      </c>
      <c r="J220" s="15" t="s">
        <v>136</v>
      </c>
      <c r="K220" s="21">
        <v>6052</v>
      </c>
      <c r="M220" s="9"/>
      <c r="N220" s="9"/>
      <c r="O220" s="9"/>
      <c r="P220" s="9"/>
      <c r="Q220" s="9"/>
      <c r="R220" s="9"/>
      <c r="S220" s="9"/>
      <c r="T220" s="9"/>
      <c r="U220" s="9"/>
      <c r="V220" s="9"/>
      <c r="W220" s="9"/>
      <c r="X220" s="9"/>
      <c r="Y220" s="9"/>
      <c r="Z220" s="9"/>
      <c r="AA220" s="9" t="s">
        <v>29</v>
      </c>
    </row>
    <row r="221" spans="1:42" hidden="1" x14ac:dyDescent="0.3">
      <c r="A221" s="234" t="s">
        <v>1091</v>
      </c>
      <c r="B221" s="12" t="s">
        <v>280</v>
      </c>
      <c r="C221" s="19" t="s">
        <v>526</v>
      </c>
      <c r="D221" s="16" t="s">
        <v>488</v>
      </c>
      <c r="E221" s="15">
        <v>5</v>
      </c>
      <c r="F221" s="15"/>
      <c r="G221" s="15"/>
      <c r="H221" s="9" t="s">
        <v>135</v>
      </c>
      <c r="I221" s="15" t="s">
        <v>527</v>
      </c>
      <c r="J221" s="15" t="s">
        <v>528</v>
      </c>
      <c r="K221" s="21">
        <v>6787</v>
      </c>
      <c r="M221" s="9"/>
      <c r="N221" s="9"/>
      <c r="O221" s="9"/>
      <c r="P221" s="9"/>
      <c r="Q221" s="9"/>
      <c r="R221" s="9"/>
      <c r="S221" s="9"/>
      <c r="T221" s="9"/>
      <c r="U221" s="9"/>
      <c r="V221" s="9"/>
      <c r="W221" s="9"/>
      <c r="X221" s="9"/>
      <c r="Y221" s="9"/>
      <c r="Z221" s="9"/>
      <c r="AA221" s="9" t="s">
        <v>29</v>
      </c>
    </row>
    <row r="222" spans="1:42" hidden="1" x14ac:dyDescent="0.3">
      <c r="A222" s="234" t="s">
        <v>1091</v>
      </c>
      <c r="B222" s="12" t="s">
        <v>280</v>
      </c>
      <c r="C222" s="19" t="s">
        <v>531</v>
      </c>
      <c r="D222" s="16" t="s">
        <v>488</v>
      </c>
      <c r="E222" s="15">
        <v>4</v>
      </c>
      <c r="F222" s="15"/>
      <c r="G222" s="15"/>
      <c r="H222" s="9" t="s">
        <v>135</v>
      </c>
      <c r="I222" s="15" t="s">
        <v>532</v>
      </c>
      <c r="J222" s="15" t="s">
        <v>533</v>
      </c>
      <c r="K222" s="21">
        <v>6712</v>
      </c>
      <c r="M222" s="9"/>
      <c r="N222" s="9"/>
      <c r="O222" s="9"/>
      <c r="P222" s="9"/>
      <c r="Q222" s="9"/>
      <c r="R222" s="9"/>
      <c r="S222" s="9"/>
      <c r="T222" s="9"/>
      <c r="U222" s="9"/>
      <c r="V222" s="9"/>
      <c r="W222" s="9"/>
      <c r="X222" s="9"/>
      <c r="Y222" s="9"/>
      <c r="Z222" s="9"/>
      <c r="AA222" s="9" t="s">
        <v>29</v>
      </c>
    </row>
    <row r="223" spans="1:42" ht="33" hidden="1" x14ac:dyDescent="0.3">
      <c r="A223" s="234" t="s">
        <v>1094</v>
      </c>
      <c r="B223" s="12" t="s">
        <v>173</v>
      </c>
      <c r="C223" s="9" t="s">
        <v>60</v>
      </c>
      <c r="D223" s="14" t="s">
        <v>164</v>
      </c>
      <c r="E223" s="9"/>
      <c r="F223" s="9">
        <v>34</v>
      </c>
      <c r="G223" s="9">
        <v>68</v>
      </c>
      <c r="H223" s="9" t="s">
        <v>50</v>
      </c>
      <c r="I223" s="9" t="s">
        <v>178</v>
      </c>
      <c r="J223" s="9" t="s">
        <v>179</v>
      </c>
      <c r="K223" s="17" t="s">
        <v>180</v>
      </c>
      <c r="M223" s="9"/>
      <c r="N223" s="9"/>
      <c r="O223" s="9"/>
      <c r="P223" s="9"/>
      <c r="Q223" s="9"/>
      <c r="R223" s="9" t="s">
        <v>29</v>
      </c>
      <c r="S223" s="9"/>
      <c r="T223" s="9"/>
      <c r="U223" s="9"/>
      <c r="V223" s="9"/>
      <c r="W223" s="9"/>
      <c r="X223" s="9"/>
      <c r="Y223" s="9"/>
      <c r="Z223" s="9"/>
      <c r="AA223" s="9"/>
      <c r="AL223" s="247"/>
      <c r="AM223" s="247"/>
      <c r="AN223" s="247"/>
      <c r="AO223" s="247"/>
      <c r="AP223" s="247"/>
    </row>
    <row r="224" spans="1:42" ht="33" hidden="1" x14ac:dyDescent="0.3">
      <c r="A224" s="234" t="s">
        <v>1094</v>
      </c>
      <c r="B224" s="12" t="s">
        <v>173</v>
      </c>
      <c r="C224" s="9" t="s">
        <v>174</v>
      </c>
      <c r="D224" s="14" t="s">
        <v>164</v>
      </c>
      <c r="E224" s="9"/>
      <c r="F224" s="9">
        <v>24</v>
      </c>
      <c r="G224" s="9">
        <v>48</v>
      </c>
      <c r="H224" s="9" t="s">
        <v>50</v>
      </c>
      <c r="I224" s="9" t="s">
        <v>175</v>
      </c>
      <c r="J224" s="9" t="s">
        <v>176</v>
      </c>
      <c r="K224" s="17" t="s">
        <v>177</v>
      </c>
      <c r="M224" s="9"/>
      <c r="N224" s="9"/>
      <c r="O224" s="9"/>
      <c r="P224" s="9"/>
      <c r="Q224" s="9"/>
      <c r="R224" s="9"/>
      <c r="S224" s="9" t="s">
        <v>29</v>
      </c>
      <c r="T224" s="9"/>
      <c r="U224" s="9"/>
      <c r="V224" s="9"/>
      <c r="W224" s="9"/>
      <c r="X224" s="9"/>
      <c r="Y224" s="9"/>
      <c r="Z224" s="9"/>
      <c r="AA224" s="9"/>
      <c r="AL224" s="247"/>
      <c r="AM224" s="247"/>
      <c r="AN224" s="247"/>
      <c r="AO224" s="247"/>
      <c r="AP224" s="247"/>
    </row>
    <row r="225" spans="1:42" hidden="1" x14ac:dyDescent="0.3">
      <c r="A225" s="234" t="s">
        <v>1101</v>
      </c>
      <c r="B225" s="12" t="s">
        <v>568</v>
      </c>
      <c r="C225" s="15"/>
      <c r="D225" s="16" t="s">
        <v>569</v>
      </c>
      <c r="E225" s="15"/>
      <c r="F225" s="15"/>
      <c r="G225" s="15">
        <v>40</v>
      </c>
      <c r="H225" s="15" t="s">
        <v>50</v>
      </c>
      <c r="I225" s="15" t="s">
        <v>1306</v>
      </c>
      <c r="J225" s="15" t="s">
        <v>1307</v>
      </c>
      <c r="K225" s="21">
        <v>6461</v>
      </c>
      <c r="M225" s="9"/>
      <c r="N225" s="9"/>
      <c r="O225" s="9" t="s">
        <v>29</v>
      </c>
      <c r="P225" s="9" t="s">
        <v>29</v>
      </c>
      <c r="Q225" s="9"/>
      <c r="R225" s="9"/>
      <c r="S225" s="9"/>
      <c r="T225" s="9"/>
      <c r="U225" s="9"/>
      <c r="V225" s="9"/>
      <c r="W225" s="9"/>
      <c r="X225" s="9"/>
      <c r="Y225" s="9"/>
      <c r="Z225" s="9"/>
      <c r="AA225" s="9"/>
    </row>
    <row r="226" spans="1:42" ht="33" hidden="1" x14ac:dyDescent="0.3">
      <c r="A226" s="234" t="s">
        <v>1098</v>
      </c>
      <c r="B226" s="12" t="s">
        <v>204</v>
      </c>
      <c r="C226" s="15"/>
      <c r="D226" s="16" t="s">
        <v>198</v>
      </c>
      <c r="E226" s="15"/>
      <c r="F226" s="15">
        <v>24</v>
      </c>
      <c r="G226" s="15">
        <v>48</v>
      </c>
      <c r="H226" s="9" t="s">
        <v>50</v>
      </c>
      <c r="I226" s="15" t="s">
        <v>205</v>
      </c>
      <c r="J226" s="15" t="s">
        <v>206</v>
      </c>
      <c r="K226" s="17" t="s">
        <v>207</v>
      </c>
      <c r="M226" s="9"/>
      <c r="N226" s="9"/>
      <c r="O226" s="9"/>
      <c r="P226" s="9"/>
      <c r="Q226" s="9"/>
      <c r="R226" s="9"/>
      <c r="S226" s="9"/>
      <c r="T226" s="9"/>
      <c r="U226" s="9"/>
      <c r="V226" s="9"/>
      <c r="W226" s="9"/>
      <c r="X226" s="9"/>
      <c r="Y226" s="9" t="s">
        <v>29</v>
      </c>
      <c r="Z226" s="9" t="s">
        <v>29</v>
      </c>
      <c r="AA226" s="9"/>
      <c r="AD226" s="247"/>
      <c r="AE226" s="247"/>
      <c r="AF226" s="247"/>
      <c r="AG226" s="247"/>
      <c r="AH226" s="247"/>
      <c r="AI226" s="247"/>
      <c r="AJ226" s="247"/>
      <c r="AK226" s="247"/>
    </row>
    <row r="227" spans="1:42" x14ac:dyDescent="0.3">
      <c r="A227" s="234" t="s">
        <v>1092</v>
      </c>
      <c r="B227" s="12" t="s">
        <v>204</v>
      </c>
      <c r="C227" s="13"/>
      <c r="D227" s="14" t="s">
        <v>480</v>
      </c>
      <c r="E227" s="9" t="s">
        <v>57</v>
      </c>
      <c r="F227" s="9" t="s">
        <v>57</v>
      </c>
      <c r="G227" s="9" t="s">
        <v>57</v>
      </c>
      <c r="H227" s="9" t="s">
        <v>57</v>
      </c>
      <c r="I227" s="9" t="s">
        <v>481</v>
      </c>
      <c r="J227" s="9" t="s">
        <v>48</v>
      </c>
      <c r="K227" s="10">
        <v>6702</v>
      </c>
      <c r="M227" s="9"/>
      <c r="N227" s="9"/>
      <c r="O227" s="9"/>
      <c r="P227" s="9"/>
      <c r="Q227" s="9"/>
      <c r="R227" s="9"/>
      <c r="S227" s="9"/>
      <c r="T227" s="9"/>
      <c r="U227" s="9"/>
      <c r="V227" s="9"/>
      <c r="W227" s="9"/>
      <c r="X227" s="9"/>
      <c r="Y227" s="9"/>
      <c r="Z227" s="9"/>
      <c r="AA227" s="9" t="s">
        <v>29</v>
      </c>
      <c r="AD227" s="247"/>
      <c r="AE227" s="247"/>
      <c r="AF227" s="247"/>
      <c r="AG227" s="247"/>
      <c r="AH227" s="247"/>
      <c r="AI227" s="247"/>
      <c r="AJ227" s="247"/>
      <c r="AK227" s="247"/>
      <c r="AL227" s="247"/>
      <c r="AM227" s="247"/>
      <c r="AN227" s="247"/>
      <c r="AO227" s="247"/>
      <c r="AP227" s="247"/>
    </row>
    <row r="228" spans="1:42" hidden="1" x14ac:dyDescent="0.3">
      <c r="A228" s="234" t="s">
        <v>1091</v>
      </c>
      <c r="B228" s="12" t="s">
        <v>534</v>
      </c>
      <c r="C228" s="19"/>
      <c r="D228" s="14" t="s">
        <v>438</v>
      </c>
      <c r="E228" s="15">
        <v>6</v>
      </c>
      <c r="F228" s="15"/>
      <c r="G228" s="15"/>
      <c r="H228" s="9" t="s">
        <v>135</v>
      </c>
      <c r="I228" s="9" t="s">
        <v>535</v>
      </c>
      <c r="J228" s="9" t="s">
        <v>536</v>
      </c>
      <c r="K228" s="10">
        <v>6339</v>
      </c>
      <c r="M228" s="9"/>
      <c r="N228" s="9"/>
      <c r="O228" s="9"/>
      <c r="P228" s="9"/>
      <c r="Q228" s="9"/>
      <c r="R228" s="9"/>
      <c r="S228" s="9"/>
      <c r="T228" s="9"/>
      <c r="U228" s="9"/>
      <c r="V228" s="9"/>
      <c r="W228" s="9"/>
      <c r="X228" s="9"/>
      <c r="Y228" s="9"/>
      <c r="Z228" s="9"/>
      <c r="AA228" s="9" t="s">
        <v>29</v>
      </c>
      <c r="AL228" s="247"/>
      <c r="AM228" s="247"/>
      <c r="AN228" s="247"/>
      <c r="AO228" s="247"/>
      <c r="AP228" s="247"/>
    </row>
    <row r="229" spans="1:42" hidden="1" x14ac:dyDescent="0.3">
      <c r="A229" s="234" t="s">
        <v>1091</v>
      </c>
      <c r="B229" s="12" t="s">
        <v>534</v>
      </c>
      <c r="C229" s="13"/>
      <c r="D229" s="14" t="s">
        <v>488</v>
      </c>
      <c r="E229" s="9">
        <v>5</v>
      </c>
      <c r="F229" s="9"/>
      <c r="G229" s="9"/>
      <c r="H229" s="9" t="s">
        <v>135</v>
      </c>
      <c r="I229" s="9" t="s">
        <v>537</v>
      </c>
      <c r="J229" s="9" t="s">
        <v>536</v>
      </c>
      <c r="K229" s="10">
        <v>6339</v>
      </c>
      <c r="M229" s="9"/>
      <c r="N229" s="9"/>
      <c r="O229" s="9"/>
      <c r="P229" s="9"/>
      <c r="Q229" s="9"/>
      <c r="R229" s="9"/>
      <c r="S229" s="9"/>
      <c r="T229" s="9"/>
      <c r="U229" s="9"/>
      <c r="V229" s="9"/>
      <c r="W229" s="9"/>
      <c r="X229" s="9"/>
      <c r="Y229" s="9"/>
      <c r="Z229" s="9"/>
      <c r="AA229" s="9" t="s">
        <v>29</v>
      </c>
    </row>
    <row r="230" spans="1:42" hidden="1" x14ac:dyDescent="0.3">
      <c r="A230" s="234" t="s">
        <v>1109</v>
      </c>
      <c r="B230" s="16" t="s">
        <v>1556</v>
      </c>
      <c r="C230" s="13"/>
      <c r="D230" s="14" t="s">
        <v>116</v>
      </c>
      <c r="E230" s="9" t="s">
        <v>57</v>
      </c>
      <c r="F230" s="9" t="s">
        <v>57</v>
      </c>
      <c r="G230" s="9" t="s">
        <v>57</v>
      </c>
      <c r="H230" s="9" t="s">
        <v>50</v>
      </c>
      <c r="I230" s="9" t="s">
        <v>1327</v>
      </c>
      <c r="J230" s="9" t="s">
        <v>808</v>
      </c>
      <c r="K230" s="10">
        <v>6611</v>
      </c>
      <c r="M230" s="9"/>
      <c r="N230" s="9"/>
      <c r="O230" s="9"/>
      <c r="P230" s="9"/>
      <c r="Q230" s="9"/>
      <c r="R230" s="9"/>
      <c r="S230" s="9"/>
      <c r="T230" s="9"/>
      <c r="U230" s="9"/>
      <c r="V230" s="9"/>
      <c r="W230" s="9"/>
      <c r="X230" s="9"/>
      <c r="Y230" s="9"/>
      <c r="Z230" s="9"/>
      <c r="AA230" s="9" t="s">
        <v>29</v>
      </c>
    </row>
    <row r="231" spans="1:42" ht="66" hidden="1" x14ac:dyDescent="0.3">
      <c r="A231" s="234" t="s">
        <v>1094</v>
      </c>
      <c r="B231" s="12" t="s">
        <v>118</v>
      </c>
      <c r="C231" s="9"/>
      <c r="D231" s="14" t="s">
        <v>119</v>
      </c>
      <c r="E231" s="9"/>
      <c r="F231" s="9"/>
      <c r="G231" s="9">
        <v>280</v>
      </c>
      <c r="H231" s="9" t="s">
        <v>120</v>
      </c>
      <c r="I231" s="9" t="s">
        <v>121</v>
      </c>
      <c r="J231" s="9" t="s">
        <v>28</v>
      </c>
      <c r="K231" s="10">
        <v>6608</v>
      </c>
      <c r="M231" s="9" t="s">
        <v>29</v>
      </c>
      <c r="N231" s="9"/>
      <c r="O231" s="9"/>
      <c r="P231" s="9"/>
      <c r="Q231" s="9"/>
      <c r="R231" s="9"/>
      <c r="S231" s="9"/>
      <c r="T231" s="9"/>
      <c r="U231" s="9"/>
      <c r="V231" s="9"/>
      <c r="W231" s="9"/>
      <c r="X231" s="9"/>
      <c r="Y231" s="9"/>
      <c r="Z231" s="9"/>
      <c r="AA231" s="9"/>
      <c r="AD231" s="247"/>
      <c r="AE231" s="247"/>
      <c r="AF231" s="247"/>
      <c r="AG231" s="247"/>
      <c r="AH231" s="247"/>
      <c r="AI231" s="247"/>
      <c r="AJ231" s="247"/>
      <c r="AK231" s="247"/>
    </row>
    <row r="232" spans="1:42" ht="33" hidden="1" x14ac:dyDescent="0.3">
      <c r="A232" s="234" t="s">
        <v>1319</v>
      </c>
      <c r="B232" s="12" t="s">
        <v>118</v>
      </c>
      <c r="C232" s="13"/>
      <c r="D232" s="14" t="s">
        <v>308</v>
      </c>
      <c r="E232" s="9"/>
      <c r="F232" s="9">
        <v>215</v>
      </c>
      <c r="G232" s="9"/>
      <c r="H232" s="9" t="s">
        <v>50</v>
      </c>
      <c r="I232" s="9" t="s">
        <v>317</v>
      </c>
      <c r="J232" s="9" t="s">
        <v>28</v>
      </c>
      <c r="K232" s="10">
        <v>6608</v>
      </c>
      <c r="L232" s="240"/>
      <c r="M232" s="9" t="s">
        <v>29</v>
      </c>
      <c r="N232" s="9" t="s">
        <v>29</v>
      </c>
      <c r="O232" s="9"/>
      <c r="P232" s="9"/>
      <c r="Q232" s="9"/>
      <c r="R232" s="9"/>
      <c r="S232" s="9"/>
      <c r="T232" s="9"/>
      <c r="U232" s="9"/>
      <c r="V232" s="9"/>
      <c r="W232" s="9"/>
      <c r="X232" s="9"/>
      <c r="Y232" s="9"/>
      <c r="Z232" s="9"/>
      <c r="AA232" s="9"/>
      <c r="AD232" s="247"/>
      <c r="AE232" s="247"/>
      <c r="AF232" s="247"/>
      <c r="AG232" s="247"/>
      <c r="AH232" s="247"/>
      <c r="AI232" s="247"/>
      <c r="AJ232" s="247"/>
      <c r="AK232" s="247"/>
    </row>
    <row r="233" spans="1:42" ht="132" hidden="1" x14ac:dyDescent="0.3">
      <c r="A233" s="234" t="s">
        <v>1110</v>
      </c>
      <c r="B233" s="12" t="s">
        <v>560</v>
      </c>
      <c r="C233" s="13" t="s">
        <v>37</v>
      </c>
      <c r="D233" s="14" t="s">
        <v>555</v>
      </c>
      <c r="E233" s="9"/>
      <c r="F233" s="9">
        <v>48</v>
      </c>
      <c r="G233" s="9"/>
      <c r="H233" s="9" t="s">
        <v>564</v>
      </c>
      <c r="I233" s="9" t="s">
        <v>565</v>
      </c>
      <c r="J233" s="9" t="s">
        <v>566</v>
      </c>
      <c r="K233" s="17" t="s">
        <v>567</v>
      </c>
      <c r="M233" s="9"/>
      <c r="N233" s="9"/>
      <c r="O233" s="9"/>
      <c r="P233" s="9"/>
      <c r="Q233" s="9" t="s">
        <v>29</v>
      </c>
      <c r="R233" s="9" t="s">
        <v>29</v>
      </c>
      <c r="S233" s="9" t="s">
        <v>29</v>
      </c>
      <c r="T233" s="9"/>
      <c r="U233" s="9"/>
      <c r="V233" s="9"/>
      <c r="W233" s="9"/>
      <c r="X233" s="9"/>
      <c r="Y233" s="9"/>
      <c r="Z233" s="9"/>
      <c r="AA233" s="9"/>
    </row>
    <row r="234" spans="1:42" ht="99" hidden="1" x14ac:dyDescent="0.3">
      <c r="A234" s="234" t="s">
        <v>1110</v>
      </c>
      <c r="B234" s="12" t="s">
        <v>560</v>
      </c>
      <c r="C234" s="13" t="s">
        <v>561</v>
      </c>
      <c r="D234" s="14" t="s">
        <v>555</v>
      </c>
      <c r="E234" s="9"/>
      <c r="F234" s="9">
        <v>130</v>
      </c>
      <c r="G234" s="9"/>
      <c r="H234" s="9" t="s">
        <v>562</v>
      </c>
      <c r="I234" s="9" t="s">
        <v>563</v>
      </c>
      <c r="J234" s="9" t="s">
        <v>182</v>
      </c>
      <c r="K234" s="10">
        <v>6105</v>
      </c>
      <c r="M234" s="9"/>
      <c r="N234" s="9"/>
      <c r="O234" s="9"/>
      <c r="P234" s="9"/>
      <c r="Q234" s="9"/>
      <c r="R234" s="9"/>
      <c r="S234" s="9"/>
      <c r="T234" s="9" t="s">
        <v>29</v>
      </c>
      <c r="U234" s="9" t="s">
        <v>29</v>
      </c>
      <c r="V234" s="9"/>
      <c r="W234" s="9"/>
      <c r="X234" s="9"/>
      <c r="Y234" s="9"/>
      <c r="Z234" s="9" t="s">
        <v>29</v>
      </c>
      <c r="AA234" s="9"/>
    </row>
    <row r="235" spans="1:42" ht="33" hidden="1" x14ac:dyDescent="0.3">
      <c r="A235" s="234" t="s">
        <v>1103</v>
      </c>
      <c r="B235" s="12" t="s">
        <v>347</v>
      </c>
      <c r="C235" s="19"/>
      <c r="D235" s="16" t="s">
        <v>323</v>
      </c>
      <c r="E235" s="15"/>
      <c r="F235" s="15" t="s">
        <v>348</v>
      </c>
      <c r="G235" s="15"/>
      <c r="H235" s="9" t="s">
        <v>325</v>
      </c>
      <c r="I235" s="15" t="s">
        <v>349</v>
      </c>
      <c r="J235" s="15" t="s">
        <v>67</v>
      </c>
      <c r="K235" s="21">
        <v>6460</v>
      </c>
      <c r="M235" s="9"/>
      <c r="N235" s="9"/>
      <c r="O235" s="9" t="s">
        <v>29</v>
      </c>
      <c r="P235" s="9"/>
      <c r="Q235" s="9"/>
      <c r="R235" s="9"/>
      <c r="S235" s="9"/>
      <c r="T235" s="9"/>
      <c r="U235" s="9"/>
      <c r="V235" s="9"/>
      <c r="W235" s="9"/>
      <c r="X235" s="9"/>
      <c r="Y235" s="9"/>
      <c r="Z235" s="9"/>
      <c r="AA235" s="9"/>
    </row>
    <row r="236" spans="1:42" ht="33" hidden="1" x14ac:dyDescent="0.3">
      <c r="A236" s="234" t="s">
        <v>1098</v>
      </c>
      <c r="B236" s="234" t="s">
        <v>703</v>
      </c>
      <c r="C236" s="235"/>
      <c r="D236" s="14" t="s">
        <v>702</v>
      </c>
      <c r="E236" s="9"/>
      <c r="F236" s="9"/>
      <c r="G236" s="9">
        <v>200</v>
      </c>
      <c r="H236" s="9" t="s">
        <v>706</v>
      </c>
      <c r="I236" s="9" t="s">
        <v>707</v>
      </c>
      <c r="J236" s="9" t="s">
        <v>28</v>
      </c>
      <c r="K236" s="10">
        <v>6605</v>
      </c>
      <c r="M236" s="9" t="s">
        <v>29</v>
      </c>
      <c r="N236" s="9"/>
      <c r="O236" s="9"/>
      <c r="P236" s="9"/>
      <c r="Q236" s="9"/>
      <c r="R236" s="9"/>
      <c r="S236" s="9"/>
      <c r="T236" s="9"/>
      <c r="U236" s="9"/>
      <c r="V236" s="9"/>
      <c r="W236" s="9"/>
      <c r="X236" s="9"/>
      <c r="Y236" s="9"/>
      <c r="Z236" s="9"/>
      <c r="AA236" s="9"/>
    </row>
    <row r="237" spans="1:42" hidden="1" x14ac:dyDescent="0.3">
      <c r="A237" s="234" t="s">
        <v>1106</v>
      </c>
      <c r="B237" s="12" t="s">
        <v>414</v>
      </c>
      <c r="C237" s="13"/>
      <c r="D237" s="14" t="s">
        <v>402</v>
      </c>
      <c r="E237" s="9" t="s">
        <v>57</v>
      </c>
      <c r="F237" s="9" t="s">
        <v>57</v>
      </c>
      <c r="G237" s="9" t="s">
        <v>57</v>
      </c>
      <c r="H237" s="9" t="s">
        <v>57</v>
      </c>
      <c r="I237" s="9" t="s">
        <v>415</v>
      </c>
      <c r="J237" s="9" t="s">
        <v>75</v>
      </c>
      <c r="K237" s="10">
        <v>6511</v>
      </c>
      <c r="M237" s="9"/>
      <c r="N237" s="9"/>
      <c r="O237" s="9"/>
      <c r="P237" s="9"/>
      <c r="Q237" s="9"/>
      <c r="R237" s="9"/>
      <c r="S237" s="9"/>
      <c r="T237" s="9"/>
      <c r="U237" s="9"/>
      <c r="V237" s="9"/>
      <c r="W237" s="9"/>
      <c r="X237" s="9"/>
      <c r="Y237" s="9"/>
      <c r="Z237" s="9"/>
      <c r="AA237" s="9" t="s">
        <v>29</v>
      </c>
      <c r="AB237" s="245"/>
    </row>
    <row r="238" spans="1:42" ht="33" hidden="1" x14ac:dyDescent="0.3">
      <c r="A238" s="234" t="s">
        <v>1101</v>
      </c>
      <c r="B238" s="12" t="s">
        <v>414</v>
      </c>
      <c r="C238" s="13"/>
      <c r="D238" s="14" t="s">
        <v>426</v>
      </c>
      <c r="E238" s="9"/>
      <c r="F238" s="9"/>
      <c r="G238" s="9">
        <v>53</v>
      </c>
      <c r="H238" s="9" t="s">
        <v>50</v>
      </c>
      <c r="I238" s="9" t="s">
        <v>415</v>
      </c>
      <c r="J238" s="9" t="s">
        <v>75</v>
      </c>
      <c r="K238" s="10">
        <v>6511</v>
      </c>
      <c r="M238" s="9"/>
      <c r="N238" s="9"/>
      <c r="O238" s="9"/>
      <c r="P238" s="9" t="s">
        <v>29</v>
      </c>
      <c r="Q238" s="9"/>
      <c r="R238" s="9"/>
      <c r="S238" s="9"/>
      <c r="T238" s="9"/>
      <c r="U238" s="9"/>
      <c r="V238" s="9"/>
      <c r="W238" s="9"/>
      <c r="X238" s="9"/>
      <c r="Y238" s="9"/>
      <c r="Z238" s="9"/>
      <c r="AA238" s="9"/>
    </row>
    <row r="239" spans="1:42" ht="33" hidden="1" x14ac:dyDescent="0.3">
      <c r="A239" s="234" t="s">
        <v>1090</v>
      </c>
      <c r="B239" s="12" t="s">
        <v>79</v>
      </c>
      <c r="C239" s="13"/>
      <c r="D239" s="14" t="s">
        <v>65</v>
      </c>
      <c r="E239" s="9"/>
      <c r="F239" s="9">
        <v>54</v>
      </c>
      <c r="G239" s="9">
        <v>81</v>
      </c>
      <c r="H239" s="9" t="s">
        <v>50</v>
      </c>
      <c r="I239" s="9" t="s">
        <v>1335</v>
      </c>
      <c r="J239" s="9" t="s">
        <v>1336</v>
      </c>
      <c r="K239" s="17" t="s">
        <v>1337</v>
      </c>
      <c r="M239" s="9"/>
      <c r="N239" s="9"/>
      <c r="O239" s="9"/>
      <c r="P239" s="9"/>
      <c r="Q239" s="9" t="s">
        <v>29</v>
      </c>
      <c r="R239" s="9"/>
      <c r="S239" s="9"/>
      <c r="T239" s="9"/>
      <c r="U239" s="9"/>
      <c r="V239" s="9"/>
      <c r="W239" s="9"/>
      <c r="X239" s="9"/>
      <c r="Y239" s="9" t="s">
        <v>29</v>
      </c>
      <c r="Z239" s="9"/>
      <c r="AA239" s="9"/>
    </row>
    <row r="240" spans="1:42" ht="33" hidden="1" x14ac:dyDescent="0.3">
      <c r="A240" s="234" t="s">
        <v>1103</v>
      </c>
      <c r="B240" s="12" t="s">
        <v>350</v>
      </c>
      <c r="C240" s="13"/>
      <c r="D240" s="14" t="s">
        <v>323</v>
      </c>
      <c r="E240" s="9"/>
      <c r="F240" s="9" t="s">
        <v>1313</v>
      </c>
      <c r="G240" s="9"/>
      <c r="H240" s="9" t="s">
        <v>325</v>
      </c>
      <c r="I240" s="9" t="s">
        <v>1314</v>
      </c>
      <c r="J240" s="9" t="s">
        <v>1315</v>
      </c>
      <c r="K240" s="17" t="s">
        <v>1316</v>
      </c>
      <c r="M240" s="9"/>
      <c r="N240" s="9"/>
      <c r="O240" s="9"/>
      <c r="P240" s="9"/>
      <c r="Q240" s="9"/>
      <c r="R240" s="9" t="s">
        <v>29</v>
      </c>
      <c r="S240" s="9" t="s">
        <v>29</v>
      </c>
      <c r="T240" s="9"/>
      <c r="U240" s="9"/>
      <c r="V240" s="9"/>
      <c r="W240" s="9"/>
      <c r="X240" s="9"/>
      <c r="Y240" s="9"/>
      <c r="Z240" s="9"/>
      <c r="AA240" s="9"/>
    </row>
    <row r="241" spans="1:16155" s="247" customFormat="1" hidden="1" x14ac:dyDescent="0.3">
      <c r="A241" s="234" t="s">
        <v>1089</v>
      </c>
      <c r="B241" s="12" t="s">
        <v>394</v>
      </c>
      <c r="C241" s="13"/>
      <c r="D241" s="14" t="s">
        <v>386</v>
      </c>
      <c r="E241" s="9"/>
      <c r="F241" s="9"/>
      <c r="G241" s="9">
        <v>330</v>
      </c>
      <c r="H241" s="9" t="s">
        <v>50</v>
      </c>
      <c r="I241" s="9" t="s">
        <v>395</v>
      </c>
      <c r="J241" s="9" t="s">
        <v>182</v>
      </c>
      <c r="K241" s="10">
        <v>6015</v>
      </c>
      <c r="L241" s="171"/>
      <c r="M241" s="9"/>
      <c r="N241" s="9"/>
      <c r="O241" s="9"/>
      <c r="P241" s="9"/>
      <c r="Q241" s="9"/>
      <c r="R241" s="9"/>
      <c r="S241" s="9"/>
      <c r="T241" s="9" t="s">
        <v>29</v>
      </c>
      <c r="U241" s="9"/>
      <c r="V241" s="9"/>
      <c r="W241" s="9"/>
      <c r="X241" s="9"/>
      <c r="Y241" s="9"/>
      <c r="Z241" s="9"/>
      <c r="AA241" s="9"/>
      <c r="AB241" s="246"/>
      <c r="AC241" s="171"/>
      <c r="AD241" s="171"/>
      <c r="AE241" s="171"/>
      <c r="AF241" s="171"/>
      <c r="AG241" s="171"/>
      <c r="AH241" s="171"/>
      <c r="AI241" s="171"/>
      <c r="AJ241" s="171"/>
      <c r="AK241" s="171"/>
      <c r="AL241" s="171"/>
      <c r="AM241" s="171"/>
      <c r="AN241" s="171"/>
      <c r="AO241" s="171"/>
      <c r="AP241" s="171"/>
    </row>
    <row r="242" spans="1:16155" hidden="1" x14ac:dyDescent="0.3">
      <c r="A242" s="234" t="s">
        <v>1540</v>
      </c>
      <c r="B242" s="12" t="s">
        <v>1538</v>
      </c>
      <c r="C242" s="13"/>
      <c r="D242" s="14" t="s">
        <v>1539</v>
      </c>
      <c r="E242" s="9"/>
      <c r="F242" s="228"/>
      <c r="G242" s="228"/>
      <c r="H242" s="228"/>
      <c r="I242" s="228"/>
      <c r="J242" s="228"/>
      <c r="K242" s="231"/>
      <c r="M242" s="9"/>
      <c r="N242" s="9"/>
      <c r="O242" s="9"/>
      <c r="P242" s="9"/>
      <c r="Q242" s="9"/>
      <c r="R242" s="9"/>
      <c r="S242" s="9"/>
      <c r="T242" s="9"/>
      <c r="U242" s="9"/>
      <c r="V242" s="9"/>
      <c r="W242" s="9"/>
      <c r="X242" s="9"/>
      <c r="Y242" s="9"/>
      <c r="Z242" s="9"/>
      <c r="AA242" s="9" t="s">
        <v>29</v>
      </c>
    </row>
    <row r="243" spans="1:16155" ht="33" hidden="1" x14ac:dyDescent="0.3">
      <c r="A243" s="234" t="s">
        <v>1096</v>
      </c>
      <c r="B243" s="12" t="s">
        <v>194</v>
      </c>
      <c r="C243" s="13"/>
      <c r="D243" s="14" t="s">
        <v>195</v>
      </c>
      <c r="E243" s="9" t="s">
        <v>57</v>
      </c>
      <c r="F243" s="9" t="s">
        <v>57</v>
      </c>
      <c r="G243" s="9" t="s">
        <v>57</v>
      </c>
      <c r="H243" s="9" t="s">
        <v>50</v>
      </c>
      <c r="I243" s="9" t="s">
        <v>1344</v>
      </c>
      <c r="J243" s="9" t="s">
        <v>1345</v>
      </c>
      <c r="K243" s="10">
        <v>6255</v>
      </c>
      <c r="M243" s="9"/>
      <c r="N243" s="9"/>
      <c r="O243" s="9"/>
      <c r="P243" s="9"/>
      <c r="Q243" s="9"/>
      <c r="R243" s="9"/>
      <c r="S243" s="9" t="s">
        <v>29</v>
      </c>
      <c r="T243" s="9"/>
      <c r="U243" s="9"/>
      <c r="V243" s="9"/>
      <c r="W243" s="9"/>
      <c r="X243" s="9"/>
      <c r="Y243" s="9"/>
      <c r="Z243" s="9"/>
      <c r="AA243" s="9"/>
    </row>
    <row r="244" spans="1:16155" s="247" customFormat="1" hidden="1" x14ac:dyDescent="0.3">
      <c r="A244" s="234" t="s">
        <v>1105</v>
      </c>
      <c r="B244" s="12" t="s">
        <v>354</v>
      </c>
      <c r="C244" s="13"/>
      <c r="D244" s="14" t="s">
        <v>355</v>
      </c>
      <c r="E244" s="9"/>
      <c r="F244" s="9">
        <v>24</v>
      </c>
      <c r="G244" s="9">
        <v>24</v>
      </c>
      <c r="H244" s="9" t="s">
        <v>50</v>
      </c>
      <c r="I244" s="9" t="s">
        <v>128</v>
      </c>
      <c r="J244" s="9" t="s">
        <v>182</v>
      </c>
      <c r="K244" s="10">
        <v>6106</v>
      </c>
      <c r="L244" s="171"/>
      <c r="M244" s="9"/>
      <c r="N244" s="9"/>
      <c r="O244" s="9"/>
      <c r="P244" s="9"/>
      <c r="Q244" s="9"/>
      <c r="R244" s="9"/>
      <c r="S244" s="9"/>
      <c r="T244" s="9"/>
      <c r="U244" s="9"/>
      <c r="V244" s="9"/>
      <c r="W244" s="9"/>
      <c r="X244" s="9"/>
      <c r="Y244" s="9"/>
      <c r="Z244" s="9"/>
      <c r="AA244" s="9" t="s">
        <v>29</v>
      </c>
      <c r="AB244" s="246"/>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c r="AX244" s="171"/>
      <c r="AY244" s="171"/>
      <c r="AZ244" s="171"/>
      <c r="BA244" s="171"/>
      <c r="BB244" s="171"/>
      <c r="BC244" s="171"/>
      <c r="BD244" s="171"/>
      <c r="BE244" s="171"/>
      <c r="BF244" s="171"/>
      <c r="BG244" s="171"/>
      <c r="BH244" s="171"/>
      <c r="BI244" s="171"/>
      <c r="BJ244" s="171"/>
      <c r="BK244" s="171"/>
      <c r="BL244" s="171"/>
      <c r="BM244" s="171"/>
      <c r="BN244" s="171"/>
      <c r="BO244" s="171"/>
      <c r="BP244" s="171"/>
      <c r="BQ244" s="171"/>
      <c r="BR244" s="171"/>
      <c r="BS244" s="171"/>
      <c r="BT244" s="171"/>
      <c r="BU244" s="171"/>
      <c r="BV244" s="171"/>
      <c r="BW244" s="171"/>
      <c r="BX244" s="171"/>
      <c r="BY244" s="171"/>
      <c r="BZ244" s="171"/>
      <c r="CA244" s="171"/>
      <c r="CB244" s="171"/>
      <c r="CC244" s="171"/>
      <c r="CD244" s="171"/>
      <c r="CE244" s="171"/>
      <c r="CF244" s="171"/>
      <c r="CG244" s="171"/>
      <c r="CH244" s="171"/>
      <c r="CI244" s="171"/>
      <c r="CJ244" s="171"/>
      <c r="CK244" s="171"/>
      <c r="CL244" s="171"/>
      <c r="CM244" s="171"/>
      <c r="CN244" s="171"/>
      <c r="CO244" s="171"/>
      <c r="CP244" s="171"/>
      <c r="CQ244" s="171"/>
      <c r="CR244" s="171"/>
      <c r="CS244" s="171"/>
      <c r="CT244" s="171"/>
      <c r="CU244" s="171"/>
      <c r="CV244" s="171"/>
      <c r="CW244" s="171"/>
      <c r="CX244" s="171"/>
      <c r="CY244" s="171"/>
      <c r="CZ244" s="171"/>
      <c r="DA244" s="171"/>
      <c r="DB244" s="171"/>
      <c r="DC244" s="171"/>
      <c r="DD244" s="171"/>
      <c r="DE244" s="171"/>
      <c r="DF244" s="171"/>
      <c r="DG244" s="171"/>
      <c r="DH244" s="171"/>
      <c r="DI244" s="171"/>
      <c r="DJ244" s="171"/>
      <c r="DK244" s="171"/>
      <c r="DL244" s="171"/>
      <c r="DM244" s="171"/>
      <c r="DN244" s="171"/>
      <c r="DO244" s="171"/>
      <c r="DP244" s="171"/>
      <c r="DQ244" s="171"/>
      <c r="DR244" s="171"/>
      <c r="DS244" s="171"/>
      <c r="DT244" s="171"/>
      <c r="DU244" s="171"/>
      <c r="DV244" s="171"/>
      <c r="DW244" s="171"/>
      <c r="DX244" s="171"/>
      <c r="DY244" s="171"/>
      <c r="DZ244" s="171"/>
      <c r="EA244" s="171"/>
      <c r="EB244" s="171"/>
      <c r="EC244" s="171"/>
      <c r="ED244" s="171"/>
      <c r="EE244" s="171"/>
      <c r="EF244" s="171"/>
      <c r="EG244" s="171"/>
      <c r="EH244" s="171"/>
      <c r="EI244" s="171"/>
      <c r="EJ244" s="171"/>
      <c r="EK244" s="171"/>
      <c r="EL244" s="171"/>
      <c r="EM244" s="171"/>
      <c r="EN244" s="171"/>
      <c r="EO244" s="171"/>
      <c r="EP244" s="171"/>
      <c r="EQ244" s="171"/>
      <c r="ER244" s="171"/>
      <c r="ES244" s="171"/>
      <c r="ET244" s="171"/>
      <c r="EU244" s="171"/>
      <c r="EV244" s="171"/>
      <c r="EW244" s="171"/>
      <c r="EX244" s="171"/>
      <c r="EY244" s="171"/>
      <c r="EZ244" s="171"/>
      <c r="FA244" s="171"/>
      <c r="FB244" s="171"/>
      <c r="FC244" s="171"/>
      <c r="FD244" s="171"/>
      <c r="FE244" s="171"/>
      <c r="FF244" s="171"/>
      <c r="FG244" s="171"/>
      <c r="FH244" s="171"/>
      <c r="FI244" s="171"/>
      <c r="FJ244" s="171"/>
      <c r="FK244" s="171"/>
      <c r="FL244" s="171"/>
      <c r="FM244" s="171"/>
      <c r="FN244" s="171"/>
      <c r="FO244" s="171"/>
      <c r="FP244" s="171"/>
      <c r="FQ244" s="171"/>
      <c r="FR244" s="171"/>
      <c r="FS244" s="171"/>
      <c r="FT244" s="171"/>
      <c r="FU244" s="171"/>
      <c r="FV244" s="171"/>
      <c r="FW244" s="171"/>
      <c r="FX244" s="171"/>
      <c r="FY244" s="171"/>
      <c r="FZ244" s="171"/>
      <c r="GA244" s="171"/>
      <c r="GB244" s="171"/>
      <c r="GC244" s="171"/>
      <c r="GD244" s="171"/>
      <c r="GE244" s="171"/>
      <c r="GF244" s="171"/>
      <c r="GG244" s="171"/>
      <c r="GH244" s="171"/>
      <c r="GI244" s="171"/>
      <c r="GJ244" s="171"/>
      <c r="GK244" s="171"/>
      <c r="GL244" s="171"/>
      <c r="GM244" s="171"/>
      <c r="GN244" s="171"/>
      <c r="GO244" s="171"/>
      <c r="GP244" s="171"/>
      <c r="GQ244" s="171"/>
      <c r="GR244" s="171"/>
      <c r="GS244" s="171"/>
      <c r="GT244" s="171"/>
      <c r="GU244" s="171"/>
      <c r="GV244" s="171"/>
      <c r="GW244" s="171"/>
      <c r="GX244" s="171"/>
      <c r="GY244" s="171"/>
      <c r="GZ244" s="171"/>
      <c r="HA244" s="171"/>
      <c r="HB244" s="171"/>
      <c r="HC244" s="171"/>
      <c r="HD244" s="171"/>
      <c r="HE244" s="171"/>
      <c r="HF244" s="171"/>
      <c r="HG244" s="171"/>
      <c r="HH244" s="171"/>
      <c r="HI244" s="171"/>
      <c r="HJ244" s="171"/>
      <c r="HK244" s="171"/>
      <c r="HL244" s="171"/>
      <c r="HM244" s="171"/>
      <c r="HN244" s="171"/>
      <c r="HO244" s="171"/>
      <c r="HP244" s="171"/>
      <c r="HQ244" s="171"/>
      <c r="HR244" s="171"/>
      <c r="HS244" s="171"/>
      <c r="HT244" s="171"/>
      <c r="HU244" s="171"/>
      <c r="HV244" s="171"/>
      <c r="HW244" s="171"/>
      <c r="HX244" s="171"/>
      <c r="HY244" s="171"/>
      <c r="HZ244" s="171"/>
      <c r="IA244" s="171"/>
      <c r="IB244" s="171"/>
      <c r="IC244" s="171"/>
      <c r="ID244" s="171"/>
      <c r="IE244" s="171"/>
      <c r="IF244" s="171"/>
      <c r="IG244" s="171"/>
      <c r="IH244" s="171"/>
      <c r="II244" s="171"/>
      <c r="IJ244" s="171"/>
      <c r="IK244" s="171"/>
      <c r="IL244" s="171"/>
      <c r="IM244" s="171"/>
      <c r="IN244" s="171"/>
      <c r="IO244" s="171"/>
      <c r="IP244" s="171"/>
      <c r="IQ244" s="171"/>
      <c r="IR244" s="171"/>
      <c r="IS244" s="171"/>
      <c r="IT244" s="171"/>
      <c r="IU244" s="171"/>
      <c r="IV244" s="171"/>
      <c r="IW244" s="171"/>
      <c r="IX244" s="171"/>
      <c r="IY244" s="171"/>
      <c r="IZ244" s="171"/>
      <c r="JA244" s="171"/>
      <c r="JB244" s="171"/>
      <c r="JC244" s="171"/>
      <c r="JD244" s="171"/>
      <c r="JE244" s="171"/>
      <c r="JF244" s="171"/>
      <c r="JG244" s="171"/>
      <c r="JH244" s="171"/>
      <c r="JI244" s="171"/>
      <c r="JJ244" s="171"/>
      <c r="JK244" s="171"/>
      <c r="JL244" s="171"/>
      <c r="JM244" s="171"/>
      <c r="JN244" s="171"/>
      <c r="JO244" s="171"/>
      <c r="JP244" s="171"/>
      <c r="JQ244" s="171"/>
      <c r="JR244" s="171"/>
      <c r="JS244" s="171"/>
      <c r="JT244" s="171"/>
      <c r="JU244" s="171"/>
      <c r="JV244" s="171"/>
      <c r="JW244" s="171"/>
      <c r="JX244" s="171"/>
      <c r="JY244" s="171"/>
      <c r="JZ244" s="171"/>
      <c r="KA244" s="171"/>
      <c r="KB244" s="171"/>
      <c r="KC244" s="171"/>
      <c r="KD244" s="171"/>
      <c r="KE244" s="171"/>
      <c r="KF244" s="171"/>
      <c r="KG244" s="171"/>
      <c r="KH244" s="171"/>
      <c r="KI244" s="171"/>
      <c r="KJ244" s="171"/>
      <c r="KK244" s="171"/>
      <c r="KL244" s="171"/>
      <c r="KM244" s="171"/>
      <c r="KN244" s="171"/>
      <c r="KO244" s="171"/>
      <c r="KP244" s="171"/>
      <c r="KQ244" s="171"/>
      <c r="KR244" s="171"/>
      <c r="KS244" s="171"/>
      <c r="KT244" s="171"/>
      <c r="KU244" s="171"/>
      <c r="KV244" s="171"/>
      <c r="KW244" s="171"/>
      <c r="KX244" s="171"/>
      <c r="KY244" s="171"/>
      <c r="KZ244" s="171"/>
      <c r="LA244" s="171"/>
      <c r="LB244" s="171"/>
      <c r="LC244" s="171"/>
      <c r="LD244" s="171"/>
      <c r="LE244" s="171"/>
      <c r="LF244" s="171"/>
      <c r="LG244" s="171"/>
      <c r="LH244" s="171"/>
      <c r="LI244" s="171"/>
      <c r="LJ244" s="171"/>
      <c r="LK244" s="171"/>
      <c r="LL244" s="171"/>
      <c r="LM244" s="171"/>
      <c r="LN244" s="171"/>
      <c r="LO244" s="171"/>
      <c r="LP244" s="171"/>
      <c r="LQ244" s="171"/>
      <c r="LR244" s="171"/>
      <c r="LS244" s="171"/>
      <c r="LT244" s="171"/>
      <c r="LU244" s="171"/>
      <c r="LV244" s="171"/>
      <c r="LW244" s="171"/>
      <c r="LX244" s="171"/>
      <c r="LY244" s="171"/>
      <c r="LZ244" s="171"/>
      <c r="MA244" s="171"/>
      <c r="MB244" s="171"/>
      <c r="MC244" s="171"/>
      <c r="MD244" s="171"/>
      <c r="ME244" s="171"/>
      <c r="MF244" s="171"/>
      <c r="MG244" s="171"/>
      <c r="MH244" s="171"/>
      <c r="MI244" s="171"/>
      <c r="MJ244" s="171"/>
      <c r="MK244" s="171"/>
      <c r="ML244" s="171"/>
      <c r="MM244" s="171"/>
      <c r="MN244" s="171"/>
      <c r="MO244" s="171"/>
      <c r="MP244" s="171"/>
      <c r="MQ244" s="171"/>
      <c r="MR244" s="171"/>
      <c r="MS244" s="171"/>
      <c r="MT244" s="171"/>
      <c r="MU244" s="171"/>
      <c r="MV244" s="171"/>
      <c r="MW244" s="171"/>
      <c r="MX244" s="171"/>
      <c r="MY244" s="171"/>
      <c r="MZ244" s="171"/>
      <c r="NA244" s="171"/>
      <c r="NB244" s="171"/>
      <c r="NC244" s="171"/>
      <c r="ND244" s="171"/>
      <c r="NE244" s="171"/>
      <c r="NF244" s="171"/>
      <c r="NG244" s="171"/>
      <c r="NH244" s="171"/>
      <c r="NI244" s="171"/>
      <c r="NJ244" s="171"/>
      <c r="NK244" s="171"/>
      <c r="NL244" s="171"/>
      <c r="NM244" s="171"/>
      <c r="NN244" s="171"/>
      <c r="NO244" s="171"/>
      <c r="NP244" s="171"/>
      <c r="NQ244" s="171"/>
      <c r="NR244" s="171"/>
      <c r="NS244" s="171"/>
      <c r="NT244" s="171"/>
      <c r="NU244" s="171"/>
      <c r="NV244" s="171"/>
      <c r="NW244" s="171"/>
      <c r="NX244" s="171"/>
      <c r="NY244" s="171"/>
      <c r="NZ244" s="171"/>
      <c r="OA244" s="171"/>
      <c r="OB244" s="171"/>
      <c r="OC244" s="171"/>
      <c r="OD244" s="171"/>
      <c r="OE244" s="171"/>
      <c r="OF244" s="171"/>
      <c r="OG244" s="171"/>
      <c r="OH244" s="171"/>
      <c r="OI244" s="171"/>
      <c r="OJ244" s="171"/>
      <c r="OK244" s="171"/>
      <c r="OL244" s="171"/>
      <c r="OM244" s="171"/>
      <c r="ON244" s="171"/>
      <c r="OO244" s="171"/>
      <c r="OP244" s="171"/>
      <c r="OQ244" s="171"/>
      <c r="OR244" s="171"/>
      <c r="OS244" s="171"/>
      <c r="OT244" s="171"/>
      <c r="OU244" s="171"/>
      <c r="OV244" s="171"/>
      <c r="OW244" s="171"/>
      <c r="OX244" s="171"/>
      <c r="OY244" s="171"/>
      <c r="OZ244" s="171"/>
      <c r="PA244" s="171"/>
      <c r="PB244" s="171"/>
      <c r="PC244" s="171"/>
      <c r="PD244" s="171"/>
      <c r="PE244" s="171"/>
      <c r="PF244" s="171"/>
      <c r="PG244" s="171"/>
      <c r="PH244" s="171"/>
      <c r="PI244" s="171"/>
      <c r="PJ244" s="171"/>
      <c r="PK244" s="171"/>
      <c r="PL244" s="171"/>
      <c r="PM244" s="171"/>
      <c r="PN244" s="171"/>
      <c r="PO244" s="171"/>
      <c r="PP244" s="171"/>
      <c r="PQ244" s="171"/>
      <c r="PR244" s="171"/>
      <c r="PS244" s="171"/>
      <c r="PT244" s="171"/>
      <c r="PU244" s="171"/>
      <c r="PV244" s="171"/>
      <c r="PW244" s="171"/>
      <c r="PX244" s="171"/>
      <c r="PY244" s="171"/>
      <c r="PZ244" s="171"/>
      <c r="QA244" s="171"/>
      <c r="QB244" s="171"/>
      <c r="QC244" s="171"/>
      <c r="QD244" s="171"/>
      <c r="QE244" s="171"/>
      <c r="QF244" s="171"/>
      <c r="QG244" s="171"/>
      <c r="QH244" s="171"/>
      <c r="QI244" s="171"/>
      <c r="QJ244" s="171"/>
      <c r="QK244" s="171"/>
      <c r="QL244" s="171"/>
      <c r="QM244" s="171"/>
      <c r="QN244" s="171"/>
      <c r="QO244" s="171"/>
      <c r="QP244" s="171"/>
      <c r="QQ244" s="171"/>
      <c r="QR244" s="171"/>
      <c r="QS244" s="171"/>
      <c r="QT244" s="171"/>
      <c r="QU244" s="171"/>
      <c r="QV244" s="171"/>
      <c r="QW244" s="171"/>
      <c r="QX244" s="171"/>
      <c r="QY244" s="171"/>
      <c r="QZ244" s="171"/>
      <c r="RA244" s="171"/>
      <c r="RB244" s="171"/>
      <c r="RC244" s="171"/>
      <c r="RD244" s="171"/>
      <c r="RE244" s="171"/>
      <c r="RF244" s="171"/>
      <c r="RG244" s="171"/>
      <c r="RH244" s="171"/>
      <c r="RI244" s="171"/>
      <c r="RJ244" s="171"/>
      <c r="RK244" s="171"/>
      <c r="RL244" s="171"/>
      <c r="RM244" s="171"/>
      <c r="RN244" s="171"/>
      <c r="RO244" s="171"/>
      <c r="RP244" s="171"/>
      <c r="RQ244" s="171"/>
      <c r="RR244" s="171"/>
      <c r="RS244" s="171"/>
      <c r="RT244" s="171"/>
      <c r="RU244" s="171"/>
      <c r="RV244" s="171"/>
      <c r="RW244" s="171"/>
      <c r="RX244" s="171"/>
      <c r="RY244" s="171"/>
      <c r="RZ244" s="171"/>
      <c r="SA244" s="171"/>
      <c r="SB244" s="171"/>
      <c r="SC244" s="171"/>
      <c r="SD244" s="171"/>
      <c r="SE244" s="171"/>
      <c r="SF244" s="171"/>
      <c r="SG244" s="171"/>
      <c r="SH244" s="171"/>
      <c r="SI244" s="171"/>
      <c r="SJ244" s="171"/>
      <c r="SK244" s="171"/>
      <c r="SL244" s="171"/>
      <c r="SM244" s="171"/>
      <c r="SN244" s="171"/>
      <c r="SO244" s="171"/>
      <c r="SP244" s="171"/>
      <c r="SQ244" s="171"/>
      <c r="SR244" s="171"/>
      <c r="SS244" s="171"/>
      <c r="ST244" s="171"/>
      <c r="SU244" s="171"/>
      <c r="SV244" s="171"/>
      <c r="SW244" s="171"/>
      <c r="SX244" s="171"/>
      <c r="SY244" s="171"/>
      <c r="SZ244" s="171"/>
      <c r="TA244" s="171"/>
      <c r="TB244" s="171"/>
      <c r="TC244" s="171"/>
      <c r="TD244" s="171"/>
      <c r="TE244" s="171"/>
      <c r="TF244" s="171"/>
      <c r="TG244" s="171"/>
      <c r="TH244" s="171"/>
      <c r="TI244" s="171"/>
      <c r="TJ244" s="171"/>
      <c r="TK244" s="171"/>
      <c r="TL244" s="171"/>
      <c r="TM244" s="171"/>
      <c r="TN244" s="171"/>
      <c r="TO244" s="171"/>
      <c r="TP244" s="171"/>
      <c r="TQ244" s="171"/>
      <c r="TR244" s="171"/>
      <c r="TS244" s="171"/>
      <c r="TT244" s="171"/>
      <c r="TU244" s="171"/>
      <c r="TV244" s="171"/>
      <c r="TW244" s="171"/>
      <c r="TX244" s="171"/>
      <c r="TY244" s="171"/>
      <c r="TZ244" s="171"/>
      <c r="UA244" s="171"/>
      <c r="UB244" s="171"/>
      <c r="UC244" s="171"/>
      <c r="UD244" s="171"/>
      <c r="UE244" s="171"/>
      <c r="UF244" s="171"/>
      <c r="UG244" s="171"/>
      <c r="UH244" s="171"/>
      <c r="UI244" s="171"/>
      <c r="UJ244" s="171"/>
      <c r="UK244" s="171"/>
      <c r="UL244" s="171"/>
      <c r="UM244" s="171"/>
      <c r="UN244" s="171"/>
      <c r="UO244" s="171"/>
      <c r="UP244" s="171"/>
      <c r="UQ244" s="171"/>
      <c r="UR244" s="171"/>
      <c r="US244" s="171"/>
      <c r="UT244" s="171"/>
      <c r="UU244" s="171"/>
      <c r="UV244" s="171"/>
      <c r="UW244" s="171"/>
      <c r="UX244" s="171"/>
      <c r="UY244" s="171"/>
      <c r="UZ244" s="171"/>
      <c r="VA244" s="171"/>
      <c r="VB244" s="171"/>
      <c r="VC244" s="171"/>
      <c r="VD244" s="171"/>
      <c r="VE244" s="171"/>
      <c r="VF244" s="171"/>
      <c r="VG244" s="171"/>
      <c r="VH244" s="171"/>
      <c r="VI244" s="171"/>
      <c r="VJ244" s="171"/>
      <c r="VK244" s="171"/>
      <c r="VL244" s="171"/>
      <c r="VM244" s="171"/>
      <c r="VN244" s="171"/>
      <c r="VO244" s="171"/>
      <c r="VP244" s="171"/>
      <c r="VQ244" s="171"/>
      <c r="VR244" s="171"/>
      <c r="VS244" s="171"/>
      <c r="VT244" s="171"/>
      <c r="VU244" s="171"/>
      <c r="VV244" s="171"/>
      <c r="VW244" s="171"/>
      <c r="VX244" s="171"/>
      <c r="VY244" s="171"/>
      <c r="VZ244" s="171"/>
      <c r="WA244" s="171"/>
      <c r="WB244" s="171"/>
      <c r="WC244" s="171"/>
      <c r="WD244" s="171"/>
      <c r="WE244" s="171"/>
      <c r="WF244" s="171"/>
      <c r="WG244" s="171"/>
      <c r="WH244" s="171"/>
      <c r="WI244" s="171"/>
      <c r="WJ244" s="171"/>
      <c r="WK244" s="171"/>
      <c r="WL244" s="171"/>
      <c r="WM244" s="171"/>
      <c r="WN244" s="171"/>
      <c r="WO244" s="171"/>
      <c r="WP244" s="171"/>
      <c r="WQ244" s="171"/>
      <c r="WR244" s="171"/>
      <c r="WS244" s="171"/>
      <c r="WT244" s="171"/>
      <c r="WU244" s="171"/>
      <c r="WV244" s="171"/>
      <c r="WW244" s="171"/>
      <c r="WX244" s="171"/>
      <c r="WY244" s="171"/>
      <c r="WZ244" s="171"/>
      <c r="XA244" s="171"/>
      <c r="XB244" s="171"/>
      <c r="XC244" s="171"/>
      <c r="XD244" s="171"/>
      <c r="XE244" s="171"/>
      <c r="XF244" s="171"/>
      <c r="XG244" s="171"/>
      <c r="XH244" s="171"/>
      <c r="XI244" s="171"/>
      <c r="XJ244" s="171"/>
      <c r="XK244" s="171"/>
      <c r="XL244" s="171"/>
      <c r="XM244" s="171"/>
      <c r="XN244" s="171"/>
      <c r="XO244" s="171"/>
      <c r="XP244" s="171"/>
      <c r="XQ244" s="171"/>
      <c r="XR244" s="171"/>
      <c r="XS244" s="171"/>
      <c r="XT244" s="171"/>
      <c r="XU244" s="171"/>
      <c r="XV244" s="171"/>
      <c r="XW244" s="171"/>
      <c r="XX244" s="171"/>
      <c r="XY244" s="171"/>
      <c r="XZ244" s="171"/>
      <c r="YA244" s="171"/>
      <c r="YB244" s="171"/>
      <c r="YC244" s="171"/>
      <c r="YD244" s="171"/>
      <c r="YE244" s="171"/>
      <c r="YF244" s="171"/>
      <c r="YG244" s="171"/>
      <c r="YH244" s="171"/>
      <c r="YI244" s="171"/>
      <c r="YJ244" s="171"/>
      <c r="YK244" s="171"/>
      <c r="YL244" s="171"/>
      <c r="YM244" s="171"/>
      <c r="YN244" s="171"/>
      <c r="YO244" s="171"/>
      <c r="YP244" s="171"/>
      <c r="YQ244" s="171"/>
      <c r="YR244" s="171"/>
      <c r="YS244" s="171"/>
      <c r="YT244" s="171"/>
      <c r="YU244" s="171"/>
      <c r="YV244" s="171"/>
      <c r="YW244" s="171"/>
      <c r="YX244" s="171"/>
      <c r="YY244" s="171"/>
      <c r="YZ244" s="171"/>
      <c r="ZA244" s="171"/>
      <c r="ZB244" s="171"/>
      <c r="ZC244" s="171"/>
      <c r="ZD244" s="171"/>
      <c r="ZE244" s="171"/>
      <c r="ZF244" s="171"/>
      <c r="ZG244" s="171"/>
      <c r="ZH244" s="171"/>
      <c r="ZI244" s="171"/>
      <c r="ZJ244" s="171"/>
      <c r="ZK244" s="171"/>
      <c r="ZL244" s="171"/>
      <c r="ZM244" s="171"/>
      <c r="ZN244" s="171"/>
      <c r="ZO244" s="171"/>
      <c r="ZP244" s="171"/>
      <c r="ZQ244" s="171"/>
      <c r="ZR244" s="171"/>
      <c r="ZS244" s="171"/>
      <c r="ZT244" s="171"/>
      <c r="ZU244" s="171"/>
      <c r="ZV244" s="171"/>
      <c r="ZW244" s="171"/>
      <c r="ZX244" s="171"/>
      <c r="ZY244" s="171"/>
      <c r="ZZ244" s="171"/>
      <c r="AAA244" s="171"/>
      <c r="AAB244" s="171"/>
      <c r="AAC244" s="171"/>
      <c r="AAD244" s="171"/>
      <c r="AAE244" s="171"/>
      <c r="AAF244" s="171"/>
      <c r="AAG244" s="171"/>
      <c r="AAH244" s="171"/>
      <c r="AAI244" s="171"/>
      <c r="AAJ244" s="171"/>
      <c r="AAK244" s="171"/>
      <c r="AAL244" s="171"/>
      <c r="AAM244" s="171"/>
      <c r="AAN244" s="171"/>
      <c r="AAO244" s="171"/>
      <c r="AAP244" s="171"/>
      <c r="AAQ244" s="171"/>
      <c r="AAR244" s="171"/>
      <c r="AAS244" s="171"/>
      <c r="AAT244" s="171"/>
      <c r="AAU244" s="171"/>
      <c r="AAV244" s="171"/>
      <c r="AAW244" s="171"/>
      <c r="AAX244" s="171"/>
      <c r="AAY244" s="171"/>
      <c r="AAZ244" s="171"/>
      <c r="ABA244" s="171"/>
      <c r="ABB244" s="171"/>
      <c r="ABC244" s="171"/>
      <c r="ABD244" s="171"/>
      <c r="ABE244" s="171"/>
      <c r="ABF244" s="171"/>
      <c r="ABG244" s="171"/>
      <c r="ABH244" s="171"/>
      <c r="ABI244" s="171"/>
      <c r="ABJ244" s="171"/>
      <c r="ABK244" s="171"/>
      <c r="ABL244" s="171"/>
      <c r="ABM244" s="171"/>
      <c r="ABN244" s="171"/>
      <c r="ABO244" s="171"/>
      <c r="ABP244" s="171"/>
      <c r="ABQ244" s="171"/>
      <c r="ABR244" s="171"/>
      <c r="ABS244" s="171"/>
      <c r="ABT244" s="171"/>
      <c r="ABU244" s="171"/>
      <c r="ABV244" s="171"/>
      <c r="ABW244" s="171"/>
      <c r="ABX244" s="171"/>
      <c r="ABY244" s="171"/>
      <c r="ABZ244" s="171"/>
      <c r="ACA244" s="171"/>
      <c r="ACB244" s="171"/>
      <c r="ACC244" s="171"/>
      <c r="ACD244" s="171"/>
      <c r="ACE244" s="171"/>
      <c r="ACF244" s="171"/>
      <c r="ACG244" s="171"/>
      <c r="ACH244" s="171"/>
      <c r="ACI244" s="171"/>
      <c r="ACJ244" s="171"/>
      <c r="ACK244" s="171"/>
      <c r="ACL244" s="171"/>
      <c r="ACM244" s="171"/>
      <c r="ACN244" s="171"/>
      <c r="ACO244" s="171"/>
      <c r="ACP244" s="171"/>
      <c r="ACQ244" s="171"/>
      <c r="ACR244" s="171"/>
      <c r="ACS244" s="171"/>
      <c r="ACT244" s="171"/>
      <c r="ACU244" s="171"/>
      <c r="ACV244" s="171"/>
      <c r="ACW244" s="171"/>
      <c r="ACX244" s="171"/>
      <c r="ACY244" s="171"/>
      <c r="ACZ244" s="171"/>
      <c r="ADA244" s="171"/>
      <c r="ADB244" s="171"/>
      <c r="ADC244" s="171"/>
      <c r="ADD244" s="171"/>
      <c r="ADE244" s="171"/>
      <c r="ADF244" s="171"/>
      <c r="ADG244" s="171"/>
      <c r="ADH244" s="171"/>
      <c r="ADI244" s="171"/>
      <c r="ADJ244" s="171"/>
      <c r="ADK244" s="171"/>
      <c r="ADL244" s="171"/>
      <c r="ADM244" s="171"/>
      <c r="ADN244" s="171"/>
      <c r="ADO244" s="171"/>
      <c r="ADP244" s="171"/>
      <c r="ADQ244" s="171"/>
      <c r="ADR244" s="171"/>
      <c r="ADS244" s="171"/>
      <c r="ADT244" s="171"/>
      <c r="ADU244" s="171"/>
      <c r="ADV244" s="171"/>
      <c r="ADW244" s="171"/>
      <c r="ADX244" s="171"/>
      <c r="ADY244" s="171"/>
      <c r="ADZ244" s="171"/>
      <c r="AEA244" s="171"/>
      <c r="AEB244" s="171"/>
      <c r="AEC244" s="171"/>
      <c r="AED244" s="171"/>
      <c r="AEE244" s="171"/>
      <c r="AEF244" s="171"/>
      <c r="AEG244" s="171"/>
      <c r="AEH244" s="171"/>
      <c r="AEI244" s="171"/>
      <c r="AEJ244" s="171"/>
      <c r="AEK244" s="171"/>
      <c r="AEL244" s="171"/>
      <c r="AEM244" s="171"/>
      <c r="AEN244" s="171"/>
      <c r="AEO244" s="171"/>
      <c r="AEP244" s="171"/>
      <c r="AEQ244" s="171"/>
      <c r="AER244" s="171"/>
      <c r="AES244" s="171"/>
      <c r="AET244" s="171"/>
      <c r="AEU244" s="171"/>
      <c r="AEV244" s="171"/>
      <c r="AEW244" s="171"/>
      <c r="AEX244" s="171"/>
      <c r="AEY244" s="171"/>
      <c r="AEZ244" s="171"/>
      <c r="AFA244" s="171"/>
      <c r="AFB244" s="171"/>
      <c r="AFC244" s="171"/>
      <c r="AFD244" s="171"/>
      <c r="AFE244" s="171"/>
      <c r="AFF244" s="171"/>
      <c r="AFG244" s="171"/>
      <c r="AFH244" s="171"/>
      <c r="AFI244" s="171"/>
      <c r="AFJ244" s="171"/>
      <c r="AFK244" s="171"/>
      <c r="AFL244" s="171"/>
      <c r="AFM244" s="171"/>
      <c r="AFN244" s="171"/>
      <c r="AFO244" s="171"/>
      <c r="AFP244" s="171"/>
      <c r="AFQ244" s="171"/>
      <c r="AFR244" s="171"/>
      <c r="AFS244" s="171"/>
      <c r="AFT244" s="171"/>
      <c r="AFU244" s="171"/>
      <c r="AFV244" s="171"/>
      <c r="AFW244" s="171"/>
      <c r="AFX244" s="171"/>
      <c r="AFY244" s="171"/>
      <c r="AFZ244" s="171"/>
      <c r="AGA244" s="171"/>
      <c r="AGB244" s="171"/>
      <c r="AGC244" s="171"/>
      <c r="AGD244" s="171"/>
      <c r="AGE244" s="171"/>
      <c r="AGF244" s="171"/>
      <c r="AGG244" s="171"/>
      <c r="AGH244" s="171"/>
      <c r="AGI244" s="171"/>
      <c r="AGJ244" s="171"/>
      <c r="AGK244" s="171"/>
      <c r="AGL244" s="171"/>
      <c r="AGM244" s="171"/>
      <c r="AGN244" s="171"/>
      <c r="AGO244" s="171"/>
      <c r="AGP244" s="171"/>
      <c r="AGQ244" s="171"/>
      <c r="AGR244" s="171"/>
      <c r="AGS244" s="171"/>
      <c r="AGT244" s="171"/>
      <c r="AGU244" s="171"/>
      <c r="AGV244" s="171"/>
      <c r="AGW244" s="171"/>
      <c r="AGX244" s="171"/>
      <c r="AGY244" s="171"/>
      <c r="AGZ244" s="171"/>
      <c r="AHA244" s="171"/>
      <c r="AHB244" s="171"/>
      <c r="AHC244" s="171"/>
      <c r="AHD244" s="171"/>
      <c r="AHE244" s="171"/>
      <c r="AHF244" s="171"/>
      <c r="AHG244" s="171"/>
      <c r="AHH244" s="171"/>
      <c r="AHI244" s="171"/>
      <c r="AHJ244" s="171"/>
      <c r="AHK244" s="171"/>
      <c r="AHL244" s="171"/>
      <c r="AHM244" s="171"/>
      <c r="AHN244" s="171"/>
      <c r="AHO244" s="171"/>
      <c r="AHP244" s="171"/>
      <c r="AHQ244" s="171"/>
      <c r="AHR244" s="171"/>
      <c r="AHS244" s="171"/>
      <c r="AHT244" s="171"/>
      <c r="AHU244" s="171"/>
      <c r="AHV244" s="171"/>
      <c r="AHW244" s="171"/>
      <c r="AHX244" s="171"/>
      <c r="AHY244" s="171"/>
      <c r="AHZ244" s="171"/>
      <c r="AIA244" s="171"/>
      <c r="AIB244" s="171"/>
      <c r="AIC244" s="171"/>
      <c r="AID244" s="171"/>
      <c r="AIE244" s="171"/>
      <c r="AIF244" s="171"/>
      <c r="AIG244" s="171"/>
      <c r="AIH244" s="171"/>
      <c r="AII244" s="171"/>
      <c r="AIJ244" s="171"/>
      <c r="AIK244" s="171"/>
      <c r="AIL244" s="171"/>
      <c r="AIM244" s="171"/>
      <c r="AIN244" s="171"/>
      <c r="AIO244" s="171"/>
      <c r="AIP244" s="171"/>
      <c r="AIQ244" s="171"/>
      <c r="AIR244" s="171"/>
      <c r="AIS244" s="171"/>
      <c r="AIT244" s="171"/>
      <c r="AIU244" s="171"/>
      <c r="AIV244" s="171"/>
      <c r="AIW244" s="171"/>
      <c r="AIX244" s="171"/>
      <c r="AIY244" s="171"/>
      <c r="AIZ244" s="171"/>
      <c r="AJA244" s="171"/>
      <c r="AJB244" s="171"/>
      <c r="AJC244" s="171"/>
      <c r="AJD244" s="171"/>
      <c r="AJE244" s="171"/>
      <c r="AJF244" s="171"/>
      <c r="AJG244" s="171"/>
      <c r="AJH244" s="171"/>
      <c r="AJI244" s="171"/>
      <c r="AJJ244" s="171"/>
      <c r="AJK244" s="171"/>
      <c r="AJL244" s="171"/>
      <c r="AJM244" s="171"/>
      <c r="AJN244" s="171"/>
      <c r="AJO244" s="171"/>
      <c r="AJP244" s="171"/>
      <c r="AJQ244" s="171"/>
      <c r="AJR244" s="171"/>
      <c r="AJS244" s="171"/>
      <c r="AJT244" s="171"/>
      <c r="AJU244" s="171"/>
      <c r="AJV244" s="171"/>
      <c r="AJW244" s="171"/>
      <c r="AJX244" s="171"/>
      <c r="AJY244" s="171"/>
      <c r="AJZ244" s="171"/>
      <c r="AKA244" s="171"/>
      <c r="AKB244" s="171"/>
      <c r="AKC244" s="171"/>
      <c r="AKD244" s="171"/>
      <c r="AKE244" s="171"/>
      <c r="AKF244" s="171"/>
      <c r="AKG244" s="171"/>
      <c r="AKH244" s="171"/>
      <c r="AKI244" s="171"/>
      <c r="AKJ244" s="171"/>
      <c r="AKK244" s="171"/>
      <c r="AKL244" s="171"/>
      <c r="AKM244" s="171"/>
      <c r="AKN244" s="171"/>
      <c r="AKO244" s="171"/>
      <c r="AKP244" s="171"/>
      <c r="AKQ244" s="171"/>
      <c r="AKR244" s="171"/>
      <c r="AKS244" s="171"/>
      <c r="AKT244" s="171"/>
      <c r="AKU244" s="171"/>
      <c r="AKV244" s="171"/>
      <c r="AKW244" s="171"/>
      <c r="AKX244" s="171"/>
      <c r="AKY244" s="171"/>
      <c r="AKZ244" s="171"/>
      <c r="ALA244" s="171"/>
      <c r="ALB244" s="171"/>
      <c r="ALC244" s="171"/>
      <c r="ALD244" s="171"/>
      <c r="ALE244" s="171"/>
      <c r="ALF244" s="171"/>
      <c r="ALG244" s="171"/>
      <c r="ALH244" s="171"/>
      <c r="ALI244" s="171"/>
      <c r="ALJ244" s="171"/>
      <c r="ALK244" s="171"/>
      <c r="ALL244" s="171"/>
      <c r="ALM244" s="171"/>
      <c r="ALN244" s="171"/>
      <c r="ALO244" s="171"/>
      <c r="ALP244" s="171"/>
      <c r="ALQ244" s="171"/>
      <c r="ALR244" s="171"/>
      <c r="ALS244" s="171"/>
      <c r="ALT244" s="171"/>
      <c r="ALU244" s="171"/>
      <c r="ALV244" s="171"/>
      <c r="ALW244" s="171"/>
      <c r="ALX244" s="171"/>
      <c r="ALY244" s="171"/>
      <c r="ALZ244" s="171"/>
      <c r="AMA244" s="171"/>
      <c r="AMB244" s="171"/>
      <c r="AMC244" s="171"/>
      <c r="AMD244" s="171"/>
      <c r="AME244" s="171"/>
      <c r="AMF244" s="171"/>
      <c r="AMG244" s="171"/>
      <c r="AMH244" s="171"/>
      <c r="AMI244" s="171"/>
      <c r="AMJ244" s="171"/>
      <c r="AMK244" s="171"/>
      <c r="AML244" s="171"/>
      <c r="AMM244" s="171"/>
      <c r="AMN244" s="171"/>
      <c r="AMO244" s="171"/>
      <c r="AMP244" s="171"/>
      <c r="AMQ244" s="171"/>
      <c r="AMR244" s="171"/>
      <c r="AMS244" s="171"/>
      <c r="AMT244" s="171"/>
      <c r="AMU244" s="171"/>
      <c r="AMV244" s="171"/>
      <c r="AMW244" s="171"/>
      <c r="AMX244" s="171"/>
      <c r="AMY244" s="171"/>
      <c r="AMZ244" s="171"/>
      <c r="ANA244" s="171"/>
      <c r="ANB244" s="171"/>
      <c r="ANC244" s="171"/>
      <c r="AND244" s="171"/>
      <c r="ANE244" s="171"/>
      <c r="ANF244" s="171"/>
      <c r="ANG244" s="171"/>
      <c r="ANH244" s="171"/>
      <c r="ANI244" s="171"/>
      <c r="ANJ244" s="171"/>
      <c r="ANK244" s="171"/>
      <c r="ANL244" s="171"/>
      <c r="ANM244" s="171"/>
      <c r="ANN244" s="171"/>
      <c r="ANO244" s="171"/>
      <c r="ANP244" s="171"/>
      <c r="ANQ244" s="171"/>
      <c r="ANR244" s="171"/>
      <c r="ANS244" s="171"/>
      <c r="ANT244" s="171"/>
      <c r="ANU244" s="171"/>
      <c r="ANV244" s="171"/>
      <c r="ANW244" s="171"/>
      <c r="ANX244" s="171"/>
      <c r="ANY244" s="171"/>
      <c r="ANZ244" s="171"/>
      <c r="AOA244" s="171"/>
      <c r="AOB244" s="171"/>
      <c r="AOC244" s="171"/>
      <c r="AOD244" s="171"/>
      <c r="AOE244" s="171"/>
      <c r="AOF244" s="171"/>
      <c r="AOG244" s="171"/>
      <c r="AOH244" s="171"/>
      <c r="AOI244" s="171"/>
      <c r="AOJ244" s="171"/>
      <c r="AOK244" s="171"/>
      <c r="AOL244" s="171"/>
      <c r="AOM244" s="171"/>
      <c r="AON244" s="171"/>
      <c r="AOO244" s="171"/>
      <c r="AOP244" s="171"/>
      <c r="AOQ244" s="171"/>
      <c r="AOR244" s="171"/>
      <c r="AOS244" s="171"/>
      <c r="AOT244" s="171"/>
      <c r="AOU244" s="171"/>
      <c r="AOV244" s="171"/>
      <c r="AOW244" s="171"/>
      <c r="AOX244" s="171"/>
      <c r="AOY244" s="171"/>
      <c r="AOZ244" s="171"/>
      <c r="APA244" s="171"/>
      <c r="APB244" s="171"/>
      <c r="APC244" s="171"/>
      <c r="APD244" s="171"/>
      <c r="APE244" s="171"/>
      <c r="APF244" s="171"/>
      <c r="APG244" s="171"/>
      <c r="APH244" s="171"/>
      <c r="API244" s="171"/>
      <c r="APJ244" s="171"/>
      <c r="APK244" s="171"/>
      <c r="APL244" s="171"/>
      <c r="APM244" s="171"/>
      <c r="APN244" s="171"/>
      <c r="APO244" s="171"/>
      <c r="APP244" s="171"/>
      <c r="APQ244" s="171"/>
      <c r="APR244" s="171"/>
      <c r="APS244" s="171"/>
      <c r="APT244" s="171"/>
      <c r="APU244" s="171"/>
      <c r="APV244" s="171"/>
      <c r="APW244" s="171"/>
      <c r="APX244" s="171"/>
      <c r="APY244" s="171"/>
      <c r="APZ244" s="171"/>
      <c r="AQA244" s="171"/>
      <c r="AQB244" s="171"/>
      <c r="AQC244" s="171"/>
      <c r="AQD244" s="171"/>
      <c r="AQE244" s="171"/>
      <c r="AQF244" s="171"/>
      <c r="AQG244" s="171"/>
      <c r="AQH244" s="171"/>
      <c r="AQI244" s="171"/>
      <c r="AQJ244" s="171"/>
      <c r="AQK244" s="171"/>
      <c r="AQL244" s="171"/>
      <c r="AQM244" s="171"/>
      <c r="AQN244" s="171"/>
      <c r="AQO244" s="171"/>
      <c r="AQP244" s="171"/>
      <c r="AQQ244" s="171"/>
      <c r="AQR244" s="171"/>
      <c r="AQS244" s="171"/>
      <c r="AQT244" s="171"/>
      <c r="AQU244" s="171"/>
      <c r="AQV244" s="171"/>
      <c r="AQW244" s="171"/>
      <c r="AQX244" s="171"/>
      <c r="AQY244" s="171"/>
      <c r="AQZ244" s="171"/>
      <c r="ARA244" s="171"/>
      <c r="ARB244" s="171"/>
      <c r="ARC244" s="171"/>
      <c r="ARD244" s="171"/>
      <c r="ARE244" s="171"/>
      <c r="ARF244" s="171"/>
      <c r="ARG244" s="171"/>
      <c r="ARH244" s="171"/>
      <c r="ARI244" s="171"/>
      <c r="ARJ244" s="171"/>
      <c r="ARK244" s="171"/>
      <c r="ARL244" s="171"/>
      <c r="ARM244" s="171"/>
      <c r="ARN244" s="171"/>
      <c r="ARO244" s="171"/>
      <c r="ARP244" s="171"/>
      <c r="ARQ244" s="171"/>
      <c r="ARR244" s="171"/>
      <c r="ARS244" s="171"/>
      <c r="ART244" s="171"/>
      <c r="ARU244" s="171"/>
      <c r="ARV244" s="171"/>
      <c r="ARW244" s="171"/>
      <c r="ARX244" s="171"/>
      <c r="ARY244" s="171"/>
      <c r="ARZ244" s="171"/>
      <c r="ASA244" s="171"/>
      <c r="ASB244" s="171"/>
      <c r="ASC244" s="171"/>
      <c r="ASD244" s="171"/>
      <c r="ASE244" s="171"/>
      <c r="ASF244" s="171"/>
      <c r="ASG244" s="171"/>
      <c r="ASH244" s="171"/>
      <c r="ASI244" s="171"/>
      <c r="ASJ244" s="171"/>
      <c r="ASK244" s="171"/>
      <c r="ASL244" s="171"/>
      <c r="ASM244" s="171"/>
      <c r="ASN244" s="171"/>
      <c r="ASO244" s="171"/>
      <c r="ASP244" s="171"/>
      <c r="ASQ244" s="171"/>
      <c r="ASR244" s="171"/>
      <c r="ASS244" s="171"/>
      <c r="AST244" s="171"/>
      <c r="ASU244" s="171"/>
      <c r="ASV244" s="171"/>
      <c r="ASW244" s="171"/>
      <c r="ASX244" s="171"/>
      <c r="ASY244" s="171"/>
      <c r="ASZ244" s="171"/>
      <c r="ATA244" s="171"/>
      <c r="ATB244" s="171"/>
      <c r="ATC244" s="171"/>
      <c r="ATD244" s="171"/>
      <c r="ATE244" s="171"/>
      <c r="ATF244" s="171"/>
      <c r="ATG244" s="171"/>
      <c r="ATH244" s="171"/>
      <c r="ATI244" s="171"/>
      <c r="ATJ244" s="171"/>
      <c r="ATK244" s="171"/>
      <c r="ATL244" s="171"/>
      <c r="ATM244" s="171"/>
      <c r="ATN244" s="171"/>
      <c r="ATO244" s="171"/>
      <c r="ATP244" s="171"/>
      <c r="ATQ244" s="171"/>
      <c r="ATR244" s="171"/>
      <c r="ATS244" s="171"/>
      <c r="ATT244" s="171"/>
      <c r="ATU244" s="171"/>
      <c r="ATV244" s="171"/>
      <c r="ATW244" s="171"/>
      <c r="ATX244" s="171"/>
      <c r="ATY244" s="171"/>
      <c r="ATZ244" s="171"/>
      <c r="AUA244" s="171"/>
      <c r="AUB244" s="171"/>
      <c r="AUC244" s="171"/>
      <c r="AUD244" s="171"/>
      <c r="AUE244" s="171"/>
      <c r="AUF244" s="171"/>
      <c r="AUG244" s="171"/>
      <c r="AUH244" s="171"/>
      <c r="AUI244" s="171"/>
      <c r="AUJ244" s="171"/>
      <c r="AUK244" s="171"/>
      <c r="AUL244" s="171"/>
      <c r="AUM244" s="171"/>
      <c r="AUN244" s="171"/>
      <c r="AUO244" s="171"/>
      <c r="AUP244" s="171"/>
      <c r="AUQ244" s="171"/>
      <c r="AUR244" s="171"/>
      <c r="AUS244" s="171"/>
      <c r="AUT244" s="171"/>
      <c r="AUU244" s="171"/>
      <c r="AUV244" s="171"/>
      <c r="AUW244" s="171"/>
      <c r="AUX244" s="171"/>
      <c r="AUY244" s="171"/>
      <c r="AUZ244" s="171"/>
      <c r="AVA244" s="171"/>
      <c r="AVB244" s="171"/>
      <c r="AVC244" s="171"/>
      <c r="AVD244" s="171"/>
      <c r="AVE244" s="171"/>
      <c r="AVF244" s="171"/>
      <c r="AVG244" s="171"/>
      <c r="AVH244" s="171"/>
      <c r="AVI244" s="171"/>
      <c r="AVJ244" s="171"/>
      <c r="AVK244" s="171"/>
      <c r="AVL244" s="171"/>
      <c r="AVM244" s="171"/>
      <c r="AVN244" s="171"/>
      <c r="AVO244" s="171"/>
      <c r="AVP244" s="171"/>
      <c r="AVQ244" s="171"/>
      <c r="AVR244" s="171"/>
      <c r="AVS244" s="171"/>
      <c r="AVT244" s="171"/>
      <c r="AVU244" s="171"/>
      <c r="AVV244" s="171"/>
      <c r="AVW244" s="171"/>
      <c r="AVX244" s="171"/>
      <c r="AVY244" s="171"/>
      <c r="AVZ244" s="171"/>
      <c r="AWA244" s="171"/>
      <c r="AWB244" s="171"/>
      <c r="AWC244" s="171"/>
      <c r="AWD244" s="171"/>
      <c r="AWE244" s="171"/>
      <c r="AWF244" s="171"/>
      <c r="AWG244" s="171"/>
      <c r="AWH244" s="171"/>
      <c r="AWI244" s="171"/>
      <c r="AWJ244" s="171"/>
      <c r="AWK244" s="171"/>
      <c r="AWL244" s="171"/>
      <c r="AWM244" s="171"/>
      <c r="AWN244" s="171"/>
      <c r="AWO244" s="171"/>
      <c r="AWP244" s="171"/>
      <c r="AWQ244" s="171"/>
      <c r="AWR244" s="171"/>
      <c r="AWS244" s="171"/>
      <c r="AWT244" s="171"/>
      <c r="AWU244" s="171"/>
      <c r="AWV244" s="171"/>
      <c r="AWW244" s="171"/>
      <c r="AWX244" s="171"/>
      <c r="AWY244" s="171"/>
      <c r="AWZ244" s="171"/>
      <c r="AXA244" s="171"/>
      <c r="AXB244" s="171"/>
      <c r="AXC244" s="171"/>
      <c r="AXD244" s="171"/>
      <c r="AXE244" s="171"/>
      <c r="AXF244" s="171"/>
      <c r="AXG244" s="171"/>
      <c r="AXH244" s="171"/>
      <c r="AXI244" s="171"/>
      <c r="AXJ244" s="171"/>
      <c r="AXK244" s="171"/>
      <c r="AXL244" s="171"/>
      <c r="AXM244" s="171"/>
      <c r="AXN244" s="171"/>
      <c r="AXO244" s="171"/>
      <c r="AXP244" s="171"/>
      <c r="AXQ244" s="171"/>
      <c r="AXR244" s="171"/>
      <c r="AXS244" s="171"/>
      <c r="AXT244" s="171"/>
      <c r="AXU244" s="171"/>
      <c r="AXV244" s="171"/>
      <c r="AXW244" s="171"/>
      <c r="AXX244" s="171"/>
      <c r="AXY244" s="171"/>
      <c r="AXZ244" s="171"/>
      <c r="AYA244" s="171"/>
      <c r="AYB244" s="171"/>
      <c r="AYC244" s="171"/>
      <c r="AYD244" s="171"/>
      <c r="AYE244" s="171"/>
      <c r="AYF244" s="171"/>
      <c r="AYG244" s="171"/>
      <c r="AYH244" s="171"/>
      <c r="AYI244" s="171"/>
      <c r="AYJ244" s="171"/>
      <c r="AYK244" s="171"/>
      <c r="AYL244" s="171"/>
      <c r="AYM244" s="171"/>
      <c r="AYN244" s="171"/>
      <c r="AYO244" s="171"/>
      <c r="AYP244" s="171"/>
      <c r="AYQ244" s="171"/>
      <c r="AYR244" s="171"/>
      <c r="AYS244" s="171"/>
      <c r="AYT244" s="171"/>
      <c r="AYU244" s="171"/>
      <c r="AYV244" s="171"/>
      <c r="AYW244" s="171"/>
      <c r="AYX244" s="171"/>
      <c r="AYY244" s="171"/>
      <c r="AYZ244" s="171"/>
      <c r="AZA244" s="171"/>
      <c r="AZB244" s="171"/>
      <c r="AZC244" s="171"/>
      <c r="AZD244" s="171"/>
      <c r="AZE244" s="171"/>
      <c r="AZF244" s="171"/>
      <c r="AZG244" s="171"/>
      <c r="AZH244" s="171"/>
      <c r="AZI244" s="171"/>
      <c r="AZJ244" s="171"/>
      <c r="AZK244" s="171"/>
      <c r="AZL244" s="171"/>
      <c r="AZM244" s="171"/>
      <c r="AZN244" s="171"/>
      <c r="AZO244" s="171"/>
      <c r="AZP244" s="171"/>
      <c r="AZQ244" s="171"/>
      <c r="AZR244" s="171"/>
      <c r="AZS244" s="171"/>
      <c r="AZT244" s="171"/>
      <c r="AZU244" s="171"/>
      <c r="AZV244" s="171"/>
      <c r="AZW244" s="171"/>
      <c r="AZX244" s="171"/>
      <c r="AZY244" s="171"/>
      <c r="AZZ244" s="171"/>
      <c r="BAA244" s="171"/>
      <c r="BAB244" s="171"/>
      <c r="BAC244" s="171"/>
      <c r="BAD244" s="171"/>
      <c r="BAE244" s="171"/>
      <c r="BAF244" s="171"/>
      <c r="BAG244" s="171"/>
      <c r="BAH244" s="171"/>
      <c r="BAI244" s="171"/>
      <c r="BAJ244" s="171"/>
      <c r="BAK244" s="171"/>
      <c r="BAL244" s="171"/>
      <c r="BAM244" s="171"/>
      <c r="BAN244" s="171"/>
      <c r="BAO244" s="171"/>
      <c r="BAP244" s="171"/>
      <c r="BAQ244" s="171"/>
      <c r="BAR244" s="171"/>
      <c r="BAS244" s="171"/>
      <c r="BAT244" s="171"/>
      <c r="BAU244" s="171"/>
      <c r="BAV244" s="171"/>
      <c r="BAW244" s="171"/>
      <c r="BAX244" s="171"/>
      <c r="BAY244" s="171"/>
      <c r="BAZ244" s="171"/>
      <c r="BBA244" s="171"/>
      <c r="BBB244" s="171"/>
      <c r="BBC244" s="171"/>
      <c r="BBD244" s="171"/>
      <c r="BBE244" s="171"/>
      <c r="BBF244" s="171"/>
      <c r="BBG244" s="171"/>
      <c r="BBH244" s="171"/>
      <c r="BBI244" s="171"/>
      <c r="BBJ244" s="171"/>
      <c r="BBK244" s="171"/>
      <c r="BBL244" s="171"/>
      <c r="BBM244" s="171"/>
      <c r="BBN244" s="171"/>
      <c r="BBO244" s="171"/>
      <c r="BBP244" s="171"/>
      <c r="BBQ244" s="171"/>
      <c r="BBR244" s="171"/>
      <c r="BBS244" s="171"/>
      <c r="BBT244" s="171"/>
      <c r="BBU244" s="171"/>
      <c r="BBV244" s="171"/>
      <c r="BBW244" s="171"/>
      <c r="BBX244" s="171"/>
      <c r="BBY244" s="171"/>
      <c r="BBZ244" s="171"/>
      <c r="BCA244" s="171"/>
      <c r="BCB244" s="171"/>
      <c r="BCC244" s="171"/>
      <c r="BCD244" s="171"/>
      <c r="BCE244" s="171"/>
      <c r="BCF244" s="171"/>
      <c r="BCG244" s="171"/>
      <c r="BCH244" s="171"/>
      <c r="BCI244" s="171"/>
      <c r="BCJ244" s="171"/>
      <c r="BCK244" s="171"/>
      <c r="BCL244" s="171"/>
      <c r="BCM244" s="171"/>
      <c r="BCN244" s="171"/>
      <c r="BCO244" s="171"/>
      <c r="BCP244" s="171"/>
      <c r="BCQ244" s="171"/>
      <c r="BCR244" s="171"/>
      <c r="BCS244" s="171"/>
      <c r="BCT244" s="171"/>
      <c r="BCU244" s="171"/>
      <c r="BCV244" s="171"/>
      <c r="BCW244" s="171"/>
      <c r="BCX244" s="171"/>
      <c r="BCY244" s="171"/>
      <c r="BCZ244" s="171"/>
      <c r="BDA244" s="171"/>
      <c r="BDB244" s="171"/>
      <c r="BDC244" s="171"/>
      <c r="BDD244" s="171"/>
      <c r="BDE244" s="171"/>
      <c r="BDF244" s="171"/>
      <c r="BDG244" s="171"/>
      <c r="BDH244" s="171"/>
      <c r="BDI244" s="171"/>
      <c r="BDJ244" s="171"/>
      <c r="BDK244" s="171"/>
      <c r="BDL244" s="171"/>
      <c r="BDM244" s="171"/>
      <c r="BDN244" s="171"/>
      <c r="BDO244" s="171"/>
      <c r="BDP244" s="171"/>
      <c r="BDQ244" s="171"/>
      <c r="BDR244" s="171"/>
      <c r="BDS244" s="171"/>
      <c r="BDT244" s="171"/>
      <c r="BDU244" s="171"/>
      <c r="BDV244" s="171"/>
      <c r="BDW244" s="171"/>
      <c r="BDX244" s="171"/>
      <c r="BDY244" s="171"/>
      <c r="BDZ244" s="171"/>
      <c r="BEA244" s="171"/>
      <c r="BEB244" s="171"/>
      <c r="BEC244" s="171"/>
      <c r="BED244" s="171"/>
      <c r="BEE244" s="171"/>
      <c r="BEF244" s="171"/>
      <c r="BEG244" s="171"/>
      <c r="BEH244" s="171"/>
      <c r="BEI244" s="171"/>
      <c r="BEJ244" s="171"/>
      <c r="BEK244" s="171"/>
      <c r="BEL244" s="171"/>
      <c r="BEM244" s="171"/>
      <c r="BEN244" s="171"/>
      <c r="BEO244" s="171"/>
      <c r="BEP244" s="171"/>
      <c r="BEQ244" s="171"/>
      <c r="BER244" s="171"/>
      <c r="BES244" s="171"/>
      <c r="BET244" s="171"/>
      <c r="BEU244" s="171"/>
      <c r="BEV244" s="171"/>
      <c r="BEW244" s="171"/>
      <c r="BEX244" s="171"/>
      <c r="BEY244" s="171"/>
      <c r="BEZ244" s="171"/>
      <c r="BFA244" s="171"/>
      <c r="BFB244" s="171"/>
      <c r="BFC244" s="171"/>
      <c r="BFD244" s="171"/>
      <c r="BFE244" s="171"/>
      <c r="BFF244" s="171"/>
      <c r="BFG244" s="171"/>
      <c r="BFH244" s="171"/>
      <c r="BFI244" s="171"/>
      <c r="BFJ244" s="171"/>
      <c r="BFK244" s="171"/>
      <c r="BFL244" s="171"/>
      <c r="BFM244" s="171"/>
      <c r="BFN244" s="171"/>
      <c r="BFO244" s="171"/>
      <c r="BFP244" s="171"/>
      <c r="BFQ244" s="171"/>
      <c r="BFR244" s="171"/>
      <c r="BFS244" s="171"/>
      <c r="BFT244" s="171"/>
      <c r="BFU244" s="171"/>
      <c r="BFV244" s="171"/>
      <c r="BFW244" s="171"/>
      <c r="BFX244" s="171"/>
      <c r="BFY244" s="171"/>
      <c r="BFZ244" s="171"/>
      <c r="BGA244" s="171"/>
      <c r="BGB244" s="171"/>
      <c r="BGC244" s="171"/>
      <c r="BGD244" s="171"/>
      <c r="BGE244" s="171"/>
      <c r="BGF244" s="171"/>
      <c r="BGG244" s="171"/>
      <c r="BGH244" s="171"/>
      <c r="BGI244" s="171"/>
      <c r="BGJ244" s="171"/>
      <c r="BGK244" s="171"/>
      <c r="BGL244" s="171"/>
      <c r="BGM244" s="171"/>
      <c r="BGN244" s="171"/>
      <c r="BGO244" s="171"/>
      <c r="BGP244" s="171"/>
      <c r="BGQ244" s="171"/>
      <c r="BGR244" s="171"/>
      <c r="BGS244" s="171"/>
      <c r="BGT244" s="171"/>
      <c r="BGU244" s="171"/>
      <c r="BGV244" s="171"/>
      <c r="BGW244" s="171"/>
      <c r="BGX244" s="171"/>
      <c r="BGY244" s="171"/>
      <c r="BGZ244" s="171"/>
      <c r="BHA244" s="171"/>
      <c r="BHB244" s="171"/>
      <c r="BHC244" s="171"/>
      <c r="BHD244" s="171"/>
      <c r="BHE244" s="171"/>
      <c r="BHF244" s="171"/>
      <c r="BHG244" s="171"/>
      <c r="BHH244" s="171"/>
      <c r="BHI244" s="171"/>
      <c r="BHJ244" s="171"/>
      <c r="BHK244" s="171"/>
      <c r="BHL244" s="171"/>
      <c r="BHM244" s="171"/>
      <c r="BHN244" s="171"/>
      <c r="BHO244" s="171"/>
      <c r="BHP244" s="171"/>
      <c r="BHQ244" s="171"/>
      <c r="BHR244" s="171"/>
      <c r="BHS244" s="171"/>
      <c r="BHT244" s="171"/>
      <c r="BHU244" s="171"/>
      <c r="BHV244" s="171"/>
      <c r="BHW244" s="171"/>
      <c r="BHX244" s="171"/>
      <c r="BHY244" s="171"/>
      <c r="BHZ244" s="171"/>
      <c r="BIA244" s="171"/>
      <c r="BIB244" s="171"/>
      <c r="BIC244" s="171"/>
      <c r="BID244" s="171"/>
      <c r="BIE244" s="171"/>
      <c r="BIF244" s="171"/>
      <c r="BIG244" s="171"/>
      <c r="BIH244" s="171"/>
      <c r="BII244" s="171"/>
      <c r="BIJ244" s="171"/>
      <c r="BIK244" s="171"/>
      <c r="BIL244" s="171"/>
      <c r="BIM244" s="171"/>
      <c r="BIN244" s="171"/>
      <c r="BIO244" s="171"/>
      <c r="BIP244" s="171"/>
      <c r="BIQ244" s="171"/>
      <c r="BIR244" s="171"/>
      <c r="BIS244" s="171"/>
      <c r="BIT244" s="171"/>
      <c r="BIU244" s="171"/>
      <c r="BIV244" s="171"/>
      <c r="BIW244" s="171"/>
      <c r="BIX244" s="171"/>
      <c r="BIY244" s="171"/>
      <c r="BIZ244" s="171"/>
      <c r="BJA244" s="171"/>
      <c r="BJB244" s="171"/>
      <c r="BJC244" s="171"/>
      <c r="BJD244" s="171"/>
      <c r="BJE244" s="171"/>
      <c r="BJF244" s="171"/>
      <c r="BJG244" s="171"/>
      <c r="BJH244" s="171"/>
      <c r="BJI244" s="171"/>
      <c r="BJJ244" s="171"/>
      <c r="BJK244" s="171"/>
      <c r="BJL244" s="171"/>
      <c r="BJM244" s="171"/>
      <c r="BJN244" s="171"/>
      <c r="BJO244" s="171"/>
      <c r="BJP244" s="171"/>
      <c r="BJQ244" s="171"/>
      <c r="BJR244" s="171"/>
      <c r="BJS244" s="171"/>
      <c r="BJT244" s="171"/>
      <c r="BJU244" s="171"/>
      <c r="BJV244" s="171"/>
      <c r="BJW244" s="171"/>
      <c r="BJX244" s="171"/>
      <c r="BJY244" s="171"/>
      <c r="BJZ244" s="171"/>
      <c r="BKA244" s="171"/>
      <c r="BKB244" s="171"/>
      <c r="BKC244" s="171"/>
      <c r="BKD244" s="171"/>
      <c r="BKE244" s="171"/>
      <c r="BKF244" s="171"/>
      <c r="BKG244" s="171"/>
      <c r="BKH244" s="171"/>
      <c r="BKI244" s="171"/>
      <c r="BKJ244" s="171"/>
      <c r="BKK244" s="171"/>
      <c r="BKL244" s="171"/>
      <c r="BKM244" s="171"/>
      <c r="BKN244" s="171"/>
      <c r="BKO244" s="171"/>
      <c r="BKP244" s="171"/>
      <c r="BKQ244" s="171"/>
      <c r="BKR244" s="171"/>
      <c r="BKS244" s="171"/>
      <c r="BKT244" s="171"/>
      <c r="BKU244" s="171"/>
      <c r="BKV244" s="171"/>
      <c r="BKW244" s="171"/>
      <c r="BKX244" s="171"/>
      <c r="BKY244" s="171"/>
      <c r="BKZ244" s="171"/>
      <c r="BLA244" s="171"/>
      <c r="BLB244" s="171"/>
      <c r="BLC244" s="171"/>
      <c r="BLD244" s="171"/>
      <c r="BLE244" s="171"/>
      <c r="BLF244" s="171"/>
      <c r="BLG244" s="171"/>
      <c r="BLH244" s="171"/>
      <c r="BLI244" s="171"/>
      <c r="BLJ244" s="171"/>
      <c r="BLK244" s="171"/>
      <c r="BLL244" s="171"/>
      <c r="BLM244" s="171"/>
      <c r="BLN244" s="171"/>
      <c r="BLO244" s="171"/>
      <c r="BLP244" s="171"/>
      <c r="BLQ244" s="171"/>
      <c r="BLR244" s="171"/>
      <c r="BLS244" s="171"/>
      <c r="BLT244" s="171"/>
      <c r="BLU244" s="171"/>
      <c r="BLV244" s="171"/>
      <c r="BLW244" s="171"/>
      <c r="BLX244" s="171"/>
      <c r="BLY244" s="171"/>
      <c r="BLZ244" s="171"/>
      <c r="BMA244" s="171"/>
      <c r="BMB244" s="171"/>
      <c r="BMC244" s="171"/>
      <c r="BMD244" s="171"/>
      <c r="BME244" s="171"/>
      <c r="BMF244" s="171"/>
      <c r="BMG244" s="171"/>
      <c r="BMH244" s="171"/>
      <c r="BMI244" s="171"/>
      <c r="BMJ244" s="171"/>
      <c r="BMK244" s="171"/>
      <c r="BML244" s="171"/>
      <c r="BMM244" s="171"/>
      <c r="BMN244" s="171"/>
      <c r="BMO244" s="171"/>
      <c r="BMP244" s="171"/>
      <c r="BMQ244" s="171"/>
      <c r="BMR244" s="171"/>
      <c r="BMS244" s="171"/>
      <c r="BMT244" s="171"/>
      <c r="BMU244" s="171"/>
      <c r="BMV244" s="171"/>
      <c r="BMW244" s="171"/>
      <c r="BMX244" s="171"/>
      <c r="BMY244" s="171"/>
      <c r="BMZ244" s="171"/>
      <c r="BNA244" s="171"/>
      <c r="BNB244" s="171"/>
      <c r="BNC244" s="171"/>
      <c r="BND244" s="171"/>
      <c r="BNE244" s="171"/>
      <c r="BNF244" s="171"/>
      <c r="BNG244" s="171"/>
      <c r="BNH244" s="171"/>
      <c r="BNI244" s="171"/>
      <c r="BNJ244" s="171"/>
      <c r="BNK244" s="171"/>
      <c r="BNL244" s="171"/>
      <c r="BNM244" s="171"/>
      <c r="BNN244" s="171"/>
      <c r="BNO244" s="171"/>
      <c r="BNP244" s="171"/>
      <c r="BNQ244" s="171"/>
      <c r="BNR244" s="171"/>
      <c r="BNS244" s="171"/>
      <c r="BNT244" s="171"/>
      <c r="BNU244" s="171"/>
      <c r="BNV244" s="171"/>
      <c r="BNW244" s="171"/>
      <c r="BNX244" s="171"/>
      <c r="BNY244" s="171"/>
      <c r="BNZ244" s="171"/>
      <c r="BOA244" s="171"/>
      <c r="BOB244" s="171"/>
      <c r="BOC244" s="171"/>
      <c r="BOD244" s="171"/>
      <c r="BOE244" s="171"/>
      <c r="BOF244" s="171"/>
      <c r="BOG244" s="171"/>
      <c r="BOH244" s="171"/>
      <c r="BOI244" s="171"/>
      <c r="BOJ244" s="171"/>
      <c r="BOK244" s="171"/>
      <c r="BOL244" s="171"/>
      <c r="BOM244" s="171"/>
      <c r="BON244" s="171"/>
      <c r="BOO244" s="171"/>
      <c r="BOP244" s="171"/>
      <c r="BOQ244" s="171"/>
      <c r="BOR244" s="171"/>
      <c r="BOS244" s="171"/>
      <c r="BOT244" s="171"/>
      <c r="BOU244" s="171"/>
      <c r="BOV244" s="171"/>
      <c r="BOW244" s="171"/>
      <c r="BOX244" s="171"/>
      <c r="BOY244" s="171"/>
      <c r="BOZ244" s="171"/>
      <c r="BPA244" s="171"/>
      <c r="BPB244" s="171"/>
      <c r="BPC244" s="171"/>
      <c r="BPD244" s="171"/>
      <c r="BPE244" s="171"/>
      <c r="BPF244" s="171"/>
      <c r="BPG244" s="171"/>
      <c r="BPH244" s="171"/>
      <c r="BPI244" s="171"/>
      <c r="BPJ244" s="171"/>
      <c r="BPK244" s="171"/>
      <c r="BPL244" s="171"/>
      <c r="BPM244" s="171"/>
      <c r="BPN244" s="171"/>
      <c r="BPO244" s="171"/>
      <c r="BPP244" s="171"/>
      <c r="BPQ244" s="171"/>
      <c r="BPR244" s="171"/>
      <c r="BPS244" s="171"/>
      <c r="BPT244" s="171"/>
      <c r="BPU244" s="171"/>
      <c r="BPV244" s="171"/>
      <c r="BPW244" s="171"/>
      <c r="BPX244" s="171"/>
      <c r="BPY244" s="171"/>
      <c r="BPZ244" s="171"/>
      <c r="BQA244" s="171"/>
      <c r="BQB244" s="171"/>
      <c r="BQC244" s="171"/>
      <c r="BQD244" s="171"/>
      <c r="BQE244" s="171"/>
      <c r="BQF244" s="171"/>
      <c r="BQG244" s="171"/>
      <c r="BQH244" s="171"/>
      <c r="BQI244" s="171"/>
      <c r="BQJ244" s="171"/>
      <c r="BQK244" s="171"/>
      <c r="BQL244" s="171"/>
      <c r="BQM244" s="171"/>
      <c r="BQN244" s="171"/>
      <c r="BQO244" s="171"/>
      <c r="BQP244" s="171"/>
      <c r="BQQ244" s="171"/>
      <c r="BQR244" s="171"/>
      <c r="BQS244" s="171"/>
      <c r="BQT244" s="171"/>
      <c r="BQU244" s="171"/>
      <c r="BQV244" s="171"/>
      <c r="BQW244" s="171"/>
      <c r="BQX244" s="171"/>
      <c r="BQY244" s="171"/>
      <c r="BQZ244" s="171"/>
      <c r="BRA244" s="171"/>
      <c r="BRB244" s="171"/>
      <c r="BRC244" s="171"/>
      <c r="BRD244" s="171"/>
      <c r="BRE244" s="171"/>
      <c r="BRF244" s="171"/>
      <c r="BRG244" s="171"/>
      <c r="BRH244" s="171"/>
      <c r="BRI244" s="171"/>
      <c r="BRJ244" s="171"/>
      <c r="BRK244" s="171"/>
      <c r="BRL244" s="171"/>
      <c r="BRM244" s="171"/>
      <c r="BRN244" s="171"/>
      <c r="BRO244" s="171"/>
      <c r="BRP244" s="171"/>
      <c r="BRQ244" s="171"/>
      <c r="BRR244" s="171"/>
      <c r="BRS244" s="171"/>
      <c r="BRT244" s="171"/>
      <c r="BRU244" s="171"/>
      <c r="BRV244" s="171"/>
      <c r="BRW244" s="171"/>
      <c r="BRX244" s="171"/>
      <c r="BRY244" s="171"/>
      <c r="BRZ244" s="171"/>
      <c r="BSA244" s="171"/>
      <c r="BSB244" s="171"/>
      <c r="BSC244" s="171"/>
      <c r="BSD244" s="171"/>
      <c r="BSE244" s="171"/>
      <c r="BSF244" s="171"/>
      <c r="BSG244" s="171"/>
      <c r="BSH244" s="171"/>
      <c r="BSI244" s="171"/>
      <c r="BSJ244" s="171"/>
      <c r="BSK244" s="171"/>
      <c r="BSL244" s="171"/>
      <c r="BSM244" s="171"/>
      <c r="BSN244" s="171"/>
      <c r="BSO244" s="171"/>
      <c r="BSP244" s="171"/>
      <c r="BSQ244" s="171"/>
      <c r="BSR244" s="171"/>
      <c r="BSS244" s="171"/>
      <c r="BST244" s="171"/>
      <c r="BSU244" s="171"/>
      <c r="BSV244" s="171"/>
      <c r="BSW244" s="171"/>
      <c r="BSX244" s="171"/>
      <c r="BSY244" s="171"/>
      <c r="BSZ244" s="171"/>
      <c r="BTA244" s="171"/>
      <c r="BTB244" s="171"/>
      <c r="BTC244" s="171"/>
      <c r="BTD244" s="171"/>
      <c r="BTE244" s="171"/>
      <c r="BTF244" s="171"/>
      <c r="BTG244" s="171"/>
      <c r="BTH244" s="171"/>
      <c r="BTI244" s="171"/>
      <c r="BTJ244" s="171"/>
      <c r="BTK244" s="171"/>
      <c r="BTL244" s="171"/>
      <c r="BTM244" s="171"/>
      <c r="BTN244" s="171"/>
      <c r="BTO244" s="171"/>
      <c r="BTP244" s="171"/>
      <c r="BTQ244" s="171"/>
      <c r="BTR244" s="171"/>
      <c r="BTS244" s="171"/>
      <c r="BTT244" s="171"/>
      <c r="BTU244" s="171"/>
      <c r="BTV244" s="171"/>
      <c r="BTW244" s="171"/>
      <c r="BTX244" s="171"/>
      <c r="BTY244" s="171"/>
      <c r="BTZ244" s="171"/>
      <c r="BUA244" s="171"/>
      <c r="BUB244" s="171"/>
      <c r="BUC244" s="171"/>
      <c r="BUD244" s="171"/>
      <c r="BUE244" s="171"/>
      <c r="BUF244" s="171"/>
      <c r="BUG244" s="171"/>
      <c r="BUH244" s="171"/>
      <c r="BUI244" s="171"/>
      <c r="BUJ244" s="171"/>
      <c r="BUK244" s="171"/>
      <c r="BUL244" s="171"/>
      <c r="BUM244" s="171"/>
      <c r="BUN244" s="171"/>
      <c r="BUO244" s="171"/>
      <c r="BUP244" s="171"/>
      <c r="BUQ244" s="171"/>
      <c r="BUR244" s="171"/>
      <c r="BUS244" s="171"/>
      <c r="BUT244" s="171"/>
      <c r="BUU244" s="171"/>
      <c r="BUV244" s="171"/>
      <c r="BUW244" s="171"/>
      <c r="BUX244" s="171"/>
      <c r="BUY244" s="171"/>
      <c r="BUZ244" s="171"/>
      <c r="BVA244" s="171"/>
      <c r="BVB244" s="171"/>
      <c r="BVC244" s="171"/>
      <c r="BVD244" s="171"/>
      <c r="BVE244" s="171"/>
      <c r="BVF244" s="171"/>
      <c r="BVG244" s="171"/>
      <c r="BVH244" s="171"/>
      <c r="BVI244" s="171"/>
      <c r="BVJ244" s="171"/>
      <c r="BVK244" s="171"/>
      <c r="BVL244" s="171"/>
      <c r="BVM244" s="171"/>
      <c r="BVN244" s="171"/>
      <c r="BVO244" s="171"/>
      <c r="BVP244" s="171"/>
      <c r="BVQ244" s="171"/>
      <c r="BVR244" s="171"/>
      <c r="BVS244" s="171"/>
      <c r="BVT244" s="171"/>
      <c r="BVU244" s="171"/>
      <c r="BVV244" s="171"/>
      <c r="BVW244" s="171"/>
      <c r="BVX244" s="171"/>
      <c r="BVY244" s="171"/>
      <c r="BVZ244" s="171"/>
      <c r="BWA244" s="171"/>
      <c r="BWB244" s="171"/>
      <c r="BWC244" s="171"/>
      <c r="BWD244" s="171"/>
      <c r="BWE244" s="171"/>
      <c r="BWF244" s="171"/>
      <c r="BWG244" s="171"/>
      <c r="BWH244" s="171"/>
      <c r="BWI244" s="171"/>
      <c r="BWJ244" s="171"/>
      <c r="BWK244" s="171"/>
      <c r="BWL244" s="171"/>
      <c r="BWM244" s="171"/>
      <c r="BWN244" s="171"/>
      <c r="BWO244" s="171"/>
      <c r="BWP244" s="171"/>
      <c r="BWQ244" s="171"/>
      <c r="BWR244" s="171"/>
      <c r="BWS244" s="171"/>
      <c r="BWT244" s="171"/>
      <c r="BWU244" s="171"/>
      <c r="BWV244" s="171"/>
      <c r="BWW244" s="171"/>
      <c r="BWX244" s="171"/>
      <c r="BWY244" s="171"/>
      <c r="BWZ244" s="171"/>
      <c r="BXA244" s="171"/>
      <c r="BXB244" s="171"/>
      <c r="BXC244" s="171"/>
      <c r="BXD244" s="171"/>
      <c r="BXE244" s="171"/>
      <c r="BXF244" s="171"/>
      <c r="BXG244" s="171"/>
      <c r="BXH244" s="171"/>
      <c r="BXI244" s="171"/>
      <c r="BXJ244" s="171"/>
      <c r="BXK244" s="171"/>
      <c r="BXL244" s="171"/>
      <c r="BXM244" s="171"/>
      <c r="BXN244" s="171"/>
      <c r="BXO244" s="171"/>
      <c r="BXP244" s="171"/>
      <c r="BXQ244" s="171"/>
      <c r="BXR244" s="171"/>
      <c r="BXS244" s="171"/>
      <c r="BXT244" s="171"/>
      <c r="BXU244" s="171"/>
      <c r="BXV244" s="171"/>
      <c r="BXW244" s="171"/>
      <c r="BXX244" s="171"/>
      <c r="BXY244" s="171"/>
      <c r="BXZ244" s="171"/>
      <c r="BYA244" s="171"/>
      <c r="BYB244" s="171"/>
      <c r="BYC244" s="171"/>
      <c r="BYD244" s="171"/>
      <c r="BYE244" s="171"/>
      <c r="BYF244" s="171"/>
      <c r="BYG244" s="171"/>
      <c r="BYH244" s="171"/>
      <c r="BYI244" s="171"/>
      <c r="BYJ244" s="171"/>
      <c r="BYK244" s="171"/>
      <c r="BYL244" s="171"/>
      <c r="BYM244" s="171"/>
      <c r="BYN244" s="171"/>
      <c r="BYO244" s="171"/>
      <c r="BYP244" s="171"/>
      <c r="BYQ244" s="171"/>
      <c r="BYR244" s="171"/>
      <c r="BYS244" s="171"/>
      <c r="BYT244" s="171"/>
      <c r="BYU244" s="171"/>
      <c r="BYV244" s="171"/>
      <c r="BYW244" s="171"/>
      <c r="BYX244" s="171"/>
      <c r="BYY244" s="171"/>
      <c r="BYZ244" s="171"/>
      <c r="BZA244" s="171"/>
      <c r="BZB244" s="171"/>
      <c r="BZC244" s="171"/>
      <c r="BZD244" s="171"/>
      <c r="BZE244" s="171"/>
      <c r="BZF244" s="171"/>
      <c r="BZG244" s="171"/>
      <c r="BZH244" s="171"/>
      <c r="BZI244" s="171"/>
      <c r="BZJ244" s="171"/>
      <c r="BZK244" s="171"/>
      <c r="BZL244" s="171"/>
      <c r="BZM244" s="171"/>
      <c r="BZN244" s="171"/>
      <c r="BZO244" s="171"/>
      <c r="BZP244" s="171"/>
      <c r="BZQ244" s="171"/>
      <c r="BZR244" s="171"/>
      <c r="BZS244" s="171"/>
      <c r="BZT244" s="171"/>
      <c r="BZU244" s="171"/>
      <c r="BZV244" s="171"/>
      <c r="BZW244" s="171"/>
      <c r="BZX244" s="171"/>
      <c r="BZY244" s="171"/>
      <c r="BZZ244" s="171"/>
      <c r="CAA244" s="171"/>
      <c r="CAB244" s="171"/>
      <c r="CAC244" s="171"/>
      <c r="CAD244" s="171"/>
      <c r="CAE244" s="171"/>
      <c r="CAF244" s="171"/>
      <c r="CAG244" s="171"/>
      <c r="CAH244" s="171"/>
      <c r="CAI244" s="171"/>
      <c r="CAJ244" s="171"/>
      <c r="CAK244" s="171"/>
      <c r="CAL244" s="171"/>
      <c r="CAM244" s="171"/>
      <c r="CAN244" s="171"/>
      <c r="CAO244" s="171"/>
      <c r="CAP244" s="171"/>
      <c r="CAQ244" s="171"/>
      <c r="CAR244" s="171"/>
      <c r="CAS244" s="171"/>
      <c r="CAT244" s="171"/>
      <c r="CAU244" s="171"/>
      <c r="CAV244" s="171"/>
      <c r="CAW244" s="171"/>
      <c r="CAX244" s="171"/>
      <c r="CAY244" s="171"/>
      <c r="CAZ244" s="171"/>
      <c r="CBA244" s="171"/>
      <c r="CBB244" s="171"/>
      <c r="CBC244" s="171"/>
      <c r="CBD244" s="171"/>
      <c r="CBE244" s="171"/>
      <c r="CBF244" s="171"/>
      <c r="CBG244" s="171"/>
      <c r="CBH244" s="171"/>
      <c r="CBI244" s="171"/>
      <c r="CBJ244" s="171"/>
      <c r="CBK244" s="171"/>
      <c r="CBL244" s="171"/>
      <c r="CBM244" s="171"/>
      <c r="CBN244" s="171"/>
      <c r="CBO244" s="171"/>
      <c r="CBP244" s="171"/>
      <c r="CBQ244" s="171"/>
      <c r="CBR244" s="171"/>
      <c r="CBS244" s="171"/>
      <c r="CBT244" s="171"/>
      <c r="CBU244" s="171"/>
      <c r="CBV244" s="171"/>
      <c r="CBW244" s="171"/>
      <c r="CBX244" s="171"/>
      <c r="CBY244" s="171"/>
      <c r="CBZ244" s="171"/>
      <c r="CCA244" s="171"/>
      <c r="CCB244" s="171"/>
      <c r="CCC244" s="171"/>
      <c r="CCD244" s="171"/>
      <c r="CCE244" s="171"/>
      <c r="CCF244" s="171"/>
      <c r="CCG244" s="171"/>
      <c r="CCH244" s="171"/>
      <c r="CCI244" s="171"/>
      <c r="CCJ244" s="171"/>
      <c r="CCK244" s="171"/>
      <c r="CCL244" s="171"/>
      <c r="CCM244" s="171"/>
      <c r="CCN244" s="171"/>
      <c r="CCO244" s="171"/>
      <c r="CCP244" s="171"/>
      <c r="CCQ244" s="171"/>
      <c r="CCR244" s="171"/>
      <c r="CCS244" s="171"/>
      <c r="CCT244" s="171"/>
      <c r="CCU244" s="171"/>
      <c r="CCV244" s="171"/>
      <c r="CCW244" s="171"/>
      <c r="CCX244" s="171"/>
      <c r="CCY244" s="171"/>
      <c r="CCZ244" s="171"/>
      <c r="CDA244" s="171"/>
      <c r="CDB244" s="171"/>
      <c r="CDC244" s="171"/>
      <c r="CDD244" s="171"/>
      <c r="CDE244" s="171"/>
      <c r="CDF244" s="171"/>
      <c r="CDG244" s="171"/>
      <c r="CDH244" s="171"/>
      <c r="CDI244" s="171"/>
      <c r="CDJ244" s="171"/>
      <c r="CDK244" s="171"/>
      <c r="CDL244" s="171"/>
      <c r="CDM244" s="171"/>
      <c r="CDN244" s="171"/>
      <c r="CDO244" s="171"/>
      <c r="CDP244" s="171"/>
      <c r="CDQ244" s="171"/>
      <c r="CDR244" s="171"/>
      <c r="CDS244" s="171"/>
      <c r="CDT244" s="171"/>
      <c r="CDU244" s="171"/>
      <c r="CDV244" s="171"/>
      <c r="CDW244" s="171"/>
      <c r="CDX244" s="171"/>
      <c r="CDY244" s="171"/>
      <c r="CDZ244" s="171"/>
      <c r="CEA244" s="171"/>
      <c r="CEB244" s="171"/>
      <c r="CEC244" s="171"/>
      <c r="CED244" s="171"/>
      <c r="CEE244" s="171"/>
      <c r="CEF244" s="171"/>
      <c r="CEG244" s="171"/>
      <c r="CEH244" s="171"/>
      <c r="CEI244" s="171"/>
      <c r="CEJ244" s="171"/>
      <c r="CEK244" s="171"/>
      <c r="CEL244" s="171"/>
      <c r="CEM244" s="171"/>
      <c r="CEN244" s="171"/>
      <c r="CEO244" s="171"/>
      <c r="CEP244" s="171"/>
      <c r="CEQ244" s="171"/>
      <c r="CER244" s="171"/>
      <c r="CES244" s="171"/>
      <c r="CET244" s="171"/>
      <c r="CEU244" s="171"/>
      <c r="CEV244" s="171"/>
      <c r="CEW244" s="171"/>
      <c r="CEX244" s="171"/>
      <c r="CEY244" s="171"/>
      <c r="CEZ244" s="171"/>
      <c r="CFA244" s="171"/>
      <c r="CFB244" s="171"/>
      <c r="CFC244" s="171"/>
      <c r="CFD244" s="171"/>
      <c r="CFE244" s="171"/>
      <c r="CFF244" s="171"/>
      <c r="CFG244" s="171"/>
      <c r="CFH244" s="171"/>
      <c r="CFI244" s="171"/>
      <c r="CFJ244" s="171"/>
      <c r="CFK244" s="171"/>
      <c r="CFL244" s="171"/>
      <c r="CFM244" s="171"/>
      <c r="CFN244" s="171"/>
      <c r="CFO244" s="171"/>
      <c r="CFP244" s="171"/>
      <c r="CFQ244" s="171"/>
      <c r="CFR244" s="171"/>
      <c r="CFS244" s="171"/>
      <c r="CFT244" s="171"/>
      <c r="CFU244" s="171"/>
      <c r="CFV244" s="171"/>
      <c r="CFW244" s="171"/>
      <c r="CFX244" s="171"/>
      <c r="CFY244" s="171"/>
      <c r="CFZ244" s="171"/>
      <c r="CGA244" s="171"/>
      <c r="CGB244" s="171"/>
      <c r="CGC244" s="171"/>
      <c r="CGD244" s="171"/>
      <c r="CGE244" s="171"/>
      <c r="CGF244" s="171"/>
      <c r="CGG244" s="171"/>
      <c r="CGH244" s="171"/>
      <c r="CGI244" s="171"/>
      <c r="CGJ244" s="171"/>
      <c r="CGK244" s="171"/>
      <c r="CGL244" s="171"/>
      <c r="CGM244" s="171"/>
      <c r="CGN244" s="171"/>
      <c r="CGO244" s="171"/>
      <c r="CGP244" s="171"/>
      <c r="CGQ244" s="171"/>
      <c r="CGR244" s="171"/>
      <c r="CGS244" s="171"/>
      <c r="CGT244" s="171"/>
      <c r="CGU244" s="171"/>
      <c r="CGV244" s="171"/>
      <c r="CGW244" s="171"/>
      <c r="CGX244" s="171"/>
      <c r="CGY244" s="171"/>
      <c r="CGZ244" s="171"/>
      <c r="CHA244" s="171"/>
      <c r="CHB244" s="171"/>
      <c r="CHC244" s="171"/>
      <c r="CHD244" s="171"/>
      <c r="CHE244" s="171"/>
      <c r="CHF244" s="171"/>
      <c r="CHG244" s="171"/>
      <c r="CHH244" s="171"/>
      <c r="CHI244" s="171"/>
      <c r="CHJ244" s="171"/>
      <c r="CHK244" s="171"/>
      <c r="CHL244" s="171"/>
      <c r="CHM244" s="171"/>
      <c r="CHN244" s="171"/>
      <c r="CHO244" s="171"/>
      <c r="CHP244" s="171"/>
      <c r="CHQ244" s="171"/>
      <c r="CHR244" s="171"/>
      <c r="CHS244" s="171"/>
      <c r="CHT244" s="171"/>
      <c r="CHU244" s="171"/>
      <c r="CHV244" s="171"/>
      <c r="CHW244" s="171"/>
      <c r="CHX244" s="171"/>
      <c r="CHY244" s="171"/>
      <c r="CHZ244" s="171"/>
      <c r="CIA244" s="171"/>
      <c r="CIB244" s="171"/>
      <c r="CIC244" s="171"/>
      <c r="CID244" s="171"/>
      <c r="CIE244" s="171"/>
      <c r="CIF244" s="171"/>
      <c r="CIG244" s="171"/>
      <c r="CIH244" s="171"/>
      <c r="CII244" s="171"/>
      <c r="CIJ244" s="171"/>
      <c r="CIK244" s="171"/>
      <c r="CIL244" s="171"/>
      <c r="CIM244" s="171"/>
      <c r="CIN244" s="171"/>
      <c r="CIO244" s="171"/>
      <c r="CIP244" s="171"/>
      <c r="CIQ244" s="171"/>
      <c r="CIR244" s="171"/>
      <c r="CIS244" s="171"/>
      <c r="CIT244" s="171"/>
      <c r="CIU244" s="171"/>
      <c r="CIV244" s="171"/>
      <c r="CIW244" s="171"/>
      <c r="CIX244" s="171"/>
      <c r="CIY244" s="171"/>
      <c r="CIZ244" s="171"/>
      <c r="CJA244" s="171"/>
      <c r="CJB244" s="171"/>
      <c r="CJC244" s="171"/>
      <c r="CJD244" s="171"/>
      <c r="CJE244" s="171"/>
      <c r="CJF244" s="171"/>
      <c r="CJG244" s="171"/>
      <c r="CJH244" s="171"/>
      <c r="CJI244" s="171"/>
      <c r="CJJ244" s="171"/>
      <c r="CJK244" s="171"/>
      <c r="CJL244" s="171"/>
      <c r="CJM244" s="171"/>
      <c r="CJN244" s="171"/>
      <c r="CJO244" s="171"/>
      <c r="CJP244" s="171"/>
      <c r="CJQ244" s="171"/>
      <c r="CJR244" s="171"/>
      <c r="CJS244" s="171"/>
      <c r="CJT244" s="171"/>
      <c r="CJU244" s="171"/>
      <c r="CJV244" s="171"/>
      <c r="CJW244" s="171"/>
      <c r="CJX244" s="171"/>
      <c r="CJY244" s="171"/>
      <c r="CJZ244" s="171"/>
      <c r="CKA244" s="171"/>
      <c r="CKB244" s="171"/>
      <c r="CKC244" s="171"/>
      <c r="CKD244" s="171"/>
      <c r="CKE244" s="171"/>
      <c r="CKF244" s="171"/>
      <c r="CKG244" s="171"/>
      <c r="CKH244" s="171"/>
      <c r="CKI244" s="171"/>
      <c r="CKJ244" s="171"/>
      <c r="CKK244" s="171"/>
      <c r="CKL244" s="171"/>
      <c r="CKM244" s="171"/>
      <c r="CKN244" s="171"/>
      <c r="CKO244" s="171"/>
      <c r="CKP244" s="171"/>
      <c r="CKQ244" s="171"/>
      <c r="CKR244" s="171"/>
      <c r="CKS244" s="171"/>
      <c r="CKT244" s="171"/>
      <c r="CKU244" s="171"/>
      <c r="CKV244" s="171"/>
      <c r="CKW244" s="171"/>
      <c r="CKX244" s="171"/>
      <c r="CKY244" s="171"/>
      <c r="CKZ244" s="171"/>
      <c r="CLA244" s="171"/>
      <c r="CLB244" s="171"/>
      <c r="CLC244" s="171"/>
      <c r="CLD244" s="171"/>
      <c r="CLE244" s="171"/>
      <c r="CLF244" s="171"/>
      <c r="CLG244" s="171"/>
      <c r="CLH244" s="171"/>
      <c r="CLI244" s="171"/>
      <c r="CLJ244" s="171"/>
      <c r="CLK244" s="171"/>
      <c r="CLL244" s="171"/>
      <c r="CLM244" s="171"/>
      <c r="CLN244" s="171"/>
      <c r="CLO244" s="171"/>
      <c r="CLP244" s="171"/>
      <c r="CLQ244" s="171"/>
      <c r="CLR244" s="171"/>
      <c r="CLS244" s="171"/>
      <c r="CLT244" s="171"/>
      <c r="CLU244" s="171"/>
      <c r="CLV244" s="171"/>
      <c r="CLW244" s="171"/>
      <c r="CLX244" s="171"/>
      <c r="CLY244" s="171"/>
      <c r="CLZ244" s="171"/>
      <c r="CMA244" s="171"/>
      <c r="CMB244" s="171"/>
      <c r="CMC244" s="171"/>
      <c r="CMD244" s="171"/>
      <c r="CME244" s="171"/>
      <c r="CMF244" s="171"/>
      <c r="CMG244" s="171"/>
      <c r="CMH244" s="171"/>
      <c r="CMI244" s="171"/>
      <c r="CMJ244" s="171"/>
      <c r="CMK244" s="171"/>
      <c r="CML244" s="171"/>
      <c r="CMM244" s="171"/>
      <c r="CMN244" s="171"/>
      <c r="CMO244" s="171"/>
      <c r="CMP244" s="171"/>
      <c r="CMQ244" s="171"/>
      <c r="CMR244" s="171"/>
      <c r="CMS244" s="171"/>
      <c r="CMT244" s="171"/>
      <c r="CMU244" s="171"/>
      <c r="CMV244" s="171"/>
      <c r="CMW244" s="171"/>
      <c r="CMX244" s="171"/>
      <c r="CMY244" s="171"/>
      <c r="CMZ244" s="171"/>
      <c r="CNA244" s="171"/>
      <c r="CNB244" s="171"/>
      <c r="CNC244" s="171"/>
      <c r="CND244" s="171"/>
      <c r="CNE244" s="171"/>
      <c r="CNF244" s="171"/>
      <c r="CNG244" s="171"/>
      <c r="CNH244" s="171"/>
      <c r="CNI244" s="171"/>
      <c r="CNJ244" s="171"/>
      <c r="CNK244" s="171"/>
      <c r="CNL244" s="171"/>
      <c r="CNM244" s="171"/>
      <c r="CNN244" s="171"/>
      <c r="CNO244" s="171"/>
      <c r="CNP244" s="171"/>
      <c r="CNQ244" s="171"/>
      <c r="CNR244" s="171"/>
      <c r="CNS244" s="171"/>
      <c r="CNT244" s="171"/>
      <c r="CNU244" s="171"/>
      <c r="CNV244" s="171"/>
      <c r="CNW244" s="171"/>
      <c r="CNX244" s="171"/>
      <c r="CNY244" s="171"/>
      <c r="CNZ244" s="171"/>
      <c r="COA244" s="171"/>
      <c r="COB244" s="171"/>
      <c r="COC244" s="171"/>
      <c r="COD244" s="171"/>
      <c r="COE244" s="171"/>
      <c r="COF244" s="171"/>
      <c r="COG244" s="171"/>
      <c r="COH244" s="171"/>
      <c r="COI244" s="171"/>
      <c r="COJ244" s="171"/>
      <c r="COK244" s="171"/>
      <c r="COL244" s="171"/>
      <c r="COM244" s="171"/>
      <c r="CON244" s="171"/>
      <c r="COO244" s="171"/>
      <c r="COP244" s="171"/>
      <c r="COQ244" s="171"/>
      <c r="COR244" s="171"/>
      <c r="COS244" s="171"/>
      <c r="COT244" s="171"/>
      <c r="COU244" s="171"/>
      <c r="COV244" s="171"/>
      <c r="COW244" s="171"/>
      <c r="COX244" s="171"/>
      <c r="COY244" s="171"/>
      <c r="COZ244" s="171"/>
      <c r="CPA244" s="171"/>
      <c r="CPB244" s="171"/>
      <c r="CPC244" s="171"/>
      <c r="CPD244" s="171"/>
      <c r="CPE244" s="171"/>
      <c r="CPF244" s="171"/>
      <c r="CPG244" s="171"/>
      <c r="CPH244" s="171"/>
      <c r="CPI244" s="171"/>
      <c r="CPJ244" s="171"/>
      <c r="CPK244" s="171"/>
      <c r="CPL244" s="171"/>
      <c r="CPM244" s="171"/>
      <c r="CPN244" s="171"/>
      <c r="CPO244" s="171"/>
      <c r="CPP244" s="171"/>
      <c r="CPQ244" s="171"/>
      <c r="CPR244" s="171"/>
      <c r="CPS244" s="171"/>
      <c r="CPT244" s="171"/>
      <c r="CPU244" s="171"/>
      <c r="CPV244" s="171"/>
      <c r="CPW244" s="171"/>
      <c r="CPX244" s="171"/>
      <c r="CPY244" s="171"/>
      <c r="CPZ244" s="171"/>
      <c r="CQA244" s="171"/>
      <c r="CQB244" s="171"/>
      <c r="CQC244" s="171"/>
      <c r="CQD244" s="171"/>
      <c r="CQE244" s="171"/>
      <c r="CQF244" s="171"/>
      <c r="CQG244" s="171"/>
      <c r="CQH244" s="171"/>
      <c r="CQI244" s="171"/>
      <c r="CQJ244" s="171"/>
      <c r="CQK244" s="171"/>
      <c r="CQL244" s="171"/>
      <c r="CQM244" s="171"/>
      <c r="CQN244" s="171"/>
      <c r="CQO244" s="171"/>
      <c r="CQP244" s="171"/>
      <c r="CQQ244" s="171"/>
      <c r="CQR244" s="171"/>
      <c r="CQS244" s="171"/>
      <c r="CQT244" s="171"/>
      <c r="CQU244" s="171"/>
      <c r="CQV244" s="171"/>
      <c r="CQW244" s="171"/>
      <c r="CQX244" s="171"/>
      <c r="CQY244" s="171"/>
      <c r="CQZ244" s="171"/>
      <c r="CRA244" s="171"/>
      <c r="CRB244" s="171"/>
      <c r="CRC244" s="171"/>
      <c r="CRD244" s="171"/>
      <c r="CRE244" s="171"/>
      <c r="CRF244" s="171"/>
      <c r="CRG244" s="171"/>
      <c r="CRH244" s="171"/>
      <c r="CRI244" s="171"/>
      <c r="CRJ244" s="171"/>
      <c r="CRK244" s="171"/>
      <c r="CRL244" s="171"/>
      <c r="CRM244" s="171"/>
      <c r="CRN244" s="171"/>
      <c r="CRO244" s="171"/>
      <c r="CRP244" s="171"/>
      <c r="CRQ244" s="171"/>
      <c r="CRR244" s="171"/>
      <c r="CRS244" s="171"/>
      <c r="CRT244" s="171"/>
      <c r="CRU244" s="171"/>
      <c r="CRV244" s="171"/>
      <c r="CRW244" s="171"/>
      <c r="CRX244" s="171"/>
      <c r="CRY244" s="171"/>
      <c r="CRZ244" s="171"/>
      <c r="CSA244" s="171"/>
      <c r="CSB244" s="171"/>
      <c r="CSC244" s="171"/>
      <c r="CSD244" s="171"/>
      <c r="CSE244" s="171"/>
      <c r="CSF244" s="171"/>
      <c r="CSG244" s="171"/>
      <c r="CSH244" s="171"/>
      <c r="CSI244" s="171"/>
      <c r="CSJ244" s="171"/>
      <c r="CSK244" s="171"/>
      <c r="CSL244" s="171"/>
      <c r="CSM244" s="171"/>
      <c r="CSN244" s="171"/>
      <c r="CSO244" s="171"/>
      <c r="CSP244" s="171"/>
      <c r="CSQ244" s="171"/>
      <c r="CSR244" s="171"/>
      <c r="CSS244" s="171"/>
      <c r="CST244" s="171"/>
      <c r="CSU244" s="171"/>
      <c r="CSV244" s="171"/>
      <c r="CSW244" s="171"/>
      <c r="CSX244" s="171"/>
      <c r="CSY244" s="171"/>
      <c r="CSZ244" s="171"/>
      <c r="CTA244" s="171"/>
      <c r="CTB244" s="171"/>
      <c r="CTC244" s="171"/>
      <c r="CTD244" s="171"/>
      <c r="CTE244" s="171"/>
      <c r="CTF244" s="171"/>
      <c r="CTG244" s="171"/>
      <c r="CTH244" s="171"/>
      <c r="CTI244" s="171"/>
      <c r="CTJ244" s="171"/>
      <c r="CTK244" s="171"/>
      <c r="CTL244" s="171"/>
      <c r="CTM244" s="171"/>
      <c r="CTN244" s="171"/>
      <c r="CTO244" s="171"/>
      <c r="CTP244" s="171"/>
      <c r="CTQ244" s="171"/>
      <c r="CTR244" s="171"/>
      <c r="CTS244" s="171"/>
      <c r="CTT244" s="171"/>
      <c r="CTU244" s="171"/>
      <c r="CTV244" s="171"/>
      <c r="CTW244" s="171"/>
      <c r="CTX244" s="171"/>
      <c r="CTY244" s="171"/>
      <c r="CTZ244" s="171"/>
      <c r="CUA244" s="171"/>
      <c r="CUB244" s="171"/>
      <c r="CUC244" s="171"/>
      <c r="CUD244" s="171"/>
      <c r="CUE244" s="171"/>
      <c r="CUF244" s="171"/>
      <c r="CUG244" s="171"/>
      <c r="CUH244" s="171"/>
      <c r="CUI244" s="171"/>
      <c r="CUJ244" s="171"/>
      <c r="CUK244" s="171"/>
      <c r="CUL244" s="171"/>
      <c r="CUM244" s="171"/>
      <c r="CUN244" s="171"/>
      <c r="CUO244" s="171"/>
      <c r="CUP244" s="171"/>
      <c r="CUQ244" s="171"/>
      <c r="CUR244" s="171"/>
      <c r="CUS244" s="171"/>
      <c r="CUT244" s="171"/>
      <c r="CUU244" s="171"/>
      <c r="CUV244" s="171"/>
      <c r="CUW244" s="171"/>
      <c r="CUX244" s="171"/>
      <c r="CUY244" s="171"/>
      <c r="CUZ244" s="171"/>
      <c r="CVA244" s="171"/>
      <c r="CVB244" s="171"/>
      <c r="CVC244" s="171"/>
      <c r="CVD244" s="171"/>
      <c r="CVE244" s="171"/>
      <c r="CVF244" s="171"/>
      <c r="CVG244" s="171"/>
      <c r="CVH244" s="171"/>
      <c r="CVI244" s="171"/>
      <c r="CVJ244" s="171"/>
      <c r="CVK244" s="171"/>
      <c r="CVL244" s="171"/>
      <c r="CVM244" s="171"/>
      <c r="CVN244" s="171"/>
      <c r="CVO244" s="171"/>
      <c r="CVP244" s="171"/>
      <c r="CVQ244" s="171"/>
      <c r="CVR244" s="171"/>
      <c r="CVS244" s="171"/>
      <c r="CVT244" s="171"/>
      <c r="CVU244" s="171"/>
      <c r="CVV244" s="171"/>
      <c r="CVW244" s="171"/>
      <c r="CVX244" s="171"/>
      <c r="CVY244" s="171"/>
      <c r="CVZ244" s="171"/>
      <c r="CWA244" s="171"/>
      <c r="CWB244" s="171"/>
      <c r="CWC244" s="171"/>
      <c r="CWD244" s="171"/>
      <c r="CWE244" s="171"/>
      <c r="CWF244" s="171"/>
      <c r="CWG244" s="171"/>
      <c r="CWH244" s="171"/>
      <c r="CWI244" s="171"/>
      <c r="CWJ244" s="171"/>
      <c r="CWK244" s="171"/>
      <c r="CWL244" s="171"/>
      <c r="CWM244" s="171"/>
      <c r="CWN244" s="171"/>
      <c r="CWO244" s="171"/>
      <c r="CWP244" s="171"/>
      <c r="CWQ244" s="171"/>
      <c r="CWR244" s="171"/>
      <c r="CWS244" s="171"/>
      <c r="CWT244" s="171"/>
      <c r="CWU244" s="171"/>
      <c r="CWV244" s="171"/>
      <c r="CWW244" s="171"/>
      <c r="CWX244" s="171"/>
      <c r="CWY244" s="171"/>
      <c r="CWZ244" s="171"/>
      <c r="CXA244" s="171"/>
      <c r="CXB244" s="171"/>
      <c r="CXC244" s="171"/>
      <c r="CXD244" s="171"/>
      <c r="CXE244" s="171"/>
      <c r="CXF244" s="171"/>
      <c r="CXG244" s="171"/>
      <c r="CXH244" s="171"/>
      <c r="CXI244" s="171"/>
      <c r="CXJ244" s="171"/>
      <c r="CXK244" s="171"/>
      <c r="CXL244" s="171"/>
      <c r="CXM244" s="171"/>
      <c r="CXN244" s="171"/>
      <c r="CXO244" s="171"/>
      <c r="CXP244" s="171"/>
      <c r="CXQ244" s="171"/>
      <c r="CXR244" s="171"/>
      <c r="CXS244" s="171"/>
      <c r="CXT244" s="171"/>
      <c r="CXU244" s="171"/>
      <c r="CXV244" s="171"/>
      <c r="CXW244" s="171"/>
      <c r="CXX244" s="171"/>
      <c r="CXY244" s="171"/>
      <c r="CXZ244" s="171"/>
      <c r="CYA244" s="171"/>
      <c r="CYB244" s="171"/>
      <c r="CYC244" s="171"/>
      <c r="CYD244" s="171"/>
      <c r="CYE244" s="171"/>
      <c r="CYF244" s="171"/>
      <c r="CYG244" s="171"/>
      <c r="CYH244" s="171"/>
      <c r="CYI244" s="171"/>
      <c r="CYJ244" s="171"/>
      <c r="CYK244" s="171"/>
      <c r="CYL244" s="171"/>
      <c r="CYM244" s="171"/>
      <c r="CYN244" s="171"/>
      <c r="CYO244" s="171"/>
      <c r="CYP244" s="171"/>
      <c r="CYQ244" s="171"/>
      <c r="CYR244" s="171"/>
      <c r="CYS244" s="171"/>
      <c r="CYT244" s="171"/>
      <c r="CYU244" s="171"/>
      <c r="CYV244" s="171"/>
      <c r="CYW244" s="171"/>
      <c r="CYX244" s="171"/>
      <c r="CYY244" s="171"/>
      <c r="CYZ244" s="171"/>
      <c r="CZA244" s="171"/>
      <c r="CZB244" s="171"/>
      <c r="CZC244" s="171"/>
      <c r="CZD244" s="171"/>
      <c r="CZE244" s="171"/>
      <c r="CZF244" s="171"/>
      <c r="CZG244" s="171"/>
      <c r="CZH244" s="171"/>
      <c r="CZI244" s="171"/>
      <c r="CZJ244" s="171"/>
      <c r="CZK244" s="171"/>
      <c r="CZL244" s="171"/>
      <c r="CZM244" s="171"/>
      <c r="CZN244" s="171"/>
      <c r="CZO244" s="171"/>
      <c r="CZP244" s="171"/>
      <c r="CZQ244" s="171"/>
      <c r="CZR244" s="171"/>
      <c r="CZS244" s="171"/>
      <c r="CZT244" s="171"/>
      <c r="CZU244" s="171"/>
      <c r="CZV244" s="171"/>
      <c r="CZW244" s="171"/>
      <c r="CZX244" s="171"/>
      <c r="CZY244" s="171"/>
      <c r="CZZ244" s="171"/>
      <c r="DAA244" s="171"/>
      <c r="DAB244" s="171"/>
      <c r="DAC244" s="171"/>
      <c r="DAD244" s="171"/>
      <c r="DAE244" s="171"/>
      <c r="DAF244" s="171"/>
      <c r="DAG244" s="171"/>
      <c r="DAH244" s="171"/>
      <c r="DAI244" s="171"/>
      <c r="DAJ244" s="171"/>
      <c r="DAK244" s="171"/>
      <c r="DAL244" s="171"/>
      <c r="DAM244" s="171"/>
      <c r="DAN244" s="171"/>
      <c r="DAO244" s="171"/>
      <c r="DAP244" s="171"/>
      <c r="DAQ244" s="171"/>
      <c r="DAR244" s="171"/>
      <c r="DAS244" s="171"/>
      <c r="DAT244" s="171"/>
      <c r="DAU244" s="171"/>
      <c r="DAV244" s="171"/>
      <c r="DAW244" s="171"/>
      <c r="DAX244" s="171"/>
      <c r="DAY244" s="171"/>
      <c r="DAZ244" s="171"/>
      <c r="DBA244" s="171"/>
      <c r="DBB244" s="171"/>
      <c r="DBC244" s="171"/>
      <c r="DBD244" s="171"/>
      <c r="DBE244" s="171"/>
      <c r="DBF244" s="171"/>
      <c r="DBG244" s="171"/>
      <c r="DBH244" s="171"/>
      <c r="DBI244" s="171"/>
      <c r="DBJ244" s="171"/>
      <c r="DBK244" s="171"/>
      <c r="DBL244" s="171"/>
      <c r="DBM244" s="171"/>
      <c r="DBN244" s="171"/>
      <c r="DBO244" s="171"/>
      <c r="DBP244" s="171"/>
      <c r="DBQ244" s="171"/>
      <c r="DBR244" s="171"/>
      <c r="DBS244" s="171"/>
      <c r="DBT244" s="171"/>
      <c r="DBU244" s="171"/>
      <c r="DBV244" s="171"/>
      <c r="DBW244" s="171"/>
      <c r="DBX244" s="171"/>
      <c r="DBY244" s="171"/>
      <c r="DBZ244" s="171"/>
      <c r="DCA244" s="171"/>
      <c r="DCB244" s="171"/>
      <c r="DCC244" s="171"/>
      <c r="DCD244" s="171"/>
      <c r="DCE244" s="171"/>
      <c r="DCF244" s="171"/>
      <c r="DCG244" s="171"/>
      <c r="DCH244" s="171"/>
      <c r="DCI244" s="171"/>
      <c r="DCJ244" s="171"/>
      <c r="DCK244" s="171"/>
      <c r="DCL244" s="171"/>
      <c r="DCM244" s="171"/>
      <c r="DCN244" s="171"/>
      <c r="DCO244" s="171"/>
      <c r="DCP244" s="171"/>
      <c r="DCQ244" s="171"/>
      <c r="DCR244" s="171"/>
      <c r="DCS244" s="171"/>
      <c r="DCT244" s="171"/>
      <c r="DCU244" s="171"/>
      <c r="DCV244" s="171"/>
      <c r="DCW244" s="171"/>
      <c r="DCX244" s="171"/>
      <c r="DCY244" s="171"/>
      <c r="DCZ244" s="171"/>
      <c r="DDA244" s="171"/>
      <c r="DDB244" s="171"/>
      <c r="DDC244" s="171"/>
      <c r="DDD244" s="171"/>
      <c r="DDE244" s="171"/>
      <c r="DDF244" s="171"/>
      <c r="DDG244" s="171"/>
      <c r="DDH244" s="171"/>
      <c r="DDI244" s="171"/>
      <c r="DDJ244" s="171"/>
      <c r="DDK244" s="171"/>
      <c r="DDL244" s="171"/>
      <c r="DDM244" s="171"/>
      <c r="DDN244" s="171"/>
      <c r="DDO244" s="171"/>
      <c r="DDP244" s="171"/>
      <c r="DDQ244" s="171"/>
      <c r="DDR244" s="171"/>
      <c r="DDS244" s="171"/>
      <c r="DDT244" s="171"/>
      <c r="DDU244" s="171"/>
      <c r="DDV244" s="171"/>
      <c r="DDW244" s="171"/>
      <c r="DDX244" s="171"/>
      <c r="DDY244" s="171"/>
      <c r="DDZ244" s="171"/>
      <c r="DEA244" s="171"/>
      <c r="DEB244" s="171"/>
      <c r="DEC244" s="171"/>
      <c r="DED244" s="171"/>
      <c r="DEE244" s="171"/>
      <c r="DEF244" s="171"/>
      <c r="DEG244" s="171"/>
      <c r="DEH244" s="171"/>
      <c r="DEI244" s="171"/>
      <c r="DEJ244" s="171"/>
      <c r="DEK244" s="171"/>
      <c r="DEL244" s="171"/>
      <c r="DEM244" s="171"/>
      <c r="DEN244" s="171"/>
      <c r="DEO244" s="171"/>
      <c r="DEP244" s="171"/>
      <c r="DEQ244" s="171"/>
      <c r="DER244" s="171"/>
      <c r="DES244" s="171"/>
      <c r="DET244" s="171"/>
      <c r="DEU244" s="171"/>
      <c r="DEV244" s="171"/>
      <c r="DEW244" s="171"/>
      <c r="DEX244" s="171"/>
      <c r="DEY244" s="171"/>
      <c r="DEZ244" s="171"/>
      <c r="DFA244" s="171"/>
      <c r="DFB244" s="171"/>
      <c r="DFC244" s="171"/>
      <c r="DFD244" s="171"/>
      <c r="DFE244" s="171"/>
      <c r="DFF244" s="171"/>
      <c r="DFG244" s="171"/>
      <c r="DFH244" s="171"/>
      <c r="DFI244" s="171"/>
      <c r="DFJ244" s="171"/>
      <c r="DFK244" s="171"/>
      <c r="DFL244" s="171"/>
      <c r="DFM244" s="171"/>
      <c r="DFN244" s="171"/>
      <c r="DFO244" s="171"/>
      <c r="DFP244" s="171"/>
      <c r="DFQ244" s="171"/>
      <c r="DFR244" s="171"/>
      <c r="DFS244" s="171"/>
      <c r="DFT244" s="171"/>
      <c r="DFU244" s="171"/>
      <c r="DFV244" s="171"/>
      <c r="DFW244" s="171"/>
      <c r="DFX244" s="171"/>
      <c r="DFY244" s="171"/>
      <c r="DFZ244" s="171"/>
      <c r="DGA244" s="171"/>
      <c r="DGB244" s="171"/>
      <c r="DGC244" s="171"/>
      <c r="DGD244" s="171"/>
      <c r="DGE244" s="171"/>
      <c r="DGF244" s="171"/>
      <c r="DGG244" s="171"/>
      <c r="DGH244" s="171"/>
      <c r="DGI244" s="171"/>
      <c r="DGJ244" s="171"/>
      <c r="DGK244" s="171"/>
      <c r="DGL244" s="171"/>
      <c r="DGM244" s="171"/>
      <c r="DGN244" s="171"/>
      <c r="DGO244" s="171"/>
      <c r="DGP244" s="171"/>
      <c r="DGQ244" s="171"/>
      <c r="DGR244" s="171"/>
      <c r="DGS244" s="171"/>
      <c r="DGT244" s="171"/>
      <c r="DGU244" s="171"/>
      <c r="DGV244" s="171"/>
      <c r="DGW244" s="171"/>
      <c r="DGX244" s="171"/>
      <c r="DGY244" s="171"/>
      <c r="DGZ244" s="171"/>
      <c r="DHA244" s="171"/>
      <c r="DHB244" s="171"/>
      <c r="DHC244" s="171"/>
      <c r="DHD244" s="171"/>
      <c r="DHE244" s="171"/>
      <c r="DHF244" s="171"/>
      <c r="DHG244" s="171"/>
      <c r="DHH244" s="171"/>
      <c r="DHI244" s="171"/>
      <c r="DHJ244" s="171"/>
      <c r="DHK244" s="171"/>
      <c r="DHL244" s="171"/>
      <c r="DHM244" s="171"/>
      <c r="DHN244" s="171"/>
      <c r="DHO244" s="171"/>
      <c r="DHP244" s="171"/>
      <c r="DHQ244" s="171"/>
      <c r="DHR244" s="171"/>
      <c r="DHS244" s="171"/>
      <c r="DHT244" s="171"/>
      <c r="DHU244" s="171"/>
      <c r="DHV244" s="171"/>
      <c r="DHW244" s="171"/>
      <c r="DHX244" s="171"/>
      <c r="DHY244" s="171"/>
      <c r="DHZ244" s="171"/>
      <c r="DIA244" s="171"/>
      <c r="DIB244" s="171"/>
      <c r="DIC244" s="171"/>
      <c r="DID244" s="171"/>
      <c r="DIE244" s="171"/>
      <c r="DIF244" s="171"/>
      <c r="DIG244" s="171"/>
      <c r="DIH244" s="171"/>
      <c r="DII244" s="171"/>
      <c r="DIJ244" s="171"/>
      <c r="DIK244" s="171"/>
      <c r="DIL244" s="171"/>
      <c r="DIM244" s="171"/>
      <c r="DIN244" s="171"/>
      <c r="DIO244" s="171"/>
      <c r="DIP244" s="171"/>
      <c r="DIQ244" s="171"/>
      <c r="DIR244" s="171"/>
      <c r="DIS244" s="171"/>
      <c r="DIT244" s="171"/>
      <c r="DIU244" s="171"/>
      <c r="DIV244" s="171"/>
      <c r="DIW244" s="171"/>
      <c r="DIX244" s="171"/>
      <c r="DIY244" s="171"/>
      <c r="DIZ244" s="171"/>
      <c r="DJA244" s="171"/>
      <c r="DJB244" s="171"/>
      <c r="DJC244" s="171"/>
      <c r="DJD244" s="171"/>
      <c r="DJE244" s="171"/>
      <c r="DJF244" s="171"/>
      <c r="DJG244" s="171"/>
      <c r="DJH244" s="171"/>
      <c r="DJI244" s="171"/>
      <c r="DJJ244" s="171"/>
      <c r="DJK244" s="171"/>
      <c r="DJL244" s="171"/>
      <c r="DJM244" s="171"/>
      <c r="DJN244" s="171"/>
      <c r="DJO244" s="171"/>
      <c r="DJP244" s="171"/>
      <c r="DJQ244" s="171"/>
      <c r="DJR244" s="171"/>
      <c r="DJS244" s="171"/>
      <c r="DJT244" s="171"/>
      <c r="DJU244" s="171"/>
      <c r="DJV244" s="171"/>
      <c r="DJW244" s="171"/>
      <c r="DJX244" s="171"/>
      <c r="DJY244" s="171"/>
      <c r="DJZ244" s="171"/>
      <c r="DKA244" s="171"/>
      <c r="DKB244" s="171"/>
      <c r="DKC244" s="171"/>
      <c r="DKD244" s="171"/>
      <c r="DKE244" s="171"/>
      <c r="DKF244" s="171"/>
      <c r="DKG244" s="171"/>
      <c r="DKH244" s="171"/>
      <c r="DKI244" s="171"/>
      <c r="DKJ244" s="171"/>
      <c r="DKK244" s="171"/>
      <c r="DKL244" s="171"/>
      <c r="DKM244" s="171"/>
      <c r="DKN244" s="171"/>
      <c r="DKO244" s="171"/>
      <c r="DKP244" s="171"/>
      <c r="DKQ244" s="171"/>
      <c r="DKR244" s="171"/>
      <c r="DKS244" s="171"/>
      <c r="DKT244" s="171"/>
      <c r="DKU244" s="171"/>
      <c r="DKV244" s="171"/>
      <c r="DKW244" s="171"/>
      <c r="DKX244" s="171"/>
      <c r="DKY244" s="171"/>
      <c r="DKZ244" s="171"/>
      <c r="DLA244" s="171"/>
      <c r="DLB244" s="171"/>
      <c r="DLC244" s="171"/>
      <c r="DLD244" s="171"/>
      <c r="DLE244" s="171"/>
      <c r="DLF244" s="171"/>
      <c r="DLG244" s="171"/>
      <c r="DLH244" s="171"/>
      <c r="DLI244" s="171"/>
      <c r="DLJ244" s="171"/>
      <c r="DLK244" s="171"/>
      <c r="DLL244" s="171"/>
      <c r="DLM244" s="171"/>
      <c r="DLN244" s="171"/>
      <c r="DLO244" s="171"/>
      <c r="DLP244" s="171"/>
      <c r="DLQ244" s="171"/>
      <c r="DLR244" s="171"/>
      <c r="DLS244" s="171"/>
      <c r="DLT244" s="171"/>
      <c r="DLU244" s="171"/>
      <c r="DLV244" s="171"/>
      <c r="DLW244" s="171"/>
      <c r="DLX244" s="171"/>
      <c r="DLY244" s="171"/>
      <c r="DLZ244" s="171"/>
      <c r="DMA244" s="171"/>
      <c r="DMB244" s="171"/>
      <c r="DMC244" s="171"/>
      <c r="DMD244" s="171"/>
      <c r="DME244" s="171"/>
      <c r="DMF244" s="171"/>
      <c r="DMG244" s="171"/>
      <c r="DMH244" s="171"/>
      <c r="DMI244" s="171"/>
      <c r="DMJ244" s="171"/>
      <c r="DMK244" s="171"/>
      <c r="DML244" s="171"/>
      <c r="DMM244" s="171"/>
      <c r="DMN244" s="171"/>
      <c r="DMO244" s="171"/>
      <c r="DMP244" s="171"/>
      <c r="DMQ244" s="171"/>
      <c r="DMR244" s="171"/>
      <c r="DMS244" s="171"/>
      <c r="DMT244" s="171"/>
      <c r="DMU244" s="171"/>
      <c r="DMV244" s="171"/>
      <c r="DMW244" s="171"/>
      <c r="DMX244" s="171"/>
      <c r="DMY244" s="171"/>
      <c r="DMZ244" s="171"/>
      <c r="DNA244" s="171"/>
      <c r="DNB244" s="171"/>
      <c r="DNC244" s="171"/>
      <c r="DND244" s="171"/>
      <c r="DNE244" s="171"/>
      <c r="DNF244" s="171"/>
      <c r="DNG244" s="171"/>
      <c r="DNH244" s="171"/>
      <c r="DNI244" s="171"/>
      <c r="DNJ244" s="171"/>
      <c r="DNK244" s="171"/>
      <c r="DNL244" s="171"/>
      <c r="DNM244" s="171"/>
      <c r="DNN244" s="171"/>
      <c r="DNO244" s="171"/>
      <c r="DNP244" s="171"/>
      <c r="DNQ244" s="171"/>
      <c r="DNR244" s="171"/>
      <c r="DNS244" s="171"/>
      <c r="DNT244" s="171"/>
      <c r="DNU244" s="171"/>
      <c r="DNV244" s="171"/>
      <c r="DNW244" s="171"/>
      <c r="DNX244" s="171"/>
      <c r="DNY244" s="171"/>
      <c r="DNZ244" s="171"/>
      <c r="DOA244" s="171"/>
      <c r="DOB244" s="171"/>
      <c r="DOC244" s="171"/>
      <c r="DOD244" s="171"/>
      <c r="DOE244" s="171"/>
      <c r="DOF244" s="171"/>
      <c r="DOG244" s="171"/>
      <c r="DOH244" s="171"/>
      <c r="DOI244" s="171"/>
      <c r="DOJ244" s="171"/>
      <c r="DOK244" s="171"/>
      <c r="DOL244" s="171"/>
      <c r="DOM244" s="171"/>
      <c r="DON244" s="171"/>
      <c r="DOO244" s="171"/>
      <c r="DOP244" s="171"/>
      <c r="DOQ244" s="171"/>
      <c r="DOR244" s="171"/>
      <c r="DOS244" s="171"/>
      <c r="DOT244" s="171"/>
      <c r="DOU244" s="171"/>
      <c r="DOV244" s="171"/>
      <c r="DOW244" s="171"/>
      <c r="DOX244" s="171"/>
      <c r="DOY244" s="171"/>
      <c r="DOZ244" s="171"/>
      <c r="DPA244" s="171"/>
      <c r="DPB244" s="171"/>
      <c r="DPC244" s="171"/>
      <c r="DPD244" s="171"/>
      <c r="DPE244" s="171"/>
      <c r="DPF244" s="171"/>
      <c r="DPG244" s="171"/>
      <c r="DPH244" s="171"/>
      <c r="DPI244" s="171"/>
      <c r="DPJ244" s="171"/>
      <c r="DPK244" s="171"/>
      <c r="DPL244" s="171"/>
      <c r="DPM244" s="171"/>
      <c r="DPN244" s="171"/>
      <c r="DPO244" s="171"/>
      <c r="DPP244" s="171"/>
      <c r="DPQ244" s="171"/>
      <c r="DPR244" s="171"/>
      <c r="DPS244" s="171"/>
      <c r="DPT244" s="171"/>
      <c r="DPU244" s="171"/>
      <c r="DPV244" s="171"/>
      <c r="DPW244" s="171"/>
      <c r="DPX244" s="171"/>
      <c r="DPY244" s="171"/>
      <c r="DPZ244" s="171"/>
      <c r="DQA244" s="171"/>
      <c r="DQB244" s="171"/>
      <c r="DQC244" s="171"/>
      <c r="DQD244" s="171"/>
      <c r="DQE244" s="171"/>
      <c r="DQF244" s="171"/>
      <c r="DQG244" s="171"/>
      <c r="DQH244" s="171"/>
      <c r="DQI244" s="171"/>
      <c r="DQJ244" s="171"/>
      <c r="DQK244" s="171"/>
      <c r="DQL244" s="171"/>
      <c r="DQM244" s="171"/>
      <c r="DQN244" s="171"/>
      <c r="DQO244" s="171"/>
      <c r="DQP244" s="171"/>
      <c r="DQQ244" s="171"/>
      <c r="DQR244" s="171"/>
      <c r="DQS244" s="171"/>
      <c r="DQT244" s="171"/>
      <c r="DQU244" s="171"/>
      <c r="DQV244" s="171"/>
      <c r="DQW244" s="171"/>
      <c r="DQX244" s="171"/>
      <c r="DQY244" s="171"/>
      <c r="DQZ244" s="171"/>
      <c r="DRA244" s="171"/>
      <c r="DRB244" s="171"/>
      <c r="DRC244" s="171"/>
      <c r="DRD244" s="171"/>
      <c r="DRE244" s="171"/>
      <c r="DRF244" s="171"/>
      <c r="DRG244" s="171"/>
      <c r="DRH244" s="171"/>
      <c r="DRI244" s="171"/>
      <c r="DRJ244" s="171"/>
      <c r="DRK244" s="171"/>
      <c r="DRL244" s="171"/>
      <c r="DRM244" s="171"/>
      <c r="DRN244" s="171"/>
      <c r="DRO244" s="171"/>
      <c r="DRP244" s="171"/>
      <c r="DRQ244" s="171"/>
      <c r="DRR244" s="171"/>
      <c r="DRS244" s="171"/>
      <c r="DRT244" s="171"/>
      <c r="DRU244" s="171"/>
      <c r="DRV244" s="171"/>
      <c r="DRW244" s="171"/>
      <c r="DRX244" s="171"/>
      <c r="DRY244" s="171"/>
      <c r="DRZ244" s="171"/>
      <c r="DSA244" s="171"/>
      <c r="DSB244" s="171"/>
      <c r="DSC244" s="171"/>
      <c r="DSD244" s="171"/>
      <c r="DSE244" s="171"/>
      <c r="DSF244" s="171"/>
      <c r="DSG244" s="171"/>
      <c r="DSH244" s="171"/>
      <c r="DSI244" s="171"/>
      <c r="DSJ244" s="171"/>
      <c r="DSK244" s="171"/>
      <c r="DSL244" s="171"/>
      <c r="DSM244" s="171"/>
      <c r="DSN244" s="171"/>
      <c r="DSO244" s="171"/>
      <c r="DSP244" s="171"/>
      <c r="DSQ244" s="171"/>
      <c r="DSR244" s="171"/>
      <c r="DSS244" s="171"/>
      <c r="DST244" s="171"/>
      <c r="DSU244" s="171"/>
      <c r="DSV244" s="171"/>
      <c r="DSW244" s="171"/>
      <c r="DSX244" s="171"/>
      <c r="DSY244" s="171"/>
      <c r="DSZ244" s="171"/>
      <c r="DTA244" s="171"/>
      <c r="DTB244" s="171"/>
      <c r="DTC244" s="171"/>
      <c r="DTD244" s="171"/>
      <c r="DTE244" s="171"/>
      <c r="DTF244" s="171"/>
      <c r="DTG244" s="171"/>
      <c r="DTH244" s="171"/>
      <c r="DTI244" s="171"/>
      <c r="DTJ244" s="171"/>
      <c r="DTK244" s="171"/>
      <c r="DTL244" s="171"/>
      <c r="DTM244" s="171"/>
      <c r="DTN244" s="171"/>
      <c r="DTO244" s="171"/>
      <c r="DTP244" s="171"/>
      <c r="DTQ244" s="171"/>
      <c r="DTR244" s="171"/>
      <c r="DTS244" s="171"/>
      <c r="DTT244" s="171"/>
      <c r="DTU244" s="171"/>
      <c r="DTV244" s="171"/>
      <c r="DTW244" s="171"/>
      <c r="DTX244" s="171"/>
      <c r="DTY244" s="171"/>
      <c r="DTZ244" s="171"/>
      <c r="DUA244" s="171"/>
      <c r="DUB244" s="171"/>
      <c r="DUC244" s="171"/>
      <c r="DUD244" s="171"/>
      <c r="DUE244" s="171"/>
      <c r="DUF244" s="171"/>
      <c r="DUG244" s="171"/>
      <c r="DUH244" s="171"/>
      <c r="DUI244" s="171"/>
      <c r="DUJ244" s="171"/>
      <c r="DUK244" s="171"/>
      <c r="DUL244" s="171"/>
      <c r="DUM244" s="171"/>
      <c r="DUN244" s="171"/>
      <c r="DUO244" s="171"/>
      <c r="DUP244" s="171"/>
      <c r="DUQ244" s="171"/>
      <c r="DUR244" s="171"/>
      <c r="DUS244" s="171"/>
      <c r="DUT244" s="171"/>
      <c r="DUU244" s="171"/>
      <c r="DUV244" s="171"/>
      <c r="DUW244" s="171"/>
      <c r="DUX244" s="171"/>
      <c r="DUY244" s="171"/>
      <c r="DUZ244" s="171"/>
      <c r="DVA244" s="171"/>
      <c r="DVB244" s="171"/>
      <c r="DVC244" s="171"/>
      <c r="DVD244" s="171"/>
      <c r="DVE244" s="171"/>
      <c r="DVF244" s="171"/>
      <c r="DVG244" s="171"/>
      <c r="DVH244" s="171"/>
      <c r="DVI244" s="171"/>
      <c r="DVJ244" s="171"/>
      <c r="DVK244" s="171"/>
      <c r="DVL244" s="171"/>
      <c r="DVM244" s="171"/>
      <c r="DVN244" s="171"/>
      <c r="DVO244" s="171"/>
      <c r="DVP244" s="171"/>
      <c r="DVQ244" s="171"/>
      <c r="DVR244" s="171"/>
      <c r="DVS244" s="171"/>
      <c r="DVT244" s="171"/>
      <c r="DVU244" s="171"/>
      <c r="DVV244" s="171"/>
      <c r="DVW244" s="171"/>
      <c r="DVX244" s="171"/>
      <c r="DVY244" s="171"/>
      <c r="DVZ244" s="171"/>
      <c r="DWA244" s="171"/>
      <c r="DWB244" s="171"/>
      <c r="DWC244" s="171"/>
      <c r="DWD244" s="171"/>
      <c r="DWE244" s="171"/>
      <c r="DWF244" s="171"/>
      <c r="DWG244" s="171"/>
      <c r="DWH244" s="171"/>
      <c r="DWI244" s="171"/>
      <c r="DWJ244" s="171"/>
      <c r="DWK244" s="171"/>
      <c r="DWL244" s="171"/>
      <c r="DWM244" s="171"/>
      <c r="DWN244" s="171"/>
      <c r="DWO244" s="171"/>
      <c r="DWP244" s="171"/>
      <c r="DWQ244" s="171"/>
      <c r="DWR244" s="171"/>
      <c r="DWS244" s="171"/>
      <c r="DWT244" s="171"/>
      <c r="DWU244" s="171"/>
      <c r="DWV244" s="171"/>
      <c r="DWW244" s="171"/>
      <c r="DWX244" s="171"/>
      <c r="DWY244" s="171"/>
      <c r="DWZ244" s="171"/>
      <c r="DXA244" s="171"/>
      <c r="DXB244" s="171"/>
      <c r="DXC244" s="171"/>
      <c r="DXD244" s="171"/>
      <c r="DXE244" s="171"/>
      <c r="DXF244" s="171"/>
      <c r="DXG244" s="171"/>
      <c r="DXH244" s="171"/>
      <c r="DXI244" s="171"/>
      <c r="DXJ244" s="171"/>
      <c r="DXK244" s="171"/>
      <c r="DXL244" s="171"/>
      <c r="DXM244" s="171"/>
      <c r="DXN244" s="171"/>
      <c r="DXO244" s="171"/>
      <c r="DXP244" s="171"/>
      <c r="DXQ244" s="171"/>
      <c r="DXR244" s="171"/>
      <c r="DXS244" s="171"/>
      <c r="DXT244" s="171"/>
      <c r="DXU244" s="171"/>
      <c r="DXV244" s="171"/>
      <c r="DXW244" s="171"/>
      <c r="DXX244" s="171"/>
      <c r="DXY244" s="171"/>
      <c r="DXZ244" s="171"/>
      <c r="DYA244" s="171"/>
      <c r="DYB244" s="171"/>
      <c r="DYC244" s="171"/>
      <c r="DYD244" s="171"/>
      <c r="DYE244" s="171"/>
      <c r="DYF244" s="171"/>
      <c r="DYG244" s="171"/>
      <c r="DYH244" s="171"/>
      <c r="DYI244" s="171"/>
      <c r="DYJ244" s="171"/>
      <c r="DYK244" s="171"/>
      <c r="DYL244" s="171"/>
      <c r="DYM244" s="171"/>
      <c r="DYN244" s="171"/>
      <c r="DYO244" s="171"/>
      <c r="DYP244" s="171"/>
      <c r="DYQ244" s="171"/>
      <c r="DYR244" s="171"/>
      <c r="DYS244" s="171"/>
      <c r="DYT244" s="171"/>
      <c r="DYU244" s="171"/>
      <c r="DYV244" s="171"/>
      <c r="DYW244" s="171"/>
      <c r="DYX244" s="171"/>
      <c r="DYY244" s="171"/>
      <c r="DYZ244" s="171"/>
      <c r="DZA244" s="171"/>
      <c r="DZB244" s="171"/>
      <c r="DZC244" s="171"/>
      <c r="DZD244" s="171"/>
      <c r="DZE244" s="171"/>
      <c r="DZF244" s="171"/>
      <c r="DZG244" s="171"/>
      <c r="DZH244" s="171"/>
      <c r="DZI244" s="171"/>
      <c r="DZJ244" s="171"/>
      <c r="DZK244" s="171"/>
      <c r="DZL244" s="171"/>
      <c r="DZM244" s="171"/>
      <c r="DZN244" s="171"/>
      <c r="DZO244" s="171"/>
      <c r="DZP244" s="171"/>
      <c r="DZQ244" s="171"/>
      <c r="DZR244" s="171"/>
      <c r="DZS244" s="171"/>
      <c r="DZT244" s="171"/>
      <c r="DZU244" s="171"/>
      <c r="DZV244" s="171"/>
      <c r="DZW244" s="171"/>
      <c r="DZX244" s="171"/>
      <c r="DZY244" s="171"/>
      <c r="DZZ244" s="171"/>
      <c r="EAA244" s="171"/>
      <c r="EAB244" s="171"/>
      <c r="EAC244" s="171"/>
      <c r="EAD244" s="171"/>
      <c r="EAE244" s="171"/>
      <c r="EAF244" s="171"/>
      <c r="EAG244" s="171"/>
      <c r="EAH244" s="171"/>
      <c r="EAI244" s="171"/>
      <c r="EAJ244" s="171"/>
      <c r="EAK244" s="171"/>
      <c r="EAL244" s="171"/>
      <c r="EAM244" s="171"/>
      <c r="EAN244" s="171"/>
      <c r="EAO244" s="171"/>
      <c r="EAP244" s="171"/>
      <c r="EAQ244" s="171"/>
      <c r="EAR244" s="171"/>
      <c r="EAS244" s="171"/>
      <c r="EAT244" s="171"/>
      <c r="EAU244" s="171"/>
      <c r="EAV244" s="171"/>
      <c r="EAW244" s="171"/>
      <c r="EAX244" s="171"/>
      <c r="EAY244" s="171"/>
      <c r="EAZ244" s="171"/>
      <c r="EBA244" s="171"/>
      <c r="EBB244" s="171"/>
      <c r="EBC244" s="171"/>
      <c r="EBD244" s="171"/>
      <c r="EBE244" s="171"/>
      <c r="EBF244" s="171"/>
      <c r="EBG244" s="171"/>
      <c r="EBH244" s="171"/>
      <c r="EBI244" s="171"/>
      <c r="EBJ244" s="171"/>
      <c r="EBK244" s="171"/>
      <c r="EBL244" s="171"/>
      <c r="EBM244" s="171"/>
      <c r="EBN244" s="171"/>
      <c r="EBO244" s="171"/>
      <c r="EBP244" s="171"/>
      <c r="EBQ244" s="171"/>
      <c r="EBR244" s="171"/>
      <c r="EBS244" s="171"/>
      <c r="EBT244" s="171"/>
      <c r="EBU244" s="171"/>
      <c r="EBV244" s="171"/>
      <c r="EBW244" s="171"/>
      <c r="EBX244" s="171"/>
      <c r="EBY244" s="171"/>
      <c r="EBZ244" s="171"/>
      <c r="ECA244" s="171"/>
      <c r="ECB244" s="171"/>
      <c r="ECC244" s="171"/>
      <c r="ECD244" s="171"/>
      <c r="ECE244" s="171"/>
      <c r="ECF244" s="171"/>
      <c r="ECG244" s="171"/>
      <c r="ECH244" s="171"/>
      <c r="ECI244" s="171"/>
      <c r="ECJ244" s="171"/>
      <c r="ECK244" s="171"/>
      <c r="ECL244" s="171"/>
      <c r="ECM244" s="171"/>
      <c r="ECN244" s="171"/>
      <c r="ECO244" s="171"/>
      <c r="ECP244" s="171"/>
      <c r="ECQ244" s="171"/>
      <c r="ECR244" s="171"/>
      <c r="ECS244" s="171"/>
      <c r="ECT244" s="171"/>
      <c r="ECU244" s="171"/>
      <c r="ECV244" s="171"/>
      <c r="ECW244" s="171"/>
      <c r="ECX244" s="171"/>
      <c r="ECY244" s="171"/>
      <c r="ECZ244" s="171"/>
      <c r="EDA244" s="171"/>
      <c r="EDB244" s="171"/>
      <c r="EDC244" s="171"/>
      <c r="EDD244" s="171"/>
      <c r="EDE244" s="171"/>
      <c r="EDF244" s="171"/>
      <c r="EDG244" s="171"/>
      <c r="EDH244" s="171"/>
      <c r="EDI244" s="171"/>
      <c r="EDJ244" s="171"/>
      <c r="EDK244" s="171"/>
      <c r="EDL244" s="171"/>
      <c r="EDM244" s="171"/>
      <c r="EDN244" s="171"/>
      <c r="EDO244" s="171"/>
      <c r="EDP244" s="171"/>
      <c r="EDQ244" s="171"/>
      <c r="EDR244" s="171"/>
      <c r="EDS244" s="171"/>
      <c r="EDT244" s="171"/>
      <c r="EDU244" s="171"/>
      <c r="EDV244" s="171"/>
      <c r="EDW244" s="171"/>
      <c r="EDX244" s="171"/>
      <c r="EDY244" s="171"/>
      <c r="EDZ244" s="171"/>
      <c r="EEA244" s="171"/>
      <c r="EEB244" s="171"/>
      <c r="EEC244" s="171"/>
      <c r="EED244" s="171"/>
      <c r="EEE244" s="171"/>
      <c r="EEF244" s="171"/>
      <c r="EEG244" s="171"/>
      <c r="EEH244" s="171"/>
      <c r="EEI244" s="171"/>
      <c r="EEJ244" s="171"/>
      <c r="EEK244" s="171"/>
      <c r="EEL244" s="171"/>
      <c r="EEM244" s="171"/>
      <c r="EEN244" s="171"/>
      <c r="EEO244" s="171"/>
      <c r="EEP244" s="171"/>
      <c r="EEQ244" s="171"/>
      <c r="EER244" s="171"/>
      <c r="EES244" s="171"/>
      <c r="EET244" s="171"/>
      <c r="EEU244" s="171"/>
      <c r="EEV244" s="171"/>
      <c r="EEW244" s="171"/>
      <c r="EEX244" s="171"/>
      <c r="EEY244" s="171"/>
      <c r="EEZ244" s="171"/>
      <c r="EFA244" s="171"/>
      <c r="EFB244" s="171"/>
      <c r="EFC244" s="171"/>
      <c r="EFD244" s="171"/>
      <c r="EFE244" s="171"/>
      <c r="EFF244" s="171"/>
      <c r="EFG244" s="171"/>
      <c r="EFH244" s="171"/>
      <c r="EFI244" s="171"/>
      <c r="EFJ244" s="171"/>
      <c r="EFK244" s="171"/>
      <c r="EFL244" s="171"/>
      <c r="EFM244" s="171"/>
      <c r="EFN244" s="171"/>
      <c r="EFO244" s="171"/>
      <c r="EFP244" s="171"/>
      <c r="EFQ244" s="171"/>
      <c r="EFR244" s="171"/>
      <c r="EFS244" s="171"/>
      <c r="EFT244" s="171"/>
      <c r="EFU244" s="171"/>
      <c r="EFV244" s="171"/>
      <c r="EFW244" s="171"/>
      <c r="EFX244" s="171"/>
      <c r="EFY244" s="171"/>
      <c r="EFZ244" s="171"/>
      <c r="EGA244" s="171"/>
      <c r="EGB244" s="171"/>
      <c r="EGC244" s="171"/>
      <c r="EGD244" s="171"/>
      <c r="EGE244" s="171"/>
      <c r="EGF244" s="171"/>
      <c r="EGG244" s="171"/>
      <c r="EGH244" s="171"/>
      <c r="EGI244" s="171"/>
      <c r="EGJ244" s="171"/>
      <c r="EGK244" s="171"/>
      <c r="EGL244" s="171"/>
      <c r="EGM244" s="171"/>
      <c r="EGN244" s="171"/>
      <c r="EGO244" s="171"/>
      <c r="EGP244" s="171"/>
      <c r="EGQ244" s="171"/>
      <c r="EGR244" s="171"/>
      <c r="EGS244" s="171"/>
      <c r="EGT244" s="171"/>
      <c r="EGU244" s="171"/>
      <c r="EGV244" s="171"/>
      <c r="EGW244" s="171"/>
      <c r="EGX244" s="171"/>
      <c r="EGY244" s="171"/>
      <c r="EGZ244" s="171"/>
      <c r="EHA244" s="171"/>
      <c r="EHB244" s="171"/>
      <c r="EHC244" s="171"/>
      <c r="EHD244" s="171"/>
      <c r="EHE244" s="171"/>
      <c r="EHF244" s="171"/>
      <c r="EHG244" s="171"/>
      <c r="EHH244" s="171"/>
      <c r="EHI244" s="171"/>
      <c r="EHJ244" s="171"/>
      <c r="EHK244" s="171"/>
      <c r="EHL244" s="171"/>
      <c r="EHM244" s="171"/>
      <c r="EHN244" s="171"/>
      <c r="EHO244" s="171"/>
      <c r="EHP244" s="171"/>
      <c r="EHQ244" s="171"/>
      <c r="EHR244" s="171"/>
      <c r="EHS244" s="171"/>
      <c r="EHT244" s="171"/>
      <c r="EHU244" s="171"/>
      <c r="EHV244" s="171"/>
      <c r="EHW244" s="171"/>
      <c r="EHX244" s="171"/>
      <c r="EHY244" s="171"/>
      <c r="EHZ244" s="171"/>
      <c r="EIA244" s="171"/>
      <c r="EIB244" s="171"/>
      <c r="EIC244" s="171"/>
      <c r="EID244" s="171"/>
      <c r="EIE244" s="171"/>
      <c r="EIF244" s="171"/>
      <c r="EIG244" s="171"/>
      <c r="EIH244" s="171"/>
      <c r="EII244" s="171"/>
      <c r="EIJ244" s="171"/>
      <c r="EIK244" s="171"/>
      <c r="EIL244" s="171"/>
      <c r="EIM244" s="171"/>
      <c r="EIN244" s="171"/>
      <c r="EIO244" s="171"/>
      <c r="EIP244" s="171"/>
      <c r="EIQ244" s="171"/>
      <c r="EIR244" s="171"/>
      <c r="EIS244" s="171"/>
      <c r="EIT244" s="171"/>
      <c r="EIU244" s="171"/>
      <c r="EIV244" s="171"/>
      <c r="EIW244" s="171"/>
      <c r="EIX244" s="171"/>
      <c r="EIY244" s="171"/>
      <c r="EIZ244" s="171"/>
      <c r="EJA244" s="171"/>
      <c r="EJB244" s="171"/>
      <c r="EJC244" s="171"/>
      <c r="EJD244" s="171"/>
      <c r="EJE244" s="171"/>
      <c r="EJF244" s="171"/>
      <c r="EJG244" s="171"/>
      <c r="EJH244" s="171"/>
      <c r="EJI244" s="171"/>
      <c r="EJJ244" s="171"/>
      <c r="EJK244" s="171"/>
      <c r="EJL244" s="171"/>
      <c r="EJM244" s="171"/>
      <c r="EJN244" s="171"/>
      <c r="EJO244" s="171"/>
      <c r="EJP244" s="171"/>
      <c r="EJQ244" s="171"/>
      <c r="EJR244" s="171"/>
      <c r="EJS244" s="171"/>
      <c r="EJT244" s="171"/>
      <c r="EJU244" s="171"/>
      <c r="EJV244" s="171"/>
      <c r="EJW244" s="171"/>
      <c r="EJX244" s="171"/>
      <c r="EJY244" s="171"/>
      <c r="EJZ244" s="171"/>
      <c r="EKA244" s="171"/>
      <c r="EKB244" s="171"/>
      <c r="EKC244" s="171"/>
      <c r="EKD244" s="171"/>
      <c r="EKE244" s="171"/>
      <c r="EKF244" s="171"/>
      <c r="EKG244" s="171"/>
      <c r="EKH244" s="171"/>
      <c r="EKI244" s="171"/>
      <c r="EKJ244" s="171"/>
      <c r="EKK244" s="171"/>
      <c r="EKL244" s="171"/>
      <c r="EKM244" s="171"/>
      <c r="EKN244" s="171"/>
      <c r="EKO244" s="171"/>
      <c r="EKP244" s="171"/>
      <c r="EKQ244" s="171"/>
      <c r="EKR244" s="171"/>
      <c r="EKS244" s="171"/>
      <c r="EKT244" s="171"/>
      <c r="EKU244" s="171"/>
      <c r="EKV244" s="171"/>
      <c r="EKW244" s="171"/>
      <c r="EKX244" s="171"/>
      <c r="EKY244" s="171"/>
      <c r="EKZ244" s="171"/>
      <c r="ELA244" s="171"/>
      <c r="ELB244" s="171"/>
      <c r="ELC244" s="171"/>
      <c r="ELD244" s="171"/>
      <c r="ELE244" s="171"/>
      <c r="ELF244" s="171"/>
      <c r="ELG244" s="171"/>
      <c r="ELH244" s="171"/>
      <c r="ELI244" s="171"/>
      <c r="ELJ244" s="171"/>
      <c r="ELK244" s="171"/>
      <c r="ELL244" s="171"/>
      <c r="ELM244" s="171"/>
      <c r="ELN244" s="171"/>
      <c r="ELO244" s="171"/>
      <c r="ELP244" s="171"/>
      <c r="ELQ244" s="171"/>
      <c r="ELR244" s="171"/>
      <c r="ELS244" s="171"/>
      <c r="ELT244" s="171"/>
      <c r="ELU244" s="171"/>
      <c r="ELV244" s="171"/>
      <c r="ELW244" s="171"/>
      <c r="ELX244" s="171"/>
      <c r="ELY244" s="171"/>
      <c r="ELZ244" s="171"/>
      <c r="EMA244" s="171"/>
      <c r="EMB244" s="171"/>
      <c r="EMC244" s="171"/>
      <c r="EMD244" s="171"/>
      <c r="EME244" s="171"/>
      <c r="EMF244" s="171"/>
      <c r="EMG244" s="171"/>
      <c r="EMH244" s="171"/>
      <c r="EMI244" s="171"/>
      <c r="EMJ244" s="171"/>
      <c r="EMK244" s="171"/>
      <c r="EML244" s="171"/>
      <c r="EMM244" s="171"/>
      <c r="EMN244" s="171"/>
      <c r="EMO244" s="171"/>
      <c r="EMP244" s="171"/>
      <c r="EMQ244" s="171"/>
      <c r="EMR244" s="171"/>
      <c r="EMS244" s="171"/>
      <c r="EMT244" s="171"/>
      <c r="EMU244" s="171"/>
      <c r="EMV244" s="171"/>
      <c r="EMW244" s="171"/>
      <c r="EMX244" s="171"/>
      <c r="EMY244" s="171"/>
      <c r="EMZ244" s="171"/>
      <c r="ENA244" s="171"/>
      <c r="ENB244" s="171"/>
      <c r="ENC244" s="171"/>
      <c r="END244" s="171"/>
      <c r="ENE244" s="171"/>
      <c r="ENF244" s="171"/>
      <c r="ENG244" s="171"/>
      <c r="ENH244" s="171"/>
      <c r="ENI244" s="171"/>
      <c r="ENJ244" s="171"/>
      <c r="ENK244" s="171"/>
      <c r="ENL244" s="171"/>
      <c r="ENM244" s="171"/>
      <c r="ENN244" s="171"/>
      <c r="ENO244" s="171"/>
      <c r="ENP244" s="171"/>
      <c r="ENQ244" s="171"/>
      <c r="ENR244" s="171"/>
      <c r="ENS244" s="171"/>
      <c r="ENT244" s="171"/>
      <c r="ENU244" s="171"/>
      <c r="ENV244" s="171"/>
      <c r="ENW244" s="171"/>
      <c r="ENX244" s="171"/>
      <c r="ENY244" s="171"/>
      <c r="ENZ244" s="171"/>
      <c r="EOA244" s="171"/>
      <c r="EOB244" s="171"/>
      <c r="EOC244" s="171"/>
      <c r="EOD244" s="171"/>
      <c r="EOE244" s="171"/>
      <c r="EOF244" s="171"/>
      <c r="EOG244" s="171"/>
      <c r="EOH244" s="171"/>
      <c r="EOI244" s="171"/>
      <c r="EOJ244" s="171"/>
      <c r="EOK244" s="171"/>
      <c r="EOL244" s="171"/>
      <c r="EOM244" s="171"/>
      <c r="EON244" s="171"/>
      <c r="EOO244" s="171"/>
      <c r="EOP244" s="171"/>
      <c r="EOQ244" s="171"/>
      <c r="EOR244" s="171"/>
      <c r="EOS244" s="171"/>
      <c r="EOT244" s="171"/>
      <c r="EOU244" s="171"/>
      <c r="EOV244" s="171"/>
      <c r="EOW244" s="171"/>
      <c r="EOX244" s="171"/>
      <c r="EOY244" s="171"/>
      <c r="EOZ244" s="171"/>
      <c r="EPA244" s="171"/>
      <c r="EPB244" s="171"/>
      <c r="EPC244" s="171"/>
      <c r="EPD244" s="171"/>
      <c r="EPE244" s="171"/>
      <c r="EPF244" s="171"/>
      <c r="EPG244" s="171"/>
      <c r="EPH244" s="171"/>
      <c r="EPI244" s="171"/>
      <c r="EPJ244" s="171"/>
      <c r="EPK244" s="171"/>
      <c r="EPL244" s="171"/>
      <c r="EPM244" s="171"/>
      <c r="EPN244" s="171"/>
      <c r="EPO244" s="171"/>
      <c r="EPP244" s="171"/>
      <c r="EPQ244" s="171"/>
      <c r="EPR244" s="171"/>
      <c r="EPS244" s="171"/>
      <c r="EPT244" s="171"/>
      <c r="EPU244" s="171"/>
      <c r="EPV244" s="171"/>
      <c r="EPW244" s="171"/>
      <c r="EPX244" s="171"/>
      <c r="EPY244" s="171"/>
      <c r="EPZ244" s="171"/>
      <c r="EQA244" s="171"/>
      <c r="EQB244" s="171"/>
      <c r="EQC244" s="171"/>
      <c r="EQD244" s="171"/>
      <c r="EQE244" s="171"/>
      <c r="EQF244" s="171"/>
      <c r="EQG244" s="171"/>
      <c r="EQH244" s="171"/>
      <c r="EQI244" s="171"/>
      <c r="EQJ244" s="171"/>
      <c r="EQK244" s="171"/>
      <c r="EQL244" s="171"/>
      <c r="EQM244" s="171"/>
      <c r="EQN244" s="171"/>
      <c r="EQO244" s="171"/>
      <c r="EQP244" s="171"/>
      <c r="EQQ244" s="171"/>
      <c r="EQR244" s="171"/>
      <c r="EQS244" s="171"/>
      <c r="EQT244" s="171"/>
      <c r="EQU244" s="171"/>
      <c r="EQV244" s="171"/>
      <c r="EQW244" s="171"/>
      <c r="EQX244" s="171"/>
      <c r="EQY244" s="171"/>
      <c r="EQZ244" s="171"/>
      <c r="ERA244" s="171"/>
      <c r="ERB244" s="171"/>
      <c r="ERC244" s="171"/>
      <c r="ERD244" s="171"/>
      <c r="ERE244" s="171"/>
      <c r="ERF244" s="171"/>
      <c r="ERG244" s="171"/>
      <c r="ERH244" s="171"/>
      <c r="ERI244" s="171"/>
      <c r="ERJ244" s="171"/>
      <c r="ERK244" s="171"/>
      <c r="ERL244" s="171"/>
      <c r="ERM244" s="171"/>
      <c r="ERN244" s="171"/>
      <c r="ERO244" s="171"/>
      <c r="ERP244" s="171"/>
      <c r="ERQ244" s="171"/>
      <c r="ERR244" s="171"/>
      <c r="ERS244" s="171"/>
      <c r="ERT244" s="171"/>
      <c r="ERU244" s="171"/>
      <c r="ERV244" s="171"/>
      <c r="ERW244" s="171"/>
      <c r="ERX244" s="171"/>
      <c r="ERY244" s="171"/>
      <c r="ERZ244" s="171"/>
      <c r="ESA244" s="171"/>
      <c r="ESB244" s="171"/>
      <c r="ESC244" s="171"/>
      <c r="ESD244" s="171"/>
      <c r="ESE244" s="171"/>
      <c r="ESF244" s="171"/>
      <c r="ESG244" s="171"/>
      <c r="ESH244" s="171"/>
      <c r="ESI244" s="171"/>
      <c r="ESJ244" s="171"/>
      <c r="ESK244" s="171"/>
      <c r="ESL244" s="171"/>
      <c r="ESM244" s="171"/>
      <c r="ESN244" s="171"/>
      <c r="ESO244" s="171"/>
      <c r="ESP244" s="171"/>
      <c r="ESQ244" s="171"/>
      <c r="ESR244" s="171"/>
      <c r="ESS244" s="171"/>
      <c r="EST244" s="171"/>
      <c r="ESU244" s="171"/>
      <c r="ESV244" s="171"/>
      <c r="ESW244" s="171"/>
      <c r="ESX244" s="171"/>
      <c r="ESY244" s="171"/>
      <c r="ESZ244" s="171"/>
      <c r="ETA244" s="171"/>
      <c r="ETB244" s="171"/>
      <c r="ETC244" s="171"/>
      <c r="ETD244" s="171"/>
      <c r="ETE244" s="171"/>
      <c r="ETF244" s="171"/>
      <c r="ETG244" s="171"/>
      <c r="ETH244" s="171"/>
      <c r="ETI244" s="171"/>
      <c r="ETJ244" s="171"/>
      <c r="ETK244" s="171"/>
      <c r="ETL244" s="171"/>
      <c r="ETM244" s="171"/>
      <c r="ETN244" s="171"/>
      <c r="ETO244" s="171"/>
      <c r="ETP244" s="171"/>
      <c r="ETQ244" s="171"/>
      <c r="ETR244" s="171"/>
      <c r="ETS244" s="171"/>
      <c r="ETT244" s="171"/>
      <c r="ETU244" s="171"/>
      <c r="ETV244" s="171"/>
      <c r="ETW244" s="171"/>
      <c r="ETX244" s="171"/>
      <c r="ETY244" s="171"/>
      <c r="ETZ244" s="171"/>
      <c r="EUA244" s="171"/>
      <c r="EUB244" s="171"/>
      <c r="EUC244" s="171"/>
      <c r="EUD244" s="171"/>
      <c r="EUE244" s="171"/>
      <c r="EUF244" s="171"/>
      <c r="EUG244" s="171"/>
      <c r="EUH244" s="171"/>
      <c r="EUI244" s="171"/>
      <c r="EUJ244" s="171"/>
      <c r="EUK244" s="171"/>
      <c r="EUL244" s="171"/>
      <c r="EUM244" s="171"/>
      <c r="EUN244" s="171"/>
      <c r="EUO244" s="171"/>
      <c r="EUP244" s="171"/>
      <c r="EUQ244" s="171"/>
      <c r="EUR244" s="171"/>
      <c r="EUS244" s="171"/>
      <c r="EUT244" s="171"/>
      <c r="EUU244" s="171"/>
      <c r="EUV244" s="171"/>
      <c r="EUW244" s="171"/>
      <c r="EUX244" s="171"/>
      <c r="EUY244" s="171"/>
      <c r="EUZ244" s="171"/>
      <c r="EVA244" s="171"/>
      <c r="EVB244" s="171"/>
      <c r="EVC244" s="171"/>
      <c r="EVD244" s="171"/>
      <c r="EVE244" s="171"/>
      <c r="EVF244" s="171"/>
      <c r="EVG244" s="171"/>
      <c r="EVH244" s="171"/>
      <c r="EVI244" s="171"/>
      <c r="EVJ244" s="171"/>
      <c r="EVK244" s="171"/>
      <c r="EVL244" s="171"/>
      <c r="EVM244" s="171"/>
      <c r="EVN244" s="171"/>
      <c r="EVO244" s="171"/>
      <c r="EVP244" s="171"/>
      <c r="EVQ244" s="171"/>
      <c r="EVR244" s="171"/>
      <c r="EVS244" s="171"/>
      <c r="EVT244" s="171"/>
      <c r="EVU244" s="171"/>
      <c r="EVV244" s="171"/>
      <c r="EVW244" s="171"/>
      <c r="EVX244" s="171"/>
      <c r="EVY244" s="171"/>
      <c r="EVZ244" s="171"/>
      <c r="EWA244" s="171"/>
      <c r="EWB244" s="171"/>
      <c r="EWC244" s="171"/>
      <c r="EWD244" s="171"/>
      <c r="EWE244" s="171"/>
      <c r="EWF244" s="171"/>
      <c r="EWG244" s="171"/>
      <c r="EWH244" s="171"/>
      <c r="EWI244" s="171"/>
      <c r="EWJ244" s="171"/>
      <c r="EWK244" s="171"/>
      <c r="EWL244" s="171"/>
      <c r="EWM244" s="171"/>
      <c r="EWN244" s="171"/>
      <c r="EWO244" s="171"/>
      <c r="EWP244" s="171"/>
      <c r="EWQ244" s="171"/>
      <c r="EWR244" s="171"/>
      <c r="EWS244" s="171"/>
      <c r="EWT244" s="171"/>
      <c r="EWU244" s="171"/>
      <c r="EWV244" s="171"/>
      <c r="EWW244" s="171"/>
      <c r="EWX244" s="171"/>
      <c r="EWY244" s="171"/>
      <c r="EWZ244" s="171"/>
      <c r="EXA244" s="171"/>
      <c r="EXB244" s="171"/>
      <c r="EXC244" s="171"/>
      <c r="EXD244" s="171"/>
      <c r="EXE244" s="171"/>
      <c r="EXF244" s="171"/>
      <c r="EXG244" s="171"/>
      <c r="EXH244" s="171"/>
      <c r="EXI244" s="171"/>
      <c r="EXJ244" s="171"/>
      <c r="EXK244" s="171"/>
      <c r="EXL244" s="171"/>
      <c r="EXM244" s="171"/>
      <c r="EXN244" s="171"/>
      <c r="EXO244" s="171"/>
      <c r="EXP244" s="171"/>
      <c r="EXQ244" s="171"/>
      <c r="EXR244" s="171"/>
      <c r="EXS244" s="171"/>
      <c r="EXT244" s="171"/>
      <c r="EXU244" s="171"/>
      <c r="EXV244" s="171"/>
      <c r="EXW244" s="171"/>
      <c r="EXX244" s="171"/>
      <c r="EXY244" s="171"/>
      <c r="EXZ244" s="171"/>
      <c r="EYA244" s="171"/>
      <c r="EYB244" s="171"/>
      <c r="EYC244" s="171"/>
      <c r="EYD244" s="171"/>
      <c r="EYE244" s="171"/>
      <c r="EYF244" s="171"/>
      <c r="EYG244" s="171"/>
      <c r="EYH244" s="171"/>
      <c r="EYI244" s="171"/>
      <c r="EYJ244" s="171"/>
      <c r="EYK244" s="171"/>
      <c r="EYL244" s="171"/>
      <c r="EYM244" s="171"/>
      <c r="EYN244" s="171"/>
      <c r="EYO244" s="171"/>
      <c r="EYP244" s="171"/>
      <c r="EYQ244" s="171"/>
      <c r="EYR244" s="171"/>
      <c r="EYS244" s="171"/>
      <c r="EYT244" s="171"/>
      <c r="EYU244" s="171"/>
      <c r="EYV244" s="171"/>
      <c r="EYW244" s="171"/>
      <c r="EYX244" s="171"/>
      <c r="EYY244" s="171"/>
      <c r="EYZ244" s="171"/>
      <c r="EZA244" s="171"/>
      <c r="EZB244" s="171"/>
      <c r="EZC244" s="171"/>
      <c r="EZD244" s="171"/>
      <c r="EZE244" s="171"/>
      <c r="EZF244" s="171"/>
      <c r="EZG244" s="171"/>
      <c r="EZH244" s="171"/>
      <c r="EZI244" s="171"/>
      <c r="EZJ244" s="171"/>
      <c r="EZK244" s="171"/>
      <c r="EZL244" s="171"/>
      <c r="EZM244" s="171"/>
      <c r="EZN244" s="171"/>
      <c r="EZO244" s="171"/>
      <c r="EZP244" s="171"/>
      <c r="EZQ244" s="171"/>
      <c r="EZR244" s="171"/>
      <c r="EZS244" s="171"/>
      <c r="EZT244" s="171"/>
      <c r="EZU244" s="171"/>
      <c r="EZV244" s="171"/>
      <c r="EZW244" s="171"/>
      <c r="EZX244" s="171"/>
      <c r="EZY244" s="171"/>
      <c r="EZZ244" s="171"/>
      <c r="FAA244" s="171"/>
      <c r="FAB244" s="171"/>
      <c r="FAC244" s="171"/>
      <c r="FAD244" s="171"/>
      <c r="FAE244" s="171"/>
      <c r="FAF244" s="171"/>
      <c r="FAG244" s="171"/>
      <c r="FAH244" s="171"/>
      <c r="FAI244" s="171"/>
      <c r="FAJ244" s="171"/>
      <c r="FAK244" s="171"/>
      <c r="FAL244" s="171"/>
      <c r="FAM244" s="171"/>
      <c r="FAN244" s="171"/>
      <c r="FAO244" s="171"/>
      <c r="FAP244" s="171"/>
      <c r="FAQ244" s="171"/>
      <c r="FAR244" s="171"/>
      <c r="FAS244" s="171"/>
      <c r="FAT244" s="171"/>
      <c r="FAU244" s="171"/>
      <c r="FAV244" s="171"/>
      <c r="FAW244" s="171"/>
      <c r="FAX244" s="171"/>
      <c r="FAY244" s="171"/>
      <c r="FAZ244" s="171"/>
      <c r="FBA244" s="171"/>
      <c r="FBB244" s="171"/>
      <c r="FBC244" s="171"/>
      <c r="FBD244" s="171"/>
      <c r="FBE244" s="171"/>
      <c r="FBF244" s="171"/>
      <c r="FBG244" s="171"/>
      <c r="FBH244" s="171"/>
      <c r="FBI244" s="171"/>
      <c r="FBJ244" s="171"/>
      <c r="FBK244" s="171"/>
      <c r="FBL244" s="171"/>
      <c r="FBM244" s="171"/>
      <c r="FBN244" s="171"/>
      <c r="FBO244" s="171"/>
      <c r="FBP244" s="171"/>
      <c r="FBQ244" s="171"/>
      <c r="FBR244" s="171"/>
      <c r="FBS244" s="171"/>
      <c r="FBT244" s="171"/>
      <c r="FBU244" s="171"/>
      <c r="FBV244" s="171"/>
      <c r="FBW244" s="171"/>
      <c r="FBX244" s="171"/>
      <c r="FBY244" s="171"/>
      <c r="FBZ244" s="171"/>
      <c r="FCA244" s="171"/>
      <c r="FCB244" s="171"/>
      <c r="FCC244" s="171"/>
      <c r="FCD244" s="171"/>
      <c r="FCE244" s="171"/>
      <c r="FCF244" s="171"/>
      <c r="FCG244" s="171"/>
      <c r="FCH244" s="171"/>
      <c r="FCI244" s="171"/>
      <c r="FCJ244" s="171"/>
      <c r="FCK244" s="171"/>
      <c r="FCL244" s="171"/>
      <c r="FCM244" s="171"/>
      <c r="FCN244" s="171"/>
      <c r="FCO244" s="171"/>
      <c r="FCP244" s="171"/>
      <c r="FCQ244" s="171"/>
      <c r="FCR244" s="171"/>
      <c r="FCS244" s="171"/>
      <c r="FCT244" s="171"/>
      <c r="FCU244" s="171"/>
      <c r="FCV244" s="171"/>
      <c r="FCW244" s="171"/>
      <c r="FCX244" s="171"/>
      <c r="FCY244" s="171"/>
      <c r="FCZ244" s="171"/>
      <c r="FDA244" s="171"/>
      <c r="FDB244" s="171"/>
      <c r="FDC244" s="171"/>
      <c r="FDD244" s="171"/>
      <c r="FDE244" s="171"/>
      <c r="FDF244" s="171"/>
      <c r="FDG244" s="171"/>
      <c r="FDH244" s="171"/>
      <c r="FDI244" s="171"/>
      <c r="FDJ244" s="171"/>
      <c r="FDK244" s="171"/>
      <c r="FDL244" s="171"/>
      <c r="FDM244" s="171"/>
      <c r="FDN244" s="171"/>
      <c r="FDO244" s="171"/>
      <c r="FDP244" s="171"/>
      <c r="FDQ244" s="171"/>
      <c r="FDR244" s="171"/>
      <c r="FDS244" s="171"/>
      <c r="FDT244" s="171"/>
      <c r="FDU244" s="171"/>
      <c r="FDV244" s="171"/>
      <c r="FDW244" s="171"/>
      <c r="FDX244" s="171"/>
      <c r="FDY244" s="171"/>
      <c r="FDZ244" s="171"/>
      <c r="FEA244" s="171"/>
      <c r="FEB244" s="171"/>
      <c r="FEC244" s="171"/>
      <c r="FED244" s="171"/>
      <c r="FEE244" s="171"/>
      <c r="FEF244" s="171"/>
      <c r="FEG244" s="171"/>
      <c r="FEH244" s="171"/>
      <c r="FEI244" s="171"/>
      <c r="FEJ244" s="171"/>
      <c r="FEK244" s="171"/>
      <c r="FEL244" s="171"/>
      <c r="FEM244" s="171"/>
      <c r="FEN244" s="171"/>
      <c r="FEO244" s="171"/>
      <c r="FEP244" s="171"/>
      <c r="FEQ244" s="171"/>
      <c r="FER244" s="171"/>
      <c r="FES244" s="171"/>
      <c r="FET244" s="171"/>
      <c r="FEU244" s="171"/>
      <c r="FEV244" s="171"/>
      <c r="FEW244" s="171"/>
      <c r="FEX244" s="171"/>
      <c r="FEY244" s="171"/>
      <c r="FEZ244" s="171"/>
      <c r="FFA244" s="171"/>
      <c r="FFB244" s="171"/>
      <c r="FFC244" s="171"/>
      <c r="FFD244" s="171"/>
      <c r="FFE244" s="171"/>
      <c r="FFF244" s="171"/>
      <c r="FFG244" s="171"/>
      <c r="FFH244" s="171"/>
      <c r="FFI244" s="171"/>
      <c r="FFJ244" s="171"/>
      <c r="FFK244" s="171"/>
      <c r="FFL244" s="171"/>
      <c r="FFM244" s="171"/>
      <c r="FFN244" s="171"/>
      <c r="FFO244" s="171"/>
      <c r="FFP244" s="171"/>
      <c r="FFQ244" s="171"/>
      <c r="FFR244" s="171"/>
      <c r="FFS244" s="171"/>
      <c r="FFT244" s="171"/>
      <c r="FFU244" s="171"/>
      <c r="FFV244" s="171"/>
      <c r="FFW244" s="171"/>
      <c r="FFX244" s="171"/>
      <c r="FFY244" s="171"/>
      <c r="FFZ244" s="171"/>
      <c r="FGA244" s="171"/>
      <c r="FGB244" s="171"/>
      <c r="FGC244" s="171"/>
      <c r="FGD244" s="171"/>
      <c r="FGE244" s="171"/>
      <c r="FGF244" s="171"/>
      <c r="FGG244" s="171"/>
      <c r="FGH244" s="171"/>
      <c r="FGI244" s="171"/>
      <c r="FGJ244" s="171"/>
      <c r="FGK244" s="171"/>
      <c r="FGL244" s="171"/>
      <c r="FGM244" s="171"/>
      <c r="FGN244" s="171"/>
      <c r="FGO244" s="171"/>
      <c r="FGP244" s="171"/>
      <c r="FGQ244" s="171"/>
      <c r="FGR244" s="171"/>
      <c r="FGS244" s="171"/>
      <c r="FGT244" s="171"/>
      <c r="FGU244" s="171"/>
      <c r="FGV244" s="171"/>
      <c r="FGW244" s="171"/>
      <c r="FGX244" s="171"/>
      <c r="FGY244" s="171"/>
      <c r="FGZ244" s="171"/>
      <c r="FHA244" s="171"/>
      <c r="FHB244" s="171"/>
      <c r="FHC244" s="171"/>
      <c r="FHD244" s="171"/>
      <c r="FHE244" s="171"/>
      <c r="FHF244" s="171"/>
      <c r="FHG244" s="171"/>
      <c r="FHH244" s="171"/>
      <c r="FHI244" s="171"/>
      <c r="FHJ244" s="171"/>
      <c r="FHK244" s="171"/>
      <c r="FHL244" s="171"/>
      <c r="FHM244" s="171"/>
      <c r="FHN244" s="171"/>
      <c r="FHO244" s="171"/>
      <c r="FHP244" s="171"/>
      <c r="FHQ244" s="171"/>
      <c r="FHR244" s="171"/>
      <c r="FHS244" s="171"/>
      <c r="FHT244" s="171"/>
      <c r="FHU244" s="171"/>
      <c r="FHV244" s="171"/>
      <c r="FHW244" s="171"/>
      <c r="FHX244" s="171"/>
      <c r="FHY244" s="171"/>
      <c r="FHZ244" s="171"/>
      <c r="FIA244" s="171"/>
      <c r="FIB244" s="171"/>
      <c r="FIC244" s="171"/>
      <c r="FID244" s="171"/>
      <c r="FIE244" s="171"/>
      <c r="FIF244" s="171"/>
      <c r="FIG244" s="171"/>
      <c r="FIH244" s="171"/>
      <c r="FII244" s="171"/>
      <c r="FIJ244" s="171"/>
      <c r="FIK244" s="171"/>
      <c r="FIL244" s="171"/>
      <c r="FIM244" s="171"/>
      <c r="FIN244" s="171"/>
      <c r="FIO244" s="171"/>
      <c r="FIP244" s="171"/>
      <c r="FIQ244" s="171"/>
      <c r="FIR244" s="171"/>
      <c r="FIS244" s="171"/>
      <c r="FIT244" s="171"/>
      <c r="FIU244" s="171"/>
      <c r="FIV244" s="171"/>
      <c r="FIW244" s="171"/>
      <c r="FIX244" s="171"/>
      <c r="FIY244" s="171"/>
      <c r="FIZ244" s="171"/>
      <c r="FJA244" s="171"/>
      <c r="FJB244" s="171"/>
      <c r="FJC244" s="171"/>
      <c r="FJD244" s="171"/>
      <c r="FJE244" s="171"/>
      <c r="FJF244" s="171"/>
      <c r="FJG244" s="171"/>
      <c r="FJH244" s="171"/>
      <c r="FJI244" s="171"/>
      <c r="FJJ244" s="171"/>
      <c r="FJK244" s="171"/>
      <c r="FJL244" s="171"/>
      <c r="FJM244" s="171"/>
      <c r="FJN244" s="171"/>
      <c r="FJO244" s="171"/>
      <c r="FJP244" s="171"/>
      <c r="FJQ244" s="171"/>
      <c r="FJR244" s="171"/>
      <c r="FJS244" s="171"/>
      <c r="FJT244" s="171"/>
      <c r="FJU244" s="171"/>
      <c r="FJV244" s="171"/>
      <c r="FJW244" s="171"/>
      <c r="FJX244" s="171"/>
      <c r="FJY244" s="171"/>
      <c r="FJZ244" s="171"/>
      <c r="FKA244" s="171"/>
      <c r="FKB244" s="171"/>
      <c r="FKC244" s="171"/>
      <c r="FKD244" s="171"/>
      <c r="FKE244" s="171"/>
      <c r="FKF244" s="171"/>
      <c r="FKG244" s="171"/>
      <c r="FKH244" s="171"/>
      <c r="FKI244" s="171"/>
      <c r="FKJ244" s="171"/>
      <c r="FKK244" s="171"/>
      <c r="FKL244" s="171"/>
      <c r="FKM244" s="171"/>
      <c r="FKN244" s="171"/>
      <c r="FKO244" s="171"/>
      <c r="FKP244" s="171"/>
      <c r="FKQ244" s="171"/>
      <c r="FKR244" s="171"/>
      <c r="FKS244" s="171"/>
      <c r="FKT244" s="171"/>
      <c r="FKU244" s="171"/>
      <c r="FKV244" s="171"/>
      <c r="FKW244" s="171"/>
      <c r="FKX244" s="171"/>
      <c r="FKY244" s="171"/>
      <c r="FKZ244" s="171"/>
      <c r="FLA244" s="171"/>
      <c r="FLB244" s="171"/>
      <c r="FLC244" s="171"/>
      <c r="FLD244" s="171"/>
      <c r="FLE244" s="171"/>
      <c r="FLF244" s="171"/>
      <c r="FLG244" s="171"/>
      <c r="FLH244" s="171"/>
      <c r="FLI244" s="171"/>
      <c r="FLJ244" s="171"/>
      <c r="FLK244" s="171"/>
      <c r="FLL244" s="171"/>
      <c r="FLM244" s="171"/>
      <c r="FLN244" s="171"/>
      <c r="FLO244" s="171"/>
      <c r="FLP244" s="171"/>
      <c r="FLQ244" s="171"/>
      <c r="FLR244" s="171"/>
      <c r="FLS244" s="171"/>
      <c r="FLT244" s="171"/>
      <c r="FLU244" s="171"/>
      <c r="FLV244" s="171"/>
      <c r="FLW244" s="171"/>
      <c r="FLX244" s="171"/>
      <c r="FLY244" s="171"/>
      <c r="FLZ244" s="171"/>
      <c r="FMA244" s="171"/>
      <c r="FMB244" s="171"/>
      <c r="FMC244" s="171"/>
      <c r="FMD244" s="171"/>
      <c r="FME244" s="171"/>
      <c r="FMF244" s="171"/>
      <c r="FMG244" s="171"/>
      <c r="FMH244" s="171"/>
      <c r="FMI244" s="171"/>
      <c r="FMJ244" s="171"/>
      <c r="FMK244" s="171"/>
      <c r="FML244" s="171"/>
      <c r="FMM244" s="171"/>
      <c r="FMN244" s="171"/>
      <c r="FMO244" s="171"/>
      <c r="FMP244" s="171"/>
      <c r="FMQ244" s="171"/>
      <c r="FMR244" s="171"/>
      <c r="FMS244" s="171"/>
      <c r="FMT244" s="171"/>
      <c r="FMU244" s="171"/>
      <c r="FMV244" s="171"/>
      <c r="FMW244" s="171"/>
      <c r="FMX244" s="171"/>
      <c r="FMY244" s="171"/>
      <c r="FMZ244" s="171"/>
      <c r="FNA244" s="171"/>
      <c r="FNB244" s="171"/>
      <c r="FNC244" s="171"/>
      <c r="FND244" s="171"/>
      <c r="FNE244" s="171"/>
      <c r="FNF244" s="171"/>
      <c r="FNG244" s="171"/>
      <c r="FNH244" s="171"/>
      <c r="FNI244" s="171"/>
      <c r="FNJ244" s="171"/>
      <c r="FNK244" s="171"/>
      <c r="FNL244" s="171"/>
      <c r="FNM244" s="171"/>
      <c r="FNN244" s="171"/>
      <c r="FNO244" s="171"/>
      <c r="FNP244" s="171"/>
      <c r="FNQ244" s="171"/>
      <c r="FNR244" s="171"/>
      <c r="FNS244" s="171"/>
      <c r="FNT244" s="171"/>
      <c r="FNU244" s="171"/>
      <c r="FNV244" s="171"/>
      <c r="FNW244" s="171"/>
      <c r="FNX244" s="171"/>
      <c r="FNY244" s="171"/>
      <c r="FNZ244" s="171"/>
      <c r="FOA244" s="171"/>
      <c r="FOB244" s="171"/>
      <c r="FOC244" s="171"/>
      <c r="FOD244" s="171"/>
      <c r="FOE244" s="171"/>
      <c r="FOF244" s="171"/>
      <c r="FOG244" s="171"/>
      <c r="FOH244" s="171"/>
      <c r="FOI244" s="171"/>
      <c r="FOJ244" s="171"/>
      <c r="FOK244" s="171"/>
      <c r="FOL244" s="171"/>
      <c r="FOM244" s="171"/>
      <c r="FON244" s="171"/>
      <c r="FOO244" s="171"/>
      <c r="FOP244" s="171"/>
      <c r="FOQ244" s="171"/>
      <c r="FOR244" s="171"/>
      <c r="FOS244" s="171"/>
      <c r="FOT244" s="171"/>
      <c r="FOU244" s="171"/>
      <c r="FOV244" s="171"/>
      <c r="FOW244" s="171"/>
      <c r="FOX244" s="171"/>
      <c r="FOY244" s="171"/>
      <c r="FOZ244" s="171"/>
      <c r="FPA244" s="171"/>
      <c r="FPB244" s="171"/>
      <c r="FPC244" s="171"/>
      <c r="FPD244" s="171"/>
      <c r="FPE244" s="171"/>
      <c r="FPF244" s="171"/>
      <c r="FPG244" s="171"/>
      <c r="FPH244" s="171"/>
      <c r="FPI244" s="171"/>
      <c r="FPJ244" s="171"/>
      <c r="FPK244" s="171"/>
      <c r="FPL244" s="171"/>
      <c r="FPM244" s="171"/>
      <c r="FPN244" s="171"/>
      <c r="FPO244" s="171"/>
      <c r="FPP244" s="171"/>
      <c r="FPQ244" s="171"/>
      <c r="FPR244" s="171"/>
      <c r="FPS244" s="171"/>
      <c r="FPT244" s="171"/>
      <c r="FPU244" s="171"/>
      <c r="FPV244" s="171"/>
      <c r="FPW244" s="171"/>
      <c r="FPX244" s="171"/>
      <c r="FPY244" s="171"/>
      <c r="FPZ244" s="171"/>
      <c r="FQA244" s="171"/>
      <c r="FQB244" s="171"/>
      <c r="FQC244" s="171"/>
      <c r="FQD244" s="171"/>
      <c r="FQE244" s="171"/>
      <c r="FQF244" s="171"/>
      <c r="FQG244" s="171"/>
      <c r="FQH244" s="171"/>
      <c r="FQI244" s="171"/>
      <c r="FQJ244" s="171"/>
      <c r="FQK244" s="171"/>
      <c r="FQL244" s="171"/>
      <c r="FQM244" s="171"/>
      <c r="FQN244" s="171"/>
      <c r="FQO244" s="171"/>
      <c r="FQP244" s="171"/>
      <c r="FQQ244" s="171"/>
      <c r="FQR244" s="171"/>
      <c r="FQS244" s="171"/>
      <c r="FQT244" s="171"/>
      <c r="FQU244" s="171"/>
      <c r="FQV244" s="171"/>
      <c r="FQW244" s="171"/>
      <c r="FQX244" s="171"/>
      <c r="FQY244" s="171"/>
      <c r="FQZ244" s="171"/>
      <c r="FRA244" s="171"/>
      <c r="FRB244" s="171"/>
      <c r="FRC244" s="171"/>
      <c r="FRD244" s="171"/>
      <c r="FRE244" s="171"/>
      <c r="FRF244" s="171"/>
      <c r="FRG244" s="171"/>
      <c r="FRH244" s="171"/>
      <c r="FRI244" s="171"/>
      <c r="FRJ244" s="171"/>
      <c r="FRK244" s="171"/>
      <c r="FRL244" s="171"/>
      <c r="FRM244" s="171"/>
      <c r="FRN244" s="171"/>
      <c r="FRO244" s="171"/>
      <c r="FRP244" s="171"/>
      <c r="FRQ244" s="171"/>
      <c r="FRR244" s="171"/>
      <c r="FRS244" s="171"/>
      <c r="FRT244" s="171"/>
      <c r="FRU244" s="171"/>
      <c r="FRV244" s="171"/>
      <c r="FRW244" s="171"/>
      <c r="FRX244" s="171"/>
      <c r="FRY244" s="171"/>
      <c r="FRZ244" s="171"/>
      <c r="FSA244" s="171"/>
      <c r="FSB244" s="171"/>
      <c r="FSC244" s="171"/>
      <c r="FSD244" s="171"/>
      <c r="FSE244" s="171"/>
      <c r="FSF244" s="171"/>
      <c r="FSG244" s="171"/>
      <c r="FSH244" s="171"/>
      <c r="FSI244" s="171"/>
      <c r="FSJ244" s="171"/>
      <c r="FSK244" s="171"/>
      <c r="FSL244" s="171"/>
      <c r="FSM244" s="171"/>
      <c r="FSN244" s="171"/>
      <c r="FSO244" s="171"/>
      <c r="FSP244" s="171"/>
      <c r="FSQ244" s="171"/>
      <c r="FSR244" s="171"/>
      <c r="FSS244" s="171"/>
      <c r="FST244" s="171"/>
      <c r="FSU244" s="171"/>
      <c r="FSV244" s="171"/>
      <c r="FSW244" s="171"/>
      <c r="FSX244" s="171"/>
      <c r="FSY244" s="171"/>
      <c r="FSZ244" s="171"/>
      <c r="FTA244" s="171"/>
      <c r="FTB244" s="171"/>
      <c r="FTC244" s="171"/>
      <c r="FTD244" s="171"/>
      <c r="FTE244" s="171"/>
      <c r="FTF244" s="171"/>
      <c r="FTG244" s="171"/>
      <c r="FTH244" s="171"/>
      <c r="FTI244" s="171"/>
      <c r="FTJ244" s="171"/>
      <c r="FTK244" s="171"/>
      <c r="FTL244" s="171"/>
      <c r="FTM244" s="171"/>
      <c r="FTN244" s="171"/>
      <c r="FTO244" s="171"/>
      <c r="FTP244" s="171"/>
      <c r="FTQ244" s="171"/>
      <c r="FTR244" s="171"/>
      <c r="FTS244" s="171"/>
      <c r="FTT244" s="171"/>
      <c r="FTU244" s="171"/>
      <c r="FTV244" s="171"/>
      <c r="FTW244" s="171"/>
      <c r="FTX244" s="171"/>
      <c r="FTY244" s="171"/>
      <c r="FTZ244" s="171"/>
      <c r="FUA244" s="171"/>
      <c r="FUB244" s="171"/>
      <c r="FUC244" s="171"/>
      <c r="FUD244" s="171"/>
      <c r="FUE244" s="171"/>
      <c r="FUF244" s="171"/>
      <c r="FUG244" s="171"/>
      <c r="FUH244" s="171"/>
      <c r="FUI244" s="171"/>
      <c r="FUJ244" s="171"/>
      <c r="FUK244" s="171"/>
      <c r="FUL244" s="171"/>
      <c r="FUM244" s="171"/>
      <c r="FUN244" s="171"/>
      <c r="FUO244" s="171"/>
      <c r="FUP244" s="171"/>
      <c r="FUQ244" s="171"/>
      <c r="FUR244" s="171"/>
      <c r="FUS244" s="171"/>
      <c r="FUT244" s="171"/>
      <c r="FUU244" s="171"/>
      <c r="FUV244" s="171"/>
      <c r="FUW244" s="171"/>
      <c r="FUX244" s="171"/>
      <c r="FUY244" s="171"/>
      <c r="FUZ244" s="171"/>
      <c r="FVA244" s="171"/>
      <c r="FVB244" s="171"/>
      <c r="FVC244" s="171"/>
      <c r="FVD244" s="171"/>
      <c r="FVE244" s="171"/>
      <c r="FVF244" s="171"/>
      <c r="FVG244" s="171"/>
      <c r="FVH244" s="171"/>
      <c r="FVI244" s="171"/>
      <c r="FVJ244" s="171"/>
      <c r="FVK244" s="171"/>
      <c r="FVL244" s="171"/>
      <c r="FVM244" s="171"/>
      <c r="FVN244" s="171"/>
      <c r="FVO244" s="171"/>
      <c r="FVP244" s="171"/>
      <c r="FVQ244" s="171"/>
      <c r="FVR244" s="171"/>
      <c r="FVS244" s="171"/>
      <c r="FVT244" s="171"/>
      <c r="FVU244" s="171"/>
      <c r="FVV244" s="171"/>
      <c r="FVW244" s="171"/>
      <c r="FVX244" s="171"/>
      <c r="FVY244" s="171"/>
      <c r="FVZ244" s="171"/>
      <c r="FWA244" s="171"/>
      <c r="FWB244" s="171"/>
      <c r="FWC244" s="171"/>
      <c r="FWD244" s="171"/>
      <c r="FWE244" s="171"/>
      <c r="FWF244" s="171"/>
      <c r="FWG244" s="171"/>
      <c r="FWH244" s="171"/>
      <c r="FWI244" s="171"/>
      <c r="FWJ244" s="171"/>
      <c r="FWK244" s="171"/>
      <c r="FWL244" s="171"/>
      <c r="FWM244" s="171"/>
      <c r="FWN244" s="171"/>
      <c r="FWO244" s="171"/>
      <c r="FWP244" s="171"/>
      <c r="FWQ244" s="171"/>
      <c r="FWR244" s="171"/>
      <c r="FWS244" s="171"/>
      <c r="FWT244" s="171"/>
      <c r="FWU244" s="171"/>
      <c r="FWV244" s="171"/>
      <c r="FWW244" s="171"/>
      <c r="FWX244" s="171"/>
      <c r="FWY244" s="171"/>
      <c r="FWZ244" s="171"/>
      <c r="FXA244" s="171"/>
      <c r="FXB244" s="171"/>
      <c r="FXC244" s="171"/>
      <c r="FXD244" s="171"/>
      <c r="FXE244" s="171"/>
      <c r="FXF244" s="171"/>
      <c r="FXG244" s="171"/>
      <c r="FXH244" s="171"/>
      <c r="FXI244" s="171"/>
      <c r="FXJ244" s="171"/>
      <c r="FXK244" s="171"/>
      <c r="FXL244" s="171"/>
      <c r="FXM244" s="171"/>
      <c r="FXN244" s="171"/>
      <c r="FXO244" s="171"/>
      <c r="FXP244" s="171"/>
      <c r="FXQ244" s="171"/>
      <c r="FXR244" s="171"/>
      <c r="FXS244" s="171"/>
      <c r="FXT244" s="171"/>
      <c r="FXU244" s="171"/>
      <c r="FXV244" s="171"/>
      <c r="FXW244" s="171"/>
      <c r="FXX244" s="171"/>
      <c r="FXY244" s="171"/>
      <c r="FXZ244" s="171"/>
      <c r="FYA244" s="171"/>
      <c r="FYB244" s="171"/>
      <c r="FYC244" s="171"/>
      <c r="FYD244" s="171"/>
      <c r="FYE244" s="171"/>
      <c r="FYF244" s="171"/>
      <c r="FYG244" s="171"/>
      <c r="FYH244" s="171"/>
      <c r="FYI244" s="171"/>
      <c r="FYJ244" s="171"/>
      <c r="FYK244" s="171"/>
      <c r="FYL244" s="171"/>
      <c r="FYM244" s="171"/>
      <c r="FYN244" s="171"/>
      <c r="FYO244" s="171"/>
      <c r="FYP244" s="171"/>
      <c r="FYQ244" s="171"/>
      <c r="FYR244" s="171"/>
      <c r="FYS244" s="171"/>
      <c r="FYT244" s="171"/>
      <c r="FYU244" s="171"/>
      <c r="FYV244" s="171"/>
      <c r="FYW244" s="171"/>
      <c r="FYX244" s="171"/>
      <c r="FYY244" s="171"/>
      <c r="FYZ244" s="171"/>
      <c r="FZA244" s="171"/>
      <c r="FZB244" s="171"/>
      <c r="FZC244" s="171"/>
      <c r="FZD244" s="171"/>
      <c r="FZE244" s="171"/>
      <c r="FZF244" s="171"/>
      <c r="FZG244" s="171"/>
      <c r="FZH244" s="171"/>
      <c r="FZI244" s="171"/>
      <c r="FZJ244" s="171"/>
      <c r="FZK244" s="171"/>
      <c r="FZL244" s="171"/>
      <c r="FZM244" s="171"/>
      <c r="FZN244" s="171"/>
      <c r="FZO244" s="171"/>
      <c r="FZP244" s="171"/>
      <c r="FZQ244" s="171"/>
      <c r="FZR244" s="171"/>
      <c r="FZS244" s="171"/>
      <c r="FZT244" s="171"/>
      <c r="FZU244" s="171"/>
      <c r="FZV244" s="171"/>
      <c r="FZW244" s="171"/>
      <c r="FZX244" s="171"/>
      <c r="FZY244" s="171"/>
      <c r="FZZ244" s="171"/>
      <c r="GAA244" s="171"/>
      <c r="GAB244" s="171"/>
      <c r="GAC244" s="171"/>
      <c r="GAD244" s="171"/>
      <c r="GAE244" s="171"/>
      <c r="GAF244" s="171"/>
      <c r="GAG244" s="171"/>
      <c r="GAH244" s="171"/>
      <c r="GAI244" s="171"/>
      <c r="GAJ244" s="171"/>
      <c r="GAK244" s="171"/>
      <c r="GAL244" s="171"/>
      <c r="GAM244" s="171"/>
      <c r="GAN244" s="171"/>
      <c r="GAO244" s="171"/>
      <c r="GAP244" s="171"/>
      <c r="GAQ244" s="171"/>
      <c r="GAR244" s="171"/>
      <c r="GAS244" s="171"/>
      <c r="GAT244" s="171"/>
      <c r="GAU244" s="171"/>
      <c r="GAV244" s="171"/>
      <c r="GAW244" s="171"/>
      <c r="GAX244" s="171"/>
      <c r="GAY244" s="171"/>
      <c r="GAZ244" s="171"/>
      <c r="GBA244" s="171"/>
      <c r="GBB244" s="171"/>
      <c r="GBC244" s="171"/>
      <c r="GBD244" s="171"/>
      <c r="GBE244" s="171"/>
      <c r="GBF244" s="171"/>
      <c r="GBG244" s="171"/>
      <c r="GBH244" s="171"/>
      <c r="GBI244" s="171"/>
      <c r="GBJ244" s="171"/>
      <c r="GBK244" s="171"/>
      <c r="GBL244" s="171"/>
      <c r="GBM244" s="171"/>
      <c r="GBN244" s="171"/>
      <c r="GBO244" s="171"/>
      <c r="GBP244" s="171"/>
      <c r="GBQ244" s="171"/>
      <c r="GBR244" s="171"/>
      <c r="GBS244" s="171"/>
      <c r="GBT244" s="171"/>
      <c r="GBU244" s="171"/>
      <c r="GBV244" s="171"/>
      <c r="GBW244" s="171"/>
      <c r="GBX244" s="171"/>
      <c r="GBY244" s="171"/>
      <c r="GBZ244" s="171"/>
      <c r="GCA244" s="171"/>
      <c r="GCB244" s="171"/>
      <c r="GCC244" s="171"/>
      <c r="GCD244" s="171"/>
      <c r="GCE244" s="171"/>
      <c r="GCF244" s="171"/>
      <c r="GCG244" s="171"/>
      <c r="GCH244" s="171"/>
      <c r="GCI244" s="171"/>
      <c r="GCJ244" s="171"/>
      <c r="GCK244" s="171"/>
      <c r="GCL244" s="171"/>
      <c r="GCM244" s="171"/>
      <c r="GCN244" s="171"/>
      <c r="GCO244" s="171"/>
      <c r="GCP244" s="171"/>
      <c r="GCQ244" s="171"/>
      <c r="GCR244" s="171"/>
      <c r="GCS244" s="171"/>
      <c r="GCT244" s="171"/>
      <c r="GCU244" s="171"/>
      <c r="GCV244" s="171"/>
      <c r="GCW244" s="171"/>
      <c r="GCX244" s="171"/>
      <c r="GCY244" s="171"/>
      <c r="GCZ244" s="171"/>
      <c r="GDA244" s="171"/>
      <c r="GDB244" s="171"/>
      <c r="GDC244" s="171"/>
      <c r="GDD244" s="171"/>
      <c r="GDE244" s="171"/>
      <c r="GDF244" s="171"/>
      <c r="GDG244" s="171"/>
      <c r="GDH244" s="171"/>
      <c r="GDI244" s="171"/>
      <c r="GDJ244" s="171"/>
      <c r="GDK244" s="171"/>
      <c r="GDL244" s="171"/>
      <c r="GDM244" s="171"/>
      <c r="GDN244" s="171"/>
      <c r="GDO244" s="171"/>
      <c r="GDP244" s="171"/>
      <c r="GDQ244" s="171"/>
      <c r="GDR244" s="171"/>
      <c r="GDS244" s="171"/>
      <c r="GDT244" s="171"/>
      <c r="GDU244" s="171"/>
      <c r="GDV244" s="171"/>
      <c r="GDW244" s="171"/>
      <c r="GDX244" s="171"/>
      <c r="GDY244" s="171"/>
      <c r="GDZ244" s="171"/>
      <c r="GEA244" s="171"/>
      <c r="GEB244" s="171"/>
      <c r="GEC244" s="171"/>
      <c r="GED244" s="171"/>
      <c r="GEE244" s="171"/>
      <c r="GEF244" s="171"/>
      <c r="GEG244" s="171"/>
      <c r="GEH244" s="171"/>
      <c r="GEI244" s="171"/>
      <c r="GEJ244" s="171"/>
      <c r="GEK244" s="171"/>
      <c r="GEL244" s="171"/>
      <c r="GEM244" s="171"/>
      <c r="GEN244" s="171"/>
      <c r="GEO244" s="171"/>
      <c r="GEP244" s="171"/>
      <c r="GEQ244" s="171"/>
      <c r="GER244" s="171"/>
      <c r="GES244" s="171"/>
      <c r="GET244" s="171"/>
      <c r="GEU244" s="171"/>
      <c r="GEV244" s="171"/>
      <c r="GEW244" s="171"/>
      <c r="GEX244" s="171"/>
      <c r="GEY244" s="171"/>
      <c r="GEZ244" s="171"/>
      <c r="GFA244" s="171"/>
      <c r="GFB244" s="171"/>
      <c r="GFC244" s="171"/>
      <c r="GFD244" s="171"/>
      <c r="GFE244" s="171"/>
      <c r="GFF244" s="171"/>
      <c r="GFG244" s="171"/>
      <c r="GFH244" s="171"/>
      <c r="GFI244" s="171"/>
      <c r="GFJ244" s="171"/>
      <c r="GFK244" s="171"/>
      <c r="GFL244" s="171"/>
      <c r="GFM244" s="171"/>
      <c r="GFN244" s="171"/>
      <c r="GFO244" s="171"/>
      <c r="GFP244" s="171"/>
      <c r="GFQ244" s="171"/>
      <c r="GFR244" s="171"/>
      <c r="GFS244" s="171"/>
      <c r="GFT244" s="171"/>
      <c r="GFU244" s="171"/>
      <c r="GFV244" s="171"/>
      <c r="GFW244" s="171"/>
      <c r="GFX244" s="171"/>
      <c r="GFY244" s="171"/>
      <c r="GFZ244" s="171"/>
      <c r="GGA244" s="171"/>
      <c r="GGB244" s="171"/>
      <c r="GGC244" s="171"/>
      <c r="GGD244" s="171"/>
      <c r="GGE244" s="171"/>
      <c r="GGF244" s="171"/>
      <c r="GGG244" s="171"/>
      <c r="GGH244" s="171"/>
      <c r="GGI244" s="171"/>
      <c r="GGJ244" s="171"/>
      <c r="GGK244" s="171"/>
      <c r="GGL244" s="171"/>
      <c r="GGM244" s="171"/>
      <c r="GGN244" s="171"/>
      <c r="GGO244" s="171"/>
      <c r="GGP244" s="171"/>
      <c r="GGQ244" s="171"/>
      <c r="GGR244" s="171"/>
      <c r="GGS244" s="171"/>
      <c r="GGT244" s="171"/>
      <c r="GGU244" s="171"/>
      <c r="GGV244" s="171"/>
      <c r="GGW244" s="171"/>
      <c r="GGX244" s="171"/>
      <c r="GGY244" s="171"/>
      <c r="GGZ244" s="171"/>
      <c r="GHA244" s="171"/>
      <c r="GHB244" s="171"/>
      <c r="GHC244" s="171"/>
      <c r="GHD244" s="171"/>
      <c r="GHE244" s="171"/>
      <c r="GHF244" s="171"/>
      <c r="GHG244" s="171"/>
      <c r="GHH244" s="171"/>
      <c r="GHI244" s="171"/>
      <c r="GHJ244" s="171"/>
      <c r="GHK244" s="171"/>
      <c r="GHL244" s="171"/>
      <c r="GHM244" s="171"/>
      <c r="GHN244" s="171"/>
      <c r="GHO244" s="171"/>
      <c r="GHP244" s="171"/>
      <c r="GHQ244" s="171"/>
      <c r="GHR244" s="171"/>
      <c r="GHS244" s="171"/>
      <c r="GHT244" s="171"/>
      <c r="GHU244" s="171"/>
      <c r="GHV244" s="171"/>
      <c r="GHW244" s="171"/>
      <c r="GHX244" s="171"/>
      <c r="GHY244" s="171"/>
      <c r="GHZ244" s="171"/>
      <c r="GIA244" s="171"/>
      <c r="GIB244" s="171"/>
      <c r="GIC244" s="171"/>
      <c r="GID244" s="171"/>
      <c r="GIE244" s="171"/>
      <c r="GIF244" s="171"/>
      <c r="GIG244" s="171"/>
      <c r="GIH244" s="171"/>
      <c r="GII244" s="171"/>
      <c r="GIJ244" s="171"/>
      <c r="GIK244" s="171"/>
      <c r="GIL244" s="171"/>
      <c r="GIM244" s="171"/>
      <c r="GIN244" s="171"/>
      <c r="GIO244" s="171"/>
      <c r="GIP244" s="171"/>
      <c r="GIQ244" s="171"/>
      <c r="GIR244" s="171"/>
      <c r="GIS244" s="171"/>
      <c r="GIT244" s="171"/>
      <c r="GIU244" s="171"/>
      <c r="GIV244" s="171"/>
      <c r="GIW244" s="171"/>
      <c r="GIX244" s="171"/>
      <c r="GIY244" s="171"/>
      <c r="GIZ244" s="171"/>
      <c r="GJA244" s="171"/>
      <c r="GJB244" s="171"/>
      <c r="GJC244" s="171"/>
      <c r="GJD244" s="171"/>
      <c r="GJE244" s="171"/>
      <c r="GJF244" s="171"/>
      <c r="GJG244" s="171"/>
      <c r="GJH244" s="171"/>
      <c r="GJI244" s="171"/>
      <c r="GJJ244" s="171"/>
      <c r="GJK244" s="171"/>
      <c r="GJL244" s="171"/>
      <c r="GJM244" s="171"/>
      <c r="GJN244" s="171"/>
      <c r="GJO244" s="171"/>
      <c r="GJP244" s="171"/>
      <c r="GJQ244" s="171"/>
      <c r="GJR244" s="171"/>
      <c r="GJS244" s="171"/>
      <c r="GJT244" s="171"/>
      <c r="GJU244" s="171"/>
      <c r="GJV244" s="171"/>
      <c r="GJW244" s="171"/>
      <c r="GJX244" s="171"/>
      <c r="GJY244" s="171"/>
      <c r="GJZ244" s="171"/>
      <c r="GKA244" s="171"/>
      <c r="GKB244" s="171"/>
      <c r="GKC244" s="171"/>
      <c r="GKD244" s="171"/>
      <c r="GKE244" s="171"/>
      <c r="GKF244" s="171"/>
      <c r="GKG244" s="171"/>
      <c r="GKH244" s="171"/>
      <c r="GKI244" s="171"/>
      <c r="GKJ244" s="171"/>
      <c r="GKK244" s="171"/>
      <c r="GKL244" s="171"/>
      <c r="GKM244" s="171"/>
      <c r="GKN244" s="171"/>
      <c r="GKO244" s="171"/>
      <c r="GKP244" s="171"/>
      <c r="GKQ244" s="171"/>
      <c r="GKR244" s="171"/>
      <c r="GKS244" s="171"/>
      <c r="GKT244" s="171"/>
      <c r="GKU244" s="171"/>
      <c r="GKV244" s="171"/>
      <c r="GKW244" s="171"/>
      <c r="GKX244" s="171"/>
      <c r="GKY244" s="171"/>
      <c r="GKZ244" s="171"/>
      <c r="GLA244" s="171"/>
      <c r="GLB244" s="171"/>
      <c r="GLC244" s="171"/>
      <c r="GLD244" s="171"/>
      <c r="GLE244" s="171"/>
      <c r="GLF244" s="171"/>
      <c r="GLG244" s="171"/>
      <c r="GLH244" s="171"/>
      <c r="GLI244" s="171"/>
      <c r="GLJ244" s="171"/>
      <c r="GLK244" s="171"/>
      <c r="GLL244" s="171"/>
      <c r="GLM244" s="171"/>
      <c r="GLN244" s="171"/>
      <c r="GLO244" s="171"/>
      <c r="GLP244" s="171"/>
      <c r="GLQ244" s="171"/>
      <c r="GLR244" s="171"/>
      <c r="GLS244" s="171"/>
      <c r="GLT244" s="171"/>
      <c r="GLU244" s="171"/>
      <c r="GLV244" s="171"/>
      <c r="GLW244" s="171"/>
      <c r="GLX244" s="171"/>
      <c r="GLY244" s="171"/>
      <c r="GLZ244" s="171"/>
      <c r="GMA244" s="171"/>
      <c r="GMB244" s="171"/>
      <c r="GMC244" s="171"/>
      <c r="GMD244" s="171"/>
      <c r="GME244" s="171"/>
      <c r="GMF244" s="171"/>
      <c r="GMG244" s="171"/>
      <c r="GMH244" s="171"/>
      <c r="GMI244" s="171"/>
      <c r="GMJ244" s="171"/>
      <c r="GMK244" s="171"/>
      <c r="GML244" s="171"/>
      <c r="GMM244" s="171"/>
      <c r="GMN244" s="171"/>
      <c r="GMO244" s="171"/>
      <c r="GMP244" s="171"/>
      <c r="GMQ244" s="171"/>
      <c r="GMR244" s="171"/>
      <c r="GMS244" s="171"/>
      <c r="GMT244" s="171"/>
      <c r="GMU244" s="171"/>
      <c r="GMV244" s="171"/>
      <c r="GMW244" s="171"/>
      <c r="GMX244" s="171"/>
      <c r="GMY244" s="171"/>
      <c r="GMZ244" s="171"/>
      <c r="GNA244" s="171"/>
      <c r="GNB244" s="171"/>
      <c r="GNC244" s="171"/>
      <c r="GND244" s="171"/>
      <c r="GNE244" s="171"/>
      <c r="GNF244" s="171"/>
      <c r="GNG244" s="171"/>
      <c r="GNH244" s="171"/>
      <c r="GNI244" s="171"/>
      <c r="GNJ244" s="171"/>
      <c r="GNK244" s="171"/>
      <c r="GNL244" s="171"/>
      <c r="GNM244" s="171"/>
      <c r="GNN244" s="171"/>
      <c r="GNO244" s="171"/>
      <c r="GNP244" s="171"/>
      <c r="GNQ244" s="171"/>
      <c r="GNR244" s="171"/>
      <c r="GNS244" s="171"/>
      <c r="GNT244" s="171"/>
      <c r="GNU244" s="171"/>
      <c r="GNV244" s="171"/>
      <c r="GNW244" s="171"/>
      <c r="GNX244" s="171"/>
      <c r="GNY244" s="171"/>
      <c r="GNZ244" s="171"/>
      <c r="GOA244" s="171"/>
      <c r="GOB244" s="171"/>
      <c r="GOC244" s="171"/>
      <c r="GOD244" s="171"/>
      <c r="GOE244" s="171"/>
      <c r="GOF244" s="171"/>
      <c r="GOG244" s="171"/>
      <c r="GOH244" s="171"/>
      <c r="GOI244" s="171"/>
      <c r="GOJ244" s="171"/>
      <c r="GOK244" s="171"/>
      <c r="GOL244" s="171"/>
      <c r="GOM244" s="171"/>
      <c r="GON244" s="171"/>
      <c r="GOO244" s="171"/>
      <c r="GOP244" s="171"/>
      <c r="GOQ244" s="171"/>
      <c r="GOR244" s="171"/>
      <c r="GOS244" s="171"/>
      <c r="GOT244" s="171"/>
      <c r="GOU244" s="171"/>
      <c r="GOV244" s="171"/>
      <c r="GOW244" s="171"/>
      <c r="GOX244" s="171"/>
      <c r="GOY244" s="171"/>
      <c r="GOZ244" s="171"/>
      <c r="GPA244" s="171"/>
      <c r="GPB244" s="171"/>
      <c r="GPC244" s="171"/>
      <c r="GPD244" s="171"/>
      <c r="GPE244" s="171"/>
      <c r="GPF244" s="171"/>
      <c r="GPG244" s="171"/>
      <c r="GPH244" s="171"/>
      <c r="GPI244" s="171"/>
      <c r="GPJ244" s="171"/>
      <c r="GPK244" s="171"/>
      <c r="GPL244" s="171"/>
      <c r="GPM244" s="171"/>
      <c r="GPN244" s="171"/>
      <c r="GPO244" s="171"/>
      <c r="GPP244" s="171"/>
      <c r="GPQ244" s="171"/>
      <c r="GPR244" s="171"/>
      <c r="GPS244" s="171"/>
      <c r="GPT244" s="171"/>
      <c r="GPU244" s="171"/>
      <c r="GPV244" s="171"/>
      <c r="GPW244" s="171"/>
      <c r="GPX244" s="171"/>
      <c r="GPY244" s="171"/>
      <c r="GPZ244" s="171"/>
      <c r="GQA244" s="171"/>
      <c r="GQB244" s="171"/>
      <c r="GQC244" s="171"/>
      <c r="GQD244" s="171"/>
      <c r="GQE244" s="171"/>
      <c r="GQF244" s="171"/>
      <c r="GQG244" s="171"/>
      <c r="GQH244" s="171"/>
      <c r="GQI244" s="171"/>
      <c r="GQJ244" s="171"/>
      <c r="GQK244" s="171"/>
      <c r="GQL244" s="171"/>
      <c r="GQM244" s="171"/>
      <c r="GQN244" s="171"/>
      <c r="GQO244" s="171"/>
      <c r="GQP244" s="171"/>
      <c r="GQQ244" s="171"/>
      <c r="GQR244" s="171"/>
      <c r="GQS244" s="171"/>
      <c r="GQT244" s="171"/>
      <c r="GQU244" s="171"/>
      <c r="GQV244" s="171"/>
      <c r="GQW244" s="171"/>
      <c r="GQX244" s="171"/>
      <c r="GQY244" s="171"/>
      <c r="GQZ244" s="171"/>
      <c r="GRA244" s="171"/>
      <c r="GRB244" s="171"/>
      <c r="GRC244" s="171"/>
      <c r="GRD244" s="171"/>
      <c r="GRE244" s="171"/>
      <c r="GRF244" s="171"/>
      <c r="GRG244" s="171"/>
      <c r="GRH244" s="171"/>
      <c r="GRI244" s="171"/>
      <c r="GRJ244" s="171"/>
      <c r="GRK244" s="171"/>
      <c r="GRL244" s="171"/>
      <c r="GRM244" s="171"/>
      <c r="GRN244" s="171"/>
      <c r="GRO244" s="171"/>
      <c r="GRP244" s="171"/>
      <c r="GRQ244" s="171"/>
      <c r="GRR244" s="171"/>
      <c r="GRS244" s="171"/>
      <c r="GRT244" s="171"/>
      <c r="GRU244" s="171"/>
      <c r="GRV244" s="171"/>
      <c r="GRW244" s="171"/>
      <c r="GRX244" s="171"/>
      <c r="GRY244" s="171"/>
      <c r="GRZ244" s="171"/>
      <c r="GSA244" s="171"/>
      <c r="GSB244" s="171"/>
      <c r="GSC244" s="171"/>
      <c r="GSD244" s="171"/>
      <c r="GSE244" s="171"/>
      <c r="GSF244" s="171"/>
      <c r="GSG244" s="171"/>
      <c r="GSH244" s="171"/>
      <c r="GSI244" s="171"/>
      <c r="GSJ244" s="171"/>
      <c r="GSK244" s="171"/>
      <c r="GSL244" s="171"/>
      <c r="GSM244" s="171"/>
      <c r="GSN244" s="171"/>
      <c r="GSO244" s="171"/>
      <c r="GSP244" s="171"/>
      <c r="GSQ244" s="171"/>
      <c r="GSR244" s="171"/>
      <c r="GSS244" s="171"/>
      <c r="GST244" s="171"/>
      <c r="GSU244" s="171"/>
      <c r="GSV244" s="171"/>
      <c r="GSW244" s="171"/>
      <c r="GSX244" s="171"/>
      <c r="GSY244" s="171"/>
      <c r="GSZ244" s="171"/>
      <c r="GTA244" s="171"/>
      <c r="GTB244" s="171"/>
      <c r="GTC244" s="171"/>
      <c r="GTD244" s="171"/>
      <c r="GTE244" s="171"/>
      <c r="GTF244" s="171"/>
      <c r="GTG244" s="171"/>
      <c r="GTH244" s="171"/>
      <c r="GTI244" s="171"/>
      <c r="GTJ244" s="171"/>
      <c r="GTK244" s="171"/>
      <c r="GTL244" s="171"/>
      <c r="GTM244" s="171"/>
      <c r="GTN244" s="171"/>
      <c r="GTO244" s="171"/>
      <c r="GTP244" s="171"/>
      <c r="GTQ244" s="171"/>
      <c r="GTR244" s="171"/>
      <c r="GTS244" s="171"/>
      <c r="GTT244" s="171"/>
      <c r="GTU244" s="171"/>
      <c r="GTV244" s="171"/>
      <c r="GTW244" s="171"/>
      <c r="GTX244" s="171"/>
      <c r="GTY244" s="171"/>
      <c r="GTZ244" s="171"/>
      <c r="GUA244" s="171"/>
      <c r="GUB244" s="171"/>
      <c r="GUC244" s="171"/>
      <c r="GUD244" s="171"/>
      <c r="GUE244" s="171"/>
      <c r="GUF244" s="171"/>
      <c r="GUG244" s="171"/>
      <c r="GUH244" s="171"/>
      <c r="GUI244" s="171"/>
      <c r="GUJ244" s="171"/>
      <c r="GUK244" s="171"/>
      <c r="GUL244" s="171"/>
      <c r="GUM244" s="171"/>
      <c r="GUN244" s="171"/>
      <c r="GUO244" s="171"/>
      <c r="GUP244" s="171"/>
      <c r="GUQ244" s="171"/>
      <c r="GUR244" s="171"/>
      <c r="GUS244" s="171"/>
      <c r="GUT244" s="171"/>
      <c r="GUU244" s="171"/>
      <c r="GUV244" s="171"/>
      <c r="GUW244" s="171"/>
      <c r="GUX244" s="171"/>
      <c r="GUY244" s="171"/>
      <c r="GUZ244" s="171"/>
      <c r="GVA244" s="171"/>
      <c r="GVB244" s="171"/>
      <c r="GVC244" s="171"/>
      <c r="GVD244" s="171"/>
      <c r="GVE244" s="171"/>
      <c r="GVF244" s="171"/>
      <c r="GVG244" s="171"/>
      <c r="GVH244" s="171"/>
      <c r="GVI244" s="171"/>
      <c r="GVJ244" s="171"/>
      <c r="GVK244" s="171"/>
      <c r="GVL244" s="171"/>
      <c r="GVM244" s="171"/>
      <c r="GVN244" s="171"/>
      <c r="GVO244" s="171"/>
      <c r="GVP244" s="171"/>
      <c r="GVQ244" s="171"/>
      <c r="GVR244" s="171"/>
      <c r="GVS244" s="171"/>
      <c r="GVT244" s="171"/>
      <c r="GVU244" s="171"/>
      <c r="GVV244" s="171"/>
      <c r="GVW244" s="171"/>
      <c r="GVX244" s="171"/>
      <c r="GVY244" s="171"/>
      <c r="GVZ244" s="171"/>
      <c r="GWA244" s="171"/>
      <c r="GWB244" s="171"/>
      <c r="GWC244" s="171"/>
      <c r="GWD244" s="171"/>
      <c r="GWE244" s="171"/>
      <c r="GWF244" s="171"/>
      <c r="GWG244" s="171"/>
      <c r="GWH244" s="171"/>
      <c r="GWI244" s="171"/>
      <c r="GWJ244" s="171"/>
      <c r="GWK244" s="171"/>
      <c r="GWL244" s="171"/>
      <c r="GWM244" s="171"/>
      <c r="GWN244" s="171"/>
      <c r="GWO244" s="171"/>
      <c r="GWP244" s="171"/>
      <c r="GWQ244" s="171"/>
      <c r="GWR244" s="171"/>
      <c r="GWS244" s="171"/>
      <c r="GWT244" s="171"/>
      <c r="GWU244" s="171"/>
      <c r="GWV244" s="171"/>
      <c r="GWW244" s="171"/>
      <c r="GWX244" s="171"/>
      <c r="GWY244" s="171"/>
      <c r="GWZ244" s="171"/>
      <c r="GXA244" s="171"/>
      <c r="GXB244" s="171"/>
      <c r="GXC244" s="171"/>
      <c r="GXD244" s="171"/>
      <c r="GXE244" s="171"/>
      <c r="GXF244" s="171"/>
      <c r="GXG244" s="171"/>
      <c r="GXH244" s="171"/>
      <c r="GXI244" s="171"/>
      <c r="GXJ244" s="171"/>
      <c r="GXK244" s="171"/>
      <c r="GXL244" s="171"/>
      <c r="GXM244" s="171"/>
      <c r="GXN244" s="171"/>
      <c r="GXO244" s="171"/>
      <c r="GXP244" s="171"/>
      <c r="GXQ244" s="171"/>
      <c r="GXR244" s="171"/>
      <c r="GXS244" s="171"/>
      <c r="GXT244" s="171"/>
      <c r="GXU244" s="171"/>
      <c r="GXV244" s="171"/>
      <c r="GXW244" s="171"/>
      <c r="GXX244" s="171"/>
      <c r="GXY244" s="171"/>
      <c r="GXZ244" s="171"/>
      <c r="GYA244" s="171"/>
      <c r="GYB244" s="171"/>
      <c r="GYC244" s="171"/>
      <c r="GYD244" s="171"/>
      <c r="GYE244" s="171"/>
      <c r="GYF244" s="171"/>
      <c r="GYG244" s="171"/>
      <c r="GYH244" s="171"/>
      <c r="GYI244" s="171"/>
      <c r="GYJ244" s="171"/>
      <c r="GYK244" s="171"/>
      <c r="GYL244" s="171"/>
      <c r="GYM244" s="171"/>
      <c r="GYN244" s="171"/>
      <c r="GYO244" s="171"/>
      <c r="GYP244" s="171"/>
      <c r="GYQ244" s="171"/>
      <c r="GYR244" s="171"/>
      <c r="GYS244" s="171"/>
      <c r="GYT244" s="171"/>
      <c r="GYU244" s="171"/>
      <c r="GYV244" s="171"/>
      <c r="GYW244" s="171"/>
      <c r="GYX244" s="171"/>
      <c r="GYY244" s="171"/>
      <c r="GYZ244" s="171"/>
      <c r="GZA244" s="171"/>
      <c r="GZB244" s="171"/>
      <c r="GZC244" s="171"/>
      <c r="GZD244" s="171"/>
      <c r="GZE244" s="171"/>
      <c r="GZF244" s="171"/>
      <c r="GZG244" s="171"/>
      <c r="GZH244" s="171"/>
      <c r="GZI244" s="171"/>
      <c r="GZJ244" s="171"/>
      <c r="GZK244" s="171"/>
      <c r="GZL244" s="171"/>
      <c r="GZM244" s="171"/>
      <c r="GZN244" s="171"/>
      <c r="GZO244" s="171"/>
      <c r="GZP244" s="171"/>
      <c r="GZQ244" s="171"/>
      <c r="GZR244" s="171"/>
      <c r="GZS244" s="171"/>
      <c r="GZT244" s="171"/>
      <c r="GZU244" s="171"/>
      <c r="GZV244" s="171"/>
      <c r="GZW244" s="171"/>
      <c r="GZX244" s="171"/>
      <c r="GZY244" s="171"/>
      <c r="GZZ244" s="171"/>
      <c r="HAA244" s="171"/>
      <c r="HAB244" s="171"/>
      <c r="HAC244" s="171"/>
      <c r="HAD244" s="171"/>
      <c r="HAE244" s="171"/>
      <c r="HAF244" s="171"/>
      <c r="HAG244" s="171"/>
      <c r="HAH244" s="171"/>
      <c r="HAI244" s="171"/>
      <c r="HAJ244" s="171"/>
      <c r="HAK244" s="171"/>
      <c r="HAL244" s="171"/>
      <c r="HAM244" s="171"/>
      <c r="HAN244" s="171"/>
      <c r="HAO244" s="171"/>
      <c r="HAP244" s="171"/>
      <c r="HAQ244" s="171"/>
      <c r="HAR244" s="171"/>
      <c r="HAS244" s="171"/>
      <c r="HAT244" s="171"/>
      <c r="HAU244" s="171"/>
      <c r="HAV244" s="171"/>
      <c r="HAW244" s="171"/>
      <c r="HAX244" s="171"/>
      <c r="HAY244" s="171"/>
      <c r="HAZ244" s="171"/>
      <c r="HBA244" s="171"/>
      <c r="HBB244" s="171"/>
      <c r="HBC244" s="171"/>
      <c r="HBD244" s="171"/>
      <c r="HBE244" s="171"/>
      <c r="HBF244" s="171"/>
      <c r="HBG244" s="171"/>
      <c r="HBH244" s="171"/>
      <c r="HBI244" s="171"/>
      <c r="HBJ244" s="171"/>
      <c r="HBK244" s="171"/>
      <c r="HBL244" s="171"/>
      <c r="HBM244" s="171"/>
      <c r="HBN244" s="171"/>
      <c r="HBO244" s="171"/>
      <c r="HBP244" s="171"/>
      <c r="HBQ244" s="171"/>
      <c r="HBR244" s="171"/>
      <c r="HBS244" s="171"/>
      <c r="HBT244" s="171"/>
      <c r="HBU244" s="171"/>
      <c r="HBV244" s="171"/>
      <c r="HBW244" s="171"/>
      <c r="HBX244" s="171"/>
      <c r="HBY244" s="171"/>
      <c r="HBZ244" s="171"/>
      <c r="HCA244" s="171"/>
      <c r="HCB244" s="171"/>
      <c r="HCC244" s="171"/>
      <c r="HCD244" s="171"/>
      <c r="HCE244" s="171"/>
      <c r="HCF244" s="171"/>
      <c r="HCG244" s="171"/>
      <c r="HCH244" s="171"/>
      <c r="HCI244" s="171"/>
      <c r="HCJ244" s="171"/>
      <c r="HCK244" s="171"/>
      <c r="HCL244" s="171"/>
      <c r="HCM244" s="171"/>
      <c r="HCN244" s="171"/>
      <c r="HCO244" s="171"/>
      <c r="HCP244" s="171"/>
      <c r="HCQ244" s="171"/>
      <c r="HCR244" s="171"/>
      <c r="HCS244" s="171"/>
      <c r="HCT244" s="171"/>
      <c r="HCU244" s="171"/>
      <c r="HCV244" s="171"/>
      <c r="HCW244" s="171"/>
      <c r="HCX244" s="171"/>
      <c r="HCY244" s="171"/>
      <c r="HCZ244" s="171"/>
      <c r="HDA244" s="171"/>
      <c r="HDB244" s="171"/>
      <c r="HDC244" s="171"/>
      <c r="HDD244" s="171"/>
      <c r="HDE244" s="171"/>
      <c r="HDF244" s="171"/>
      <c r="HDG244" s="171"/>
      <c r="HDH244" s="171"/>
      <c r="HDI244" s="171"/>
      <c r="HDJ244" s="171"/>
      <c r="HDK244" s="171"/>
      <c r="HDL244" s="171"/>
      <c r="HDM244" s="171"/>
      <c r="HDN244" s="171"/>
      <c r="HDO244" s="171"/>
      <c r="HDP244" s="171"/>
      <c r="HDQ244" s="171"/>
      <c r="HDR244" s="171"/>
      <c r="HDS244" s="171"/>
      <c r="HDT244" s="171"/>
      <c r="HDU244" s="171"/>
      <c r="HDV244" s="171"/>
      <c r="HDW244" s="171"/>
      <c r="HDX244" s="171"/>
      <c r="HDY244" s="171"/>
      <c r="HDZ244" s="171"/>
      <c r="HEA244" s="171"/>
      <c r="HEB244" s="171"/>
      <c r="HEC244" s="171"/>
      <c r="HED244" s="171"/>
      <c r="HEE244" s="171"/>
      <c r="HEF244" s="171"/>
      <c r="HEG244" s="171"/>
      <c r="HEH244" s="171"/>
      <c r="HEI244" s="171"/>
      <c r="HEJ244" s="171"/>
      <c r="HEK244" s="171"/>
      <c r="HEL244" s="171"/>
      <c r="HEM244" s="171"/>
      <c r="HEN244" s="171"/>
      <c r="HEO244" s="171"/>
      <c r="HEP244" s="171"/>
      <c r="HEQ244" s="171"/>
      <c r="HER244" s="171"/>
      <c r="HES244" s="171"/>
      <c r="HET244" s="171"/>
      <c r="HEU244" s="171"/>
      <c r="HEV244" s="171"/>
      <c r="HEW244" s="171"/>
      <c r="HEX244" s="171"/>
      <c r="HEY244" s="171"/>
      <c r="HEZ244" s="171"/>
      <c r="HFA244" s="171"/>
      <c r="HFB244" s="171"/>
      <c r="HFC244" s="171"/>
      <c r="HFD244" s="171"/>
      <c r="HFE244" s="171"/>
      <c r="HFF244" s="171"/>
      <c r="HFG244" s="171"/>
      <c r="HFH244" s="171"/>
      <c r="HFI244" s="171"/>
      <c r="HFJ244" s="171"/>
      <c r="HFK244" s="171"/>
      <c r="HFL244" s="171"/>
      <c r="HFM244" s="171"/>
      <c r="HFN244" s="171"/>
      <c r="HFO244" s="171"/>
      <c r="HFP244" s="171"/>
      <c r="HFQ244" s="171"/>
      <c r="HFR244" s="171"/>
      <c r="HFS244" s="171"/>
      <c r="HFT244" s="171"/>
      <c r="HFU244" s="171"/>
      <c r="HFV244" s="171"/>
      <c r="HFW244" s="171"/>
      <c r="HFX244" s="171"/>
      <c r="HFY244" s="171"/>
      <c r="HFZ244" s="171"/>
      <c r="HGA244" s="171"/>
      <c r="HGB244" s="171"/>
      <c r="HGC244" s="171"/>
      <c r="HGD244" s="171"/>
      <c r="HGE244" s="171"/>
      <c r="HGF244" s="171"/>
      <c r="HGG244" s="171"/>
      <c r="HGH244" s="171"/>
      <c r="HGI244" s="171"/>
      <c r="HGJ244" s="171"/>
      <c r="HGK244" s="171"/>
      <c r="HGL244" s="171"/>
      <c r="HGM244" s="171"/>
      <c r="HGN244" s="171"/>
      <c r="HGO244" s="171"/>
      <c r="HGP244" s="171"/>
      <c r="HGQ244" s="171"/>
      <c r="HGR244" s="171"/>
      <c r="HGS244" s="171"/>
      <c r="HGT244" s="171"/>
      <c r="HGU244" s="171"/>
      <c r="HGV244" s="171"/>
      <c r="HGW244" s="171"/>
      <c r="HGX244" s="171"/>
      <c r="HGY244" s="171"/>
      <c r="HGZ244" s="171"/>
      <c r="HHA244" s="171"/>
      <c r="HHB244" s="171"/>
      <c r="HHC244" s="171"/>
      <c r="HHD244" s="171"/>
      <c r="HHE244" s="171"/>
      <c r="HHF244" s="171"/>
      <c r="HHG244" s="171"/>
      <c r="HHH244" s="171"/>
      <c r="HHI244" s="171"/>
      <c r="HHJ244" s="171"/>
      <c r="HHK244" s="171"/>
      <c r="HHL244" s="171"/>
      <c r="HHM244" s="171"/>
      <c r="HHN244" s="171"/>
      <c r="HHO244" s="171"/>
      <c r="HHP244" s="171"/>
      <c r="HHQ244" s="171"/>
      <c r="HHR244" s="171"/>
      <c r="HHS244" s="171"/>
      <c r="HHT244" s="171"/>
      <c r="HHU244" s="171"/>
      <c r="HHV244" s="171"/>
      <c r="HHW244" s="171"/>
      <c r="HHX244" s="171"/>
      <c r="HHY244" s="171"/>
      <c r="HHZ244" s="171"/>
      <c r="HIA244" s="171"/>
      <c r="HIB244" s="171"/>
      <c r="HIC244" s="171"/>
      <c r="HID244" s="171"/>
      <c r="HIE244" s="171"/>
      <c r="HIF244" s="171"/>
      <c r="HIG244" s="171"/>
      <c r="HIH244" s="171"/>
      <c r="HII244" s="171"/>
      <c r="HIJ244" s="171"/>
      <c r="HIK244" s="171"/>
      <c r="HIL244" s="171"/>
      <c r="HIM244" s="171"/>
      <c r="HIN244" s="171"/>
      <c r="HIO244" s="171"/>
      <c r="HIP244" s="171"/>
      <c r="HIQ244" s="171"/>
      <c r="HIR244" s="171"/>
      <c r="HIS244" s="171"/>
      <c r="HIT244" s="171"/>
      <c r="HIU244" s="171"/>
      <c r="HIV244" s="171"/>
      <c r="HIW244" s="171"/>
      <c r="HIX244" s="171"/>
      <c r="HIY244" s="171"/>
      <c r="HIZ244" s="171"/>
      <c r="HJA244" s="171"/>
      <c r="HJB244" s="171"/>
      <c r="HJC244" s="171"/>
      <c r="HJD244" s="171"/>
      <c r="HJE244" s="171"/>
      <c r="HJF244" s="171"/>
      <c r="HJG244" s="171"/>
      <c r="HJH244" s="171"/>
      <c r="HJI244" s="171"/>
      <c r="HJJ244" s="171"/>
      <c r="HJK244" s="171"/>
      <c r="HJL244" s="171"/>
      <c r="HJM244" s="171"/>
      <c r="HJN244" s="171"/>
      <c r="HJO244" s="171"/>
      <c r="HJP244" s="171"/>
      <c r="HJQ244" s="171"/>
      <c r="HJR244" s="171"/>
      <c r="HJS244" s="171"/>
      <c r="HJT244" s="171"/>
      <c r="HJU244" s="171"/>
      <c r="HJV244" s="171"/>
      <c r="HJW244" s="171"/>
      <c r="HJX244" s="171"/>
      <c r="HJY244" s="171"/>
      <c r="HJZ244" s="171"/>
      <c r="HKA244" s="171"/>
      <c r="HKB244" s="171"/>
      <c r="HKC244" s="171"/>
      <c r="HKD244" s="171"/>
      <c r="HKE244" s="171"/>
      <c r="HKF244" s="171"/>
      <c r="HKG244" s="171"/>
      <c r="HKH244" s="171"/>
      <c r="HKI244" s="171"/>
      <c r="HKJ244" s="171"/>
      <c r="HKK244" s="171"/>
      <c r="HKL244" s="171"/>
      <c r="HKM244" s="171"/>
      <c r="HKN244" s="171"/>
      <c r="HKO244" s="171"/>
      <c r="HKP244" s="171"/>
      <c r="HKQ244" s="171"/>
      <c r="HKR244" s="171"/>
      <c r="HKS244" s="171"/>
      <c r="HKT244" s="171"/>
      <c r="HKU244" s="171"/>
      <c r="HKV244" s="171"/>
      <c r="HKW244" s="171"/>
      <c r="HKX244" s="171"/>
      <c r="HKY244" s="171"/>
      <c r="HKZ244" s="171"/>
      <c r="HLA244" s="171"/>
      <c r="HLB244" s="171"/>
      <c r="HLC244" s="171"/>
      <c r="HLD244" s="171"/>
      <c r="HLE244" s="171"/>
      <c r="HLF244" s="171"/>
      <c r="HLG244" s="171"/>
      <c r="HLH244" s="171"/>
      <c r="HLI244" s="171"/>
      <c r="HLJ244" s="171"/>
      <c r="HLK244" s="171"/>
      <c r="HLL244" s="171"/>
      <c r="HLM244" s="171"/>
      <c r="HLN244" s="171"/>
      <c r="HLO244" s="171"/>
      <c r="HLP244" s="171"/>
      <c r="HLQ244" s="171"/>
      <c r="HLR244" s="171"/>
      <c r="HLS244" s="171"/>
      <c r="HLT244" s="171"/>
      <c r="HLU244" s="171"/>
      <c r="HLV244" s="171"/>
      <c r="HLW244" s="171"/>
      <c r="HLX244" s="171"/>
      <c r="HLY244" s="171"/>
      <c r="HLZ244" s="171"/>
      <c r="HMA244" s="171"/>
      <c r="HMB244" s="171"/>
      <c r="HMC244" s="171"/>
      <c r="HMD244" s="171"/>
      <c r="HME244" s="171"/>
      <c r="HMF244" s="171"/>
      <c r="HMG244" s="171"/>
      <c r="HMH244" s="171"/>
      <c r="HMI244" s="171"/>
      <c r="HMJ244" s="171"/>
      <c r="HMK244" s="171"/>
      <c r="HML244" s="171"/>
      <c r="HMM244" s="171"/>
      <c r="HMN244" s="171"/>
      <c r="HMO244" s="171"/>
      <c r="HMP244" s="171"/>
      <c r="HMQ244" s="171"/>
      <c r="HMR244" s="171"/>
      <c r="HMS244" s="171"/>
      <c r="HMT244" s="171"/>
      <c r="HMU244" s="171"/>
      <c r="HMV244" s="171"/>
      <c r="HMW244" s="171"/>
      <c r="HMX244" s="171"/>
      <c r="HMY244" s="171"/>
      <c r="HMZ244" s="171"/>
      <c r="HNA244" s="171"/>
      <c r="HNB244" s="171"/>
      <c r="HNC244" s="171"/>
      <c r="HND244" s="171"/>
      <c r="HNE244" s="171"/>
      <c r="HNF244" s="171"/>
      <c r="HNG244" s="171"/>
      <c r="HNH244" s="171"/>
      <c r="HNI244" s="171"/>
      <c r="HNJ244" s="171"/>
      <c r="HNK244" s="171"/>
      <c r="HNL244" s="171"/>
      <c r="HNM244" s="171"/>
      <c r="HNN244" s="171"/>
      <c r="HNO244" s="171"/>
      <c r="HNP244" s="171"/>
      <c r="HNQ244" s="171"/>
      <c r="HNR244" s="171"/>
      <c r="HNS244" s="171"/>
      <c r="HNT244" s="171"/>
      <c r="HNU244" s="171"/>
      <c r="HNV244" s="171"/>
      <c r="HNW244" s="171"/>
      <c r="HNX244" s="171"/>
      <c r="HNY244" s="171"/>
      <c r="HNZ244" s="171"/>
      <c r="HOA244" s="171"/>
      <c r="HOB244" s="171"/>
      <c r="HOC244" s="171"/>
      <c r="HOD244" s="171"/>
      <c r="HOE244" s="171"/>
      <c r="HOF244" s="171"/>
      <c r="HOG244" s="171"/>
      <c r="HOH244" s="171"/>
      <c r="HOI244" s="171"/>
      <c r="HOJ244" s="171"/>
      <c r="HOK244" s="171"/>
      <c r="HOL244" s="171"/>
      <c r="HOM244" s="171"/>
      <c r="HON244" s="171"/>
      <c r="HOO244" s="171"/>
      <c r="HOP244" s="171"/>
      <c r="HOQ244" s="171"/>
      <c r="HOR244" s="171"/>
      <c r="HOS244" s="171"/>
      <c r="HOT244" s="171"/>
      <c r="HOU244" s="171"/>
      <c r="HOV244" s="171"/>
      <c r="HOW244" s="171"/>
      <c r="HOX244" s="171"/>
      <c r="HOY244" s="171"/>
      <c r="HOZ244" s="171"/>
      <c r="HPA244" s="171"/>
      <c r="HPB244" s="171"/>
      <c r="HPC244" s="171"/>
      <c r="HPD244" s="171"/>
      <c r="HPE244" s="171"/>
      <c r="HPF244" s="171"/>
      <c r="HPG244" s="171"/>
      <c r="HPH244" s="171"/>
      <c r="HPI244" s="171"/>
      <c r="HPJ244" s="171"/>
      <c r="HPK244" s="171"/>
      <c r="HPL244" s="171"/>
      <c r="HPM244" s="171"/>
      <c r="HPN244" s="171"/>
      <c r="HPO244" s="171"/>
      <c r="HPP244" s="171"/>
      <c r="HPQ244" s="171"/>
      <c r="HPR244" s="171"/>
      <c r="HPS244" s="171"/>
      <c r="HPT244" s="171"/>
      <c r="HPU244" s="171"/>
      <c r="HPV244" s="171"/>
      <c r="HPW244" s="171"/>
      <c r="HPX244" s="171"/>
      <c r="HPY244" s="171"/>
      <c r="HPZ244" s="171"/>
      <c r="HQA244" s="171"/>
      <c r="HQB244" s="171"/>
      <c r="HQC244" s="171"/>
      <c r="HQD244" s="171"/>
      <c r="HQE244" s="171"/>
      <c r="HQF244" s="171"/>
      <c r="HQG244" s="171"/>
      <c r="HQH244" s="171"/>
      <c r="HQI244" s="171"/>
      <c r="HQJ244" s="171"/>
      <c r="HQK244" s="171"/>
      <c r="HQL244" s="171"/>
      <c r="HQM244" s="171"/>
      <c r="HQN244" s="171"/>
      <c r="HQO244" s="171"/>
      <c r="HQP244" s="171"/>
      <c r="HQQ244" s="171"/>
      <c r="HQR244" s="171"/>
      <c r="HQS244" s="171"/>
      <c r="HQT244" s="171"/>
      <c r="HQU244" s="171"/>
      <c r="HQV244" s="171"/>
      <c r="HQW244" s="171"/>
      <c r="HQX244" s="171"/>
      <c r="HQY244" s="171"/>
      <c r="HQZ244" s="171"/>
      <c r="HRA244" s="171"/>
      <c r="HRB244" s="171"/>
      <c r="HRC244" s="171"/>
      <c r="HRD244" s="171"/>
      <c r="HRE244" s="171"/>
      <c r="HRF244" s="171"/>
      <c r="HRG244" s="171"/>
      <c r="HRH244" s="171"/>
      <c r="HRI244" s="171"/>
      <c r="HRJ244" s="171"/>
      <c r="HRK244" s="171"/>
      <c r="HRL244" s="171"/>
      <c r="HRM244" s="171"/>
      <c r="HRN244" s="171"/>
      <c r="HRO244" s="171"/>
      <c r="HRP244" s="171"/>
      <c r="HRQ244" s="171"/>
      <c r="HRR244" s="171"/>
      <c r="HRS244" s="171"/>
      <c r="HRT244" s="171"/>
      <c r="HRU244" s="171"/>
      <c r="HRV244" s="171"/>
      <c r="HRW244" s="171"/>
      <c r="HRX244" s="171"/>
      <c r="HRY244" s="171"/>
      <c r="HRZ244" s="171"/>
      <c r="HSA244" s="171"/>
      <c r="HSB244" s="171"/>
      <c r="HSC244" s="171"/>
      <c r="HSD244" s="171"/>
      <c r="HSE244" s="171"/>
      <c r="HSF244" s="171"/>
      <c r="HSG244" s="171"/>
      <c r="HSH244" s="171"/>
      <c r="HSI244" s="171"/>
      <c r="HSJ244" s="171"/>
      <c r="HSK244" s="171"/>
      <c r="HSL244" s="171"/>
      <c r="HSM244" s="171"/>
      <c r="HSN244" s="171"/>
      <c r="HSO244" s="171"/>
      <c r="HSP244" s="171"/>
      <c r="HSQ244" s="171"/>
      <c r="HSR244" s="171"/>
      <c r="HSS244" s="171"/>
      <c r="HST244" s="171"/>
      <c r="HSU244" s="171"/>
      <c r="HSV244" s="171"/>
      <c r="HSW244" s="171"/>
      <c r="HSX244" s="171"/>
      <c r="HSY244" s="171"/>
      <c r="HSZ244" s="171"/>
      <c r="HTA244" s="171"/>
      <c r="HTB244" s="171"/>
      <c r="HTC244" s="171"/>
      <c r="HTD244" s="171"/>
      <c r="HTE244" s="171"/>
      <c r="HTF244" s="171"/>
      <c r="HTG244" s="171"/>
      <c r="HTH244" s="171"/>
      <c r="HTI244" s="171"/>
      <c r="HTJ244" s="171"/>
      <c r="HTK244" s="171"/>
      <c r="HTL244" s="171"/>
      <c r="HTM244" s="171"/>
      <c r="HTN244" s="171"/>
      <c r="HTO244" s="171"/>
      <c r="HTP244" s="171"/>
      <c r="HTQ244" s="171"/>
      <c r="HTR244" s="171"/>
      <c r="HTS244" s="171"/>
      <c r="HTT244" s="171"/>
      <c r="HTU244" s="171"/>
      <c r="HTV244" s="171"/>
      <c r="HTW244" s="171"/>
      <c r="HTX244" s="171"/>
      <c r="HTY244" s="171"/>
      <c r="HTZ244" s="171"/>
      <c r="HUA244" s="171"/>
      <c r="HUB244" s="171"/>
      <c r="HUC244" s="171"/>
      <c r="HUD244" s="171"/>
      <c r="HUE244" s="171"/>
      <c r="HUF244" s="171"/>
      <c r="HUG244" s="171"/>
      <c r="HUH244" s="171"/>
      <c r="HUI244" s="171"/>
      <c r="HUJ244" s="171"/>
      <c r="HUK244" s="171"/>
      <c r="HUL244" s="171"/>
      <c r="HUM244" s="171"/>
      <c r="HUN244" s="171"/>
      <c r="HUO244" s="171"/>
      <c r="HUP244" s="171"/>
      <c r="HUQ244" s="171"/>
      <c r="HUR244" s="171"/>
      <c r="HUS244" s="171"/>
      <c r="HUT244" s="171"/>
      <c r="HUU244" s="171"/>
      <c r="HUV244" s="171"/>
      <c r="HUW244" s="171"/>
      <c r="HUX244" s="171"/>
      <c r="HUY244" s="171"/>
      <c r="HUZ244" s="171"/>
      <c r="HVA244" s="171"/>
      <c r="HVB244" s="171"/>
      <c r="HVC244" s="171"/>
      <c r="HVD244" s="171"/>
      <c r="HVE244" s="171"/>
      <c r="HVF244" s="171"/>
      <c r="HVG244" s="171"/>
      <c r="HVH244" s="171"/>
      <c r="HVI244" s="171"/>
      <c r="HVJ244" s="171"/>
      <c r="HVK244" s="171"/>
      <c r="HVL244" s="171"/>
      <c r="HVM244" s="171"/>
      <c r="HVN244" s="171"/>
      <c r="HVO244" s="171"/>
      <c r="HVP244" s="171"/>
      <c r="HVQ244" s="171"/>
      <c r="HVR244" s="171"/>
      <c r="HVS244" s="171"/>
      <c r="HVT244" s="171"/>
      <c r="HVU244" s="171"/>
      <c r="HVV244" s="171"/>
      <c r="HVW244" s="171"/>
      <c r="HVX244" s="171"/>
      <c r="HVY244" s="171"/>
      <c r="HVZ244" s="171"/>
      <c r="HWA244" s="171"/>
      <c r="HWB244" s="171"/>
      <c r="HWC244" s="171"/>
      <c r="HWD244" s="171"/>
      <c r="HWE244" s="171"/>
      <c r="HWF244" s="171"/>
      <c r="HWG244" s="171"/>
      <c r="HWH244" s="171"/>
      <c r="HWI244" s="171"/>
      <c r="HWJ244" s="171"/>
      <c r="HWK244" s="171"/>
      <c r="HWL244" s="171"/>
      <c r="HWM244" s="171"/>
      <c r="HWN244" s="171"/>
      <c r="HWO244" s="171"/>
      <c r="HWP244" s="171"/>
      <c r="HWQ244" s="171"/>
      <c r="HWR244" s="171"/>
      <c r="HWS244" s="171"/>
      <c r="HWT244" s="171"/>
      <c r="HWU244" s="171"/>
      <c r="HWV244" s="171"/>
      <c r="HWW244" s="171"/>
      <c r="HWX244" s="171"/>
      <c r="HWY244" s="171"/>
      <c r="HWZ244" s="171"/>
      <c r="HXA244" s="171"/>
      <c r="HXB244" s="171"/>
      <c r="HXC244" s="171"/>
      <c r="HXD244" s="171"/>
      <c r="HXE244" s="171"/>
      <c r="HXF244" s="171"/>
      <c r="HXG244" s="171"/>
      <c r="HXH244" s="171"/>
      <c r="HXI244" s="171"/>
      <c r="HXJ244" s="171"/>
      <c r="HXK244" s="171"/>
      <c r="HXL244" s="171"/>
      <c r="HXM244" s="171"/>
      <c r="HXN244" s="171"/>
      <c r="HXO244" s="171"/>
      <c r="HXP244" s="171"/>
      <c r="HXQ244" s="171"/>
      <c r="HXR244" s="171"/>
      <c r="HXS244" s="171"/>
      <c r="HXT244" s="171"/>
      <c r="HXU244" s="171"/>
      <c r="HXV244" s="171"/>
      <c r="HXW244" s="171"/>
      <c r="HXX244" s="171"/>
      <c r="HXY244" s="171"/>
      <c r="HXZ244" s="171"/>
      <c r="HYA244" s="171"/>
      <c r="HYB244" s="171"/>
      <c r="HYC244" s="171"/>
      <c r="HYD244" s="171"/>
      <c r="HYE244" s="171"/>
      <c r="HYF244" s="171"/>
      <c r="HYG244" s="171"/>
      <c r="HYH244" s="171"/>
      <c r="HYI244" s="171"/>
      <c r="HYJ244" s="171"/>
      <c r="HYK244" s="171"/>
      <c r="HYL244" s="171"/>
      <c r="HYM244" s="171"/>
      <c r="HYN244" s="171"/>
      <c r="HYO244" s="171"/>
      <c r="HYP244" s="171"/>
      <c r="HYQ244" s="171"/>
      <c r="HYR244" s="171"/>
      <c r="HYS244" s="171"/>
      <c r="HYT244" s="171"/>
      <c r="HYU244" s="171"/>
      <c r="HYV244" s="171"/>
      <c r="HYW244" s="171"/>
      <c r="HYX244" s="171"/>
      <c r="HYY244" s="171"/>
      <c r="HYZ244" s="171"/>
      <c r="HZA244" s="171"/>
      <c r="HZB244" s="171"/>
      <c r="HZC244" s="171"/>
      <c r="HZD244" s="171"/>
      <c r="HZE244" s="171"/>
      <c r="HZF244" s="171"/>
      <c r="HZG244" s="171"/>
      <c r="HZH244" s="171"/>
      <c r="HZI244" s="171"/>
      <c r="HZJ244" s="171"/>
      <c r="HZK244" s="171"/>
      <c r="HZL244" s="171"/>
      <c r="HZM244" s="171"/>
      <c r="HZN244" s="171"/>
      <c r="HZO244" s="171"/>
      <c r="HZP244" s="171"/>
      <c r="HZQ244" s="171"/>
      <c r="HZR244" s="171"/>
      <c r="HZS244" s="171"/>
      <c r="HZT244" s="171"/>
      <c r="HZU244" s="171"/>
      <c r="HZV244" s="171"/>
      <c r="HZW244" s="171"/>
      <c r="HZX244" s="171"/>
      <c r="HZY244" s="171"/>
      <c r="HZZ244" s="171"/>
      <c r="IAA244" s="171"/>
      <c r="IAB244" s="171"/>
      <c r="IAC244" s="171"/>
      <c r="IAD244" s="171"/>
      <c r="IAE244" s="171"/>
      <c r="IAF244" s="171"/>
      <c r="IAG244" s="171"/>
      <c r="IAH244" s="171"/>
      <c r="IAI244" s="171"/>
      <c r="IAJ244" s="171"/>
      <c r="IAK244" s="171"/>
      <c r="IAL244" s="171"/>
      <c r="IAM244" s="171"/>
      <c r="IAN244" s="171"/>
      <c r="IAO244" s="171"/>
      <c r="IAP244" s="171"/>
      <c r="IAQ244" s="171"/>
      <c r="IAR244" s="171"/>
      <c r="IAS244" s="171"/>
      <c r="IAT244" s="171"/>
      <c r="IAU244" s="171"/>
      <c r="IAV244" s="171"/>
      <c r="IAW244" s="171"/>
      <c r="IAX244" s="171"/>
      <c r="IAY244" s="171"/>
      <c r="IAZ244" s="171"/>
      <c r="IBA244" s="171"/>
      <c r="IBB244" s="171"/>
      <c r="IBC244" s="171"/>
      <c r="IBD244" s="171"/>
      <c r="IBE244" s="171"/>
      <c r="IBF244" s="171"/>
      <c r="IBG244" s="171"/>
      <c r="IBH244" s="171"/>
      <c r="IBI244" s="171"/>
      <c r="IBJ244" s="171"/>
      <c r="IBK244" s="171"/>
      <c r="IBL244" s="171"/>
      <c r="IBM244" s="171"/>
      <c r="IBN244" s="171"/>
      <c r="IBO244" s="171"/>
      <c r="IBP244" s="171"/>
      <c r="IBQ244" s="171"/>
      <c r="IBR244" s="171"/>
      <c r="IBS244" s="171"/>
      <c r="IBT244" s="171"/>
      <c r="IBU244" s="171"/>
      <c r="IBV244" s="171"/>
      <c r="IBW244" s="171"/>
      <c r="IBX244" s="171"/>
      <c r="IBY244" s="171"/>
      <c r="IBZ244" s="171"/>
      <c r="ICA244" s="171"/>
      <c r="ICB244" s="171"/>
      <c r="ICC244" s="171"/>
      <c r="ICD244" s="171"/>
      <c r="ICE244" s="171"/>
      <c r="ICF244" s="171"/>
      <c r="ICG244" s="171"/>
      <c r="ICH244" s="171"/>
      <c r="ICI244" s="171"/>
      <c r="ICJ244" s="171"/>
      <c r="ICK244" s="171"/>
      <c r="ICL244" s="171"/>
      <c r="ICM244" s="171"/>
      <c r="ICN244" s="171"/>
      <c r="ICO244" s="171"/>
      <c r="ICP244" s="171"/>
      <c r="ICQ244" s="171"/>
      <c r="ICR244" s="171"/>
      <c r="ICS244" s="171"/>
      <c r="ICT244" s="171"/>
      <c r="ICU244" s="171"/>
      <c r="ICV244" s="171"/>
      <c r="ICW244" s="171"/>
      <c r="ICX244" s="171"/>
      <c r="ICY244" s="171"/>
      <c r="ICZ244" s="171"/>
      <c r="IDA244" s="171"/>
      <c r="IDB244" s="171"/>
      <c r="IDC244" s="171"/>
      <c r="IDD244" s="171"/>
      <c r="IDE244" s="171"/>
      <c r="IDF244" s="171"/>
      <c r="IDG244" s="171"/>
      <c r="IDH244" s="171"/>
      <c r="IDI244" s="171"/>
      <c r="IDJ244" s="171"/>
      <c r="IDK244" s="171"/>
      <c r="IDL244" s="171"/>
      <c r="IDM244" s="171"/>
      <c r="IDN244" s="171"/>
      <c r="IDO244" s="171"/>
      <c r="IDP244" s="171"/>
      <c r="IDQ244" s="171"/>
      <c r="IDR244" s="171"/>
      <c r="IDS244" s="171"/>
      <c r="IDT244" s="171"/>
      <c r="IDU244" s="171"/>
      <c r="IDV244" s="171"/>
      <c r="IDW244" s="171"/>
      <c r="IDX244" s="171"/>
      <c r="IDY244" s="171"/>
      <c r="IDZ244" s="171"/>
      <c r="IEA244" s="171"/>
      <c r="IEB244" s="171"/>
      <c r="IEC244" s="171"/>
      <c r="IED244" s="171"/>
      <c r="IEE244" s="171"/>
      <c r="IEF244" s="171"/>
      <c r="IEG244" s="171"/>
      <c r="IEH244" s="171"/>
      <c r="IEI244" s="171"/>
      <c r="IEJ244" s="171"/>
      <c r="IEK244" s="171"/>
      <c r="IEL244" s="171"/>
      <c r="IEM244" s="171"/>
      <c r="IEN244" s="171"/>
      <c r="IEO244" s="171"/>
      <c r="IEP244" s="171"/>
      <c r="IEQ244" s="171"/>
      <c r="IER244" s="171"/>
      <c r="IES244" s="171"/>
      <c r="IET244" s="171"/>
      <c r="IEU244" s="171"/>
      <c r="IEV244" s="171"/>
      <c r="IEW244" s="171"/>
      <c r="IEX244" s="171"/>
      <c r="IEY244" s="171"/>
      <c r="IEZ244" s="171"/>
      <c r="IFA244" s="171"/>
      <c r="IFB244" s="171"/>
      <c r="IFC244" s="171"/>
      <c r="IFD244" s="171"/>
      <c r="IFE244" s="171"/>
      <c r="IFF244" s="171"/>
      <c r="IFG244" s="171"/>
      <c r="IFH244" s="171"/>
      <c r="IFI244" s="171"/>
      <c r="IFJ244" s="171"/>
      <c r="IFK244" s="171"/>
      <c r="IFL244" s="171"/>
      <c r="IFM244" s="171"/>
      <c r="IFN244" s="171"/>
      <c r="IFO244" s="171"/>
      <c r="IFP244" s="171"/>
      <c r="IFQ244" s="171"/>
      <c r="IFR244" s="171"/>
      <c r="IFS244" s="171"/>
      <c r="IFT244" s="171"/>
      <c r="IFU244" s="171"/>
      <c r="IFV244" s="171"/>
      <c r="IFW244" s="171"/>
      <c r="IFX244" s="171"/>
      <c r="IFY244" s="171"/>
      <c r="IFZ244" s="171"/>
      <c r="IGA244" s="171"/>
      <c r="IGB244" s="171"/>
      <c r="IGC244" s="171"/>
      <c r="IGD244" s="171"/>
      <c r="IGE244" s="171"/>
      <c r="IGF244" s="171"/>
      <c r="IGG244" s="171"/>
      <c r="IGH244" s="171"/>
      <c r="IGI244" s="171"/>
      <c r="IGJ244" s="171"/>
      <c r="IGK244" s="171"/>
      <c r="IGL244" s="171"/>
      <c r="IGM244" s="171"/>
      <c r="IGN244" s="171"/>
      <c r="IGO244" s="171"/>
      <c r="IGP244" s="171"/>
      <c r="IGQ244" s="171"/>
      <c r="IGR244" s="171"/>
      <c r="IGS244" s="171"/>
      <c r="IGT244" s="171"/>
      <c r="IGU244" s="171"/>
      <c r="IGV244" s="171"/>
      <c r="IGW244" s="171"/>
      <c r="IGX244" s="171"/>
      <c r="IGY244" s="171"/>
      <c r="IGZ244" s="171"/>
      <c r="IHA244" s="171"/>
      <c r="IHB244" s="171"/>
      <c r="IHC244" s="171"/>
      <c r="IHD244" s="171"/>
      <c r="IHE244" s="171"/>
      <c r="IHF244" s="171"/>
      <c r="IHG244" s="171"/>
      <c r="IHH244" s="171"/>
      <c r="IHI244" s="171"/>
      <c r="IHJ244" s="171"/>
      <c r="IHK244" s="171"/>
      <c r="IHL244" s="171"/>
      <c r="IHM244" s="171"/>
      <c r="IHN244" s="171"/>
      <c r="IHO244" s="171"/>
      <c r="IHP244" s="171"/>
      <c r="IHQ244" s="171"/>
      <c r="IHR244" s="171"/>
      <c r="IHS244" s="171"/>
      <c r="IHT244" s="171"/>
      <c r="IHU244" s="171"/>
      <c r="IHV244" s="171"/>
      <c r="IHW244" s="171"/>
      <c r="IHX244" s="171"/>
      <c r="IHY244" s="171"/>
      <c r="IHZ244" s="171"/>
      <c r="IIA244" s="171"/>
      <c r="IIB244" s="171"/>
      <c r="IIC244" s="171"/>
      <c r="IID244" s="171"/>
      <c r="IIE244" s="171"/>
      <c r="IIF244" s="171"/>
      <c r="IIG244" s="171"/>
      <c r="IIH244" s="171"/>
      <c r="III244" s="171"/>
      <c r="IIJ244" s="171"/>
      <c r="IIK244" s="171"/>
      <c r="IIL244" s="171"/>
      <c r="IIM244" s="171"/>
      <c r="IIN244" s="171"/>
      <c r="IIO244" s="171"/>
      <c r="IIP244" s="171"/>
      <c r="IIQ244" s="171"/>
      <c r="IIR244" s="171"/>
      <c r="IIS244" s="171"/>
      <c r="IIT244" s="171"/>
      <c r="IIU244" s="171"/>
      <c r="IIV244" s="171"/>
      <c r="IIW244" s="171"/>
      <c r="IIX244" s="171"/>
      <c r="IIY244" s="171"/>
      <c r="IIZ244" s="171"/>
      <c r="IJA244" s="171"/>
      <c r="IJB244" s="171"/>
      <c r="IJC244" s="171"/>
      <c r="IJD244" s="171"/>
      <c r="IJE244" s="171"/>
      <c r="IJF244" s="171"/>
      <c r="IJG244" s="171"/>
      <c r="IJH244" s="171"/>
      <c r="IJI244" s="171"/>
      <c r="IJJ244" s="171"/>
      <c r="IJK244" s="171"/>
      <c r="IJL244" s="171"/>
      <c r="IJM244" s="171"/>
      <c r="IJN244" s="171"/>
      <c r="IJO244" s="171"/>
      <c r="IJP244" s="171"/>
      <c r="IJQ244" s="171"/>
      <c r="IJR244" s="171"/>
      <c r="IJS244" s="171"/>
      <c r="IJT244" s="171"/>
      <c r="IJU244" s="171"/>
      <c r="IJV244" s="171"/>
      <c r="IJW244" s="171"/>
      <c r="IJX244" s="171"/>
      <c r="IJY244" s="171"/>
      <c r="IJZ244" s="171"/>
      <c r="IKA244" s="171"/>
      <c r="IKB244" s="171"/>
      <c r="IKC244" s="171"/>
      <c r="IKD244" s="171"/>
      <c r="IKE244" s="171"/>
      <c r="IKF244" s="171"/>
      <c r="IKG244" s="171"/>
      <c r="IKH244" s="171"/>
      <c r="IKI244" s="171"/>
      <c r="IKJ244" s="171"/>
      <c r="IKK244" s="171"/>
      <c r="IKL244" s="171"/>
      <c r="IKM244" s="171"/>
      <c r="IKN244" s="171"/>
      <c r="IKO244" s="171"/>
      <c r="IKP244" s="171"/>
      <c r="IKQ244" s="171"/>
      <c r="IKR244" s="171"/>
      <c r="IKS244" s="171"/>
      <c r="IKT244" s="171"/>
      <c r="IKU244" s="171"/>
      <c r="IKV244" s="171"/>
      <c r="IKW244" s="171"/>
      <c r="IKX244" s="171"/>
      <c r="IKY244" s="171"/>
      <c r="IKZ244" s="171"/>
      <c r="ILA244" s="171"/>
      <c r="ILB244" s="171"/>
      <c r="ILC244" s="171"/>
      <c r="ILD244" s="171"/>
      <c r="ILE244" s="171"/>
      <c r="ILF244" s="171"/>
      <c r="ILG244" s="171"/>
      <c r="ILH244" s="171"/>
      <c r="ILI244" s="171"/>
      <c r="ILJ244" s="171"/>
      <c r="ILK244" s="171"/>
      <c r="ILL244" s="171"/>
      <c r="ILM244" s="171"/>
      <c r="ILN244" s="171"/>
      <c r="ILO244" s="171"/>
      <c r="ILP244" s="171"/>
      <c r="ILQ244" s="171"/>
      <c r="ILR244" s="171"/>
      <c r="ILS244" s="171"/>
      <c r="ILT244" s="171"/>
      <c r="ILU244" s="171"/>
      <c r="ILV244" s="171"/>
      <c r="ILW244" s="171"/>
      <c r="ILX244" s="171"/>
      <c r="ILY244" s="171"/>
      <c r="ILZ244" s="171"/>
      <c r="IMA244" s="171"/>
      <c r="IMB244" s="171"/>
      <c r="IMC244" s="171"/>
      <c r="IMD244" s="171"/>
      <c r="IME244" s="171"/>
      <c r="IMF244" s="171"/>
      <c r="IMG244" s="171"/>
      <c r="IMH244" s="171"/>
      <c r="IMI244" s="171"/>
      <c r="IMJ244" s="171"/>
      <c r="IMK244" s="171"/>
      <c r="IML244" s="171"/>
      <c r="IMM244" s="171"/>
      <c r="IMN244" s="171"/>
      <c r="IMO244" s="171"/>
      <c r="IMP244" s="171"/>
      <c r="IMQ244" s="171"/>
      <c r="IMR244" s="171"/>
      <c r="IMS244" s="171"/>
      <c r="IMT244" s="171"/>
      <c r="IMU244" s="171"/>
      <c r="IMV244" s="171"/>
      <c r="IMW244" s="171"/>
      <c r="IMX244" s="171"/>
      <c r="IMY244" s="171"/>
      <c r="IMZ244" s="171"/>
      <c r="INA244" s="171"/>
      <c r="INB244" s="171"/>
      <c r="INC244" s="171"/>
      <c r="IND244" s="171"/>
      <c r="INE244" s="171"/>
      <c r="INF244" s="171"/>
      <c r="ING244" s="171"/>
      <c r="INH244" s="171"/>
      <c r="INI244" s="171"/>
      <c r="INJ244" s="171"/>
      <c r="INK244" s="171"/>
      <c r="INL244" s="171"/>
      <c r="INM244" s="171"/>
      <c r="INN244" s="171"/>
      <c r="INO244" s="171"/>
      <c r="INP244" s="171"/>
      <c r="INQ244" s="171"/>
      <c r="INR244" s="171"/>
      <c r="INS244" s="171"/>
      <c r="INT244" s="171"/>
      <c r="INU244" s="171"/>
      <c r="INV244" s="171"/>
      <c r="INW244" s="171"/>
      <c r="INX244" s="171"/>
      <c r="INY244" s="171"/>
      <c r="INZ244" s="171"/>
      <c r="IOA244" s="171"/>
      <c r="IOB244" s="171"/>
      <c r="IOC244" s="171"/>
      <c r="IOD244" s="171"/>
      <c r="IOE244" s="171"/>
      <c r="IOF244" s="171"/>
      <c r="IOG244" s="171"/>
      <c r="IOH244" s="171"/>
      <c r="IOI244" s="171"/>
      <c r="IOJ244" s="171"/>
      <c r="IOK244" s="171"/>
      <c r="IOL244" s="171"/>
      <c r="IOM244" s="171"/>
      <c r="ION244" s="171"/>
      <c r="IOO244" s="171"/>
      <c r="IOP244" s="171"/>
      <c r="IOQ244" s="171"/>
      <c r="IOR244" s="171"/>
      <c r="IOS244" s="171"/>
      <c r="IOT244" s="171"/>
      <c r="IOU244" s="171"/>
      <c r="IOV244" s="171"/>
      <c r="IOW244" s="171"/>
      <c r="IOX244" s="171"/>
      <c r="IOY244" s="171"/>
      <c r="IOZ244" s="171"/>
      <c r="IPA244" s="171"/>
      <c r="IPB244" s="171"/>
      <c r="IPC244" s="171"/>
      <c r="IPD244" s="171"/>
      <c r="IPE244" s="171"/>
      <c r="IPF244" s="171"/>
      <c r="IPG244" s="171"/>
      <c r="IPH244" s="171"/>
      <c r="IPI244" s="171"/>
      <c r="IPJ244" s="171"/>
      <c r="IPK244" s="171"/>
      <c r="IPL244" s="171"/>
      <c r="IPM244" s="171"/>
      <c r="IPN244" s="171"/>
      <c r="IPO244" s="171"/>
      <c r="IPP244" s="171"/>
      <c r="IPQ244" s="171"/>
      <c r="IPR244" s="171"/>
      <c r="IPS244" s="171"/>
      <c r="IPT244" s="171"/>
      <c r="IPU244" s="171"/>
      <c r="IPV244" s="171"/>
      <c r="IPW244" s="171"/>
      <c r="IPX244" s="171"/>
      <c r="IPY244" s="171"/>
      <c r="IPZ244" s="171"/>
      <c r="IQA244" s="171"/>
      <c r="IQB244" s="171"/>
      <c r="IQC244" s="171"/>
      <c r="IQD244" s="171"/>
      <c r="IQE244" s="171"/>
      <c r="IQF244" s="171"/>
      <c r="IQG244" s="171"/>
      <c r="IQH244" s="171"/>
      <c r="IQI244" s="171"/>
      <c r="IQJ244" s="171"/>
      <c r="IQK244" s="171"/>
      <c r="IQL244" s="171"/>
      <c r="IQM244" s="171"/>
      <c r="IQN244" s="171"/>
      <c r="IQO244" s="171"/>
      <c r="IQP244" s="171"/>
      <c r="IQQ244" s="171"/>
      <c r="IQR244" s="171"/>
      <c r="IQS244" s="171"/>
      <c r="IQT244" s="171"/>
      <c r="IQU244" s="171"/>
      <c r="IQV244" s="171"/>
      <c r="IQW244" s="171"/>
      <c r="IQX244" s="171"/>
      <c r="IQY244" s="171"/>
      <c r="IQZ244" s="171"/>
      <c r="IRA244" s="171"/>
      <c r="IRB244" s="171"/>
      <c r="IRC244" s="171"/>
      <c r="IRD244" s="171"/>
      <c r="IRE244" s="171"/>
      <c r="IRF244" s="171"/>
      <c r="IRG244" s="171"/>
      <c r="IRH244" s="171"/>
      <c r="IRI244" s="171"/>
      <c r="IRJ244" s="171"/>
      <c r="IRK244" s="171"/>
      <c r="IRL244" s="171"/>
      <c r="IRM244" s="171"/>
      <c r="IRN244" s="171"/>
      <c r="IRO244" s="171"/>
      <c r="IRP244" s="171"/>
      <c r="IRQ244" s="171"/>
      <c r="IRR244" s="171"/>
      <c r="IRS244" s="171"/>
      <c r="IRT244" s="171"/>
      <c r="IRU244" s="171"/>
      <c r="IRV244" s="171"/>
      <c r="IRW244" s="171"/>
      <c r="IRX244" s="171"/>
      <c r="IRY244" s="171"/>
      <c r="IRZ244" s="171"/>
      <c r="ISA244" s="171"/>
      <c r="ISB244" s="171"/>
      <c r="ISC244" s="171"/>
      <c r="ISD244" s="171"/>
      <c r="ISE244" s="171"/>
      <c r="ISF244" s="171"/>
      <c r="ISG244" s="171"/>
      <c r="ISH244" s="171"/>
      <c r="ISI244" s="171"/>
      <c r="ISJ244" s="171"/>
      <c r="ISK244" s="171"/>
      <c r="ISL244" s="171"/>
      <c r="ISM244" s="171"/>
      <c r="ISN244" s="171"/>
      <c r="ISO244" s="171"/>
      <c r="ISP244" s="171"/>
      <c r="ISQ244" s="171"/>
      <c r="ISR244" s="171"/>
      <c r="ISS244" s="171"/>
      <c r="IST244" s="171"/>
      <c r="ISU244" s="171"/>
      <c r="ISV244" s="171"/>
      <c r="ISW244" s="171"/>
      <c r="ISX244" s="171"/>
      <c r="ISY244" s="171"/>
      <c r="ISZ244" s="171"/>
      <c r="ITA244" s="171"/>
      <c r="ITB244" s="171"/>
      <c r="ITC244" s="171"/>
      <c r="ITD244" s="171"/>
      <c r="ITE244" s="171"/>
      <c r="ITF244" s="171"/>
      <c r="ITG244" s="171"/>
      <c r="ITH244" s="171"/>
      <c r="ITI244" s="171"/>
      <c r="ITJ244" s="171"/>
      <c r="ITK244" s="171"/>
      <c r="ITL244" s="171"/>
      <c r="ITM244" s="171"/>
      <c r="ITN244" s="171"/>
      <c r="ITO244" s="171"/>
      <c r="ITP244" s="171"/>
      <c r="ITQ244" s="171"/>
      <c r="ITR244" s="171"/>
      <c r="ITS244" s="171"/>
      <c r="ITT244" s="171"/>
      <c r="ITU244" s="171"/>
      <c r="ITV244" s="171"/>
      <c r="ITW244" s="171"/>
      <c r="ITX244" s="171"/>
      <c r="ITY244" s="171"/>
      <c r="ITZ244" s="171"/>
      <c r="IUA244" s="171"/>
      <c r="IUB244" s="171"/>
      <c r="IUC244" s="171"/>
      <c r="IUD244" s="171"/>
      <c r="IUE244" s="171"/>
      <c r="IUF244" s="171"/>
      <c r="IUG244" s="171"/>
      <c r="IUH244" s="171"/>
      <c r="IUI244" s="171"/>
      <c r="IUJ244" s="171"/>
      <c r="IUK244" s="171"/>
      <c r="IUL244" s="171"/>
      <c r="IUM244" s="171"/>
      <c r="IUN244" s="171"/>
      <c r="IUO244" s="171"/>
      <c r="IUP244" s="171"/>
      <c r="IUQ244" s="171"/>
      <c r="IUR244" s="171"/>
      <c r="IUS244" s="171"/>
      <c r="IUT244" s="171"/>
      <c r="IUU244" s="171"/>
      <c r="IUV244" s="171"/>
      <c r="IUW244" s="171"/>
      <c r="IUX244" s="171"/>
      <c r="IUY244" s="171"/>
      <c r="IUZ244" s="171"/>
      <c r="IVA244" s="171"/>
      <c r="IVB244" s="171"/>
      <c r="IVC244" s="171"/>
      <c r="IVD244" s="171"/>
      <c r="IVE244" s="171"/>
      <c r="IVF244" s="171"/>
      <c r="IVG244" s="171"/>
      <c r="IVH244" s="171"/>
      <c r="IVI244" s="171"/>
      <c r="IVJ244" s="171"/>
      <c r="IVK244" s="171"/>
      <c r="IVL244" s="171"/>
      <c r="IVM244" s="171"/>
      <c r="IVN244" s="171"/>
      <c r="IVO244" s="171"/>
      <c r="IVP244" s="171"/>
      <c r="IVQ244" s="171"/>
      <c r="IVR244" s="171"/>
      <c r="IVS244" s="171"/>
      <c r="IVT244" s="171"/>
      <c r="IVU244" s="171"/>
      <c r="IVV244" s="171"/>
      <c r="IVW244" s="171"/>
      <c r="IVX244" s="171"/>
      <c r="IVY244" s="171"/>
      <c r="IVZ244" s="171"/>
      <c r="IWA244" s="171"/>
      <c r="IWB244" s="171"/>
      <c r="IWC244" s="171"/>
      <c r="IWD244" s="171"/>
      <c r="IWE244" s="171"/>
      <c r="IWF244" s="171"/>
      <c r="IWG244" s="171"/>
      <c r="IWH244" s="171"/>
      <c r="IWI244" s="171"/>
      <c r="IWJ244" s="171"/>
      <c r="IWK244" s="171"/>
      <c r="IWL244" s="171"/>
      <c r="IWM244" s="171"/>
      <c r="IWN244" s="171"/>
      <c r="IWO244" s="171"/>
      <c r="IWP244" s="171"/>
      <c r="IWQ244" s="171"/>
      <c r="IWR244" s="171"/>
      <c r="IWS244" s="171"/>
      <c r="IWT244" s="171"/>
      <c r="IWU244" s="171"/>
      <c r="IWV244" s="171"/>
      <c r="IWW244" s="171"/>
      <c r="IWX244" s="171"/>
      <c r="IWY244" s="171"/>
      <c r="IWZ244" s="171"/>
      <c r="IXA244" s="171"/>
      <c r="IXB244" s="171"/>
      <c r="IXC244" s="171"/>
      <c r="IXD244" s="171"/>
      <c r="IXE244" s="171"/>
      <c r="IXF244" s="171"/>
      <c r="IXG244" s="171"/>
      <c r="IXH244" s="171"/>
      <c r="IXI244" s="171"/>
      <c r="IXJ244" s="171"/>
      <c r="IXK244" s="171"/>
      <c r="IXL244" s="171"/>
      <c r="IXM244" s="171"/>
      <c r="IXN244" s="171"/>
      <c r="IXO244" s="171"/>
      <c r="IXP244" s="171"/>
      <c r="IXQ244" s="171"/>
      <c r="IXR244" s="171"/>
      <c r="IXS244" s="171"/>
      <c r="IXT244" s="171"/>
      <c r="IXU244" s="171"/>
      <c r="IXV244" s="171"/>
      <c r="IXW244" s="171"/>
      <c r="IXX244" s="171"/>
      <c r="IXY244" s="171"/>
      <c r="IXZ244" s="171"/>
      <c r="IYA244" s="171"/>
      <c r="IYB244" s="171"/>
      <c r="IYC244" s="171"/>
      <c r="IYD244" s="171"/>
      <c r="IYE244" s="171"/>
      <c r="IYF244" s="171"/>
      <c r="IYG244" s="171"/>
      <c r="IYH244" s="171"/>
      <c r="IYI244" s="171"/>
      <c r="IYJ244" s="171"/>
      <c r="IYK244" s="171"/>
      <c r="IYL244" s="171"/>
      <c r="IYM244" s="171"/>
      <c r="IYN244" s="171"/>
      <c r="IYO244" s="171"/>
      <c r="IYP244" s="171"/>
      <c r="IYQ244" s="171"/>
      <c r="IYR244" s="171"/>
      <c r="IYS244" s="171"/>
      <c r="IYT244" s="171"/>
      <c r="IYU244" s="171"/>
      <c r="IYV244" s="171"/>
      <c r="IYW244" s="171"/>
      <c r="IYX244" s="171"/>
      <c r="IYY244" s="171"/>
      <c r="IYZ244" s="171"/>
      <c r="IZA244" s="171"/>
      <c r="IZB244" s="171"/>
      <c r="IZC244" s="171"/>
      <c r="IZD244" s="171"/>
      <c r="IZE244" s="171"/>
      <c r="IZF244" s="171"/>
      <c r="IZG244" s="171"/>
      <c r="IZH244" s="171"/>
      <c r="IZI244" s="171"/>
      <c r="IZJ244" s="171"/>
      <c r="IZK244" s="171"/>
      <c r="IZL244" s="171"/>
      <c r="IZM244" s="171"/>
      <c r="IZN244" s="171"/>
      <c r="IZO244" s="171"/>
      <c r="IZP244" s="171"/>
      <c r="IZQ244" s="171"/>
      <c r="IZR244" s="171"/>
      <c r="IZS244" s="171"/>
      <c r="IZT244" s="171"/>
      <c r="IZU244" s="171"/>
      <c r="IZV244" s="171"/>
      <c r="IZW244" s="171"/>
      <c r="IZX244" s="171"/>
      <c r="IZY244" s="171"/>
      <c r="IZZ244" s="171"/>
      <c r="JAA244" s="171"/>
      <c r="JAB244" s="171"/>
      <c r="JAC244" s="171"/>
      <c r="JAD244" s="171"/>
      <c r="JAE244" s="171"/>
      <c r="JAF244" s="171"/>
      <c r="JAG244" s="171"/>
      <c r="JAH244" s="171"/>
      <c r="JAI244" s="171"/>
      <c r="JAJ244" s="171"/>
      <c r="JAK244" s="171"/>
      <c r="JAL244" s="171"/>
      <c r="JAM244" s="171"/>
      <c r="JAN244" s="171"/>
      <c r="JAO244" s="171"/>
      <c r="JAP244" s="171"/>
      <c r="JAQ244" s="171"/>
      <c r="JAR244" s="171"/>
      <c r="JAS244" s="171"/>
      <c r="JAT244" s="171"/>
      <c r="JAU244" s="171"/>
      <c r="JAV244" s="171"/>
      <c r="JAW244" s="171"/>
      <c r="JAX244" s="171"/>
      <c r="JAY244" s="171"/>
      <c r="JAZ244" s="171"/>
      <c r="JBA244" s="171"/>
      <c r="JBB244" s="171"/>
      <c r="JBC244" s="171"/>
      <c r="JBD244" s="171"/>
      <c r="JBE244" s="171"/>
      <c r="JBF244" s="171"/>
      <c r="JBG244" s="171"/>
      <c r="JBH244" s="171"/>
      <c r="JBI244" s="171"/>
      <c r="JBJ244" s="171"/>
      <c r="JBK244" s="171"/>
      <c r="JBL244" s="171"/>
      <c r="JBM244" s="171"/>
      <c r="JBN244" s="171"/>
      <c r="JBO244" s="171"/>
      <c r="JBP244" s="171"/>
      <c r="JBQ244" s="171"/>
      <c r="JBR244" s="171"/>
      <c r="JBS244" s="171"/>
      <c r="JBT244" s="171"/>
      <c r="JBU244" s="171"/>
      <c r="JBV244" s="171"/>
      <c r="JBW244" s="171"/>
      <c r="JBX244" s="171"/>
      <c r="JBY244" s="171"/>
      <c r="JBZ244" s="171"/>
      <c r="JCA244" s="171"/>
      <c r="JCB244" s="171"/>
      <c r="JCC244" s="171"/>
      <c r="JCD244" s="171"/>
      <c r="JCE244" s="171"/>
      <c r="JCF244" s="171"/>
      <c r="JCG244" s="171"/>
      <c r="JCH244" s="171"/>
      <c r="JCI244" s="171"/>
      <c r="JCJ244" s="171"/>
      <c r="JCK244" s="171"/>
      <c r="JCL244" s="171"/>
      <c r="JCM244" s="171"/>
      <c r="JCN244" s="171"/>
      <c r="JCO244" s="171"/>
      <c r="JCP244" s="171"/>
      <c r="JCQ244" s="171"/>
      <c r="JCR244" s="171"/>
      <c r="JCS244" s="171"/>
      <c r="JCT244" s="171"/>
      <c r="JCU244" s="171"/>
      <c r="JCV244" s="171"/>
      <c r="JCW244" s="171"/>
      <c r="JCX244" s="171"/>
      <c r="JCY244" s="171"/>
      <c r="JCZ244" s="171"/>
      <c r="JDA244" s="171"/>
      <c r="JDB244" s="171"/>
      <c r="JDC244" s="171"/>
      <c r="JDD244" s="171"/>
      <c r="JDE244" s="171"/>
      <c r="JDF244" s="171"/>
      <c r="JDG244" s="171"/>
      <c r="JDH244" s="171"/>
      <c r="JDI244" s="171"/>
      <c r="JDJ244" s="171"/>
      <c r="JDK244" s="171"/>
      <c r="JDL244" s="171"/>
      <c r="JDM244" s="171"/>
      <c r="JDN244" s="171"/>
      <c r="JDO244" s="171"/>
      <c r="JDP244" s="171"/>
      <c r="JDQ244" s="171"/>
      <c r="JDR244" s="171"/>
      <c r="JDS244" s="171"/>
      <c r="JDT244" s="171"/>
      <c r="JDU244" s="171"/>
      <c r="JDV244" s="171"/>
      <c r="JDW244" s="171"/>
      <c r="JDX244" s="171"/>
      <c r="JDY244" s="171"/>
      <c r="JDZ244" s="171"/>
      <c r="JEA244" s="171"/>
      <c r="JEB244" s="171"/>
      <c r="JEC244" s="171"/>
      <c r="JED244" s="171"/>
      <c r="JEE244" s="171"/>
      <c r="JEF244" s="171"/>
      <c r="JEG244" s="171"/>
      <c r="JEH244" s="171"/>
      <c r="JEI244" s="171"/>
      <c r="JEJ244" s="171"/>
      <c r="JEK244" s="171"/>
      <c r="JEL244" s="171"/>
      <c r="JEM244" s="171"/>
      <c r="JEN244" s="171"/>
      <c r="JEO244" s="171"/>
      <c r="JEP244" s="171"/>
      <c r="JEQ244" s="171"/>
      <c r="JER244" s="171"/>
      <c r="JES244" s="171"/>
      <c r="JET244" s="171"/>
      <c r="JEU244" s="171"/>
      <c r="JEV244" s="171"/>
      <c r="JEW244" s="171"/>
      <c r="JEX244" s="171"/>
      <c r="JEY244" s="171"/>
      <c r="JEZ244" s="171"/>
      <c r="JFA244" s="171"/>
      <c r="JFB244" s="171"/>
      <c r="JFC244" s="171"/>
      <c r="JFD244" s="171"/>
      <c r="JFE244" s="171"/>
      <c r="JFF244" s="171"/>
      <c r="JFG244" s="171"/>
      <c r="JFH244" s="171"/>
      <c r="JFI244" s="171"/>
      <c r="JFJ244" s="171"/>
      <c r="JFK244" s="171"/>
      <c r="JFL244" s="171"/>
      <c r="JFM244" s="171"/>
      <c r="JFN244" s="171"/>
      <c r="JFO244" s="171"/>
      <c r="JFP244" s="171"/>
      <c r="JFQ244" s="171"/>
      <c r="JFR244" s="171"/>
      <c r="JFS244" s="171"/>
      <c r="JFT244" s="171"/>
      <c r="JFU244" s="171"/>
      <c r="JFV244" s="171"/>
      <c r="JFW244" s="171"/>
      <c r="JFX244" s="171"/>
      <c r="JFY244" s="171"/>
      <c r="JFZ244" s="171"/>
      <c r="JGA244" s="171"/>
      <c r="JGB244" s="171"/>
      <c r="JGC244" s="171"/>
      <c r="JGD244" s="171"/>
      <c r="JGE244" s="171"/>
      <c r="JGF244" s="171"/>
      <c r="JGG244" s="171"/>
      <c r="JGH244" s="171"/>
      <c r="JGI244" s="171"/>
      <c r="JGJ244" s="171"/>
      <c r="JGK244" s="171"/>
      <c r="JGL244" s="171"/>
      <c r="JGM244" s="171"/>
      <c r="JGN244" s="171"/>
      <c r="JGO244" s="171"/>
      <c r="JGP244" s="171"/>
      <c r="JGQ244" s="171"/>
      <c r="JGR244" s="171"/>
      <c r="JGS244" s="171"/>
      <c r="JGT244" s="171"/>
      <c r="JGU244" s="171"/>
      <c r="JGV244" s="171"/>
      <c r="JGW244" s="171"/>
      <c r="JGX244" s="171"/>
      <c r="JGY244" s="171"/>
      <c r="JGZ244" s="171"/>
      <c r="JHA244" s="171"/>
      <c r="JHB244" s="171"/>
      <c r="JHC244" s="171"/>
      <c r="JHD244" s="171"/>
      <c r="JHE244" s="171"/>
      <c r="JHF244" s="171"/>
      <c r="JHG244" s="171"/>
      <c r="JHH244" s="171"/>
      <c r="JHI244" s="171"/>
      <c r="JHJ244" s="171"/>
      <c r="JHK244" s="171"/>
      <c r="JHL244" s="171"/>
      <c r="JHM244" s="171"/>
      <c r="JHN244" s="171"/>
      <c r="JHO244" s="171"/>
      <c r="JHP244" s="171"/>
      <c r="JHQ244" s="171"/>
      <c r="JHR244" s="171"/>
      <c r="JHS244" s="171"/>
      <c r="JHT244" s="171"/>
      <c r="JHU244" s="171"/>
      <c r="JHV244" s="171"/>
      <c r="JHW244" s="171"/>
      <c r="JHX244" s="171"/>
      <c r="JHY244" s="171"/>
      <c r="JHZ244" s="171"/>
      <c r="JIA244" s="171"/>
      <c r="JIB244" s="171"/>
      <c r="JIC244" s="171"/>
      <c r="JID244" s="171"/>
      <c r="JIE244" s="171"/>
      <c r="JIF244" s="171"/>
      <c r="JIG244" s="171"/>
      <c r="JIH244" s="171"/>
      <c r="JII244" s="171"/>
      <c r="JIJ244" s="171"/>
      <c r="JIK244" s="171"/>
      <c r="JIL244" s="171"/>
      <c r="JIM244" s="171"/>
      <c r="JIN244" s="171"/>
      <c r="JIO244" s="171"/>
      <c r="JIP244" s="171"/>
      <c r="JIQ244" s="171"/>
      <c r="JIR244" s="171"/>
      <c r="JIS244" s="171"/>
      <c r="JIT244" s="171"/>
      <c r="JIU244" s="171"/>
      <c r="JIV244" s="171"/>
      <c r="JIW244" s="171"/>
      <c r="JIX244" s="171"/>
      <c r="JIY244" s="171"/>
      <c r="JIZ244" s="171"/>
      <c r="JJA244" s="171"/>
      <c r="JJB244" s="171"/>
      <c r="JJC244" s="171"/>
      <c r="JJD244" s="171"/>
      <c r="JJE244" s="171"/>
      <c r="JJF244" s="171"/>
      <c r="JJG244" s="171"/>
      <c r="JJH244" s="171"/>
      <c r="JJI244" s="171"/>
      <c r="JJJ244" s="171"/>
      <c r="JJK244" s="171"/>
      <c r="JJL244" s="171"/>
      <c r="JJM244" s="171"/>
      <c r="JJN244" s="171"/>
      <c r="JJO244" s="171"/>
      <c r="JJP244" s="171"/>
      <c r="JJQ244" s="171"/>
      <c r="JJR244" s="171"/>
      <c r="JJS244" s="171"/>
      <c r="JJT244" s="171"/>
      <c r="JJU244" s="171"/>
      <c r="JJV244" s="171"/>
      <c r="JJW244" s="171"/>
      <c r="JJX244" s="171"/>
      <c r="JJY244" s="171"/>
      <c r="JJZ244" s="171"/>
      <c r="JKA244" s="171"/>
      <c r="JKB244" s="171"/>
      <c r="JKC244" s="171"/>
      <c r="JKD244" s="171"/>
      <c r="JKE244" s="171"/>
      <c r="JKF244" s="171"/>
      <c r="JKG244" s="171"/>
      <c r="JKH244" s="171"/>
      <c r="JKI244" s="171"/>
      <c r="JKJ244" s="171"/>
      <c r="JKK244" s="171"/>
      <c r="JKL244" s="171"/>
      <c r="JKM244" s="171"/>
      <c r="JKN244" s="171"/>
      <c r="JKO244" s="171"/>
      <c r="JKP244" s="171"/>
      <c r="JKQ244" s="171"/>
      <c r="JKR244" s="171"/>
      <c r="JKS244" s="171"/>
      <c r="JKT244" s="171"/>
      <c r="JKU244" s="171"/>
      <c r="JKV244" s="171"/>
      <c r="JKW244" s="171"/>
      <c r="JKX244" s="171"/>
      <c r="JKY244" s="171"/>
      <c r="JKZ244" s="171"/>
      <c r="JLA244" s="171"/>
      <c r="JLB244" s="171"/>
      <c r="JLC244" s="171"/>
      <c r="JLD244" s="171"/>
      <c r="JLE244" s="171"/>
      <c r="JLF244" s="171"/>
      <c r="JLG244" s="171"/>
      <c r="JLH244" s="171"/>
      <c r="JLI244" s="171"/>
      <c r="JLJ244" s="171"/>
      <c r="JLK244" s="171"/>
      <c r="JLL244" s="171"/>
      <c r="JLM244" s="171"/>
      <c r="JLN244" s="171"/>
      <c r="JLO244" s="171"/>
      <c r="JLP244" s="171"/>
      <c r="JLQ244" s="171"/>
      <c r="JLR244" s="171"/>
      <c r="JLS244" s="171"/>
      <c r="JLT244" s="171"/>
      <c r="JLU244" s="171"/>
      <c r="JLV244" s="171"/>
      <c r="JLW244" s="171"/>
      <c r="JLX244" s="171"/>
      <c r="JLY244" s="171"/>
      <c r="JLZ244" s="171"/>
      <c r="JMA244" s="171"/>
      <c r="JMB244" s="171"/>
      <c r="JMC244" s="171"/>
      <c r="JMD244" s="171"/>
      <c r="JME244" s="171"/>
      <c r="JMF244" s="171"/>
      <c r="JMG244" s="171"/>
      <c r="JMH244" s="171"/>
      <c r="JMI244" s="171"/>
      <c r="JMJ244" s="171"/>
      <c r="JMK244" s="171"/>
      <c r="JML244" s="171"/>
      <c r="JMM244" s="171"/>
      <c r="JMN244" s="171"/>
      <c r="JMO244" s="171"/>
      <c r="JMP244" s="171"/>
      <c r="JMQ244" s="171"/>
      <c r="JMR244" s="171"/>
      <c r="JMS244" s="171"/>
      <c r="JMT244" s="171"/>
      <c r="JMU244" s="171"/>
      <c r="JMV244" s="171"/>
      <c r="JMW244" s="171"/>
      <c r="JMX244" s="171"/>
      <c r="JMY244" s="171"/>
      <c r="JMZ244" s="171"/>
      <c r="JNA244" s="171"/>
      <c r="JNB244" s="171"/>
      <c r="JNC244" s="171"/>
      <c r="JND244" s="171"/>
      <c r="JNE244" s="171"/>
      <c r="JNF244" s="171"/>
      <c r="JNG244" s="171"/>
      <c r="JNH244" s="171"/>
      <c r="JNI244" s="171"/>
      <c r="JNJ244" s="171"/>
      <c r="JNK244" s="171"/>
      <c r="JNL244" s="171"/>
      <c r="JNM244" s="171"/>
      <c r="JNN244" s="171"/>
      <c r="JNO244" s="171"/>
      <c r="JNP244" s="171"/>
      <c r="JNQ244" s="171"/>
      <c r="JNR244" s="171"/>
      <c r="JNS244" s="171"/>
      <c r="JNT244" s="171"/>
      <c r="JNU244" s="171"/>
      <c r="JNV244" s="171"/>
      <c r="JNW244" s="171"/>
      <c r="JNX244" s="171"/>
      <c r="JNY244" s="171"/>
      <c r="JNZ244" s="171"/>
      <c r="JOA244" s="171"/>
      <c r="JOB244" s="171"/>
      <c r="JOC244" s="171"/>
      <c r="JOD244" s="171"/>
      <c r="JOE244" s="171"/>
      <c r="JOF244" s="171"/>
      <c r="JOG244" s="171"/>
      <c r="JOH244" s="171"/>
      <c r="JOI244" s="171"/>
      <c r="JOJ244" s="171"/>
      <c r="JOK244" s="171"/>
      <c r="JOL244" s="171"/>
      <c r="JOM244" s="171"/>
      <c r="JON244" s="171"/>
      <c r="JOO244" s="171"/>
      <c r="JOP244" s="171"/>
      <c r="JOQ244" s="171"/>
      <c r="JOR244" s="171"/>
      <c r="JOS244" s="171"/>
      <c r="JOT244" s="171"/>
      <c r="JOU244" s="171"/>
      <c r="JOV244" s="171"/>
      <c r="JOW244" s="171"/>
      <c r="JOX244" s="171"/>
      <c r="JOY244" s="171"/>
      <c r="JOZ244" s="171"/>
      <c r="JPA244" s="171"/>
      <c r="JPB244" s="171"/>
      <c r="JPC244" s="171"/>
      <c r="JPD244" s="171"/>
      <c r="JPE244" s="171"/>
      <c r="JPF244" s="171"/>
      <c r="JPG244" s="171"/>
      <c r="JPH244" s="171"/>
      <c r="JPI244" s="171"/>
      <c r="JPJ244" s="171"/>
      <c r="JPK244" s="171"/>
      <c r="JPL244" s="171"/>
      <c r="JPM244" s="171"/>
      <c r="JPN244" s="171"/>
      <c r="JPO244" s="171"/>
      <c r="JPP244" s="171"/>
      <c r="JPQ244" s="171"/>
      <c r="JPR244" s="171"/>
      <c r="JPS244" s="171"/>
      <c r="JPT244" s="171"/>
      <c r="JPU244" s="171"/>
      <c r="JPV244" s="171"/>
      <c r="JPW244" s="171"/>
      <c r="JPX244" s="171"/>
      <c r="JPY244" s="171"/>
      <c r="JPZ244" s="171"/>
      <c r="JQA244" s="171"/>
      <c r="JQB244" s="171"/>
      <c r="JQC244" s="171"/>
      <c r="JQD244" s="171"/>
      <c r="JQE244" s="171"/>
      <c r="JQF244" s="171"/>
      <c r="JQG244" s="171"/>
      <c r="JQH244" s="171"/>
      <c r="JQI244" s="171"/>
      <c r="JQJ244" s="171"/>
      <c r="JQK244" s="171"/>
      <c r="JQL244" s="171"/>
      <c r="JQM244" s="171"/>
      <c r="JQN244" s="171"/>
      <c r="JQO244" s="171"/>
      <c r="JQP244" s="171"/>
      <c r="JQQ244" s="171"/>
      <c r="JQR244" s="171"/>
      <c r="JQS244" s="171"/>
      <c r="JQT244" s="171"/>
      <c r="JQU244" s="171"/>
      <c r="JQV244" s="171"/>
      <c r="JQW244" s="171"/>
      <c r="JQX244" s="171"/>
      <c r="JQY244" s="171"/>
      <c r="JQZ244" s="171"/>
      <c r="JRA244" s="171"/>
      <c r="JRB244" s="171"/>
      <c r="JRC244" s="171"/>
      <c r="JRD244" s="171"/>
      <c r="JRE244" s="171"/>
      <c r="JRF244" s="171"/>
      <c r="JRG244" s="171"/>
      <c r="JRH244" s="171"/>
      <c r="JRI244" s="171"/>
      <c r="JRJ244" s="171"/>
      <c r="JRK244" s="171"/>
      <c r="JRL244" s="171"/>
      <c r="JRM244" s="171"/>
      <c r="JRN244" s="171"/>
      <c r="JRO244" s="171"/>
      <c r="JRP244" s="171"/>
      <c r="JRQ244" s="171"/>
      <c r="JRR244" s="171"/>
      <c r="JRS244" s="171"/>
      <c r="JRT244" s="171"/>
      <c r="JRU244" s="171"/>
      <c r="JRV244" s="171"/>
      <c r="JRW244" s="171"/>
      <c r="JRX244" s="171"/>
      <c r="JRY244" s="171"/>
      <c r="JRZ244" s="171"/>
      <c r="JSA244" s="171"/>
      <c r="JSB244" s="171"/>
      <c r="JSC244" s="171"/>
      <c r="JSD244" s="171"/>
      <c r="JSE244" s="171"/>
      <c r="JSF244" s="171"/>
      <c r="JSG244" s="171"/>
      <c r="JSH244" s="171"/>
      <c r="JSI244" s="171"/>
      <c r="JSJ244" s="171"/>
      <c r="JSK244" s="171"/>
      <c r="JSL244" s="171"/>
      <c r="JSM244" s="171"/>
      <c r="JSN244" s="171"/>
      <c r="JSO244" s="171"/>
      <c r="JSP244" s="171"/>
      <c r="JSQ244" s="171"/>
      <c r="JSR244" s="171"/>
      <c r="JSS244" s="171"/>
      <c r="JST244" s="171"/>
      <c r="JSU244" s="171"/>
      <c r="JSV244" s="171"/>
      <c r="JSW244" s="171"/>
      <c r="JSX244" s="171"/>
      <c r="JSY244" s="171"/>
      <c r="JSZ244" s="171"/>
      <c r="JTA244" s="171"/>
      <c r="JTB244" s="171"/>
      <c r="JTC244" s="171"/>
      <c r="JTD244" s="171"/>
      <c r="JTE244" s="171"/>
      <c r="JTF244" s="171"/>
      <c r="JTG244" s="171"/>
      <c r="JTH244" s="171"/>
      <c r="JTI244" s="171"/>
      <c r="JTJ244" s="171"/>
      <c r="JTK244" s="171"/>
      <c r="JTL244" s="171"/>
      <c r="JTM244" s="171"/>
      <c r="JTN244" s="171"/>
      <c r="JTO244" s="171"/>
      <c r="JTP244" s="171"/>
      <c r="JTQ244" s="171"/>
      <c r="JTR244" s="171"/>
      <c r="JTS244" s="171"/>
      <c r="JTT244" s="171"/>
      <c r="JTU244" s="171"/>
      <c r="JTV244" s="171"/>
      <c r="JTW244" s="171"/>
      <c r="JTX244" s="171"/>
      <c r="JTY244" s="171"/>
      <c r="JTZ244" s="171"/>
      <c r="JUA244" s="171"/>
      <c r="JUB244" s="171"/>
      <c r="JUC244" s="171"/>
      <c r="JUD244" s="171"/>
      <c r="JUE244" s="171"/>
      <c r="JUF244" s="171"/>
      <c r="JUG244" s="171"/>
      <c r="JUH244" s="171"/>
      <c r="JUI244" s="171"/>
      <c r="JUJ244" s="171"/>
      <c r="JUK244" s="171"/>
      <c r="JUL244" s="171"/>
      <c r="JUM244" s="171"/>
      <c r="JUN244" s="171"/>
      <c r="JUO244" s="171"/>
      <c r="JUP244" s="171"/>
      <c r="JUQ244" s="171"/>
      <c r="JUR244" s="171"/>
      <c r="JUS244" s="171"/>
      <c r="JUT244" s="171"/>
      <c r="JUU244" s="171"/>
      <c r="JUV244" s="171"/>
      <c r="JUW244" s="171"/>
      <c r="JUX244" s="171"/>
      <c r="JUY244" s="171"/>
      <c r="JUZ244" s="171"/>
      <c r="JVA244" s="171"/>
      <c r="JVB244" s="171"/>
      <c r="JVC244" s="171"/>
      <c r="JVD244" s="171"/>
      <c r="JVE244" s="171"/>
      <c r="JVF244" s="171"/>
      <c r="JVG244" s="171"/>
      <c r="JVH244" s="171"/>
      <c r="JVI244" s="171"/>
      <c r="JVJ244" s="171"/>
      <c r="JVK244" s="171"/>
      <c r="JVL244" s="171"/>
      <c r="JVM244" s="171"/>
      <c r="JVN244" s="171"/>
      <c r="JVO244" s="171"/>
      <c r="JVP244" s="171"/>
      <c r="JVQ244" s="171"/>
      <c r="JVR244" s="171"/>
      <c r="JVS244" s="171"/>
      <c r="JVT244" s="171"/>
      <c r="JVU244" s="171"/>
      <c r="JVV244" s="171"/>
      <c r="JVW244" s="171"/>
      <c r="JVX244" s="171"/>
      <c r="JVY244" s="171"/>
      <c r="JVZ244" s="171"/>
      <c r="JWA244" s="171"/>
      <c r="JWB244" s="171"/>
      <c r="JWC244" s="171"/>
      <c r="JWD244" s="171"/>
      <c r="JWE244" s="171"/>
      <c r="JWF244" s="171"/>
      <c r="JWG244" s="171"/>
      <c r="JWH244" s="171"/>
      <c r="JWI244" s="171"/>
      <c r="JWJ244" s="171"/>
      <c r="JWK244" s="171"/>
      <c r="JWL244" s="171"/>
      <c r="JWM244" s="171"/>
      <c r="JWN244" s="171"/>
      <c r="JWO244" s="171"/>
      <c r="JWP244" s="171"/>
      <c r="JWQ244" s="171"/>
      <c r="JWR244" s="171"/>
      <c r="JWS244" s="171"/>
      <c r="JWT244" s="171"/>
      <c r="JWU244" s="171"/>
      <c r="JWV244" s="171"/>
      <c r="JWW244" s="171"/>
      <c r="JWX244" s="171"/>
      <c r="JWY244" s="171"/>
      <c r="JWZ244" s="171"/>
      <c r="JXA244" s="171"/>
      <c r="JXB244" s="171"/>
      <c r="JXC244" s="171"/>
      <c r="JXD244" s="171"/>
      <c r="JXE244" s="171"/>
      <c r="JXF244" s="171"/>
      <c r="JXG244" s="171"/>
      <c r="JXH244" s="171"/>
      <c r="JXI244" s="171"/>
      <c r="JXJ244" s="171"/>
      <c r="JXK244" s="171"/>
      <c r="JXL244" s="171"/>
      <c r="JXM244" s="171"/>
      <c r="JXN244" s="171"/>
      <c r="JXO244" s="171"/>
      <c r="JXP244" s="171"/>
      <c r="JXQ244" s="171"/>
      <c r="JXR244" s="171"/>
      <c r="JXS244" s="171"/>
      <c r="JXT244" s="171"/>
      <c r="JXU244" s="171"/>
      <c r="JXV244" s="171"/>
      <c r="JXW244" s="171"/>
      <c r="JXX244" s="171"/>
      <c r="JXY244" s="171"/>
      <c r="JXZ244" s="171"/>
      <c r="JYA244" s="171"/>
      <c r="JYB244" s="171"/>
      <c r="JYC244" s="171"/>
      <c r="JYD244" s="171"/>
      <c r="JYE244" s="171"/>
      <c r="JYF244" s="171"/>
      <c r="JYG244" s="171"/>
      <c r="JYH244" s="171"/>
      <c r="JYI244" s="171"/>
      <c r="JYJ244" s="171"/>
      <c r="JYK244" s="171"/>
      <c r="JYL244" s="171"/>
      <c r="JYM244" s="171"/>
      <c r="JYN244" s="171"/>
      <c r="JYO244" s="171"/>
      <c r="JYP244" s="171"/>
      <c r="JYQ244" s="171"/>
      <c r="JYR244" s="171"/>
      <c r="JYS244" s="171"/>
      <c r="JYT244" s="171"/>
      <c r="JYU244" s="171"/>
      <c r="JYV244" s="171"/>
      <c r="JYW244" s="171"/>
      <c r="JYX244" s="171"/>
      <c r="JYY244" s="171"/>
      <c r="JYZ244" s="171"/>
      <c r="JZA244" s="171"/>
      <c r="JZB244" s="171"/>
      <c r="JZC244" s="171"/>
      <c r="JZD244" s="171"/>
      <c r="JZE244" s="171"/>
      <c r="JZF244" s="171"/>
      <c r="JZG244" s="171"/>
      <c r="JZH244" s="171"/>
      <c r="JZI244" s="171"/>
      <c r="JZJ244" s="171"/>
      <c r="JZK244" s="171"/>
      <c r="JZL244" s="171"/>
      <c r="JZM244" s="171"/>
      <c r="JZN244" s="171"/>
      <c r="JZO244" s="171"/>
      <c r="JZP244" s="171"/>
      <c r="JZQ244" s="171"/>
      <c r="JZR244" s="171"/>
      <c r="JZS244" s="171"/>
      <c r="JZT244" s="171"/>
      <c r="JZU244" s="171"/>
      <c r="JZV244" s="171"/>
      <c r="JZW244" s="171"/>
      <c r="JZX244" s="171"/>
      <c r="JZY244" s="171"/>
      <c r="JZZ244" s="171"/>
      <c r="KAA244" s="171"/>
      <c r="KAB244" s="171"/>
      <c r="KAC244" s="171"/>
      <c r="KAD244" s="171"/>
      <c r="KAE244" s="171"/>
      <c r="KAF244" s="171"/>
      <c r="KAG244" s="171"/>
      <c r="KAH244" s="171"/>
      <c r="KAI244" s="171"/>
      <c r="KAJ244" s="171"/>
      <c r="KAK244" s="171"/>
      <c r="KAL244" s="171"/>
      <c r="KAM244" s="171"/>
      <c r="KAN244" s="171"/>
      <c r="KAO244" s="171"/>
      <c r="KAP244" s="171"/>
      <c r="KAQ244" s="171"/>
      <c r="KAR244" s="171"/>
      <c r="KAS244" s="171"/>
      <c r="KAT244" s="171"/>
      <c r="KAU244" s="171"/>
      <c r="KAV244" s="171"/>
      <c r="KAW244" s="171"/>
      <c r="KAX244" s="171"/>
      <c r="KAY244" s="171"/>
      <c r="KAZ244" s="171"/>
      <c r="KBA244" s="171"/>
      <c r="KBB244" s="171"/>
      <c r="KBC244" s="171"/>
      <c r="KBD244" s="171"/>
      <c r="KBE244" s="171"/>
      <c r="KBF244" s="171"/>
      <c r="KBG244" s="171"/>
      <c r="KBH244" s="171"/>
      <c r="KBI244" s="171"/>
      <c r="KBJ244" s="171"/>
      <c r="KBK244" s="171"/>
      <c r="KBL244" s="171"/>
      <c r="KBM244" s="171"/>
      <c r="KBN244" s="171"/>
      <c r="KBO244" s="171"/>
      <c r="KBP244" s="171"/>
      <c r="KBQ244" s="171"/>
      <c r="KBR244" s="171"/>
      <c r="KBS244" s="171"/>
      <c r="KBT244" s="171"/>
      <c r="KBU244" s="171"/>
      <c r="KBV244" s="171"/>
      <c r="KBW244" s="171"/>
      <c r="KBX244" s="171"/>
      <c r="KBY244" s="171"/>
      <c r="KBZ244" s="171"/>
      <c r="KCA244" s="171"/>
      <c r="KCB244" s="171"/>
      <c r="KCC244" s="171"/>
      <c r="KCD244" s="171"/>
      <c r="KCE244" s="171"/>
      <c r="KCF244" s="171"/>
      <c r="KCG244" s="171"/>
      <c r="KCH244" s="171"/>
      <c r="KCI244" s="171"/>
      <c r="KCJ244" s="171"/>
      <c r="KCK244" s="171"/>
      <c r="KCL244" s="171"/>
      <c r="KCM244" s="171"/>
      <c r="KCN244" s="171"/>
      <c r="KCO244" s="171"/>
      <c r="KCP244" s="171"/>
      <c r="KCQ244" s="171"/>
      <c r="KCR244" s="171"/>
      <c r="KCS244" s="171"/>
      <c r="KCT244" s="171"/>
      <c r="KCU244" s="171"/>
      <c r="KCV244" s="171"/>
      <c r="KCW244" s="171"/>
      <c r="KCX244" s="171"/>
      <c r="KCY244" s="171"/>
      <c r="KCZ244" s="171"/>
      <c r="KDA244" s="171"/>
      <c r="KDB244" s="171"/>
      <c r="KDC244" s="171"/>
      <c r="KDD244" s="171"/>
      <c r="KDE244" s="171"/>
      <c r="KDF244" s="171"/>
      <c r="KDG244" s="171"/>
      <c r="KDH244" s="171"/>
      <c r="KDI244" s="171"/>
      <c r="KDJ244" s="171"/>
      <c r="KDK244" s="171"/>
      <c r="KDL244" s="171"/>
      <c r="KDM244" s="171"/>
      <c r="KDN244" s="171"/>
      <c r="KDO244" s="171"/>
      <c r="KDP244" s="171"/>
      <c r="KDQ244" s="171"/>
      <c r="KDR244" s="171"/>
      <c r="KDS244" s="171"/>
      <c r="KDT244" s="171"/>
      <c r="KDU244" s="171"/>
      <c r="KDV244" s="171"/>
      <c r="KDW244" s="171"/>
      <c r="KDX244" s="171"/>
      <c r="KDY244" s="171"/>
      <c r="KDZ244" s="171"/>
      <c r="KEA244" s="171"/>
      <c r="KEB244" s="171"/>
      <c r="KEC244" s="171"/>
      <c r="KED244" s="171"/>
      <c r="KEE244" s="171"/>
      <c r="KEF244" s="171"/>
      <c r="KEG244" s="171"/>
      <c r="KEH244" s="171"/>
      <c r="KEI244" s="171"/>
      <c r="KEJ244" s="171"/>
      <c r="KEK244" s="171"/>
      <c r="KEL244" s="171"/>
      <c r="KEM244" s="171"/>
      <c r="KEN244" s="171"/>
      <c r="KEO244" s="171"/>
      <c r="KEP244" s="171"/>
      <c r="KEQ244" s="171"/>
      <c r="KER244" s="171"/>
      <c r="KES244" s="171"/>
      <c r="KET244" s="171"/>
      <c r="KEU244" s="171"/>
      <c r="KEV244" s="171"/>
      <c r="KEW244" s="171"/>
      <c r="KEX244" s="171"/>
      <c r="KEY244" s="171"/>
      <c r="KEZ244" s="171"/>
      <c r="KFA244" s="171"/>
      <c r="KFB244" s="171"/>
      <c r="KFC244" s="171"/>
      <c r="KFD244" s="171"/>
      <c r="KFE244" s="171"/>
      <c r="KFF244" s="171"/>
      <c r="KFG244" s="171"/>
      <c r="KFH244" s="171"/>
      <c r="KFI244" s="171"/>
      <c r="KFJ244" s="171"/>
      <c r="KFK244" s="171"/>
      <c r="KFL244" s="171"/>
      <c r="KFM244" s="171"/>
      <c r="KFN244" s="171"/>
      <c r="KFO244" s="171"/>
      <c r="KFP244" s="171"/>
      <c r="KFQ244" s="171"/>
      <c r="KFR244" s="171"/>
      <c r="KFS244" s="171"/>
      <c r="KFT244" s="171"/>
      <c r="KFU244" s="171"/>
      <c r="KFV244" s="171"/>
      <c r="KFW244" s="171"/>
      <c r="KFX244" s="171"/>
      <c r="KFY244" s="171"/>
      <c r="KFZ244" s="171"/>
      <c r="KGA244" s="171"/>
      <c r="KGB244" s="171"/>
      <c r="KGC244" s="171"/>
      <c r="KGD244" s="171"/>
      <c r="KGE244" s="171"/>
      <c r="KGF244" s="171"/>
      <c r="KGG244" s="171"/>
      <c r="KGH244" s="171"/>
      <c r="KGI244" s="171"/>
      <c r="KGJ244" s="171"/>
      <c r="KGK244" s="171"/>
      <c r="KGL244" s="171"/>
      <c r="KGM244" s="171"/>
      <c r="KGN244" s="171"/>
      <c r="KGO244" s="171"/>
      <c r="KGP244" s="171"/>
      <c r="KGQ244" s="171"/>
      <c r="KGR244" s="171"/>
      <c r="KGS244" s="171"/>
      <c r="KGT244" s="171"/>
      <c r="KGU244" s="171"/>
      <c r="KGV244" s="171"/>
      <c r="KGW244" s="171"/>
      <c r="KGX244" s="171"/>
      <c r="KGY244" s="171"/>
      <c r="KGZ244" s="171"/>
      <c r="KHA244" s="171"/>
      <c r="KHB244" s="171"/>
      <c r="KHC244" s="171"/>
      <c r="KHD244" s="171"/>
      <c r="KHE244" s="171"/>
      <c r="KHF244" s="171"/>
      <c r="KHG244" s="171"/>
      <c r="KHH244" s="171"/>
      <c r="KHI244" s="171"/>
      <c r="KHJ244" s="171"/>
      <c r="KHK244" s="171"/>
      <c r="KHL244" s="171"/>
      <c r="KHM244" s="171"/>
      <c r="KHN244" s="171"/>
      <c r="KHO244" s="171"/>
      <c r="KHP244" s="171"/>
      <c r="KHQ244" s="171"/>
      <c r="KHR244" s="171"/>
      <c r="KHS244" s="171"/>
      <c r="KHT244" s="171"/>
      <c r="KHU244" s="171"/>
      <c r="KHV244" s="171"/>
      <c r="KHW244" s="171"/>
      <c r="KHX244" s="171"/>
      <c r="KHY244" s="171"/>
      <c r="KHZ244" s="171"/>
      <c r="KIA244" s="171"/>
      <c r="KIB244" s="171"/>
      <c r="KIC244" s="171"/>
      <c r="KID244" s="171"/>
      <c r="KIE244" s="171"/>
      <c r="KIF244" s="171"/>
      <c r="KIG244" s="171"/>
      <c r="KIH244" s="171"/>
      <c r="KII244" s="171"/>
      <c r="KIJ244" s="171"/>
      <c r="KIK244" s="171"/>
      <c r="KIL244" s="171"/>
      <c r="KIM244" s="171"/>
      <c r="KIN244" s="171"/>
      <c r="KIO244" s="171"/>
      <c r="KIP244" s="171"/>
      <c r="KIQ244" s="171"/>
      <c r="KIR244" s="171"/>
      <c r="KIS244" s="171"/>
      <c r="KIT244" s="171"/>
      <c r="KIU244" s="171"/>
      <c r="KIV244" s="171"/>
      <c r="KIW244" s="171"/>
      <c r="KIX244" s="171"/>
      <c r="KIY244" s="171"/>
      <c r="KIZ244" s="171"/>
      <c r="KJA244" s="171"/>
      <c r="KJB244" s="171"/>
      <c r="KJC244" s="171"/>
      <c r="KJD244" s="171"/>
      <c r="KJE244" s="171"/>
      <c r="KJF244" s="171"/>
      <c r="KJG244" s="171"/>
      <c r="KJH244" s="171"/>
      <c r="KJI244" s="171"/>
      <c r="KJJ244" s="171"/>
      <c r="KJK244" s="171"/>
      <c r="KJL244" s="171"/>
      <c r="KJM244" s="171"/>
      <c r="KJN244" s="171"/>
      <c r="KJO244" s="171"/>
      <c r="KJP244" s="171"/>
      <c r="KJQ244" s="171"/>
      <c r="KJR244" s="171"/>
      <c r="KJS244" s="171"/>
      <c r="KJT244" s="171"/>
      <c r="KJU244" s="171"/>
      <c r="KJV244" s="171"/>
      <c r="KJW244" s="171"/>
      <c r="KJX244" s="171"/>
      <c r="KJY244" s="171"/>
      <c r="KJZ244" s="171"/>
      <c r="KKA244" s="171"/>
      <c r="KKB244" s="171"/>
      <c r="KKC244" s="171"/>
      <c r="KKD244" s="171"/>
      <c r="KKE244" s="171"/>
      <c r="KKF244" s="171"/>
      <c r="KKG244" s="171"/>
      <c r="KKH244" s="171"/>
      <c r="KKI244" s="171"/>
      <c r="KKJ244" s="171"/>
      <c r="KKK244" s="171"/>
      <c r="KKL244" s="171"/>
      <c r="KKM244" s="171"/>
      <c r="KKN244" s="171"/>
      <c r="KKO244" s="171"/>
      <c r="KKP244" s="171"/>
      <c r="KKQ244" s="171"/>
      <c r="KKR244" s="171"/>
      <c r="KKS244" s="171"/>
      <c r="KKT244" s="171"/>
      <c r="KKU244" s="171"/>
      <c r="KKV244" s="171"/>
      <c r="KKW244" s="171"/>
      <c r="KKX244" s="171"/>
      <c r="KKY244" s="171"/>
      <c r="KKZ244" s="171"/>
      <c r="KLA244" s="171"/>
      <c r="KLB244" s="171"/>
      <c r="KLC244" s="171"/>
      <c r="KLD244" s="171"/>
      <c r="KLE244" s="171"/>
      <c r="KLF244" s="171"/>
      <c r="KLG244" s="171"/>
      <c r="KLH244" s="171"/>
      <c r="KLI244" s="171"/>
      <c r="KLJ244" s="171"/>
      <c r="KLK244" s="171"/>
      <c r="KLL244" s="171"/>
      <c r="KLM244" s="171"/>
      <c r="KLN244" s="171"/>
      <c r="KLO244" s="171"/>
      <c r="KLP244" s="171"/>
      <c r="KLQ244" s="171"/>
      <c r="KLR244" s="171"/>
      <c r="KLS244" s="171"/>
      <c r="KLT244" s="171"/>
      <c r="KLU244" s="171"/>
      <c r="KLV244" s="171"/>
      <c r="KLW244" s="171"/>
      <c r="KLX244" s="171"/>
      <c r="KLY244" s="171"/>
      <c r="KLZ244" s="171"/>
      <c r="KMA244" s="171"/>
      <c r="KMB244" s="171"/>
      <c r="KMC244" s="171"/>
      <c r="KMD244" s="171"/>
      <c r="KME244" s="171"/>
      <c r="KMF244" s="171"/>
      <c r="KMG244" s="171"/>
      <c r="KMH244" s="171"/>
      <c r="KMI244" s="171"/>
      <c r="KMJ244" s="171"/>
      <c r="KMK244" s="171"/>
      <c r="KML244" s="171"/>
      <c r="KMM244" s="171"/>
      <c r="KMN244" s="171"/>
      <c r="KMO244" s="171"/>
      <c r="KMP244" s="171"/>
      <c r="KMQ244" s="171"/>
      <c r="KMR244" s="171"/>
      <c r="KMS244" s="171"/>
      <c r="KMT244" s="171"/>
      <c r="KMU244" s="171"/>
      <c r="KMV244" s="171"/>
      <c r="KMW244" s="171"/>
      <c r="KMX244" s="171"/>
      <c r="KMY244" s="171"/>
      <c r="KMZ244" s="171"/>
      <c r="KNA244" s="171"/>
      <c r="KNB244" s="171"/>
      <c r="KNC244" s="171"/>
      <c r="KND244" s="171"/>
      <c r="KNE244" s="171"/>
      <c r="KNF244" s="171"/>
      <c r="KNG244" s="171"/>
      <c r="KNH244" s="171"/>
      <c r="KNI244" s="171"/>
      <c r="KNJ244" s="171"/>
      <c r="KNK244" s="171"/>
      <c r="KNL244" s="171"/>
      <c r="KNM244" s="171"/>
      <c r="KNN244" s="171"/>
      <c r="KNO244" s="171"/>
      <c r="KNP244" s="171"/>
      <c r="KNQ244" s="171"/>
      <c r="KNR244" s="171"/>
      <c r="KNS244" s="171"/>
      <c r="KNT244" s="171"/>
      <c r="KNU244" s="171"/>
      <c r="KNV244" s="171"/>
      <c r="KNW244" s="171"/>
      <c r="KNX244" s="171"/>
      <c r="KNY244" s="171"/>
      <c r="KNZ244" s="171"/>
      <c r="KOA244" s="171"/>
      <c r="KOB244" s="171"/>
      <c r="KOC244" s="171"/>
      <c r="KOD244" s="171"/>
      <c r="KOE244" s="171"/>
      <c r="KOF244" s="171"/>
      <c r="KOG244" s="171"/>
      <c r="KOH244" s="171"/>
      <c r="KOI244" s="171"/>
      <c r="KOJ244" s="171"/>
      <c r="KOK244" s="171"/>
      <c r="KOL244" s="171"/>
      <c r="KOM244" s="171"/>
      <c r="KON244" s="171"/>
      <c r="KOO244" s="171"/>
      <c r="KOP244" s="171"/>
      <c r="KOQ244" s="171"/>
      <c r="KOR244" s="171"/>
      <c r="KOS244" s="171"/>
      <c r="KOT244" s="171"/>
      <c r="KOU244" s="171"/>
      <c r="KOV244" s="171"/>
      <c r="KOW244" s="171"/>
      <c r="KOX244" s="171"/>
      <c r="KOY244" s="171"/>
      <c r="KOZ244" s="171"/>
      <c r="KPA244" s="171"/>
      <c r="KPB244" s="171"/>
      <c r="KPC244" s="171"/>
      <c r="KPD244" s="171"/>
      <c r="KPE244" s="171"/>
      <c r="KPF244" s="171"/>
      <c r="KPG244" s="171"/>
      <c r="KPH244" s="171"/>
      <c r="KPI244" s="171"/>
      <c r="KPJ244" s="171"/>
      <c r="KPK244" s="171"/>
      <c r="KPL244" s="171"/>
      <c r="KPM244" s="171"/>
      <c r="KPN244" s="171"/>
      <c r="KPO244" s="171"/>
      <c r="KPP244" s="171"/>
      <c r="KPQ244" s="171"/>
      <c r="KPR244" s="171"/>
      <c r="KPS244" s="171"/>
      <c r="KPT244" s="171"/>
      <c r="KPU244" s="171"/>
      <c r="KPV244" s="171"/>
      <c r="KPW244" s="171"/>
      <c r="KPX244" s="171"/>
      <c r="KPY244" s="171"/>
      <c r="KPZ244" s="171"/>
      <c r="KQA244" s="171"/>
      <c r="KQB244" s="171"/>
      <c r="KQC244" s="171"/>
      <c r="KQD244" s="171"/>
      <c r="KQE244" s="171"/>
      <c r="KQF244" s="171"/>
      <c r="KQG244" s="171"/>
      <c r="KQH244" s="171"/>
      <c r="KQI244" s="171"/>
      <c r="KQJ244" s="171"/>
      <c r="KQK244" s="171"/>
      <c r="KQL244" s="171"/>
      <c r="KQM244" s="171"/>
      <c r="KQN244" s="171"/>
      <c r="KQO244" s="171"/>
      <c r="KQP244" s="171"/>
      <c r="KQQ244" s="171"/>
      <c r="KQR244" s="171"/>
      <c r="KQS244" s="171"/>
      <c r="KQT244" s="171"/>
      <c r="KQU244" s="171"/>
      <c r="KQV244" s="171"/>
      <c r="KQW244" s="171"/>
      <c r="KQX244" s="171"/>
      <c r="KQY244" s="171"/>
      <c r="KQZ244" s="171"/>
      <c r="KRA244" s="171"/>
      <c r="KRB244" s="171"/>
      <c r="KRC244" s="171"/>
      <c r="KRD244" s="171"/>
      <c r="KRE244" s="171"/>
      <c r="KRF244" s="171"/>
      <c r="KRG244" s="171"/>
      <c r="KRH244" s="171"/>
      <c r="KRI244" s="171"/>
      <c r="KRJ244" s="171"/>
      <c r="KRK244" s="171"/>
      <c r="KRL244" s="171"/>
      <c r="KRM244" s="171"/>
      <c r="KRN244" s="171"/>
      <c r="KRO244" s="171"/>
      <c r="KRP244" s="171"/>
      <c r="KRQ244" s="171"/>
      <c r="KRR244" s="171"/>
      <c r="KRS244" s="171"/>
      <c r="KRT244" s="171"/>
      <c r="KRU244" s="171"/>
      <c r="KRV244" s="171"/>
      <c r="KRW244" s="171"/>
      <c r="KRX244" s="171"/>
      <c r="KRY244" s="171"/>
      <c r="KRZ244" s="171"/>
      <c r="KSA244" s="171"/>
      <c r="KSB244" s="171"/>
      <c r="KSC244" s="171"/>
      <c r="KSD244" s="171"/>
      <c r="KSE244" s="171"/>
      <c r="KSF244" s="171"/>
      <c r="KSG244" s="171"/>
      <c r="KSH244" s="171"/>
      <c r="KSI244" s="171"/>
      <c r="KSJ244" s="171"/>
      <c r="KSK244" s="171"/>
      <c r="KSL244" s="171"/>
      <c r="KSM244" s="171"/>
      <c r="KSN244" s="171"/>
      <c r="KSO244" s="171"/>
      <c r="KSP244" s="171"/>
      <c r="KSQ244" s="171"/>
      <c r="KSR244" s="171"/>
      <c r="KSS244" s="171"/>
      <c r="KST244" s="171"/>
      <c r="KSU244" s="171"/>
      <c r="KSV244" s="171"/>
      <c r="KSW244" s="171"/>
      <c r="KSX244" s="171"/>
      <c r="KSY244" s="171"/>
      <c r="KSZ244" s="171"/>
      <c r="KTA244" s="171"/>
      <c r="KTB244" s="171"/>
      <c r="KTC244" s="171"/>
      <c r="KTD244" s="171"/>
      <c r="KTE244" s="171"/>
      <c r="KTF244" s="171"/>
      <c r="KTG244" s="171"/>
      <c r="KTH244" s="171"/>
      <c r="KTI244" s="171"/>
      <c r="KTJ244" s="171"/>
      <c r="KTK244" s="171"/>
      <c r="KTL244" s="171"/>
      <c r="KTM244" s="171"/>
      <c r="KTN244" s="171"/>
      <c r="KTO244" s="171"/>
      <c r="KTP244" s="171"/>
      <c r="KTQ244" s="171"/>
      <c r="KTR244" s="171"/>
      <c r="KTS244" s="171"/>
      <c r="KTT244" s="171"/>
      <c r="KTU244" s="171"/>
      <c r="KTV244" s="171"/>
      <c r="KTW244" s="171"/>
      <c r="KTX244" s="171"/>
      <c r="KTY244" s="171"/>
      <c r="KTZ244" s="171"/>
      <c r="KUA244" s="171"/>
      <c r="KUB244" s="171"/>
      <c r="KUC244" s="171"/>
      <c r="KUD244" s="171"/>
      <c r="KUE244" s="171"/>
      <c r="KUF244" s="171"/>
      <c r="KUG244" s="171"/>
      <c r="KUH244" s="171"/>
      <c r="KUI244" s="171"/>
      <c r="KUJ244" s="171"/>
      <c r="KUK244" s="171"/>
      <c r="KUL244" s="171"/>
      <c r="KUM244" s="171"/>
      <c r="KUN244" s="171"/>
      <c r="KUO244" s="171"/>
      <c r="KUP244" s="171"/>
      <c r="KUQ244" s="171"/>
      <c r="KUR244" s="171"/>
      <c r="KUS244" s="171"/>
      <c r="KUT244" s="171"/>
      <c r="KUU244" s="171"/>
      <c r="KUV244" s="171"/>
      <c r="KUW244" s="171"/>
      <c r="KUX244" s="171"/>
      <c r="KUY244" s="171"/>
      <c r="KUZ244" s="171"/>
      <c r="KVA244" s="171"/>
      <c r="KVB244" s="171"/>
      <c r="KVC244" s="171"/>
      <c r="KVD244" s="171"/>
      <c r="KVE244" s="171"/>
      <c r="KVF244" s="171"/>
      <c r="KVG244" s="171"/>
      <c r="KVH244" s="171"/>
      <c r="KVI244" s="171"/>
      <c r="KVJ244" s="171"/>
      <c r="KVK244" s="171"/>
      <c r="KVL244" s="171"/>
      <c r="KVM244" s="171"/>
      <c r="KVN244" s="171"/>
      <c r="KVO244" s="171"/>
      <c r="KVP244" s="171"/>
      <c r="KVQ244" s="171"/>
      <c r="KVR244" s="171"/>
      <c r="KVS244" s="171"/>
      <c r="KVT244" s="171"/>
      <c r="KVU244" s="171"/>
      <c r="KVV244" s="171"/>
      <c r="KVW244" s="171"/>
      <c r="KVX244" s="171"/>
      <c r="KVY244" s="171"/>
      <c r="KVZ244" s="171"/>
      <c r="KWA244" s="171"/>
      <c r="KWB244" s="171"/>
      <c r="KWC244" s="171"/>
      <c r="KWD244" s="171"/>
      <c r="KWE244" s="171"/>
      <c r="KWF244" s="171"/>
      <c r="KWG244" s="171"/>
      <c r="KWH244" s="171"/>
      <c r="KWI244" s="171"/>
      <c r="KWJ244" s="171"/>
      <c r="KWK244" s="171"/>
      <c r="KWL244" s="171"/>
      <c r="KWM244" s="171"/>
      <c r="KWN244" s="171"/>
      <c r="KWO244" s="171"/>
      <c r="KWP244" s="171"/>
      <c r="KWQ244" s="171"/>
      <c r="KWR244" s="171"/>
      <c r="KWS244" s="171"/>
      <c r="KWT244" s="171"/>
      <c r="KWU244" s="171"/>
      <c r="KWV244" s="171"/>
      <c r="KWW244" s="171"/>
      <c r="KWX244" s="171"/>
      <c r="KWY244" s="171"/>
      <c r="KWZ244" s="171"/>
      <c r="KXA244" s="171"/>
      <c r="KXB244" s="171"/>
      <c r="KXC244" s="171"/>
      <c r="KXD244" s="171"/>
      <c r="KXE244" s="171"/>
      <c r="KXF244" s="171"/>
      <c r="KXG244" s="171"/>
      <c r="KXH244" s="171"/>
      <c r="KXI244" s="171"/>
      <c r="KXJ244" s="171"/>
      <c r="KXK244" s="171"/>
      <c r="KXL244" s="171"/>
      <c r="KXM244" s="171"/>
      <c r="KXN244" s="171"/>
      <c r="KXO244" s="171"/>
      <c r="KXP244" s="171"/>
      <c r="KXQ244" s="171"/>
      <c r="KXR244" s="171"/>
      <c r="KXS244" s="171"/>
      <c r="KXT244" s="171"/>
      <c r="KXU244" s="171"/>
      <c r="KXV244" s="171"/>
      <c r="KXW244" s="171"/>
      <c r="KXX244" s="171"/>
      <c r="KXY244" s="171"/>
      <c r="KXZ244" s="171"/>
      <c r="KYA244" s="171"/>
      <c r="KYB244" s="171"/>
      <c r="KYC244" s="171"/>
      <c r="KYD244" s="171"/>
      <c r="KYE244" s="171"/>
      <c r="KYF244" s="171"/>
      <c r="KYG244" s="171"/>
      <c r="KYH244" s="171"/>
      <c r="KYI244" s="171"/>
      <c r="KYJ244" s="171"/>
      <c r="KYK244" s="171"/>
      <c r="KYL244" s="171"/>
      <c r="KYM244" s="171"/>
      <c r="KYN244" s="171"/>
      <c r="KYO244" s="171"/>
      <c r="KYP244" s="171"/>
      <c r="KYQ244" s="171"/>
      <c r="KYR244" s="171"/>
      <c r="KYS244" s="171"/>
      <c r="KYT244" s="171"/>
      <c r="KYU244" s="171"/>
      <c r="KYV244" s="171"/>
      <c r="KYW244" s="171"/>
      <c r="KYX244" s="171"/>
      <c r="KYY244" s="171"/>
      <c r="KYZ244" s="171"/>
      <c r="KZA244" s="171"/>
      <c r="KZB244" s="171"/>
      <c r="KZC244" s="171"/>
      <c r="KZD244" s="171"/>
      <c r="KZE244" s="171"/>
      <c r="KZF244" s="171"/>
      <c r="KZG244" s="171"/>
      <c r="KZH244" s="171"/>
      <c r="KZI244" s="171"/>
      <c r="KZJ244" s="171"/>
      <c r="KZK244" s="171"/>
      <c r="KZL244" s="171"/>
      <c r="KZM244" s="171"/>
      <c r="KZN244" s="171"/>
      <c r="KZO244" s="171"/>
      <c r="KZP244" s="171"/>
      <c r="KZQ244" s="171"/>
      <c r="KZR244" s="171"/>
      <c r="KZS244" s="171"/>
      <c r="KZT244" s="171"/>
      <c r="KZU244" s="171"/>
      <c r="KZV244" s="171"/>
      <c r="KZW244" s="171"/>
      <c r="KZX244" s="171"/>
      <c r="KZY244" s="171"/>
      <c r="KZZ244" s="171"/>
      <c r="LAA244" s="171"/>
      <c r="LAB244" s="171"/>
      <c r="LAC244" s="171"/>
      <c r="LAD244" s="171"/>
      <c r="LAE244" s="171"/>
      <c r="LAF244" s="171"/>
      <c r="LAG244" s="171"/>
      <c r="LAH244" s="171"/>
      <c r="LAI244" s="171"/>
      <c r="LAJ244" s="171"/>
      <c r="LAK244" s="171"/>
      <c r="LAL244" s="171"/>
      <c r="LAM244" s="171"/>
      <c r="LAN244" s="171"/>
      <c r="LAO244" s="171"/>
      <c r="LAP244" s="171"/>
      <c r="LAQ244" s="171"/>
      <c r="LAR244" s="171"/>
      <c r="LAS244" s="171"/>
      <c r="LAT244" s="171"/>
      <c r="LAU244" s="171"/>
      <c r="LAV244" s="171"/>
      <c r="LAW244" s="171"/>
      <c r="LAX244" s="171"/>
      <c r="LAY244" s="171"/>
      <c r="LAZ244" s="171"/>
      <c r="LBA244" s="171"/>
      <c r="LBB244" s="171"/>
      <c r="LBC244" s="171"/>
      <c r="LBD244" s="171"/>
      <c r="LBE244" s="171"/>
      <c r="LBF244" s="171"/>
      <c r="LBG244" s="171"/>
      <c r="LBH244" s="171"/>
      <c r="LBI244" s="171"/>
      <c r="LBJ244" s="171"/>
      <c r="LBK244" s="171"/>
      <c r="LBL244" s="171"/>
      <c r="LBM244" s="171"/>
      <c r="LBN244" s="171"/>
      <c r="LBO244" s="171"/>
      <c r="LBP244" s="171"/>
      <c r="LBQ244" s="171"/>
      <c r="LBR244" s="171"/>
      <c r="LBS244" s="171"/>
      <c r="LBT244" s="171"/>
      <c r="LBU244" s="171"/>
      <c r="LBV244" s="171"/>
      <c r="LBW244" s="171"/>
      <c r="LBX244" s="171"/>
      <c r="LBY244" s="171"/>
      <c r="LBZ244" s="171"/>
      <c r="LCA244" s="171"/>
      <c r="LCB244" s="171"/>
      <c r="LCC244" s="171"/>
      <c r="LCD244" s="171"/>
      <c r="LCE244" s="171"/>
      <c r="LCF244" s="171"/>
      <c r="LCG244" s="171"/>
      <c r="LCH244" s="171"/>
      <c r="LCI244" s="171"/>
      <c r="LCJ244" s="171"/>
      <c r="LCK244" s="171"/>
      <c r="LCL244" s="171"/>
      <c r="LCM244" s="171"/>
      <c r="LCN244" s="171"/>
      <c r="LCO244" s="171"/>
      <c r="LCP244" s="171"/>
      <c r="LCQ244" s="171"/>
      <c r="LCR244" s="171"/>
      <c r="LCS244" s="171"/>
      <c r="LCT244" s="171"/>
      <c r="LCU244" s="171"/>
      <c r="LCV244" s="171"/>
      <c r="LCW244" s="171"/>
      <c r="LCX244" s="171"/>
      <c r="LCY244" s="171"/>
      <c r="LCZ244" s="171"/>
      <c r="LDA244" s="171"/>
      <c r="LDB244" s="171"/>
      <c r="LDC244" s="171"/>
      <c r="LDD244" s="171"/>
      <c r="LDE244" s="171"/>
      <c r="LDF244" s="171"/>
      <c r="LDG244" s="171"/>
      <c r="LDH244" s="171"/>
      <c r="LDI244" s="171"/>
      <c r="LDJ244" s="171"/>
      <c r="LDK244" s="171"/>
      <c r="LDL244" s="171"/>
      <c r="LDM244" s="171"/>
      <c r="LDN244" s="171"/>
      <c r="LDO244" s="171"/>
      <c r="LDP244" s="171"/>
      <c r="LDQ244" s="171"/>
      <c r="LDR244" s="171"/>
      <c r="LDS244" s="171"/>
      <c r="LDT244" s="171"/>
      <c r="LDU244" s="171"/>
      <c r="LDV244" s="171"/>
      <c r="LDW244" s="171"/>
      <c r="LDX244" s="171"/>
      <c r="LDY244" s="171"/>
      <c r="LDZ244" s="171"/>
      <c r="LEA244" s="171"/>
      <c r="LEB244" s="171"/>
      <c r="LEC244" s="171"/>
      <c r="LED244" s="171"/>
      <c r="LEE244" s="171"/>
      <c r="LEF244" s="171"/>
      <c r="LEG244" s="171"/>
      <c r="LEH244" s="171"/>
      <c r="LEI244" s="171"/>
      <c r="LEJ244" s="171"/>
      <c r="LEK244" s="171"/>
      <c r="LEL244" s="171"/>
      <c r="LEM244" s="171"/>
      <c r="LEN244" s="171"/>
      <c r="LEO244" s="171"/>
      <c r="LEP244" s="171"/>
      <c r="LEQ244" s="171"/>
      <c r="LER244" s="171"/>
      <c r="LES244" s="171"/>
      <c r="LET244" s="171"/>
      <c r="LEU244" s="171"/>
      <c r="LEV244" s="171"/>
      <c r="LEW244" s="171"/>
      <c r="LEX244" s="171"/>
      <c r="LEY244" s="171"/>
      <c r="LEZ244" s="171"/>
      <c r="LFA244" s="171"/>
      <c r="LFB244" s="171"/>
      <c r="LFC244" s="171"/>
      <c r="LFD244" s="171"/>
      <c r="LFE244" s="171"/>
      <c r="LFF244" s="171"/>
      <c r="LFG244" s="171"/>
      <c r="LFH244" s="171"/>
      <c r="LFI244" s="171"/>
      <c r="LFJ244" s="171"/>
      <c r="LFK244" s="171"/>
      <c r="LFL244" s="171"/>
      <c r="LFM244" s="171"/>
      <c r="LFN244" s="171"/>
      <c r="LFO244" s="171"/>
      <c r="LFP244" s="171"/>
      <c r="LFQ244" s="171"/>
      <c r="LFR244" s="171"/>
      <c r="LFS244" s="171"/>
      <c r="LFT244" s="171"/>
      <c r="LFU244" s="171"/>
      <c r="LFV244" s="171"/>
      <c r="LFW244" s="171"/>
      <c r="LFX244" s="171"/>
      <c r="LFY244" s="171"/>
      <c r="LFZ244" s="171"/>
      <c r="LGA244" s="171"/>
      <c r="LGB244" s="171"/>
      <c r="LGC244" s="171"/>
      <c r="LGD244" s="171"/>
      <c r="LGE244" s="171"/>
      <c r="LGF244" s="171"/>
      <c r="LGG244" s="171"/>
      <c r="LGH244" s="171"/>
      <c r="LGI244" s="171"/>
      <c r="LGJ244" s="171"/>
      <c r="LGK244" s="171"/>
      <c r="LGL244" s="171"/>
      <c r="LGM244" s="171"/>
      <c r="LGN244" s="171"/>
      <c r="LGO244" s="171"/>
      <c r="LGP244" s="171"/>
      <c r="LGQ244" s="171"/>
      <c r="LGR244" s="171"/>
      <c r="LGS244" s="171"/>
      <c r="LGT244" s="171"/>
      <c r="LGU244" s="171"/>
      <c r="LGV244" s="171"/>
      <c r="LGW244" s="171"/>
      <c r="LGX244" s="171"/>
      <c r="LGY244" s="171"/>
      <c r="LGZ244" s="171"/>
      <c r="LHA244" s="171"/>
      <c r="LHB244" s="171"/>
      <c r="LHC244" s="171"/>
      <c r="LHD244" s="171"/>
      <c r="LHE244" s="171"/>
      <c r="LHF244" s="171"/>
      <c r="LHG244" s="171"/>
      <c r="LHH244" s="171"/>
      <c r="LHI244" s="171"/>
      <c r="LHJ244" s="171"/>
      <c r="LHK244" s="171"/>
      <c r="LHL244" s="171"/>
      <c r="LHM244" s="171"/>
      <c r="LHN244" s="171"/>
      <c r="LHO244" s="171"/>
      <c r="LHP244" s="171"/>
      <c r="LHQ244" s="171"/>
      <c r="LHR244" s="171"/>
      <c r="LHS244" s="171"/>
      <c r="LHT244" s="171"/>
      <c r="LHU244" s="171"/>
      <c r="LHV244" s="171"/>
      <c r="LHW244" s="171"/>
      <c r="LHX244" s="171"/>
      <c r="LHY244" s="171"/>
      <c r="LHZ244" s="171"/>
      <c r="LIA244" s="171"/>
      <c r="LIB244" s="171"/>
      <c r="LIC244" s="171"/>
      <c r="LID244" s="171"/>
      <c r="LIE244" s="171"/>
      <c r="LIF244" s="171"/>
      <c r="LIG244" s="171"/>
      <c r="LIH244" s="171"/>
      <c r="LII244" s="171"/>
      <c r="LIJ244" s="171"/>
      <c r="LIK244" s="171"/>
      <c r="LIL244" s="171"/>
      <c r="LIM244" s="171"/>
      <c r="LIN244" s="171"/>
      <c r="LIO244" s="171"/>
      <c r="LIP244" s="171"/>
      <c r="LIQ244" s="171"/>
      <c r="LIR244" s="171"/>
      <c r="LIS244" s="171"/>
      <c r="LIT244" s="171"/>
      <c r="LIU244" s="171"/>
      <c r="LIV244" s="171"/>
      <c r="LIW244" s="171"/>
      <c r="LIX244" s="171"/>
      <c r="LIY244" s="171"/>
      <c r="LIZ244" s="171"/>
      <c r="LJA244" s="171"/>
      <c r="LJB244" s="171"/>
      <c r="LJC244" s="171"/>
      <c r="LJD244" s="171"/>
      <c r="LJE244" s="171"/>
      <c r="LJF244" s="171"/>
      <c r="LJG244" s="171"/>
      <c r="LJH244" s="171"/>
      <c r="LJI244" s="171"/>
      <c r="LJJ244" s="171"/>
      <c r="LJK244" s="171"/>
      <c r="LJL244" s="171"/>
      <c r="LJM244" s="171"/>
      <c r="LJN244" s="171"/>
      <c r="LJO244" s="171"/>
      <c r="LJP244" s="171"/>
      <c r="LJQ244" s="171"/>
      <c r="LJR244" s="171"/>
      <c r="LJS244" s="171"/>
      <c r="LJT244" s="171"/>
      <c r="LJU244" s="171"/>
      <c r="LJV244" s="171"/>
      <c r="LJW244" s="171"/>
      <c r="LJX244" s="171"/>
      <c r="LJY244" s="171"/>
      <c r="LJZ244" s="171"/>
      <c r="LKA244" s="171"/>
      <c r="LKB244" s="171"/>
      <c r="LKC244" s="171"/>
      <c r="LKD244" s="171"/>
      <c r="LKE244" s="171"/>
      <c r="LKF244" s="171"/>
      <c r="LKG244" s="171"/>
      <c r="LKH244" s="171"/>
      <c r="LKI244" s="171"/>
      <c r="LKJ244" s="171"/>
      <c r="LKK244" s="171"/>
      <c r="LKL244" s="171"/>
      <c r="LKM244" s="171"/>
      <c r="LKN244" s="171"/>
      <c r="LKO244" s="171"/>
      <c r="LKP244" s="171"/>
      <c r="LKQ244" s="171"/>
      <c r="LKR244" s="171"/>
      <c r="LKS244" s="171"/>
      <c r="LKT244" s="171"/>
      <c r="LKU244" s="171"/>
      <c r="LKV244" s="171"/>
      <c r="LKW244" s="171"/>
      <c r="LKX244" s="171"/>
      <c r="LKY244" s="171"/>
      <c r="LKZ244" s="171"/>
      <c r="LLA244" s="171"/>
      <c r="LLB244" s="171"/>
      <c r="LLC244" s="171"/>
      <c r="LLD244" s="171"/>
      <c r="LLE244" s="171"/>
      <c r="LLF244" s="171"/>
      <c r="LLG244" s="171"/>
      <c r="LLH244" s="171"/>
      <c r="LLI244" s="171"/>
      <c r="LLJ244" s="171"/>
      <c r="LLK244" s="171"/>
      <c r="LLL244" s="171"/>
      <c r="LLM244" s="171"/>
      <c r="LLN244" s="171"/>
      <c r="LLO244" s="171"/>
      <c r="LLP244" s="171"/>
      <c r="LLQ244" s="171"/>
      <c r="LLR244" s="171"/>
      <c r="LLS244" s="171"/>
      <c r="LLT244" s="171"/>
      <c r="LLU244" s="171"/>
      <c r="LLV244" s="171"/>
      <c r="LLW244" s="171"/>
      <c r="LLX244" s="171"/>
      <c r="LLY244" s="171"/>
      <c r="LLZ244" s="171"/>
      <c r="LMA244" s="171"/>
      <c r="LMB244" s="171"/>
      <c r="LMC244" s="171"/>
      <c r="LMD244" s="171"/>
      <c r="LME244" s="171"/>
      <c r="LMF244" s="171"/>
      <c r="LMG244" s="171"/>
      <c r="LMH244" s="171"/>
      <c r="LMI244" s="171"/>
      <c r="LMJ244" s="171"/>
      <c r="LMK244" s="171"/>
      <c r="LML244" s="171"/>
      <c r="LMM244" s="171"/>
      <c r="LMN244" s="171"/>
      <c r="LMO244" s="171"/>
      <c r="LMP244" s="171"/>
      <c r="LMQ244" s="171"/>
      <c r="LMR244" s="171"/>
      <c r="LMS244" s="171"/>
      <c r="LMT244" s="171"/>
      <c r="LMU244" s="171"/>
      <c r="LMV244" s="171"/>
      <c r="LMW244" s="171"/>
      <c r="LMX244" s="171"/>
      <c r="LMY244" s="171"/>
      <c r="LMZ244" s="171"/>
      <c r="LNA244" s="171"/>
      <c r="LNB244" s="171"/>
      <c r="LNC244" s="171"/>
      <c r="LND244" s="171"/>
      <c r="LNE244" s="171"/>
      <c r="LNF244" s="171"/>
      <c r="LNG244" s="171"/>
      <c r="LNH244" s="171"/>
      <c r="LNI244" s="171"/>
      <c r="LNJ244" s="171"/>
      <c r="LNK244" s="171"/>
      <c r="LNL244" s="171"/>
      <c r="LNM244" s="171"/>
      <c r="LNN244" s="171"/>
      <c r="LNO244" s="171"/>
      <c r="LNP244" s="171"/>
      <c r="LNQ244" s="171"/>
      <c r="LNR244" s="171"/>
      <c r="LNS244" s="171"/>
      <c r="LNT244" s="171"/>
      <c r="LNU244" s="171"/>
      <c r="LNV244" s="171"/>
      <c r="LNW244" s="171"/>
      <c r="LNX244" s="171"/>
      <c r="LNY244" s="171"/>
      <c r="LNZ244" s="171"/>
      <c r="LOA244" s="171"/>
      <c r="LOB244" s="171"/>
      <c r="LOC244" s="171"/>
      <c r="LOD244" s="171"/>
      <c r="LOE244" s="171"/>
      <c r="LOF244" s="171"/>
      <c r="LOG244" s="171"/>
      <c r="LOH244" s="171"/>
      <c r="LOI244" s="171"/>
      <c r="LOJ244" s="171"/>
      <c r="LOK244" s="171"/>
      <c r="LOL244" s="171"/>
      <c r="LOM244" s="171"/>
      <c r="LON244" s="171"/>
      <c r="LOO244" s="171"/>
      <c r="LOP244" s="171"/>
      <c r="LOQ244" s="171"/>
      <c r="LOR244" s="171"/>
      <c r="LOS244" s="171"/>
      <c r="LOT244" s="171"/>
      <c r="LOU244" s="171"/>
      <c r="LOV244" s="171"/>
      <c r="LOW244" s="171"/>
      <c r="LOX244" s="171"/>
      <c r="LOY244" s="171"/>
      <c r="LOZ244" s="171"/>
      <c r="LPA244" s="171"/>
      <c r="LPB244" s="171"/>
      <c r="LPC244" s="171"/>
      <c r="LPD244" s="171"/>
      <c r="LPE244" s="171"/>
      <c r="LPF244" s="171"/>
      <c r="LPG244" s="171"/>
      <c r="LPH244" s="171"/>
      <c r="LPI244" s="171"/>
      <c r="LPJ244" s="171"/>
      <c r="LPK244" s="171"/>
      <c r="LPL244" s="171"/>
      <c r="LPM244" s="171"/>
      <c r="LPN244" s="171"/>
      <c r="LPO244" s="171"/>
      <c r="LPP244" s="171"/>
      <c r="LPQ244" s="171"/>
      <c r="LPR244" s="171"/>
      <c r="LPS244" s="171"/>
      <c r="LPT244" s="171"/>
      <c r="LPU244" s="171"/>
      <c r="LPV244" s="171"/>
      <c r="LPW244" s="171"/>
      <c r="LPX244" s="171"/>
      <c r="LPY244" s="171"/>
      <c r="LPZ244" s="171"/>
      <c r="LQA244" s="171"/>
      <c r="LQB244" s="171"/>
      <c r="LQC244" s="171"/>
      <c r="LQD244" s="171"/>
      <c r="LQE244" s="171"/>
      <c r="LQF244" s="171"/>
      <c r="LQG244" s="171"/>
      <c r="LQH244" s="171"/>
      <c r="LQI244" s="171"/>
      <c r="LQJ244" s="171"/>
      <c r="LQK244" s="171"/>
      <c r="LQL244" s="171"/>
      <c r="LQM244" s="171"/>
      <c r="LQN244" s="171"/>
      <c r="LQO244" s="171"/>
      <c r="LQP244" s="171"/>
      <c r="LQQ244" s="171"/>
      <c r="LQR244" s="171"/>
      <c r="LQS244" s="171"/>
      <c r="LQT244" s="171"/>
      <c r="LQU244" s="171"/>
      <c r="LQV244" s="171"/>
      <c r="LQW244" s="171"/>
      <c r="LQX244" s="171"/>
      <c r="LQY244" s="171"/>
      <c r="LQZ244" s="171"/>
      <c r="LRA244" s="171"/>
      <c r="LRB244" s="171"/>
      <c r="LRC244" s="171"/>
      <c r="LRD244" s="171"/>
      <c r="LRE244" s="171"/>
      <c r="LRF244" s="171"/>
      <c r="LRG244" s="171"/>
      <c r="LRH244" s="171"/>
      <c r="LRI244" s="171"/>
      <c r="LRJ244" s="171"/>
      <c r="LRK244" s="171"/>
      <c r="LRL244" s="171"/>
      <c r="LRM244" s="171"/>
      <c r="LRN244" s="171"/>
      <c r="LRO244" s="171"/>
      <c r="LRP244" s="171"/>
      <c r="LRQ244" s="171"/>
      <c r="LRR244" s="171"/>
      <c r="LRS244" s="171"/>
      <c r="LRT244" s="171"/>
      <c r="LRU244" s="171"/>
      <c r="LRV244" s="171"/>
      <c r="LRW244" s="171"/>
      <c r="LRX244" s="171"/>
      <c r="LRY244" s="171"/>
      <c r="LRZ244" s="171"/>
      <c r="LSA244" s="171"/>
      <c r="LSB244" s="171"/>
      <c r="LSC244" s="171"/>
      <c r="LSD244" s="171"/>
      <c r="LSE244" s="171"/>
      <c r="LSF244" s="171"/>
      <c r="LSG244" s="171"/>
      <c r="LSH244" s="171"/>
      <c r="LSI244" s="171"/>
      <c r="LSJ244" s="171"/>
      <c r="LSK244" s="171"/>
      <c r="LSL244" s="171"/>
      <c r="LSM244" s="171"/>
      <c r="LSN244" s="171"/>
      <c r="LSO244" s="171"/>
      <c r="LSP244" s="171"/>
      <c r="LSQ244" s="171"/>
      <c r="LSR244" s="171"/>
      <c r="LSS244" s="171"/>
      <c r="LST244" s="171"/>
      <c r="LSU244" s="171"/>
      <c r="LSV244" s="171"/>
      <c r="LSW244" s="171"/>
      <c r="LSX244" s="171"/>
      <c r="LSY244" s="171"/>
      <c r="LSZ244" s="171"/>
      <c r="LTA244" s="171"/>
      <c r="LTB244" s="171"/>
      <c r="LTC244" s="171"/>
      <c r="LTD244" s="171"/>
      <c r="LTE244" s="171"/>
      <c r="LTF244" s="171"/>
      <c r="LTG244" s="171"/>
      <c r="LTH244" s="171"/>
      <c r="LTI244" s="171"/>
      <c r="LTJ244" s="171"/>
      <c r="LTK244" s="171"/>
      <c r="LTL244" s="171"/>
      <c r="LTM244" s="171"/>
      <c r="LTN244" s="171"/>
      <c r="LTO244" s="171"/>
      <c r="LTP244" s="171"/>
      <c r="LTQ244" s="171"/>
      <c r="LTR244" s="171"/>
      <c r="LTS244" s="171"/>
      <c r="LTT244" s="171"/>
      <c r="LTU244" s="171"/>
      <c r="LTV244" s="171"/>
      <c r="LTW244" s="171"/>
      <c r="LTX244" s="171"/>
      <c r="LTY244" s="171"/>
      <c r="LTZ244" s="171"/>
      <c r="LUA244" s="171"/>
      <c r="LUB244" s="171"/>
      <c r="LUC244" s="171"/>
      <c r="LUD244" s="171"/>
      <c r="LUE244" s="171"/>
      <c r="LUF244" s="171"/>
      <c r="LUG244" s="171"/>
      <c r="LUH244" s="171"/>
      <c r="LUI244" s="171"/>
      <c r="LUJ244" s="171"/>
      <c r="LUK244" s="171"/>
      <c r="LUL244" s="171"/>
      <c r="LUM244" s="171"/>
      <c r="LUN244" s="171"/>
      <c r="LUO244" s="171"/>
      <c r="LUP244" s="171"/>
      <c r="LUQ244" s="171"/>
      <c r="LUR244" s="171"/>
      <c r="LUS244" s="171"/>
      <c r="LUT244" s="171"/>
      <c r="LUU244" s="171"/>
      <c r="LUV244" s="171"/>
      <c r="LUW244" s="171"/>
      <c r="LUX244" s="171"/>
      <c r="LUY244" s="171"/>
      <c r="LUZ244" s="171"/>
      <c r="LVA244" s="171"/>
      <c r="LVB244" s="171"/>
      <c r="LVC244" s="171"/>
      <c r="LVD244" s="171"/>
      <c r="LVE244" s="171"/>
      <c r="LVF244" s="171"/>
      <c r="LVG244" s="171"/>
      <c r="LVH244" s="171"/>
      <c r="LVI244" s="171"/>
      <c r="LVJ244" s="171"/>
      <c r="LVK244" s="171"/>
      <c r="LVL244" s="171"/>
      <c r="LVM244" s="171"/>
      <c r="LVN244" s="171"/>
      <c r="LVO244" s="171"/>
      <c r="LVP244" s="171"/>
      <c r="LVQ244" s="171"/>
      <c r="LVR244" s="171"/>
      <c r="LVS244" s="171"/>
      <c r="LVT244" s="171"/>
      <c r="LVU244" s="171"/>
      <c r="LVV244" s="171"/>
      <c r="LVW244" s="171"/>
      <c r="LVX244" s="171"/>
      <c r="LVY244" s="171"/>
      <c r="LVZ244" s="171"/>
      <c r="LWA244" s="171"/>
      <c r="LWB244" s="171"/>
      <c r="LWC244" s="171"/>
      <c r="LWD244" s="171"/>
      <c r="LWE244" s="171"/>
      <c r="LWF244" s="171"/>
      <c r="LWG244" s="171"/>
      <c r="LWH244" s="171"/>
      <c r="LWI244" s="171"/>
      <c r="LWJ244" s="171"/>
      <c r="LWK244" s="171"/>
      <c r="LWL244" s="171"/>
      <c r="LWM244" s="171"/>
      <c r="LWN244" s="171"/>
      <c r="LWO244" s="171"/>
      <c r="LWP244" s="171"/>
      <c r="LWQ244" s="171"/>
      <c r="LWR244" s="171"/>
      <c r="LWS244" s="171"/>
      <c r="LWT244" s="171"/>
      <c r="LWU244" s="171"/>
      <c r="LWV244" s="171"/>
      <c r="LWW244" s="171"/>
      <c r="LWX244" s="171"/>
      <c r="LWY244" s="171"/>
      <c r="LWZ244" s="171"/>
      <c r="LXA244" s="171"/>
      <c r="LXB244" s="171"/>
      <c r="LXC244" s="171"/>
      <c r="LXD244" s="171"/>
      <c r="LXE244" s="171"/>
      <c r="LXF244" s="171"/>
      <c r="LXG244" s="171"/>
      <c r="LXH244" s="171"/>
      <c r="LXI244" s="171"/>
      <c r="LXJ244" s="171"/>
      <c r="LXK244" s="171"/>
      <c r="LXL244" s="171"/>
      <c r="LXM244" s="171"/>
      <c r="LXN244" s="171"/>
      <c r="LXO244" s="171"/>
      <c r="LXP244" s="171"/>
      <c r="LXQ244" s="171"/>
      <c r="LXR244" s="171"/>
      <c r="LXS244" s="171"/>
      <c r="LXT244" s="171"/>
      <c r="LXU244" s="171"/>
      <c r="LXV244" s="171"/>
      <c r="LXW244" s="171"/>
      <c r="LXX244" s="171"/>
      <c r="LXY244" s="171"/>
      <c r="LXZ244" s="171"/>
      <c r="LYA244" s="171"/>
      <c r="LYB244" s="171"/>
      <c r="LYC244" s="171"/>
      <c r="LYD244" s="171"/>
      <c r="LYE244" s="171"/>
      <c r="LYF244" s="171"/>
      <c r="LYG244" s="171"/>
      <c r="LYH244" s="171"/>
      <c r="LYI244" s="171"/>
      <c r="LYJ244" s="171"/>
      <c r="LYK244" s="171"/>
      <c r="LYL244" s="171"/>
      <c r="LYM244" s="171"/>
      <c r="LYN244" s="171"/>
      <c r="LYO244" s="171"/>
      <c r="LYP244" s="171"/>
      <c r="LYQ244" s="171"/>
      <c r="LYR244" s="171"/>
      <c r="LYS244" s="171"/>
      <c r="LYT244" s="171"/>
      <c r="LYU244" s="171"/>
      <c r="LYV244" s="171"/>
      <c r="LYW244" s="171"/>
      <c r="LYX244" s="171"/>
      <c r="LYY244" s="171"/>
      <c r="LYZ244" s="171"/>
      <c r="LZA244" s="171"/>
      <c r="LZB244" s="171"/>
      <c r="LZC244" s="171"/>
      <c r="LZD244" s="171"/>
      <c r="LZE244" s="171"/>
      <c r="LZF244" s="171"/>
      <c r="LZG244" s="171"/>
      <c r="LZH244" s="171"/>
      <c r="LZI244" s="171"/>
      <c r="LZJ244" s="171"/>
      <c r="LZK244" s="171"/>
      <c r="LZL244" s="171"/>
      <c r="LZM244" s="171"/>
      <c r="LZN244" s="171"/>
      <c r="LZO244" s="171"/>
      <c r="LZP244" s="171"/>
      <c r="LZQ244" s="171"/>
      <c r="LZR244" s="171"/>
      <c r="LZS244" s="171"/>
      <c r="LZT244" s="171"/>
      <c r="LZU244" s="171"/>
      <c r="LZV244" s="171"/>
      <c r="LZW244" s="171"/>
      <c r="LZX244" s="171"/>
      <c r="LZY244" s="171"/>
      <c r="LZZ244" s="171"/>
      <c r="MAA244" s="171"/>
      <c r="MAB244" s="171"/>
      <c r="MAC244" s="171"/>
      <c r="MAD244" s="171"/>
      <c r="MAE244" s="171"/>
      <c r="MAF244" s="171"/>
      <c r="MAG244" s="171"/>
      <c r="MAH244" s="171"/>
      <c r="MAI244" s="171"/>
      <c r="MAJ244" s="171"/>
      <c r="MAK244" s="171"/>
      <c r="MAL244" s="171"/>
      <c r="MAM244" s="171"/>
      <c r="MAN244" s="171"/>
      <c r="MAO244" s="171"/>
      <c r="MAP244" s="171"/>
      <c r="MAQ244" s="171"/>
      <c r="MAR244" s="171"/>
      <c r="MAS244" s="171"/>
      <c r="MAT244" s="171"/>
      <c r="MAU244" s="171"/>
      <c r="MAV244" s="171"/>
      <c r="MAW244" s="171"/>
      <c r="MAX244" s="171"/>
      <c r="MAY244" s="171"/>
      <c r="MAZ244" s="171"/>
      <c r="MBA244" s="171"/>
      <c r="MBB244" s="171"/>
      <c r="MBC244" s="171"/>
      <c r="MBD244" s="171"/>
      <c r="MBE244" s="171"/>
      <c r="MBF244" s="171"/>
      <c r="MBG244" s="171"/>
      <c r="MBH244" s="171"/>
      <c r="MBI244" s="171"/>
      <c r="MBJ244" s="171"/>
      <c r="MBK244" s="171"/>
      <c r="MBL244" s="171"/>
      <c r="MBM244" s="171"/>
      <c r="MBN244" s="171"/>
      <c r="MBO244" s="171"/>
      <c r="MBP244" s="171"/>
      <c r="MBQ244" s="171"/>
      <c r="MBR244" s="171"/>
      <c r="MBS244" s="171"/>
      <c r="MBT244" s="171"/>
      <c r="MBU244" s="171"/>
      <c r="MBV244" s="171"/>
      <c r="MBW244" s="171"/>
      <c r="MBX244" s="171"/>
      <c r="MBY244" s="171"/>
      <c r="MBZ244" s="171"/>
      <c r="MCA244" s="171"/>
      <c r="MCB244" s="171"/>
      <c r="MCC244" s="171"/>
      <c r="MCD244" s="171"/>
      <c r="MCE244" s="171"/>
      <c r="MCF244" s="171"/>
      <c r="MCG244" s="171"/>
      <c r="MCH244" s="171"/>
      <c r="MCI244" s="171"/>
      <c r="MCJ244" s="171"/>
      <c r="MCK244" s="171"/>
      <c r="MCL244" s="171"/>
      <c r="MCM244" s="171"/>
      <c r="MCN244" s="171"/>
      <c r="MCO244" s="171"/>
      <c r="MCP244" s="171"/>
      <c r="MCQ244" s="171"/>
      <c r="MCR244" s="171"/>
      <c r="MCS244" s="171"/>
      <c r="MCT244" s="171"/>
      <c r="MCU244" s="171"/>
      <c r="MCV244" s="171"/>
      <c r="MCW244" s="171"/>
      <c r="MCX244" s="171"/>
      <c r="MCY244" s="171"/>
      <c r="MCZ244" s="171"/>
      <c r="MDA244" s="171"/>
      <c r="MDB244" s="171"/>
      <c r="MDC244" s="171"/>
      <c r="MDD244" s="171"/>
      <c r="MDE244" s="171"/>
      <c r="MDF244" s="171"/>
      <c r="MDG244" s="171"/>
      <c r="MDH244" s="171"/>
      <c r="MDI244" s="171"/>
      <c r="MDJ244" s="171"/>
      <c r="MDK244" s="171"/>
      <c r="MDL244" s="171"/>
      <c r="MDM244" s="171"/>
      <c r="MDN244" s="171"/>
      <c r="MDO244" s="171"/>
      <c r="MDP244" s="171"/>
      <c r="MDQ244" s="171"/>
      <c r="MDR244" s="171"/>
      <c r="MDS244" s="171"/>
      <c r="MDT244" s="171"/>
      <c r="MDU244" s="171"/>
      <c r="MDV244" s="171"/>
      <c r="MDW244" s="171"/>
      <c r="MDX244" s="171"/>
      <c r="MDY244" s="171"/>
      <c r="MDZ244" s="171"/>
      <c r="MEA244" s="171"/>
      <c r="MEB244" s="171"/>
      <c r="MEC244" s="171"/>
      <c r="MED244" s="171"/>
      <c r="MEE244" s="171"/>
      <c r="MEF244" s="171"/>
      <c r="MEG244" s="171"/>
      <c r="MEH244" s="171"/>
      <c r="MEI244" s="171"/>
      <c r="MEJ244" s="171"/>
      <c r="MEK244" s="171"/>
      <c r="MEL244" s="171"/>
      <c r="MEM244" s="171"/>
      <c r="MEN244" s="171"/>
      <c r="MEO244" s="171"/>
      <c r="MEP244" s="171"/>
      <c r="MEQ244" s="171"/>
      <c r="MER244" s="171"/>
      <c r="MES244" s="171"/>
      <c r="MET244" s="171"/>
      <c r="MEU244" s="171"/>
      <c r="MEV244" s="171"/>
      <c r="MEW244" s="171"/>
      <c r="MEX244" s="171"/>
      <c r="MEY244" s="171"/>
      <c r="MEZ244" s="171"/>
      <c r="MFA244" s="171"/>
      <c r="MFB244" s="171"/>
      <c r="MFC244" s="171"/>
      <c r="MFD244" s="171"/>
      <c r="MFE244" s="171"/>
      <c r="MFF244" s="171"/>
      <c r="MFG244" s="171"/>
      <c r="MFH244" s="171"/>
      <c r="MFI244" s="171"/>
      <c r="MFJ244" s="171"/>
      <c r="MFK244" s="171"/>
      <c r="MFL244" s="171"/>
      <c r="MFM244" s="171"/>
      <c r="MFN244" s="171"/>
      <c r="MFO244" s="171"/>
      <c r="MFP244" s="171"/>
      <c r="MFQ244" s="171"/>
      <c r="MFR244" s="171"/>
      <c r="MFS244" s="171"/>
      <c r="MFT244" s="171"/>
      <c r="MFU244" s="171"/>
      <c r="MFV244" s="171"/>
      <c r="MFW244" s="171"/>
      <c r="MFX244" s="171"/>
      <c r="MFY244" s="171"/>
      <c r="MFZ244" s="171"/>
      <c r="MGA244" s="171"/>
      <c r="MGB244" s="171"/>
      <c r="MGC244" s="171"/>
      <c r="MGD244" s="171"/>
      <c r="MGE244" s="171"/>
      <c r="MGF244" s="171"/>
      <c r="MGG244" s="171"/>
      <c r="MGH244" s="171"/>
      <c r="MGI244" s="171"/>
      <c r="MGJ244" s="171"/>
      <c r="MGK244" s="171"/>
      <c r="MGL244" s="171"/>
      <c r="MGM244" s="171"/>
      <c r="MGN244" s="171"/>
      <c r="MGO244" s="171"/>
      <c r="MGP244" s="171"/>
      <c r="MGQ244" s="171"/>
      <c r="MGR244" s="171"/>
      <c r="MGS244" s="171"/>
      <c r="MGT244" s="171"/>
      <c r="MGU244" s="171"/>
      <c r="MGV244" s="171"/>
      <c r="MGW244" s="171"/>
      <c r="MGX244" s="171"/>
      <c r="MGY244" s="171"/>
      <c r="MGZ244" s="171"/>
      <c r="MHA244" s="171"/>
      <c r="MHB244" s="171"/>
      <c r="MHC244" s="171"/>
      <c r="MHD244" s="171"/>
      <c r="MHE244" s="171"/>
      <c r="MHF244" s="171"/>
      <c r="MHG244" s="171"/>
      <c r="MHH244" s="171"/>
      <c r="MHI244" s="171"/>
      <c r="MHJ244" s="171"/>
      <c r="MHK244" s="171"/>
      <c r="MHL244" s="171"/>
      <c r="MHM244" s="171"/>
      <c r="MHN244" s="171"/>
      <c r="MHO244" s="171"/>
      <c r="MHP244" s="171"/>
      <c r="MHQ244" s="171"/>
      <c r="MHR244" s="171"/>
      <c r="MHS244" s="171"/>
      <c r="MHT244" s="171"/>
      <c r="MHU244" s="171"/>
      <c r="MHV244" s="171"/>
      <c r="MHW244" s="171"/>
      <c r="MHX244" s="171"/>
      <c r="MHY244" s="171"/>
      <c r="MHZ244" s="171"/>
      <c r="MIA244" s="171"/>
      <c r="MIB244" s="171"/>
      <c r="MIC244" s="171"/>
      <c r="MID244" s="171"/>
      <c r="MIE244" s="171"/>
      <c r="MIF244" s="171"/>
      <c r="MIG244" s="171"/>
      <c r="MIH244" s="171"/>
      <c r="MII244" s="171"/>
      <c r="MIJ244" s="171"/>
      <c r="MIK244" s="171"/>
      <c r="MIL244" s="171"/>
      <c r="MIM244" s="171"/>
      <c r="MIN244" s="171"/>
      <c r="MIO244" s="171"/>
      <c r="MIP244" s="171"/>
      <c r="MIQ244" s="171"/>
      <c r="MIR244" s="171"/>
      <c r="MIS244" s="171"/>
      <c r="MIT244" s="171"/>
      <c r="MIU244" s="171"/>
      <c r="MIV244" s="171"/>
      <c r="MIW244" s="171"/>
      <c r="MIX244" s="171"/>
      <c r="MIY244" s="171"/>
      <c r="MIZ244" s="171"/>
      <c r="MJA244" s="171"/>
      <c r="MJB244" s="171"/>
      <c r="MJC244" s="171"/>
      <c r="MJD244" s="171"/>
      <c r="MJE244" s="171"/>
      <c r="MJF244" s="171"/>
      <c r="MJG244" s="171"/>
      <c r="MJH244" s="171"/>
      <c r="MJI244" s="171"/>
      <c r="MJJ244" s="171"/>
      <c r="MJK244" s="171"/>
      <c r="MJL244" s="171"/>
      <c r="MJM244" s="171"/>
      <c r="MJN244" s="171"/>
      <c r="MJO244" s="171"/>
      <c r="MJP244" s="171"/>
      <c r="MJQ244" s="171"/>
      <c r="MJR244" s="171"/>
      <c r="MJS244" s="171"/>
      <c r="MJT244" s="171"/>
      <c r="MJU244" s="171"/>
      <c r="MJV244" s="171"/>
      <c r="MJW244" s="171"/>
      <c r="MJX244" s="171"/>
      <c r="MJY244" s="171"/>
      <c r="MJZ244" s="171"/>
      <c r="MKA244" s="171"/>
      <c r="MKB244" s="171"/>
      <c r="MKC244" s="171"/>
      <c r="MKD244" s="171"/>
      <c r="MKE244" s="171"/>
      <c r="MKF244" s="171"/>
      <c r="MKG244" s="171"/>
      <c r="MKH244" s="171"/>
      <c r="MKI244" s="171"/>
      <c r="MKJ244" s="171"/>
      <c r="MKK244" s="171"/>
      <c r="MKL244" s="171"/>
      <c r="MKM244" s="171"/>
      <c r="MKN244" s="171"/>
      <c r="MKO244" s="171"/>
      <c r="MKP244" s="171"/>
      <c r="MKQ244" s="171"/>
      <c r="MKR244" s="171"/>
      <c r="MKS244" s="171"/>
      <c r="MKT244" s="171"/>
      <c r="MKU244" s="171"/>
      <c r="MKV244" s="171"/>
      <c r="MKW244" s="171"/>
      <c r="MKX244" s="171"/>
      <c r="MKY244" s="171"/>
      <c r="MKZ244" s="171"/>
      <c r="MLA244" s="171"/>
      <c r="MLB244" s="171"/>
      <c r="MLC244" s="171"/>
      <c r="MLD244" s="171"/>
      <c r="MLE244" s="171"/>
      <c r="MLF244" s="171"/>
      <c r="MLG244" s="171"/>
      <c r="MLH244" s="171"/>
      <c r="MLI244" s="171"/>
      <c r="MLJ244" s="171"/>
      <c r="MLK244" s="171"/>
      <c r="MLL244" s="171"/>
      <c r="MLM244" s="171"/>
      <c r="MLN244" s="171"/>
      <c r="MLO244" s="171"/>
      <c r="MLP244" s="171"/>
      <c r="MLQ244" s="171"/>
      <c r="MLR244" s="171"/>
      <c r="MLS244" s="171"/>
      <c r="MLT244" s="171"/>
      <c r="MLU244" s="171"/>
      <c r="MLV244" s="171"/>
      <c r="MLW244" s="171"/>
      <c r="MLX244" s="171"/>
      <c r="MLY244" s="171"/>
      <c r="MLZ244" s="171"/>
      <c r="MMA244" s="171"/>
      <c r="MMB244" s="171"/>
      <c r="MMC244" s="171"/>
      <c r="MMD244" s="171"/>
      <c r="MME244" s="171"/>
      <c r="MMF244" s="171"/>
      <c r="MMG244" s="171"/>
      <c r="MMH244" s="171"/>
      <c r="MMI244" s="171"/>
      <c r="MMJ244" s="171"/>
      <c r="MMK244" s="171"/>
      <c r="MML244" s="171"/>
      <c r="MMM244" s="171"/>
      <c r="MMN244" s="171"/>
      <c r="MMO244" s="171"/>
      <c r="MMP244" s="171"/>
      <c r="MMQ244" s="171"/>
      <c r="MMR244" s="171"/>
      <c r="MMS244" s="171"/>
      <c r="MMT244" s="171"/>
      <c r="MMU244" s="171"/>
      <c r="MMV244" s="171"/>
      <c r="MMW244" s="171"/>
      <c r="MMX244" s="171"/>
      <c r="MMY244" s="171"/>
      <c r="MMZ244" s="171"/>
      <c r="MNA244" s="171"/>
      <c r="MNB244" s="171"/>
      <c r="MNC244" s="171"/>
      <c r="MND244" s="171"/>
      <c r="MNE244" s="171"/>
      <c r="MNF244" s="171"/>
      <c r="MNG244" s="171"/>
      <c r="MNH244" s="171"/>
      <c r="MNI244" s="171"/>
      <c r="MNJ244" s="171"/>
      <c r="MNK244" s="171"/>
      <c r="MNL244" s="171"/>
      <c r="MNM244" s="171"/>
      <c r="MNN244" s="171"/>
      <c r="MNO244" s="171"/>
      <c r="MNP244" s="171"/>
      <c r="MNQ244" s="171"/>
      <c r="MNR244" s="171"/>
      <c r="MNS244" s="171"/>
      <c r="MNT244" s="171"/>
      <c r="MNU244" s="171"/>
      <c r="MNV244" s="171"/>
      <c r="MNW244" s="171"/>
      <c r="MNX244" s="171"/>
      <c r="MNY244" s="171"/>
      <c r="MNZ244" s="171"/>
      <c r="MOA244" s="171"/>
      <c r="MOB244" s="171"/>
      <c r="MOC244" s="171"/>
      <c r="MOD244" s="171"/>
      <c r="MOE244" s="171"/>
      <c r="MOF244" s="171"/>
      <c r="MOG244" s="171"/>
      <c r="MOH244" s="171"/>
      <c r="MOI244" s="171"/>
      <c r="MOJ244" s="171"/>
      <c r="MOK244" s="171"/>
      <c r="MOL244" s="171"/>
      <c r="MOM244" s="171"/>
      <c r="MON244" s="171"/>
      <c r="MOO244" s="171"/>
      <c r="MOP244" s="171"/>
      <c r="MOQ244" s="171"/>
      <c r="MOR244" s="171"/>
      <c r="MOS244" s="171"/>
      <c r="MOT244" s="171"/>
      <c r="MOU244" s="171"/>
      <c r="MOV244" s="171"/>
      <c r="MOW244" s="171"/>
      <c r="MOX244" s="171"/>
      <c r="MOY244" s="171"/>
      <c r="MOZ244" s="171"/>
      <c r="MPA244" s="171"/>
      <c r="MPB244" s="171"/>
      <c r="MPC244" s="171"/>
      <c r="MPD244" s="171"/>
      <c r="MPE244" s="171"/>
      <c r="MPF244" s="171"/>
      <c r="MPG244" s="171"/>
      <c r="MPH244" s="171"/>
      <c r="MPI244" s="171"/>
      <c r="MPJ244" s="171"/>
      <c r="MPK244" s="171"/>
      <c r="MPL244" s="171"/>
      <c r="MPM244" s="171"/>
      <c r="MPN244" s="171"/>
      <c r="MPO244" s="171"/>
      <c r="MPP244" s="171"/>
      <c r="MPQ244" s="171"/>
      <c r="MPR244" s="171"/>
      <c r="MPS244" s="171"/>
      <c r="MPT244" s="171"/>
      <c r="MPU244" s="171"/>
      <c r="MPV244" s="171"/>
      <c r="MPW244" s="171"/>
      <c r="MPX244" s="171"/>
      <c r="MPY244" s="171"/>
      <c r="MPZ244" s="171"/>
      <c r="MQA244" s="171"/>
      <c r="MQB244" s="171"/>
      <c r="MQC244" s="171"/>
      <c r="MQD244" s="171"/>
      <c r="MQE244" s="171"/>
      <c r="MQF244" s="171"/>
      <c r="MQG244" s="171"/>
      <c r="MQH244" s="171"/>
      <c r="MQI244" s="171"/>
      <c r="MQJ244" s="171"/>
      <c r="MQK244" s="171"/>
      <c r="MQL244" s="171"/>
      <c r="MQM244" s="171"/>
      <c r="MQN244" s="171"/>
      <c r="MQO244" s="171"/>
      <c r="MQP244" s="171"/>
      <c r="MQQ244" s="171"/>
      <c r="MQR244" s="171"/>
      <c r="MQS244" s="171"/>
      <c r="MQT244" s="171"/>
      <c r="MQU244" s="171"/>
      <c r="MQV244" s="171"/>
      <c r="MQW244" s="171"/>
      <c r="MQX244" s="171"/>
      <c r="MQY244" s="171"/>
      <c r="MQZ244" s="171"/>
      <c r="MRA244" s="171"/>
      <c r="MRB244" s="171"/>
      <c r="MRC244" s="171"/>
      <c r="MRD244" s="171"/>
      <c r="MRE244" s="171"/>
      <c r="MRF244" s="171"/>
      <c r="MRG244" s="171"/>
      <c r="MRH244" s="171"/>
      <c r="MRI244" s="171"/>
      <c r="MRJ244" s="171"/>
      <c r="MRK244" s="171"/>
      <c r="MRL244" s="171"/>
      <c r="MRM244" s="171"/>
      <c r="MRN244" s="171"/>
      <c r="MRO244" s="171"/>
      <c r="MRP244" s="171"/>
      <c r="MRQ244" s="171"/>
      <c r="MRR244" s="171"/>
      <c r="MRS244" s="171"/>
      <c r="MRT244" s="171"/>
      <c r="MRU244" s="171"/>
      <c r="MRV244" s="171"/>
      <c r="MRW244" s="171"/>
      <c r="MRX244" s="171"/>
      <c r="MRY244" s="171"/>
      <c r="MRZ244" s="171"/>
      <c r="MSA244" s="171"/>
      <c r="MSB244" s="171"/>
      <c r="MSC244" s="171"/>
      <c r="MSD244" s="171"/>
      <c r="MSE244" s="171"/>
      <c r="MSF244" s="171"/>
      <c r="MSG244" s="171"/>
      <c r="MSH244" s="171"/>
      <c r="MSI244" s="171"/>
      <c r="MSJ244" s="171"/>
      <c r="MSK244" s="171"/>
      <c r="MSL244" s="171"/>
      <c r="MSM244" s="171"/>
      <c r="MSN244" s="171"/>
      <c r="MSO244" s="171"/>
      <c r="MSP244" s="171"/>
      <c r="MSQ244" s="171"/>
      <c r="MSR244" s="171"/>
      <c r="MSS244" s="171"/>
      <c r="MST244" s="171"/>
      <c r="MSU244" s="171"/>
      <c r="MSV244" s="171"/>
      <c r="MSW244" s="171"/>
      <c r="MSX244" s="171"/>
      <c r="MSY244" s="171"/>
      <c r="MSZ244" s="171"/>
      <c r="MTA244" s="171"/>
      <c r="MTB244" s="171"/>
      <c r="MTC244" s="171"/>
      <c r="MTD244" s="171"/>
      <c r="MTE244" s="171"/>
      <c r="MTF244" s="171"/>
      <c r="MTG244" s="171"/>
      <c r="MTH244" s="171"/>
      <c r="MTI244" s="171"/>
      <c r="MTJ244" s="171"/>
      <c r="MTK244" s="171"/>
      <c r="MTL244" s="171"/>
      <c r="MTM244" s="171"/>
      <c r="MTN244" s="171"/>
      <c r="MTO244" s="171"/>
      <c r="MTP244" s="171"/>
      <c r="MTQ244" s="171"/>
      <c r="MTR244" s="171"/>
      <c r="MTS244" s="171"/>
      <c r="MTT244" s="171"/>
      <c r="MTU244" s="171"/>
      <c r="MTV244" s="171"/>
      <c r="MTW244" s="171"/>
      <c r="MTX244" s="171"/>
      <c r="MTY244" s="171"/>
      <c r="MTZ244" s="171"/>
      <c r="MUA244" s="171"/>
      <c r="MUB244" s="171"/>
      <c r="MUC244" s="171"/>
      <c r="MUD244" s="171"/>
      <c r="MUE244" s="171"/>
      <c r="MUF244" s="171"/>
      <c r="MUG244" s="171"/>
      <c r="MUH244" s="171"/>
      <c r="MUI244" s="171"/>
      <c r="MUJ244" s="171"/>
      <c r="MUK244" s="171"/>
      <c r="MUL244" s="171"/>
      <c r="MUM244" s="171"/>
      <c r="MUN244" s="171"/>
      <c r="MUO244" s="171"/>
      <c r="MUP244" s="171"/>
      <c r="MUQ244" s="171"/>
      <c r="MUR244" s="171"/>
      <c r="MUS244" s="171"/>
      <c r="MUT244" s="171"/>
      <c r="MUU244" s="171"/>
      <c r="MUV244" s="171"/>
      <c r="MUW244" s="171"/>
      <c r="MUX244" s="171"/>
      <c r="MUY244" s="171"/>
      <c r="MUZ244" s="171"/>
      <c r="MVA244" s="171"/>
      <c r="MVB244" s="171"/>
      <c r="MVC244" s="171"/>
      <c r="MVD244" s="171"/>
      <c r="MVE244" s="171"/>
      <c r="MVF244" s="171"/>
      <c r="MVG244" s="171"/>
      <c r="MVH244" s="171"/>
      <c r="MVI244" s="171"/>
      <c r="MVJ244" s="171"/>
      <c r="MVK244" s="171"/>
      <c r="MVL244" s="171"/>
      <c r="MVM244" s="171"/>
      <c r="MVN244" s="171"/>
      <c r="MVO244" s="171"/>
      <c r="MVP244" s="171"/>
      <c r="MVQ244" s="171"/>
      <c r="MVR244" s="171"/>
      <c r="MVS244" s="171"/>
      <c r="MVT244" s="171"/>
      <c r="MVU244" s="171"/>
      <c r="MVV244" s="171"/>
      <c r="MVW244" s="171"/>
      <c r="MVX244" s="171"/>
      <c r="MVY244" s="171"/>
      <c r="MVZ244" s="171"/>
      <c r="MWA244" s="171"/>
      <c r="MWB244" s="171"/>
      <c r="MWC244" s="171"/>
      <c r="MWD244" s="171"/>
      <c r="MWE244" s="171"/>
      <c r="MWF244" s="171"/>
      <c r="MWG244" s="171"/>
      <c r="MWH244" s="171"/>
      <c r="MWI244" s="171"/>
      <c r="MWJ244" s="171"/>
      <c r="MWK244" s="171"/>
      <c r="MWL244" s="171"/>
      <c r="MWM244" s="171"/>
      <c r="MWN244" s="171"/>
      <c r="MWO244" s="171"/>
      <c r="MWP244" s="171"/>
      <c r="MWQ244" s="171"/>
      <c r="MWR244" s="171"/>
      <c r="MWS244" s="171"/>
      <c r="MWT244" s="171"/>
      <c r="MWU244" s="171"/>
      <c r="MWV244" s="171"/>
      <c r="MWW244" s="171"/>
      <c r="MWX244" s="171"/>
      <c r="MWY244" s="171"/>
      <c r="MWZ244" s="171"/>
      <c r="MXA244" s="171"/>
      <c r="MXB244" s="171"/>
      <c r="MXC244" s="171"/>
      <c r="MXD244" s="171"/>
      <c r="MXE244" s="171"/>
      <c r="MXF244" s="171"/>
      <c r="MXG244" s="171"/>
      <c r="MXH244" s="171"/>
      <c r="MXI244" s="171"/>
      <c r="MXJ244" s="171"/>
      <c r="MXK244" s="171"/>
      <c r="MXL244" s="171"/>
      <c r="MXM244" s="171"/>
      <c r="MXN244" s="171"/>
      <c r="MXO244" s="171"/>
      <c r="MXP244" s="171"/>
      <c r="MXQ244" s="171"/>
      <c r="MXR244" s="171"/>
      <c r="MXS244" s="171"/>
      <c r="MXT244" s="171"/>
      <c r="MXU244" s="171"/>
      <c r="MXV244" s="171"/>
      <c r="MXW244" s="171"/>
      <c r="MXX244" s="171"/>
      <c r="MXY244" s="171"/>
      <c r="MXZ244" s="171"/>
      <c r="MYA244" s="171"/>
      <c r="MYB244" s="171"/>
      <c r="MYC244" s="171"/>
      <c r="MYD244" s="171"/>
      <c r="MYE244" s="171"/>
      <c r="MYF244" s="171"/>
      <c r="MYG244" s="171"/>
      <c r="MYH244" s="171"/>
      <c r="MYI244" s="171"/>
      <c r="MYJ244" s="171"/>
      <c r="MYK244" s="171"/>
      <c r="MYL244" s="171"/>
      <c r="MYM244" s="171"/>
      <c r="MYN244" s="171"/>
      <c r="MYO244" s="171"/>
      <c r="MYP244" s="171"/>
      <c r="MYQ244" s="171"/>
      <c r="MYR244" s="171"/>
      <c r="MYS244" s="171"/>
      <c r="MYT244" s="171"/>
      <c r="MYU244" s="171"/>
      <c r="MYV244" s="171"/>
      <c r="MYW244" s="171"/>
      <c r="MYX244" s="171"/>
      <c r="MYY244" s="171"/>
      <c r="MYZ244" s="171"/>
      <c r="MZA244" s="171"/>
      <c r="MZB244" s="171"/>
      <c r="MZC244" s="171"/>
      <c r="MZD244" s="171"/>
      <c r="MZE244" s="171"/>
      <c r="MZF244" s="171"/>
      <c r="MZG244" s="171"/>
      <c r="MZH244" s="171"/>
      <c r="MZI244" s="171"/>
      <c r="MZJ244" s="171"/>
      <c r="MZK244" s="171"/>
      <c r="MZL244" s="171"/>
      <c r="MZM244" s="171"/>
      <c r="MZN244" s="171"/>
      <c r="MZO244" s="171"/>
      <c r="MZP244" s="171"/>
      <c r="MZQ244" s="171"/>
      <c r="MZR244" s="171"/>
      <c r="MZS244" s="171"/>
      <c r="MZT244" s="171"/>
      <c r="MZU244" s="171"/>
      <c r="MZV244" s="171"/>
      <c r="MZW244" s="171"/>
      <c r="MZX244" s="171"/>
      <c r="MZY244" s="171"/>
      <c r="MZZ244" s="171"/>
      <c r="NAA244" s="171"/>
      <c r="NAB244" s="171"/>
      <c r="NAC244" s="171"/>
      <c r="NAD244" s="171"/>
      <c r="NAE244" s="171"/>
      <c r="NAF244" s="171"/>
      <c r="NAG244" s="171"/>
      <c r="NAH244" s="171"/>
      <c r="NAI244" s="171"/>
      <c r="NAJ244" s="171"/>
      <c r="NAK244" s="171"/>
      <c r="NAL244" s="171"/>
      <c r="NAM244" s="171"/>
      <c r="NAN244" s="171"/>
      <c r="NAO244" s="171"/>
      <c r="NAP244" s="171"/>
      <c r="NAQ244" s="171"/>
      <c r="NAR244" s="171"/>
      <c r="NAS244" s="171"/>
      <c r="NAT244" s="171"/>
      <c r="NAU244" s="171"/>
      <c r="NAV244" s="171"/>
      <c r="NAW244" s="171"/>
      <c r="NAX244" s="171"/>
      <c r="NAY244" s="171"/>
      <c r="NAZ244" s="171"/>
      <c r="NBA244" s="171"/>
      <c r="NBB244" s="171"/>
      <c r="NBC244" s="171"/>
      <c r="NBD244" s="171"/>
      <c r="NBE244" s="171"/>
      <c r="NBF244" s="171"/>
      <c r="NBG244" s="171"/>
      <c r="NBH244" s="171"/>
      <c r="NBI244" s="171"/>
      <c r="NBJ244" s="171"/>
      <c r="NBK244" s="171"/>
      <c r="NBL244" s="171"/>
      <c r="NBM244" s="171"/>
      <c r="NBN244" s="171"/>
      <c r="NBO244" s="171"/>
      <c r="NBP244" s="171"/>
      <c r="NBQ244" s="171"/>
      <c r="NBR244" s="171"/>
      <c r="NBS244" s="171"/>
      <c r="NBT244" s="171"/>
      <c r="NBU244" s="171"/>
      <c r="NBV244" s="171"/>
      <c r="NBW244" s="171"/>
      <c r="NBX244" s="171"/>
      <c r="NBY244" s="171"/>
      <c r="NBZ244" s="171"/>
      <c r="NCA244" s="171"/>
      <c r="NCB244" s="171"/>
      <c r="NCC244" s="171"/>
      <c r="NCD244" s="171"/>
      <c r="NCE244" s="171"/>
      <c r="NCF244" s="171"/>
      <c r="NCG244" s="171"/>
      <c r="NCH244" s="171"/>
      <c r="NCI244" s="171"/>
      <c r="NCJ244" s="171"/>
      <c r="NCK244" s="171"/>
      <c r="NCL244" s="171"/>
      <c r="NCM244" s="171"/>
      <c r="NCN244" s="171"/>
      <c r="NCO244" s="171"/>
      <c r="NCP244" s="171"/>
      <c r="NCQ244" s="171"/>
      <c r="NCR244" s="171"/>
      <c r="NCS244" s="171"/>
      <c r="NCT244" s="171"/>
      <c r="NCU244" s="171"/>
      <c r="NCV244" s="171"/>
      <c r="NCW244" s="171"/>
      <c r="NCX244" s="171"/>
      <c r="NCY244" s="171"/>
      <c r="NCZ244" s="171"/>
      <c r="NDA244" s="171"/>
      <c r="NDB244" s="171"/>
      <c r="NDC244" s="171"/>
      <c r="NDD244" s="171"/>
      <c r="NDE244" s="171"/>
      <c r="NDF244" s="171"/>
      <c r="NDG244" s="171"/>
      <c r="NDH244" s="171"/>
      <c r="NDI244" s="171"/>
      <c r="NDJ244" s="171"/>
      <c r="NDK244" s="171"/>
      <c r="NDL244" s="171"/>
      <c r="NDM244" s="171"/>
      <c r="NDN244" s="171"/>
      <c r="NDO244" s="171"/>
      <c r="NDP244" s="171"/>
      <c r="NDQ244" s="171"/>
      <c r="NDR244" s="171"/>
      <c r="NDS244" s="171"/>
      <c r="NDT244" s="171"/>
      <c r="NDU244" s="171"/>
      <c r="NDV244" s="171"/>
      <c r="NDW244" s="171"/>
      <c r="NDX244" s="171"/>
      <c r="NDY244" s="171"/>
      <c r="NDZ244" s="171"/>
      <c r="NEA244" s="171"/>
      <c r="NEB244" s="171"/>
      <c r="NEC244" s="171"/>
      <c r="NED244" s="171"/>
      <c r="NEE244" s="171"/>
      <c r="NEF244" s="171"/>
      <c r="NEG244" s="171"/>
      <c r="NEH244" s="171"/>
      <c r="NEI244" s="171"/>
      <c r="NEJ244" s="171"/>
      <c r="NEK244" s="171"/>
      <c r="NEL244" s="171"/>
      <c r="NEM244" s="171"/>
      <c r="NEN244" s="171"/>
      <c r="NEO244" s="171"/>
      <c r="NEP244" s="171"/>
      <c r="NEQ244" s="171"/>
      <c r="NER244" s="171"/>
      <c r="NES244" s="171"/>
      <c r="NET244" s="171"/>
      <c r="NEU244" s="171"/>
      <c r="NEV244" s="171"/>
      <c r="NEW244" s="171"/>
      <c r="NEX244" s="171"/>
      <c r="NEY244" s="171"/>
      <c r="NEZ244" s="171"/>
      <c r="NFA244" s="171"/>
      <c r="NFB244" s="171"/>
      <c r="NFC244" s="171"/>
      <c r="NFD244" s="171"/>
      <c r="NFE244" s="171"/>
      <c r="NFF244" s="171"/>
      <c r="NFG244" s="171"/>
      <c r="NFH244" s="171"/>
      <c r="NFI244" s="171"/>
      <c r="NFJ244" s="171"/>
      <c r="NFK244" s="171"/>
      <c r="NFL244" s="171"/>
      <c r="NFM244" s="171"/>
      <c r="NFN244" s="171"/>
      <c r="NFO244" s="171"/>
      <c r="NFP244" s="171"/>
      <c r="NFQ244" s="171"/>
      <c r="NFR244" s="171"/>
      <c r="NFS244" s="171"/>
      <c r="NFT244" s="171"/>
      <c r="NFU244" s="171"/>
      <c r="NFV244" s="171"/>
      <c r="NFW244" s="171"/>
      <c r="NFX244" s="171"/>
      <c r="NFY244" s="171"/>
      <c r="NFZ244" s="171"/>
      <c r="NGA244" s="171"/>
      <c r="NGB244" s="171"/>
      <c r="NGC244" s="171"/>
      <c r="NGD244" s="171"/>
      <c r="NGE244" s="171"/>
      <c r="NGF244" s="171"/>
      <c r="NGG244" s="171"/>
      <c r="NGH244" s="171"/>
      <c r="NGI244" s="171"/>
      <c r="NGJ244" s="171"/>
      <c r="NGK244" s="171"/>
      <c r="NGL244" s="171"/>
      <c r="NGM244" s="171"/>
      <c r="NGN244" s="171"/>
      <c r="NGO244" s="171"/>
      <c r="NGP244" s="171"/>
      <c r="NGQ244" s="171"/>
      <c r="NGR244" s="171"/>
      <c r="NGS244" s="171"/>
      <c r="NGT244" s="171"/>
      <c r="NGU244" s="171"/>
      <c r="NGV244" s="171"/>
      <c r="NGW244" s="171"/>
      <c r="NGX244" s="171"/>
      <c r="NGY244" s="171"/>
      <c r="NGZ244" s="171"/>
      <c r="NHA244" s="171"/>
      <c r="NHB244" s="171"/>
      <c r="NHC244" s="171"/>
      <c r="NHD244" s="171"/>
      <c r="NHE244" s="171"/>
      <c r="NHF244" s="171"/>
      <c r="NHG244" s="171"/>
      <c r="NHH244" s="171"/>
      <c r="NHI244" s="171"/>
      <c r="NHJ244" s="171"/>
      <c r="NHK244" s="171"/>
      <c r="NHL244" s="171"/>
      <c r="NHM244" s="171"/>
      <c r="NHN244" s="171"/>
      <c r="NHO244" s="171"/>
      <c r="NHP244" s="171"/>
      <c r="NHQ244" s="171"/>
      <c r="NHR244" s="171"/>
      <c r="NHS244" s="171"/>
      <c r="NHT244" s="171"/>
      <c r="NHU244" s="171"/>
      <c r="NHV244" s="171"/>
      <c r="NHW244" s="171"/>
      <c r="NHX244" s="171"/>
      <c r="NHY244" s="171"/>
      <c r="NHZ244" s="171"/>
      <c r="NIA244" s="171"/>
      <c r="NIB244" s="171"/>
      <c r="NIC244" s="171"/>
      <c r="NID244" s="171"/>
      <c r="NIE244" s="171"/>
      <c r="NIF244" s="171"/>
      <c r="NIG244" s="171"/>
      <c r="NIH244" s="171"/>
      <c r="NII244" s="171"/>
      <c r="NIJ244" s="171"/>
      <c r="NIK244" s="171"/>
      <c r="NIL244" s="171"/>
      <c r="NIM244" s="171"/>
      <c r="NIN244" s="171"/>
      <c r="NIO244" s="171"/>
      <c r="NIP244" s="171"/>
      <c r="NIQ244" s="171"/>
      <c r="NIR244" s="171"/>
      <c r="NIS244" s="171"/>
      <c r="NIT244" s="171"/>
      <c r="NIU244" s="171"/>
      <c r="NIV244" s="171"/>
      <c r="NIW244" s="171"/>
      <c r="NIX244" s="171"/>
      <c r="NIY244" s="171"/>
      <c r="NIZ244" s="171"/>
      <c r="NJA244" s="171"/>
      <c r="NJB244" s="171"/>
      <c r="NJC244" s="171"/>
      <c r="NJD244" s="171"/>
      <c r="NJE244" s="171"/>
      <c r="NJF244" s="171"/>
      <c r="NJG244" s="171"/>
      <c r="NJH244" s="171"/>
      <c r="NJI244" s="171"/>
      <c r="NJJ244" s="171"/>
      <c r="NJK244" s="171"/>
      <c r="NJL244" s="171"/>
      <c r="NJM244" s="171"/>
      <c r="NJN244" s="171"/>
      <c r="NJO244" s="171"/>
      <c r="NJP244" s="171"/>
      <c r="NJQ244" s="171"/>
      <c r="NJR244" s="171"/>
      <c r="NJS244" s="171"/>
      <c r="NJT244" s="171"/>
      <c r="NJU244" s="171"/>
      <c r="NJV244" s="171"/>
      <c r="NJW244" s="171"/>
      <c r="NJX244" s="171"/>
      <c r="NJY244" s="171"/>
      <c r="NJZ244" s="171"/>
      <c r="NKA244" s="171"/>
      <c r="NKB244" s="171"/>
      <c r="NKC244" s="171"/>
      <c r="NKD244" s="171"/>
      <c r="NKE244" s="171"/>
      <c r="NKF244" s="171"/>
      <c r="NKG244" s="171"/>
      <c r="NKH244" s="171"/>
      <c r="NKI244" s="171"/>
      <c r="NKJ244" s="171"/>
      <c r="NKK244" s="171"/>
      <c r="NKL244" s="171"/>
      <c r="NKM244" s="171"/>
      <c r="NKN244" s="171"/>
      <c r="NKO244" s="171"/>
      <c r="NKP244" s="171"/>
      <c r="NKQ244" s="171"/>
      <c r="NKR244" s="171"/>
      <c r="NKS244" s="171"/>
      <c r="NKT244" s="171"/>
      <c r="NKU244" s="171"/>
      <c r="NKV244" s="171"/>
      <c r="NKW244" s="171"/>
      <c r="NKX244" s="171"/>
      <c r="NKY244" s="171"/>
      <c r="NKZ244" s="171"/>
      <c r="NLA244" s="171"/>
      <c r="NLB244" s="171"/>
      <c r="NLC244" s="171"/>
      <c r="NLD244" s="171"/>
      <c r="NLE244" s="171"/>
      <c r="NLF244" s="171"/>
      <c r="NLG244" s="171"/>
      <c r="NLH244" s="171"/>
      <c r="NLI244" s="171"/>
      <c r="NLJ244" s="171"/>
      <c r="NLK244" s="171"/>
      <c r="NLL244" s="171"/>
      <c r="NLM244" s="171"/>
      <c r="NLN244" s="171"/>
      <c r="NLO244" s="171"/>
      <c r="NLP244" s="171"/>
      <c r="NLQ244" s="171"/>
      <c r="NLR244" s="171"/>
      <c r="NLS244" s="171"/>
      <c r="NLT244" s="171"/>
      <c r="NLU244" s="171"/>
      <c r="NLV244" s="171"/>
      <c r="NLW244" s="171"/>
      <c r="NLX244" s="171"/>
      <c r="NLY244" s="171"/>
      <c r="NLZ244" s="171"/>
      <c r="NMA244" s="171"/>
      <c r="NMB244" s="171"/>
      <c r="NMC244" s="171"/>
      <c r="NMD244" s="171"/>
      <c r="NME244" s="171"/>
      <c r="NMF244" s="171"/>
      <c r="NMG244" s="171"/>
      <c r="NMH244" s="171"/>
      <c r="NMI244" s="171"/>
      <c r="NMJ244" s="171"/>
      <c r="NMK244" s="171"/>
      <c r="NML244" s="171"/>
      <c r="NMM244" s="171"/>
      <c r="NMN244" s="171"/>
      <c r="NMO244" s="171"/>
      <c r="NMP244" s="171"/>
      <c r="NMQ244" s="171"/>
      <c r="NMR244" s="171"/>
      <c r="NMS244" s="171"/>
      <c r="NMT244" s="171"/>
      <c r="NMU244" s="171"/>
      <c r="NMV244" s="171"/>
      <c r="NMW244" s="171"/>
      <c r="NMX244" s="171"/>
      <c r="NMY244" s="171"/>
      <c r="NMZ244" s="171"/>
      <c r="NNA244" s="171"/>
      <c r="NNB244" s="171"/>
      <c r="NNC244" s="171"/>
      <c r="NND244" s="171"/>
      <c r="NNE244" s="171"/>
      <c r="NNF244" s="171"/>
      <c r="NNG244" s="171"/>
      <c r="NNH244" s="171"/>
      <c r="NNI244" s="171"/>
      <c r="NNJ244" s="171"/>
      <c r="NNK244" s="171"/>
      <c r="NNL244" s="171"/>
      <c r="NNM244" s="171"/>
      <c r="NNN244" s="171"/>
      <c r="NNO244" s="171"/>
      <c r="NNP244" s="171"/>
      <c r="NNQ244" s="171"/>
      <c r="NNR244" s="171"/>
      <c r="NNS244" s="171"/>
      <c r="NNT244" s="171"/>
      <c r="NNU244" s="171"/>
      <c r="NNV244" s="171"/>
      <c r="NNW244" s="171"/>
      <c r="NNX244" s="171"/>
      <c r="NNY244" s="171"/>
      <c r="NNZ244" s="171"/>
      <c r="NOA244" s="171"/>
      <c r="NOB244" s="171"/>
      <c r="NOC244" s="171"/>
      <c r="NOD244" s="171"/>
      <c r="NOE244" s="171"/>
      <c r="NOF244" s="171"/>
      <c r="NOG244" s="171"/>
      <c r="NOH244" s="171"/>
      <c r="NOI244" s="171"/>
      <c r="NOJ244" s="171"/>
      <c r="NOK244" s="171"/>
      <c r="NOL244" s="171"/>
      <c r="NOM244" s="171"/>
      <c r="NON244" s="171"/>
      <c r="NOO244" s="171"/>
      <c r="NOP244" s="171"/>
      <c r="NOQ244" s="171"/>
      <c r="NOR244" s="171"/>
      <c r="NOS244" s="171"/>
      <c r="NOT244" s="171"/>
      <c r="NOU244" s="171"/>
      <c r="NOV244" s="171"/>
      <c r="NOW244" s="171"/>
      <c r="NOX244" s="171"/>
      <c r="NOY244" s="171"/>
      <c r="NOZ244" s="171"/>
      <c r="NPA244" s="171"/>
      <c r="NPB244" s="171"/>
      <c r="NPC244" s="171"/>
      <c r="NPD244" s="171"/>
      <c r="NPE244" s="171"/>
      <c r="NPF244" s="171"/>
      <c r="NPG244" s="171"/>
      <c r="NPH244" s="171"/>
      <c r="NPI244" s="171"/>
      <c r="NPJ244" s="171"/>
      <c r="NPK244" s="171"/>
      <c r="NPL244" s="171"/>
      <c r="NPM244" s="171"/>
      <c r="NPN244" s="171"/>
      <c r="NPO244" s="171"/>
      <c r="NPP244" s="171"/>
      <c r="NPQ244" s="171"/>
      <c r="NPR244" s="171"/>
      <c r="NPS244" s="171"/>
      <c r="NPT244" s="171"/>
      <c r="NPU244" s="171"/>
      <c r="NPV244" s="171"/>
      <c r="NPW244" s="171"/>
      <c r="NPX244" s="171"/>
      <c r="NPY244" s="171"/>
      <c r="NPZ244" s="171"/>
      <c r="NQA244" s="171"/>
      <c r="NQB244" s="171"/>
      <c r="NQC244" s="171"/>
      <c r="NQD244" s="171"/>
      <c r="NQE244" s="171"/>
      <c r="NQF244" s="171"/>
      <c r="NQG244" s="171"/>
      <c r="NQH244" s="171"/>
      <c r="NQI244" s="171"/>
      <c r="NQJ244" s="171"/>
      <c r="NQK244" s="171"/>
      <c r="NQL244" s="171"/>
      <c r="NQM244" s="171"/>
      <c r="NQN244" s="171"/>
      <c r="NQO244" s="171"/>
      <c r="NQP244" s="171"/>
      <c r="NQQ244" s="171"/>
      <c r="NQR244" s="171"/>
      <c r="NQS244" s="171"/>
      <c r="NQT244" s="171"/>
      <c r="NQU244" s="171"/>
      <c r="NQV244" s="171"/>
      <c r="NQW244" s="171"/>
      <c r="NQX244" s="171"/>
      <c r="NQY244" s="171"/>
      <c r="NQZ244" s="171"/>
      <c r="NRA244" s="171"/>
      <c r="NRB244" s="171"/>
      <c r="NRC244" s="171"/>
      <c r="NRD244" s="171"/>
      <c r="NRE244" s="171"/>
      <c r="NRF244" s="171"/>
      <c r="NRG244" s="171"/>
      <c r="NRH244" s="171"/>
      <c r="NRI244" s="171"/>
      <c r="NRJ244" s="171"/>
      <c r="NRK244" s="171"/>
      <c r="NRL244" s="171"/>
      <c r="NRM244" s="171"/>
      <c r="NRN244" s="171"/>
      <c r="NRO244" s="171"/>
      <c r="NRP244" s="171"/>
      <c r="NRQ244" s="171"/>
      <c r="NRR244" s="171"/>
      <c r="NRS244" s="171"/>
      <c r="NRT244" s="171"/>
      <c r="NRU244" s="171"/>
      <c r="NRV244" s="171"/>
      <c r="NRW244" s="171"/>
      <c r="NRX244" s="171"/>
      <c r="NRY244" s="171"/>
      <c r="NRZ244" s="171"/>
      <c r="NSA244" s="171"/>
      <c r="NSB244" s="171"/>
      <c r="NSC244" s="171"/>
      <c r="NSD244" s="171"/>
      <c r="NSE244" s="171"/>
      <c r="NSF244" s="171"/>
      <c r="NSG244" s="171"/>
      <c r="NSH244" s="171"/>
      <c r="NSI244" s="171"/>
      <c r="NSJ244" s="171"/>
      <c r="NSK244" s="171"/>
      <c r="NSL244" s="171"/>
      <c r="NSM244" s="171"/>
      <c r="NSN244" s="171"/>
      <c r="NSO244" s="171"/>
      <c r="NSP244" s="171"/>
      <c r="NSQ244" s="171"/>
      <c r="NSR244" s="171"/>
      <c r="NSS244" s="171"/>
      <c r="NST244" s="171"/>
      <c r="NSU244" s="171"/>
      <c r="NSV244" s="171"/>
      <c r="NSW244" s="171"/>
      <c r="NSX244" s="171"/>
      <c r="NSY244" s="171"/>
      <c r="NSZ244" s="171"/>
      <c r="NTA244" s="171"/>
      <c r="NTB244" s="171"/>
      <c r="NTC244" s="171"/>
      <c r="NTD244" s="171"/>
      <c r="NTE244" s="171"/>
      <c r="NTF244" s="171"/>
      <c r="NTG244" s="171"/>
      <c r="NTH244" s="171"/>
      <c r="NTI244" s="171"/>
      <c r="NTJ244" s="171"/>
      <c r="NTK244" s="171"/>
      <c r="NTL244" s="171"/>
      <c r="NTM244" s="171"/>
      <c r="NTN244" s="171"/>
      <c r="NTO244" s="171"/>
      <c r="NTP244" s="171"/>
      <c r="NTQ244" s="171"/>
      <c r="NTR244" s="171"/>
      <c r="NTS244" s="171"/>
      <c r="NTT244" s="171"/>
      <c r="NTU244" s="171"/>
      <c r="NTV244" s="171"/>
      <c r="NTW244" s="171"/>
      <c r="NTX244" s="171"/>
      <c r="NTY244" s="171"/>
      <c r="NTZ244" s="171"/>
      <c r="NUA244" s="171"/>
      <c r="NUB244" s="171"/>
      <c r="NUC244" s="171"/>
      <c r="NUD244" s="171"/>
      <c r="NUE244" s="171"/>
      <c r="NUF244" s="171"/>
      <c r="NUG244" s="171"/>
      <c r="NUH244" s="171"/>
      <c r="NUI244" s="171"/>
      <c r="NUJ244" s="171"/>
      <c r="NUK244" s="171"/>
      <c r="NUL244" s="171"/>
      <c r="NUM244" s="171"/>
      <c r="NUN244" s="171"/>
      <c r="NUO244" s="171"/>
      <c r="NUP244" s="171"/>
      <c r="NUQ244" s="171"/>
      <c r="NUR244" s="171"/>
      <c r="NUS244" s="171"/>
      <c r="NUT244" s="171"/>
      <c r="NUU244" s="171"/>
      <c r="NUV244" s="171"/>
      <c r="NUW244" s="171"/>
      <c r="NUX244" s="171"/>
      <c r="NUY244" s="171"/>
      <c r="NUZ244" s="171"/>
      <c r="NVA244" s="171"/>
      <c r="NVB244" s="171"/>
      <c r="NVC244" s="171"/>
      <c r="NVD244" s="171"/>
      <c r="NVE244" s="171"/>
      <c r="NVF244" s="171"/>
      <c r="NVG244" s="171"/>
      <c r="NVH244" s="171"/>
      <c r="NVI244" s="171"/>
      <c r="NVJ244" s="171"/>
      <c r="NVK244" s="171"/>
      <c r="NVL244" s="171"/>
      <c r="NVM244" s="171"/>
      <c r="NVN244" s="171"/>
      <c r="NVO244" s="171"/>
      <c r="NVP244" s="171"/>
      <c r="NVQ244" s="171"/>
      <c r="NVR244" s="171"/>
      <c r="NVS244" s="171"/>
      <c r="NVT244" s="171"/>
      <c r="NVU244" s="171"/>
      <c r="NVV244" s="171"/>
      <c r="NVW244" s="171"/>
      <c r="NVX244" s="171"/>
      <c r="NVY244" s="171"/>
      <c r="NVZ244" s="171"/>
      <c r="NWA244" s="171"/>
      <c r="NWB244" s="171"/>
      <c r="NWC244" s="171"/>
      <c r="NWD244" s="171"/>
      <c r="NWE244" s="171"/>
      <c r="NWF244" s="171"/>
      <c r="NWG244" s="171"/>
      <c r="NWH244" s="171"/>
      <c r="NWI244" s="171"/>
      <c r="NWJ244" s="171"/>
      <c r="NWK244" s="171"/>
      <c r="NWL244" s="171"/>
      <c r="NWM244" s="171"/>
      <c r="NWN244" s="171"/>
      <c r="NWO244" s="171"/>
      <c r="NWP244" s="171"/>
      <c r="NWQ244" s="171"/>
      <c r="NWR244" s="171"/>
      <c r="NWS244" s="171"/>
      <c r="NWT244" s="171"/>
      <c r="NWU244" s="171"/>
      <c r="NWV244" s="171"/>
      <c r="NWW244" s="171"/>
      <c r="NWX244" s="171"/>
      <c r="NWY244" s="171"/>
      <c r="NWZ244" s="171"/>
      <c r="NXA244" s="171"/>
      <c r="NXB244" s="171"/>
      <c r="NXC244" s="171"/>
      <c r="NXD244" s="171"/>
      <c r="NXE244" s="171"/>
      <c r="NXF244" s="171"/>
      <c r="NXG244" s="171"/>
      <c r="NXH244" s="171"/>
      <c r="NXI244" s="171"/>
      <c r="NXJ244" s="171"/>
      <c r="NXK244" s="171"/>
      <c r="NXL244" s="171"/>
      <c r="NXM244" s="171"/>
      <c r="NXN244" s="171"/>
      <c r="NXO244" s="171"/>
      <c r="NXP244" s="171"/>
      <c r="NXQ244" s="171"/>
      <c r="NXR244" s="171"/>
      <c r="NXS244" s="171"/>
      <c r="NXT244" s="171"/>
      <c r="NXU244" s="171"/>
      <c r="NXV244" s="171"/>
      <c r="NXW244" s="171"/>
      <c r="NXX244" s="171"/>
      <c r="NXY244" s="171"/>
      <c r="NXZ244" s="171"/>
      <c r="NYA244" s="171"/>
      <c r="NYB244" s="171"/>
      <c r="NYC244" s="171"/>
      <c r="NYD244" s="171"/>
      <c r="NYE244" s="171"/>
      <c r="NYF244" s="171"/>
      <c r="NYG244" s="171"/>
      <c r="NYH244" s="171"/>
      <c r="NYI244" s="171"/>
      <c r="NYJ244" s="171"/>
      <c r="NYK244" s="171"/>
      <c r="NYL244" s="171"/>
      <c r="NYM244" s="171"/>
      <c r="NYN244" s="171"/>
      <c r="NYO244" s="171"/>
      <c r="NYP244" s="171"/>
      <c r="NYQ244" s="171"/>
      <c r="NYR244" s="171"/>
      <c r="NYS244" s="171"/>
      <c r="NYT244" s="171"/>
      <c r="NYU244" s="171"/>
      <c r="NYV244" s="171"/>
      <c r="NYW244" s="171"/>
      <c r="NYX244" s="171"/>
      <c r="NYY244" s="171"/>
      <c r="NYZ244" s="171"/>
      <c r="NZA244" s="171"/>
      <c r="NZB244" s="171"/>
      <c r="NZC244" s="171"/>
      <c r="NZD244" s="171"/>
      <c r="NZE244" s="171"/>
      <c r="NZF244" s="171"/>
      <c r="NZG244" s="171"/>
      <c r="NZH244" s="171"/>
      <c r="NZI244" s="171"/>
      <c r="NZJ244" s="171"/>
      <c r="NZK244" s="171"/>
      <c r="NZL244" s="171"/>
      <c r="NZM244" s="171"/>
      <c r="NZN244" s="171"/>
      <c r="NZO244" s="171"/>
      <c r="NZP244" s="171"/>
      <c r="NZQ244" s="171"/>
      <c r="NZR244" s="171"/>
      <c r="NZS244" s="171"/>
      <c r="NZT244" s="171"/>
      <c r="NZU244" s="171"/>
      <c r="NZV244" s="171"/>
      <c r="NZW244" s="171"/>
      <c r="NZX244" s="171"/>
      <c r="NZY244" s="171"/>
      <c r="NZZ244" s="171"/>
      <c r="OAA244" s="171"/>
      <c r="OAB244" s="171"/>
      <c r="OAC244" s="171"/>
      <c r="OAD244" s="171"/>
      <c r="OAE244" s="171"/>
      <c r="OAF244" s="171"/>
      <c r="OAG244" s="171"/>
      <c r="OAH244" s="171"/>
      <c r="OAI244" s="171"/>
      <c r="OAJ244" s="171"/>
      <c r="OAK244" s="171"/>
      <c r="OAL244" s="171"/>
      <c r="OAM244" s="171"/>
      <c r="OAN244" s="171"/>
      <c r="OAO244" s="171"/>
      <c r="OAP244" s="171"/>
      <c r="OAQ244" s="171"/>
      <c r="OAR244" s="171"/>
      <c r="OAS244" s="171"/>
      <c r="OAT244" s="171"/>
      <c r="OAU244" s="171"/>
      <c r="OAV244" s="171"/>
      <c r="OAW244" s="171"/>
      <c r="OAX244" s="171"/>
      <c r="OAY244" s="171"/>
      <c r="OAZ244" s="171"/>
      <c r="OBA244" s="171"/>
      <c r="OBB244" s="171"/>
      <c r="OBC244" s="171"/>
      <c r="OBD244" s="171"/>
      <c r="OBE244" s="171"/>
      <c r="OBF244" s="171"/>
      <c r="OBG244" s="171"/>
      <c r="OBH244" s="171"/>
      <c r="OBI244" s="171"/>
      <c r="OBJ244" s="171"/>
      <c r="OBK244" s="171"/>
      <c r="OBL244" s="171"/>
      <c r="OBM244" s="171"/>
      <c r="OBN244" s="171"/>
      <c r="OBO244" s="171"/>
      <c r="OBP244" s="171"/>
      <c r="OBQ244" s="171"/>
      <c r="OBR244" s="171"/>
      <c r="OBS244" s="171"/>
      <c r="OBT244" s="171"/>
      <c r="OBU244" s="171"/>
      <c r="OBV244" s="171"/>
      <c r="OBW244" s="171"/>
      <c r="OBX244" s="171"/>
      <c r="OBY244" s="171"/>
      <c r="OBZ244" s="171"/>
      <c r="OCA244" s="171"/>
      <c r="OCB244" s="171"/>
      <c r="OCC244" s="171"/>
      <c r="OCD244" s="171"/>
      <c r="OCE244" s="171"/>
      <c r="OCF244" s="171"/>
      <c r="OCG244" s="171"/>
      <c r="OCH244" s="171"/>
      <c r="OCI244" s="171"/>
      <c r="OCJ244" s="171"/>
      <c r="OCK244" s="171"/>
      <c r="OCL244" s="171"/>
      <c r="OCM244" s="171"/>
      <c r="OCN244" s="171"/>
      <c r="OCO244" s="171"/>
      <c r="OCP244" s="171"/>
      <c r="OCQ244" s="171"/>
      <c r="OCR244" s="171"/>
      <c r="OCS244" s="171"/>
      <c r="OCT244" s="171"/>
      <c r="OCU244" s="171"/>
      <c r="OCV244" s="171"/>
      <c r="OCW244" s="171"/>
      <c r="OCX244" s="171"/>
      <c r="OCY244" s="171"/>
      <c r="OCZ244" s="171"/>
      <c r="ODA244" s="171"/>
      <c r="ODB244" s="171"/>
      <c r="ODC244" s="171"/>
      <c r="ODD244" s="171"/>
      <c r="ODE244" s="171"/>
      <c r="ODF244" s="171"/>
      <c r="ODG244" s="171"/>
      <c r="ODH244" s="171"/>
      <c r="ODI244" s="171"/>
      <c r="ODJ244" s="171"/>
      <c r="ODK244" s="171"/>
      <c r="ODL244" s="171"/>
      <c r="ODM244" s="171"/>
      <c r="ODN244" s="171"/>
      <c r="ODO244" s="171"/>
      <c r="ODP244" s="171"/>
      <c r="ODQ244" s="171"/>
      <c r="ODR244" s="171"/>
      <c r="ODS244" s="171"/>
      <c r="ODT244" s="171"/>
      <c r="ODU244" s="171"/>
      <c r="ODV244" s="171"/>
      <c r="ODW244" s="171"/>
      <c r="ODX244" s="171"/>
      <c r="ODY244" s="171"/>
      <c r="ODZ244" s="171"/>
      <c r="OEA244" s="171"/>
      <c r="OEB244" s="171"/>
      <c r="OEC244" s="171"/>
      <c r="OED244" s="171"/>
      <c r="OEE244" s="171"/>
      <c r="OEF244" s="171"/>
      <c r="OEG244" s="171"/>
      <c r="OEH244" s="171"/>
      <c r="OEI244" s="171"/>
      <c r="OEJ244" s="171"/>
      <c r="OEK244" s="171"/>
      <c r="OEL244" s="171"/>
      <c r="OEM244" s="171"/>
      <c r="OEN244" s="171"/>
      <c r="OEO244" s="171"/>
      <c r="OEP244" s="171"/>
      <c r="OEQ244" s="171"/>
      <c r="OER244" s="171"/>
      <c r="OES244" s="171"/>
      <c r="OET244" s="171"/>
      <c r="OEU244" s="171"/>
      <c r="OEV244" s="171"/>
      <c r="OEW244" s="171"/>
      <c r="OEX244" s="171"/>
      <c r="OEY244" s="171"/>
      <c r="OEZ244" s="171"/>
      <c r="OFA244" s="171"/>
      <c r="OFB244" s="171"/>
      <c r="OFC244" s="171"/>
      <c r="OFD244" s="171"/>
      <c r="OFE244" s="171"/>
      <c r="OFF244" s="171"/>
      <c r="OFG244" s="171"/>
      <c r="OFH244" s="171"/>
      <c r="OFI244" s="171"/>
      <c r="OFJ244" s="171"/>
      <c r="OFK244" s="171"/>
      <c r="OFL244" s="171"/>
      <c r="OFM244" s="171"/>
      <c r="OFN244" s="171"/>
      <c r="OFO244" s="171"/>
      <c r="OFP244" s="171"/>
      <c r="OFQ244" s="171"/>
      <c r="OFR244" s="171"/>
      <c r="OFS244" s="171"/>
      <c r="OFT244" s="171"/>
      <c r="OFU244" s="171"/>
      <c r="OFV244" s="171"/>
      <c r="OFW244" s="171"/>
      <c r="OFX244" s="171"/>
      <c r="OFY244" s="171"/>
      <c r="OFZ244" s="171"/>
      <c r="OGA244" s="171"/>
      <c r="OGB244" s="171"/>
      <c r="OGC244" s="171"/>
      <c r="OGD244" s="171"/>
      <c r="OGE244" s="171"/>
      <c r="OGF244" s="171"/>
      <c r="OGG244" s="171"/>
      <c r="OGH244" s="171"/>
      <c r="OGI244" s="171"/>
      <c r="OGJ244" s="171"/>
      <c r="OGK244" s="171"/>
      <c r="OGL244" s="171"/>
      <c r="OGM244" s="171"/>
      <c r="OGN244" s="171"/>
      <c r="OGO244" s="171"/>
      <c r="OGP244" s="171"/>
      <c r="OGQ244" s="171"/>
      <c r="OGR244" s="171"/>
      <c r="OGS244" s="171"/>
      <c r="OGT244" s="171"/>
      <c r="OGU244" s="171"/>
      <c r="OGV244" s="171"/>
      <c r="OGW244" s="171"/>
      <c r="OGX244" s="171"/>
      <c r="OGY244" s="171"/>
      <c r="OGZ244" s="171"/>
      <c r="OHA244" s="171"/>
      <c r="OHB244" s="171"/>
      <c r="OHC244" s="171"/>
      <c r="OHD244" s="171"/>
      <c r="OHE244" s="171"/>
      <c r="OHF244" s="171"/>
      <c r="OHG244" s="171"/>
      <c r="OHH244" s="171"/>
      <c r="OHI244" s="171"/>
      <c r="OHJ244" s="171"/>
      <c r="OHK244" s="171"/>
      <c r="OHL244" s="171"/>
      <c r="OHM244" s="171"/>
      <c r="OHN244" s="171"/>
      <c r="OHO244" s="171"/>
      <c r="OHP244" s="171"/>
      <c r="OHQ244" s="171"/>
      <c r="OHR244" s="171"/>
      <c r="OHS244" s="171"/>
      <c r="OHT244" s="171"/>
      <c r="OHU244" s="171"/>
      <c r="OHV244" s="171"/>
      <c r="OHW244" s="171"/>
      <c r="OHX244" s="171"/>
      <c r="OHY244" s="171"/>
      <c r="OHZ244" s="171"/>
      <c r="OIA244" s="171"/>
      <c r="OIB244" s="171"/>
      <c r="OIC244" s="171"/>
      <c r="OID244" s="171"/>
      <c r="OIE244" s="171"/>
      <c r="OIF244" s="171"/>
      <c r="OIG244" s="171"/>
      <c r="OIH244" s="171"/>
      <c r="OII244" s="171"/>
      <c r="OIJ244" s="171"/>
      <c r="OIK244" s="171"/>
      <c r="OIL244" s="171"/>
      <c r="OIM244" s="171"/>
      <c r="OIN244" s="171"/>
      <c r="OIO244" s="171"/>
      <c r="OIP244" s="171"/>
      <c r="OIQ244" s="171"/>
      <c r="OIR244" s="171"/>
      <c r="OIS244" s="171"/>
      <c r="OIT244" s="171"/>
      <c r="OIU244" s="171"/>
      <c r="OIV244" s="171"/>
      <c r="OIW244" s="171"/>
      <c r="OIX244" s="171"/>
      <c r="OIY244" s="171"/>
      <c r="OIZ244" s="171"/>
      <c r="OJA244" s="171"/>
      <c r="OJB244" s="171"/>
      <c r="OJC244" s="171"/>
      <c r="OJD244" s="171"/>
      <c r="OJE244" s="171"/>
      <c r="OJF244" s="171"/>
      <c r="OJG244" s="171"/>
      <c r="OJH244" s="171"/>
      <c r="OJI244" s="171"/>
      <c r="OJJ244" s="171"/>
      <c r="OJK244" s="171"/>
      <c r="OJL244" s="171"/>
      <c r="OJM244" s="171"/>
      <c r="OJN244" s="171"/>
      <c r="OJO244" s="171"/>
      <c r="OJP244" s="171"/>
      <c r="OJQ244" s="171"/>
      <c r="OJR244" s="171"/>
      <c r="OJS244" s="171"/>
      <c r="OJT244" s="171"/>
      <c r="OJU244" s="171"/>
      <c r="OJV244" s="171"/>
      <c r="OJW244" s="171"/>
      <c r="OJX244" s="171"/>
      <c r="OJY244" s="171"/>
      <c r="OJZ244" s="171"/>
      <c r="OKA244" s="171"/>
      <c r="OKB244" s="171"/>
      <c r="OKC244" s="171"/>
      <c r="OKD244" s="171"/>
      <c r="OKE244" s="171"/>
      <c r="OKF244" s="171"/>
      <c r="OKG244" s="171"/>
      <c r="OKH244" s="171"/>
      <c r="OKI244" s="171"/>
      <c r="OKJ244" s="171"/>
      <c r="OKK244" s="171"/>
      <c r="OKL244" s="171"/>
      <c r="OKM244" s="171"/>
      <c r="OKN244" s="171"/>
      <c r="OKO244" s="171"/>
      <c r="OKP244" s="171"/>
      <c r="OKQ244" s="171"/>
      <c r="OKR244" s="171"/>
      <c r="OKS244" s="171"/>
      <c r="OKT244" s="171"/>
      <c r="OKU244" s="171"/>
      <c r="OKV244" s="171"/>
      <c r="OKW244" s="171"/>
      <c r="OKX244" s="171"/>
      <c r="OKY244" s="171"/>
      <c r="OKZ244" s="171"/>
      <c r="OLA244" s="171"/>
      <c r="OLB244" s="171"/>
      <c r="OLC244" s="171"/>
      <c r="OLD244" s="171"/>
      <c r="OLE244" s="171"/>
      <c r="OLF244" s="171"/>
      <c r="OLG244" s="171"/>
      <c r="OLH244" s="171"/>
      <c r="OLI244" s="171"/>
      <c r="OLJ244" s="171"/>
      <c r="OLK244" s="171"/>
      <c r="OLL244" s="171"/>
      <c r="OLM244" s="171"/>
      <c r="OLN244" s="171"/>
      <c r="OLO244" s="171"/>
      <c r="OLP244" s="171"/>
      <c r="OLQ244" s="171"/>
      <c r="OLR244" s="171"/>
      <c r="OLS244" s="171"/>
      <c r="OLT244" s="171"/>
      <c r="OLU244" s="171"/>
      <c r="OLV244" s="171"/>
      <c r="OLW244" s="171"/>
      <c r="OLX244" s="171"/>
      <c r="OLY244" s="171"/>
      <c r="OLZ244" s="171"/>
      <c r="OMA244" s="171"/>
      <c r="OMB244" s="171"/>
      <c r="OMC244" s="171"/>
      <c r="OMD244" s="171"/>
      <c r="OME244" s="171"/>
      <c r="OMF244" s="171"/>
      <c r="OMG244" s="171"/>
      <c r="OMH244" s="171"/>
      <c r="OMI244" s="171"/>
      <c r="OMJ244" s="171"/>
      <c r="OMK244" s="171"/>
      <c r="OML244" s="171"/>
      <c r="OMM244" s="171"/>
      <c r="OMN244" s="171"/>
      <c r="OMO244" s="171"/>
      <c r="OMP244" s="171"/>
      <c r="OMQ244" s="171"/>
      <c r="OMR244" s="171"/>
      <c r="OMS244" s="171"/>
      <c r="OMT244" s="171"/>
      <c r="OMU244" s="171"/>
      <c r="OMV244" s="171"/>
      <c r="OMW244" s="171"/>
      <c r="OMX244" s="171"/>
      <c r="OMY244" s="171"/>
      <c r="OMZ244" s="171"/>
      <c r="ONA244" s="171"/>
      <c r="ONB244" s="171"/>
      <c r="ONC244" s="171"/>
      <c r="OND244" s="171"/>
      <c r="ONE244" s="171"/>
      <c r="ONF244" s="171"/>
      <c r="ONG244" s="171"/>
      <c r="ONH244" s="171"/>
      <c r="ONI244" s="171"/>
      <c r="ONJ244" s="171"/>
      <c r="ONK244" s="171"/>
      <c r="ONL244" s="171"/>
      <c r="ONM244" s="171"/>
      <c r="ONN244" s="171"/>
      <c r="ONO244" s="171"/>
      <c r="ONP244" s="171"/>
      <c r="ONQ244" s="171"/>
      <c r="ONR244" s="171"/>
      <c r="ONS244" s="171"/>
      <c r="ONT244" s="171"/>
      <c r="ONU244" s="171"/>
      <c r="ONV244" s="171"/>
      <c r="ONW244" s="171"/>
      <c r="ONX244" s="171"/>
      <c r="ONY244" s="171"/>
      <c r="ONZ244" s="171"/>
      <c r="OOA244" s="171"/>
      <c r="OOB244" s="171"/>
      <c r="OOC244" s="171"/>
      <c r="OOD244" s="171"/>
      <c r="OOE244" s="171"/>
      <c r="OOF244" s="171"/>
      <c r="OOG244" s="171"/>
      <c r="OOH244" s="171"/>
      <c r="OOI244" s="171"/>
      <c r="OOJ244" s="171"/>
      <c r="OOK244" s="171"/>
      <c r="OOL244" s="171"/>
      <c r="OOM244" s="171"/>
      <c r="OON244" s="171"/>
      <c r="OOO244" s="171"/>
      <c r="OOP244" s="171"/>
      <c r="OOQ244" s="171"/>
      <c r="OOR244" s="171"/>
      <c r="OOS244" s="171"/>
      <c r="OOT244" s="171"/>
      <c r="OOU244" s="171"/>
      <c r="OOV244" s="171"/>
      <c r="OOW244" s="171"/>
      <c r="OOX244" s="171"/>
      <c r="OOY244" s="171"/>
      <c r="OOZ244" s="171"/>
      <c r="OPA244" s="171"/>
      <c r="OPB244" s="171"/>
      <c r="OPC244" s="171"/>
      <c r="OPD244" s="171"/>
      <c r="OPE244" s="171"/>
      <c r="OPF244" s="171"/>
      <c r="OPG244" s="171"/>
      <c r="OPH244" s="171"/>
      <c r="OPI244" s="171"/>
      <c r="OPJ244" s="171"/>
      <c r="OPK244" s="171"/>
      <c r="OPL244" s="171"/>
      <c r="OPM244" s="171"/>
      <c r="OPN244" s="171"/>
      <c r="OPO244" s="171"/>
      <c r="OPP244" s="171"/>
      <c r="OPQ244" s="171"/>
      <c r="OPR244" s="171"/>
      <c r="OPS244" s="171"/>
      <c r="OPT244" s="171"/>
      <c r="OPU244" s="171"/>
      <c r="OPV244" s="171"/>
      <c r="OPW244" s="171"/>
      <c r="OPX244" s="171"/>
      <c r="OPY244" s="171"/>
      <c r="OPZ244" s="171"/>
      <c r="OQA244" s="171"/>
      <c r="OQB244" s="171"/>
      <c r="OQC244" s="171"/>
      <c r="OQD244" s="171"/>
      <c r="OQE244" s="171"/>
      <c r="OQF244" s="171"/>
      <c r="OQG244" s="171"/>
      <c r="OQH244" s="171"/>
      <c r="OQI244" s="171"/>
      <c r="OQJ244" s="171"/>
      <c r="OQK244" s="171"/>
      <c r="OQL244" s="171"/>
      <c r="OQM244" s="171"/>
      <c r="OQN244" s="171"/>
      <c r="OQO244" s="171"/>
      <c r="OQP244" s="171"/>
      <c r="OQQ244" s="171"/>
      <c r="OQR244" s="171"/>
      <c r="OQS244" s="171"/>
      <c r="OQT244" s="171"/>
      <c r="OQU244" s="171"/>
      <c r="OQV244" s="171"/>
      <c r="OQW244" s="171"/>
      <c r="OQX244" s="171"/>
      <c r="OQY244" s="171"/>
      <c r="OQZ244" s="171"/>
      <c r="ORA244" s="171"/>
      <c r="ORB244" s="171"/>
      <c r="ORC244" s="171"/>
      <c r="ORD244" s="171"/>
      <c r="ORE244" s="171"/>
      <c r="ORF244" s="171"/>
      <c r="ORG244" s="171"/>
      <c r="ORH244" s="171"/>
      <c r="ORI244" s="171"/>
      <c r="ORJ244" s="171"/>
      <c r="ORK244" s="171"/>
      <c r="ORL244" s="171"/>
      <c r="ORM244" s="171"/>
      <c r="ORN244" s="171"/>
      <c r="ORO244" s="171"/>
      <c r="ORP244" s="171"/>
      <c r="ORQ244" s="171"/>
      <c r="ORR244" s="171"/>
      <c r="ORS244" s="171"/>
      <c r="ORT244" s="171"/>
      <c r="ORU244" s="171"/>
      <c r="ORV244" s="171"/>
      <c r="ORW244" s="171"/>
      <c r="ORX244" s="171"/>
      <c r="ORY244" s="171"/>
      <c r="ORZ244" s="171"/>
      <c r="OSA244" s="171"/>
      <c r="OSB244" s="171"/>
      <c r="OSC244" s="171"/>
      <c r="OSD244" s="171"/>
      <c r="OSE244" s="171"/>
      <c r="OSF244" s="171"/>
      <c r="OSG244" s="171"/>
      <c r="OSH244" s="171"/>
      <c r="OSI244" s="171"/>
      <c r="OSJ244" s="171"/>
      <c r="OSK244" s="171"/>
      <c r="OSL244" s="171"/>
      <c r="OSM244" s="171"/>
      <c r="OSN244" s="171"/>
      <c r="OSO244" s="171"/>
      <c r="OSP244" s="171"/>
      <c r="OSQ244" s="171"/>
      <c r="OSR244" s="171"/>
      <c r="OSS244" s="171"/>
      <c r="OST244" s="171"/>
      <c r="OSU244" s="171"/>
      <c r="OSV244" s="171"/>
      <c r="OSW244" s="171"/>
      <c r="OSX244" s="171"/>
      <c r="OSY244" s="171"/>
      <c r="OSZ244" s="171"/>
      <c r="OTA244" s="171"/>
      <c r="OTB244" s="171"/>
      <c r="OTC244" s="171"/>
      <c r="OTD244" s="171"/>
      <c r="OTE244" s="171"/>
      <c r="OTF244" s="171"/>
      <c r="OTG244" s="171"/>
      <c r="OTH244" s="171"/>
      <c r="OTI244" s="171"/>
      <c r="OTJ244" s="171"/>
      <c r="OTK244" s="171"/>
      <c r="OTL244" s="171"/>
      <c r="OTM244" s="171"/>
      <c r="OTN244" s="171"/>
      <c r="OTO244" s="171"/>
      <c r="OTP244" s="171"/>
      <c r="OTQ244" s="171"/>
      <c r="OTR244" s="171"/>
      <c r="OTS244" s="171"/>
      <c r="OTT244" s="171"/>
      <c r="OTU244" s="171"/>
      <c r="OTV244" s="171"/>
      <c r="OTW244" s="171"/>
      <c r="OTX244" s="171"/>
      <c r="OTY244" s="171"/>
      <c r="OTZ244" s="171"/>
      <c r="OUA244" s="171"/>
      <c r="OUB244" s="171"/>
      <c r="OUC244" s="171"/>
      <c r="OUD244" s="171"/>
      <c r="OUE244" s="171"/>
      <c r="OUF244" s="171"/>
      <c r="OUG244" s="171"/>
      <c r="OUH244" s="171"/>
      <c r="OUI244" s="171"/>
      <c r="OUJ244" s="171"/>
      <c r="OUK244" s="171"/>
      <c r="OUL244" s="171"/>
      <c r="OUM244" s="171"/>
      <c r="OUN244" s="171"/>
      <c r="OUO244" s="171"/>
      <c r="OUP244" s="171"/>
      <c r="OUQ244" s="171"/>
      <c r="OUR244" s="171"/>
      <c r="OUS244" s="171"/>
      <c r="OUT244" s="171"/>
      <c r="OUU244" s="171"/>
      <c r="OUV244" s="171"/>
      <c r="OUW244" s="171"/>
      <c r="OUX244" s="171"/>
      <c r="OUY244" s="171"/>
      <c r="OUZ244" s="171"/>
      <c r="OVA244" s="171"/>
      <c r="OVB244" s="171"/>
      <c r="OVC244" s="171"/>
      <c r="OVD244" s="171"/>
      <c r="OVE244" s="171"/>
      <c r="OVF244" s="171"/>
      <c r="OVG244" s="171"/>
      <c r="OVH244" s="171"/>
      <c r="OVI244" s="171"/>
      <c r="OVJ244" s="171"/>
      <c r="OVK244" s="171"/>
      <c r="OVL244" s="171"/>
      <c r="OVM244" s="171"/>
      <c r="OVN244" s="171"/>
      <c r="OVO244" s="171"/>
      <c r="OVP244" s="171"/>
      <c r="OVQ244" s="171"/>
      <c r="OVR244" s="171"/>
      <c r="OVS244" s="171"/>
      <c r="OVT244" s="171"/>
      <c r="OVU244" s="171"/>
      <c r="OVV244" s="171"/>
      <c r="OVW244" s="171"/>
      <c r="OVX244" s="171"/>
      <c r="OVY244" s="171"/>
      <c r="OVZ244" s="171"/>
      <c r="OWA244" s="171"/>
      <c r="OWB244" s="171"/>
      <c r="OWC244" s="171"/>
      <c r="OWD244" s="171"/>
      <c r="OWE244" s="171"/>
      <c r="OWF244" s="171"/>
      <c r="OWG244" s="171"/>
      <c r="OWH244" s="171"/>
      <c r="OWI244" s="171"/>
      <c r="OWJ244" s="171"/>
      <c r="OWK244" s="171"/>
      <c r="OWL244" s="171"/>
      <c r="OWM244" s="171"/>
      <c r="OWN244" s="171"/>
      <c r="OWO244" s="171"/>
      <c r="OWP244" s="171"/>
      <c r="OWQ244" s="171"/>
      <c r="OWR244" s="171"/>
      <c r="OWS244" s="171"/>
      <c r="OWT244" s="171"/>
      <c r="OWU244" s="171"/>
      <c r="OWV244" s="171"/>
      <c r="OWW244" s="171"/>
      <c r="OWX244" s="171"/>
      <c r="OWY244" s="171"/>
      <c r="OWZ244" s="171"/>
      <c r="OXA244" s="171"/>
      <c r="OXB244" s="171"/>
      <c r="OXC244" s="171"/>
      <c r="OXD244" s="171"/>
      <c r="OXE244" s="171"/>
      <c r="OXF244" s="171"/>
      <c r="OXG244" s="171"/>
      <c r="OXH244" s="171"/>
      <c r="OXI244" s="171"/>
      <c r="OXJ244" s="171"/>
      <c r="OXK244" s="171"/>
      <c r="OXL244" s="171"/>
      <c r="OXM244" s="171"/>
      <c r="OXN244" s="171"/>
      <c r="OXO244" s="171"/>
      <c r="OXP244" s="171"/>
      <c r="OXQ244" s="171"/>
      <c r="OXR244" s="171"/>
      <c r="OXS244" s="171"/>
      <c r="OXT244" s="171"/>
      <c r="OXU244" s="171"/>
      <c r="OXV244" s="171"/>
      <c r="OXW244" s="171"/>
      <c r="OXX244" s="171"/>
      <c r="OXY244" s="171"/>
      <c r="OXZ244" s="171"/>
      <c r="OYA244" s="171"/>
      <c r="OYB244" s="171"/>
      <c r="OYC244" s="171"/>
      <c r="OYD244" s="171"/>
      <c r="OYE244" s="171"/>
      <c r="OYF244" s="171"/>
      <c r="OYG244" s="171"/>
      <c r="OYH244" s="171"/>
      <c r="OYI244" s="171"/>
      <c r="OYJ244" s="171"/>
      <c r="OYK244" s="171"/>
      <c r="OYL244" s="171"/>
      <c r="OYM244" s="171"/>
      <c r="OYN244" s="171"/>
      <c r="OYO244" s="171"/>
      <c r="OYP244" s="171"/>
      <c r="OYQ244" s="171"/>
      <c r="OYR244" s="171"/>
      <c r="OYS244" s="171"/>
      <c r="OYT244" s="171"/>
      <c r="OYU244" s="171"/>
      <c r="OYV244" s="171"/>
      <c r="OYW244" s="171"/>
      <c r="OYX244" s="171"/>
      <c r="OYY244" s="171"/>
      <c r="OYZ244" s="171"/>
      <c r="OZA244" s="171"/>
      <c r="OZB244" s="171"/>
      <c r="OZC244" s="171"/>
      <c r="OZD244" s="171"/>
      <c r="OZE244" s="171"/>
      <c r="OZF244" s="171"/>
      <c r="OZG244" s="171"/>
      <c r="OZH244" s="171"/>
      <c r="OZI244" s="171"/>
      <c r="OZJ244" s="171"/>
      <c r="OZK244" s="171"/>
      <c r="OZL244" s="171"/>
      <c r="OZM244" s="171"/>
      <c r="OZN244" s="171"/>
      <c r="OZO244" s="171"/>
      <c r="OZP244" s="171"/>
      <c r="OZQ244" s="171"/>
      <c r="OZR244" s="171"/>
      <c r="OZS244" s="171"/>
      <c r="OZT244" s="171"/>
      <c r="OZU244" s="171"/>
      <c r="OZV244" s="171"/>
      <c r="OZW244" s="171"/>
      <c r="OZX244" s="171"/>
      <c r="OZY244" s="171"/>
      <c r="OZZ244" s="171"/>
      <c r="PAA244" s="171"/>
      <c r="PAB244" s="171"/>
      <c r="PAC244" s="171"/>
      <c r="PAD244" s="171"/>
      <c r="PAE244" s="171"/>
      <c r="PAF244" s="171"/>
      <c r="PAG244" s="171"/>
      <c r="PAH244" s="171"/>
      <c r="PAI244" s="171"/>
      <c r="PAJ244" s="171"/>
      <c r="PAK244" s="171"/>
      <c r="PAL244" s="171"/>
      <c r="PAM244" s="171"/>
      <c r="PAN244" s="171"/>
      <c r="PAO244" s="171"/>
      <c r="PAP244" s="171"/>
      <c r="PAQ244" s="171"/>
      <c r="PAR244" s="171"/>
      <c r="PAS244" s="171"/>
      <c r="PAT244" s="171"/>
      <c r="PAU244" s="171"/>
      <c r="PAV244" s="171"/>
      <c r="PAW244" s="171"/>
      <c r="PAX244" s="171"/>
      <c r="PAY244" s="171"/>
      <c r="PAZ244" s="171"/>
      <c r="PBA244" s="171"/>
      <c r="PBB244" s="171"/>
      <c r="PBC244" s="171"/>
      <c r="PBD244" s="171"/>
      <c r="PBE244" s="171"/>
      <c r="PBF244" s="171"/>
      <c r="PBG244" s="171"/>
      <c r="PBH244" s="171"/>
      <c r="PBI244" s="171"/>
      <c r="PBJ244" s="171"/>
      <c r="PBK244" s="171"/>
      <c r="PBL244" s="171"/>
      <c r="PBM244" s="171"/>
      <c r="PBN244" s="171"/>
      <c r="PBO244" s="171"/>
      <c r="PBP244" s="171"/>
      <c r="PBQ244" s="171"/>
      <c r="PBR244" s="171"/>
      <c r="PBS244" s="171"/>
      <c r="PBT244" s="171"/>
      <c r="PBU244" s="171"/>
      <c r="PBV244" s="171"/>
      <c r="PBW244" s="171"/>
      <c r="PBX244" s="171"/>
      <c r="PBY244" s="171"/>
      <c r="PBZ244" s="171"/>
      <c r="PCA244" s="171"/>
      <c r="PCB244" s="171"/>
      <c r="PCC244" s="171"/>
      <c r="PCD244" s="171"/>
      <c r="PCE244" s="171"/>
      <c r="PCF244" s="171"/>
      <c r="PCG244" s="171"/>
      <c r="PCH244" s="171"/>
      <c r="PCI244" s="171"/>
      <c r="PCJ244" s="171"/>
      <c r="PCK244" s="171"/>
      <c r="PCL244" s="171"/>
      <c r="PCM244" s="171"/>
      <c r="PCN244" s="171"/>
      <c r="PCO244" s="171"/>
      <c r="PCP244" s="171"/>
      <c r="PCQ244" s="171"/>
      <c r="PCR244" s="171"/>
      <c r="PCS244" s="171"/>
      <c r="PCT244" s="171"/>
      <c r="PCU244" s="171"/>
      <c r="PCV244" s="171"/>
      <c r="PCW244" s="171"/>
      <c r="PCX244" s="171"/>
      <c r="PCY244" s="171"/>
      <c r="PCZ244" s="171"/>
      <c r="PDA244" s="171"/>
      <c r="PDB244" s="171"/>
      <c r="PDC244" s="171"/>
      <c r="PDD244" s="171"/>
      <c r="PDE244" s="171"/>
      <c r="PDF244" s="171"/>
      <c r="PDG244" s="171"/>
      <c r="PDH244" s="171"/>
      <c r="PDI244" s="171"/>
      <c r="PDJ244" s="171"/>
      <c r="PDK244" s="171"/>
      <c r="PDL244" s="171"/>
      <c r="PDM244" s="171"/>
      <c r="PDN244" s="171"/>
      <c r="PDO244" s="171"/>
      <c r="PDP244" s="171"/>
      <c r="PDQ244" s="171"/>
      <c r="PDR244" s="171"/>
      <c r="PDS244" s="171"/>
      <c r="PDT244" s="171"/>
      <c r="PDU244" s="171"/>
      <c r="PDV244" s="171"/>
      <c r="PDW244" s="171"/>
      <c r="PDX244" s="171"/>
      <c r="PDY244" s="171"/>
      <c r="PDZ244" s="171"/>
      <c r="PEA244" s="171"/>
      <c r="PEB244" s="171"/>
      <c r="PEC244" s="171"/>
      <c r="PED244" s="171"/>
      <c r="PEE244" s="171"/>
      <c r="PEF244" s="171"/>
      <c r="PEG244" s="171"/>
      <c r="PEH244" s="171"/>
      <c r="PEI244" s="171"/>
      <c r="PEJ244" s="171"/>
      <c r="PEK244" s="171"/>
      <c r="PEL244" s="171"/>
      <c r="PEM244" s="171"/>
      <c r="PEN244" s="171"/>
      <c r="PEO244" s="171"/>
      <c r="PEP244" s="171"/>
      <c r="PEQ244" s="171"/>
      <c r="PER244" s="171"/>
      <c r="PES244" s="171"/>
      <c r="PET244" s="171"/>
      <c r="PEU244" s="171"/>
      <c r="PEV244" s="171"/>
      <c r="PEW244" s="171"/>
      <c r="PEX244" s="171"/>
      <c r="PEY244" s="171"/>
      <c r="PEZ244" s="171"/>
      <c r="PFA244" s="171"/>
      <c r="PFB244" s="171"/>
      <c r="PFC244" s="171"/>
      <c r="PFD244" s="171"/>
      <c r="PFE244" s="171"/>
      <c r="PFF244" s="171"/>
      <c r="PFG244" s="171"/>
      <c r="PFH244" s="171"/>
      <c r="PFI244" s="171"/>
      <c r="PFJ244" s="171"/>
      <c r="PFK244" s="171"/>
      <c r="PFL244" s="171"/>
      <c r="PFM244" s="171"/>
      <c r="PFN244" s="171"/>
      <c r="PFO244" s="171"/>
      <c r="PFP244" s="171"/>
      <c r="PFQ244" s="171"/>
      <c r="PFR244" s="171"/>
      <c r="PFS244" s="171"/>
      <c r="PFT244" s="171"/>
      <c r="PFU244" s="171"/>
      <c r="PFV244" s="171"/>
      <c r="PFW244" s="171"/>
      <c r="PFX244" s="171"/>
      <c r="PFY244" s="171"/>
      <c r="PFZ244" s="171"/>
      <c r="PGA244" s="171"/>
      <c r="PGB244" s="171"/>
      <c r="PGC244" s="171"/>
      <c r="PGD244" s="171"/>
      <c r="PGE244" s="171"/>
      <c r="PGF244" s="171"/>
      <c r="PGG244" s="171"/>
      <c r="PGH244" s="171"/>
      <c r="PGI244" s="171"/>
      <c r="PGJ244" s="171"/>
      <c r="PGK244" s="171"/>
      <c r="PGL244" s="171"/>
      <c r="PGM244" s="171"/>
      <c r="PGN244" s="171"/>
      <c r="PGO244" s="171"/>
      <c r="PGP244" s="171"/>
      <c r="PGQ244" s="171"/>
      <c r="PGR244" s="171"/>
      <c r="PGS244" s="171"/>
      <c r="PGT244" s="171"/>
      <c r="PGU244" s="171"/>
      <c r="PGV244" s="171"/>
      <c r="PGW244" s="171"/>
      <c r="PGX244" s="171"/>
      <c r="PGY244" s="171"/>
      <c r="PGZ244" s="171"/>
      <c r="PHA244" s="171"/>
      <c r="PHB244" s="171"/>
      <c r="PHC244" s="171"/>
      <c r="PHD244" s="171"/>
      <c r="PHE244" s="171"/>
      <c r="PHF244" s="171"/>
      <c r="PHG244" s="171"/>
      <c r="PHH244" s="171"/>
      <c r="PHI244" s="171"/>
      <c r="PHJ244" s="171"/>
      <c r="PHK244" s="171"/>
      <c r="PHL244" s="171"/>
      <c r="PHM244" s="171"/>
      <c r="PHN244" s="171"/>
      <c r="PHO244" s="171"/>
      <c r="PHP244" s="171"/>
      <c r="PHQ244" s="171"/>
      <c r="PHR244" s="171"/>
      <c r="PHS244" s="171"/>
      <c r="PHT244" s="171"/>
      <c r="PHU244" s="171"/>
      <c r="PHV244" s="171"/>
      <c r="PHW244" s="171"/>
      <c r="PHX244" s="171"/>
      <c r="PHY244" s="171"/>
      <c r="PHZ244" s="171"/>
      <c r="PIA244" s="171"/>
      <c r="PIB244" s="171"/>
      <c r="PIC244" s="171"/>
      <c r="PID244" s="171"/>
      <c r="PIE244" s="171"/>
      <c r="PIF244" s="171"/>
      <c r="PIG244" s="171"/>
      <c r="PIH244" s="171"/>
      <c r="PII244" s="171"/>
      <c r="PIJ244" s="171"/>
      <c r="PIK244" s="171"/>
      <c r="PIL244" s="171"/>
      <c r="PIM244" s="171"/>
      <c r="PIN244" s="171"/>
      <c r="PIO244" s="171"/>
      <c r="PIP244" s="171"/>
      <c r="PIQ244" s="171"/>
      <c r="PIR244" s="171"/>
      <c r="PIS244" s="171"/>
      <c r="PIT244" s="171"/>
      <c r="PIU244" s="171"/>
      <c r="PIV244" s="171"/>
      <c r="PIW244" s="171"/>
      <c r="PIX244" s="171"/>
      <c r="PIY244" s="171"/>
      <c r="PIZ244" s="171"/>
      <c r="PJA244" s="171"/>
      <c r="PJB244" s="171"/>
      <c r="PJC244" s="171"/>
      <c r="PJD244" s="171"/>
      <c r="PJE244" s="171"/>
      <c r="PJF244" s="171"/>
      <c r="PJG244" s="171"/>
      <c r="PJH244" s="171"/>
      <c r="PJI244" s="171"/>
      <c r="PJJ244" s="171"/>
      <c r="PJK244" s="171"/>
      <c r="PJL244" s="171"/>
      <c r="PJM244" s="171"/>
      <c r="PJN244" s="171"/>
      <c r="PJO244" s="171"/>
      <c r="PJP244" s="171"/>
      <c r="PJQ244" s="171"/>
      <c r="PJR244" s="171"/>
      <c r="PJS244" s="171"/>
      <c r="PJT244" s="171"/>
      <c r="PJU244" s="171"/>
      <c r="PJV244" s="171"/>
      <c r="PJW244" s="171"/>
      <c r="PJX244" s="171"/>
      <c r="PJY244" s="171"/>
      <c r="PJZ244" s="171"/>
      <c r="PKA244" s="171"/>
      <c r="PKB244" s="171"/>
      <c r="PKC244" s="171"/>
      <c r="PKD244" s="171"/>
      <c r="PKE244" s="171"/>
      <c r="PKF244" s="171"/>
      <c r="PKG244" s="171"/>
      <c r="PKH244" s="171"/>
      <c r="PKI244" s="171"/>
      <c r="PKJ244" s="171"/>
      <c r="PKK244" s="171"/>
      <c r="PKL244" s="171"/>
      <c r="PKM244" s="171"/>
      <c r="PKN244" s="171"/>
      <c r="PKO244" s="171"/>
      <c r="PKP244" s="171"/>
      <c r="PKQ244" s="171"/>
      <c r="PKR244" s="171"/>
      <c r="PKS244" s="171"/>
      <c r="PKT244" s="171"/>
      <c r="PKU244" s="171"/>
      <c r="PKV244" s="171"/>
      <c r="PKW244" s="171"/>
      <c r="PKX244" s="171"/>
      <c r="PKY244" s="171"/>
      <c r="PKZ244" s="171"/>
      <c r="PLA244" s="171"/>
      <c r="PLB244" s="171"/>
      <c r="PLC244" s="171"/>
      <c r="PLD244" s="171"/>
      <c r="PLE244" s="171"/>
      <c r="PLF244" s="171"/>
      <c r="PLG244" s="171"/>
      <c r="PLH244" s="171"/>
      <c r="PLI244" s="171"/>
      <c r="PLJ244" s="171"/>
      <c r="PLK244" s="171"/>
      <c r="PLL244" s="171"/>
      <c r="PLM244" s="171"/>
      <c r="PLN244" s="171"/>
      <c r="PLO244" s="171"/>
      <c r="PLP244" s="171"/>
      <c r="PLQ244" s="171"/>
      <c r="PLR244" s="171"/>
      <c r="PLS244" s="171"/>
      <c r="PLT244" s="171"/>
      <c r="PLU244" s="171"/>
      <c r="PLV244" s="171"/>
      <c r="PLW244" s="171"/>
      <c r="PLX244" s="171"/>
      <c r="PLY244" s="171"/>
      <c r="PLZ244" s="171"/>
      <c r="PMA244" s="171"/>
      <c r="PMB244" s="171"/>
      <c r="PMC244" s="171"/>
      <c r="PMD244" s="171"/>
      <c r="PME244" s="171"/>
      <c r="PMF244" s="171"/>
      <c r="PMG244" s="171"/>
      <c r="PMH244" s="171"/>
      <c r="PMI244" s="171"/>
      <c r="PMJ244" s="171"/>
      <c r="PMK244" s="171"/>
      <c r="PML244" s="171"/>
      <c r="PMM244" s="171"/>
      <c r="PMN244" s="171"/>
      <c r="PMO244" s="171"/>
      <c r="PMP244" s="171"/>
      <c r="PMQ244" s="171"/>
      <c r="PMR244" s="171"/>
      <c r="PMS244" s="171"/>
      <c r="PMT244" s="171"/>
      <c r="PMU244" s="171"/>
      <c r="PMV244" s="171"/>
      <c r="PMW244" s="171"/>
      <c r="PMX244" s="171"/>
      <c r="PMY244" s="171"/>
      <c r="PMZ244" s="171"/>
      <c r="PNA244" s="171"/>
      <c r="PNB244" s="171"/>
      <c r="PNC244" s="171"/>
      <c r="PND244" s="171"/>
      <c r="PNE244" s="171"/>
      <c r="PNF244" s="171"/>
      <c r="PNG244" s="171"/>
      <c r="PNH244" s="171"/>
      <c r="PNI244" s="171"/>
      <c r="PNJ244" s="171"/>
      <c r="PNK244" s="171"/>
      <c r="PNL244" s="171"/>
      <c r="PNM244" s="171"/>
      <c r="PNN244" s="171"/>
      <c r="PNO244" s="171"/>
      <c r="PNP244" s="171"/>
      <c r="PNQ244" s="171"/>
      <c r="PNR244" s="171"/>
      <c r="PNS244" s="171"/>
      <c r="PNT244" s="171"/>
      <c r="PNU244" s="171"/>
      <c r="PNV244" s="171"/>
      <c r="PNW244" s="171"/>
      <c r="PNX244" s="171"/>
      <c r="PNY244" s="171"/>
      <c r="PNZ244" s="171"/>
      <c r="POA244" s="171"/>
      <c r="POB244" s="171"/>
      <c r="POC244" s="171"/>
      <c r="POD244" s="171"/>
      <c r="POE244" s="171"/>
      <c r="POF244" s="171"/>
      <c r="POG244" s="171"/>
      <c r="POH244" s="171"/>
      <c r="POI244" s="171"/>
      <c r="POJ244" s="171"/>
      <c r="POK244" s="171"/>
      <c r="POL244" s="171"/>
      <c r="POM244" s="171"/>
      <c r="PON244" s="171"/>
      <c r="POO244" s="171"/>
      <c r="POP244" s="171"/>
      <c r="POQ244" s="171"/>
      <c r="POR244" s="171"/>
      <c r="POS244" s="171"/>
      <c r="POT244" s="171"/>
      <c r="POU244" s="171"/>
      <c r="POV244" s="171"/>
      <c r="POW244" s="171"/>
      <c r="POX244" s="171"/>
      <c r="POY244" s="171"/>
      <c r="POZ244" s="171"/>
      <c r="PPA244" s="171"/>
      <c r="PPB244" s="171"/>
      <c r="PPC244" s="171"/>
      <c r="PPD244" s="171"/>
      <c r="PPE244" s="171"/>
      <c r="PPF244" s="171"/>
      <c r="PPG244" s="171"/>
      <c r="PPH244" s="171"/>
      <c r="PPI244" s="171"/>
      <c r="PPJ244" s="171"/>
      <c r="PPK244" s="171"/>
      <c r="PPL244" s="171"/>
      <c r="PPM244" s="171"/>
      <c r="PPN244" s="171"/>
      <c r="PPO244" s="171"/>
      <c r="PPP244" s="171"/>
      <c r="PPQ244" s="171"/>
      <c r="PPR244" s="171"/>
      <c r="PPS244" s="171"/>
      <c r="PPT244" s="171"/>
      <c r="PPU244" s="171"/>
      <c r="PPV244" s="171"/>
      <c r="PPW244" s="171"/>
      <c r="PPX244" s="171"/>
      <c r="PPY244" s="171"/>
      <c r="PPZ244" s="171"/>
      <c r="PQA244" s="171"/>
      <c r="PQB244" s="171"/>
      <c r="PQC244" s="171"/>
      <c r="PQD244" s="171"/>
      <c r="PQE244" s="171"/>
      <c r="PQF244" s="171"/>
      <c r="PQG244" s="171"/>
      <c r="PQH244" s="171"/>
      <c r="PQI244" s="171"/>
      <c r="PQJ244" s="171"/>
      <c r="PQK244" s="171"/>
      <c r="PQL244" s="171"/>
      <c r="PQM244" s="171"/>
      <c r="PQN244" s="171"/>
      <c r="PQO244" s="171"/>
      <c r="PQP244" s="171"/>
      <c r="PQQ244" s="171"/>
      <c r="PQR244" s="171"/>
      <c r="PQS244" s="171"/>
      <c r="PQT244" s="171"/>
      <c r="PQU244" s="171"/>
      <c r="PQV244" s="171"/>
      <c r="PQW244" s="171"/>
      <c r="PQX244" s="171"/>
      <c r="PQY244" s="171"/>
      <c r="PQZ244" s="171"/>
      <c r="PRA244" s="171"/>
      <c r="PRB244" s="171"/>
      <c r="PRC244" s="171"/>
      <c r="PRD244" s="171"/>
      <c r="PRE244" s="171"/>
      <c r="PRF244" s="171"/>
      <c r="PRG244" s="171"/>
      <c r="PRH244" s="171"/>
      <c r="PRI244" s="171"/>
      <c r="PRJ244" s="171"/>
      <c r="PRK244" s="171"/>
      <c r="PRL244" s="171"/>
      <c r="PRM244" s="171"/>
      <c r="PRN244" s="171"/>
      <c r="PRO244" s="171"/>
      <c r="PRP244" s="171"/>
      <c r="PRQ244" s="171"/>
      <c r="PRR244" s="171"/>
      <c r="PRS244" s="171"/>
      <c r="PRT244" s="171"/>
      <c r="PRU244" s="171"/>
      <c r="PRV244" s="171"/>
      <c r="PRW244" s="171"/>
      <c r="PRX244" s="171"/>
      <c r="PRY244" s="171"/>
      <c r="PRZ244" s="171"/>
      <c r="PSA244" s="171"/>
      <c r="PSB244" s="171"/>
      <c r="PSC244" s="171"/>
      <c r="PSD244" s="171"/>
      <c r="PSE244" s="171"/>
      <c r="PSF244" s="171"/>
      <c r="PSG244" s="171"/>
      <c r="PSH244" s="171"/>
      <c r="PSI244" s="171"/>
      <c r="PSJ244" s="171"/>
      <c r="PSK244" s="171"/>
      <c r="PSL244" s="171"/>
      <c r="PSM244" s="171"/>
      <c r="PSN244" s="171"/>
      <c r="PSO244" s="171"/>
      <c r="PSP244" s="171"/>
      <c r="PSQ244" s="171"/>
      <c r="PSR244" s="171"/>
      <c r="PSS244" s="171"/>
      <c r="PST244" s="171"/>
      <c r="PSU244" s="171"/>
      <c r="PSV244" s="171"/>
      <c r="PSW244" s="171"/>
      <c r="PSX244" s="171"/>
      <c r="PSY244" s="171"/>
      <c r="PSZ244" s="171"/>
      <c r="PTA244" s="171"/>
      <c r="PTB244" s="171"/>
      <c r="PTC244" s="171"/>
      <c r="PTD244" s="171"/>
      <c r="PTE244" s="171"/>
      <c r="PTF244" s="171"/>
      <c r="PTG244" s="171"/>
      <c r="PTH244" s="171"/>
      <c r="PTI244" s="171"/>
      <c r="PTJ244" s="171"/>
      <c r="PTK244" s="171"/>
      <c r="PTL244" s="171"/>
      <c r="PTM244" s="171"/>
      <c r="PTN244" s="171"/>
      <c r="PTO244" s="171"/>
      <c r="PTP244" s="171"/>
      <c r="PTQ244" s="171"/>
      <c r="PTR244" s="171"/>
      <c r="PTS244" s="171"/>
      <c r="PTT244" s="171"/>
      <c r="PTU244" s="171"/>
      <c r="PTV244" s="171"/>
      <c r="PTW244" s="171"/>
      <c r="PTX244" s="171"/>
      <c r="PTY244" s="171"/>
      <c r="PTZ244" s="171"/>
      <c r="PUA244" s="171"/>
      <c r="PUB244" s="171"/>
      <c r="PUC244" s="171"/>
      <c r="PUD244" s="171"/>
      <c r="PUE244" s="171"/>
      <c r="PUF244" s="171"/>
      <c r="PUG244" s="171"/>
      <c r="PUH244" s="171"/>
      <c r="PUI244" s="171"/>
      <c r="PUJ244" s="171"/>
      <c r="PUK244" s="171"/>
      <c r="PUL244" s="171"/>
      <c r="PUM244" s="171"/>
      <c r="PUN244" s="171"/>
      <c r="PUO244" s="171"/>
      <c r="PUP244" s="171"/>
      <c r="PUQ244" s="171"/>
      <c r="PUR244" s="171"/>
      <c r="PUS244" s="171"/>
      <c r="PUT244" s="171"/>
      <c r="PUU244" s="171"/>
      <c r="PUV244" s="171"/>
      <c r="PUW244" s="171"/>
      <c r="PUX244" s="171"/>
      <c r="PUY244" s="171"/>
      <c r="PUZ244" s="171"/>
      <c r="PVA244" s="171"/>
      <c r="PVB244" s="171"/>
      <c r="PVC244" s="171"/>
      <c r="PVD244" s="171"/>
      <c r="PVE244" s="171"/>
      <c r="PVF244" s="171"/>
      <c r="PVG244" s="171"/>
      <c r="PVH244" s="171"/>
      <c r="PVI244" s="171"/>
      <c r="PVJ244" s="171"/>
      <c r="PVK244" s="171"/>
      <c r="PVL244" s="171"/>
      <c r="PVM244" s="171"/>
      <c r="PVN244" s="171"/>
      <c r="PVO244" s="171"/>
      <c r="PVP244" s="171"/>
      <c r="PVQ244" s="171"/>
      <c r="PVR244" s="171"/>
      <c r="PVS244" s="171"/>
      <c r="PVT244" s="171"/>
      <c r="PVU244" s="171"/>
      <c r="PVV244" s="171"/>
      <c r="PVW244" s="171"/>
      <c r="PVX244" s="171"/>
      <c r="PVY244" s="171"/>
      <c r="PVZ244" s="171"/>
      <c r="PWA244" s="171"/>
      <c r="PWB244" s="171"/>
      <c r="PWC244" s="171"/>
      <c r="PWD244" s="171"/>
      <c r="PWE244" s="171"/>
      <c r="PWF244" s="171"/>
      <c r="PWG244" s="171"/>
      <c r="PWH244" s="171"/>
      <c r="PWI244" s="171"/>
      <c r="PWJ244" s="171"/>
      <c r="PWK244" s="171"/>
      <c r="PWL244" s="171"/>
      <c r="PWM244" s="171"/>
      <c r="PWN244" s="171"/>
      <c r="PWO244" s="171"/>
      <c r="PWP244" s="171"/>
      <c r="PWQ244" s="171"/>
      <c r="PWR244" s="171"/>
      <c r="PWS244" s="171"/>
      <c r="PWT244" s="171"/>
      <c r="PWU244" s="171"/>
      <c r="PWV244" s="171"/>
      <c r="PWW244" s="171"/>
      <c r="PWX244" s="171"/>
      <c r="PWY244" s="171"/>
      <c r="PWZ244" s="171"/>
      <c r="PXA244" s="171"/>
      <c r="PXB244" s="171"/>
      <c r="PXC244" s="171"/>
      <c r="PXD244" s="171"/>
      <c r="PXE244" s="171"/>
      <c r="PXF244" s="171"/>
      <c r="PXG244" s="171"/>
      <c r="PXH244" s="171"/>
      <c r="PXI244" s="171"/>
      <c r="PXJ244" s="171"/>
      <c r="PXK244" s="171"/>
      <c r="PXL244" s="171"/>
      <c r="PXM244" s="171"/>
      <c r="PXN244" s="171"/>
      <c r="PXO244" s="171"/>
      <c r="PXP244" s="171"/>
      <c r="PXQ244" s="171"/>
      <c r="PXR244" s="171"/>
      <c r="PXS244" s="171"/>
      <c r="PXT244" s="171"/>
      <c r="PXU244" s="171"/>
      <c r="PXV244" s="171"/>
      <c r="PXW244" s="171"/>
      <c r="PXX244" s="171"/>
      <c r="PXY244" s="171"/>
      <c r="PXZ244" s="171"/>
      <c r="PYA244" s="171"/>
      <c r="PYB244" s="171"/>
      <c r="PYC244" s="171"/>
      <c r="PYD244" s="171"/>
      <c r="PYE244" s="171"/>
      <c r="PYF244" s="171"/>
      <c r="PYG244" s="171"/>
      <c r="PYH244" s="171"/>
      <c r="PYI244" s="171"/>
      <c r="PYJ244" s="171"/>
      <c r="PYK244" s="171"/>
      <c r="PYL244" s="171"/>
      <c r="PYM244" s="171"/>
      <c r="PYN244" s="171"/>
      <c r="PYO244" s="171"/>
      <c r="PYP244" s="171"/>
      <c r="PYQ244" s="171"/>
      <c r="PYR244" s="171"/>
      <c r="PYS244" s="171"/>
      <c r="PYT244" s="171"/>
      <c r="PYU244" s="171"/>
      <c r="PYV244" s="171"/>
      <c r="PYW244" s="171"/>
      <c r="PYX244" s="171"/>
      <c r="PYY244" s="171"/>
      <c r="PYZ244" s="171"/>
      <c r="PZA244" s="171"/>
      <c r="PZB244" s="171"/>
      <c r="PZC244" s="171"/>
      <c r="PZD244" s="171"/>
      <c r="PZE244" s="171"/>
      <c r="PZF244" s="171"/>
      <c r="PZG244" s="171"/>
      <c r="PZH244" s="171"/>
      <c r="PZI244" s="171"/>
      <c r="PZJ244" s="171"/>
      <c r="PZK244" s="171"/>
      <c r="PZL244" s="171"/>
      <c r="PZM244" s="171"/>
      <c r="PZN244" s="171"/>
      <c r="PZO244" s="171"/>
      <c r="PZP244" s="171"/>
      <c r="PZQ244" s="171"/>
      <c r="PZR244" s="171"/>
      <c r="PZS244" s="171"/>
      <c r="PZT244" s="171"/>
      <c r="PZU244" s="171"/>
      <c r="PZV244" s="171"/>
      <c r="PZW244" s="171"/>
      <c r="PZX244" s="171"/>
      <c r="PZY244" s="171"/>
      <c r="PZZ244" s="171"/>
      <c r="QAA244" s="171"/>
      <c r="QAB244" s="171"/>
      <c r="QAC244" s="171"/>
      <c r="QAD244" s="171"/>
      <c r="QAE244" s="171"/>
      <c r="QAF244" s="171"/>
      <c r="QAG244" s="171"/>
      <c r="QAH244" s="171"/>
      <c r="QAI244" s="171"/>
      <c r="QAJ244" s="171"/>
      <c r="QAK244" s="171"/>
      <c r="QAL244" s="171"/>
      <c r="QAM244" s="171"/>
      <c r="QAN244" s="171"/>
      <c r="QAO244" s="171"/>
      <c r="QAP244" s="171"/>
      <c r="QAQ244" s="171"/>
      <c r="QAR244" s="171"/>
      <c r="QAS244" s="171"/>
      <c r="QAT244" s="171"/>
      <c r="QAU244" s="171"/>
      <c r="QAV244" s="171"/>
      <c r="QAW244" s="171"/>
      <c r="QAX244" s="171"/>
      <c r="QAY244" s="171"/>
      <c r="QAZ244" s="171"/>
      <c r="QBA244" s="171"/>
      <c r="QBB244" s="171"/>
      <c r="QBC244" s="171"/>
      <c r="QBD244" s="171"/>
      <c r="QBE244" s="171"/>
      <c r="QBF244" s="171"/>
      <c r="QBG244" s="171"/>
      <c r="QBH244" s="171"/>
      <c r="QBI244" s="171"/>
      <c r="QBJ244" s="171"/>
      <c r="QBK244" s="171"/>
      <c r="QBL244" s="171"/>
      <c r="QBM244" s="171"/>
      <c r="QBN244" s="171"/>
      <c r="QBO244" s="171"/>
      <c r="QBP244" s="171"/>
      <c r="QBQ244" s="171"/>
      <c r="QBR244" s="171"/>
      <c r="QBS244" s="171"/>
      <c r="QBT244" s="171"/>
      <c r="QBU244" s="171"/>
      <c r="QBV244" s="171"/>
      <c r="QBW244" s="171"/>
      <c r="QBX244" s="171"/>
      <c r="QBY244" s="171"/>
      <c r="QBZ244" s="171"/>
      <c r="QCA244" s="171"/>
      <c r="QCB244" s="171"/>
      <c r="QCC244" s="171"/>
      <c r="QCD244" s="171"/>
      <c r="QCE244" s="171"/>
      <c r="QCF244" s="171"/>
      <c r="QCG244" s="171"/>
      <c r="QCH244" s="171"/>
      <c r="QCI244" s="171"/>
      <c r="QCJ244" s="171"/>
      <c r="QCK244" s="171"/>
      <c r="QCL244" s="171"/>
      <c r="QCM244" s="171"/>
      <c r="QCN244" s="171"/>
      <c r="QCO244" s="171"/>
      <c r="QCP244" s="171"/>
      <c r="QCQ244" s="171"/>
      <c r="QCR244" s="171"/>
      <c r="QCS244" s="171"/>
      <c r="QCT244" s="171"/>
      <c r="QCU244" s="171"/>
      <c r="QCV244" s="171"/>
      <c r="QCW244" s="171"/>
      <c r="QCX244" s="171"/>
      <c r="QCY244" s="171"/>
      <c r="QCZ244" s="171"/>
      <c r="QDA244" s="171"/>
      <c r="QDB244" s="171"/>
      <c r="QDC244" s="171"/>
      <c r="QDD244" s="171"/>
      <c r="QDE244" s="171"/>
      <c r="QDF244" s="171"/>
      <c r="QDG244" s="171"/>
      <c r="QDH244" s="171"/>
      <c r="QDI244" s="171"/>
      <c r="QDJ244" s="171"/>
      <c r="QDK244" s="171"/>
      <c r="QDL244" s="171"/>
      <c r="QDM244" s="171"/>
      <c r="QDN244" s="171"/>
      <c r="QDO244" s="171"/>
      <c r="QDP244" s="171"/>
      <c r="QDQ244" s="171"/>
      <c r="QDR244" s="171"/>
      <c r="QDS244" s="171"/>
      <c r="QDT244" s="171"/>
      <c r="QDU244" s="171"/>
      <c r="QDV244" s="171"/>
      <c r="QDW244" s="171"/>
      <c r="QDX244" s="171"/>
      <c r="QDY244" s="171"/>
      <c r="QDZ244" s="171"/>
      <c r="QEA244" s="171"/>
      <c r="QEB244" s="171"/>
      <c r="QEC244" s="171"/>
      <c r="QED244" s="171"/>
      <c r="QEE244" s="171"/>
      <c r="QEF244" s="171"/>
      <c r="QEG244" s="171"/>
      <c r="QEH244" s="171"/>
      <c r="QEI244" s="171"/>
      <c r="QEJ244" s="171"/>
      <c r="QEK244" s="171"/>
      <c r="QEL244" s="171"/>
      <c r="QEM244" s="171"/>
      <c r="QEN244" s="171"/>
      <c r="QEO244" s="171"/>
      <c r="QEP244" s="171"/>
      <c r="QEQ244" s="171"/>
      <c r="QER244" s="171"/>
      <c r="QES244" s="171"/>
      <c r="QET244" s="171"/>
      <c r="QEU244" s="171"/>
      <c r="QEV244" s="171"/>
      <c r="QEW244" s="171"/>
      <c r="QEX244" s="171"/>
      <c r="QEY244" s="171"/>
      <c r="QEZ244" s="171"/>
      <c r="QFA244" s="171"/>
      <c r="QFB244" s="171"/>
      <c r="QFC244" s="171"/>
      <c r="QFD244" s="171"/>
      <c r="QFE244" s="171"/>
      <c r="QFF244" s="171"/>
      <c r="QFG244" s="171"/>
      <c r="QFH244" s="171"/>
      <c r="QFI244" s="171"/>
      <c r="QFJ244" s="171"/>
      <c r="QFK244" s="171"/>
      <c r="QFL244" s="171"/>
      <c r="QFM244" s="171"/>
      <c r="QFN244" s="171"/>
      <c r="QFO244" s="171"/>
      <c r="QFP244" s="171"/>
      <c r="QFQ244" s="171"/>
      <c r="QFR244" s="171"/>
      <c r="QFS244" s="171"/>
      <c r="QFT244" s="171"/>
      <c r="QFU244" s="171"/>
      <c r="QFV244" s="171"/>
      <c r="QFW244" s="171"/>
      <c r="QFX244" s="171"/>
      <c r="QFY244" s="171"/>
      <c r="QFZ244" s="171"/>
      <c r="QGA244" s="171"/>
      <c r="QGB244" s="171"/>
      <c r="QGC244" s="171"/>
      <c r="QGD244" s="171"/>
      <c r="QGE244" s="171"/>
      <c r="QGF244" s="171"/>
      <c r="QGG244" s="171"/>
      <c r="QGH244" s="171"/>
      <c r="QGI244" s="171"/>
      <c r="QGJ244" s="171"/>
      <c r="QGK244" s="171"/>
      <c r="QGL244" s="171"/>
      <c r="QGM244" s="171"/>
      <c r="QGN244" s="171"/>
      <c r="QGO244" s="171"/>
      <c r="QGP244" s="171"/>
      <c r="QGQ244" s="171"/>
      <c r="QGR244" s="171"/>
      <c r="QGS244" s="171"/>
      <c r="QGT244" s="171"/>
      <c r="QGU244" s="171"/>
      <c r="QGV244" s="171"/>
      <c r="QGW244" s="171"/>
      <c r="QGX244" s="171"/>
      <c r="QGY244" s="171"/>
      <c r="QGZ244" s="171"/>
      <c r="QHA244" s="171"/>
      <c r="QHB244" s="171"/>
      <c r="QHC244" s="171"/>
      <c r="QHD244" s="171"/>
      <c r="QHE244" s="171"/>
      <c r="QHF244" s="171"/>
      <c r="QHG244" s="171"/>
      <c r="QHH244" s="171"/>
      <c r="QHI244" s="171"/>
      <c r="QHJ244" s="171"/>
      <c r="QHK244" s="171"/>
      <c r="QHL244" s="171"/>
      <c r="QHM244" s="171"/>
      <c r="QHN244" s="171"/>
      <c r="QHO244" s="171"/>
      <c r="QHP244" s="171"/>
      <c r="QHQ244" s="171"/>
      <c r="QHR244" s="171"/>
      <c r="QHS244" s="171"/>
      <c r="QHT244" s="171"/>
      <c r="QHU244" s="171"/>
      <c r="QHV244" s="171"/>
      <c r="QHW244" s="171"/>
      <c r="QHX244" s="171"/>
      <c r="QHY244" s="171"/>
      <c r="QHZ244" s="171"/>
      <c r="QIA244" s="171"/>
      <c r="QIB244" s="171"/>
      <c r="QIC244" s="171"/>
      <c r="QID244" s="171"/>
      <c r="QIE244" s="171"/>
      <c r="QIF244" s="171"/>
      <c r="QIG244" s="171"/>
      <c r="QIH244" s="171"/>
      <c r="QII244" s="171"/>
      <c r="QIJ244" s="171"/>
      <c r="QIK244" s="171"/>
      <c r="QIL244" s="171"/>
      <c r="QIM244" s="171"/>
      <c r="QIN244" s="171"/>
      <c r="QIO244" s="171"/>
      <c r="QIP244" s="171"/>
      <c r="QIQ244" s="171"/>
      <c r="QIR244" s="171"/>
      <c r="QIS244" s="171"/>
      <c r="QIT244" s="171"/>
      <c r="QIU244" s="171"/>
      <c r="QIV244" s="171"/>
      <c r="QIW244" s="171"/>
      <c r="QIX244" s="171"/>
      <c r="QIY244" s="171"/>
      <c r="QIZ244" s="171"/>
      <c r="QJA244" s="171"/>
      <c r="QJB244" s="171"/>
      <c r="QJC244" s="171"/>
      <c r="QJD244" s="171"/>
      <c r="QJE244" s="171"/>
      <c r="QJF244" s="171"/>
      <c r="QJG244" s="171"/>
      <c r="QJH244" s="171"/>
      <c r="QJI244" s="171"/>
      <c r="QJJ244" s="171"/>
      <c r="QJK244" s="171"/>
      <c r="QJL244" s="171"/>
      <c r="QJM244" s="171"/>
      <c r="QJN244" s="171"/>
      <c r="QJO244" s="171"/>
      <c r="QJP244" s="171"/>
      <c r="QJQ244" s="171"/>
      <c r="QJR244" s="171"/>
      <c r="QJS244" s="171"/>
      <c r="QJT244" s="171"/>
      <c r="QJU244" s="171"/>
      <c r="QJV244" s="171"/>
      <c r="QJW244" s="171"/>
      <c r="QJX244" s="171"/>
      <c r="QJY244" s="171"/>
      <c r="QJZ244" s="171"/>
      <c r="QKA244" s="171"/>
      <c r="QKB244" s="171"/>
      <c r="QKC244" s="171"/>
      <c r="QKD244" s="171"/>
      <c r="QKE244" s="171"/>
      <c r="QKF244" s="171"/>
      <c r="QKG244" s="171"/>
      <c r="QKH244" s="171"/>
      <c r="QKI244" s="171"/>
      <c r="QKJ244" s="171"/>
      <c r="QKK244" s="171"/>
      <c r="QKL244" s="171"/>
      <c r="QKM244" s="171"/>
      <c r="QKN244" s="171"/>
      <c r="QKO244" s="171"/>
      <c r="QKP244" s="171"/>
      <c r="QKQ244" s="171"/>
      <c r="QKR244" s="171"/>
      <c r="QKS244" s="171"/>
      <c r="QKT244" s="171"/>
      <c r="QKU244" s="171"/>
      <c r="QKV244" s="171"/>
      <c r="QKW244" s="171"/>
      <c r="QKX244" s="171"/>
      <c r="QKY244" s="171"/>
      <c r="QKZ244" s="171"/>
      <c r="QLA244" s="171"/>
      <c r="QLB244" s="171"/>
      <c r="QLC244" s="171"/>
      <c r="QLD244" s="171"/>
      <c r="QLE244" s="171"/>
      <c r="QLF244" s="171"/>
      <c r="QLG244" s="171"/>
      <c r="QLH244" s="171"/>
      <c r="QLI244" s="171"/>
      <c r="QLJ244" s="171"/>
      <c r="QLK244" s="171"/>
      <c r="QLL244" s="171"/>
      <c r="QLM244" s="171"/>
      <c r="QLN244" s="171"/>
      <c r="QLO244" s="171"/>
      <c r="QLP244" s="171"/>
      <c r="QLQ244" s="171"/>
      <c r="QLR244" s="171"/>
      <c r="QLS244" s="171"/>
      <c r="QLT244" s="171"/>
      <c r="QLU244" s="171"/>
      <c r="QLV244" s="171"/>
      <c r="QLW244" s="171"/>
      <c r="QLX244" s="171"/>
      <c r="QLY244" s="171"/>
      <c r="QLZ244" s="171"/>
      <c r="QMA244" s="171"/>
      <c r="QMB244" s="171"/>
      <c r="QMC244" s="171"/>
      <c r="QMD244" s="171"/>
      <c r="QME244" s="171"/>
      <c r="QMF244" s="171"/>
      <c r="QMG244" s="171"/>
      <c r="QMH244" s="171"/>
      <c r="QMI244" s="171"/>
      <c r="QMJ244" s="171"/>
      <c r="QMK244" s="171"/>
      <c r="QML244" s="171"/>
      <c r="QMM244" s="171"/>
      <c r="QMN244" s="171"/>
      <c r="QMO244" s="171"/>
      <c r="QMP244" s="171"/>
      <c r="QMQ244" s="171"/>
      <c r="QMR244" s="171"/>
      <c r="QMS244" s="171"/>
      <c r="QMT244" s="171"/>
      <c r="QMU244" s="171"/>
      <c r="QMV244" s="171"/>
      <c r="QMW244" s="171"/>
      <c r="QMX244" s="171"/>
      <c r="QMY244" s="171"/>
      <c r="QMZ244" s="171"/>
      <c r="QNA244" s="171"/>
      <c r="QNB244" s="171"/>
      <c r="QNC244" s="171"/>
      <c r="QND244" s="171"/>
      <c r="QNE244" s="171"/>
      <c r="QNF244" s="171"/>
      <c r="QNG244" s="171"/>
      <c r="QNH244" s="171"/>
      <c r="QNI244" s="171"/>
      <c r="QNJ244" s="171"/>
      <c r="QNK244" s="171"/>
      <c r="QNL244" s="171"/>
      <c r="QNM244" s="171"/>
      <c r="QNN244" s="171"/>
      <c r="QNO244" s="171"/>
      <c r="QNP244" s="171"/>
      <c r="QNQ244" s="171"/>
      <c r="QNR244" s="171"/>
      <c r="QNS244" s="171"/>
      <c r="QNT244" s="171"/>
      <c r="QNU244" s="171"/>
      <c r="QNV244" s="171"/>
      <c r="QNW244" s="171"/>
      <c r="QNX244" s="171"/>
      <c r="QNY244" s="171"/>
      <c r="QNZ244" s="171"/>
      <c r="QOA244" s="171"/>
      <c r="QOB244" s="171"/>
      <c r="QOC244" s="171"/>
      <c r="QOD244" s="171"/>
      <c r="QOE244" s="171"/>
      <c r="QOF244" s="171"/>
      <c r="QOG244" s="171"/>
      <c r="QOH244" s="171"/>
      <c r="QOI244" s="171"/>
      <c r="QOJ244" s="171"/>
      <c r="QOK244" s="171"/>
      <c r="QOL244" s="171"/>
      <c r="QOM244" s="171"/>
      <c r="QON244" s="171"/>
      <c r="QOO244" s="171"/>
      <c r="QOP244" s="171"/>
      <c r="QOQ244" s="171"/>
      <c r="QOR244" s="171"/>
      <c r="QOS244" s="171"/>
      <c r="QOT244" s="171"/>
      <c r="QOU244" s="171"/>
      <c r="QOV244" s="171"/>
      <c r="QOW244" s="171"/>
      <c r="QOX244" s="171"/>
      <c r="QOY244" s="171"/>
      <c r="QOZ244" s="171"/>
      <c r="QPA244" s="171"/>
      <c r="QPB244" s="171"/>
      <c r="QPC244" s="171"/>
      <c r="QPD244" s="171"/>
      <c r="QPE244" s="171"/>
      <c r="QPF244" s="171"/>
      <c r="QPG244" s="171"/>
      <c r="QPH244" s="171"/>
      <c r="QPI244" s="171"/>
      <c r="QPJ244" s="171"/>
      <c r="QPK244" s="171"/>
      <c r="QPL244" s="171"/>
      <c r="QPM244" s="171"/>
      <c r="QPN244" s="171"/>
      <c r="QPO244" s="171"/>
      <c r="QPP244" s="171"/>
      <c r="QPQ244" s="171"/>
      <c r="QPR244" s="171"/>
      <c r="QPS244" s="171"/>
      <c r="QPT244" s="171"/>
      <c r="QPU244" s="171"/>
      <c r="QPV244" s="171"/>
      <c r="QPW244" s="171"/>
      <c r="QPX244" s="171"/>
      <c r="QPY244" s="171"/>
      <c r="QPZ244" s="171"/>
      <c r="QQA244" s="171"/>
      <c r="QQB244" s="171"/>
      <c r="QQC244" s="171"/>
      <c r="QQD244" s="171"/>
      <c r="QQE244" s="171"/>
      <c r="QQF244" s="171"/>
      <c r="QQG244" s="171"/>
      <c r="QQH244" s="171"/>
      <c r="QQI244" s="171"/>
      <c r="QQJ244" s="171"/>
      <c r="QQK244" s="171"/>
      <c r="QQL244" s="171"/>
      <c r="QQM244" s="171"/>
      <c r="QQN244" s="171"/>
      <c r="QQO244" s="171"/>
      <c r="QQP244" s="171"/>
      <c r="QQQ244" s="171"/>
      <c r="QQR244" s="171"/>
      <c r="QQS244" s="171"/>
      <c r="QQT244" s="171"/>
      <c r="QQU244" s="171"/>
      <c r="QQV244" s="171"/>
      <c r="QQW244" s="171"/>
      <c r="QQX244" s="171"/>
      <c r="QQY244" s="171"/>
      <c r="QQZ244" s="171"/>
      <c r="QRA244" s="171"/>
      <c r="QRB244" s="171"/>
      <c r="QRC244" s="171"/>
      <c r="QRD244" s="171"/>
      <c r="QRE244" s="171"/>
      <c r="QRF244" s="171"/>
      <c r="QRG244" s="171"/>
      <c r="QRH244" s="171"/>
      <c r="QRI244" s="171"/>
      <c r="QRJ244" s="171"/>
      <c r="QRK244" s="171"/>
      <c r="QRL244" s="171"/>
      <c r="QRM244" s="171"/>
      <c r="QRN244" s="171"/>
      <c r="QRO244" s="171"/>
      <c r="QRP244" s="171"/>
      <c r="QRQ244" s="171"/>
      <c r="QRR244" s="171"/>
      <c r="QRS244" s="171"/>
      <c r="QRT244" s="171"/>
      <c r="QRU244" s="171"/>
      <c r="QRV244" s="171"/>
      <c r="QRW244" s="171"/>
      <c r="QRX244" s="171"/>
      <c r="QRY244" s="171"/>
      <c r="QRZ244" s="171"/>
      <c r="QSA244" s="171"/>
      <c r="QSB244" s="171"/>
      <c r="QSC244" s="171"/>
      <c r="QSD244" s="171"/>
      <c r="QSE244" s="171"/>
      <c r="QSF244" s="171"/>
      <c r="QSG244" s="171"/>
      <c r="QSH244" s="171"/>
      <c r="QSI244" s="171"/>
      <c r="QSJ244" s="171"/>
      <c r="QSK244" s="171"/>
      <c r="QSL244" s="171"/>
      <c r="QSM244" s="171"/>
      <c r="QSN244" s="171"/>
      <c r="QSO244" s="171"/>
      <c r="QSP244" s="171"/>
      <c r="QSQ244" s="171"/>
      <c r="QSR244" s="171"/>
      <c r="QSS244" s="171"/>
      <c r="QST244" s="171"/>
      <c r="QSU244" s="171"/>
      <c r="QSV244" s="171"/>
      <c r="QSW244" s="171"/>
      <c r="QSX244" s="171"/>
      <c r="QSY244" s="171"/>
      <c r="QSZ244" s="171"/>
      <c r="QTA244" s="171"/>
      <c r="QTB244" s="171"/>
      <c r="QTC244" s="171"/>
      <c r="QTD244" s="171"/>
      <c r="QTE244" s="171"/>
      <c r="QTF244" s="171"/>
      <c r="QTG244" s="171"/>
      <c r="QTH244" s="171"/>
      <c r="QTI244" s="171"/>
      <c r="QTJ244" s="171"/>
      <c r="QTK244" s="171"/>
      <c r="QTL244" s="171"/>
      <c r="QTM244" s="171"/>
      <c r="QTN244" s="171"/>
      <c r="QTO244" s="171"/>
      <c r="QTP244" s="171"/>
      <c r="QTQ244" s="171"/>
      <c r="QTR244" s="171"/>
      <c r="QTS244" s="171"/>
      <c r="QTT244" s="171"/>
      <c r="QTU244" s="171"/>
      <c r="QTV244" s="171"/>
      <c r="QTW244" s="171"/>
      <c r="QTX244" s="171"/>
      <c r="QTY244" s="171"/>
      <c r="QTZ244" s="171"/>
      <c r="QUA244" s="171"/>
      <c r="QUB244" s="171"/>
      <c r="QUC244" s="171"/>
      <c r="QUD244" s="171"/>
      <c r="QUE244" s="171"/>
      <c r="QUF244" s="171"/>
      <c r="QUG244" s="171"/>
      <c r="QUH244" s="171"/>
      <c r="QUI244" s="171"/>
      <c r="QUJ244" s="171"/>
      <c r="QUK244" s="171"/>
      <c r="QUL244" s="171"/>
      <c r="QUM244" s="171"/>
      <c r="QUN244" s="171"/>
      <c r="QUO244" s="171"/>
      <c r="QUP244" s="171"/>
      <c r="QUQ244" s="171"/>
      <c r="QUR244" s="171"/>
      <c r="QUS244" s="171"/>
      <c r="QUT244" s="171"/>
      <c r="QUU244" s="171"/>
      <c r="QUV244" s="171"/>
      <c r="QUW244" s="171"/>
      <c r="QUX244" s="171"/>
      <c r="QUY244" s="171"/>
      <c r="QUZ244" s="171"/>
      <c r="QVA244" s="171"/>
      <c r="QVB244" s="171"/>
      <c r="QVC244" s="171"/>
      <c r="QVD244" s="171"/>
      <c r="QVE244" s="171"/>
      <c r="QVF244" s="171"/>
      <c r="QVG244" s="171"/>
      <c r="QVH244" s="171"/>
      <c r="QVI244" s="171"/>
      <c r="QVJ244" s="171"/>
      <c r="QVK244" s="171"/>
      <c r="QVL244" s="171"/>
      <c r="QVM244" s="171"/>
      <c r="QVN244" s="171"/>
      <c r="QVO244" s="171"/>
      <c r="QVP244" s="171"/>
      <c r="QVQ244" s="171"/>
      <c r="QVR244" s="171"/>
      <c r="QVS244" s="171"/>
      <c r="QVT244" s="171"/>
      <c r="QVU244" s="171"/>
      <c r="QVV244" s="171"/>
      <c r="QVW244" s="171"/>
      <c r="QVX244" s="171"/>
      <c r="QVY244" s="171"/>
      <c r="QVZ244" s="171"/>
      <c r="QWA244" s="171"/>
      <c r="QWB244" s="171"/>
      <c r="QWC244" s="171"/>
      <c r="QWD244" s="171"/>
      <c r="QWE244" s="171"/>
      <c r="QWF244" s="171"/>
      <c r="QWG244" s="171"/>
      <c r="QWH244" s="171"/>
      <c r="QWI244" s="171"/>
      <c r="QWJ244" s="171"/>
      <c r="QWK244" s="171"/>
      <c r="QWL244" s="171"/>
      <c r="QWM244" s="171"/>
      <c r="QWN244" s="171"/>
      <c r="QWO244" s="171"/>
      <c r="QWP244" s="171"/>
      <c r="QWQ244" s="171"/>
      <c r="QWR244" s="171"/>
      <c r="QWS244" s="171"/>
      <c r="QWT244" s="171"/>
      <c r="QWU244" s="171"/>
      <c r="QWV244" s="171"/>
      <c r="QWW244" s="171"/>
      <c r="QWX244" s="171"/>
      <c r="QWY244" s="171"/>
      <c r="QWZ244" s="171"/>
      <c r="QXA244" s="171"/>
      <c r="QXB244" s="171"/>
      <c r="QXC244" s="171"/>
      <c r="QXD244" s="171"/>
      <c r="QXE244" s="171"/>
      <c r="QXF244" s="171"/>
      <c r="QXG244" s="171"/>
      <c r="QXH244" s="171"/>
      <c r="QXI244" s="171"/>
      <c r="QXJ244" s="171"/>
      <c r="QXK244" s="171"/>
      <c r="QXL244" s="171"/>
      <c r="QXM244" s="171"/>
      <c r="QXN244" s="171"/>
      <c r="QXO244" s="171"/>
      <c r="QXP244" s="171"/>
      <c r="QXQ244" s="171"/>
      <c r="QXR244" s="171"/>
      <c r="QXS244" s="171"/>
      <c r="QXT244" s="171"/>
      <c r="QXU244" s="171"/>
      <c r="QXV244" s="171"/>
      <c r="QXW244" s="171"/>
      <c r="QXX244" s="171"/>
      <c r="QXY244" s="171"/>
      <c r="QXZ244" s="171"/>
      <c r="QYA244" s="171"/>
      <c r="QYB244" s="171"/>
      <c r="QYC244" s="171"/>
      <c r="QYD244" s="171"/>
      <c r="QYE244" s="171"/>
      <c r="QYF244" s="171"/>
      <c r="QYG244" s="171"/>
      <c r="QYH244" s="171"/>
      <c r="QYI244" s="171"/>
      <c r="QYJ244" s="171"/>
      <c r="QYK244" s="171"/>
      <c r="QYL244" s="171"/>
      <c r="QYM244" s="171"/>
      <c r="QYN244" s="171"/>
      <c r="QYO244" s="171"/>
      <c r="QYP244" s="171"/>
      <c r="QYQ244" s="171"/>
      <c r="QYR244" s="171"/>
      <c r="QYS244" s="171"/>
      <c r="QYT244" s="171"/>
      <c r="QYU244" s="171"/>
      <c r="QYV244" s="171"/>
      <c r="QYW244" s="171"/>
      <c r="QYX244" s="171"/>
      <c r="QYY244" s="171"/>
      <c r="QYZ244" s="171"/>
      <c r="QZA244" s="171"/>
      <c r="QZB244" s="171"/>
      <c r="QZC244" s="171"/>
      <c r="QZD244" s="171"/>
      <c r="QZE244" s="171"/>
      <c r="QZF244" s="171"/>
      <c r="QZG244" s="171"/>
      <c r="QZH244" s="171"/>
      <c r="QZI244" s="171"/>
      <c r="QZJ244" s="171"/>
      <c r="QZK244" s="171"/>
      <c r="QZL244" s="171"/>
      <c r="QZM244" s="171"/>
      <c r="QZN244" s="171"/>
      <c r="QZO244" s="171"/>
      <c r="QZP244" s="171"/>
      <c r="QZQ244" s="171"/>
      <c r="QZR244" s="171"/>
      <c r="QZS244" s="171"/>
      <c r="QZT244" s="171"/>
      <c r="QZU244" s="171"/>
      <c r="QZV244" s="171"/>
      <c r="QZW244" s="171"/>
      <c r="QZX244" s="171"/>
      <c r="QZY244" s="171"/>
      <c r="QZZ244" s="171"/>
      <c r="RAA244" s="171"/>
      <c r="RAB244" s="171"/>
      <c r="RAC244" s="171"/>
      <c r="RAD244" s="171"/>
      <c r="RAE244" s="171"/>
      <c r="RAF244" s="171"/>
      <c r="RAG244" s="171"/>
      <c r="RAH244" s="171"/>
      <c r="RAI244" s="171"/>
      <c r="RAJ244" s="171"/>
      <c r="RAK244" s="171"/>
      <c r="RAL244" s="171"/>
      <c r="RAM244" s="171"/>
      <c r="RAN244" s="171"/>
      <c r="RAO244" s="171"/>
      <c r="RAP244" s="171"/>
      <c r="RAQ244" s="171"/>
      <c r="RAR244" s="171"/>
      <c r="RAS244" s="171"/>
      <c r="RAT244" s="171"/>
      <c r="RAU244" s="171"/>
      <c r="RAV244" s="171"/>
      <c r="RAW244" s="171"/>
      <c r="RAX244" s="171"/>
      <c r="RAY244" s="171"/>
      <c r="RAZ244" s="171"/>
      <c r="RBA244" s="171"/>
      <c r="RBB244" s="171"/>
      <c r="RBC244" s="171"/>
      <c r="RBD244" s="171"/>
      <c r="RBE244" s="171"/>
      <c r="RBF244" s="171"/>
      <c r="RBG244" s="171"/>
      <c r="RBH244" s="171"/>
      <c r="RBI244" s="171"/>
      <c r="RBJ244" s="171"/>
      <c r="RBK244" s="171"/>
      <c r="RBL244" s="171"/>
      <c r="RBM244" s="171"/>
      <c r="RBN244" s="171"/>
      <c r="RBO244" s="171"/>
      <c r="RBP244" s="171"/>
      <c r="RBQ244" s="171"/>
      <c r="RBR244" s="171"/>
      <c r="RBS244" s="171"/>
      <c r="RBT244" s="171"/>
      <c r="RBU244" s="171"/>
      <c r="RBV244" s="171"/>
      <c r="RBW244" s="171"/>
      <c r="RBX244" s="171"/>
      <c r="RBY244" s="171"/>
      <c r="RBZ244" s="171"/>
      <c r="RCA244" s="171"/>
      <c r="RCB244" s="171"/>
      <c r="RCC244" s="171"/>
      <c r="RCD244" s="171"/>
      <c r="RCE244" s="171"/>
      <c r="RCF244" s="171"/>
      <c r="RCG244" s="171"/>
      <c r="RCH244" s="171"/>
      <c r="RCI244" s="171"/>
      <c r="RCJ244" s="171"/>
      <c r="RCK244" s="171"/>
      <c r="RCL244" s="171"/>
      <c r="RCM244" s="171"/>
      <c r="RCN244" s="171"/>
      <c r="RCO244" s="171"/>
      <c r="RCP244" s="171"/>
      <c r="RCQ244" s="171"/>
      <c r="RCR244" s="171"/>
      <c r="RCS244" s="171"/>
      <c r="RCT244" s="171"/>
      <c r="RCU244" s="171"/>
      <c r="RCV244" s="171"/>
      <c r="RCW244" s="171"/>
      <c r="RCX244" s="171"/>
      <c r="RCY244" s="171"/>
      <c r="RCZ244" s="171"/>
      <c r="RDA244" s="171"/>
      <c r="RDB244" s="171"/>
      <c r="RDC244" s="171"/>
      <c r="RDD244" s="171"/>
      <c r="RDE244" s="171"/>
      <c r="RDF244" s="171"/>
      <c r="RDG244" s="171"/>
      <c r="RDH244" s="171"/>
      <c r="RDI244" s="171"/>
      <c r="RDJ244" s="171"/>
      <c r="RDK244" s="171"/>
      <c r="RDL244" s="171"/>
      <c r="RDM244" s="171"/>
      <c r="RDN244" s="171"/>
      <c r="RDO244" s="171"/>
      <c r="RDP244" s="171"/>
      <c r="RDQ244" s="171"/>
      <c r="RDR244" s="171"/>
      <c r="RDS244" s="171"/>
      <c r="RDT244" s="171"/>
      <c r="RDU244" s="171"/>
      <c r="RDV244" s="171"/>
      <c r="RDW244" s="171"/>
      <c r="RDX244" s="171"/>
      <c r="RDY244" s="171"/>
      <c r="RDZ244" s="171"/>
      <c r="REA244" s="171"/>
      <c r="REB244" s="171"/>
      <c r="REC244" s="171"/>
      <c r="RED244" s="171"/>
      <c r="REE244" s="171"/>
      <c r="REF244" s="171"/>
      <c r="REG244" s="171"/>
      <c r="REH244" s="171"/>
      <c r="REI244" s="171"/>
      <c r="REJ244" s="171"/>
      <c r="REK244" s="171"/>
      <c r="REL244" s="171"/>
      <c r="REM244" s="171"/>
      <c r="REN244" s="171"/>
      <c r="REO244" s="171"/>
      <c r="REP244" s="171"/>
      <c r="REQ244" s="171"/>
      <c r="RER244" s="171"/>
      <c r="RES244" s="171"/>
      <c r="RET244" s="171"/>
      <c r="REU244" s="171"/>
      <c r="REV244" s="171"/>
      <c r="REW244" s="171"/>
      <c r="REX244" s="171"/>
      <c r="REY244" s="171"/>
      <c r="REZ244" s="171"/>
      <c r="RFA244" s="171"/>
      <c r="RFB244" s="171"/>
      <c r="RFC244" s="171"/>
      <c r="RFD244" s="171"/>
      <c r="RFE244" s="171"/>
      <c r="RFF244" s="171"/>
      <c r="RFG244" s="171"/>
      <c r="RFH244" s="171"/>
      <c r="RFI244" s="171"/>
      <c r="RFJ244" s="171"/>
      <c r="RFK244" s="171"/>
      <c r="RFL244" s="171"/>
      <c r="RFM244" s="171"/>
      <c r="RFN244" s="171"/>
      <c r="RFO244" s="171"/>
      <c r="RFP244" s="171"/>
      <c r="RFQ244" s="171"/>
      <c r="RFR244" s="171"/>
      <c r="RFS244" s="171"/>
      <c r="RFT244" s="171"/>
      <c r="RFU244" s="171"/>
      <c r="RFV244" s="171"/>
      <c r="RFW244" s="171"/>
      <c r="RFX244" s="171"/>
      <c r="RFY244" s="171"/>
      <c r="RFZ244" s="171"/>
      <c r="RGA244" s="171"/>
      <c r="RGB244" s="171"/>
      <c r="RGC244" s="171"/>
      <c r="RGD244" s="171"/>
      <c r="RGE244" s="171"/>
      <c r="RGF244" s="171"/>
      <c r="RGG244" s="171"/>
      <c r="RGH244" s="171"/>
      <c r="RGI244" s="171"/>
      <c r="RGJ244" s="171"/>
      <c r="RGK244" s="171"/>
      <c r="RGL244" s="171"/>
      <c r="RGM244" s="171"/>
      <c r="RGN244" s="171"/>
      <c r="RGO244" s="171"/>
      <c r="RGP244" s="171"/>
      <c r="RGQ244" s="171"/>
      <c r="RGR244" s="171"/>
      <c r="RGS244" s="171"/>
      <c r="RGT244" s="171"/>
      <c r="RGU244" s="171"/>
      <c r="RGV244" s="171"/>
      <c r="RGW244" s="171"/>
      <c r="RGX244" s="171"/>
      <c r="RGY244" s="171"/>
      <c r="RGZ244" s="171"/>
      <c r="RHA244" s="171"/>
      <c r="RHB244" s="171"/>
      <c r="RHC244" s="171"/>
      <c r="RHD244" s="171"/>
      <c r="RHE244" s="171"/>
      <c r="RHF244" s="171"/>
      <c r="RHG244" s="171"/>
      <c r="RHH244" s="171"/>
      <c r="RHI244" s="171"/>
      <c r="RHJ244" s="171"/>
      <c r="RHK244" s="171"/>
      <c r="RHL244" s="171"/>
      <c r="RHM244" s="171"/>
      <c r="RHN244" s="171"/>
      <c r="RHO244" s="171"/>
      <c r="RHP244" s="171"/>
      <c r="RHQ244" s="171"/>
      <c r="RHR244" s="171"/>
      <c r="RHS244" s="171"/>
      <c r="RHT244" s="171"/>
      <c r="RHU244" s="171"/>
      <c r="RHV244" s="171"/>
      <c r="RHW244" s="171"/>
      <c r="RHX244" s="171"/>
      <c r="RHY244" s="171"/>
      <c r="RHZ244" s="171"/>
      <c r="RIA244" s="171"/>
      <c r="RIB244" s="171"/>
      <c r="RIC244" s="171"/>
      <c r="RID244" s="171"/>
      <c r="RIE244" s="171"/>
      <c r="RIF244" s="171"/>
      <c r="RIG244" s="171"/>
      <c r="RIH244" s="171"/>
      <c r="RII244" s="171"/>
      <c r="RIJ244" s="171"/>
      <c r="RIK244" s="171"/>
      <c r="RIL244" s="171"/>
      <c r="RIM244" s="171"/>
      <c r="RIN244" s="171"/>
      <c r="RIO244" s="171"/>
      <c r="RIP244" s="171"/>
      <c r="RIQ244" s="171"/>
      <c r="RIR244" s="171"/>
      <c r="RIS244" s="171"/>
      <c r="RIT244" s="171"/>
      <c r="RIU244" s="171"/>
      <c r="RIV244" s="171"/>
      <c r="RIW244" s="171"/>
      <c r="RIX244" s="171"/>
      <c r="RIY244" s="171"/>
      <c r="RIZ244" s="171"/>
      <c r="RJA244" s="171"/>
      <c r="RJB244" s="171"/>
      <c r="RJC244" s="171"/>
      <c r="RJD244" s="171"/>
      <c r="RJE244" s="171"/>
      <c r="RJF244" s="171"/>
      <c r="RJG244" s="171"/>
      <c r="RJH244" s="171"/>
      <c r="RJI244" s="171"/>
      <c r="RJJ244" s="171"/>
      <c r="RJK244" s="171"/>
      <c r="RJL244" s="171"/>
      <c r="RJM244" s="171"/>
      <c r="RJN244" s="171"/>
      <c r="RJO244" s="171"/>
      <c r="RJP244" s="171"/>
      <c r="RJQ244" s="171"/>
      <c r="RJR244" s="171"/>
      <c r="RJS244" s="171"/>
      <c r="RJT244" s="171"/>
      <c r="RJU244" s="171"/>
      <c r="RJV244" s="171"/>
      <c r="RJW244" s="171"/>
      <c r="RJX244" s="171"/>
      <c r="RJY244" s="171"/>
      <c r="RJZ244" s="171"/>
      <c r="RKA244" s="171"/>
      <c r="RKB244" s="171"/>
      <c r="RKC244" s="171"/>
      <c r="RKD244" s="171"/>
      <c r="RKE244" s="171"/>
      <c r="RKF244" s="171"/>
      <c r="RKG244" s="171"/>
      <c r="RKH244" s="171"/>
      <c r="RKI244" s="171"/>
      <c r="RKJ244" s="171"/>
      <c r="RKK244" s="171"/>
      <c r="RKL244" s="171"/>
      <c r="RKM244" s="171"/>
      <c r="RKN244" s="171"/>
      <c r="RKO244" s="171"/>
      <c r="RKP244" s="171"/>
      <c r="RKQ244" s="171"/>
      <c r="RKR244" s="171"/>
      <c r="RKS244" s="171"/>
      <c r="RKT244" s="171"/>
      <c r="RKU244" s="171"/>
      <c r="RKV244" s="171"/>
      <c r="RKW244" s="171"/>
      <c r="RKX244" s="171"/>
      <c r="RKY244" s="171"/>
      <c r="RKZ244" s="171"/>
      <c r="RLA244" s="171"/>
      <c r="RLB244" s="171"/>
      <c r="RLC244" s="171"/>
      <c r="RLD244" s="171"/>
      <c r="RLE244" s="171"/>
      <c r="RLF244" s="171"/>
      <c r="RLG244" s="171"/>
      <c r="RLH244" s="171"/>
      <c r="RLI244" s="171"/>
      <c r="RLJ244" s="171"/>
      <c r="RLK244" s="171"/>
      <c r="RLL244" s="171"/>
      <c r="RLM244" s="171"/>
      <c r="RLN244" s="171"/>
      <c r="RLO244" s="171"/>
      <c r="RLP244" s="171"/>
      <c r="RLQ244" s="171"/>
      <c r="RLR244" s="171"/>
      <c r="RLS244" s="171"/>
      <c r="RLT244" s="171"/>
      <c r="RLU244" s="171"/>
      <c r="RLV244" s="171"/>
      <c r="RLW244" s="171"/>
      <c r="RLX244" s="171"/>
      <c r="RLY244" s="171"/>
      <c r="RLZ244" s="171"/>
      <c r="RMA244" s="171"/>
      <c r="RMB244" s="171"/>
      <c r="RMC244" s="171"/>
      <c r="RMD244" s="171"/>
      <c r="RME244" s="171"/>
      <c r="RMF244" s="171"/>
      <c r="RMG244" s="171"/>
      <c r="RMH244" s="171"/>
      <c r="RMI244" s="171"/>
      <c r="RMJ244" s="171"/>
      <c r="RMK244" s="171"/>
      <c r="RML244" s="171"/>
      <c r="RMM244" s="171"/>
      <c r="RMN244" s="171"/>
      <c r="RMO244" s="171"/>
      <c r="RMP244" s="171"/>
      <c r="RMQ244" s="171"/>
      <c r="RMR244" s="171"/>
      <c r="RMS244" s="171"/>
      <c r="RMT244" s="171"/>
      <c r="RMU244" s="171"/>
      <c r="RMV244" s="171"/>
      <c r="RMW244" s="171"/>
      <c r="RMX244" s="171"/>
      <c r="RMY244" s="171"/>
      <c r="RMZ244" s="171"/>
      <c r="RNA244" s="171"/>
      <c r="RNB244" s="171"/>
      <c r="RNC244" s="171"/>
      <c r="RND244" s="171"/>
      <c r="RNE244" s="171"/>
      <c r="RNF244" s="171"/>
      <c r="RNG244" s="171"/>
      <c r="RNH244" s="171"/>
      <c r="RNI244" s="171"/>
      <c r="RNJ244" s="171"/>
      <c r="RNK244" s="171"/>
      <c r="RNL244" s="171"/>
      <c r="RNM244" s="171"/>
      <c r="RNN244" s="171"/>
      <c r="RNO244" s="171"/>
      <c r="RNP244" s="171"/>
      <c r="RNQ244" s="171"/>
      <c r="RNR244" s="171"/>
      <c r="RNS244" s="171"/>
      <c r="RNT244" s="171"/>
      <c r="RNU244" s="171"/>
      <c r="RNV244" s="171"/>
      <c r="RNW244" s="171"/>
      <c r="RNX244" s="171"/>
      <c r="RNY244" s="171"/>
      <c r="RNZ244" s="171"/>
      <c r="ROA244" s="171"/>
      <c r="ROB244" s="171"/>
      <c r="ROC244" s="171"/>
      <c r="ROD244" s="171"/>
      <c r="ROE244" s="171"/>
      <c r="ROF244" s="171"/>
      <c r="ROG244" s="171"/>
      <c r="ROH244" s="171"/>
      <c r="ROI244" s="171"/>
      <c r="ROJ244" s="171"/>
      <c r="ROK244" s="171"/>
      <c r="ROL244" s="171"/>
      <c r="ROM244" s="171"/>
      <c r="RON244" s="171"/>
      <c r="ROO244" s="171"/>
      <c r="ROP244" s="171"/>
      <c r="ROQ244" s="171"/>
      <c r="ROR244" s="171"/>
      <c r="ROS244" s="171"/>
      <c r="ROT244" s="171"/>
      <c r="ROU244" s="171"/>
      <c r="ROV244" s="171"/>
      <c r="ROW244" s="171"/>
      <c r="ROX244" s="171"/>
      <c r="ROY244" s="171"/>
      <c r="ROZ244" s="171"/>
      <c r="RPA244" s="171"/>
      <c r="RPB244" s="171"/>
      <c r="RPC244" s="171"/>
      <c r="RPD244" s="171"/>
      <c r="RPE244" s="171"/>
      <c r="RPF244" s="171"/>
      <c r="RPG244" s="171"/>
      <c r="RPH244" s="171"/>
      <c r="RPI244" s="171"/>
      <c r="RPJ244" s="171"/>
      <c r="RPK244" s="171"/>
      <c r="RPL244" s="171"/>
      <c r="RPM244" s="171"/>
      <c r="RPN244" s="171"/>
      <c r="RPO244" s="171"/>
      <c r="RPP244" s="171"/>
      <c r="RPQ244" s="171"/>
      <c r="RPR244" s="171"/>
      <c r="RPS244" s="171"/>
      <c r="RPT244" s="171"/>
      <c r="RPU244" s="171"/>
      <c r="RPV244" s="171"/>
      <c r="RPW244" s="171"/>
      <c r="RPX244" s="171"/>
      <c r="RPY244" s="171"/>
      <c r="RPZ244" s="171"/>
      <c r="RQA244" s="171"/>
      <c r="RQB244" s="171"/>
      <c r="RQC244" s="171"/>
      <c r="RQD244" s="171"/>
      <c r="RQE244" s="171"/>
      <c r="RQF244" s="171"/>
      <c r="RQG244" s="171"/>
      <c r="RQH244" s="171"/>
      <c r="RQI244" s="171"/>
      <c r="RQJ244" s="171"/>
      <c r="RQK244" s="171"/>
      <c r="RQL244" s="171"/>
      <c r="RQM244" s="171"/>
      <c r="RQN244" s="171"/>
      <c r="RQO244" s="171"/>
      <c r="RQP244" s="171"/>
      <c r="RQQ244" s="171"/>
      <c r="RQR244" s="171"/>
      <c r="RQS244" s="171"/>
      <c r="RQT244" s="171"/>
      <c r="RQU244" s="171"/>
      <c r="RQV244" s="171"/>
      <c r="RQW244" s="171"/>
      <c r="RQX244" s="171"/>
      <c r="RQY244" s="171"/>
      <c r="RQZ244" s="171"/>
      <c r="RRA244" s="171"/>
      <c r="RRB244" s="171"/>
      <c r="RRC244" s="171"/>
      <c r="RRD244" s="171"/>
      <c r="RRE244" s="171"/>
      <c r="RRF244" s="171"/>
      <c r="RRG244" s="171"/>
      <c r="RRH244" s="171"/>
      <c r="RRI244" s="171"/>
      <c r="RRJ244" s="171"/>
      <c r="RRK244" s="171"/>
      <c r="RRL244" s="171"/>
      <c r="RRM244" s="171"/>
      <c r="RRN244" s="171"/>
      <c r="RRO244" s="171"/>
      <c r="RRP244" s="171"/>
      <c r="RRQ244" s="171"/>
      <c r="RRR244" s="171"/>
      <c r="RRS244" s="171"/>
      <c r="RRT244" s="171"/>
      <c r="RRU244" s="171"/>
      <c r="RRV244" s="171"/>
      <c r="RRW244" s="171"/>
      <c r="RRX244" s="171"/>
      <c r="RRY244" s="171"/>
      <c r="RRZ244" s="171"/>
      <c r="RSA244" s="171"/>
      <c r="RSB244" s="171"/>
      <c r="RSC244" s="171"/>
      <c r="RSD244" s="171"/>
      <c r="RSE244" s="171"/>
      <c r="RSF244" s="171"/>
      <c r="RSG244" s="171"/>
      <c r="RSH244" s="171"/>
      <c r="RSI244" s="171"/>
      <c r="RSJ244" s="171"/>
      <c r="RSK244" s="171"/>
      <c r="RSL244" s="171"/>
      <c r="RSM244" s="171"/>
      <c r="RSN244" s="171"/>
      <c r="RSO244" s="171"/>
      <c r="RSP244" s="171"/>
      <c r="RSQ244" s="171"/>
      <c r="RSR244" s="171"/>
      <c r="RSS244" s="171"/>
      <c r="RST244" s="171"/>
      <c r="RSU244" s="171"/>
      <c r="RSV244" s="171"/>
      <c r="RSW244" s="171"/>
      <c r="RSX244" s="171"/>
      <c r="RSY244" s="171"/>
      <c r="RSZ244" s="171"/>
      <c r="RTA244" s="171"/>
      <c r="RTB244" s="171"/>
      <c r="RTC244" s="171"/>
      <c r="RTD244" s="171"/>
      <c r="RTE244" s="171"/>
      <c r="RTF244" s="171"/>
      <c r="RTG244" s="171"/>
      <c r="RTH244" s="171"/>
      <c r="RTI244" s="171"/>
      <c r="RTJ244" s="171"/>
      <c r="RTK244" s="171"/>
      <c r="RTL244" s="171"/>
      <c r="RTM244" s="171"/>
      <c r="RTN244" s="171"/>
      <c r="RTO244" s="171"/>
      <c r="RTP244" s="171"/>
      <c r="RTQ244" s="171"/>
      <c r="RTR244" s="171"/>
      <c r="RTS244" s="171"/>
      <c r="RTT244" s="171"/>
      <c r="RTU244" s="171"/>
      <c r="RTV244" s="171"/>
      <c r="RTW244" s="171"/>
      <c r="RTX244" s="171"/>
      <c r="RTY244" s="171"/>
      <c r="RTZ244" s="171"/>
      <c r="RUA244" s="171"/>
      <c r="RUB244" s="171"/>
      <c r="RUC244" s="171"/>
      <c r="RUD244" s="171"/>
      <c r="RUE244" s="171"/>
      <c r="RUF244" s="171"/>
      <c r="RUG244" s="171"/>
      <c r="RUH244" s="171"/>
      <c r="RUI244" s="171"/>
      <c r="RUJ244" s="171"/>
      <c r="RUK244" s="171"/>
      <c r="RUL244" s="171"/>
      <c r="RUM244" s="171"/>
      <c r="RUN244" s="171"/>
      <c r="RUO244" s="171"/>
      <c r="RUP244" s="171"/>
      <c r="RUQ244" s="171"/>
      <c r="RUR244" s="171"/>
      <c r="RUS244" s="171"/>
      <c r="RUT244" s="171"/>
      <c r="RUU244" s="171"/>
      <c r="RUV244" s="171"/>
      <c r="RUW244" s="171"/>
      <c r="RUX244" s="171"/>
      <c r="RUY244" s="171"/>
      <c r="RUZ244" s="171"/>
      <c r="RVA244" s="171"/>
      <c r="RVB244" s="171"/>
      <c r="RVC244" s="171"/>
      <c r="RVD244" s="171"/>
      <c r="RVE244" s="171"/>
      <c r="RVF244" s="171"/>
      <c r="RVG244" s="171"/>
      <c r="RVH244" s="171"/>
      <c r="RVI244" s="171"/>
      <c r="RVJ244" s="171"/>
      <c r="RVK244" s="171"/>
      <c r="RVL244" s="171"/>
      <c r="RVM244" s="171"/>
      <c r="RVN244" s="171"/>
      <c r="RVO244" s="171"/>
      <c r="RVP244" s="171"/>
      <c r="RVQ244" s="171"/>
      <c r="RVR244" s="171"/>
      <c r="RVS244" s="171"/>
      <c r="RVT244" s="171"/>
      <c r="RVU244" s="171"/>
      <c r="RVV244" s="171"/>
      <c r="RVW244" s="171"/>
      <c r="RVX244" s="171"/>
      <c r="RVY244" s="171"/>
      <c r="RVZ244" s="171"/>
      <c r="RWA244" s="171"/>
      <c r="RWB244" s="171"/>
      <c r="RWC244" s="171"/>
      <c r="RWD244" s="171"/>
      <c r="RWE244" s="171"/>
      <c r="RWF244" s="171"/>
      <c r="RWG244" s="171"/>
      <c r="RWH244" s="171"/>
      <c r="RWI244" s="171"/>
      <c r="RWJ244" s="171"/>
      <c r="RWK244" s="171"/>
      <c r="RWL244" s="171"/>
      <c r="RWM244" s="171"/>
      <c r="RWN244" s="171"/>
      <c r="RWO244" s="171"/>
      <c r="RWP244" s="171"/>
      <c r="RWQ244" s="171"/>
      <c r="RWR244" s="171"/>
      <c r="RWS244" s="171"/>
      <c r="RWT244" s="171"/>
      <c r="RWU244" s="171"/>
      <c r="RWV244" s="171"/>
      <c r="RWW244" s="171"/>
      <c r="RWX244" s="171"/>
      <c r="RWY244" s="171"/>
      <c r="RWZ244" s="171"/>
      <c r="RXA244" s="171"/>
      <c r="RXB244" s="171"/>
      <c r="RXC244" s="171"/>
      <c r="RXD244" s="171"/>
      <c r="RXE244" s="171"/>
      <c r="RXF244" s="171"/>
      <c r="RXG244" s="171"/>
      <c r="RXH244" s="171"/>
      <c r="RXI244" s="171"/>
      <c r="RXJ244" s="171"/>
      <c r="RXK244" s="171"/>
      <c r="RXL244" s="171"/>
      <c r="RXM244" s="171"/>
      <c r="RXN244" s="171"/>
      <c r="RXO244" s="171"/>
      <c r="RXP244" s="171"/>
      <c r="RXQ244" s="171"/>
      <c r="RXR244" s="171"/>
      <c r="RXS244" s="171"/>
      <c r="RXT244" s="171"/>
      <c r="RXU244" s="171"/>
      <c r="RXV244" s="171"/>
      <c r="RXW244" s="171"/>
      <c r="RXX244" s="171"/>
      <c r="RXY244" s="171"/>
      <c r="RXZ244" s="171"/>
      <c r="RYA244" s="171"/>
      <c r="RYB244" s="171"/>
      <c r="RYC244" s="171"/>
      <c r="RYD244" s="171"/>
      <c r="RYE244" s="171"/>
      <c r="RYF244" s="171"/>
      <c r="RYG244" s="171"/>
      <c r="RYH244" s="171"/>
      <c r="RYI244" s="171"/>
      <c r="RYJ244" s="171"/>
      <c r="RYK244" s="171"/>
      <c r="RYL244" s="171"/>
      <c r="RYM244" s="171"/>
      <c r="RYN244" s="171"/>
      <c r="RYO244" s="171"/>
      <c r="RYP244" s="171"/>
      <c r="RYQ244" s="171"/>
      <c r="RYR244" s="171"/>
      <c r="RYS244" s="171"/>
      <c r="RYT244" s="171"/>
      <c r="RYU244" s="171"/>
      <c r="RYV244" s="171"/>
      <c r="RYW244" s="171"/>
      <c r="RYX244" s="171"/>
      <c r="RYY244" s="171"/>
      <c r="RYZ244" s="171"/>
      <c r="RZA244" s="171"/>
      <c r="RZB244" s="171"/>
      <c r="RZC244" s="171"/>
      <c r="RZD244" s="171"/>
      <c r="RZE244" s="171"/>
      <c r="RZF244" s="171"/>
      <c r="RZG244" s="171"/>
      <c r="RZH244" s="171"/>
      <c r="RZI244" s="171"/>
      <c r="RZJ244" s="171"/>
      <c r="RZK244" s="171"/>
      <c r="RZL244" s="171"/>
      <c r="RZM244" s="171"/>
      <c r="RZN244" s="171"/>
      <c r="RZO244" s="171"/>
      <c r="RZP244" s="171"/>
      <c r="RZQ244" s="171"/>
      <c r="RZR244" s="171"/>
      <c r="RZS244" s="171"/>
      <c r="RZT244" s="171"/>
      <c r="RZU244" s="171"/>
      <c r="RZV244" s="171"/>
      <c r="RZW244" s="171"/>
      <c r="RZX244" s="171"/>
      <c r="RZY244" s="171"/>
      <c r="RZZ244" s="171"/>
      <c r="SAA244" s="171"/>
      <c r="SAB244" s="171"/>
      <c r="SAC244" s="171"/>
      <c r="SAD244" s="171"/>
      <c r="SAE244" s="171"/>
      <c r="SAF244" s="171"/>
      <c r="SAG244" s="171"/>
      <c r="SAH244" s="171"/>
      <c r="SAI244" s="171"/>
      <c r="SAJ244" s="171"/>
      <c r="SAK244" s="171"/>
      <c r="SAL244" s="171"/>
      <c r="SAM244" s="171"/>
      <c r="SAN244" s="171"/>
      <c r="SAO244" s="171"/>
      <c r="SAP244" s="171"/>
      <c r="SAQ244" s="171"/>
      <c r="SAR244" s="171"/>
      <c r="SAS244" s="171"/>
      <c r="SAT244" s="171"/>
      <c r="SAU244" s="171"/>
      <c r="SAV244" s="171"/>
      <c r="SAW244" s="171"/>
      <c r="SAX244" s="171"/>
      <c r="SAY244" s="171"/>
      <c r="SAZ244" s="171"/>
      <c r="SBA244" s="171"/>
      <c r="SBB244" s="171"/>
      <c r="SBC244" s="171"/>
      <c r="SBD244" s="171"/>
      <c r="SBE244" s="171"/>
      <c r="SBF244" s="171"/>
      <c r="SBG244" s="171"/>
      <c r="SBH244" s="171"/>
      <c r="SBI244" s="171"/>
      <c r="SBJ244" s="171"/>
      <c r="SBK244" s="171"/>
      <c r="SBL244" s="171"/>
      <c r="SBM244" s="171"/>
      <c r="SBN244" s="171"/>
      <c r="SBO244" s="171"/>
      <c r="SBP244" s="171"/>
      <c r="SBQ244" s="171"/>
      <c r="SBR244" s="171"/>
      <c r="SBS244" s="171"/>
      <c r="SBT244" s="171"/>
      <c r="SBU244" s="171"/>
      <c r="SBV244" s="171"/>
      <c r="SBW244" s="171"/>
      <c r="SBX244" s="171"/>
      <c r="SBY244" s="171"/>
      <c r="SBZ244" s="171"/>
      <c r="SCA244" s="171"/>
      <c r="SCB244" s="171"/>
      <c r="SCC244" s="171"/>
      <c r="SCD244" s="171"/>
      <c r="SCE244" s="171"/>
      <c r="SCF244" s="171"/>
      <c r="SCG244" s="171"/>
      <c r="SCH244" s="171"/>
      <c r="SCI244" s="171"/>
      <c r="SCJ244" s="171"/>
      <c r="SCK244" s="171"/>
      <c r="SCL244" s="171"/>
      <c r="SCM244" s="171"/>
      <c r="SCN244" s="171"/>
      <c r="SCO244" s="171"/>
      <c r="SCP244" s="171"/>
      <c r="SCQ244" s="171"/>
      <c r="SCR244" s="171"/>
      <c r="SCS244" s="171"/>
      <c r="SCT244" s="171"/>
      <c r="SCU244" s="171"/>
      <c r="SCV244" s="171"/>
      <c r="SCW244" s="171"/>
      <c r="SCX244" s="171"/>
      <c r="SCY244" s="171"/>
      <c r="SCZ244" s="171"/>
      <c r="SDA244" s="171"/>
      <c r="SDB244" s="171"/>
      <c r="SDC244" s="171"/>
      <c r="SDD244" s="171"/>
      <c r="SDE244" s="171"/>
      <c r="SDF244" s="171"/>
      <c r="SDG244" s="171"/>
      <c r="SDH244" s="171"/>
      <c r="SDI244" s="171"/>
      <c r="SDJ244" s="171"/>
      <c r="SDK244" s="171"/>
      <c r="SDL244" s="171"/>
      <c r="SDM244" s="171"/>
      <c r="SDN244" s="171"/>
      <c r="SDO244" s="171"/>
      <c r="SDP244" s="171"/>
      <c r="SDQ244" s="171"/>
      <c r="SDR244" s="171"/>
      <c r="SDS244" s="171"/>
      <c r="SDT244" s="171"/>
      <c r="SDU244" s="171"/>
      <c r="SDV244" s="171"/>
      <c r="SDW244" s="171"/>
      <c r="SDX244" s="171"/>
      <c r="SDY244" s="171"/>
      <c r="SDZ244" s="171"/>
      <c r="SEA244" s="171"/>
      <c r="SEB244" s="171"/>
      <c r="SEC244" s="171"/>
      <c r="SED244" s="171"/>
      <c r="SEE244" s="171"/>
      <c r="SEF244" s="171"/>
      <c r="SEG244" s="171"/>
      <c r="SEH244" s="171"/>
      <c r="SEI244" s="171"/>
      <c r="SEJ244" s="171"/>
      <c r="SEK244" s="171"/>
      <c r="SEL244" s="171"/>
      <c r="SEM244" s="171"/>
      <c r="SEN244" s="171"/>
      <c r="SEO244" s="171"/>
      <c r="SEP244" s="171"/>
      <c r="SEQ244" s="171"/>
      <c r="SER244" s="171"/>
      <c r="SES244" s="171"/>
      <c r="SET244" s="171"/>
      <c r="SEU244" s="171"/>
      <c r="SEV244" s="171"/>
      <c r="SEW244" s="171"/>
      <c r="SEX244" s="171"/>
      <c r="SEY244" s="171"/>
      <c r="SEZ244" s="171"/>
      <c r="SFA244" s="171"/>
      <c r="SFB244" s="171"/>
      <c r="SFC244" s="171"/>
      <c r="SFD244" s="171"/>
      <c r="SFE244" s="171"/>
      <c r="SFF244" s="171"/>
      <c r="SFG244" s="171"/>
      <c r="SFH244" s="171"/>
      <c r="SFI244" s="171"/>
      <c r="SFJ244" s="171"/>
      <c r="SFK244" s="171"/>
      <c r="SFL244" s="171"/>
      <c r="SFM244" s="171"/>
      <c r="SFN244" s="171"/>
      <c r="SFO244" s="171"/>
      <c r="SFP244" s="171"/>
      <c r="SFQ244" s="171"/>
      <c r="SFR244" s="171"/>
      <c r="SFS244" s="171"/>
      <c r="SFT244" s="171"/>
      <c r="SFU244" s="171"/>
      <c r="SFV244" s="171"/>
      <c r="SFW244" s="171"/>
      <c r="SFX244" s="171"/>
      <c r="SFY244" s="171"/>
      <c r="SFZ244" s="171"/>
      <c r="SGA244" s="171"/>
      <c r="SGB244" s="171"/>
      <c r="SGC244" s="171"/>
      <c r="SGD244" s="171"/>
      <c r="SGE244" s="171"/>
      <c r="SGF244" s="171"/>
      <c r="SGG244" s="171"/>
      <c r="SGH244" s="171"/>
      <c r="SGI244" s="171"/>
      <c r="SGJ244" s="171"/>
      <c r="SGK244" s="171"/>
      <c r="SGL244" s="171"/>
      <c r="SGM244" s="171"/>
      <c r="SGN244" s="171"/>
      <c r="SGO244" s="171"/>
      <c r="SGP244" s="171"/>
      <c r="SGQ244" s="171"/>
      <c r="SGR244" s="171"/>
      <c r="SGS244" s="171"/>
      <c r="SGT244" s="171"/>
      <c r="SGU244" s="171"/>
      <c r="SGV244" s="171"/>
      <c r="SGW244" s="171"/>
      <c r="SGX244" s="171"/>
      <c r="SGY244" s="171"/>
      <c r="SGZ244" s="171"/>
      <c r="SHA244" s="171"/>
      <c r="SHB244" s="171"/>
      <c r="SHC244" s="171"/>
      <c r="SHD244" s="171"/>
      <c r="SHE244" s="171"/>
      <c r="SHF244" s="171"/>
      <c r="SHG244" s="171"/>
      <c r="SHH244" s="171"/>
      <c r="SHI244" s="171"/>
      <c r="SHJ244" s="171"/>
      <c r="SHK244" s="171"/>
      <c r="SHL244" s="171"/>
      <c r="SHM244" s="171"/>
      <c r="SHN244" s="171"/>
      <c r="SHO244" s="171"/>
      <c r="SHP244" s="171"/>
      <c r="SHQ244" s="171"/>
      <c r="SHR244" s="171"/>
      <c r="SHS244" s="171"/>
      <c r="SHT244" s="171"/>
      <c r="SHU244" s="171"/>
      <c r="SHV244" s="171"/>
      <c r="SHW244" s="171"/>
      <c r="SHX244" s="171"/>
      <c r="SHY244" s="171"/>
      <c r="SHZ244" s="171"/>
      <c r="SIA244" s="171"/>
      <c r="SIB244" s="171"/>
      <c r="SIC244" s="171"/>
      <c r="SID244" s="171"/>
      <c r="SIE244" s="171"/>
      <c r="SIF244" s="171"/>
      <c r="SIG244" s="171"/>
      <c r="SIH244" s="171"/>
      <c r="SII244" s="171"/>
      <c r="SIJ244" s="171"/>
      <c r="SIK244" s="171"/>
      <c r="SIL244" s="171"/>
      <c r="SIM244" s="171"/>
      <c r="SIN244" s="171"/>
      <c r="SIO244" s="171"/>
      <c r="SIP244" s="171"/>
      <c r="SIQ244" s="171"/>
      <c r="SIR244" s="171"/>
      <c r="SIS244" s="171"/>
      <c r="SIT244" s="171"/>
      <c r="SIU244" s="171"/>
      <c r="SIV244" s="171"/>
      <c r="SIW244" s="171"/>
      <c r="SIX244" s="171"/>
      <c r="SIY244" s="171"/>
      <c r="SIZ244" s="171"/>
      <c r="SJA244" s="171"/>
      <c r="SJB244" s="171"/>
      <c r="SJC244" s="171"/>
      <c r="SJD244" s="171"/>
      <c r="SJE244" s="171"/>
      <c r="SJF244" s="171"/>
      <c r="SJG244" s="171"/>
      <c r="SJH244" s="171"/>
      <c r="SJI244" s="171"/>
      <c r="SJJ244" s="171"/>
      <c r="SJK244" s="171"/>
      <c r="SJL244" s="171"/>
      <c r="SJM244" s="171"/>
      <c r="SJN244" s="171"/>
      <c r="SJO244" s="171"/>
      <c r="SJP244" s="171"/>
      <c r="SJQ244" s="171"/>
      <c r="SJR244" s="171"/>
      <c r="SJS244" s="171"/>
      <c r="SJT244" s="171"/>
      <c r="SJU244" s="171"/>
      <c r="SJV244" s="171"/>
      <c r="SJW244" s="171"/>
      <c r="SJX244" s="171"/>
      <c r="SJY244" s="171"/>
      <c r="SJZ244" s="171"/>
      <c r="SKA244" s="171"/>
      <c r="SKB244" s="171"/>
      <c r="SKC244" s="171"/>
      <c r="SKD244" s="171"/>
      <c r="SKE244" s="171"/>
      <c r="SKF244" s="171"/>
      <c r="SKG244" s="171"/>
      <c r="SKH244" s="171"/>
      <c r="SKI244" s="171"/>
      <c r="SKJ244" s="171"/>
      <c r="SKK244" s="171"/>
      <c r="SKL244" s="171"/>
      <c r="SKM244" s="171"/>
      <c r="SKN244" s="171"/>
      <c r="SKO244" s="171"/>
      <c r="SKP244" s="171"/>
      <c r="SKQ244" s="171"/>
      <c r="SKR244" s="171"/>
      <c r="SKS244" s="171"/>
      <c r="SKT244" s="171"/>
      <c r="SKU244" s="171"/>
      <c r="SKV244" s="171"/>
      <c r="SKW244" s="171"/>
      <c r="SKX244" s="171"/>
      <c r="SKY244" s="171"/>
      <c r="SKZ244" s="171"/>
      <c r="SLA244" s="171"/>
      <c r="SLB244" s="171"/>
      <c r="SLC244" s="171"/>
      <c r="SLD244" s="171"/>
      <c r="SLE244" s="171"/>
      <c r="SLF244" s="171"/>
      <c r="SLG244" s="171"/>
      <c r="SLH244" s="171"/>
      <c r="SLI244" s="171"/>
      <c r="SLJ244" s="171"/>
      <c r="SLK244" s="171"/>
      <c r="SLL244" s="171"/>
      <c r="SLM244" s="171"/>
      <c r="SLN244" s="171"/>
      <c r="SLO244" s="171"/>
      <c r="SLP244" s="171"/>
      <c r="SLQ244" s="171"/>
      <c r="SLR244" s="171"/>
      <c r="SLS244" s="171"/>
      <c r="SLT244" s="171"/>
      <c r="SLU244" s="171"/>
      <c r="SLV244" s="171"/>
      <c r="SLW244" s="171"/>
      <c r="SLX244" s="171"/>
      <c r="SLY244" s="171"/>
      <c r="SLZ244" s="171"/>
      <c r="SMA244" s="171"/>
      <c r="SMB244" s="171"/>
      <c r="SMC244" s="171"/>
      <c r="SMD244" s="171"/>
      <c r="SME244" s="171"/>
      <c r="SMF244" s="171"/>
      <c r="SMG244" s="171"/>
      <c r="SMH244" s="171"/>
      <c r="SMI244" s="171"/>
      <c r="SMJ244" s="171"/>
      <c r="SMK244" s="171"/>
      <c r="SML244" s="171"/>
      <c r="SMM244" s="171"/>
      <c r="SMN244" s="171"/>
      <c r="SMO244" s="171"/>
      <c r="SMP244" s="171"/>
      <c r="SMQ244" s="171"/>
      <c r="SMR244" s="171"/>
      <c r="SMS244" s="171"/>
      <c r="SMT244" s="171"/>
      <c r="SMU244" s="171"/>
      <c r="SMV244" s="171"/>
      <c r="SMW244" s="171"/>
      <c r="SMX244" s="171"/>
      <c r="SMY244" s="171"/>
      <c r="SMZ244" s="171"/>
      <c r="SNA244" s="171"/>
      <c r="SNB244" s="171"/>
      <c r="SNC244" s="171"/>
      <c r="SND244" s="171"/>
      <c r="SNE244" s="171"/>
      <c r="SNF244" s="171"/>
      <c r="SNG244" s="171"/>
      <c r="SNH244" s="171"/>
      <c r="SNI244" s="171"/>
      <c r="SNJ244" s="171"/>
      <c r="SNK244" s="171"/>
      <c r="SNL244" s="171"/>
      <c r="SNM244" s="171"/>
      <c r="SNN244" s="171"/>
      <c r="SNO244" s="171"/>
      <c r="SNP244" s="171"/>
      <c r="SNQ244" s="171"/>
      <c r="SNR244" s="171"/>
      <c r="SNS244" s="171"/>
      <c r="SNT244" s="171"/>
      <c r="SNU244" s="171"/>
      <c r="SNV244" s="171"/>
      <c r="SNW244" s="171"/>
      <c r="SNX244" s="171"/>
      <c r="SNY244" s="171"/>
      <c r="SNZ244" s="171"/>
      <c r="SOA244" s="171"/>
      <c r="SOB244" s="171"/>
      <c r="SOC244" s="171"/>
      <c r="SOD244" s="171"/>
      <c r="SOE244" s="171"/>
      <c r="SOF244" s="171"/>
      <c r="SOG244" s="171"/>
      <c r="SOH244" s="171"/>
      <c r="SOI244" s="171"/>
      <c r="SOJ244" s="171"/>
      <c r="SOK244" s="171"/>
      <c r="SOL244" s="171"/>
      <c r="SOM244" s="171"/>
      <c r="SON244" s="171"/>
      <c r="SOO244" s="171"/>
      <c r="SOP244" s="171"/>
      <c r="SOQ244" s="171"/>
      <c r="SOR244" s="171"/>
      <c r="SOS244" s="171"/>
      <c r="SOT244" s="171"/>
      <c r="SOU244" s="171"/>
      <c r="SOV244" s="171"/>
      <c r="SOW244" s="171"/>
      <c r="SOX244" s="171"/>
      <c r="SOY244" s="171"/>
      <c r="SOZ244" s="171"/>
      <c r="SPA244" s="171"/>
      <c r="SPB244" s="171"/>
      <c r="SPC244" s="171"/>
      <c r="SPD244" s="171"/>
      <c r="SPE244" s="171"/>
      <c r="SPF244" s="171"/>
      <c r="SPG244" s="171"/>
      <c r="SPH244" s="171"/>
      <c r="SPI244" s="171"/>
      <c r="SPJ244" s="171"/>
      <c r="SPK244" s="171"/>
      <c r="SPL244" s="171"/>
      <c r="SPM244" s="171"/>
      <c r="SPN244" s="171"/>
      <c r="SPO244" s="171"/>
      <c r="SPP244" s="171"/>
      <c r="SPQ244" s="171"/>
      <c r="SPR244" s="171"/>
      <c r="SPS244" s="171"/>
      <c r="SPT244" s="171"/>
      <c r="SPU244" s="171"/>
      <c r="SPV244" s="171"/>
      <c r="SPW244" s="171"/>
      <c r="SPX244" s="171"/>
      <c r="SPY244" s="171"/>
      <c r="SPZ244" s="171"/>
      <c r="SQA244" s="171"/>
      <c r="SQB244" s="171"/>
      <c r="SQC244" s="171"/>
      <c r="SQD244" s="171"/>
      <c r="SQE244" s="171"/>
      <c r="SQF244" s="171"/>
      <c r="SQG244" s="171"/>
      <c r="SQH244" s="171"/>
      <c r="SQI244" s="171"/>
      <c r="SQJ244" s="171"/>
      <c r="SQK244" s="171"/>
      <c r="SQL244" s="171"/>
      <c r="SQM244" s="171"/>
      <c r="SQN244" s="171"/>
      <c r="SQO244" s="171"/>
      <c r="SQP244" s="171"/>
      <c r="SQQ244" s="171"/>
      <c r="SQR244" s="171"/>
      <c r="SQS244" s="171"/>
      <c r="SQT244" s="171"/>
      <c r="SQU244" s="171"/>
      <c r="SQV244" s="171"/>
      <c r="SQW244" s="171"/>
      <c r="SQX244" s="171"/>
      <c r="SQY244" s="171"/>
      <c r="SQZ244" s="171"/>
      <c r="SRA244" s="171"/>
      <c r="SRB244" s="171"/>
      <c r="SRC244" s="171"/>
      <c r="SRD244" s="171"/>
      <c r="SRE244" s="171"/>
      <c r="SRF244" s="171"/>
      <c r="SRG244" s="171"/>
      <c r="SRH244" s="171"/>
      <c r="SRI244" s="171"/>
      <c r="SRJ244" s="171"/>
      <c r="SRK244" s="171"/>
      <c r="SRL244" s="171"/>
      <c r="SRM244" s="171"/>
      <c r="SRN244" s="171"/>
      <c r="SRO244" s="171"/>
      <c r="SRP244" s="171"/>
      <c r="SRQ244" s="171"/>
      <c r="SRR244" s="171"/>
      <c r="SRS244" s="171"/>
      <c r="SRT244" s="171"/>
      <c r="SRU244" s="171"/>
      <c r="SRV244" s="171"/>
      <c r="SRW244" s="171"/>
      <c r="SRX244" s="171"/>
      <c r="SRY244" s="171"/>
      <c r="SRZ244" s="171"/>
      <c r="SSA244" s="171"/>
      <c r="SSB244" s="171"/>
      <c r="SSC244" s="171"/>
      <c r="SSD244" s="171"/>
      <c r="SSE244" s="171"/>
      <c r="SSF244" s="171"/>
      <c r="SSG244" s="171"/>
      <c r="SSH244" s="171"/>
      <c r="SSI244" s="171"/>
      <c r="SSJ244" s="171"/>
      <c r="SSK244" s="171"/>
      <c r="SSL244" s="171"/>
      <c r="SSM244" s="171"/>
      <c r="SSN244" s="171"/>
      <c r="SSO244" s="171"/>
      <c r="SSP244" s="171"/>
      <c r="SSQ244" s="171"/>
      <c r="SSR244" s="171"/>
      <c r="SSS244" s="171"/>
      <c r="SST244" s="171"/>
      <c r="SSU244" s="171"/>
      <c r="SSV244" s="171"/>
      <c r="SSW244" s="171"/>
      <c r="SSX244" s="171"/>
      <c r="SSY244" s="171"/>
      <c r="SSZ244" s="171"/>
      <c r="STA244" s="171"/>
      <c r="STB244" s="171"/>
      <c r="STC244" s="171"/>
      <c r="STD244" s="171"/>
      <c r="STE244" s="171"/>
      <c r="STF244" s="171"/>
      <c r="STG244" s="171"/>
      <c r="STH244" s="171"/>
      <c r="STI244" s="171"/>
      <c r="STJ244" s="171"/>
      <c r="STK244" s="171"/>
      <c r="STL244" s="171"/>
      <c r="STM244" s="171"/>
      <c r="STN244" s="171"/>
      <c r="STO244" s="171"/>
      <c r="STP244" s="171"/>
      <c r="STQ244" s="171"/>
      <c r="STR244" s="171"/>
      <c r="STS244" s="171"/>
      <c r="STT244" s="171"/>
      <c r="STU244" s="171"/>
      <c r="STV244" s="171"/>
      <c r="STW244" s="171"/>
      <c r="STX244" s="171"/>
      <c r="STY244" s="171"/>
      <c r="STZ244" s="171"/>
      <c r="SUA244" s="171"/>
      <c r="SUB244" s="171"/>
      <c r="SUC244" s="171"/>
      <c r="SUD244" s="171"/>
      <c r="SUE244" s="171"/>
      <c r="SUF244" s="171"/>
      <c r="SUG244" s="171"/>
      <c r="SUH244" s="171"/>
      <c r="SUI244" s="171"/>
      <c r="SUJ244" s="171"/>
      <c r="SUK244" s="171"/>
      <c r="SUL244" s="171"/>
      <c r="SUM244" s="171"/>
      <c r="SUN244" s="171"/>
      <c r="SUO244" s="171"/>
      <c r="SUP244" s="171"/>
      <c r="SUQ244" s="171"/>
      <c r="SUR244" s="171"/>
      <c r="SUS244" s="171"/>
      <c r="SUT244" s="171"/>
      <c r="SUU244" s="171"/>
      <c r="SUV244" s="171"/>
      <c r="SUW244" s="171"/>
      <c r="SUX244" s="171"/>
      <c r="SUY244" s="171"/>
      <c r="SUZ244" s="171"/>
      <c r="SVA244" s="171"/>
      <c r="SVB244" s="171"/>
      <c r="SVC244" s="171"/>
      <c r="SVD244" s="171"/>
      <c r="SVE244" s="171"/>
      <c r="SVF244" s="171"/>
      <c r="SVG244" s="171"/>
      <c r="SVH244" s="171"/>
      <c r="SVI244" s="171"/>
      <c r="SVJ244" s="171"/>
      <c r="SVK244" s="171"/>
      <c r="SVL244" s="171"/>
      <c r="SVM244" s="171"/>
      <c r="SVN244" s="171"/>
      <c r="SVO244" s="171"/>
      <c r="SVP244" s="171"/>
      <c r="SVQ244" s="171"/>
      <c r="SVR244" s="171"/>
      <c r="SVS244" s="171"/>
      <c r="SVT244" s="171"/>
      <c r="SVU244" s="171"/>
      <c r="SVV244" s="171"/>
      <c r="SVW244" s="171"/>
      <c r="SVX244" s="171"/>
      <c r="SVY244" s="171"/>
      <c r="SVZ244" s="171"/>
      <c r="SWA244" s="171"/>
      <c r="SWB244" s="171"/>
      <c r="SWC244" s="171"/>
      <c r="SWD244" s="171"/>
      <c r="SWE244" s="171"/>
      <c r="SWF244" s="171"/>
      <c r="SWG244" s="171"/>
      <c r="SWH244" s="171"/>
      <c r="SWI244" s="171"/>
      <c r="SWJ244" s="171"/>
      <c r="SWK244" s="171"/>
      <c r="SWL244" s="171"/>
      <c r="SWM244" s="171"/>
      <c r="SWN244" s="171"/>
      <c r="SWO244" s="171"/>
      <c r="SWP244" s="171"/>
      <c r="SWQ244" s="171"/>
      <c r="SWR244" s="171"/>
      <c r="SWS244" s="171"/>
      <c r="SWT244" s="171"/>
      <c r="SWU244" s="171"/>
      <c r="SWV244" s="171"/>
      <c r="SWW244" s="171"/>
      <c r="SWX244" s="171"/>
      <c r="SWY244" s="171"/>
      <c r="SWZ244" s="171"/>
      <c r="SXA244" s="171"/>
      <c r="SXB244" s="171"/>
      <c r="SXC244" s="171"/>
      <c r="SXD244" s="171"/>
      <c r="SXE244" s="171"/>
      <c r="SXF244" s="171"/>
      <c r="SXG244" s="171"/>
      <c r="SXH244" s="171"/>
      <c r="SXI244" s="171"/>
      <c r="SXJ244" s="171"/>
      <c r="SXK244" s="171"/>
      <c r="SXL244" s="171"/>
      <c r="SXM244" s="171"/>
      <c r="SXN244" s="171"/>
      <c r="SXO244" s="171"/>
      <c r="SXP244" s="171"/>
      <c r="SXQ244" s="171"/>
      <c r="SXR244" s="171"/>
      <c r="SXS244" s="171"/>
      <c r="SXT244" s="171"/>
      <c r="SXU244" s="171"/>
      <c r="SXV244" s="171"/>
      <c r="SXW244" s="171"/>
      <c r="SXX244" s="171"/>
      <c r="SXY244" s="171"/>
      <c r="SXZ244" s="171"/>
      <c r="SYA244" s="171"/>
      <c r="SYB244" s="171"/>
      <c r="SYC244" s="171"/>
      <c r="SYD244" s="171"/>
      <c r="SYE244" s="171"/>
      <c r="SYF244" s="171"/>
      <c r="SYG244" s="171"/>
      <c r="SYH244" s="171"/>
      <c r="SYI244" s="171"/>
      <c r="SYJ244" s="171"/>
      <c r="SYK244" s="171"/>
      <c r="SYL244" s="171"/>
      <c r="SYM244" s="171"/>
      <c r="SYN244" s="171"/>
      <c r="SYO244" s="171"/>
      <c r="SYP244" s="171"/>
      <c r="SYQ244" s="171"/>
      <c r="SYR244" s="171"/>
      <c r="SYS244" s="171"/>
      <c r="SYT244" s="171"/>
      <c r="SYU244" s="171"/>
      <c r="SYV244" s="171"/>
      <c r="SYW244" s="171"/>
      <c r="SYX244" s="171"/>
      <c r="SYY244" s="171"/>
      <c r="SYZ244" s="171"/>
      <c r="SZA244" s="171"/>
      <c r="SZB244" s="171"/>
      <c r="SZC244" s="171"/>
      <c r="SZD244" s="171"/>
      <c r="SZE244" s="171"/>
      <c r="SZF244" s="171"/>
      <c r="SZG244" s="171"/>
      <c r="SZH244" s="171"/>
      <c r="SZI244" s="171"/>
      <c r="SZJ244" s="171"/>
      <c r="SZK244" s="171"/>
      <c r="SZL244" s="171"/>
      <c r="SZM244" s="171"/>
      <c r="SZN244" s="171"/>
      <c r="SZO244" s="171"/>
      <c r="SZP244" s="171"/>
      <c r="SZQ244" s="171"/>
      <c r="SZR244" s="171"/>
      <c r="SZS244" s="171"/>
      <c r="SZT244" s="171"/>
      <c r="SZU244" s="171"/>
      <c r="SZV244" s="171"/>
      <c r="SZW244" s="171"/>
      <c r="SZX244" s="171"/>
      <c r="SZY244" s="171"/>
      <c r="SZZ244" s="171"/>
      <c r="TAA244" s="171"/>
      <c r="TAB244" s="171"/>
      <c r="TAC244" s="171"/>
      <c r="TAD244" s="171"/>
      <c r="TAE244" s="171"/>
      <c r="TAF244" s="171"/>
      <c r="TAG244" s="171"/>
      <c r="TAH244" s="171"/>
      <c r="TAI244" s="171"/>
      <c r="TAJ244" s="171"/>
      <c r="TAK244" s="171"/>
      <c r="TAL244" s="171"/>
      <c r="TAM244" s="171"/>
      <c r="TAN244" s="171"/>
      <c r="TAO244" s="171"/>
      <c r="TAP244" s="171"/>
      <c r="TAQ244" s="171"/>
      <c r="TAR244" s="171"/>
      <c r="TAS244" s="171"/>
      <c r="TAT244" s="171"/>
      <c r="TAU244" s="171"/>
      <c r="TAV244" s="171"/>
      <c r="TAW244" s="171"/>
      <c r="TAX244" s="171"/>
      <c r="TAY244" s="171"/>
      <c r="TAZ244" s="171"/>
      <c r="TBA244" s="171"/>
      <c r="TBB244" s="171"/>
      <c r="TBC244" s="171"/>
      <c r="TBD244" s="171"/>
      <c r="TBE244" s="171"/>
      <c r="TBF244" s="171"/>
      <c r="TBG244" s="171"/>
      <c r="TBH244" s="171"/>
      <c r="TBI244" s="171"/>
      <c r="TBJ244" s="171"/>
      <c r="TBK244" s="171"/>
      <c r="TBL244" s="171"/>
      <c r="TBM244" s="171"/>
      <c r="TBN244" s="171"/>
      <c r="TBO244" s="171"/>
      <c r="TBP244" s="171"/>
      <c r="TBQ244" s="171"/>
      <c r="TBR244" s="171"/>
      <c r="TBS244" s="171"/>
      <c r="TBT244" s="171"/>
      <c r="TBU244" s="171"/>
      <c r="TBV244" s="171"/>
      <c r="TBW244" s="171"/>
      <c r="TBX244" s="171"/>
      <c r="TBY244" s="171"/>
      <c r="TBZ244" s="171"/>
      <c r="TCA244" s="171"/>
      <c r="TCB244" s="171"/>
      <c r="TCC244" s="171"/>
      <c r="TCD244" s="171"/>
      <c r="TCE244" s="171"/>
      <c r="TCF244" s="171"/>
      <c r="TCG244" s="171"/>
      <c r="TCH244" s="171"/>
      <c r="TCI244" s="171"/>
      <c r="TCJ244" s="171"/>
      <c r="TCK244" s="171"/>
      <c r="TCL244" s="171"/>
      <c r="TCM244" s="171"/>
      <c r="TCN244" s="171"/>
      <c r="TCO244" s="171"/>
      <c r="TCP244" s="171"/>
      <c r="TCQ244" s="171"/>
      <c r="TCR244" s="171"/>
      <c r="TCS244" s="171"/>
      <c r="TCT244" s="171"/>
      <c r="TCU244" s="171"/>
      <c r="TCV244" s="171"/>
      <c r="TCW244" s="171"/>
      <c r="TCX244" s="171"/>
      <c r="TCY244" s="171"/>
      <c r="TCZ244" s="171"/>
      <c r="TDA244" s="171"/>
      <c r="TDB244" s="171"/>
      <c r="TDC244" s="171"/>
      <c r="TDD244" s="171"/>
      <c r="TDE244" s="171"/>
      <c r="TDF244" s="171"/>
      <c r="TDG244" s="171"/>
      <c r="TDH244" s="171"/>
      <c r="TDI244" s="171"/>
      <c r="TDJ244" s="171"/>
      <c r="TDK244" s="171"/>
      <c r="TDL244" s="171"/>
      <c r="TDM244" s="171"/>
      <c r="TDN244" s="171"/>
      <c r="TDO244" s="171"/>
      <c r="TDP244" s="171"/>
      <c r="TDQ244" s="171"/>
      <c r="TDR244" s="171"/>
      <c r="TDS244" s="171"/>
      <c r="TDT244" s="171"/>
      <c r="TDU244" s="171"/>
      <c r="TDV244" s="171"/>
      <c r="TDW244" s="171"/>
      <c r="TDX244" s="171"/>
      <c r="TDY244" s="171"/>
      <c r="TDZ244" s="171"/>
      <c r="TEA244" s="171"/>
      <c r="TEB244" s="171"/>
      <c r="TEC244" s="171"/>
      <c r="TED244" s="171"/>
      <c r="TEE244" s="171"/>
      <c r="TEF244" s="171"/>
      <c r="TEG244" s="171"/>
      <c r="TEH244" s="171"/>
      <c r="TEI244" s="171"/>
      <c r="TEJ244" s="171"/>
      <c r="TEK244" s="171"/>
      <c r="TEL244" s="171"/>
      <c r="TEM244" s="171"/>
      <c r="TEN244" s="171"/>
      <c r="TEO244" s="171"/>
      <c r="TEP244" s="171"/>
      <c r="TEQ244" s="171"/>
      <c r="TER244" s="171"/>
      <c r="TES244" s="171"/>
      <c r="TET244" s="171"/>
      <c r="TEU244" s="171"/>
      <c r="TEV244" s="171"/>
      <c r="TEW244" s="171"/>
      <c r="TEX244" s="171"/>
      <c r="TEY244" s="171"/>
      <c r="TEZ244" s="171"/>
      <c r="TFA244" s="171"/>
      <c r="TFB244" s="171"/>
      <c r="TFC244" s="171"/>
      <c r="TFD244" s="171"/>
      <c r="TFE244" s="171"/>
      <c r="TFF244" s="171"/>
      <c r="TFG244" s="171"/>
      <c r="TFH244" s="171"/>
      <c r="TFI244" s="171"/>
      <c r="TFJ244" s="171"/>
      <c r="TFK244" s="171"/>
      <c r="TFL244" s="171"/>
      <c r="TFM244" s="171"/>
      <c r="TFN244" s="171"/>
      <c r="TFO244" s="171"/>
      <c r="TFP244" s="171"/>
      <c r="TFQ244" s="171"/>
      <c r="TFR244" s="171"/>
      <c r="TFS244" s="171"/>
      <c r="TFT244" s="171"/>
      <c r="TFU244" s="171"/>
      <c r="TFV244" s="171"/>
      <c r="TFW244" s="171"/>
      <c r="TFX244" s="171"/>
      <c r="TFY244" s="171"/>
      <c r="TFZ244" s="171"/>
      <c r="TGA244" s="171"/>
      <c r="TGB244" s="171"/>
      <c r="TGC244" s="171"/>
      <c r="TGD244" s="171"/>
      <c r="TGE244" s="171"/>
      <c r="TGF244" s="171"/>
      <c r="TGG244" s="171"/>
      <c r="TGH244" s="171"/>
      <c r="TGI244" s="171"/>
      <c r="TGJ244" s="171"/>
      <c r="TGK244" s="171"/>
      <c r="TGL244" s="171"/>
      <c r="TGM244" s="171"/>
      <c r="TGN244" s="171"/>
      <c r="TGO244" s="171"/>
      <c r="TGP244" s="171"/>
      <c r="TGQ244" s="171"/>
      <c r="TGR244" s="171"/>
      <c r="TGS244" s="171"/>
      <c r="TGT244" s="171"/>
      <c r="TGU244" s="171"/>
      <c r="TGV244" s="171"/>
      <c r="TGW244" s="171"/>
      <c r="TGX244" s="171"/>
      <c r="TGY244" s="171"/>
      <c r="TGZ244" s="171"/>
      <c r="THA244" s="171"/>
      <c r="THB244" s="171"/>
      <c r="THC244" s="171"/>
      <c r="THD244" s="171"/>
      <c r="THE244" s="171"/>
      <c r="THF244" s="171"/>
      <c r="THG244" s="171"/>
      <c r="THH244" s="171"/>
      <c r="THI244" s="171"/>
      <c r="THJ244" s="171"/>
      <c r="THK244" s="171"/>
      <c r="THL244" s="171"/>
      <c r="THM244" s="171"/>
      <c r="THN244" s="171"/>
      <c r="THO244" s="171"/>
      <c r="THP244" s="171"/>
      <c r="THQ244" s="171"/>
      <c r="THR244" s="171"/>
      <c r="THS244" s="171"/>
      <c r="THT244" s="171"/>
      <c r="THU244" s="171"/>
      <c r="THV244" s="171"/>
      <c r="THW244" s="171"/>
      <c r="THX244" s="171"/>
      <c r="THY244" s="171"/>
      <c r="THZ244" s="171"/>
      <c r="TIA244" s="171"/>
      <c r="TIB244" s="171"/>
      <c r="TIC244" s="171"/>
      <c r="TID244" s="171"/>
      <c r="TIE244" s="171"/>
      <c r="TIF244" s="171"/>
      <c r="TIG244" s="171"/>
      <c r="TIH244" s="171"/>
      <c r="TII244" s="171"/>
      <c r="TIJ244" s="171"/>
      <c r="TIK244" s="171"/>
      <c r="TIL244" s="171"/>
      <c r="TIM244" s="171"/>
      <c r="TIN244" s="171"/>
      <c r="TIO244" s="171"/>
      <c r="TIP244" s="171"/>
      <c r="TIQ244" s="171"/>
      <c r="TIR244" s="171"/>
      <c r="TIS244" s="171"/>
      <c r="TIT244" s="171"/>
      <c r="TIU244" s="171"/>
      <c r="TIV244" s="171"/>
      <c r="TIW244" s="171"/>
      <c r="TIX244" s="171"/>
      <c r="TIY244" s="171"/>
      <c r="TIZ244" s="171"/>
      <c r="TJA244" s="171"/>
      <c r="TJB244" s="171"/>
      <c r="TJC244" s="171"/>
      <c r="TJD244" s="171"/>
      <c r="TJE244" s="171"/>
      <c r="TJF244" s="171"/>
      <c r="TJG244" s="171"/>
      <c r="TJH244" s="171"/>
      <c r="TJI244" s="171"/>
      <c r="TJJ244" s="171"/>
      <c r="TJK244" s="171"/>
      <c r="TJL244" s="171"/>
      <c r="TJM244" s="171"/>
      <c r="TJN244" s="171"/>
      <c r="TJO244" s="171"/>
      <c r="TJP244" s="171"/>
      <c r="TJQ244" s="171"/>
      <c r="TJR244" s="171"/>
      <c r="TJS244" s="171"/>
      <c r="TJT244" s="171"/>
      <c r="TJU244" s="171"/>
      <c r="TJV244" s="171"/>
      <c r="TJW244" s="171"/>
      <c r="TJX244" s="171"/>
      <c r="TJY244" s="171"/>
      <c r="TJZ244" s="171"/>
      <c r="TKA244" s="171"/>
      <c r="TKB244" s="171"/>
      <c r="TKC244" s="171"/>
      <c r="TKD244" s="171"/>
      <c r="TKE244" s="171"/>
      <c r="TKF244" s="171"/>
      <c r="TKG244" s="171"/>
      <c r="TKH244" s="171"/>
      <c r="TKI244" s="171"/>
      <c r="TKJ244" s="171"/>
      <c r="TKK244" s="171"/>
      <c r="TKL244" s="171"/>
      <c r="TKM244" s="171"/>
      <c r="TKN244" s="171"/>
      <c r="TKO244" s="171"/>
      <c r="TKP244" s="171"/>
      <c r="TKQ244" s="171"/>
      <c r="TKR244" s="171"/>
      <c r="TKS244" s="171"/>
      <c r="TKT244" s="171"/>
      <c r="TKU244" s="171"/>
      <c r="TKV244" s="171"/>
      <c r="TKW244" s="171"/>
      <c r="TKX244" s="171"/>
      <c r="TKY244" s="171"/>
      <c r="TKZ244" s="171"/>
      <c r="TLA244" s="171"/>
      <c r="TLB244" s="171"/>
      <c r="TLC244" s="171"/>
      <c r="TLD244" s="171"/>
      <c r="TLE244" s="171"/>
      <c r="TLF244" s="171"/>
      <c r="TLG244" s="171"/>
      <c r="TLH244" s="171"/>
      <c r="TLI244" s="171"/>
      <c r="TLJ244" s="171"/>
      <c r="TLK244" s="171"/>
      <c r="TLL244" s="171"/>
      <c r="TLM244" s="171"/>
      <c r="TLN244" s="171"/>
      <c r="TLO244" s="171"/>
      <c r="TLP244" s="171"/>
      <c r="TLQ244" s="171"/>
      <c r="TLR244" s="171"/>
      <c r="TLS244" s="171"/>
      <c r="TLT244" s="171"/>
      <c r="TLU244" s="171"/>
      <c r="TLV244" s="171"/>
      <c r="TLW244" s="171"/>
      <c r="TLX244" s="171"/>
      <c r="TLY244" s="171"/>
      <c r="TLZ244" s="171"/>
      <c r="TMA244" s="171"/>
      <c r="TMB244" s="171"/>
      <c r="TMC244" s="171"/>
      <c r="TMD244" s="171"/>
      <c r="TME244" s="171"/>
      <c r="TMF244" s="171"/>
      <c r="TMG244" s="171"/>
      <c r="TMH244" s="171"/>
      <c r="TMI244" s="171"/>
      <c r="TMJ244" s="171"/>
      <c r="TMK244" s="171"/>
      <c r="TML244" s="171"/>
      <c r="TMM244" s="171"/>
      <c r="TMN244" s="171"/>
      <c r="TMO244" s="171"/>
      <c r="TMP244" s="171"/>
      <c r="TMQ244" s="171"/>
      <c r="TMR244" s="171"/>
      <c r="TMS244" s="171"/>
      <c r="TMT244" s="171"/>
      <c r="TMU244" s="171"/>
      <c r="TMV244" s="171"/>
      <c r="TMW244" s="171"/>
      <c r="TMX244" s="171"/>
      <c r="TMY244" s="171"/>
      <c r="TMZ244" s="171"/>
      <c r="TNA244" s="171"/>
      <c r="TNB244" s="171"/>
      <c r="TNC244" s="171"/>
      <c r="TND244" s="171"/>
      <c r="TNE244" s="171"/>
      <c r="TNF244" s="171"/>
      <c r="TNG244" s="171"/>
      <c r="TNH244" s="171"/>
      <c r="TNI244" s="171"/>
      <c r="TNJ244" s="171"/>
      <c r="TNK244" s="171"/>
      <c r="TNL244" s="171"/>
      <c r="TNM244" s="171"/>
      <c r="TNN244" s="171"/>
      <c r="TNO244" s="171"/>
      <c r="TNP244" s="171"/>
      <c r="TNQ244" s="171"/>
      <c r="TNR244" s="171"/>
      <c r="TNS244" s="171"/>
      <c r="TNT244" s="171"/>
      <c r="TNU244" s="171"/>
      <c r="TNV244" s="171"/>
      <c r="TNW244" s="171"/>
      <c r="TNX244" s="171"/>
      <c r="TNY244" s="171"/>
      <c r="TNZ244" s="171"/>
      <c r="TOA244" s="171"/>
      <c r="TOB244" s="171"/>
      <c r="TOC244" s="171"/>
      <c r="TOD244" s="171"/>
      <c r="TOE244" s="171"/>
      <c r="TOF244" s="171"/>
      <c r="TOG244" s="171"/>
      <c r="TOH244" s="171"/>
      <c r="TOI244" s="171"/>
      <c r="TOJ244" s="171"/>
      <c r="TOK244" s="171"/>
      <c r="TOL244" s="171"/>
      <c r="TOM244" s="171"/>
      <c r="TON244" s="171"/>
      <c r="TOO244" s="171"/>
      <c r="TOP244" s="171"/>
      <c r="TOQ244" s="171"/>
      <c r="TOR244" s="171"/>
      <c r="TOS244" s="171"/>
      <c r="TOT244" s="171"/>
      <c r="TOU244" s="171"/>
      <c r="TOV244" s="171"/>
      <c r="TOW244" s="171"/>
      <c r="TOX244" s="171"/>
      <c r="TOY244" s="171"/>
      <c r="TOZ244" s="171"/>
      <c r="TPA244" s="171"/>
      <c r="TPB244" s="171"/>
      <c r="TPC244" s="171"/>
      <c r="TPD244" s="171"/>
      <c r="TPE244" s="171"/>
      <c r="TPF244" s="171"/>
      <c r="TPG244" s="171"/>
      <c r="TPH244" s="171"/>
      <c r="TPI244" s="171"/>
      <c r="TPJ244" s="171"/>
      <c r="TPK244" s="171"/>
      <c r="TPL244" s="171"/>
      <c r="TPM244" s="171"/>
      <c r="TPN244" s="171"/>
      <c r="TPO244" s="171"/>
      <c r="TPP244" s="171"/>
      <c r="TPQ244" s="171"/>
      <c r="TPR244" s="171"/>
      <c r="TPS244" s="171"/>
      <c r="TPT244" s="171"/>
      <c r="TPU244" s="171"/>
      <c r="TPV244" s="171"/>
      <c r="TPW244" s="171"/>
      <c r="TPX244" s="171"/>
      <c r="TPY244" s="171"/>
      <c r="TPZ244" s="171"/>
      <c r="TQA244" s="171"/>
      <c r="TQB244" s="171"/>
      <c r="TQC244" s="171"/>
      <c r="TQD244" s="171"/>
      <c r="TQE244" s="171"/>
      <c r="TQF244" s="171"/>
      <c r="TQG244" s="171"/>
      <c r="TQH244" s="171"/>
      <c r="TQI244" s="171"/>
      <c r="TQJ244" s="171"/>
      <c r="TQK244" s="171"/>
      <c r="TQL244" s="171"/>
      <c r="TQM244" s="171"/>
      <c r="TQN244" s="171"/>
      <c r="TQO244" s="171"/>
      <c r="TQP244" s="171"/>
      <c r="TQQ244" s="171"/>
      <c r="TQR244" s="171"/>
      <c r="TQS244" s="171"/>
      <c r="TQT244" s="171"/>
      <c r="TQU244" s="171"/>
      <c r="TQV244" s="171"/>
      <c r="TQW244" s="171"/>
      <c r="TQX244" s="171"/>
      <c r="TQY244" s="171"/>
      <c r="TQZ244" s="171"/>
      <c r="TRA244" s="171"/>
      <c r="TRB244" s="171"/>
      <c r="TRC244" s="171"/>
      <c r="TRD244" s="171"/>
      <c r="TRE244" s="171"/>
      <c r="TRF244" s="171"/>
      <c r="TRG244" s="171"/>
      <c r="TRH244" s="171"/>
      <c r="TRI244" s="171"/>
      <c r="TRJ244" s="171"/>
      <c r="TRK244" s="171"/>
      <c r="TRL244" s="171"/>
      <c r="TRM244" s="171"/>
      <c r="TRN244" s="171"/>
      <c r="TRO244" s="171"/>
      <c r="TRP244" s="171"/>
      <c r="TRQ244" s="171"/>
      <c r="TRR244" s="171"/>
      <c r="TRS244" s="171"/>
      <c r="TRT244" s="171"/>
      <c r="TRU244" s="171"/>
      <c r="TRV244" s="171"/>
      <c r="TRW244" s="171"/>
      <c r="TRX244" s="171"/>
      <c r="TRY244" s="171"/>
      <c r="TRZ244" s="171"/>
      <c r="TSA244" s="171"/>
      <c r="TSB244" s="171"/>
      <c r="TSC244" s="171"/>
      <c r="TSD244" s="171"/>
      <c r="TSE244" s="171"/>
      <c r="TSF244" s="171"/>
      <c r="TSG244" s="171"/>
      <c r="TSH244" s="171"/>
      <c r="TSI244" s="171"/>
      <c r="TSJ244" s="171"/>
      <c r="TSK244" s="171"/>
      <c r="TSL244" s="171"/>
      <c r="TSM244" s="171"/>
      <c r="TSN244" s="171"/>
      <c r="TSO244" s="171"/>
      <c r="TSP244" s="171"/>
      <c r="TSQ244" s="171"/>
      <c r="TSR244" s="171"/>
      <c r="TSS244" s="171"/>
      <c r="TST244" s="171"/>
      <c r="TSU244" s="171"/>
      <c r="TSV244" s="171"/>
      <c r="TSW244" s="171"/>
      <c r="TSX244" s="171"/>
      <c r="TSY244" s="171"/>
      <c r="TSZ244" s="171"/>
      <c r="TTA244" s="171"/>
      <c r="TTB244" s="171"/>
      <c r="TTC244" s="171"/>
      <c r="TTD244" s="171"/>
      <c r="TTE244" s="171"/>
      <c r="TTF244" s="171"/>
      <c r="TTG244" s="171"/>
      <c r="TTH244" s="171"/>
      <c r="TTI244" s="171"/>
      <c r="TTJ244" s="171"/>
      <c r="TTK244" s="171"/>
      <c r="TTL244" s="171"/>
      <c r="TTM244" s="171"/>
      <c r="TTN244" s="171"/>
      <c r="TTO244" s="171"/>
      <c r="TTP244" s="171"/>
      <c r="TTQ244" s="171"/>
      <c r="TTR244" s="171"/>
      <c r="TTS244" s="171"/>
      <c r="TTT244" s="171"/>
      <c r="TTU244" s="171"/>
      <c r="TTV244" s="171"/>
      <c r="TTW244" s="171"/>
      <c r="TTX244" s="171"/>
      <c r="TTY244" s="171"/>
      <c r="TTZ244" s="171"/>
      <c r="TUA244" s="171"/>
      <c r="TUB244" s="171"/>
      <c r="TUC244" s="171"/>
      <c r="TUD244" s="171"/>
      <c r="TUE244" s="171"/>
      <c r="TUF244" s="171"/>
      <c r="TUG244" s="171"/>
      <c r="TUH244" s="171"/>
      <c r="TUI244" s="171"/>
      <c r="TUJ244" s="171"/>
      <c r="TUK244" s="171"/>
      <c r="TUL244" s="171"/>
      <c r="TUM244" s="171"/>
      <c r="TUN244" s="171"/>
      <c r="TUO244" s="171"/>
      <c r="TUP244" s="171"/>
      <c r="TUQ244" s="171"/>
      <c r="TUR244" s="171"/>
      <c r="TUS244" s="171"/>
      <c r="TUT244" s="171"/>
      <c r="TUU244" s="171"/>
      <c r="TUV244" s="171"/>
      <c r="TUW244" s="171"/>
      <c r="TUX244" s="171"/>
      <c r="TUY244" s="171"/>
      <c r="TUZ244" s="171"/>
      <c r="TVA244" s="171"/>
      <c r="TVB244" s="171"/>
      <c r="TVC244" s="171"/>
      <c r="TVD244" s="171"/>
      <c r="TVE244" s="171"/>
      <c r="TVF244" s="171"/>
      <c r="TVG244" s="171"/>
      <c r="TVH244" s="171"/>
      <c r="TVI244" s="171"/>
      <c r="TVJ244" s="171"/>
      <c r="TVK244" s="171"/>
      <c r="TVL244" s="171"/>
      <c r="TVM244" s="171"/>
      <c r="TVN244" s="171"/>
      <c r="TVO244" s="171"/>
      <c r="TVP244" s="171"/>
      <c r="TVQ244" s="171"/>
      <c r="TVR244" s="171"/>
      <c r="TVS244" s="171"/>
      <c r="TVT244" s="171"/>
      <c r="TVU244" s="171"/>
      <c r="TVV244" s="171"/>
      <c r="TVW244" s="171"/>
      <c r="TVX244" s="171"/>
      <c r="TVY244" s="171"/>
      <c r="TVZ244" s="171"/>
      <c r="TWA244" s="171"/>
      <c r="TWB244" s="171"/>
      <c r="TWC244" s="171"/>
      <c r="TWD244" s="171"/>
      <c r="TWE244" s="171"/>
      <c r="TWF244" s="171"/>
      <c r="TWG244" s="171"/>
      <c r="TWH244" s="171"/>
      <c r="TWI244" s="171"/>
      <c r="TWJ244" s="171"/>
      <c r="TWK244" s="171"/>
      <c r="TWL244" s="171"/>
      <c r="TWM244" s="171"/>
      <c r="TWN244" s="171"/>
      <c r="TWO244" s="171"/>
      <c r="TWP244" s="171"/>
      <c r="TWQ244" s="171"/>
      <c r="TWR244" s="171"/>
      <c r="TWS244" s="171"/>
      <c r="TWT244" s="171"/>
      <c r="TWU244" s="171"/>
      <c r="TWV244" s="171"/>
      <c r="TWW244" s="171"/>
      <c r="TWX244" s="171"/>
      <c r="TWY244" s="171"/>
      <c r="TWZ244" s="171"/>
      <c r="TXA244" s="171"/>
      <c r="TXB244" s="171"/>
      <c r="TXC244" s="171"/>
      <c r="TXD244" s="171"/>
      <c r="TXE244" s="171"/>
      <c r="TXF244" s="171"/>
      <c r="TXG244" s="171"/>
      <c r="TXH244" s="171"/>
      <c r="TXI244" s="171"/>
      <c r="TXJ244" s="171"/>
      <c r="TXK244" s="171"/>
      <c r="TXL244" s="171"/>
      <c r="TXM244" s="171"/>
      <c r="TXN244" s="171"/>
      <c r="TXO244" s="171"/>
      <c r="TXP244" s="171"/>
      <c r="TXQ244" s="171"/>
      <c r="TXR244" s="171"/>
      <c r="TXS244" s="171"/>
      <c r="TXT244" s="171"/>
      <c r="TXU244" s="171"/>
      <c r="TXV244" s="171"/>
      <c r="TXW244" s="171"/>
      <c r="TXX244" s="171"/>
      <c r="TXY244" s="171"/>
      <c r="TXZ244" s="171"/>
      <c r="TYA244" s="171"/>
      <c r="TYB244" s="171"/>
      <c r="TYC244" s="171"/>
      <c r="TYD244" s="171"/>
      <c r="TYE244" s="171"/>
      <c r="TYF244" s="171"/>
      <c r="TYG244" s="171"/>
      <c r="TYH244" s="171"/>
      <c r="TYI244" s="171"/>
      <c r="TYJ244" s="171"/>
      <c r="TYK244" s="171"/>
      <c r="TYL244" s="171"/>
      <c r="TYM244" s="171"/>
      <c r="TYN244" s="171"/>
      <c r="TYO244" s="171"/>
      <c r="TYP244" s="171"/>
      <c r="TYQ244" s="171"/>
      <c r="TYR244" s="171"/>
      <c r="TYS244" s="171"/>
      <c r="TYT244" s="171"/>
      <c r="TYU244" s="171"/>
      <c r="TYV244" s="171"/>
      <c r="TYW244" s="171"/>
      <c r="TYX244" s="171"/>
      <c r="TYY244" s="171"/>
      <c r="TYZ244" s="171"/>
      <c r="TZA244" s="171"/>
      <c r="TZB244" s="171"/>
      <c r="TZC244" s="171"/>
      <c r="TZD244" s="171"/>
      <c r="TZE244" s="171"/>
      <c r="TZF244" s="171"/>
      <c r="TZG244" s="171"/>
      <c r="TZH244" s="171"/>
      <c r="TZI244" s="171"/>
      <c r="TZJ244" s="171"/>
      <c r="TZK244" s="171"/>
      <c r="TZL244" s="171"/>
      <c r="TZM244" s="171"/>
      <c r="TZN244" s="171"/>
      <c r="TZO244" s="171"/>
      <c r="TZP244" s="171"/>
      <c r="TZQ244" s="171"/>
      <c r="TZR244" s="171"/>
      <c r="TZS244" s="171"/>
      <c r="TZT244" s="171"/>
      <c r="TZU244" s="171"/>
      <c r="TZV244" s="171"/>
      <c r="TZW244" s="171"/>
      <c r="TZX244" s="171"/>
      <c r="TZY244" s="171"/>
      <c r="TZZ244" s="171"/>
      <c r="UAA244" s="171"/>
      <c r="UAB244" s="171"/>
      <c r="UAC244" s="171"/>
      <c r="UAD244" s="171"/>
      <c r="UAE244" s="171"/>
      <c r="UAF244" s="171"/>
      <c r="UAG244" s="171"/>
      <c r="UAH244" s="171"/>
      <c r="UAI244" s="171"/>
      <c r="UAJ244" s="171"/>
      <c r="UAK244" s="171"/>
      <c r="UAL244" s="171"/>
      <c r="UAM244" s="171"/>
      <c r="UAN244" s="171"/>
      <c r="UAO244" s="171"/>
      <c r="UAP244" s="171"/>
      <c r="UAQ244" s="171"/>
      <c r="UAR244" s="171"/>
      <c r="UAS244" s="171"/>
      <c r="UAT244" s="171"/>
      <c r="UAU244" s="171"/>
      <c r="UAV244" s="171"/>
      <c r="UAW244" s="171"/>
      <c r="UAX244" s="171"/>
      <c r="UAY244" s="171"/>
      <c r="UAZ244" s="171"/>
      <c r="UBA244" s="171"/>
      <c r="UBB244" s="171"/>
      <c r="UBC244" s="171"/>
      <c r="UBD244" s="171"/>
      <c r="UBE244" s="171"/>
      <c r="UBF244" s="171"/>
      <c r="UBG244" s="171"/>
      <c r="UBH244" s="171"/>
      <c r="UBI244" s="171"/>
      <c r="UBJ244" s="171"/>
      <c r="UBK244" s="171"/>
      <c r="UBL244" s="171"/>
      <c r="UBM244" s="171"/>
      <c r="UBN244" s="171"/>
      <c r="UBO244" s="171"/>
      <c r="UBP244" s="171"/>
      <c r="UBQ244" s="171"/>
      <c r="UBR244" s="171"/>
      <c r="UBS244" s="171"/>
      <c r="UBT244" s="171"/>
      <c r="UBU244" s="171"/>
      <c r="UBV244" s="171"/>
      <c r="UBW244" s="171"/>
      <c r="UBX244" s="171"/>
      <c r="UBY244" s="171"/>
      <c r="UBZ244" s="171"/>
      <c r="UCA244" s="171"/>
      <c r="UCB244" s="171"/>
      <c r="UCC244" s="171"/>
      <c r="UCD244" s="171"/>
      <c r="UCE244" s="171"/>
      <c r="UCF244" s="171"/>
      <c r="UCG244" s="171"/>
      <c r="UCH244" s="171"/>
      <c r="UCI244" s="171"/>
      <c r="UCJ244" s="171"/>
      <c r="UCK244" s="171"/>
      <c r="UCL244" s="171"/>
      <c r="UCM244" s="171"/>
      <c r="UCN244" s="171"/>
      <c r="UCO244" s="171"/>
      <c r="UCP244" s="171"/>
      <c r="UCQ244" s="171"/>
      <c r="UCR244" s="171"/>
      <c r="UCS244" s="171"/>
      <c r="UCT244" s="171"/>
      <c r="UCU244" s="171"/>
      <c r="UCV244" s="171"/>
      <c r="UCW244" s="171"/>
      <c r="UCX244" s="171"/>
      <c r="UCY244" s="171"/>
      <c r="UCZ244" s="171"/>
      <c r="UDA244" s="171"/>
      <c r="UDB244" s="171"/>
      <c r="UDC244" s="171"/>
      <c r="UDD244" s="171"/>
      <c r="UDE244" s="171"/>
      <c r="UDF244" s="171"/>
      <c r="UDG244" s="171"/>
      <c r="UDH244" s="171"/>
      <c r="UDI244" s="171"/>
      <c r="UDJ244" s="171"/>
      <c r="UDK244" s="171"/>
      <c r="UDL244" s="171"/>
      <c r="UDM244" s="171"/>
      <c r="UDN244" s="171"/>
      <c r="UDO244" s="171"/>
      <c r="UDP244" s="171"/>
      <c r="UDQ244" s="171"/>
      <c r="UDR244" s="171"/>
      <c r="UDS244" s="171"/>
      <c r="UDT244" s="171"/>
      <c r="UDU244" s="171"/>
      <c r="UDV244" s="171"/>
      <c r="UDW244" s="171"/>
      <c r="UDX244" s="171"/>
      <c r="UDY244" s="171"/>
      <c r="UDZ244" s="171"/>
      <c r="UEA244" s="171"/>
      <c r="UEB244" s="171"/>
      <c r="UEC244" s="171"/>
      <c r="UED244" s="171"/>
      <c r="UEE244" s="171"/>
      <c r="UEF244" s="171"/>
      <c r="UEG244" s="171"/>
      <c r="UEH244" s="171"/>
      <c r="UEI244" s="171"/>
      <c r="UEJ244" s="171"/>
      <c r="UEK244" s="171"/>
      <c r="UEL244" s="171"/>
      <c r="UEM244" s="171"/>
      <c r="UEN244" s="171"/>
      <c r="UEO244" s="171"/>
      <c r="UEP244" s="171"/>
      <c r="UEQ244" s="171"/>
      <c r="UER244" s="171"/>
      <c r="UES244" s="171"/>
      <c r="UET244" s="171"/>
      <c r="UEU244" s="171"/>
      <c r="UEV244" s="171"/>
      <c r="UEW244" s="171"/>
      <c r="UEX244" s="171"/>
      <c r="UEY244" s="171"/>
      <c r="UEZ244" s="171"/>
      <c r="UFA244" s="171"/>
      <c r="UFB244" s="171"/>
      <c r="UFC244" s="171"/>
      <c r="UFD244" s="171"/>
      <c r="UFE244" s="171"/>
      <c r="UFF244" s="171"/>
      <c r="UFG244" s="171"/>
      <c r="UFH244" s="171"/>
      <c r="UFI244" s="171"/>
      <c r="UFJ244" s="171"/>
      <c r="UFK244" s="171"/>
      <c r="UFL244" s="171"/>
      <c r="UFM244" s="171"/>
      <c r="UFN244" s="171"/>
      <c r="UFO244" s="171"/>
      <c r="UFP244" s="171"/>
      <c r="UFQ244" s="171"/>
      <c r="UFR244" s="171"/>
      <c r="UFS244" s="171"/>
      <c r="UFT244" s="171"/>
      <c r="UFU244" s="171"/>
      <c r="UFV244" s="171"/>
      <c r="UFW244" s="171"/>
      <c r="UFX244" s="171"/>
      <c r="UFY244" s="171"/>
      <c r="UFZ244" s="171"/>
      <c r="UGA244" s="171"/>
      <c r="UGB244" s="171"/>
      <c r="UGC244" s="171"/>
      <c r="UGD244" s="171"/>
      <c r="UGE244" s="171"/>
      <c r="UGF244" s="171"/>
      <c r="UGG244" s="171"/>
      <c r="UGH244" s="171"/>
      <c r="UGI244" s="171"/>
      <c r="UGJ244" s="171"/>
      <c r="UGK244" s="171"/>
      <c r="UGL244" s="171"/>
      <c r="UGM244" s="171"/>
      <c r="UGN244" s="171"/>
      <c r="UGO244" s="171"/>
      <c r="UGP244" s="171"/>
      <c r="UGQ244" s="171"/>
      <c r="UGR244" s="171"/>
      <c r="UGS244" s="171"/>
      <c r="UGT244" s="171"/>
      <c r="UGU244" s="171"/>
      <c r="UGV244" s="171"/>
      <c r="UGW244" s="171"/>
      <c r="UGX244" s="171"/>
      <c r="UGY244" s="171"/>
      <c r="UGZ244" s="171"/>
      <c r="UHA244" s="171"/>
      <c r="UHB244" s="171"/>
      <c r="UHC244" s="171"/>
      <c r="UHD244" s="171"/>
      <c r="UHE244" s="171"/>
      <c r="UHF244" s="171"/>
      <c r="UHG244" s="171"/>
      <c r="UHH244" s="171"/>
      <c r="UHI244" s="171"/>
      <c r="UHJ244" s="171"/>
      <c r="UHK244" s="171"/>
      <c r="UHL244" s="171"/>
      <c r="UHM244" s="171"/>
      <c r="UHN244" s="171"/>
      <c r="UHO244" s="171"/>
      <c r="UHP244" s="171"/>
      <c r="UHQ244" s="171"/>
      <c r="UHR244" s="171"/>
      <c r="UHS244" s="171"/>
      <c r="UHT244" s="171"/>
      <c r="UHU244" s="171"/>
      <c r="UHV244" s="171"/>
      <c r="UHW244" s="171"/>
      <c r="UHX244" s="171"/>
      <c r="UHY244" s="171"/>
      <c r="UHZ244" s="171"/>
      <c r="UIA244" s="171"/>
      <c r="UIB244" s="171"/>
      <c r="UIC244" s="171"/>
      <c r="UID244" s="171"/>
      <c r="UIE244" s="171"/>
      <c r="UIF244" s="171"/>
      <c r="UIG244" s="171"/>
      <c r="UIH244" s="171"/>
      <c r="UII244" s="171"/>
      <c r="UIJ244" s="171"/>
      <c r="UIK244" s="171"/>
      <c r="UIL244" s="171"/>
      <c r="UIM244" s="171"/>
      <c r="UIN244" s="171"/>
      <c r="UIO244" s="171"/>
      <c r="UIP244" s="171"/>
      <c r="UIQ244" s="171"/>
      <c r="UIR244" s="171"/>
      <c r="UIS244" s="171"/>
      <c r="UIT244" s="171"/>
      <c r="UIU244" s="171"/>
      <c r="UIV244" s="171"/>
      <c r="UIW244" s="171"/>
      <c r="UIX244" s="171"/>
      <c r="UIY244" s="171"/>
      <c r="UIZ244" s="171"/>
      <c r="UJA244" s="171"/>
      <c r="UJB244" s="171"/>
      <c r="UJC244" s="171"/>
      <c r="UJD244" s="171"/>
      <c r="UJE244" s="171"/>
      <c r="UJF244" s="171"/>
      <c r="UJG244" s="171"/>
      <c r="UJH244" s="171"/>
      <c r="UJI244" s="171"/>
      <c r="UJJ244" s="171"/>
      <c r="UJK244" s="171"/>
      <c r="UJL244" s="171"/>
      <c r="UJM244" s="171"/>
      <c r="UJN244" s="171"/>
      <c r="UJO244" s="171"/>
      <c r="UJP244" s="171"/>
      <c r="UJQ244" s="171"/>
      <c r="UJR244" s="171"/>
      <c r="UJS244" s="171"/>
      <c r="UJT244" s="171"/>
      <c r="UJU244" s="171"/>
      <c r="UJV244" s="171"/>
      <c r="UJW244" s="171"/>
      <c r="UJX244" s="171"/>
      <c r="UJY244" s="171"/>
      <c r="UJZ244" s="171"/>
      <c r="UKA244" s="171"/>
      <c r="UKB244" s="171"/>
      <c r="UKC244" s="171"/>
      <c r="UKD244" s="171"/>
      <c r="UKE244" s="171"/>
      <c r="UKF244" s="171"/>
      <c r="UKG244" s="171"/>
      <c r="UKH244" s="171"/>
      <c r="UKI244" s="171"/>
      <c r="UKJ244" s="171"/>
      <c r="UKK244" s="171"/>
      <c r="UKL244" s="171"/>
      <c r="UKM244" s="171"/>
      <c r="UKN244" s="171"/>
      <c r="UKO244" s="171"/>
      <c r="UKP244" s="171"/>
      <c r="UKQ244" s="171"/>
      <c r="UKR244" s="171"/>
      <c r="UKS244" s="171"/>
      <c r="UKT244" s="171"/>
      <c r="UKU244" s="171"/>
      <c r="UKV244" s="171"/>
      <c r="UKW244" s="171"/>
      <c r="UKX244" s="171"/>
      <c r="UKY244" s="171"/>
      <c r="UKZ244" s="171"/>
      <c r="ULA244" s="171"/>
      <c r="ULB244" s="171"/>
      <c r="ULC244" s="171"/>
      <c r="ULD244" s="171"/>
      <c r="ULE244" s="171"/>
      <c r="ULF244" s="171"/>
      <c r="ULG244" s="171"/>
      <c r="ULH244" s="171"/>
      <c r="ULI244" s="171"/>
      <c r="ULJ244" s="171"/>
      <c r="ULK244" s="171"/>
      <c r="ULL244" s="171"/>
      <c r="ULM244" s="171"/>
      <c r="ULN244" s="171"/>
      <c r="ULO244" s="171"/>
      <c r="ULP244" s="171"/>
      <c r="ULQ244" s="171"/>
      <c r="ULR244" s="171"/>
      <c r="ULS244" s="171"/>
      <c r="ULT244" s="171"/>
      <c r="ULU244" s="171"/>
      <c r="ULV244" s="171"/>
      <c r="ULW244" s="171"/>
      <c r="ULX244" s="171"/>
      <c r="ULY244" s="171"/>
      <c r="ULZ244" s="171"/>
      <c r="UMA244" s="171"/>
      <c r="UMB244" s="171"/>
      <c r="UMC244" s="171"/>
      <c r="UMD244" s="171"/>
      <c r="UME244" s="171"/>
      <c r="UMF244" s="171"/>
      <c r="UMG244" s="171"/>
      <c r="UMH244" s="171"/>
      <c r="UMI244" s="171"/>
      <c r="UMJ244" s="171"/>
      <c r="UMK244" s="171"/>
      <c r="UML244" s="171"/>
      <c r="UMM244" s="171"/>
      <c r="UMN244" s="171"/>
      <c r="UMO244" s="171"/>
      <c r="UMP244" s="171"/>
      <c r="UMQ244" s="171"/>
      <c r="UMR244" s="171"/>
      <c r="UMS244" s="171"/>
      <c r="UMT244" s="171"/>
      <c r="UMU244" s="171"/>
      <c r="UMV244" s="171"/>
      <c r="UMW244" s="171"/>
      <c r="UMX244" s="171"/>
      <c r="UMY244" s="171"/>
      <c r="UMZ244" s="171"/>
      <c r="UNA244" s="171"/>
      <c r="UNB244" s="171"/>
      <c r="UNC244" s="171"/>
      <c r="UND244" s="171"/>
      <c r="UNE244" s="171"/>
      <c r="UNF244" s="171"/>
      <c r="UNG244" s="171"/>
      <c r="UNH244" s="171"/>
      <c r="UNI244" s="171"/>
      <c r="UNJ244" s="171"/>
      <c r="UNK244" s="171"/>
      <c r="UNL244" s="171"/>
      <c r="UNM244" s="171"/>
      <c r="UNN244" s="171"/>
      <c r="UNO244" s="171"/>
      <c r="UNP244" s="171"/>
      <c r="UNQ244" s="171"/>
      <c r="UNR244" s="171"/>
      <c r="UNS244" s="171"/>
      <c r="UNT244" s="171"/>
      <c r="UNU244" s="171"/>
      <c r="UNV244" s="171"/>
      <c r="UNW244" s="171"/>
      <c r="UNX244" s="171"/>
      <c r="UNY244" s="171"/>
      <c r="UNZ244" s="171"/>
      <c r="UOA244" s="171"/>
      <c r="UOB244" s="171"/>
      <c r="UOC244" s="171"/>
      <c r="UOD244" s="171"/>
      <c r="UOE244" s="171"/>
      <c r="UOF244" s="171"/>
      <c r="UOG244" s="171"/>
      <c r="UOH244" s="171"/>
      <c r="UOI244" s="171"/>
      <c r="UOJ244" s="171"/>
      <c r="UOK244" s="171"/>
      <c r="UOL244" s="171"/>
      <c r="UOM244" s="171"/>
      <c r="UON244" s="171"/>
      <c r="UOO244" s="171"/>
      <c r="UOP244" s="171"/>
      <c r="UOQ244" s="171"/>
      <c r="UOR244" s="171"/>
      <c r="UOS244" s="171"/>
      <c r="UOT244" s="171"/>
      <c r="UOU244" s="171"/>
      <c r="UOV244" s="171"/>
      <c r="UOW244" s="171"/>
      <c r="UOX244" s="171"/>
      <c r="UOY244" s="171"/>
      <c r="UOZ244" s="171"/>
      <c r="UPA244" s="171"/>
      <c r="UPB244" s="171"/>
      <c r="UPC244" s="171"/>
      <c r="UPD244" s="171"/>
      <c r="UPE244" s="171"/>
      <c r="UPF244" s="171"/>
      <c r="UPG244" s="171"/>
      <c r="UPH244" s="171"/>
      <c r="UPI244" s="171"/>
      <c r="UPJ244" s="171"/>
      <c r="UPK244" s="171"/>
      <c r="UPL244" s="171"/>
      <c r="UPM244" s="171"/>
      <c r="UPN244" s="171"/>
      <c r="UPO244" s="171"/>
      <c r="UPP244" s="171"/>
      <c r="UPQ244" s="171"/>
      <c r="UPR244" s="171"/>
      <c r="UPS244" s="171"/>
      <c r="UPT244" s="171"/>
      <c r="UPU244" s="171"/>
      <c r="UPV244" s="171"/>
      <c r="UPW244" s="171"/>
      <c r="UPX244" s="171"/>
      <c r="UPY244" s="171"/>
      <c r="UPZ244" s="171"/>
      <c r="UQA244" s="171"/>
      <c r="UQB244" s="171"/>
      <c r="UQC244" s="171"/>
      <c r="UQD244" s="171"/>
      <c r="UQE244" s="171"/>
      <c r="UQF244" s="171"/>
      <c r="UQG244" s="171"/>
      <c r="UQH244" s="171"/>
      <c r="UQI244" s="171"/>
      <c r="UQJ244" s="171"/>
      <c r="UQK244" s="171"/>
      <c r="UQL244" s="171"/>
      <c r="UQM244" s="171"/>
      <c r="UQN244" s="171"/>
      <c r="UQO244" s="171"/>
      <c r="UQP244" s="171"/>
      <c r="UQQ244" s="171"/>
      <c r="UQR244" s="171"/>
      <c r="UQS244" s="171"/>
      <c r="UQT244" s="171"/>
      <c r="UQU244" s="171"/>
      <c r="UQV244" s="171"/>
      <c r="UQW244" s="171"/>
      <c r="UQX244" s="171"/>
      <c r="UQY244" s="171"/>
      <c r="UQZ244" s="171"/>
      <c r="URA244" s="171"/>
      <c r="URB244" s="171"/>
      <c r="URC244" s="171"/>
      <c r="URD244" s="171"/>
      <c r="URE244" s="171"/>
      <c r="URF244" s="171"/>
      <c r="URG244" s="171"/>
      <c r="URH244" s="171"/>
      <c r="URI244" s="171"/>
      <c r="URJ244" s="171"/>
      <c r="URK244" s="171"/>
      <c r="URL244" s="171"/>
      <c r="URM244" s="171"/>
      <c r="URN244" s="171"/>
      <c r="URO244" s="171"/>
      <c r="URP244" s="171"/>
      <c r="URQ244" s="171"/>
      <c r="URR244" s="171"/>
      <c r="URS244" s="171"/>
      <c r="URT244" s="171"/>
      <c r="URU244" s="171"/>
      <c r="URV244" s="171"/>
      <c r="URW244" s="171"/>
      <c r="URX244" s="171"/>
      <c r="URY244" s="171"/>
      <c r="URZ244" s="171"/>
      <c r="USA244" s="171"/>
      <c r="USB244" s="171"/>
      <c r="USC244" s="171"/>
      <c r="USD244" s="171"/>
      <c r="USE244" s="171"/>
      <c r="USF244" s="171"/>
      <c r="USG244" s="171"/>
      <c r="USH244" s="171"/>
      <c r="USI244" s="171"/>
      <c r="USJ244" s="171"/>
      <c r="USK244" s="171"/>
      <c r="USL244" s="171"/>
      <c r="USM244" s="171"/>
      <c r="USN244" s="171"/>
      <c r="USO244" s="171"/>
      <c r="USP244" s="171"/>
      <c r="USQ244" s="171"/>
      <c r="USR244" s="171"/>
      <c r="USS244" s="171"/>
      <c r="UST244" s="171"/>
      <c r="USU244" s="171"/>
      <c r="USV244" s="171"/>
      <c r="USW244" s="171"/>
      <c r="USX244" s="171"/>
      <c r="USY244" s="171"/>
      <c r="USZ244" s="171"/>
      <c r="UTA244" s="171"/>
      <c r="UTB244" s="171"/>
      <c r="UTC244" s="171"/>
      <c r="UTD244" s="171"/>
      <c r="UTE244" s="171"/>
      <c r="UTF244" s="171"/>
      <c r="UTG244" s="171"/>
      <c r="UTH244" s="171"/>
      <c r="UTI244" s="171"/>
      <c r="UTJ244" s="171"/>
      <c r="UTK244" s="171"/>
      <c r="UTL244" s="171"/>
      <c r="UTM244" s="171"/>
      <c r="UTN244" s="171"/>
      <c r="UTO244" s="171"/>
      <c r="UTP244" s="171"/>
      <c r="UTQ244" s="171"/>
      <c r="UTR244" s="171"/>
      <c r="UTS244" s="171"/>
      <c r="UTT244" s="171"/>
      <c r="UTU244" s="171"/>
      <c r="UTV244" s="171"/>
      <c r="UTW244" s="171"/>
      <c r="UTX244" s="171"/>
      <c r="UTY244" s="171"/>
      <c r="UTZ244" s="171"/>
      <c r="UUA244" s="171"/>
      <c r="UUB244" s="171"/>
      <c r="UUC244" s="171"/>
      <c r="UUD244" s="171"/>
      <c r="UUE244" s="171"/>
      <c r="UUF244" s="171"/>
      <c r="UUG244" s="171"/>
      <c r="UUH244" s="171"/>
      <c r="UUI244" s="171"/>
      <c r="UUJ244" s="171"/>
      <c r="UUK244" s="171"/>
      <c r="UUL244" s="171"/>
      <c r="UUM244" s="171"/>
      <c r="UUN244" s="171"/>
      <c r="UUO244" s="171"/>
      <c r="UUP244" s="171"/>
      <c r="UUQ244" s="171"/>
      <c r="UUR244" s="171"/>
      <c r="UUS244" s="171"/>
      <c r="UUT244" s="171"/>
      <c r="UUU244" s="171"/>
      <c r="UUV244" s="171"/>
      <c r="UUW244" s="171"/>
      <c r="UUX244" s="171"/>
      <c r="UUY244" s="171"/>
      <c r="UUZ244" s="171"/>
      <c r="UVA244" s="171"/>
      <c r="UVB244" s="171"/>
      <c r="UVC244" s="171"/>
      <c r="UVD244" s="171"/>
      <c r="UVE244" s="171"/>
      <c r="UVF244" s="171"/>
      <c r="UVG244" s="171"/>
      <c r="UVH244" s="171"/>
      <c r="UVI244" s="171"/>
      <c r="UVJ244" s="171"/>
      <c r="UVK244" s="171"/>
      <c r="UVL244" s="171"/>
      <c r="UVM244" s="171"/>
      <c r="UVN244" s="171"/>
      <c r="UVO244" s="171"/>
      <c r="UVP244" s="171"/>
      <c r="UVQ244" s="171"/>
      <c r="UVR244" s="171"/>
      <c r="UVS244" s="171"/>
      <c r="UVT244" s="171"/>
      <c r="UVU244" s="171"/>
      <c r="UVV244" s="171"/>
      <c r="UVW244" s="171"/>
      <c r="UVX244" s="171"/>
      <c r="UVY244" s="171"/>
      <c r="UVZ244" s="171"/>
      <c r="UWA244" s="171"/>
      <c r="UWB244" s="171"/>
      <c r="UWC244" s="171"/>
      <c r="UWD244" s="171"/>
      <c r="UWE244" s="171"/>
      <c r="UWF244" s="171"/>
      <c r="UWG244" s="171"/>
      <c r="UWH244" s="171"/>
      <c r="UWI244" s="171"/>
      <c r="UWJ244" s="171"/>
      <c r="UWK244" s="171"/>
      <c r="UWL244" s="171"/>
      <c r="UWM244" s="171"/>
      <c r="UWN244" s="171"/>
      <c r="UWO244" s="171"/>
      <c r="UWP244" s="171"/>
      <c r="UWQ244" s="171"/>
      <c r="UWR244" s="171"/>
      <c r="UWS244" s="171"/>
      <c r="UWT244" s="171"/>
      <c r="UWU244" s="171"/>
      <c r="UWV244" s="171"/>
      <c r="UWW244" s="171"/>
      <c r="UWX244" s="171"/>
      <c r="UWY244" s="171"/>
      <c r="UWZ244" s="171"/>
      <c r="UXA244" s="171"/>
      <c r="UXB244" s="171"/>
      <c r="UXC244" s="171"/>
      <c r="UXD244" s="171"/>
      <c r="UXE244" s="171"/>
      <c r="UXF244" s="171"/>
      <c r="UXG244" s="171"/>
      <c r="UXH244" s="171"/>
      <c r="UXI244" s="171"/>
      <c r="UXJ244" s="171"/>
      <c r="UXK244" s="171"/>
      <c r="UXL244" s="171"/>
      <c r="UXM244" s="171"/>
      <c r="UXN244" s="171"/>
      <c r="UXO244" s="171"/>
      <c r="UXP244" s="171"/>
      <c r="UXQ244" s="171"/>
      <c r="UXR244" s="171"/>
      <c r="UXS244" s="171"/>
      <c r="UXT244" s="171"/>
      <c r="UXU244" s="171"/>
      <c r="UXV244" s="171"/>
      <c r="UXW244" s="171"/>
      <c r="UXX244" s="171"/>
      <c r="UXY244" s="171"/>
      <c r="UXZ244" s="171"/>
      <c r="UYA244" s="171"/>
      <c r="UYB244" s="171"/>
      <c r="UYC244" s="171"/>
      <c r="UYD244" s="171"/>
      <c r="UYE244" s="171"/>
      <c r="UYF244" s="171"/>
      <c r="UYG244" s="171"/>
      <c r="UYH244" s="171"/>
      <c r="UYI244" s="171"/>
      <c r="UYJ244" s="171"/>
      <c r="UYK244" s="171"/>
      <c r="UYL244" s="171"/>
      <c r="UYM244" s="171"/>
      <c r="UYN244" s="171"/>
      <c r="UYO244" s="171"/>
      <c r="UYP244" s="171"/>
      <c r="UYQ244" s="171"/>
      <c r="UYR244" s="171"/>
      <c r="UYS244" s="171"/>
      <c r="UYT244" s="171"/>
      <c r="UYU244" s="171"/>
      <c r="UYV244" s="171"/>
      <c r="UYW244" s="171"/>
      <c r="UYX244" s="171"/>
      <c r="UYY244" s="171"/>
      <c r="UYZ244" s="171"/>
      <c r="UZA244" s="171"/>
      <c r="UZB244" s="171"/>
      <c r="UZC244" s="171"/>
      <c r="UZD244" s="171"/>
      <c r="UZE244" s="171"/>
      <c r="UZF244" s="171"/>
      <c r="UZG244" s="171"/>
      <c r="UZH244" s="171"/>
      <c r="UZI244" s="171"/>
      <c r="UZJ244" s="171"/>
      <c r="UZK244" s="171"/>
      <c r="UZL244" s="171"/>
      <c r="UZM244" s="171"/>
      <c r="UZN244" s="171"/>
      <c r="UZO244" s="171"/>
      <c r="UZP244" s="171"/>
      <c r="UZQ244" s="171"/>
      <c r="UZR244" s="171"/>
      <c r="UZS244" s="171"/>
      <c r="UZT244" s="171"/>
      <c r="UZU244" s="171"/>
      <c r="UZV244" s="171"/>
      <c r="UZW244" s="171"/>
      <c r="UZX244" s="171"/>
      <c r="UZY244" s="171"/>
      <c r="UZZ244" s="171"/>
      <c r="VAA244" s="171"/>
      <c r="VAB244" s="171"/>
      <c r="VAC244" s="171"/>
      <c r="VAD244" s="171"/>
      <c r="VAE244" s="171"/>
      <c r="VAF244" s="171"/>
      <c r="VAG244" s="171"/>
      <c r="VAH244" s="171"/>
      <c r="VAI244" s="171"/>
      <c r="VAJ244" s="171"/>
      <c r="VAK244" s="171"/>
      <c r="VAL244" s="171"/>
      <c r="VAM244" s="171"/>
      <c r="VAN244" s="171"/>
      <c r="VAO244" s="171"/>
      <c r="VAP244" s="171"/>
      <c r="VAQ244" s="171"/>
      <c r="VAR244" s="171"/>
      <c r="VAS244" s="171"/>
      <c r="VAT244" s="171"/>
      <c r="VAU244" s="171"/>
      <c r="VAV244" s="171"/>
      <c r="VAW244" s="171"/>
      <c r="VAX244" s="171"/>
      <c r="VAY244" s="171"/>
      <c r="VAZ244" s="171"/>
      <c r="VBA244" s="171"/>
      <c r="VBB244" s="171"/>
      <c r="VBC244" s="171"/>
      <c r="VBD244" s="171"/>
      <c r="VBE244" s="171"/>
      <c r="VBF244" s="171"/>
      <c r="VBG244" s="171"/>
      <c r="VBH244" s="171"/>
      <c r="VBI244" s="171"/>
      <c r="VBJ244" s="171"/>
      <c r="VBK244" s="171"/>
      <c r="VBL244" s="171"/>
      <c r="VBM244" s="171"/>
      <c r="VBN244" s="171"/>
      <c r="VBO244" s="171"/>
      <c r="VBP244" s="171"/>
      <c r="VBQ244" s="171"/>
      <c r="VBR244" s="171"/>
      <c r="VBS244" s="171"/>
      <c r="VBT244" s="171"/>
      <c r="VBU244" s="171"/>
      <c r="VBV244" s="171"/>
      <c r="VBW244" s="171"/>
      <c r="VBX244" s="171"/>
      <c r="VBY244" s="171"/>
      <c r="VBZ244" s="171"/>
      <c r="VCA244" s="171"/>
      <c r="VCB244" s="171"/>
      <c r="VCC244" s="171"/>
      <c r="VCD244" s="171"/>
      <c r="VCE244" s="171"/>
      <c r="VCF244" s="171"/>
      <c r="VCG244" s="171"/>
      <c r="VCH244" s="171"/>
      <c r="VCI244" s="171"/>
      <c r="VCJ244" s="171"/>
      <c r="VCK244" s="171"/>
      <c r="VCL244" s="171"/>
      <c r="VCM244" s="171"/>
      <c r="VCN244" s="171"/>
      <c r="VCO244" s="171"/>
      <c r="VCP244" s="171"/>
      <c r="VCQ244" s="171"/>
      <c r="VCR244" s="171"/>
      <c r="VCS244" s="171"/>
      <c r="VCT244" s="171"/>
      <c r="VCU244" s="171"/>
      <c r="VCV244" s="171"/>
      <c r="VCW244" s="171"/>
      <c r="VCX244" s="171"/>
      <c r="VCY244" s="171"/>
      <c r="VCZ244" s="171"/>
      <c r="VDA244" s="171"/>
      <c r="VDB244" s="171"/>
      <c r="VDC244" s="171"/>
      <c r="VDD244" s="171"/>
      <c r="VDE244" s="171"/>
      <c r="VDF244" s="171"/>
      <c r="VDG244" s="171"/>
      <c r="VDH244" s="171"/>
      <c r="VDI244" s="171"/>
      <c r="VDJ244" s="171"/>
      <c r="VDK244" s="171"/>
      <c r="VDL244" s="171"/>
      <c r="VDM244" s="171"/>
      <c r="VDN244" s="171"/>
      <c r="VDO244" s="171"/>
      <c r="VDP244" s="171"/>
      <c r="VDQ244" s="171"/>
      <c r="VDR244" s="171"/>
      <c r="VDS244" s="171"/>
      <c r="VDT244" s="171"/>
      <c r="VDU244" s="171"/>
      <c r="VDV244" s="171"/>
      <c r="VDW244" s="171"/>
      <c r="VDX244" s="171"/>
      <c r="VDY244" s="171"/>
      <c r="VDZ244" s="171"/>
      <c r="VEA244" s="171"/>
      <c r="VEB244" s="171"/>
      <c r="VEC244" s="171"/>
      <c r="VED244" s="171"/>
      <c r="VEE244" s="171"/>
      <c r="VEF244" s="171"/>
      <c r="VEG244" s="171"/>
      <c r="VEH244" s="171"/>
      <c r="VEI244" s="171"/>
      <c r="VEJ244" s="171"/>
      <c r="VEK244" s="171"/>
      <c r="VEL244" s="171"/>
      <c r="VEM244" s="171"/>
      <c r="VEN244" s="171"/>
      <c r="VEO244" s="171"/>
      <c r="VEP244" s="171"/>
      <c r="VEQ244" s="171"/>
      <c r="VER244" s="171"/>
      <c r="VES244" s="171"/>
      <c r="VET244" s="171"/>
      <c r="VEU244" s="171"/>
      <c r="VEV244" s="171"/>
      <c r="VEW244" s="171"/>
      <c r="VEX244" s="171"/>
      <c r="VEY244" s="171"/>
      <c r="VEZ244" s="171"/>
      <c r="VFA244" s="171"/>
      <c r="VFB244" s="171"/>
      <c r="VFC244" s="171"/>
      <c r="VFD244" s="171"/>
      <c r="VFE244" s="171"/>
      <c r="VFF244" s="171"/>
      <c r="VFG244" s="171"/>
      <c r="VFH244" s="171"/>
      <c r="VFI244" s="171"/>
      <c r="VFJ244" s="171"/>
      <c r="VFK244" s="171"/>
      <c r="VFL244" s="171"/>
      <c r="VFM244" s="171"/>
      <c r="VFN244" s="171"/>
      <c r="VFO244" s="171"/>
      <c r="VFP244" s="171"/>
      <c r="VFQ244" s="171"/>
      <c r="VFR244" s="171"/>
      <c r="VFS244" s="171"/>
      <c r="VFT244" s="171"/>
      <c r="VFU244" s="171"/>
      <c r="VFV244" s="171"/>
      <c r="VFW244" s="171"/>
      <c r="VFX244" s="171"/>
      <c r="VFY244" s="171"/>
      <c r="VFZ244" s="171"/>
      <c r="VGA244" s="171"/>
      <c r="VGB244" s="171"/>
      <c r="VGC244" s="171"/>
      <c r="VGD244" s="171"/>
      <c r="VGE244" s="171"/>
      <c r="VGF244" s="171"/>
      <c r="VGG244" s="171"/>
      <c r="VGH244" s="171"/>
      <c r="VGI244" s="171"/>
      <c r="VGJ244" s="171"/>
      <c r="VGK244" s="171"/>
      <c r="VGL244" s="171"/>
      <c r="VGM244" s="171"/>
      <c r="VGN244" s="171"/>
      <c r="VGO244" s="171"/>
      <c r="VGP244" s="171"/>
      <c r="VGQ244" s="171"/>
      <c r="VGR244" s="171"/>
      <c r="VGS244" s="171"/>
      <c r="VGT244" s="171"/>
      <c r="VGU244" s="171"/>
      <c r="VGV244" s="171"/>
      <c r="VGW244" s="171"/>
      <c r="VGX244" s="171"/>
      <c r="VGY244" s="171"/>
      <c r="VGZ244" s="171"/>
      <c r="VHA244" s="171"/>
      <c r="VHB244" s="171"/>
      <c r="VHC244" s="171"/>
      <c r="VHD244" s="171"/>
      <c r="VHE244" s="171"/>
      <c r="VHF244" s="171"/>
      <c r="VHG244" s="171"/>
      <c r="VHH244" s="171"/>
      <c r="VHI244" s="171"/>
      <c r="VHJ244" s="171"/>
      <c r="VHK244" s="171"/>
      <c r="VHL244" s="171"/>
      <c r="VHM244" s="171"/>
      <c r="VHN244" s="171"/>
      <c r="VHO244" s="171"/>
      <c r="VHP244" s="171"/>
      <c r="VHQ244" s="171"/>
      <c r="VHR244" s="171"/>
      <c r="VHS244" s="171"/>
      <c r="VHT244" s="171"/>
      <c r="VHU244" s="171"/>
      <c r="VHV244" s="171"/>
      <c r="VHW244" s="171"/>
      <c r="VHX244" s="171"/>
      <c r="VHY244" s="171"/>
      <c r="VHZ244" s="171"/>
      <c r="VIA244" s="171"/>
      <c r="VIB244" s="171"/>
      <c r="VIC244" s="171"/>
      <c r="VID244" s="171"/>
      <c r="VIE244" s="171"/>
      <c r="VIF244" s="171"/>
      <c r="VIG244" s="171"/>
      <c r="VIH244" s="171"/>
      <c r="VII244" s="171"/>
      <c r="VIJ244" s="171"/>
      <c r="VIK244" s="171"/>
      <c r="VIL244" s="171"/>
      <c r="VIM244" s="171"/>
      <c r="VIN244" s="171"/>
      <c r="VIO244" s="171"/>
      <c r="VIP244" s="171"/>
      <c r="VIQ244" s="171"/>
      <c r="VIR244" s="171"/>
      <c r="VIS244" s="171"/>
      <c r="VIT244" s="171"/>
      <c r="VIU244" s="171"/>
      <c r="VIV244" s="171"/>
      <c r="VIW244" s="171"/>
      <c r="VIX244" s="171"/>
      <c r="VIY244" s="171"/>
      <c r="VIZ244" s="171"/>
      <c r="VJA244" s="171"/>
      <c r="VJB244" s="171"/>
      <c r="VJC244" s="171"/>
      <c r="VJD244" s="171"/>
      <c r="VJE244" s="171"/>
      <c r="VJF244" s="171"/>
      <c r="VJG244" s="171"/>
      <c r="VJH244" s="171"/>
      <c r="VJI244" s="171"/>
      <c r="VJJ244" s="171"/>
      <c r="VJK244" s="171"/>
      <c r="VJL244" s="171"/>
      <c r="VJM244" s="171"/>
      <c r="VJN244" s="171"/>
      <c r="VJO244" s="171"/>
      <c r="VJP244" s="171"/>
      <c r="VJQ244" s="171"/>
      <c r="VJR244" s="171"/>
      <c r="VJS244" s="171"/>
      <c r="VJT244" s="171"/>
      <c r="VJU244" s="171"/>
      <c r="VJV244" s="171"/>
      <c r="VJW244" s="171"/>
      <c r="VJX244" s="171"/>
      <c r="VJY244" s="171"/>
      <c r="VJZ244" s="171"/>
      <c r="VKA244" s="171"/>
      <c r="VKB244" s="171"/>
      <c r="VKC244" s="171"/>
      <c r="VKD244" s="171"/>
      <c r="VKE244" s="171"/>
      <c r="VKF244" s="171"/>
      <c r="VKG244" s="171"/>
      <c r="VKH244" s="171"/>
      <c r="VKI244" s="171"/>
      <c r="VKJ244" s="171"/>
      <c r="VKK244" s="171"/>
      <c r="VKL244" s="171"/>
      <c r="VKM244" s="171"/>
      <c r="VKN244" s="171"/>
      <c r="VKO244" s="171"/>
      <c r="VKP244" s="171"/>
      <c r="VKQ244" s="171"/>
      <c r="VKR244" s="171"/>
      <c r="VKS244" s="171"/>
      <c r="VKT244" s="171"/>
      <c r="VKU244" s="171"/>
      <c r="VKV244" s="171"/>
      <c r="VKW244" s="171"/>
      <c r="VKX244" s="171"/>
      <c r="VKY244" s="171"/>
      <c r="VKZ244" s="171"/>
      <c r="VLA244" s="171"/>
      <c r="VLB244" s="171"/>
      <c r="VLC244" s="171"/>
      <c r="VLD244" s="171"/>
      <c r="VLE244" s="171"/>
      <c r="VLF244" s="171"/>
      <c r="VLG244" s="171"/>
      <c r="VLH244" s="171"/>
      <c r="VLI244" s="171"/>
      <c r="VLJ244" s="171"/>
      <c r="VLK244" s="171"/>
      <c r="VLL244" s="171"/>
      <c r="VLM244" s="171"/>
      <c r="VLN244" s="171"/>
      <c r="VLO244" s="171"/>
      <c r="VLP244" s="171"/>
      <c r="VLQ244" s="171"/>
      <c r="VLR244" s="171"/>
      <c r="VLS244" s="171"/>
      <c r="VLT244" s="171"/>
      <c r="VLU244" s="171"/>
      <c r="VLV244" s="171"/>
      <c r="VLW244" s="171"/>
      <c r="VLX244" s="171"/>
      <c r="VLY244" s="171"/>
      <c r="VLZ244" s="171"/>
      <c r="VMA244" s="171"/>
      <c r="VMB244" s="171"/>
      <c r="VMC244" s="171"/>
      <c r="VMD244" s="171"/>
      <c r="VME244" s="171"/>
      <c r="VMF244" s="171"/>
      <c r="VMG244" s="171"/>
      <c r="VMH244" s="171"/>
      <c r="VMI244" s="171"/>
      <c r="VMJ244" s="171"/>
      <c r="VMK244" s="171"/>
      <c r="VML244" s="171"/>
      <c r="VMM244" s="171"/>
      <c r="VMN244" s="171"/>
      <c r="VMO244" s="171"/>
      <c r="VMP244" s="171"/>
      <c r="VMQ244" s="171"/>
      <c r="VMR244" s="171"/>
      <c r="VMS244" s="171"/>
      <c r="VMT244" s="171"/>
      <c r="VMU244" s="171"/>
      <c r="VMV244" s="171"/>
      <c r="VMW244" s="171"/>
      <c r="VMX244" s="171"/>
      <c r="VMY244" s="171"/>
      <c r="VMZ244" s="171"/>
      <c r="VNA244" s="171"/>
      <c r="VNB244" s="171"/>
      <c r="VNC244" s="171"/>
      <c r="VND244" s="171"/>
      <c r="VNE244" s="171"/>
      <c r="VNF244" s="171"/>
      <c r="VNG244" s="171"/>
      <c r="VNH244" s="171"/>
      <c r="VNI244" s="171"/>
      <c r="VNJ244" s="171"/>
      <c r="VNK244" s="171"/>
      <c r="VNL244" s="171"/>
      <c r="VNM244" s="171"/>
      <c r="VNN244" s="171"/>
      <c r="VNO244" s="171"/>
      <c r="VNP244" s="171"/>
      <c r="VNQ244" s="171"/>
      <c r="VNR244" s="171"/>
      <c r="VNS244" s="171"/>
      <c r="VNT244" s="171"/>
      <c r="VNU244" s="171"/>
      <c r="VNV244" s="171"/>
      <c r="VNW244" s="171"/>
      <c r="VNX244" s="171"/>
      <c r="VNY244" s="171"/>
      <c r="VNZ244" s="171"/>
      <c r="VOA244" s="171"/>
      <c r="VOB244" s="171"/>
      <c r="VOC244" s="171"/>
      <c r="VOD244" s="171"/>
      <c r="VOE244" s="171"/>
      <c r="VOF244" s="171"/>
      <c r="VOG244" s="171"/>
      <c r="VOH244" s="171"/>
      <c r="VOI244" s="171"/>
      <c r="VOJ244" s="171"/>
      <c r="VOK244" s="171"/>
      <c r="VOL244" s="171"/>
      <c r="VOM244" s="171"/>
      <c r="VON244" s="171"/>
      <c r="VOO244" s="171"/>
      <c r="VOP244" s="171"/>
      <c r="VOQ244" s="171"/>
      <c r="VOR244" s="171"/>
      <c r="VOS244" s="171"/>
      <c r="VOT244" s="171"/>
      <c r="VOU244" s="171"/>
      <c r="VOV244" s="171"/>
      <c r="VOW244" s="171"/>
      <c r="VOX244" s="171"/>
      <c r="VOY244" s="171"/>
      <c r="VOZ244" s="171"/>
      <c r="VPA244" s="171"/>
      <c r="VPB244" s="171"/>
      <c r="VPC244" s="171"/>
      <c r="VPD244" s="171"/>
      <c r="VPE244" s="171"/>
      <c r="VPF244" s="171"/>
      <c r="VPG244" s="171"/>
      <c r="VPH244" s="171"/>
      <c r="VPI244" s="171"/>
      <c r="VPJ244" s="171"/>
      <c r="VPK244" s="171"/>
      <c r="VPL244" s="171"/>
      <c r="VPM244" s="171"/>
      <c r="VPN244" s="171"/>
      <c r="VPO244" s="171"/>
      <c r="VPP244" s="171"/>
      <c r="VPQ244" s="171"/>
      <c r="VPR244" s="171"/>
      <c r="VPS244" s="171"/>
      <c r="VPT244" s="171"/>
      <c r="VPU244" s="171"/>
      <c r="VPV244" s="171"/>
      <c r="VPW244" s="171"/>
      <c r="VPX244" s="171"/>
      <c r="VPY244" s="171"/>
      <c r="VPZ244" s="171"/>
      <c r="VQA244" s="171"/>
      <c r="VQB244" s="171"/>
      <c r="VQC244" s="171"/>
      <c r="VQD244" s="171"/>
      <c r="VQE244" s="171"/>
      <c r="VQF244" s="171"/>
      <c r="VQG244" s="171"/>
      <c r="VQH244" s="171"/>
      <c r="VQI244" s="171"/>
      <c r="VQJ244" s="171"/>
      <c r="VQK244" s="171"/>
      <c r="VQL244" s="171"/>
      <c r="VQM244" s="171"/>
      <c r="VQN244" s="171"/>
      <c r="VQO244" s="171"/>
      <c r="VQP244" s="171"/>
      <c r="VQQ244" s="171"/>
      <c r="VQR244" s="171"/>
      <c r="VQS244" s="171"/>
      <c r="VQT244" s="171"/>
      <c r="VQU244" s="171"/>
      <c r="VQV244" s="171"/>
      <c r="VQW244" s="171"/>
      <c r="VQX244" s="171"/>
      <c r="VQY244" s="171"/>
      <c r="VQZ244" s="171"/>
      <c r="VRA244" s="171"/>
      <c r="VRB244" s="171"/>
      <c r="VRC244" s="171"/>
      <c r="VRD244" s="171"/>
      <c r="VRE244" s="171"/>
      <c r="VRF244" s="171"/>
      <c r="VRG244" s="171"/>
      <c r="VRH244" s="171"/>
      <c r="VRI244" s="171"/>
      <c r="VRJ244" s="171"/>
      <c r="VRK244" s="171"/>
      <c r="VRL244" s="171"/>
      <c r="VRM244" s="171"/>
      <c r="VRN244" s="171"/>
      <c r="VRO244" s="171"/>
      <c r="VRP244" s="171"/>
      <c r="VRQ244" s="171"/>
      <c r="VRR244" s="171"/>
      <c r="VRS244" s="171"/>
      <c r="VRT244" s="171"/>
      <c r="VRU244" s="171"/>
      <c r="VRV244" s="171"/>
      <c r="VRW244" s="171"/>
      <c r="VRX244" s="171"/>
      <c r="VRY244" s="171"/>
      <c r="VRZ244" s="171"/>
      <c r="VSA244" s="171"/>
      <c r="VSB244" s="171"/>
      <c r="VSC244" s="171"/>
      <c r="VSD244" s="171"/>
      <c r="VSE244" s="171"/>
      <c r="VSF244" s="171"/>
      <c r="VSG244" s="171"/>
      <c r="VSH244" s="171"/>
      <c r="VSI244" s="171"/>
      <c r="VSJ244" s="171"/>
      <c r="VSK244" s="171"/>
      <c r="VSL244" s="171"/>
      <c r="VSM244" s="171"/>
      <c r="VSN244" s="171"/>
      <c r="VSO244" s="171"/>
      <c r="VSP244" s="171"/>
      <c r="VSQ244" s="171"/>
      <c r="VSR244" s="171"/>
      <c r="VSS244" s="171"/>
      <c r="VST244" s="171"/>
      <c r="VSU244" s="171"/>
      <c r="VSV244" s="171"/>
      <c r="VSW244" s="171"/>
      <c r="VSX244" s="171"/>
      <c r="VSY244" s="171"/>
      <c r="VSZ244" s="171"/>
      <c r="VTA244" s="171"/>
      <c r="VTB244" s="171"/>
      <c r="VTC244" s="171"/>
      <c r="VTD244" s="171"/>
      <c r="VTE244" s="171"/>
      <c r="VTF244" s="171"/>
      <c r="VTG244" s="171"/>
      <c r="VTH244" s="171"/>
      <c r="VTI244" s="171"/>
      <c r="VTJ244" s="171"/>
      <c r="VTK244" s="171"/>
      <c r="VTL244" s="171"/>
      <c r="VTM244" s="171"/>
      <c r="VTN244" s="171"/>
      <c r="VTO244" s="171"/>
      <c r="VTP244" s="171"/>
      <c r="VTQ244" s="171"/>
      <c r="VTR244" s="171"/>
      <c r="VTS244" s="171"/>
      <c r="VTT244" s="171"/>
      <c r="VTU244" s="171"/>
      <c r="VTV244" s="171"/>
      <c r="VTW244" s="171"/>
      <c r="VTX244" s="171"/>
      <c r="VTY244" s="171"/>
      <c r="VTZ244" s="171"/>
      <c r="VUA244" s="171"/>
      <c r="VUB244" s="171"/>
      <c r="VUC244" s="171"/>
      <c r="VUD244" s="171"/>
      <c r="VUE244" s="171"/>
      <c r="VUF244" s="171"/>
      <c r="VUG244" s="171"/>
      <c r="VUH244" s="171"/>
      <c r="VUI244" s="171"/>
      <c r="VUJ244" s="171"/>
      <c r="VUK244" s="171"/>
      <c r="VUL244" s="171"/>
      <c r="VUM244" s="171"/>
      <c r="VUN244" s="171"/>
      <c r="VUO244" s="171"/>
      <c r="VUP244" s="171"/>
      <c r="VUQ244" s="171"/>
      <c r="VUR244" s="171"/>
      <c r="VUS244" s="171"/>
      <c r="VUT244" s="171"/>
      <c r="VUU244" s="171"/>
      <c r="VUV244" s="171"/>
      <c r="VUW244" s="171"/>
      <c r="VUX244" s="171"/>
      <c r="VUY244" s="171"/>
      <c r="VUZ244" s="171"/>
      <c r="VVA244" s="171"/>
      <c r="VVB244" s="171"/>
      <c r="VVC244" s="171"/>
      <c r="VVD244" s="171"/>
      <c r="VVE244" s="171"/>
      <c r="VVF244" s="171"/>
      <c r="VVG244" s="171"/>
      <c r="VVH244" s="171"/>
      <c r="VVI244" s="171"/>
      <c r="VVJ244" s="171"/>
      <c r="VVK244" s="171"/>
      <c r="VVL244" s="171"/>
      <c r="VVM244" s="171"/>
      <c r="VVN244" s="171"/>
      <c r="VVO244" s="171"/>
      <c r="VVP244" s="171"/>
      <c r="VVQ244" s="171"/>
      <c r="VVR244" s="171"/>
      <c r="VVS244" s="171"/>
      <c r="VVT244" s="171"/>
      <c r="VVU244" s="171"/>
      <c r="VVV244" s="171"/>
      <c r="VVW244" s="171"/>
      <c r="VVX244" s="171"/>
      <c r="VVY244" s="171"/>
      <c r="VVZ244" s="171"/>
      <c r="VWA244" s="171"/>
      <c r="VWB244" s="171"/>
      <c r="VWC244" s="171"/>
      <c r="VWD244" s="171"/>
      <c r="VWE244" s="171"/>
      <c r="VWF244" s="171"/>
      <c r="VWG244" s="171"/>
      <c r="VWH244" s="171"/>
      <c r="VWI244" s="171"/>
      <c r="VWJ244" s="171"/>
      <c r="VWK244" s="171"/>
      <c r="VWL244" s="171"/>
      <c r="VWM244" s="171"/>
      <c r="VWN244" s="171"/>
      <c r="VWO244" s="171"/>
      <c r="VWP244" s="171"/>
      <c r="VWQ244" s="171"/>
      <c r="VWR244" s="171"/>
      <c r="VWS244" s="171"/>
      <c r="VWT244" s="171"/>
      <c r="VWU244" s="171"/>
      <c r="VWV244" s="171"/>
      <c r="VWW244" s="171"/>
      <c r="VWX244" s="171"/>
      <c r="VWY244" s="171"/>
      <c r="VWZ244" s="171"/>
      <c r="VXA244" s="171"/>
      <c r="VXB244" s="171"/>
      <c r="VXC244" s="171"/>
      <c r="VXD244" s="171"/>
      <c r="VXE244" s="171"/>
      <c r="VXF244" s="171"/>
      <c r="VXG244" s="171"/>
      <c r="VXH244" s="171"/>
      <c r="VXI244" s="171"/>
      <c r="VXJ244" s="171"/>
      <c r="VXK244" s="171"/>
      <c r="VXL244" s="171"/>
      <c r="VXM244" s="171"/>
      <c r="VXN244" s="171"/>
      <c r="VXO244" s="171"/>
      <c r="VXP244" s="171"/>
      <c r="VXQ244" s="171"/>
      <c r="VXR244" s="171"/>
      <c r="VXS244" s="171"/>
      <c r="VXT244" s="171"/>
      <c r="VXU244" s="171"/>
      <c r="VXV244" s="171"/>
      <c r="VXW244" s="171"/>
      <c r="VXX244" s="171"/>
      <c r="VXY244" s="171"/>
      <c r="VXZ244" s="171"/>
      <c r="VYA244" s="171"/>
      <c r="VYB244" s="171"/>
      <c r="VYC244" s="171"/>
      <c r="VYD244" s="171"/>
      <c r="VYE244" s="171"/>
      <c r="VYF244" s="171"/>
      <c r="VYG244" s="171"/>
      <c r="VYH244" s="171"/>
      <c r="VYI244" s="171"/>
      <c r="VYJ244" s="171"/>
      <c r="VYK244" s="171"/>
      <c r="VYL244" s="171"/>
      <c r="VYM244" s="171"/>
      <c r="VYN244" s="171"/>
      <c r="VYO244" s="171"/>
      <c r="VYP244" s="171"/>
      <c r="VYQ244" s="171"/>
      <c r="VYR244" s="171"/>
      <c r="VYS244" s="171"/>
      <c r="VYT244" s="171"/>
      <c r="VYU244" s="171"/>
      <c r="VYV244" s="171"/>
      <c r="VYW244" s="171"/>
      <c r="VYX244" s="171"/>
      <c r="VYY244" s="171"/>
      <c r="VYZ244" s="171"/>
      <c r="VZA244" s="171"/>
      <c r="VZB244" s="171"/>
      <c r="VZC244" s="171"/>
      <c r="VZD244" s="171"/>
      <c r="VZE244" s="171"/>
      <c r="VZF244" s="171"/>
      <c r="VZG244" s="171"/>
      <c r="VZH244" s="171"/>
      <c r="VZI244" s="171"/>
      <c r="VZJ244" s="171"/>
      <c r="VZK244" s="171"/>
      <c r="VZL244" s="171"/>
      <c r="VZM244" s="171"/>
      <c r="VZN244" s="171"/>
      <c r="VZO244" s="171"/>
      <c r="VZP244" s="171"/>
      <c r="VZQ244" s="171"/>
      <c r="VZR244" s="171"/>
      <c r="VZS244" s="171"/>
      <c r="VZT244" s="171"/>
      <c r="VZU244" s="171"/>
      <c r="VZV244" s="171"/>
      <c r="VZW244" s="171"/>
      <c r="VZX244" s="171"/>
      <c r="VZY244" s="171"/>
      <c r="VZZ244" s="171"/>
      <c r="WAA244" s="171"/>
      <c r="WAB244" s="171"/>
      <c r="WAC244" s="171"/>
      <c r="WAD244" s="171"/>
      <c r="WAE244" s="171"/>
      <c r="WAF244" s="171"/>
      <c r="WAG244" s="171"/>
      <c r="WAH244" s="171"/>
      <c r="WAI244" s="171"/>
      <c r="WAJ244" s="171"/>
      <c r="WAK244" s="171"/>
      <c r="WAL244" s="171"/>
      <c r="WAM244" s="171"/>
      <c r="WAN244" s="171"/>
      <c r="WAO244" s="171"/>
      <c r="WAP244" s="171"/>
      <c r="WAQ244" s="171"/>
      <c r="WAR244" s="171"/>
      <c r="WAS244" s="171"/>
      <c r="WAT244" s="171"/>
      <c r="WAU244" s="171"/>
      <c r="WAV244" s="171"/>
      <c r="WAW244" s="171"/>
      <c r="WAX244" s="171"/>
      <c r="WAY244" s="171"/>
      <c r="WAZ244" s="171"/>
      <c r="WBA244" s="171"/>
      <c r="WBB244" s="171"/>
      <c r="WBC244" s="171"/>
      <c r="WBD244" s="171"/>
      <c r="WBE244" s="171"/>
      <c r="WBF244" s="171"/>
      <c r="WBG244" s="171"/>
      <c r="WBH244" s="171"/>
      <c r="WBI244" s="171"/>
      <c r="WBJ244" s="171"/>
      <c r="WBK244" s="171"/>
      <c r="WBL244" s="171"/>
      <c r="WBM244" s="171"/>
      <c r="WBN244" s="171"/>
      <c r="WBO244" s="171"/>
      <c r="WBP244" s="171"/>
      <c r="WBQ244" s="171"/>
      <c r="WBR244" s="171"/>
      <c r="WBS244" s="171"/>
      <c r="WBT244" s="171"/>
      <c r="WBU244" s="171"/>
      <c r="WBV244" s="171"/>
      <c r="WBW244" s="171"/>
      <c r="WBX244" s="171"/>
      <c r="WBY244" s="171"/>
      <c r="WBZ244" s="171"/>
      <c r="WCA244" s="171"/>
      <c r="WCB244" s="171"/>
      <c r="WCC244" s="171"/>
      <c r="WCD244" s="171"/>
      <c r="WCE244" s="171"/>
      <c r="WCF244" s="171"/>
      <c r="WCG244" s="171"/>
      <c r="WCH244" s="171"/>
      <c r="WCI244" s="171"/>
      <c r="WCJ244" s="171"/>
      <c r="WCK244" s="171"/>
      <c r="WCL244" s="171"/>
      <c r="WCM244" s="171"/>
      <c r="WCN244" s="171"/>
      <c r="WCO244" s="171"/>
      <c r="WCP244" s="171"/>
      <c r="WCQ244" s="171"/>
      <c r="WCR244" s="171"/>
      <c r="WCS244" s="171"/>
      <c r="WCT244" s="171"/>
      <c r="WCU244" s="171"/>
      <c r="WCV244" s="171"/>
      <c r="WCW244" s="171"/>
      <c r="WCX244" s="171"/>
      <c r="WCY244" s="171"/>
      <c r="WCZ244" s="171"/>
      <c r="WDA244" s="171"/>
      <c r="WDB244" s="171"/>
      <c r="WDC244" s="171"/>
      <c r="WDD244" s="171"/>
      <c r="WDE244" s="171"/>
      <c r="WDF244" s="171"/>
      <c r="WDG244" s="171"/>
      <c r="WDH244" s="171"/>
      <c r="WDI244" s="171"/>
      <c r="WDJ244" s="171"/>
      <c r="WDK244" s="171"/>
      <c r="WDL244" s="171"/>
      <c r="WDM244" s="171"/>
      <c r="WDN244" s="171"/>
      <c r="WDO244" s="171"/>
      <c r="WDP244" s="171"/>
      <c r="WDQ244" s="171"/>
      <c r="WDR244" s="171"/>
      <c r="WDS244" s="171"/>
      <c r="WDT244" s="171"/>
      <c r="WDU244" s="171"/>
      <c r="WDV244" s="171"/>
      <c r="WDW244" s="171"/>
      <c r="WDX244" s="171"/>
      <c r="WDY244" s="171"/>
      <c r="WDZ244" s="171"/>
      <c r="WEA244" s="171"/>
      <c r="WEB244" s="171"/>
      <c r="WEC244" s="171"/>
      <c r="WED244" s="171"/>
      <c r="WEE244" s="171"/>
      <c r="WEF244" s="171"/>
      <c r="WEG244" s="171"/>
      <c r="WEH244" s="171"/>
      <c r="WEI244" s="171"/>
      <c r="WEJ244" s="171"/>
      <c r="WEK244" s="171"/>
      <c r="WEL244" s="171"/>
      <c r="WEM244" s="171"/>
      <c r="WEN244" s="171"/>
      <c r="WEO244" s="171"/>
      <c r="WEP244" s="171"/>
      <c r="WEQ244" s="171"/>
      <c r="WER244" s="171"/>
      <c r="WES244" s="171"/>
      <c r="WET244" s="171"/>
      <c r="WEU244" s="171"/>
      <c r="WEV244" s="171"/>
      <c r="WEW244" s="171"/>
      <c r="WEX244" s="171"/>
      <c r="WEY244" s="171"/>
      <c r="WEZ244" s="171"/>
      <c r="WFA244" s="171"/>
      <c r="WFB244" s="171"/>
      <c r="WFC244" s="171"/>
      <c r="WFD244" s="171"/>
      <c r="WFE244" s="171"/>
      <c r="WFF244" s="171"/>
      <c r="WFG244" s="171"/>
      <c r="WFH244" s="171"/>
      <c r="WFI244" s="171"/>
      <c r="WFJ244" s="171"/>
      <c r="WFK244" s="171"/>
      <c r="WFL244" s="171"/>
      <c r="WFM244" s="171"/>
      <c r="WFN244" s="171"/>
      <c r="WFO244" s="171"/>
      <c r="WFP244" s="171"/>
      <c r="WFQ244" s="171"/>
      <c r="WFR244" s="171"/>
      <c r="WFS244" s="171"/>
      <c r="WFT244" s="171"/>
      <c r="WFU244" s="171"/>
      <c r="WFV244" s="171"/>
      <c r="WFW244" s="171"/>
      <c r="WFX244" s="171"/>
      <c r="WFY244" s="171"/>
      <c r="WFZ244" s="171"/>
      <c r="WGA244" s="171"/>
      <c r="WGB244" s="171"/>
      <c r="WGC244" s="171"/>
      <c r="WGD244" s="171"/>
      <c r="WGE244" s="171"/>
      <c r="WGF244" s="171"/>
      <c r="WGG244" s="171"/>
      <c r="WGH244" s="171"/>
      <c r="WGI244" s="171"/>
      <c r="WGJ244" s="171"/>
      <c r="WGK244" s="171"/>
      <c r="WGL244" s="171"/>
      <c r="WGM244" s="171"/>
      <c r="WGN244" s="171"/>
      <c r="WGO244" s="171"/>
      <c r="WGP244" s="171"/>
      <c r="WGQ244" s="171"/>
      <c r="WGR244" s="171"/>
      <c r="WGS244" s="171"/>
      <c r="WGT244" s="171"/>
      <c r="WGU244" s="171"/>
      <c r="WGV244" s="171"/>
      <c r="WGW244" s="171"/>
      <c r="WGX244" s="171"/>
      <c r="WGY244" s="171"/>
      <c r="WGZ244" s="171"/>
      <c r="WHA244" s="171"/>
      <c r="WHB244" s="171"/>
      <c r="WHC244" s="171"/>
      <c r="WHD244" s="171"/>
      <c r="WHE244" s="171"/>
      <c r="WHF244" s="171"/>
      <c r="WHG244" s="171"/>
      <c r="WHH244" s="171"/>
      <c r="WHI244" s="171"/>
      <c r="WHJ244" s="171"/>
      <c r="WHK244" s="171"/>
      <c r="WHL244" s="171"/>
      <c r="WHM244" s="171"/>
      <c r="WHN244" s="171"/>
      <c r="WHO244" s="171"/>
      <c r="WHP244" s="171"/>
      <c r="WHQ244" s="171"/>
      <c r="WHR244" s="171"/>
      <c r="WHS244" s="171"/>
      <c r="WHT244" s="171"/>
      <c r="WHU244" s="171"/>
      <c r="WHV244" s="171"/>
      <c r="WHW244" s="171"/>
      <c r="WHX244" s="171"/>
      <c r="WHY244" s="171"/>
      <c r="WHZ244" s="171"/>
      <c r="WIA244" s="171"/>
      <c r="WIB244" s="171"/>
      <c r="WIC244" s="171"/>
      <c r="WID244" s="171"/>
      <c r="WIE244" s="171"/>
      <c r="WIF244" s="171"/>
      <c r="WIG244" s="171"/>
      <c r="WIH244" s="171"/>
      <c r="WII244" s="171"/>
      <c r="WIJ244" s="171"/>
      <c r="WIK244" s="171"/>
      <c r="WIL244" s="171"/>
      <c r="WIM244" s="171"/>
      <c r="WIN244" s="171"/>
      <c r="WIO244" s="171"/>
      <c r="WIP244" s="171"/>
      <c r="WIQ244" s="171"/>
      <c r="WIR244" s="171"/>
      <c r="WIS244" s="171"/>
      <c r="WIT244" s="171"/>
      <c r="WIU244" s="171"/>
      <c r="WIV244" s="171"/>
      <c r="WIW244" s="171"/>
      <c r="WIX244" s="171"/>
      <c r="WIY244" s="171"/>
      <c r="WIZ244" s="171"/>
      <c r="WJA244" s="171"/>
      <c r="WJB244" s="171"/>
      <c r="WJC244" s="171"/>
      <c r="WJD244" s="171"/>
      <c r="WJE244" s="171"/>
      <c r="WJF244" s="171"/>
      <c r="WJG244" s="171"/>
      <c r="WJH244" s="171"/>
      <c r="WJI244" s="171"/>
      <c r="WJJ244" s="171"/>
      <c r="WJK244" s="171"/>
      <c r="WJL244" s="171"/>
      <c r="WJM244" s="171"/>
      <c r="WJN244" s="171"/>
      <c r="WJO244" s="171"/>
      <c r="WJP244" s="171"/>
      <c r="WJQ244" s="171"/>
      <c r="WJR244" s="171"/>
      <c r="WJS244" s="171"/>
      <c r="WJT244" s="171"/>
      <c r="WJU244" s="171"/>
      <c r="WJV244" s="171"/>
      <c r="WJW244" s="171"/>
      <c r="WJX244" s="171"/>
      <c r="WJY244" s="171"/>
      <c r="WJZ244" s="171"/>
      <c r="WKA244" s="171"/>
      <c r="WKB244" s="171"/>
      <c r="WKC244" s="171"/>
      <c r="WKD244" s="171"/>
      <c r="WKE244" s="171"/>
      <c r="WKF244" s="171"/>
      <c r="WKG244" s="171"/>
      <c r="WKH244" s="171"/>
      <c r="WKI244" s="171"/>
      <c r="WKJ244" s="171"/>
      <c r="WKK244" s="171"/>
      <c r="WKL244" s="171"/>
      <c r="WKM244" s="171"/>
      <c r="WKN244" s="171"/>
      <c r="WKO244" s="171"/>
      <c r="WKP244" s="171"/>
      <c r="WKQ244" s="171"/>
      <c r="WKR244" s="171"/>
      <c r="WKS244" s="171"/>
      <c r="WKT244" s="171"/>
      <c r="WKU244" s="171"/>
      <c r="WKV244" s="171"/>
      <c r="WKW244" s="171"/>
      <c r="WKX244" s="171"/>
      <c r="WKY244" s="171"/>
      <c r="WKZ244" s="171"/>
      <c r="WLA244" s="171"/>
      <c r="WLB244" s="171"/>
      <c r="WLC244" s="171"/>
      <c r="WLD244" s="171"/>
      <c r="WLE244" s="171"/>
      <c r="WLF244" s="171"/>
      <c r="WLG244" s="171"/>
      <c r="WLH244" s="171"/>
      <c r="WLI244" s="171"/>
      <c r="WLJ244" s="171"/>
      <c r="WLK244" s="171"/>
      <c r="WLL244" s="171"/>
      <c r="WLM244" s="171"/>
      <c r="WLN244" s="171"/>
      <c r="WLO244" s="171"/>
      <c r="WLP244" s="171"/>
      <c r="WLQ244" s="171"/>
      <c r="WLR244" s="171"/>
      <c r="WLS244" s="171"/>
      <c r="WLT244" s="171"/>
      <c r="WLU244" s="171"/>
      <c r="WLV244" s="171"/>
      <c r="WLW244" s="171"/>
      <c r="WLX244" s="171"/>
      <c r="WLY244" s="171"/>
      <c r="WLZ244" s="171"/>
      <c r="WMA244" s="171"/>
      <c r="WMB244" s="171"/>
      <c r="WMC244" s="171"/>
      <c r="WMD244" s="171"/>
      <c r="WME244" s="171"/>
      <c r="WMF244" s="171"/>
      <c r="WMG244" s="171"/>
      <c r="WMH244" s="171"/>
      <c r="WMI244" s="171"/>
      <c r="WMJ244" s="171"/>
      <c r="WMK244" s="171"/>
      <c r="WML244" s="171"/>
      <c r="WMM244" s="171"/>
      <c r="WMN244" s="171"/>
      <c r="WMO244" s="171"/>
      <c r="WMP244" s="171"/>
      <c r="WMQ244" s="171"/>
      <c r="WMR244" s="171"/>
      <c r="WMS244" s="171"/>
      <c r="WMT244" s="171"/>
      <c r="WMU244" s="171"/>
      <c r="WMV244" s="171"/>
      <c r="WMW244" s="171"/>
      <c r="WMX244" s="171"/>
      <c r="WMY244" s="171"/>
      <c r="WMZ244" s="171"/>
      <c r="WNA244" s="171"/>
      <c r="WNB244" s="171"/>
      <c r="WNC244" s="171"/>
      <c r="WND244" s="171"/>
      <c r="WNE244" s="171"/>
      <c r="WNF244" s="171"/>
      <c r="WNG244" s="171"/>
      <c r="WNH244" s="171"/>
      <c r="WNI244" s="171"/>
      <c r="WNJ244" s="171"/>
      <c r="WNK244" s="171"/>
      <c r="WNL244" s="171"/>
      <c r="WNM244" s="171"/>
      <c r="WNN244" s="171"/>
      <c r="WNO244" s="171"/>
      <c r="WNP244" s="171"/>
      <c r="WNQ244" s="171"/>
      <c r="WNR244" s="171"/>
      <c r="WNS244" s="171"/>
      <c r="WNT244" s="171"/>
      <c r="WNU244" s="171"/>
      <c r="WNV244" s="171"/>
      <c r="WNW244" s="171"/>
      <c r="WNX244" s="171"/>
      <c r="WNY244" s="171"/>
      <c r="WNZ244" s="171"/>
      <c r="WOA244" s="171"/>
      <c r="WOB244" s="171"/>
      <c r="WOC244" s="171"/>
      <c r="WOD244" s="171"/>
      <c r="WOE244" s="171"/>
      <c r="WOF244" s="171"/>
      <c r="WOG244" s="171"/>
      <c r="WOH244" s="171"/>
      <c r="WOI244" s="171"/>
      <c r="WOJ244" s="171"/>
      <c r="WOK244" s="171"/>
      <c r="WOL244" s="171"/>
      <c r="WOM244" s="171"/>
      <c r="WON244" s="171"/>
      <c r="WOO244" s="171"/>
      <c r="WOP244" s="171"/>
      <c r="WOQ244" s="171"/>
      <c r="WOR244" s="171"/>
      <c r="WOS244" s="171"/>
      <c r="WOT244" s="171"/>
      <c r="WOU244" s="171"/>
      <c r="WOV244" s="171"/>
      <c r="WOW244" s="171"/>
      <c r="WOX244" s="171"/>
      <c r="WOY244" s="171"/>
      <c r="WOZ244" s="171"/>
      <c r="WPA244" s="171"/>
      <c r="WPB244" s="171"/>
      <c r="WPC244" s="171"/>
      <c r="WPD244" s="171"/>
      <c r="WPE244" s="171"/>
      <c r="WPF244" s="171"/>
      <c r="WPG244" s="171"/>
      <c r="WPH244" s="171"/>
      <c r="WPI244" s="171"/>
      <c r="WPJ244" s="171"/>
      <c r="WPK244" s="171"/>
      <c r="WPL244" s="171"/>
      <c r="WPM244" s="171"/>
      <c r="WPN244" s="171"/>
      <c r="WPO244" s="171"/>
      <c r="WPP244" s="171"/>
      <c r="WPQ244" s="171"/>
      <c r="WPR244" s="171"/>
      <c r="WPS244" s="171"/>
      <c r="WPT244" s="171"/>
      <c r="WPU244" s="171"/>
      <c r="WPV244" s="171"/>
      <c r="WPW244" s="171"/>
      <c r="WPX244" s="171"/>
      <c r="WPY244" s="171"/>
      <c r="WPZ244" s="171"/>
      <c r="WQA244" s="171"/>
      <c r="WQB244" s="171"/>
      <c r="WQC244" s="171"/>
      <c r="WQD244" s="171"/>
      <c r="WQE244" s="171"/>
      <c r="WQF244" s="171"/>
      <c r="WQG244" s="171"/>
      <c r="WQH244" s="171"/>
      <c r="WQI244" s="171"/>
      <c r="WQJ244" s="171"/>
      <c r="WQK244" s="171"/>
      <c r="WQL244" s="171"/>
      <c r="WQM244" s="171"/>
      <c r="WQN244" s="171"/>
      <c r="WQO244" s="171"/>
      <c r="WQP244" s="171"/>
      <c r="WQQ244" s="171"/>
      <c r="WQR244" s="171"/>
      <c r="WQS244" s="171"/>
      <c r="WQT244" s="171"/>
      <c r="WQU244" s="171"/>
      <c r="WQV244" s="171"/>
      <c r="WQW244" s="171"/>
      <c r="WQX244" s="171"/>
      <c r="WQY244" s="171"/>
      <c r="WQZ244" s="171"/>
      <c r="WRA244" s="171"/>
      <c r="WRB244" s="171"/>
      <c r="WRC244" s="171"/>
      <c r="WRD244" s="171"/>
      <c r="WRE244" s="171"/>
      <c r="WRF244" s="171"/>
      <c r="WRG244" s="171"/>
      <c r="WRH244" s="171"/>
      <c r="WRI244" s="171"/>
      <c r="WRJ244" s="171"/>
      <c r="WRK244" s="171"/>
      <c r="WRL244" s="171"/>
      <c r="WRM244" s="171"/>
      <c r="WRN244" s="171"/>
      <c r="WRO244" s="171"/>
      <c r="WRP244" s="171"/>
      <c r="WRQ244" s="171"/>
      <c r="WRR244" s="171"/>
      <c r="WRS244" s="171"/>
      <c r="WRT244" s="171"/>
      <c r="WRU244" s="171"/>
      <c r="WRV244" s="171"/>
      <c r="WRW244" s="171"/>
      <c r="WRX244" s="171"/>
      <c r="WRY244" s="171"/>
      <c r="WRZ244" s="171"/>
      <c r="WSA244" s="171"/>
      <c r="WSB244" s="171"/>
      <c r="WSC244" s="171"/>
      <c r="WSD244" s="171"/>
      <c r="WSE244" s="171"/>
      <c r="WSF244" s="171"/>
      <c r="WSG244" s="171"/>
      <c r="WSH244" s="171"/>
      <c r="WSI244" s="171"/>
      <c r="WSJ244" s="171"/>
      <c r="WSK244" s="171"/>
      <c r="WSL244" s="171"/>
      <c r="WSM244" s="171"/>
      <c r="WSN244" s="171"/>
      <c r="WSO244" s="171"/>
      <c r="WSP244" s="171"/>
      <c r="WSQ244" s="171"/>
      <c r="WSR244" s="171"/>
      <c r="WSS244" s="171"/>
      <c r="WST244" s="171"/>
      <c r="WSU244" s="171"/>
      <c r="WSV244" s="171"/>
      <c r="WSW244" s="171"/>
      <c r="WSX244" s="171"/>
      <c r="WSY244" s="171"/>
      <c r="WSZ244" s="171"/>
      <c r="WTA244" s="171"/>
      <c r="WTB244" s="171"/>
      <c r="WTC244" s="171"/>
      <c r="WTD244" s="171"/>
      <c r="WTE244" s="171"/>
      <c r="WTF244" s="171"/>
      <c r="WTG244" s="171"/>
      <c r="WTH244" s="171"/>
      <c r="WTI244" s="171"/>
      <c r="WTJ244" s="171"/>
      <c r="WTK244" s="171"/>
      <c r="WTL244" s="171"/>
      <c r="WTM244" s="171"/>
      <c r="WTN244" s="171"/>
      <c r="WTO244" s="171"/>
      <c r="WTP244" s="171"/>
      <c r="WTQ244" s="171"/>
      <c r="WTR244" s="171"/>
      <c r="WTS244" s="171"/>
      <c r="WTT244" s="171"/>
      <c r="WTU244" s="171"/>
      <c r="WTV244" s="171"/>
      <c r="WTW244" s="171"/>
      <c r="WTX244" s="171"/>
      <c r="WTY244" s="171"/>
      <c r="WTZ244" s="171"/>
      <c r="WUA244" s="171"/>
      <c r="WUB244" s="171"/>
      <c r="WUC244" s="171"/>
      <c r="WUD244" s="171"/>
      <c r="WUE244" s="171"/>
      <c r="WUF244" s="171"/>
      <c r="WUG244" s="171"/>
      <c r="WUH244" s="171"/>
      <c r="WUI244" s="171"/>
      <c r="WUJ244" s="171"/>
      <c r="WUK244" s="171"/>
      <c r="WUL244" s="171"/>
      <c r="WUM244" s="171"/>
      <c r="WUN244" s="171"/>
      <c r="WUO244" s="171"/>
      <c r="WUP244" s="171"/>
      <c r="WUQ244" s="171"/>
      <c r="WUR244" s="171"/>
      <c r="WUS244" s="171"/>
      <c r="WUT244" s="171"/>
      <c r="WUU244" s="171"/>
      <c r="WUV244" s="171"/>
      <c r="WUW244" s="171"/>
      <c r="WUX244" s="171"/>
      <c r="WUY244" s="171"/>
      <c r="WUZ244" s="171"/>
      <c r="WVA244" s="171"/>
      <c r="WVB244" s="171"/>
      <c r="WVC244" s="171"/>
      <c r="WVD244" s="171"/>
      <c r="WVE244" s="171"/>
      <c r="WVF244" s="171"/>
      <c r="WVG244" s="171"/>
      <c r="WVH244" s="171"/>
      <c r="WVI244" s="171"/>
      <c r="WVJ244" s="171"/>
      <c r="WVK244" s="171"/>
      <c r="WVL244" s="171"/>
      <c r="WVM244" s="171"/>
      <c r="WVN244" s="171"/>
      <c r="WVO244" s="171"/>
      <c r="WVP244" s="171"/>
      <c r="WVQ244" s="171"/>
      <c r="WVR244" s="171"/>
      <c r="WVS244" s="171"/>
      <c r="WVT244" s="171"/>
      <c r="WVU244" s="171"/>
      <c r="WVV244" s="171"/>
      <c r="WVW244" s="171"/>
      <c r="WVX244" s="171"/>
      <c r="WVY244" s="171"/>
      <c r="WVZ244" s="171"/>
      <c r="WWA244" s="171"/>
      <c r="WWB244" s="171"/>
      <c r="WWC244" s="171"/>
      <c r="WWD244" s="171"/>
      <c r="WWE244" s="171"/>
      <c r="WWF244" s="171"/>
      <c r="WWG244" s="171"/>
      <c r="WWH244" s="171"/>
      <c r="WWI244" s="171"/>
    </row>
    <row r="245" spans="1:16155" ht="33" hidden="1" x14ac:dyDescent="0.3">
      <c r="A245" s="234" t="s">
        <v>1088</v>
      </c>
      <c r="B245" s="12" t="s">
        <v>58</v>
      </c>
      <c r="C245" s="13"/>
      <c r="D245" s="14" t="s">
        <v>53</v>
      </c>
      <c r="E245" s="9" t="s">
        <v>57</v>
      </c>
      <c r="F245" s="9" t="s">
        <v>57</v>
      </c>
      <c r="G245" s="9" t="s">
        <v>57</v>
      </c>
      <c r="H245" s="9" t="s">
        <v>54</v>
      </c>
      <c r="I245" s="9" t="s">
        <v>59</v>
      </c>
      <c r="J245" s="9" t="s">
        <v>60</v>
      </c>
      <c r="K245" s="10">
        <v>6360</v>
      </c>
      <c r="M245" s="9"/>
      <c r="N245" s="9"/>
      <c r="O245" s="9"/>
      <c r="P245" s="9"/>
      <c r="Q245" s="9" t="s">
        <v>29</v>
      </c>
      <c r="R245" s="9" t="s">
        <v>29</v>
      </c>
      <c r="S245" s="9" t="s">
        <v>29</v>
      </c>
      <c r="T245" s="9"/>
      <c r="U245" s="9"/>
      <c r="V245" s="9"/>
      <c r="W245" s="9"/>
      <c r="X245" s="9"/>
      <c r="Y245" s="9"/>
      <c r="Z245" s="9"/>
      <c r="AA245" s="9"/>
      <c r="AQ245" s="247"/>
      <c r="AR245" s="247"/>
      <c r="AS245" s="247"/>
      <c r="AT245" s="247"/>
      <c r="AU245" s="247"/>
      <c r="AV245" s="247"/>
      <c r="AW245" s="247"/>
      <c r="AX245" s="247"/>
      <c r="AY245" s="247"/>
      <c r="AZ245" s="247"/>
      <c r="BA245" s="247"/>
      <c r="BB245" s="247"/>
      <c r="BC245" s="247"/>
      <c r="BD245" s="247"/>
      <c r="BE245" s="247"/>
      <c r="BF245" s="247"/>
      <c r="BG245" s="247"/>
      <c r="BH245" s="247"/>
      <c r="BI245" s="247"/>
      <c r="BJ245" s="247"/>
      <c r="BK245" s="247"/>
      <c r="BL245" s="247"/>
      <c r="BM245" s="247"/>
      <c r="BN245" s="247"/>
      <c r="BO245" s="247"/>
      <c r="BP245" s="247"/>
      <c r="BQ245" s="247"/>
      <c r="BR245" s="247"/>
      <c r="BS245" s="247"/>
      <c r="BT245" s="247"/>
      <c r="BU245" s="247"/>
      <c r="BV245" s="247"/>
      <c r="BW245" s="247"/>
      <c r="BX245" s="247"/>
      <c r="BY245" s="247"/>
      <c r="BZ245" s="247"/>
      <c r="CA245" s="247"/>
      <c r="CB245" s="247"/>
      <c r="CC245" s="247"/>
      <c r="CD245" s="247"/>
      <c r="CE245" s="247"/>
      <c r="CF245" s="247"/>
      <c r="CG245" s="247"/>
      <c r="CH245" s="247"/>
      <c r="CI245" s="247"/>
      <c r="CJ245" s="247"/>
      <c r="CK245" s="247"/>
      <c r="CL245" s="247"/>
      <c r="CM245" s="247"/>
      <c r="CN245" s="247"/>
      <c r="CO245" s="247"/>
      <c r="CP245" s="247"/>
      <c r="CQ245" s="247"/>
      <c r="CR245" s="247"/>
      <c r="CS245" s="247"/>
      <c r="CT245" s="247"/>
      <c r="CU245" s="247"/>
      <c r="CV245" s="247"/>
      <c r="CW245" s="247"/>
      <c r="CX245" s="247"/>
      <c r="CY245" s="247"/>
      <c r="CZ245" s="247"/>
      <c r="DA245" s="247"/>
      <c r="DB245" s="247"/>
      <c r="DC245" s="247"/>
      <c r="DD245" s="247"/>
      <c r="DE245" s="247"/>
      <c r="DF245" s="247"/>
      <c r="DG245" s="247"/>
      <c r="DH245" s="247"/>
      <c r="DI245" s="247"/>
      <c r="DJ245" s="247"/>
      <c r="DK245" s="247"/>
      <c r="DL245" s="247"/>
      <c r="DM245" s="247"/>
      <c r="DN245" s="247"/>
      <c r="DO245" s="247"/>
      <c r="DP245" s="247"/>
      <c r="DQ245" s="247"/>
      <c r="DR245" s="247"/>
      <c r="DS245" s="247"/>
      <c r="DT245" s="247"/>
      <c r="DU245" s="247"/>
      <c r="DV245" s="247"/>
      <c r="DW245" s="247"/>
      <c r="DX245" s="247"/>
      <c r="DY245" s="247"/>
      <c r="DZ245" s="247"/>
      <c r="EA245" s="247"/>
      <c r="EB245" s="247"/>
      <c r="EC245" s="247"/>
      <c r="ED245" s="247"/>
      <c r="EE245" s="247"/>
      <c r="EF245" s="247"/>
      <c r="EG245" s="247"/>
      <c r="EH245" s="247"/>
      <c r="EI245" s="247"/>
      <c r="EJ245" s="247"/>
      <c r="EK245" s="247"/>
      <c r="EL245" s="247"/>
      <c r="EM245" s="247"/>
      <c r="EN245" s="247"/>
      <c r="EO245" s="247"/>
      <c r="EP245" s="247"/>
      <c r="EQ245" s="247"/>
      <c r="ER245" s="247"/>
      <c r="ES245" s="247"/>
      <c r="ET245" s="247"/>
      <c r="EU245" s="247"/>
      <c r="EV245" s="247"/>
      <c r="EW245" s="247"/>
      <c r="EX245" s="247"/>
      <c r="EY245" s="247"/>
      <c r="EZ245" s="247"/>
      <c r="FA245" s="247"/>
      <c r="FB245" s="247"/>
      <c r="FC245" s="247"/>
      <c r="FD245" s="247"/>
      <c r="FE245" s="247"/>
      <c r="FF245" s="247"/>
      <c r="FG245" s="247"/>
      <c r="FH245" s="247"/>
      <c r="FI245" s="247"/>
      <c r="FJ245" s="247"/>
      <c r="FK245" s="247"/>
      <c r="FL245" s="247"/>
      <c r="FM245" s="247"/>
      <c r="FN245" s="247"/>
      <c r="FO245" s="247"/>
      <c r="FP245" s="247"/>
      <c r="FQ245" s="247"/>
      <c r="FR245" s="247"/>
      <c r="FS245" s="247"/>
      <c r="FT245" s="247"/>
      <c r="FU245" s="247"/>
      <c r="FV245" s="247"/>
      <c r="FW245" s="247"/>
      <c r="FX245" s="247"/>
      <c r="FY245" s="247"/>
      <c r="FZ245" s="247"/>
      <c r="GA245" s="247"/>
      <c r="GB245" s="247"/>
      <c r="GC245" s="247"/>
      <c r="GD245" s="247"/>
      <c r="GE245" s="247"/>
      <c r="GF245" s="247"/>
      <c r="GG245" s="247"/>
      <c r="GH245" s="247"/>
      <c r="GI245" s="247"/>
      <c r="GJ245" s="247"/>
      <c r="GK245" s="247"/>
      <c r="GL245" s="247"/>
      <c r="GM245" s="247"/>
      <c r="GN245" s="247"/>
      <c r="GO245" s="247"/>
      <c r="GP245" s="247"/>
      <c r="GQ245" s="247"/>
      <c r="GR245" s="247"/>
      <c r="GS245" s="247"/>
      <c r="GT245" s="247"/>
      <c r="GU245" s="247"/>
      <c r="GV245" s="247"/>
      <c r="GW245" s="247"/>
      <c r="GX245" s="247"/>
      <c r="GY245" s="247"/>
      <c r="GZ245" s="247"/>
      <c r="HA245" s="247"/>
      <c r="HB245" s="247"/>
      <c r="HC245" s="247"/>
      <c r="HD245" s="247"/>
      <c r="HE245" s="247"/>
      <c r="HF245" s="247"/>
      <c r="HG245" s="247"/>
      <c r="HH245" s="247"/>
      <c r="HI245" s="247"/>
      <c r="HJ245" s="247"/>
      <c r="HK245" s="247"/>
      <c r="HL245" s="247"/>
      <c r="HM245" s="247"/>
      <c r="HN245" s="247"/>
      <c r="HO245" s="247"/>
      <c r="HP245" s="247"/>
      <c r="HQ245" s="247"/>
      <c r="HR245" s="247"/>
      <c r="HS245" s="247"/>
      <c r="HT245" s="247"/>
      <c r="HU245" s="247"/>
      <c r="HV245" s="247"/>
      <c r="HW245" s="247"/>
      <c r="HX245" s="247"/>
      <c r="HY245" s="247"/>
      <c r="HZ245" s="247"/>
      <c r="IA245" s="247"/>
      <c r="IB245" s="247"/>
      <c r="IC245" s="247"/>
      <c r="ID245" s="247"/>
      <c r="IE245" s="247"/>
      <c r="IF245" s="247"/>
      <c r="IG245" s="247"/>
      <c r="IH245" s="247"/>
      <c r="II245" s="247"/>
      <c r="IJ245" s="247"/>
      <c r="IK245" s="247"/>
      <c r="IL245" s="247"/>
      <c r="IM245" s="247"/>
      <c r="IN245" s="247"/>
      <c r="IO245" s="247"/>
      <c r="IP245" s="247"/>
      <c r="IQ245" s="247"/>
      <c r="IR245" s="247"/>
      <c r="IS245" s="247"/>
      <c r="IT245" s="247"/>
      <c r="IU245" s="247"/>
      <c r="IV245" s="247"/>
      <c r="IW245" s="247"/>
      <c r="IX245" s="247"/>
      <c r="IY245" s="247"/>
      <c r="IZ245" s="247"/>
      <c r="JA245" s="247"/>
      <c r="JB245" s="247"/>
      <c r="JC245" s="247"/>
      <c r="JD245" s="247"/>
      <c r="JE245" s="247"/>
      <c r="JF245" s="247"/>
      <c r="JG245" s="247"/>
      <c r="JH245" s="247"/>
      <c r="JI245" s="247"/>
      <c r="JJ245" s="247"/>
      <c r="JK245" s="247"/>
      <c r="JL245" s="247"/>
      <c r="JM245" s="247"/>
      <c r="JN245" s="247"/>
      <c r="JO245" s="247"/>
      <c r="JP245" s="247"/>
      <c r="JQ245" s="247"/>
      <c r="JR245" s="247"/>
      <c r="JS245" s="247"/>
      <c r="JT245" s="247"/>
      <c r="JU245" s="247"/>
      <c r="JV245" s="247"/>
      <c r="JW245" s="247"/>
      <c r="JX245" s="247"/>
      <c r="JY245" s="247"/>
      <c r="JZ245" s="247"/>
      <c r="KA245" s="247"/>
      <c r="KB245" s="247"/>
      <c r="KC245" s="247"/>
      <c r="KD245" s="247"/>
      <c r="KE245" s="247"/>
      <c r="KF245" s="247"/>
      <c r="KG245" s="247"/>
      <c r="KH245" s="247"/>
      <c r="KI245" s="247"/>
      <c r="KJ245" s="247"/>
      <c r="KK245" s="247"/>
      <c r="KL245" s="247"/>
      <c r="KM245" s="247"/>
      <c r="KN245" s="247"/>
      <c r="KO245" s="247"/>
      <c r="KP245" s="247"/>
      <c r="KQ245" s="247"/>
      <c r="KR245" s="247"/>
      <c r="KS245" s="247"/>
      <c r="KT245" s="247"/>
      <c r="KU245" s="247"/>
      <c r="KV245" s="247"/>
      <c r="KW245" s="247"/>
      <c r="KX245" s="247"/>
      <c r="KY245" s="247"/>
      <c r="KZ245" s="247"/>
      <c r="LA245" s="247"/>
      <c r="LB245" s="247"/>
      <c r="LC245" s="247"/>
      <c r="LD245" s="247"/>
      <c r="LE245" s="247"/>
      <c r="LF245" s="247"/>
      <c r="LG245" s="247"/>
      <c r="LH245" s="247"/>
      <c r="LI245" s="247"/>
      <c r="LJ245" s="247"/>
      <c r="LK245" s="247"/>
      <c r="LL245" s="247"/>
      <c r="LM245" s="247"/>
      <c r="LN245" s="247"/>
      <c r="LO245" s="247"/>
      <c r="LP245" s="247"/>
      <c r="LQ245" s="247"/>
      <c r="LR245" s="247"/>
      <c r="LS245" s="247"/>
      <c r="LT245" s="247"/>
      <c r="LU245" s="247"/>
      <c r="LV245" s="247"/>
      <c r="LW245" s="247"/>
      <c r="LX245" s="247"/>
      <c r="LY245" s="247"/>
      <c r="LZ245" s="247"/>
      <c r="MA245" s="247"/>
      <c r="MB245" s="247"/>
      <c r="MC245" s="247"/>
      <c r="MD245" s="247"/>
      <c r="ME245" s="247"/>
      <c r="MF245" s="247"/>
      <c r="MG245" s="247"/>
      <c r="MH245" s="247"/>
      <c r="MI245" s="247"/>
      <c r="MJ245" s="247"/>
      <c r="MK245" s="247"/>
      <c r="ML245" s="247"/>
      <c r="MM245" s="247"/>
      <c r="MN245" s="247"/>
      <c r="MO245" s="247"/>
      <c r="MP245" s="247"/>
      <c r="MQ245" s="247"/>
      <c r="MR245" s="247"/>
      <c r="MS245" s="247"/>
      <c r="MT245" s="247"/>
      <c r="MU245" s="247"/>
      <c r="MV245" s="247"/>
      <c r="MW245" s="247"/>
      <c r="MX245" s="247"/>
      <c r="MY245" s="247"/>
      <c r="MZ245" s="247"/>
      <c r="NA245" s="247"/>
      <c r="NB245" s="247"/>
      <c r="NC245" s="247"/>
      <c r="ND245" s="247"/>
      <c r="NE245" s="247"/>
      <c r="NF245" s="247"/>
      <c r="NG245" s="247"/>
      <c r="NH245" s="247"/>
      <c r="NI245" s="247"/>
      <c r="NJ245" s="247"/>
      <c r="NK245" s="247"/>
      <c r="NL245" s="247"/>
      <c r="NM245" s="247"/>
      <c r="NN245" s="247"/>
      <c r="NO245" s="247"/>
      <c r="NP245" s="247"/>
      <c r="NQ245" s="247"/>
      <c r="NR245" s="247"/>
      <c r="NS245" s="247"/>
      <c r="NT245" s="247"/>
      <c r="NU245" s="247"/>
      <c r="NV245" s="247"/>
      <c r="NW245" s="247"/>
      <c r="NX245" s="247"/>
      <c r="NY245" s="247"/>
      <c r="NZ245" s="247"/>
      <c r="OA245" s="247"/>
      <c r="OB245" s="247"/>
      <c r="OC245" s="247"/>
      <c r="OD245" s="247"/>
      <c r="OE245" s="247"/>
      <c r="OF245" s="247"/>
      <c r="OG245" s="247"/>
      <c r="OH245" s="247"/>
      <c r="OI245" s="247"/>
      <c r="OJ245" s="247"/>
      <c r="OK245" s="247"/>
      <c r="OL245" s="247"/>
      <c r="OM245" s="247"/>
      <c r="ON245" s="247"/>
      <c r="OO245" s="247"/>
      <c r="OP245" s="247"/>
      <c r="OQ245" s="247"/>
      <c r="OR245" s="247"/>
      <c r="OS245" s="247"/>
      <c r="OT245" s="247"/>
      <c r="OU245" s="247"/>
      <c r="OV245" s="247"/>
      <c r="OW245" s="247"/>
      <c r="OX245" s="247"/>
      <c r="OY245" s="247"/>
      <c r="OZ245" s="247"/>
      <c r="PA245" s="247"/>
      <c r="PB245" s="247"/>
      <c r="PC245" s="247"/>
      <c r="PD245" s="247"/>
      <c r="PE245" s="247"/>
      <c r="PF245" s="247"/>
      <c r="PG245" s="247"/>
      <c r="PH245" s="247"/>
      <c r="PI245" s="247"/>
      <c r="PJ245" s="247"/>
      <c r="PK245" s="247"/>
      <c r="PL245" s="247"/>
      <c r="PM245" s="247"/>
      <c r="PN245" s="247"/>
      <c r="PO245" s="247"/>
      <c r="PP245" s="247"/>
      <c r="PQ245" s="247"/>
      <c r="PR245" s="247"/>
      <c r="PS245" s="247"/>
      <c r="PT245" s="247"/>
      <c r="PU245" s="247"/>
      <c r="PV245" s="247"/>
      <c r="PW245" s="247"/>
      <c r="PX245" s="247"/>
      <c r="PY245" s="247"/>
      <c r="PZ245" s="247"/>
      <c r="QA245" s="247"/>
      <c r="QB245" s="247"/>
      <c r="QC245" s="247"/>
      <c r="QD245" s="247"/>
      <c r="QE245" s="247"/>
      <c r="QF245" s="247"/>
      <c r="QG245" s="247"/>
      <c r="QH245" s="247"/>
      <c r="QI245" s="247"/>
      <c r="QJ245" s="247"/>
      <c r="QK245" s="247"/>
      <c r="QL245" s="247"/>
      <c r="QM245" s="247"/>
      <c r="QN245" s="247"/>
      <c r="QO245" s="247"/>
      <c r="QP245" s="247"/>
      <c r="QQ245" s="247"/>
      <c r="QR245" s="247"/>
      <c r="QS245" s="247"/>
      <c r="QT245" s="247"/>
      <c r="QU245" s="247"/>
      <c r="QV245" s="247"/>
      <c r="QW245" s="247"/>
      <c r="QX245" s="247"/>
      <c r="QY245" s="247"/>
      <c r="QZ245" s="247"/>
      <c r="RA245" s="247"/>
      <c r="RB245" s="247"/>
      <c r="RC245" s="247"/>
      <c r="RD245" s="247"/>
      <c r="RE245" s="247"/>
      <c r="RF245" s="247"/>
      <c r="RG245" s="247"/>
      <c r="RH245" s="247"/>
      <c r="RI245" s="247"/>
      <c r="RJ245" s="247"/>
      <c r="RK245" s="247"/>
      <c r="RL245" s="247"/>
      <c r="RM245" s="247"/>
      <c r="RN245" s="247"/>
      <c r="RO245" s="247"/>
      <c r="RP245" s="247"/>
      <c r="RQ245" s="247"/>
      <c r="RR245" s="247"/>
      <c r="RS245" s="247"/>
      <c r="RT245" s="247"/>
      <c r="RU245" s="247"/>
      <c r="RV245" s="247"/>
      <c r="RW245" s="247"/>
      <c r="RX245" s="247"/>
      <c r="RY245" s="247"/>
      <c r="RZ245" s="247"/>
      <c r="SA245" s="247"/>
      <c r="SB245" s="247"/>
      <c r="SC245" s="247"/>
      <c r="SD245" s="247"/>
      <c r="SE245" s="247"/>
      <c r="SF245" s="247"/>
      <c r="SG245" s="247"/>
      <c r="SH245" s="247"/>
      <c r="SI245" s="247"/>
      <c r="SJ245" s="247"/>
      <c r="SK245" s="247"/>
      <c r="SL245" s="247"/>
      <c r="SM245" s="247"/>
      <c r="SN245" s="247"/>
      <c r="SO245" s="247"/>
      <c r="SP245" s="247"/>
      <c r="SQ245" s="247"/>
      <c r="SR245" s="247"/>
      <c r="SS245" s="247"/>
      <c r="ST245" s="247"/>
      <c r="SU245" s="247"/>
      <c r="SV245" s="247"/>
      <c r="SW245" s="247"/>
      <c r="SX245" s="247"/>
      <c r="SY245" s="247"/>
      <c r="SZ245" s="247"/>
      <c r="TA245" s="247"/>
      <c r="TB245" s="247"/>
      <c r="TC245" s="247"/>
      <c r="TD245" s="247"/>
      <c r="TE245" s="247"/>
      <c r="TF245" s="247"/>
      <c r="TG245" s="247"/>
      <c r="TH245" s="247"/>
      <c r="TI245" s="247"/>
      <c r="TJ245" s="247"/>
      <c r="TK245" s="247"/>
      <c r="TL245" s="247"/>
      <c r="TM245" s="247"/>
      <c r="TN245" s="247"/>
      <c r="TO245" s="247"/>
      <c r="TP245" s="247"/>
      <c r="TQ245" s="247"/>
      <c r="TR245" s="247"/>
      <c r="TS245" s="247"/>
      <c r="TT245" s="247"/>
      <c r="TU245" s="247"/>
      <c r="TV245" s="247"/>
      <c r="TW245" s="247"/>
      <c r="TX245" s="247"/>
      <c r="TY245" s="247"/>
      <c r="TZ245" s="247"/>
      <c r="UA245" s="247"/>
      <c r="UB245" s="247"/>
      <c r="UC245" s="247"/>
      <c r="UD245" s="247"/>
      <c r="UE245" s="247"/>
      <c r="UF245" s="247"/>
      <c r="UG245" s="247"/>
      <c r="UH245" s="247"/>
      <c r="UI245" s="247"/>
      <c r="UJ245" s="247"/>
      <c r="UK245" s="247"/>
      <c r="UL245" s="247"/>
      <c r="UM245" s="247"/>
      <c r="UN245" s="247"/>
      <c r="UO245" s="247"/>
      <c r="UP245" s="247"/>
      <c r="UQ245" s="247"/>
      <c r="UR245" s="247"/>
      <c r="US245" s="247"/>
      <c r="UT245" s="247"/>
      <c r="UU245" s="247"/>
      <c r="UV245" s="247"/>
      <c r="UW245" s="247"/>
      <c r="UX245" s="247"/>
      <c r="UY245" s="247"/>
      <c r="UZ245" s="247"/>
      <c r="VA245" s="247"/>
      <c r="VB245" s="247"/>
      <c r="VC245" s="247"/>
      <c r="VD245" s="247"/>
      <c r="VE245" s="247"/>
      <c r="VF245" s="247"/>
      <c r="VG245" s="247"/>
      <c r="VH245" s="247"/>
      <c r="VI245" s="247"/>
      <c r="VJ245" s="247"/>
      <c r="VK245" s="247"/>
      <c r="VL245" s="247"/>
      <c r="VM245" s="247"/>
      <c r="VN245" s="247"/>
      <c r="VO245" s="247"/>
      <c r="VP245" s="247"/>
      <c r="VQ245" s="247"/>
      <c r="VR245" s="247"/>
      <c r="VS245" s="247"/>
      <c r="VT245" s="247"/>
      <c r="VU245" s="247"/>
      <c r="VV245" s="247"/>
      <c r="VW245" s="247"/>
      <c r="VX245" s="247"/>
      <c r="VY245" s="247"/>
      <c r="VZ245" s="247"/>
      <c r="WA245" s="247"/>
      <c r="WB245" s="247"/>
      <c r="WC245" s="247"/>
      <c r="WD245" s="247"/>
      <c r="WE245" s="247"/>
      <c r="WF245" s="247"/>
      <c r="WG245" s="247"/>
      <c r="WH245" s="247"/>
      <c r="WI245" s="247"/>
      <c r="WJ245" s="247"/>
      <c r="WK245" s="247"/>
      <c r="WL245" s="247"/>
      <c r="WM245" s="247"/>
      <c r="WN245" s="247"/>
      <c r="WO245" s="247"/>
      <c r="WP245" s="247"/>
      <c r="WQ245" s="247"/>
      <c r="WR245" s="247"/>
      <c r="WS245" s="247"/>
      <c r="WT245" s="247"/>
      <c r="WU245" s="247"/>
      <c r="WV245" s="247"/>
      <c r="WW245" s="247"/>
      <c r="WX245" s="247"/>
      <c r="WY245" s="247"/>
      <c r="WZ245" s="247"/>
      <c r="XA245" s="247"/>
      <c r="XB245" s="247"/>
      <c r="XC245" s="247"/>
      <c r="XD245" s="247"/>
      <c r="XE245" s="247"/>
      <c r="XF245" s="247"/>
      <c r="XG245" s="247"/>
      <c r="XH245" s="247"/>
      <c r="XI245" s="247"/>
      <c r="XJ245" s="247"/>
      <c r="XK245" s="247"/>
      <c r="XL245" s="247"/>
      <c r="XM245" s="247"/>
      <c r="XN245" s="247"/>
      <c r="XO245" s="247"/>
      <c r="XP245" s="247"/>
      <c r="XQ245" s="247"/>
      <c r="XR245" s="247"/>
      <c r="XS245" s="247"/>
      <c r="XT245" s="247"/>
      <c r="XU245" s="247"/>
      <c r="XV245" s="247"/>
      <c r="XW245" s="247"/>
      <c r="XX245" s="247"/>
      <c r="XY245" s="247"/>
      <c r="XZ245" s="247"/>
      <c r="YA245" s="247"/>
      <c r="YB245" s="247"/>
      <c r="YC245" s="247"/>
      <c r="YD245" s="247"/>
      <c r="YE245" s="247"/>
      <c r="YF245" s="247"/>
      <c r="YG245" s="247"/>
      <c r="YH245" s="247"/>
      <c r="YI245" s="247"/>
      <c r="YJ245" s="247"/>
      <c r="YK245" s="247"/>
      <c r="YL245" s="247"/>
      <c r="YM245" s="247"/>
      <c r="YN245" s="247"/>
      <c r="YO245" s="247"/>
      <c r="YP245" s="247"/>
      <c r="YQ245" s="247"/>
      <c r="YR245" s="247"/>
      <c r="YS245" s="247"/>
      <c r="YT245" s="247"/>
      <c r="YU245" s="247"/>
      <c r="YV245" s="247"/>
      <c r="YW245" s="247"/>
      <c r="YX245" s="247"/>
      <c r="YY245" s="247"/>
      <c r="YZ245" s="247"/>
      <c r="ZA245" s="247"/>
      <c r="ZB245" s="247"/>
      <c r="ZC245" s="247"/>
      <c r="ZD245" s="247"/>
      <c r="ZE245" s="247"/>
      <c r="ZF245" s="247"/>
      <c r="ZG245" s="247"/>
      <c r="ZH245" s="247"/>
      <c r="ZI245" s="247"/>
      <c r="ZJ245" s="247"/>
      <c r="ZK245" s="247"/>
      <c r="ZL245" s="247"/>
      <c r="ZM245" s="247"/>
      <c r="ZN245" s="247"/>
      <c r="ZO245" s="247"/>
      <c r="ZP245" s="247"/>
      <c r="ZQ245" s="247"/>
      <c r="ZR245" s="247"/>
      <c r="ZS245" s="247"/>
      <c r="ZT245" s="247"/>
      <c r="ZU245" s="247"/>
      <c r="ZV245" s="247"/>
      <c r="ZW245" s="247"/>
      <c r="ZX245" s="247"/>
      <c r="ZY245" s="247"/>
      <c r="ZZ245" s="247"/>
      <c r="AAA245" s="247"/>
      <c r="AAB245" s="247"/>
      <c r="AAC245" s="247"/>
      <c r="AAD245" s="247"/>
      <c r="AAE245" s="247"/>
      <c r="AAF245" s="247"/>
      <c r="AAG245" s="247"/>
      <c r="AAH245" s="247"/>
      <c r="AAI245" s="247"/>
      <c r="AAJ245" s="247"/>
      <c r="AAK245" s="247"/>
      <c r="AAL245" s="247"/>
      <c r="AAM245" s="247"/>
      <c r="AAN245" s="247"/>
      <c r="AAO245" s="247"/>
      <c r="AAP245" s="247"/>
      <c r="AAQ245" s="247"/>
      <c r="AAR245" s="247"/>
      <c r="AAS245" s="247"/>
      <c r="AAT245" s="247"/>
      <c r="AAU245" s="247"/>
      <c r="AAV245" s="247"/>
      <c r="AAW245" s="247"/>
      <c r="AAX245" s="247"/>
      <c r="AAY245" s="247"/>
      <c r="AAZ245" s="247"/>
      <c r="ABA245" s="247"/>
      <c r="ABB245" s="247"/>
      <c r="ABC245" s="247"/>
      <c r="ABD245" s="247"/>
      <c r="ABE245" s="247"/>
      <c r="ABF245" s="247"/>
      <c r="ABG245" s="247"/>
      <c r="ABH245" s="247"/>
      <c r="ABI245" s="247"/>
      <c r="ABJ245" s="247"/>
      <c r="ABK245" s="247"/>
      <c r="ABL245" s="247"/>
      <c r="ABM245" s="247"/>
      <c r="ABN245" s="247"/>
      <c r="ABO245" s="247"/>
      <c r="ABP245" s="247"/>
      <c r="ABQ245" s="247"/>
      <c r="ABR245" s="247"/>
      <c r="ABS245" s="247"/>
      <c r="ABT245" s="247"/>
      <c r="ABU245" s="247"/>
      <c r="ABV245" s="247"/>
      <c r="ABW245" s="247"/>
      <c r="ABX245" s="247"/>
      <c r="ABY245" s="247"/>
      <c r="ABZ245" s="247"/>
      <c r="ACA245" s="247"/>
      <c r="ACB245" s="247"/>
      <c r="ACC245" s="247"/>
      <c r="ACD245" s="247"/>
      <c r="ACE245" s="247"/>
      <c r="ACF245" s="247"/>
      <c r="ACG245" s="247"/>
      <c r="ACH245" s="247"/>
      <c r="ACI245" s="247"/>
      <c r="ACJ245" s="247"/>
      <c r="ACK245" s="247"/>
      <c r="ACL245" s="247"/>
      <c r="ACM245" s="247"/>
      <c r="ACN245" s="247"/>
      <c r="ACO245" s="247"/>
      <c r="ACP245" s="247"/>
      <c r="ACQ245" s="247"/>
      <c r="ACR245" s="247"/>
      <c r="ACS245" s="247"/>
      <c r="ACT245" s="247"/>
      <c r="ACU245" s="247"/>
      <c r="ACV245" s="247"/>
      <c r="ACW245" s="247"/>
      <c r="ACX245" s="247"/>
      <c r="ACY245" s="247"/>
      <c r="ACZ245" s="247"/>
      <c r="ADA245" s="247"/>
      <c r="ADB245" s="247"/>
      <c r="ADC245" s="247"/>
      <c r="ADD245" s="247"/>
      <c r="ADE245" s="247"/>
      <c r="ADF245" s="247"/>
      <c r="ADG245" s="247"/>
      <c r="ADH245" s="247"/>
      <c r="ADI245" s="247"/>
      <c r="ADJ245" s="247"/>
      <c r="ADK245" s="247"/>
      <c r="ADL245" s="247"/>
      <c r="ADM245" s="247"/>
      <c r="ADN245" s="247"/>
      <c r="ADO245" s="247"/>
      <c r="ADP245" s="247"/>
      <c r="ADQ245" s="247"/>
      <c r="ADR245" s="247"/>
      <c r="ADS245" s="247"/>
      <c r="ADT245" s="247"/>
      <c r="ADU245" s="247"/>
      <c r="ADV245" s="247"/>
      <c r="ADW245" s="247"/>
      <c r="ADX245" s="247"/>
      <c r="ADY245" s="247"/>
      <c r="ADZ245" s="247"/>
      <c r="AEA245" s="247"/>
      <c r="AEB245" s="247"/>
      <c r="AEC245" s="247"/>
      <c r="AED245" s="247"/>
      <c r="AEE245" s="247"/>
      <c r="AEF245" s="247"/>
      <c r="AEG245" s="247"/>
      <c r="AEH245" s="247"/>
      <c r="AEI245" s="247"/>
      <c r="AEJ245" s="247"/>
      <c r="AEK245" s="247"/>
      <c r="AEL245" s="247"/>
      <c r="AEM245" s="247"/>
      <c r="AEN245" s="247"/>
      <c r="AEO245" s="247"/>
      <c r="AEP245" s="247"/>
      <c r="AEQ245" s="247"/>
      <c r="AER245" s="247"/>
      <c r="AES245" s="247"/>
      <c r="AET245" s="247"/>
      <c r="AEU245" s="247"/>
      <c r="AEV245" s="247"/>
      <c r="AEW245" s="247"/>
      <c r="AEX245" s="247"/>
      <c r="AEY245" s="247"/>
      <c r="AEZ245" s="247"/>
      <c r="AFA245" s="247"/>
      <c r="AFB245" s="247"/>
      <c r="AFC245" s="247"/>
      <c r="AFD245" s="247"/>
      <c r="AFE245" s="247"/>
      <c r="AFF245" s="247"/>
      <c r="AFG245" s="247"/>
      <c r="AFH245" s="247"/>
      <c r="AFI245" s="247"/>
      <c r="AFJ245" s="247"/>
      <c r="AFK245" s="247"/>
      <c r="AFL245" s="247"/>
      <c r="AFM245" s="247"/>
      <c r="AFN245" s="247"/>
      <c r="AFO245" s="247"/>
      <c r="AFP245" s="247"/>
      <c r="AFQ245" s="247"/>
      <c r="AFR245" s="247"/>
      <c r="AFS245" s="247"/>
      <c r="AFT245" s="247"/>
      <c r="AFU245" s="247"/>
      <c r="AFV245" s="247"/>
      <c r="AFW245" s="247"/>
      <c r="AFX245" s="247"/>
      <c r="AFY245" s="247"/>
      <c r="AFZ245" s="247"/>
      <c r="AGA245" s="247"/>
      <c r="AGB245" s="247"/>
      <c r="AGC245" s="247"/>
      <c r="AGD245" s="247"/>
      <c r="AGE245" s="247"/>
      <c r="AGF245" s="247"/>
      <c r="AGG245" s="247"/>
      <c r="AGH245" s="247"/>
      <c r="AGI245" s="247"/>
      <c r="AGJ245" s="247"/>
      <c r="AGK245" s="247"/>
      <c r="AGL245" s="247"/>
      <c r="AGM245" s="247"/>
      <c r="AGN245" s="247"/>
      <c r="AGO245" s="247"/>
      <c r="AGP245" s="247"/>
      <c r="AGQ245" s="247"/>
      <c r="AGR245" s="247"/>
      <c r="AGS245" s="247"/>
      <c r="AGT245" s="247"/>
      <c r="AGU245" s="247"/>
      <c r="AGV245" s="247"/>
      <c r="AGW245" s="247"/>
      <c r="AGX245" s="247"/>
      <c r="AGY245" s="247"/>
      <c r="AGZ245" s="247"/>
      <c r="AHA245" s="247"/>
      <c r="AHB245" s="247"/>
      <c r="AHC245" s="247"/>
      <c r="AHD245" s="247"/>
      <c r="AHE245" s="247"/>
      <c r="AHF245" s="247"/>
      <c r="AHG245" s="247"/>
      <c r="AHH245" s="247"/>
      <c r="AHI245" s="247"/>
      <c r="AHJ245" s="247"/>
      <c r="AHK245" s="247"/>
      <c r="AHL245" s="247"/>
      <c r="AHM245" s="247"/>
      <c r="AHN245" s="247"/>
      <c r="AHO245" s="247"/>
      <c r="AHP245" s="247"/>
      <c r="AHQ245" s="247"/>
      <c r="AHR245" s="247"/>
      <c r="AHS245" s="247"/>
      <c r="AHT245" s="247"/>
      <c r="AHU245" s="247"/>
      <c r="AHV245" s="247"/>
      <c r="AHW245" s="247"/>
      <c r="AHX245" s="247"/>
      <c r="AHY245" s="247"/>
      <c r="AHZ245" s="247"/>
      <c r="AIA245" s="247"/>
      <c r="AIB245" s="247"/>
      <c r="AIC245" s="247"/>
      <c r="AID245" s="247"/>
      <c r="AIE245" s="247"/>
      <c r="AIF245" s="247"/>
      <c r="AIG245" s="247"/>
      <c r="AIH245" s="247"/>
      <c r="AII245" s="247"/>
      <c r="AIJ245" s="247"/>
      <c r="AIK245" s="247"/>
      <c r="AIL245" s="247"/>
      <c r="AIM245" s="247"/>
      <c r="AIN245" s="247"/>
      <c r="AIO245" s="247"/>
      <c r="AIP245" s="247"/>
      <c r="AIQ245" s="247"/>
      <c r="AIR245" s="247"/>
      <c r="AIS245" s="247"/>
      <c r="AIT245" s="247"/>
      <c r="AIU245" s="247"/>
      <c r="AIV245" s="247"/>
      <c r="AIW245" s="247"/>
      <c r="AIX245" s="247"/>
      <c r="AIY245" s="247"/>
      <c r="AIZ245" s="247"/>
      <c r="AJA245" s="247"/>
      <c r="AJB245" s="247"/>
      <c r="AJC245" s="247"/>
      <c r="AJD245" s="247"/>
      <c r="AJE245" s="247"/>
      <c r="AJF245" s="247"/>
      <c r="AJG245" s="247"/>
      <c r="AJH245" s="247"/>
      <c r="AJI245" s="247"/>
      <c r="AJJ245" s="247"/>
      <c r="AJK245" s="247"/>
      <c r="AJL245" s="247"/>
      <c r="AJM245" s="247"/>
      <c r="AJN245" s="247"/>
      <c r="AJO245" s="247"/>
      <c r="AJP245" s="247"/>
      <c r="AJQ245" s="247"/>
      <c r="AJR245" s="247"/>
      <c r="AJS245" s="247"/>
      <c r="AJT245" s="247"/>
      <c r="AJU245" s="247"/>
      <c r="AJV245" s="247"/>
      <c r="AJW245" s="247"/>
      <c r="AJX245" s="247"/>
      <c r="AJY245" s="247"/>
      <c r="AJZ245" s="247"/>
      <c r="AKA245" s="247"/>
      <c r="AKB245" s="247"/>
      <c r="AKC245" s="247"/>
      <c r="AKD245" s="247"/>
      <c r="AKE245" s="247"/>
      <c r="AKF245" s="247"/>
      <c r="AKG245" s="247"/>
      <c r="AKH245" s="247"/>
      <c r="AKI245" s="247"/>
      <c r="AKJ245" s="247"/>
      <c r="AKK245" s="247"/>
      <c r="AKL245" s="247"/>
      <c r="AKM245" s="247"/>
      <c r="AKN245" s="247"/>
      <c r="AKO245" s="247"/>
      <c r="AKP245" s="247"/>
      <c r="AKQ245" s="247"/>
      <c r="AKR245" s="247"/>
      <c r="AKS245" s="247"/>
      <c r="AKT245" s="247"/>
      <c r="AKU245" s="247"/>
      <c r="AKV245" s="247"/>
      <c r="AKW245" s="247"/>
      <c r="AKX245" s="247"/>
      <c r="AKY245" s="247"/>
      <c r="AKZ245" s="247"/>
      <c r="ALA245" s="247"/>
      <c r="ALB245" s="247"/>
      <c r="ALC245" s="247"/>
      <c r="ALD245" s="247"/>
      <c r="ALE245" s="247"/>
      <c r="ALF245" s="247"/>
      <c r="ALG245" s="247"/>
      <c r="ALH245" s="247"/>
      <c r="ALI245" s="247"/>
      <c r="ALJ245" s="247"/>
      <c r="ALK245" s="247"/>
      <c r="ALL245" s="247"/>
      <c r="ALM245" s="247"/>
      <c r="ALN245" s="247"/>
      <c r="ALO245" s="247"/>
      <c r="ALP245" s="247"/>
      <c r="ALQ245" s="247"/>
      <c r="ALR245" s="247"/>
      <c r="ALS245" s="247"/>
      <c r="ALT245" s="247"/>
      <c r="ALU245" s="247"/>
      <c r="ALV245" s="247"/>
      <c r="ALW245" s="247"/>
      <c r="ALX245" s="247"/>
      <c r="ALY245" s="247"/>
      <c r="ALZ245" s="247"/>
      <c r="AMA245" s="247"/>
      <c r="AMB245" s="247"/>
      <c r="AMC245" s="247"/>
      <c r="AMD245" s="247"/>
      <c r="AME245" s="247"/>
      <c r="AMF245" s="247"/>
      <c r="AMG245" s="247"/>
      <c r="AMH245" s="247"/>
      <c r="AMI245" s="247"/>
      <c r="AMJ245" s="247"/>
      <c r="AMK245" s="247"/>
      <c r="AML245" s="247"/>
      <c r="AMM245" s="247"/>
      <c r="AMN245" s="247"/>
      <c r="AMO245" s="247"/>
      <c r="AMP245" s="247"/>
      <c r="AMQ245" s="247"/>
      <c r="AMR245" s="247"/>
      <c r="AMS245" s="247"/>
      <c r="AMT245" s="247"/>
      <c r="AMU245" s="247"/>
      <c r="AMV245" s="247"/>
      <c r="AMW245" s="247"/>
      <c r="AMX245" s="247"/>
      <c r="AMY245" s="247"/>
      <c r="AMZ245" s="247"/>
      <c r="ANA245" s="247"/>
      <c r="ANB245" s="247"/>
      <c r="ANC245" s="247"/>
      <c r="AND245" s="247"/>
      <c r="ANE245" s="247"/>
      <c r="ANF245" s="247"/>
      <c r="ANG245" s="247"/>
      <c r="ANH245" s="247"/>
      <c r="ANI245" s="247"/>
      <c r="ANJ245" s="247"/>
      <c r="ANK245" s="247"/>
      <c r="ANL245" s="247"/>
      <c r="ANM245" s="247"/>
      <c r="ANN245" s="247"/>
      <c r="ANO245" s="247"/>
      <c r="ANP245" s="247"/>
      <c r="ANQ245" s="247"/>
      <c r="ANR245" s="247"/>
      <c r="ANS245" s="247"/>
      <c r="ANT245" s="247"/>
      <c r="ANU245" s="247"/>
      <c r="ANV245" s="247"/>
      <c r="ANW245" s="247"/>
      <c r="ANX245" s="247"/>
      <c r="ANY245" s="247"/>
      <c r="ANZ245" s="247"/>
      <c r="AOA245" s="247"/>
      <c r="AOB245" s="247"/>
      <c r="AOC245" s="247"/>
      <c r="AOD245" s="247"/>
      <c r="AOE245" s="247"/>
      <c r="AOF245" s="247"/>
      <c r="AOG245" s="247"/>
      <c r="AOH245" s="247"/>
      <c r="AOI245" s="247"/>
      <c r="AOJ245" s="247"/>
      <c r="AOK245" s="247"/>
      <c r="AOL245" s="247"/>
      <c r="AOM245" s="247"/>
      <c r="AON245" s="247"/>
      <c r="AOO245" s="247"/>
      <c r="AOP245" s="247"/>
      <c r="AOQ245" s="247"/>
      <c r="AOR245" s="247"/>
      <c r="AOS245" s="247"/>
      <c r="AOT245" s="247"/>
      <c r="AOU245" s="247"/>
      <c r="AOV245" s="247"/>
      <c r="AOW245" s="247"/>
      <c r="AOX245" s="247"/>
      <c r="AOY245" s="247"/>
      <c r="AOZ245" s="247"/>
      <c r="APA245" s="247"/>
      <c r="APB245" s="247"/>
      <c r="APC245" s="247"/>
      <c r="APD245" s="247"/>
      <c r="APE245" s="247"/>
      <c r="APF245" s="247"/>
      <c r="APG245" s="247"/>
      <c r="APH245" s="247"/>
      <c r="API245" s="247"/>
      <c r="APJ245" s="247"/>
      <c r="APK245" s="247"/>
      <c r="APL245" s="247"/>
      <c r="APM245" s="247"/>
      <c r="APN245" s="247"/>
      <c r="APO245" s="247"/>
      <c r="APP245" s="247"/>
      <c r="APQ245" s="247"/>
      <c r="APR245" s="247"/>
      <c r="APS245" s="247"/>
      <c r="APT245" s="247"/>
      <c r="APU245" s="247"/>
      <c r="APV245" s="247"/>
      <c r="APW245" s="247"/>
      <c r="APX245" s="247"/>
      <c r="APY245" s="247"/>
      <c r="APZ245" s="247"/>
      <c r="AQA245" s="247"/>
      <c r="AQB245" s="247"/>
      <c r="AQC245" s="247"/>
      <c r="AQD245" s="247"/>
      <c r="AQE245" s="247"/>
      <c r="AQF245" s="247"/>
      <c r="AQG245" s="247"/>
      <c r="AQH245" s="247"/>
      <c r="AQI245" s="247"/>
      <c r="AQJ245" s="247"/>
      <c r="AQK245" s="247"/>
      <c r="AQL245" s="247"/>
      <c r="AQM245" s="247"/>
      <c r="AQN245" s="247"/>
      <c r="AQO245" s="247"/>
      <c r="AQP245" s="247"/>
      <c r="AQQ245" s="247"/>
      <c r="AQR245" s="247"/>
      <c r="AQS245" s="247"/>
      <c r="AQT245" s="247"/>
      <c r="AQU245" s="247"/>
      <c r="AQV245" s="247"/>
      <c r="AQW245" s="247"/>
      <c r="AQX245" s="247"/>
      <c r="AQY245" s="247"/>
      <c r="AQZ245" s="247"/>
      <c r="ARA245" s="247"/>
      <c r="ARB245" s="247"/>
      <c r="ARC245" s="247"/>
      <c r="ARD245" s="247"/>
      <c r="ARE245" s="247"/>
      <c r="ARF245" s="247"/>
      <c r="ARG245" s="247"/>
      <c r="ARH245" s="247"/>
      <c r="ARI245" s="247"/>
      <c r="ARJ245" s="247"/>
      <c r="ARK245" s="247"/>
      <c r="ARL245" s="247"/>
      <c r="ARM245" s="247"/>
      <c r="ARN245" s="247"/>
      <c r="ARO245" s="247"/>
      <c r="ARP245" s="247"/>
      <c r="ARQ245" s="247"/>
      <c r="ARR245" s="247"/>
      <c r="ARS245" s="247"/>
      <c r="ART245" s="247"/>
      <c r="ARU245" s="247"/>
      <c r="ARV245" s="247"/>
      <c r="ARW245" s="247"/>
      <c r="ARX245" s="247"/>
      <c r="ARY245" s="247"/>
      <c r="ARZ245" s="247"/>
      <c r="ASA245" s="247"/>
      <c r="ASB245" s="247"/>
      <c r="ASC245" s="247"/>
      <c r="ASD245" s="247"/>
      <c r="ASE245" s="247"/>
      <c r="ASF245" s="247"/>
      <c r="ASG245" s="247"/>
      <c r="ASH245" s="247"/>
      <c r="ASI245" s="247"/>
      <c r="ASJ245" s="247"/>
      <c r="ASK245" s="247"/>
      <c r="ASL245" s="247"/>
      <c r="ASM245" s="247"/>
      <c r="ASN245" s="247"/>
      <c r="ASO245" s="247"/>
      <c r="ASP245" s="247"/>
      <c r="ASQ245" s="247"/>
      <c r="ASR245" s="247"/>
      <c r="ASS245" s="247"/>
      <c r="AST245" s="247"/>
      <c r="ASU245" s="247"/>
      <c r="ASV245" s="247"/>
      <c r="ASW245" s="247"/>
      <c r="ASX245" s="247"/>
      <c r="ASY245" s="247"/>
      <c r="ASZ245" s="247"/>
      <c r="ATA245" s="247"/>
      <c r="ATB245" s="247"/>
      <c r="ATC245" s="247"/>
      <c r="ATD245" s="247"/>
      <c r="ATE245" s="247"/>
      <c r="ATF245" s="247"/>
      <c r="ATG245" s="247"/>
      <c r="ATH245" s="247"/>
      <c r="ATI245" s="247"/>
      <c r="ATJ245" s="247"/>
      <c r="ATK245" s="247"/>
      <c r="ATL245" s="247"/>
      <c r="ATM245" s="247"/>
      <c r="ATN245" s="247"/>
      <c r="ATO245" s="247"/>
      <c r="ATP245" s="247"/>
      <c r="ATQ245" s="247"/>
      <c r="ATR245" s="247"/>
      <c r="ATS245" s="247"/>
      <c r="ATT245" s="247"/>
      <c r="ATU245" s="247"/>
      <c r="ATV245" s="247"/>
      <c r="ATW245" s="247"/>
      <c r="ATX245" s="247"/>
      <c r="ATY245" s="247"/>
      <c r="ATZ245" s="247"/>
      <c r="AUA245" s="247"/>
      <c r="AUB245" s="247"/>
      <c r="AUC245" s="247"/>
      <c r="AUD245" s="247"/>
      <c r="AUE245" s="247"/>
      <c r="AUF245" s="247"/>
      <c r="AUG245" s="247"/>
      <c r="AUH245" s="247"/>
      <c r="AUI245" s="247"/>
      <c r="AUJ245" s="247"/>
      <c r="AUK245" s="247"/>
      <c r="AUL245" s="247"/>
      <c r="AUM245" s="247"/>
      <c r="AUN245" s="247"/>
      <c r="AUO245" s="247"/>
      <c r="AUP245" s="247"/>
      <c r="AUQ245" s="247"/>
      <c r="AUR245" s="247"/>
      <c r="AUS245" s="247"/>
      <c r="AUT245" s="247"/>
      <c r="AUU245" s="247"/>
      <c r="AUV245" s="247"/>
      <c r="AUW245" s="247"/>
      <c r="AUX245" s="247"/>
      <c r="AUY245" s="247"/>
      <c r="AUZ245" s="247"/>
      <c r="AVA245" s="247"/>
      <c r="AVB245" s="247"/>
      <c r="AVC245" s="247"/>
      <c r="AVD245" s="247"/>
      <c r="AVE245" s="247"/>
      <c r="AVF245" s="247"/>
      <c r="AVG245" s="247"/>
      <c r="AVH245" s="247"/>
      <c r="AVI245" s="247"/>
      <c r="AVJ245" s="247"/>
      <c r="AVK245" s="247"/>
      <c r="AVL245" s="247"/>
      <c r="AVM245" s="247"/>
      <c r="AVN245" s="247"/>
      <c r="AVO245" s="247"/>
      <c r="AVP245" s="247"/>
      <c r="AVQ245" s="247"/>
      <c r="AVR245" s="247"/>
      <c r="AVS245" s="247"/>
      <c r="AVT245" s="247"/>
      <c r="AVU245" s="247"/>
      <c r="AVV245" s="247"/>
      <c r="AVW245" s="247"/>
      <c r="AVX245" s="247"/>
      <c r="AVY245" s="247"/>
      <c r="AVZ245" s="247"/>
      <c r="AWA245" s="247"/>
      <c r="AWB245" s="247"/>
      <c r="AWC245" s="247"/>
      <c r="AWD245" s="247"/>
      <c r="AWE245" s="247"/>
      <c r="AWF245" s="247"/>
      <c r="AWG245" s="247"/>
      <c r="AWH245" s="247"/>
      <c r="AWI245" s="247"/>
      <c r="AWJ245" s="247"/>
      <c r="AWK245" s="247"/>
      <c r="AWL245" s="247"/>
      <c r="AWM245" s="247"/>
      <c r="AWN245" s="247"/>
      <c r="AWO245" s="247"/>
      <c r="AWP245" s="247"/>
      <c r="AWQ245" s="247"/>
      <c r="AWR245" s="247"/>
      <c r="AWS245" s="247"/>
      <c r="AWT245" s="247"/>
      <c r="AWU245" s="247"/>
      <c r="AWV245" s="247"/>
      <c r="AWW245" s="247"/>
      <c r="AWX245" s="247"/>
      <c r="AWY245" s="247"/>
      <c r="AWZ245" s="247"/>
      <c r="AXA245" s="247"/>
      <c r="AXB245" s="247"/>
      <c r="AXC245" s="247"/>
      <c r="AXD245" s="247"/>
      <c r="AXE245" s="247"/>
      <c r="AXF245" s="247"/>
      <c r="AXG245" s="247"/>
      <c r="AXH245" s="247"/>
      <c r="AXI245" s="247"/>
      <c r="AXJ245" s="247"/>
      <c r="AXK245" s="247"/>
      <c r="AXL245" s="247"/>
      <c r="AXM245" s="247"/>
      <c r="AXN245" s="247"/>
      <c r="AXO245" s="247"/>
      <c r="AXP245" s="247"/>
      <c r="AXQ245" s="247"/>
      <c r="AXR245" s="247"/>
      <c r="AXS245" s="247"/>
      <c r="AXT245" s="247"/>
      <c r="AXU245" s="247"/>
      <c r="AXV245" s="247"/>
      <c r="AXW245" s="247"/>
      <c r="AXX245" s="247"/>
      <c r="AXY245" s="247"/>
      <c r="AXZ245" s="247"/>
      <c r="AYA245" s="247"/>
      <c r="AYB245" s="247"/>
      <c r="AYC245" s="247"/>
      <c r="AYD245" s="247"/>
      <c r="AYE245" s="247"/>
      <c r="AYF245" s="247"/>
      <c r="AYG245" s="247"/>
      <c r="AYH245" s="247"/>
      <c r="AYI245" s="247"/>
      <c r="AYJ245" s="247"/>
      <c r="AYK245" s="247"/>
      <c r="AYL245" s="247"/>
      <c r="AYM245" s="247"/>
      <c r="AYN245" s="247"/>
      <c r="AYO245" s="247"/>
      <c r="AYP245" s="247"/>
      <c r="AYQ245" s="247"/>
      <c r="AYR245" s="247"/>
      <c r="AYS245" s="247"/>
      <c r="AYT245" s="247"/>
      <c r="AYU245" s="247"/>
      <c r="AYV245" s="247"/>
      <c r="AYW245" s="247"/>
      <c r="AYX245" s="247"/>
      <c r="AYY245" s="247"/>
      <c r="AYZ245" s="247"/>
      <c r="AZA245" s="247"/>
      <c r="AZB245" s="247"/>
      <c r="AZC245" s="247"/>
      <c r="AZD245" s="247"/>
      <c r="AZE245" s="247"/>
      <c r="AZF245" s="247"/>
      <c r="AZG245" s="247"/>
      <c r="AZH245" s="247"/>
      <c r="AZI245" s="247"/>
      <c r="AZJ245" s="247"/>
      <c r="AZK245" s="247"/>
      <c r="AZL245" s="247"/>
      <c r="AZM245" s="247"/>
      <c r="AZN245" s="247"/>
      <c r="AZO245" s="247"/>
      <c r="AZP245" s="247"/>
      <c r="AZQ245" s="247"/>
      <c r="AZR245" s="247"/>
      <c r="AZS245" s="247"/>
      <c r="AZT245" s="247"/>
      <c r="AZU245" s="247"/>
      <c r="AZV245" s="247"/>
      <c r="AZW245" s="247"/>
      <c r="AZX245" s="247"/>
      <c r="AZY245" s="247"/>
      <c r="AZZ245" s="247"/>
      <c r="BAA245" s="247"/>
      <c r="BAB245" s="247"/>
      <c r="BAC245" s="247"/>
      <c r="BAD245" s="247"/>
      <c r="BAE245" s="247"/>
      <c r="BAF245" s="247"/>
      <c r="BAG245" s="247"/>
      <c r="BAH245" s="247"/>
      <c r="BAI245" s="247"/>
      <c r="BAJ245" s="247"/>
      <c r="BAK245" s="247"/>
      <c r="BAL245" s="247"/>
      <c r="BAM245" s="247"/>
      <c r="BAN245" s="247"/>
      <c r="BAO245" s="247"/>
      <c r="BAP245" s="247"/>
      <c r="BAQ245" s="247"/>
      <c r="BAR245" s="247"/>
      <c r="BAS245" s="247"/>
      <c r="BAT245" s="247"/>
      <c r="BAU245" s="247"/>
      <c r="BAV245" s="247"/>
      <c r="BAW245" s="247"/>
      <c r="BAX245" s="247"/>
      <c r="BAY245" s="247"/>
      <c r="BAZ245" s="247"/>
      <c r="BBA245" s="247"/>
      <c r="BBB245" s="247"/>
      <c r="BBC245" s="247"/>
      <c r="BBD245" s="247"/>
      <c r="BBE245" s="247"/>
      <c r="BBF245" s="247"/>
      <c r="BBG245" s="247"/>
      <c r="BBH245" s="247"/>
      <c r="BBI245" s="247"/>
      <c r="BBJ245" s="247"/>
      <c r="BBK245" s="247"/>
      <c r="BBL245" s="247"/>
      <c r="BBM245" s="247"/>
      <c r="BBN245" s="247"/>
      <c r="BBO245" s="247"/>
      <c r="BBP245" s="247"/>
      <c r="BBQ245" s="247"/>
      <c r="BBR245" s="247"/>
      <c r="BBS245" s="247"/>
      <c r="BBT245" s="247"/>
      <c r="BBU245" s="247"/>
      <c r="BBV245" s="247"/>
      <c r="BBW245" s="247"/>
      <c r="BBX245" s="247"/>
      <c r="BBY245" s="247"/>
      <c r="BBZ245" s="247"/>
      <c r="BCA245" s="247"/>
      <c r="BCB245" s="247"/>
      <c r="BCC245" s="247"/>
      <c r="BCD245" s="247"/>
      <c r="BCE245" s="247"/>
      <c r="BCF245" s="247"/>
      <c r="BCG245" s="247"/>
      <c r="BCH245" s="247"/>
      <c r="BCI245" s="247"/>
      <c r="BCJ245" s="247"/>
      <c r="BCK245" s="247"/>
      <c r="BCL245" s="247"/>
      <c r="BCM245" s="247"/>
      <c r="BCN245" s="247"/>
      <c r="BCO245" s="247"/>
      <c r="BCP245" s="247"/>
      <c r="BCQ245" s="247"/>
      <c r="BCR245" s="247"/>
      <c r="BCS245" s="247"/>
      <c r="BCT245" s="247"/>
      <c r="BCU245" s="247"/>
      <c r="BCV245" s="247"/>
      <c r="BCW245" s="247"/>
      <c r="BCX245" s="247"/>
      <c r="BCY245" s="247"/>
      <c r="BCZ245" s="247"/>
      <c r="BDA245" s="247"/>
      <c r="BDB245" s="247"/>
      <c r="BDC245" s="247"/>
      <c r="BDD245" s="247"/>
      <c r="BDE245" s="247"/>
      <c r="BDF245" s="247"/>
      <c r="BDG245" s="247"/>
      <c r="BDH245" s="247"/>
      <c r="BDI245" s="247"/>
      <c r="BDJ245" s="247"/>
      <c r="BDK245" s="247"/>
      <c r="BDL245" s="247"/>
      <c r="BDM245" s="247"/>
      <c r="BDN245" s="247"/>
      <c r="BDO245" s="247"/>
      <c r="BDP245" s="247"/>
      <c r="BDQ245" s="247"/>
      <c r="BDR245" s="247"/>
      <c r="BDS245" s="247"/>
      <c r="BDT245" s="247"/>
      <c r="BDU245" s="247"/>
      <c r="BDV245" s="247"/>
      <c r="BDW245" s="247"/>
      <c r="BDX245" s="247"/>
      <c r="BDY245" s="247"/>
      <c r="BDZ245" s="247"/>
      <c r="BEA245" s="247"/>
      <c r="BEB245" s="247"/>
      <c r="BEC245" s="247"/>
      <c r="BED245" s="247"/>
      <c r="BEE245" s="247"/>
      <c r="BEF245" s="247"/>
      <c r="BEG245" s="247"/>
      <c r="BEH245" s="247"/>
      <c r="BEI245" s="247"/>
      <c r="BEJ245" s="247"/>
      <c r="BEK245" s="247"/>
      <c r="BEL245" s="247"/>
      <c r="BEM245" s="247"/>
      <c r="BEN245" s="247"/>
      <c r="BEO245" s="247"/>
      <c r="BEP245" s="247"/>
      <c r="BEQ245" s="247"/>
      <c r="BER245" s="247"/>
      <c r="BES245" s="247"/>
      <c r="BET245" s="247"/>
      <c r="BEU245" s="247"/>
      <c r="BEV245" s="247"/>
      <c r="BEW245" s="247"/>
      <c r="BEX245" s="247"/>
      <c r="BEY245" s="247"/>
      <c r="BEZ245" s="247"/>
      <c r="BFA245" s="247"/>
      <c r="BFB245" s="247"/>
      <c r="BFC245" s="247"/>
      <c r="BFD245" s="247"/>
      <c r="BFE245" s="247"/>
      <c r="BFF245" s="247"/>
      <c r="BFG245" s="247"/>
      <c r="BFH245" s="247"/>
      <c r="BFI245" s="247"/>
      <c r="BFJ245" s="247"/>
      <c r="BFK245" s="247"/>
      <c r="BFL245" s="247"/>
      <c r="BFM245" s="247"/>
      <c r="BFN245" s="247"/>
      <c r="BFO245" s="247"/>
      <c r="BFP245" s="247"/>
      <c r="BFQ245" s="247"/>
      <c r="BFR245" s="247"/>
      <c r="BFS245" s="247"/>
      <c r="BFT245" s="247"/>
      <c r="BFU245" s="247"/>
      <c r="BFV245" s="247"/>
      <c r="BFW245" s="247"/>
      <c r="BFX245" s="247"/>
      <c r="BFY245" s="247"/>
      <c r="BFZ245" s="247"/>
      <c r="BGA245" s="247"/>
      <c r="BGB245" s="247"/>
      <c r="BGC245" s="247"/>
      <c r="BGD245" s="247"/>
      <c r="BGE245" s="247"/>
      <c r="BGF245" s="247"/>
      <c r="BGG245" s="247"/>
      <c r="BGH245" s="247"/>
      <c r="BGI245" s="247"/>
      <c r="BGJ245" s="247"/>
      <c r="BGK245" s="247"/>
      <c r="BGL245" s="247"/>
      <c r="BGM245" s="247"/>
      <c r="BGN245" s="247"/>
      <c r="BGO245" s="247"/>
      <c r="BGP245" s="247"/>
      <c r="BGQ245" s="247"/>
      <c r="BGR245" s="247"/>
      <c r="BGS245" s="247"/>
      <c r="BGT245" s="247"/>
      <c r="BGU245" s="247"/>
      <c r="BGV245" s="247"/>
      <c r="BGW245" s="247"/>
      <c r="BGX245" s="247"/>
      <c r="BGY245" s="247"/>
      <c r="BGZ245" s="247"/>
      <c r="BHA245" s="247"/>
      <c r="BHB245" s="247"/>
      <c r="BHC245" s="247"/>
      <c r="BHD245" s="247"/>
      <c r="BHE245" s="247"/>
      <c r="BHF245" s="247"/>
      <c r="BHG245" s="247"/>
      <c r="BHH245" s="247"/>
      <c r="BHI245" s="247"/>
      <c r="BHJ245" s="247"/>
      <c r="BHK245" s="247"/>
      <c r="BHL245" s="247"/>
      <c r="BHM245" s="247"/>
      <c r="BHN245" s="247"/>
      <c r="BHO245" s="247"/>
      <c r="BHP245" s="247"/>
      <c r="BHQ245" s="247"/>
      <c r="BHR245" s="247"/>
      <c r="BHS245" s="247"/>
      <c r="BHT245" s="247"/>
      <c r="BHU245" s="247"/>
      <c r="BHV245" s="247"/>
      <c r="BHW245" s="247"/>
      <c r="BHX245" s="247"/>
      <c r="BHY245" s="247"/>
      <c r="BHZ245" s="247"/>
      <c r="BIA245" s="247"/>
      <c r="BIB245" s="247"/>
      <c r="BIC245" s="247"/>
      <c r="BID245" s="247"/>
      <c r="BIE245" s="247"/>
      <c r="BIF245" s="247"/>
      <c r="BIG245" s="247"/>
      <c r="BIH245" s="247"/>
      <c r="BII245" s="247"/>
      <c r="BIJ245" s="247"/>
      <c r="BIK245" s="247"/>
      <c r="BIL245" s="247"/>
      <c r="BIM245" s="247"/>
      <c r="BIN245" s="247"/>
      <c r="BIO245" s="247"/>
      <c r="BIP245" s="247"/>
      <c r="BIQ245" s="247"/>
      <c r="BIR245" s="247"/>
      <c r="BIS245" s="247"/>
      <c r="BIT245" s="247"/>
      <c r="BIU245" s="247"/>
      <c r="BIV245" s="247"/>
      <c r="BIW245" s="247"/>
      <c r="BIX245" s="247"/>
      <c r="BIY245" s="247"/>
      <c r="BIZ245" s="247"/>
      <c r="BJA245" s="247"/>
      <c r="BJB245" s="247"/>
      <c r="BJC245" s="247"/>
      <c r="BJD245" s="247"/>
      <c r="BJE245" s="247"/>
      <c r="BJF245" s="247"/>
      <c r="BJG245" s="247"/>
      <c r="BJH245" s="247"/>
      <c r="BJI245" s="247"/>
      <c r="BJJ245" s="247"/>
      <c r="BJK245" s="247"/>
      <c r="BJL245" s="247"/>
      <c r="BJM245" s="247"/>
      <c r="BJN245" s="247"/>
      <c r="BJO245" s="247"/>
      <c r="BJP245" s="247"/>
      <c r="BJQ245" s="247"/>
      <c r="BJR245" s="247"/>
      <c r="BJS245" s="247"/>
      <c r="BJT245" s="247"/>
      <c r="BJU245" s="247"/>
      <c r="BJV245" s="247"/>
      <c r="BJW245" s="247"/>
      <c r="BJX245" s="247"/>
      <c r="BJY245" s="247"/>
      <c r="BJZ245" s="247"/>
      <c r="BKA245" s="247"/>
      <c r="BKB245" s="247"/>
      <c r="BKC245" s="247"/>
      <c r="BKD245" s="247"/>
      <c r="BKE245" s="247"/>
      <c r="BKF245" s="247"/>
      <c r="BKG245" s="247"/>
      <c r="BKH245" s="247"/>
      <c r="BKI245" s="247"/>
      <c r="BKJ245" s="247"/>
      <c r="BKK245" s="247"/>
      <c r="BKL245" s="247"/>
      <c r="BKM245" s="247"/>
      <c r="BKN245" s="247"/>
      <c r="BKO245" s="247"/>
      <c r="BKP245" s="247"/>
      <c r="BKQ245" s="247"/>
      <c r="BKR245" s="247"/>
      <c r="BKS245" s="247"/>
      <c r="BKT245" s="247"/>
      <c r="BKU245" s="247"/>
      <c r="BKV245" s="247"/>
      <c r="BKW245" s="247"/>
      <c r="BKX245" s="247"/>
      <c r="BKY245" s="247"/>
      <c r="BKZ245" s="247"/>
      <c r="BLA245" s="247"/>
      <c r="BLB245" s="247"/>
      <c r="BLC245" s="247"/>
      <c r="BLD245" s="247"/>
      <c r="BLE245" s="247"/>
      <c r="BLF245" s="247"/>
      <c r="BLG245" s="247"/>
      <c r="BLH245" s="247"/>
      <c r="BLI245" s="247"/>
      <c r="BLJ245" s="247"/>
      <c r="BLK245" s="247"/>
      <c r="BLL245" s="247"/>
      <c r="BLM245" s="247"/>
      <c r="BLN245" s="247"/>
      <c r="BLO245" s="247"/>
      <c r="BLP245" s="247"/>
      <c r="BLQ245" s="247"/>
      <c r="BLR245" s="247"/>
      <c r="BLS245" s="247"/>
      <c r="BLT245" s="247"/>
      <c r="BLU245" s="247"/>
      <c r="BLV245" s="247"/>
      <c r="BLW245" s="247"/>
      <c r="BLX245" s="247"/>
      <c r="BLY245" s="247"/>
      <c r="BLZ245" s="247"/>
      <c r="BMA245" s="247"/>
      <c r="BMB245" s="247"/>
      <c r="BMC245" s="247"/>
      <c r="BMD245" s="247"/>
      <c r="BME245" s="247"/>
      <c r="BMF245" s="247"/>
      <c r="BMG245" s="247"/>
      <c r="BMH245" s="247"/>
      <c r="BMI245" s="247"/>
      <c r="BMJ245" s="247"/>
      <c r="BMK245" s="247"/>
      <c r="BML245" s="247"/>
      <c r="BMM245" s="247"/>
      <c r="BMN245" s="247"/>
      <c r="BMO245" s="247"/>
      <c r="BMP245" s="247"/>
      <c r="BMQ245" s="247"/>
      <c r="BMR245" s="247"/>
      <c r="BMS245" s="247"/>
      <c r="BMT245" s="247"/>
      <c r="BMU245" s="247"/>
      <c r="BMV245" s="247"/>
      <c r="BMW245" s="247"/>
      <c r="BMX245" s="247"/>
      <c r="BMY245" s="247"/>
      <c r="BMZ245" s="247"/>
      <c r="BNA245" s="247"/>
      <c r="BNB245" s="247"/>
      <c r="BNC245" s="247"/>
      <c r="BND245" s="247"/>
      <c r="BNE245" s="247"/>
      <c r="BNF245" s="247"/>
      <c r="BNG245" s="247"/>
      <c r="BNH245" s="247"/>
      <c r="BNI245" s="247"/>
      <c r="BNJ245" s="247"/>
      <c r="BNK245" s="247"/>
      <c r="BNL245" s="247"/>
      <c r="BNM245" s="247"/>
      <c r="BNN245" s="247"/>
      <c r="BNO245" s="247"/>
      <c r="BNP245" s="247"/>
      <c r="BNQ245" s="247"/>
      <c r="BNR245" s="247"/>
      <c r="BNS245" s="247"/>
      <c r="BNT245" s="247"/>
      <c r="BNU245" s="247"/>
      <c r="BNV245" s="247"/>
      <c r="BNW245" s="247"/>
      <c r="BNX245" s="247"/>
      <c r="BNY245" s="247"/>
      <c r="BNZ245" s="247"/>
      <c r="BOA245" s="247"/>
      <c r="BOB245" s="247"/>
      <c r="BOC245" s="247"/>
      <c r="BOD245" s="247"/>
      <c r="BOE245" s="247"/>
      <c r="BOF245" s="247"/>
      <c r="BOG245" s="247"/>
      <c r="BOH245" s="247"/>
      <c r="BOI245" s="247"/>
      <c r="BOJ245" s="247"/>
      <c r="BOK245" s="247"/>
      <c r="BOL245" s="247"/>
      <c r="BOM245" s="247"/>
      <c r="BON245" s="247"/>
      <c r="BOO245" s="247"/>
      <c r="BOP245" s="247"/>
      <c r="BOQ245" s="247"/>
      <c r="BOR245" s="247"/>
      <c r="BOS245" s="247"/>
      <c r="BOT245" s="247"/>
      <c r="BOU245" s="247"/>
      <c r="BOV245" s="247"/>
      <c r="BOW245" s="247"/>
      <c r="BOX245" s="247"/>
      <c r="BOY245" s="247"/>
      <c r="BOZ245" s="247"/>
      <c r="BPA245" s="247"/>
      <c r="BPB245" s="247"/>
      <c r="BPC245" s="247"/>
      <c r="BPD245" s="247"/>
      <c r="BPE245" s="247"/>
      <c r="BPF245" s="247"/>
      <c r="BPG245" s="247"/>
      <c r="BPH245" s="247"/>
      <c r="BPI245" s="247"/>
      <c r="BPJ245" s="247"/>
      <c r="BPK245" s="247"/>
      <c r="BPL245" s="247"/>
      <c r="BPM245" s="247"/>
      <c r="BPN245" s="247"/>
      <c r="BPO245" s="247"/>
      <c r="BPP245" s="247"/>
      <c r="BPQ245" s="247"/>
      <c r="BPR245" s="247"/>
      <c r="BPS245" s="247"/>
      <c r="BPT245" s="247"/>
      <c r="BPU245" s="247"/>
      <c r="BPV245" s="247"/>
      <c r="BPW245" s="247"/>
      <c r="BPX245" s="247"/>
      <c r="BPY245" s="247"/>
      <c r="BPZ245" s="247"/>
      <c r="BQA245" s="247"/>
      <c r="BQB245" s="247"/>
      <c r="BQC245" s="247"/>
      <c r="BQD245" s="247"/>
      <c r="BQE245" s="247"/>
      <c r="BQF245" s="247"/>
      <c r="BQG245" s="247"/>
      <c r="BQH245" s="247"/>
      <c r="BQI245" s="247"/>
      <c r="BQJ245" s="247"/>
      <c r="BQK245" s="247"/>
      <c r="BQL245" s="247"/>
      <c r="BQM245" s="247"/>
      <c r="BQN245" s="247"/>
      <c r="BQO245" s="247"/>
      <c r="BQP245" s="247"/>
      <c r="BQQ245" s="247"/>
      <c r="BQR245" s="247"/>
      <c r="BQS245" s="247"/>
      <c r="BQT245" s="247"/>
      <c r="BQU245" s="247"/>
      <c r="BQV245" s="247"/>
      <c r="BQW245" s="247"/>
      <c r="BQX245" s="247"/>
      <c r="BQY245" s="247"/>
      <c r="BQZ245" s="247"/>
      <c r="BRA245" s="247"/>
      <c r="BRB245" s="247"/>
      <c r="BRC245" s="247"/>
      <c r="BRD245" s="247"/>
      <c r="BRE245" s="247"/>
      <c r="BRF245" s="247"/>
      <c r="BRG245" s="247"/>
      <c r="BRH245" s="247"/>
      <c r="BRI245" s="247"/>
      <c r="BRJ245" s="247"/>
      <c r="BRK245" s="247"/>
      <c r="BRL245" s="247"/>
      <c r="BRM245" s="247"/>
      <c r="BRN245" s="247"/>
      <c r="BRO245" s="247"/>
      <c r="BRP245" s="247"/>
      <c r="BRQ245" s="247"/>
      <c r="BRR245" s="247"/>
      <c r="BRS245" s="247"/>
      <c r="BRT245" s="247"/>
      <c r="BRU245" s="247"/>
      <c r="BRV245" s="247"/>
      <c r="BRW245" s="247"/>
      <c r="BRX245" s="247"/>
      <c r="BRY245" s="247"/>
      <c r="BRZ245" s="247"/>
      <c r="BSA245" s="247"/>
      <c r="BSB245" s="247"/>
      <c r="BSC245" s="247"/>
      <c r="BSD245" s="247"/>
      <c r="BSE245" s="247"/>
      <c r="BSF245" s="247"/>
      <c r="BSG245" s="247"/>
      <c r="BSH245" s="247"/>
      <c r="BSI245" s="247"/>
      <c r="BSJ245" s="247"/>
      <c r="BSK245" s="247"/>
      <c r="BSL245" s="247"/>
      <c r="BSM245" s="247"/>
      <c r="BSN245" s="247"/>
      <c r="BSO245" s="247"/>
      <c r="BSP245" s="247"/>
      <c r="BSQ245" s="247"/>
      <c r="BSR245" s="247"/>
      <c r="BSS245" s="247"/>
      <c r="BST245" s="247"/>
      <c r="BSU245" s="247"/>
      <c r="BSV245" s="247"/>
      <c r="BSW245" s="247"/>
      <c r="BSX245" s="247"/>
      <c r="BSY245" s="247"/>
      <c r="BSZ245" s="247"/>
      <c r="BTA245" s="247"/>
      <c r="BTB245" s="247"/>
      <c r="BTC245" s="247"/>
      <c r="BTD245" s="247"/>
      <c r="BTE245" s="247"/>
      <c r="BTF245" s="247"/>
      <c r="BTG245" s="247"/>
      <c r="BTH245" s="247"/>
      <c r="BTI245" s="247"/>
      <c r="BTJ245" s="247"/>
      <c r="BTK245" s="247"/>
      <c r="BTL245" s="247"/>
      <c r="BTM245" s="247"/>
      <c r="BTN245" s="247"/>
      <c r="BTO245" s="247"/>
      <c r="BTP245" s="247"/>
      <c r="BTQ245" s="247"/>
      <c r="BTR245" s="247"/>
      <c r="BTS245" s="247"/>
      <c r="BTT245" s="247"/>
      <c r="BTU245" s="247"/>
      <c r="BTV245" s="247"/>
      <c r="BTW245" s="247"/>
      <c r="BTX245" s="247"/>
      <c r="BTY245" s="247"/>
      <c r="BTZ245" s="247"/>
      <c r="BUA245" s="247"/>
      <c r="BUB245" s="247"/>
      <c r="BUC245" s="247"/>
      <c r="BUD245" s="247"/>
      <c r="BUE245" s="247"/>
      <c r="BUF245" s="247"/>
      <c r="BUG245" s="247"/>
      <c r="BUH245" s="247"/>
      <c r="BUI245" s="247"/>
      <c r="BUJ245" s="247"/>
      <c r="BUK245" s="247"/>
      <c r="BUL245" s="247"/>
      <c r="BUM245" s="247"/>
      <c r="BUN245" s="247"/>
      <c r="BUO245" s="247"/>
      <c r="BUP245" s="247"/>
      <c r="BUQ245" s="247"/>
      <c r="BUR245" s="247"/>
      <c r="BUS245" s="247"/>
      <c r="BUT245" s="247"/>
      <c r="BUU245" s="247"/>
      <c r="BUV245" s="247"/>
      <c r="BUW245" s="247"/>
      <c r="BUX245" s="247"/>
      <c r="BUY245" s="247"/>
      <c r="BUZ245" s="247"/>
      <c r="BVA245" s="247"/>
      <c r="BVB245" s="247"/>
      <c r="BVC245" s="247"/>
      <c r="BVD245" s="247"/>
      <c r="BVE245" s="247"/>
      <c r="BVF245" s="247"/>
      <c r="BVG245" s="247"/>
      <c r="BVH245" s="247"/>
      <c r="BVI245" s="247"/>
      <c r="BVJ245" s="247"/>
      <c r="BVK245" s="247"/>
      <c r="BVL245" s="247"/>
      <c r="BVM245" s="247"/>
      <c r="BVN245" s="247"/>
      <c r="BVO245" s="247"/>
      <c r="BVP245" s="247"/>
      <c r="BVQ245" s="247"/>
      <c r="BVR245" s="247"/>
      <c r="BVS245" s="247"/>
      <c r="BVT245" s="247"/>
      <c r="BVU245" s="247"/>
      <c r="BVV245" s="247"/>
      <c r="BVW245" s="247"/>
      <c r="BVX245" s="247"/>
      <c r="BVY245" s="247"/>
      <c r="BVZ245" s="247"/>
      <c r="BWA245" s="247"/>
      <c r="BWB245" s="247"/>
      <c r="BWC245" s="247"/>
      <c r="BWD245" s="247"/>
      <c r="BWE245" s="247"/>
      <c r="BWF245" s="247"/>
      <c r="BWG245" s="247"/>
      <c r="BWH245" s="247"/>
      <c r="BWI245" s="247"/>
      <c r="BWJ245" s="247"/>
      <c r="BWK245" s="247"/>
      <c r="BWL245" s="247"/>
      <c r="BWM245" s="247"/>
      <c r="BWN245" s="247"/>
      <c r="BWO245" s="247"/>
      <c r="BWP245" s="247"/>
      <c r="BWQ245" s="247"/>
      <c r="BWR245" s="247"/>
      <c r="BWS245" s="247"/>
      <c r="BWT245" s="247"/>
      <c r="BWU245" s="247"/>
      <c r="BWV245" s="247"/>
      <c r="BWW245" s="247"/>
      <c r="BWX245" s="247"/>
      <c r="BWY245" s="247"/>
      <c r="BWZ245" s="247"/>
      <c r="BXA245" s="247"/>
      <c r="BXB245" s="247"/>
      <c r="BXC245" s="247"/>
      <c r="BXD245" s="247"/>
      <c r="BXE245" s="247"/>
      <c r="BXF245" s="247"/>
      <c r="BXG245" s="247"/>
      <c r="BXH245" s="247"/>
      <c r="BXI245" s="247"/>
      <c r="BXJ245" s="247"/>
      <c r="BXK245" s="247"/>
      <c r="BXL245" s="247"/>
      <c r="BXM245" s="247"/>
      <c r="BXN245" s="247"/>
      <c r="BXO245" s="247"/>
      <c r="BXP245" s="247"/>
      <c r="BXQ245" s="247"/>
      <c r="BXR245" s="247"/>
      <c r="BXS245" s="247"/>
      <c r="BXT245" s="247"/>
      <c r="BXU245" s="247"/>
      <c r="BXV245" s="247"/>
      <c r="BXW245" s="247"/>
      <c r="BXX245" s="247"/>
      <c r="BXY245" s="247"/>
      <c r="BXZ245" s="247"/>
      <c r="BYA245" s="247"/>
      <c r="BYB245" s="247"/>
      <c r="BYC245" s="247"/>
      <c r="BYD245" s="247"/>
      <c r="BYE245" s="247"/>
      <c r="BYF245" s="247"/>
      <c r="BYG245" s="247"/>
      <c r="BYH245" s="247"/>
      <c r="BYI245" s="247"/>
      <c r="BYJ245" s="247"/>
      <c r="BYK245" s="247"/>
      <c r="BYL245" s="247"/>
      <c r="BYM245" s="247"/>
      <c r="BYN245" s="247"/>
      <c r="BYO245" s="247"/>
      <c r="BYP245" s="247"/>
      <c r="BYQ245" s="247"/>
      <c r="BYR245" s="247"/>
      <c r="BYS245" s="247"/>
      <c r="BYT245" s="247"/>
      <c r="BYU245" s="247"/>
      <c r="BYV245" s="247"/>
      <c r="BYW245" s="247"/>
      <c r="BYX245" s="247"/>
      <c r="BYY245" s="247"/>
      <c r="BYZ245" s="247"/>
      <c r="BZA245" s="247"/>
      <c r="BZB245" s="247"/>
      <c r="BZC245" s="247"/>
      <c r="BZD245" s="247"/>
      <c r="BZE245" s="247"/>
      <c r="BZF245" s="247"/>
      <c r="BZG245" s="247"/>
      <c r="BZH245" s="247"/>
      <c r="BZI245" s="247"/>
      <c r="BZJ245" s="247"/>
      <c r="BZK245" s="247"/>
      <c r="BZL245" s="247"/>
      <c r="BZM245" s="247"/>
      <c r="BZN245" s="247"/>
      <c r="BZO245" s="247"/>
      <c r="BZP245" s="247"/>
      <c r="BZQ245" s="247"/>
      <c r="BZR245" s="247"/>
      <c r="BZS245" s="247"/>
      <c r="BZT245" s="247"/>
      <c r="BZU245" s="247"/>
      <c r="BZV245" s="247"/>
      <c r="BZW245" s="247"/>
      <c r="BZX245" s="247"/>
      <c r="BZY245" s="247"/>
      <c r="BZZ245" s="247"/>
      <c r="CAA245" s="247"/>
      <c r="CAB245" s="247"/>
      <c r="CAC245" s="247"/>
      <c r="CAD245" s="247"/>
      <c r="CAE245" s="247"/>
      <c r="CAF245" s="247"/>
      <c r="CAG245" s="247"/>
      <c r="CAH245" s="247"/>
      <c r="CAI245" s="247"/>
      <c r="CAJ245" s="247"/>
      <c r="CAK245" s="247"/>
      <c r="CAL245" s="247"/>
      <c r="CAM245" s="247"/>
      <c r="CAN245" s="247"/>
      <c r="CAO245" s="247"/>
      <c r="CAP245" s="247"/>
      <c r="CAQ245" s="247"/>
      <c r="CAR245" s="247"/>
      <c r="CAS245" s="247"/>
      <c r="CAT245" s="247"/>
      <c r="CAU245" s="247"/>
      <c r="CAV245" s="247"/>
      <c r="CAW245" s="247"/>
      <c r="CAX245" s="247"/>
      <c r="CAY245" s="247"/>
      <c r="CAZ245" s="247"/>
      <c r="CBA245" s="247"/>
      <c r="CBB245" s="247"/>
      <c r="CBC245" s="247"/>
      <c r="CBD245" s="247"/>
      <c r="CBE245" s="247"/>
      <c r="CBF245" s="247"/>
      <c r="CBG245" s="247"/>
      <c r="CBH245" s="247"/>
      <c r="CBI245" s="247"/>
      <c r="CBJ245" s="247"/>
      <c r="CBK245" s="247"/>
      <c r="CBL245" s="247"/>
      <c r="CBM245" s="247"/>
      <c r="CBN245" s="247"/>
      <c r="CBO245" s="247"/>
      <c r="CBP245" s="247"/>
      <c r="CBQ245" s="247"/>
      <c r="CBR245" s="247"/>
      <c r="CBS245" s="247"/>
      <c r="CBT245" s="247"/>
      <c r="CBU245" s="247"/>
      <c r="CBV245" s="247"/>
      <c r="CBW245" s="247"/>
      <c r="CBX245" s="247"/>
      <c r="CBY245" s="247"/>
      <c r="CBZ245" s="247"/>
      <c r="CCA245" s="247"/>
      <c r="CCB245" s="247"/>
      <c r="CCC245" s="247"/>
      <c r="CCD245" s="247"/>
      <c r="CCE245" s="247"/>
      <c r="CCF245" s="247"/>
      <c r="CCG245" s="247"/>
      <c r="CCH245" s="247"/>
      <c r="CCI245" s="247"/>
      <c r="CCJ245" s="247"/>
      <c r="CCK245" s="247"/>
      <c r="CCL245" s="247"/>
      <c r="CCM245" s="247"/>
      <c r="CCN245" s="247"/>
      <c r="CCO245" s="247"/>
      <c r="CCP245" s="247"/>
      <c r="CCQ245" s="247"/>
      <c r="CCR245" s="247"/>
      <c r="CCS245" s="247"/>
      <c r="CCT245" s="247"/>
      <c r="CCU245" s="247"/>
      <c r="CCV245" s="247"/>
      <c r="CCW245" s="247"/>
      <c r="CCX245" s="247"/>
      <c r="CCY245" s="247"/>
      <c r="CCZ245" s="247"/>
      <c r="CDA245" s="247"/>
      <c r="CDB245" s="247"/>
      <c r="CDC245" s="247"/>
      <c r="CDD245" s="247"/>
      <c r="CDE245" s="247"/>
      <c r="CDF245" s="247"/>
      <c r="CDG245" s="247"/>
      <c r="CDH245" s="247"/>
      <c r="CDI245" s="247"/>
      <c r="CDJ245" s="247"/>
      <c r="CDK245" s="247"/>
      <c r="CDL245" s="247"/>
      <c r="CDM245" s="247"/>
      <c r="CDN245" s="247"/>
      <c r="CDO245" s="247"/>
      <c r="CDP245" s="247"/>
      <c r="CDQ245" s="247"/>
      <c r="CDR245" s="247"/>
      <c r="CDS245" s="247"/>
      <c r="CDT245" s="247"/>
      <c r="CDU245" s="247"/>
      <c r="CDV245" s="247"/>
      <c r="CDW245" s="247"/>
      <c r="CDX245" s="247"/>
      <c r="CDY245" s="247"/>
      <c r="CDZ245" s="247"/>
      <c r="CEA245" s="247"/>
      <c r="CEB245" s="247"/>
      <c r="CEC245" s="247"/>
      <c r="CED245" s="247"/>
      <c r="CEE245" s="247"/>
      <c r="CEF245" s="247"/>
      <c r="CEG245" s="247"/>
      <c r="CEH245" s="247"/>
      <c r="CEI245" s="247"/>
      <c r="CEJ245" s="247"/>
      <c r="CEK245" s="247"/>
      <c r="CEL245" s="247"/>
      <c r="CEM245" s="247"/>
      <c r="CEN245" s="247"/>
      <c r="CEO245" s="247"/>
      <c r="CEP245" s="247"/>
      <c r="CEQ245" s="247"/>
      <c r="CER245" s="247"/>
      <c r="CES245" s="247"/>
      <c r="CET245" s="247"/>
      <c r="CEU245" s="247"/>
      <c r="CEV245" s="247"/>
      <c r="CEW245" s="247"/>
      <c r="CEX245" s="247"/>
      <c r="CEY245" s="247"/>
      <c r="CEZ245" s="247"/>
      <c r="CFA245" s="247"/>
      <c r="CFB245" s="247"/>
      <c r="CFC245" s="247"/>
      <c r="CFD245" s="247"/>
      <c r="CFE245" s="247"/>
      <c r="CFF245" s="247"/>
      <c r="CFG245" s="247"/>
      <c r="CFH245" s="247"/>
      <c r="CFI245" s="247"/>
      <c r="CFJ245" s="247"/>
      <c r="CFK245" s="247"/>
      <c r="CFL245" s="247"/>
      <c r="CFM245" s="247"/>
      <c r="CFN245" s="247"/>
      <c r="CFO245" s="247"/>
      <c r="CFP245" s="247"/>
      <c r="CFQ245" s="247"/>
      <c r="CFR245" s="247"/>
      <c r="CFS245" s="247"/>
      <c r="CFT245" s="247"/>
      <c r="CFU245" s="247"/>
      <c r="CFV245" s="247"/>
      <c r="CFW245" s="247"/>
      <c r="CFX245" s="247"/>
      <c r="CFY245" s="247"/>
      <c r="CFZ245" s="247"/>
      <c r="CGA245" s="247"/>
      <c r="CGB245" s="247"/>
      <c r="CGC245" s="247"/>
      <c r="CGD245" s="247"/>
      <c r="CGE245" s="247"/>
      <c r="CGF245" s="247"/>
      <c r="CGG245" s="247"/>
      <c r="CGH245" s="247"/>
      <c r="CGI245" s="247"/>
      <c r="CGJ245" s="247"/>
      <c r="CGK245" s="247"/>
      <c r="CGL245" s="247"/>
      <c r="CGM245" s="247"/>
      <c r="CGN245" s="247"/>
      <c r="CGO245" s="247"/>
      <c r="CGP245" s="247"/>
      <c r="CGQ245" s="247"/>
      <c r="CGR245" s="247"/>
      <c r="CGS245" s="247"/>
      <c r="CGT245" s="247"/>
      <c r="CGU245" s="247"/>
      <c r="CGV245" s="247"/>
      <c r="CGW245" s="247"/>
      <c r="CGX245" s="247"/>
      <c r="CGY245" s="247"/>
      <c r="CGZ245" s="247"/>
      <c r="CHA245" s="247"/>
      <c r="CHB245" s="247"/>
      <c r="CHC245" s="247"/>
      <c r="CHD245" s="247"/>
      <c r="CHE245" s="247"/>
      <c r="CHF245" s="247"/>
      <c r="CHG245" s="247"/>
      <c r="CHH245" s="247"/>
      <c r="CHI245" s="247"/>
      <c r="CHJ245" s="247"/>
      <c r="CHK245" s="247"/>
      <c r="CHL245" s="247"/>
      <c r="CHM245" s="247"/>
      <c r="CHN245" s="247"/>
      <c r="CHO245" s="247"/>
      <c r="CHP245" s="247"/>
      <c r="CHQ245" s="247"/>
      <c r="CHR245" s="247"/>
      <c r="CHS245" s="247"/>
      <c r="CHT245" s="247"/>
      <c r="CHU245" s="247"/>
      <c r="CHV245" s="247"/>
      <c r="CHW245" s="247"/>
      <c r="CHX245" s="247"/>
      <c r="CHY245" s="247"/>
      <c r="CHZ245" s="247"/>
      <c r="CIA245" s="247"/>
      <c r="CIB245" s="247"/>
      <c r="CIC245" s="247"/>
      <c r="CID245" s="247"/>
      <c r="CIE245" s="247"/>
      <c r="CIF245" s="247"/>
      <c r="CIG245" s="247"/>
      <c r="CIH245" s="247"/>
      <c r="CII245" s="247"/>
      <c r="CIJ245" s="247"/>
      <c r="CIK245" s="247"/>
      <c r="CIL245" s="247"/>
      <c r="CIM245" s="247"/>
      <c r="CIN245" s="247"/>
      <c r="CIO245" s="247"/>
      <c r="CIP245" s="247"/>
      <c r="CIQ245" s="247"/>
      <c r="CIR245" s="247"/>
      <c r="CIS245" s="247"/>
      <c r="CIT245" s="247"/>
      <c r="CIU245" s="247"/>
      <c r="CIV245" s="247"/>
      <c r="CIW245" s="247"/>
      <c r="CIX245" s="247"/>
      <c r="CIY245" s="247"/>
      <c r="CIZ245" s="247"/>
      <c r="CJA245" s="247"/>
      <c r="CJB245" s="247"/>
      <c r="CJC245" s="247"/>
      <c r="CJD245" s="247"/>
      <c r="CJE245" s="247"/>
      <c r="CJF245" s="247"/>
      <c r="CJG245" s="247"/>
      <c r="CJH245" s="247"/>
      <c r="CJI245" s="247"/>
      <c r="CJJ245" s="247"/>
      <c r="CJK245" s="247"/>
      <c r="CJL245" s="247"/>
      <c r="CJM245" s="247"/>
      <c r="CJN245" s="247"/>
      <c r="CJO245" s="247"/>
      <c r="CJP245" s="247"/>
      <c r="CJQ245" s="247"/>
      <c r="CJR245" s="247"/>
      <c r="CJS245" s="247"/>
      <c r="CJT245" s="247"/>
      <c r="CJU245" s="247"/>
      <c r="CJV245" s="247"/>
      <c r="CJW245" s="247"/>
      <c r="CJX245" s="247"/>
      <c r="CJY245" s="247"/>
      <c r="CJZ245" s="247"/>
      <c r="CKA245" s="247"/>
      <c r="CKB245" s="247"/>
      <c r="CKC245" s="247"/>
      <c r="CKD245" s="247"/>
      <c r="CKE245" s="247"/>
      <c r="CKF245" s="247"/>
      <c r="CKG245" s="247"/>
      <c r="CKH245" s="247"/>
      <c r="CKI245" s="247"/>
      <c r="CKJ245" s="247"/>
      <c r="CKK245" s="247"/>
      <c r="CKL245" s="247"/>
      <c r="CKM245" s="247"/>
      <c r="CKN245" s="247"/>
      <c r="CKO245" s="247"/>
      <c r="CKP245" s="247"/>
      <c r="CKQ245" s="247"/>
      <c r="CKR245" s="247"/>
      <c r="CKS245" s="247"/>
      <c r="CKT245" s="247"/>
      <c r="CKU245" s="247"/>
      <c r="CKV245" s="247"/>
      <c r="CKW245" s="247"/>
      <c r="CKX245" s="247"/>
      <c r="CKY245" s="247"/>
      <c r="CKZ245" s="247"/>
      <c r="CLA245" s="247"/>
      <c r="CLB245" s="247"/>
      <c r="CLC245" s="247"/>
      <c r="CLD245" s="247"/>
      <c r="CLE245" s="247"/>
      <c r="CLF245" s="247"/>
      <c r="CLG245" s="247"/>
      <c r="CLH245" s="247"/>
      <c r="CLI245" s="247"/>
      <c r="CLJ245" s="247"/>
      <c r="CLK245" s="247"/>
      <c r="CLL245" s="247"/>
      <c r="CLM245" s="247"/>
      <c r="CLN245" s="247"/>
      <c r="CLO245" s="247"/>
      <c r="CLP245" s="247"/>
      <c r="CLQ245" s="247"/>
      <c r="CLR245" s="247"/>
      <c r="CLS245" s="247"/>
      <c r="CLT245" s="247"/>
      <c r="CLU245" s="247"/>
      <c r="CLV245" s="247"/>
      <c r="CLW245" s="247"/>
      <c r="CLX245" s="247"/>
      <c r="CLY245" s="247"/>
      <c r="CLZ245" s="247"/>
      <c r="CMA245" s="247"/>
      <c r="CMB245" s="247"/>
      <c r="CMC245" s="247"/>
      <c r="CMD245" s="247"/>
      <c r="CME245" s="247"/>
      <c r="CMF245" s="247"/>
      <c r="CMG245" s="247"/>
      <c r="CMH245" s="247"/>
      <c r="CMI245" s="247"/>
      <c r="CMJ245" s="247"/>
      <c r="CMK245" s="247"/>
      <c r="CML245" s="247"/>
      <c r="CMM245" s="247"/>
      <c r="CMN245" s="247"/>
      <c r="CMO245" s="247"/>
      <c r="CMP245" s="247"/>
      <c r="CMQ245" s="247"/>
      <c r="CMR245" s="247"/>
      <c r="CMS245" s="247"/>
      <c r="CMT245" s="247"/>
      <c r="CMU245" s="247"/>
      <c r="CMV245" s="247"/>
      <c r="CMW245" s="247"/>
      <c r="CMX245" s="247"/>
      <c r="CMY245" s="247"/>
      <c r="CMZ245" s="247"/>
      <c r="CNA245" s="247"/>
      <c r="CNB245" s="247"/>
      <c r="CNC245" s="247"/>
      <c r="CND245" s="247"/>
      <c r="CNE245" s="247"/>
      <c r="CNF245" s="247"/>
      <c r="CNG245" s="247"/>
      <c r="CNH245" s="247"/>
      <c r="CNI245" s="247"/>
      <c r="CNJ245" s="247"/>
      <c r="CNK245" s="247"/>
      <c r="CNL245" s="247"/>
      <c r="CNM245" s="247"/>
      <c r="CNN245" s="247"/>
      <c r="CNO245" s="247"/>
      <c r="CNP245" s="247"/>
      <c r="CNQ245" s="247"/>
      <c r="CNR245" s="247"/>
      <c r="CNS245" s="247"/>
      <c r="CNT245" s="247"/>
      <c r="CNU245" s="247"/>
      <c r="CNV245" s="247"/>
      <c r="CNW245" s="247"/>
      <c r="CNX245" s="247"/>
      <c r="CNY245" s="247"/>
      <c r="CNZ245" s="247"/>
      <c r="COA245" s="247"/>
      <c r="COB245" s="247"/>
      <c r="COC245" s="247"/>
      <c r="COD245" s="247"/>
      <c r="COE245" s="247"/>
      <c r="COF245" s="247"/>
      <c r="COG245" s="247"/>
      <c r="COH245" s="247"/>
      <c r="COI245" s="247"/>
      <c r="COJ245" s="247"/>
      <c r="COK245" s="247"/>
      <c r="COL245" s="247"/>
      <c r="COM245" s="247"/>
      <c r="CON245" s="247"/>
      <c r="COO245" s="247"/>
      <c r="COP245" s="247"/>
      <c r="COQ245" s="247"/>
      <c r="COR245" s="247"/>
      <c r="COS245" s="247"/>
      <c r="COT245" s="247"/>
      <c r="COU245" s="247"/>
      <c r="COV245" s="247"/>
      <c r="COW245" s="247"/>
      <c r="COX245" s="247"/>
      <c r="COY245" s="247"/>
      <c r="COZ245" s="247"/>
      <c r="CPA245" s="247"/>
      <c r="CPB245" s="247"/>
      <c r="CPC245" s="247"/>
      <c r="CPD245" s="247"/>
      <c r="CPE245" s="247"/>
      <c r="CPF245" s="247"/>
      <c r="CPG245" s="247"/>
      <c r="CPH245" s="247"/>
      <c r="CPI245" s="247"/>
      <c r="CPJ245" s="247"/>
      <c r="CPK245" s="247"/>
      <c r="CPL245" s="247"/>
      <c r="CPM245" s="247"/>
      <c r="CPN245" s="247"/>
      <c r="CPO245" s="247"/>
      <c r="CPP245" s="247"/>
      <c r="CPQ245" s="247"/>
      <c r="CPR245" s="247"/>
      <c r="CPS245" s="247"/>
      <c r="CPT245" s="247"/>
      <c r="CPU245" s="247"/>
      <c r="CPV245" s="247"/>
      <c r="CPW245" s="247"/>
      <c r="CPX245" s="247"/>
      <c r="CPY245" s="247"/>
      <c r="CPZ245" s="247"/>
      <c r="CQA245" s="247"/>
      <c r="CQB245" s="247"/>
      <c r="CQC245" s="247"/>
      <c r="CQD245" s="247"/>
      <c r="CQE245" s="247"/>
      <c r="CQF245" s="247"/>
      <c r="CQG245" s="247"/>
      <c r="CQH245" s="247"/>
      <c r="CQI245" s="247"/>
      <c r="CQJ245" s="247"/>
      <c r="CQK245" s="247"/>
      <c r="CQL245" s="247"/>
      <c r="CQM245" s="247"/>
      <c r="CQN245" s="247"/>
      <c r="CQO245" s="247"/>
      <c r="CQP245" s="247"/>
      <c r="CQQ245" s="247"/>
      <c r="CQR245" s="247"/>
      <c r="CQS245" s="247"/>
      <c r="CQT245" s="247"/>
      <c r="CQU245" s="247"/>
      <c r="CQV245" s="247"/>
      <c r="CQW245" s="247"/>
      <c r="CQX245" s="247"/>
      <c r="CQY245" s="247"/>
      <c r="CQZ245" s="247"/>
      <c r="CRA245" s="247"/>
      <c r="CRB245" s="247"/>
      <c r="CRC245" s="247"/>
      <c r="CRD245" s="247"/>
      <c r="CRE245" s="247"/>
      <c r="CRF245" s="247"/>
      <c r="CRG245" s="247"/>
      <c r="CRH245" s="247"/>
      <c r="CRI245" s="247"/>
      <c r="CRJ245" s="247"/>
      <c r="CRK245" s="247"/>
      <c r="CRL245" s="247"/>
      <c r="CRM245" s="247"/>
      <c r="CRN245" s="247"/>
      <c r="CRO245" s="247"/>
      <c r="CRP245" s="247"/>
      <c r="CRQ245" s="247"/>
      <c r="CRR245" s="247"/>
      <c r="CRS245" s="247"/>
      <c r="CRT245" s="247"/>
      <c r="CRU245" s="247"/>
      <c r="CRV245" s="247"/>
      <c r="CRW245" s="247"/>
      <c r="CRX245" s="247"/>
      <c r="CRY245" s="247"/>
      <c r="CRZ245" s="247"/>
      <c r="CSA245" s="247"/>
      <c r="CSB245" s="247"/>
      <c r="CSC245" s="247"/>
      <c r="CSD245" s="247"/>
      <c r="CSE245" s="247"/>
      <c r="CSF245" s="247"/>
      <c r="CSG245" s="247"/>
      <c r="CSH245" s="247"/>
      <c r="CSI245" s="247"/>
      <c r="CSJ245" s="247"/>
      <c r="CSK245" s="247"/>
      <c r="CSL245" s="247"/>
      <c r="CSM245" s="247"/>
      <c r="CSN245" s="247"/>
      <c r="CSO245" s="247"/>
      <c r="CSP245" s="247"/>
      <c r="CSQ245" s="247"/>
      <c r="CSR245" s="247"/>
      <c r="CSS245" s="247"/>
      <c r="CST245" s="247"/>
      <c r="CSU245" s="247"/>
      <c r="CSV245" s="247"/>
      <c r="CSW245" s="247"/>
      <c r="CSX245" s="247"/>
      <c r="CSY245" s="247"/>
      <c r="CSZ245" s="247"/>
      <c r="CTA245" s="247"/>
      <c r="CTB245" s="247"/>
      <c r="CTC245" s="247"/>
      <c r="CTD245" s="247"/>
      <c r="CTE245" s="247"/>
      <c r="CTF245" s="247"/>
      <c r="CTG245" s="247"/>
      <c r="CTH245" s="247"/>
      <c r="CTI245" s="247"/>
      <c r="CTJ245" s="247"/>
      <c r="CTK245" s="247"/>
      <c r="CTL245" s="247"/>
      <c r="CTM245" s="247"/>
      <c r="CTN245" s="247"/>
      <c r="CTO245" s="247"/>
      <c r="CTP245" s="247"/>
      <c r="CTQ245" s="247"/>
      <c r="CTR245" s="247"/>
      <c r="CTS245" s="247"/>
      <c r="CTT245" s="247"/>
      <c r="CTU245" s="247"/>
      <c r="CTV245" s="247"/>
      <c r="CTW245" s="247"/>
      <c r="CTX245" s="247"/>
      <c r="CTY245" s="247"/>
      <c r="CTZ245" s="247"/>
      <c r="CUA245" s="247"/>
      <c r="CUB245" s="247"/>
      <c r="CUC245" s="247"/>
      <c r="CUD245" s="247"/>
      <c r="CUE245" s="247"/>
      <c r="CUF245" s="247"/>
      <c r="CUG245" s="247"/>
      <c r="CUH245" s="247"/>
      <c r="CUI245" s="247"/>
      <c r="CUJ245" s="247"/>
      <c r="CUK245" s="247"/>
      <c r="CUL245" s="247"/>
      <c r="CUM245" s="247"/>
      <c r="CUN245" s="247"/>
      <c r="CUO245" s="247"/>
      <c r="CUP245" s="247"/>
      <c r="CUQ245" s="247"/>
      <c r="CUR245" s="247"/>
      <c r="CUS245" s="247"/>
      <c r="CUT245" s="247"/>
      <c r="CUU245" s="247"/>
      <c r="CUV245" s="247"/>
      <c r="CUW245" s="247"/>
      <c r="CUX245" s="247"/>
      <c r="CUY245" s="247"/>
      <c r="CUZ245" s="247"/>
      <c r="CVA245" s="247"/>
      <c r="CVB245" s="247"/>
      <c r="CVC245" s="247"/>
      <c r="CVD245" s="247"/>
      <c r="CVE245" s="247"/>
      <c r="CVF245" s="247"/>
      <c r="CVG245" s="247"/>
      <c r="CVH245" s="247"/>
      <c r="CVI245" s="247"/>
      <c r="CVJ245" s="247"/>
      <c r="CVK245" s="247"/>
      <c r="CVL245" s="247"/>
      <c r="CVM245" s="247"/>
      <c r="CVN245" s="247"/>
      <c r="CVO245" s="247"/>
      <c r="CVP245" s="247"/>
      <c r="CVQ245" s="247"/>
      <c r="CVR245" s="247"/>
      <c r="CVS245" s="247"/>
      <c r="CVT245" s="247"/>
      <c r="CVU245" s="247"/>
      <c r="CVV245" s="247"/>
      <c r="CVW245" s="247"/>
      <c r="CVX245" s="247"/>
      <c r="CVY245" s="247"/>
      <c r="CVZ245" s="247"/>
      <c r="CWA245" s="247"/>
      <c r="CWB245" s="247"/>
      <c r="CWC245" s="247"/>
      <c r="CWD245" s="247"/>
      <c r="CWE245" s="247"/>
      <c r="CWF245" s="247"/>
      <c r="CWG245" s="247"/>
      <c r="CWH245" s="247"/>
      <c r="CWI245" s="247"/>
      <c r="CWJ245" s="247"/>
      <c r="CWK245" s="247"/>
      <c r="CWL245" s="247"/>
      <c r="CWM245" s="247"/>
      <c r="CWN245" s="247"/>
      <c r="CWO245" s="247"/>
      <c r="CWP245" s="247"/>
      <c r="CWQ245" s="247"/>
      <c r="CWR245" s="247"/>
      <c r="CWS245" s="247"/>
      <c r="CWT245" s="247"/>
      <c r="CWU245" s="247"/>
      <c r="CWV245" s="247"/>
      <c r="CWW245" s="247"/>
      <c r="CWX245" s="247"/>
      <c r="CWY245" s="247"/>
      <c r="CWZ245" s="247"/>
      <c r="CXA245" s="247"/>
      <c r="CXB245" s="247"/>
      <c r="CXC245" s="247"/>
      <c r="CXD245" s="247"/>
      <c r="CXE245" s="247"/>
      <c r="CXF245" s="247"/>
      <c r="CXG245" s="247"/>
      <c r="CXH245" s="247"/>
      <c r="CXI245" s="247"/>
      <c r="CXJ245" s="247"/>
      <c r="CXK245" s="247"/>
      <c r="CXL245" s="247"/>
      <c r="CXM245" s="247"/>
      <c r="CXN245" s="247"/>
      <c r="CXO245" s="247"/>
      <c r="CXP245" s="247"/>
      <c r="CXQ245" s="247"/>
      <c r="CXR245" s="247"/>
      <c r="CXS245" s="247"/>
      <c r="CXT245" s="247"/>
      <c r="CXU245" s="247"/>
      <c r="CXV245" s="247"/>
      <c r="CXW245" s="247"/>
      <c r="CXX245" s="247"/>
      <c r="CXY245" s="247"/>
      <c r="CXZ245" s="247"/>
      <c r="CYA245" s="247"/>
      <c r="CYB245" s="247"/>
      <c r="CYC245" s="247"/>
      <c r="CYD245" s="247"/>
      <c r="CYE245" s="247"/>
      <c r="CYF245" s="247"/>
      <c r="CYG245" s="247"/>
      <c r="CYH245" s="247"/>
      <c r="CYI245" s="247"/>
      <c r="CYJ245" s="247"/>
      <c r="CYK245" s="247"/>
      <c r="CYL245" s="247"/>
      <c r="CYM245" s="247"/>
      <c r="CYN245" s="247"/>
      <c r="CYO245" s="247"/>
      <c r="CYP245" s="247"/>
      <c r="CYQ245" s="247"/>
      <c r="CYR245" s="247"/>
      <c r="CYS245" s="247"/>
      <c r="CYT245" s="247"/>
      <c r="CYU245" s="247"/>
      <c r="CYV245" s="247"/>
      <c r="CYW245" s="247"/>
      <c r="CYX245" s="247"/>
      <c r="CYY245" s="247"/>
      <c r="CYZ245" s="247"/>
      <c r="CZA245" s="247"/>
      <c r="CZB245" s="247"/>
      <c r="CZC245" s="247"/>
      <c r="CZD245" s="247"/>
      <c r="CZE245" s="247"/>
      <c r="CZF245" s="247"/>
      <c r="CZG245" s="247"/>
      <c r="CZH245" s="247"/>
      <c r="CZI245" s="247"/>
      <c r="CZJ245" s="247"/>
      <c r="CZK245" s="247"/>
      <c r="CZL245" s="247"/>
      <c r="CZM245" s="247"/>
      <c r="CZN245" s="247"/>
      <c r="CZO245" s="247"/>
      <c r="CZP245" s="247"/>
      <c r="CZQ245" s="247"/>
      <c r="CZR245" s="247"/>
      <c r="CZS245" s="247"/>
      <c r="CZT245" s="247"/>
      <c r="CZU245" s="247"/>
      <c r="CZV245" s="247"/>
      <c r="CZW245" s="247"/>
      <c r="CZX245" s="247"/>
      <c r="CZY245" s="247"/>
      <c r="CZZ245" s="247"/>
      <c r="DAA245" s="247"/>
      <c r="DAB245" s="247"/>
      <c r="DAC245" s="247"/>
      <c r="DAD245" s="247"/>
      <c r="DAE245" s="247"/>
      <c r="DAF245" s="247"/>
      <c r="DAG245" s="247"/>
      <c r="DAH245" s="247"/>
      <c r="DAI245" s="247"/>
      <c r="DAJ245" s="247"/>
      <c r="DAK245" s="247"/>
      <c r="DAL245" s="247"/>
      <c r="DAM245" s="247"/>
      <c r="DAN245" s="247"/>
      <c r="DAO245" s="247"/>
      <c r="DAP245" s="247"/>
      <c r="DAQ245" s="247"/>
      <c r="DAR245" s="247"/>
      <c r="DAS245" s="247"/>
      <c r="DAT245" s="247"/>
      <c r="DAU245" s="247"/>
      <c r="DAV245" s="247"/>
      <c r="DAW245" s="247"/>
      <c r="DAX245" s="247"/>
      <c r="DAY245" s="247"/>
      <c r="DAZ245" s="247"/>
      <c r="DBA245" s="247"/>
      <c r="DBB245" s="247"/>
      <c r="DBC245" s="247"/>
      <c r="DBD245" s="247"/>
      <c r="DBE245" s="247"/>
      <c r="DBF245" s="247"/>
      <c r="DBG245" s="247"/>
      <c r="DBH245" s="247"/>
      <c r="DBI245" s="247"/>
      <c r="DBJ245" s="247"/>
      <c r="DBK245" s="247"/>
      <c r="DBL245" s="247"/>
      <c r="DBM245" s="247"/>
      <c r="DBN245" s="247"/>
      <c r="DBO245" s="247"/>
      <c r="DBP245" s="247"/>
      <c r="DBQ245" s="247"/>
      <c r="DBR245" s="247"/>
      <c r="DBS245" s="247"/>
      <c r="DBT245" s="247"/>
      <c r="DBU245" s="247"/>
      <c r="DBV245" s="247"/>
      <c r="DBW245" s="247"/>
      <c r="DBX245" s="247"/>
      <c r="DBY245" s="247"/>
      <c r="DBZ245" s="247"/>
      <c r="DCA245" s="247"/>
      <c r="DCB245" s="247"/>
      <c r="DCC245" s="247"/>
      <c r="DCD245" s="247"/>
      <c r="DCE245" s="247"/>
      <c r="DCF245" s="247"/>
      <c r="DCG245" s="247"/>
      <c r="DCH245" s="247"/>
      <c r="DCI245" s="247"/>
      <c r="DCJ245" s="247"/>
      <c r="DCK245" s="247"/>
      <c r="DCL245" s="247"/>
      <c r="DCM245" s="247"/>
      <c r="DCN245" s="247"/>
      <c r="DCO245" s="247"/>
      <c r="DCP245" s="247"/>
      <c r="DCQ245" s="247"/>
      <c r="DCR245" s="247"/>
      <c r="DCS245" s="247"/>
      <c r="DCT245" s="247"/>
      <c r="DCU245" s="247"/>
      <c r="DCV245" s="247"/>
      <c r="DCW245" s="247"/>
      <c r="DCX245" s="247"/>
      <c r="DCY245" s="247"/>
      <c r="DCZ245" s="247"/>
      <c r="DDA245" s="247"/>
      <c r="DDB245" s="247"/>
      <c r="DDC245" s="247"/>
      <c r="DDD245" s="247"/>
      <c r="DDE245" s="247"/>
      <c r="DDF245" s="247"/>
      <c r="DDG245" s="247"/>
      <c r="DDH245" s="247"/>
      <c r="DDI245" s="247"/>
      <c r="DDJ245" s="247"/>
      <c r="DDK245" s="247"/>
      <c r="DDL245" s="247"/>
      <c r="DDM245" s="247"/>
      <c r="DDN245" s="247"/>
      <c r="DDO245" s="247"/>
      <c r="DDP245" s="247"/>
      <c r="DDQ245" s="247"/>
      <c r="DDR245" s="247"/>
      <c r="DDS245" s="247"/>
      <c r="DDT245" s="247"/>
      <c r="DDU245" s="247"/>
      <c r="DDV245" s="247"/>
      <c r="DDW245" s="247"/>
      <c r="DDX245" s="247"/>
      <c r="DDY245" s="247"/>
      <c r="DDZ245" s="247"/>
      <c r="DEA245" s="247"/>
      <c r="DEB245" s="247"/>
      <c r="DEC245" s="247"/>
      <c r="DED245" s="247"/>
      <c r="DEE245" s="247"/>
      <c r="DEF245" s="247"/>
      <c r="DEG245" s="247"/>
      <c r="DEH245" s="247"/>
      <c r="DEI245" s="247"/>
      <c r="DEJ245" s="247"/>
      <c r="DEK245" s="247"/>
      <c r="DEL245" s="247"/>
      <c r="DEM245" s="247"/>
      <c r="DEN245" s="247"/>
      <c r="DEO245" s="247"/>
      <c r="DEP245" s="247"/>
      <c r="DEQ245" s="247"/>
      <c r="DER245" s="247"/>
      <c r="DES245" s="247"/>
      <c r="DET245" s="247"/>
      <c r="DEU245" s="247"/>
      <c r="DEV245" s="247"/>
      <c r="DEW245" s="247"/>
      <c r="DEX245" s="247"/>
      <c r="DEY245" s="247"/>
      <c r="DEZ245" s="247"/>
      <c r="DFA245" s="247"/>
      <c r="DFB245" s="247"/>
      <c r="DFC245" s="247"/>
      <c r="DFD245" s="247"/>
      <c r="DFE245" s="247"/>
      <c r="DFF245" s="247"/>
      <c r="DFG245" s="247"/>
      <c r="DFH245" s="247"/>
      <c r="DFI245" s="247"/>
      <c r="DFJ245" s="247"/>
      <c r="DFK245" s="247"/>
      <c r="DFL245" s="247"/>
      <c r="DFM245" s="247"/>
      <c r="DFN245" s="247"/>
      <c r="DFO245" s="247"/>
      <c r="DFP245" s="247"/>
      <c r="DFQ245" s="247"/>
      <c r="DFR245" s="247"/>
      <c r="DFS245" s="247"/>
      <c r="DFT245" s="247"/>
      <c r="DFU245" s="247"/>
      <c r="DFV245" s="247"/>
      <c r="DFW245" s="247"/>
      <c r="DFX245" s="247"/>
      <c r="DFY245" s="247"/>
      <c r="DFZ245" s="247"/>
      <c r="DGA245" s="247"/>
      <c r="DGB245" s="247"/>
      <c r="DGC245" s="247"/>
      <c r="DGD245" s="247"/>
      <c r="DGE245" s="247"/>
      <c r="DGF245" s="247"/>
      <c r="DGG245" s="247"/>
      <c r="DGH245" s="247"/>
      <c r="DGI245" s="247"/>
      <c r="DGJ245" s="247"/>
      <c r="DGK245" s="247"/>
      <c r="DGL245" s="247"/>
      <c r="DGM245" s="247"/>
      <c r="DGN245" s="247"/>
      <c r="DGO245" s="247"/>
      <c r="DGP245" s="247"/>
      <c r="DGQ245" s="247"/>
      <c r="DGR245" s="247"/>
      <c r="DGS245" s="247"/>
      <c r="DGT245" s="247"/>
      <c r="DGU245" s="247"/>
      <c r="DGV245" s="247"/>
      <c r="DGW245" s="247"/>
      <c r="DGX245" s="247"/>
      <c r="DGY245" s="247"/>
      <c r="DGZ245" s="247"/>
      <c r="DHA245" s="247"/>
      <c r="DHB245" s="247"/>
      <c r="DHC245" s="247"/>
      <c r="DHD245" s="247"/>
      <c r="DHE245" s="247"/>
      <c r="DHF245" s="247"/>
      <c r="DHG245" s="247"/>
      <c r="DHH245" s="247"/>
      <c r="DHI245" s="247"/>
      <c r="DHJ245" s="247"/>
      <c r="DHK245" s="247"/>
      <c r="DHL245" s="247"/>
      <c r="DHM245" s="247"/>
      <c r="DHN245" s="247"/>
      <c r="DHO245" s="247"/>
      <c r="DHP245" s="247"/>
      <c r="DHQ245" s="247"/>
      <c r="DHR245" s="247"/>
      <c r="DHS245" s="247"/>
      <c r="DHT245" s="247"/>
      <c r="DHU245" s="247"/>
      <c r="DHV245" s="247"/>
      <c r="DHW245" s="247"/>
      <c r="DHX245" s="247"/>
      <c r="DHY245" s="247"/>
      <c r="DHZ245" s="247"/>
      <c r="DIA245" s="247"/>
      <c r="DIB245" s="247"/>
      <c r="DIC245" s="247"/>
      <c r="DID245" s="247"/>
      <c r="DIE245" s="247"/>
      <c r="DIF245" s="247"/>
      <c r="DIG245" s="247"/>
      <c r="DIH245" s="247"/>
      <c r="DII245" s="247"/>
      <c r="DIJ245" s="247"/>
      <c r="DIK245" s="247"/>
      <c r="DIL245" s="247"/>
      <c r="DIM245" s="247"/>
      <c r="DIN245" s="247"/>
      <c r="DIO245" s="247"/>
      <c r="DIP245" s="247"/>
      <c r="DIQ245" s="247"/>
      <c r="DIR245" s="247"/>
      <c r="DIS245" s="247"/>
      <c r="DIT245" s="247"/>
      <c r="DIU245" s="247"/>
      <c r="DIV245" s="247"/>
      <c r="DIW245" s="247"/>
      <c r="DIX245" s="247"/>
      <c r="DIY245" s="247"/>
      <c r="DIZ245" s="247"/>
      <c r="DJA245" s="247"/>
      <c r="DJB245" s="247"/>
      <c r="DJC245" s="247"/>
      <c r="DJD245" s="247"/>
      <c r="DJE245" s="247"/>
      <c r="DJF245" s="247"/>
      <c r="DJG245" s="247"/>
      <c r="DJH245" s="247"/>
      <c r="DJI245" s="247"/>
      <c r="DJJ245" s="247"/>
      <c r="DJK245" s="247"/>
      <c r="DJL245" s="247"/>
      <c r="DJM245" s="247"/>
      <c r="DJN245" s="247"/>
      <c r="DJO245" s="247"/>
      <c r="DJP245" s="247"/>
      <c r="DJQ245" s="247"/>
      <c r="DJR245" s="247"/>
      <c r="DJS245" s="247"/>
      <c r="DJT245" s="247"/>
      <c r="DJU245" s="247"/>
      <c r="DJV245" s="247"/>
      <c r="DJW245" s="247"/>
      <c r="DJX245" s="247"/>
      <c r="DJY245" s="247"/>
      <c r="DJZ245" s="247"/>
      <c r="DKA245" s="247"/>
      <c r="DKB245" s="247"/>
      <c r="DKC245" s="247"/>
      <c r="DKD245" s="247"/>
      <c r="DKE245" s="247"/>
      <c r="DKF245" s="247"/>
      <c r="DKG245" s="247"/>
      <c r="DKH245" s="247"/>
      <c r="DKI245" s="247"/>
      <c r="DKJ245" s="247"/>
      <c r="DKK245" s="247"/>
      <c r="DKL245" s="247"/>
      <c r="DKM245" s="247"/>
      <c r="DKN245" s="247"/>
      <c r="DKO245" s="247"/>
      <c r="DKP245" s="247"/>
      <c r="DKQ245" s="247"/>
      <c r="DKR245" s="247"/>
      <c r="DKS245" s="247"/>
      <c r="DKT245" s="247"/>
      <c r="DKU245" s="247"/>
      <c r="DKV245" s="247"/>
      <c r="DKW245" s="247"/>
      <c r="DKX245" s="247"/>
      <c r="DKY245" s="247"/>
      <c r="DKZ245" s="247"/>
      <c r="DLA245" s="247"/>
      <c r="DLB245" s="247"/>
      <c r="DLC245" s="247"/>
      <c r="DLD245" s="247"/>
      <c r="DLE245" s="247"/>
      <c r="DLF245" s="247"/>
      <c r="DLG245" s="247"/>
      <c r="DLH245" s="247"/>
      <c r="DLI245" s="247"/>
      <c r="DLJ245" s="247"/>
      <c r="DLK245" s="247"/>
      <c r="DLL245" s="247"/>
      <c r="DLM245" s="247"/>
      <c r="DLN245" s="247"/>
      <c r="DLO245" s="247"/>
      <c r="DLP245" s="247"/>
      <c r="DLQ245" s="247"/>
      <c r="DLR245" s="247"/>
      <c r="DLS245" s="247"/>
      <c r="DLT245" s="247"/>
      <c r="DLU245" s="247"/>
      <c r="DLV245" s="247"/>
      <c r="DLW245" s="247"/>
      <c r="DLX245" s="247"/>
      <c r="DLY245" s="247"/>
      <c r="DLZ245" s="247"/>
      <c r="DMA245" s="247"/>
      <c r="DMB245" s="247"/>
      <c r="DMC245" s="247"/>
      <c r="DMD245" s="247"/>
      <c r="DME245" s="247"/>
      <c r="DMF245" s="247"/>
      <c r="DMG245" s="247"/>
      <c r="DMH245" s="247"/>
      <c r="DMI245" s="247"/>
      <c r="DMJ245" s="247"/>
      <c r="DMK245" s="247"/>
      <c r="DML245" s="247"/>
      <c r="DMM245" s="247"/>
      <c r="DMN245" s="247"/>
      <c r="DMO245" s="247"/>
      <c r="DMP245" s="247"/>
      <c r="DMQ245" s="247"/>
      <c r="DMR245" s="247"/>
      <c r="DMS245" s="247"/>
      <c r="DMT245" s="247"/>
      <c r="DMU245" s="247"/>
      <c r="DMV245" s="247"/>
      <c r="DMW245" s="247"/>
      <c r="DMX245" s="247"/>
      <c r="DMY245" s="247"/>
      <c r="DMZ245" s="247"/>
      <c r="DNA245" s="247"/>
      <c r="DNB245" s="247"/>
      <c r="DNC245" s="247"/>
      <c r="DND245" s="247"/>
      <c r="DNE245" s="247"/>
      <c r="DNF245" s="247"/>
      <c r="DNG245" s="247"/>
      <c r="DNH245" s="247"/>
      <c r="DNI245" s="247"/>
      <c r="DNJ245" s="247"/>
      <c r="DNK245" s="247"/>
      <c r="DNL245" s="247"/>
      <c r="DNM245" s="247"/>
      <c r="DNN245" s="247"/>
      <c r="DNO245" s="247"/>
      <c r="DNP245" s="247"/>
      <c r="DNQ245" s="247"/>
      <c r="DNR245" s="247"/>
      <c r="DNS245" s="247"/>
      <c r="DNT245" s="247"/>
      <c r="DNU245" s="247"/>
      <c r="DNV245" s="247"/>
      <c r="DNW245" s="247"/>
      <c r="DNX245" s="247"/>
      <c r="DNY245" s="247"/>
      <c r="DNZ245" s="247"/>
      <c r="DOA245" s="247"/>
      <c r="DOB245" s="247"/>
      <c r="DOC245" s="247"/>
      <c r="DOD245" s="247"/>
      <c r="DOE245" s="247"/>
      <c r="DOF245" s="247"/>
      <c r="DOG245" s="247"/>
      <c r="DOH245" s="247"/>
      <c r="DOI245" s="247"/>
      <c r="DOJ245" s="247"/>
      <c r="DOK245" s="247"/>
      <c r="DOL245" s="247"/>
      <c r="DOM245" s="247"/>
      <c r="DON245" s="247"/>
      <c r="DOO245" s="247"/>
      <c r="DOP245" s="247"/>
      <c r="DOQ245" s="247"/>
      <c r="DOR245" s="247"/>
      <c r="DOS245" s="247"/>
      <c r="DOT245" s="247"/>
      <c r="DOU245" s="247"/>
      <c r="DOV245" s="247"/>
      <c r="DOW245" s="247"/>
      <c r="DOX245" s="247"/>
      <c r="DOY245" s="247"/>
      <c r="DOZ245" s="247"/>
      <c r="DPA245" s="247"/>
      <c r="DPB245" s="247"/>
      <c r="DPC245" s="247"/>
      <c r="DPD245" s="247"/>
      <c r="DPE245" s="247"/>
      <c r="DPF245" s="247"/>
      <c r="DPG245" s="247"/>
      <c r="DPH245" s="247"/>
      <c r="DPI245" s="247"/>
      <c r="DPJ245" s="247"/>
      <c r="DPK245" s="247"/>
      <c r="DPL245" s="247"/>
      <c r="DPM245" s="247"/>
      <c r="DPN245" s="247"/>
      <c r="DPO245" s="247"/>
      <c r="DPP245" s="247"/>
      <c r="DPQ245" s="247"/>
      <c r="DPR245" s="247"/>
      <c r="DPS245" s="247"/>
      <c r="DPT245" s="247"/>
      <c r="DPU245" s="247"/>
      <c r="DPV245" s="247"/>
      <c r="DPW245" s="247"/>
      <c r="DPX245" s="247"/>
      <c r="DPY245" s="247"/>
      <c r="DPZ245" s="247"/>
      <c r="DQA245" s="247"/>
      <c r="DQB245" s="247"/>
      <c r="DQC245" s="247"/>
      <c r="DQD245" s="247"/>
      <c r="DQE245" s="247"/>
      <c r="DQF245" s="247"/>
      <c r="DQG245" s="247"/>
      <c r="DQH245" s="247"/>
      <c r="DQI245" s="247"/>
      <c r="DQJ245" s="247"/>
      <c r="DQK245" s="247"/>
      <c r="DQL245" s="247"/>
      <c r="DQM245" s="247"/>
      <c r="DQN245" s="247"/>
      <c r="DQO245" s="247"/>
      <c r="DQP245" s="247"/>
      <c r="DQQ245" s="247"/>
      <c r="DQR245" s="247"/>
      <c r="DQS245" s="247"/>
      <c r="DQT245" s="247"/>
      <c r="DQU245" s="247"/>
      <c r="DQV245" s="247"/>
      <c r="DQW245" s="247"/>
      <c r="DQX245" s="247"/>
      <c r="DQY245" s="247"/>
      <c r="DQZ245" s="247"/>
      <c r="DRA245" s="247"/>
      <c r="DRB245" s="247"/>
      <c r="DRC245" s="247"/>
      <c r="DRD245" s="247"/>
      <c r="DRE245" s="247"/>
      <c r="DRF245" s="247"/>
      <c r="DRG245" s="247"/>
      <c r="DRH245" s="247"/>
      <c r="DRI245" s="247"/>
      <c r="DRJ245" s="247"/>
      <c r="DRK245" s="247"/>
      <c r="DRL245" s="247"/>
      <c r="DRM245" s="247"/>
      <c r="DRN245" s="247"/>
      <c r="DRO245" s="247"/>
      <c r="DRP245" s="247"/>
      <c r="DRQ245" s="247"/>
      <c r="DRR245" s="247"/>
      <c r="DRS245" s="247"/>
      <c r="DRT245" s="247"/>
      <c r="DRU245" s="247"/>
      <c r="DRV245" s="247"/>
      <c r="DRW245" s="247"/>
      <c r="DRX245" s="247"/>
      <c r="DRY245" s="247"/>
      <c r="DRZ245" s="247"/>
      <c r="DSA245" s="247"/>
      <c r="DSB245" s="247"/>
      <c r="DSC245" s="247"/>
      <c r="DSD245" s="247"/>
      <c r="DSE245" s="247"/>
      <c r="DSF245" s="247"/>
      <c r="DSG245" s="247"/>
      <c r="DSH245" s="247"/>
      <c r="DSI245" s="247"/>
      <c r="DSJ245" s="247"/>
      <c r="DSK245" s="247"/>
      <c r="DSL245" s="247"/>
      <c r="DSM245" s="247"/>
      <c r="DSN245" s="247"/>
      <c r="DSO245" s="247"/>
      <c r="DSP245" s="247"/>
      <c r="DSQ245" s="247"/>
      <c r="DSR245" s="247"/>
      <c r="DSS245" s="247"/>
      <c r="DST245" s="247"/>
      <c r="DSU245" s="247"/>
      <c r="DSV245" s="247"/>
      <c r="DSW245" s="247"/>
      <c r="DSX245" s="247"/>
      <c r="DSY245" s="247"/>
      <c r="DSZ245" s="247"/>
      <c r="DTA245" s="247"/>
      <c r="DTB245" s="247"/>
      <c r="DTC245" s="247"/>
      <c r="DTD245" s="247"/>
      <c r="DTE245" s="247"/>
      <c r="DTF245" s="247"/>
      <c r="DTG245" s="247"/>
      <c r="DTH245" s="247"/>
      <c r="DTI245" s="247"/>
      <c r="DTJ245" s="247"/>
      <c r="DTK245" s="247"/>
      <c r="DTL245" s="247"/>
      <c r="DTM245" s="247"/>
      <c r="DTN245" s="247"/>
      <c r="DTO245" s="247"/>
      <c r="DTP245" s="247"/>
      <c r="DTQ245" s="247"/>
      <c r="DTR245" s="247"/>
      <c r="DTS245" s="247"/>
      <c r="DTT245" s="247"/>
      <c r="DTU245" s="247"/>
      <c r="DTV245" s="247"/>
      <c r="DTW245" s="247"/>
      <c r="DTX245" s="247"/>
      <c r="DTY245" s="247"/>
      <c r="DTZ245" s="247"/>
      <c r="DUA245" s="247"/>
      <c r="DUB245" s="247"/>
      <c r="DUC245" s="247"/>
      <c r="DUD245" s="247"/>
      <c r="DUE245" s="247"/>
      <c r="DUF245" s="247"/>
      <c r="DUG245" s="247"/>
      <c r="DUH245" s="247"/>
      <c r="DUI245" s="247"/>
      <c r="DUJ245" s="247"/>
      <c r="DUK245" s="247"/>
      <c r="DUL245" s="247"/>
      <c r="DUM245" s="247"/>
      <c r="DUN245" s="247"/>
      <c r="DUO245" s="247"/>
      <c r="DUP245" s="247"/>
      <c r="DUQ245" s="247"/>
      <c r="DUR245" s="247"/>
      <c r="DUS245" s="247"/>
      <c r="DUT245" s="247"/>
      <c r="DUU245" s="247"/>
      <c r="DUV245" s="247"/>
      <c r="DUW245" s="247"/>
      <c r="DUX245" s="247"/>
      <c r="DUY245" s="247"/>
      <c r="DUZ245" s="247"/>
      <c r="DVA245" s="247"/>
      <c r="DVB245" s="247"/>
      <c r="DVC245" s="247"/>
      <c r="DVD245" s="247"/>
      <c r="DVE245" s="247"/>
      <c r="DVF245" s="247"/>
      <c r="DVG245" s="247"/>
      <c r="DVH245" s="247"/>
      <c r="DVI245" s="247"/>
      <c r="DVJ245" s="247"/>
      <c r="DVK245" s="247"/>
      <c r="DVL245" s="247"/>
      <c r="DVM245" s="247"/>
      <c r="DVN245" s="247"/>
      <c r="DVO245" s="247"/>
      <c r="DVP245" s="247"/>
      <c r="DVQ245" s="247"/>
      <c r="DVR245" s="247"/>
      <c r="DVS245" s="247"/>
      <c r="DVT245" s="247"/>
      <c r="DVU245" s="247"/>
      <c r="DVV245" s="247"/>
      <c r="DVW245" s="247"/>
      <c r="DVX245" s="247"/>
      <c r="DVY245" s="247"/>
      <c r="DVZ245" s="247"/>
      <c r="DWA245" s="247"/>
      <c r="DWB245" s="247"/>
      <c r="DWC245" s="247"/>
      <c r="DWD245" s="247"/>
      <c r="DWE245" s="247"/>
      <c r="DWF245" s="247"/>
      <c r="DWG245" s="247"/>
      <c r="DWH245" s="247"/>
      <c r="DWI245" s="247"/>
      <c r="DWJ245" s="247"/>
      <c r="DWK245" s="247"/>
      <c r="DWL245" s="247"/>
      <c r="DWM245" s="247"/>
      <c r="DWN245" s="247"/>
      <c r="DWO245" s="247"/>
      <c r="DWP245" s="247"/>
      <c r="DWQ245" s="247"/>
      <c r="DWR245" s="247"/>
      <c r="DWS245" s="247"/>
      <c r="DWT245" s="247"/>
      <c r="DWU245" s="247"/>
      <c r="DWV245" s="247"/>
      <c r="DWW245" s="247"/>
      <c r="DWX245" s="247"/>
      <c r="DWY245" s="247"/>
      <c r="DWZ245" s="247"/>
      <c r="DXA245" s="247"/>
      <c r="DXB245" s="247"/>
      <c r="DXC245" s="247"/>
      <c r="DXD245" s="247"/>
      <c r="DXE245" s="247"/>
      <c r="DXF245" s="247"/>
      <c r="DXG245" s="247"/>
      <c r="DXH245" s="247"/>
      <c r="DXI245" s="247"/>
      <c r="DXJ245" s="247"/>
      <c r="DXK245" s="247"/>
      <c r="DXL245" s="247"/>
      <c r="DXM245" s="247"/>
      <c r="DXN245" s="247"/>
      <c r="DXO245" s="247"/>
      <c r="DXP245" s="247"/>
      <c r="DXQ245" s="247"/>
      <c r="DXR245" s="247"/>
      <c r="DXS245" s="247"/>
      <c r="DXT245" s="247"/>
      <c r="DXU245" s="247"/>
      <c r="DXV245" s="247"/>
      <c r="DXW245" s="247"/>
      <c r="DXX245" s="247"/>
      <c r="DXY245" s="247"/>
      <c r="DXZ245" s="247"/>
      <c r="DYA245" s="247"/>
      <c r="DYB245" s="247"/>
      <c r="DYC245" s="247"/>
      <c r="DYD245" s="247"/>
      <c r="DYE245" s="247"/>
      <c r="DYF245" s="247"/>
      <c r="DYG245" s="247"/>
      <c r="DYH245" s="247"/>
      <c r="DYI245" s="247"/>
      <c r="DYJ245" s="247"/>
      <c r="DYK245" s="247"/>
      <c r="DYL245" s="247"/>
      <c r="DYM245" s="247"/>
      <c r="DYN245" s="247"/>
      <c r="DYO245" s="247"/>
      <c r="DYP245" s="247"/>
      <c r="DYQ245" s="247"/>
      <c r="DYR245" s="247"/>
      <c r="DYS245" s="247"/>
      <c r="DYT245" s="247"/>
      <c r="DYU245" s="247"/>
      <c r="DYV245" s="247"/>
      <c r="DYW245" s="247"/>
      <c r="DYX245" s="247"/>
      <c r="DYY245" s="247"/>
      <c r="DYZ245" s="247"/>
      <c r="DZA245" s="247"/>
      <c r="DZB245" s="247"/>
      <c r="DZC245" s="247"/>
      <c r="DZD245" s="247"/>
      <c r="DZE245" s="247"/>
      <c r="DZF245" s="247"/>
      <c r="DZG245" s="247"/>
      <c r="DZH245" s="247"/>
      <c r="DZI245" s="247"/>
      <c r="DZJ245" s="247"/>
      <c r="DZK245" s="247"/>
      <c r="DZL245" s="247"/>
      <c r="DZM245" s="247"/>
      <c r="DZN245" s="247"/>
      <c r="DZO245" s="247"/>
      <c r="DZP245" s="247"/>
      <c r="DZQ245" s="247"/>
      <c r="DZR245" s="247"/>
      <c r="DZS245" s="247"/>
      <c r="DZT245" s="247"/>
      <c r="DZU245" s="247"/>
      <c r="DZV245" s="247"/>
      <c r="DZW245" s="247"/>
      <c r="DZX245" s="247"/>
      <c r="DZY245" s="247"/>
      <c r="DZZ245" s="247"/>
      <c r="EAA245" s="247"/>
      <c r="EAB245" s="247"/>
      <c r="EAC245" s="247"/>
      <c r="EAD245" s="247"/>
      <c r="EAE245" s="247"/>
      <c r="EAF245" s="247"/>
      <c r="EAG245" s="247"/>
      <c r="EAH245" s="247"/>
      <c r="EAI245" s="247"/>
      <c r="EAJ245" s="247"/>
      <c r="EAK245" s="247"/>
      <c r="EAL245" s="247"/>
      <c r="EAM245" s="247"/>
      <c r="EAN245" s="247"/>
      <c r="EAO245" s="247"/>
      <c r="EAP245" s="247"/>
      <c r="EAQ245" s="247"/>
      <c r="EAR245" s="247"/>
      <c r="EAS245" s="247"/>
      <c r="EAT245" s="247"/>
      <c r="EAU245" s="247"/>
      <c r="EAV245" s="247"/>
      <c r="EAW245" s="247"/>
      <c r="EAX245" s="247"/>
      <c r="EAY245" s="247"/>
      <c r="EAZ245" s="247"/>
      <c r="EBA245" s="247"/>
      <c r="EBB245" s="247"/>
      <c r="EBC245" s="247"/>
      <c r="EBD245" s="247"/>
      <c r="EBE245" s="247"/>
      <c r="EBF245" s="247"/>
      <c r="EBG245" s="247"/>
      <c r="EBH245" s="247"/>
      <c r="EBI245" s="247"/>
      <c r="EBJ245" s="247"/>
      <c r="EBK245" s="247"/>
      <c r="EBL245" s="247"/>
      <c r="EBM245" s="247"/>
      <c r="EBN245" s="247"/>
      <c r="EBO245" s="247"/>
      <c r="EBP245" s="247"/>
      <c r="EBQ245" s="247"/>
      <c r="EBR245" s="247"/>
      <c r="EBS245" s="247"/>
      <c r="EBT245" s="247"/>
      <c r="EBU245" s="247"/>
      <c r="EBV245" s="247"/>
      <c r="EBW245" s="247"/>
      <c r="EBX245" s="247"/>
      <c r="EBY245" s="247"/>
      <c r="EBZ245" s="247"/>
      <c r="ECA245" s="247"/>
      <c r="ECB245" s="247"/>
      <c r="ECC245" s="247"/>
      <c r="ECD245" s="247"/>
      <c r="ECE245" s="247"/>
      <c r="ECF245" s="247"/>
      <c r="ECG245" s="247"/>
      <c r="ECH245" s="247"/>
      <c r="ECI245" s="247"/>
      <c r="ECJ245" s="247"/>
      <c r="ECK245" s="247"/>
      <c r="ECL245" s="247"/>
      <c r="ECM245" s="247"/>
      <c r="ECN245" s="247"/>
      <c r="ECO245" s="247"/>
      <c r="ECP245" s="247"/>
      <c r="ECQ245" s="247"/>
      <c r="ECR245" s="247"/>
      <c r="ECS245" s="247"/>
      <c r="ECT245" s="247"/>
      <c r="ECU245" s="247"/>
      <c r="ECV245" s="247"/>
      <c r="ECW245" s="247"/>
      <c r="ECX245" s="247"/>
      <c r="ECY245" s="247"/>
      <c r="ECZ245" s="247"/>
      <c r="EDA245" s="247"/>
      <c r="EDB245" s="247"/>
      <c r="EDC245" s="247"/>
      <c r="EDD245" s="247"/>
      <c r="EDE245" s="247"/>
      <c r="EDF245" s="247"/>
      <c r="EDG245" s="247"/>
      <c r="EDH245" s="247"/>
      <c r="EDI245" s="247"/>
      <c r="EDJ245" s="247"/>
      <c r="EDK245" s="247"/>
      <c r="EDL245" s="247"/>
      <c r="EDM245" s="247"/>
      <c r="EDN245" s="247"/>
      <c r="EDO245" s="247"/>
      <c r="EDP245" s="247"/>
      <c r="EDQ245" s="247"/>
      <c r="EDR245" s="247"/>
      <c r="EDS245" s="247"/>
      <c r="EDT245" s="247"/>
      <c r="EDU245" s="247"/>
      <c r="EDV245" s="247"/>
      <c r="EDW245" s="247"/>
      <c r="EDX245" s="247"/>
      <c r="EDY245" s="247"/>
      <c r="EDZ245" s="247"/>
      <c r="EEA245" s="247"/>
      <c r="EEB245" s="247"/>
      <c r="EEC245" s="247"/>
      <c r="EED245" s="247"/>
      <c r="EEE245" s="247"/>
      <c r="EEF245" s="247"/>
      <c r="EEG245" s="247"/>
      <c r="EEH245" s="247"/>
      <c r="EEI245" s="247"/>
      <c r="EEJ245" s="247"/>
      <c r="EEK245" s="247"/>
      <c r="EEL245" s="247"/>
      <c r="EEM245" s="247"/>
      <c r="EEN245" s="247"/>
      <c r="EEO245" s="247"/>
      <c r="EEP245" s="247"/>
      <c r="EEQ245" s="247"/>
      <c r="EER245" s="247"/>
      <c r="EES245" s="247"/>
      <c r="EET245" s="247"/>
      <c r="EEU245" s="247"/>
      <c r="EEV245" s="247"/>
      <c r="EEW245" s="247"/>
      <c r="EEX245" s="247"/>
      <c r="EEY245" s="247"/>
      <c r="EEZ245" s="247"/>
      <c r="EFA245" s="247"/>
      <c r="EFB245" s="247"/>
      <c r="EFC245" s="247"/>
      <c r="EFD245" s="247"/>
      <c r="EFE245" s="247"/>
      <c r="EFF245" s="247"/>
      <c r="EFG245" s="247"/>
      <c r="EFH245" s="247"/>
      <c r="EFI245" s="247"/>
      <c r="EFJ245" s="247"/>
      <c r="EFK245" s="247"/>
      <c r="EFL245" s="247"/>
      <c r="EFM245" s="247"/>
      <c r="EFN245" s="247"/>
      <c r="EFO245" s="247"/>
      <c r="EFP245" s="247"/>
      <c r="EFQ245" s="247"/>
      <c r="EFR245" s="247"/>
      <c r="EFS245" s="247"/>
      <c r="EFT245" s="247"/>
      <c r="EFU245" s="247"/>
      <c r="EFV245" s="247"/>
      <c r="EFW245" s="247"/>
      <c r="EFX245" s="247"/>
      <c r="EFY245" s="247"/>
      <c r="EFZ245" s="247"/>
      <c r="EGA245" s="247"/>
      <c r="EGB245" s="247"/>
      <c r="EGC245" s="247"/>
      <c r="EGD245" s="247"/>
      <c r="EGE245" s="247"/>
      <c r="EGF245" s="247"/>
      <c r="EGG245" s="247"/>
      <c r="EGH245" s="247"/>
      <c r="EGI245" s="247"/>
      <c r="EGJ245" s="247"/>
      <c r="EGK245" s="247"/>
      <c r="EGL245" s="247"/>
      <c r="EGM245" s="247"/>
      <c r="EGN245" s="247"/>
      <c r="EGO245" s="247"/>
      <c r="EGP245" s="247"/>
      <c r="EGQ245" s="247"/>
      <c r="EGR245" s="247"/>
      <c r="EGS245" s="247"/>
      <c r="EGT245" s="247"/>
      <c r="EGU245" s="247"/>
      <c r="EGV245" s="247"/>
      <c r="EGW245" s="247"/>
      <c r="EGX245" s="247"/>
      <c r="EGY245" s="247"/>
      <c r="EGZ245" s="247"/>
      <c r="EHA245" s="247"/>
      <c r="EHB245" s="247"/>
      <c r="EHC245" s="247"/>
      <c r="EHD245" s="247"/>
      <c r="EHE245" s="247"/>
      <c r="EHF245" s="247"/>
      <c r="EHG245" s="247"/>
      <c r="EHH245" s="247"/>
      <c r="EHI245" s="247"/>
      <c r="EHJ245" s="247"/>
      <c r="EHK245" s="247"/>
      <c r="EHL245" s="247"/>
      <c r="EHM245" s="247"/>
      <c r="EHN245" s="247"/>
      <c r="EHO245" s="247"/>
      <c r="EHP245" s="247"/>
      <c r="EHQ245" s="247"/>
      <c r="EHR245" s="247"/>
      <c r="EHS245" s="247"/>
      <c r="EHT245" s="247"/>
      <c r="EHU245" s="247"/>
      <c r="EHV245" s="247"/>
      <c r="EHW245" s="247"/>
      <c r="EHX245" s="247"/>
      <c r="EHY245" s="247"/>
      <c r="EHZ245" s="247"/>
      <c r="EIA245" s="247"/>
      <c r="EIB245" s="247"/>
      <c r="EIC245" s="247"/>
      <c r="EID245" s="247"/>
      <c r="EIE245" s="247"/>
      <c r="EIF245" s="247"/>
      <c r="EIG245" s="247"/>
      <c r="EIH245" s="247"/>
      <c r="EII245" s="247"/>
      <c r="EIJ245" s="247"/>
      <c r="EIK245" s="247"/>
      <c r="EIL245" s="247"/>
      <c r="EIM245" s="247"/>
      <c r="EIN245" s="247"/>
      <c r="EIO245" s="247"/>
      <c r="EIP245" s="247"/>
      <c r="EIQ245" s="247"/>
      <c r="EIR245" s="247"/>
      <c r="EIS245" s="247"/>
      <c r="EIT245" s="247"/>
      <c r="EIU245" s="247"/>
      <c r="EIV245" s="247"/>
      <c r="EIW245" s="247"/>
      <c r="EIX245" s="247"/>
      <c r="EIY245" s="247"/>
      <c r="EIZ245" s="247"/>
      <c r="EJA245" s="247"/>
      <c r="EJB245" s="247"/>
      <c r="EJC245" s="247"/>
      <c r="EJD245" s="247"/>
      <c r="EJE245" s="247"/>
      <c r="EJF245" s="247"/>
      <c r="EJG245" s="247"/>
      <c r="EJH245" s="247"/>
      <c r="EJI245" s="247"/>
      <c r="EJJ245" s="247"/>
      <c r="EJK245" s="247"/>
      <c r="EJL245" s="247"/>
      <c r="EJM245" s="247"/>
      <c r="EJN245" s="247"/>
      <c r="EJO245" s="247"/>
      <c r="EJP245" s="247"/>
      <c r="EJQ245" s="247"/>
      <c r="EJR245" s="247"/>
      <c r="EJS245" s="247"/>
      <c r="EJT245" s="247"/>
      <c r="EJU245" s="247"/>
      <c r="EJV245" s="247"/>
      <c r="EJW245" s="247"/>
      <c r="EJX245" s="247"/>
      <c r="EJY245" s="247"/>
      <c r="EJZ245" s="247"/>
      <c r="EKA245" s="247"/>
      <c r="EKB245" s="247"/>
      <c r="EKC245" s="247"/>
      <c r="EKD245" s="247"/>
      <c r="EKE245" s="247"/>
      <c r="EKF245" s="247"/>
      <c r="EKG245" s="247"/>
      <c r="EKH245" s="247"/>
      <c r="EKI245" s="247"/>
      <c r="EKJ245" s="247"/>
      <c r="EKK245" s="247"/>
      <c r="EKL245" s="247"/>
      <c r="EKM245" s="247"/>
      <c r="EKN245" s="247"/>
      <c r="EKO245" s="247"/>
      <c r="EKP245" s="247"/>
      <c r="EKQ245" s="247"/>
      <c r="EKR245" s="247"/>
      <c r="EKS245" s="247"/>
      <c r="EKT245" s="247"/>
      <c r="EKU245" s="247"/>
      <c r="EKV245" s="247"/>
      <c r="EKW245" s="247"/>
      <c r="EKX245" s="247"/>
      <c r="EKY245" s="247"/>
      <c r="EKZ245" s="247"/>
      <c r="ELA245" s="247"/>
      <c r="ELB245" s="247"/>
      <c r="ELC245" s="247"/>
      <c r="ELD245" s="247"/>
      <c r="ELE245" s="247"/>
      <c r="ELF245" s="247"/>
      <c r="ELG245" s="247"/>
      <c r="ELH245" s="247"/>
      <c r="ELI245" s="247"/>
      <c r="ELJ245" s="247"/>
      <c r="ELK245" s="247"/>
      <c r="ELL245" s="247"/>
      <c r="ELM245" s="247"/>
      <c r="ELN245" s="247"/>
      <c r="ELO245" s="247"/>
      <c r="ELP245" s="247"/>
      <c r="ELQ245" s="247"/>
      <c r="ELR245" s="247"/>
      <c r="ELS245" s="247"/>
      <c r="ELT245" s="247"/>
      <c r="ELU245" s="247"/>
      <c r="ELV245" s="247"/>
      <c r="ELW245" s="247"/>
      <c r="ELX245" s="247"/>
      <c r="ELY245" s="247"/>
      <c r="ELZ245" s="247"/>
      <c r="EMA245" s="247"/>
      <c r="EMB245" s="247"/>
      <c r="EMC245" s="247"/>
      <c r="EMD245" s="247"/>
      <c r="EME245" s="247"/>
      <c r="EMF245" s="247"/>
      <c r="EMG245" s="247"/>
      <c r="EMH245" s="247"/>
      <c r="EMI245" s="247"/>
      <c r="EMJ245" s="247"/>
      <c r="EMK245" s="247"/>
      <c r="EML245" s="247"/>
      <c r="EMM245" s="247"/>
      <c r="EMN245" s="247"/>
      <c r="EMO245" s="247"/>
      <c r="EMP245" s="247"/>
      <c r="EMQ245" s="247"/>
      <c r="EMR245" s="247"/>
      <c r="EMS245" s="247"/>
      <c r="EMT245" s="247"/>
      <c r="EMU245" s="247"/>
      <c r="EMV245" s="247"/>
      <c r="EMW245" s="247"/>
      <c r="EMX245" s="247"/>
      <c r="EMY245" s="247"/>
      <c r="EMZ245" s="247"/>
      <c r="ENA245" s="247"/>
      <c r="ENB245" s="247"/>
      <c r="ENC245" s="247"/>
      <c r="END245" s="247"/>
      <c r="ENE245" s="247"/>
      <c r="ENF245" s="247"/>
      <c r="ENG245" s="247"/>
      <c r="ENH245" s="247"/>
      <c r="ENI245" s="247"/>
      <c r="ENJ245" s="247"/>
      <c r="ENK245" s="247"/>
      <c r="ENL245" s="247"/>
      <c r="ENM245" s="247"/>
      <c r="ENN245" s="247"/>
      <c r="ENO245" s="247"/>
      <c r="ENP245" s="247"/>
      <c r="ENQ245" s="247"/>
      <c r="ENR245" s="247"/>
      <c r="ENS245" s="247"/>
      <c r="ENT245" s="247"/>
      <c r="ENU245" s="247"/>
      <c r="ENV245" s="247"/>
      <c r="ENW245" s="247"/>
      <c r="ENX245" s="247"/>
      <c r="ENY245" s="247"/>
      <c r="ENZ245" s="247"/>
      <c r="EOA245" s="247"/>
      <c r="EOB245" s="247"/>
      <c r="EOC245" s="247"/>
      <c r="EOD245" s="247"/>
      <c r="EOE245" s="247"/>
      <c r="EOF245" s="247"/>
      <c r="EOG245" s="247"/>
      <c r="EOH245" s="247"/>
      <c r="EOI245" s="247"/>
      <c r="EOJ245" s="247"/>
      <c r="EOK245" s="247"/>
      <c r="EOL245" s="247"/>
      <c r="EOM245" s="247"/>
      <c r="EON245" s="247"/>
      <c r="EOO245" s="247"/>
      <c r="EOP245" s="247"/>
      <c r="EOQ245" s="247"/>
      <c r="EOR245" s="247"/>
      <c r="EOS245" s="247"/>
      <c r="EOT245" s="247"/>
      <c r="EOU245" s="247"/>
      <c r="EOV245" s="247"/>
      <c r="EOW245" s="247"/>
      <c r="EOX245" s="247"/>
      <c r="EOY245" s="247"/>
      <c r="EOZ245" s="247"/>
      <c r="EPA245" s="247"/>
      <c r="EPB245" s="247"/>
      <c r="EPC245" s="247"/>
      <c r="EPD245" s="247"/>
      <c r="EPE245" s="247"/>
      <c r="EPF245" s="247"/>
      <c r="EPG245" s="247"/>
      <c r="EPH245" s="247"/>
      <c r="EPI245" s="247"/>
      <c r="EPJ245" s="247"/>
      <c r="EPK245" s="247"/>
      <c r="EPL245" s="247"/>
      <c r="EPM245" s="247"/>
      <c r="EPN245" s="247"/>
      <c r="EPO245" s="247"/>
      <c r="EPP245" s="247"/>
      <c r="EPQ245" s="247"/>
      <c r="EPR245" s="247"/>
      <c r="EPS245" s="247"/>
      <c r="EPT245" s="247"/>
      <c r="EPU245" s="247"/>
      <c r="EPV245" s="247"/>
      <c r="EPW245" s="247"/>
      <c r="EPX245" s="247"/>
      <c r="EPY245" s="247"/>
      <c r="EPZ245" s="247"/>
      <c r="EQA245" s="247"/>
      <c r="EQB245" s="247"/>
      <c r="EQC245" s="247"/>
      <c r="EQD245" s="247"/>
      <c r="EQE245" s="247"/>
      <c r="EQF245" s="247"/>
      <c r="EQG245" s="247"/>
      <c r="EQH245" s="247"/>
      <c r="EQI245" s="247"/>
      <c r="EQJ245" s="247"/>
      <c r="EQK245" s="247"/>
      <c r="EQL245" s="247"/>
      <c r="EQM245" s="247"/>
      <c r="EQN245" s="247"/>
      <c r="EQO245" s="247"/>
      <c r="EQP245" s="247"/>
      <c r="EQQ245" s="247"/>
      <c r="EQR245" s="247"/>
      <c r="EQS245" s="247"/>
      <c r="EQT245" s="247"/>
      <c r="EQU245" s="247"/>
      <c r="EQV245" s="247"/>
      <c r="EQW245" s="247"/>
      <c r="EQX245" s="247"/>
      <c r="EQY245" s="247"/>
      <c r="EQZ245" s="247"/>
      <c r="ERA245" s="247"/>
      <c r="ERB245" s="247"/>
      <c r="ERC245" s="247"/>
      <c r="ERD245" s="247"/>
      <c r="ERE245" s="247"/>
      <c r="ERF245" s="247"/>
      <c r="ERG245" s="247"/>
      <c r="ERH245" s="247"/>
      <c r="ERI245" s="247"/>
      <c r="ERJ245" s="247"/>
      <c r="ERK245" s="247"/>
      <c r="ERL245" s="247"/>
      <c r="ERM245" s="247"/>
      <c r="ERN245" s="247"/>
      <c r="ERO245" s="247"/>
      <c r="ERP245" s="247"/>
      <c r="ERQ245" s="247"/>
      <c r="ERR245" s="247"/>
      <c r="ERS245" s="247"/>
      <c r="ERT245" s="247"/>
      <c r="ERU245" s="247"/>
      <c r="ERV245" s="247"/>
      <c r="ERW245" s="247"/>
      <c r="ERX245" s="247"/>
      <c r="ERY245" s="247"/>
      <c r="ERZ245" s="247"/>
      <c r="ESA245" s="247"/>
      <c r="ESB245" s="247"/>
      <c r="ESC245" s="247"/>
      <c r="ESD245" s="247"/>
      <c r="ESE245" s="247"/>
      <c r="ESF245" s="247"/>
      <c r="ESG245" s="247"/>
      <c r="ESH245" s="247"/>
      <c r="ESI245" s="247"/>
      <c r="ESJ245" s="247"/>
      <c r="ESK245" s="247"/>
      <c r="ESL245" s="247"/>
      <c r="ESM245" s="247"/>
      <c r="ESN245" s="247"/>
      <c r="ESO245" s="247"/>
      <c r="ESP245" s="247"/>
      <c r="ESQ245" s="247"/>
      <c r="ESR245" s="247"/>
      <c r="ESS245" s="247"/>
      <c r="EST245" s="247"/>
      <c r="ESU245" s="247"/>
      <c r="ESV245" s="247"/>
      <c r="ESW245" s="247"/>
      <c r="ESX245" s="247"/>
      <c r="ESY245" s="247"/>
      <c r="ESZ245" s="247"/>
      <c r="ETA245" s="247"/>
      <c r="ETB245" s="247"/>
      <c r="ETC245" s="247"/>
      <c r="ETD245" s="247"/>
      <c r="ETE245" s="247"/>
      <c r="ETF245" s="247"/>
      <c r="ETG245" s="247"/>
      <c r="ETH245" s="247"/>
      <c r="ETI245" s="247"/>
      <c r="ETJ245" s="247"/>
      <c r="ETK245" s="247"/>
      <c r="ETL245" s="247"/>
      <c r="ETM245" s="247"/>
      <c r="ETN245" s="247"/>
      <c r="ETO245" s="247"/>
      <c r="ETP245" s="247"/>
      <c r="ETQ245" s="247"/>
      <c r="ETR245" s="247"/>
      <c r="ETS245" s="247"/>
      <c r="ETT245" s="247"/>
      <c r="ETU245" s="247"/>
      <c r="ETV245" s="247"/>
      <c r="ETW245" s="247"/>
      <c r="ETX245" s="247"/>
      <c r="ETY245" s="247"/>
      <c r="ETZ245" s="247"/>
      <c r="EUA245" s="247"/>
      <c r="EUB245" s="247"/>
      <c r="EUC245" s="247"/>
      <c r="EUD245" s="247"/>
      <c r="EUE245" s="247"/>
      <c r="EUF245" s="247"/>
      <c r="EUG245" s="247"/>
      <c r="EUH245" s="247"/>
      <c r="EUI245" s="247"/>
      <c r="EUJ245" s="247"/>
      <c r="EUK245" s="247"/>
      <c r="EUL245" s="247"/>
      <c r="EUM245" s="247"/>
      <c r="EUN245" s="247"/>
      <c r="EUO245" s="247"/>
      <c r="EUP245" s="247"/>
      <c r="EUQ245" s="247"/>
      <c r="EUR245" s="247"/>
      <c r="EUS245" s="247"/>
      <c r="EUT245" s="247"/>
      <c r="EUU245" s="247"/>
      <c r="EUV245" s="247"/>
      <c r="EUW245" s="247"/>
      <c r="EUX245" s="247"/>
      <c r="EUY245" s="247"/>
      <c r="EUZ245" s="247"/>
      <c r="EVA245" s="247"/>
      <c r="EVB245" s="247"/>
      <c r="EVC245" s="247"/>
      <c r="EVD245" s="247"/>
      <c r="EVE245" s="247"/>
      <c r="EVF245" s="247"/>
      <c r="EVG245" s="247"/>
      <c r="EVH245" s="247"/>
      <c r="EVI245" s="247"/>
      <c r="EVJ245" s="247"/>
      <c r="EVK245" s="247"/>
      <c r="EVL245" s="247"/>
      <c r="EVM245" s="247"/>
      <c r="EVN245" s="247"/>
      <c r="EVO245" s="247"/>
      <c r="EVP245" s="247"/>
      <c r="EVQ245" s="247"/>
      <c r="EVR245" s="247"/>
      <c r="EVS245" s="247"/>
      <c r="EVT245" s="247"/>
      <c r="EVU245" s="247"/>
      <c r="EVV245" s="247"/>
      <c r="EVW245" s="247"/>
      <c r="EVX245" s="247"/>
      <c r="EVY245" s="247"/>
      <c r="EVZ245" s="247"/>
      <c r="EWA245" s="247"/>
      <c r="EWB245" s="247"/>
      <c r="EWC245" s="247"/>
      <c r="EWD245" s="247"/>
      <c r="EWE245" s="247"/>
      <c r="EWF245" s="247"/>
      <c r="EWG245" s="247"/>
      <c r="EWH245" s="247"/>
      <c r="EWI245" s="247"/>
      <c r="EWJ245" s="247"/>
      <c r="EWK245" s="247"/>
      <c r="EWL245" s="247"/>
      <c r="EWM245" s="247"/>
      <c r="EWN245" s="247"/>
      <c r="EWO245" s="247"/>
      <c r="EWP245" s="247"/>
      <c r="EWQ245" s="247"/>
      <c r="EWR245" s="247"/>
      <c r="EWS245" s="247"/>
      <c r="EWT245" s="247"/>
      <c r="EWU245" s="247"/>
      <c r="EWV245" s="247"/>
      <c r="EWW245" s="247"/>
      <c r="EWX245" s="247"/>
      <c r="EWY245" s="247"/>
      <c r="EWZ245" s="247"/>
      <c r="EXA245" s="247"/>
      <c r="EXB245" s="247"/>
      <c r="EXC245" s="247"/>
      <c r="EXD245" s="247"/>
      <c r="EXE245" s="247"/>
      <c r="EXF245" s="247"/>
      <c r="EXG245" s="247"/>
      <c r="EXH245" s="247"/>
      <c r="EXI245" s="247"/>
      <c r="EXJ245" s="247"/>
      <c r="EXK245" s="247"/>
      <c r="EXL245" s="247"/>
      <c r="EXM245" s="247"/>
      <c r="EXN245" s="247"/>
      <c r="EXO245" s="247"/>
      <c r="EXP245" s="247"/>
      <c r="EXQ245" s="247"/>
      <c r="EXR245" s="247"/>
      <c r="EXS245" s="247"/>
      <c r="EXT245" s="247"/>
      <c r="EXU245" s="247"/>
      <c r="EXV245" s="247"/>
      <c r="EXW245" s="247"/>
      <c r="EXX245" s="247"/>
      <c r="EXY245" s="247"/>
      <c r="EXZ245" s="247"/>
      <c r="EYA245" s="247"/>
      <c r="EYB245" s="247"/>
      <c r="EYC245" s="247"/>
      <c r="EYD245" s="247"/>
      <c r="EYE245" s="247"/>
      <c r="EYF245" s="247"/>
      <c r="EYG245" s="247"/>
      <c r="EYH245" s="247"/>
      <c r="EYI245" s="247"/>
      <c r="EYJ245" s="247"/>
      <c r="EYK245" s="247"/>
      <c r="EYL245" s="247"/>
      <c r="EYM245" s="247"/>
      <c r="EYN245" s="247"/>
      <c r="EYO245" s="247"/>
      <c r="EYP245" s="247"/>
      <c r="EYQ245" s="247"/>
      <c r="EYR245" s="247"/>
      <c r="EYS245" s="247"/>
      <c r="EYT245" s="247"/>
      <c r="EYU245" s="247"/>
      <c r="EYV245" s="247"/>
      <c r="EYW245" s="247"/>
      <c r="EYX245" s="247"/>
      <c r="EYY245" s="247"/>
      <c r="EYZ245" s="247"/>
      <c r="EZA245" s="247"/>
      <c r="EZB245" s="247"/>
      <c r="EZC245" s="247"/>
      <c r="EZD245" s="247"/>
      <c r="EZE245" s="247"/>
      <c r="EZF245" s="247"/>
      <c r="EZG245" s="247"/>
      <c r="EZH245" s="247"/>
      <c r="EZI245" s="247"/>
      <c r="EZJ245" s="247"/>
      <c r="EZK245" s="247"/>
      <c r="EZL245" s="247"/>
      <c r="EZM245" s="247"/>
      <c r="EZN245" s="247"/>
      <c r="EZO245" s="247"/>
      <c r="EZP245" s="247"/>
      <c r="EZQ245" s="247"/>
      <c r="EZR245" s="247"/>
      <c r="EZS245" s="247"/>
      <c r="EZT245" s="247"/>
      <c r="EZU245" s="247"/>
      <c r="EZV245" s="247"/>
      <c r="EZW245" s="247"/>
      <c r="EZX245" s="247"/>
      <c r="EZY245" s="247"/>
      <c r="EZZ245" s="247"/>
      <c r="FAA245" s="247"/>
      <c r="FAB245" s="247"/>
      <c r="FAC245" s="247"/>
      <c r="FAD245" s="247"/>
      <c r="FAE245" s="247"/>
      <c r="FAF245" s="247"/>
      <c r="FAG245" s="247"/>
      <c r="FAH245" s="247"/>
      <c r="FAI245" s="247"/>
      <c r="FAJ245" s="247"/>
      <c r="FAK245" s="247"/>
      <c r="FAL245" s="247"/>
      <c r="FAM245" s="247"/>
      <c r="FAN245" s="247"/>
      <c r="FAO245" s="247"/>
      <c r="FAP245" s="247"/>
      <c r="FAQ245" s="247"/>
      <c r="FAR245" s="247"/>
      <c r="FAS245" s="247"/>
      <c r="FAT245" s="247"/>
      <c r="FAU245" s="247"/>
      <c r="FAV245" s="247"/>
      <c r="FAW245" s="247"/>
      <c r="FAX245" s="247"/>
      <c r="FAY245" s="247"/>
      <c r="FAZ245" s="247"/>
      <c r="FBA245" s="247"/>
      <c r="FBB245" s="247"/>
      <c r="FBC245" s="247"/>
      <c r="FBD245" s="247"/>
      <c r="FBE245" s="247"/>
      <c r="FBF245" s="247"/>
      <c r="FBG245" s="247"/>
      <c r="FBH245" s="247"/>
      <c r="FBI245" s="247"/>
      <c r="FBJ245" s="247"/>
      <c r="FBK245" s="247"/>
      <c r="FBL245" s="247"/>
      <c r="FBM245" s="247"/>
      <c r="FBN245" s="247"/>
      <c r="FBO245" s="247"/>
      <c r="FBP245" s="247"/>
      <c r="FBQ245" s="247"/>
      <c r="FBR245" s="247"/>
      <c r="FBS245" s="247"/>
      <c r="FBT245" s="247"/>
      <c r="FBU245" s="247"/>
      <c r="FBV245" s="247"/>
      <c r="FBW245" s="247"/>
      <c r="FBX245" s="247"/>
      <c r="FBY245" s="247"/>
      <c r="FBZ245" s="247"/>
      <c r="FCA245" s="247"/>
      <c r="FCB245" s="247"/>
      <c r="FCC245" s="247"/>
      <c r="FCD245" s="247"/>
      <c r="FCE245" s="247"/>
      <c r="FCF245" s="247"/>
      <c r="FCG245" s="247"/>
      <c r="FCH245" s="247"/>
      <c r="FCI245" s="247"/>
      <c r="FCJ245" s="247"/>
      <c r="FCK245" s="247"/>
      <c r="FCL245" s="247"/>
      <c r="FCM245" s="247"/>
      <c r="FCN245" s="247"/>
      <c r="FCO245" s="247"/>
      <c r="FCP245" s="247"/>
      <c r="FCQ245" s="247"/>
      <c r="FCR245" s="247"/>
      <c r="FCS245" s="247"/>
      <c r="FCT245" s="247"/>
      <c r="FCU245" s="247"/>
      <c r="FCV245" s="247"/>
      <c r="FCW245" s="247"/>
      <c r="FCX245" s="247"/>
      <c r="FCY245" s="247"/>
      <c r="FCZ245" s="247"/>
      <c r="FDA245" s="247"/>
      <c r="FDB245" s="247"/>
      <c r="FDC245" s="247"/>
      <c r="FDD245" s="247"/>
      <c r="FDE245" s="247"/>
      <c r="FDF245" s="247"/>
      <c r="FDG245" s="247"/>
      <c r="FDH245" s="247"/>
      <c r="FDI245" s="247"/>
      <c r="FDJ245" s="247"/>
      <c r="FDK245" s="247"/>
      <c r="FDL245" s="247"/>
      <c r="FDM245" s="247"/>
      <c r="FDN245" s="247"/>
      <c r="FDO245" s="247"/>
      <c r="FDP245" s="247"/>
      <c r="FDQ245" s="247"/>
      <c r="FDR245" s="247"/>
      <c r="FDS245" s="247"/>
      <c r="FDT245" s="247"/>
      <c r="FDU245" s="247"/>
      <c r="FDV245" s="247"/>
      <c r="FDW245" s="247"/>
      <c r="FDX245" s="247"/>
      <c r="FDY245" s="247"/>
      <c r="FDZ245" s="247"/>
      <c r="FEA245" s="247"/>
      <c r="FEB245" s="247"/>
      <c r="FEC245" s="247"/>
      <c r="FED245" s="247"/>
      <c r="FEE245" s="247"/>
      <c r="FEF245" s="247"/>
      <c r="FEG245" s="247"/>
      <c r="FEH245" s="247"/>
      <c r="FEI245" s="247"/>
      <c r="FEJ245" s="247"/>
      <c r="FEK245" s="247"/>
      <c r="FEL245" s="247"/>
      <c r="FEM245" s="247"/>
      <c r="FEN245" s="247"/>
      <c r="FEO245" s="247"/>
      <c r="FEP245" s="247"/>
      <c r="FEQ245" s="247"/>
      <c r="FER245" s="247"/>
      <c r="FES245" s="247"/>
      <c r="FET245" s="247"/>
      <c r="FEU245" s="247"/>
      <c r="FEV245" s="247"/>
      <c r="FEW245" s="247"/>
      <c r="FEX245" s="247"/>
      <c r="FEY245" s="247"/>
      <c r="FEZ245" s="247"/>
      <c r="FFA245" s="247"/>
      <c r="FFB245" s="247"/>
      <c r="FFC245" s="247"/>
      <c r="FFD245" s="247"/>
      <c r="FFE245" s="247"/>
      <c r="FFF245" s="247"/>
      <c r="FFG245" s="247"/>
      <c r="FFH245" s="247"/>
      <c r="FFI245" s="247"/>
      <c r="FFJ245" s="247"/>
      <c r="FFK245" s="247"/>
      <c r="FFL245" s="247"/>
      <c r="FFM245" s="247"/>
      <c r="FFN245" s="247"/>
      <c r="FFO245" s="247"/>
      <c r="FFP245" s="247"/>
      <c r="FFQ245" s="247"/>
      <c r="FFR245" s="247"/>
      <c r="FFS245" s="247"/>
      <c r="FFT245" s="247"/>
      <c r="FFU245" s="247"/>
      <c r="FFV245" s="247"/>
      <c r="FFW245" s="247"/>
      <c r="FFX245" s="247"/>
      <c r="FFY245" s="247"/>
      <c r="FFZ245" s="247"/>
      <c r="FGA245" s="247"/>
      <c r="FGB245" s="247"/>
      <c r="FGC245" s="247"/>
      <c r="FGD245" s="247"/>
      <c r="FGE245" s="247"/>
      <c r="FGF245" s="247"/>
      <c r="FGG245" s="247"/>
      <c r="FGH245" s="247"/>
      <c r="FGI245" s="247"/>
      <c r="FGJ245" s="247"/>
      <c r="FGK245" s="247"/>
      <c r="FGL245" s="247"/>
      <c r="FGM245" s="247"/>
      <c r="FGN245" s="247"/>
      <c r="FGO245" s="247"/>
      <c r="FGP245" s="247"/>
      <c r="FGQ245" s="247"/>
      <c r="FGR245" s="247"/>
      <c r="FGS245" s="247"/>
      <c r="FGT245" s="247"/>
      <c r="FGU245" s="247"/>
      <c r="FGV245" s="247"/>
      <c r="FGW245" s="247"/>
      <c r="FGX245" s="247"/>
      <c r="FGY245" s="247"/>
      <c r="FGZ245" s="247"/>
      <c r="FHA245" s="247"/>
      <c r="FHB245" s="247"/>
      <c r="FHC245" s="247"/>
      <c r="FHD245" s="247"/>
      <c r="FHE245" s="247"/>
      <c r="FHF245" s="247"/>
      <c r="FHG245" s="247"/>
      <c r="FHH245" s="247"/>
      <c r="FHI245" s="247"/>
      <c r="FHJ245" s="247"/>
      <c r="FHK245" s="247"/>
      <c r="FHL245" s="247"/>
      <c r="FHM245" s="247"/>
      <c r="FHN245" s="247"/>
      <c r="FHO245" s="247"/>
      <c r="FHP245" s="247"/>
      <c r="FHQ245" s="247"/>
      <c r="FHR245" s="247"/>
      <c r="FHS245" s="247"/>
      <c r="FHT245" s="247"/>
      <c r="FHU245" s="247"/>
      <c r="FHV245" s="247"/>
      <c r="FHW245" s="247"/>
      <c r="FHX245" s="247"/>
      <c r="FHY245" s="247"/>
      <c r="FHZ245" s="247"/>
      <c r="FIA245" s="247"/>
      <c r="FIB245" s="247"/>
      <c r="FIC245" s="247"/>
      <c r="FID245" s="247"/>
      <c r="FIE245" s="247"/>
      <c r="FIF245" s="247"/>
      <c r="FIG245" s="247"/>
      <c r="FIH245" s="247"/>
      <c r="FII245" s="247"/>
      <c r="FIJ245" s="247"/>
      <c r="FIK245" s="247"/>
      <c r="FIL245" s="247"/>
      <c r="FIM245" s="247"/>
      <c r="FIN245" s="247"/>
      <c r="FIO245" s="247"/>
      <c r="FIP245" s="247"/>
      <c r="FIQ245" s="247"/>
      <c r="FIR245" s="247"/>
      <c r="FIS245" s="247"/>
      <c r="FIT245" s="247"/>
      <c r="FIU245" s="247"/>
      <c r="FIV245" s="247"/>
      <c r="FIW245" s="247"/>
      <c r="FIX245" s="247"/>
      <c r="FIY245" s="247"/>
      <c r="FIZ245" s="247"/>
      <c r="FJA245" s="247"/>
      <c r="FJB245" s="247"/>
      <c r="FJC245" s="247"/>
      <c r="FJD245" s="247"/>
      <c r="FJE245" s="247"/>
      <c r="FJF245" s="247"/>
      <c r="FJG245" s="247"/>
      <c r="FJH245" s="247"/>
      <c r="FJI245" s="247"/>
      <c r="FJJ245" s="247"/>
      <c r="FJK245" s="247"/>
      <c r="FJL245" s="247"/>
      <c r="FJM245" s="247"/>
      <c r="FJN245" s="247"/>
      <c r="FJO245" s="247"/>
      <c r="FJP245" s="247"/>
      <c r="FJQ245" s="247"/>
      <c r="FJR245" s="247"/>
      <c r="FJS245" s="247"/>
      <c r="FJT245" s="247"/>
      <c r="FJU245" s="247"/>
      <c r="FJV245" s="247"/>
      <c r="FJW245" s="247"/>
      <c r="FJX245" s="247"/>
      <c r="FJY245" s="247"/>
      <c r="FJZ245" s="247"/>
      <c r="FKA245" s="247"/>
      <c r="FKB245" s="247"/>
      <c r="FKC245" s="247"/>
      <c r="FKD245" s="247"/>
      <c r="FKE245" s="247"/>
      <c r="FKF245" s="247"/>
      <c r="FKG245" s="247"/>
      <c r="FKH245" s="247"/>
      <c r="FKI245" s="247"/>
      <c r="FKJ245" s="247"/>
      <c r="FKK245" s="247"/>
      <c r="FKL245" s="247"/>
      <c r="FKM245" s="247"/>
      <c r="FKN245" s="247"/>
      <c r="FKO245" s="247"/>
      <c r="FKP245" s="247"/>
      <c r="FKQ245" s="247"/>
      <c r="FKR245" s="247"/>
      <c r="FKS245" s="247"/>
      <c r="FKT245" s="247"/>
      <c r="FKU245" s="247"/>
      <c r="FKV245" s="247"/>
      <c r="FKW245" s="247"/>
      <c r="FKX245" s="247"/>
      <c r="FKY245" s="247"/>
      <c r="FKZ245" s="247"/>
      <c r="FLA245" s="247"/>
      <c r="FLB245" s="247"/>
      <c r="FLC245" s="247"/>
      <c r="FLD245" s="247"/>
      <c r="FLE245" s="247"/>
      <c r="FLF245" s="247"/>
      <c r="FLG245" s="247"/>
      <c r="FLH245" s="247"/>
      <c r="FLI245" s="247"/>
      <c r="FLJ245" s="247"/>
      <c r="FLK245" s="247"/>
      <c r="FLL245" s="247"/>
      <c r="FLM245" s="247"/>
      <c r="FLN245" s="247"/>
      <c r="FLO245" s="247"/>
      <c r="FLP245" s="247"/>
      <c r="FLQ245" s="247"/>
      <c r="FLR245" s="247"/>
      <c r="FLS245" s="247"/>
      <c r="FLT245" s="247"/>
      <c r="FLU245" s="247"/>
      <c r="FLV245" s="247"/>
      <c r="FLW245" s="247"/>
      <c r="FLX245" s="247"/>
      <c r="FLY245" s="247"/>
      <c r="FLZ245" s="247"/>
      <c r="FMA245" s="247"/>
      <c r="FMB245" s="247"/>
      <c r="FMC245" s="247"/>
      <c r="FMD245" s="247"/>
      <c r="FME245" s="247"/>
      <c r="FMF245" s="247"/>
      <c r="FMG245" s="247"/>
      <c r="FMH245" s="247"/>
      <c r="FMI245" s="247"/>
      <c r="FMJ245" s="247"/>
      <c r="FMK245" s="247"/>
      <c r="FML245" s="247"/>
      <c r="FMM245" s="247"/>
      <c r="FMN245" s="247"/>
      <c r="FMO245" s="247"/>
      <c r="FMP245" s="247"/>
      <c r="FMQ245" s="247"/>
      <c r="FMR245" s="247"/>
      <c r="FMS245" s="247"/>
      <c r="FMT245" s="247"/>
      <c r="FMU245" s="247"/>
      <c r="FMV245" s="247"/>
      <c r="FMW245" s="247"/>
      <c r="FMX245" s="247"/>
      <c r="FMY245" s="247"/>
      <c r="FMZ245" s="247"/>
      <c r="FNA245" s="247"/>
      <c r="FNB245" s="247"/>
      <c r="FNC245" s="247"/>
      <c r="FND245" s="247"/>
      <c r="FNE245" s="247"/>
      <c r="FNF245" s="247"/>
      <c r="FNG245" s="247"/>
      <c r="FNH245" s="247"/>
      <c r="FNI245" s="247"/>
      <c r="FNJ245" s="247"/>
      <c r="FNK245" s="247"/>
      <c r="FNL245" s="247"/>
      <c r="FNM245" s="247"/>
      <c r="FNN245" s="247"/>
      <c r="FNO245" s="247"/>
      <c r="FNP245" s="247"/>
      <c r="FNQ245" s="247"/>
      <c r="FNR245" s="247"/>
      <c r="FNS245" s="247"/>
      <c r="FNT245" s="247"/>
      <c r="FNU245" s="247"/>
      <c r="FNV245" s="247"/>
      <c r="FNW245" s="247"/>
      <c r="FNX245" s="247"/>
      <c r="FNY245" s="247"/>
      <c r="FNZ245" s="247"/>
      <c r="FOA245" s="247"/>
      <c r="FOB245" s="247"/>
      <c r="FOC245" s="247"/>
      <c r="FOD245" s="247"/>
      <c r="FOE245" s="247"/>
      <c r="FOF245" s="247"/>
      <c r="FOG245" s="247"/>
      <c r="FOH245" s="247"/>
      <c r="FOI245" s="247"/>
      <c r="FOJ245" s="247"/>
      <c r="FOK245" s="247"/>
      <c r="FOL245" s="247"/>
      <c r="FOM245" s="247"/>
      <c r="FON245" s="247"/>
      <c r="FOO245" s="247"/>
      <c r="FOP245" s="247"/>
      <c r="FOQ245" s="247"/>
      <c r="FOR245" s="247"/>
      <c r="FOS245" s="247"/>
      <c r="FOT245" s="247"/>
      <c r="FOU245" s="247"/>
      <c r="FOV245" s="247"/>
      <c r="FOW245" s="247"/>
      <c r="FOX245" s="247"/>
      <c r="FOY245" s="247"/>
      <c r="FOZ245" s="247"/>
      <c r="FPA245" s="247"/>
      <c r="FPB245" s="247"/>
      <c r="FPC245" s="247"/>
      <c r="FPD245" s="247"/>
      <c r="FPE245" s="247"/>
      <c r="FPF245" s="247"/>
      <c r="FPG245" s="247"/>
      <c r="FPH245" s="247"/>
      <c r="FPI245" s="247"/>
      <c r="FPJ245" s="247"/>
      <c r="FPK245" s="247"/>
      <c r="FPL245" s="247"/>
      <c r="FPM245" s="247"/>
      <c r="FPN245" s="247"/>
      <c r="FPO245" s="247"/>
      <c r="FPP245" s="247"/>
      <c r="FPQ245" s="247"/>
      <c r="FPR245" s="247"/>
      <c r="FPS245" s="247"/>
      <c r="FPT245" s="247"/>
      <c r="FPU245" s="247"/>
      <c r="FPV245" s="247"/>
      <c r="FPW245" s="247"/>
      <c r="FPX245" s="247"/>
      <c r="FPY245" s="247"/>
      <c r="FPZ245" s="247"/>
      <c r="FQA245" s="247"/>
      <c r="FQB245" s="247"/>
      <c r="FQC245" s="247"/>
      <c r="FQD245" s="247"/>
      <c r="FQE245" s="247"/>
      <c r="FQF245" s="247"/>
      <c r="FQG245" s="247"/>
      <c r="FQH245" s="247"/>
      <c r="FQI245" s="247"/>
      <c r="FQJ245" s="247"/>
      <c r="FQK245" s="247"/>
      <c r="FQL245" s="247"/>
      <c r="FQM245" s="247"/>
      <c r="FQN245" s="247"/>
      <c r="FQO245" s="247"/>
      <c r="FQP245" s="247"/>
      <c r="FQQ245" s="247"/>
      <c r="FQR245" s="247"/>
      <c r="FQS245" s="247"/>
      <c r="FQT245" s="247"/>
      <c r="FQU245" s="247"/>
      <c r="FQV245" s="247"/>
      <c r="FQW245" s="247"/>
      <c r="FQX245" s="247"/>
      <c r="FQY245" s="247"/>
      <c r="FQZ245" s="247"/>
      <c r="FRA245" s="247"/>
      <c r="FRB245" s="247"/>
      <c r="FRC245" s="247"/>
      <c r="FRD245" s="247"/>
      <c r="FRE245" s="247"/>
      <c r="FRF245" s="247"/>
      <c r="FRG245" s="247"/>
      <c r="FRH245" s="247"/>
      <c r="FRI245" s="247"/>
      <c r="FRJ245" s="247"/>
      <c r="FRK245" s="247"/>
      <c r="FRL245" s="247"/>
      <c r="FRM245" s="247"/>
      <c r="FRN245" s="247"/>
      <c r="FRO245" s="247"/>
      <c r="FRP245" s="247"/>
      <c r="FRQ245" s="247"/>
      <c r="FRR245" s="247"/>
      <c r="FRS245" s="247"/>
      <c r="FRT245" s="247"/>
      <c r="FRU245" s="247"/>
      <c r="FRV245" s="247"/>
      <c r="FRW245" s="247"/>
      <c r="FRX245" s="247"/>
      <c r="FRY245" s="247"/>
      <c r="FRZ245" s="247"/>
      <c r="FSA245" s="247"/>
      <c r="FSB245" s="247"/>
      <c r="FSC245" s="247"/>
      <c r="FSD245" s="247"/>
      <c r="FSE245" s="247"/>
      <c r="FSF245" s="247"/>
      <c r="FSG245" s="247"/>
      <c r="FSH245" s="247"/>
      <c r="FSI245" s="247"/>
      <c r="FSJ245" s="247"/>
      <c r="FSK245" s="247"/>
      <c r="FSL245" s="247"/>
      <c r="FSM245" s="247"/>
      <c r="FSN245" s="247"/>
      <c r="FSO245" s="247"/>
      <c r="FSP245" s="247"/>
      <c r="FSQ245" s="247"/>
      <c r="FSR245" s="247"/>
      <c r="FSS245" s="247"/>
      <c r="FST245" s="247"/>
      <c r="FSU245" s="247"/>
      <c r="FSV245" s="247"/>
      <c r="FSW245" s="247"/>
      <c r="FSX245" s="247"/>
      <c r="FSY245" s="247"/>
      <c r="FSZ245" s="247"/>
      <c r="FTA245" s="247"/>
      <c r="FTB245" s="247"/>
      <c r="FTC245" s="247"/>
      <c r="FTD245" s="247"/>
      <c r="FTE245" s="247"/>
      <c r="FTF245" s="247"/>
      <c r="FTG245" s="247"/>
      <c r="FTH245" s="247"/>
      <c r="FTI245" s="247"/>
      <c r="FTJ245" s="247"/>
      <c r="FTK245" s="247"/>
      <c r="FTL245" s="247"/>
      <c r="FTM245" s="247"/>
      <c r="FTN245" s="247"/>
      <c r="FTO245" s="247"/>
      <c r="FTP245" s="247"/>
      <c r="FTQ245" s="247"/>
      <c r="FTR245" s="247"/>
      <c r="FTS245" s="247"/>
      <c r="FTT245" s="247"/>
      <c r="FTU245" s="247"/>
      <c r="FTV245" s="247"/>
      <c r="FTW245" s="247"/>
      <c r="FTX245" s="247"/>
      <c r="FTY245" s="247"/>
      <c r="FTZ245" s="247"/>
      <c r="FUA245" s="247"/>
      <c r="FUB245" s="247"/>
      <c r="FUC245" s="247"/>
      <c r="FUD245" s="247"/>
      <c r="FUE245" s="247"/>
      <c r="FUF245" s="247"/>
      <c r="FUG245" s="247"/>
      <c r="FUH245" s="247"/>
      <c r="FUI245" s="247"/>
      <c r="FUJ245" s="247"/>
      <c r="FUK245" s="247"/>
      <c r="FUL245" s="247"/>
      <c r="FUM245" s="247"/>
      <c r="FUN245" s="247"/>
      <c r="FUO245" s="247"/>
      <c r="FUP245" s="247"/>
      <c r="FUQ245" s="247"/>
      <c r="FUR245" s="247"/>
      <c r="FUS245" s="247"/>
      <c r="FUT245" s="247"/>
      <c r="FUU245" s="247"/>
      <c r="FUV245" s="247"/>
      <c r="FUW245" s="247"/>
      <c r="FUX245" s="247"/>
      <c r="FUY245" s="247"/>
      <c r="FUZ245" s="247"/>
      <c r="FVA245" s="247"/>
      <c r="FVB245" s="247"/>
      <c r="FVC245" s="247"/>
      <c r="FVD245" s="247"/>
      <c r="FVE245" s="247"/>
      <c r="FVF245" s="247"/>
      <c r="FVG245" s="247"/>
      <c r="FVH245" s="247"/>
      <c r="FVI245" s="247"/>
      <c r="FVJ245" s="247"/>
      <c r="FVK245" s="247"/>
      <c r="FVL245" s="247"/>
      <c r="FVM245" s="247"/>
      <c r="FVN245" s="247"/>
      <c r="FVO245" s="247"/>
      <c r="FVP245" s="247"/>
      <c r="FVQ245" s="247"/>
      <c r="FVR245" s="247"/>
      <c r="FVS245" s="247"/>
      <c r="FVT245" s="247"/>
      <c r="FVU245" s="247"/>
      <c r="FVV245" s="247"/>
      <c r="FVW245" s="247"/>
      <c r="FVX245" s="247"/>
      <c r="FVY245" s="247"/>
      <c r="FVZ245" s="247"/>
      <c r="FWA245" s="247"/>
      <c r="FWB245" s="247"/>
      <c r="FWC245" s="247"/>
      <c r="FWD245" s="247"/>
      <c r="FWE245" s="247"/>
      <c r="FWF245" s="247"/>
      <c r="FWG245" s="247"/>
      <c r="FWH245" s="247"/>
      <c r="FWI245" s="247"/>
      <c r="FWJ245" s="247"/>
      <c r="FWK245" s="247"/>
      <c r="FWL245" s="247"/>
      <c r="FWM245" s="247"/>
      <c r="FWN245" s="247"/>
      <c r="FWO245" s="247"/>
      <c r="FWP245" s="247"/>
      <c r="FWQ245" s="247"/>
      <c r="FWR245" s="247"/>
      <c r="FWS245" s="247"/>
      <c r="FWT245" s="247"/>
      <c r="FWU245" s="247"/>
      <c r="FWV245" s="247"/>
      <c r="FWW245" s="247"/>
      <c r="FWX245" s="247"/>
      <c r="FWY245" s="247"/>
      <c r="FWZ245" s="247"/>
      <c r="FXA245" s="247"/>
      <c r="FXB245" s="247"/>
      <c r="FXC245" s="247"/>
      <c r="FXD245" s="247"/>
      <c r="FXE245" s="247"/>
      <c r="FXF245" s="247"/>
      <c r="FXG245" s="247"/>
      <c r="FXH245" s="247"/>
      <c r="FXI245" s="247"/>
      <c r="FXJ245" s="247"/>
      <c r="FXK245" s="247"/>
      <c r="FXL245" s="247"/>
      <c r="FXM245" s="247"/>
      <c r="FXN245" s="247"/>
      <c r="FXO245" s="247"/>
      <c r="FXP245" s="247"/>
      <c r="FXQ245" s="247"/>
      <c r="FXR245" s="247"/>
      <c r="FXS245" s="247"/>
      <c r="FXT245" s="247"/>
      <c r="FXU245" s="247"/>
      <c r="FXV245" s="247"/>
      <c r="FXW245" s="247"/>
      <c r="FXX245" s="247"/>
      <c r="FXY245" s="247"/>
      <c r="FXZ245" s="247"/>
      <c r="FYA245" s="247"/>
      <c r="FYB245" s="247"/>
      <c r="FYC245" s="247"/>
      <c r="FYD245" s="247"/>
      <c r="FYE245" s="247"/>
      <c r="FYF245" s="247"/>
      <c r="FYG245" s="247"/>
      <c r="FYH245" s="247"/>
      <c r="FYI245" s="247"/>
      <c r="FYJ245" s="247"/>
      <c r="FYK245" s="247"/>
      <c r="FYL245" s="247"/>
      <c r="FYM245" s="247"/>
      <c r="FYN245" s="247"/>
      <c r="FYO245" s="247"/>
      <c r="FYP245" s="247"/>
      <c r="FYQ245" s="247"/>
      <c r="FYR245" s="247"/>
      <c r="FYS245" s="247"/>
      <c r="FYT245" s="247"/>
      <c r="FYU245" s="247"/>
      <c r="FYV245" s="247"/>
      <c r="FYW245" s="247"/>
      <c r="FYX245" s="247"/>
      <c r="FYY245" s="247"/>
      <c r="FYZ245" s="247"/>
      <c r="FZA245" s="247"/>
      <c r="FZB245" s="247"/>
      <c r="FZC245" s="247"/>
      <c r="FZD245" s="247"/>
      <c r="FZE245" s="247"/>
      <c r="FZF245" s="247"/>
      <c r="FZG245" s="247"/>
      <c r="FZH245" s="247"/>
      <c r="FZI245" s="247"/>
      <c r="FZJ245" s="247"/>
      <c r="FZK245" s="247"/>
      <c r="FZL245" s="247"/>
      <c r="FZM245" s="247"/>
      <c r="FZN245" s="247"/>
      <c r="FZO245" s="247"/>
      <c r="FZP245" s="247"/>
      <c r="FZQ245" s="247"/>
      <c r="FZR245" s="247"/>
      <c r="FZS245" s="247"/>
      <c r="FZT245" s="247"/>
      <c r="FZU245" s="247"/>
      <c r="FZV245" s="247"/>
      <c r="FZW245" s="247"/>
      <c r="FZX245" s="247"/>
      <c r="FZY245" s="247"/>
      <c r="FZZ245" s="247"/>
      <c r="GAA245" s="247"/>
      <c r="GAB245" s="247"/>
      <c r="GAC245" s="247"/>
      <c r="GAD245" s="247"/>
      <c r="GAE245" s="247"/>
      <c r="GAF245" s="247"/>
      <c r="GAG245" s="247"/>
      <c r="GAH245" s="247"/>
      <c r="GAI245" s="247"/>
      <c r="GAJ245" s="247"/>
      <c r="GAK245" s="247"/>
      <c r="GAL245" s="247"/>
      <c r="GAM245" s="247"/>
      <c r="GAN245" s="247"/>
      <c r="GAO245" s="247"/>
      <c r="GAP245" s="247"/>
      <c r="GAQ245" s="247"/>
      <c r="GAR245" s="247"/>
      <c r="GAS245" s="247"/>
      <c r="GAT245" s="247"/>
      <c r="GAU245" s="247"/>
      <c r="GAV245" s="247"/>
      <c r="GAW245" s="247"/>
      <c r="GAX245" s="247"/>
      <c r="GAY245" s="247"/>
      <c r="GAZ245" s="247"/>
      <c r="GBA245" s="247"/>
      <c r="GBB245" s="247"/>
      <c r="GBC245" s="247"/>
      <c r="GBD245" s="247"/>
      <c r="GBE245" s="247"/>
      <c r="GBF245" s="247"/>
      <c r="GBG245" s="247"/>
      <c r="GBH245" s="247"/>
      <c r="GBI245" s="247"/>
      <c r="GBJ245" s="247"/>
      <c r="GBK245" s="247"/>
      <c r="GBL245" s="247"/>
      <c r="GBM245" s="247"/>
      <c r="GBN245" s="247"/>
      <c r="GBO245" s="247"/>
      <c r="GBP245" s="247"/>
      <c r="GBQ245" s="247"/>
      <c r="GBR245" s="247"/>
      <c r="GBS245" s="247"/>
      <c r="GBT245" s="247"/>
      <c r="GBU245" s="247"/>
      <c r="GBV245" s="247"/>
      <c r="GBW245" s="247"/>
      <c r="GBX245" s="247"/>
      <c r="GBY245" s="247"/>
      <c r="GBZ245" s="247"/>
      <c r="GCA245" s="247"/>
      <c r="GCB245" s="247"/>
      <c r="GCC245" s="247"/>
      <c r="GCD245" s="247"/>
      <c r="GCE245" s="247"/>
      <c r="GCF245" s="247"/>
      <c r="GCG245" s="247"/>
      <c r="GCH245" s="247"/>
      <c r="GCI245" s="247"/>
      <c r="GCJ245" s="247"/>
      <c r="GCK245" s="247"/>
      <c r="GCL245" s="247"/>
      <c r="GCM245" s="247"/>
      <c r="GCN245" s="247"/>
      <c r="GCO245" s="247"/>
      <c r="GCP245" s="247"/>
      <c r="GCQ245" s="247"/>
      <c r="GCR245" s="247"/>
      <c r="GCS245" s="247"/>
      <c r="GCT245" s="247"/>
      <c r="GCU245" s="247"/>
      <c r="GCV245" s="247"/>
      <c r="GCW245" s="247"/>
      <c r="GCX245" s="247"/>
      <c r="GCY245" s="247"/>
      <c r="GCZ245" s="247"/>
      <c r="GDA245" s="247"/>
      <c r="GDB245" s="247"/>
      <c r="GDC245" s="247"/>
      <c r="GDD245" s="247"/>
      <c r="GDE245" s="247"/>
      <c r="GDF245" s="247"/>
      <c r="GDG245" s="247"/>
      <c r="GDH245" s="247"/>
      <c r="GDI245" s="247"/>
      <c r="GDJ245" s="247"/>
      <c r="GDK245" s="247"/>
      <c r="GDL245" s="247"/>
      <c r="GDM245" s="247"/>
      <c r="GDN245" s="247"/>
      <c r="GDO245" s="247"/>
      <c r="GDP245" s="247"/>
      <c r="GDQ245" s="247"/>
      <c r="GDR245" s="247"/>
      <c r="GDS245" s="247"/>
      <c r="GDT245" s="247"/>
      <c r="GDU245" s="247"/>
      <c r="GDV245" s="247"/>
      <c r="GDW245" s="247"/>
      <c r="GDX245" s="247"/>
      <c r="GDY245" s="247"/>
      <c r="GDZ245" s="247"/>
      <c r="GEA245" s="247"/>
      <c r="GEB245" s="247"/>
      <c r="GEC245" s="247"/>
      <c r="GED245" s="247"/>
      <c r="GEE245" s="247"/>
      <c r="GEF245" s="247"/>
      <c r="GEG245" s="247"/>
      <c r="GEH245" s="247"/>
      <c r="GEI245" s="247"/>
      <c r="GEJ245" s="247"/>
      <c r="GEK245" s="247"/>
      <c r="GEL245" s="247"/>
      <c r="GEM245" s="247"/>
      <c r="GEN245" s="247"/>
      <c r="GEO245" s="247"/>
      <c r="GEP245" s="247"/>
      <c r="GEQ245" s="247"/>
      <c r="GER245" s="247"/>
      <c r="GES245" s="247"/>
      <c r="GET245" s="247"/>
      <c r="GEU245" s="247"/>
      <c r="GEV245" s="247"/>
      <c r="GEW245" s="247"/>
      <c r="GEX245" s="247"/>
      <c r="GEY245" s="247"/>
      <c r="GEZ245" s="247"/>
      <c r="GFA245" s="247"/>
      <c r="GFB245" s="247"/>
      <c r="GFC245" s="247"/>
      <c r="GFD245" s="247"/>
      <c r="GFE245" s="247"/>
      <c r="GFF245" s="247"/>
      <c r="GFG245" s="247"/>
      <c r="GFH245" s="247"/>
      <c r="GFI245" s="247"/>
      <c r="GFJ245" s="247"/>
      <c r="GFK245" s="247"/>
      <c r="GFL245" s="247"/>
      <c r="GFM245" s="247"/>
      <c r="GFN245" s="247"/>
      <c r="GFO245" s="247"/>
      <c r="GFP245" s="247"/>
      <c r="GFQ245" s="247"/>
      <c r="GFR245" s="247"/>
      <c r="GFS245" s="247"/>
      <c r="GFT245" s="247"/>
      <c r="GFU245" s="247"/>
      <c r="GFV245" s="247"/>
      <c r="GFW245" s="247"/>
      <c r="GFX245" s="247"/>
      <c r="GFY245" s="247"/>
      <c r="GFZ245" s="247"/>
      <c r="GGA245" s="247"/>
      <c r="GGB245" s="247"/>
      <c r="GGC245" s="247"/>
      <c r="GGD245" s="247"/>
      <c r="GGE245" s="247"/>
      <c r="GGF245" s="247"/>
      <c r="GGG245" s="247"/>
      <c r="GGH245" s="247"/>
      <c r="GGI245" s="247"/>
      <c r="GGJ245" s="247"/>
      <c r="GGK245" s="247"/>
      <c r="GGL245" s="247"/>
      <c r="GGM245" s="247"/>
      <c r="GGN245" s="247"/>
      <c r="GGO245" s="247"/>
      <c r="GGP245" s="247"/>
      <c r="GGQ245" s="247"/>
      <c r="GGR245" s="247"/>
      <c r="GGS245" s="247"/>
      <c r="GGT245" s="247"/>
      <c r="GGU245" s="247"/>
      <c r="GGV245" s="247"/>
      <c r="GGW245" s="247"/>
      <c r="GGX245" s="247"/>
      <c r="GGY245" s="247"/>
      <c r="GGZ245" s="247"/>
      <c r="GHA245" s="247"/>
      <c r="GHB245" s="247"/>
      <c r="GHC245" s="247"/>
      <c r="GHD245" s="247"/>
      <c r="GHE245" s="247"/>
      <c r="GHF245" s="247"/>
      <c r="GHG245" s="247"/>
      <c r="GHH245" s="247"/>
      <c r="GHI245" s="247"/>
      <c r="GHJ245" s="247"/>
      <c r="GHK245" s="247"/>
      <c r="GHL245" s="247"/>
      <c r="GHM245" s="247"/>
      <c r="GHN245" s="247"/>
      <c r="GHO245" s="247"/>
      <c r="GHP245" s="247"/>
      <c r="GHQ245" s="247"/>
      <c r="GHR245" s="247"/>
      <c r="GHS245" s="247"/>
      <c r="GHT245" s="247"/>
      <c r="GHU245" s="247"/>
      <c r="GHV245" s="247"/>
      <c r="GHW245" s="247"/>
      <c r="GHX245" s="247"/>
      <c r="GHY245" s="247"/>
      <c r="GHZ245" s="247"/>
      <c r="GIA245" s="247"/>
      <c r="GIB245" s="247"/>
      <c r="GIC245" s="247"/>
      <c r="GID245" s="247"/>
      <c r="GIE245" s="247"/>
      <c r="GIF245" s="247"/>
      <c r="GIG245" s="247"/>
      <c r="GIH245" s="247"/>
      <c r="GII245" s="247"/>
      <c r="GIJ245" s="247"/>
      <c r="GIK245" s="247"/>
      <c r="GIL245" s="247"/>
      <c r="GIM245" s="247"/>
      <c r="GIN245" s="247"/>
      <c r="GIO245" s="247"/>
      <c r="GIP245" s="247"/>
      <c r="GIQ245" s="247"/>
      <c r="GIR245" s="247"/>
      <c r="GIS245" s="247"/>
      <c r="GIT245" s="247"/>
      <c r="GIU245" s="247"/>
      <c r="GIV245" s="247"/>
      <c r="GIW245" s="247"/>
      <c r="GIX245" s="247"/>
      <c r="GIY245" s="247"/>
      <c r="GIZ245" s="247"/>
      <c r="GJA245" s="247"/>
      <c r="GJB245" s="247"/>
      <c r="GJC245" s="247"/>
      <c r="GJD245" s="247"/>
      <c r="GJE245" s="247"/>
      <c r="GJF245" s="247"/>
      <c r="GJG245" s="247"/>
      <c r="GJH245" s="247"/>
      <c r="GJI245" s="247"/>
      <c r="GJJ245" s="247"/>
      <c r="GJK245" s="247"/>
      <c r="GJL245" s="247"/>
      <c r="GJM245" s="247"/>
      <c r="GJN245" s="247"/>
      <c r="GJO245" s="247"/>
      <c r="GJP245" s="247"/>
      <c r="GJQ245" s="247"/>
      <c r="GJR245" s="247"/>
      <c r="GJS245" s="247"/>
      <c r="GJT245" s="247"/>
      <c r="GJU245" s="247"/>
      <c r="GJV245" s="247"/>
      <c r="GJW245" s="247"/>
      <c r="GJX245" s="247"/>
      <c r="GJY245" s="247"/>
      <c r="GJZ245" s="247"/>
      <c r="GKA245" s="247"/>
      <c r="GKB245" s="247"/>
      <c r="GKC245" s="247"/>
      <c r="GKD245" s="247"/>
      <c r="GKE245" s="247"/>
      <c r="GKF245" s="247"/>
      <c r="GKG245" s="247"/>
      <c r="GKH245" s="247"/>
      <c r="GKI245" s="247"/>
      <c r="GKJ245" s="247"/>
      <c r="GKK245" s="247"/>
      <c r="GKL245" s="247"/>
      <c r="GKM245" s="247"/>
      <c r="GKN245" s="247"/>
      <c r="GKO245" s="247"/>
      <c r="GKP245" s="247"/>
      <c r="GKQ245" s="247"/>
      <c r="GKR245" s="247"/>
      <c r="GKS245" s="247"/>
      <c r="GKT245" s="247"/>
      <c r="GKU245" s="247"/>
      <c r="GKV245" s="247"/>
      <c r="GKW245" s="247"/>
      <c r="GKX245" s="247"/>
      <c r="GKY245" s="247"/>
      <c r="GKZ245" s="247"/>
      <c r="GLA245" s="247"/>
      <c r="GLB245" s="247"/>
      <c r="GLC245" s="247"/>
      <c r="GLD245" s="247"/>
      <c r="GLE245" s="247"/>
      <c r="GLF245" s="247"/>
      <c r="GLG245" s="247"/>
      <c r="GLH245" s="247"/>
      <c r="GLI245" s="247"/>
      <c r="GLJ245" s="247"/>
      <c r="GLK245" s="247"/>
      <c r="GLL245" s="247"/>
      <c r="GLM245" s="247"/>
      <c r="GLN245" s="247"/>
      <c r="GLO245" s="247"/>
      <c r="GLP245" s="247"/>
      <c r="GLQ245" s="247"/>
      <c r="GLR245" s="247"/>
      <c r="GLS245" s="247"/>
      <c r="GLT245" s="247"/>
      <c r="GLU245" s="247"/>
      <c r="GLV245" s="247"/>
      <c r="GLW245" s="247"/>
      <c r="GLX245" s="247"/>
      <c r="GLY245" s="247"/>
      <c r="GLZ245" s="247"/>
      <c r="GMA245" s="247"/>
      <c r="GMB245" s="247"/>
      <c r="GMC245" s="247"/>
      <c r="GMD245" s="247"/>
      <c r="GME245" s="247"/>
      <c r="GMF245" s="247"/>
      <c r="GMG245" s="247"/>
      <c r="GMH245" s="247"/>
      <c r="GMI245" s="247"/>
      <c r="GMJ245" s="247"/>
      <c r="GMK245" s="247"/>
      <c r="GML245" s="247"/>
      <c r="GMM245" s="247"/>
      <c r="GMN245" s="247"/>
      <c r="GMO245" s="247"/>
      <c r="GMP245" s="247"/>
      <c r="GMQ245" s="247"/>
      <c r="GMR245" s="247"/>
      <c r="GMS245" s="247"/>
      <c r="GMT245" s="247"/>
      <c r="GMU245" s="247"/>
      <c r="GMV245" s="247"/>
      <c r="GMW245" s="247"/>
      <c r="GMX245" s="247"/>
      <c r="GMY245" s="247"/>
      <c r="GMZ245" s="247"/>
      <c r="GNA245" s="247"/>
      <c r="GNB245" s="247"/>
      <c r="GNC245" s="247"/>
      <c r="GND245" s="247"/>
      <c r="GNE245" s="247"/>
      <c r="GNF245" s="247"/>
      <c r="GNG245" s="247"/>
      <c r="GNH245" s="247"/>
      <c r="GNI245" s="247"/>
      <c r="GNJ245" s="247"/>
      <c r="GNK245" s="247"/>
      <c r="GNL245" s="247"/>
      <c r="GNM245" s="247"/>
      <c r="GNN245" s="247"/>
      <c r="GNO245" s="247"/>
      <c r="GNP245" s="247"/>
      <c r="GNQ245" s="247"/>
      <c r="GNR245" s="247"/>
      <c r="GNS245" s="247"/>
      <c r="GNT245" s="247"/>
      <c r="GNU245" s="247"/>
      <c r="GNV245" s="247"/>
      <c r="GNW245" s="247"/>
      <c r="GNX245" s="247"/>
      <c r="GNY245" s="247"/>
      <c r="GNZ245" s="247"/>
      <c r="GOA245" s="247"/>
      <c r="GOB245" s="247"/>
      <c r="GOC245" s="247"/>
      <c r="GOD245" s="247"/>
      <c r="GOE245" s="247"/>
      <c r="GOF245" s="247"/>
      <c r="GOG245" s="247"/>
      <c r="GOH245" s="247"/>
      <c r="GOI245" s="247"/>
      <c r="GOJ245" s="247"/>
      <c r="GOK245" s="247"/>
      <c r="GOL245" s="247"/>
      <c r="GOM245" s="247"/>
      <c r="GON245" s="247"/>
      <c r="GOO245" s="247"/>
      <c r="GOP245" s="247"/>
      <c r="GOQ245" s="247"/>
      <c r="GOR245" s="247"/>
      <c r="GOS245" s="247"/>
      <c r="GOT245" s="247"/>
      <c r="GOU245" s="247"/>
      <c r="GOV245" s="247"/>
      <c r="GOW245" s="247"/>
      <c r="GOX245" s="247"/>
      <c r="GOY245" s="247"/>
      <c r="GOZ245" s="247"/>
      <c r="GPA245" s="247"/>
      <c r="GPB245" s="247"/>
      <c r="GPC245" s="247"/>
      <c r="GPD245" s="247"/>
      <c r="GPE245" s="247"/>
      <c r="GPF245" s="247"/>
      <c r="GPG245" s="247"/>
      <c r="GPH245" s="247"/>
      <c r="GPI245" s="247"/>
      <c r="GPJ245" s="247"/>
      <c r="GPK245" s="247"/>
      <c r="GPL245" s="247"/>
      <c r="GPM245" s="247"/>
      <c r="GPN245" s="247"/>
      <c r="GPO245" s="247"/>
      <c r="GPP245" s="247"/>
      <c r="GPQ245" s="247"/>
      <c r="GPR245" s="247"/>
      <c r="GPS245" s="247"/>
      <c r="GPT245" s="247"/>
      <c r="GPU245" s="247"/>
      <c r="GPV245" s="247"/>
      <c r="GPW245" s="247"/>
      <c r="GPX245" s="247"/>
      <c r="GPY245" s="247"/>
      <c r="GPZ245" s="247"/>
      <c r="GQA245" s="247"/>
      <c r="GQB245" s="247"/>
      <c r="GQC245" s="247"/>
      <c r="GQD245" s="247"/>
      <c r="GQE245" s="247"/>
      <c r="GQF245" s="247"/>
      <c r="GQG245" s="247"/>
      <c r="GQH245" s="247"/>
      <c r="GQI245" s="247"/>
      <c r="GQJ245" s="247"/>
      <c r="GQK245" s="247"/>
      <c r="GQL245" s="247"/>
      <c r="GQM245" s="247"/>
      <c r="GQN245" s="247"/>
      <c r="GQO245" s="247"/>
      <c r="GQP245" s="247"/>
      <c r="GQQ245" s="247"/>
      <c r="GQR245" s="247"/>
      <c r="GQS245" s="247"/>
      <c r="GQT245" s="247"/>
      <c r="GQU245" s="247"/>
      <c r="GQV245" s="247"/>
      <c r="GQW245" s="247"/>
      <c r="GQX245" s="247"/>
      <c r="GQY245" s="247"/>
      <c r="GQZ245" s="247"/>
      <c r="GRA245" s="247"/>
      <c r="GRB245" s="247"/>
      <c r="GRC245" s="247"/>
      <c r="GRD245" s="247"/>
      <c r="GRE245" s="247"/>
      <c r="GRF245" s="247"/>
      <c r="GRG245" s="247"/>
      <c r="GRH245" s="247"/>
      <c r="GRI245" s="247"/>
      <c r="GRJ245" s="247"/>
      <c r="GRK245" s="247"/>
      <c r="GRL245" s="247"/>
      <c r="GRM245" s="247"/>
      <c r="GRN245" s="247"/>
      <c r="GRO245" s="247"/>
      <c r="GRP245" s="247"/>
      <c r="GRQ245" s="247"/>
      <c r="GRR245" s="247"/>
      <c r="GRS245" s="247"/>
      <c r="GRT245" s="247"/>
      <c r="GRU245" s="247"/>
      <c r="GRV245" s="247"/>
      <c r="GRW245" s="247"/>
      <c r="GRX245" s="247"/>
      <c r="GRY245" s="247"/>
      <c r="GRZ245" s="247"/>
      <c r="GSA245" s="247"/>
      <c r="GSB245" s="247"/>
      <c r="GSC245" s="247"/>
      <c r="GSD245" s="247"/>
      <c r="GSE245" s="247"/>
      <c r="GSF245" s="247"/>
      <c r="GSG245" s="247"/>
      <c r="GSH245" s="247"/>
      <c r="GSI245" s="247"/>
      <c r="GSJ245" s="247"/>
      <c r="GSK245" s="247"/>
      <c r="GSL245" s="247"/>
      <c r="GSM245" s="247"/>
      <c r="GSN245" s="247"/>
      <c r="GSO245" s="247"/>
      <c r="GSP245" s="247"/>
      <c r="GSQ245" s="247"/>
      <c r="GSR245" s="247"/>
      <c r="GSS245" s="247"/>
      <c r="GST245" s="247"/>
      <c r="GSU245" s="247"/>
      <c r="GSV245" s="247"/>
      <c r="GSW245" s="247"/>
      <c r="GSX245" s="247"/>
      <c r="GSY245" s="247"/>
      <c r="GSZ245" s="247"/>
      <c r="GTA245" s="247"/>
      <c r="GTB245" s="247"/>
      <c r="GTC245" s="247"/>
      <c r="GTD245" s="247"/>
      <c r="GTE245" s="247"/>
      <c r="GTF245" s="247"/>
      <c r="GTG245" s="247"/>
      <c r="GTH245" s="247"/>
      <c r="GTI245" s="247"/>
      <c r="GTJ245" s="247"/>
      <c r="GTK245" s="247"/>
      <c r="GTL245" s="247"/>
      <c r="GTM245" s="247"/>
      <c r="GTN245" s="247"/>
      <c r="GTO245" s="247"/>
      <c r="GTP245" s="247"/>
      <c r="GTQ245" s="247"/>
      <c r="GTR245" s="247"/>
      <c r="GTS245" s="247"/>
      <c r="GTT245" s="247"/>
      <c r="GTU245" s="247"/>
      <c r="GTV245" s="247"/>
      <c r="GTW245" s="247"/>
      <c r="GTX245" s="247"/>
      <c r="GTY245" s="247"/>
      <c r="GTZ245" s="247"/>
      <c r="GUA245" s="247"/>
      <c r="GUB245" s="247"/>
      <c r="GUC245" s="247"/>
      <c r="GUD245" s="247"/>
      <c r="GUE245" s="247"/>
      <c r="GUF245" s="247"/>
      <c r="GUG245" s="247"/>
      <c r="GUH245" s="247"/>
      <c r="GUI245" s="247"/>
      <c r="GUJ245" s="247"/>
      <c r="GUK245" s="247"/>
      <c r="GUL245" s="247"/>
      <c r="GUM245" s="247"/>
      <c r="GUN245" s="247"/>
      <c r="GUO245" s="247"/>
      <c r="GUP245" s="247"/>
      <c r="GUQ245" s="247"/>
      <c r="GUR245" s="247"/>
      <c r="GUS245" s="247"/>
      <c r="GUT245" s="247"/>
      <c r="GUU245" s="247"/>
      <c r="GUV245" s="247"/>
      <c r="GUW245" s="247"/>
      <c r="GUX245" s="247"/>
      <c r="GUY245" s="247"/>
      <c r="GUZ245" s="247"/>
      <c r="GVA245" s="247"/>
      <c r="GVB245" s="247"/>
      <c r="GVC245" s="247"/>
      <c r="GVD245" s="247"/>
      <c r="GVE245" s="247"/>
      <c r="GVF245" s="247"/>
      <c r="GVG245" s="247"/>
      <c r="GVH245" s="247"/>
      <c r="GVI245" s="247"/>
      <c r="GVJ245" s="247"/>
      <c r="GVK245" s="247"/>
      <c r="GVL245" s="247"/>
      <c r="GVM245" s="247"/>
      <c r="GVN245" s="247"/>
      <c r="GVO245" s="247"/>
      <c r="GVP245" s="247"/>
      <c r="GVQ245" s="247"/>
      <c r="GVR245" s="247"/>
      <c r="GVS245" s="247"/>
      <c r="GVT245" s="247"/>
      <c r="GVU245" s="247"/>
      <c r="GVV245" s="247"/>
      <c r="GVW245" s="247"/>
      <c r="GVX245" s="247"/>
      <c r="GVY245" s="247"/>
      <c r="GVZ245" s="247"/>
      <c r="GWA245" s="247"/>
      <c r="GWB245" s="247"/>
      <c r="GWC245" s="247"/>
      <c r="GWD245" s="247"/>
      <c r="GWE245" s="247"/>
      <c r="GWF245" s="247"/>
      <c r="GWG245" s="247"/>
      <c r="GWH245" s="247"/>
      <c r="GWI245" s="247"/>
      <c r="GWJ245" s="247"/>
      <c r="GWK245" s="247"/>
      <c r="GWL245" s="247"/>
      <c r="GWM245" s="247"/>
      <c r="GWN245" s="247"/>
      <c r="GWO245" s="247"/>
      <c r="GWP245" s="247"/>
      <c r="GWQ245" s="247"/>
      <c r="GWR245" s="247"/>
      <c r="GWS245" s="247"/>
      <c r="GWT245" s="247"/>
      <c r="GWU245" s="247"/>
      <c r="GWV245" s="247"/>
      <c r="GWW245" s="247"/>
      <c r="GWX245" s="247"/>
      <c r="GWY245" s="247"/>
      <c r="GWZ245" s="247"/>
      <c r="GXA245" s="247"/>
      <c r="GXB245" s="247"/>
      <c r="GXC245" s="247"/>
      <c r="GXD245" s="247"/>
      <c r="GXE245" s="247"/>
      <c r="GXF245" s="247"/>
      <c r="GXG245" s="247"/>
      <c r="GXH245" s="247"/>
      <c r="GXI245" s="247"/>
      <c r="GXJ245" s="247"/>
      <c r="GXK245" s="247"/>
      <c r="GXL245" s="247"/>
      <c r="GXM245" s="247"/>
      <c r="GXN245" s="247"/>
      <c r="GXO245" s="247"/>
      <c r="GXP245" s="247"/>
      <c r="GXQ245" s="247"/>
      <c r="GXR245" s="247"/>
      <c r="GXS245" s="247"/>
      <c r="GXT245" s="247"/>
      <c r="GXU245" s="247"/>
      <c r="GXV245" s="247"/>
      <c r="GXW245" s="247"/>
      <c r="GXX245" s="247"/>
      <c r="GXY245" s="247"/>
      <c r="GXZ245" s="247"/>
      <c r="GYA245" s="247"/>
      <c r="GYB245" s="247"/>
      <c r="GYC245" s="247"/>
      <c r="GYD245" s="247"/>
      <c r="GYE245" s="247"/>
      <c r="GYF245" s="247"/>
      <c r="GYG245" s="247"/>
      <c r="GYH245" s="247"/>
      <c r="GYI245" s="247"/>
      <c r="GYJ245" s="247"/>
      <c r="GYK245" s="247"/>
      <c r="GYL245" s="247"/>
      <c r="GYM245" s="247"/>
      <c r="GYN245" s="247"/>
      <c r="GYO245" s="247"/>
      <c r="GYP245" s="247"/>
      <c r="GYQ245" s="247"/>
      <c r="GYR245" s="247"/>
      <c r="GYS245" s="247"/>
      <c r="GYT245" s="247"/>
      <c r="GYU245" s="247"/>
      <c r="GYV245" s="247"/>
      <c r="GYW245" s="247"/>
      <c r="GYX245" s="247"/>
      <c r="GYY245" s="247"/>
      <c r="GYZ245" s="247"/>
      <c r="GZA245" s="247"/>
      <c r="GZB245" s="247"/>
      <c r="GZC245" s="247"/>
      <c r="GZD245" s="247"/>
      <c r="GZE245" s="247"/>
      <c r="GZF245" s="247"/>
      <c r="GZG245" s="247"/>
      <c r="GZH245" s="247"/>
      <c r="GZI245" s="247"/>
      <c r="GZJ245" s="247"/>
      <c r="GZK245" s="247"/>
      <c r="GZL245" s="247"/>
      <c r="GZM245" s="247"/>
      <c r="GZN245" s="247"/>
      <c r="GZO245" s="247"/>
      <c r="GZP245" s="247"/>
      <c r="GZQ245" s="247"/>
      <c r="GZR245" s="247"/>
      <c r="GZS245" s="247"/>
      <c r="GZT245" s="247"/>
      <c r="GZU245" s="247"/>
      <c r="GZV245" s="247"/>
      <c r="GZW245" s="247"/>
      <c r="GZX245" s="247"/>
      <c r="GZY245" s="247"/>
      <c r="GZZ245" s="247"/>
      <c r="HAA245" s="247"/>
      <c r="HAB245" s="247"/>
      <c r="HAC245" s="247"/>
      <c r="HAD245" s="247"/>
      <c r="HAE245" s="247"/>
      <c r="HAF245" s="247"/>
      <c r="HAG245" s="247"/>
      <c r="HAH245" s="247"/>
      <c r="HAI245" s="247"/>
      <c r="HAJ245" s="247"/>
      <c r="HAK245" s="247"/>
      <c r="HAL245" s="247"/>
      <c r="HAM245" s="247"/>
      <c r="HAN245" s="247"/>
      <c r="HAO245" s="247"/>
      <c r="HAP245" s="247"/>
      <c r="HAQ245" s="247"/>
      <c r="HAR245" s="247"/>
      <c r="HAS245" s="247"/>
      <c r="HAT245" s="247"/>
      <c r="HAU245" s="247"/>
      <c r="HAV245" s="247"/>
      <c r="HAW245" s="247"/>
      <c r="HAX245" s="247"/>
      <c r="HAY245" s="247"/>
      <c r="HAZ245" s="247"/>
      <c r="HBA245" s="247"/>
      <c r="HBB245" s="247"/>
      <c r="HBC245" s="247"/>
      <c r="HBD245" s="247"/>
      <c r="HBE245" s="247"/>
      <c r="HBF245" s="247"/>
      <c r="HBG245" s="247"/>
      <c r="HBH245" s="247"/>
      <c r="HBI245" s="247"/>
      <c r="HBJ245" s="247"/>
      <c r="HBK245" s="247"/>
      <c r="HBL245" s="247"/>
      <c r="HBM245" s="247"/>
      <c r="HBN245" s="247"/>
      <c r="HBO245" s="247"/>
      <c r="HBP245" s="247"/>
      <c r="HBQ245" s="247"/>
      <c r="HBR245" s="247"/>
      <c r="HBS245" s="247"/>
      <c r="HBT245" s="247"/>
      <c r="HBU245" s="247"/>
      <c r="HBV245" s="247"/>
      <c r="HBW245" s="247"/>
      <c r="HBX245" s="247"/>
      <c r="HBY245" s="247"/>
      <c r="HBZ245" s="247"/>
      <c r="HCA245" s="247"/>
      <c r="HCB245" s="247"/>
      <c r="HCC245" s="247"/>
      <c r="HCD245" s="247"/>
      <c r="HCE245" s="247"/>
      <c r="HCF245" s="247"/>
      <c r="HCG245" s="247"/>
      <c r="HCH245" s="247"/>
      <c r="HCI245" s="247"/>
      <c r="HCJ245" s="247"/>
      <c r="HCK245" s="247"/>
      <c r="HCL245" s="247"/>
      <c r="HCM245" s="247"/>
      <c r="HCN245" s="247"/>
      <c r="HCO245" s="247"/>
      <c r="HCP245" s="247"/>
      <c r="HCQ245" s="247"/>
      <c r="HCR245" s="247"/>
      <c r="HCS245" s="247"/>
      <c r="HCT245" s="247"/>
      <c r="HCU245" s="247"/>
      <c r="HCV245" s="247"/>
      <c r="HCW245" s="247"/>
      <c r="HCX245" s="247"/>
      <c r="HCY245" s="247"/>
      <c r="HCZ245" s="247"/>
      <c r="HDA245" s="247"/>
      <c r="HDB245" s="247"/>
      <c r="HDC245" s="247"/>
      <c r="HDD245" s="247"/>
      <c r="HDE245" s="247"/>
      <c r="HDF245" s="247"/>
      <c r="HDG245" s="247"/>
      <c r="HDH245" s="247"/>
      <c r="HDI245" s="247"/>
      <c r="HDJ245" s="247"/>
      <c r="HDK245" s="247"/>
      <c r="HDL245" s="247"/>
      <c r="HDM245" s="247"/>
      <c r="HDN245" s="247"/>
      <c r="HDO245" s="247"/>
      <c r="HDP245" s="247"/>
      <c r="HDQ245" s="247"/>
      <c r="HDR245" s="247"/>
      <c r="HDS245" s="247"/>
      <c r="HDT245" s="247"/>
      <c r="HDU245" s="247"/>
      <c r="HDV245" s="247"/>
      <c r="HDW245" s="247"/>
      <c r="HDX245" s="247"/>
      <c r="HDY245" s="247"/>
      <c r="HDZ245" s="247"/>
      <c r="HEA245" s="247"/>
      <c r="HEB245" s="247"/>
      <c r="HEC245" s="247"/>
      <c r="HED245" s="247"/>
      <c r="HEE245" s="247"/>
      <c r="HEF245" s="247"/>
      <c r="HEG245" s="247"/>
      <c r="HEH245" s="247"/>
      <c r="HEI245" s="247"/>
      <c r="HEJ245" s="247"/>
      <c r="HEK245" s="247"/>
      <c r="HEL245" s="247"/>
      <c r="HEM245" s="247"/>
      <c r="HEN245" s="247"/>
      <c r="HEO245" s="247"/>
      <c r="HEP245" s="247"/>
      <c r="HEQ245" s="247"/>
      <c r="HER245" s="247"/>
      <c r="HES245" s="247"/>
      <c r="HET245" s="247"/>
      <c r="HEU245" s="247"/>
      <c r="HEV245" s="247"/>
      <c r="HEW245" s="247"/>
      <c r="HEX245" s="247"/>
      <c r="HEY245" s="247"/>
      <c r="HEZ245" s="247"/>
      <c r="HFA245" s="247"/>
      <c r="HFB245" s="247"/>
      <c r="HFC245" s="247"/>
      <c r="HFD245" s="247"/>
      <c r="HFE245" s="247"/>
      <c r="HFF245" s="247"/>
      <c r="HFG245" s="247"/>
      <c r="HFH245" s="247"/>
      <c r="HFI245" s="247"/>
      <c r="HFJ245" s="247"/>
      <c r="HFK245" s="247"/>
      <c r="HFL245" s="247"/>
      <c r="HFM245" s="247"/>
      <c r="HFN245" s="247"/>
      <c r="HFO245" s="247"/>
      <c r="HFP245" s="247"/>
      <c r="HFQ245" s="247"/>
      <c r="HFR245" s="247"/>
      <c r="HFS245" s="247"/>
      <c r="HFT245" s="247"/>
      <c r="HFU245" s="247"/>
      <c r="HFV245" s="247"/>
      <c r="HFW245" s="247"/>
      <c r="HFX245" s="247"/>
      <c r="HFY245" s="247"/>
      <c r="HFZ245" s="247"/>
      <c r="HGA245" s="247"/>
      <c r="HGB245" s="247"/>
      <c r="HGC245" s="247"/>
      <c r="HGD245" s="247"/>
      <c r="HGE245" s="247"/>
      <c r="HGF245" s="247"/>
      <c r="HGG245" s="247"/>
      <c r="HGH245" s="247"/>
      <c r="HGI245" s="247"/>
      <c r="HGJ245" s="247"/>
      <c r="HGK245" s="247"/>
      <c r="HGL245" s="247"/>
      <c r="HGM245" s="247"/>
      <c r="HGN245" s="247"/>
      <c r="HGO245" s="247"/>
      <c r="HGP245" s="247"/>
      <c r="HGQ245" s="247"/>
      <c r="HGR245" s="247"/>
      <c r="HGS245" s="247"/>
      <c r="HGT245" s="247"/>
      <c r="HGU245" s="247"/>
      <c r="HGV245" s="247"/>
      <c r="HGW245" s="247"/>
      <c r="HGX245" s="247"/>
      <c r="HGY245" s="247"/>
      <c r="HGZ245" s="247"/>
      <c r="HHA245" s="247"/>
      <c r="HHB245" s="247"/>
      <c r="HHC245" s="247"/>
      <c r="HHD245" s="247"/>
      <c r="HHE245" s="247"/>
      <c r="HHF245" s="247"/>
      <c r="HHG245" s="247"/>
      <c r="HHH245" s="247"/>
      <c r="HHI245" s="247"/>
      <c r="HHJ245" s="247"/>
      <c r="HHK245" s="247"/>
      <c r="HHL245" s="247"/>
      <c r="HHM245" s="247"/>
      <c r="HHN245" s="247"/>
      <c r="HHO245" s="247"/>
      <c r="HHP245" s="247"/>
      <c r="HHQ245" s="247"/>
      <c r="HHR245" s="247"/>
      <c r="HHS245" s="247"/>
      <c r="HHT245" s="247"/>
      <c r="HHU245" s="247"/>
      <c r="HHV245" s="247"/>
      <c r="HHW245" s="247"/>
      <c r="HHX245" s="247"/>
      <c r="HHY245" s="247"/>
      <c r="HHZ245" s="247"/>
      <c r="HIA245" s="247"/>
      <c r="HIB245" s="247"/>
      <c r="HIC245" s="247"/>
      <c r="HID245" s="247"/>
      <c r="HIE245" s="247"/>
      <c r="HIF245" s="247"/>
      <c r="HIG245" s="247"/>
      <c r="HIH245" s="247"/>
      <c r="HII245" s="247"/>
      <c r="HIJ245" s="247"/>
      <c r="HIK245" s="247"/>
      <c r="HIL245" s="247"/>
      <c r="HIM245" s="247"/>
      <c r="HIN245" s="247"/>
      <c r="HIO245" s="247"/>
      <c r="HIP245" s="247"/>
      <c r="HIQ245" s="247"/>
      <c r="HIR245" s="247"/>
      <c r="HIS245" s="247"/>
      <c r="HIT245" s="247"/>
      <c r="HIU245" s="247"/>
      <c r="HIV245" s="247"/>
      <c r="HIW245" s="247"/>
      <c r="HIX245" s="247"/>
      <c r="HIY245" s="247"/>
      <c r="HIZ245" s="247"/>
      <c r="HJA245" s="247"/>
      <c r="HJB245" s="247"/>
      <c r="HJC245" s="247"/>
      <c r="HJD245" s="247"/>
      <c r="HJE245" s="247"/>
      <c r="HJF245" s="247"/>
      <c r="HJG245" s="247"/>
      <c r="HJH245" s="247"/>
      <c r="HJI245" s="247"/>
      <c r="HJJ245" s="247"/>
      <c r="HJK245" s="247"/>
      <c r="HJL245" s="247"/>
      <c r="HJM245" s="247"/>
      <c r="HJN245" s="247"/>
      <c r="HJO245" s="247"/>
      <c r="HJP245" s="247"/>
      <c r="HJQ245" s="247"/>
      <c r="HJR245" s="247"/>
      <c r="HJS245" s="247"/>
      <c r="HJT245" s="247"/>
      <c r="HJU245" s="247"/>
      <c r="HJV245" s="247"/>
      <c r="HJW245" s="247"/>
      <c r="HJX245" s="247"/>
      <c r="HJY245" s="247"/>
      <c r="HJZ245" s="247"/>
      <c r="HKA245" s="247"/>
      <c r="HKB245" s="247"/>
      <c r="HKC245" s="247"/>
      <c r="HKD245" s="247"/>
      <c r="HKE245" s="247"/>
      <c r="HKF245" s="247"/>
      <c r="HKG245" s="247"/>
      <c r="HKH245" s="247"/>
      <c r="HKI245" s="247"/>
      <c r="HKJ245" s="247"/>
      <c r="HKK245" s="247"/>
      <c r="HKL245" s="247"/>
      <c r="HKM245" s="247"/>
      <c r="HKN245" s="247"/>
      <c r="HKO245" s="247"/>
      <c r="HKP245" s="247"/>
      <c r="HKQ245" s="247"/>
      <c r="HKR245" s="247"/>
      <c r="HKS245" s="247"/>
      <c r="HKT245" s="247"/>
      <c r="HKU245" s="247"/>
      <c r="HKV245" s="247"/>
      <c r="HKW245" s="247"/>
      <c r="HKX245" s="247"/>
      <c r="HKY245" s="247"/>
      <c r="HKZ245" s="247"/>
      <c r="HLA245" s="247"/>
      <c r="HLB245" s="247"/>
      <c r="HLC245" s="247"/>
      <c r="HLD245" s="247"/>
      <c r="HLE245" s="247"/>
      <c r="HLF245" s="247"/>
      <c r="HLG245" s="247"/>
      <c r="HLH245" s="247"/>
      <c r="HLI245" s="247"/>
      <c r="HLJ245" s="247"/>
      <c r="HLK245" s="247"/>
      <c r="HLL245" s="247"/>
      <c r="HLM245" s="247"/>
      <c r="HLN245" s="247"/>
      <c r="HLO245" s="247"/>
      <c r="HLP245" s="247"/>
      <c r="HLQ245" s="247"/>
      <c r="HLR245" s="247"/>
      <c r="HLS245" s="247"/>
      <c r="HLT245" s="247"/>
      <c r="HLU245" s="247"/>
      <c r="HLV245" s="247"/>
      <c r="HLW245" s="247"/>
      <c r="HLX245" s="247"/>
      <c r="HLY245" s="247"/>
      <c r="HLZ245" s="247"/>
      <c r="HMA245" s="247"/>
      <c r="HMB245" s="247"/>
      <c r="HMC245" s="247"/>
      <c r="HMD245" s="247"/>
      <c r="HME245" s="247"/>
      <c r="HMF245" s="247"/>
      <c r="HMG245" s="247"/>
      <c r="HMH245" s="247"/>
      <c r="HMI245" s="247"/>
      <c r="HMJ245" s="247"/>
      <c r="HMK245" s="247"/>
      <c r="HML245" s="247"/>
      <c r="HMM245" s="247"/>
      <c r="HMN245" s="247"/>
      <c r="HMO245" s="247"/>
      <c r="HMP245" s="247"/>
      <c r="HMQ245" s="247"/>
      <c r="HMR245" s="247"/>
      <c r="HMS245" s="247"/>
      <c r="HMT245" s="247"/>
      <c r="HMU245" s="247"/>
      <c r="HMV245" s="247"/>
      <c r="HMW245" s="247"/>
      <c r="HMX245" s="247"/>
      <c r="HMY245" s="247"/>
      <c r="HMZ245" s="247"/>
      <c r="HNA245" s="247"/>
      <c r="HNB245" s="247"/>
      <c r="HNC245" s="247"/>
      <c r="HND245" s="247"/>
      <c r="HNE245" s="247"/>
      <c r="HNF245" s="247"/>
      <c r="HNG245" s="247"/>
      <c r="HNH245" s="247"/>
      <c r="HNI245" s="247"/>
      <c r="HNJ245" s="247"/>
      <c r="HNK245" s="247"/>
      <c r="HNL245" s="247"/>
      <c r="HNM245" s="247"/>
      <c r="HNN245" s="247"/>
      <c r="HNO245" s="247"/>
      <c r="HNP245" s="247"/>
      <c r="HNQ245" s="247"/>
      <c r="HNR245" s="247"/>
      <c r="HNS245" s="247"/>
      <c r="HNT245" s="247"/>
      <c r="HNU245" s="247"/>
      <c r="HNV245" s="247"/>
      <c r="HNW245" s="247"/>
      <c r="HNX245" s="247"/>
      <c r="HNY245" s="247"/>
      <c r="HNZ245" s="247"/>
      <c r="HOA245" s="247"/>
      <c r="HOB245" s="247"/>
      <c r="HOC245" s="247"/>
      <c r="HOD245" s="247"/>
      <c r="HOE245" s="247"/>
      <c r="HOF245" s="247"/>
      <c r="HOG245" s="247"/>
      <c r="HOH245" s="247"/>
      <c r="HOI245" s="247"/>
      <c r="HOJ245" s="247"/>
      <c r="HOK245" s="247"/>
      <c r="HOL245" s="247"/>
      <c r="HOM245" s="247"/>
      <c r="HON245" s="247"/>
      <c r="HOO245" s="247"/>
      <c r="HOP245" s="247"/>
      <c r="HOQ245" s="247"/>
      <c r="HOR245" s="247"/>
      <c r="HOS245" s="247"/>
      <c r="HOT245" s="247"/>
      <c r="HOU245" s="247"/>
      <c r="HOV245" s="247"/>
      <c r="HOW245" s="247"/>
      <c r="HOX245" s="247"/>
      <c r="HOY245" s="247"/>
      <c r="HOZ245" s="247"/>
      <c r="HPA245" s="247"/>
      <c r="HPB245" s="247"/>
      <c r="HPC245" s="247"/>
      <c r="HPD245" s="247"/>
      <c r="HPE245" s="247"/>
      <c r="HPF245" s="247"/>
      <c r="HPG245" s="247"/>
      <c r="HPH245" s="247"/>
      <c r="HPI245" s="247"/>
      <c r="HPJ245" s="247"/>
      <c r="HPK245" s="247"/>
      <c r="HPL245" s="247"/>
      <c r="HPM245" s="247"/>
      <c r="HPN245" s="247"/>
      <c r="HPO245" s="247"/>
      <c r="HPP245" s="247"/>
      <c r="HPQ245" s="247"/>
      <c r="HPR245" s="247"/>
      <c r="HPS245" s="247"/>
      <c r="HPT245" s="247"/>
      <c r="HPU245" s="247"/>
      <c r="HPV245" s="247"/>
      <c r="HPW245" s="247"/>
      <c r="HPX245" s="247"/>
      <c r="HPY245" s="247"/>
      <c r="HPZ245" s="247"/>
      <c r="HQA245" s="247"/>
      <c r="HQB245" s="247"/>
      <c r="HQC245" s="247"/>
      <c r="HQD245" s="247"/>
      <c r="HQE245" s="247"/>
      <c r="HQF245" s="247"/>
      <c r="HQG245" s="247"/>
      <c r="HQH245" s="247"/>
      <c r="HQI245" s="247"/>
      <c r="HQJ245" s="247"/>
      <c r="HQK245" s="247"/>
      <c r="HQL245" s="247"/>
      <c r="HQM245" s="247"/>
      <c r="HQN245" s="247"/>
      <c r="HQO245" s="247"/>
      <c r="HQP245" s="247"/>
      <c r="HQQ245" s="247"/>
      <c r="HQR245" s="247"/>
      <c r="HQS245" s="247"/>
      <c r="HQT245" s="247"/>
      <c r="HQU245" s="247"/>
      <c r="HQV245" s="247"/>
      <c r="HQW245" s="247"/>
      <c r="HQX245" s="247"/>
      <c r="HQY245" s="247"/>
      <c r="HQZ245" s="247"/>
      <c r="HRA245" s="247"/>
      <c r="HRB245" s="247"/>
      <c r="HRC245" s="247"/>
      <c r="HRD245" s="247"/>
      <c r="HRE245" s="247"/>
      <c r="HRF245" s="247"/>
      <c r="HRG245" s="247"/>
      <c r="HRH245" s="247"/>
      <c r="HRI245" s="247"/>
      <c r="HRJ245" s="247"/>
      <c r="HRK245" s="247"/>
      <c r="HRL245" s="247"/>
      <c r="HRM245" s="247"/>
      <c r="HRN245" s="247"/>
      <c r="HRO245" s="247"/>
      <c r="HRP245" s="247"/>
      <c r="HRQ245" s="247"/>
      <c r="HRR245" s="247"/>
      <c r="HRS245" s="247"/>
      <c r="HRT245" s="247"/>
      <c r="HRU245" s="247"/>
      <c r="HRV245" s="247"/>
      <c r="HRW245" s="247"/>
      <c r="HRX245" s="247"/>
      <c r="HRY245" s="247"/>
      <c r="HRZ245" s="247"/>
      <c r="HSA245" s="247"/>
      <c r="HSB245" s="247"/>
      <c r="HSC245" s="247"/>
      <c r="HSD245" s="247"/>
      <c r="HSE245" s="247"/>
      <c r="HSF245" s="247"/>
      <c r="HSG245" s="247"/>
      <c r="HSH245" s="247"/>
      <c r="HSI245" s="247"/>
      <c r="HSJ245" s="247"/>
      <c r="HSK245" s="247"/>
      <c r="HSL245" s="247"/>
      <c r="HSM245" s="247"/>
      <c r="HSN245" s="247"/>
      <c r="HSO245" s="247"/>
      <c r="HSP245" s="247"/>
      <c r="HSQ245" s="247"/>
      <c r="HSR245" s="247"/>
      <c r="HSS245" s="247"/>
      <c r="HST245" s="247"/>
      <c r="HSU245" s="247"/>
      <c r="HSV245" s="247"/>
      <c r="HSW245" s="247"/>
      <c r="HSX245" s="247"/>
      <c r="HSY245" s="247"/>
      <c r="HSZ245" s="247"/>
      <c r="HTA245" s="247"/>
      <c r="HTB245" s="247"/>
      <c r="HTC245" s="247"/>
      <c r="HTD245" s="247"/>
      <c r="HTE245" s="247"/>
      <c r="HTF245" s="247"/>
      <c r="HTG245" s="247"/>
      <c r="HTH245" s="247"/>
      <c r="HTI245" s="247"/>
      <c r="HTJ245" s="247"/>
      <c r="HTK245" s="247"/>
      <c r="HTL245" s="247"/>
      <c r="HTM245" s="247"/>
      <c r="HTN245" s="247"/>
      <c r="HTO245" s="247"/>
      <c r="HTP245" s="247"/>
      <c r="HTQ245" s="247"/>
      <c r="HTR245" s="247"/>
      <c r="HTS245" s="247"/>
      <c r="HTT245" s="247"/>
      <c r="HTU245" s="247"/>
      <c r="HTV245" s="247"/>
      <c r="HTW245" s="247"/>
      <c r="HTX245" s="247"/>
      <c r="HTY245" s="247"/>
      <c r="HTZ245" s="247"/>
      <c r="HUA245" s="247"/>
      <c r="HUB245" s="247"/>
      <c r="HUC245" s="247"/>
      <c r="HUD245" s="247"/>
      <c r="HUE245" s="247"/>
      <c r="HUF245" s="247"/>
      <c r="HUG245" s="247"/>
      <c r="HUH245" s="247"/>
      <c r="HUI245" s="247"/>
      <c r="HUJ245" s="247"/>
      <c r="HUK245" s="247"/>
      <c r="HUL245" s="247"/>
      <c r="HUM245" s="247"/>
      <c r="HUN245" s="247"/>
      <c r="HUO245" s="247"/>
      <c r="HUP245" s="247"/>
      <c r="HUQ245" s="247"/>
      <c r="HUR245" s="247"/>
      <c r="HUS245" s="247"/>
      <c r="HUT245" s="247"/>
      <c r="HUU245" s="247"/>
      <c r="HUV245" s="247"/>
      <c r="HUW245" s="247"/>
      <c r="HUX245" s="247"/>
      <c r="HUY245" s="247"/>
      <c r="HUZ245" s="247"/>
      <c r="HVA245" s="247"/>
      <c r="HVB245" s="247"/>
      <c r="HVC245" s="247"/>
      <c r="HVD245" s="247"/>
      <c r="HVE245" s="247"/>
      <c r="HVF245" s="247"/>
      <c r="HVG245" s="247"/>
      <c r="HVH245" s="247"/>
      <c r="HVI245" s="247"/>
      <c r="HVJ245" s="247"/>
      <c r="HVK245" s="247"/>
      <c r="HVL245" s="247"/>
      <c r="HVM245" s="247"/>
      <c r="HVN245" s="247"/>
      <c r="HVO245" s="247"/>
      <c r="HVP245" s="247"/>
      <c r="HVQ245" s="247"/>
      <c r="HVR245" s="247"/>
      <c r="HVS245" s="247"/>
      <c r="HVT245" s="247"/>
      <c r="HVU245" s="247"/>
      <c r="HVV245" s="247"/>
      <c r="HVW245" s="247"/>
      <c r="HVX245" s="247"/>
      <c r="HVY245" s="247"/>
      <c r="HVZ245" s="247"/>
      <c r="HWA245" s="247"/>
      <c r="HWB245" s="247"/>
      <c r="HWC245" s="247"/>
      <c r="HWD245" s="247"/>
      <c r="HWE245" s="247"/>
      <c r="HWF245" s="247"/>
      <c r="HWG245" s="247"/>
      <c r="HWH245" s="247"/>
      <c r="HWI245" s="247"/>
      <c r="HWJ245" s="247"/>
      <c r="HWK245" s="247"/>
      <c r="HWL245" s="247"/>
      <c r="HWM245" s="247"/>
      <c r="HWN245" s="247"/>
      <c r="HWO245" s="247"/>
      <c r="HWP245" s="247"/>
      <c r="HWQ245" s="247"/>
      <c r="HWR245" s="247"/>
      <c r="HWS245" s="247"/>
      <c r="HWT245" s="247"/>
      <c r="HWU245" s="247"/>
      <c r="HWV245" s="247"/>
      <c r="HWW245" s="247"/>
      <c r="HWX245" s="247"/>
      <c r="HWY245" s="247"/>
      <c r="HWZ245" s="247"/>
      <c r="HXA245" s="247"/>
      <c r="HXB245" s="247"/>
      <c r="HXC245" s="247"/>
      <c r="HXD245" s="247"/>
      <c r="HXE245" s="247"/>
      <c r="HXF245" s="247"/>
      <c r="HXG245" s="247"/>
      <c r="HXH245" s="247"/>
      <c r="HXI245" s="247"/>
      <c r="HXJ245" s="247"/>
      <c r="HXK245" s="247"/>
      <c r="HXL245" s="247"/>
      <c r="HXM245" s="247"/>
      <c r="HXN245" s="247"/>
      <c r="HXO245" s="247"/>
      <c r="HXP245" s="247"/>
      <c r="HXQ245" s="247"/>
      <c r="HXR245" s="247"/>
      <c r="HXS245" s="247"/>
      <c r="HXT245" s="247"/>
      <c r="HXU245" s="247"/>
      <c r="HXV245" s="247"/>
      <c r="HXW245" s="247"/>
      <c r="HXX245" s="247"/>
      <c r="HXY245" s="247"/>
      <c r="HXZ245" s="247"/>
      <c r="HYA245" s="247"/>
      <c r="HYB245" s="247"/>
      <c r="HYC245" s="247"/>
      <c r="HYD245" s="247"/>
      <c r="HYE245" s="247"/>
      <c r="HYF245" s="247"/>
      <c r="HYG245" s="247"/>
      <c r="HYH245" s="247"/>
      <c r="HYI245" s="247"/>
      <c r="HYJ245" s="247"/>
      <c r="HYK245" s="247"/>
      <c r="HYL245" s="247"/>
      <c r="HYM245" s="247"/>
      <c r="HYN245" s="247"/>
      <c r="HYO245" s="247"/>
      <c r="HYP245" s="247"/>
      <c r="HYQ245" s="247"/>
      <c r="HYR245" s="247"/>
      <c r="HYS245" s="247"/>
      <c r="HYT245" s="247"/>
      <c r="HYU245" s="247"/>
      <c r="HYV245" s="247"/>
      <c r="HYW245" s="247"/>
      <c r="HYX245" s="247"/>
      <c r="HYY245" s="247"/>
      <c r="HYZ245" s="247"/>
      <c r="HZA245" s="247"/>
      <c r="HZB245" s="247"/>
      <c r="HZC245" s="247"/>
      <c r="HZD245" s="247"/>
      <c r="HZE245" s="247"/>
      <c r="HZF245" s="247"/>
      <c r="HZG245" s="247"/>
      <c r="HZH245" s="247"/>
      <c r="HZI245" s="247"/>
      <c r="HZJ245" s="247"/>
      <c r="HZK245" s="247"/>
      <c r="HZL245" s="247"/>
      <c r="HZM245" s="247"/>
      <c r="HZN245" s="247"/>
      <c r="HZO245" s="247"/>
      <c r="HZP245" s="247"/>
      <c r="HZQ245" s="247"/>
      <c r="HZR245" s="247"/>
      <c r="HZS245" s="247"/>
      <c r="HZT245" s="247"/>
      <c r="HZU245" s="247"/>
      <c r="HZV245" s="247"/>
      <c r="HZW245" s="247"/>
      <c r="HZX245" s="247"/>
      <c r="HZY245" s="247"/>
      <c r="HZZ245" s="247"/>
      <c r="IAA245" s="247"/>
      <c r="IAB245" s="247"/>
      <c r="IAC245" s="247"/>
      <c r="IAD245" s="247"/>
      <c r="IAE245" s="247"/>
      <c r="IAF245" s="247"/>
      <c r="IAG245" s="247"/>
      <c r="IAH245" s="247"/>
      <c r="IAI245" s="247"/>
      <c r="IAJ245" s="247"/>
      <c r="IAK245" s="247"/>
      <c r="IAL245" s="247"/>
      <c r="IAM245" s="247"/>
      <c r="IAN245" s="247"/>
      <c r="IAO245" s="247"/>
      <c r="IAP245" s="247"/>
      <c r="IAQ245" s="247"/>
      <c r="IAR245" s="247"/>
      <c r="IAS245" s="247"/>
      <c r="IAT245" s="247"/>
      <c r="IAU245" s="247"/>
      <c r="IAV245" s="247"/>
      <c r="IAW245" s="247"/>
      <c r="IAX245" s="247"/>
      <c r="IAY245" s="247"/>
      <c r="IAZ245" s="247"/>
      <c r="IBA245" s="247"/>
      <c r="IBB245" s="247"/>
      <c r="IBC245" s="247"/>
      <c r="IBD245" s="247"/>
      <c r="IBE245" s="247"/>
      <c r="IBF245" s="247"/>
      <c r="IBG245" s="247"/>
      <c r="IBH245" s="247"/>
      <c r="IBI245" s="247"/>
      <c r="IBJ245" s="247"/>
      <c r="IBK245" s="247"/>
      <c r="IBL245" s="247"/>
      <c r="IBM245" s="247"/>
      <c r="IBN245" s="247"/>
      <c r="IBO245" s="247"/>
      <c r="IBP245" s="247"/>
      <c r="IBQ245" s="247"/>
      <c r="IBR245" s="247"/>
      <c r="IBS245" s="247"/>
      <c r="IBT245" s="247"/>
      <c r="IBU245" s="247"/>
      <c r="IBV245" s="247"/>
      <c r="IBW245" s="247"/>
      <c r="IBX245" s="247"/>
      <c r="IBY245" s="247"/>
      <c r="IBZ245" s="247"/>
      <c r="ICA245" s="247"/>
      <c r="ICB245" s="247"/>
      <c r="ICC245" s="247"/>
      <c r="ICD245" s="247"/>
      <c r="ICE245" s="247"/>
      <c r="ICF245" s="247"/>
      <c r="ICG245" s="247"/>
      <c r="ICH245" s="247"/>
      <c r="ICI245" s="247"/>
      <c r="ICJ245" s="247"/>
      <c r="ICK245" s="247"/>
      <c r="ICL245" s="247"/>
      <c r="ICM245" s="247"/>
      <c r="ICN245" s="247"/>
      <c r="ICO245" s="247"/>
      <c r="ICP245" s="247"/>
      <c r="ICQ245" s="247"/>
      <c r="ICR245" s="247"/>
      <c r="ICS245" s="247"/>
      <c r="ICT245" s="247"/>
      <c r="ICU245" s="247"/>
      <c r="ICV245" s="247"/>
      <c r="ICW245" s="247"/>
      <c r="ICX245" s="247"/>
      <c r="ICY245" s="247"/>
      <c r="ICZ245" s="247"/>
      <c r="IDA245" s="247"/>
      <c r="IDB245" s="247"/>
      <c r="IDC245" s="247"/>
      <c r="IDD245" s="247"/>
      <c r="IDE245" s="247"/>
      <c r="IDF245" s="247"/>
      <c r="IDG245" s="247"/>
      <c r="IDH245" s="247"/>
      <c r="IDI245" s="247"/>
      <c r="IDJ245" s="247"/>
      <c r="IDK245" s="247"/>
      <c r="IDL245" s="247"/>
      <c r="IDM245" s="247"/>
      <c r="IDN245" s="247"/>
      <c r="IDO245" s="247"/>
      <c r="IDP245" s="247"/>
      <c r="IDQ245" s="247"/>
      <c r="IDR245" s="247"/>
      <c r="IDS245" s="247"/>
      <c r="IDT245" s="247"/>
      <c r="IDU245" s="247"/>
      <c r="IDV245" s="247"/>
      <c r="IDW245" s="247"/>
      <c r="IDX245" s="247"/>
      <c r="IDY245" s="247"/>
      <c r="IDZ245" s="247"/>
      <c r="IEA245" s="247"/>
      <c r="IEB245" s="247"/>
      <c r="IEC245" s="247"/>
      <c r="IED245" s="247"/>
      <c r="IEE245" s="247"/>
      <c r="IEF245" s="247"/>
      <c r="IEG245" s="247"/>
      <c r="IEH245" s="247"/>
      <c r="IEI245" s="247"/>
      <c r="IEJ245" s="247"/>
      <c r="IEK245" s="247"/>
      <c r="IEL245" s="247"/>
      <c r="IEM245" s="247"/>
      <c r="IEN245" s="247"/>
      <c r="IEO245" s="247"/>
      <c r="IEP245" s="247"/>
      <c r="IEQ245" s="247"/>
      <c r="IER245" s="247"/>
      <c r="IES245" s="247"/>
      <c r="IET245" s="247"/>
      <c r="IEU245" s="247"/>
      <c r="IEV245" s="247"/>
      <c r="IEW245" s="247"/>
      <c r="IEX245" s="247"/>
      <c r="IEY245" s="247"/>
      <c r="IEZ245" s="247"/>
      <c r="IFA245" s="247"/>
      <c r="IFB245" s="247"/>
      <c r="IFC245" s="247"/>
      <c r="IFD245" s="247"/>
      <c r="IFE245" s="247"/>
      <c r="IFF245" s="247"/>
      <c r="IFG245" s="247"/>
      <c r="IFH245" s="247"/>
      <c r="IFI245" s="247"/>
      <c r="IFJ245" s="247"/>
      <c r="IFK245" s="247"/>
      <c r="IFL245" s="247"/>
      <c r="IFM245" s="247"/>
      <c r="IFN245" s="247"/>
      <c r="IFO245" s="247"/>
      <c r="IFP245" s="247"/>
      <c r="IFQ245" s="247"/>
      <c r="IFR245" s="247"/>
      <c r="IFS245" s="247"/>
      <c r="IFT245" s="247"/>
      <c r="IFU245" s="247"/>
      <c r="IFV245" s="247"/>
      <c r="IFW245" s="247"/>
      <c r="IFX245" s="247"/>
      <c r="IFY245" s="247"/>
      <c r="IFZ245" s="247"/>
      <c r="IGA245" s="247"/>
      <c r="IGB245" s="247"/>
      <c r="IGC245" s="247"/>
      <c r="IGD245" s="247"/>
      <c r="IGE245" s="247"/>
      <c r="IGF245" s="247"/>
      <c r="IGG245" s="247"/>
      <c r="IGH245" s="247"/>
      <c r="IGI245" s="247"/>
      <c r="IGJ245" s="247"/>
      <c r="IGK245" s="247"/>
      <c r="IGL245" s="247"/>
      <c r="IGM245" s="247"/>
      <c r="IGN245" s="247"/>
      <c r="IGO245" s="247"/>
      <c r="IGP245" s="247"/>
      <c r="IGQ245" s="247"/>
      <c r="IGR245" s="247"/>
      <c r="IGS245" s="247"/>
      <c r="IGT245" s="247"/>
      <c r="IGU245" s="247"/>
      <c r="IGV245" s="247"/>
      <c r="IGW245" s="247"/>
      <c r="IGX245" s="247"/>
      <c r="IGY245" s="247"/>
      <c r="IGZ245" s="247"/>
      <c r="IHA245" s="247"/>
      <c r="IHB245" s="247"/>
      <c r="IHC245" s="247"/>
      <c r="IHD245" s="247"/>
      <c r="IHE245" s="247"/>
      <c r="IHF245" s="247"/>
      <c r="IHG245" s="247"/>
      <c r="IHH245" s="247"/>
      <c r="IHI245" s="247"/>
      <c r="IHJ245" s="247"/>
      <c r="IHK245" s="247"/>
      <c r="IHL245" s="247"/>
      <c r="IHM245" s="247"/>
      <c r="IHN245" s="247"/>
      <c r="IHO245" s="247"/>
      <c r="IHP245" s="247"/>
      <c r="IHQ245" s="247"/>
      <c r="IHR245" s="247"/>
      <c r="IHS245" s="247"/>
      <c r="IHT245" s="247"/>
      <c r="IHU245" s="247"/>
      <c r="IHV245" s="247"/>
      <c r="IHW245" s="247"/>
      <c r="IHX245" s="247"/>
      <c r="IHY245" s="247"/>
      <c r="IHZ245" s="247"/>
      <c r="IIA245" s="247"/>
      <c r="IIB245" s="247"/>
      <c r="IIC245" s="247"/>
      <c r="IID245" s="247"/>
      <c r="IIE245" s="247"/>
      <c r="IIF245" s="247"/>
      <c r="IIG245" s="247"/>
      <c r="IIH245" s="247"/>
      <c r="III245" s="247"/>
      <c r="IIJ245" s="247"/>
      <c r="IIK245" s="247"/>
      <c r="IIL245" s="247"/>
      <c r="IIM245" s="247"/>
      <c r="IIN245" s="247"/>
      <c r="IIO245" s="247"/>
      <c r="IIP245" s="247"/>
      <c r="IIQ245" s="247"/>
      <c r="IIR245" s="247"/>
      <c r="IIS245" s="247"/>
      <c r="IIT245" s="247"/>
      <c r="IIU245" s="247"/>
      <c r="IIV245" s="247"/>
      <c r="IIW245" s="247"/>
      <c r="IIX245" s="247"/>
      <c r="IIY245" s="247"/>
      <c r="IIZ245" s="247"/>
      <c r="IJA245" s="247"/>
      <c r="IJB245" s="247"/>
      <c r="IJC245" s="247"/>
      <c r="IJD245" s="247"/>
      <c r="IJE245" s="247"/>
      <c r="IJF245" s="247"/>
      <c r="IJG245" s="247"/>
      <c r="IJH245" s="247"/>
      <c r="IJI245" s="247"/>
      <c r="IJJ245" s="247"/>
      <c r="IJK245" s="247"/>
      <c r="IJL245" s="247"/>
      <c r="IJM245" s="247"/>
      <c r="IJN245" s="247"/>
      <c r="IJO245" s="247"/>
      <c r="IJP245" s="247"/>
      <c r="IJQ245" s="247"/>
      <c r="IJR245" s="247"/>
      <c r="IJS245" s="247"/>
      <c r="IJT245" s="247"/>
      <c r="IJU245" s="247"/>
      <c r="IJV245" s="247"/>
      <c r="IJW245" s="247"/>
      <c r="IJX245" s="247"/>
      <c r="IJY245" s="247"/>
      <c r="IJZ245" s="247"/>
      <c r="IKA245" s="247"/>
      <c r="IKB245" s="247"/>
      <c r="IKC245" s="247"/>
      <c r="IKD245" s="247"/>
      <c r="IKE245" s="247"/>
      <c r="IKF245" s="247"/>
      <c r="IKG245" s="247"/>
      <c r="IKH245" s="247"/>
      <c r="IKI245" s="247"/>
      <c r="IKJ245" s="247"/>
      <c r="IKK245" s="247"/>
      <c r="IKL245" s="247"/>
      <c r="IKM245" s="247"/>
      <c r="IKN245" s="247"/>
      <c r="IKO245" s="247"/>
      <c r="IKP245" s="247"/>
      <c r="IKQ245" s="247"/>
      <c r="IKR245" s="247"/>
      <c r="IKS245" s="247"/>
      <c r="IKT245" s="247"/>
      <c r="IKU245" s="247"/>
      <c r="IKV245" s="247"/>
      <c r="IKW245" s="247"/>
      <c r="IKX245" s="247"/>
      <c r="IKY245" s="247"/>
      <c r="IKZ245" s="247"/>
      <c r="ILA245" s="247"/>
      <c r="ILB245" s="247"/>
      <c r="ILC245" s="247"/>
      <c r="ILD245" s="247"/>
      <c r="ILE245" s="247"/>
      <c r="ILF245" s="247"/>
      <c r="ILG245" s="247"/>
      <c r="ILH245" s="247"/>
      <c r="ILI245" s="247"/>
      <c r="ILJ245" s="247"/>
      <c r="ILK245" s="247"/>
      <c r="ILL245" s="247"/>
      <c r="ILM245" s="247"/>
      <c r="ILN245" s="247"/>
      <c r="ILO245" s="247"/>
      <c r="ILP245" s="247"/>
      <c r="ILQ245" s="247"/>
      <c r="ILR245" s="247"/>
      <c r="ILS245" s="247"/>
      <c r="ILT245" s="247"/>
      <c r="ILU245" s="247"/>
      <c r="ILV245" s="247"/>
      <c r="ILW245" s="247"/>
      <c r="ILX245" s="247"/>
      <c r="ILY245" s="247"/>
      <c r="ILZ245" s="247"/>
      <c r="IMA245" s="247"/>
      <c r="IMB245" s="247"/>
      <c r="IMC245" s="247"/>
      <c r="IMD245" s="247"/>
      <c r="IME245" s="247"/>
      <c r="IMF245" s="247"/>
      <c r="IMG245" s="247"/>
      <c r="IMH245" s="247"/>
      <c r="IMI245" s="247"/>
      <c r="IMJ245" s="247"/>
      <c r="IMK245" s="247"/>
      <c r="IML245" s="247"/>
      <c r="IMM245" s="247"/>
      <c r="IMN245" s="247"/>
      <c r="IMO245" s="247"/>
      <c r="IMP245" s="247"/>
      <c r="IMQ245" s="247"/>
      <c r="IMR245" s="247"/>
      <c r="IMS245" s="247"/>
      <c r="IMT245" s="247"/>
      <c r="IMU245" s="247"/>
      <c r="IMV245" s="247"/>
      <c r="IMW245" s="247"/>
      <c r="IMX245" s="247"/>
      <c r="IMY245" s="247"/>
      <c r="IMZ245" s="247"/>
      <c r="INA245" s="247"/>
      <c r="INB245" s="247"/>
      <c r="INC245" s="247"/>
      <c r="IND245" s="247"/>
      <c r="INE245" s="247"/>
      <c r="INF245" s="247"/>
      <c r="ING245" s="247"/>
      <c r="INH245" s="247"/>
      <c r="INI245" s="247"/>
      <c r="INJ245" s="247"/>
      <c r="INK245" s="247"/>
      <c r="INL245" s="247"/>
      <c r="INM245" s="247"/>
      <c r="INN245" s="247"/>
      <c r="INO245" s="247"/>
      <c r="INP245" s="247"/>
      <c r="INQ245" s="247"/>
      <c r="INR245" s="247"/>
      <c r="INS245" s="247"/>
      <c r="INT245" s="247"/>
      <c r="INU245" s="247"/>
      <c r="INV245" s="247"/>
      <c r="INW245" s="247"/>
      <c r="INX245" s="247"/>
      <c r="INY245" s="247"/>
      <c r="INZ245" s="247"/>
      <c r="IOA245" s="247"/>
      <c r="IOB245" s="247"/>
      <c r="IOC245" s="247"/>
      <c r="IOD245" s="247"/>
      <c r="IOE245" s="247"/>
      <c r="IOF245" s="247"/>
      <c r="IOG245" s="247"/>
      <c r="IOH245" s="247"/>
      <c r="IOI245" s="247"/>
      <c r="IOJ245" s="247"/>
      <c r="IOK245" s="247"/>
      <c r="IOL245" s="247"/>
      <c r="IOM245" s="247"/>
      <c r="ION245" s="247"/>
      <c r="IOO245" s="247"/>
      <c r="IOP245" s="247"/>
      <c r="IOQ245" s="247"/>
      <c r="IOR245" s="247"/>
      <c r="IOS245" s="247"/>
      <c r="IOT245" s="247"/>
      <c r="IOU245" s="247"/>
      <c r="IOV245" s="247"/>
      <c r="IOW245" s="247"/>
      <c r="IOX245" s="247"/>
      <c r="IOY245" s="247"/>
      <c r="IOZ245" s="247"/>
      <c r="IPA245" s="247"/>
      <c r="IPB245" s="247"/>
      <c r="IPC245" s="247"/>
      <c r="IPD245" s="247"/>
      <c r="IPE245" s="247"/>
      <c r="IPF245" s="247"/>
      <c r="IPG245" s="247"/>
      <c r="IPH245" s="247"/>
      <c r="IPI245" s="247"/>
      <c r="IPJ245" s="247"/>
      <c r="IPK245" s="247"/>
      <c r="IPL245" s="247"/>
      <c r="IPM245" s="247"/>
      <c r="IPN245" s="247"/>
      <c r="IPO245" s="247"/>
      <c r="IPP245" s="247"/>
      <c r="IPQ245" s="247"/>
      <c r="IPR245" s="247"/>
      <c r="IPS245" s="247"/>
      <c r="IPT245" s="247"/>
      <c r="IPU245" s="247"/>
      <c r="IPV245" s="247"/>
      <c r="IPW245" s="247"/>
      <c r="IPX245" s="247"/>
      <c r="IPY245" s="247"/>
      <c r="IPZ245" s="247"/>
      <c r="IQA245" s="247"/>
      <c r="IQB245" s="247"/>
      <c r="IQC245" s="247"/>
      <c r="IQD245" s="247"/>
      <c r="IQE245" s="247"/>
      <c r="IQF245" s="247"/>
      <c r="IQG245" s="247"/>
      <c r="IQH245" s="247"/>
      <c r="IQI245" s="247"/>
      <c r="IQJ245" s="247"/>
      <c r="IQK245" s="247"/>
      <c r="IQL245" s="247"/>
      <c r="IQM245" s="247"/>
      <c r="IQN245" s="247"/>
      <c r="IQO245" s="247"/>
      <c r="IQP245" s="247"/>
      <c r="IQQ245" s="247"/>
      <c r="IQR245" s="247"/>
      <c r="IQS245" s="247"/>
      <c r="IQT245" s="247"/>
      <c r="IQU245" s="247"/>
      <c r="IQV245" s="247"/>
      <c r="IQW245" s="247"/>
      <c r="IQX245" s="247"/>
      <c r="IQY245" s="247"/>
      <c r="IQZ245" s="247"/>
      <c r="IRA245" s="247"/>
      <c r="IRB245" s="247"/>
      <c r="IRC245" s="247"/>
      <c r="IRD245" s="247"/>
      <c r="IRE245" s="247"/>
      <c r="IRF245" s="247"/>
      <c r="IRG245" s="247"/>
      <c r="IRH245" s="247"/>
      <c r="IRI245" s="247"/>
      <c r="IRJ245" s="247"/>
      <c r="IRK245" s="247"/>
      <c r="IRL245" s="247"/>
      <c r="IRM245" s="247"/>
      <c r="IRN245" s="247"/>
      <c r="IRO245" s="247"/>
      <c r="IRP245" s="247"/>
      <c r="IRQ245" s="247"/>
      <c r="IRR245" s="247"/>
      <c r="IRS245" s="247"/>
      <c r="IRT245" s="247"/>
      <c r="IRU245" s="247"/>
      <c r="IRV245" s="247"/>
      <c r="IRW245" s="247"/>
      <c r="IRX245" s="247"/>
      <c r="IRY245" s="247"/>
      <c r="IRZ245" s="247"/>
      <c r="ISA245" s="247"/>
      <c r="ISB245" s="247"/>
      <c r="ISC245" s="247"/>
      <c r="ISD245" s="247"/>
      <c r="ISE245" s="247"/>
      <c r="ISF245" s="247"/>
      <c r="ISG245" s="247"/>
      <c r="ISH245" s="247"/>
      <c r="ISI245" s="247"/>
      <c r="ISJ245" s="247"/>
      <c r="ISK245" s="247"/>
      <c r="ISL245" s="247"/>
      <c r="ISM245" s="247"/>
      <c r="ISN245" s="247"/>
      <c r="ISO245" s="247"/>
      <c r="ISP245" s="247"/>
      <c r="ISQ245" s="247"/>
      <c r="ISR245" s="247"/>
      <c r="ISS245" s="247"/>
      <c r="IST245" s="247"/>
      <c r="ISU245" s="247"/>
      <c r="ISV245" s="247"/>
      <c r="ISW245" s="247"/>
      <c r="ISX245" s="247"/>
      <c r="ISY245" s="247"/>
      <c r="ISZ245" s="247"/>
      <c r="ITA245" s="247"/>
      <c r="ITB245" s="247"/>
      <c r="ITC245" s="247"/>
      <c r="ITD245" s="247"/>
      <c r="ITE245" s="247"/>
      <c r="ITF245" s="247"/>
      <c r="ITG245" s="247"/>
      <c r="ITH245" s="247"/>
      <c r="ITI245" s="247"/>
      <c r="ITJ245" s="247"/>
      <c r="ITK245" s="247"/>
      <c r="ITL245" s="247"/>
      <c r="ITM245" s="247"/>
      <c r="ITN245" s="247"/>
      <c r="ITO245" s="247"/>
      <c r="ITP245" s="247"/>
      <c r="ITQ245" s="247"/>
      <c r="ITR245" s="247"/>
      <c r="ITS245" s="247"/>
      <c r="ITT245" s="247"/>
      <c r="ITU245" s="247"/>
      <c r="ITV245" s="247"/>
      <c r="ITW245" s="247"/>
      <c r="ITX245" s="247"/>
      <c r="ITY245" s="247"/>
      <c r="ITZ245" s="247"/>
      <c r="IUA245" s="247"/>
      <c r="IUB245" s="247"/>
      <c r="IUC245" s="247"/>
      <c r="IUD245" s="247"/>
      <c r="IUE245" s="247"/>
      <c r="IUF245" s="247"/>
      <c r="IUG245" s="247"/>
      <c r="IUH245" s="247"/>
      <c r="IUI245" s="247"/>
      <c r="IUJ245" s="247"/>
      <c r="IUK245" s="247"/>
      <c r="IUL245" s="247"/>
      <c r="IUM245" s="247"/>
      <c r="IUN245" s="247"/>
      <c r="IUO245" s="247"/>
      <c r="IUP245" s="247"/>
      <c r="IUQ245" s="247"/>
      <c r="IUR245" s="247"/>
      <c r="IUS245" s="247"/>
      <c r="IUT245" s="247"/>
      <c r="IUU245" s="247"/>
      <c r="IUV245" s="247"/>
      <c r="IUW245" s="247"/>
      <c r="IUX245" s="247"/>
      <c r="IUY245" s="247"/>
      <c r="IUZ245" s="247"/>
      <c r="IVA245" s="247"/>
      <c r="IVB245" s="247"/>
      <c r="IVC245" s="247"/>
      <c r="IVD245" s="247"/>
      <c r="IVE245" s="247"/>
      <c r="IVF245" s="247"/>
      <c r="IVG245" s="247"/>
      <c r="IVH245" s="247"/>
      <c r="IVI245" s="247"/>
      <c r="IVJ245" s="247"/>
      <c r="IVK245" s="247"/>
      <c r="IVL245" s="247"/>
      <c r="IVM245" s="247"/>
      <c r="IVN245" s="247"/>
      <c r="IVO245" s="247"/>
      <c r="IVP245" s="247"/>
      <c r="IVQ245" s="247"/>
      <c r="IVR245" s="247"/>
      <c r="IVS245" s="247"/>
      <c r="IVT245" s="247"/>
      <c r="IVU245" s="247"/>
      <c r="IVV245" s="247"/>
      <c r="IVW245" s="247"/>
      <c r="IVX245" s="247"/>
      <c r="IVY245" s="247"/>
      <c r="IVZ245" s="247"/>
      <c r="IWA245" s="247"/>
      <c r="IWB245" s="247"/>
      <c r="IWC245" s="247"/>
      <c r="IWD245" s="247"/>
      <c r="IWE245" s="247"/>
      <c r="IWF245" s="247"/>
      <c r="IWG245" s="247"/>
      <c r="IWH245" s="247"/>
      <c r="IWI245" s="247"/>
      <c r="IWJ245" s="247"/>
      <c r="IWK245" s="247"/>
      <c r="IWL245" s="247"/>
      <c r="IWM245" s="247"/>
      <c r="IWN245" s="247"/>
      <c r="IWO245" s="247"/>
      <c r="IWP245" s="247"/>
      <c r="IWQ245" s="247"/>
      <c r="IWR245" s="247"/>
      <c r="IWS245" s="247"/>
      <c r="IWT245" s="247"/>
      <c r="IWU245" s="247"/>
      <c r="IWV245" s="247"/>
      <c r="IWW245" s="247"/>
      <c r="IWX245" s="247"/>
      <c r="IWY245" s="247"/>
      <c r="IWZ245" s="247"/>
      <c r="IXA245" s="247"/>
      <c r="IXB245" s="247"/>
      <c r="IXC245" s="247"/>
      <c r="IXD245" s="247"/>
      <c r="IXE245" s="247"/>
      <c r="IXF245" s="247"/>
      <c r="IXG245" s="247"/>
      <c r="IXH245" s="247"/>
      <c r="IXI245" s="247"/>
      <c r="IXJ245" s="247"/>
      <c r="IXK245" s="247"/>
      <c r="IXL245" s="247"/>
      <c r="IXM245" s="247"/>
      <c r="IXN245" s="247"/>
      <c r="IXO245" s="247"/>
      <c r="IXP245" s="247"/>
      <c r="IXQ245" s="247"/>
      <c r="IXR245" s="247"/>
      <c r="IXS245" s="247"/>
      <c r="IXT245" s="247"/>
      <c r="IXU245" s="247"/>
      <c r="IXV245" s="247"/>
      <c r="IXW245" s="247"/>
      <c r="IXX245" s="247"/>
      <c r="IXY245" s="247"/>
      <c r="IXZ245" s="247"/>
      <c r="IYA245" s="247"/>
      <c r="IYB245" s="247"/>
      <c r="IYC245" s="247"/>
      <c r="IYD245" s="247"/>
      <c r="IYE245" s="247"/>
      <c r="IYF245" s="247"/>
      <c r="IYG245" s="247"/>
      <c r="IYH245" s="247"/>
      <c r="IYI245" s="247"/>
      <c r="IYJ245" s="247"/>
      <c r="IYK245" s="247"/>
      <c r="IYL245" s="247"/>
      <c r="IYM245" s="247"/>
      <c r="IYN245" s="247"/>
      <c r="IYO245" s="247"/>
      <c r="IYP245" s="247"/>
      <c r="IYQ245" s="247"/>
      <c r="IYR245" s="247"/>
      <c r="IYS245" s="247"/>
      <c r="IYT245" s="247"/>
      <c r="IYU245" s="247"/>
      <c r="IYV245" s="247"/>
      <c r="IYW245" s="247"/>
      <c r="IYX245" s="247"/>
      <c r="IYY245" s="247"/>
      <c r="IYZ245" s="247"/>
      <c r="IZA245" s="247"/>
      <c r="IZB245" s="247"/>
      <c r="IZC245" s="247"/>
      <c r="IZD245" s="247"/>
      <c r="IZE245" s="247"/>
      <c r="IZF245" s="247"/>
      <c r="IZG245" s="247"/>
      <c r="IZH245" s="247"/>
      <c r="IZI245" s="247"/>
      <c r="IZJ245" s="247"/>
      <c r="IZK245" s="247"/>
      <c r="IZL245" s="247"/>
      <c r="IZM245" s="247"/>
      <c r="IZN245" s="247"/>
      <c r="IZO245" s="247"/>
      <c r="IZP245" s="247"/>
      <c r="IZQ245" s="247"/>
      <c r="IZR245" s="247"/>
      <c r="IZS245" s="247"/>
      <c r="IZT245" s="247"/>
      <c r="IZU245" s="247"/>
      <c r="IZV245" s="247"/>
      <c r="IZW245" s="247"/>
      <c r="IZX245" s="247"/>
      <c r="IZY245" s="247"/>
      <c r="IZZ245" s="247"/>
      <c r="JAA245" s="247"/>
      <c r="JAB245" s="247"/>
      <c r="JAC245" s="247"/>
      <c r="JAD245" s="247"/>
      <c r="JAE245" s="247"/>
      <c r="JAF245" s="247"/>
      <c r="JAG245" s="247"/>
      <c r="JAH245" s="247"/>
      <c r="JAI245" s="247"/>
      <c r="JAJ245" s="247"/>
      <c r="JAK245" s="247"/>
      <c r="JAL245" s="247"/>
      <c r="JAM245" s="247"/>
      <c r="JAN245" s="247"/>
      <c r="JAO245" s="247"/>
      <c r="JAP245" s="247"/>
      <c r="JAQ245" s="247"/>
      <c r="JAR245" s="247"/>
      <c r="JAS245" s="247"/>
      <c r="JAT245" s="247"/>
      <c r="JAU245" s="247"/>
      <c r="JAV245" s="247"/>
      <c r="JAW245" s="247"/>
      <c r="JAX245" s="247"/>
      <c r="JAY245" s="247"/>
      <c r="JAZ245" s="247"/>
      <c r="JBA245" s="247"/>
      <c r="JBB245" s="247"/>
      <c r="JBC245" s="247"/>
      <c r="JBD245" s="247"/>
      <c r="JBE245" s="247"/>
      <c r="JBF245" s="247"/>
      <c r="JBG245" s="247"/>
      <c r="JBH245" s="247"/>
      <c r="JBI245" s="247"/>
      <c r="JBJ245" s="247"/>
      <c r="JBK245" s="247"/>
      <c r="JBL245" s="247"/>
      <c r="JBM245" s="247"/>
      <c r="JBN245" s="247"/>
      <c r="JBO245" s="247"/>
      <c r="JBP245" s="247"/>
      <c r="JBQ245" s="247"/>
      <c r="JBR245" s="247"/>
      <c r="JBS245" s="247"/>
      <c r="JBT245" s="247"/>
      <c r="JBU245" s="247"/>
      <c r="JBV245" s="247"/>
      <c r="JBW245" s="247"/>
      <c r="JBX245" s="247"/>
      <c r="JBY245" s="247"/>
      <c r="JBZ245" s="247"/>
      <c r="JCA245" s="247"/>
      <c r="JCB245" s="247"/>
      <c r="JCC245" s="247"/>
      <c r="JCD245" s="247"/>
      <c r="JCE245" s="247"/>
      <c r="JCF245" s="247"/>
      <c r="JCG245" s="247"/>
      <c r="JCH245" s="247"/>
      <c r="JCI245" s="247"/>
      <c r="JCJ245" s="247"/>
      <c r="JCK245" s="247"/>
      <c r="JCL245" s="247"/>
      <c r="JCM245" s="247"/>
      <c r="JCN245" s="247"/>
      <c r="JCO245" s="247"/>
      <c r="JCP245" s="247"/>
      <c r="JCQ245" s="247"/>
      <c r="JCR245" s="247"/>
      <c r="JCS245" s="247"/>
      <c r="JCT245" s="247"/>
      <c r="JCU245" s="247"/>
      <c r="JCV245" s="247"/>
      <c r="JCW245" s="247"/>
      <c r="JCX245" s="247"/>
      <c r="JCY245" s="247"/>
      <c r="JCZ245" s="247"/>
      <c r="JDA245" s="247"/>
      <c r="JDB245" s="247"/>
      <c r="JDC245" s="247"/>
      <c r="JDD245" s="247"/>
      <c r="JDE245" s="247"/>
      <c r="JDF245" s="247"/>
      <c r="JDG245" s="247"/>
      <c r="JDH245" s="247"/>
      <c r="JDI245" s="247"/>
      <c r="JDJ245" s="247"/>
      <c r="JDK245" s="247"/>
      <c r="JDL245" s="247"/>
      <c r="JDM245" s="247"/>
      <c r="JDN245" s="247"/>
      <c r="JDO245" s="247"/>
      <c r="JDP245" s="247"/>
      <c r="JDQ245" s="247"/>
      <c r="JDR245" s="247"/>
      <c r="JDS245" s="247"/>
      <c r="JDT245" s="247"/>
      <c r="JDU245" s="247"/>
      <c r="JDV245" s="247"/>
      <c r="JDW245" s="247"/>
      <c r="JDX245" s="247"/>
      <c r="JDY245" s="247"/>
      <c r="JDZ245" s="247"/>
      <c r="JEA245" s="247"/>
      <c r="JEB245" s="247"/>
      <c r="JEC245" s="247"/>
      <c r="JED245" s="247"/>
      <c r="JEE245" s="247"/>
      <c r="JEF245" s="247"/>
      <c r="JEG245" s="247"/>
      <c r="JEH245" s="247"/>
      <c r="JEI245" s="247"/>
      <c r="JEJ245" s="247"/>
      <c r="JEK245" s="247"/>
      <c r="JEL245" s="247"/>
      <c r="JEM245" s="247"/>
      <c r="JEN245" s="247"/>
      <c r="JEO245" s="247"/>
      <c r="JEP245" s="247"/>
      <c r="JEQ245" s="247"/>
      <c r="JER245" s="247"/>
      <c r="JES245" s="247"/>
      <c r="JET245" s="247"/>
      <c r="JEU245" s="247"/>
      <c r="JEV245" s="247"/>
      <c r="JEW245" s="247"/>
      <c r="JEX245" s="247"/>
      <c r="JEY245" s="247"/>
      <c r="JEZ245" s="247"/>
      <c r="JFA245" s="247"/>
      <c r="JFB245" s="247"/>
      <c r="JFC245" s="247"/>
      <c r="JFD245" s="247"/>
      <c r="JFE245" s="247"/>
      <c r="JFF245" s="247"/>
      <c r="JFG245" s="247"/>
      <c r="JFH245" s="247"/>
      <c r="JFI245" s="247"/>
      <c r="JFJ245" s="247"/>
      <c r="JFK245" s="247"/>
      <c r="JFL245" s="247"/>
      <c r="JFM245" s="247"/>
      <c r="JFN245" s="247"/>
      <c r="JFO245" s="247"/>
      <c r="JFP245" s="247"/>
      <c r="JFQ245" s="247"/>
      <c r="JFR245" s="247"/>
      <c r="JFS245" s="247"/>
      <c r="JFT245" s="247"/>
      <c r="JFU245" s="247"/>
      <c r="JFV245" s="247"/>
      <c r="JFW245" s="247"/>
      <c r="JFX245" s="247"/>
      <c r="JFY245" s="247"/>
      <c r="JFZ245" s="247"/>
      <c r="JGA245" s="247"/>
      <c r="JGB245" s="247"/>
      <c r="JGC245" s="247"/>
      <c r="JGD245" s="247"/>
      <c r="JGE245" s="247"/>
      <c r="JGF245" s="247"/>
      <c r="JGG245" s="247"/>
      <c r="JGH245" s="247"/>
      <c r="JGI245" s="247"/>
      <c r="JGJ245" s="247"/>
      <c r="JGK245" s="247"/>
      <c r="JGL245" s="247"/>
      <c r="JGM245" s="247"/>
      <c r="JGN245" s="247"/>
      <c r="JGO245" s="247"/>
      <c r="JGP245" s="247"/>
      <c r="JGQ245" s="247"/>
      <c r="JGR245" s="247"/>
      <c r="JGS245" s="247"/>
      <c r="JGT245" s="247"/>
      <c r="JGU245" s="247"/>
      <c r="JGV245" s="247"/>
      <c r="JGW245" s="247"/>
      <c r="JGX245" s="247"/>
      <c r="JGY245" s="247"/>
      <c r="JGZ245" s="247"/>
      <c r="JHA245" s="247"/>
      <c r="JHB245" s="247"/>
      <c r="JHC245" s="247"/>
      <c r="JHD245" s="247"/>
      <c r="JHE245" s="247"/>
      <c r="JHF245" s="247"/>
      <c r="JHG245" s="247"/>
      <c r="JHH245" s="247"/>
      <c r="JHI245" s="247"/>
      <c r="JHJ245" s="247"/>
      <c r="JHK245" s="247"/>
      <c r="JHL245" s="247"/>
      <c r="JHM245" s="247"/>
      <c r="JHN245" s="247"/>
      <c r="JHO245" s="247"/>
      <c r="JHP245" s="247"/>
      <c r="JHQ245" s="247"/>
      <c r="JHR245" s="247"/>
      <c r="JHS245" s="247"/>
      <c r="JHT245" s="247"/>
      <c r="JHU245" s="247"/>
      <c r="JHV245" s="247"/>
      <c r="JHW245" s="247"/>
      <c r="JHX245" s="247"/>
      <c r="JHY245" s="247"/>
      <c r="JHZ245" s="247"/>
      <c r="JIA245" s="247"/>
      <c r="JIB245" s="247"/>
      <c r="JIC245" s="247"/>
      <c r="JID245" s="247"/>
      <c r="JIE245" s="247"/>
      <c r="JIF245" s="247"/>
      <c r="JIG245" s="247"/>
      <c r="JIH245" s="247"/>
      <c r="JII245" s="247"/>
      <c r="JIJ245" s="247"/>
      <c r="JIK245" s="247"/>
      <c r="JIL245" s="247"/>
      <c r="JIM245" s="247"/>
      <c r="JIN245" s="247"/>
      <c r="JIO245" s="247"/>
      <c r="JIP245" s="247"/>
      <c r="JIQ245" s="247"/>
      <c r="JIR245" s="247"/>
      <c r="JIS245" s="247"/>
      <c r="JIT245" s="247"/>
      <c r="JIU245" s="247"/>
      <c r="JIV245" s="247"/>
      <c r="JIW245" s="247"/>
      <c r="JIX245" s="247"/>
      <c r="JIY245" s="247"/>
      <c r="JIZ245" s="247"/>
      <c r="JJA245" s="247"/>
      <c r="JJB245" s="247"/>
      <c r="JJC245" s="247"/>
      <c r="JJD245" s="247"/>
      <c r="JJE245" s="247"/>
      <c r="JJF245" s="247"/>
      <c r="JJG245" s="247"/>
      <c r="JJH245" s="247"/>
      <c r="JJI245" s="247"/>
      <c r="JJJ245" s="247"/>
      <c r="JJK245" s="247"/>
      <c r="JJL245" s="247"/>
      <c r="JJM245" s="247"/>
      <c r="JJN245" s="247"/>
      <c r="JJO245" s="247"/>
      <c r="JJP245" s="247"/>
      <c r="JJQ245" s="247"/>
      <c r="JJR245" s="247"/>
      <c r="JJS245" s="247"/>
      <c r="JJT245" s="247"/>
      <c r="JJU245" s="247"/>
      <c r="JJV245" s="247"/>
      <c r="JJW245" s="247"/>
      <c r="JJX245" s="247"/>
      <c r="JJY245" s="247"/>
      <c r="JJZ245" s="247"/>
      <c r="JKA245" s="247"/>
      <c r="JKB245" s="247"/>
      <c r="JKC245" s="247"/>
      <c r="JKD245" s="247"/>
      <c r="JKE245" s="247"/>
      <c r="JKF245" s="247"/>
      <c r="JKG245" s="247"/>
      <c r="JKH245" s="247"/>
      <c r="JKI245" s="247"/>
      <c r="JKJ245" s="247"/>
      <c r="JKK245" s="247"/>
      <c r="JKL245" s="247"/>
      <c r="JKM245" s="247"/>
      <c r="JKN245" s="247"/>
      <c r="JKO245" s="247"/>
      <c r="JKP245" s="247"/>
      <c r="JKQ245" s="247"/>
      <c r="JKR245" s="247"/>
      <c r="JKS245" s="247"/>
      <c r="JKT245" s="247"/>
      <c r="JKU245" s="247"/>
      <c r="JKV245" s="247"/>
      <c r="JKW245" s="247"/>
      <c r="JKX245" s="247"/>
      <c r="JKY245" s="247"/>
      <c r="JKZ245" s="247"/>
      <c r="JLA245" s="247"/>
      <c r="JLB245" s="247"/>
      <c r="JLC245" s="247"/>
      <c r="JLD245" s="247"/>
      <c r="JLE245" s="247"/>
      <c r="JLF245" s="247"/>
      <c r="JLG245" s="247"/>
      <c r="JLH245" s="247"/>
      <c r="JLI245" s="247"/>
      <c r="JLJ245" s="247"/>
      <c r="JLK245" s="247"/>
      <c r="JLL245" s="247"/>
      <c r="JLM245" s="247"/>
      <c r="JLN245" s="247"/>
      <c r="JLO245" s="247"/>
      <c r="JLP245" s="247"/>
      <c r="JLQ245" s="247"/>
      <c r="JLR245" s="247"/>
      <c r="JLS245" s="247"/>
      <c r="JLT245" s="247"/>
      <c r="JLU245" s="247"/>
      <c r="JLV245" s="247"/>
      <c r="JLW245" s="247"/>
      <c r="JLX245" s="247"/>
      <c r="JLY245" s="247"/>
      <c r="JLZ245" s="247"/>
      <c r="JMA245" s="247"/>
      <c r="JMB245" s="247"/>
      <c r="JMC245" s="247"/>
      <c r="JMD245" s="247"/>
      <c r="JME245" s="247"/>
      <c r="JMF245" s="247"/>
      <c r="JMG245" s="247"/>
      <c r="JMH245" s="247"/>
      <c r="JMI245" s="247"/>
      <c r="JMJ245" s="247"/>
      <c r="JMK245" s="247"/>
      <c r="JML245" s="247"/>
      <c r="JMM245" s="247"/>
      <c r="JMN245" s="247"/>
      <c r="JMO245" s="247"/>
      <c r="JMP245" s="247"/>
      <c r="JMQ245" s="247"/>
      <c r="JMR245" s="247"/>
      <c r="JMS245" s="247"/>
      <c r="JMT245" s="247"/>
      <c r="JMU245" s="247"/>
      <c r="JMV245" s="247"/>
      <c r="JMW245" s="247"/>
      <c r="JMX245" s="247"/>
      <c r="JMY245" s="247"/>
      <c r="JMZ245" s="247"/>
      <c r="JNA245" s="247"/>
      <c r="JNB245" s="247"/>
      <c r="JNC245" s="247"/>
      <c r="JND245" s="247"/>
      <c r="JNE245" s="247"/>
      <c r="JNF245" s="247"/>
      <c r="JNG245" s="247"/>
      <c r="JNH245" s="247"/>
      <c r="JNI245" s="247"/>
      <c r="JNJ245" s="247"/>
      <c r="JNK245" s="247"/>
      <c r="JNL245" s="247"/>
      <c r="JNM245" s="247"/>
      <c r="JNN245" s="247"/>
      <c r="JNO245" s="247"/>
      <c r="JNP245" s="247"/>
      <c r="JNQ245" s="247"/>
      <c r="JNR245" s="247"/>
      <c r="JNS245" s="247"/>
      <c r="JNT245" s="247"/>
      <c r="JNU245" s="247"/>
      <c r="JNV245" s="247"/>
      <c r="JNW245" s="247"/>
      <c r="JNX245" s="247"/>
      <c r="JNY245" s="247"/>
      <c r="JNZ245" s="247"/>
      <c r="JOA245" s="247"/>
      <c r="JOB245" s="247"/>
      <c r="JOC245" s="247"/>
      <c r="JOD245" s="247"/>
      <c r="JOE245" s="247"/>
      <c r="JOF245" s="247"/>
      <c r="JOG245" s="247"/>
      <c r="JOH245" s="247"/>
      <c r="JOI245" s="247"/>
      <c r="JOJ245" s="247"/>
      <c r="JOK245" s="247"/>
      <c r="JOL245" s="247"/>
      <c r="JOM245" s="247"/>
      <c r="JON245" s="247"/>
      <c r="JOO245" s="247"/>
      <c r="JOP245" s="247"/>
      <c r="JOQ245" s="247"/>
      <c r="JOR245" s="247"/>
      <c r="JOS245" s="247"/>
      <c r="JOT245" s="247"/>
      <c r="JOU245" s="247"/>
      <c r="JOV245" s="247"/>
      <c r="JOW245" s="247"/>
      <c r="JOX245" s="247"/>
      <c r="JOY245" s="247"/>
      <c r="JOZ245" s="247"/>
      <c r="JPA245" s="247"/>
      <c r="JPB245" s="247"/>
      <c r="JPC245" s="247"/>
      <c r="JPD245" s="247"/>
      <c r="JPE245" s="247"/>
      <c r="JPF245" s="247"/>
      <c r="JPG245" s="247"/>
      <c r="JPH245" s="247"/>
      <c r="JPI245" s="247"/>
      <c r="JPJ245" s="247"/>
      <c r="JPK245" s="247"/>
      <c r="JPL245" s="247"/>
      <c r="JPM245" s="247"/>
      <c r="JPN245" s="247"/>
      <c r="JPO245" s="247"/>
      <c r="JPP245" s="247"/>
      <c r="JPQ245" s="247"/>
      <c r="JPR245" s="247"/>
      <c r="JPS245" s="247"/>
      <c r="JPT245" s="247"/>
      <c r="JPU245" s="247"/>
      <c r="JPV245" s="247"/>
      <c r="JPW245" s="247"/>
      <c r="JPX245" s="247"/>
      <c r="JPY245" s="247"/>
      <c r="JPZ245" s="247"/>
      <c r="JQA245" s="247"/>
      <c r="JQB245" s="247"/>
      <c r="JQC245" s="247"/>
      <c r="JQD245" s="247"/>
      <c r="JQE245" s="247"/>
      <c r="JQF245" s="247"/>
      <c r="JQG245" s="247"/>
      <c r="JQH245" s="247"/>
      <c r="JQI245" s="247"/>
      <c r="JQJ245" s="247"/>
      <c r="JQK245" s="247"/>
      <c r="JQL245" s="247"/>
      <c r="JQM245" s="247"/>
      <c r="JQN245" s="247"/>
      <c r="JQO245" s="247"/>
      <c r="JQP245" s="247"/>
      <c r="JQQ245" s="247"/>
      <c r="JQR245" s="247"/>
      <c r="JQS245" s="247"/>
      <c r="JQT245" s="247"/>
      <c r="JQU245" s="247"/>
      <c r="JQV245" s="247"/>
      <c r="JQW245" s="247"/>
      <c r="JQX245" s="247"/>
      <c r="JQY245" s="247"/>
      <c r="JQZ245" s="247"/>
      <c r="JRA245" s="247"/>
      <c r="JRB245" s="247"/>
      <c r="JRC245" s="247"/>
      <c r="JRD245" s="247"/>
      <c r="JRE245" s="247"/>
      <c r="JRF245" s="247"/>
      <c r="JRG245" s="247"/>
      <c r="JRH245" s="247"/>
      <c r="JRI245" s="247"/>
      <c r="JRJ245" s="247"/>
      <c r="JRK245" s="247"/>
      <c r="JRL245" s="247"/>
      <c r="JRM245" s="247"/>
      <c r="JRN245" s="247"/>
      <c r="JRO245" s="247"/>
      <c r="JRP245" s="247"/>
      <c r="JRQ245" s="247"/>
      <c r="JRR245" s="247"/>
      <c r="JRS245" s="247"/>
      <c r="JRT245" s="247"/>
      <c r="JRU245" s="247"/>
      <c r="JRV245" s="247"/>
      <c r="JRW245" s="247"/>
      <c r="JRX245" s="247"/>
      <c r="JRY245" s="247"/>
      <c r="JRZ245" s="247"/>
      <c r="JSA245" s="247"/>
      <c r="JSB245" s="247"/>
      <c r="JSC245" s="247"/>
      <c r="JSD245" s="247"/>
      <c r="JSE245" s="247"/>
      <c r="JSF245" s="247"/>
      <c r="JSG245" s="247"/>
      <c r="JSH245" s="247"/>
      <c r="JSI245" s="247"/>
      <c r="JSJ245" s="247"/>
      <c r="JSK245" s="247"/>
      <c r="JSL245" s="247"/>
      <c r="JSM245" s="247"/>
      <c r="JSN245" s="247"/>
      <c r="JSO245" s="247"/>
      <c r="JSP245" s="247"/>
      <c r="JSQ245" s="247"/>
      <c r="JSR245" s="247"/>
      <c r="JSS245" s="247"/>
      <c r="JST245" s="247"/>
      <c r="JSU245" s="247"/>
      <c r="JSV245" s="247"/>
      <c r="JSW245" s="247"/>
      <c r="JSX245" s="247"/>
      <c r="JSY245" s="247"/>
      <c r="JSZ245" s="247"/>
      <c r="JTA245" s="247"/>
      <c r="JTB245" s="247"/>
      <c r="JTC245" s="247"/>
      <c r="JTD245" s="247"/>
      <c r="JTE245" s="247"/>
      <c r="JTF245" s="247"/>
      <c r="JTG245" s="247"/>
      <c r="JTH245" s="247"/>
      <c r="JTI245" s="247"/>
      <c r="JTJ245" s="247"/>
      <c r="JTK245" s="247"/>
      <c r="JTL245" s="247"/>
      <c r="JTM245" s="247"/>
      <c r="JTN245" s="247"/>
      <c r="JTO245" s="247"/>
      <c r="JTP245" s="247"/>
      <c r="JTQ245" s="247"/>
      <c r="JTR245" s="247"/>
      <c r="JTS245" s="247"/>
      <c r="JTT245" s="247"/>
      <c r="JTU245" s="247"/>
      <c r="JTV245" s="247"/>
      <c r="JTW245" s="247"/>
      <c r="JTX245" s="247"/>
      <c r="JTY245" s="247"/>
      <c r="JTZ245" s="247"/>
      <c r="JUA245" s="247"/>
      <c r="JUB245" s="247"/>
      <c r="JUC245" s="247"/>
      <c r="JUD245" s="247"/>
      <c r="JUE245" s="247"/>
      <c r="JUF245" s="247"/>
      <c r="JUG245" s="247"/>
      <c r="JUH245" s="247"/>
      <c r="JUI245" s="247"/>
      <c r="JUJ245" s="247"/>
      <c r="JUK245" s="247"/>
      <c r="JUL245" s="247"/>
      <c r="JUM245" s="247"/>
      <c r="JUN245" s="247"/>
      <c r="JUO245" s="247"/>
      <c r="JUP245" s="247"/>
      <c r="JUQ245" s="247"/>
      <c r="JUR245" s="247"/>
      <c r="JUS245" s="247"/>
      <c r="JUT245" s="247"/>
      <c r="JUU245" s="247"/>
      <c r="JUV245" s="247"/>
      <c r="JUW245" s="247"/>
      <c r="JUX245" s="247"/>
      <c r="JUY245" s="247"/>
      <c r="JUZ245" s="247"/>
      <c r="JVA245" s="247"/>
      <c r="JVB245" s="247"/>
      <c r="JVC245" s="247"/>
      <c r="JVD245" s="247"/>
      <c r="JVE245" s="247"/>
      <c r="JVF245" s="247"/>
      <c r="JVG245" s="247"/>
      <c r="JVH245" s="247"/>
      <c r="JVI245" s="247"/>
      <c r="JVJ245" s="247"/>
      <c r="JVK245" s="247"/>
      <c r="JVL245" s="247"/>
      <c r="JVM245" s="247"/>
      <c r="JVN245" s="247"/>
      <c r="JVO245" s="247"/>
      <c r="JVP245" s="247"/>
      <c r="JVQ245" s="247"/>
      <c r="JVR245" s="247"/>
      <c r="JVS245" s="247"/>
      <c r="JVT245" s="247"/>
      <c r="JVU245" s="247"/>
      <c r="JVV245" s="247"/>
      <c r="JVW245" s="247"/>
      <c r="JVX245" s="247"/>
      <c r="JVY245" s="247"/>
      <c r="JVZ245" s="247"/>
      <c r="JWA245" s="247"/>
      <c r="JWB245" s="247"/>
      <c r="JWC245" s="247"/>
      <c r="JWD245" s="247"/>
      <c r="JWE245" s="247"/>
      <c r="JWF245" s="247"/>
      <c r="JWG245" s="247"/>
      <c r="JWH245" s="247"/>
      <c r="JWI245" s="247"/>
      <c r="JWJ245" s="247"/>
      <c r="JWK245" s="247"/>
      <c r="JWL245" s="247"/>
      <c r="JWM245" s="247"/>
      <c r="JWN245" s="247"/>
      <c r="JWO245" s="247"/>
      <c r="JWP245" s="247"/>
      <c r="JWQ245" s="247"/>
      <c r="JWR245" s="247"/>
      <c r="JWS245" s="247"/>
      <c r="JWT245" s="247"/>
      <c r="JWU245" s="247"/>
      <c r="JWV245" s="247"/>
      <c r="JWW245" s="247"/>
      <c r="JWX245" s="247"/>
      <c r="JWY245" s="247"/>
      <c r="JWZ245" s="247"/>
      <c r="JXA245" s="247"/>
      <c r="JXB245" s="247"/>
      <c r="JXC245" s="247"/>
      <c r="JXD245" s="247"/>
      <c r="JXE245" s="247"/>
      <c r="JXF245" s="247"/>
      <c r="JXG245" s="247"/>
      <c r="JXH245" s="247"/>
      <c r="JXI245" s="247"/>
      <c r="JXJ245" s="247"/>
      <c r="JXK245" s="247"/>
      <c r="JXL245" s="247"/>
      <c r="JXM245" s="247"/>
      <c r="JXN245" s="247"/>
      <c r="JXO245" s="247"/>
      <c r="JXP245" s="247"/>
      <c r="JXQ245" s="247"/>
      <c r="JXR245" s="247"/>
      <c r="JXS245" s="247"/>
      <c r="JXT245" s="247"/>
      <c r="JXU245" s="247"/>
      <c r="JXV245" s="247"/>
      <c r="JXW245" s="247"/>
      <c r="JXX245" s="247"/>
      <c r="JXY245" s="247"/>
      <c r="JXZ245" s="247"/>
      <c r="JYA245" s="247"/>
      <c r="JYB245" s="247"/>
      <c r="JYC245" s="247"/>
      <c r="JYD245" s="247"/>
      <c r="JYE245" s="247"/>
      <c r="JYF245" s="247"/>
      <c r="JYG245" s="247"/>
      <c r="JYH245" s="247"/>
      <c r="JYI245" s="247"/>
      <c r="JYJ245" s="247"/>
      <c r="JYK245" s="247"/>
      <c r="JYL245" s="247"/>
      <c r="JYM245" s="247"/>
      <c r="JYN245" s="247"/>
      <c r="JYO245" s="247"/>
      <c r="JYP245" s="247"/>
      <c r="JYQ245" s="247"/>
      <c r="JYR245" s="247"/>
      <c r="JYS245" s="247"/>
      <c r="JYT245" s="247"/>
      <c r="JYU245" s="247"/>
      <c r="JYV245" s="247"/>
      <c r="JYW245" s="247"/>
      <c r="JYX245" s="247"/>
      <c r="JYY245" s="247"/>
      <c r="JYZ245" s="247"/>
      <c r="JZA245" s="247"/>
      <c r="JZB245" s="247"/>
      <c r="JZC245" s="247"/>
      <c r="JZD245" s="247"/>
      <c r="JZE245" s="247"/>
      <c r="JZF245" s="247"/>
      <c r="JZG245" s="247"/>
      <c r="JZH245" s="247"/>
      <c r="JZI245" s="247"/>
      <c r="JZJ245" s="247"/>
      <c r="JZK245" s="247"/>
      <c r="JZL245" s="247"/>
      <c r="JZM245" s="247"/>
      <c r="JZN245" s="247"/>
      <c r="JZO245" s="247"/>
      <c r="JZP245" s="247"/>
      <c r="JZQ245" s="247"/>
      <c r="JZR245" s="247"/>
      <c r="JZS245" s="247"/>
      <c r="JZT245" s="247"/>
      <c r="JZU245" s="247"/>
      <c r="JZV245" s="247"/>
      <c r="JZW245" s="247"/>
      <c r="JZX245" s="247"/>
      <c r="JZY245" s="247"/>
      <c r="JZZ245" s="247"/>
      <c r="KAA245" s="247"/>
      <c r="KAB245" s="247"/>
      <c r="KAC245" s="247"/>
      <c r="KAD245" s="247"/>
      <c r="KAE245" s="247"/>
      <c r="KAF245" s="247"/>
      <c r="KAG245" s="247"/>
      <c r="KAH245" s="247"/>
      <c r="KAI245" s="247"/>
      <c r="KAJ245" s="247"/>
      <c r="KAK245" s="247"/>
      <c r="KAL245" s="247"/>
      <c r="KAM245" s="247"/>
      <c r="KAN245" s="247"/>
      <c r="KAO245" s="247"/>
      <c r="KAP245" s="247"/>
      <c r="KAQ245" s="247"/>
      <c r="KAR245" s="247"/>
      <c r="KAS245" s="247"/>
      <c r="KAT245" s="247"/>
      <c r="KAU245" s="247"/>
      <c r="KAV245" s="247"/>
      <c r="KAW245" s="247"/>
      <c r="KAX245" s="247"/>
      <c r="KAY245" s="247"/>
      <c r="KAZ245" s="247"/>
      <c r="KBA245" s="247"/>
      <c r="KBB245" s="247"/>
      <c r="KBC245" s="247"/>
      <c r="KBD245" s="247"/>
      <c r="KBE245" s="247"/>
      <c r="KBF245" s="247"/>
      <c r="KBG245" s="247"/>
      <c r="KBH245" s="247"/>
      <c r="KBI245" s="247"/>
      <c r="KBJ245" s="247"/>
      <c r="KBK245" s="247"/>
      <c r="KBL245" s="247"/>
      <c r="KBM245" s="247"/>
      <c r="KBN245" s="247"/>
      <c r="KBO245" s="247"/>
      <c r="KBP245" s="247"/>
      <c r="KBQ245" s="247"/>
      <c r="KBR245" s="247"/>
      <c r="KBS245" s="247"/>
      <c r="KBT245" s="247"/>
      <c r="KBU245" s="247"/>
      <c r="KBV245" s="247"/>
      <c r="KBW245" s="247"/>
      <c r="KBX245" s="247"/>
      <c r="KBY245" s="247"/>
      <c r="KBZ245" s="247"/>
      <c r="KCA245" s="247"/>
      <c r="KCB245" s="247"/>
      <c r="KCC245" s="247"/>
      <c r="KCD245" s="247"/>
      <c r="KCE245" s="247"/>
      <c r="KCF245" s="247"/>
      <c r="KCG245" s="247"/>
      <c r="KCH245" s="247"/>
      <c r="KCI245" s="247"/>
      <c r="KCJ245" s="247"/>
      <c r="KCK245" s="247"/>
      <c r="KCL245" s="247"/>
      <c r="KCM245" s="247"/>
      <c r="KCN245" s="247"/>
      <c r="KCO245" s="247"/>
      <c r="KCP245" s="247"/>
      <c r="KCQ245" s="247"/>
      <c r="KCR245" s="247"/>
      <c r="KCS245" s="247"/>
      <c r="KCT245" s="247"/>
      <c r="KCU245" s="247"/>
      <c r="KCV245" s="247"/>
      <c r="KCW245" s="247"/>
      <c r="KCX245" s="247"/>
      <c r="KCY245" s="247"/>
      <c r="KCZ245" s="247"/>
      <c r="KDA245" s="247"/>
      <c r="KDB245" s="247"/>
      <c r="KDC245" s="247"/>
      <c r="KDD245" s="247"/>
      <c r="KDE245" s="247"/>
      <c r="KDF245" s="247"/>
      <c r="KDG245" s="247"/>
      <c r="KDH245" s="247"/>
      <c r="KDI245" s="247"/>
      <c r="KDJ245" s="247"/>
      <c r="KDK245" s="247"/>
      <c r="KDL245" s="247"/>
      <c r="KDM245" s="247"/>
      <c r="KDN245" s="247"/>
      <c r="KDO245" s="247"/>
      <c r="KDP245" s="247"/>
      <c r="KDQ245" s="247"/>
      <c r="KDR245" s="247"/>
      <c r="KDS245" s="247"/>
      <c r="KDT245" s="247"/>
      <c r="KDU245" s="247"/>
      <c r="KDV245" s="247"/>
      <c r="KDW245" s="247"/>
      <c r="KDX245" s="247"/>
      <c r="KDY245" s="247"/>
      <c r="KDZ245" s="247"/>
      <c r="KEA245" s="247"/>
      <c r="KEB245" s="247"/>
      <c r="KEC245" s="247"/>
      <c r="KED245" s="247"/>
      <c r="KEE245" s="247"/>
      <c r="KEF245" s="247"/>
      <c r="KEG245" s="247"/>
      <c r="KEH245" s="247"/>
      <c r="KEI245" s="247"/>
      <c r="KEJ245" s="247"/>
      <c r="KEK245" s="247"/>
      <c r="KEL245" s="247"/>
      <c r="KEM245" s="247"/>
      <c r="KEN245" s="247"/>
      <c r="KEO245" s="247"/>
      <c r="KEP245" s="247"/>
      <c r="KEQ245" s="247"/>
      <c r="KER245" s="247"/>
      <c r="KES245" s="247"/>
      <c r="KET245" s="247"/>
      <c r="KEU245" s="247"/>
      <c r="KEV245" s="247"/>
      <c r="KEW245" s="247"/>
      <c r="KEX245" s="247"/>
      <c r="KEY245" s="247"/>
      <c r="KEZ245" s="247"/>
      <c r="KFA245" s="247"/>
      <c r="KFB245" s="247"/>
      <c r="KFC245" s="247"/>
      <c r="KFD245" s="247"/>
      <c r="KFE245" s="247"/>
      <c r="KFF245" s="247"/>
      <c r="KFG245" s="247"/>
      <c r="KFH245" s="247"/>
      <c r="KFI245" s="247"/>
      <c r="KFJ245" s="247"/>
      <c r="KFK245" s="247"/>
      <c r="KFL245" s="247"/>
      <c r="KFM245" s="247"/>
      <c r="KFN245" s="247"/>
      <c r="KFO245" s="247"/>
      <c r="KFP245" s="247"/>
      <c r="KFQ245" s="247"/>
      <c r="KFR245" s="247"/>
      <c r="KFS245" s="247"/>
      <c r="KFT245" s="247"/>
      <c r="KFU245" s="247"/>
      <c r="KFV245" s="247"/>
      <c r="KFW245" s="247"/>
      <c r="KFX245" s="247"/>
      <c r="KFY245" s="247"/>
      <c r="KFZ245" s="247"/>
      <c r="KGA245" s="247"/>
      <c r="KGB245" s="247"/>
      <c r="KGC245" s="247"/>
      <c r="KGD245" s="247"/>
      <c r="KGE245" s="247"/>
      <c r="KGF245" s="247"/>
      <c r="KGG245" s="247"/>
      <c r="KGH245" s="247"/>
      <c r="KGI245" s="247"/>
      <c r="KGJ245" s="247"/>
      <c r="KGK245" s="247"/>
      <c r="KGL245" s="247"/>
      <c r="KGM245" s="247"/>
      <c r="KGN245" s="247"/>
      <c r="KGO245" s="247"/>
      <c r="KGP245" s="247"/>
      <c r="KGQ245" s="247"/>
      <c r="KGR245" s="247"/>
      <c r="KGS245" s="247"/>
      <c r="KGT245" s="247"/>
      <c r="KGU245" s="247"/>
      <c r="KGV245" s="247"/>
      <c r="KGW245" s="247"/>
      <c r="KGX245" s="247"/>
      <c r="KGY245" s="247"/>
      <c r="KGZ245" s="247"/>
      <c r="KHA245" s="247"/>
      <c r="KHB245" s="247"/>
      <c r="KHC245" s="247"/>
      <c r="KHD245" s="247"/>
      <c r="KHE245" s="247"/>
      <c r="KHF245" s="247"/>
      <c r="KHG245" s="247"/>
      <c r="KHH245" s="247"/>
      <c r="KHI245" s="247"/>
      <c r="KHJ245" s="247"/>
      <c r="KHK245" s="247"/>
      <c r="KHL245" s="247"/>
      <c r="KHM245" s="247"/>
      <c r="KHN245" s="247"/>
      <c r="KHO245" s="247"/>
      <c r="KHP245" s="247"/>
      <c r="KHQ245" s="247"/>
      <c r="KHR245" s="247"/>
      <c r="KHS245" s="247"/>
      <c r="KHT245" s="247"/>
      <c r="KHU245" s="247"/>
      <c r="KHV245" s="247"/>
      <c r="KHW245" s="247"/>
      <c r="KHX245" s="247"/>
      <c r="KHY245" s="247"/>
      <c r="KHZ245" s="247"/>
      <c r="KIA245" s="247"/>
      <c r="KIB245" s="247"/>
      <c r="KIC245" s="247"/>
      <c r="KID245" s="247"/>
      <c r="KIE245" s="247"/>
      <c r="KIF245" s="247"/>
      <c r="KIG245" s="247"/>
      <c r="KIH245" s="247"/>
      <c r="KII245" s="247"/>
      <c r="KIJ245" s="247"/>
      <c r="KIK245" s="247"/>
      <c r="KIL245" s="247"/>
      <c r="KIM245" s="247"/>
      <c r="KIN245" s="247"/>
      <c r="KIO245" s="247"/>
      <c r="KIP245" s="247"/>
      <c r="KIQ245" s="247"/>
      <c r="KIR245" s="247"/>
      <c r="KIS245" s="247"/>
      <c r="KIT245" s="247"/>
      <c r="KIU245" s="247"/>
      <c r="KIV245" s="247"/>
      <c r="KIW245" s="247"/>
      <c r="KIX245" s="247"/>
      <c r="KIY245" s="247"/>
      <c r="KIZ245" s="247"/>
      <c r="KJA245" s="247"/>
      <c r="KJB245" s="247"/>
      <c r="KJC245" s="247"/>
      <c r="KJD245" s="247"/>
      <c r="KJE245" s="247"/>
      <c r="KJF245" s="247"/>
      <c r="KJG245" s="247"/>
      <c r="KJH245" s="247"/>
      <c r="KJI245" s="247"/>
      <c r="KJJ245" s="247"/>
      <c r="KJK245" s="247"/>
      <c r="KJL245" s="247"/>
      <c r="KJM245" s="247"/>
      <c r="KJN245" s="247"/>
      <c r="KJO245" s="247"/>
      <c r="KJP245" s="247"/>
      <c r="KJQ245" s="247"/>
      <c r="KJR245" s="247"/>
      <c r="KJS245" s="247"/>
      <c r="KJT245" s="247"/>
      <c r="KJU245" s="247"/>
      <c r="KJV245" s="247"/>
      <c r="KJW245" s="247"/>
      <c r="KJX245" s="247"/>
      <c r="KJY245" s="247"/>
      <c r="KJZ245" s="247"/>
      <c r="KKA245" s="247"/>
      <c r="KKB245" s="247"/>
      <c r="KKC245" s="247"/>
      <c r="KKD245" s="247"/>
      <c r="KKE245" s="247"/>
      <c r="KKF245" s="247"/>
      <c r="KKG245" s="247"/>
      <c r="KKH245" s="247"/>
      <c r="KKI245" s="247"/>
      <c r="KKJ245" s="247"/>
      <c r="KKK245" s="247"/>
      <c r="KKL245" s="247"/>
      <c r="KKM245" s="247"/>
      <c r="KKN245" s="247"/>
      <c r="KKO245" s="247"/>
      <c r="KKP245" s="247"/>
      <c r="KKQ245" s="247"/>
      <c r="KKR245" s="247"/>
      <c r="KKS245" s="247"/>
      <c r="KKT245" s="247"/>
      <c r="KKU245" s="247"/>
      <c r="KKV245" s="247"/>
      <c r="KKW245" s="247"/>
      <c r="KKX245" s="247"/>
      <c r="KKY245" s="247"/>
      <c r="KKZ245" s="247"/>
      <c r="KLA245" s="247"/>
      <c r="KLB245" s="247"/>
      <c r="KLC245" s="247"/>
      <c r="KLD245" s="247"/>
      <c r="KLE245" s="247"/>
      <c r="KLF245" s="247"/>
      <c r="KLG245" s="247"/>
      <c r="KLH245" s="247"/>
      <c r="KLI245" s="247"/>
      <c r="KLJ245" s="247"/>
      <c r="KLK245" s="247"/>
      <c r="KLL245" s="247"/>
      <c r="KLM245" s="247"/>
      <c r="KLN245" s="247"/>
      <c r="KLO245" s="247"/>
      <c r="KLP245" s="247"/>
      <c r="KLQ245" s="247"/>
      <c r="KLR245" s="247"/>
      <c r="KLS245" s="247"/>
      <c r="KLT245" s="247"/>
      <c r="KLU245" s="247"/>
      <c r="KLV245" s="247"/>
      <c r="KLW245" s="247"/>
      <c r="KLX245" s="247"/>
      <c r="KLY245" s="247"/>
      <c r="KLZ245" s="247"/>
      <c r="KMA245" s="247"/>
      <c r="KMB245" s="247"/>
      <c r="KMC245" s="247"/>
      <c r="KMD245" s="247"/>
      <c r="KME245" s="247"/>
      <c r="KMF245" s="247"/>
      <c r="KMG245" s="247"/>
      <c r="KMH245" s="247"/>
      <c r="KMI245" s="247"/>
      <c r="KMJ245" s="247"/>
      <c r="KMK245" s="247"/>
      <c r="KML245" s="247"/>
      <c r="KMM245" s="247"/>
      <c r="KMN245" s="247"/>
      <c r="KMO245" s="247"/>
      <c r="KMP245" s="247"/>
      <c r="KMQ245" s="247"/>
      <c r="KMR245" s="247"/>
      <c r="KMS245" s="247"/>
      <c r="KMT245" s="247"/>
      <c r="KMU245" s="247"/>
      <c r="KMV245" s="247"/>
      <c r="KMW245" s="247"/>
      <c r="KMX245" s="247"/>
      <c r="KMY245" s="247"/>
      <c r="KMZ245" s="247"/>
      <c r="KNA245" s="247"/>
      <c r="KNB245" s="247"/>
      <c r="KNC245" s="247"/>
      <c r="KND245" s="247"/>
      <c r="KNE245" s="247"/>
      <c r="KNF245" s="247"/>
      <c r="KNG245" s="247"/>
      <c r="KNH245" s="247"/>
      <c r="KNI245" s="247"/>
      <c r="KNJ245" s="247"/>
      <c r="KNK245" s="247"/>
      <c r="KNL245" s="247"/>
      <c r="KNM245" s="247"/>
      <c r="KNN245" s="247"/>
      <c r="KNO245" s="247"/>
      <c r="KNP245" s="247"/>
      <c r="KNQ245" s="247"/>
      <c r="KNR245" s="247"/>
      <c r="KNS245" s="247"/>
      <c r="KNT245" s="247"/>
      <c r="KNU245" s="247"/>
      <c r="KNV245" s="247"/>
      <c r="KNW245" s="247"/>
      <c r="KNX245" s="247"/>
      <c r="KNY245" s="247"/>
      <c r="KNZ245" s="247"/>
      <c r="KOA245" s="247"/>
      <c r="KOB245" s="247"/>
      <c r="KOC245" s="247"/>
      <c r="KOD245" s="247"/>
      <c r="KOE245" s="247"/>
      <c r="KOF245" s="247"/>
      <c r="KOG245" s="247"/>
      <c r="KOH245" s="247"/>
      <c r="KOI245" s="247"/>
      <c r="KOJ245" s="247"/>
      <c r="KOK245" s="247"/>
      <c r="KOL245" s="247"/>
      <c r="KOM245" s="247"/>
      <c r="KON245" s="247"/>
      <c r="KOO245" s="247"/>
      <c r="KOP245" s="247"/>
      <c r="KOQ245" s="247"/>
      <c r="KOR245" s="247"/>
      <c r="KOS245" s="247"/>
      <c r="KOT245" s="247"/>
      <c r="KOU245" s="247"/>
      <c r="KOV245" s="247"/>
      <c r="KOW245" s="247"/>
      <c r="KOX245" s="247"/>
      <c r="KOY245" s="247"/>
      <c r="KOZ245" s="247"/>
      <c r="KPA245" s="247"/>
      <c r="KPB245" s="247"/>
      <c r="KPC245" s="247"/>
      <c r="KPD245" s="247"/>
      <c r="KPE245" s="247"/>
      <c r="KPF245" s="247"/>
      <c r="KPG245" s="247"/>
      <c r="KPH245" s="247"/>
      <c r="KPI245" s="247"/>
      <c r="KPJ245" s="247"/>
      <c r="KPK245" s="247"/>
      <c r="KPL245" s="247"/>
      <c r="KPM245" s="247"/>
      <c r="KPN245" s="247"/>
      <c r="KPO245" s="247"/>
      <c r="KPP245" s="247"/>
      <c r="KPQ245" s="247"/>
      <c r="KPR245" s="247"/>
      <c r="KPS245" s="247"/>
      <c r="KPT245" s="247"/>
      <c r="KPU245" s="247"/>
      <c r="KPV245" s="247"/>
      <c r="KPW245" s="247"/>
      <c r="KPX245" s="247"/>
      <c r="KPY245" s="247"/>
      <c r="KPZ245" s="247"/>
      <c r="KQA245" s="247"/>
      <c r="KQB245" s="247"/>
      <c r="KQC245" s="247"/>
      <c r="KQD245" s="247"/>
      <c r="KQE245" s="247"/>
      <c r="KQF245" s="247"/>
      <c r="KQG245" s="247"/>
      <c r="KQH245" s="247"/>
      <c r="KQI245" s="247"/>
      <c r="KQJ245" s="247"/>
      <c r="KQK245" s="247"/>
      <c r="KQL245" s="247"/>
      <c r="KQM245" s="247"/>
      <c r="KQN245" s="247"/>
      <c r="KQO245" s="247"/>
      <c r="KQP245" s="247"/>
      <c r="KQQ245" s="247"/>
      <c r="KQR245" s="247"/>
      <c r="KQS245" s="247"/>
      <c r="KQT245" s="247"/>
      <c r="KQU245" s="247"/>
      <c r="KQV245" s="247"/>
      <c r="KQW245" s="247"/>
      <c r="KQX245" s="247"/>
      <c r="KQY245" s="247"/>
      <c r="KQZ245" s="247"/>
      <c r="KRA245" s="247"/>
      <c r="KRB245" s="247"/>
      <c r="KRC245" s="247"/>
      <c r="KRD245" s="247"/>
      <c r="KRE245" s="247"/>
      <c r="KRF245" s="247"/>
      <c r="KRG245" s="247"/>
      <c r="KRH245" s="247"/>
      <c r="KRI245" s="247"/>
      <c r="KRJ245" s="247"/>
      <c r="KRK245" s="247"/>
      <c r="KRL245" s="247"/>
      <c r="KRM245" s="247"/>
      <c r="KRN245" s="247"/>
      <c r="KRO245" s="247"/>
      <c r="KRP245" s="247"/>
      <c r="KRQ245" s="247"/>
      <c r="KRR245" s="247"/>
      <c r="KRS245" s="247"/>
      <c r="KRT245" s="247"/>
      <c r="KRU245" s="247"/>
      <c r="KRV245" s="247"/>
      <c r="KRW245" s="247"/>
      <c r="KRX245" s="247"/>
      <c r="KRY245" s="247"/>
      <c r="KRZ245" s="247"/>
      <c r="KSA245" s="247"/>
      <c r="KSB245" s="247"/>
      <c r="KSC245" s="247"/>
      <c r="KSD245" s="247"/>
      <c r="KSE245" s="247"/>
      <c r="KSF245" s="247"/>
      <c r="KSG245" s="247"/>
      <c r="KSH245" s="247"/>
      <c r="KSI245" s="247"/>
      <c r="KSJ245" s="247"/>
      <c r="KSK245" s="247"/>
      <c r="KSL245" s="247"/>
      <c r="KSM245" s="247"/>
      <c r="KSN245" s="247"/>
      <c r="KSO245" s="247"/>
      <c r="KSP245" s="247"/>
      <c r="KSQ245" s="247"/>
      <c r="KSR245" s="247"/>
      <c r="KSS245" s="247"/>
      <c r="KST245" s="247"/>
      <c r="KSU245" s="247"/>
      <c r="KSV245" s="247"/>
      <c r="KSW245" s="247"/>
      <c r="KSX245" s="247"/>
      <c r="KSY245" s="247"/>
      <c r="KSZ245" s="247"/>
      <c r="KTA245" s="247"/>
      <c r="KTB245" s="247"/>
      <c r="KTC245" s="247"/>
      <c r="KTD245" s="247"/>
      <c r="KTE245" s="247"/>
      <c r="KTF245" s="247"/>
      <c r="KTG245" s="247"/>
      <c r="KTH245" s="247"/>
      <c r="KTI245" s="247"/>
      <c r="KTJ245" s="247"/>
      <c r="KTK245" s="247"/>
      <c r="KTL245" s="247"/>
      <c r="KTM245" s="247"/>
      <c r="KTN245" s="247"/>
      <c r="KTO245" s="247"/>
      <c r="KTP245" s="247"/>
      <c r="KTQ245" s="247"/>
      <c r="KTR245" s="247"/>
      <c r="KTS245" s="247"/>
      <c r="KTT245" s="247"/>
      <c r="KTU245" s="247"/>
      <c r="KTV245" s="247"/>
      <c r="KTW245" s="247"/>
      <c r="KTX245" s="247"/>
      <c r="KTY245" s="247"/>
      <c r="KTZ245" s="247"/>
      <c r="KUA245" s="247"/>
      <c r="KUB245" s="247"/>
      <c r="KUC245" s="247"/>
      <c r="KUD245" s="247"/>
      <c r="KUE245" s="247"/>
      <c r="KUF245" s="247"/>
      <c r="KUG245" s="247"/>
      <c r="KUH245" s="247"/>
      <c r="KUI245" s="247"/>
      <c r="KUJ245" s="247"/>
      <c r="KUK245" s="247"/>
      <c r="KUL245" s="247"/>
      <c r="KUM245" s="247"/>
      <c r="KUN245" s="247"/>
      <c r="KUO245" s="247"/>
      <c r="KUP245" s="247"/>
      <c r="KUQ245" s="247"/>
      <c r="KUR245" s="247"/>
      <c r="KUS245" s="247"/>
      <c r="KUT245" s="247"/>
      <c r="KUU245" s="247"/>
      <c r="KUV245" s="247"/>
      <c r="KUW245" s="247"/>
      <c r="KUX245" s="247"/>
      <c r="KUY245" s="247"/>
      <c r="KUZ245" s="247"/>
      <c r="KVA245" s="247"/>
      <c r="KVB245" s="247"/>
      <c r="KVC245" s="247"/>
      <c r="KVD245" s="247"/>
      <c r="KVE245" s="247"/>
      <c r="KVF245" s="247"/>
      <c r="KVG245" s="247"/>
      <c r="KVH245" s="247"/>
      <c r="KVI245" s="247"/>
      <c r="KVJ245" s="247"/>
      <c r="KVK245" s="247"/>
      <c r="KVL245" s="247"/>
      <c r="KVM245" s="247"/>
      <c r="KVN245" s="247"/>
      <c r="KVO245" s="247"/>
      <c r="KVP245" s="247"/>
      <c r="KVQ245" s="247"/>
      <c r="KVR245" s="247"/>
      <c r="KVS245" s="247"/>
      <c r="KVT245" s="247"/>
      <c r="KVU245" s="247"/>
      <c r="KVV245" s="247"/>
      <c r="KVW245" s="247"/>
      <c r="KVX245" s="247"/>
      <c r="KVY245" s="247"/>
      <c r="KVZ245" s="247"/>
      <c r="KWA245" s="247"/>
      <c r="KWB245" s="247"/>
      <c r="KWC245" s="247"/>
      <c r="KWD245" s="247"/>
      <c r="KWE245" s="247"/>
      <c r="KWF245" s="247"/>
      <c r="KWG245" s="247"/>
      <c r="KWH245" s="247"/>
      <c r="KWI245" s="247"/>
      <c r="KWJ245" s="247"/>
      <c r="KWK245" s="247"/>
      <c r="KWL245" s="247"/>
      <c r="KWM245" s="247"/>
      <c r="KWN245" s="247"/>
      <c r="KWO245" s="247"/>
      <c r="KWP245" s="247"/>
      <c r="KWQ245" s="247"/>
      <c r="KWR245" s="247"/>
      <c r="KWS245" s="247"/>
      <c r="KWT245" s="247"/>
      <c r="KWU245" s="247"/>
      <c r="KWV245" s="247"/>
      <c r="KWW245" s="247"/>
      <c r="KWX245" s="247"/>
      <c r="KWY245" s="247"/>
      <c r="KWZ245" s="247"/>
      <c r="KXA245" s="247"/>
      <c r="KXB245" s="247"/>
      <c r="KXC245" s="247"/>
      <c r="KXD245" s="247"/>
      <c r="KXE245" s="247"/>
      <c r="KXF245" s="247"/>
      <c r="KXG245" s="247"/>
      <c r="KXH245" s="247"/>
      <c r="KXI245" s="247"/>
      <c r="KXJ245" s="247"/>
      <c r="KXK245" s="247"/>
      <c r="KXL245" s="247"/>
      <c r="KXM245" s="247"/>
      <c r="KXN245" s="247"/>
      <c r="KXO245" s="247"/>
      <c r="KXP245" s="247"/>
      <c r="KXQ245" s="247"/>
      <c r="KXR245" s="247"/>
      <c r="KXS245" s="247"/>
      <c r="KXT245" s="247"/>
      <c r="KXU245" s="247"/>
      <c r="KXV245" s="247"/>
      <c r="KXW245" s="247"/>
      <c r="KXX245" s="247"/>
      <c r="KXY245" s="247"/>
      <c r="KXZ245" s="247"/>
      <c r="KYA245" s="247"/>
      <c r="KYB245" s="247"/>
      <c r="KYC245" s="247"/>
      <c r="KYD245" s="247"/>
      <c r="KYE245" s="247"/>
      <c r="KYF245" s="247"/>
      <c r="KYG245" s="247"/>
      <c r="KYH245" s="247"/>
      <c r="KYI245" s="247"/>
      <c r="KYJ245" s="247"/>
      <c r="KYK245" s="247"/>
      <c r="KYL245" s="247"/>
      <c r="KYM245" s="247"/>
      <c r="KYN245" s="247"/>
      <c r="KYO245" s="247"/>
      <c r="KYP245" s="247"/>
      <c r="KYQ245" s="247"/>
      <c r="KYR245" s="247"/>
      <c r="KYS245" s="247"/>
      <c r="KYT245" s="247"/>
      <c r="KYU245" s="247"/>
      <c r="KYV245" s="247"/>
      <c r="KYW245" s="247"/>
      <c r="KYX245" s="247"/>
      <c r="KYY245" s="247"/>
      <c r="KYZ245" s="247"/>
      <c r="KZA245" s="247"/>
      <c r="KZB245" s="247"/>
      <c r="KZC245" s="247"/>
      <c r="KZD245" s="247"/>
      <c r="KZE245" s="247"/>
      <c r="KZF245" s="247"/>
      <c r="KZG245" s="247"/>
      <c r="KZH245" s="247"/>
      <c r="KZI245" s="247"/>
      <c r="KZJ245" s="247"/>
      <c r="KZK245" s="247"/>
      <c r="KZL245" s="247"/>
      <c r="KZM245" s="247"/>
      <c r="KZN245" s="247"/>
      <c r="KZO245" s="247"/>
      <c r="KZP245" s="247"/>
      <c r="KZQ245" s="247"/>
      <c r="KZR245" s="247"/>
      <c r="KZS245" s="247"/>
      <c r="KZT245" s="247"/>
      <c r="KZU245" s="247"/>
      <c r="KZV245" s="247"/>
      <c r="KZW245" s="247"/>
      <c r="KZX245" s="247"/>
      <c r="KZY245" s="247"/>
      <c r="KZZ245" s="247"/>
      <c r="LAA245" s="247"/>
      <c r="LAB245" s="247"/>
      <c r="LAC245" s="247"/>
      <c r="LAD245" s="247"/>
      <c r="LAE245" s="247"/>
      <c r="LAF245" s="247"/>
      <c r="LAG245" s="247"/>
      <c r="LAH245" s="247"/>
      <c r="LAI245" s="247"/>
      <c r="LAJ245" s="247"/>
      <c r="LAK245" s="247"/>
      <c r="LAL245" s="247"/>
      <c r="LAM245" s="247"/>
      <c r="LAN245" s="247"/>
      <c r="LAO245" s="247"/>
      <c r="LAP245" s="247"/>
      <c r="LAQ245" s="247"/>
      <c r="LAR245" s="247"/>
      <c r="LAS245" s="247"/>
      <c r="LAT245" s="247"/>
      <c r="LAU245" s="247"/>
      <c r="LAV245" s="247"/>
      <c r="LAW245" s="247"/>
      <c r="LAX245" s="247"/>
      <c r="LAY245" s="247"/>
      <c r="LAZ245" s="247"/>
      <c r="LBA245" s="247"/>
      <c r="LBB245" s="247"/>
      <c r="LBC245" s="247"/>
      <c r="LBD245" s="247"/>
      <c r="LBE245" s="247"/>
      <c r="LBF245" s="247"/>
      <c r="LBG245" s="247"/>
      <c r="LBH245" s="247"/>
      <c r="LBI245" s="247"/>
      <c r="LBJ245" s="247"/>
      <c r="LBK245" s="247"/>
      <c r="LBL245" s="247"/>
      <c r="LBM245" s="247"/>
      <c r="LBN245" s="247"/>
      <c r="LBO245" s="247"/>
      <c r="LBP245" s="247"/>
      <c r="LBQ245" s="247"/>
      <c r="LBR245" s="247"/>
      <c r="LBS245" s="247"/>
      <c r="LBT245" s="247"/>
      <c r="LBU245" s="247"/>
      <c r="LBV245" s="247"/>
      <c r="LBW245" s="247"/>
      <c r="LBX245" s="247"/>
      <c r="LBY245" s="247"/>
      <c r="LBZ245" s="247"/>
      <c r="LCA245" s="247"/>
      <c r="LCB245" s="247"/>
      <c r="LCC245" s="247"/>
      <c r="LCD245" s="247"/>
      <c r="LCE245" s="247"/>
      <c r="LCF245" s="247"/>
      <c r="LCG245" s="247"/>
      <c r="LCH245" s="247"/>
      <c r="LCI245" s="247"/>
      <c r="LCJ245" s="247"/>
      <c r="LCK245" s="247"/>
      <c r="LCL245" s="247"/>
      <c r="LCM245" s="247"/>
      <c r="LCN245" s="247"/>
      <c r="LCO245" s="247"/>
      <c r="LCP245" s="247"/>
      <c r="LCQ245" s="247"/>
      <c r="LCR245" s="247"/>
      <c r="LCS245" s="247"/>
      <c r="LCT245" s="247"/>
      <c r="LCU245" s="247"/>
      <c r="LCV245" s="247"/>
      <c r="LCW245" s="247"/>
      <c r="LCX245" s="247"/>
      <c r="LCY245" s="247"/>
      <c r="LCZ245" s="247"/>
      <c r="LDA245" s="247"/>
      <c r="LDB245" s="247"/>
      <c r="LDC245" s="247"/>
      <c r="LDD245" s="247"/>
      <c r="LDE245" s="247"/>
      <c r="LDF245" s="247"/>
      <c r="LDG245" s="247"/>
      <c r="LDH245" s="247"/>
      <c r="LDI245" s="247"/>
      <c r="LDJ245" s="247"/>
      <c r="LDK245" s="247"/>
      <c r="LDL245" s="247"/>
      <c r="LDM245" s="247"/>
      <c r="LDN245" s="247"/>
      <c r="LDO245" s="247"/>
      <c r="LDP245" s="247"/>
      <c r="LDQ245" s="247"/>
      <c r="LDR245" s="247"/>
      <c r="LDS245" s="247"/>
      <c r="LDT245" s="247"/>
      <c r="LDU245" s="247"/>
      <c r="LDV245" s="247"/>
      <c r="LDW245" s="247"/>
      <c r="LDX245" s="247"/>
      <c r="LDY245" s="247"/>
      <c r="LDZ245" s="247"/>
      <c r="LEA245" s="247"/>
      <c r="LEB245" s="247"/>
      <c r="LEC245" s="247"/>
      <c r="LED245" s="247"/>
      <c r="LEE245" s="247"/>
      <c r="LEF245" s="247"/>
      <c r="LEG245" s="247"/>
      <c r="LEH245" s="247"/>
      <c r="LEI245" s="247"/>
      <c r="LEJ245" s="247"/>
      <c r="LEK245" s="247"/>
      <c r="LEL245" s="247"/>
      <c r="LEM245" s="247"/>
      <c r="LEN245" s="247"/>
      <c r="LEO245" s="247"/>
      <c r="LEP245" s="247"/>
      <c r="LEQ245" s="247"/>
      <c r="LER245" s="247"/>
      <c r="LES245" s="247"/>
      <c r="LET245" s="247"/>
      <c r="LEU245" s="247"/>
      <c r="LEV245" s="247"/>
      <c r="LEW245" s="247"/>
      <c r="LEX245" s="247"/>
      <c r="LEY245" s="247"/>
      <c r="LEZ245" s="247"/>
      <c r="LFA245" s="247"/>
      <c r="LFB245" s="247"/>
      <c r="LFC245" s="247"/>
      <c r="LFD245" s="247"/>
      <c r="LFE245" s="247"/>
      <c r="LFF245" s="247"/>
      <c r="LFG245" s="247"/>
      <c r="LFH245" s="247"/>
      <c r="LFI245" s="247"/>
      <c r="LFJ245" s="247"/>
      <c r="LFK245" s="247"/>
      <c r="LFL245" s="247"/>
      <c r="LFM245" s="247"/>
      <c r="LFN245" s="247"/>
      <c r="LFO245" s="247"/>
      <c r="LFP245" s="247"/>
      <c r="LFQ245" s="247"/>
      <c r="LFR245" s="247"/>
      <c r="LFS245" s="247"/>
      <c r="LFT245" s="247"/>
      <c r="LFU245" s="247"/>
      <c r="LFV245" s="247"/>
      <c r="LFW245" s="247"/>
      <c r="LFX245" s="247"/>
      <c r="LFY245" s="247"/>
      <c r="LFZ245" s="247"/>
      <c r="LGA245" s="247"/>
      <c r="LGB245" s="247"/>
      <c r="LGC245" s="247"/>
      <c r="LGD245" s="247"/>
      <c r="LGE245" s="247"/>
      <c r="LGF245" s="247"/>
      <c r="LGG245" s="247"/>
      <c r="LGH245" s="247"/>
      <c r="LGI245" s="247"/>
      <c r="LGJ245" s="247"/>
      <c r="LGK245" s="247"/>
      <c r="LGL245" s="247"/>
      <c r="LGM245" s="247"/>
      <c r="LGN245" s="247"/>
      <c r="LGO245" s="247"/>
      <c r="LGP245" s="247"/>
      <c r="LGQ245" s="247"/>
      <c r="LGR245" s="247"/>
      <c r="LGS245" s="247"/>
      <c r="LGT245" s="247"/>
      <c r="LGU245" s="247"/>
      <c r="LGV245" s="247"/>
      <c r="LGW245" s="247"/>
      <c r="LGX245" s="247"/>
      <c r="LGY245" s="247"/>
      <c r="LGZ245" s="247"/>
      <c r="LHA245" s="247"/>
      <c r="LHB245" s="247"/>
      <c r="LHC245" s="247"/>
      <c r="LHD245" s="247"/>
      <c r="LHE245" s="247"/>
      <c r="LHF245" s="247"/>
      <c r="LHG245" s="247"/>
      <c r="LHH245" s="247"/>
      <c r="LHI245" s="247"/>
      <c r="LHJ245" s="247"/>
      <c r="LHK245" s="247"/>
      <c r="LHL245" s="247"/>
      <c r="LHM245" s="247"/>
      <c r="LHN245" s="247"/>
      <c r="LHO245" s="247"/>
      <c r="LHP245" s="247"/>
      <c r="LHQ245" s="247"/>
      <c r="LHR245" s="247"/>
      <c r="LHS245" s="247"/>
      <c r="LHT245" s="247"/>
      <c r="LHU245" s="247"/>
      <c r="LHV245" s="247"/>
      <c r="LHW245" s="247"/>
      <c r="LHX245" s="247"/>
      <c r="LHY245" s="247"/>
      <c r="LHZ245" s="247"/>
      <c r="LIA245" s="247"/>
      <c r="LIB245" s="247"/>
      <c r="LIC245" s="247"/>
      <c r="LID245" s="247"/>
      <c r="LIE245" s="247"/>
      <c r="LIF245" s="247"/>
      <c r="LIG245" s="247"/>
      <c r="LIH245" s="247"/>
      <c r="LII245" s="247"/>
      <c r="LIJ245" s="247"/>
      <c r="LIK245" s="247"/>
      <c r="LIL245" s="247"/>
      <c r="LIM245" s="247"/>
      <c r="LIN245" s="247"/>
      <c r="LIO245" s="247"/>
      <c r="LIP245" s="247"/>
      <c r="LIQ245" s="247"/>
      <c r="LIR245" s="247"/>
      <c r="LIS245" s="247"/>
      <c r="LIT245" s="247"/>
      <c r="LIU245" s="247"/>
      <c r="LIV245" s="247"/>
      <c r="LIW245" s="247"/>
      <c r="LIX245" s="247"/>
      <c r="LIY245" s="247"/>
      <c r="LIZ245" s="247"/>
      <c r="LJA245" s="247"/>
      <c r="LJB245" s="247"/>
      <c r="LJC245" s="247"/>
      <c r="LJD245" s="247"/>
      <c r="LJE245" s="247"/>
      <c r="LJF245" s="247"/>
      <c r="LJG245" s="247"/>
      <c r="LJH245" s="247"/>
      <c r="LJI245" s="247"/>
      <c r="LJJ245" s="247"/>
      <c r="LJK245" s="247"/>
      <c r="LJL245" s="247"/>
      <c r="LJM245" s="247"/>
      <c r="LJN245" s="247"/>
      <c r="LJO245" s="247"/>
      <c r="LJP245" s="247"/>
      <c r="LJQ245" s="247"/>
      <c r="LJR245" s="247"/>
      <c r="LJS245" s="247"/>
      <c r="LJT245" s="247"/>
      <c r="LJU245" s="247"/>
      <c r="LJV245" s="247"/>
      <c r="LJW245" s="247"/>
      <c r="LJX245" s="247"/>
      <c r="LJY245" s="247"/>
      <c r="LJZ245" s="247"/>
      <c r="LKA245" s="247"/>
      <c r="LKB245" s="247"/>
      <c r="LKC245" s="247"/>
      <c r="LKD245" s="247"/>
      <c r="LKE245" s="247"/>
      <c r="LKF245" s="247"/>
      <c r="LKG245" s="247"/>
      <c r="LKH245" s="247"/>
      <c r="LKI245" s="247"/>
      <c r="LKJ245" s="247"/>
      <c r="LKK245" s="247"/>
      <c r="LKL245" s="247"/>
      <c r="LKM245" s="247"/>
      <c r="LKN245" s="247"/>
      <c r="LKO245" s="247"/>
      <c r="LKP245" s="247"/>
      <c r="LKQ245" s="247"/>
      <c r="LKR245" s="247"/>
      <c r="LKS245" s="247"/>
      <c r="LKT245" s="247"/>
      <c r="LKU245" s="247"/>
      <c r="LKV245" s="247"/>
      <c r="LKW245" s="247"/>
      <c r="LKX245" s="247"/>
      <c r="LKY245" s="247"/>
      <c r="LKZ245" s="247"/>
      <c r="LLA245" s="247"/>
      <c r="LLB245" s="247"/>
      <c r="LLC245" s="247"/>
      <c r="LLD245" s="247"/>
      <c r="LLE245" s="247"/>
      <c r="LLF245" s="247"/>
      <c r="LLG245" s="247"/>
      <c r="LLH245" s="247"/>
      <c r="LLI245" s="247"/>
      <c r="LLJ245" s="247"/>
      <c r="LLK245" s="247"/>
      <c r="LLL245" s="247"/>
      <c r="LLM245" s="247"/>
      <c r="LLN245" s="247"/>
      <c r="LLO245" s="247"/>
      <c r="LLP245" s="247"/>
      <c r="LLQ245" s="247"/>
      <c r="LLR245" s="247"/>
      <c r="LLS245" s="247"/>
      <c r="LLT245" s="247"/>
      <c r="LLU245" s="247"/>
      <c r="LLV245" s="247"/>
      <c r="LLW245" s="247"/>
      <c r="LLX245" s="247"/>
      <c r="LLY245" s="247"/>
      <c r="LLZ245" s="247"/>
      <c r="LMA245" s="247"/>
      <c r="LMB245" s="247"/>
      <c r="LMC245" s="247"/>
      <c r="LMD245" s="247"/>
      <c r="LME245" s="247"/>
      <c r="LMF245" s="247"/>
      <c r="LMG245" s="247"/>
      <c r="LMH245" s="247"/>
      <c r="LMI245" s="247"/>
      <c r="LMJ245" s="247"/>
      <c r="LMK245" s="247"/>
      <c r="LML245" s="247"/>
      <c r="LMM245" s="247"/>
      <c r="LMN245" s="247"/>
      <c r="LMO245" s="247"/>
      <c r="LMP245" s="247"/>
      <c r="LMQ245" s="247"/>
      <c r="LMR245" s="247"/>
      <c r="LMS245" s="247"/>
      <c r="LMT245" s="247"/>
      <c r="LMU245" s="247"/>
      <c r="LMV245" s="247"/>
      <c r="LMW245" s="247"/>
      <c r="LMX245" s="247"/>
      <c r="LMY245" s="247"/>
      <c r="LMZ245" s="247"/>
      <c r="LNA245" s="247"/>
      <c r="LNB245" s="247"/>
      <c r="LNC245" s="247"/>
      <c r="LND245" s="247"/>
      <c r="LNE245" s="247"/>
      <c r="LNF245" s="247"/>
      <c r="LNG245" s="247"/>
      <c r="LNH245" s="247"/>
      <c r="LNI245" s="247"/>
      <c r="LNJ245" s="247"/>
      <c r="LNK245" s="247"/>
      <c r="LNL245" s="247"/>
      <c r="LNM245" s="247"/>
      <c r="LNN245" s="247"/>
      <c r="LNO245" s="247"/>
      <c r="LNP245" s="247"/>
      <c r="LNQ245" s="247"/>
      <c r="LNR245" s="247"/>
      <c r="LNS245" s="247"/>
      <c r="LNT245" s="247"/>
      <c r="LNU245" s="247"/>
      <c r="LNV245" s="247"/>
      <c r="LNW245" s="247"/>
      <c r="LNX245" s="247"/>
      <c r="LNY245" s="247"/>
      <c r="LNZ245" s="247"/>
      <c r="LOA245" s="247"/>
      <c r="LOB245" s="247"/>
      <c r="LOC245" s="247"/>
      <c r="LOD245" s="247"/>
      <c r="LOE245" s="247"/>
      <c r="LOF245" s="247"/>
      <c r="LOG245" s="247"/>
      <c r="LOH245" s="247"/>
      <c r="LOI245" s="247"/>
      <c r="LOJ245" s="247"/>
      <c r="LOK245" s="247"/>
      <c r="LOL245" s="247"/>
      <c r="LOM245" s="247"/>
      <c r="LON245" s="247"/>
      <c r="LOO245" s="247"/>
      <c r="LOP245" s="247"/>
      <c r="LOQ245" s="247"/>
      <c r="LOR245" s="247"/>
      <c r="LOS245" s="247"/>
      <c r="LOT245" s="247"/>
      <c r="LOU245" s="247"/>
      <c r="LOV245" s="247"/>
      <c r="LOW245" s="247"/>
      <c r="LOX245" s="247"/>
      <c r="LOY245" s="247"/>
      <c r="LOZ245" s="247"/>
      <c r="LPA245" s="247"/>
      <c r="LPB245" s="247"/>
      <c r="LPC245" s="247"/>
      <c r="LPD245" s="247"/>
      <c r="LPE245" s="247"/>
      <c r="LPF245" s="247"/>
      <c r="LPG245" s="247"/>
      <c r="LPH245" s="247"/>
      <c r="LPI245" s="247"/>
      <c r="LPJ245" s="247"/>
      <c r="LPK245" s="247"/>
      <c r="LPL245" s="247"/>
      <c r="LPM245" s="247"/>
      <c r="LPN245" s="247"/>
      <c r="LPO245" s="247"/>
      <c r="LPP245" s="247"/>
      <c r="LPQ245" s="247"/>
      <c r="LPR245" s="247"/>
      <c r="LPS245" s="247"/>
      <c r="LPT245" s="247"/>
      <c r="LPU245" s="247"/>
      <c r="LPV245" s="247"/>
      <c r="LPW245" s="247"/>
      <c r="LPX245" s="247"/>
      <c r="LPY245" s="247"/>
      <c r="LPZ245" s="247"/>
      <c r="LQA245" s="247"/>
      <c r="LQB245" s="247"/>
      <c r="LQC245" s="247"/>
      <c r="LQD245" s="247"/>
      <c r="LQE245" s="247"/>
      <c r="LQF245" s="247"/>
      <c r="LQG245" s="247"/>
      <c r="LQH245" s="247"/>
      <c r="LQI245" s="247"/>
      <c r="LQJ245" s="247"/>
      <c r="LQK245" s="247"/>
      <c r="LQL245" s="247"/>
      <c r="LQM245" s="247"/>
      <c r="LQN245" s="247"/>
      <c r="LQO245" s="247"/>
      <c r="LQP245" s="247"/>
      <c r="LQQ245" s="247"/>
      <c r="LQR245" s="247"/>
      <c r="LQS245" s="247"/>
      <c r="LQT245" s="247"/>
      <c r="LQU245" s="247"/>
      <c r="LQV245" s="247"/>
      <c r="LQW245" s="247"/>
      <c r="LQX245" s="247"/>
      <c r="LQY245" s="247"/>
      <c r="LQZ245" s="247"/>
      <c r="LRA245" s="247"/>
      <c r="LRB245" s="247"/>
      <c r="LRC245" s="247"/>
      <c r="LRD245" s="247"/>
      <c r="LRE245" s="247"/>
      <c r="LRF245" s="247"/>
      <c r="LRG245" s="247"/>
      <c r="LRH245" s="247"/>
      <c r="LRI245" s="247"/>
      <c r="LRJ245" s="247"/>
      <c r="LRK245" s="247"/>
      <c r="LRL245" s="247"/>
      <c r="LRM245" s="247"/>
      <c r="LRN245" s="247"/>
      <c r="LRO245" s="247"/>
      <c r="LRP245" s="247"/>
      <c r="LRQ245" s="247"/>
      <c r="LRR245" s="247"/>
      <c r="LRS245" s="247"/>
      <c r="LRT245" s="247"/>
      <c r="LRU245" s="247"/>
      <c r="LRV245" s="247"/>
      <c r="LRW245" s="247"/>
      <c r="LRX245" s="247"/>
      <c r="LRY245" s="247"/>
      <c r="LRZ245" s="247"/>
      <c r="LSA245" s="247"/>
      <c r="LSB245" s="247"/>
      <c r="LSC245" s="247"/>
      <c r="LSD245" s="247"/>
      <c r="LSE245" s="247"/>
      <c r="LSF245" s="247"/>
      <c r="LSG245" s="247"/>
      <c r="LSH245" s="247"/>
      <c r="LSI245" s="247"/>
      <c r="LSJ245" s="247"/>
      <c r="LSK245" s="247"/>
      <c r="LSL245" s="247"/>
      <c r="LSM245" s="247"/>
      <c r="LSN245" s="247"/>
      <c r="LSO245" s="247"/>
      <c r="LSP245" s="247"/>
      <c r="LSQ245" s="247"/>
      <c r="LSR245" s="247"/>
      <c r="LSS245" s="247"/>
      <c r="LST245" s="247"/>
      <c r="LSU245" s="247"/>
      <c r="LSV245" s="247"/>
      <c r="LSW245" s="247"/>
      <c r="LSX245" s="247"/>
      <c r="LSY245" s="247"/>
      <c r="LSZ245" s="247"/>
      <c r="LTA245" s="247"/>
      <c r="LTB245" s="247"/>
      <c r="LTC245" s="247"/>
      <c r="LTD245" s="247"/>
      <c r="LTE245" s="247"/>
      <c r="LTF245" s="247"/>
      <c r="LTG245" s="247"/>
      <c r="LTH245" s="247"/>
      <c r="LTI245" s="247"/>
      <c r="LTJ245" s="247"/>
      <c r="LTK245" s="247"/>
      <c r="LTL245" s="247"/>
      <c r="LTM245" s="247"/>
      <c r="LTN245" s="247"/>
      <c r="LTO245" s="247"/>
      <c r="LTP245" s="247"/>
      <c r="LTQ245" s="247"/>
      <c r="LTR245" s="247"/>
      <c r="LTS245" s="247"/>
      <c r="LTT245" s="247"/>
      <c r="LTU245" s="247"/>
      <c r="LTV245" s="247"/>
      <c r="LTW245" s="247"/>
      <c r="LTX245" s="247"/>
      <c r="LTY245" s="247"/>
      <c r="LTZ245" s="247"/>
      <c r="LUA245" s="247"/>
      <c r="LUB245" s="247"/>
      <c r="LUC245" s="247"/>
      <c r="LUD245" s="247"/>
      <c r="LUE245" s="247"/>
      <c r="LUF245" s="247"/>
      <c r="LUG245" s="247"/>
      <c r="LUH245" s="247"/>
      <c r="LUI245" s="247"/>
      <c r="LUJ245" s="247"/>
      <c r="LUK245" s="247"/>
      <c r="LUL245" s="247"/>
      <c r="LUM245" s="247"/>
      <c r="LUN245" s="247"/>
      <c r="LUO245" s="247"/>
      <c r="LUP245" s="247"/>
      <c r="LUQ245" s="247"/>
      <c r="LUR245" s="247"/>
      <c r="LUS245" s="247"/>
      <c r="LUT245" s="247"/>
      <c r="LUU245" s="247"/>
      <c r="LUV245" s="247"/>
      <c r="LUW245" s="247"/>
      <c r="LUX245" s="247"/>
      <c r="LUY245" s="247"/>
      <c r="LUZ245" s="247"/>
      <c r="LVA245" s="247"/>
      <c r="LVB245" s="247"/>
      <c r="LVC245" s="247"/>
      <c r="LVD245" s="247"/>
      <c r="LVE245" s="247"/>
      <c r="LVF245" s="247"/>
      <c r="LVG245" s="247"/>
      <c r="LVH245" s="247"/>
      <c r="LVI245" s="247"/>
      <c r="LVJ245" s="247"/>
      <c r="LVK245" s="247"/>
      <c r="LVL245" s="247"/>
      <c r="LVM245" s="247"/>
      <c r="LVN245" s="247"/>
      <c r="LVO245" s="247"/>
      <c r="LVP245" s="247"/>
      <c r="LVQ245" s="247"/>
      <c r="LVR245" s="247"/>
      <c r="LVS245" s="247"/>
      <c r="LVT245" s="247"/>
      <c r="LVU245" s="247"/>
      <c r="LVV245" s="247"/>
      <c r="LVW245" s="247"/>
      <c r="LVX245" s="247"/>
      <c r="LVY245" s="247"/>
      <c r="LVZ245" s="247"/>
      <c r="LWA245" s="247"/>
      <c r="LWB245" s="247"/>
      <c r="LWC245" s="247"/>
      <c r="LWD245" s="247"/>
      <c r="LWE245" s="247"/>
      <c r="LWF245" s="247"/>
      <c r="LWG245" s="247"/>
      <c r="LWH245" s="247"/>
      <c r="LWI245" s="247"/>
      <c r="LWJ245" s="247"/>
      <c r="LWK245" s="247"/>
      <c r="LWL245" s="247"/>
      <c r="LWM245" s="247"/>
      <c r="LWN245" s="247"/>
      <c r="LWO245" s="247"/>
      <c r="LWP245" s="247"/>
      <c r="LWQ245" s="247"/>
      <c r="LWR245" s="247"/>
      <c r="LWS245" s="247"/>
      <c r="LWT245" s="247"/>
      <c r="LWU245" s="247"/>
      <c r="LWV245" s="247"/>
      <c r="LWW245" s="247"/>
      <c r="LWX245" s="247"/>
      <c r="LWY245" s="247"/>
      <c r="LWZ245" s="247"/>
      <c r="LXA245" s="247"/>
      <c r="LXB245" s="247"/>
      <c r="LXC245" s="247"/>
      <c r="LXD245" s="247"/>
      <c r="LXE245" s="247"/>
      <c r="LXF245" s="247"/>
      <c r="LXG245" s="247"/>
      <c r="LXH245" s="247"/>
      <c r="LXI245" s="247"/>
      <c r="LXJ245" s="247"/>
      <c r="LXK245" s="247"/>
      <c r="LXL245" s="247"/>
      <c r="LXM245" s="247"/>
      <c r="LXN245" s="247"/>
      <c r="LXO245" s="247"/>
      <c r="LXP245" s="247"/>
      <c r="LXQ245" s="247"/>
      <c r="LXR245" s="247"/>
      <c r="LXS245" s="247"/>
      <c r="LXT245" s="247"/>
      <c r="LXU245" s="247"/>
      <c r="LXV245" s="247"/>
      <c r="LXW245" s="247"/>
      <c r="LXX245" s="247"/>
      <c r="LXY245" s="247"/>
      <c r="LXZ245" s="247"/>
      <c r="LYA245" s="247"/>
      <c r="LYB245" s="247"/>
      <c r="LYC245" s="247"/>
      <c r="LYD245" s="247"/>
      <c r="LYE245" s="247"/>
      <c r="LYF245" s="247"/>
      <c r="LYG245" s="247"/>
      <c r="LYH245" s="247"/>
      <c r="LYI245" s="247"/>
      <c r="LYJ245" s="247"/>
      <c r="LYK245" s="247"/>
      <c r="LYL245" s="247"/>
      <c r="LYM245" s="247"/>
      <c r="LYN245" s="247"/>
      <c r="LYO245" s="247"/>
      <c r="LYP245" s="247"/>
      <c r="LYQ245" s="247"/>
      <c r="LYR245" s="247"/>
      <c r="LYS245" s="247"/>
      <c r="LYT245" s="247"/>
      <c r="LYU245" s="247"/>
      <c r="LYV245" s="247"/>
      <c r="LYW245" s="247"/>
      <c r="LYX245" s="247"/>
      <c r="LYY245" s="247"/>
      <c r="LYZ245" s="247"/>
      <c r="LZA245" s="247"/>
      <c r="LZB245" s="247"/>
      <c r="LZC245" s="247"/>
      <c r="LZD245" s="247"/>
      <c r="LZE245" s="247"/>
      <c r="LZF245" s="247"/>
      <c r="LZG245" s="247"/>
      <c r="LZH245" s="247"/>
      <c r="LZI245" s="247"/>
      <c r="LZJ245" s="247"/>
      <c r="LZK245" s="247"/>
      <c r="LZL245" s="247"/>
      <c r="LZM245" s="247"/>
      <c r="LZN245" s="247"/>
      <c r="LZO245" s="247"/>
      <c r="LZP245" s="247"/>
      <c r="LZQ245" s="247"/>
      <c r="LZR245" s="247"/>
      <c r="LZS245" s="247"/>
      <c r="LZT245" s="247"/>
      <c r="LZU245" s="247"/>
      <c r="LZV245" s="247"/>
      <c r="LZW245" s="247"/>
      <c r="LZX245" s="247"/>
      <c r="LZY245" s="247"/>
      <c r="LZZ245" s="247"/>
      <c r="MAA245" s="247"/>
      <c r="MAB245" s="247"/>
      <c r="MAC245" s="247"/>
      <c r="MAD245" s="247"/>
      <c r="MAE245" s="247"/>
      <c r="MAF245" s="247"/>
      <c r="MAG245" s="247"/>
      <c r="MAH245" s="247"/>
      <c r="MAI245" s="247"/>
      <c r="MAJ245" s="247"/>
      <c r="MAK245" s="247"/>
      <c r="MAL245" s="247"/>
      <c r="MAM245" s="247"/>
      <c r="MAN245" s="247"/>
      <c r="MAO245" s="247"/>
      <c r="MAP245" s="247"/>
      <c r="MAQ245" s="247"/>
      <c r="MAR245" s="247"/>
      <c r="MAS245" s="247"/>
      <c r="MAT245" s="247"/>
      <c r="MAU245" s="247"/>
      <c r="MAV245" s="247"/>
      <c r="MAW245" s="247"/>
      <c r="MAX245" s="247"/>
      <c r="MAY245" s="247"/>
      <c r="MAZ245" s="247"/>
      <c r="MBA245" s="247"/>
      <c r="MBB245" s="247"/>
      <c r="MBC245" s="247"/>
      <c r="MBD245" s="247"/>
      <c r="MBE245" s="247"/>
      <c r="MBF245" s="247"/>
      <c r="MBG245" s="247"/>
      <c r="MBH245" s="247"/>
      <c r="MBI245" s="247"/>
      <c r="MBJ245" s="247"/>
      <c r="MBK245" s="247"/>
      <c r="MBL245" s="247"/>
      <c r="MBM245" s="247"/>
      <c r="MBN245" s="247"/>
      <c r="MBO245" s="247"/>
      <c r="MBP245" s="247"/>
      <c r="MBQ245" s="247"/>
      <c r="MBR245" s="247"/>
      <c r="MBS245" s="247"/>
      <c r="MBT245" s="247"/>
      <c r="MBU245" s="247"/>
      <c r="MBV245" s="247"/>
      <c r="MBW245" s="247"/>
      <c r="MBX245" s="247"/>
      <c r="MBY245" s="247"/>
      <c r="MBZ245" s="247"/>
      <c r="MCA245" s="247"/>
      <c r="MCB245" s="247"/>
      <c r="MCC245" s="247"/>
      <c r="MCD245" s="247"/>
      <c r="MCE245" s="247"/>
      <c r="MCF245" s="247"/>
      <c r="MCG245" s="247"/>
      <c r="MCH245" s="247"/>
      <c r="MCI245" s="247"/>
      <c r="MCJ245" s="247"/>
      <c r="MCK245" s="247"/>
      <c r="MCL245" s="247"/>
      <c r="MCM245" s="247"/>
      <c r="MCN245" s="247"/>
      <c r="MCO245" s="247"/>
      <c r="MCP245" s="247"/>
      <c r="MCQ245" s="247"/>
      <c r="MCR245" s="247"/>
      <c r="MCS245" s="247"/>
      <c r="MCT245" s="247"/>
      <c r="MCU245" s="247"/>
      <c r="MCV245" s="247"/>
      <c r="MCW245" s="247"/>
      <c r="MCX245" s="247"/>
      <c r="MCY245" s="247"/>
      <c r="MCZ245" s="247"/>
      <c r="MDA245" s="247"/>
      <c r="MDB245" s="247"/>
      <c r="MDC245" s="247"/>
      <c r="MDD245" s="247"/>
      <c r="MDE245" s="247"/>
      <c r="MDF245" s="247"/>
      <c r="MDG245" s="247"/>
      <c r="MDH245" s="247"/>
      <c r="MDI245" s="247"/>
      <c r="MDJ245" s="247"/>
      <c r="MDK245" s="247"/>
      <c r="MDL245" s="247"/>
      <c r="MDM245" s="247"/>
      <c r="MDN245" s="247"/>
      <c r="MDO245" s="247"/>
      <c r="MDP245" s="247"/>
      <c r="MDQ245" s="247"/>
      <c r="MDR245" s="247"/>
      <c r="MDS245" s="247"/>
      <c r="MDT245" s="247"/>
      <c r="MDU245" s="247"/>
      <c r="MDV245" s="247"/>
      <c r="MDW245" s="247"/>
      <c r="MDX245" s="247"/>
      <c r="MDY245" s="247"/>
      <c r="MDZ245" s="247"/>
      <c r="MEA245" s="247"/>
      <c r="MEB245" s="247"/>
      <c r="MEC245" s="247"/>
      <c r="MED245" s="247"/>
      <c r="MEE245" s="247"/>
      <c r="MEF245" s="247"/>
      <c r="MEG245" s="247"/>
      <c r="MEH245" s="247"/>
      <c r="MEI245" s="247"/>
      <c r="MEJ245" s="247"/>
      <c r="MEK245" s="247"/>
      <c r="MEL245" s="247"/>
      <c r="MEM245" s="247"/>
      <c r="MEN245" s="247"/>
      <c r="MEO245" s="247"/>
      <c r="MEP245" s="247"/>
      <c r="MEQ245" s="247"/>
      <c r="MER245" s="247"/>
      <c r="MES245" s="247"/>
      <c r="MET245" s="247"/>
      <c r="MEU245" s="247"/>
      <c r="MEV245" s="247"/>
      <c r="MEW245" s="247"/>
      <c r="MEX245" s="247"/>
      <c r="MEY245" s="247"/>
      <c r="MEZ245" s="247"/>
      <c r="MFA245" s="247"/>
      <c r="MFB245" s="247"/>
      <c r="MFC245" s="247"/>
      <c r="MFD245" s="247"/>
      <c r="MFE245" s="247"/>
      <c r="MFF245" s="247"/>
      <c r="MFG245" s="247"/>
      <c r="MFH245" s="247"/>
      <c r="MFI245" s="247"/>
      <c r="MFJ245" s="247"/>
      <c r="MFK245" s="247"/>
      <c r="MFL245" s="247"/>
      <c r="MFM245" s="247"/>
      <c r="MFN245" s="247"/>
      <c r="MFO245" s="247"/>
      <c r="MFP245" s="247"/>
      <c r="MFQ245" s="247"/>
      <c r="MFR245" s="247"/>
      <c r="MFS245" s="247"/>
      <c r="MFT245" s="247"/>
      <c r="MFU245" s="247"/>
      <c r="MFV245" s="247"/>
      <c r="MFW245" s="247"/>
      <c r="MFX245" s="247"/>
      <c r="MFY245" s="247"/>
      <c r="MFZ245" s="247"/>
      <c r="MGA245" s="247"/>
      <c r="MGB245" s="247"/>
      <c r="MGC245" s="247"/>
      <c r="MGD245" s="247"/>
      <c r="MGE245" s="247"/>
      <c r="MGF245" s="247"/>
      <c r="MGG245" s="247"/>
      <c r="MGH245" s="247"/>
      <c r="MGI245" s="247"/>
      <c r="MGJ245" s="247"/>
      <c r="MGK245" s="247"/>
      <c r="MGL245" s="247"/>
      <c r="MGM245" s="247"/>
      <c r="MGN245" s="247"/>
      <c r="MGO245" s="247"/>
      <c r="MGP245" s="247"/>
      <c r="MGQ245" s="247"/>
      <c r="MGR245" s="247"/>
      <c r="MGS245" s="247"/>
      <c r="MGT245" s="247"/>
      <c r="MGU245" s="247"/>
      <c r="MGV245" s="247"/>
      <c r="MGW245" s="247"/>
      <c r="MGX245" s="247"/>
      <c r="MGY245" s="247"/>
      <c r="MGZ245" s="247"/>
      <c r="MHA245" s="247"/>
      <c r="MHB245" s="247"/>
      <c r="MHC245" s="247"/>
      <c r="MHD245" s="247"/>
      <c r="MHE245" s="247"/>
      <c r="MHF245" s="247"/>
      <c r="MHG245" s="247"/>
      <c r="MHH245" s="247"/>
      <c r="MHI245" s="247"/>
      <c r="MHJ245" s="247"/>
      <c r="MHK245" s="247"/>
      <c r="MHL245" s="247"/>
      <c r="MHM245" s="247"/>
      <c r="MHN245" s="247"/>
      <c r="MHO245" s="247"/>
      <c r="MHP245" s="247"/>
      <c r="MHQ245" s="247"/>
      <c r="MHR245" s="247"/>
      <c r="MHS245" s="247"/>
      <c r="MHT245" s="247"/>
      <c r="MHU245" s="247"/>
      <c r="MHV245" s="247"/>
      <c r="MHW245" s="247"/>
      <c r="MHX245" s="247"/>
      <c r="MHY245" s="247"/>
      <c r="MHZ245" s="247"/>
      <c r="MIA245" s="247"/>
      <c r="MIB245" s="247"/>
      <c r="MIC245" s="247"/>
      <c r="MID245" s="247"/>
      <c r="MIE245" s="247"/>
      <c r="MIF245" s="247"/>
      <c r="MIG245" s="247"/>
      <c r="MIH245" s="247"/>
      <c r="MII245" s="247"/>
      <c r="MIJ245" s="247"/>
      <c r="MIK245" s="247"/>
      <c r="MIL245" s="247"/>
      <c r="MIM245" s="247"/>
      <c r="MIN245" s="247"/>
      <c r="MIO245" s="247"/>
      <c r="MIP245" s="247"/>
      <c r="MIQ245" s="247"/>
      <c r="MIR245" s="247"/>
      <c r="MIS245" s="247"/>
      <c r="MIT245" s="247"/>
      <c r="MIU245" s="247"/>
      <c r="MIV245" s="247"/>
      <c r="MIW245" s="247"/>
      <c r="MIX245" s="247"/>
      <c r="MIY245" s="247"/>
      <c r="MIZ245" s="247"/>
      <c r="MJA245" s="247"/>
      <c r="MJB245" s="247"/>
      <c r="MJC245" s="247"/>
      <c r="MJD245" s="247"/>
      <c r="MJE245" s="247"/>
      <c r="MJF245" s="247"/>
      <c r="MJG245" s="247"/>
      <c r="MJH245" s="247"/>
      <c r="MJI245" s="247"/>
      <c r="MJJ245" s="247"/>
      <c r="MJK245" s="247"/>
      <c r="MJL245" s="247"/>
      <c r="MJM245" s="247"/>
      <c r="MJN245" s="247"/>
      <c r="MJO245" s="247"/>
      <c r="MJP245" s="247"/>
      <c r="MJQ245" s="247"/>
      <c r="MJR245" s="247"/>
      <c r="MJS245" s="247"/>
      <c r="MJT245" s="247"/>
      <c r="MJU245" s="247"/>
      <c r="MJV245" s="247"/>
      <c r="MJW245" s="247"/>
      <c r="MJX245" s="247"/>
      <c r="MJY245" s="247"/>
      <c r="MJZ245" s="247"/>
      <c r="MKA245" s="247"/>
      <c r="MKB245" s="247"/>
      <c r="MKC245" s="247"/>
      <c r="MKD245" s="247"/>
      <c r="MKE245" s="247"/>
      <c r="MKF245" s="247"/>
      <c r="MKG245" s="247"/>
      <c r="MKH245" s="247"/>
      <c r="MKI245" s="247"/>
      <c r="MKJ245" s="247"/>
      <c r="MKK245" s="247"/>
      <c r="MKL245" s="247"/>
      <c r="MKM245" s="247"/>
      <c r="MKN245" s="247"/>
      <c r="MKO245" s="247"/>
      <c r="MKP245" s="247"/>
      <c r="MKQ245" s="247"/>
      <c r="MKR245" s="247"/>
      <c r="MKS245" s="247"/>
      <c r="MKT245" s="247"/>
      <c r="MKU245" s="247"/>
      <c r="MKV245" s="247"/>
      <c r="MKW245" s="247"/>
      <c r="MKX245" s="247"/>
      <c r="MKY245" s="247"/>
      <c r="MKZ245" s="247"/>
      <c r="MLA245" s="247"/>
      <c r="MLB245" s="247"/>
      <c r="MLC245" s="247"/>
      <c r="MLD245" s="247"/>
      <c r="MLE245" s="247"/>
      <c r="MLF245" s="247"/>
      <c r="MLG245" s="247"/>
      <c r="MLH245" s="247"/>
      <c r="MLI245" s="247"/>
      <c r="MLJ245" s="247"/>
      <c r="MLK245" s="247"/>
      <c r="MLL245" s="247"/>
      <c r="MLM245" s="247"/>
      <c r="MLN245" s="247"/>
      <c r="MLO245" s="247"/>
      <c r="MLP245" s="247"/>
      <c r="MLQ245" s="247"/>
      <c r="MLR245" s="247"/>
      <c r="MLS245" s="247"/>
      <c r="MLT245" s="247"/>
      <c r="MLU245" s="247"/>
      <c r="MLV245" s="247"/>
      <c r="MLW245" s="247"/>
      <c r="MLX245" s="247"/>
      <c r="MLY245" s="247"/>
      <c r="MLZ245" s="247"/>
      <c r="MMA245" s="247"/>
      <c r="MMB245" s="247"/>
      <c r="MMC245" s="247"/>
      <c r="MMD245" s="247"/>
      <c r="MME245" s="247"/>
      <c r="MMF245" s="247"/>
      <c r="MMG245" s="247"/>
      <c r="MMH245" s="247"/>
      <c r="MMI245" s="247"/>
      <c r="MMJ245" s="247"/>
      <c r="MMK245" s="247"/>
      <c r="MML245" s="247"/>
      <c r="MMM245" s="247"/>
      <c r="MMN245" s="247"/>
      <c r="MMO245" s="247"/>
      <c r="MMP245" s="247"/>
      <c r="MMQ245" s="247"/>
      <c r="MMR245" s="247"/>
      <c r="MMS245" s="247"/>
      <c r="MMT245" s="247"/>
      <c r="MMU245" s="247"/>
      <c r="MMV245" s="247"/>
      <c r="MMW245" s="247"/>
      <c r="MMX245" s="247"/>
      <c r="MMY245" s="247"/>
      <c r="MMZ245" s="247"/>
      <c r="MNA245" s="247"/>
      <c r="MNB245" s="247"/>
      <c r="MNC245" s="247"/>
      <c r="MND245" s="247"/>
      <c r="MNE245" s="247"/>
      <c r="MNF245" s="247"/>
      <c r="MNG245" s="247"/>
      <c r="MNH245" s="247"/>
      <c r="MNI245" s="247"/>
      <c r="MNJ245" s="247"/>
      <c r="MNK245" s="247"/>
      <c r="MNL245" s="247"/>
      <c r="MNM245" s="247"/>
      <c r="MNN245" s="247"/>
      <c r="MNO245" s="247"/>
      <c r="MNP245" s="247"/>
      <c r="MNQ245" s="247"/>
      <c r="MNR245" s="247"/>
      <c r="MNS245" s="247"/>
      <c r="MNT245" s="247"/>
      <c r="MNU245" s="247"/>
      <c r="MNV245" s="247"/>
      <c r="MNW245" s="247"/>
      <c r="MNX245" s="247"/>
      <c r="MNY245" s="247"/>
      <c r="MNZ245" s="247"/>
      <c r="MOA245" s="247"/>
      <c r="MOB245" s="247"/>
      <c r="MOC245" s="247"/>
      <c r="MOD245" s="247"/>
      <c r="MOE245" s="247"/>
      <c r="MOF245" s="247"/>
      <c r="MOG245" s="247"/>
      <c r="MOH245" s="247"/>
      <c r="MOI245" s="247"/>
      <c r="MOJ245" s="247"/>
      <c r="MOK245" s="247"/>
      <c r="MOL245" s="247"/>
      <c r="MOM245" s="247"/>
      <c r="MON245" s="247"/>
      <c r="MOO245" s="247"/>
      <c r="MOP245" s="247"/>
      <c r="MOQ245" s="247"/>
      <c r="MOR245" s="247"/>
      <c r="MOS245" s="247"/>
      <c r="MOT245" s="247"/>
      <c r="MOU245" s="247"/>
      <c r="MOV245" s="247"/>
      <c r="MOW245" s="247"/>
      <c r="MOX245" s="247"/>
      <c r="MOY245" s="247"/>
      <c r="MOZ245" s="247"/>
      <c r="MPA245" s="247"/>
      <c r="MPB245" s="247"/>
      <c r="MPC245" s="247"/>
      <c r="MPD245" s="247"/>
      <c r="MPE245" s="247"/>
      <c r="MPF245" s="247"/>
      <c r="MPG245" s="247"/>
      <c r="MPH245" s="247"/>
      <c r="MPI245" s="247"/>
      <c r="MPJ245" s="247"/>
      <c r="MPK245" s="247"/>
      <c r="MPL245" s="247"/>
      <c r="MPM245" s="247"/>
      <c r="MPN245" s="247"/>
      <c r="MPO245" s="247"/>
      <c r="MPP245" s="247"/>
      <c r="MPQ245" s="247"/>
      <c r="MPR245" s="247"/>
      <c r="MPS245" s="247"/>
      <c r="MPT245" s="247"/>
      <c r="MPU245" s="247"/>
      <c r="MPV245" s="247"/>
      <c r="MPW245" s="247"/>
      <c r="MPX245" s="247"/>
      <c r="MPY245" s="247"/>
      <c r="MPZ245" s="247"/>
      <c r="MQA245" s="247"/>
      <c r="MQB245" s="247"/>
      <c r="MQC245" s="247"/>
      <c r="MQD245" s="247"/>
      <c r="MQE245" s="247"/>
      <c r="MQF245" s="247"/>
      <c r="MQG245" s="247"/>
      <c r="MQH245" s="247"/>
      <c r="MQI245" s="247"/>
      <c r="MQJ245" s="247"/>
      <c r="MQK245" s="247"/>
      <c r="MQL245" s="247"/>
      <c r="MQM245" s="247"/>
      <c r="MQN245" s="247"/>
      <c r="MQO245" s="247"/>
      <c r="MQP245" s="247"/>
      <c r="MQQ245" s="247"/>
      <c r="MQR245" s="247"/>
      <c r="MQS245" s="247"/>
      <c r="MQT245" s="247"/>
      <c r="MQU245" s="247"/>
      <c r="MQV245" s="247"/>
      <c r="MQW245" s="247"/>
      <c r="MQX245" s="247"/>
      <c r="MQY245" s="247"/>
      <c r="MQZ245" s="247"/>
      <c r="MRA245" s="247"/>
      <c r="MRB245" s="247"/>
      <c r="MRC245" s="247"/>
      <c r="MRD245" s="247"/>
      <c r="MRE245" s="247"/>
      <c r="MRF245" s="247"/>
      <c r="MRG245" s="247"/>
      <c r="MRH245" s="247"/>
      <c r="MRI245" s="247"/>
      <c r="MRJ245" s="247"/>
      <c r="MRK245" s="247"/>
      <c r="MRL245" s="247"/>
      <c r="MRM245" s="247"/>
      <c r="MRN245" s="247"/>
      <c r="MRO245" s="247"/>
      <c r="MRP245" s="247"/>
      <c r="MRQ245" s="247"/>
      <c r="MRR245" s="247"/>
      <c r="MRS245" s="247"/>
      <c r="MRT245" s="247"/>
      <c r="MRU245" s="247"/>
      <c r="MRV245" s="247"/>
      <c r="MRW245" s="247"/>
      <c r="MRX245" s="247"/>
      <c r="MRY245" s="247"/>
      <c r="MRZ245" s="247"/>
      <c r="MSA245" s="247"/>
      <c r="MSB245" s="247"/>
      <c r="MSC245" s="247"/>
      <c r="MSD245" s="247"/>
      <c r="MSE245" s="247"/>
      <c r="MSF245" s="247"/>
      <c r="MSG245" s="247"/>
      <c r="MSH245" s="247"/>
      <c r="MSI245" s="247"/>
      <c r="MSJ245" s="247"/>
      <c r="MSK245" s="247"/>
      <c r="MSL245" s="247"/>
      <c r="MSM245" s="247"/>
      <c r="MSN245" s="247"/>
      <c r="MSO245" s="247"/>
      <c r="MSP245" s="247"/>
      <c r="MSQ245" s="247"/>
      <c r="MSR245" s="247"/>
      <c r="MSS245" s="247"/>
      <c r="MST245" s="247"/>
      <c r="MSU245" s="247"/>
      <c r="MSV245" s="247"/>
      <c r="MSW245" s="247"/>
      <c r="MSX245" s="247"/>
      <c r="MSY245" s="247"/>
      <c r="MSZ245" s="247"/>
      <c r="MTA245" s="247"/>
      <c r="MTB245" s="247"/>
      <c r="MTC245" s="247"/>
      <c r="MTD245" s="247"/>
      <c r="MTE245" s="247"/>
      <c r="MTF245" s="247"/>
      <c r="MTG245" s="247"/>
      <c r="MTH245" s="247"/>
      <c r="MTI245" s="247"/>
      <c r="MTJ245" s="247"/>
      <c r="MTK245" s="247"/>
      <c r="MTL245" s="247"/>
      <c r="MTM245" s="247"/>
      <c r="MTN245" s="247"/>
      <c r="MTO245" s="247"/>
      <c r="MTP245" s="247"/>
      <c r="MTQ245" s="247"/>
      <c r="MTR245" s="247"/>
      <c r="MTS245" s="247"/>
      <c r="MTT245" s="247"/>
      <c r="MTU245" s="247"/>
      <c r="MTV245" s="247"/>
      <c r="MTW245" s="247"/>
      <c r="MTX245" s="247"/>
      <c r="MTY245" s="247"/>
      <c r="MTZ245" s="247"/>
      <c r="MUA245" s="247"/>
      <c r="MUB245" s="247"/>
      <c r="MUC245" s="247"/>
      <c r="MUD245" s="247"/>
      <c r="MUE245" s="247"/>
      <c r="MUF245" s="247"/>
      <c r="MUG245" s="247"/>
      <c r="MUH245" s="247"/>
      <c r="MUI245" s="247"/>
      <c r="MUJ245" s="247"/>
      <c r="MUK245" s="247"/>
      <c r="MUL245" s="247"/>
      <c r="MUM245" s="247"/>
      <c r="MUN245" s="247"/>
      <c r="MUO245" s="247"/>
      <c r="MUP245" s="247"/>
      <c r="MUQ245" s="247"/>
      <c r="MUR245" s="247"/>
      <c r="MUS245" s="247"/>
      <c r="MUT245" s="247"/>
      <c r="MUU245" s="247"/>
      <c r="MUV245" s="247"/>
      <c r="MUW245" s="247"/>
      <c r="MUX245" s="247"/>
      <c r="MUY245" s="247"/>
      <c r="MUZ245" s="247"/>
      <c r="MVA245" s="247"/>
      <c r="MVB245" s="247"/>
      <c r="MVC245" s="247"/>
      <c r="MVD245" s="247"/>
      <c r="MVE245" s="247"/>
      <c r="MVF245" s="247"/>
      <c r="MVG245" s="247"/>
      <c r="MVH245" s="247"/>
      <c r="MVI245" s="247"/>
      <c r="MVJ245" s="247"/>
      <c r="MVK245" s="247"/>
      <c r="MVL245" s="247"/>
      <c r="MVM245" s="247"/>
      <c r="MVN245" s="247"/>
      <c r="MVO245" s="247"/>
      <c r="MVP245" s="247"/>
      <c r="MVQ245" s="247"/>
      <c r="MVR245" s="247"/>
      <c r="MVS245" s="247"/>
      <c r="MVT245" s="247"/>
      <c r="MVU245" s="247"/>
      <c r="MVV245" s="247"/>
      <c r="MVW245" s="247"/>
      <c r="MVX245" s="247"/>
      <c r="MVY245" s="247"/>
      <c r="MVZ245" s="247"/>
      <c r="MWA245" s="247"/>
      <c r="MWB245" s="247"/>
      <c r="MWC245" s="247"/>
      <c r="MWD245" s="247"/>
      <c r="MWE245" s="247"/>
      <c r="MWF245" s="247"/>
      <c r="MWG245" s="247"/>
      <c r="MWH245" s="247"/>
      <c r="MWI245" s="247"/>
      <c r="MWJ245" s="247"/>
      <c r="MWK245" s="247"/>
      <c r="MWL245" s="247"/>
      <c r="MWM245" s="247"/>
      <c r="MWN245" s="247"/>
      <c r="MWO245" s="247"/>
      <c r="MWP245" s="247"/>
      <c r="MWQ245" s="247"/>
      <c r="MWR245" s="247"/>
      <c r="MWS245" s="247"/>
      <c r="MWT245" s="247"/>
      <c r="MWU245" s="247"/>
      <c r="MWV245" s="247"/>
      <c r="MWW245" s="247"/>
      <c r="MWX245" s="247"/>
      <c r="MWY245" s="247"/>
      <c r="MWZ245" s="247"/>
      <c r="MXA245" s="247"/>
      <c r="MXB245" s="247"/>
      <c r="MXC245" s="247"/>
      <c r="MXD245" s="247"/>
      <c r="MXE245" s="247"/>
      <c r="MXF245" s="247"/>
      <c r="MXG245" s="247"/>
      <c r="MXH245" s="247"/>
      <c r="MXI245" s="247"/>
      <c r="MXJ245" s="247"/>
      <c r="MXK245" s="247"/>
      <c r="MXL245" s="247"/>
      <c r="MXM245" s="247"/>
      <c r="MXN245" s="247"/>
      <c r="MXO245" s="247"/>
      <c r="MXP245" s="247"/>
      <c r="MXQ245" s="247"/>
      <c r="MXR245" s="247"/>
      <c r="MXS245" s="247"/>
      <c r="MXT245" s="247"/>
      <c r="MXU245" s="247"/>
      <c r="MXV245" s="247"/>
      <c r="MXW245" s="247"/>
      <c r="MXX245" s="247"/>
      <c r="MXY245" s="247"/>
      <c r="MXZ245" s="247"/>
      <c r="MYA245" s="247"/>
      <c r="MYB245" s="247"/>
      <c r="MYC245" s="247"/>
      <c r="MYD245" s="247"/>
      <c r="MYE245" s="247"/>
      <c r="MYF245" s="247"/>
      <c r="MYG245" s="247"/>
      <c r="MYH245" s="247"/>
      <c r="MYI245" s="247"/>
      <c r="MYJ245" s="247"/>
      <c r="MYK245" s="247"/>
      <c r="MYL245" s="247"/>
      <c r="MYM245" s="247"/>
      <c r="MYN245" s="247"/>
      <c r="MYO245" s="247"/>
      <c r="MYP245" s="247"/>
      <c r="MYQ245" s="247"/>
      <c r="MYR245" s="247"/>
      <c r="MYS245" s="247"/>
      <c r="MYT245" s="247"/>
      <c r="MYU245" s="247"/>
      <c r="MYV245" s="247"/>
      <c r="MYW245" s="247"/>
      <c r="MYX245" s="247"/>
      <c r="MYY245" s="247"/>
      <c r="MYZ245" s="247"/>
      <c r="MZA245" s="247"/>
      <c r="MZB245" s="247"/>
      <c r="MZC245" s="247"/>
      <c r="MZD245" s="247"/>
      <c r="MZE245" s="247"/>
      <c r="MZF245" s="247"/>
      <c r="MZG245" s="247"/>
      <c r="MZH245" s="247"/>
      <c r="MZI245" s="247"/>
      <c r="MZJ245" s="247"/>
      <c r="MZK245" s="247"/>
      <c r="MZL245" s="247"/>
      <c r="MZM245" s="247"/>
      <c r="MZN245" s="247"/>
      <c r="MZO245" s="247"/>
      <c r="MZP245" s="247"/>
      <c r="MZQ245" s="247"/>
      <c r="MZR245" s="247"/>
      <c r="MZS245" s="247"/>
      <c r="MZT245" s="247"/>
      <c r="MZU245" s="247"/>
      <c r="MZV245" s="247"/>
      <c r="MZW245" s="247"/>
      <c r="MZX245" s="247"/>
      <c r="MZY245" s="247"/>
      <c r="MZZ245" s="247"/>
      <c r="NAA245" s="247"/>
      <c r="NAB245" s="247"/>
      <c r="NAC245" s="247"/>
      <c r="NAD245" s="247"/>
      <c r="NAE245" s="247"/>
      <c r="NAF245" s="247"/>
      <c r="NAG245" s="247"/>
      <c r="NAH245" s="247"/>
      <c r="NAI245" s="247"/>
      <c r="NAJ245" s="247"/>
      <c r="NAK245" s="247"/>
      <c r="NAL245" s="247"/>
      <c r="NAM245" s="247"/>
      <c r="NAN245" s="247"/>
      <c r="NAO245" s="247"/>
      <c r="NAP245" s="247"/>
      <c r="NAQ245" s="247"/>
      <c r="NAR245" s="247"/>
      <c r="NAS245" s="247"/>
      <c r="NAT245" s="247"/>
      <c r="NAU245" s="247"/>
      <c r="NAV245" s="247"/>
      <c r="NAW245" s="247"/>
      <c r="NAX245" s="247"/>
      <c r="NAY245" s="247"/>
      <c r="NAZ245" s="247"/>
      <c r="NBA245" s="247"/>
      <c r="NBB245" s="247"/>
      <c r="NBC245" s="247"/>
      <c r="NBD245" s="247"/>
      <c r="NBE245" s="247"/>
      <c r="NBF245" s="247"/>
      <c r="NBG245" s="247"/>
      <c r="NBH245" s="247"/>
      <c r="NBI245" s="247"/>
      <c r="NBJ245" s="247"/>
      <c r="NBK245" s="247"/>
      <c r="NBL245" s="247"/>
      <c r="NBM245" s="247"/>
      <c r="NBN245" s="247"/>
      <c r="NBO245" s="247"/>
      <c r="NBP245" s="247"/>
      <c r="NBQ245" s="247"/>
      <c r="NBR245" s="247"/>
      <c r="NBS245" s="247"/>
      <c r="NBT245" s="247"/>
      <c r="NBU245" s="247"/>
      <c r="NBV245" s="247"/>
      <c r="NBW245" s="247"/>
      <c r="NBX245" s="247"/>
      <c r="NBY245" s="247"/>
      <c r="NBZ245" s="247"/>
      <c r="NCA245" s="247"/>
      <c r="NCB245" s="247"/>
      <c r="NCC245" s="247"/>
      <c r="NCD245" s="247"/>
      <c r="NCE245" s="247"/>
      <c r="NCF245" s="247"/>
      <c r="NCG245" s="247"/>
      <c r="NCH245" s="247"/>
      <c r="NCI245" s="247"/>
      <c r="NCJ245" s="247"/>
      <c r="NCK245" s="247"/>
      <c r="NCL245" s="247"/>
      <c r="NCM245" s="247"/>
      <c r="NCN245" s="247"/>
      <c r="NCO245" s="247"/>
      <c r="NCP245" s="247"/>
      <c r="NCQ245" s="247"/>
      <c r="NCR245" s="247"/>
      <c r="NCS245" s="247"/>
      <c r="NCT245" s="247"/>
      <c r="NCU245" s="247"/>
      <c r="NCV245" s="247"/>
      <c r="NCW245" s="247"/>
      <c r="NCX245" s="247"/>
      <c r="NCY245" s="247"/>
      <c r="NCZ245" s="247"/>
      <c r="NDA245" s="247"/>
      <c r="NDB245" s="247"/>
      <c r="NDC245" s="247"/>
      <c r="NDD245" s="247"/>
      <c r="NDE245" s="247"/>
      <c r="NDF245" s="247"/>
      <c r="NDG245" s="247"/>
      <c r="NDH245" s="247"/>
      <c r="NDI245" s="247"/>
      <c r="NDJ245" s="247"/>
      <c r="NDK245" s="247"/>
      <c r="NDL245" s="247"/>
      <c r="NDM245" s="247"/>
      <c r="NDN245" s="247"/>
      <c r="NDO245" s="247"/>
      <c r="NDP245" s="247"/>
      <c r="NDQ245" s="247"/>
      <c r="NDR245" s="247"/>
      <c r="NDS245" s="247"/>
      <c r="NDT245" s="247"/>
      <c r="NDU245" s="247"/>
      <c r="NDV245" s="247"/>
      <c r="NDW245" s="247"/>
      <c r="NDX245" s="247"/>
      <c r="NDY245" s="247"/>
      <c r="NDZ245" s="247"/>
      <c r="NEA245" s="247"/>
      <c r="NEB245" s="247"/>
      <c r="NEC245" s="247"/>
      <c r="NED245" s="247"/>
      <c r="NEE245" s="247"/>
      <c r="NEF245" s="247"/>
      <c r="NEG245" s="247"/>
      <c r="NEH245" s="247"/>
      <c r="NEI245" s="247"/>
      <c r="NEJ245" s="247"/>
      <c r="NEK245" s="247"/>
      <c r="NEL245" s="247"/>
      <c r="NEM245" s="247"/>
      <c r="NEN245" s="247"/>
      <c r="NEO245" s="247"/>
      <c r="NEP245" s="247"/>
      <c r="NEQ245" s="247"/>
      <c r="NER245" s="247"/>
      <c r="NES245" s="247"/>
      <c r="NET245" s="247"/>
      <c r="NEU245" s="247"/>
      <c r="NEV245" s="247"/>
      <c r="NEW245" s="247"/>
      <c r="NEX245" s="247"/>
      <c r="NEY245" s="247"/>
      <c r="NEZ245" s="247"/>
      <c r="NFA245" s="247"/>
      <c r="NFB245" s="247"/>
      <c r="NFC245" s="247"/>
      <c r="NFD245" s="247"/>
      <c r="NFE245" s="247"/>
      <c r="NFF245" s="247"/>
      <c r="NFG245" s="247"/>
      <c r="NFH245" s="247"/>
      <c r="NFI245" s="247"/>
      <c r="NFJ245" s="247"/>
      <c r="NFK245" s="247"/>
      <c r="NFL245" s="247"/>
      <c r="NFM245" s="247"/>
      <c r="NFN245" s="247"/>
      <c r="NFO245" s="247"/>
      <c r="NFP245" s="247"/>
      <c r="NFQ245" s="247"/>
      <c r="NFR245" s="247"/>
      <c r="NFS245" s="247"/>
      <c r="NFT245" s="247"/>
      <c r="NFU245" s="247"/>
      <c r="NFV245" s="247"/>
      <c r="NFW245" s="247"/>
      <c r="NFX245" s="247"/>
      <c r="NFY245" s="247"/>
      <c r="NFZ245" s="247"/>
      <c r="NGA245" s="247"/>
      <c r="NGB245" s="247"/>
      <c r="NGC245" s="247"/>
      <c r="NGD245" s="247"/>
      <c r="NGE245" s="247"/>
      <c r="NGF245" s="247"/>
      <c r="NGG245" s="247"/>
      <c r="NGH245" s="247"/>
      <c r="NGI245" s="247"/>
      <c r="NGJ245" s="247"/>
      <c r="NGK245" s="247"/>
      <c r="NGL245" s="247"/>
      <c r="NGM245" s="247"/>
      <c r="NGN245" s="247"/>
      <c r="NGO245" s="247"/>
      <c r="NGP245" s="247"/>
      <c r="NGQ245" s="247"/>
      <c r="NGR245" s="247"/>
      <c r="NGS245" s="247"/>
      <c r="NGT245" s="247"/>
      <c r="NGU245" s="247"/>
      <c r="NGV245" s="247"/>
      <c r="NGW245" s="247"/>
      <c r="NGX245" s="247"/>
      <c r="NGY245" s="247"/>
      <c r="NGZ245" s="247"/>
      <c r="NHA245" s="247"/>
      <c r="NHB245" s="247"/>
      <c r="NHC245" s="247"/>
      <c r="NHD245" s="247"/>
      <c r="NHE245" s="247"/>
      <c r="NHF245" s="247"/>
      <c r="NHG245" s="247"/>
      <c r="NHH245" s="247"/>
      <c r="NHI245" s="247"/>
      <c r="NHJ245" s="247"/>
      <c r="NHK245" s="247"/>
      <c r="NHL245" s="247"/>
      <c r="NHM245" s="247"/>
      <c r="NHN245" s="247"/>
      <c r="NHO245" s="247"/>
      <c r="NHP245" s="247"/>
      <c r="NHQ245" s="247"/>
      <c r="NHR245" s="247"/>
      <c r="NHS245" s="247"/>
      <c r="NHT245" s="247"/>
      <c r="NHU245" s="247"/>
      <c r="NHV245" s="247"/>
      <c r="NHW245" s="247"/>
      <c r="NHX245" s="247"/>
      <c r="NHY245" s="247"/>
      <c r="NHZ245" s="247"/>
      <c r="NIA245" s="247"/>
      <c r="NIB245" s="247"/>
      <c r="NIC245" s="247"/>
      <c r="NID245" s="247"/>
      <c r="NIE245" s="247"/>
      <c r="NIF245" s="247"/>
      <c r="NIG245" s="247"/>
      <c r="NIH245" s="247"/>
      <c r="NII245" s="247"/>
      <c r="NIJ245" s="247"/>
      <c r="NIK245" s="247"/>
      <c r="NIL245" s="247"/>
      <c r="NIM245" s="247"/>
      <c r="NIN245" s="247"/>
      <c r="NIO245" s="247"/>
      <c r="NIP245" s="247"/>
      <c r="NIQ245" s="247"/>
      <c r="NIR245" s="247"/>
      <c r="NIS245" s="247"/>
      <c r="NIT245" s="247"/>
      <c r="NIU245" s="247"/>
      <c r="NIV245" s="247"/>
      <c r="NIW245" s="247"/>
      <c r="NIX245" s="247"/>
      <c r="NIY245" s="247"/>
      <c r="NIZ245" s="247"/>
      <c r="NJA245" s="247"/>
      <c r="NJB245" s="247"/>
      <c r="NJC245" s="247"/>
      <c r="NJD245" s="247"/>
      <c r="NJE245" s="247"/>
      <c r="NJF245" s="247"/>
      <c r="NJG245" s="247"/>
      <c r="NJH245" s="247"/>
      <c r="NJI245" s="247"/>
      <c r="NJJ245" s="247"/>
      <c r="NJK245" s="247"/>
      <c r="NJL245" s="247"/>
      <c r="NJM245" s="247"/>
      <c r="NJN245" s="247"/>
      <c r="NJO245" s="247"/>
      <c r="NJP245" s="247"/>
      <c r="NJQ245" s="247"/>
      <c r="NJR245" s="247"/>
      <c r="NJS245" s="247"/>
      <c r="NJT245" s="247"/>
      <c r="NJU245" s="247"/>
      <c r="NJV245" s="247"/>
      <c r="NJW245" s="247"/>
      <c r="NJX245" s="247"/>
      <c r="NJY245" s="247"/>
      <c r="NJZ245" s="247"/>
      <c r="NKA245" s="247"/>
      <c r="NKB245" s="247"/>
      <c r="NKC245" s="247"/>
      <c r="NKD245" s="247"/>
      <c r="NKE245" s="247"/>
      <c r="NKF245" s="247"/>
      <c r="NKG245" s="247"/>
      <c r="NKH245" s="247"/>
      <c r="NKI245" s="247"/>
      <c r="NKJ245" s="247"/>
      <c r="NKK245" s="247"/>
      <c r="NKL245" s="247"/>
      <c r="NKM245" s="247"/>
      <c r="NKN245" s="247"/>
      <c r="NKO245" s="247"/>
      <c r="NKP245" s="247"/>
      <c r="NKQ245" s="247"/>
      <c r="NKR245" s="247"/>
      <c r="NKS245" s="247"/>
      <c r="NKT245" s="247"/>
      <c r="NKU245" s="247"/>
      <c r="NKV245" s="247"/>
      <c r="NKW245" s="247"/>
      <c r="NKX245" s="247"/>
      <c r="NKY245" s="247"/>
      <c r="NKZ245" s="247"/>
      <c r="NLA245" s="247"/>
      <c r="NLB245" s="247"/>
      <c r="NLC245" s="247"/>
      <c r="NLD245" s="247"/>
      <c r="NLE245" s="247"/>
      <c r="NLF245" s="247"/>
      <c r="NLG245" s="247"/>
      <c r="NLH245" s="247"/>
      <c r="NLI245" s="247"/>
      <c r="NLJ245" s="247"/>
      <c r="NLK245" s="247"/>
      <c r="NLL245" s="247"/>
      <c r="NLM245" s="247"/>
      <c r="NLN245" s="247"/>
      <c r="NLO245" s="247"/>
      <c r="NLP245" s="247"/>
      <c r="NLQ245" s="247"/>
      <c r="NLR245" s="247"/>
      <c r="NLS245" s="247"/>
      <c r="NLT245" s="247"/>
      <c r="NLU245" s="247"/>
      <c r="NLV245" s="247"/>
      <c r="NLW245" s="247"/>
      <c r="NLX245" s="247"/>
      <c r="NLY245" s="247"/>
      <c r="NLZ245" s="247"/>
      <c r="NMA245" s="247"/>
      <c r="NMB245" s="247"/>
      <c r="NMC245" s="247"/>
      <c r="NMD245" s="247"/>
      <c r="NME245" s="247"/>
      <c r="NMF245" s="247"/>
      <c r="NMG245" s="247"/>
      <c r="NMH245" s="247"/>
      <c r="NMI245" s="247"/>
      <c r="NMJ245" s="247"/>
      <c r="NMK245" s="247"/>
      <c r="NML245" s="247"/>
      <c r="NMM245" s="247"/>
      <c r="NMN245" s="247"/>
      <c r="NMO245" s="247"/>
      <c r="NMP245" s="247"/>
      <c r="NMQ245" s="247"/>
      <c r="NMR245" s="247"/>
      <c r="NMS245" s="247"/>
      <c r="NMT245" s="247"/>
      <c r="NMU245" s="247"/>
      <c r="NMV245" s="247"/>
      <c r="NMW245" s="247"/>
      <c r="NMX245" s="247"/>
      <c r="NMY245" s="247"/>
      <c r="NMZ245" s="247"/>
      <c r="NNA245" s="247"/>
      <c r="NNB245" s="247"/>
      <c r="NNC245" s="247"/>
      <c r="NND245" s="247"/>
      <c r="NNE245" s="247"/>
      <c r="NNF245" s="247"/>
      <c r="NNG245" s="247"/>
      <c r="NNH245" s="247"/>
      <c r="NNI245" s="247"/>
      <c r="NNJ245" s="247"/>
      <c r="NNK245" s="247"/>
      <c r="NNL245" s="247"/>
      <c r="NNM245" s="247"/>
      <c r="NNN245" s="247"/>
      <c r="NNO245" s="247"/>
      <c r="NNP245" s="247"/>
      <c r="NNQ245" s="247"/>
      <c r="NNR245" s="247"/>
      <c r="NNS245" s="247"/>
      <c r="NNT245" s="247"/>
      <c r="NNU245" s="247"/>
      <c r="NNV245" s="247"/>
      <c r="NNW245" s="247"/>
      <c r="NNX245" s="247"/>
      <c r="NNY245" s="247"/>
      <c r="NNZ245" s="247"/>
      <c r="NOA245" s="247"/>
      <c r="NOB245" s="247"/>
      <c r="NOC245" s="247"/>
      <c r="NOD245" s="247"/>
      <c r="NOE245" s="247"/>
      <c r="NOF245" s="247"/>
      <c r="NOG245" s="247"/>
      <c r="NOH245" s="247"/>
      <c r="NOI245" s="247"/>
      <c r="NOJ245" s="247"/>
      <c r="NOK245" s="247"/>
      <c r="NOL245" s="247"/>
      <c r="NOM245" s="247"/>
      <c r="NON245" s="247"/>
      <c r="NOO245" s="247"/>
      <c r="NOP245" s="247"/>
      <c r="NOQ245" s="247"/>
      <c r="NOR245" s="247"/>
      <c r="NOS245" s="247"/>
      <c r="NOT245" s="247"/>
      <c r="NOU245" s="247"/>
      <c r="NOV245" s="247"/>
      <c r="NOW245" s="247"/>
      <c r="NOX245" s="247"/>
      <c r="NOY245" s="247"/>
      <c r="NOZ245" s="247"/>
      <c r="NPA245" s="247"/>
      <c r="NPB245" s="247"/>
      <c r="NPC245" s="247"/>
      <c r="NPD245" s="247"/>
      <c r="NPE245" s="247"/>
      <c r="NPF245" s="247"/>
      <c r="NPG245" s="247"/>
      <c r="NPH245" s="247"/>
      <c r="NPI245" s="247"/>
      <c r="NPJ245" s="247"/>
      <c r="NPK245" s="247"/>
      <c r="NPL245" s="247"/>
      <c r="NPM245" s="247"/>
      <c r="NPN245" s="247"/>
      <c r="NPO245" s="247"/>
      <c r="NPP245" s="247"/>
      <c r="NPQ245" s="247"/>
      <c r="NPR245" s="247"/>
      <c r="NPS245" s="247"/>
      <c r="NPT245" s="247"/>
      <c r="NPU245" s="247"/>
      <c r="NPV245" s="247"/>
      <c r="NPW245" s="247"/>
      <c r="NPX245" s="247"/>
      <c r="NPY245" s="247"/>
      <c r="NPZ245" s="247"/>
      <c r="NQA245" s="247"/>
      <c r="NQB245" s="247"/>
      <c r="NQC245" s="247"/>
      <c r="NQD245" s="247"/>
      <c r="NQE245" s="247"/>
      <c r="NQF245" s="247"/>
      <c r="NQG245" s="247"/>
      <c r="NQH245" s="247"/>
      <c r="NQI245" s="247"/>
      <c r="NQJ245" s="247"/>
      <c r="NQK245" s="247"/>
      <c r="NQL245" s="247"/>
      <c r="NQM245" s="247"/>
      <c r="NQN245" s="247"/>
      <c r="NQO245" s="247"/>
      <c r="NQP245" s="247"/>
      <c r="NQQ245" s="247"/>
      <c r="NQR245" s="247"/>
      <c r="NQS245" s="247"/>
      <c r="NQT245" s="247"/>
      <c r="NQU245" s="247"/>
      <c r="NQV245" s="247"/>
      <c r="NQW245" s="247"/>
      <c r="NQX245" s="247"/>
      <c r="NQY245" s="247"/>
      <c r="NQZ245" s="247"/>
      <c r="NRA245" s="247"/>
      <c r="NRB245" s="247"/>
      <c r="NRC245" s="247"/>
      <c r="NRD245" s="247"/>
      <c r="NRE245" s="247"/>
      <c r="NRF245" s="247"/>
      <c r="NRG245" s="247"/>
      <c r="NRH245" s="247"/>
      <c r="NRI245" s="247"/>
      <c r="NRJ245" s="247"/>
      <c r="NRK245" s="247"/>
      <c r="NRL245" s="247"/>
      <c r="NRM245" s="247"/>
      <c r="NRN245" s="247"/>
      <c r="NRO245" s="247"/>
      <c r="NRP245" s="247"/>
      <c r="NRQ245" s="247"/>
      <c r="NRR245" s="247"/>
      <c r="NRS245" s="247"/>
      <c r="NRT245" s="247"/>
      <c r="NRU245" s="247"/>
      <c r="NRV245" s="247"/>
      <c r="NRW245" s="247"/>
      <c r="NRX245" s="247"/>
      <c r="NRY245" s="247"/>
      <c r="NRZ245" s="247"/>
      <c r="NSA245" s="247"/>
      <c r="NSB245" s="247"/>
      <c r="NSC245" s="247"/>
      <c r="NSD245" s="247"/>
      <c r="NSE245" s="247"/>
      <c r="NSF245" s="247"/>
      <c r="NSG245" s="247"/>
      <c r="NSH245" s="247"/>
      <c r="NSI245" s="247"/>
      <c r="NSJ245" s="247"/>
      <c r="NSK245" s="247"/>
      <c r="NSL245" s="247"/>
      <c r="NSM245" s="247"/>
      <c r="NSN245" s="247"/>
      <c r="NSO245" s="247"/>
      <c r="NSP245" s="247"/>
      <c r="NSQ245" s="247"/>
      <c r="NSR245" s="247"/>
      <c r="NSS245" s="247"/>
      <c r="NST245" s="247"/>
      <c r="NSU245" s="247"/>
      <c r="NSV245" s="247"/>
      <c r="NSW245" s="247"/>
      <c r="NSX245" s="247"/>
      <c r="NSY245" s="247"/>
      <c r="NSZ245" s="247"/>
      <c r="NTA245" s="247"/>
      <c r="NTB245" s="247"/>
      <c r="NTC245" s="247"/>
      <c r="NTD245" s="247"/>
      <c r="NTE245" s="247"/>
      <c r="NTF245" s="247"/>
      <c r="NTG245" s="247"/>
      <c r="NTH245" s="247"/>
      <c r="NTI245" s="247"/>
      <c r="NTJ245" s="247"/>
      <c r="NTK245" s="247"/>
      <c r="NTL245" s="247"/>
      <c r="NTM245" s="247"/>
      <c r="NTN245" s="247"/>
      <c r="NTO245" s="247"/>
      <c r="NTP245" s="247"/>
      <c r="NTQ245" s="247"/>
      <c r="NTR245" s="247"/>
      <c r="NTS245" s="247"/>
      <c r="NTT245" s="247"/>
      <c r="NTU245" s="247"/>
      <c r="NTV245" s="247"/>
      <c r="NTW245" s="247"/>
      <c r="NTX245" s="247"/>
      <c r="NTY245" s="247"/>
      <c r="NTZ245" s="247"/>
      <c r="NUA245" s="247"/>
      <c r="NUB245" s="247"/>
      <c r="NUC245" s="247"/>
      <c r="NUD245" s="247"/>
      <c r="NUE245" s="247"/>
      <c r="NUF245" s="247"/>
      <c r="NUG245" s="247"/>
      <c r="NUH245" s="247"/>
      <c r="NUI245" s="247"/>
      <c r="NUJ245" s="247"/>
      <c r="NUK245" s="247"/>
      <c r="NUL245" s="247"/>
      <c r="NUM245" s="247"/>
      <c r="NUN245" s="247"/>
      <c r="NUO245" s="247"/>
      <c r="NUP245" s="247"/>
      <c r="NUQ245" s="247"/>
      <c r="NUR245" s="247"/>
      <c r="NUS245" s="247"/>
      <c r="NUT245" s="247"/>
      <c r="NUU245" s="247"/>
      <c r="NUV245" s="247"/>
      <c r="NUW245" s="247"/>
      <c r="NUX245" s="247"/>
      <c r="NUY245" s="247"/>
      <c r="NUZ245" s="247"/>
      <c r="NVA245" s="247"/>
      <c r="NVB245" s="247"/>
      <c r="NVC245" s="247"/>
      <c r="NVD245" s="247"/>
      <c r="NVE245" s="247"/>
      <c r="NVF245" s="247"/>
      <c r="NVG245" s="247"/>
      <c r="NVH245" s="247"/>
      <c r="NVI245" s="247"/>
      <c r="NVJ245" s="247"/>
      <c r="NVK245" s="247"/>
      <c r="NVL245" s="247"/>
      <c r="NVM245" s="247"/>
      <c r="NVN245" s="247"/>
      <c r="NVO245" s="247"/>
      <c r="NVP245" s="247"/>
      <c r="NVQ245" s="247"/>
      <c r="NVR245" s="247"/>
      <c r="NVS245" s="247"/>
      <c r="NVT245" s="247"/>
      <c r="NVU245" s="247"/>
      <c r="NVV245" s="247"/>
      <c r="NVW245" s="247"/>
      <c r="NVX245" s="247"/>
      <c r="NVY245" s="247"/>
      <c r="NVZ245" s="247"/>
      <c r="NWA245" s="247"/>
      <c r="NWB245" s="247"/>
      <c r="NWC245" s="247"/>
      <c r="NWD245" s="247"/>
      <c r="NWE245" s="247"/>
      <c r="NWF245" s="247"/>
      <c r="NWG245" s="247"/>
      <c r="NWH245" s="247"/>
      <c r="NWI245" s="247"/>
      <c r="NWJ245" s="247"/>
      <c r="NWK245" s="247"/>
      <c r="NWL245" s="247"/>
      <c r="NWM245" s="247"/>
      <c r="NWN245" s="247"/>
      <c r="NWO245" s="247"/>
      <c r="NWP245" s="247"/>
      <c r="NWQ245" s="247"/>
      <c r="NWR245" s="247"/>
      <c r="NWS245" s="247"/>
      <c r="NWT245" s="247"/>
      <c r="NWU245" s="247"/>
      <c r="NWV245" s="247"/>
      <c r="NWW245" s="247"/>
      <c r="NWX245" s="247"/>
      <c r="NWY245" s="247"/>
      <c r="NWZ245" s="247"/>
      <c r="NXA245" s="247"/>
      <c r="NXB245" s="247"/>
      <c r="NXC245" s="247"/>
      <c r="NXD245" s="247"/>
      <c r="NXE245" s="247"/>
      <c r="NXF245" s="247"/>
      <c r="NXG245" s="247"/>
      <c r="NXH245" s="247"/>
      <c r="NXI245" s="247"/>
      <c r="NXJ245" s="247"/>
      <c r="NXK245" s="247"/>
      <c r="NXL245" s="247"/>
      <c r="NXM245" s="247"/>
      <c r="NXN245" s="247"/>
      <c r="NXO245" s="247"/>
      <c r="NXP245" s="247"/>
      <c r="NXQ245" s="247"/>
      <c r="NXR245" s="247"/>
      <c r="NXS245" s="247"/>
      <c r="NXT245" s="247"/>
      <c r="NXU245" s="247"/>
      <c r="NXV245" s="247"/>
      <c r="NXW245" s="247"/>
      <c r="NXX245" s="247"/>
      <c r="NXY245" s="247"/>
      <c r="NXZ245" s="247"/>
      <c r="NYA245" s="247"/>
      <c r="NYB245" s="247"/>
      <c r="NYC245" s="247"/>
      <c r="NYD245" s="247"/>
      <c r="NYE245" s="247"/>
      <c r="NYF245" s="247"/>
      <c r="NYG245" s="247"/>
      <c r="NYH245" s="247"/>
      <c r="NYI245" s="247"/>
      <c r="NYJ245" s="247"/>
      <c r="NYK245" s="247"/>
      <c r="NYL245" s="247"/>
      <c r="NYM245" s="247"/>
      <c r="NYN245" s="247"/>
      <c r="NYO245" s="247"/>
      <c r="NYP245" s="247"/>
      <c r="NYQ245" s="247"/>
      <c r="NYR245" s="247"/>
      <c r="NYS245" s="247"/>
      <c r="NYT245" s="247"/>
      <c r="NYU245" s="247"/>
      <c r="NYV245" s="247"/>
      <c r="NYW245" s="247"/>
      <c r="NYX245" s="247"/>
      <c r="NYY245" s="247"/>
      <c r="NYZ245" s="247"/>
      <c r="NZA245" s="247"/>
      <c r="NZB245" s="247"/>
      <c r="NZC245" s="247"/>
      <c r="NZD245" s="247"/>
      <c r="NZE245" s="247"/>
      <c r="NZF245" s="247"/>
      <c r="NZG245" s="247"/>
      <c r="NZH245" s="247"/>
      <c r="NZI245" s="247"/>
      <c r="NZJ245" s="247"/>
      <c r="NZK245" s="247"/>
      <c r="NZL245" s="247"/>
      <c r="NZM245" s="247"/>
      <c r="NZN245" s="247"/>
      <c r="NZO245" s="247"/>
      <c r="NZP245" s="247"/>
      <c r="NZQ245" s="247"/>
      <c r="NZR245" s="247"/>
      <c r="NZS245" s="247"/>
      <c r="NZT245" s="247"/>
      <c r="NZU245" s="247"/>
      <c r="NZV245" s="247"/>
      <c r="NZW245" s="247"/>
      <c r="NZX245" s="247"/>
      <c r="NZY245" s="247"/>
      <c r="NZZ245" s="247"/>
      <c r="OAA245" s="247"/>
      <c r="OAB245" s="247"/>
      <c r="OAC245" s="247"/>
      <c r="OAD245" s="247"/>
      <c r="OAE245" s="247"/>
      <c r="OAF245" s="247"/>
      <c r="OAG245" s="247"/>
      <c r="OAH245" s="247"/>
      <c r="OAI245" s="247"/>
      <c r="OAJ245" s="247"/>
      <c r="OAK245" s="247"/>
      <c r="OAL245" s="247"/>
      <c r="OAM245" s="247"/>
      <c r="OAN245" s="247"/>
      <c r="OAO245" s="247"/>
      <c r="OAP245" s="247"/>
      <c r="OAQ245" s="247"/>
      <c r="OAR245" s="247"/>
      <c r="OAS245" s="247"/>
      <c r="OAT245" s="247"/>
      <c r="OAU245" s="247"/>
      <c r="OAV245" s="247"/>
      <c r="OAW245" s="247"/>
      <c r="OAX245" s="247"/>
      <c r="OAY245" s="247"/>
      <c r="OAZ245" s="247"/>
      <c r="OBA245" s="247"/>
      <c r="OBB245" s="247"/>
      <c r="OBC245" s="247"/>
      <c r="OBD245" s="247"/>
      <c r="OBE245" s="247"/>
      <c r="OBF245" s="247"/>
      <c r="OBG245" s="247"/>
      <c r="OBH245" s="247"/>
      <c r="OBI245" s="247"/>
      <c r="OBJ245" s="247"/>
      <c r="OBK245" s="247"/>
      <c r="OBL245" s="247"/>
      <c r="OBM245" s="247"/>
      <c r="OBN245" s="247"/>
      <c r="OBO245" s="247"/>
      <c r="OBP245" s="247"/>
      <c r="OBQ245" s="247"/>
      <c r="OBR245" s="247"/>
      <c r="OBS245" s="247"/>
      <c r="OBT245" s="247"/>
      <c r="OBU245" s="247"/>
      <c r="OBV245" s="247"/>
      <c r="OBW245" s="247"/>
      <c r="OBX245" s="247"/>
      <c r="OBY245" s="247"/>
      <c r="OBZ245" s="247"/>
      <c r="OCA245" s="247"/>
      <c r="OCB245" s="247"/>
      <c r="OCC245" s="247"/>
      <c r="OCD245" s="247"/>
      <c r="OCE245" s="247"/>
      <c r="OCF245" s="247"/>
      <c r="OCG245" s="247"/>
      <c r="OCH245" s="247"/>
      <c r="OCI245" s="247"/>
      <c r="OCJ245" s="247"/>
      <c r="OCK245" s="247"/>
      <c r="OCL245" s="247"/>
      <c r="OCM245" s="247"/>
      <c r="OCN245" s="247"/>
      <c r="OCO245" s="247"/>
      <c r="OCP245" s="247"/>
      <c r="OCQ245" s="247"/>
      <c r="OCR245" s="247"/>
      <c r="OCS245" s="247"/>
      <c r="OCT245" s="247"/>
      <c r="OCU245" s="247"/>
      <c r="OCV245" s="247"/>
      <c r="OCW245" s="247"/>
      <c r="OCX245" s="247"/>
      <c r="OCY245" s="247"/>
      <c r="OCZ245" s="247"/>
      <c r="ODA245" s="247"/>
      <c r="ODB245" s="247"/>
      <c r="ODC245" s="247"/>
      <c r="ODD245" s="247"/>
      <c r="ODE245" s="247"/>
      <c r="ODF245" s="247"/>
      <c r="ODG245" s="247"/>
      <c r="ODH245" s="247"/>
      <c r="ODI245" s="247"/>
      <c r="ODJ245" s="247"/>
      <c r="ODK245" s="247"/>
      <c r="ODL245" s="247"/>
      <c r="ODM245" s="247"/>
      <c r="ODN245" s="247"/>
      <c r="ODO245" s="247"/>
      <c r="ODP245" s="247"/>
      <c r="ODQ245" s="247"/>
      <c r="ODR245" s="247"/>
      <c r="ODS245" s="247"/>
      <c r="ODT245" s="247"/>
      <c r="ODU245" s="247"/>
      <c r="ODV245" s="247"/>
      <c r="ODW245" s="247"/>
      <c r="ODX245" s="247"/>
      <c r="ODY245" s="247"/>
      <c r="ODZ245" s="247"/>
      <c r="OEA245" s="247"/>
      <c r="OEB245" s="247"/>
      <c r="OEC245" s="247"/>
      <c r="OED245" s="247"/>
      <c r="OEE245" s="247"/>
      <c r="OEF245" s="247"/>
      <c r="OEG245" s="247"/>
      <c r="OEH245" s="247"/>
      <c r="OEI245" s="247"/>
      <c r="OEJ245" s="247"/>
      <c r="OEK245" s="247"/>
      <c r="OEL245" s="247"/>
      <c r="OEM245" s="247"/>
      <c r="OEN245" s="247"/>
      <c r="OEO245" s="247"/>
      <c r="OEP245" s="247"/>
      <c r="OEQ245" s="247"/>
      <c r="OER245" s="247"/>
      <c r="OES245" s="247"/>
      <c r="OET245" s="247"/>
      <c r="OEU245" s="247"/>
      <c r="OEV245" s="247"/>
      <c r="OEW245" s="247"/>
      <c r="OEX245" s="247"/>
      <c r="OEY245" s="247"/>
      <c r="OEZ245" s="247"/>
      <c r="OFA245" s="247"/>
      <c r="OFB245" s="247"/>
      <c r="OFC245" s="247"/>
      <c r="OFD245" s="247"/>
      <c r="OFE245" s="247"/>
      <c r="OFF245" s="247"/>
      <c r="OFG245" s="247"/>
      <c r="OFH245" s="247"/>
      <c r="OFI245" s="247"/>
      <c r="OFJ245" s="247"/>
      <c r="OFK245" s="247"/>
      <c r="OFL245" s="247"/>
      <c r="OFM245" s="247"/>
      <c r="OFN245" s="247"/>
      <c r="OFO245" s="247"/>
      <c r="OFP245" s="247"/>
      <c r="OFQ245" s="247"/>
      <c r="OFR245" s="247"/>
      <c r="OFS245" s="247"/>
      <c r="OFT245" s="247"/>
      <c r="OFU245" s="247"/>
      <c r="OFV245" s="247"/>
      <c r="OFW245" s="247"/>
      <c r="OFX245" s="247"/>
      <c r="OFY245" s="247"/>
      <c r="OFZ245" s="247"/>
      <c r="OGA245" s="247"/>
      <c r="OGB245" s="247"/>
      <c r="OGC245" s="247"/>
      <c r="OGD245" s="247"/>
      <c r="OGE245" s="247"/>
      <c r="OGF245" s="247"/>
      <c r="OGG245" s="247"/>
      <c r="OGH245" s="247"/>
      <c r="OGI245" s="247"/>
      <c r="OGJ245" s="247"/>
      <c r="OGK245" s="247"/>
      <c r="OGL245" s="247"/>
      <c r="OGM245" s="247"/>
      <c r="OGN245" s="247"/>
      <c r="OGO245" s="247"/>
      <c r="OGP245" s="247"/>
      <c r="OGQ245" s="247"/>
      <c r="OGR245" s="247"/>
      <c r="OGS245" s="247"/>
      <c r="OGT245" s="247"/>
      <c r="OGU245" s="247"/>
      <c r="OGV245" s="247"/>
      <c r="OGW245" s="247"/>
      <c r="OGX245" s="247"/>
      <c r="OGY245" s="247"/>
      <c r="OGZ245" s="247"/>
      <c r="OHA245" s="247"/>
      <c r="OHB245" s="247"/>
      <c r="OHC245" s="247"/>
      <c r="OHD245" s="247"/>
      <c r="OHE245" s="247"/>
      <c r="OHF245" s="247"/>
      <c r="OHG245" s="247"/>
      <c r="OHH245" s="247"/>
      <c r="OHI245" s="247"/>
      <c r="OHJ245" s="247"/>
      <c r="OHK245" s="247"/>
      <c r="OHL245" s="247"/>
      <c r="OHM245" s="247"/>
      <c r="OHN245" s="247"/>
      <c r="OHO245" s="247"/>
      <c r="OHP245" s="247"/>
      <c r="OHQ245" s="247"/>
      <c r="OHR245" s="247"/>
      <c r="OHS245" s="247"/>
      <c r="OHT245" s="247"/>
      <c r="OHU245" s="247"/>
      <c r="OHV245" s="247"/>
      <c r="OHW245" s="247"/>
      <c r="OHX245" s="247"/>
      <c r="OHY245" s="247"/>
      <c r="OHZ245" s="247"/>
      <c r="OIA245" s="247"/>
      <c r="OIB245" s="247"/>
      <c r="OIC245" s="247"/>
      <c r="OID245" s="247"/>
      <c r="OIE245" s="247"/>
      <c r="OIF245" s="247"/>
      <c r="OIG245" s="247"/>
      <c r="OIH245" s="247"/>
      <c r="OII245" s="247"/>
      <c r="OIJ245" s="247"/>
      <c r="OIK245" s="247"/>
      <c r="OIL245" s="247"/>
      <c r="OIM245" s="247"/>
      <c r="OIN245" s="247"/>
      <c r="OIO245" s="247"/>
      <c r="OIP245" s="247"/>
      <c r="OIQ245" s="247"/>
      <c r="OIR245" s="247"/>
      <c r="OIS245" s="247"/>
      <c r="OIT245" s="247"/>
      <c r="OIU245" s="247"/>
      <c r="OIV245" s="247"/>
      <c r="OIW245" s="247"/>
      <c r="OIX245" s="247"/>
      <c r="OIY245" s="247"/>
      <c r="OIZ245" s="247"/>
      <c r="OJA245" s="247"/>
      <c r="OJB245" s="247"/>
      <c r="OJC245" s="247"/>
      <c r="OJD245" s="247"/>
      <c r="OJE245" s="247"/>
      <c r="OJF245" s="247"/>
      <c r="OJG245" s="247"/>
      <c r="OJH245" s="247"/>
      <c r="OJI245" s="247"/>
      <c r="OJJ245" s="247"/>
      <c r="OJK245" s="247"/>
      <c r="OJL245" s="247"/>
      <c r="OJM245" s="247"/>
      <c r="OJN245" s="247"/>
      <c r="OJO245" s="247"/>
      <c r="OJP245" s="247"/>
      <c r="OJQ245" s="247"/>
      <c r="OJR245" s="247"/>
      <c r="OJS245" s="247"/>
      <c r="OJT245" s="247"/>
      <c r="OJU245" s="247"/>
      <c r="OJV245" s="247"/>
      <c r="OJW245" s="247"/>
      <c r="OJX245" s="247"/>
      <c r="OJY245" s="247"/>
      <c r="OJZ245" s="247"/>
      <c r="OKA245" s="247"/>
      <c r="OKB245" s="247"/>
      <c r="OKC245" s="247"/>
      <c r="OKD245" s="247"/>
      <c r="OKE245" s="247"/>
      <c r="OKF245" s="247"/>
      <c r="OKG245" s="247"/>
      <c r="OKH245" s="247"/>
      <c r="OKI245" s="247"/>
      <c r="OKJ245" s="247"/>
      <c r="OKK245" s="247"/>
      <c r="OKL245" s="247"/>
      <c r="OKM245" s="247"/>
      <c r="OKN245" s="247"/>
      <c r="OKO245" s="247"/>
      <c r="OKP245" s="247"/>
      <c r="OKQ245" s="247"/>
      <c r="OKR245" s="247"/>
      <c r="OKS245" s="247"/>
      <c r="OKT245" s="247"/>
      <c r="OKU245" s="247"/>
      <c r="OKV245" s="247"/>
      <c r="OKW245" s="247"/>
      <c r="OKX245" s="247"/>
      <c r="OKY245" s="247"/>
      <c r="OKZ245" s="247"/>
      <c r="OLA245" s="247"/>
      <c r="OLB245" s="247"/>
      <c r="OLC245" s="247"/>
      <c r="OLD245" s="247"/>
      <c r="OLE245" s="247"/>
      <c r="OLF245" s="247"/>
      <c r="OLG245" s="247"/>
      <c r="OLH245" s="247"/>
      <c r="OLI245" s="247"/>
      <c r="OLJ245" s="247"/>
      <c r="OLK245" s="247"/>
      <c r="OLL245" s="247"/>
      <c r="OLM245" s="247"/>
      <c r="OLN245" s="247"/>
      <c r="OLO245" s="247"/>
      <c r="OLP245" s="247"/>
      <c r="OLQ245" s="247"/>
      <c r="OLR245" s="247"/>
      <c r="OLS245" s="247"/>
      <c r="OLT245" s="247"/>
      <c r="OLU245" s="247"/>
      <c r="OLV245" s="247"/>
      <c r="OLW245" s="247"/>
      <c r="OLX245" s="247"/>
      <c r="OLY245" s="247"/>
      <c r="OLZ245" s="247"/>
      <c r="OMA245" s="247"/>
      <c r="OMB245" s="247"/>
      <c r="OMC245" s="247"/>
      <c r="OMD245" s="247"/>
      <c r="OME245" s="247"/>
      <c r="OMF245" s="247"/>
      <c r="OMG245" s="247"/>
      <c r="OMH245" s="247"/>
      <c r="OMI245" s="247"/>
      <c r="OMJ245" s="247"/>
      <c r="OMK245" s="247"/>
      <c r="OML245" s="247"/>
      <c r="OMM245" s="247"/>
      <c r="OMN245" s="247"/>
      <c r="OMO245" s="247"/>
      <c r="OMP245" s="247"/>
      <c r="OMQ245" s="247"/>
      <c r="OMR245" s="247"/>
      <c r="OMS245" s="247"/>
      <c r="OMT245" s="247"/>
      <c r="OMU245" s="247"/>
      <c r="OMV245" s="247"/>
      <c r="OMW245" s="247"/>
      <c r="OMX245" s="247"/>
      <c r="OMY245" s="247"/>
      <c r="OMZ245" s="247"/>
      <c r="ONA245" s="247"/>
      <c r="ONB245" s="247"/>
      <c r="ONC245" s="247"/>
      <c r="OND245" s="247"/>
      <c r="ONE245" s="247"/>
      <c r="ONF245" s="247"/>
      <c r="ONG245" s="247"/>
      <c r="ONH245" s="247"/>
      <c r="ONI245" s="247"/>
      <c r="ONJ245" s="247"/>
      <c r="ONK245" s="247"/>
      <c r="ONL245" s="247"/>
      <c r="ONM245" s="247"/>
      <c r="ONN245" s="247"/>
      <c r="ONO245" s="247"/>
      <c r="ONP245" s="247"/>
      <c r="ONQ245" s="247"/>
      <c r="ONR245" s="247"/>
      <c r="ONS245" s="247"/>
      <c r="ONT245" s="247"/>
      <c r="ONU245" s="247"/>
      <c r="ONV245" s="247"/>
      <c r="ONW245" s="247"/>
      <c r="ONX245" s="247"/>
      <c r="ONY245" s="247"/>
      <c r="ONZ245" s="247"/>
      <c r="OOA245" s="247"/>
      <c r="OOB245" s="247"/>
      <c r="OOC245" s="247"/>
      <c r="OOD245" s="247"/>
      <c r="OOE245" s="247"/>
      <c r="OOF245" s="247"/>
      <c r="OOG245" s="247"/>
      <c r="OOH245" s="247"/>
      <c r="OOI245" s="247"/>
      <c r="OOJ245" s="247"/>
      <c r="OOK245" s="247"/>
      <c r="OOL245" s="247"/>
      <c r="OOM245" s="247"/>
      <c r="OON245" s="247"/>
      <c r="OOO245" s="247"/>
      <c r="OOP245" s="247"/>
      <c r="OOQ245" s="247"/>
      <c r="OOR245" s="247"/>
      <c r="OOS245" s="247"/>
      <c r="OOT245" s="247"/>
      <c r="OOU245" s="247"/>
      <c r="OOV245" s="247"/>
      <c r="OOW245" s="247"/>
      <c r="OOX245" s="247"/>
      <c r="OOY245" s="247"/>
      <c r="OOZ245" s="247"/>
      <c r="OPA245" s="247"/>
      <c r="OPB245" s="247"/>
      <c r="OPC245" s="247"/>
      <c r="OPD245" s="247"/>
      <c r="OPE245" s="247"/>
      <c r="OPF245" s="247"/>
      <c r="OPG245" s="247"/>
      <c r="OPH245" s="247"/>
      <c r="OPI245" s="247"/>
      <c r="OPJ245" s="247"/>
      <c r="OPK245" s="247"/>
      <c r="OPL245" s="247"/>
      <c r="OPM245" s="247"/>
      <c r="OPN245" s="247"/>
      <c r="OPO245" s="247"/>
      <c r="OPP245" s="247"/>
      <c r="OPQ245" s="247"/>
      <c r="OPR245" s="247"/>
      <c r="OPS245" s="247"/>
      <c r="OPT245" s="247"/>
      <c r="OPU245" s="247"/>
      <c r="OPV245" s="247"/>
      <c r="OPW245" s="247"/>
      <c r="OPX245" s="247"/>
      <c r="OPY245" s="247"/>
      <c r="OPZ245" s="247"/>
      <c r="OQA245" s="247"/>
      <c r="OQB245" s="247"/>
      <c r="OQC245" s="247"/>
      <c r="OQD245" s="247"/>
      <c r="OQE245" s="247"/>
      <c r="OQF245" s="247"/>
      <c r="OQG245" s="247"/>
      <c r="OQH245" s="247"/>
      <c r="OQI245" s="247"/>
      <c r="OQJ245" s="247"/>
      <c r="OQK245" s="247"/>
      <c r="OQL245" s="247"/>
      <c r="OQM245" s="247"/>
      <c r="OQN245" s="247"/>
      <c r="OQO245" s="247"/>
      <c r="OQP245" s="247"/>
      <c r="OQQ245" s="247"/>
      <c r="OQR245" s="247"/>
      <c r="OQS245" s="247"/>
      <c r="OQT245" s="247"/>
      <c r="OQU245" s="247"/>
      <c r="OQV245" s="247"/>
      <c r="OQW245" s="247"/>
      <c r="OQX245" s="247"/>
      <c r="OQY245" s="247"/>
      <c r="OQZ245" s="247"/>
      <c r="ORA245" s="247"/>
      <c r="ORB245" s="247"/>
      <c r="ORC245" s="247"/>
      <c r="ORD245" s="247"/>
      <c r="ORE245" s="247"/>
      <c r="ORF245" s="247"/>
      <c r="ORG245" s="247"/>
      <c r="ORH245" s="247"/>
      <c r="ORI245" s="247"/>
      <c r="ORJ245" s="247"/>
      <c r="ORK245" s="247"/>
      <c r="ORL245" s="247"/>
      <c r="ORM245" s="247"/>
      <c r="ORN245" s="247"/>
      <c r="ORO245" s="247"/>
      <c r="ORP245" s="247"/>
      <c r="ORQ245" s="247"/>
      <c r="ORR245" s="247"/>
      <c r="ORS245" s="247"/>
      <c r="ORT245" s="247"/>
      <c r="ORU245" s="247"/>
      <c r="ORV245" s="247"/>
      <c r="ORW245" s="247"/>
      <c r="ORX245" s="247"/>
      <c r="ORY245" s="247"/>
      <c r="ORZ245" s="247"/>
      <c r="OSA245" s="247"/>
      <c r="OSB245" s="247"/>
      <c r="OSC245" s="247"/>
      <c r="OSD245" s="247"/>
      <c r="OSE245" s="247"/>
      <c r="OSF245" s="247"/>
      <c r="OSG245" s="247"/>
      <c r="OSH245" s="247"/>
      <c r="OSI245" s="247"/>
      <c r="OSJ245" s="247"/>
      <c r="OSK245" s="247"/>
      <c r="OSL245" s="247"/>
      <c r="OSM245" s="247"/>
      <c r="OSN245" s="247"/>
      <c r="OSO245" s="247"/>
      <c r="OSP245" s="247"/>
      <c r="OSQ245" s="247"/>
      <c r="OSR245" s="247"/>
      <c r="OSS245" s="247"/>
      <c r="OST245" s="247"/>
      <c r="OSU245" s="247"/>
      <c r="OSV245" s="247"/>
      <c r="OSW245" s="247"/>
      <c r="OSX245" s="247"/>
      <c r="OSY245" s="247"/>
      <c r="OSZ245" s="247"/>
      <c r="OTA245" s="247"/>
      <c r="OTB245" s="247"/>
      <c r="OTC245" s="247"/>
      <c r="OTD245" s="247"/>
      <c r="OTE245" s="247"/>
      <c r="OTF245" s="247"/>
      <c r="OTG245" s="247"/>
      <c r="OTH245" s="247"/>
      <c r="OTI245" s="247"/>
      <c r="OTJ245" s="247"/>
      <c r="OTK245" s="247"/>
      <c r="OTL245" s="247"/>
      <c r="OTM245" s="247"/>
      <c r="OTN245" s="247"/>
      <c r="OTO245" s="247"/>
      <c r="OTP245" s="247"/>
      <c r="OTQ245" s="247"/>
      <c r="OTR245" s="247"/>
      <c r="OTS245" s="247"/>
      <c r="OTT245" s="247"/>
      <c r="OTU245" s="247"/>
      <c r="OTV245" s="247"/>
      <c r="OTW245" s="247"/>
      <c r="OTX245" s="247"/>
      <c r="OTY245" s="247"/>
      <c r="OTZ245" s="247"/>
      <c r="OUA245" s="247"/>
      <c r="OUB245" s="247"/>
      <c r="OUC245" s="247"/>
      <c r="OUD245" s="247"/>
      <c r="OUE245" s="247"/>
      <c r="OUF245" s="247"/>
      <c r="OUG245" s="247"/>
      <c r="OUH245" s="247"/>
      <c r="OUI245" s="247"/>
      <c r="OUJ245" s="247"/>
      <c r="OUK245" s="247"/>
      <c r="OUL245" s="247"/>
      <c r="OUM245" s="247"/>
      <c r="OUN245" s="247"/>
      <c r="OUO245" s="247"/>
      <c r="OUP245" s="247"/>
      <c r="OUQ245" s="247"/>
      <c r="OUR245" s="247"/>
      <c r="OUS245" s="247"/>
      <c r="OUT245" s="247"/>
      <c r="OUU245" s="247"/>
      <c r="OUV245" s="247"/>
      <c r="OUW245" s="247"/>
      <c r="OUX245" s="247"/>
      <c r="OUY245" s="247"/>
      <c r="OUZ245" s="247"/>
      <c r="OVA245" s="247"/>
      <c r="OVB245" s="247"/>
      <c r="OVC245" s="247"/>
      <c r="OVD245" s="247"/>
      <c r="OVE245" s="247"/>
      <c r="OVF245" s="247"/>
      <c r="OVG245" s="247"/>
      <c r="OVH245" s="247"/>
      <c r="OVI245" s="247"/>
      <c r="OVJ245" s="247"/>
      <c r="OVK245" s="247"/>
      <c r="OVL245" s="247"/>
      <c r="OVM245" s="247"/>
      <c r="OVN245" s="247"/>
      <c r="OVO245" s="247"/>
      <c r="OVP245" s="247"/>
      <c r="OVQ245" s="247"/>
      <c r="OVR245" s="247"/>
      <c r="OVS245" s="247"/>
      <c r="OVT245" s="247"/>
      <c r="OVU245" s="247"/>
      <c r="OVV245" s="247"/>
      <c r="OVW245" s="247"/>
      <c r="OVX245" s="247"/>
      <c r="OVY245" s="247"/>
      <c r="OVZ245" s="247"/>
      <c r="OWA245" s="247"/>
      <c r="OWB245" s="247"/>
      <c r="OWC245" s="247"/>
      <c r="OWD245" s="247"/>
      <c r="OWE245" s="247"/>
      <c r="OWF245" s="247"/>
      <c r="OWG245" s="247"/>
      <c r="OWH245" s="247"/>
      <c r="OWI245" s="247"/>
      <c r="OWJ245" s="247"/>
      <c r="OWK245" s="247"/>
      <c r="OWL245" s="247"/>
      <c r="OWM245" s="247"/>
      <c r="OWN245" s="247"/>
      <c r="OWO245" s="247"/>
      <c r="OWP245" s="247"/>
      <c r="OWQ245" s="247"/>
      <c r="OWR245" s="247"/>
      <c r="OWS245" s="247"/>
      <c r="OWT245" s="247"/>
      <c r="OWU245" s="247"/>
      <c r="OWV245" s="247"/>
      <c r="OWW245" s="247"/>
      <c r="OWX245" s="247"/>
      <c r="OWY245" s="247"/>
      <c r="OWZ245" s="247"/>
      <c r="OXA245" s="247"/>
      <c r="OXB245" s="247"/>
      <c r="OXC245" s="247"/>
      <c r="OXD245" s="247"/>
      <c r="OXE245" s="247"/>
      <c r="OXF245" s="247"/>
      <c r="OXG245" s="247"/>
      <c r="OXH245" s="247"/>
      <c r="OXI245" s="247"/>
      <c r="OXJ245" s="247"/>
      <c r="OXK245" s="247"/>
      <c r="OXL245" s="247"/>
      <c r="OXM245" s="247"/>
      <c r="OXN245" s="247"/>
      <c r="OXO245" s="247"/>
      <c r="OXP245" s="247"/>
      <c r="OXQ245" s="247"/>
      <c r="OXR245" s="247"/>
      <c r="OXS245" s="247"/>
      <c r="OXT245" s="247"/>
      <c r="OXU245" s="247"/>
      <c r="OXV245" s="247"/>
      <c r="OXW245" s="247"/>
      <c r="OXX245" s="247"/>
      <c r="OXY245" s="247"/>
      <c r="OXZ245" s="247"/>
      <c r="OYA245" s="247"/>
      <c r="OYB245" s="247"/>
      <c r="OYC245" s="247"/>
      <c r="OYD245" s="247"/>
      <c r="OYE245" s="247"/>
      <c r="OYF245" s="247"/>
      <c r="OYG245" s="247"/>
      <c r="OYH245" s="247"/>
      <c r="OYI245" s="247"/>
      <c r="OYJ245" s="247"/>
      <c r="OYK245" s="247"/>
      <c r="OYL245" s="247"/>
      <c r="OYM245" s="247"/>
      <c r="OYN245" s="247"/>
      <c r="OYO245" s="247"/>
      <c r="OYP245" s="247"/>
      <c r="OYQ245" s="247"/>
      <c r="OYR245" s="247"/>
      <c r="OYS245" s="247"/>
      <c r="OYT245" s="247"/>
      <c r="OYU245" s="247"/>
      <c r="OYV245" s="247"/>
      <c r="OYW245" s="247"/>
      <c r="OYX245" s="247"/>
      <c r="OYY245" s="247"/>
      <c r="OYZ245" s="247"/>
      <c r="OZA245" s="247"/>
      <c r="OZB245" s="247"/>
      <c r="OZC245" s="247"/>
      <c r="OZD245" s="247"/>
      <c r="OZE245" s="247"/>
      <c r="OZF245" s="247"/>
      <c r="OZG245" s="247"/>
      <c r="OZH245" s="247"/>
      <c r="OZI245" s="247"/>
      <c r="OZJ245" s="247"/>
      <c r="OZK245" s="247"/>
      <c r="OZL245" s="247"/>
      <c r="OZM245" s="247"/>
      <c r="OZN245" s="247"/>
      <c r="OZO245" s="247"/>
      <c r="OZP245" s="247"/>
      <c r="OZQ245" s="247"/>
      <c r="OZR245" s="247"/>
      <c r="OZS245" s="247"/>
      <c r="OZT245" s="247"/>
      <c r="OZU245" s="247"/>
      <c r="OZV245" s="247"/>
      <c r="OZW245" s="247"/>
      <c r="OZX245" s="247"/>
      <c r="OZY245" s="247"/>
      <c r="OZZ245" s="247"/>
      <c r="PAA245" s="247"/>
      <c r="PAB245" s="247"/>
      <c r="PAC245" s="247"/>
      <c r="PAD245" s="247"/>
      <c r="PAE245" s="247"/>
      <c r="PAF245" s="247"/>
      <c r="PAG245" s="247"/>
      <c r="PAH245" s="247"/>
      <c r="PAI245" s="247"/>
      <c r="PAJ245" s="247"/>
      <c r="PAK245" s="247"/>
      <c r="PAL245" s="247"/>
      <c r="PAM245" s="247"/>
      <c r="PAN245" s="247"/>
      <c r="PAO245" s="247"/>
      <c r="PAP245" s="247"/>
      <c r="PAQ245" s="247"/>
      <c r="PAR245" s="247"/>
      <c r="PAS245" s="247"/>
      <c r="PAT245" s="247"/>
      <c r="PAU245" s="247"/>
      <c r="PAV245" s="247"/>
      <c r="PAW245" s="247"/>
      <c r="PAX245" s="247"/>
      <c r="PAY245" s="247"/>
      <c r="PAZ245" s="247"/>
      <c r="PBA245" s="247"/>
      <c r="PBB245" s="247"/>
      <c r="PBC245" s="247"/>
      <c r="PBD245" s="247"/>
      <c r="PBE245" s="247"/>
      <c r="PBF245" s="247"/>
      <c r="PBG245" s="247"/>
      <c r="PBH245" s="247"/>
      <c r="PBI245" s="247"/>
      <c r="PBJ245" s="247"/>
      <c r="PBK245" s="247"/>
      <c r="PBL245" s="247"/>
      <c r="PBM245" s="247"/>
      <c r="PBN245" s="247"/>
      <c r="PBO245" s="247"/>
      <c r="PBP245" s="247"/>
      <c r="PBQ245" s="247"/>
      <c r="PBR245" s="247"/>
      <c r="PBS245" s="247"/>
      <c r="PBT245" s="247"/>
      <c r="PBU245" s="247"/>
      <c r="PBV245" s="247"/>
      <c r="PBW245" s="247"/>
      <c r="PBX245" s="247"/>
      <c r="PBY245" s="247"/>
      <c r="PBZ245" s="247"/>
      <c r="PCA245" s="247"/>
      <c r="PCB245" s="247"/>
      <c r="PCC245" s="247"/>
      <c r="PCD245" s="247"/>
      <c r="PCE245" s="247"/>
      <c r="PCF245" s="247"/>
      <c r="PCG245" s="247"/>
      <c r="PCH245" s="247"/>
      <c r="PCI245" s="247"/>
      <c r="PCJ245" s="247"/>
      <c r="PCK245" s="247"/>
      <c r="PCL245" s="247"/>
      <c r="PCM245" s="247"/>
      <c r="PCN245" s="247"/>
      <c r="PCO245" s="247"/>
      <c r="PCP245" s="247"/>
      <c r="PCQ245" s="247"/>
      <c r="PCR245" s="247"/>
      <c r="PCS245" s="247"/>
      <c r="PCT245" s="247"/>
      <c r="PCU245" s="247"/>
      <c r="PCV245" s="247"/>
      <c r="PCW245" s="247"/>
      <c r="PCX245" s="247"/>
      <c r="PCY245" s="247"/>
      <c r="PCZ245" s="247"/>
      <c r="PDA245" s="247"/>
      <c r="PDB245" s="247"/>
      <c r="PDC245" s="247"/>
      <c r="PDD245" s="247"/>
      <c r="PDE245" s="247"/>
      <c r="PDF245" s="247"/>
      <c r="PDG245" s="247"/>
      <c r="PDH245" s="247"/>
      <c r="PDI245" s="247"/>
      <c r="PDJ245" s="247"/>
      <c r="PDK245" s="247"/>
      <c r="PDL245" s="247"/>
      <c r="PDM245" s="247"/>
      <c r="PDN245" s="247"/>
      <c r="PDO245" s="247"/>
      <c r="PDP245" s="247"/>
      <c r="PDQ245" s="247"/>
      <c r="PDR245" s="247"/>
      <c r="PDS245" s="247"/>
      <c r="PDT245" s="247"/>
      <c r="PDU245" s="247"/>
      <c r="PDV245" s="247"/>
      <c r="PDW245" s="247"/>
      <c r="PDX245" s="247"/>
      <c r="PDY245" s="247"/>
      <c r="PDZ245" s="247"/>
      <c r="PEA245" s="247"/>
      <c r="PEB245" s="247"/>
      <c r="PEC245" s="247"/>
      <c r="PED245" s="247"/>
      <c r="PEE245" s="247"/>
      <c r="PEF245" s="247"/>
      <c r="PEG245" s="247"/>
      <c r="PEH245" s="247"/>
      <c r="PEI245" s="247"/>
      <c r="PEJ245" s="247"/>
      <c r="PEK245" s="247"/>
      <c r="PEL245" s="247"/>
      <c r="PEM245" s="247"/>
      <c r="PEN245" s="247"/>
      <c r="PEO245" s="247"/>
      <c r="PEP245" s="247"/>
      <c r="PEQ245" s="247"/>
      <c r="PER245" s="247"/>
      <c r="PES245" s="247"/>
      <c r="PET245" s="247"/>
      <c r="PEU245" s="247"/>
      <c r="PEV245" s="247"/>
      <c r="PEW245" s="247"/>
      <c r="PEX245" s="247"/>
      <c r="PEY245" s="247"/>
      <c r="PEZ245" s="247"/>
      <c r="PFA245" s="247"/>
      <c r="PFB245" s="247"/>
      <c r="PFC245" s="247"/>
      <c r="PFD245" s="247"/>
      <c r="PFE245" s="247"/>
      <c r="PFF245" s="247"/>
      <c r="PFG245" s="247"/>
      <c r="PFH245" s="247"/>
      <c r="PFI245" s="247"/>
      <c r="PFJ245" s="247"/>
      <c r="PFK245" s="247"/>
      <c r="PFL245" s="247"/>
      <c r="PFM245" s="247"/>
      <c r="PFN245" s="247"/>
      <c r="PFO245" s="247"/>
      <c r="PFP245" s="247"/>
      <c r="PFQ245" s="247"/>
      <c r="PFR245" s="247"/>
      <c r="PFS245" s="247"/>
      <c r="PFT245" s="247"/>
      <c r="PFU245" s="247"/>
      <c r="PFV245" s="247"/>
      <c r="PFW245" s="247"/>
      <c r="PFX245" s="247"/>
      <c r="PFY245" s="247"/>
      <c r="PFZ245" s="247"/>
      <c r="PGA245" s="247"/>
      <c r="PGB245" s="247"/>
      <c r="PGC245" s="247"/>
      <c r="PGD245" s="247"/>
      <c r="PGE245" s="247"/>
      <c r="PGF245" s="247"/>
      <c r="PGG245" s="247"/>
      <c r="PGH245" s="247"/>
      <c r="PGI245" s="247"/>
      <c r="PGJ245" s="247"/>
      <c r="PGK245" s="247"/>
      <c r="PGL245" s="247"/>
      <c r="PGM245" s="247"/>
      <c r="PGN245" s="247"/>
      <c r="PGO245" s="247"/>
      <c r="PGP245" s="247"/>
      <c r="PGQ245" s="247"/>
      <c r="PGR245" s="247"/>
      <c r="PGS245" s="247"/>
      <c r="PGT245" s="247"/>
      <c r="PGU245" s="247"/>
      <c r="PGV245" s="247"/>
      <c r="PGW245" s="247"/>
      <c r="PGX245" s="247"/>
      <c r="PGY245" s="247"/>
      <c r="PGZ245" s="247"/>
      <c r="PHA245" s="247"/>
      <c r="PHB245" s="247"/>
      <c r="PHC245" s="247"/>
      <c r="PHD245" s="247"/>
      <c r="PHE245" s="247"/>
      <c r="PHF245" s="247"/>
      <c r="PHG245" s="247"/>
      <c r="PHH245" s="247"/>
      <c r="PHI245" s="247"/>
      <c r="PHJ245" s="247"/>
      <c r="PHK245" s="247"/>
      <c r="PHL245" s="247"/>
      <c r="PHM245" s="247"/>
      <c r="PHN245" s="247"/>
      <c r="PHO245" s="247"/>
      <c r="PHP245" s="247"/>
      <c r="PHQ245" s="247"/>
      <c r="PHR245" s="247"/>
      <c r="PHS245" s="247"/>
      <c r="PHT245" s="247"/>
      <c r="PHU245" s="247"/>
      <c r="PHV245" s="247"/>
      <c r="PHW245" s="247"/>
      <c r="PHX245" s="247"/>
      <c r="PHY245" s="247"/>
      <c r="PHZ245" s="247"/>
      <c r="PIA245" s="247"/>
      <c r="PIB245" s="247"/>
      <c r="PIC245" s="247"/>
      <c r="PID245" s="247"/>
      <c r="PIE245" s="247"/>
      <c r="PIF245" s="247"/>
      <c r="PIG245" s="247"/>
      <c r="PIH245" s="247"/>
      <c r="PII245" s="247"/>
      <c r="PIJ245" s="247"/>
      <c r="PIK245" s="247"/>
      <c r="PIL245" s="247"/>
      <c r="PIM245" s="247"/>
      <c r="PIN245" s="247"/>
      <c r="PIO245" s="247"/>
      <c r="PIP245" s="247"/>
      <c r="PIQ245" s="247"/>
      <c r="PIR245" s="247"/>
      <c r="PIS245" s="247"/>
      <c r="PIT245" s="247"/>
      <c r="PIU245" s="247"/>
      <c r="PIV245" s="247"/>
      <c r="PIW245" s="247"/>
      <c r="PIX245" s="247"/>
      <c r="PIY245" s="247"/>
      <c r="PIZ245" s="247"/>
      <c r="PJA245" s="247"/>
      <c r="PJB245" s="247"/>
      <c r="PJC245" s="247"/>
      <c r="PJD245" s="247"/>
      <c r="PJE245" s="247"/>
      <c r="PJF245" s="247"/>
      <c r="PJG245" s="247"/>
      <c r="PJH245" s="247"/>
      <c r="PJI245" s="247"/>
      <c r="PJJ245" s="247"/>
      <c r="PJK245" s="247"/>
      <c r="PJL245" s="247"/>
      <c r="PJM245" s="247"/>
      <c r="PJN245" s="247"/>
      <c r="PJO245" s="247"/>
      <c r="PJP245" s="247"/>
      <c r="PJQ245" s="247"/>
      <c r="PJR245" s="247"/>
      <c r="PJS245" s="247"/>
      <c r="PJT245" s="247"/>
      <c r="PJU245" s="247"/>
      <c r="PJV245" s="247"/>
      <c r="PJW245" s="247"/>
      <c r="PJX245" s="247"/>
      <c r="PJY245" s="247"/>
      <c r="PJZ245" s="247"/>
      <c r="PKA245" s="247"/>
      <c r="PKB245" s="247"/>
      <c r="PKC245" s="247"/>
      <c r="PKD245" s="247"/>
      <c r="PKE245" s="247"/>
      <c r="PKF245" s="247"/>
      <c r="PKG245" s="247"/>
      <c r="PKH245" s="247"/>
      <c r="PKI245" s="247"/>
      <c r="PKJ245" s="247"/>
      <c r="PKK245" s="247"/>
      <c r="PKL245" s="247"/>
      <c r="PKM245" s="247"/>
      <c r="PKN245" s="247"/>
      <c r="PKO245" s="247"/>
      <c r="PKP245" s="247"/>
      <c r="PKQ245" s="247"/>
      <c r="PKR245" s="247"/>
      <c r="PKS245" s="247"/>
      <c r="PKT245" s="247"/>
      <c r="PKU245" s="247"/>
      <c r="PKV245" s="247"/>
      <c r="PKW245" s="247"/>
      <c r="PKX245" s="247"/>
      <c r="PKY245" s="247"/>
      <c r="PKZ245" s="247"/>
      <c r="PLA245" s="247"/>
      <c r="PLB245" s="247"/>
      <c r="PLC245" s="247"/>
      <c r="PLD245" s="247"/>
      <c r="PLE245" s="247"/>
      <c r="PLF245" s="247"/>
      <c r="PLG245" s="247"/>
      <c r="PLH245" s="247"/>
      <c r="PLI245" s="247"/>
      <c r="PLJ245" s="247"/>
      <c r="PLK245" s="247"/>
      <c r="PLL245" s="247"/>
      <c r="PLM245" s="247"/>
      <c r="PLN245" s="247"/>
      <c r="PLO245" s="247"/>
      <c r="PLP245" s="247"/>
      <c r="PLQ245" s="247"/>
      <c r="PLR245" s="247"/>
      <c r="PLS245" s="247"/>
      <c r="PLT245" s="247"/>
      <c r="PLU245" s="247"/>
      <c r="PLV245" s="247"/>
      <c r="PLW245" s="247"/>
      <c r="PLX245" s="247"/>
      <c r="PLY245" s="247"/>
      <c r="PLZ245" s="247"/>
      <c r="PMA245" s="247"/>
      <c r="PMB245" s="247"/>
      <c r="PMC245" s="247"/>
      <c r="PMD245" s="247"/>
      <c r="PME245" s="247"/>
      <c r="PMF245" s="247"/>
      <c r="PMG245" s="247"/>
      <c r="PMH245" s="247"/>
      <c r="PMI245" s="247"/>
      <c r="PMJ245" s="247"/>
      <c r="PMK245" s="247"/>
      <c r="PML245" s="247"/>
      <c r="PMM245" s="247"/>
      <c r="PMN245" s="247"/>
      <c r="PMO245" s="247"/>
      <c r="PMP245" s="247"/>
      <c r="PMQ245" s="247"/>
      <c r="PMR245" s="247"/>
      <c r="PMS245" s="247"/>
      <c r="PMT245" s="247"/>
      <c r="PMU245" s="247"/>
      <c r="PMV245" s="247"/>
      <c r="PMW245" s="247"/>
      <c r="PMX245" s="247"/>
      <c r="PMY245" s="247"/>
      <c r="PMZ245" s="247"/>
      <c r="PNA245" s="247"/>
      <c r="PNB245" s="247"/>
      <c r="PNC245" s="247"/>
      <c r="PND245" s="247"/>
      <c r="PNE245" s="247"/>
      <c r="PNF245" s="247"/>
      <c r="PNG245" s="247"/>
      <c r="PNH245" s="247"/>
      <c r="PNI245" s="247"/>
      <c r="PNJ245" s="247"/>
      <c r="PNK245" s="247"/>
      <c r="PNL245" s="247"/>
      <c r="PNM245" s="247"/>
      <c r="PNN245" s="247"/>
      <c r="PNO245" s="247"/>
      <c r="PNP245" s="247"/>
      <c r="PNQ245" s="247"/>
      <c r="PNR245" s="247"/>
      <c r="PNS245" s="247"/>
      <c r="PNT245" s="247"/>
      <c r="PNU245" s="247"/>
      <c r="PNV245" s="247"/>
      <c r="PNW245" s="247"/>
      <c r="PNX245" s="247"/>
      <c r="PNY245" s="247"/>
      <c r="PNZ245" s="247"/>
      <c r="POA245" s="247"/>
      <c r="POB245" s="247"/>
      <c r="POC245" s="247"/>
      <c r="POD245" s="247"/>
      <c r="POE245" s="247"/>
      <c r="POF245" s="247"/>
      <c r="POG245" s="247"/>
      <c r="POH245" s="247"/>
      <c r="POI245" s="247"/>
      <c r="POJ245" s="247"/>
      <c r="POK245" s="247"/>
      <c r="POL245" s="247"/>
      <c r="POM245" s="247"/>
      <c r="PON245" s="247"/>
      <c r="POO245" s="247"/>
      <c r="POP245" s="247"/>
      <c r="POQ245" s="247"/>
      <c r="POR245" s="247"/>
      <c r="POS245" s="247"/>
      <c r="POT245" s="247"/>
      <c r="POU245" s="247"/>
      <c r="POV245" s="247"/>
      <c r="POW245" s="247"/>
      <c r="POX245" s="247"/>
      <c r="POY245" s="247"/>
      <c r="POZ245" s="247"/>
      <c r="PPA245" s="247"/>
      <c r="PPB245" s="247"/>
      <c r="PPC245" s="247"/>
      <c r="PPD245" s="247"/>
      <c r="PPE245" s="247"/>
      <c r="PPF245" s="247"/>
      <c r="PPG245" s="247"/>
      <c r="PPH245" s="247"/>
      <c r="PPI245" s="247"/>
      <c r="PPJ245" s="247"/>
      <c r="PPK245" s="247"/>
      <c r="PPL245" s="247"/>
      <c r="PPM245" s="247"/>
      <c r="PPN245" s="247"/>
      <c r="PPO245" s="247"/>
      <c r="PPP245" s="247"/>
      <c r="PPQ245" s="247"/>
      <c r="PPR245" s="247"/>
      <c r="PPS245" s="247"/>
      <c r="PPT245" s="247"/>
      <c r="PPU245" s="247"/>
      <c r="PPV245" s="247"/>
      <c r="PPW245" s="247"/>
      <c r="PPX245" s="247"/>
      <c r="PPY245" s="247"/>
      <c r="PPZ245" s="247"/>
      <c r="PQA245" s="247"/>
      <c r="PQB245" s="247"/>
      <c r="PQC245" s="247"/>
      <c r="PQD245" s="247"/>
      <c r="PQE245" s="247"/>
      <c r="PQF245" s="247"/>
      <c r="PQG245" s="247"/>
      <c r="PQH245" s="247"/>
      <c r="PQI245" s="247"/>
      <c r="PQJ245" s="247"/>
      <c r="PQK245" s="247"/>
      <c r="PQL245" s="247"/>
      <c r="PQM245" s="247"/>
      <c r="PQN245" s="247"/>
      <c r="PQO245" s="247"/>
      <c r="PQP245" s="247"/>
      <c r="PQQ245" s="247"/>
      <c r="PQR245" s="247"/>
      <c r="PQS245" s="247"/>
      <c r="PQT245" s="247"/>
      <c r="PQU245" s="247"/>
      <c r="PQV245" s="247"/>
      <c r="PQW245" s="247"/>
      <c r="PQX245" s="247"/>
      <c r="PQY245" s="247"/>
      <c r="PQZ245" s="247"/>
      <c r="PRA245" s="247"/>
      <c r="PRB245" s="247"/>
      <c r="PRC245" s="247"/>
      <c r="PRD245" s="247"/>
      <c r="PRE245" s="247"/>
      <c r="PRF245" s="247"/>
      <c r="PRG245" s="247"/>
      <c r="PRH245" s="247"/>
      <c r="PRI245" s="247"/>
      <c r="PRJ245" s="247"/>
      <c r="PRK245" s="247"/>
      <c r="PRL245" s="247"/>
      <c r="PRM245" s="247"/>
      <c r="PRN245" s="247"/>
      <c r="PRO245" s="247"/>
      <c r="PRP245" s="247"/>
      <c r="PRQ245" s="247"/>
      <c r="PRR245" s="247"/>
      <c r="PRS245" s="247"/>
      <c r="PRT245" s="247"/>
      <c r="PRU245" s="247"/>
      <c r="PRV245" s="247"/>
      <c r="PRW245" s="247"/>
      <c r="PRX245" s="247"/>
      <c r="PRY245" s="247"/>
      <c r="PRZ245" s="247"/>
      <c r="PSA245" s="247"/>
      <c r="PSB245" s="247"/>
      <c r="PSC245" s="247"/>
      <c r="PSD245" s="247"/>
      <c r="PSE245" s="247"/>
      <c r="PSF245" s="247"/>
      <c r="PSG245" s="247"/>
      <c r="PSH245" s="247"/>
      <c r="PSI245" s="247"/>
      <c r="PSJ245" s="247"/>
      <c r="PSK245" s="247"/>
      <c r="PSL245" s="247"/>
      <c r="PSM245" s="247"/>
      <c r="PSN245" s="247"/>
      <c r="PSO245" s="247"/>
      <c r="PSP245" s="247"/>
      <c r="PSQ245" s="247"/>
      <c r="PSR245" s="247"/>
      <c r="PSS245" s="247"/>
      <c r="PST245" s="247"/>
      <c r="PSU245" s="247"/>
      <c r="PSV245" s="247"/>
      <c r="PSW245" s="247"/>
      <c r="PSX245" s="247"/>
      <c r="PSY245" s="247"/>
      <c r="PSZ245" s="247"/>
      <c r="PTA245" s="247"/>
      <c r="PTB245" s="247"/>
      <c r="PTC245" s="247"/>
      <c r="PTD245" s="247"/>
      <c r="PTE245" s="247"/>
      <c r="PTF245" s="247"/>
      <c r="PTG245" s="247"/>
      <c r="PTH245" s="247"/>
      <c r="PTI245" s="247"/>
      <c r="PTJ245" s="247"/>
      <c r="PTK245" s="247"/>
      <c r="PTL245" s="247"/>
      <c r="PTM245" s="247"/>
      <c r="PTN245" s="247"/>
      <c r="PTO245" s="247"/>
      <c r="PTP245" s="247"/>
      <c r="PTQ245" s="247"/>
      <c r="PTR245" s="247"/>
      <c r="PTS245" s="247"/>
      <c r="PTT245" s="247"/>
      <c r="PTU245" s="247"/>
      <c r="PTV245" s="247"/>
      <c r="PTW245" s="247"/>
      <c r="PTX245" s="247"/>
      <c r="PTY245" s="247"/>
      <c r="PTZ245" s="247"/>
      <c r="PUA245" s="247"/>
      <c r="PUB245" s="247"/>
      <c r="PUC245" s="247"/>
      <c r="PUD245" s="247"/>
      <c r="PUE245" s="247"/>
      <c r="PUF245" s="247"/>
      <c r="PUG245" s="247"/>
      <c r="PUH245" s="247"/>
      <c r="PUI245" s="247"/>
      <c r="PUJ245" s="247"/>
      <c r="PUK245" s="247"/>
      <c r="PUL245" s="247"/>
      <c r="PUM245" s="247"/>
      <c r="PUN245" s="247"/>
      <c r="PUO245" s="247"/>
      <c r="PUP245" s="247"/>
      <c r="PUQ245" s="247"/>
      <c r="PUR245" s="247"/>
      <c r="PUS245" s="247"/>
      <c r="PUT245" s="247"/>
      <c r="PUU245" s="247"/>
      <c r="PUV245" s="247"/>
      <c r="PUW245" s="247"/>
      <c r="PUX245" s="247"/>
      <c r="PUY245" s="247"/>
      <c r="PUZ245" s="247"/>
      <c r="PVA245" s="247"/>
      <c r="PVB245" s="247"/>
      <c r="PVC245" s="247"/>
      <c r="PVD245" s="247"/>
      <c r="PVE245" s="247"/>
      <c r="PVF245" s="247"/>
      <c r="PVG245" s="247"/>
      <c r="PVH245" s="247"/>
      <c r="PVI245" s="247"/>
      <c r="PVJ245" s="247"/>
      <c r="PVK245" s="247"/>
      <c r="PVL245" s="247"/>
      <c r="PVM245" s="247"/>
      <c r="PVN245" s="247"/>
      <c r="PVO245" s="247"/>
      <c r="PVP245" s="247"/>
      <c r="PVQ245" s="247"/>
      <c r="PVR245" s="247"/>
      <c r="PVS245" s="247"/>
      <c r="PVT245" s="247"/>
      <c r="PVU245" s="247"/>
      <c r="PVV245" s="247"/>
      <c r="PVW245" s="247"/>
      <c r="PVX245" s="247"/>
      <c r="PVY245" s="247"/>
      <c r="PVZ245" s="247"/>
      <c r="PWA245" s="247"/>
      <c r="PWB245" s="247"/>
      <c r="PWC245" s="247"/>
      <c r="PWD245" s="247"/>
      <c r="PWE245" s="247"/>
      <c r="PWF245" s="247"/>
      <c r="PWG245" s="247"/>
      <c r="PWH245" s="247"/>
      <c r="PWI245" s="247"/>
      <c r="PWJ245" s="247"/>
      <c r="PWK245" s="247"/>
      <c r="PWL245" s="247"/>
      <c r="PWM245" s="247"/>
      <c r="PWN245" s="247"/>
      <c r="PWO245" s="247"/>
      <c r="PWP245" s="247"/>
      <c r="PWQ245" s="247"/>
      <c r="PWR245" s="247"/>
      <c r="PWS245" s="247"/>
      <c r="PWT245" s="247"/>
      <c r="PWU245" s="247"/>
      <c r="PWV245" s="247"/>
      <c r="PWW245" s="247"/>
      <c r="PWX245" s="247"/>
      <c r="PWY245" s="247"/>
      <c r="PWZ245" s="247"/>
      <c r="PXA245" s="247"/>
      <c r="PXB245" s="247"/>
      <c r="PXC245" s="247"/>
      <c r="PXD245" s="247"/>
      <c r="PXE245" s="247"/>
      <c r="PXF245" s="247"/>
      <c r="PXG245" s="247"/>
      <c r="PXH245" s="247"/>
      <c r="PXI245" s="247"/>
      <c r="PXJ245" s="247"/>
      <c r="PXK245" s="247"/>
      <c r="PXL245" s="247"/>
      <c r="PXM245" s="247"/>
      <c r="PXN245" s="247"/>
      <c r="PXO245" s="247"/>
      <c r="PXP245" s="247"/>
      <c r="PXQ245" s="247"/>
      <c r="PXR245" s="247"/>
      <c r="PXS245" s="247"/>
      <c r="PXT245" s="247"/>
      <c r="PXU245" s="247"/>
      <c r="PXV245" s="247"/>
      <c r="PXW245" s="247"/>
      <c r="PXX245" s="247"/>
      <c r="PXY245" s="247"/>
      <c r="PXZ245" s="247"/>
      <c r="PYA245" s="247"/>
      <c r="PYB245" s="247"/>
      <c r="PYC245" s="247"/>
      <c r="PYD245" s="247"/>
      <c r="PYE245" s="247"/>
      <c r="PYF245" s="247"/>
      <c r="PYG245" s="247"/>
      <c r="PYH245" s="247"/>
      <c r="PYI245" s="247"/>
      <c r="PYJ245" s="247"/>
      <c r="PYK245" s="247"/>
      <c r="PYL245" s="247"/>
      <c r="PYM245" s="247"/>
      <c r="PYN245" s="247"/>
      <c r="PYO245" s="247"/>
      <c r="PYP245" s="247"/>
      <c r="PYQ245" s="247"/>
      <c r="PYR245" s="247"/>
      <c r="PYS245" s="247"/>
      <c r="PYT245" s="247"/>
      <c r="PYU245" s="247"/>
      <c r="PYV245" s="247"/>
      <c r="PYW245" s="247"/>
      <c r="PYX245" s="247"/>
      <c r="PYY245" s="247"/>
      <c r="PYZ245" s="247"/>
      <c r="PZA245" s="247"/>
      <c r="PZB245" s="247"/>
      <c r="PZC245" s="247"/>
      <c r="PZD245" s="247"/>
      <c r="PZE245" s="247"/>
      <c r="PZF245" s="247"/>
      <c r="PZG245" s="247"/>
      <c r="PZH245" s="247"/>
      <c r="PZI245" s="247"/>
      <c r="PZJ245" s="247"/>
      <c r="PZK245" s="247"/>
      <c r="PZL245" s="247"/>
      <c r="PZM245" s="247"/>
      <c r="PZN245" s="247"/>
      <c r="PZO245" s="247"/>
      <c r="PZP245" s="247"/>
      <c r="PZQ245" s="247"/>
      <c r="PZR245" s="247"/>
      <c r="PZS245" s="247"/>
      <c r="PZT245" s="247"/>
      <c r="PZU245" s="247"/>
      <c r="PZV245" s="247"/>
      <c r="PZW245" s="247"/>
      <c r="PZX245" s="247"/>
      <c r="PZY245" s="247"/>
      <c r="PZZ245" s="247"/>
      <c r="QAA245" s="247"/>
      <c r="QAB245" s="247"/>
      <c r="QAC245" s="247"/>
      <c r="QAD245" s="247"/>
      <c r="QAE245" s="247"/>
      <c r="QAF245" s="247"/>
      <c r="QAG245" s="247"/>
      <c r="QAH245" s="247"/>
      <c r="QAI245" s="247"/>
      <c r="QAJ245" s="247"/>
      <c r="QAK245" s="247"/>
      <c r="QAL245" s="247"/>
      <c r="QAM245" s="247"/>
      <c r="QAN245" s="247"/>
      <c r="QAO245" s="247"/>
      <c r="QAP245" s="247"/>
      <c r="QAQ245" s="247"/>
      <c r="QAR245" s="247"/>
      <c r="QAS245" s="247"/>
      <c r="QAT245" s="247"/>
      <c r="QAU245" s="247"/>
      <c r="QAV245" s="247"/>
      <c r="QAW245" s="247"/>
      <c r="QAX245" s="247"/>
      <c r="QAY245" s="247"/>
      <c r="QAZ245" s="247"/>
      <c r="QBA245" s="247"/>
      <c r="QBB245" s="247"/>
      <c r="QBC245" s="247"/>
      <c r="QBD245" s="247"/>
      <c r="QBE245" s="247"/>
      <c r="QBF245" s="247"/>
      <c r="QBG245" s="247"/>
      <c r="QBH245" s="247"/>
      <c r="QBI245" s="247"/>
      <c r="QBJ245" s="247"/>
      <c r="QBK245" s="247"/>
      <c r="QBL245" s="247"/>
      <c r="QBM245" s="247"/>
      <c r="QBN245" s="247"/>
      <c r="QBO245" s="247"/>
      <c r="QBP245" s="247"/>
      <c r="QBQ245" s="247"/>
      <c r="QBR245" s="247"/>
      <c r="QBS245" s="247"/>
      <c r="QBT245" s="247"/>
      <c r="QBU245" s="247"/>
      <c r="QBV245" s="247"/>
      <c r="QBW245" s="247"/>
      <c r="QBX245" s="247"/>
      <c r="QBY245" s="247"/>
      <c r="QBZ245" s="247"/>
      <c r="QCA245" s="247"/>
      <c r="QCB245" s="247"/>
      <c r="QCC245" s="247"/>
      <c r="QCD245" s="247"/>
      <c r="QCE245" s="247"/>
      <c r="QCF245" s="247"/>
      <c r="QCG245" s="247"/>
      <c r="QCH245" s="247"/>
      <c r="QCI245" s="247"/>
      <c r="QCJ245" s="247"/>
      <c r="QCK245" s="247"/>
      <c r="QCL245" s="247"/>
      <c r="QCM245" s="247"/>
      <c r="QCN245" s="247"/>
      <c r="QCO245" s="247"/>
      <c r="QCP245" s="247"/>
      <c r="QCQ245" s="247"/>
      <c r="QCR245" s="247"/>
      <c r="QCS245" s="247"/>
      <c r="QCT245" s="247"/>
      <c r="QCU245" s="247"/>
      <c r="QCV245" s="247"/>
      <c r="QCW245" s="247"/>
      <c r="QCX245" s="247"/>
      <c r="QCY245" s="247"/>
      <c r="QCZ245" s="247"/>
      <c r="QDA245" s="247"/>
      <c r="QDB245" s="247"/>
      <c r="QDC245" s="247"/>
      <c r="QDD245" s="247"/>
      <c r="QDE245" s="247"/>
      <c r="QDF245" s="247"/>
      <c r="QDG245" s="247"/>
      <c r="QDH245" s="247"/>
      <c r="QDI245" s="247"/>
      <c r="QDJ245" s="247"/>
      <c r="QDK245" s="247"/>
      <c r="QDL245" s="247"/>
      <c r="QDM245" s="247"/>
      <c r="QDN245" s="247"/>
      <c r="QDO245" s="247"/>
      <c r="QDP245" s="247"/>
      <c r="QDQ245" s="247"/>
      <c r="QDR245" s="247"/>
      <c r="QDS245" s="247"/>
      <c r="QDT245" s="247"/>
      <c r="QDU245" s="247"/>
      <c r="QDV245" s="247"/>
      <c r="QDW245" s="247"/>
      <c r="QDX245" s="247"/>
      <c r="QDY245" s="247"/>
      <c r="QDZ245" s="247"/>
      <c r="QEA245" s="247"/>
      <c r="QEB245" s="247"/>
      <c r="QEC245" s="247"/>
      <c r="QED245" s="247"/>
      <c r="QEE245" s="247"/>
      <c r="QEF245" s="247"/>
      <c r="QEG245" s="247"/>
      <c r="QEH245" s="247"/>
      <c r="QEI245" s="247"/>
      <c r="QEJ245" s="247"/>
      <c r="QEK245" s="247"/>
      <c r="QEL245" s="247"/>
      <c r="QEM245" s="247"/>
      <c r="QEN245" s="247"/>
      <c r="QEO245" s="247"/>
      <c r="QEP245" s="247"/>
      <c r="QEQ245" s="247"/>
      <c r="QER245" s="247"/>
      <c r="QES245" s="247"/>
      <c r="QET245" s="247"/>
      <c r="QEU245" s="247"/>
      <c r="QEV245" s="247"/>
      <c r="QEW245" s="247"/>
      <c r="QEX245" s="247"/>
      <c r="QEY245" s="247"/>
      <c r="QEZ245" s="247"/>
      <c r="QFA245" s="247"/>
      <c r="QFB245" s="247"/>
      <c r="QFC245" s="247"/>
      <c r="QFD245" s="247"/>
      <c r="QFE245" s="247"/>
      <c r="QFF245" s="247"/>
      <c r="QFG245" s="247"/>
      <c r="QFH245" s="247"/>
      <c r="QFI245" s="247"/>
      <c r="QFJ245" s="247"/>
      <c r="QFK245" s="247"/>
      <c r="QFL245" s="247"/>
      <c r="QFM245" s="247"/>
      <c r="QFN245" s="247"/>
      <c r="QFO245" s="247"/>
      <c r="QFP245" s="247"/>
      <c r="QFQ245" s="247"/>
      <c r="QFR245" s="247"/>
      <c r="QFS245" s="247"/>
      <c r="QFT245" s="247"/>
      <c r="QFU245" s="247"/>
      <c r="QFV245" s="247"/>
      <c r="QFW245" s="247"/>
      <c r="QFX245" s="247"/>
      <c r="QFY245" s="247"/>
      <c r="QFZ245" s="247"/>
      <c r="QGA245" s="247"/>
      <c r="QGB245" s="247"/>
      <c r="QGC245" s="247"/>
      <c r="QGD245" s="247"/>
      <c r="QGE245" s="247"/>
      <c r="QGF245" s="247"/>
      <c r="QGG245" s="247"/>
      <c r="QGH245" s="247"/>
      <c r="QGI245" s="247"/>
      <c r="QGJ245" s="247"/>
      <c r="QGK245" s="247"/>
      <c r="QGL245" s="247"/>
      <c r="QGM245" s="247"/>
      <c r="QGN245" s="247"/>
      <c r="QGO245" s="247"/>
      <c r="QGP245" s="247"/>
      <c r="QGQ245" s="247"/>
      <c r="QGR245" s="247"/>
      <c r="QGS245" s="247"/>
      <c r="QGT245" s="247"/>
      <c r="QGU245" s="247"/>
      <c r="QGV245" s="247"/>
      <c r="QGW245" s="247"/>
      <c r="QGX245" s="247"/>
      <c r="QGY245" s="247"/>
      <c r="QGZ245" s="247"/>
      <c r="QHA245" s="247"/>
      <c r="QHB245" s="247"/>
      <c r="QHC245" s="247"/>
      <c r="QHD245" s="247"/>
      <c r="QHE245" s="247"/>
      <c r="QHF245" s="247"/>
      <c r="QHG245" s="247"/>
      <c r="QHH245" s="247"/>
      <c r="QHI245" s="247"/>
      <c r="QHJ245" s="247"/>
      <c r="QHK245" s="247"/>
      <c r="QHL245" s="247"/>
      <c r="QHM245" s="247"/>
      <c r="QHN245" s="247"/>
      <c r="QHO245" s="247"/>
      <c r="QHP245" s="247"/>
      <c r="QHQ245" s="247"/>
      <c r="QHR245" s="247"/>
      <c r="QHS245" s="247"/>
      <c r="QHT245" s="247"/>
      <c r="QHU245" s="247"/>
      <c r="QHV245" s="247"/>
      <c r="QHW245" s="247"/>
      <c r="QHX245" s="247"/>
      <c r="QHY245" s="247"/>
      <c r="QHZ245" s="247"/>
      <c r="QIA245" s="247"/>
      <c r="QIB245" s="247"/>
      <c r="QIC245" s="247"/>
      <c r="QID245" s="247"/>
      <c r="QIE245" s="247"/>
      <c r="QIF245" s="247"/>
      <c r="QIG245" s="247"/>
      <c r="QIH245" s="247"/>
      <c r="QII245" s="247"/>
      <c r="QIJ245" s="247"/>
      <c r="QIK245" s="247"/>
      <c r="QIL245" s="247"/>
      <c r="QIM245" s="247"/>
      <c r="QIN245" s="247"/>
      <c r="QIO245" s="247"/>
      <c r="QIP245" s="247"/>
      <c r="QIQ245" s="247"/>
      <c r="QIR245" s="247"/>
      <c r="QIS245" s="247"/>
      <c r="QIT245" s="247"/>
      <c r="QIU245" s="247"/>
      <c r="QIV245" s="247"/>
      <c r="QIW245" s="247"/>
      <c r="QIX245" s="247"/>
      <c r="QIY245" s="247"/>
      <c r="QIZ245" s="247"/>
      <c r="QJA245" s="247"/>
      <c r="QJB245" s="247"/>
      <c r="QJC245" s="247"/>
      <c r="QJD245" s="247"/>
      <c r="QJE245" s="247"/>
      <c r="QJF245" s="247"/>
      <c r="QJG245" s="247"/>
      <c r="QJH245" s="247"/>
      <c r="QJI245" s="247"/>
      <c r="QJJ245" s="247"/>
      <c r="QJK245" s="247"/>
      <c r="QJL245" s="247"/>
      <c r="QJM245" s="247"/>
      <c r="QJN245" s="247"/>
      <c r="QJO245" s="247"/>
      <c r="QJP245" s="247"/>
      <c r="QJQ245" s="247"/>
      <c r="QJR245" s="247"/>
      <c r="QJS245" s="247"/>
      <c r="QJT245" s="247"/>
      <c r="QJU245" s="247"/>
      <c r="QJV245" s="247"/>
      <c r="QJW245" s="247"/>
      <c r="QJX245" s="247"/>
      <c r="QJY245" s="247"/>
      <c r="QJZ245" s="247"/>
      <c r="QKA245" s="247"/>
      <c r="QKB245" s="247"/>
      <c r="QKC245" s="247"/>
      <c r="QKD245" s="247"/>
      <c r="QKE245" s="247"/>
      <c r="QKF245" s="247"/>
      <c r="QKG245" s="247"/>
      <c r="QKH245" s="247"/>
      <c r="QKI245" s="247"/>
      <c r="QKJ245" s="247"/>
      <c r="QKK245" s="247"/>
      <c r="QKL245" s="247"/>
      <c r="QKM245" s="247"/>
      <c r="QKN245" s="247"/>
      <c r="QKO245" s="247"/>
      <c r="QKP245" s="247"/>
      <c r="QKQ245" s="247"/>
      <c r="QKR245" s="247"/>
      <c r="QKS245" s="247"/>
      <c r="QKT245" s="247"/>
      <c r="QKU245" s="247"/>
      <c r="QKV245" s="247"/>
      <c r="QKW245" s="247"/>
      <c r="QKX245" s="247"/>
      <c r="QKY245" s="247"/>
      <c r="QKZ245" s="247"/>
      <c r="QLA245" s="247"/>
      <c r="QLB245" s="247"/>
      <c r="QLC245" s="247"/>
      <c r="QLD245" s="247"/>
      <c r="QLE245" s="247"/>
      <c r="QLF245" s="247"/>
      <c r="QLG245" s="247"/>
      <c r="QLH245" s="247"/>
      <c r="QLI245" s="247"/>
      <c r="QLJ245" s="247"/>
      <c r="QLK245" s="247"/>
      <c r="QLL245" s="247"/>
      <c r="QLM245" s="247"/>
      <c r="QLN245" s="247"/>
      <c r="QLO245" s="247"/>
      <c r="QLP245" s="247"/>
      <c r="QLQ245" s="247"/>
      <c r="QLR245" s="247"/>
      <c r="QLS245" s="247"/>
      <c r="QLT245" s="247"/>
      <c r="QLU245" s="247"/>
      <c r="QLV245" s="247"/>
      <c r="QLW245" s="247"/>
      <c r="QLX245" s="247"/>
      <c r="QLY245" s="247"/>
      <c r="QLZ245" s="247"/>
      <c r="QMA245" s="247"/>
      <c r="QMB245" s="247"/>
      <c r="QMC245" s="247"/>
      <c r="QMD245" s="247"/>
      <c r="QME245" s="247"/>
      <c r="QMF245" s="247"/>
      <c r="QMG245" s="247"/>
      <c r="QMH245" s="247"/>
      <c r="QMI245" s="247"/>
      <c r="QMJ245" s="247"/>
      <c r="QMK245" s="247"/>
      <c r="QML245" s="247"/>
      <c r="QMM245" s="247"/>
      <c r="QMN245" s="247"/>
      <c r="QMO245" s="247"/>
      <c r="QMP245" s="247"/>
      <c r="QMQ245" s="247"/>
      <c r="QMR245" s="247"/>
      <c r="QMS245" s="247"/>
      <c r="QMT245" s="247"/>
      <c r="QMU245" s="247"/>
      <c r="QMV245" s="247"/>
      <c r="QMW245" s="247"/>
      <c r="QMX245" s="247"/>
      <c r="QMY245" s="247"/>
      <c r="QMZ245" s="247"/>
      <c r="QNA245" s="247"/>
      <c r="QNB245" s="247"/>
      <c r="QNC245" s="247"/>
      <c r="QND245" s="247"/>
      <c r="QNE245" s="247"/>
      <c r="QNF245" s="247"/>
      <c r="QNG245" s="247"/>
      <c r="QNH245" s="247"/>
      <c r="QNI245" s="247"/>
      <c r="QNJ245" s="247"/>
      <c r="QNK245" s="247"/>
      <c r="QNL245" s="247"/>
      <c r="QNM245" s="247"/>
      <c r="QNN245" s="247"/>
      <c r="QNO245" s="247"/>
      <c r="QNP245" s="247"/>
      <c r="QNQ245" s="247"/>
      <c r="QNR245" s="247"/>
      <c r="QNS245" s="247"/>
      <c r="QNT245" s="247"/>
      <c r="QNU245" s="247"/>
      <c r="QNV245" s="247"/>
      <c r="QNW245" s="247"/>
      <c r="QNX245" s="247"/>
      <c r="QNY245" s="247"/>
      <c r="QNZ245" s="247"/>
      <c r="QOA245" s="247"/>
      <c r="QOB245" s="247"/>
      <c r="QOC245" s="247"/>
      <c r="QOD245" s="247"/>
      <c r="QOE245" s="247"/>
      <c r="QOF245" s="247"/>
      <c r="QOG245" s="247"/>
      <c r="QOH245" s="247"/>
      <c r="QOI245" s="247"/>
      <c r="QOJ245" s="247"/>
      <c r="QOK245" s="247"/>
      <c r="QOL245" s="247"/>
      <c r="QOM245" s="247"/>
      <c r="QON245" s="247"/>
      <c r="QOO245" s="247"/>
      <c r="QOP245" s="247"/>
      <c r="QOQ245" s="247"/>
      <c r="QOR245" s="247"/>
      <c r="QOS245" s="247"/>
      <c r="QOT245" s="247"/>
      <c r="QOU245" s="247"/>
      <c r="QOV245" s="247"/>
      <c r="QOW245" s="247"/>
      <c r="QOX245" s="247"/>
      <c r="QOY245" s="247"/>
      <c r="QOZ245" s="247"/>
      <c r="QPA245" s="247"/>
      <c r="QPB245" s="247"/>
      <c r="QPC245" s="247"/>
      <c r="QPD245" s="247"/>
      <c r="QPE245" s="247"/>
      <c r="QPF245" s="247"/>
      <c r="QPG245" s="247"/>
      <c r="QPH245" s="247"/>
      <c r="QPI245" s="247"/>
      <c r="QPJ245" s="247"/>
      <c r="QPK245" s="247"/>
      <c r="QPL245" s="247"/>
      <c r="QPM245" s="247"/>
      <c r="QPN245" s="247"/>
      <c r="QPO245" s="247"/>
      <c r="QPP245" s="247"/>
      <c r="QPQ245" s="247"/>
      <c r="QPR245" s="247"/>
      <c r="QPS245" s="247"/>
      <c r="QPT245" s="247"/>
      <c r="QPU245" s="247"/>
      <c r="QPV245" s="247"/>
      <c r="QPW245" s="247"/>
      <c r="QPX245" s="247"/>
      <c r="QPY245" s="247"/>
      <c r="QPZ245" s="247"/>
      <c r="QQA245" s="247"/>
      <c r="QQB245" s="247"/>
      <c r="QQC245" s="247"/>
      <c r="QQD245" s="247"/>
      <c r="QQE245" s="247"/>
      <c r="QQF245" s="247"/>
      <c r="QQG245" s="247"/>
      <c r="QQH245" s="247"/>
      <c r="QQI245" s="247"/>
      <c r="QQJ245" s="247"/>
      <c r="QQK245" s="247"/>
      <c r="QQL245" s="247"/>
      <c r="QQM245" s="247"/>
      <c r="QQN245" s="247"/>
      <c r="QQO245" s="247"/>
      <c r="QQP245" s="247"/>
      <c r="QQQ245" s="247"/>
      <c r="QQR245" s="247"/>
      <c r="QQS245" s="247"/>
      <c r="QQT245" s="247"/>
      <c r="QQU245" s="247"/>
      <c r="QQV245" s="247"/>
      <c r="QQW245" s="247"/>
      <c r="QQX245" s="247"/>
      <c r="QQY245" s="247"/>
      <c r="QQZ245" s="247"/>
      <c r="QRA245" s="247"/>
      <c r="QRB245" s="247"/>
      <c r="QRC245" s="247"/>
      <c r="QRD245" s="247"/>
      <c r="QRE245" s="247"/>
      <c r="QRF245" s="247"/>
      <c r="QRG245" s="247"/>
      <c r="QRH245" s="247"/>
      <c r="QRI245" s="247"/>
      <c r="QRJ245" s="247"/>
      <c r="QRK245" s="247"/>
      <c r="QRL245" s="247"/>
      <c r="QRM245" s="247"/>
      <c r="QRN245" s="247"/>
      <c r="QRO245" s="247"/>
      <c r="QRP245" s="247"/>
      <c r="QRQ245" s="247"/>
      <c r="QRR245" s="247"/>
      <c r="QRS245" s="247"/>
      <c r="QRT245" s="247"/>
      <c r="QRU245" s="247"/>
      <c r="QRV245" s="247"/>
      <c r="QRW245" s="247"/>
      <c r="QRX245" s="247"/>
      <c r="QRY245" s="247"/>
      <c r="QRZ245" s="247"/>
      <c r="QSA245" s="247"/>
      <c r="QSB245" s="247"/>
      <c r="QSC245" s="247"/>
      <c r="QSD245" s="247"/>
      <c r="QSE245" s="247"/>
      <c r="QSF245" s="247"/>
      <c r="QSG245" s="247"/>
      <c r="QSH245" s="247"/>
      <c r="QSI245" s="247"/>
      <c r="QSJ245" s="247"/>
      <c r="QSK245" s="247"/>
      <c r="QSL245" s="247"/>
      <c r="QSM245" s="247"/>
      <c r="QSN245" s="247"/>
      <c r="QSO245" s="247"/>
      <c r="QSP245" s="247"/>
      <c r="QSQ245" s="247"/>
      <c r="QSR245" s="247"/>
      <c r="QSS245" s="247"/>
      <c r="QST245" s="247"/>
      <c r="QSU245" s="247"/>
      <c r="QSV245" s="247"/>
      <c r="QSW245" s="247"/>
      <c r="QSX245" s="247"/>
      <c r="QSY245" s="247"/>
      <c r="QSZ245" s="247"/>
      <c r="QTA245" s="247"/>
      <c r="QTB245" s="247"/>
      <c r="QTC245" s="247"/>
      <c r="QTD245" s="247"/>
      <c r="QTE245" s="247"/>
      <c r="QTF245" s="247"/>
      <c r="QTG245" s="247"/>
      <c r="QTH245" s="247"/>
      <c r="QTI245" s="247"/>
      <c r="QTJ245" s="247"/>
      <c r="QTK245" s="247"/>
      <c r="QTL245" s="247"/>
      <c r="QTM245" s="247"/>
      <c r="QTN245" s="247"/>
      <c r="QTO245" s="247"/>
      <c r="QTP245" s="247"/>
      <c r="QTQ245" s="247"/>
      <c r="QTR245" s="247"/>
      <c r="QTS245" s="247"/>
      <c r="QTT245" s="247"/>
      <c r="QTU245" s="247"/>
      <c r="QTV245" s="247"/>
      <c r="QTW245" s="247"/>
      <c r="QTX245" s="247"/>
      <c r="QTY245" s="247"/>
      <c r="QTZ245" s="247"/>
      <c r="QUA245" s="247"/>
      <c r="QUB245" s="247"/>
      <c r="QUC245" s="247"/>
      <c r="QUD245" s="247"/>
      <c r="QUE245" s="247"/>
      <c r="QUF245" s="247"/>
      <c r="QUG245" s="247"/>
      <c r="QUH245" s="247"/>
      <c r="QUI245" s="247"/>
      <c r="QUJ245" s="247"/>
      <c r="QUK245" s="247"/>
      <c r="QUL245" s="247"/>
      <c r="QUM245" s="247"/>
      <c r="QUN245" s="247"/>
      <c r="QUO245" s="247"/>
      <c r="QUP245" s="247"/>
      <c r="QUQ245" s="247"/>
      <c r="QUR245" s="247"/>
      <c r="QUS245" s="247"/>
      <c r="QUT245" s="247"/>
      <c r="QUU245" s="247"/>
      <c r="QUV245" s="247"/>
      <c r="QUW245" s="247"/>
      <c r="QUX245" s="247"/>
      <c r="QUY245" s="247"/>
      <c r="QUZ245" s="247"/>
      <c r="QVA245" s="247"/>
      <c r="QVB245" s="247"/>
      <c r="QVC245" s="247"/>
      <c r="QVD245" s="247"/>
      <c r="QVE245" s="247"/>
      <c r="QVF245" s="247"/>
      <c r="QVG245" s="247"/>
      <c r="QVH245" s="247"/>
      <c r="QVI245" s="247"/>
      <c r="QVJ245" s="247"/>
      <c r="QVK245" s="247"/>
      <c r="QVL245" s="247"/>
      <c r="QVM245" s="247"/>
      <c r="QVN245" s="247"/>
      <c r="QVO245" s="247"/>
      <c r="QVP245" s="247"/>
      <c r="QVQ245" s="247"/>
      <c r="QVR245" s="247"/>
      <c r="QVS245" s="247"/>
      <c r="QVT245" s="247"/>
      <c r="QVU245" s="247"/>
      <c r="QVV245" s="247"/>
      <c r="QVW245" s="247"/>
      <c r="QVX245" s="247"/>
      <c r="QVY245" s="247"/>
      <c r="QVZ245" s="247"/>
      <c r="QWA245" s="247"/>
      <c r="QWB245" s="247"/>
      <c r="QWC245" s="247"/>
      <c r="QWD245" s="247"/>
      <c r="QWE245" s="247"/>
      <c r="QWF245" s="247"/>
      <c r="QWG245" s="247"/>
      <c r="QWH245" s="247"/>
      <c r="QWI245" s="247"/>
      <c r="QWJ245" s="247"/>
      <c r="QWK245" s="247"/>
      <c r="QWL245" s="247"/>
      <c r="QWM245" s="247"/>
      <c r="QWN245" s="247"/>
      <c r="QWO245" s="247"/>
      <c r="QWP245" s="247"/>
      <c r="QWQ245" s="247"/>
      <c r="QWR245" s="247"/>
      <c r="QWS245" s="247"/>
      <c r="QWT245" s="247"/>
      <c r="QWU245" s="247"/>
      <c r="QWV245" s="247"/>
      <c r="QWW245" s="247"/>
      <c r="QWX245" s="247"/>
      <c r="QWY245" s="247"/>
      <c r="QWZ245" s="247"/>
      <c r="QXA245" s="247"/>
      <c r="QXB245" s="247"/>
      <c r="QXC245" s="247"/>
      <c r="QXD245" s="247"/>
      <c r="QXE245" s="247"/>
      <c r="QXF245" s="247"/>
      <c r="QXG245" s="247"/>
      <c r="QXH245" s="247"/>
      <c r="QXI245" s="247"/>
      <c r="QXJ245" s="247"/>
      <c r="QXK245" s="247"/>
      <c r="QXL245" s="247"/>
      <c r="QXM245" s="247"/>
      <c r="QXN245" s="247"/>
      <c r="QXO245" s="247"/>
      <c r="QXP245" s="247"/>
      <c r="QXQ245" s="247"/>
      <c r="QXR245" s="247"/>
      <c r="QXS245" s="247"/>
      <c r="QXT245" s="247"/>
      <c r="QXU245" s="247"/>
      <c r="QXV245" s="247"/>
      <c r="QXW245" s="247"/>
      <c r="QXX245" s="247"/>
      <c r="QXY245" s="247"/>
      <c r="QXZ245" s="247"/>
      <c r="QYA245" s="247"/>
      <c r="QYB245" s="247"/>
      <c r="QYC245" s="247"/>
      <c r="QYD245" s="247"/>
      <c r="QYE245" s="247"/>
      <c r="QYF245" s="247"/>
      <c r="QYG245" s="247"/>
      <c r="QYH245" s="247"/>
      <c r="QYI245" s="247"/>
      <c r="QYJ245" s="247"/>
      <c r="QYK245" s="247"/>
      <c r="QYL245" s="247"/>
      <c r="QYM245" s="247"/>
      <c r="QYN245" s="247"/>
      <c r="QYO245" s="247"/>
      <c r="QYP245" s="247"/>
      <c r="QYQ245" s="247"/>
      <c r="QYR245" s="247"/>
      <c r="QYS245" s="247"/>
      <c r="QYT245" s="247"/>
      <c r="QYU245" s="247"/>
      <c r="QYV245" s="247"/>
      <c r="QYW245" s="247"/>
      <c r="QYX245" s="247"/>
      <c r="QYY245" s="247"/>
      <c r="QYZ245" s="247"/>
      <c r="QZA245" s="247"/>
      <c r="QZB245" s="247"/>
      <c r="QZC245" s="247"/>
      <c r="QZD245" s="247"/>
      <c r="QZE245" s="247"/>
      <c r="QZF245" s="247"/>
      <c r="QZG245" s="247"/>
      <c r="QZH245" s="247"/>
      <c r="QZI245" s="247"/>
      <c r="QZJ245" s="247"/>
      <c r="QZK245" s="247"/>
      <c r="QZL245" s="247"/>
      <c r="QZM245" s="247"/>
      <c r="QZN245" s="247"/>
      <c r="QZO245" s="247"/>
      <c r="QZP245" s="247"/>
      <c r="QZQ245" s="247"/>
      <c r="QZR245" s="247"/>
      <c r="QZS245" s="247"/>
      <c r="QZT245" s="247"/>
      <c r="QZU245" s="247"/>
      <c r="QZV245" s="247"/>
      <c r="QZW245" s="247"/>
      <c r="QZX245" s="247"/>
      <c r="QZY245" s="247"/>
      <c r="QZZ245" s="247"/>
      <c r="RAA245" s="247"/>
      <c r="RAB245" s="247"/>
      <c r="RAC245" s="247"/>
      <c r="RAD245" s="247"/>
      <c r="RAE245" s="247"/>
      <c r="RAF245" s="247"/>
      <c r="RAG245" s="247"/>
      <c r="RAH245" s="247"/>
      <c r="RAI245" s="247"/>
      <c r="RAJ245" s="247"/>
      <c r="RAK245" s="247"/>
      <c r="RAL245" s="247"/>
      <c r="RAM245" s="247"/>
      <c r="RAN245" s="247"/>
      <c r="RAO245" s="247"/>
      <c r="RAP245" s="247"/>
      <c r="RAQ245" s="247"/>
      <c r="RAR245" s="247"/>
      <c r="RAS245" s="247"/>
      <c r="RAT245" s="247"/>
      <c r="RAU245" s="247"/>
      <c r="RAV245" s="247"/>
      <c r="RAW245" s="247"/>
      <c r="RAX245" s="247"/>
      <c r="RAY245" s="247"/>
      <c r="RAZ245" s="247"/>
      <c r="RBA245" s="247"/>
      <c r="RBB245" s="247"/>
      <c r="RBC245" s="247"/>
      <c r="RBD245" s="247"/>
      <c r="RBE245" s="247"/>
      <c r="RBF245" s="247"/>
      <c r="RBG245" s="247"/>
      <c r="RBH245" s="247"/>
      <c r="RBI245" s="247"/>
      <c r="RBJ245" s="247"/>
      <c r="RBK245" s="247"/>
      <c r="RBL245" s="247"/>
      <c r="RBM245" s="247"/>
      <c r="RBN245" s="247"/>
      <c r="RBO245" s="247"/>
      <c r="RBP245" s="247"/>
      <c r="RBQ245" s="247"/>
      <c r="RBR245" s="247"/>
      <c r="RBS245" s="247"/>
      <c r="RBT245" s="247"/>
      <c r="RBU245" s="247"/>
      <c r="RBV245" s="247"/>
      <c r="RBW245" s="247"/>
      <c r="RBX245" s="247"/>
      <c r="RBY245" s="247"/>
      <c r="RBZ245" s="247"/>
      <c r="RCA245" s="247"/>
      <c r="RCB245" s="247"/>
      <c r="RCC245" s="247"/>
      <c r="RCD245" s="247"/>
      <c r="RCE245" s="247"/>
      <c r="RCF245" s="247"/>
      <c r="RCG245" s="247"/>
      <c r="RCH245" s="247"/>
      <c r="RCI245" s="247"/>
      <c r="RCJ245" s="247"/>
      <c r="RCK245" s="247"/>
      <c r="RCL245" s="247"/>
      <c r="RCM245" s="247"/>
      <c r="RCN245" s="247"/>
      <c r="RCO245" s="247"/>
      <c r="RCP245" s="247"/>
      <c r="RCQ245" s="247"/>
      <c r="RCR245" s="247"/>
      <c r="RCS245" s="247"/>
      <c r="RCT245" s="247"/>
      <c r="RCU245" s="247"/>
      <c r="RCV245" s="247"/>
      <c r="RCW245" s="247"/>
      <c r="RCX245" s="247"/>
      <c r="RCY245" s="247"/>
      <c r="RCZ245" s="247"/>
      <c r="RDA245" s="247"/>
      <c r="RDB245" s="247"/>
      <c r="RDC245" s="247"/>
      <c r="RDD245" s="247"/>
      <c r="RDE245" s="247"/>
      <c r="RDF245" s="247"/>
      <c r="RDG245" s="247"/>
      <c r="RDH245" s="247"/>
      <c r="RDI245" s="247"/>
      <c r="RDJ245" s="247"/>
      <c r="RDK245" s="247"/>
      <c r="RDL245" s="247"/>
      <c r="RDM245" s="247"/>
      <c r="RDN245" s="247"/>
      <c r="RDO245" s="247"/>
      <c r="RDP245" s="247"/>
      <c r="RDQ245" s="247"/>
      <c r="RDR245" s="247"/>
      <c r="RDS245" s="247"/>
      <c r="RDT245" s="247"/>
      <c r="RDU245" s="247"/>
      <c r="RDV245" s="247"/>
      <c r="RDW245" s="247"/>
      <c r="RDX245" s="247"/>
      <c r="RDY245" s="247"/>
      <c r="RDZ245" s="247"/>
      <c r="REA245" s="247"/>
      <c r="REB245" s="247"/>
      <c r="REC245" s="247"/>
      <c r="RED245" s="247"/>
      <c r="REE245" s="247"/>
      <c r="REF245" s="247"/>
      <c r="REG245" s="247"/>
      <c r="REH245" s="247"/>
      <c r="REI245" s="247"/>
      <c r="REJ245" s="247"/>
      <c r="REK245" s="247"/>
      <c r="REL245" s="247"/>
      <c r="REM245" s="247"/>
      <c r="REN245" s="247"/>
      <c r="REO245" s="247"/>
      <c r="REP245" s="247"/>
      <c r="REQ245" s="247"/>
      <c r="RER245" s="247"/>
      <c r="RES245" s="247"/>
      <c r="RET245" s="247"/>
      <c r="REU245" s="247"/>
      <c r="REV245" s="247"/>
      <c r="REW245" s="247"/>
      <c r="REX245" s="247"/>
      <c r="REY245" s="247"/>
      <c r="REZ245" s="247"/>
      <c r="RFA245" s="247"/>
      <c r="RFB245" s="247"/>
      <c r="RFC245" s="247"/>
      <c r="RFD245" s="247"/>
      <c r="RFE245" s="247"/>
      <c r="RFF245" s="247"/>
      <c r="RFG245" s="247"/>
      <c r="RFH245" s="247"/>
      <c r="RFI245" s="247"/>
      <c r="RFJ245" s="247"/>
      <c r="RFK245" s="247"/>
      <c r="RFL245" s="247"/>
      <c r="RFM245" s="247"/>
      <c r="RFN245" s="247"/>
      <c r="RFO245" s="247"/>
      <c r="RFP245" s="247"/>
      <c r="RFQ245" s="247"/>
      <c r="RFR245" s="247"/>
      <c r="RFS245" s="247"/>
      <c r="RFT245" s="247"/>
      <c r="RFU245" s="247"/>
      <c r="RFV245" s="247"/>
      <c r="RFW245" s="247"/>
      <c r="RFX245" s="247"/>
      <c r="RFY245" s="247"/>
      <c r="RFZ245" s="247"/>
      <c r="RGA245" s="247"/>
      <c r="RGB245" s="247"/>
      <c r="RGC245" s="247"/>
      <c r="RGD245" s="247"/>
      <c r="RGE245" s="247"/>
      <c r="RGF245" s="247"/>
      <c r="RGG245" s="247"/>
      <c r="RGH245" s="247"/>
      <c r="RGI245" s="247"/>
      <c r="RGJ245" s="247"/>
      <c r="RGK245" s="247"/>
      <c r="RGL245" s="247"/>
      <c r="RGM245" s="247"/>
      <c r="RGN245" s="247"/>
      <c r="RGO245" s="247"/>
      <c r="RGP245" s="247"/>
      <c r="RGQ245" s="247"/>
      <c r="RGR245" s="247"/>
      <c r="RGS245" s="247"/>
      <c r="RGT245" s="247"/>
      <c r="RGU245" s="247"/>
      <c r="RGV245" s="247"/>
      <c r="RGW245" s="247"/>
      <c r="RGX245" s="247"/>
      <c r="RGY245" s="247"/>
      <c r="RGZ245" s="247"/>
      <c r="RHA245" s="247"/>
      <c r="RHB245" s="247"/>
      <c r="RHC245" s="247"/>
      <c r="RHD245" s="247"/>
      <c r="RHE245" s="247"/>
      <c r="RHF245" s="247"/>
      <c r="RHG245" s="247"/>
      <c r="RHH245" s="247"/>
      <c r="RHI245" s="247"/>
      <c r="RHJ245" s="247"/>
      <c r="RHK245" s="247"/>
      <c r="RHL245" s="247"/>
      <c r="RHM245" s="247"/>
      <c r="RHN245" s="247"/>
      <c r="RHO245" s="247"/>
      <c r="RHP245" s="247"/>
      <c r="RHQ245" s="247"/>
      <c r="RHR245" s="247"/>
      <c r="RHS245" s="247"/>
      <c r="RHT245" s="247"/>
      <c r="RHU245" s="247"/>
      <c r="RHV245" s="247"/>
      <c r="RHW245" s="247"/>
      <c r="RHX245" s="247"/>
      <c r="RHY245" s="247"/>
      <c r="RHZ245" s="247"/>
      <c r="RIA245" s="247"/>
      <c r="RIB245" s="247"/>
      <c r="RIC245" s="247"/>
      <c r="RID245" s="247"/>
      <c r="RIE245" s="247"/>
      <c r="RIF245" s="247"/>
      <c r="RIG245" s="247"/>
      <c r="RIH245" s="247"/>
      <c r="RII245" s="247"/>
      <c r="RIJ245" s="247"/>
      <c r="RIK245" s="247"/>
      <c r="RIL245" s="247"/>
      <c r="RIM245" s="247"/>
      <c r="RIN245" s="247"/>
      <c r="RIO245" s="247"/>
      <c r="RIP245" s="247"/>
      <c r="RIQ245" s="247"/>
      <c r="RIR245" s="247"/>
      <c r="RIS245" s="247"/>
      <c r="RIT245" s="247"/>
      <c r="RIU245" s="247"/>
      <c r="RIV245" s="247"/>
      <c r="RIW245" s="247"/>
      <c r="RIX245" s="247"/>
      <c r="RIY245" s="247"/>
      <c r="RIZ245" s="247"/>
      <c r="RJA245" s="247"/>
      <c r="RJB245" s="247"/>
      <c r="RJC245" s="247"/>
      <c r="RJD245" s="247"/>
      <c r="RJE245" s="247"/>
      <c r="RJF245" s="247"/>
      <c r="RJG245" s="247"/>
      <c r="RJH245" s="247"/>
      <c r="RJI245" s="247"/>
      <c r="RJJ245" s="247"/>
      <c r="RJK245" s="247"/>
      <c r="RJL245" s="247"/>
      <c r="RJM245" s="247"/>
      <c r="RJN245" s="247"/>
      <c r="RJO245" s="247"/>
      <c r="RJP245" s="247"/>
      <c r="RJQ245" s="247"/>
      <c r="RJR245" s="247"/>
      <c r="RJS245" s="247"/>
      <c r="RJT245" s="247"/>
      <c r="RJU245" s="247"/>
      <c r="RJV245" s="247"/>
      <c r="RJW245" s="247"/>
      <c r="RJX245" s="247"/>
      <c r="RJY245" s="247"/>
      <c r="RJZ245" s="247"/>
      <c r="RKA245" s="247"/>
      <c r="RKB245" s="247"/>
      <c r="RKC245" s="247"/>
      <c r="RKD245" s="247"/>
      <c r="RKE245" s="247"/>
      <c r="RKF245" s="247"/>
      <c r="RKG245" s="247"/>
      <c r="RKH245" s="247"/>
      <c r="RKI245" s="247"/>
      <c r="RKJ245" s="247"/>
      <c r="RKK245" s="247"/>
      <c r="RKL245" s="247"/>
      <c r="RKM245" s="247"/>
      <c r="RKN245" s="247"/>
      <c r="RKO245" s="247"/>
      <c r="RKP245" s="247"/>
      <c r="RKQ245" s="247"/>
      <c r="RKR245" s="247"/>
      <c r="RKS245" s="247"/>
      <c r="RKT245" s="247"/>
      <c r="RKU245" s="247"/>
      <c r="RKV245" s="247"/>
      <c r="RKW245" s="247"/>
      <c r="RKX245" s="247"/>
      <c r="RKY245" s="247"/>
      <c r="RKZ245" s="247"/>
      <c r="RLA245" s="247"/>
      <c r="RLB245" s="247"/>
      <c r="RLC245" s="247"/>
      <c r="RLD245" s="247"/>
      <c r="RLE245" s="247"/>
      <c r="RLF245" s="247"/>
      <c r="RLG245" s="247"/>
      <c r="RLH245" s="247"/>
      <c r="RLI245" s="247"/>
      <c r="RLJ245" s="247"/>
      <c r="RLK245" s="247"/>
      <c r="RLL245" s="247"/>
      <c r="RLM245" s="247"/>
      <c r="RLN245" s="247"/>
      <c r="RLO245" s="247"/>
      <c r="RLP245" s="247"/>
      <c r="RLQ245" s="247"/>
      <c r="RLR245" s="247"/>
      <c r="RLS245" s="247"/>
      <c r="RLT245" s="247"/>
      <c r="RLU245" s="247"/>
      <c r="RLV245" s="247"/>
      <c r="RLW245" s="247"/>
      <c r="RLX245" s="247"/>
      <c r="RLY245" s="247"/>
      <c r="RLZ245" s="247"/>
      <c r="RMA245" s="247"/>
      <c r="RMB245" s="247"/>
      <c r="RMC245" s="247"/>
      <c r="RMD245" s="247"/>
      <c r="RME245" s="247"/>
      <c r="RMF245" s="247"/>
      <c r="RMG245" s="247"/>
      <c r="RMH245" s="247"/>
      <c r="RMI245" s="247"/>
      <c r="RMJ245" s="247"/>
      <c r="RMK245" s="247"/>
      <c r="RML245" s="247"/>
      <c r="RMM245" s="247"/>
      <c r="RMN245" s="247"/>
      <c r="RMO245" s="247"/>
      <c r="RMP245" s="247"/>
      <c r="RMQ245" s="247"/>
      <c r="RMR245" s="247"/>
      <c r="RMS245" s="247"/>
      <c r="RMT245" s="247"/>
      <c r="RMU245" s="247"/>
      <c r="RMV245" s="247"/>
      <c r="RMW245" s="247"/>
      <c r="RMX245" s="247"/>
      <c r="RMY245" s="247"/>
      <c r="RMZ245" s="247"/>
      <c r="RNA245" s="247"/>
      <c r="RNB245" s="247"/>
      <c r="RNC245" s="247"/>
      <c r="RND245" s="247"/>
      <c r="RNE245" s="247"/>
      <c r="RNF245" s="247"/>
      <c r="RNG245" s="247"/>
      <c r="RNH245" s="247"/>
      <c r="RNI245" s="247"/>
      <c r="RNJ245" s="247"/>
      <c r="RNK245" s="247"/>
      <c r="RNL245" s="247"/>
      <c r="RNM245" s="247"/>
      <c r="RNN245" s="247"/>
      <c r="RNO245" s="247"/>
      <c r="RNP245" s="247"/>
      <c r="RNQ245" s="247"/>
      <c r="RNR245" s="247"/>
      <c r="RNS245" s="247"/>
      <c r="RNT245" s="247"/>
      <c r="RNU245" s="247"/>
      <c r="RNV245" s="247"/>
      <c r="RNW245" s="247"/>
      <c r="RNX245" s="247"/>
      <c r="RNY245" s="247"/>
      <c r="RNZ245" s="247"/>
      <c r="ROA245" s="247"/>
      <c r="ROB245" s="247"/>
      <c r="ROC245" s="247"/>
      <c r="ROD245" s="247"/>
      <c r="ROE245" s="247"/>
      <c r="ROF245" s="247"/>
      <c r="ROG245" s="247"/>
      <c r="ROH245" s="247"/>
      <c r="ROI245" s="247"/>
      <c r="ROJ245" s="247"/>
      <c r="ROK245" s="247"/>
      <c r="ROL245" s="247"/>
      <c r="ROM245" s="247"/>
      <c r="RON245" s="247"/>
      <c r="ROO245" s="247"/>
      <c r="ROP245" s="247"/>
      <c r="ROQ245" s="247"/>
      <c r="ROR245" s="247"/>
      <c r="ROS245" s="247"/>
      <c r="ROT245" s="247"/>
      <c r="ROU245" s="247"/>
      <c r="ROV245" s="247"/>
      <c r="ROW245" s="247"/>
      <c r="ROX245" s="247"/>
      <c r="ROY245" s="247"/>
      <c r="ROZ245" s="247"/>
      <c r="RPA245" s="247"/>
      <c r="RPB245" s="247"/>
      <c r="RPC245" s="247"/>
      <c r="RPD245" s="247"/>
      <c r="RPE245" s="247"/>
      <c r="RPF245" s="247"/>
      <c r="RPG245" s="247"/>
      <c r="RPH245" s="247"/>
      <c r="RPI245" s="247"/>
      <c r="RPJ245" s="247"/>
      <c r="RPK245" s="247"/>
      <c r="RPL245" s="247"/>
      <c r="RPM245" s="247"/>
      <c r="RPN245" s="247"/>
      <c r="RPO245" s="247"/>
      <c r="RPP245" s="247"/>
      <c r="RPQ245" s="247"/>
      <c r="RPR245" s="247"/>
      <c r="RPS245" s="247"/>
      <c r="RPT245" s="247"/>
      <c r="RPU245" s="247"/>
      <c r="RPV245" s="247"/>
      <c r="RPW245" s="247"/>
      <c r="RPX245" s="247"/>
      <c r="RPY245" s="247"/>
      <c r="RPZ245" s="247"/>
      <c r="RQA245" s="247"/>
      <c r="RQB245" s="247"/>
      <c r="RQC245" s="247"/>
      <c r="RQD245" s="247"/>
      <c r="RQE245" s="247"/>
      <c r="RQF245" s="247"/>
      <c r="RQG245" s="247"/>
      <c r="RQH245" s="247"/>
      <c r="RQI245" s="247"/>
      <c r="RQJ245" s="247"/>
      <c r="RQK245" s="247"/>
      <c r="RQL245" s="247"/>
      <c r="RQM245" s="247"/>
      <c r="RQN245" s="247"/>
      <c r="RQO245" s="247"/>
      <c r="RQP245" s="247"/>
      <c r="RQQ245" s="247"/>
      <c r="RQR245" s="247"/>
      <c r="RQS245" s="247"/>
      <c r="RQT245" s="247"/>
      <c r="RQU245" s="247"/>
      <c r="RQV245" s="247"/>
      <c r="RQW245" s="247"/>
      <c r="RQX245" s="247"/>
      <c r="RQY245" s="247"/>
      <c r="RQZ245" s="247"/>
      <c r="RRA245" s="247"/>
      <c r="RRB245" s="247"/>
      <c r="RRC245" s="247"/>
      <c r="RRD245" s="247"/>
      <c r="RRE245" s="247"/>
      <c r="RRF245" s="247"/>
      <c r="RRG245" s="247"/>
      <c r="RRH245" s="247"/>
      <c r="RRI245" s="247"/>
      <c r="RRJ245" s="247"/>
      <c r="RRK245" s="247"/>
      <c r="RRL245" s="247"/>
      <c r="RRM245" s="247"/>
      <c r="RRN245" s="247"/>
      <c r="RRO245" s="247"/>
      <c r="RRP245" s="247"/>
      <c r="RRQ245" s="247"/>
      <c r="RRR245" s="247"/>
      <c r="RRS245" s="247"/>
      <c r="RRT245" s="247"/>
      <c r="RRU245" s="247"/>
      <c r="RRV245" s="247"/>
      <c r="RRW245" s="247"/>
      <c r="RRX245" s="247"/>
      <c r="RRY245" s="247"/>
      <c r="RRZ245" s="247"/>
      <c r="RSA245" s="247"/>
      <c r="RSB245" s="247"/>
      <c r="RSC245" s="247"/>
      <c r="RSD245" s="247"/>
      <c r="RSE245" s="247"/>
      <c r="RSF245" s="247"/>
      <c r="RSG245" s="247"/>
      <c r="RSH245" s="247"/>
      <c r="RSI245" s="247"/>
      <c r="RSJ245" s="247"/>
      <c r="RSK245" s="247"/>
      <c r="RSL245" s="247"/>
      <c r="RSM245" s="247"/>
      <c r="RSN245" s="247"/>
      <c r="RSO245" s="247"/>
      <c r="RSP245" s="247"/>
      <c r="RSQ245" s="247"/>
      <c r="RSR245" s="247"/>
      <c r="RSS245" s="247"/>
      <c r="RST245" s="247"/>
      <c r="RSU245" s="247"/>
      <c r="RSV245" s="247"/>
      <c r="RSW245" s="247"/>
      <c r="RSX245" s="247"/>
      <c r="RSY245" s="247"/>
      <c r="RSZ245" s="247"/>
      <c r="RTA245" s="247"/>
      <c r="RTB245" s="247"/>
      <c r="RTC245" s="247"/>
      <c r="RTD245" s="247"/>
      <c r="RTE245" s="247"/>
      <c r="RTF245" s="247"/>
      <c r="RTG245" s="247"/>
      <c r="RTH245" s="247"/>
      <c r="RTI245" s="247"/>
      <c r="RTJ245" s="247"/>
      <c r="RTK245" s="247"/>
      <c r="RTL245" s="247"/>
      <c r="RTM245" s="247"/>
      <c r="RTN245" s="247"/>
      <c r="RTO245" s="247"/>
      <c r="RTP245" s="247"/>
      <c r="RTQ245" s="247"/>
      <c r="RTR245" s="247"/>
      <c r="RTS245" s="247"/>
      <c r="RTT245" s="247"/>
      <c r="RTU245" s="247"/>
      <c r="RTV245" s="247"/>
      <c r="RTW245" s="247"/>
      <c r="RTX245" s="247"/>
      <c r="RTY245" s="247"/>
      <c r="RTZ245" s="247"/>
      <c r="RUA245" s="247"/>
      <c r="RUB245" s="247"/>
      <c r="RUC245" s="247"/>
      <c r="RUD245" s="247"/>
      <c r="RUE245" s="247"/>
      <c r="RUF245" s="247"/>
      <c r="RUG245" s="247"/>
      <c r="RUH245" s="247"/>
      <c r="RUI245" s="247"/>
      <c r="RUJ245" s="247"/>
      <c r="RUK245" s="247"/>
      <c r="RUL245" s="247"/>
      <c r="RUM245" s="247"/>
      <c r="RUN245" s="247"/>
      <c r="RUO245" s="247"/>
      <c r="RUP245" s="247"/>
      <c r="RUQ245" s="247"/>
      <c r="RUR245" s="247"/>
      <c r="RUS245" s="247"/>
      <c r="RUT245" s="247"/>
      <c r="RUU245" s="247"/>
      <c r="RUV245" s="247"/>
      <c r="RUW245" s="247"/>
      <c r="RUX245" s="247"/>
      <c r="RUY245" s="247"/>
      <c r="RUZ245" s="247"/>
      <c r="RVA245" s="247"/>
      <c r="RVB245" s="247"/>
      <c r="RVC245" s="247"/>
      <c r="RVD245" s="247"/>
      <c r="RVE245" s="247"/>
      <c r="RVF245" s="247"/>
      <c r="RVG245" s="247"/>
      <c r="RVH245" s="247"/>
      <c r="RVI245" s="247"/>
      <c r="RVJ245" s="247"/>
      <c r="RVK245" s="247"/>
      <c r="RVL245" s="247"/>
      <c r="RVM245" s="247"/>
      <c r="RVN245" s="247"/>
      <c r="RVO245" s="247"/>
      <c r="RVP245" s="247"/>
      <c r="RVQ245" s="247"/>
      <c r="RVR245" s="247"/>
      <c r="RVS245" s="247"/>
      <c r="RVT245" s="247"/>
      <c r="RVU245" s="247"/>
      <c r="RVV245" s="247"/>
      <c r="RVW245" s="247"/>
      <c r="RVX245" s="247"/>
      <c r="RVY245" s="247"/>
      <c r="RVZ245" s="247"/>
      <c r="RWA245" s="247"/>
      <c r="RWB245" s="247"/>
      <c r="RWC245" s="247"/>
      <c r="RWD245" s="247"/>
      <c r="RWE245" s="247"/>
      <c r="RWF245" s="247"/>
      <c r="RWG245" s="247"/>
      <c r="RWH245" s="247"/>
      <c r="RWI245" s="247"/>
      <c r="RWJ245" s="247"/>
      <c r="RWK245" s="247"/>
      <c r="RWL245" s="247"/>
      <c r="RWM245" s="247"/>
      <c r="RWN245" s="247"/>
      <c r="RWO245" s="247"/>
      <c r="RWP245" s="247"/>
      <c r="RWQ245" s="247"/>
      <c r="RWR245" s="247"/>
      <c r="RWS245" s="247"/>
      <c r="RWT245" s="247"/>
      <c r="RWU245" s="247"/>
      <c r="RWV245" s="247"/>
      <c r="RWW245" s="247"/>
      <c r="RWX245" s="247"/>
      <c r="RWY245" s="247"/>
      <c r="RWZ245" s="247"/>
      <c r="RXA245" s="247"/>
      <c r="RXB245" s="247"/>
      <c r="RXC245" s="247"/>
      <c r="RXD245" s="247"/>
      <c r="RXE245" s="247"/>
      <c r="RXF245" s="247"/>
      <c r="RXG245" s="247"/>
      <c r="RXH245" s="247"/>
      <c r="RXI245" s="247"/>
      <c r="RXJ245" s="247"/>
      <c r="RXK245" s="247"/>
      <c r="RXL245" s="247"/>
      <c r="RXM245" s="247"/>
      <c r="RXN245" s="247"/>
      <c r="RXO245" s="247"/>
      <c r="RXP245" s="247"/>
      <c r="RXQ245" s="247"/>
      <c r="RXR245" s="247"/>
      <c r="RXS245" s="247"/>
      <c r="RXT245" s="247"/>
      <c r="RXU245" s="247"/>
      <c r="RXV245" s="247"/>
      <c r="RXW245" s="247"/>
      <c r="RXX245" s="247"/>
      <c r="RXY245" s="247"/>
      <c r="RXZ245" s="247"/>
      <c r="RYA245" s="247"/>
      <c r="RYB245" s="247"/>
      <c r="RYC245" s="247"/>
      <c r="RYD245" s="247"/>
      <c r="RYE245" s="247"/>
      <c r="RYF245" s="247"/>
      <c r="RYG245" s="247"/>
      <c r="RYH245" s="247"/>
      <c r="RYI245" s="247"/>
      <c r="RYJ245" s="247"/>
      <c r="RYK245" s="247"/>
      <c r="RYL245" s="247"/>
      <c r="RYM245" s="247"/>
      <c r="RYN245" s="247"/>
      <c r="RYO245" s="247"/>
      <c r="RYP245" s="247"/>
      <c r="RYQ245" s="247"/>
      <c r="RYR245" s="247"/>
      <c r="RYS245" s="247"/>
      <c r="RYT245" s="247"/>
      <c r="RYU245" s="247"/>
      <c r="RYV245" s="247"/>
      <c r="RYW245" s="247"/>
      <c r="RYX245" s="247"/>
      <c r="RYY245" s="247"/>
      <c r="RYZ245" s="247"/>
      <c r="RZA245" s="247"/>
      <c r="RZB245" s="247"/>
      <c r="RZC245" s="247"/>
      <c r="RZD245" s="247"/>
      <c r="RZE245" s="247"/>
      <c r="RZF245" s="247"/>
      <c r="RZG245" s="247"/>
      <c r="RZH245" s="247"/>
      <c r="RZI245" s="247"/>
      <c r="RZJ245" s="247"/>
      <c r="RZK245" s="247"/>
      <c r="RZL245" s="247"/>
      <c r="RZM245" s="247"/>
      <c r="RZN245" s="247"/>
      <c r="RZO245" s="247"/>
      <c r="RZP245" s="247"/>
      <c r="RZQ245" s="247"/>
      <c r="RZR245" s="247"/>
      <c r="RZS245" s="247"/>
      <c r="RZT245" s="247"/>
      <c r="RZU245" s="247"/>
      <c r="RZV245" s="247"/>
      <c r="RZW245" s="247"/>
      <c r="RZX245" s="247"/>
      <c r="RZY245" s="247"/>
      <c r="RZZ245" s="247"/>
      <c r="SAA245" s="247"/>
      <c r="SAB245" s="247"/>
      <c r="SAC245" s="247"/>
      <c r="SAD245" s="247"/>
      <c r="SAE245" s="247"/>
      <c r="SAF245" s="247"/>
      <c r="SAG245" s="247"/>
      <c r="SAH245" s="247"/>
      <c r="SAI245" s="247"/>
      <c r="SAJ245" s="247"/>
      <c r="SAK245" s="247"/>
      <c r="SAL245" s="247"/>
      <c r="SAM245" s="247"/>
      <c r="SAN245" s="247"/>
      <c r="SAO245" s="247"/>
      <c r="SAP245" s="247"/>
      <c r="SAQ245" s="247"/>
      <c r="SAR245" s="247"/>
      <c r="SAS245" s="247"/>
      <c r="SAT245" s="247"/>
      <c r="SAU245" s="247"/>
      <c r="SAV245" s="247"/>
      <c r="SAW245" s="247"/>
      <c r="SAX245" s="247"/>
      <c r="SAY245" s="247"/>
      <c r="SAZ245" s="247"/>
      <c r="SBA245" s="247"/>
      <c r="SBB245" s="247"/>
      <c r="SBC245" s="247"/>
      <c r="SBD245" s="247"/>
      <c r="SBE245" s="247"/>
      <c r="SBF245" s="247"/>
      <c r="SBG245" s="247"/>
      <c r="SBH245" s="247"/>
      <c r="SBI245" s="247"/>
      <c r="SBJ245" s="247"/>
      <c r="SBK245" s="247"/>
      <c r="SBL245" s="247"/>
      <c r="SBM245" s="247"/>
      <c r="SBN245" s="247"/>
      <c r="SBO245" s="247"/>
      <c r="SBP245" s="247"/>
      <c r="SBQ245" s="247"/>
      <c r="SBR245" s="247"/>
      <c r="SBS245" s="247"/>
      <c r="SBT245" s="247"/>
      <c r="SBU245" s="247"/>
      <c r="SBV245" s="247"/>
      <c r="SBW245" s="247"/>
      <c r="SBX245" s="247"/>
      <c r="SBY245" s="247"/>
      <c r="SBZ245" s="247"/>
      <c r="SCA245" s="247"/>
      <c r="SCB245" s="247"/>
      <c r="SCC245" s="247"/>
      <c r="SCD245" s="247"/>
      <c r="SCE245" s="247"/>
      <c r="SCF245" s="247"/>
      <c r="SCG245" s="247"/>
      <c r="SCH245" s="247"/>
      <c r="SCI245" s="247"/>
      <c r="SCJ245" s="247"/>
      <c r="SCK245" s="247"/>
      <c r="SCL245" s="247"/>
      <c r="SCM245" s="247"/>
      <c r="SCN245" s="247"/>
      <c r="SCO245" s="247"/>
      <c r="SCP245" s="247"/>
      <c r="SCQ245" s="247"/>
      <c r="SCR245" s="247"/>
      <c r="SCS245" s="247"/>
      <c r="SCT245" s="247"/>
      <c r="SCU245" s="247"/>
      <c r="SCV245" s="247"/>
      <c r="SCW245" s="247"/>
      <c r="SCX245" s="247"/>
      <c r="SCY245" s="247"/>
      <c r="SCZ245" s="247"/>
      <c r="SDA245" s="247"/>
      <c r="SDB245" s="247"/>
      <c r="SDC245" s="247"/>
      <c r="SDD245" s="247"/>
      <c r="SDE245" s="247"/>
      <c r="SDF245" s="247"/>
      <c r="SDG245" s="247"/>
      <c r="SDH245" s="247"/>
      <c r="SDI245" s="247"/>
      <c r="SDJ245" s="247"/>
      <c r="SDK245" s="247"/>
      <c r="SDL245" s="247"/>
      <c r="SDM245" s="247"/>
      <c r="SDN245" s="247"/>
      <c r="SDO245" s="247"/>
      <c r="SDP245" s="247"/>
      <c r="SDQ245" s="247"/>
      <c r="SDR245" s="247"/>
      <c r="SDS245" s="247"/>
      <c r="SDT245" s="247"/>
      <c r="SDU245" s="247"/>
      <c r="SDV245" s="247"/>
      <c r="SDW245" s="247"/>
      <c r="SDX245" s="247"/>
      <c r="SDY245" s="247"/>
      <c r="SDZ245" s="247"/>
      <c r="SEA245" s="247"/>
      <c r="SEB245" s="247"/>
      <c r="SEC245" s="247"/>
      <c r="SED245" s="247"/>
      <c r="SEE245" s="247"/>
      <c r="SEF245" s="247"/>
      <c r="SEG245" s="247"/>
      <c r="SEH245" s="247"/>
      <c r="SEI245" s="247"/>
      <c r="SEJ245" s="247"/>
      <c r="SEK245" s="247"/>
      <c r="SEL245" s="247"/>
      <c r="SEM245" s="247"/>
      <c r="SEN245" s="247"/>
      <c r="SEO245" s="247"/>
      <c r="SEP245" s="247"/>
      <c r="SEQ245" s="247"/>
      <c r="SER245" s="247"/>
      <c r="SES245" s="247"/>
      <c r="SET245" s="247"/>
      <c r="SEU245" s="247"/>
      <c r="SEV245" s="247"/>
      <c r="SEW245" s="247"/>
      <c r="SEX245" s="247"/>
      <c r="SEY245" s="247"/>
      <c r="SEZ245" s="247"/>
      <c r="SFA245" s="247"/>
      <c r="SFB245" s="247"/>
      <c r="SFC245" s="247"/>
      <c r="SFD245" s="247"/>
      <c r="SFE245" s="247"/>
      <c r="SFF245" s="247"/>
      <c r="SFG245" s="247"/>
      <c r="SFH245" s="247"/>
      <c r="SFI245" s="247"/>
      <c r="SFJ245" s="247"/>
      <c r="SFK245" s="247"/>
      <c r="SFL245" s="247"/>
      <c r="SFM245" s="247"/>
      <c r="SFN245" s="247"/>
      <c r="SFO245" s="247"/>
      <c r="SFP245" s="247"/>
      <c r="SFQ245" s="247"/>
      <c r="SFR245" s="247"/>
      <c r="SFS245" s="247"/>
      <c r="SFT245" s="247"/>
      <c r="SFU245" s="247"/>
      <c r="SFV245" s="247"/>
      <c r="SFW245" s="247"/>
      <c r="SFX245" s="247"/>
      <c r="SFY245" s="247"/>
      <c r="SFZ245" s="247"/>
      <c r="SGA245" s="247"/>
      <c r="SGB245" s="247"/>
      <c r="SGC245" s="247"/>
      <c r="SGD245" s="247"/>
      <c r="SGE245" s="247"/>
      <c r="SGF245" s="247"/>
      <c r="SGG245" s="247"/>
      <c r="SGH245" s="247"/>
      <c r="SGI245" s="247"/>
      <c r="SGJ245" s="247"/>
      <c r="SGK245" s="247"/>
      <c r="SGL245" s="247"/>
      <c r="SGM245" s="247"/>
      <c r="SGN245" s="247"/>
      <c r="SGO245" s="247"/>
      <c r="SGP245" s="247"/>
      <c r="SGQ245" s="247"/>
      <c r="SGR245" s="247"/>
      <c r="SGS245" s="247"/>
      <c r="SGT245" s="247"/>
      <c r="SGU245" s="247"/>
      <c r="SGV245" s="247"/>
      <c r="SGW245" s="247"/>
      <c r="SGX245" s="247"/>
      <c r="SGY245" s="247"/>
      <c r="SGZ245" s="247"/>
      <c r="SHA245" s="247"/>
      <c r="SHB245" s="247"/>
      <c r="SHC245" s="247"/>
      <c r="SHD245" s="247"/>
      <c r="SHE245" s="247"/>
      <c r="SHF245" s="247"/>
      <c r="SHG245" s="247"/>
      <c r="SHH245" s="247"/>
      <c r="SHI245" s="247"/>
      <c r="SHJ245" s="247"/>
      <c r="SHK245" s="247"/>
      <c r="SHL245" s="247"/>
      <c r="SHM245" s="247"/>
      <c r="SHN245" s="247"/>
      <c r="SHO245" s="247"/>
      <c r="SHP245" s="247"/>
      <c r="SHQ245" s="247"/>
      <c r="SHR245" s="247"/>
      <c r="SHS245" s="247"/>
      <c r="SHT245" s="247"/>
      <c r="SHU245" s="247"/>
      <c r="SHV245" s="247"/>
      <c r="SHW245" s="247"/>
      <c r="SHX245" s="247"/>
      <c r="SHY245" s="247"/>
      <c r="SHZ245" s="247"/>
      <c r="SIA245" s="247"/>
      <c r="SIB245" s="247"/>
      <c r="SIC245" s="247"/>
      <c r="SID245" s="247"/>
      <c r="SIE245" s="247"/>
      <c r="SIF245" s="247"/>
      <c r="SIG245" s="247"/>
      <c r="SIH245" s="247"/>
      <c r="SII245" s="247"/>
      <c r="SIJ245" s="247"/>
      <c r="SIK245" s="247"/>
      <c r="SIL245" s="247"/>
      <c r="SIM245" s="247"/>
      <c r="SIN245" s="247"/>
      <c r="SIO245" s="247"/>
      <c r="SIP245" s="247"/>
      <c r="SIQ245" s="247"/>
      <c r="SIR245" s="247"/>
      <c r="SIS245" s="247"/>
      <c r="SIT245" s="247"/>
      <c r="SIU245" s="247"/>
      <c r="SIV245" s="247"/>
      <c r="SIW245" s="247"/>
      <c r="SIX245" s="247"/>
      <c r="SIY245" s="247"/>
      <c r="SIZ245" s="247"/>
      <c r="SJA245" s="247"/>
      <c r="SJB245" s="247"/>
      <c r="SJC245" s="247"/>
      <c r="SJD245" s="247"/>
      <c r="SJE245" s="247"/>
      <c r="SJF245" s="247"/>
      <c r="SJG245" s="247"/>
      <c r="SJH245" s="247"/>
      <c r="SJI245" s="247"/>
      <c r="SJJ245" s="247"/>
      <c r="SJK245" s="247"/>
      <c r="SJL245" s="247"/>
      <c r="SJM245" s="247"/>
      <c r="SJN245" s="247"/>
      <c r="SJO245" s="247"/>
      <c r="SJP245" s="247"/>
      <c r="SJQ245" s="247"/>
      <c r="SJR245" s="247"/>
      <c r="SJS245" s="247"/>
      <c r="SJT245" s="247"/>
      <c r="SJU245" s="247"/>
      <c r="SJV245" s="247"/>
      <c r="SJW245" s="247"/>
      <c r="SJX245" s="247"/>
      <c r="SJY245" s="247"/>
      <c r="SJZ245" s="247"/>
      <c r="SKA245" s="247"/>
      <c r="SKB245" s="247"/>
      <c r="SKC245" s="247"/>
      <c r="SKD245" s="247"/>
      <c r="SKE245" s="247"/>
      <c r="SKF245" s="247"/>
      <c r="SKG245" s="247"/>
      <c r="SKH245" s="247"/>
      <c r="SKI245" s="247"/>
      <c r="SKJ245" s="247"/>
      <c r="SKK245" s="247"/>
      <c r="SKL245" s="247"/>
      <c r="SKM245" s="247"/>
      <c r="SKN245" s="247"/>
      <c r="SKO245" s="247"/>
      <c r="SKP245" s="247"/>
      <c r="SKQ245" s="247"/>
      <c r="SKR245" s="247"/>
      <c r="SKS245" s="247"/>
      <c r="SKT245" s="247"/>
      <c r="SKU245" s="247"/>
      <c r="SKV245" s="247"/>
      <c r="SKW245" s="247"/>
      <c r="SKX245" s="247"/>
      <c r="SKY245" s="247"/>
      <c r="SKZ245" s="247"/>
      <c r="SLA245" s="247"/>
      <c r="SLB245" s="247"/>
      <c r="SLC245" s="247"/>
      <c r="SLD245" s="247"/>
      <c r="SLE245" s="247"/>
      <c r="SLF245" s="247"/>
      <c r="SLG245" s="247"/>
      <c r="SLH245" s="247"/>
      <c r="SLI245" s="247"/>
      <c r="SLJ245" s="247"/>
      <c r="SLK245" s="247"/>
      <c r="SLL245" s="247"/>
      <c r="SLM245" s="247"/>
      <c r="SLN245" s="247"/>
      <c r="SLO245" s="247"/>
      <c r="SLP245" s="247"/>
      <c r="SLQ245" s="247"/>
      <c r="SLR245" s="247"/>
      <c r="SLS245" s="247"/>
      <c r="SLT245" s="247"/>
      <c r="SLU245" s="247"/>
      <c r="SLV245" s="247"/>
      <c r="SLW245" s="247"/>
      <c r="SLX245" s="247"/>
      <c r="SLY245" s="247"/>
      <c r="SLZ245" s="247"/>
      <c r="SMA245" s="247"/>
      <c r="SMB245" s="247"/>
      <c r="SMC245" s="247"/>
      <c r="SMD245" s="247"/>
      <c r="SME245" s="247"/>
      <c r="SMF245" s="247"/>
      <c r="SMG245" s="247"/>
      <c r="SMH245" s="247"/>
      <c r="SMI245" s="247"/>
      <c r="SMJ245" s="247"/>
      <c r="SMK245" s="247"/>
      <c r="SML245" s="247"/>
      <c r="SMM245" s="247"/>
      <c r="SMN245" s="247"/>
      <c r="SMO245" s="247"/>
      <c r="SMP245" s="247"/>
      <c r="SMQ245" s="247"/>
      <c r="SMR245" s="247"/>
      <c r="SMS245" s="247"/>
      <c r="SMT245" s="247"/>
      <c r="SMU245" s="247"/>
      <c r="SMV245" s="247"/>
      <c r="SMW245" s="247"/>
      <c r="SMX245" s="247"/>
      <c r="SMY245" s="247"/>
      <c r="SMZ245" s="247"/>
      <c r="SNA245" s="247"/>
      <c r="SNB245" s="247"/>
      <c r="SNC245" s="247"/>
      <c r="SND245" s="247"/>
      <c r="SNE245" s="247"/>
      <c r="SNF245" s="247"/>
      <c r="SNG245" s="247"/>
      <c r="SNH245" s="247"/>
      <c r="SNI245" s="247"/>
      <c r="SNJ245" s="247"/>
      <c r="SNK245" s="247"/>
      <c r="SNL245" s="247"/>
      <c r="SNM245" s="247"/>
      <c r="SNN245" s="247"/>
      <c r="SNO245" s="247"/>
      <c r="SNP245" s="247"/>
      <c r="SNQ245" s="247"/>
      <c r="SNR245" s="247"/>
      <c r="SNS245" s="247"/>
      <c r="SNT245" s="247"/>
      <c r="SNU245" s="247"/>
      <c r="SNV245" s="247"/>
      <c r="SNW245" s="247"/>
      <c r="SNX245" s="247"/>
      <c r="SNY245" s="247"/>
      <c r="SNZ245" s="247"/>
      <c r="SOA245" s="247"/>
      <c r="SOB245" s="247"/>
      <c r="SOC245" s="247"/>
      <c r="SOD245" s="247"/>
      <c r="SOE245" s="247"/>
      <c r="SOF245" s="247"/>
      <c r="SOG245" s="247"/>
      <c r="SOH245" s="247"/>
      <c r="SOI245" s="247"/>
      <c r="SOJ245" s="247"/>
      <c r="SOK245" s="247"/>
      <c r="SOL245" s="247"/>
      <c r="SOM245" s="247"/>
      <c r="SON245" s="247"/>
      <c r="SOO245" s="247"/>
      <c r="SOP245" s="247"/>
      <c r="SOQ245" s="247"/>
      <c r="SOR245" s="247"/>
      <c r="SOS245" s="247"/>
      <c r="SOT245" s="247"/>
      <c r="SOU245" s="247"/>
      <c r="SOV245" s="247"/>
      <c r="SOW245" s="247"/>
      <c r="SOX245" s="247"/>
      <c r="SOY245" s="247"/>
      <c r="SOZ245" s="247"/>
      <c r="SPA245" s="247"/>
      <c r="SPB245" s="247"/>
      <c r="SPC245" s="247"/>
      <c r="SPD245" s="247"/>
      <c r="SPE245" s="247"/>
      <c r="SPF245" s="247"/>
      <c r="SPG245" s="247"/>
      <c r="SPH245" s="247"/>
      <c r="SPI245" s="247"/>
      <c r="SPJ245" s="247"/>
      <c r="SPK245" s="247"/>
      <c r="SPL245" s="247"/>
      <c r="SPM245" s="247"/>
      <c r="SPN245" s="247"/>
      <c r="SPO245" s="247"/>
      <c r="SPP245" s="247"/>
      <c r="SPQ245" s="247"/>
      <c r="SPR245" s="247"/>
      <c r="SPS245" s="247"/>
      <c r="SPT245" s="247"/>
      <c r="SPU245" s="247"/>
      <c r="SPV245" s="247"/>
      <c r="SPW245" s="247"/>
      <c r="SPX245" s="247"/>
      <c r="SPY245" s="247"/>
      <c r="SPZ245" s="247"/>
      <c r="SQA245" s="247"/>
      <c r="SQB245" s="247"/>
      <c r="SQC245" s="247"/>
      <c r="SQD245" s="247"/>
      <c r="SQE245" s="247"/>
      <c r="SQF245" s="247"/>
      <c r="SQG245" s="247"/>
      <c r="SQH245" s="247"/>
      <c r="SQI245" s="247"/>
      <c r="SQJ245" s="247"/>
      <c r="SQK245" s="247"/>
      <c r="SQL245" s="247"/>
      <c r="SQM245" s="247"/>
      <c r="SQN245" s="247"/>
      <c r="SQO245" s="247"/>
      <c r="SQP245" s="247"/>
      <c r="SQQ245" s="247"/>
      <c r="SQR245" s="247"/>
      <c r="SQS245" s="247"/>
      <c r="SQT245" s="247"/>
      <c r="SQU245" s="247"/>
      <c r="SQV245" s="247"/>
      <c r="SQW245" s="247"/>
      <c r="SQX245" s="247"/>
      <c r="SQY245" s="247"/>
      <c r="SQZ245" s="247"/>
      <c r="SRA245" s="247"/>
      <c r="SRB245" s="247"/>
      <c r="SRC245" s="247"/>
      <c r="SRD245" s="247"/>
      <c r="SRE245" s="247"/>
      <c r="SRF245" s="247"/>
      <c r="SRG245" s="247"/>
      <c r="SRH245" s="247"/>
      <c r="SRI245" s="247"/>
      <c r="SRJ245" s="247"/>
      <c r="SRK245" s="247"/>
      <c r="SRL245" s="247"/>
      <c r="SRM245" s="247"/>
      <c r="SRN245" s="247"/>
      <c r="SRO245" s="247"/>
      <c r="SRP245" s="247"/>
      <c r="SRQ245" s="247"/>
      <c r="SRR245" s="247"/>
      <c r="SRS245" s="247"/>
      <c r="SRT245" s="247"/>
      <c r="SRU245" s="247"/>
      <c r="SRV245" s="247"/>
      <c r="SRW245" s="247"/>
      <c r="SRX245" s="247"/>
      <c r="SRY245" s="247"/>
      <c r="SRZ245" s="247"/>
      <c r="SSA245" s="247"/>
      <c r="SSB245" s="247"/>
      <c r="SSC245" s="247"/>
      <c r="SSD245" s="247"/>
      <c r="SSE245" s="247"/>
      <c r="SSF245" s="247"/>
      <c r="SSG245" s="247"/>
      <c r="SSH245" s="247"/>
      <c r="SSI245" s="247"/>
      <c r="SSJ245" s="247"/>
      <c r="SSK245" s="247"/>
      <c r="SSL245" s="247"/>
      <c r="SSM245" s="247"/>
      <c r="SSN245" s="247"/>
      <c r="SSO245" s="247"/>
      <c r="SSP245" s="247"/>
      <c r="SSQ245" s="247"/>
      <c r="SSR245" s="247"/>
      <c r="SSS245" s="247"/>
      <c r="SST245" s="247"/>
      <c r="SSU245" s="247"/>
      <c r="SSV245" s="247"/>
      <c r="SSW245" s="247"/>
      <c r="SSX245" s="247"/>
      <c r="SSY245" s="247"/>
      <c r="SSZ245" s="247"/>
      <c r="STA245" s="247"/>
      <c r="STB245" s="247"/>
      <c r="STC245" s="247"/>
      <c r="STD245" s="247"/>
      <c r="STE245" s="247"/>
      <c r="STF245" s="247"/>
      <c r="STG245" s="247"/>
      <c r="STH245" s="247"/>
      <c r="STI245" s="247"/>
      <c r="STJ245" s="247"/>
      <c r="STK245" s="247"/>
      <c r="STL245" s="247"/>
      <c r="STM245" s="247"/>
      <c r="STN245" s="247"/>
      <c r="STO245" s="247"/>
      <c r="STP245" s="247"/>
      <c r="STQ245" s="247"/>
      <c r="STR245" s="247"/>
      <c r="STS245" s="247"/>
      <c r="STT245" s="247"/>
      <c r="STU245" s="247"/>
      <c r="STV245" s="247"/>
      <c r="STW245" s="247"/>
      <c r="STX245" s="247"/>
      <c r="STY245" s="247"/>
      <c r="STZ245" s="247"/>
      <c r="SUA245" s="247"/>
      <c r="SUB245" s="247"/>
      <c r="SUC245" s="247"/>
      <c r="SUD245" s="247"/>
      <c r="SUE245" s="247"/>
      <c r="SUF245" s="247"/>
      <c r="SUG245" s="247"/>
      <c r="SUH245" s="247"/>
      <c r="SUI245" s="247"/>
      <c r="SUJ245" s="247"/>
      <c r="SUK245" s="247"/>
      <c r="SUL245" s="247"/>
      <c r="SUM245" s="247"/>
      <c r="SUN245" s="247"/>
      <c r="SUO245" s="247"/>
      <c r="SUP245" s="247"/>
      <c r="SUQ245" s="247"/>
      <c r="SUR245" s="247"/>
      <c r="SUS245" s="247"/>
      <c r="SUT245" s="247"/>
      <c r="SUU245" s="247"/>
      <c r="SUV245" s="247"/>
      <c r="SUW245" s="247"/>
      <c r="SUX245" s="247"/>
      <c r="SUY245" s="247"/>
      <c r="SUZ245" s="247"/>
      <c r="SVA245" s="247"/>
      <c r="SVB245" s="247"/>
      <c r="SVC245" s="247"/>
      <c r="SVD245" s="247"/>
      <c r="SVE245" s="247"/>
      <c r="SVF245" s="247"/>
      <c r="SVG245" s="247"/>
      <c r="SVH245" s="247"/>
      <c r="SVI245" s="247"/>
      <c r="SVJ245" s="247"/>
      <c r="SVK245" s="247"/>
      <c r="SVL245" s="247"/>
      <c r="SVM245" s="247"/>
      <c r="SVN245" s="247"/>
      <c r="SVO245" s="247"/>
      <c r="SVP245" s="247"/>
      <c r="SVQ245" s="247"/>
      <c r="SVR245" s="247"/>
      <c r="SVS245" s="247"/>
      <c r="SVT245" s="247"/>
      <c r="SVU245" s="247"/>
      <c r="SVV245" s="247"/>
      <c r="SVW245" s="247"/>
      <c r="SVX245" s="247"/>
      <c r="SVY245" s="247"/>
      <c r="SVZ245" s="247"/>
      <c r="SWA245" s="247"/>
      <c r="SWB245" s="247"/>
      <c r="SWC245" s="247"/>
      <c r="SWD245" s="247"/>
      <c r="SWE245" s="247"/>
      <c r="SWF245" s="247"/>
      <c r="SWG245" s="247"/>
      <c r="SWH245" s="247"/>
      <c r="SWI245" s="247"/>
      <c r="SWJ245" s="247"/>
      <c r="SWK245" s="247"/>
      <c r="SWL245" s="247"/>
      <c r="SWM245" s="247"/>
      <c r="SWN245" s="247"/>
      <c r="SWO245" s="247"/>
      <c r="SWP245" s="247"/>
      <c r="SWQ245" s="247"/>
      <c r="SWR245" s="247"/>
      <c r="SWS245" s="247"/>
      <c r="SWT245" s="247"/>
      <c r="SWU245" s="247"/>
      <c r="SWV245" s="247"/>
      <c r="SWW245" s="247"/>
      <c r="SWX245" s="247"/>
      <c r="SWY245" s="247"/>
      <c r="SWZ245" s="247"/>
      <c r="SXA245" s="247"/>
      <c r="SXB245" s="247"/>
      <c r="SXC245" s="247"/>
      <c r="SXD245" s="247"/>
      <c r="SXE245" s="247"/>
      <c r="SXF245" s="247"/>
      <c r="SXG245" s="247"/>
      <c r="SXH245" s="247"/>
      <c r="SXI245" s="247"/>
      <c r="SXJ245" s="247"/>
      <c r="SXK245" s="247"/>
      <c r="SXL245" s="247"/>
      <c r="SXM245" s="247"/>
      <c r="SXN245" s="247"/>
      <c r="SXO245" s="247"/>
      <c r="SXP245" s="247"/>
      <c r="SXQ245" s="247"/>
      <c r="SXR245" s="247"/>
      <c r="SXS245" s="247"/>
      <c r="SXT245" s="247"/>
      <c r="SXU245" s="247"/>
      <c r="SXV245" s="247"/>
      <c r="SXW245" s="247"/>
      <c r="SXX245" s="247"/>
      <c r="SXY245" s="247"/>
      <c r="SXZ245" s="247"/>
      <c r="SYA245" s="247"/>
      <c r="SYB245" s="247"/>
      <c r="SYC245" s="247"/>
      <c r="SYD245" s="247"/>
      <c r="SYE245" s="247"/>
      <c r="SYF245" s="247"/>
      <c r="SYG245" s="247"/>
      <c r="SYH245" s="247"/>
      <c r="SYI245" s="247"/>
      <c r="SYJ245" s="247"/>
      <c r="SYK245" s="247"/>
      <c r="SYL245" s="247"/>
      <c r="SYM245" s="247"/>
      <c r="SYN245" s="247"/>
      <c r="SYO245" s="247"/>
      <c r="SYP245" s="247"/>
      <c r="SYQ245" s="247"/>
      <c r="SYR245" s="247"/>
      <c r="SYS245" s="247"/>
      <c r="SYT245" s="247"/>
      <c r="SYU245" s="247"/>
      <c r="SYV245" s="247"/>
      <c r="SYW245" s="247"/>
      <c r="SYX245" s="247"/>
      <c r="SYY245" s="247"/>
      <c r="SYZ245" s="247"/>
      <c r="SZA245" s="247"/>
      <c r="SZB245" s="247"/>
      <c r="SZC245" s="247"/>
      <c r="SZD245" s="247"/>
      <c r="SZE245" s="247"/>
      <c r="SZF245" s="247"/>
      <c r="SZG245" s="247"/>
      <c r="SZH245" s="247"/>
      <c r="SZI245" s="247"/>
      <c r="SZJ245" s="247"/>
      <c r="SZK245" s="247"/>
      <c r="SZL245" s="247"/>
      <c r="SZM245" s="247"/>
      <c r="SZN245" s="247"/>
      <c r="SZO245" s="247"/>
      <c r="SZP245" s="247"/>
      <c r="SZQ245" s="247"/>
      <c r="SZR245" s="247"/>
      <c r="SZS245" s="247"/>
      <c r="SZT245" s="247"/>
      <c r="SZU245" s="247"/>
      <c r="SZV245" s="247"/>
      <c r="SZW245" s="247"/>
      <c r="SZX245" s="247"/>
      <c r="SZY245" s="247"/>
      <c r="SZZ245" s="247"/>
      <c r="TAA245" s="247"/>
      <c r="TAB245" s="247"/>
      <c r="TAC245" s="247"/>
      <c r="TAD245" s="247"/>
      <c r="TAE245" s="247"/>
      <c r="TAF245" s="247"/>
      <c r="TAG245" s="247"/>
      <c r="TAH245" s="247"/>
      <c r="TAI245" s="247"/>
      <c r="TAJ245" s="247"/>
      <c r="TAK245" s="247"/>
      <c r="TAL245" s="247"/>
      <c r="TAM245" s="247"/>
      <c r="TAN245" s="247"/>
      <c r="TAO245" s="247"/>
      <c r="TAP245" s="247"/>
      <c r="TAQ245" s="247"/>
      <c r="TAR245" s="247"/>
      <c r="TAS245" s="247"/>
      <c r="TAT245" s="247"/>
      <c r="TAU245" s="247"/>
      <c r="TAV245" s="247"/>
      <c r="TAW245" s="247"/>
      <c r="TAX245" s="247"/>
      <c r="TAY245" s="247"/>
      <c r="TAZ245" s="247"/>
      <c r="TBA245" s="247"/>
      <c r="TBB245" s="247"/>
      <c r="TBC245" s="247"/>
      <c r="TBD245" s="247"/>
      <c r="TBE245" s="247"/>
      <c r="TBF245" s="247"/>
      <c r="TBG245" s="247"/>
      <c r="TBH245" s="247"/>
      <c r="TBI245" s="247"/>
      <c r="TBJ245" s="247"/>
      <c r="TBK245" s="247"/>
      <c r="TBL245" s="247"/>
      <c r="TBM245" s="247"/>
      <c r="TBN245" s="247"/>
      <c r="TBO245" s="247"/>
      <c r="TBP245" s="247"/>
      <c r="TBQ245" s="247"/>
      <c r="TBR245" s="247"/>
      <c r="TBS245" s="247"/>
      <c r="TBT245" s="247"/>
      <c r="TBU245" s="247"/>
      <c r="TBV245" s="247"/>
      <c r="TBW245" s="247"/>
      <c r="TBX245" s="247"/>
      <c r="TBY245" s="247"/>
      <c r="TBZ245" s="247"/>
      <c r="TCA245" s="247"/>
      <c r="TCB245" s="247"/>
      <c r="TCC245" s="247"/>
      <c r="TCD245" s="247"/>
      <c r="TCE245" s="247"/>
      <c r="TCF245" s="247"/>
      <c r="TCG245" s="247"/>
      <c r="TCH245" s="247"/>
      <c r="TCI245" s="247"/>
      <c r="TCJ245" s="247"/>
      <c r="TCK245" s="247"/>
      <c r="TCL245" s="247"/>
      <c r="TCM245" s="247"/>
      <c r="TCN245" s="247"/>
      <c r="TCO245" s="247"/>
      <c r="TCP245" s="247"/>
      <c r="TCQ245" s="247"/>
      <c r="TCR245" s="247"/>
      <c r="TCS245" s="247"/>
      <c r="TCT245" s="247"/>
      <c r="TCU245" s="247"/>
      <c r="TCV245" s="247"/>
      <c r="TCW245" s="247"/>
      <c r="TCX245" s="247"/>
      <c r="TCY245" s="247"/>
      <c r="TCZ245" s="247"/>
      <c r="TDA245" s="247"/>
      <c r="TDB245" s="247"/>
      <c r="TDC245" s="247"/>
      <c r="TDD245" s="247"/>
      <c r="TDE245" s="247"/>
      <c r="TDF245" s="247"/>
      <c r="TDG245" s="247"/>
      <c r="TDH245" s="247"/>
      <c r="TDI245" s="247"/>
      <c r="TDJ245" s="247"/>
      <c r="TDK245" s="247"/>
      <c r="TDL245" s="247"/>
      <c r="TDM245" s="247"/>
      <c r="TDN245" s="247"/>
      <c r="TDO245" s="247"/>
      <c r="TDP245" s="247"/>
      <c r="TDQ245" s="247"/>
      <c r="TDR245" s="247"/>
      <c r="TDS245" s="247"/>
      <c r="TDT245" s="247"/>
      <c r="TDU245" s="247"/>
      <c r="TDV245" s="247"/>
      <c r="TDW245" s="247"/>
      <c r="TDX245" s="247"/>
      <c r="TDY245" s="247"/>
      <c r="TDZ245" s="247"/>
      <c r="TEA245" s="247"/>
      <c r="TEB245" s="247"/>
      <c r="TEC245" s="247"/>
      <c r="TED245" s="247"/>
      <c r="TEE245" s="247"/>
      <c r="TEF245" s="247"/>
      <c r="TEG245" s="247"/>
      <c r="TEH245" s="247"/>
      <c r="TEI245" s="247"/>
      <c r="TEJ245" s="247"/>
      <c r="TEK245" s="247"/>
      <c r="TEL245" s="247"/>
      <c r="TEM245" s="247"/>
      <c r="TEN245" s="247"/>
      <c r="TEO245" s="247"/>
      <c r="TEP245" s="247"/>
      <c r="TEQ245" s="247"/>
      <c r="TER245" s="247"/>
      <c r="TES245" s="247"/>
      <c r="TET245" s="247"/>
      <c r="TEU245" s="247"/>
      <c r="TEV245" s="247"/>
      <c r="TEW245" s="247"/>
      <c r="TEX245" s="247"/>
      <c r="TEY245" s="247"/>
      <c r="TEZ245" s="247"/>
      <c r="TFA245" s="247"/>
      <c r="TFB245" s="247"/>
      <c r="TFC245" s="247"/>
      <c r="TFD245" s="247"/>
      <c r="TFE245" s="247"/>
      <c r="TFF245" s="247"/>
      <c r="TFG245" s="247"/>
      <c r="TFH245" s="247"/>
      <c r="TFI245" s="247"/>
      <c r="TFJ245" s="247"/>
      <c r="TFK245" s="247"/>
      <c r="TFL245" s="247"/>
      <c r="TFM245" s="247"/>
      <c r="TFN245" s="247"/>
      <c r="TFO245" s="247"/>
      <c r="TFP245" s="247"/>
      <c r="TFQ245" s="247"/>
      <c r="TFR245" s="247"/>
      <c r="TFS245" s="247"/>
      <c r="TFT245" s="247"/>
      <c r="TFU245" s="247"/>
      <c r="TFV245" s="247"/>
      <c r="TFW245" s="247"/>
      <c r="TFX245" s="247"/>
      <c r="TFY245" s="247"/>
      <c r="TFZ245" s="247"/>
      <c r="TGA245" s="247"/>
      <c r="TGB245" s="247"/>
      <c r="TGC245" s="247"/>
      <c r="TGD245" s="247"/>
      <c r="TGE245" s="247"/>
      <c r="TGF245" s="247"/>
      <c r="TGG245" s="247"/>
      <c r="TGH245" s="247"/>
      <c r="TGI245" s="247"/>
      <c r="TGJ245" s="247"/>
      <c r="TGK245" s="247"/>
      <c r="TGL245" s="247"/>
      <c r="TGM245" s="247"/>
      <c r="TGN245" s="247"/>
      <c r="TGO245" s="247"/>
      <c r="TGP245" s="247"/>
      <c r="TGQ245" s="247"/>
      <c r="TGR245" s="247"/>
      <c r="TGS245" s="247"/>
      <c r="TGT245" s="247"/>
      <c r="TGU245" s="247"/>
      <c r="TGV245" s="247"/>
      <c r="TGW245" s="247"/>
      <c r="TGX245" s="247"/>
      <c r="TGY245" s="247"/>
      <c r="TGZ245" s="247"/>
      <c r="THA245" s="247"/>
      <c r="THB245" s="247"/>
      <c r="THC245" s="247"/>
      <c r="THD245" s="247"/>
      <c r="THE245" s="247"/>
      <c r="THF245" s="247"/>
      <c r="THG245" s="247"/>
      <c r="THH245" s="247"/>
      <c r="THI245" s="247"/>
      <c r="THJ245" s="247"/>
      <c r="THK245" s="247"/>
      <c r="THL245" s="247"/>
      <c r="THM245" s="247"/>
      <c r="THN245" s="247"/>
      <c r="THO245" s="247"/>
      <c r="THP245" s="247"/>
      <c r="THQ245" s="247"/>
      <c r="THR245" s="247"/>
      <c r="THS245" s="247"/>
      <c r="THT245" s="247"/>
      <c r="THU245" s="247"/>
      <c r="THV245" s="247"/>
      <c r="THW245" s="247"/>
      <c r="THX245" s="247"/>
      <c r="THY245" s="247"/>
      <c r="THZ245" s="247"/>
      <c r="TIA245" s="247"/>
      <c r="TIB245" s="247"/>
      <c r="TIC245" s="247"/>
      <c r="TID245" s="247"/>
      <c r="TIE245" s="247"/>
      <c r="TIF245" s="247"/>
      <c r="TIG245" s="247"/>
      <c r="TIH245" s="247"/>
      <c r="TII245" s="247"/>
      <c r="TIJ245" s="247"/>
      <c r="TIK245" s="247"/>
      <c r="TIL245" s="247"/>
      <c r="TIM245" s="247"/>
      <c r="TIN245" s="247"/>
      <c r="TIO245" s="247"/>
      <c r="TIP245" s="247"/>
      <c r="TIQ245" s="247"/>
      <c r="TIR245" s="247"/>
      <c r="TIS245" s="247"/>
      <c r="TIT245" s="247"/>
      <c r="TIU245" s="247"/>
      <c r="TIV245" s="247"/>
      <c r="TIW245" s="247"/>
      <c r="TIX245" s="247"/>
      <c r="TIY245" s="247"/>
      <c r="TIZ245" s="247"/>
      <c r="TJA245" s="247"/>
      <c r="TJB245" s="247"/>
      <c r="TJC245" s="247"/>
      <c r="TJD245" s="247"/>
      <c r="TJE245" s="247"/>
      <c r="TJF245" s="247"/>
      <c r="TJG245" s="247"/>
      <c r="TJH245" s="247"/>
      <c r="TJI245" s="247"/>
      <c r="TJJ245" s="247"/>
      <c r="TJK245" s="247"/>
      <c r="TJL245" s="247"/>
      <c r="TJM245" s="247"/>
      <c r="TJN245" s="247"/>
      <c r="TJO245" s="247"/>
      <c r="TJP245" s="247"/>
      <c r="TJQ245" s="247"/>
      <c r="TJR245" s="247"/>
      <c r="TJS245" s="247"/>
      <c r="TJT245" s="247"/>
      <c r="TJU245" s="247"/>
      <c r="TJV245" s="247"/>
      <c r="TJW245" s="247"/>
      <c r="TJX245" s="247"/>
      <c r="TJY245" s="247"/>
      <c r="TJZ245" s="247"/>
      <c r="TKA245" s="247"/>
      <c r="TKB245" s="247"/>
      <c r="TKC245" s="247"/>
      <c r="TKD245" s="247"/>
      <c r="TKE245" s="247"/>
      <c r="TKF245" s="247"/>
      <c r="TKG245" s="247"/>
      <c r="TKH245" s="247"/>
      <c r="TKI245" s="247"/>
      <c r="TKJ245" s="247"/>
      <c r="TKK245" s="247"/>
      <c r="TKL245" s="247"/>
      <c r="TKM245" s="247"/>
      <c r="TKN245" s="247"/>
      <c r="TKO245" s="247"/>
      <c r="TKP245" s="247"/>
      <c r="TKQ245" s="247"/>
      <c r="TKR245" s="247"/>
      <c r="TKS245" s="247"/>
      <c r="TKT245" s="247"/>
      <c r="TKU245" s="247"/>
      <c r="TKV245" s="247"/>
      <c r="TKW245" s="247"/>
      <c r="TKX245" s="247"/>
      <c r="TKY245" s="247"/>
      <c r="TKZ245" s="247"/>
      <c r="TLA245" s="247"/>
      <c r="TLB245" s="247"/>
      <c r="TLC245" s="247"/>
      <c r="TLD245" s="247"/>
      <c r="TLE245" s="247"/>
      <c r="TLF245" s="247"/>
      <c r="TLG245" s="247"/>
      <c r="TLH245" s="247"/>
      <c r="TLI245" s="247"/>
      <c r="TLJ245" s="247"/>
      <c r="TLK245" s="247"/>
      <c r="TLL245" s="247"/>
      <c r="TLM245" s="247"/>
      <c r="TLN245" s="247"/>
      <c r="TLO245" s="247"/>
      <c r="TLP245" s="247"/>
      <c r="TLQ245" s="247"/>
      <c r="TLR245" s="247"/>
      <c r="TLS245" s="247"/>
      <c r="TLT245" s="247"/>
      <c r="TLU245" s="247"/>
      <c r="TLV245" s="247"/>
      <c r="TLW245" s="247"/>
      <c r="TLX245" s="247"/>
      <c r="TLY245" s="247"/>
      <c r="TLZ245" s="247"/>
      <c r="TMA245" s="247"/>
      <c r="TMB245" s="247"/>
      <c r="TMC245" s="247"/>
      <c r="TMD245" s="247"/>
      <c r="TME245" s="247"/>
      <c r="TMF245" s="247"/>
      <c r="TMG245" s="247"/>
      <c r="TMH245" s="247"/>
      <c r="TMI245" s="247"/>
      <c r="TMJ245" s="247"/>
      <c r="TMK245" s="247"/>
      <c r="TML245" s="247"/>
      <c r="TMM245" s="247"/>
      <c r="TMN245" s="247"/>
      <c r="TMO245" s="247"/>
      <c r="TMP245" s="247"/>
      <c r="TMQ245" s="247"/>
      <c r="TMR245" s="247"/>
      <c r="TMS245" s="247"/>
      <c r="TMT245" s="247"/>
      <c r="TMU245" s="247"/>
      <c r="TMV245" s="247"/>
      <c r="TMW245" s="247"/>
      <c r="TMX245" s="247"/>
      <c r="TMY245" s="247"/>
      <c r="TMZ245" s="247"/>
      <c r="TNA245" s="247"/>
      <c r="TNB245" s="247"/>
      <c r="TNC245" s="247"/>
      <c r="TND245" s="247"/>
      <c r="TNE245" s="247"/>
      <c r="TNF245" s="247"/>
      <c r="TNG245" s="247"/>
      <c r="TNH245" s="247"/>
      <c r="TNI245" s="247"/>
      <c r="TNJ245" s="247"/>
      <c r="TNK245" s="247"/>
      <c r="TNL245" s="247"/>
      <c r="TNM245" s="247"/>
      <c r="TNN245" s="247"/>
      <c r="TNO245" s="247"/>
      <c r="TNP245" s="247"/>
      <c r="TNQ245" s="247"/>
      <c r="TNR245" s="247"/>
      <c r="TNS245" s="247"/>
      <c r="TNT245" s="247"/>
      <c r="TNU245" s="247"/>
      <c r="TNV245" s="247"/>
      <c r="TNW245" s="247"/>
      <c r="TNX245" s="247"/>
      <c r="TNY245" s="247"/>
      <c r="TNZ245" s="247"/>
      <c r="TOA245" s="247"/>
      <c r="TOB245" s="247"/>
      <c r="TOC245" s="247"/>
      <c r="TOD245" s="247"/>
      <c r="TOE245" s="247"/>
      <c r="TOF245" s="247"/>
      <c r="TOG245" s="247"/>
      <c r="TOH245" s="247"/>
      <c r="TOI245" s="247"/>
      <c r="TOJ245" s="247"/>
      <c r="TOK245" s="247"/>
      <c r="TOL245" s="247"/>
      <c r="TOM245" s="247"/>
      <c r="TON245" s="247"/>
      <c r="TOO245" s="247"/>
      <c r="TOP245" s="247"/>
      <c r="TOQ245" s="247"/>
      <c r="TOR245" s="247"/>
      <c r="TOS245" s="247"/>
      <c r="TOT245" s="247"/>
      <c r="TOU245" s="247"/>
      <c r="TOV245" s="247"/>
      <c r="TOW245" s="247"/>
      <c r="TOX245" s="247"/>
      <c r="TOY245" s="247"/>
      <c r="TOZ245" s="247"/>
      <c r="TPA245" s="247"/>
      <c r="TPB245" s="247"/>
      <c r="TPC245" s="247"/>
      <c r="TPD245" s="247"/>
      <c r="TPE245" s="247"/>
      <c r="TPF245" s="247"/>
      <c r="TPG245" s="247"/>
      <c r="TPH245" s="247"/>
      <c r="TPI245" s="247"/>
      <c r="TPJ245" s="247"/>
      <c r="TPK245" s="247"/>
      <c r="TPL245" s="247"/>
      <c r="TPM245" s="247"/>
      <c r="TPN245" s="247"/>
      <c r="TPO245" s="247"/>
      <c r="TPP245" s="247"/>
      <c r="TPQ245" s="247"/>
      <c r="TPR245" s="247"/>
      <c r="TPS245" s="247"/>
      <c r="TPT245" s="247"/>
      <c r="TPU245" s="247"/>
      <c r="TPV245" s="247"/>
      <c r="TPW245" s="247"/>
      <c r="TPX245" s="247"/>
      <c r="TPY245" s="247"/>
      <c r="TPZ245" s="247"/>
      <c r="TQA245" s="247"/>
      <c r="TQB245" s="247"/>
      <c r="TQC245" s="247"/>
      <c r="TQD245" s="247"/>
      <c r="TQE245" s="247"/>
      <c r="TQF245" s="247"/>
      <c r="TQG245" s="247"/>
      <c r="TQH245" s="247"/>
      <c r="TQI245" s="247"/>
      <c r="TQJ245" s="247"/>
      <c r="TQK245" s="247"/>
      <c r="TQL245" s="247"/>
      <c r="TQM245" s="247"/>
      <c r="TQN245" s="247"/>
      <c r="TQO245" s="247"/>
      <c r="TQP245" s="247"/>
      <c r="TQQ245" s="247"/>
      <c r="TQR245" s="247"/>
      <c r="TQS245" s="247"/>
      <c r="TQT245" s="247"/>
      <c r="TQU245" s="247"/>
      <c r="TQV245" s="247"/>
      <c r="TQW245" s="247"/>
      <c r="TQX245" s="247"/>
      <c r="TQY245" s="247"/>
      <c r="TQZ245" s="247"/>
      <c r="TRA245" s="247"/>
      <c r="TRB245" s="247"/>
      <c r="TRC245" s="247"/>
      <c r="TRD245" s="247"/>
      <c r="TRE245" s="247"/>
      <c r="TRF245" s="247"/>
      <c r="TRG245" s="247"/>
      <c r="TRH245" s="247"/>
      <c r="TRI245" s="247"/>
      <c r="TRJ245" s="247"/>
      <c r="TRK245" s="247"/>
      <c r="TRL245" s="247"/>
      <c r="TRM245" s="247"/>
      <c r="TRN245" s="247"/>
      <c r="TRO245" s="247"/>
      <c r="TRP245" s="247"/>
      <c r="TRQ245" s="247"/>
      <c r="TRR245" s="247"/>
      <c r="TRS245" s="247"/>
      <c r="TRT245" s="247"/>
      <c r="TRU245" s="247"/>
      <c r="TRV245" s="247"/>
      <c r="TRW245" s="247"/>
      <c r="TRX245" s="247"/>
      <c r="TRY245" s="247"/>
      <c r="TRZ245" s="247"/>
      <c r="TSA245" s="247"/>
      <c r="TSB245" s="247"/>
      <c r="TSC245" s="247"/>
      <c r="TSD245" s="247"/>
      <c r="TSE245" s="247"/>
      <c r="TSF245" s="247"/>
      <c r="TSG245" s="247"/>
      <c r="TSH245" s="247"/>
      <c r="TSI245" s="247"/>
      <c r="TSJ245" s="247"/>
      <c r="TSK245" s="247"/>
      <c r="TSL245" s="247"/>
      <c r="TSM245" s="247"/>
      <c r="TSN245" s="247"/>
      <c r="TSO245" s="247"/>
      <c r="TSP245" s="247"/>
      <c r="TSQ245" s="247"/>
      <c r="TSR245" s="247"/>
      <c r="TSS245" s="247"/>
      <c r="TST245" s="247"/>
      <c r="TSU245" s="247"/>
      <c r="TSV245" s="247"/>
      <c r="TSW245" s="247"/>
      <c r="TSX245" s="247"/>
      <c r="TSY245" s="247"/>
      <c r="TSZ245" s="247"/>
      <c r="TTA245" s="247"/>
      <c r="TTB245" s="247"/>
      <c r="TTC245" s="247"/>
      <c r="TTD245" s="247"/>
      <c r="TTE245" s="247"/>
      <c r="TTF245" s="247"/>
      <c r="TTG245" s="247"/>
      <c r="TTH245" s="247"/>
      <c r="TTI245" s="247"/>
      <c r="TTJ245" s="247"/>
      <c r="TTK245" s="247"/>
      <c r="TTL245" s="247"/>
      <c r="TTM245" s="247"/>
      <c r="TTN245" s="247"/>
      <c r="TTO245" s="247"/>
      <c r="TTP245" s="247"/>
      <c r="TTQ245" s="247"/>
      <c r="TTR245" s="247"/>
      <c r="TTS245" s="247"/>
      <c r="TTT245" s="247"/>
      <c r="TTU245" s="247"/>
      <c r="TTV245" s="247"/>
      <c r="TTW245" s="247"/>
      <c r="TTX245" s="247"/>
      <c r="TTY245" s="247"/>
      <c r="TTZ245" s="247"/>
      <c r="TUA245" s="247"/>
      <c r="TUB245" s="247"/>
      <c r="TUC245" s="247"/>
      <c r="TUD245" s="247"/>
      <c r="TUE245" s="247"/>
      <c r="TUF245" s="247"/>
      <c r="TUG245" s="247"/>
      <c r="TUH245" s="247"/>
      <c r="TUI245" s="247"/>
      <c r="TUJ245" s="247"/>
      <c r="TUK245" s="247"/>
      <c r="TUL245" s="247"/>
      <c r="TUM245" s="247"/>
      <c r="TUN245" s="247"/>
      <c r="TUO245" s="247"/>
      <c r="TUP245" s="247"/>
      <c r="TUQ245" s="247"/>
      <c r="TUR245" s="247"/>
      <c r="TUS245" s="247"/>
      <c r="TUT245" s="247"/>
      <c r="TUU245" s="247"/>
      <c r="TUV245" s="247"/>
      <c r="TUW245" s="247"/>
      <c r="TUX245" s="247"/>
      <c r="TUY245" s="247"/>
      <c r="TUZ245" s="247"/>
      <c r="TVA245" s="247"/>
      <c r="TVB245" s="247"/>
      <c r="TVC245" s="247"/>
      <c r="TVD245" s="247"/>
      <c r="TVE245" s="247"/>
      <c r="TVF245" s="247"/>
      <c r="TVG245" s="247"/>
      <c r="TVH245" s="247"/>
      <c r="TVI245" s="247"/>
      <c r="TVJ245" s="247"/>
      <c r="TVK245" s="247"/>
      <c r="TVL245" s="247"/>
      <c r="TVM245" s="247"/>
      <c r="TVN245" s="247"/>
      <c r="TVO245" s="247"/>
      <c r="TVP245" s="247"/>
      <c r="TVQ245" s="247"/>
      <c r="TVR245" s="247"/>
      <c r="TVS245" s="247"/>
      <c r="TVT245" s="247"/>
      <c r="TVU245" s="247"/>
      <c r="TVV245" s="247"/>
      <c r="TVW245" s="247"/>
      <c r="TVX245" s="247"/>
      <c r="TVY245" s="247"/>
      <c r="TVZ245" s="247"/>
      <c r="TWA245" s="247"/>
      <c r="TWB245" s="247"/>
      <c r="TWC245" s="247"/>
      <c r="TWD245" s="247"/>
      <c r="TWE245" s="247"/>
      <c r="TWF245" s="247"/>
      <c r="TWG245" s="247"/>
      <c r="TWH245" s="247"/>
      <c r="TWI245" s="247"/>
      <c r="TWJ245" s="247"/>
      <c r="TWK245" s="247"/>
      <c r="TWL245" s="247"/>
      <c r="TWM245" s="247"/>
      <c r="TWN245" s="247"/>
      <c r="TWO245" s="247"/>
      <c r="TWP245" s="247"/>
      <c r="TWQ245" s="247"/>
      <c r="TWR245" s="247"/>
      <c r="TWS245" s="247"/>
      <c r="TWT245" s="247"/>
      <c r="TWU245" s="247"/>
      <c r="TWV245" s="247"/>
      <c r="TWW245" s="247"/>
      <c r="TWX245" s="247"/>
      <c r="TWY245" s="247"/>
      <c r="TWZ245" s="247"/>
      <c r="TXA245" s="247"/>
      <c r="TXB245" s="247"/>
      <c r="TXC245" s="247"/>
      <c r="TXD245" s="247"/>
      <c r="TXE245" s="247"/>
      <c r="TXF245" s="247"/>
      <c r="TXG245" s="247"/>
      <c r="TXH245" s="247"/>
      <c r="TXI245" s="247"/>
      <c r="TXJ245" s="247"/>
      <c r="TXK245" s="247"/>
      <c r="TXL245" s="247"/>
      <c r="TXM245" s="247"/>
      <c r="TXN245" s="247"/>
      <c r="TXO245" s="247"/>
      <c r="TXP245" s="247"/>
      <c r="TXQ245" s="247"/>
      <c r="TXR245" s="247"/>
      <c r="TXS245" s="247"/>
      <c r="TXT245" s="247"/>
      <c r="TXU245" s="247"/>
      <c r="TXV245" s="247"/>
      <c r="TXW245" s="247"/>
      <c r="TXX245" s="247"/>
      <c r="TXY245" s="247"/>
      <c r="TXZ245" s="247"/>
      <c r="TYA245" s="247"/>
      <c r="TYB245" s="247"/>
      <c r="TYC245" s="247"/>
      <c r="TYD245" s="247"/>
      <c r="TYE245" s="247"/>
      <c r="TYF245" s="247"/>
      <c r="TYG245" s="247"/>
      <c r="TYH245" s="247"/>
      <c r="TYI245" s="247"/>
      <c r="TYJ245" s="247"/>
      <c r="TYK245" s="247"/>
      <c r="TYL245" s="247"/>
      <c r="TYM245" s="247"/>
      <c r="TYN245" s="247"/>
      <c r="TYO245" s="247"/>
      <c r="TYP245" s="247"/>
      <c r="TYQ245" s="247"/>
      <c r="TYR245" s="247"/>
      <c r="TYS245" s="247"/>
      <c r="TYT245" s="247"/>
      <c r="TYU245" s="247"/>
      <c r="TYV245" s="247"/>
      <c r="TYW245" s="247"/>
      <c r="TYX245" s="247"/>
      <c r="TYY245" s="247"/>
      <c r="TYZ245" s="247"/>
      <c r="TZA245" s="247"/>
      <c r="TZB245" s="247"/>
      <c r="TZC245" s="247"/>
      <c r="TZD245" s="247"/>
      <c r="TZE245" s="247"/>
      <c r="TZF245" s="247"/>
      <c r="TZG245" s="247"/>
      <c r="TZH245" s="247"/>
      <c r="TZI245" s="247"/>
      <c r="TZJ245" s="247"/>
      <c r="TZK245" s="247"/>
      <c r="TZL245" s="247"/>
      <c r="TZM245" s="247"/>
      <c r="TZN245" s="247"/>
      <c r="TZO245" s="247"/>
      <c r="TZP245" s="247"/>
      <c r="TZQ245" s="247"/>
      <c r="TZR245" s="247"/>
      <c r="TZS245" s="247"/>
      <c r="TZT245" s="247"/>
      <c r="TZU245" s="247"/>
      <c r="TZV245" s="247"/>
      <c r="TZW245" s="247"/>
      <c r="TZX245" s="247"/>
      <c r="TZY245" s="247"/>
      <c r="TZZ245" s="247"/>
      <c r="UAA245" s="247"/>
      <c r="UAB245" s="247"/>
      <c r="UAC245" s="247"/>
      <c r="UAD245" s="247"/>
      <c r="UAE245" s="247"/>
      <c r="UAF245" s="247"/>
      <c r="UAG245" s="247"/>
      <c r="UAH245" s="247"/>
      <c r="UAI245" s="247"/>
      <c r="UAJ245" s="247"/>
      <c r="UAK245" s="247"/>
      <c r="UAL245" s="247"/>
      <c r="UAM245" s="247"/>
      <c r="UAN245" s="247"/>
      <c r="UAO245" s="247"/>
      <c r="UAP245" s="247"/>
      <c r="UAQ245" s="247"/>
      <c r="UAR245" s="247"/>
      <c r="UAS245" s="247"/>
      <c r="UAT245" s="247"/>
      <c r="UAU245" s="247"/>
      <c r="UAV245" s="247"/>
      <c r="UAW245" s="247"/>
      <c r="UAX245" s="247"/>
      <c r="UAY245" s="247"/>
      <c r="UAZ245" s="247"/>
      <c r="UBA245" s="247"/>
      <c r="UBB245" s="247"/>
      <c r="UBC245" s="247"/>
      <c r="UBD245" s="247"/>
      <c r="UBE245" s="247"/>
      <c r="UBF245" s="247"/>
      <c r="UBG245" s="247"/>
      <c r="UBH245" s="247"/>
      <c r="UBI245" s="247"/>
      <c r="UBJ245" s="247"/>
      <c r="UBK245" s="247"/>
      <c r="UBL245" s="247"/>
      <c r="UBM245" s="247"/>
      <c r="UBN245" s="247"/>
      <c r="UBO245" s="247"/>
      <c r="UBP245" s="247"/>
      <c r="UBQ245" s="247"/>
      <c r="UBR245" s="247"/>
      <c r="UBS245" s="247"/>
      <c r="UBT245" s="247"/>
      <c r="UBU245" s="247"/>
      <c r="UBV245" s="247"/>
      <c r="UBW245" s="247"/>
      <c r="UBX245" s="247"/>
      <c r="UBY245" s="247"/>
      <c r="UBZ245" s="247"/>
      <c r="UCA245" s="247"/>
      <c r="UCB245" s="247"/>
      <c r="UCC245" s="247"/>
      <c r="UCD245" s="247"/>
      <c r="UCE245" s="247"/>
      <c r="UCF245" s="247"/>
      <c r="UCG245" s="247"/>
      <c r="UCH245" s="247"/>
      <c r="UCI245" s="247"/>
      <c r="UCJ245" s="247"/>
      <c r="UCK245" s="247"/>
      <c r="UCL245" s="247"/>
      <c r="UCM245" s="247"/>
      <c r="UCN245" s="247"/>
      <c r="UCO245" s="247"/>
      <c r="UCP245" s="247"/>
      <c r="UCQ245" s="247"/>
      <c r="UCR245" s="247"/>
      <c r="UCS245" s="247"/>
      <c r="UCT245" s="247"/>
      <c r="UCU245" s="247"/>
      <c r="UCV245" s="247"/>
      <c r="UCW245" s="247"/>
      <c r="UCX245" s="247"/>
      <c r="UCY245" s="247"/>
      <c r="UCZ245" s="247"/>
      <c r="UDA245" s="247"/>
      <c r="UDB245" s="247"/>
      <c r="UDC245" s="247"/>
      <c r="UDD245" s="247"/>
      <c r="UDE245" s="247"/>
      <c r="UDF245" s="247"/>
      <c r="UDG245" s="247"/>
      <c r="UDH245" s="247"/>
      <c r="UDI245" s="247"/>
      <c r="UDJ245" s="247"/>
      <c r="UDK245" s="247"/>
      <c r="UDL245" s="247"/>
      <c r="UDM245" s="247"/>
      <c r="UDN245" s="247"/>
      <c r="UDO245" s="247"/>
      <c r="UDP245" s="247"/>
      <c r="UDQ245" s="247"/>
      <c r="UDR245" s="247"/>
      <c r="UDS245" s="247"/>
      <c r="UDT245" s="247"/>
      <c r="UDU245" s="247"/>
      <c r="UDV245" s="247"/>
      <c r="UDW245" s="247"/>
      <c r="UDX245" s="247"/>
      <c r="UDY245" s="247"/>
      <c r="UDZ245" s="247"/>
      <c r="UEA245" s="247"/>
      <c r="UEB245" s="247"/>
      <c r="UEC245" s="247"/>
      <c r="UED245" s="247"/>
      <c r="UEE245" s="247"/>
      <c r="UEF245" s="247"/>
      <c r="UEG245" s="247"/>
      <c r="UEH245" s="247"/>
      <c r="UEI245" s="247"/>
      <c r="UEJ245" s="247"/>
      <c r="UEK245" s="247"/>
      <c r="UEL245" s="247"/>
      <c r="UEM245" s="247"/>
      <c r="UEN245" s="247"/>
      <c r="UEO245" s="247"/>
      <c r="UEP245" s="247"/>
      <c r="UEQ245" s="247"/>
      <c r="UER245" s="247"/>
      <c r="UES245" s="247"/>
      <c r="UET245" s="247"/>
      <c r="UEU245" s="247"/>
      <c r="UEV245" s="247"/>
      <c r="UEW245" s="247"/>
      <c r="UEX245" s="247"/>
      <c r="UEY245" s="247"/>
      <c r="UEZ245" s="247"/>
      <c r="UFA245" s="247"/>
      <c r="UFB245" s="247"/>
      <c r="UFC245" s="247"/>
      <c r="UFD245" s="247"/>
      <c r="UFE245" s="247"/>
      <c r="UFF245" s="247"/>
      <c r="UFG245" s="247"/>
      <c r="UFH245" s="247"/>
      <c r="UFI245" s="247"/>
      <c r="UFJ245" s="247"/>
      <c r="UFK245" s="247"/>
      <c r="UFL245" s="247"/>
      <c r="UFM245" s="247"/>
      <c r="UFN245" s="247"/>
      <c r="UFO245" s="247"/>
      <c r="UFP245" s="247"/>
      <c r="UFQ245" s="247"/>
      <c r="UFR245" s="247"/>
      <c r="UFS245" s="247"/>
      <c r="UFT245" s="247"/>
      <c r="UFU245" s="247"/>
      <c r="UFV245" s="247"/>
      <c r="UFW245" s="247"/>
      <c r="UFX245" s="247"/>
      <c r="UFY245" s="247"/>
      <c r="UFZ245" s="247"/>
      <c r="UGA245" s="247"/>
      <c r="UGB245" s="247"/>
      <c r="UGC245" s="247"/>
      <c r="UGD245" s="247"/>
      <c r="UGE245" s="247"/>
      <c r="UGF245" s="247"/>
      <c r="UGG245" s="247"/>
      <c r="UGH245" s="247"/>
      <c r="UGI245" s="247"/>
      <c r="UGJ245" s="247"/>
      <c r="UGK245" s="247"/>
      <c r="UGL245" s="247"/>
      <c r="UGM245" s="247"/>
      <c r="UGN245" s="247"/>
      <c r="UGO245" s="247"/>
      <c r="UGP245" s="247"/>
      <c r="UGQ245" s="247"/>
      <c r="UGR245" s="247"/>
      <c r="UGS245" s="247"/>
      <c r="UGT245" s="247"/>
      <c r="UGU245" s="247"/>
      <c r="UGV245" s="247"/>
      <c r="UGW245" s="247"/>
      <c r="UGX245" s="247"/>
      <c r="UGY245" s="247"/>
      <c r="UGZ245" s="247"/>
      <c r="UHA245" s="247"/>
      <c r="UHB245" s="247"/>
      <c r="UHC245" s="247"/>
      <c r="UHD245" s="247"/>
      <c r="UHE245" s="247"/>
      <c r="UHF245" s="247"/>
      <c r="UHG245" s="247"/>
      <c r="UHH245" s="247"/>
      <c r="UHI245" s="247"/>
      <c r="UHJ245" s="247"/>
      <c r="UHK245" s="247"/>
      <c r="UHL245" s="247"/>
      <c r="UHM245" s="247"/>
      <c r="UHN245" s="247"/>
      <c r="UHO245" s="247"/>
      <c r="UHP245" s="247"/>
      <c r="UHQ245" s="247"/>
      <c r="UHR245" s="247"/>
      <c r="UHS245" s="247"/>
      <c r="UHT245" s="247"/>
      <c r="UHU245" s="247"/>
      <c r="UHV245" s="247"/>
      <c r="UHW245" s="247"/>
      <c r="UHX245" s="247"/>
      <c r="UHY245" s="247"/>
      <c r="UHZ245" s="247"/>
      <c r="UIA245" s="247"/>
      <c r="UIB245" s="247"/>
      <c r="UIC245" s="247"/>
      <c r="UID245" s="247"/>
      <c r="UIE245" s="247"/>
      <c r="UIF245" s="247"/>
      <c r="UIG245" s="247"/>
      <c r="UIH245" s="247"/>
      <c r="UII245" s="247"/>
      <c r="UIJ245" s="247"/>
      <c r="UIK245" s="247"/>
      <c r="UIL245" s="247"/>
      <c r="UIM245" s="247"/>
      <c r="UIN245" s="247"/>
      <c r="UIO245" s="247"/>
      <c r="UIP245" s="247"/>
      <c r="UIQ245" s="247"/>
      <c r="UIR245" s="247"/>
      <c r="UIS245" s="247"/>
      <c r="UIT245" s="247"/>
      <c r="UIU245" s="247"/>
      <c r="UIV245" s="247"/>
      <c r="UIW245" s="247"/>
      <c r="UIX245" s="247"/>
      <c r="UIY245" s="247"/>
      <c r="UIZ245" s="247"/>
      <c r="UJA245" s="247"/>
      <c r="UJB245" s="247"/>
      <c r="UJC245" s="247"/>
      <c r="UJD245" s="247"/>
      <c r="UJE245" s="247"/>
      <c r="UJF245" s="247"/>
      <c r="UJG245" s="247"/>
      <c r="UJH245" s="247"/>
      <c r="UJI245" s="247"/>
      <c r="UJJ245" s="247"/>
      <c r="UJK245" s="247"/>
      <c r="UJL245" s="247"/>
      <c r="UJM245" s="247"/>
      <c r="UJN245" s="247"/>
      <c r="UJO245" s="247"/>
      <c r="UJP245" s="247"/>
      <c r="UJQ245" s="247"/>
      <c r="UJR245" s="247"/>
      <c r="UJS245" s="247"/>
      <c r="UJT245" s="247"/>
      <c r="UJU245" s="247"/>
      <c r="UJV245" s="247"/>
      <c r="UJW245" s="247"/>
      <c r="UJX245" s="247"/>
      <c r="UJY245" s="247"/>
      <c r="UJZ245" s="247"/>
      <c r="UKA245" s="247"/>
      <c r="UKB245" s="247"/>
      <c r="UKC245" s="247"/>
      <c r="UKD245" s="247"/>
      <c r="UKE245" s="247"/>
      <c r="UKF245" s="247"/>
      <c r="UKG245" s="247"/>
      <c r="UKH245" s="247"/>
      <c r="UKI245" s="247"/>
      <c r="UKJ245" s="247"/>
      <c r="UKK245" s="247"/>
      <c r="UKL245" s="247"/>
      <c r="UKM245" s="247"/>
      <c r="UKN245" s="247"/>
      <c r="UKO245" s="247"/>
      <c r="UKP245" s="247"/>
      <c r="UKQ245" s="247"/>
      <c r="UKR245" s="247"/>
      <c r="UKS245" s="247"/>
      <c r="UKT245" s="247"/>
      <c r="UKU245" s="247"/>
      <c r="UKV245" s="247"/>
      <c r="UKW245" s="247"/>
      <c r="UKX245" s="247"/>
      <c r="UKY245" s="247"/>
      <c r="UKZ245" s="247"/>
      <c r="ULA245" s="247"/>
      <c r="ULB245" s="247"/>
      <c r="ULC245" s="247"/>
      <c r="ULD245" s="247"/>
      <c r="ULE245" s="247"/>
      <c r="ULF245" s="247"/>
      <c r="ULG245" s="247"/>
      <c r="ULH245" s="247"/>
      <c r="ULI245" s="247"/>
      <c r="ULJ245" s="247"/>
      <c r="ULK245" s="247"/>
      <c r="ULL245" s="247"/>
      <c r="ULM245" s="247"/>
      <c r="ULN245" s="247"/>
      <c r="ULO245" s="247"/>
      <c r="ULP245" s="247"/>
      <c r="ULQ245" s="247"/>
      <c r="ULR245" s="247"/>
      <c r="ULS245" s="247"/>
      <c r="ULT245" s="247"/>
      <c r="ULU245" s="247"/>
      <c r="ULV245" s="247"/>
      <c r="ULW245" s="247"/>
      <c r="ULX245" s="247"/>
      <c r="ULY245" s="247"/>
      <c r="ULZ245" s="247"/>
      <c r="UMA245" s="247"/>
      <c r="UMB245" s="247"/>
      <c r="UMC245" s="247"/>
      <c r="UMD245" s="247"/>
      <c r="UME245" s="247"/>
      <c r="UMF245" s="247"/>
      <c r="UMG245" s="247"/>
      <c r="UMH245" s="247"/>
      <c r="UMI245" s="247"/>
      <c r="UMJ245" s="247"/>
      <c r="UMK245" s="247"/>
      <c r="UML245" s="247"/>
      <c r="UMM245" s="247"/>
      <c r="UMN245" s="247"/>
      <c r="UMO245" s="247"/>
      <c r="UMP245" s="247"/>
      <c r="UMQ245" s="247"/>
      <c r="UMR245" s="247"/>
      <c r="UMS245" s="247"/>
      <c r="UMT245" s="247"/>
      <c r="UMU245" s="247"/>
      <c r="UMV245" s="247"/>
      <c r="UMW245" s="247"/>
      <c r="UMX245" s="247"/>
      <c r="UMY245" s="247"/>
      <c r="UMZ245" s="247"/>
      <c r="UNA245" s="247"/>
      <c r="UNB245" s="247"/>
      <c r="UNC245" s="247"/>
      <c r="UND245" s="247"/>
      <c r="UNE245" s="247"/>
      <c r="UNF245" s="247"/>
      <c r="UNG245" s="247"/>
      <c r="UNH245" s="247"/>
      <c r="UNI245" s="247"/>
      <c r="UNJ245" s="247"/>
      <c r="UNK245" s="247"/>
      <c r="UNL245" s="247"/>
      <c r="UNM245" s="247"/>
      <c r="UNN245" s="247"/>
      <c r="UNO245" s="247"/>
      <c r="UNP245" s="247"/>
      <c r="UNQ245" s="247"/>
      <c r="UNR245" s="247"/>
      <c r="UNS245" s="247"/>
      <c r="UNT245" s="247"/>
      <c r="UNU245" s="247"/>
      <c r="UNV245" s="247"/>
      <c r="UNW245" s="247"/>
      <c r="UNX245" s="247"/>
      <c r="UNY245" s="247"/>
      <c r="UNZ245" s="247"/>
      <c r="UOA245" s="247"/>
      <c r="UOB245" s="247"/>
      <c r="UOC245" s="247"/>
      <c r="UOD245" s="247"/>
      <c r="UOE245" s="247"/>
      <c r="UOF245" s="247"/>
      <c r="UOG245" s="247"/>
      <c r="UOH245" s="247"/>
      <c r="UOI245" s="247"/>
      <c r="UOJ245" s="247"/>
      <c r="UOK245" s="247"/>
      <c r="UOL245" s="247"/>
      <c r="UOM245" s="247"/>
      <c r="UON245" s="247"/>
      <c r="UOO245" s="247"/>
      <c r="UOP245" s="247"/>
      <c r="UOQ245" s="247"/>
      <c r="UOR245" s="247"/>
      <c r="UOS245" s="247"/>
      <c r="UOT245" s="247"/>
      <c r="UOU245" s="247"/>
      <c r="UOV245" s="247"/>
      <c r="UOW245" s="247"/>
      <c r="UOX245" s="247"/>
      <c r="UOY245" s="247"/>
      <c r="UOZ245" s="247"/>
      <c r="UPA245" s="247"/>
      <c r="UPB245" s="247"/>
      <c r="UPC245" s="247"/>
      <c r="UPD245" s="247"/>
      <c r="UPE245" s="247"/>
      <c r="UPF245" s="247"/>
      <c r="UPG245" s="247"/>
      <c r="UPH245" s="247"/>
      <c r="UPI245" s="247"/>
      <c r="UPJ245" s="247"/>
      <c r="UPK245" s="247"/>
      <c r="UPL245" s="247"/>
      <c r="UPM245" s="247"/>
      <c r="UPN245" s="247"/>
      <c r="UPO245" s="247"/>
      <c r="UPP245" s="247"/>
      <c r="UPQ245" s="247"/>
      <c r="UPR245" s="247"/>
      <c r="UPS245" s="247"/>
      <c r="UPT245" s="247"/>
      <c r="UPU245" s="247"/>
      <c r="UPV245" s="247"/>
      <c r="UPW245" s="247"/>
      <c r="UPX245" s="247"/>
      <c r="UPY245" s="247"/>
      <c r="UPZ245" s="247"/>
      <c r="UQA245" s="247"/>
      <c r="UQB245" s="247"/>
      <c r="UQC245" s="247"/>
      <c r="UQD245" s="247"/>
      <c r="UQE245" s="247"/>
      <c r="UQF245" s="247"/>
      <c r="UQG245" s="247"/>
      <c r="UQH245" s="247"/>
      <c r="UQI245" s="247"/>
      <c r="UQJ245" s="247"/>
      <c r="UQK245" s="247"/>
      <c r="UQL245" s="247"/>
      <c r="UQM245" s="247"/>
      <c r="UQN245" s="247"/>
      <c r="UQO245" s="247"/>
      <c r="UQP245" s="247"/>
      <c r="UQQ245" s="247"/>
      <c r="UQR245" s="247"/>
      <c r="UQS245" s="247"/>
      <c r="UQT245" s="247"/>
      <c r="UQU245" s="247"/>
      <c r="UQV245" s="247"/>
      <c r="UQW245" s="247"/>
      <c r="UQX245" s="247"/>
      <c r="UQY245" s="247"/>
      <c r="UQZ245" s="247"/>
      <c r="URA245" s="247"/>
      <c r="URB245" s="247"/>
      <c r="URC245" s="247"/>
      <c r="URD245" s="247"/>
      <c r="URE245" s="247"/>
      <c r="URF245" s="247"/>
      <c r="URG245" s="247"/>
      <c r="URH245" s="247"/>
      <c r="URI245" s="247"/>
      <c r="URJ245" s="247"/>
      <c r="URK245" s="247"/>
      <c r="URL245" s="247"/>
      <c r="URM245" s="247"/>
      <c r="URN245" s="247"/>
      <c r="URO245" s="247"/>
      <c r="URP245" s="247"/>
      <c r="URQ245" s="247"/>
      <c r="URR245" s="247"/>
      <c r="URS245" s="247"/>
      <c r="URT245" s="247"/>
      <c r="URU245" s="247"/>
      <c r="URV245" s="247"/>
      <c r="URW245" s="247"/>
      <c r="URX245" s="247"/>
      <c r="URY245" s="247"/>
      <c r="URZ245" s="247"/>
      <c r="USA245" s="247"/>
      <c r="USB245" s="247"/>
      <c r="USC245" s="247"/>
      <c r="USD245" s="247"/>
      <c r="USE245" s="247"/>
      <c r="USF245" s="247"/>
      <c r="USG245" s="247"/>
      <c r="USH245" s="247"/>
      <c r="USI245" s="247"/>
      <c r="USJ245" s="247"/>
      <c r="USK245" s="247"/>
      <c r="USL245" s="247"/>
      <c r="USM245" s="247"/>
      <c r="USN245" s="247"/>
      <c r="USO245" s="247"/>
      <c r="USP245" s="247"/>
      <c r="USQ245" s="247"/>
      <c r="USR245" s="247"/>
      <c r="USS245" s="247"/>
      <c r="UST245" s="247"/>
      <c r="USU245" s="247"/>
      <c r="USV245" s="247"/>
      <c r="USW245" s="247"/>
      <c r="USX245" s="247"/>
      <c r="USY245" s="247"/>
      <c r="USZ245" s="247"/>
      <c r="UTA245" s="247"/>
      <c r="UTB245" s="247"/>
      <c r="UTC245" s="247"/>
      <c r="UTD245" s="247"/>
      <c r="UTE245" s="247"/>
      <c r="UTF245" s="247"/>
      <c r="UTG245" s="247"/>
      <c r="UTH245" s="247"/>
      <c r="UTI245" s="247"/>
      <c r="UTJ245" s="247"/>
      <c r="UTK245" s="247"/>
      <c r="UTL245" s="247"/>
      <c r="UTM245" s="247"/>
      <c r="UTN245" s="247"/>
      <c r="UTO245" s="247"/>
      <c r="UTP245" s="247"/>
      <c r="UTQ245" s="247"/>
      <c r="UTR245" s="247"/>
      <c r="UTS245" s="247"/>
      <c r="UTT245" s="247"/>
      <c r="UTU245" s="247"/>
      <c r="UTV245" s="247"/>
      <c r="UTW245" s="247"/>
      <c r="UTX245" s="247"/>
      <c r="UTY245" s="247"/>
      <c r="UTZ245" s="247"/>
      <c r="UUA245" s="247"/>
      <c r="UUB245" s="247"/>
      <c r="UUC245" s="247"/>
      <c r="UUD245" s="247"/>
      <c r="UUE245" s="247"/>
      <c r="UUF245" s="247"/>
      <c r="UUG245" s="247"/>
      <c r="UUH245" s="247"/>
      <c r="UUI245" s="247"/>
      <c r="UUJ245" s="247"/>
      <c r="UUK245" s="247"/>
      <c r="UUL245" s="247"/>
      <c r="UUM245" s="247"/>
      <c r="UUN245" s="247"/>
      <c r="UUO245" s="247"/>
      <c r="UUP245" s="247"/>
      <c r="UUQ245" s="247"/>
      <c r="UUR245" s="247"/>
      <c r="UUS245" s="247"/>
      <c r="UUT245" s="247"/>
      <c r="UUU245" s="247"/>
      <c r="UUV245" s="247"/>
      <c r="UUW245" s="247"/>
      <c r="UUX245" s="247"/>
      <c r="UUY245" s="247"/>
      <c r="UUZ245" s="247"/>
      <c r="UVA245" s="247"/>
      <c r="UVB245" s="247"/>
      <c r="UVC245" s="247"/>
      <c r="UVD245" s="247"/>
      <c r="UVE245" s="247"/>
      <c r="UVF245" s="247"/>
      <c r="UVG245" s="247"/>
      <c r="UVH245" s="247"/>
      <c r="UVI245" s="247"/>
      <c r="UVJ245" s="247"/>
      <c r="UVK245" s="247"/>
      <c r="UVL245" s="247"/>
      <c r="UVM245" s="247"/>
      <c r="UVN245" s="247"/>
      <c r="UVO245" s="247"/>
      <c r="UVP245" s="247"/>
      <c r="UVQ245" s="247"/>
      <c r="UVR245" s="247"/>
      <c r="UVS245" s="247"/>
      <c r="UVT245" s="247"/>
      <c r="UVU245" s="247"/>
      <c r="UVV245" s="247"/>
      <c r="UVW245" s="247"/>
      <c r="UVX245" s="247"/>
      <c r="UVY245" s="247"/>
      <c r="UVZ245" s="247"/>
      <c r="UWA245" s="247"/>
      <c r="UWB245" s="247"/>
      <c r="UWC245" s="247"/>
      <c r="UWD245" s="247"/>
      <c r="UWE245" s="247"/>
      <c r="UWF245" s="247"/>
      <c r="UWG245" s="247"/>
      <c r="UWH245" s="247"/>
      <c r="UWI245" s="247"/>
      <c r="UWJ245" s="247"/>
      <c r="UWK245" s="247"/>
      <c r="UWL245" s="247"/>
      <c r="UWM245" s="247"/>
      <c r="UWN245" s="247"/>
      <c r="UWO245" s="247"/>
      <c r="UWP245" s="247"/>
      <c r="UWQ245" s="247"/>
      <c r="UWR245" s="247"/>
      <c r="UWS245" s="247"/>
      <c r="UWT245" s="247"/>
      <c r="UWU245" s="247"/>
      <c r="UWV245" s="247"/>
      <c r="UWW245" s="247"/>
      <c r="UWX245" s="247"/>
      <c r="UWY245" s="247"/>
      <c r="UWZ245" s="247"/>
      <c r="UXA245" s="247"/>
      <c r="UXB245" s="247"/>
      <c r="UXC245" s="247"/>
      <c r="UXD245" s="247"/>
      <c r="UXE245" s="247"/>
      <c r="UXF245" s="247"/>
      <c r="UXG245" s="247"/>
      <c r="UXH245" s="247"/>
      <c r="UXI245" s="247"/>
      <c r="UXJ245" s="247"/>
      <c r="UXK245" s="247"/>
      <c r="UXL245" s="247"/>
      <c r="UXM245" s="247"/>
      <c r="UXN245" s="247"/>
      <c r="UXO245" s="247"/>
      <c r="UXP245" s="247"/>
      <c r="UXQ245" s="247"/>
      <c r="UXR245" s="247"/>
      <c r="UXS245" s="247"/>
      <c r="UXT245" s="247"/>
      <c r="UXU245" s="247"/>
      <c r="UXV245" s="247"/>
      <c r="UXW245" s="247"/>
      <c r="UXX245" s="247"/>
      <c r="UXY245" s="247"/>
      <c r="UXZ245" s="247"/>
      <c r="UYA245" s="247"/>
      <c r="UYB245" s="247"/>
      <c r="UYC245" s="247"/>
      <c r="UYD245" s="247"/>
      <c r="UYE245" s="247"/>
      <c r="UYF245" s="247"/>
      <c r="UYG245" s="247"/>
      <c r="UYH245" s="247"/>
      <c r="UYI245" s="247"/>
      <c r="UYJ245" s="247"/>
      <c r="UYK245" s="247"/>
      <c r="UYL245" s="247"/>
      <c r="UYM245" s="247"/>
      <c r="UYN245" s="247"/>
      <c r="UYO245" s="247"/>
      <c r="UYP245" s="247"/>
      <c r="UYQ245" s="247"/>
      <c r="UYR245" s="247"/>
      <c r="UYS245" s="247"/>
      <c r="UYT245" s="247"/>
      <c r="UYU245" s="247"/>
      <c r="UYV245" s="247"/>
      <c r="UYW245" s="247"/>
      <c r="UYX245" s="247"/>
      <c r="UYY245" s="247"/>
      <c r="UYZ245" s="247"/>
      <c r="UZA245" s="247"/>
      <c r="UZB245" s="247"/>
      <c r="UZC245" s="247"/>
      <c r="UZD245" s="247"/>
      <c r="UZE245" s="247"/>
      <c r="UZF245" s="247"/>
      <c r="UZG245" s="247"/>
      <c r="UZH245" s="247"/>
      <c r="UZI245" s="247"/>
      <c r="UZJ245" s="247"/>
      <c r="UZK245" s="247"/>
      <c r="UZL245" s="247"/>
      <c r="UZM245" s="247"/>
      <c r="UZN245" s="247"/>
      <c r="UZO245" s="247"/>
      <c r="UZP245" s="247"/>
      <c r="UZQ245" s="247"/>
      <c r="UZR245" s="247"/>
      <c r="UZS245" s="247"/>
      <c r="UZT245" s="247"/>
      <c r="UZU245" s="247"/>
      <c r="UZV245" s="247"/>
      <c r="UZW245" s="247"/>
      <c r="UZX245" s="247"/>
      <c r="UZY245" s="247"/>
      <c r="UZZ245" s="247"/>
      <c r="VAA245" s="247"/>
      <c r="VAB245" s="247"/>
      <c r="VAC245" s="247"/>
      <c r="VAD245" s="247"/>
      <c r="VAE245" s="247"/>
      <c r="VAF245" s="247"/>
      <c r="VAG245" s="247"/>
      <c r="VAH245" s="247"/>
      <c r="VAI245" s="247"/>
      <c r="VAJ245" s="247"/>
      <c r="VAK245" s="247"/>
      <c r="VAL245" s="247"/>
      <c r="VAM245" s="247"/>
      <c r="VAN245" s="247"/>
      <c r="VAO245" s="247"/>
      <c r="VAP245" s="247"/>
      <c r="VAQ245" s="247"/>
      <c r="VAR245" s="247"/>
      <c r="VAS245" s="247"/>
      <c r="VAT245" s="247"/>
      <c r="VAU245" s="247"/>
      <c r="VAV245" s="247"/>
      <c r="VAW245" s="247"/>
      <c r="VAX245" s="247"/>
      <c r="VAY245" s="247"/>
      <c r="VAZ245" s="247"/>
      <c r="VBA245" s="247"/>
      <c r="VBB245" s="247"/>
      <c r="VBC245" s="247"/>
      <c r="VBD245" s="247"/>
      <c r="VBE245" s="247"/>
      <c r="VBF245" s="247"/>
      <c r="VBG245" s="247"/>
      <c r="VBH245" s="247"/>
      <c r="VBI245" s="247"/>
      <c r="VBJ245" s="247"/>
      <c r="VBK245" s="247"/>
      <c r="VBL245" s="247"/>
      <c r="VBM245" s="247"/>
      <c r="VBN245" s="247"/>
      <c r="VBO245" s="247"/>
      <c r="VBP245" s="247"/>
      <c r="VBQ245" s="247"/>
      <c r="VBR245" s="247"/>
      <c r="VBS245" s="247"/>
      <c r="VBT245" s="247"/>
      <c r="VBU245" s="247"/>
      <c r="VBV245" s="247"/>
      <c r="VBW245" s="247"/>
      <c r="VBX245" s="247"/>
      <c r="VBY245" s="247"/>
      <c r="VBZ245" s="247"/>
      <c r="VCA245" s="247"/>
      <c r="VCB245" s="247"/>
      <c r="VCC245" s="247"/>
      <c r="VCD245" s="247"/>
      <c r="VCE245" s="247"/>
      <c r="VCF245" s="247"/>
      <c r="VCG245" s="247"/>
      <c r="VCH245" s="247"/>
      <c r="VCI245" s="247"/>
      <c r="VCJ245" s="247"/>
      <c r="VCK245" s="247"/>
      <c r="VCL245" s="247"/>
      <c r="VCM245" s="247"/>
      <c r="VCN245" s="247"/>
      <c r="VCO245" s="247"/>
      <c r="VCP245" s="247"/>
      <c r="VCQ245" s="247"/>
      <c r="VCR245" s="247"/>
      <c r="VCS245" s="247"/>
      <c r="VCT245" s="247"/>
      <c r="VCU245" s="247"/>
      <c r="VCV245" s="247"/>
      <c r="VCW245" s="247"/>
      <c r="VCX245" s="247"/>
      <c r="VCY245" s="247"/>
      <c r="VCZ245" s="247"/>
      <c r="VDA245" s="247"/>
      <c r="VDB245" s="247"/>
      <c r="VDC245" s="247"/>
      <c r="VDD245" s="247"/>
      <c r="VDE245" s="247"/>
      <c r="VDF245" s="247"/>
      <c r="VDG245" s="247"/>
      <c r="VDH245" s="247"/>
      <c r="VDI245" s="247"/>
      <c r="VDJ245" s="247"/>
      <c r="VDK245" s="247"/>
      <c r="VDL245" s="247"/>
      <c r="VDM245" s="247"/>
      <c r="VDN245" s="247"/>
      <c r="VDO245" s="247"/>
      <c r="VDP245" s="247"/>
      <c r="VDQ245" s="247"/>
      <c r="VDR245" s="247"/>
      <c r="VDS245" s="247"/>
      <c r="VDT245" s="247"/>
      <c r="VDU245" s="247"/>
      <c r="VDV245" s="247"/>
      <c r="VDW245" s="247"/>
      <c r="VDX245" s="247"/>
      <c r="VDY245" s="247"/>
      <c r="VDZ245" s="247"/>
      <c r="VEA245" s="247"/>
      <c r="VEB245" s="247"/>
      <c r="VEC245" s="247"/>
      <c r="VED245" s="247"/>
      <c r="VEE245" s="247"/>
      <c r="VEF245" s="247"/>
      <c r="VEG245" s="247"/>
      <c r="VEH245" s="247"/>
      <c r="VEI245" s="247"/>
      <c r="VEJ245" s="247"/>
      <c r="VEK245" s="247"/>
      <c r="VEL245" s="247"/>
      <c r="VEM245" s="247"/>
      <c r="VEN245" s="247"/>
      <c r="VEO245" s="247"/>
      <c r="VEP245" s="247"/>
      <c r="VEQ245" s="247"/>
      <c r="VER245" s="247"/>
      <c r="VES245" s="247"/>
      <c r="VET245" s="247"/>
      <c r="VEU245" s="247"/>
      <c r="VEV245" s="247"/>
      <c r="VEW245" s="247"/>
      <c r="VEX245" s="247"/>
      <c r="VEY245" s="247"/>
      <c r="VEZ245" s="247"/>
      <c r="VFA245" s="247"/>
      <c r="VFB245" s="247"/>
      <c r="VFC245" s="247"/>
      <c r="VFD245" s="247"/>
      <c r="VFE245" s="247"/>
      <c r="VFF245" s="247"/>
      <c r="VFG245" s="247"/>
      <c r="VFH245" s="247"/>
      <c r="VFI245" s="247"/>
      <c r="VFJ245" s="247"/>
      <c r="VFK245" s="247"/>
      <c r="VFL245" s="247"/>
      <c r="VFM245" s="247"/>
      <c r="VFN245" s="247"/>
      <c r="VFO245" s="247"/>
      <c r="VFP245" s="247"/>
      <c r="VFQ245" s="247"/>
      <c r="VFR245" s="247"/>
      <c r="VFS245" s="247"/>
      <c r="VFT245" s="247"/>
      <c r="VFU245" s="247"/>
      <c r="VFV245" s="247"/>
      <c r="VFW245" s="247"/>
      <c r="VFX245" s="247"/>
      <c r="VFY245" s="247"/>
      <c r="VFZ245" s="247"/>
      <c r="VGA245" s="247"/>
      <c r="VGB245" s="247"/>
      <c r="VGC245" s="247"/>
      <c r="VGD245" s="247"/>
      <c r="VGE245" s="247"/>
      <c r="VGF245" s="247"/>
      <c r="VGG245" s="247"/>
      <c r="VGH245" s="247"/>
      <c r="VGI245" s="247"/>
      <c r="VGJ245" s="247"/>
      <c r="VGK245" s="247"/>
      <c r="VGL245" s="247"/>
      <c r="VGM245" s="247"/>
      <c r="VGN245" s="247"/>
      <c r="VGO245" s="247"/>
      <c r="VGP245" s="247"/>
      <c r="VGQ245" s="247"/>
      <c r="VGR245" s="247"/>
      <c r="VGS245" s="247"/>
      <c r="VGT245" s="247"/>
      <c r="VGU245" s="247"/>
      <c r="VGV245" s="247"/>
      <c r="VGW245" s="247"/>
      <c r="VGX245" s="247"/>
      <c r="VGY245" s="247"/>
      <c r="VGZ245" s="247"/>
      <c r="VHA245" s="247"/>
      <c r="VHB245" s="247"/>
      <c r="VHC245" s="247"/>
      <c r="VHD245" s="247"/>
      <c r="VHE245" s="247"/>
      <c r="VHF245" s="247"/>
      <c r="VHG245" s="247"/>
      <c r="VHH245" s="247"/>
      <c r="VHI245" s="247"/>
      <c r="VHJ245" s="247"/>
      <c r="VHK245" s="247"/>
      <c r="VHL245" s="247"/>
      <c r="VHM245" s="247"/>
      <c r="VHN245" s="247"/>
      <c r="VHO245" s="247"/>
      <c r="VHP245" s="247"/>
      <c r="VHQ245" s="247"/>
      <c r="VHR245" s="247"/>
      <c r="VHS245" s="247"/>
      <c r="VHT245" s="247"/>
      <c r="VHU245" s="247"/>
      <c r="VHV245" s="247"/>
      <c r="VHW245" s="247"/>
      <c r="VHX245" s="247"/>
      <c r="VHY245" s="247"/>
      <c r="VHZ245" s="247"/>
      <c r="VIA245" s="247"/>
      <c r="VIB245" s="247"/>
      <c r="VIC245" s="247"/>
      <c r="VID245" s="247"/>
      <c r="VIE245" s="247"/>
      <c r="VIF245" s="247"/>
      <c r="VIG245" s="247"/>
      <c r="VIH245" s="247"/>
      <c r="VII245" s="247"/>
      <c r="VIJ245" s="247"/>
      <c r="VIK245" s="247"/>
      <c r="VIL245" s="247"/>
      <c r="VIM245" s="247"/>
      <c r="VIN245" s="247"/>
      <c r="VIO245" s="247"/>
      <c r="VIP245" s="247"/>
      <c r="VIQ245" s="247"/>
      <c r="VIR245" s="247"/>
      <c r="VIS245" s="247"/>
      <c r="VIT245" s="247"/>
      <c r="VIU245" s="247"/>
      <c r="VIV245" s="247"/>
      <c r="VIW245" s="247"/>
      <c r="VIX245" s="247"/>
      <c r="VIY245" s="247"/>
      <c r="VIZ245" s="247"/>
      <c r="VJA245" s="247"/>
      <c r="VJB245" s="247"/>
      <c r="VJC245" s="247"/>
      <c r="VJD245" s="247"/>
      <c r="VJE245" s="247"/>
      <c r="VJF245" s="247"/>
      <c r="VJG245" s="247"/>
      <c r="VJH245" s="247"/>
      <c r="VJI245" s="247"/>
      <c r="VJJ245" s="247"/>
      <c r="VJK245" s="247"/>
      <c r="VJL245" s="247"/>
      <c r="VJM245" s="247"/>
      <c r="VJN245" s="247"/>
      <c r="VJO245" s="247"/>
      <c r="VJP245" s="247"/>
      <c r="VJQ245" s="247"/>
      <c r="VJR245" s="247"/>
      <c r="VJS245" s="247"/>
      <c r="VJT245" s="247"/>
      <c r="VJU245" s="247"/>
      <c r="VJV245" s="247"/>
      <c r="VJW245" s="247"/>
      <c r="VJX245" s="247"/>
      <c r="VJY245" s="247"/>
      <c r="VJZ245" s="247"/>
      <c r="VKA245" s="247"/>
      <c r="VKB245" s="247"/>
      <c r="VKC245" s="247"/>
      <c r="VKD245" s="247"/>
      <c r="VKE245" s="247"/>
      <c r="VKF245" s="247"/>
      <c r="VKG245" s="247"/>
      <c r="VKH245" s="247"/>
      <c r="VKI245" s="247"/>
      <c r="VKJ245" s="247"/>
      <c r="VKK245" s="247"/>
      <c r="VKL245" s="247"/>
      <c r="VKM245" s="247"/>
      <c r="VKN245" s="247"/>
      <c r="VKO245" s="247"/>
      <c r="VKP245" s="247"/>
      <c r="VKQ245" s="247"/>
      <c r="VKR245" s="247"/>
      <c r="VKS245" s="247"/>
      <c r="VKT245" s="247"/>
      <c r="VKU245" s="247"/>
      <c r="VKV245" s="247"/>
      <c r="VKW245" s="247"/>
      <c r="VKX245" s="247"/>
      <c r="VKY245" s="247"/>
      <c r="VKZ245" s="247"/>
      <c r="VLA245" s="247"/>
      <c r="VLB245" s="247"/>
      <c r="VLC245" s="247"/>
      <c r="VLD245" s="247"/>
      <c r="VLE245" s="247"/>
      <c r="VLF245" s="247"/>
      <c r="VLG245" s="247"/>
      <c r="VLH245" s="247"/>
      <c r="VLI245" s="247"/>
      <c r="VLJ245" s="247"/>
      <c r="VLK245" s="247"/>
      <c r="VLL245" s="247"/>
      <c r="VLM245" s="247"/>
      <c r="VLN245" s="247"/>
      <c r="VLO245" s="247"/>
      <c r="VLP245" s="247"/>
      <c r="VLQ245" s="247"/>
      <c r="VLR245" s="247"/>
      <c r="VLS245" s="247"/>
      <c r="VLT245" s="247"/>
      <c r="VLU245" s="247"/>
      <c r="VLV245" s="247"/>
      <c r="VLW245" s="247"/>
      <c r="VLX245" s="247"/>
      <c r="VLY245" s="247"/>
      <c r="VLZ245" s="247"/>
      <c r="VMA245" s="247"/>
      <c r="VMB245" s="247"/>
      <c r="VMC245" s="247"/>
      <c r="VMD245" s="247"/>
      <c r="VME245" s="247"/>
      <c r="VMF245" s="247"/>
      <c r="VMG245" s="247"/>
      <c r="VMH245" s="247"/>
      <c r="VMI245" s="247"/>
      <c r="VMJ245" s="247"/>
      <c r="VMK245" s="247"/>
      <c r="VML245" s="247"/>
      <c r="VMM245" s="247"/>
      <c r="VMN245" s="247"/>
      <c r="VMO245" s="247"/>
      <c r="VMP245" s="247"/>
      <c r="VMQ245" s="247"/>
      <c r="VMR245" s="247"/>
      <c r="VMS245" s="247"/>
      <c r="VMT245" s="247"/>
      <c r="VMU245" s="247"/>
      <c r="VMV245" s="247"/>
      <c r="VMW245" s="247"/>
      <c r="VMX245" s="247"/>
      <c r="VMY245" s="247"/>
      <c r="VMZ245" s="247"/>
      <c r="VNA245" s="247"/>
      <c r="VNB245" s="247"/>
      <c r="VNC245" s="247"/>
      <c r="VND245" s="247"/>
      <c r="VNE245" s="247"/>
      <c r="VNF245" s="247"/>
      <c r="VNG245" s="247"/>
      <c r="VNH245" s="247"/>
      <c r="VNI245" s="247"/>
      <c r="VNJ245" s="247"/>
      <c r="VNK245" s="247"/>
      <c r="VNL245" s="247"/>
      <c r="VNM245" s="247"/>
      <c r="VNN245" s="247"/>
      <c r="VNO245" s="247"/>
      <c r="VNP245" s="247"/>
      <c r="VNQ245" s="247"/>
      <c r="VNR245" s="247"/>
      <c r="VNS245" s="247"/>
      <c r="VNT245" s="247"/>
      <c r="VNU245" s="247"/>
      <c r="VNV245" s="247"/>
      <c r="VNW245" s="247"/>
      <c r="VNX245" s="247"/>
      <c r="VNY245" s="247"/>
      <c r="VNZ245" s="247"/>
      <c r="VOA245" s="247"/>
      <c r="VOB245" s="247"/>
      <c r="VOC245" s="247"/>
      <c r="VOD245" s="247"/>
      <c r="VOE245" s="247"/>
      <c r="VOF245" s="247"/>
      <c r="VOG245" s="247"/>
      <c r="VOH245" s="247"/>
      <c r="VOI245" s="247"/>
      <c r="VOJ245" s="247"/>
      <c r="VOK245" s="247"/>
      <c r="VOL245" s="247"/>
      <c r="VOM245" s="247"/>
      <c r="VON245" s="247"/>
      <c r="VOO245" s="247"/>
      <c r="VOP245" s="247"/>
      <c r="VOQ245" s="247"/>
      <c r="VOR245" s="247"/>
      <c r="VOS245" s="247"/>
      <c r="VOT245" s="247"/>
      <c r="VOU245" s="247"/>
      <c r="VOV245" s="247"/>
      <c r="VOW245" s="247"/>
      <c r="VOX245" s="247"/>
      <c r="VOY245" s="247"/>
      <c r="VOZ245" s="247"/>
      <c r="VPA245" s="247"/>
      <c r="VPB245" s="247"/>
      <c r="VPC245" s="247"/>
      <c r="VPD245" s="247"/>
      <c r="VPE245" s="247"/>
      <c r="VPF245" s="247"/>
      <c r="VPG245" s="247"/>
      <c r="VPH245" s="247"/>
      <c r="VPI245" s="247"/>
      <c r="VPJ245" s="247"/>
      <c r="VPK245" s="247"/>
      <c r="VPL245" s="247"/>
      <c r="VPM245" s="247"/>
      <c r="VPN245" s="247"/>
      <c r="VPO245" s="247"/>
      <c r="VPP245" s="247"/>
      <c r="VPQ245" s="247"/>
      <c r="VPR245" s="247"/>
      <c r="VPS245" s="247"/>
      <c r="VPT245" s="247"/>
      <c r="VPU245" s="247"/>
      <c r="VPV245" s="247"/>
      <c r="VPW245" s="247"/>
      <c r="VPX245" s="247"/>
      <c r="VPY245" s="247"/>
      <c r="VPZ245" s="247"/>
      <c r="VQA245" s="247"/>
      <c r="VQB245" s="247"/>
      <c r="VQC245" s="247"/>
      <c r="VQD245" s="247"/>
      <c r="VQE245" s="247"/>
      <c r="VQF245" s="247"/>
      <c r="VQG245" s="247"/>
      <c r="VQH245" s="247"/>
      <c r="VQI245" s="247"/>
      <c r="VQJ245" s="247"/>
      <c r="VQK245" s="247"/>
      <c r="VQL245" s="247"/>
      <c r="VQM245" s="247"/>
      <c r="VQN245" s="247"/>
      <c r="VQO245" s="247"/>
      <c r="VQP245" s="247"/>
      <c r="VQQ245" s="247"/>
      <c r="VQR245" s="247"/>
      <c r="VQS245" s="247"/>
      <c r="VQT245" s="247"/>
      <c r="VQU245" s="247"/>
      <c r="VQV245" s="247"/>
      <c r="VQW245" s="247"/>
      <c r="VQX245" s="247"/>
      <c r="VQY245" s="247"/>
      <c r="VQZ245" s="247"/>
      <c r="VRA245" s="247"/>
      <c r="VRB245" s="247"/>
      <c r="VRC245" s="247"/>
      <c r="VRD245" s="247"/>
      <c r="VRE245" s="247"/>
      <c r="VRF245" s="247"/>
      <c r="VRG245" s="247"/>
      <c r="VRH245" s="247"/>
      <c r="VRI245" s="247"/>
      <c r="VRJ245" s="247"/>
      <c r="VRK245" s="247"/>
      <c r="VRL245" s="247"/>
      <c r="VRM245" s="247"/>
      <c r="VRN245" s="247"/>
      <c r="VRO245" s="247"/>
      <c r="VRP245" s="247"/>
      <c r="VRQ245" s="247"/>
      <c r="VRR245" s="247"/>
      <c r="VRS245" s="247"/>
      <c r="VRT245" s="247"/>
      <c r="VRU245" s="247"/>
      <c r="VRV245" s="247"/>
      <c r="VRW245" s="247"/>
      <c r="VRX245" s="247"/>
      <c r="VRY245" s="247"/>
      <c r="VRZ245" s="247"/>
      <c r="VSA245" s="247"/>
      <c r="VSB245" s="247"/>
      <c r="VSC245" s="247"/>
      <c r="VSD245" s="247"/>
      <c r="VSE245" s="247"/>
      <c r="VSF245" s="247"/>
      <c r="VSG245" s="247"/>
      <c r="VSH245" s="247"/>
      <c r="VSI245" s="247"/>
      <c r="VSJ245" s="247"/>
      <c r="VSK245" s="247"/>
      <c r="VSL245" s="247"/>
      <c r="VSM245" s="247"/>
      <c r="VSN245" s="247"/>
      <c r="VSO245" s="247"/>
      <c r="VSP245" s="247"/>
      <c r="VSQ245" s="247"/>
      <c r="VSR245" s="247"/>
      <c r="VSS245" s="247"/>
      <c r="VST245" s="247"/>
      <c r="VSU245" s="247"/>
      <c r="VSV245" s="247"/>
      <c r="VSW245" s="247"/>
      <c r="VSX245" s="247"/>
      <c r="VSY245" s="247"/>
      <c r="VSZ245" s="247"/>
      <c r="VTA245" s="247"/>
      <c r="VTB245" s="247"/>
      <c r="VTC245" s="247"/>
      <c r="VTD245" s="247"/>
      <c r="VTE245" s="247"/>
      <c r="VTF245" s="247"/>
      <c r="VTG245" s="247"/>
      <c r="VTH245" s="247"/>
      <c r="VTI245" s="247"/>
      <c r="VTJ245" s="247"/>
      <c r="VTK245" s="247"/>
      <c r="VTL245" s="247"/>
      <c r="VTM245" s="247"/>
      <c r="VTN245" s="247"/>
      <c r="VTO245" s="247"/>
      <c r="VTP245" s="247"/>
      <c r="VTQ245" s="247"/>
      <c r="VTR245" s="247"/>
      <c r="VTS245" s="247"/>
      <c r="VTT245" s="247"/>
      <c r="VTU245" s="247"/>
      <c r="VTV245" s="247"/>
      <c r="VTW245" s="247"/>
      <c r="VTX245" s="247"/>
      <c r="VTY245" s="247"/>
      <c r="VTZ245" s="247"/>
      <c r="VUA245" s="247"/>
      <c r="VUB245" s="247"/>
      <c r="VUC245" s="247"/>
      <c r="VUD245" s="247"/>
      <c r="VUE245" s="247"/>
      <c r="VUF245" s="247"/>
      <c r="VUG245" s="247"/>
      <c r="VUH245" s="247"/>
      <c r="VUI245" s="247"/>
      <c r="VUJ245" s="247"/>
      <c r="VUK245" s="247"/>
      <c r="VUL245" s="247"/>
      <c r="VUM245" s="247"/>
      <c r="VUN245" s="247"/>
      <c r="VUO245" s="247"/>
      <c r="VUP245" s="247"/>
      <c r="VUQ245" s="247"/>
      <c r="VUR245" s="247"/>
      <c r="VUS245" s="247"/>
      <c r="VUT245" s="247"/>
      <c r="VUU245" s="247"/>
      <c r="VUV245" s="247"/>
      <c r="VUW245" s="247"/>
      <c r="VUX245" s="247"/>
      <c r="VUY245" s="247"/>
      <c r="VUZ245" s="247"/>
      <c r="VVA245" s="247"/>
      <c r="VVB245" s="247"/>
      <c r="VVC245" s="247"/>
      <c r="VVD245" s="247"/>
      <c r="VVE245" s="247"/>
      <c r="VVF245" s="247"/>
      <c r="VVG245" s="247"/>
      <c r="VVH245" s="247"/>
      <c r="VVI245" s="247"/>
      <c r="VVJ245" s="247"/>
      <c r="VVK245" s="247"/>
      <c r="VVL245" s="247"/>
      <c r="VVM245" s="247"/>
      <c r="VVN245" s="247"/>
      <c r="VVO245" s="247"/>
      <c r="VVP245" s="247"/>
      <c r="VVQ245" s="247"/>
      <c r="VVR245" s="247"/>
      <c r="VVS245" s="247"/>
      <c r="VVT245" s="247"/>
      <c r="VVU245" s="247"/>
      <c r="VVV245" s="247"/>
      <c r="VVW245" s="247"/>
      <c r="VVX245" s="247"/>
      <c r="VVY245" s="247"/>
      <c r="VVZ245" s="247"/>
      <c r="VWA245" s="247"/>
      <c r="VWB245" s="247"/>
      <c r="VWC245" s="247"/>
      <c r="VWD245" s="247"/>
      <c r="VWE245" s="247"/>
      <c r="VWF245" s="247"/>
      <c r="VWG245" s="247"/>
      <c r="VWH245" s="247"/>
      <c r="VWI245" s="247"/>
      <c r="VWJ245" s="247"/>
      <c r="VWK245" s="247"/>
      <c r="VWL245" s="247"/>
      <c r="VWM245" s="247"/>
      <c r="VWN245" s="247"/>
      <c r="VWO245" s="247"/>
      <c r="VWP245" s="247"/>
      <c r="VWQ245" s="247"/>
      <c r="VWR245" s="247"/>
      <c r="VWS245" s="247"/>
      <c r="VWT245" s="247"/>
      <c r="VWU245" s="247"/>
      <c r="VWV245" s="247"/>
      <c r="VWW245" s="247"/>
      <c r="VWX245" s="247"/>
      <c r="VWY245" s="247"/>
      <c r="VWZ245" s="247"/>
      <c r="VXA245" s="247"/>
      <c r="VXB245" s="247"/>
      <c r="VXC245" s="247"/>
      <c r="VXD245" s="247"/>
      <c r="VXE245" s="247"/>
      <c r="VXF245" s="247"/>
      <c r="VXG245" s="247"/>
      <c r="VXH245" s="247"/>
      <c r="VXI245" s="247"/>
      <c r="VXJ245" s="247"/>
      <c r="VXK245" s="247"/>
      <c r="VXL245" s="247"/>
      <c r="VXM245" s="247"/>
      <c r="VXN245" s="247"/>
      <c r="VXO245" s="247"/>
      <c r="VXP245" s="247"/>
      <c r="VXQ245" s="247"/>
      <c r="VXR245" s="247"/>
      <c r="VXS245" s="247"/>
      <c r="VXT245" s="247"/>
      <c r="VXU245" s="247"/>
      <c r="VXV245" s="247"/>
      <c r="VXW245" s="247"/>
      <c r="VXX245" s="247"/>
      <c r="VXY245" s="247"/>
      <c r="VXZ245" s="247"/>
      <c r="VYA245" s="247"/>
      <c r="VYB245" s="247"/>
      <c r="VYC245" s="247"/>
      <c r="VYD245" s="247"/>
      <c r="VYE245" s="247"/>
      <c r="VYF245" s="247"/>
      <c r="VYG245" s="247"/>
      <c r="VYH245" s="247"/>
      <c r="VYI245" s="247"/>
      <c r="VYJ245" s="247"/>
      <c r="VYK245" s="247"/>
      <c r="VYL245" s="247"/>
      <c r="VYM245" s="247"/>
      <c r="VYN245" s="247"/>
      <c r="VYO245" s="247"/>
      <c r="VYP245" s="247"/>
      <c r="VYQ245" s="247"/>
      <c r="VYR245" s="247"/>
      <c r="VYS245" s="247"/>
      <c r="VYT245" s="247"/>
      <c r="VYU245" s="247"/>
      <c r="VYV245" s="247"/>
      <c r="VYW245" s="247"/>
      <c r="VYX245" s="247"/>
      <c r="VYY245" s="247"/>
      <c r="VYZ245" s="247"/>
      <c r="VZA245" s="247"/>
      <c r="VZB245" s="247"/>
      <c r="VZC245" s="247"/>
      <c r="VZD245" s="247"/>
      <c r="VZE245" s="247"/>
      <c r="VZF245" s="247"/>
      <c r="VZG245" s="247"/>
      <c r="VZH245" s="247"/>
      <c r="VZI245" s="247"/>
      <c r="VZJ245" s="247"/>
      <c r="VZK245" s="247"/>
      <c r="VZL245" s="247"/>
      <c r="VZM245" s="247"/>
      <c r="VZN245" s="247"/>
      <c r="VZO245" s="247"/>
      <c r="VZP245" s="247"/>
      <c r="VZQ245" s="247"/>
      <c r="VZR245" s="247"/>
      <c r="VZS245" s="247"/>
      <c r="VZT245" s="247"/>
      <c r="VZU245" s="247"/>
      <c r="VZV245" s="247"/>
      <c r="VZW245" s="247"/>
      <c r="VZX245" s="247"/>
      <c r="VZY245" s="247"/>
      <c r="VZZ245" s="247"/>
      <c r="WAA245" s="247"/>
      <c r="WAB245" s="247"/>
      <c r="WAC245" s="247"/>
      <c r="WAD245" s="247"/>
      <c r="WAE245" s="247"/>
      <c r="WAF245" s="247"/>
      <c r="WAG245" s="247"/>
      <c r="WAH245" s="247"/>
      <c r="WAI245" s="247"/>
      <c r="WAJ245" s="247"/>
      <c r="WAK245" s="247"/>
      <c r="WAL245" s="247"/>
      <c r="WAM245" s="247"/>
      <c r="WAN245" s="247"/>
      <c r="WAO245" s="247"/>
      <c r="WAP245" s="247"/>
      <c r="WAQ245" s="247"/>
      <c r="WAR245" s="247"/>
      <c r="WAS245" s="247"/>
      <c r="WAT245" s="247"/>
      <c r="WAU245" s="247"/>
      <c r="WAV245" s="247"/>
      <c r="WAW245" s="247"/>
      <c r="WAX245" s="247"/>
      <c r="WAY245" s="247"/>
      <c r="WAZ245" s="247"/>
      <c r="WBA245" s="247"/>
      <c r="WBB245" s="247"/>
      <c r="WBC245" s="247"/>
      <c r="WBD245" s="247"/>
      <c r="WBE245" s="247"/>
      <c r="WBF245" s="247"/>
      <c r="WBG245" s="247"/>
      <c r="WBH245" s="247"/>
      <c r="WBI245" s="247"/>
      <c r="WBJ245" s="247"/>
      <c r="WBK245" s="247"/>
      <c r="WBL245" s="247"/>
      <c r="WBM245" s="247"/>
      <c r="WBN245" s="247"/>
      <c r="WBO245" s="247"/>
      <c r="WBP245" s="247"/>
      <c r="WBQ245" s="247"/>
      <c r="WBR245" s="247"/>
      <c r="WBS245" s="247"/>
      <c r="WBT245" s="247"/>
      <c r="WBU245" s="247"/>
      <c r="WBV245" s="247"/>
      <c r="WBW245" s="247"/>
      <c r="WBX245" s="247"/>
      <c r="WBY245" s="247"/>
      <c r="WBZ245" s="247"/>
      <c r="WCA245" s="247"/>
      <c r="WCB245" s="247"/>
      <c r="WCC245" s="247"/>
      <c r="WCD245" s="247"/>
      <c r="WCE245" s="247"/>
      <c r="WCF245" s="247"/>
      <c r="WCG245" s="247"/>
      <c r="WCH245" s="247"/>
      <c r="WCI245" s="247"/>
      <c r="WCJ245" s="247"/>
      <c r="WCK245" s="247"/>
      <c r="WCL245" s="247"/>
      <c r="WCM245" s="247"/>
      <c r="WCN245" s="247"/>
      <c r="WCO245" s="247"/>
      <c r="WCP245" s="247"/>
      <c r="WCQ245" s="247"/>
      <c r="WCR245" s="247"/>
      <c r="WCS245" s="247"/>
      <c r="WCT245" s="247"/>
      <c r="WCU245" s="247"/>
      <c r="WCV245" s="247"/>
      <c r="WCW245" s="247"/>
      <c r="WCX245" s="247"/>
      <c r="WCY245" s="247"/>
      <c r="WCZ245" s="247"/>
      <c r="WDA245" s="247"/>
      <c r="WDB245" s="247"/>
      <c r="WDC245" s="247"/>
      <c r="WDD245" s="247"/>
      <c r="WDE245" s="247"/>
      <c r="WDF245" s="247"/>
      <c r="WDG245" s="247"/>
      <c r="WDH245" s="247"/>
      <c r="WDI245" s="247"/>
      <c r="WDJ245" s="247"/>
      <c r="WDK245" s="247"/>
      <c r="WDL245" s="247"/>
      <c r="WDM245" s="247"/>
      <c r="WDN245" s="247"/>
      <c r="WDO245" s="247"/>
      <c r="WDP245" s="247"/>
      <c r="WDQ245" s="247"/>
      <c r="WDR245" s="247"/>
      <c r="WDS245" s="247"/>
      <c r="WDT245" s="247"/>
      <c r="WDU245" s="247"/>
      <c r="WDV245" s="247"/>
      <c r="WDW245" s="247"/>
      <c r="WDX245" s="247"/>
      <c r="WDY245" s="247"/>
      <c r="WDZ245" s="247"/>
      <c r="WEA245" s="247"/>
      <c r="WEB245" s="247"/>
      <c r="WEC245" s="247"/>
      <c r="WED245" s="247"/>
      <c r="WEE245" s="247"/>
      <c r="WEF245" s="247"/>
      <c r="WEG245" s="247"/>
      <c r="WEH245" s="247"/>
      <c r="WEI245" s="247"/>
      <c r="WEJ245" s="247"/>
      <c r="WEK245" s="247"/>
      <c r="WEL245" s="247"/>
      <c r="WEM245" s="247"/>
      <c r="WEN245" s="247"/>
      <c r="WEO245" s="247"/>
      <c r="WEP245" s="247"/>
      <c r="WEQ245" s="247"/>
      <c r="WER245" s="247"/>
      <c r="WES245" s="247"/>
      <c r="WET245" s="247"/>
      <c r="WEU245" s="247"/>
      <c r="WEV245" s="247"/>
      <c r="WEW245" s="247"/>
      <c r="WEX245" s="247"/>
      <c r="WEY245" s="247"/>
      <c r="WEZ245" s="247"/>
      <c r="WFA245" s="247"/>
      <c r="WFB245" s="247"/>
      <c r="WFC245" s="247"/>
      <c r="WFD245" s="247"/>
      <c r="WFE245" s="247"/>
      <c r="WFF245" s="247"/>
      <c r="WFG245" s="247"/>
      <c r="WFH245" s="247"/>
      <c r="WFI245" s="247"/>
      <c r="WFJ245" s="247"/>
      <c r="WFK245" s="247"/>
      <c r="WFL245" s="247"/>
      <c r="WFM245" s="247"/>
      <c r="WFN245" s="247"/>
      <c r="WFO245" s="247"/>
      <c r="WFP245" s="247"/>
      <c r="WFQ245" s="247"/>
      <c r="WFR245" s="247"/>
      <c r="WFS245" s="247"/>
      <c r="WFT245" s="247"/>
      <c r="WFU245" s="247"/>
      <c r="WFV245" s="247"/>
      <c r="WFW245" s="247"/>
      <c r="WFX245" s="247"/>
      <c r="WFY245" s="247"/>
      <c r="WFZ245" s="247"/>
      <c r="WGA245" s="247"/>
      <c r="WGB245" s="247"/>
      <c r="WGC245" s="247"/>
      <c r="WGD245" s="247"/>
      <c r="WGE245" s="247"/>
      <c r="WGF245" s="247"/>
      <c r="WGG245" s="247"/>
      <c r="WGH245" s="247"/>
      <c r="WGI245" s="247"/>
      <c r="WGJ245" s="247"/>
      <c r="WGK245" s="247"/>
      <c r="WGL245" s="247"/>
      <c r="WGM245" s="247"/>
      <c r="WGN245" s="247"/>
      <c r="WGO245" s="247"/>
      <c r="WGP245" s="247"/>
      <c r="WGQ245" s="247"/>
      <c r="WGR245" s="247"/>
      <c r="WGS245" s="247"/>
      <c r="WGT245" s="247"/>
      <c r="WGU245" s="247"/>
      <c r="WGV245" s="247"/>
      <c r="WGW245" s="247"/>
      <c r="WGX245" s="247"/>
      <c r="WGY245" s="247"/>
      <c r="WGZ245" s="247"/>
      <c r="WHA245" s="247"/>
      <c r="WHB245" s="247"/>
      <c r="WHC245" s="247"/>
      <c r="WHD245" s="247"/>
      <c r="WHE245" s="247"/>
      <c r="WHF245" s="247"/>
      <c r="WHG245" s="247"/>
      <c r="WHH245" s="247"/>
      <c r="WHI245" s="247"/>
      <c r="WHJ245" s="247"/>
      <c r="WHK245" s="247"/>
      <c r="WHL245" s="247"/>
      <c r="WHM245" s="247"/>
      <c r="WHN245" s="247"/>
      <c r="WHO245" s="247"/>
      <c r="WHP245" s="247"/>
      <c r="WHQ245" s="247"/>
      <c r="WHR245" s="247"/>
      <c r="WHS245" s="247"/>
      <c r="WHT245" s="247"/>
      <c r="WHU245" s="247"/>
      <c r="WHV245" s="247"/>
      <c r="WHW245" s="247"/>
      <c r="WHX245" s="247"/>
      <c r="WHY245" s="247"/>
      <c r="WHZ245" s="247"/>
      <c r="WIA245" s="247"/>
      <c r="WIB245" s="247"/>
      <c r="WIC245" s="247"/>
      <c r="WID245" s="247"/>
      <c r="WIE245" s="247"/>
      <c r="WIF245" s="247"/>
      <c r="WIG245" s="247"/>
      <c r="WIH245" s="247"/>
      <c r="WII245" s="247"/>
      <c r="WIJ245" s="247"/>
      <c r="WIK245" s="247"/>
      <c r="WIL245" s="247"/>
      <c r="WIM245" s="247"/>
      <c r="WIN245" s="247"/>
      <c r="WIO245" s="247"/>
      <c r="WIP245" s="247"/>
      <c r="WIQ245" s="247"/>
      <c r="WIR245" s="247"/>
      <c r="WIS245" s="247"/>
      <c r="WIT245" s="247"/>
      <c r="WIU245" s="247"/>
      <c r="WIV245" s="247"/>
      <c r="WIW245" s="247"/>
      <c r="WIX245" s="247"/>
      <c r="WIY245" s="247"/>
      <c r="WIZ245" s="247"/>
      <c r="WJA245" s="247"/>
      <c r="WJB245" s="247"/>
      <c r="WJC245" s="247"/>
      <c r="WJD245" s="247"/>
      <c r="WJE245" s="247"/>
      <c r="WJF245" s="247"/>
      <c r="WJG245" s="247"/>
      <c r="WJH245" s="247"/>
      <c r="WJI245" s="247"/>
      <c r="WJJ245" s="247"/>
      <c r="WJK245" s="247"/>
      <c r="WJL245" s="247"/>
      <c r="WJM245" s="247"/>
      <c r="WJN245" s="247"/>
      <c r="WJO245" s="247"/>
      <c r="WJP245" s="247"/>
      <c r="WJQ245" s="247"/>
      <c r="WJR245" s="247"/>
      <c r="WJS245" s="247"/>
      <c r="WJT245" s="247"/>
      <c r="WJU245" s="247"/>
      <c r="WJV245" s="247"/>
      <c r="WJW245" s="247"/>
      <c r="WJX245" s="247"/>
      <c r="WJY245" s="247"/>
      <c r="WJZ245" s="247"/>
      <c r="WKA245" s="247"/>
      <c r="WKB245" s="247"/>
      <c r="WKC245" s="247"/>
      <c r="WKD245" s="247"/>
      <c r="WKE245" s="247"/>
      <c r="WKF245" s="247"/>
      <c r="WKG245" s="247"/>
      <c r="WKH245" s="247"/>
      <c r="WKI245" s="247"/>
      <c r="WKJ245" s="247"/>
      <c r="WKK245" s="247"/>
      <c r="WKL245" s="247"/>
      <c r="WKM245" s="247"/>
      <c r="WKN245" s="247"/>
      <c r="WKO245" s="247"/>
      <c r="WKP245" s="247"/>
      <c r="WKQ245" s="247"/>
      <c r="WKR245" s="247"/>
      <c r="WKS245" s="247"/>
      <c r="WKT245" s="247"/>
      <c r="WKU245" s="247"/>
      <c r="WKV245" s="247"/>
      <c r="WKW245" s="247"/>
      <c r="WKX245" s="247"/>
      <c r="WKY245" s="247"/>
      <c r="WKZ245" s="247"/>
      <c r="WLA245" s="247"/>
      <c r="WLB245" s="247"/>
      <c r="WLC245" s="247"/>
      <c r="WLD245" s="247"/>
      <c r="WLE245" s="247"/>
      <c r="WLF245" s="247"/>
      <c r="WLG245" s="247"/>
      <c r="WLH245" s="247"/>
      <c r="WLI245" s="247"/>
      <c r="WLJ245" s="247"/>
      <c r="WLK245" s="247"/>
      <c r="WLL245" s="247"/>
      <c r="WLM245" s="247"/>
      <c r="WLN245" s="247"/>
      <c r="WLO245" s="247"/>
      <c r="WLP245" s="247"/>
      <c r="WLQ245" s="247"/>
      <c r="WLR245" s="247"/>
      <c r="WLS245" s="247"/>
      <c r="WLT245" s="247"/>
      <c r="WLU245" s="247"/>
      <c r="WLV245" s="247"/>
      <c r="WLW245" s="247"/>
      <c r="WLX245" s="247"/>
      <c r="WLY245" s="247"/>
      <c r="WLZ245" s="247"/>
      <c r="WMA245" s="247"/>
      <c r="WMB245" s="247"/>
      <c r="WMC245" s="247"/>
      <c r="WMD245" s="247"/>
      <c r="WME245" s="247"/>
      <c r="WMF245" s="247"/>
      <c r="WMG245" s="247"/>
      <c r="WMH245" s="247"/>
      <c r="WMI245" s="247"/>
      <c r="WMJ245" s="247"/>
      <c r="WMK245" s="247"/>
      <c r="WML245" s="247"/>
      <c r="WMM245" s="247"/>
      <c r="WMN245" s="247"/>
      <c r="WMO245" s="247"/>
      <c r="WMP245" s="247"/>
      <c r="WMQ245" s="247"/>
      <c r="WMR245" s="247"/>
      <c r="WMS245" s="247"/>
      <c r="WMT245" s="247"/>
      <c r="WMU245" s="247"/>
      <c r="WMV245" s="247"/>
      <c r="WMW245" s="247"/>
      <c r="WMX245" s="247"/>
      <c r="WMY245" s="247"/>
      <c r="WMZ245" s="247"/>
      <c r="WNA245" s="247"/>
      <c r="WNB245" s="247"/>
      <c r="WNC245" s="247"/>
      <c r="WND245" s="247"/>
      <c r="WNE245" s="247"/>
      <c r="WNF245" s="247"/>
      <c r="WNG245" s="247"/>
      <c r="WNH245" s="247"/>
      <c r="WNI245" s="247"/>
      <c r="WNJ245" s="247"/>
      <c r="WNK245" s="247"/>
      <c r="WNL245" s="247"/>
      <c r="WNM245" s="247"/>
      <c r="WNN245" s="247"/>
      <c r="WNO245" s="247"/>
      <c r="WNP245" s="247"/>
      <c r="WNQ245" s="247"/>
      <c r="WNR245" s="247"/>
      <c r="WNS245" s="247"/>
      <c r="WNT245" s="247"/>
      <c r="WNU245" s="247"/>
      <c r="WNV245" s="247"/>
      <c r="WNW245" s="247"/>
      <c r="WNX245" s="247"/>
      <c r="WNY245" s="247"/>
      <c r="WNZ245" s="247"/>
      <c r="WOA245" s="247"/>
      <c r="WOB245" s="247"/>
      <c r="WOC245" s="247"/>
      <c r="WOD245" s="247"/>
      <c r="WOE245" s="247"/>
      <c r="WOF245" s="247"/>
      <c r="WOG245" s="247"/>
      <c r="WOH245" s="247"/>
      <c r="WOI245" s="247"/>
      <c r="WOJ245" s="247"/>
      <c r="WOK245" s="247"/>
      <c r="WOL245" s="247"/>
      <c r="WOM245" s="247"/>
      <c r="WON245" s="247"/>
      <c r="WOO245" s="247"/>
      <c r="WOP245" s="247"/>
      <c r="WOQ245" s="247"/>
      <c r="WOR245" s="247"/>
      <c r="WOS245" s="247"/>
      <c r="WOT245" s="247"/>
      <c r="WOU245" s="247"/>
      <c r="WOV245" s="247"/>
      <c r="WOW245" s="247"/>
      <c r="WOX245" s="247"/>
      <c r="WOY245" s="247"/>
      <c r="WOZ245" s="247"/>
      <c r="WPA245" s="247"/>
      <c r="WPB245" s="247"/>
      <c r="WPC245" s="247"/>
      <c r="WPD245" s="247"/>
      <c r="WPE245" s="247"/>
      <c r="WPF245" s="247"/>
      <c r="WPG245" s="247"/>
      <c r="WPH245" s="247"/>
      <c r="WPI245" s="247"/>
      <c r="WPJ245" s="247"/>
      <c r="WPK245" s="247"/>
      <c r="WPL245" s="247"/>
      <c r="WPM245" s="247"/>
      <c r="WPN245" s="247"/>
      <c r="WPO245" s="247"/>
      <c r="WPP245" s="247"/>
      <c r="WPQ245" s="247"/>
      <c r="WPR245" s="247"/>
      <c r="WPS245" s="247"/>
      <c r="WPT245" s="247"/>
      <c r="WPU245" s="247"/>
      <c r="WPV245" s="247"/>
      <c r="WPW245" s="247"/>
      <c r="WPX245" s="247"/>
      <c r="WPY245" s="247"/>
      <c r="WPZ245" s="247"/>
      <c r="WQA245" s="247"/>
      <c r="WQB245" s="247"/>
      <c r="WQC245" s="247"/>
      <c r="WQD245" s="247"/>
      <c r="WQE245" s="247"/>
      <c r="WQF245" s="247"/>
      <c r="WQG245" s="247"/>
      <c r="WQH245" s="247"/>
      <c r="WQI245" s="247"/>
      <c r="WQJ245" s="247"/>
      <c r="WQK245" s="247"/>
      <c r="WQL245" s="247"/>
      <c r="WQM245" s="247"/>
      <c r="WQN245" s="247"/>
      <c r="WQO245" s="247"/>
      <c r="WQP245" s="247"/>
      <c r="WQQ245" s="247"/>
      <c r="WQR245" s="247"/>
      <c r="WQS245" s="247"/>
      <c r="WQT245" s="247"/>
      <c r="WQU245" s="247"/>
      <c r="WQV245" s="247"/>
      <c r="WQW245" s="247"/>
      <c r="WQX245" s="247"/>
      <c r="WQY245" s="247"/>
      <c r="WQZ245" s="247"/>
      <c r="WRA245" s="247"/>
      <c r="WRB245" s="247"/>
      <c r="WRC245" s="247"/>
      <c r="WRD245" s="247"/>
      <c r="WRE245" s="247"/>
      <c r="WRF245" s="247"/>
      <c r="WRG245" s="247"/>
      <c r="WRH245" s="247"/>
      <c r="WRI245" s="247"/>
      <c r="WRJ245" s="247"/>
      <c r="WRK245" s="247"/>
      <c r="WRL245" s="247"/>
      <c r="WRM245" s="247"/>
      <c r="WRN245" s="247"/>
      <c r="WRO245" s="247"/>
      <c r="WRP245" s="247"/>
      <c r="WRQ245" s="247"/>
      <c r="WRR245" s="247"/>
      <c r="WRS245" s="247"/>
      <c r="WRT245" s="247"/>
      <c r="WRU245" s="247"/>
      <c r="WRV245" s="247"/>
      <c r="WRW245" s="247"/>
      <c r="WRX245" s="247"/>
      <c r="WRY245" s="247"/>
      <c r="WRZ245" s="247"/>
      <c r="WSA245" s="247"/>
      <c r="WSB245" s="247"/>
      <c r="WSC245" s="247"/>
      <c r="WSD245" s="247"/>
      <c r="WSE245" s="247"/>
      <c r="WSF245" s="247"/>
      <c r="WSG245" s="247"/>
      <c r="WSH245" s="247"/>
      <c r="WSI245" s="247"/>
      <c r="WSJ245" s="247"/>
      <c r="WSK245" s="247"/>
      <c r="WSL245" s="247"/>
      <c r="WSM245" s="247"/>
      <c r="WSN245" s="247"/>
      <c r="WSO245" s="247"/>
      <c r="WSP245" s="247"/>
      <c r="WSQ245" s="247"/>
      <c r="WSR245" s="247"/>
      <c r="WSS245" s="247"/>
      <c r="WST245" s="247"/>
      <c r="WSU245" s="247"/>
      <c r="WSV245" s="247"/>
      <c r="WSW245" s="247"/>
      <c r="WSX245" s="247"/>
      <c r="WSY245" s="247"/>
      <c r="WSZ245" s="247"/>
      <c r="WTA245" s="247"/>
      <c r="WTB245" s="247"/>
      <c r="WTC245" s="247"/>
      <c r="WTD245" s="247"/>
      <c r="WTE245" s="247"/>
      <c r="WTF245" s="247"/>
      <c r="WTG245" s="247"/>
      <c r="WTH245" s="247"/>
      <c r="WTI245" s="247"/>
      <c r="WTJ245" s="247"/>
      <c r="WTK245" s="247"/>
      <c r="WTL245" s="247"/>
      <c r="WTM245" s="247"/>
      <c r="WTN245" s="247"/>
      <c r="WTO245" s="247"/>
      <c r="WTP245" s="247"/>
      <c r="WTQ245" s="247"/>
      <c r="WTR245" s="247"/>
      <c r="WTS245" s="247"/>
      <c r="WTT245" s="247"/>
      <c r="WTU245" s="247"/>
      <c r="WTV245" s="247"/>
      <c r="WTW245" s="247"/>
      <c r="WTX245" s="247"/>
      <c r="WTY245" s="247"/>
      <c r="WTZ245" s="247"/>
      <c r="WUA245" s="247"/>
      <c r="WUB245" s="247"/>
      <c r="WUC245" s="247"/>
      <c r="WUD245" s="247"/>
      <c r="WUE245" s="247"/>
      <c r="WUF245" s="247"/>
      <c r="WUG245" s="247"/>
      <c r="WUH245" s="247"/>
      <c r="WUI245" s="247"/>
      <c r="WUJ245" s="247"/>
      <c r="WUK245" s="247"/>
      <c r="WUL245" s="247"/>
      <c r="WUM245" s="247"/>
      <c r="WUN245" s="247"/>
      <c r="WUO245" s="247"/>
      <c r="WUP245" s="247"/>
      <c r="WUQ245" s="247"/>
      <c r="WUR245" s="247"/>
      <c r="WUS245" s="247"/>
      <c r="WUT245" s="247"/>
      <c r="WUU245" s="247"/>
      <c r="WUV245" s="247"/>
      <c r="WUW245" s="247"/>
      <c r="WUX245" s="247"/>
      <c r="WUY245" s="247"/>
      <c r="WUZ245" s="247"/>
      <c r="WVA245" s="247"/>
      <c r="WVB245" s="247"/>
      <c r="WVC245" s="247"/>
      <c r="WVD245" s="247"/>
      <c r="WVE245" s="247"/>
      <c r="WVF245" s="247"/>
      <c r="WVG245" s="247"/>
      <c r="WVH245" s="247"/>
      <c r="WVI245" s="247"/>
      <c r="WVJ245" s="247"/>
      <c r="WVK245" s="247"/>
      <c r="WVL245" s="247"/>
      <c r="WVM245" s="247"/>
      <c r="WVN245" s="247"/>
      <c r="WVO245" s="247"/>
      <c r="WVP245" s="247"/>
      <c r="WVQ245" s="247"/>
      <c r="WVR245" s="247"/>
      <c r="WVS245" s="247"/>
      <c r="WVT245" s="247"/>
      <c r="WVU245" s="247"/>
      <c r="WVV245" s="247"/>
      <c r="WVW245" s="247"/>
      <c r="WVX245" s="247"/>
      <c r="WVY245" s="247"/>
      <c r="WVZ245" s="247"/>
      <c r="WWA245" s="247"/>
      <c r="WWB245" s="247"/>
      <c r="WWC245" s="247"/>
      <c r="WWD245" s="247"/>
      <c r="WWE245" s="247"/>
      <c r="WWF245" s="247"/>
      <c r="WWG245" s="247"/>
      <c r="WWH245" s="247"/>
      <c r="WWI245" s="247"/>
    </row>
    <row r="246" spans="1:16155" hidden="1" x14ac:dyDescent="0.3">
      <c r="A246" s="234" t="s">
        <v>1090</v>
      </c>
      <c r="B246" s="12" t="s">
        <v>58</v>
      </c>
      <c r="C246" s="13"/>
      <c r="D246" s="14" t="s">
        <v>65</v>
      </c>
      <c r="E246" s="9"/>
      <c r="F246" s="9">
        <v>45</v>
      </c>
      <c r="G246" s="9">
        <v>90</v>
      </c>
      <c r="H246" s="9" t="s">
        <v>50</v>
      </c>
      <c r="I246" s="9" t="s">
        <v>59</v>
      </c>
      <c r="J246" s="9" t="s">
        <v>60</v>
      </c>
      <c r="K246" s="10">
        <v>6360</v>
      </c>
      <c r="M246" s="9"/>
      <c r="N246" s="9"/>
      <c r="O246" s="9"/>
      <c r="P246" s="9"/>
      <c r="Q246" s="9"/>
      <c r="R246" s="9" t="s">
        <v>29</v>
      </c>
      <c r="S246" s="9"/>
      <c r="T246" s="9"/>
      <c r="U246" s="9"/>
      <c r="V246" s="9"/>
      <c r="W246" s="9"/>
      <c r="X246" s="9"/>
      <c r="Y246" s="9"/>
      <c r="Z246" s="9"/>
      <c r="AA246" s="9"/>
    </row>
    <row r="247" spans="1:16155" ht="33" hidden="1" x14ac:dyDescent="0.3">
      <c r="A247" s="234" t="s">
        <v>1111</v>
      </c>
      <c r="B247" s="12" t="s">
        <v>58</v>
      </c>
      <c r="C247" s="13"/>
      <c r="D247" s="14" t="s">
        <v>97</v>
      </c>
      <c r="E247" s="9"/>
      <c r="F247" s="9">
        <v>80</v>
      </c>
      <c r="G247" s="9">
        <v>145</v>
      </c>
      <c r="H247" s="9" t="s">
        <v>103</v>
      </c>
      <c r="I247" s="9" t="s">
        <v>59</v>
      </c>
      <c r="J247" s="9" t="s">
        <v>60</v>
      </c>
      <c r="K247" s="10">
        <v>6360</v>
      </c>
      <c r="M247" s="9"/>
      <c r="N247" s="9"/>
      <c r="O247" s="9"/>
      <c r="P247" s="9"/>
      <c r="Q247" s="9" t="s">
        <v>29</v>
      </c>
      <c r="R247" s="9" t="s">
        <v>29</v>
      </c>
      <c r="S247" s="9" t="s">
        <v>29</v>
      </c>
      <c r="T247" s="9"/>
      <c r="U247" s="9"/>
      <c r="V247" s="9"/>
      <c r="W247" s="9"/>
      <c r="X247" s="9"/>
      <c r="Y247" s="9"/>
      <c r="Z247" s="9"/>
      <c r="AA247" s="9"/>
    </row>
    <row r="248" spans="1:16155" ht="33" hidden="1" x14ac:dyDescent="0.3">
      <c r="A248" s="234" t="s">
        <v>1109</v>
      </c>
      <c r="B248" s="12" t="s">
        <v>58</v>
      </c>
      <c r="C248" s="13"/>
      <c r="D248" s="14" t="s">
        <v>138</v>
      </c>
      <c r="E248" s="9"/>
      <c r="F248" s="9"/>
      <c r="G248" s="9">
        <v>26</v>
      </c>
      <c r="H248" s="9" t="s">
        <v>143</v>
      </c>
      <c r="I248" s="9" t="s">
        <v>150</v>
      </c>
      <c r="J248" s="9" t="s">
        <v>151</v>
      </c>
      <c r="K248" s="17" t="s">
        <v>152</v>
      </c>
      <c r="M248" s="9"/>
      <c r="N248" s="9"/>
      <c r="O248" s="9"/>
      <c r="P248" s="9"/>
      <c r="Q248" s="9"/>
      <c r="R248" s="9" t="s">
        <v>29</v>
      </c>
      <c r="S248" s="9" t="s">
        <v>29</v>
      </c>
      <c r="T248" s="9"/>
      <c r="U248" s="9"/>
      <c r="V248" s="9"/>
      <c r="W248" s="9"/>
      <c r="X248" s="9"/>
      <c r="Y248" s="9"/>
      <c r="Z248" s="9"/>
      <c r="AA248" s="9"/>
    </row>
    <row r="249" spans="1:16155" s="247" customFormat="1" ht="33" hidden="1" x14ac:dyDescent="0.3">
      <c r="A249" s="234" t="s">
        <v>1102</v>
      </c>
      <c r="B249" s="12" t="s">
        <v>58</v>
      </c>
      <c r="C249" s="13"/>
      <c r="D249" s="29" t="s">
        <v>724</v>
      </c>
      <c r="E249" s="9"/>
      <c r="F249" s="9">
        <v>12</v>
      </c>
      <c r="G249" s="9">
        <v>24</v>
      </c>
      <c r="H249" s="9" t="s">
        <v>245</v>
      </c>
      <c r="I249" s="9" t="s">
        <v>59</v>
      </c>
      <c r="J249" s="9" t="s">
        <v>60</v>
      </c>
      <c r="K249" s="10">
        <v>6360</v>
      </c>
      <c r="L249" s="171"/>
      <c r="M249" s="9"/>
      <c r="N249" s="9"/>
      <c r="O249" s="9"/>
      <c r="P249" s="9"/>
      <c r="Q249" s="9" t="s">
        <v>29</v>
      </c>
      <c r="R249" s="9" t="s">
        <v>29</v>
      </c>
      <c r="S249" s="9" t="s">
        <v>29</v>
      </c>
      <c r="T249" s="9"/>
      <c r="U249" s="9"/>
      <c r="V249" s="9"/>
      <c r="W249" s="9"/>
      <c r="X249" s="9"/>
      <c r="Y249" s="9"/>
      <c r="Z249" s="9"/>
      <c r="AA249" s="9"/>
      <c r="AB249" s="246"/>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c r="AX249" s="171"/>
      <c r="AY249" s="171"/>
      <c r="AZ249" s="171"/>
      <c r="BA249" s="171"/>
      <c r="BB249" s="171"/>
      <c r="BC249" s="171"/>
      <c r="BD249" s="171"/>
      <c r="BE249" s="171"/>
      <c r="BF249" s="171"/>
      <c r="BG249" s="171"/>
      <c r="BH249" s="171"/>
      <c r="BI249" s="171"/>
      <c r="BJ249" s="171"/>
      <c r="BK249" s="171"/>
      <c r="BL249" s="171"/>
      <c r="BM249" s="171"/>
      <c r="BN249" s="171"/>
      <c r="BO249" s="171"/>
      <c r="BP249" s="171"/>
      <c r="BQ249" s="171"/>
      <c r="BR249" s="171"/>
      <c r="BS249" s="171"/>
      <c r="BT249" s="171"/>
      <c r="BU249" s="171"/>
      <c r="BV249" s="171"/>
      <c r="BW249" s="171"/>
      <c r="BX249" s="171"/>
      <c r="BY249" s="171"/>
      <c r="BZ249" s="171"/>
      <c r="CA249" s="171"/>
      <c r="CB249" s="171"/>
      <c r="CC249" s="171"/>
      <c r="CD249" s="171"/>
      <c r="CE249" s="171"/>
      <c r="CF249" s="171"/>
      <c r="CG249" s="171"/>
      <c r="CH249" s="171"/>
      <c r="CI249" s="171"/>
      <c r="CJ249" s="171"/>
      <c r="CK249" s="171"/>
      <c r="CL249" s="171"/>
      <c r="CM249" s="171"/>
      <c r="CN249" s="171"/>
      <c r="CO249" s="171"/>
      <c r="CP249" s="171"/>
      <c r="CQ249" s="171"/>
      <c r="CR249" s="171"/>
      <c r="CS249" s="171"/>
      <c r="CT249" s="171"/>
      <c r="CU249" s="171"/>
      <c r="CV249" s="171"/>
      <c r="CW249" s="171"/>
      <c r="CX249" s="171"/>
      <c r="CY249" s="171"/>
      <c r="CZ249" s="171"/>
      <c r="DA249" s="171"/>
      <c r="DB249" s="171"/>
      <c r="DC249" s="171"/>
      <c r="DD249" s="171"/>
      <c r="DE249" s="171"/>
      <c r="DF249" s="171"/>
      <c r="DG249" s="171"/>
      <c r="DH249" s="171"/>
      <c r="DI249" s="171"/>
      <c r="DJ249" s="171"/>
      <c r="DK249" s="171"/>
      <c r="DL249" s="171"/>
      <c r="DM249" s="171"/>
      <c r="DN249" s="171"/>
      <c r="DO249" s="171"/>
      <c r="DP249" s="171"/>
      <c r="DQ249" s="171"/>
      <c r="DR249" s="171"/>
      <c r="DS249" s="171"/>
      <c r="DT249" s="171"/>
      <c r="DU249" s="171"/>
      <c r="DV249" s="171"/>
      <c r="DW249" s="171"/>
      <c r="DX249" s="171"/>
      <c r="DY249" s="171"/>
      <c r="DZ249" s="171"/>
      <c r="EA249" s="171"/>
      <c r="EB249" s="171"/>
      <c r="EC249" s="171"/>
      <c r="ED249" s="171"/>
      <c r="EE249" s="171"/>
      <c r="EF249" s="171"/>
      <c r="EG249" s="171"/>
      <c r="EH249" s="171"/>
      <c r="EI249" s="171"/>
      <c r="EJ249" s="171"/>
      <c r="EK249" s="171"/>
      <c r="EL249" s="171"/>
      <c r="EM249" s="171"/>
      <c r="EN249" s="171"/>
      <c r="EO249" s="171"/>
      <c r="EP249" s="171"/>
      <c r="EQ249" s="171"/>
      <c r="ER249" s="171"/>
      <c r="ES249" s="171"/>
      <c r="ET249" s="171"/>
      <c r="EU249" s="171"/>
      <c r="EV249" s="171"/>
      <c r="EW249" s="171"/>
      <c r="EX249" s="171"/>
      <c r="EY249" s="171"/>
      <c r="EZ249" s="171"/>
      <c r="FA249" s="171"/>
      <c r="FB249" s="171"/>
      <c r="FC249" s="171"/>
      <c r="FD249" s="171"/>
      <c r="FE249" s="171"/>
      <c r="FF249" s="171"/>
      <c r="FG249" s="171"/>
      <c r="FH249" s="171"/>
      <c r="FI249" s="171"/>
      <c r="FJ249" s="171"/>
      <c r="FK249" s="171"/>
      <c r="FL249" s="171"/>
      <c r="FM249" s="171"/>
      <c r="FN249" s="171"/>
      <c r="FO249" s="171"/>
      <c r="FP249" s="171"/>
      <c r="FQ249" s="171"/>
      <c r="FR249" s="171"/>
      <c r="FS249" s="171"/>
      <c r="FT249" s="171"/>
      <c r="FU249" s="171"/>
      <c r="FV249" s="171"/>
      <c r="FW249" s="171"/>
      <c r="FX249" s="171"/>
      <c r="FY249" s="171"/>
      <c r="FZ249" s="171"/>
      <c r="GA249" s="171"/>
      <c r="GB249" s="171"/>
      <c r="GC249" s="171"/>
      <c r="GD249" s="171"/>
      <c r="GE249" s="171"/>
      <c r="GF249" s="171"/>
      <c r="GG249" s="171"/>
      <c r="GH249" s="171"/>
      <c r="GI249" s="171"/>
      <c r="GJ249" s="171"/>
      <c r="GK249" s="171"/>
      <c r="GL249" s="171"/>
      <c r="GM249" s="171"/>
      <c r="GN249" s="171"/>
      <c r="GO249" s="171"/>
      <c r="GP249" s="171"/>
      <c r="GQ249" s="171"/>
      <c r="GR249" s="171"/>
      <c r="GS249" s="171"/>
      <c r="GT249" s="171"/>
      <c r="GU249" s="171"/>
      <c r="GV249" s="171"/>
      <c r="GW249" s="171"/>
      <c r="GX249" s="171"/>
      <c r="GY249" s="171"/>
      <c r="GZ249" s="171"/>
      <c r="HA249" s="171"/>
      <c r="HB249" s="171"/>
      <c r="HC249" s="171"/>
      <c r="HD249" s="171"/>
      <c r="HE249" s="171"/>
      <c r="HF249" s="171"/>
      <c r="HG249" s="171"/>
      <c r="HH249" s="171"/>
      <c r="HI249" s="171"/>
      <c r="HJ249" s="171"/>
      <c r="HK249" s="171"/>
      <c r="HL249" s="171"/>
      <c r="HM249" s="171"/>
      <c r="HN249" s="171"/>
      <c r="HO249" s="171"/>
      <c r="HP249" s="171"/>
      <c r="HQ249" s="171"/>
      <c r="HR249" s="171"/>
      <c r="HS249" s="171"/>
      <c r="HT249" s="171"/>
      <c r="HU249" s="171"/>
      <c r="HV249" s="171"/>
      <c r="HW249" s="171"/>
      <c r="HX249" s="171"/>
      <c r="HY249" s="171"/>
      <c r="HZ249" s="171"/>
      <c r="IA249" s="171"/>
      <c r="IB249" s="171"/>
      <c r="IC249" s="171"/>
      <c r="ID249" s="171"/>
      <c r="IE249" s="171"/>
      <c r="IF249" s="171"/>
      <c r="IG249" s="171"/>
      <c r="IH249" s="171"/>
      <c r="II249" s="171"/>
      <c r="IJ249" s="171"/>
      <c r="IK249" s="171"/>
      <c r="IL249" s="171"/>
      <c r="IM249" s="171"/>
      <c r="IN249" s="171"/>
      <c r="IO249" s="171"/>
      <c r="IP249" s="171"/>
      <c r="IQ249" s="171"/>
      <c r="IR249" s="171"/>
      <c r="IS249" s="171"/>
      <c r="IT249" s="171"/>
      <c r="IU249" s="171"/>
      <c r="IV249" s="171"/>
      <c r="IW249" s="171"/>
      <c r="IX249" s="171"/>
      <c r="IY249" s="171"/>
      <c r="IZ249" s="171"/>
      <c r="JA249" s="171"/>
      <c r="JB249" s="171"/>
      <c r="JC249" s="171"/>
      <c r="JD249" s="171"/>
      <c r="JE249" s="171"/>
      <c r="JF249" s="171"/>
      <c r="JG249" s="171"/>
      <c r="JH249" s="171"/>
      <c r="JI249" s="171"/>
      <c r="JJ249" s="171"/>
      <c r="JK249" s="171"/>
      <c r="JL249" s="171"/>
      <c r="JM249" s="171"/>
      <c r="JN249" s="171"/>
      <c r="JO249" s="171"/>
      <c r="JP249" s="171"/>
      <c r="JQ249" s="171"/>
      <c r="JR249" s="171"/>
      <c r="JS249" s="171"/>
      <c r="JT249" s="171"/>
      <c r="JU249" s="171"/>
      <c r="JV249" s="171"/>
      <c r="JW249" s="171"/>
      <c r="JX249" s="171"/>
      <c r="JY249" s="171"/>
      <c r="JZ249" s="171"/>
      <c r="KA249" s="171"/>
      <c r="KB249" s="171"/>
      <c r="KC249" s="171"/>
      <c r="KD249" s="171"/>
      <c r="KE249" s="171"/>
      <c r="KF249" s="171"/>
      <c r="KG249" s="171"/>
      <c r="KH249" s="171"/>
      <c r="KI249" s="171"/>
      <c r="KJ249" s="171"/>
      <c r="KK249" s="171"/>
      <c r="KL249" s="171"/>
      <c r="KM249" s="171"/>
      <c r="KN249" s="171"/>
      <c r="KO249" s="171"/>
      <c r="KP249" s="171"/>
      <c r="KQ249" s="171"/>
      <c r="KR249" s="171"/>
      <c r="KS249" s="171"/>
      <c r="KT249" s="171"/>
      <c r="KU249" s="171"/>
      <c r="KV249" s="171"/>
      <c r="KW249" s="171"/>
      <c r="KX249" s="171"/>
      <c r="KY249" s="171"/>
      <c r="KZ249" s="171"/>
      <c r="LA249" s="171"/>
      <c r="LB249" s="171"/>
      <c r="LC249" s="171"/>
      <c r="LD249" s="171"/>
      <c r="LE249" s="171"/>
      <c r="LF249" s="171"/>
      <c r="LG249" s="171"/>
      <c r="LH249" s="171"/>
      <c r="LI249" s="171"/>
      <c r="LJ249" s="171"/>
      <c r="LK249" s="171"/>
      <c r="LL249" s="171"/>
      <c r="LM249" s="171"/>
      <c r="LN249" s="171"/>
      <c r="LO249" s="171"/>
      <c r="LP249" s="171"/>
      <c r="LQ249" s="171"/>
      <c r="LR249" s="171"/>
      <c r="LS249" s="171"/>
      <c r="LT249" s="171"/>
      <c r="LU249" s="171"/>
      <c r="LV249" s="171"/>
      <c r="LW249" s="171"/>
      <c r="LX249" s="171"/>
      <c r="LY249" s="171"/>
      <c r="LZ249" s="171"/>
      <c r="MA249" s="171"/>
      <c r="MB249" s="171"/>
      <c r="MC249" s="171"/>
      <c r="MD249" s="171"/>
      <c r="ME249" s="171"/>
      <c r="MF249" s="171"/>
      <c r="MG249" s="171"/>
      <c r="MH249" s="171"/>
      <c r="MI249" s="171"/>
      <c r="MJ249" s="171"/>
      <c r="MK249" s="171"/>
      <c r="ML249" s="171"/>
      <c r="MM249" s="171"/>
      <c r="MN249" s="171"/>
      <c r="MO249" s="171"/>
      <c r="MP249" s="171"/>
      <c r="MQ249" s="171"/>
      <c r="MR249" s="171"/>
      <c r="MS249" s="171"/>
      <c r="MT249" s="171"/>
      <c r="MU249" s="171"/>
      <c r="MV249" s="171"/>
      <c r="MW249" s="171"/>
      <c r="MX249" s="171"/>
      <c r="MY249" s="171"/>
      <c r="MZ249" s="171"/>
      <c r="NA249" s="171"/>
      <c r="NB249" s="171"/>
      <c r="NC249" s="171"/>
      <c r="ND249" s="171"/>
      <c r="NE249" s="171"/>
      <c r="NF249" s="171"/>
      <c r="NG249" s="171"/>
      <c r="NH249" s="171"/>
      <c r="NI249" s="171"/>
      <c r="NJ249" s="171"/>
      <c r="NK249" s="171"/>
      <c r="NL249" s="171"/>
      <c r="NM249" s="171"/>
      <c r="NN249" s="171"/>
      <c r="NO249" s="171"/>
      <c r="NP249" s="171"/>
      <c r="NQ249" s="171"/>
      <c r="NR249" s="171"/>
      <c r="NS249" s="171"/>
      <c r="NT249" s="171"/>
      <c r="NU249" s="171"/>
      <c r="NV249" s="171"/>
      <c r="NW249" s="171"/>
      <c r="NX249" s="171"/>
      <c r="NY249" s="171"/>
      <c r="NZ249" s="171"/>
      <c r="OA249" s="171"/>
      <c r="OB249" s="171"/>
      <c r="OC249" s="171"/>
      <c r="OD249" s="171"/>
      <c r="OE249" s="171"/>
      <c r="OF249" s="171"/>
      <c r="OG249" s="171"/>
      <c r="OH249" s="171"/>
      <c r="OI249" s="171"/>
      <c r="OJ249" s="171"/>
      <c r="OK249" s="171"/>
      <c r="OL249" s="171"/>
      <c r="OM249" s="171"/>
      <c r="ON249" s="171"/>
      <c r="OO249" s="171"/>
      <c r="OP249" s="171"/>
      <c r="OQ249" s="171"/>
      <c r="OR249" s="171"/>
      <c r="OS249" s="171"/>
      <c r="OT249" s="171"/>
      <c r="OU249" s="171"/>
      <c r="OV249" s="171"/>
      <c r="OW249" s="171"/>
      <c r="OX249" s="171"/>
      <c r="OY249" s="171"/>
      <c r="OZ249" s="171"/>
      <c r="PA249" s="171"/>
      <c r="PB249" s="171"/>
      <c r="PC249" s="171"/>
      <c r="PD249" s="171"/>
      <c r="PE249" s="171"/>
      <c r="PF249" s="171"/>
      <c r="PG249" s="171"/>
      <c r="PH249" s="171"/>
      <c r="PI249" s="171"/>
      <c r="PJ249" s="171"/>
      <c r="PK249" s="171"/>
      <c r="PL249" s="171"/>
      <c r="PM249" s="171"/>
      <c r="PN249" s="171"/>
      <c r="PO249" s="171"/>
      <c r="PP249" s="171"/>
      <c r="PQ249" s="171"/>
      <c r="PR249" s="171"/>
      <c r="PS249" s="171"/>
      <c r="PT249" s="171"/>
      <c r="PU249" s="171"/>
      <c r="PV249" s="171"/>
      <c r="PW249" s="171"/>
      <c r="PX249" s="171"/>
      <c r="PY249" s="171"/>
      <c r="PZ249" s="171"/>
      <c r="QA249" s="171"/>
      <c r="QB249" s="171"/>
      <c r="QC249" s="171"/>
      <c r="QD249" s="171"/>
      <c r="QE249" s="171"/>
      <c r="QF249" s="171"/>
      <c r="QG249" s="171"/>
      <c r="QH249" s="171"/>
      <c r="QI249" s="171"/>
      <c r="QJ249" s="171"/>
      <c r="QK249" s="171"/>
      <c r="QL249" s="171"/>
      <c r="QM249" s="171"/>
      <c r="QN249" s="171"/>
      <c r="QO249" s="171"/>
      <c r="QP249" s="171"/>
      <c r="QQ249" s="171"/>
      <c r="QR249" s="171"/>
      <c r="QS249" s="171"/>
      <c r="QT249" s="171"/>
      <c r="QU249" s="171"/>
      <c r="QV249" s="171"/>
      <c r="QW249" s="171"/>
      <c r="QX249" s="171"/>
      <c r="QY249" s="171"/>
      <c r="QZ249" s="171"/>
      <c r="RA249" s="171"/>
      <c r="RB249" s="171"/>
      <c r="RC249" s="171"/>
      <c r="RD249" s="171"/>
      <c r="RE249" s="171"/>
      <c r="RF249" s="171"/>
      <c r="RG249" s="171"/>
      <c r="RH249" s="171"/>
      <c r="RI249" s="171"/>
      <c r="RJ249" s="171"/>
      <c r="RK249" s="171"/>
      <c r="RL249" s="171"/>
      <c r="RM249" s="171"/>
      <c r="RN249" s="171"/>
      <c r="RO249" s="171"/>
      <c r="RP249" s="171"/>
      <c r="RQ249" s="171"/>
      <c r="RR249" s="171"/>
      <c r="RS249" s="171"/>
      <c r="RT249" s="171"/>
      <c r="RU249" s="171"/>
      <c r="RV249" s="171"/>
      <c r="RW249" s="171"/>
      <c r="RX249" s="171"/>
      <c r="RY249" s="171"/>
      <c r="RZ249" s="171"/>
      <c r="SA249" s="171"/>
      <c r="SB249" s="171"/>
      <c r="SC249" s="171"/>
      <c r="SD249" s="171"/>
      <c r="SE249" s="171"/>
      <c r="SF249" s="171"/>
      <c r="SG249" s="171"/>
      <c r="SH249" s="171"/>
      <c r="SI249" s="171"/>
      <c r="SJ249" s="171"/>
      <c r="SK249" s="171"/>
      <c r="SL249" s="171"/>
      <c r="SM249" s="171"/>
      <c r="SN249" s="171"/>
      <c r="SO249" s="171"/>
      <c r="SP249" s="171"/>
      <c r="SQ249" s="171"/>
      <c r="SR249" s="171"/>
      <c r="SS249" s="171"/>
      <c r="ST249" s="171"/>
      <c r="SU249" s="171"/>
      <c r="SV249" s="171"/>
      <c r="SW249" s="171"/>
      <c r="SX249" s="171"/>
      <c r="SY249" s="171"/>
      <c r="SZ249" s="171"/>
      <c r="TA249" s="171"/>
      <c r="TB249" s="171"/>
      <c r="TC249" s="171"/>
      <c r="TD249" s="171"/>
      <c r="TE249" s="171"/>
      <c r="TF249" s="171"/>
      <c r="TG249" s="171"/>
      <c r="TH249" s="171"/>
      <c r="TI249" s="171"/>
      <c r="TJ249" s="171"/>
      <c r="TK249" s="171"/>
      <c r="TL249" s="171"/>
      <c r="TM249" s="171"/>
      <c r="TN249" s="171"/>
      <c r="TO249" s="171"/>
      <c r="TP249" s="171"/>
      <c r="TQ249" s="171"/>
      <c r="TR249" s="171"/>
      <c r="TS249" s="171"/>
      <c r="TT249" s="171"/>
      <c r="TU249" s="171"/>
      <c r="TV249" s="171"/>
      <c r="TW249" s="171"/>
      <c r="TX249" s="171"/>
      <c r="TY249" s="171"/>
      <c r="TZ249" s="171"/>
      <c r="UA249" s="171"/>
      <c r="UB249" s="171"/>
      <c r="UC249" s="171"/>
      <c r="UD249" s="171"/>
      <c r="UE249" s="171"/>
      <c r="UF249" s="171"/>
      <c r="UG249" s="171"/>
      <c r="UH249" s="171"/>
      <c r="UI249" s="171"/>
      <c r="UJ249" s="171"/>
      <c r="UK249" s="171"/>
      <c r="UL249" s="171"/>
      <c r="UM249" s="171"/>
      <c r="UN249" s="171"/>
      <c r="UO249" s="171"/>
      <c r="UP249" s="171"/>
      <c r="UQ249" s="171"/>
      <c r="UR249" s="171"/>
      <c r="US249" s="171"/>
      <c r="UT249" s="171"/>
      <c r="UU249" s="171"/>
      <c r="UV249" s="171"/>
      <c r="UW249" s="171"/>
      <c r="UX249" s="171"/>
      <c r="UY249" s="171"/>
      <c r="UZ249" s="171"/>
      <c r="VA249" s="171"/>
      <c r="VB249" s="171"/>
      <c r="VC249" s="171"/>
      <c r="VD249" s="171"/>
      <c r="VE249" s="171"/>
      <c r="VF249" s="171"/>
      <c r="VG249" s="171"/>
      <c r="VH249" s="171"/>
      <c r="VI249" s="171"/>
      <c r="VJ249" s="171"/>
      <c r="VK249" s="171"/>
      <c r="VL249" s="171"/>
      <c r="VM249" s="171"/>
      <c r="VN249" s="171"/>
      <c r="VO249" s="171"/>
      <c r="VP249" s="171"/>
      <c r="VQ249" s="171"/>
      <c r="VR249" s="171"/>
      <c r="VS249" s="171"/>
      <c r="VT249" s="171"/>
      <c r="VU249" s="171"/>
      <c r="VV249" s="171"/>
      <c r="VW249" s="171"/>
      <c r="VX249" s="171"/>
      <c r="VY249" s="171"/>
      <c r="VZ249" s="171"/>
      <c r="WA249" s="171"/>
      <c r="WB249" s="171"/>
      <c r="WC249" s="171"/>
      <c r="WD249" s="171"/>
      <c r="WE249" s="171"/>
      <c r="WF249" s="171"/>
      <c r="WG249" s="171"/>
      <c r="WH249" s="171"/>
      <c r="WI249" s="171"/>
      <c r="WJ249" s="171"/>
      <c r="WK249" s="171"/>
      <c r="WL249" s="171"/>
      <c r="WM249" s="171"/>
      <c r="WN249" s="171"/>
      <c r="WO249" s="171"/>
      <c r="WP249" s="171"/>
      <c r="WQ249" s="171"/>
      <c r="WR249" s="171"/>
      <c r="WS249" s="171"/>
      <c r="WT249" s="171"/>
      <c r="WU249" s="171"/>
      <c r="WV249" s="171"/>
      <c r="WW249" s="171"/>
      <c r="WX249" s="171"/>
      <c r="WY249" s="171"/>
      <c r="WZ249" s="171"/>
      <c r="XA249" s="171"/>
      <c r="XB249" s="171"/>
      <c r="XC249" s="171"/>
      <c r="XD249" s="171"/>
      <c r="XE249" s="171"/>
      <c r="XF249" s="171"/>
      <c r="XG249" s="171"/>
      <c r="XH249" s="171"/>
      <c r="XI249" s="171"/>
      <c r="XJ249" s="171"/>
      <c r="XK249" s="171"/>
      <c r="XL249" s="171"/>
      <c r="XM249" s="171"/>
      <c r="XN249" s="171"/>
      <c r="XO249" s="171"/>
      <c r="XP249" s="171"/>
      <c r="XQ249" s="171"/>
      <c r="XR249" s="171"/>
      <c r="XS249" s="171"/>
      <c r="XT249" s="171"/>
      <c r="XU249" s="171"/>
      <c r="XV249" s="171"/>
      <c r="XW249" s="171"/>
      <c r="XX249" s="171"/>
      <c r="XY249" s="171"/>
      <c r="XZ249" s="171"/>
      <c r="YA249" s="171"/>
      <c r="YB249" s="171"/>
      <c r="YC249" s="171"/>
      <c r="YD249" s="171"/>
      <c r="YE249" s="171"/>
      <c r="YF249" s="171"/>
      <c r="YG249" s="171"/>
      <c r="YH249" s="171"/>
      <c r="YI249" s="171"/>
      <c r="YJ249" s="171"/>
      <c r="YK249" s="171"/>
      <c r="YL249" s="171"/>
      <c r="YM249" s="171"/>
      <c r="YN249" s="171"/>
      <c r="YO249" s="171"/>
      <c r="YP249" s="171"/>
      <c r="YQ249" s="171"/>
      <c r="YR249" s="171"/>
      <c r="YS249" s="171"/>
      <c r="YT249" s="171"/>
      <c r="YU249" s="171"/>
      <c r="YV249" s="171"/>
      <c r="YW249" s="171"/>
      <c r="YX249" s="171"/>
      <c r="YY249" s="171"/>
      <c r="YZ249" s="171"/>
      <c r="ZA249" s="171"/>
      <c r="ZB249" s="171"/>
      <c r="ZC249" s="171"/>
      <c r="ZD249" s="171"/>
      <c r="ZE249" s="171"/>
      <c r="ZF249" s="171"/>
      <c r="ZG249" s="171"/>
      <c r="ZH249" s="171"/>
      <c r="ZI249" s="171"/>
      <c r="ZJ249" s="171"/>
      <c r="ZK249" s="171"/>
      <c r="ZL249" s="171"/>
      <c r="ZM249" s="171"/>
      <c r="ZN249" s="171"/>
      <c r="ZO249" s="171"/>
      <c r="ZP249" s="171"/>
      <c r="ZQ249" s="171"/>
      <c r="ZR249" s="171"/>
      <c r="ZS249" s="171"/>
      <c r="ZT249" s="171"/>
      <c r="ZU249" s="171"/>
      <c r="ZV249" s="171"/>
      <c r="ZW249" s="171"/>
      <c r="ZX249" s="171"/>
      <c r="ZY249" s="171"/>
      <c r="ZZ249" s="171"/>
      <c r="AAA249" s="171"/>
      <c r="AAB249" s="171"/>
      <c r="AAC249" s="171"/>
      <c r="AAD249" s="171"/>
      <c r="AAE249" s="171"/>
      <c r="AAF249" s="171"/>
      <c r="AAG249" s="171"/>
      <c r="AAH249" s="171"/>
      <c r="AAI249" s="171"/>
      <c r="AAJ249" s="171"/>
      <c r="AAK249" s="171"/>
      <c r="AAL249" s="171"/>
      <c r="AAM249" s="171"/>
      <c r="AAN249" s="171"/>
      <c r="AAO249" s="171"/>
      <c r="AAP249" s="171"/>
      <c r="AAQ249" s="171"/>
      <c r="AAR249" s="171"/>
      <c r="AAS249" s="171"/>
      <c r="AAT249" s="171"/>
      <c r="AAU249" s="171"/>
      <c r="AAV249" s="171"/>
      <c r="AAW249" s="171"/>
      <c r="AAX249" s="171"/>
      <c r="AAY249" s="171"/>
      <c r="AAZ249" s="171"/>
      <c r="ABA249" s="171"/>
      <c r="ABB249" s="171"/>
      <c r="ABC249" s="171"/>
      <c r="ABD249" s="171"/>
      <c r="ABE249" s="171"/>
      <c r="ABF249" s="171"/>
      <c r="ABG249" s="171"/>
      <c r="ABH249" s="171"/>
      <c r="ABI249" s="171"/>
      <c r="ABJ249" s="171"/>
      <c r="ABK249" s="171"/>
      <c r="ABL249" s="171"/>
      <c r="ABM249" s="171"/>
      <c r="ABN249" s="171"/>
      <c r="ABO249" s="171"/>
      <c r="ABP249" s="171"/>
      <c r="ABQ249" s="171"/>
      <c r="ABR249" s="171"/>
      <c r="ABS249" s="171"/>
      <c r="ABT249" s="171"/>
      <c r="ABU249" s="171"/>
      <c r="ABV249" s="171"/>
      <c r="ABW249" s="171"/>
      <c r="ABX249" s="171"/>
      <c r="ABY249" s="171"/>
      <c r="ABZ249" s="171"/>
      <c r="ACA249" s="171"/>
      <c r="ACB249" s="171"/>
      <c r="ACC249" s="171"/>
      <c r="ACD249" s="171"/>
      <c r="ACE249" s="171"/>
      <c r="ACF249" s="171"/>
      <c r="ACG249" s="171"/>
      <c r="ACH249" s="171"/>
      <c r="ACI249" s="171"/>
      <c r="ACJ249" s="171"/>
      <c r="ACK249" s="171"/>
      <c r="ACL249" s="171"/>
      <c r="ACM249" s="171"/>
      <c r="ACN249" s="171"/>
      <c r="ACO249" s="171"/>
      <c r="ACP249" s="171"/>
      <c r="ACQ249" s="171"/>
      <c r="ACR249" s="171"/>
      <c r="ACS249" s="171"/>
      <c r="ACT249" s="171"/>
      <c r="ACU249" s="171"/>
      <c r="ACV249" s="171"/>
      <c r="ACW249" s="171"/>
      <c r="ACX249" s="171"/>
      <c r="ACY249" s="171"/>
      <c r="ACZ249" s="171"/>
      <c r="ADA249" s="171"/>
      <c r="ADB249" s="171"/>
      <c r="ADC249" s="171"/>
      <c r="ADD249" s="171"/>
      <c r="ADE249" s="171"/>
      <c r="ADF249" s="171"/>
      <c r="ADG249" s="171"/>
      <c r="ADH249" s="171"/>
      <c r="ADI249" s="171"/>
      <c r="ADJ249" s="171"/>
      <c r="ADK249" s="171"/>
      <c r="ADL249" s="171"/>
      <c r="ADM249" s="171"/>
      <c r="ADN249" s="171"/>
      <c r="ADO249" s="171"/>
      <c r="ADP249" s="171"/>
      <c r="ADQ249" s="171"/>
      <c r="ADR249" s="171"/>
      <c r="ADS249" s="171"/>
      <c r="ADT249" s="171"/>
      <c r="ADU249" s="171"/>
      <c r="ADV249" s="171"/>
      <c r="ADW249" s="171"/>
      <c r="ADX249" s="171"/>
      <c r="ADY249" s="171"/>
      <c r="ADZ249" s="171"/>
      <c r="AEA249" s="171"/>
      <c r="AEB249" s="171"/>
      <c r="AEC249" s="171"/>
      <c r="AED249" s="171"/>
      <c r="AEE249" s="171"/>
      <c r="AEF249" s="171"/>
      <c r="AEG249" s="171"/>
      <c r="AEH249" s="171"/>
      <c r="AEI249" s="171"/>
      <c r="AEJ249" s="171"/>
      <c r="AEK249" s="171"/>
      <c r="AEL249" s="171"/>
      <c r="AEM249" s="171"/>
      <c r="AEN249" s="171"/>
      <c r="AEO249" s="171"/>
      <c r="AEP249" s="171"/>
      <c r="AEQ249" s="171"/>
      <c r="AER249" s="171"/>
      <c r="AES249" s="171"/>
      <c r="AET249" s="171"/>
      <c r="AEU249" s="171"/>
      <c r="AEV249" s="171"/>
      <c r="AEW249" s="171"/>
      <c r="AEX249" s="171"/>
      <c r="AEY249" s="171"/>
      <c r="AEZ249" s="171"/>
      <c r="AFA249" s="171"/>
      <c r="AFB249" s="171"/>
      <c r="AFC249" s="171"/>
      <c r="AFD249" s="171"/>
      <c r="AFE249" s="171"/>
      <c r="AFF249" s="171"/>
      <c r="AFG249" s="171"/>
      <c r="AFH249" s="171"/>
      <c r="AFI249" s="171"/>
      <c r="AFJ249" s="171"/>
      <c r="AFK249" s="171"/>
      <c r="AFL249" s="171"/>
      <c r="AFM249" s="171"/>
      <c r="AFN249" s="171"/>
      <c r="AFO249" s="171"/>
      <c r="AFP249" s="171"/>
      <c r="AFQ249" s="171"/>
      <c r="AFR249" s="171"/>
      <c r="AFS249" s="171"/>
      <c r="AFT249" s="171"/>
      <c r="AFU249" s="171"/>
      <c r="AFV249" s="171"/>
      <c r="AFW249" s="171"/>
      <c r="AFX249" s="171"/>
      <c r="AFY249" s="171"/>
      <c r="AFZ249" s="171"/>
      <c r="AGA249" s="171"/>
      <c r="AGB249" s="171"/>
      <c r="AGC249" s="171"/>
      <c r="AGD249" s="171"/>
      <c r="AGE249" s="171"/>
      <c r="AGF249" s="171"/>
      <c r="AGG249" s="171"/>
      <c r="AGH249" s="171"/>
      <c r="AGI249" s="171"/>
      <c r="AGJ249" s="171"/>
      <c r="AGK249" s="171"/>
      <c r="AGL249" s="171"/>
      <c r="AGM249" s="171"/>
      <c r="AGN249" s="171"/>
      <c r="AGO249" s="171"/>
      <c r="AGP249" s="171"/>
      <c r="AGQ249" s="171"/>
      <c r="AGR249" s="171"/>
      <c r="AGS249" s="171"/>
      <c r="AGT249" s="171"/>
      <c r="AGU249" s="171"/>
      <c r="AGV249" s="171"/>
      <c r="AGW249" s="171"/>
      <c r="AGX249" s="171"/>
      <c r="AGY249" s="171"/>
      <c r="AGZ249" s="171"/>
      <c r="AHA249" s="171"/>
      <c r="AHB249" s="171"/>
      <c r="AHC249" s="171"/>
      <c r="AHD249" s="171"/>
      <c r="AHE249" s="171"/>
      <c r="AHF249" s="171"/>
      <c r="AHG249" s="171"/>
      <c r="AHH249" s="171"/>
      <c r="AHI249" s="171"/>
      <c r="AHJ249" s="171"/>
      <c r="AHK249" s="171"/>
      <c r="AHL249" s="171"/>
      <c r="AHM249" s="171"/>
      <c r="AHN249" s="171"/>
      <c r="AHO249" s="171"/>
      <c r="AHP249" s="171"/>
      <c r="AHQ249" s="171"/>
      <c r="AHR249" s="171"/>
      <c r="AHS249" s="171"/>
      <c r="AHT249" s="171"/>
      <c r="AHU249" s="171"/>
      <c r="AHV249" s="171"/>
      <c r="AHW249" s="171"/>
      <c r="AHX249" s="171"/>
      <c r="AHY249" s="171"/>
      <c r="AHZ249" s="171"/>
      <c r="AIA249" s="171"/>
      <c r="AIB249" s="171"/>
      <c r="AIC249" s="171"/>
      <c r="AID249" s="171"/>
      <c r="AIE249" s="171"/>
      <c r="AIF249" s="171"/>
      <c r="AIG249" s="171"/>
      <c r="AIH249" s="171"/>
      <c r="AII249" s="171"/>
      <c r="AIJ249" s="171"/>
      <c r="AIK249" s="171"/>
      <c r="AIL249" s="171"/>
      <c r="AIM249" s="171"/>
      <c r="AIN249" s="171"/>
      <c r="AIO249" s="171"/>
      <c r="AIP249" s="171"/>
      <c r="AIQ249" s="171"/>
      <c r="AIR249" s="171"/>
      <c r="AIS249" s="171"/>
      <c r="AIT249" s="171"/>
      <c r="AIU249" s="171"/>
      <c r="AIV249" s="171"/>
      <c r="AIW249" s="171"/>
      <c r="AIX249" s="171"/>
      <c r="AIY249" s="171"/>
      <c r="AIZ249" s="171"/>
      <c r="AJA249" s="171"/>
      <c r="AJB249" s="171"/>
      <c r="AJC249" s="171"/>
      <c r="AJD249" s="171"/>
      <c r="AJE249" s="171"/>
      <c r="AJF249" s="171"/>
      <c r="AJG249" s="171"/>
      <c r="AJH249" s="171"/>
      <c r="AJI249" s="171"/>
      <c r="AJJ249" s="171"/>
      <c r="AJK249" s="171"/>
      <c r="AJL249" s="171"/>
      <c r="AJM249" s="171"/>
      <c r="AJN249" s="171"/>
      <c r="AJO249" s="171"/>
      <c r="AJP249" s="171"/>
      <c r="AJQ249" s="171"/>
      <c r="AJR249" s="171"/>
      <c r="AJS249" s="171"/>
      <c r="AJT249" s="171"/>
      <c r="AJU249" s="171"/>
      <c r="AJV249" s="171"/>
      <c r="AJW249" s="171"/>
      <c r="AJX249" s="171"/>
      <c r="AJY249" s="171"/>
      <c r="AJZ249" s="171"/>
      <c r="AKA249" s="171"/>
      <c r="AKB249" s="171"/>
      <c r="AKC249" s="171"/>
      <c r="AKD249" s="171"/>
      <c r="AKE249" s="171"/>
      <c r="AKF249" s="171"/>
      <c r="AKG249" s="171"/>
      <c r="AKH249" s="171"/>
      <c r="AKI249" s="171"/>
      <c r="AKJ249" s="171"/>
      <c r="AKK249" s="171"/>
      <c r="AKL249" s="171"/>
      <c r="AKM249" s="171"/>
      <c r="AKN249" s="171"/>
      <c r="AKO249" s="171"/>
      <c r="AKP249" s="171"/>
      <c r="AKQ249" s="171"/>
      <c r="AKR249" s="171"/>
      <c r="AKS249" s="171"/>
      <c r="AKT249" s="171"/>
      <c r="AKU249" s="171"/>
      <c r="AKV249" s="171"/>
      <c r="AKW249" s="171"/>
      <c r="AKX249" s="171"/>
      <c r="AKY249" s="171"/>
      <c r="AKZ249" s="171"/>
      <c r="ALA249" s="171"/>
      <c r="ALB249" s="171"/>
      <c r="ALC249" s="171"/>
      <c r="ALD249" s="171"/>
      <c r="ALE249" s="171"/>
      <c r="ALF249" s="171"/>
      <c r="ALG249" s="171"/>
      <c r="ALH249" s="171"/>
      <c r="ALI249" s="171"/>
      <c r="ALJ249" s="171"/>
      <c r="ALK249" s="171"/>
      <c r="ALL249" s="171"/>
      <c r="ALM249" s="171"/>
      <c r="ALN249" s="171"/>
      <c r="ALO249" s="171"/>
      <c r="ALP249" s="171"/>
      <c r="ALQ249" s="171"/>
      <c r="ALR249" s="171"/>
      <c r="ALS249" s="171"/>
      <c r="ALT249" s="171"/>
      <c r="ALU249" s="171"/>
      <c r="ALV249" s="171"/>
      <c r="ALW249" s="171"/>
      <c r="ALX249" s="171"/>
      <c r="ALY249" s="171"/>
      <c r="ALZ249" s="171"/>
      <c r="AMA249" s="171"/>
      <c r="AMB249" s="171"/>
      <c r="AMC249" s="171"/>
      <c r="AMD249" s="171"/>
      <c r="AME249" s="171"/>
      <c r="AMF249" s="171"/>
      <c r="AMG249" s="171"/>
      <c r="AMH249" s="171"/>
      <c r="AMI249" s="171"/>
      <c r="AMJ249" s="171"/>
      <c r="AMK249" s="171"/>
      <c r="AML249" s="171"/>
      <c r="AMM249" s="171"/>
      <c r="AMN249" s="171"/>
      <c r="AMO249" s="171"/>
      <c r="AMP249" s="171"/>
      <c r="AMQ249" s="171"/>
      <c r="AMR249" s="171"/>
      <c r="AMS249" s="171"/>
      <c r="AMT249" s="171"/>
      <c r="AMU249" s="171"/>
      <c r="AMV249" s="171"/>
      <c r="AMW249" s="171"/>
      <c r="AMX249" s="171"/>
      <c r="AMY249" s="171"/>
      <c r="AMZ249" s="171"/>
      <c r="ANA249" s="171"/>
      <c r="ANB249" s="171"/>
      <c r="ANC249" s="171"/>
      <c r="AND249" s="171"/>
      <c r="ANE249" s="171"/>
      <c r="ANF249" s="171"/>
      <c r="ANG249" s="171"/>
      <c r="ANH249" s="171"/>
      <c r="ANI249" s="171"/>
      <c r="ANJ249" s="171"/>
      <c r="ANK249" s="171"/>
      <c r="ANL249" s="171"/>
      <c r="ANM249" s="171"/>
      <c r="ANN249" s="171"/>
      <c r="ANO249" s="171"/>
      <c r="ANP249" s="171"/>
      <c r="ANQ249" s="171"/>
      <c r="ANR249" s="171"/>
      <c r="ANS249" s="171"/>
      <c r="ANT249" s="171"/>
      <c r="ANU249" s="171"/>
      <c r="ANV249" s="171"/>
      <c r="ANW249" s="171"/>
      <c r="ANX249" s="171"/>
      <c r="ANY249" s="171"/>
      <c r="ANZ249" s="171"/>
      <c r="AOA249" s="171"/>
      <c r="AOB249" s="171"/>
      <c r="AOC249" s="171"/>
      <c r="AOD249" s="171"/>
      <c r="AOE249" s="171"/>
      <c r="AOF249" s="171"/>
      <c r="AOG249" s="171"/>
      <c r="AOH249" s="171"/>
      <c r="AOI249" s="171"/>
      <c r="AOJ249" s="171"/>
      <c r="AOK249" s="171"/>
      <c r="AOL249" s="171"/>
      <c r="AOM249" s="171"/>
      <c r="AON249" s="171"/>
      <c r="AOO249" s="171"/>
      <c r="AOP249" s="171"/>
      <c r="AOQ249" s="171"/>
      <c r="AOR249" s="171"/>
      <c r="AOS249" s="171"/>
      <c r="AOT249" s="171"/>
      <c r="AOU249" s="171"/>
      <c r="AOV249" s="171"/>
      <c r="AOW249" s="171"/>
      <c r="AOX249" s="171"/>
      <c r="AOY249" s="171"/>
      <c r="AOZ249" s="171"/>
      <c r="APA249" s="171"/>
      <c r="APB249" s="171"/>
      <c r="APC249" s="171"/>
      <c r="APD249" s="171"/>
      <c r="APE249" s="171"/>
      <c r="APF249" s="171"/>
      <c r="APG249" s="171"/>
      <c r="APH249" s="171"/>
      <c r="API249" s="171"/>
      <c r="APJ249" s="171"/>
      <c r="APK249" s="171"/>
      <c r="APL249" s="171"/>
      <c r="APM249" s="171"/>
      <c r="APN249" s="171"/>
      <c r="APO249" s="171"/>
      <c r="APP249" s="171"/>
      <c r="APQ249" s="171"/>
      <c r="APR249" s="171"/>
      <c r="APS249" s="171"/>
      <c r="APT249" s="171"/>
      <c r="APU249" s="171"/>
      <c r="APV249" s="171"/>
      <c r="APW249" s="171"/>
      <c r="APX249" s="171"/>
      <c r="APY249" s="171"/>
      <c r="APZ249" s="171"/>
      <c r="AQA249" s="171"/>
      <c r="AQB249" s="171"/>
      <c r="AQC249" s="171"/>
      <c r="AQD249" s="171"/>
      <c r="AQE249" s="171"/>
      <c r="AQF249" s="171"/>
      <c r="AQG249" s="171"/>
      <c r="AQH249" s="171"/>
      <c r="AQI249" s="171"/>
      <c r="AQJ249" s="171"/>
      <c r="AQK249" s="171"/>
      <c r="AQL249" s="171"/>
      <c r="AQM249" s="171"/>
      <c r="AQN249" s="171"/>
      <c r="AQO249" s="171"/>
      <c r="AQP249" s="171"/>
      <c r="AQQ249" s="171"/>
      <c r="AQR249" s="171"/>
      <c r="AQS249" s="171"/>
      <c r="AQT249" s="171"/>
      <c r="AQU249" s="171"/>
      <c r="AQV249" s="171"/>
      <c r="AQW249" s="171"/>
      <c r="AQX249" s="171"/>
      <c r="AQY249" s="171"/>
      <c r="AQZ249" s="171"/>
      <c r="ARA249" s="171"/>
      <c r="ARB249" s="171"/>
      <c r="ARC249" s="171"/>
      <c r="ARD249" s="171"/>
      <c r="ARE249" s="171"/>
      <c r="ARF249" s="171"/>
      <c r="ARG249" s="171"/>
      <c r="ARH249" s="171"/>
      <c r="ARI249" s="171"/>
      <c r="ARJ249" s="171"/>
      <c r="ARK249" s="171"/>
      <c r="ARL249" s="171"/>
      <c r="ARM249" s="171"/>
      <c r="ARN249" s="171"/>
      <c r="ARO249" s="171"/>
      <c r="ARP249" s="171"/>
      <c r="ARQ249" s="171"/>
      <c r="ARR249" s="171"/>
      <c r="ARS249" s="171"/>
      <c r="ART249" s="171"/>
      <c r="ARU249" s="171"/>
      <c r="ARV249" s="171"/>
      <c r="ARW249" s="171"/>
      <c r="ARX249" s="171"/>
      <c r="ARY249" s="171"/>
      <c r="ARZ249" s="171"/>
      <c r="ASA249" s="171"/>
      <c r="ASB249" s="171"/>
      <c r="ASC249" s="171"/>
      <c r="ASD249" s="171"/>
      <c r="ASE249" s="171"/>
      <c r="ASF249" s="171"/>
      <c r="ASG249" s="171"/>
      <c r="ASH249" s="171"/>
      <c r="ASI249" s="171"/>
      <c r="ASJ249" s="171"/>
      <c r="ASK249" s="171"/>
      <c r="ASL249" s="171"/>
      <c r="ASM249" s="171"/>
      <c r="ASN249" s="171"/>
      <c r="ASO249" s="171"/>
      <c r="ASP249" s="171"/>
      <c r="ASQ249" s="171"/>
      <c r="ASR249" s="171"/>
      <c r="ASS249" s="171"/>
      <c r="AST249" s="171"/>
      <c r="ASU249" s="171"/>
      <c r="ASV249" s="171"/>
      <c r="ASW249" s="171"/>
      <c r="ASX249" s="171"/>
      <c r="ASY249" s="171"/>
      <c r="ASZ249" s="171"/>
      <c r="ATA249" s="171"/>
      <c r="ATB249" s="171"/>
      <c r="ATC249" s="171"/>
      <c r="ATD249" s="171"/>
      <c r="ATE249" s="171"/>
      <c r="ATF249" s="171"/>
      <c r="ATG249" s="171"/>
      <c r="ATH249" s="171"/>
      <c r="ATI249" s="171"/>
      <c r="ATJ249" s="171"/>
      <c r="ATK249" s="171"/>
      <c r="ATL249" s="171"/>
      <c r="ATM249" s="171"/>
      <c r="ATN249" s="171"/>
      <c r="ATO249" s="171"/>
      <c r="ATP249" s="171"/>
      <c r="ATQ249" s="171"/>
      <c r="ATR249" s="171"/>
      <c r="ATS249" s="171"/>
      <c r="ATT249" s="171"/>
      <c r="ATU249" s="171"/>
      <c r="ATV249" s="171"/>
      <c r="ATW249" s="171"/>
      <c r="ATX249" s="171"/>
      <c r="ATY249" s="171"/>
      <c r="ATZ249" s="171"/>
      <c r="AUA249" s="171"/>
      <c r="AUB249" s="171"/>
      <c r="AUC249" s="171"/>
      <c r="AUD249" s="171"/>
      <c r="AUE249" s="171"/>
      <c r="AUF249" s="171"/>
      <c r="AUG249" s="171"/>
      <c r="AUH249" s="171"/>
      <c r="AUI249" s="171"/>
      <c r="AUJ249" s="171"/>
      <c r="AUK249" s="171"/>
      <c r="AUL249" s="171"/>
      <c r="AUM249" s="171"/>
      <c r="AUN249" s="171"/>
      <c r="AUO249" s="171"/>
      <c r="AUP249" s="171"/>
      <c r="AUQ249" s="171"/>
      <c r="AUR249" s="171"/>
      <c r="AUS249" s="171"/>
      <c r="AUT249" s="171"/>
      <c r="AUU249" s="171"/>
      <c r="AUV249" s="171"/>
      <c r="AUW249" s="171"/>
      <c r="AUX249" s="171"/>
      <c r="AUY249" s="171"/>
      <c r="AUZ249" s="171"/>
      <c r="AVA249" s="171"/>
      <c r="AVB249" s="171"/>
      <c r="AVC249" s="171"/>
      <c r="AVD249" s="171"/>
      <c r="AVE249" s="171"/>
      <c r="AVF249" s="171"/>
      <c r="AVG249" s="171"/>
      <c r="AVH249" s="171"/>
      <c r="AVI249" s="171"/>
      <c r="AVJ249" s="171"/>
      <c r="AVK249" s="171"/>
      <c r="AVL249" s="171"/>
      <c r="AVM249" s="171"/>
      <c r="AVN249" s="171"/>
      <c r="AVO249" s="171"/>
      <c r="AVP249" s="171"/>
      <c r="AVQ249" s="171"/>
      <c r="AVR249" s="171"/>
      <c r="AVS249" s="171"/>
      <c r="AVT249" s="171"/>
      <c r="AVU249" s="171"/>
      <c r="AVV249" s="171"/>
      <c r="AVW249" s="171"/>
      <c r="AVX249" s="171"/>
      <c r="AVY249" s="171"/>
      <c r="AVZ249" s="171"/>
      <c r="AWA249" s="171"/>
      <c r="AWB249" s="171"/>
      <c r="AWC249" s="171"/>
      <c r="AWD249" s="171"/>
      <c r="AWE249" s="171"/>
      <c r="AWF249" s="171"/>
      <c r="AWG249" s="171"/>
      <c r="AWH249" s="171"/>
      <c r="AWI249" s="171"/>
      <c r="AWJ249" s="171"/>
      <c r="AWK249" s="171"/>
      <c r="AWL249" s="171"/>
      <c r="AWM249" s="171"/>
      <c r="AWN249" s="171"/>
      <c r="AWO249" s="171"/>
      <c r="AWP249" s="171"/>
      <c r="AWQ249" s="171"/>
      <c r="AWR249" s="171"/>
      <c r="AWS249" s="171"/>
      <c r="AWT249" s="171"/>
      <c r="AWU249" s="171"/>
      <c r="AWV249" s="171"/>
      <c r="AWW249" s="171"/>
      <c r="AWX249" s="171"/>
      <c r="AWY249" s="171"/>
      <c r="AWZ249" s="171"/>
      <c r="AXA249" s="171"/>
      <c r="AXB249" s="171"/>
      <c r="AXC249" s="171"/>
      <c r="AXD249" s="171"/>
      <c r="AXE249" s="171"/>
      <c r="AXF249" s="171"/>
      <c r="AXG249" s="171"/>
      <c r="AXH249" s="171"/>
      <c r="AXI249" s="171"/>
      <c r="AXJ249" s="171"/>
      <c r="AXK249" s="171"/>
      <c r="AXL249" s="171"/>
      <c r="AXM249" s="171"/>
      <c r="AXN249" s="171"/>
      <c r="AXO249" s="171"/>
      <c r="AXP249" s="171"/>
      <c r="AXQ249" s="171"/>
      <c r="AXR249" s="171"/>
      <c r="AXS249" s="171"/>
      <c r="AXT249" s="171"/>
      <c r="AXU249" s="171"/>
      <c r="AXV249" s="171"/>
      <c r="AXW249" s="171"/>
      <c r="AXX249" s="171"/>
      <c r="AXY249" s="171"/>
      <c r="AXZ249" s="171"/>
      <c r="AYA249" s="171"/>
      <c r="AYB249" s="171"/>
      <c r="AYC249" s="171"/>
      <c r="AYD249" s="171"/>
      <c r="AYE249" s="171"/>
      <c r="AYF249" s="171"/>
      <c r="AYG249" s="171"/>
      <c r="AYH249" s="171"/>
      <c r="AYI249" s="171"/>
      <c r="AYJ249" s="171"/>
      <c r="AYK249" s="171"/>
      <c r="AYL249" s="171"/>
      <c r="AYM249" s="171"/>
      <c r="AYN249" s="171"/>
      <c r="AYO249" s="171"/>
      <c r="AYP249" s="171"/>
      <c r="AYQ249" s="171"/>
      <c r="AYR249" s="171"/>
      <c r="AYS249" s="171"/>
      <c r="AYT249" s="171"/>
      <c r="AYU249" s="171"/>
      <c r="AYV249" s="171"/>
      <c r="AYW249" s="171"/>
      <c r="AYX249" s="171"/>
      <c r="AYY249" s="171"/>
      <c r="AYZ249" s="171"/>
      <c r="AZA249" s="171"/>
      <c r="AZB249" s="171"/>
      <c r="AZC249" s="171"/>
      <c r="AZD249" s="171"/>
      <c r="AZE249" s="171"/>
      <c r="AZF249" s="171"/>
      <c r="AZG249" s="171"/>
      <c r="AZH249" s="171"/>
      <c r="AZI249" s="171"/>
      <c r="AZJ249" s="171"/>
      <c r="AZK249" s="171"/>
      <c r="AZL249" s="171"/>
      <c r="AZM249" s="171"/>
      <c r="AZN249" s="171"/>
      <c r="AZO249" s="171"/>
      <c r="AZP249" s="171"/>
      <c r="AZQ249" s="171"/>
      <c r="AZR249" s="171"/>
      <c r="AZS249" s="171"/>
      <c r="AZT249" s="171"/>
      <c r="AZU249" s="171"/>
      <c r="AZV249" s="171"/>
      <c r="AZW249" s="171"/>
      <c r="AZX249" s="171"/>
      <c r="AZY249" s="171"/>
      <c r="AZZ249" s="171"/>
      <c r="BAA249" s="171"/>
      <c r="BAB249" s="171"/>
      <c r="BAC249" s="171"/>
      <c r="BAD249" s="171"/>
      <c r="BAE249" s="171"/>
      <c r="BAF249" s="171"/>
      <c r="BAG249" s="171"/>
      <c r="BAH249" s="171"/>
      <c r="BAI249" s="171"/>
      <c r="BAJ249" s="171"/>
      <c r="BAK249" s="171"/>
      <c r="BAL249" s="171"/>
      <c r="BAM249" s="171"/>
      <c r="BAN249" s="171"/>
      <c r="BAO249" s="171"/>
      <c r="BAP249" s="171"/>
      <c r="BAQ249" s="171"/>
      <c r="BAR249" s="171"/>
      <c r="BAS249" s="171"/>
      <c r="BAT249" s="171"/>
      <c r="BAU249" s="171"/>
      <c r="BAV249" s="171"/>
      <c r="BAW249" s="171"/>
      <c r="BAX249" s="171"/>
      <c r="BAY249" s="171"/>
      <c r="BAZ249" s="171"/>
      <c r="BBA249" s="171"/>
      <c r="BBB249" s="171"/>
      <c r="BBC249" s="171"/>
      <c r="BBD249" s="171"/>
      <c r="BBE249" s="171"/>
      <c r="BBF249" s="171"/>
      <c r="BBG249" s="171"/>
      <c r="BBH249" s="171"/>
      <c r="BBI249" s="171"/>
      <c r="BBJ249" s="171"/>
      <c r="BBK249" s="171"/>
      <c r="BBL249" s="171"/>
      <c r="BBM249" s="171"/>
      <c r="BBN249" s="171"/>
      <c r="BBO249" s="171"/>
      <c r="BBP249" s="171"/>
      <c r="BBQ249" s="171"/>
      <c r="BBR249" s="171"/>
      <c r="BBS249" s="171"/>
      <c r="BBT249" s="171"/>
      <c r="BBU249" s="171"/>
      <c r="BBV249" s="171"/>
      <c r="BBW249" s="171"/>
      <c r="BBX249" s="171"/>
      <c r="BBY249" s="171"/>
      <c r="BBZ249" s="171"/>
      <c r="BCA249" s="171"/>
      <c r="BCB249" s="171"/>
      <c r="BCC249" s="171"/>
      <c r="BCD249" s="171"/>
      <c r="BCE249" s="171"/>
      <c r="BCF249" s="171"/>
      <c r="BCG249" s="171"/>
      <c r="BCH249" s="171"/>
      <c r="BCI249" s="171"/>
      <c r="BCJ249" s="171"/>
      <c r="BCK249" s="171"/>
      <c r="BCL249" s="171"/>
      <c r="BCM249" s="171"/>
      <c r="BCN249" s="171"/>
      <c r="BCO249" s="171"/>
      <c r="BCP249" s="171"/>
      <c r="BCQ249" s="171"/>
      <c r="BCR249" s="171"/>
      <c r="BCS249" s="171"/>
      <c r="BCT249" s="171"/>
      <c r="BCU249" s="171"/>
      <c r="BCV249" s="171"/>
      <c r="BCW249" s="171"/>
      <c r="BCX249" s="171"/>
      <c r="BCY249" s="171"/>
      <c r="BCZ249" s="171"/>
      <c r="BDA249" s="171"/>
      <c r="BDB249" s="171"/>
      <c r="BDC249" s="171"/>
      <c r="BDD249" s="171"/>
      <c r="BDE249" s="171"/>
      <c r="BDF249" s="171"/>
      <c r="BDG249" s="171"/>
      <c r="BDH249" s="171"/>
      <c r="BDI249" s="171"/>
      <c r="BDJ249" s="171"/>
      <c r="BDK249" s="171"/>
      <c r="BDL249" s="171"/>
      <c r="BDM249" s="171"/>
      <c r="BDN249" s="171"/>
      <c r="BDO249" s="171"/>
      <c r="BDP249" s="171"/>
      <c r="BDQ249" s="171"/>
      <c r="BDR249" s="171"/>
      <c r="BDS249" s="171"/>
      <c r="BDT249" s="171"/>
      <c r="BDU249" s="171"/>
      <c r="BDV249" s="171"/>
      <c r="BDW249" s="171"/>
      <c r="BDX249" s="171"/>
      <c r="BDY249" s="171"/>
      <c r="BDZ249" s="171"/>
      <c r="BEA249" s="171"/>
      <c r="BEB249" s="171"/>
      <c r="BEC249" s="171"/>
      <c r="BED249" s="171"/>
      <c r="BEE249" s="171"/>
      <c r="BEF249" s="171"/>
      <c r="BEG249" s="171"/>
      <c r="BEH249" s="171"/>
      <c r="BEI249" s="171"/>
      <c r="BEJ249" s="171"/>
      <c r="BEK249" s="171"/>
      <c r="BEL249" s="171"/>
      <c r="BEM249" s="171"/>
      <c r="BEN249" s="171"/>
      <c r="BEO249" s="171"/>
      <c r="BEP249" s="171"/>
      <c r="BEQ249" s="171"/>
      <c r="BER249" s="171"/>
      <c r="BES249" s="171"/>
      <c r="BET249" s="171"/>
      <c r="BEU249" s="171"/>
      <c r="BEV249" s="171"/>
      <c r="BEW249" s="171"/>
      <c r="BEX249" s="171"/>
      <c r="BEY249" s="171"/>
      <c r="BEZ249" s="171"/>
      <c r="BFA249" s="171"/>
      <c r="BFB249" s="171"/>
      <c r="BFC249" s="171"/>
      <c r="BFD249" s="171"/>
      <c r="BFE249" s="171"/>
      <c r="BFF249" s="171"/>
      <c r="BFG249" s="171"/>
      <c r="BFH249" s="171"/>
      <c r="BFI249" s="171"/>
      <c r="BFJ249" s="171"/>
      <c r="BFK249" s="171"/>
      <c r="BFL249" s="171"/>
      <c r="BFM249" s="171"/>
      <c r="BFN249" s="171"/>
      <c r="BFO249" s="171"/>
      <c r="BFP249" s="171"/>
      <c r="BFQ249" s="171"/>
      <c r="BFR249" s="171"/>
      <c r="BFS249" s="171"/>
      <c r="BFT249" s="171"/>
      <c r="BFU249" s="171"/>
      <c r="BFV249" s="171"/>
      <c r="BFW249" s="171"/>
      <c r="BFX249" s="171"/>
      <c r="BFY249" s="171"/>
      <c r="BFZ249" s="171"/>
      <c r="BGA249" s="171"/>
      <c r="BGB249" s="171"/>
      <c r="BGC249" s="171"/>
      <c r="BGD249" s="171"/>
      <c r="BGE249" s="171"/>
      <c r="BGF249" s="171"/>
      <c r="BGG249" s="171"/>
      <c r="BGH249" s="171"/>
      <c r="BGI249" s="171"/>
      <c r="BGJ249" s="171"/>
      <c r="BGK249" s="171"/>
      <c r="BGL249" s="171"/>
      <c r="BGM249" s="171"/>
      <c r="BGN249" s="171"/>
      <c r="BGO249" s="171"/>
      <c r="BGP249" s="171"/>
      <c r="BGQ249" s="171"/>
      <c r="BGR249" s="171"/>
      <c r="BGS249" s="171"/>
      <c r="BGT249" s="171"/>
      <c r="BGU249" s="171"/>
      <c r="BGV249" s="171"/>
      <c r="BGW249" s="171"/>
      <c r="BGX249" s="171"/>
      <c r="BGY249" s="171"/>
      <c r="BGZ249" s="171"/>
      <c r="BHA249" s="171"/>
      <c r="BHB249" s="171"/>
      <c r="BHC249" s="171"/>
      <c r="BHD249" s="171"/>
      <c r="BHE249" s="171"/>
      <c r="BHF249" s="171"/>
      <c r="BHG249" s="171"/>
      <c r="BHH249" s="171"/>
      <c r="BHI249" s="171"/>
      <c r="BHJ249" s="171"/>
      <c r="BHK249" s="171"/>
      <c r="BHL249" s="171"/>
      <c r="BHM249" s="171"/>
      <c r="BHN249" s="171"/>
      <c r="BHO249" s="171"/>
      <c r="BHP249" s="171"/>
      <c r="BHQ249" s="171"/>
      <c r="BHR249" s="171"/>
      <c r="BHS249" s="171"/>
      <c r="BHT249" s="171"/>
      <c r="BHU249" s="171"/>
      <c r="BHV249" s="171"/>
      <c r="BHW249" s="171"/>
      <c r="BHX249" s="171"/>
      <c r="BHY249" s="171"/>
      <c r="BHZ249" s="171"/>
      <c r="BIA249" s="171"/>
      <c r="BIB249" s="171"/>
      <c r="BIC249" s="171"/>
      <c r="BID249" s="171"/>
      <c r="BIE249" s="171"/>
      <c r="BIF249" s="171"/>
      <c r="BIG249" s="171"/>
      <c r="BIH249" s="171"/>
      <c r="BII249" s="171"/>
      <c r="BIJ249" s="171"/>
      <c r="BIK249" s="171"/>
      <c r="BIL249" s="171"/>
      <c r="BIM249" s="171"/>
      <c r="BIN249" s="171"/>
      <c r="BIO249" s="171"/>
      <c r="BIP249" s="171"/>
      <c r="BIQ249" s="171"/>
      <c r="BIR249" s="171"/>
      <c r="BIS249" s="171"/>
      <c r="BIT249" s="171"/>
      <c r="BIU249" s="171"/>
      <c r="BIV249" s="171"/>
      <c r="BIW249" s="171"/>
      <c r="BIX249" s="171"/>
      <c r="BIY249" s="171"/>
      <c r="BIZ249" s="171"/>
      <c r="BJA249" s="171"/>
      <c r="BJB249" s="171"/>
      <c r="BJC249" s="171"/>
      <c r="BJD249" s="171"/>
      <c r="BJE249" s="171"/>
      <c r="BJF249" s="171"/>
      <c r="BJG249" s="171"/>
      <c r="BJH249" s="171"/>
      <c r="BJI249" s="171"/>
      <c r="BJJ249" s="171"/>
      <c r="BJK249" s="171"/>
      <c r="BJL249" s="171"/>
      <c r="BJM249" s="171"/>
      <c r="BJN249" s="171"/>
      <c r="BJO249" s="171"/>
      <c r="BJP249" s="171"/>
      <c r="BJQ249" s="171"/>
      <c r="BJR249" s="171"/>
      <c r="BJS249" s="171"/>
      <c r="BJT249" s="171"/>
      <c r="BJU249" s="171"/>
      <c r="BJV249" s="171"/>
      <c r="BJW249" s="171"/>
      <c r="BJX249" s="171"/>
      <c r="BJY249" s="171"/>
      <c r="BJZ249" s="171"/>
      <c r="BKA249" s="171"/>
      <c r="BKB249" s="171"/>
      <c r="BKC249" s="171"/>
      <c r="BKD249" s="171"/>
      <c r="BKE249" s="171"/>
      <c r="BKF249" s="171"/>
      <c r="BKG249" s="171"/>
      <c r="BKH249" s="171"/>
      <c r="BKI249" s="171"/>
      <c r="BKJ249" s="171"/>
      <c r="BKK249" s="171"/>
      <c r="BKL249" s="171"/>
      <c r="BKM249" s="171"/>
      <c r="BKN249" s="171"/>
      <c r="BKO249" s="171"/>
      <c r="BKP249" s="171"/>
      <c r="BKQ249" s="171"/>
      <c r="BKR249" s="171"/>
      <c r="BKS249" s="171"/>
      <c r="BKT249" s="171"/>
      <c r="BKU249" s="171"/>
      <c r="BKV249" s="171"/>
      <c r="BKW249" s="171"/>
      <c r="BKX249" s="171"/>
      <c r="BKY249" s="171"/>
      <c r="BKZ249" s="171"/>
      <c r="BLA249" s="171"/>
      <c r="BLB249" s="171"/>
      <c r="BLC249" s="171"/>
      <c r="BLD249" s="171"/>
      <c r="BLE249" s="171"/>
      <c r="BLF249" s="171"/>
      <c r="BLG249" s="171"/>
      <c r="BLH249" s="171"/>
      <c r="BLI249" s="171"/>
      <c r="BLJ249" s="171"/>
      <c r="BLK249" s="171"/>
      <c r="BLL249" s="171"/>
      <c r="BLM249" s="171"/>
      <c r="BLN249" s="171"/>
      <c r="BLO249" s="171"/>
      <c r="BLP249" s="171"/>
      <c r="BLQ249" s="171"/>
      <c r="BLR249" s="171"/>
      <c r="BLS249" s="171"/>
      <c r="BLT249" s="171"/>
      <c r="BLU249" s="171"/>
      <c r="BLV249" s="171"/>
      <c r="BLW249" s="171"/>
      <c r="BLX249" s="171"/>
      <c r="BLY249" s="171"/>
      <c r="BLZ249" s="171"/>
      <c r="BMA249" s="171"/>
      <c r="BMB249" s="171"/>
      <c r="BMC249" s="171"/>
      <c r="BMD249" s="171"/>
      <c r="BME249" s="171"/>
      <c r="BMF249" s="171"/>
      <c r="BMG249" s="171"/>
      <c r="BMH249" s="171"/>
      <c r="BMI249" s="171"/>
      <c r="BMJ249" s="171"/>
      <c r="BMK249" s="171"/>
      <c r="BML249" s="171"/>
      <c r="BMM249" s="171"/>
      <c r="BMN249" s="171"/>
      <c r="BMO249" s="171"/>
      <c r="BMP249" s="171"/>
      <c r="BMQ249" s="171"/>
      <c r="BMR249" s="171"/>
      <c r="BMS249" s="171"/>
      <c r="BMT249" s="171"/>
      <c r="BMU249" s="171"/>
      <c r="BMV249" s="171"/>
      <c r="BMW249" s="171"/>
      <c r="BMX249" s="171"/>
      <c r="BMY249" s="171"/>
      <c r="BMZ249" s="171"/>
      <c r="BNA249" s="171"/>
      <c r="BNB249" s="171"/>
      <c r="BNC249" s="171"/>
      <c r="BND249" s="171"/>
      <c r="BNE249" s="171"/>
      <c r="BNF249" s="171"/>
      <c r="BNG249" s="171"/>
      <c r="BNH249" s="171"/>
      <c r="BNI249" s="171"/>
      <c r="BNJ249" s="171"/>
      <c r="BNK249" s="171"/>
      <c r="BNL249" s="171"/>
      <c r="BNM249" s="171"/>
      <c r="BNN249" s="171"/>
      <c r="BNO249" s="171"/>
      <c r="BNP249" s="171"/>
      <c r="BNQ249" s="171"/>
      <c r="BNR249" s="171"/>
      <c r="BNS249" s="171"/>
      <c r="BNT249" s="171"/>
      <c r="BNU249" s="171"/>
      <c r="BNV249" s="171"/>
      <c r="BNW249" s="171"/>
      <c r="BNX249" s="171"/>
      <c r="BNY249" s="171"/>
      <c r="BNZ249" s="171"/>
      <c r="BOA249" s="171"/>
      <c r="BOB249" s="171"/>
      <c r="BOC249" s="171"/>
      <c r="BOD249" s="171"/>
      <c r="BOE249" s="171"/>
      <c r="BOF249" s="171"/>
      <c r="BOG249" s="171"/>
      <c r="BOH249" s="171"/>
      <c r="BOI249" s="171"/>
      <c r="BOJ249" s="171"/>
      <c r="BOK249" s="171"/>
      <c r="BOL249" s="171"/>
      <c r="BOM249" s="171"/>
      <c r="BON249" s="171"/>
      <c r="BOO249" s="171"/>
      <c r="BOP249" s="171"/>
      <c r="BOQ249" s="171"/>
      <c r="BOR249" s="171"/>
      <c r="BOS249" s="171"/>
      <c r="BOT249" s="171"/>
      <c r="BOU249" s="171"/>
      <c r="BOV249" s="171"/>
      <c r="BOW249" s="171"/>
      <c r="BOX249" s="171"/>
      <c r="BOY249" s="171"/>
      <c r="BOZ249" s="171"/>
      <c r="BPA249" s="171"/>
      <c r="BPB249" s="171"/>
      <c r="BPC249" s="171"/>
      <c r="BPD249" s="171"/>
      <c r="BPE249" s="171"/>
      <c r="BPF249" s="171"/>
      <c r="BPG249" s="171"/>
      <c r="BPH249" s="171"/>
      <c r="BPI249" s="171"/>
      <c r="BPJ249" s="171"/>
      <c r="BPK249" s="171"/>
      <c r="BPL249" s="171"/>
      <c r="BPM249" s="171"/>
      <c r="BPN249" s="171"/>
      <c r="BPO249" s="171"/>
      <c r="BPP249" s="171"/>
      <c r="BPQ249" s="171"/>
      <c r="BPR249" s="171"/>
      <c r="BPS249" s="171"/>
      <c r="BPT249" s="171"/>
      <c r="BPU249" s="171"/>
      <c r="BPV249" s="171"/>
      <c r="BPW249" s="171"/>
      <c r="BPX249" s="171"/>
      <c r="BPY249" s="171"/>
      <c r="BPZ249" s="171"/>
      <c r="BQA249" s="171"/>
      <c r="BQB249" s="171"/>
      <c r="BQC249" s="171"/>
      <c r="BQD249" s="171"/>
      <c r="BQE249" s="171"/>
      <c r="BQF249" s="171"/>
      <c r="BQG249" s="171"/>
      <c r="BQH249" s="171"/>
      <c r="BQI249" s="171"/>
      <c r="BQJ249" s="171"/>
      <c r="BQK249" s="171"/>
      <c r="BQL249" s="171"/>
      <c r="BQM249" s="171"/>
      <c r="BQN249" s="171"/>
      <c r="BQO249" s="171"/>
      <c r="BQP249" s="171"/>
      <c r="BQQ249" s="171"/>
      <c r="BQR249" s="171"/>
      <c r="BQS249" s="171"/>
      <c r="BQT249" s="171"/>
      <c r="BQU249" s="171"/>
      <c r="BQV249" s="171"/>
      <c r="BQW249" s="171"/>
      <c r="BQX249" s="171"/>
      <c r="BQY249" s="171"/>
      <c r="BQZ249" s="171"/>
      <c r="BRA249" s="171"/>
      <c r="BRB249" s="171"/>
      <c r="BRC249" s="171"/>
      <c r="BRD249" s="171"/>
      <c r="BRE249" s="171"/>
      <c r="BRF249" s="171"/>
      <c r="BRG249" s="171"/>
      <c r="BRH249" s="171"/>
      <c r="BRI249" s="171"/>
      <c r="BRJ249" s="171"/>
      <c r="BRK249" s="171"/>
      <c r="BRL249" s="171"/>
      <c r="BRM249" s="171"/>
      <c r="BRN249" s="171"/>
      <c r="BRO249" s="171"/>
      <c r="BRP249" s="171"/>
      <c r="BRQ249" s="171"/>
      <c r="BRR249" s="171"/>
      <c r="BRS249" s="171"/>
      <c r="BRT249" s="171"/>
      <c r="BRU249" s="171"/>
      <c r="BRV249" s="171"/>
      <c r="BRW249" s="171"/>
      <c r="BRX249" s="171"/>
      <c r="BRY249" s="171"/>
      <c r="BRZ249" s="171"/>
      <c r="BSA249" s="171"/>
      <c r="BSB249" s="171"/>
      <c r="BSC249" s="171"/>
      <c r="BSD249" s="171"/>
      <c r="BSE249" s="171"/>
      <c r="BSF249" s="171"/>
      <c r="BSG249" s="171"/>
      <c r="BSH249" s="171"/>
      <c r="BSI249" s="171"/>
      <c r="BSJ249" s="171"/>
      <c r="BSK249" s="171"/>
      <c r="BSL249" s="171"/>
      <c r="BSM249" s="171"/>
      <c r="BSN249" s="171"/>
      <c r="BSO249" s="171"/>
      <c r="BSP249" s="171"/>
      <c r="BSQ249" s="171"/>
      <c r="BSR249" s="171"/>
      <c r="BSS249" s="171"/>
      <c r="BST249" s="171"/>
      <c r="BSU249" s="171"/>
      <c r="BSV249" s="171"/>
      <c r="BSW249" s="171"/>
      <c r="BSX249" s="171"/>
      <c r="BSY249" s="171"/>
      <c r="BSZ249" s="171"/>
      <c r="BTA249" s="171"/>
      <c r="BTB249" s="171"/>
      <c r="BTC249" s="171"/>
      <c r="BTD249" s="171"/>
      <c r="BTE249" s="171"/>
      <c r="BTF249" s="171"/>
      <c r="BTG249" s="171"/>
      <c r="BTH249" s="171"/>
      <c r="BTI249" s="171"/>
      <c r="BTJ249" s="171"/>
      <c r="BTK249" s="171"/>
      <c r="BTL249" s="171"/>
      <c r="BTM249" s="171"/>
      <c r="BTN249" s="171"/>
      <c r="BTO249" s="171"/>
      <c r="BTP249" s="171"/>
      <c r="BTQ249" s="171"/>
      <c r="BTR249" s="171"/>
      <c r="BTS249" s="171"/>
      <c r="BTT249" s="171"/>
      <c r="BTU249" s="171"/>
      <c r="BTV249" s="171"/>
      <c r="BTW249" s="171"/>
      <c r="BTX249" s="171"/>
      <c r="BTY249" s="171"/>
      <c r="BTZ249" s="171"/>
      <c r="BUA249" s="171"/>
      <c r="BUB249" s="171"/>
      <c r="BUC249" s="171"/>
      <c r="BUD249" s="171"/>
      <c r="BUE249" s="171"/>
      <c r="BUF249" s="171"/>
      <c r="BUG249" s="171"/>
      <c r="BUH249" s="171"/>
      <c r="BUI249" s="171"/>
      <c r="BUJ249" s="171"/>
      <c r="BUK249" s="171"/>
      <c r="BUL249" s="171"/>
      <c r="BUM249" s="171"/>
      <c r="BUN249" s="171"/>
      <c r="BUO249" s="171"/>
      <c r="BUP249" s="171"/>
      <c r="BUQ249" s="171"/>
      <c r="BUR249" s="171"/>
      <c r="BUS249" s="171"/>
      <c r="BUT249" s="171"/>
      <c r="BUU249" s="171"/>
      <c r="BUV249" s="171"/>
      <c r="BUW249" s="171"/>
      <c r="BUX249" s="171"/>
      <c r="BUY249" s="171"/>
      <c r="BUZ249" s="171"/>
      <c r="BVA249" s="171"/>
      <c r="BVB249" s="171"/>
      <c r="BVC249" s="171"/>
      <c r="BVD249" s="171"/>
      <c r="BVE249" s="171"/>
      <c r="BVF249" s="171"/>
      <c r="BVG249" s="171"/>
      <c r="BVH249" s="171"/>
      <c r="BVI249" s="171"/>
      <c r="BVJ249" s="171"/>
      <c r="BVK249" s="171"/>
      <c r="BVL249" s="171"/>
      <c r="BVM249" s="171"/>
      <c r="BVN249" s="171"/>
      <c r="BVO249" s="171"/>
      <c r="BVP249" s="171"/>
      <c r="BVQ249" s="171"/>
      <c r="BVR249" s="171"/>
      <c r="BVS249" s="171"/>
      <c r="BVT249" s="171"/>
      <c r="BVU249" s="171"/>
      <c r="BVV249" s="171"/>
      <c r="BVW249" s="171"/>
      <c r="BVX249" s="171"/>
      <c r="BVY249" s="171"/>
      <c r="BVZ249" s="171"/>
      <c r="BWA249" s="171"/>
      <c r="BWB249" s="171"/>
      <c r="BWC249" s="171"/>
      <c r="BWD249" s="171"/>
      <c r="BWE249" s="171"/>
      <c r="BWF249" s="171"/>
      <c r="BWG249" s="171"/>
      <c r="BWH249" s="171"/>
      <c r="BWI249" s="171"/>
      <c r="BWJ249" s="171"/>
      <c r="BWK249" s="171"/>
      <c r="BWL249" s="171"/>
      <c r="BWM249" s="171"/>
      <c r="BWN249" s="171"/>
      <c r="BWO249" s="171"/>
      <c r="BWP249" s="171"/>
      <c r="BWQ249" s="171"/>
      <c r="BWR249" s="171"/>
      <c r="BWS249" s="171"/>
      <c r="BWT249" s="171"/>
      <c r="BWU249" s="171"/>
      <c r="BWV249" s="171"/>
      <c r="BWW249" s="171"/>
      <c r="BWX249" s="171"/>
      <c r="BWY249" s="171"/>
      <c r="BWZ249" s="171"/>
      <c r="BXA249" s="171"/>
      <c r="BXB249" s="171"/>
      <c r="BXC249" s="171"/>
      <c r="BXD249" s="171"/>
      <c r="BXE249" s="171"/>
      <c r="BXF249" s="171"/>
      <c r="BXG249" s="171"/>
      <c r="BXH249" s="171"/>
      <c r="BXI249" s="171"/>
      <c r="BXJ249" s="171"/>
      <c r="BXK249" s="171"/>
      <c r="BXL249" s="171"/>
      <c r="BXM249" s="171"/>
      <c r="BXN249" s="171"/>
      <c r="BXO249" s="171"/>
      <c r="BXP249" s="171"/>
      <c r="BXQ249" s="171"/>
      <c r="BXR249" s="171"/>
      <c r="BXS249" s="171"/>
      <c r="BXT249" s="171"/>
      <c r="BXU249" s="171"/>
      <c r="BXV249" s="171"/>
      <c r="BXW249" s="171"/>
      <c r="BXX249" s="171"/>
      <c r="BXY249" s="171"/>
      <c r="BXZ249" s="171"/>
      <c r="BYA249" s="171"/>
      <c r="BYB249" s="171"/>
      <c r="BYC249" s="171"/>
      <c r="BYD249" s="171"/>
      <c r="BYE249" s="171"/>
      <c r="BYF249" s="171"/>
      <c r="BYG249" s="171"/>
      <c r="BYH249" s="171"/>
      <c r="BYI249" s="171"/>
      <c r="BYJ249" s="171"/>
      <c r="BYK249" s="171"/>
      <c r="BYL249" s="171"/>
      <c r="BYM249" s="171"/>
      <c r="BYN249" s="171"/>
      <c r="BYO249" s="171"/>
      <c r="BYP249" s="171"/>
      <c r="BYQ249" s="171"/>
      <c r="BYR249" s="171"/>
      <c r="BYS249" s="171"/>
      <c r="BYT249" s="171"/>
      <c r="BYU249" s="171"/>
      <c r="BYV249" s="171"/>
      <c r="BYW249" s="171"/>
      <c r="BYX249" s="171"/>
      <c r="BYY249" s="171"/>
      <c r="BYZ249" s="171"/>
      <c r="BZA249" s="171"/>
      <c r="BZB249" s="171"/>
      <c r="BZC249" s="171"/>
      <c r="BZD249" s="171"/>
      <c r="BZE249" s="171"/>
      <c r="BZF249" s="171"/>
      <c r="BZG249" s="171"/>
      <c r="BZH249" s="171"/>
      <c r="BZI249" s="171"/>
      <c r="BZJ249" s="171"/>
      <c r="BZK249" s="171"/>
      <c r="BZL249" s="171"/>
      <c r="BZM249" s="171"/>
      <c r="BZN249" s="171"/>
      <c r="BZO249" s="171"/>
      <c r="BZP249" s="171"/>
      <c r="BZQ249" s="171"/>
      <c r="BZR249" s="171"/>
      <c r="BZS249" s="171"/>
      <c r="BZT249" s="171"/>
      <c r="BZU249" s="171"/>
      <c r="BZV249" s="171"/>
      <c r="BZW249" s="171"/>
      <c r="BZX249" s="171"/>
      <c r="BZY249" s="171"/>
      <c r="BZZ249" s="171"/>
      <c r="CAA249" s="171"/>
      <c r="CAB249" s="171"/>
      <c r="CAC249" s="171"/>
      <c r="CAD249" s="171"/>
      <c r="CAE249" s="171"/>
      <c r="CAF249" s="171"/>
      <c r="CAG249" s="171"/>
      <c r="CAH249" s="171"/>
      <c r="CAI249" s="171"/>
      <c r="CAJ249" s="171"/>
      <c r="CAK249" s="171"/>
      <c r="CAL249" s="171"/>
      <c r="CAM249" s="171"/>
      <c r="CAN249" s="171"/>
      <c r="CAO249" s="171"/>
      <c r="CAP249" s="171"/>
      <c r="CAQ249" s="171"/>
      <c r="CAR249" s="171"/>
      <c r="CAS249" s="171"/>
      <c r="CAT249" s="171"/>
      <c r="CAU249" s="171"/>
      <c r="CAV249" s="171"/>
      <c r="CAW249" s="171"/>
      <c r="CAX249" s="171"/>
      <c r="CAY249" s="171"/>
      <c r="CAZ249" s="171"/>
      <c r="CBA249" s="171"/>
      <c r="CBB249" s="171"/>
      <c r="CBC249" s="171"/>
      <c r="CBD249" s="171"/>
      <c r="CBE249" s="171"/>
      <c r="CBF249" s="171"/>
      <c r="CBG249" s="171"/>
      <c r="CBH249" s="171"/>
      <c r="CBI249" s="171"/>
      <c r="CBJ249" s="171"/>
      <c r="CBK249" s="171"/>
      <c r="CBL249" s="171"/>
      <c r="CBM249" s="171"/>
      <c r="CBN249" s="171"/>
      <c r="CBO249" s="171"/>
      <c r="CBP249" s="171"/>
      <c r="CBQ249" s="171"/>
      <c r="CBR249" s="171"/>
      <c r="CBS249" s="171"/>
      <c r="CBT249" s="171"/>
      <c r="CBU249" s="171"/>
      <c r="CBV249" s="171"/>
      <c r="CBW249" s="171"/>
      <c r="CBX249" s="171"/>
      <c r="CBY249" s="171"/>
      <c r="CBZ249" s="171"/>
      <c r="CCA249" s="171"/>
      <c r="CCB249" s="171"/>
      <c r="CCC249" s="171"/>
      <c r="CCD249" s="171"/>
      <c r="CCE249" s="171"/>
      <c r="CCF249" s="171"/>
      <c r="CCG249" s="171"/>
      <c r="CCH249" s="171"/>
      <c r="CCI249" s="171"/>
      <c r="CCJ249" s="171"/>
      <c r="CCK249" s="171"/>
      <c r="CCL249" s="171"/>
      <c r="CCM249" s="171"/>
      <c r="CCN249" s="171"/>
      <c r="CCO249" s="171"/>
      <c r="CCP249" s="171"/>
      <c r="CCQ249" s="171"/>
      <c r="CCR249" s="171"/>
      <c r="CCS249" s="171"/>
      <c r="CCT249" s="171"/>
      <c r="CCU249" s="171"/>
      <c r="CCV249" s="171"/>
      <c r="CCW249" s="171"/>
      <c r="CCX249" s="171"/>
      <c r="CCY249" s="171"/>
      <c r="CCZ249" s="171"/>
      <c r="CDA249" s="171"/>
      <c r="CDB249" s="171"/>
      <c r="CDC249" s="171"/>
      <c r="CDD249" s="171"/>
      <c r="CDE249" s="171"/>
      <c r="CDF249" s="171"/>
      <c r="CDG249" s="171"/>
      <c r="CDH249" s="171"/>
      <c r="CDI249" s="171"/>
      <c r="CDJ249" s="171"/>
      <c r="CDK249" s="171"/>
      <c r="CDL249" s="171"/>
      <c r="CDM249" s="171"/>
      <c r="CDN249" s="171"/>
      <c r="CDO249" s="171"/>
      <c r="CDP249" s="171"/>
      <c r="CDQ249" s="171"/>
      <c r="CDR249" s="171"/>
      <c r="CDS249" s="171"/>
      <c r="CDT249" s="171"/>
      <c r="CDU249" s="171"/>
      <c r="CDV249" s="171"/>
      <c r="CDW249" s="171"/>
      <c r="CDX249" s="171"/>
      <c r="CDY249" s="171"/>
      <c r="CDZ249" s="171"/>
      <c r="CEA249" s="171"/>
      <c r="CEB249" s="171"/>
      <c r="CEC249" s="171"/>
      <c r="CED249" s="171"/>
      <c r="CEE249" s="171"/>
      <c r="CEF249" s="171"/>
      <c r="CEG249" s="171"/>
      <c r="CEH249" s="171"/>
      <c r="CEI249" s="171"/>
      <c r="CEJ249" s="171"/>
      <c r="CEK249" s="171"/>
      <c r="CEL249" s="171"/>
      <c r="CEM249" s="171"/>
      <c r="CEN249" s="171"/>
      <c r="CEO249" s="171"/>
      <c r="CEP249" s="171"/>
      <c r="CEQ249" s="171"/>
      <c r="CER249" s="171"/>
      <c r="CES249" s="171"/>
      <c r="CET249" s="171"/>
      <c r="CEU249" s="171"/>
      <c r="CEV249" s="171"/>
      <c r="CEW249" s="171"/>
      <c r="CEX249" s="171"/>
      <c r="CEY249" s="171"/>
      <c r="CEZ249" s="171"/>
      <c r="CFA249" s="171"/>
      <c r="CFB249" s="171"/>
      <c r="CFC249" s="171"/>
      <c r="CFD249" s="171"/>
      <c r="CFE249" s="171"/>
      <c r="CFF249" s="171"/>
      <c r="CFG249" s="171"/>
      <c r="CFH249" s="171"/>
      <c r="CFI249" s="171"/>
      <c r="CFJ249" s="171"/>
      <c r="CFK249" s="171"/>
      <c r="CFL249" s="171"/>
      <c r="CFM249" s="171"/>
      <c r="CFN249" s="171"/>
      <c r="CFO249" s="171"/>
      <c r="CFP249" s="171"/>
      <c r="CFQ249" s="171"/>
      <c r="CFR249" s="171"/>
      <c r="CFS249" s="171"/>
      <c r="CFT249" s="171"/>
      <c r="CFU249" s="171"/>
      <c r="CFV249" s="171"/>
      <c r="CFW249" s="171"/>
      <c r="CFX249" s="171"/>
      <c r="CFY249" s="171"/>
      <c r="CFZ249" s="171"/>
      <c r="CGA249" s="171"/>
      <c r="CGB249" s="171"/>
      <c r="CGC249" s="171"/>
      <c r="CGD249" s="171"/>
      <c r="CGE249" s="171"/>
      <c r="CGF249" s="171"/>
      <c r="CGG249" s="171"/>
      <c r="CGH249" s="171"/>
      <c r="CGI249" s="171"/>
      <c r="CGJ249" s="171"/>
      <c r="CGK249" s="171"/>
      <c r="CGL249" s="171"/>
      <c r="CGM249" s="171"/>
      <c r="CGN249" s="171"/>
      <c r="CGO249" s="171"/>
      <c r="CGP249" s="171"/>
      <c r="CGQ249" s="171"/>
      <c r="CGR249" s="171"/>
      <c r="CGS249" s="171"/>
      <c r="CGT249" s="171"/>
      <c r="CGU249" s="171"/>
      <c r="CGV249" s="171"/>
      <c r="CGW249" s="171"/>
      <c r="CGX249" s="171"/>
      <c r="CGY249" s="171"/>
      <c r="CGZ249" s="171"/>
      <c r="CHA249" s="171"/>
      <c r="CHB249" s="171"/>
      <c r="CHC249" s="171"/>
      <c r="CHD249" s="171"/>
      <c r="CHE249" s="171"/>
      <c r="CHF249" s="171"/>
      <c r="CHG249" s="171"/>
      <c r="CHH249" s="171"/>
      <c r="CHI249" s="171"/>
      <c r="CHJ249" s="171"/>
      <c r="CHK249" s="171"/>
      <c r="CHL249" s="171"/>
      <c r="CHM249" s="171"/>
      <c r="CHN249" s="171"/>
      <c r="CHO249" s="171"/>
      <c r="CHP249" s="171"/>
      <c r="CHQ249" s="171"/>
      <c r="CHR249" s="171"/>
      <c r="CHS249" s="171"/>
      <c r="CHT249" s="171"/>
      <c r="CHU249" s="171"/>
      <c r="CHV249" s="171"/>
      <c r="CHW249" s="171"/>
      <c r="CHX249" s="171"/>
      <c r="CHY249" s="171"/>
      <c r="CHZ249" s="171"/>
      <c r="CIA249" s="171"/>
      <c r="CIB249" s="171"/>
      <c r="CIC249" s="171"/>
      <c r="CID249" s="171"/>
      <c r="CIE249" s="171"/>
      <c r="CIF249" s="171"/>
      <c r="CIG249" s="171"/>
      <c r="CIH249" s="171"/>
      <c r="CII249" s="171"/>
      <c r="CIJ249" s="171"/>
      <c r="CIK249" s="171"/>
      <c r="CIL249" s="171"/>
      <c r="CIM249" s="171"/>
      <c r="CIN249" s="171"/>
      <c r="CIO249" s="171"/>
      <c r="CIP249" s="171"/>
      <c r="CIQ249" s="171"/>
      <c r="CIR249" s="171"/>
      <c r="CIS249" s="171"/>
      <c r="CIT249" s="171"/>
      <c r="CIU249" s="171"/>
      <c r="CIV249" s="171"/>
      <c r="CIW249" s="171"/>
      <c r="CIX249" s="171"/>
      <c r="CIY249" s="171"/>
      <c r="CIZ249" s="171"/>
      <c r="CJA249" s="171"/>
      <c r="CJB249" s="171"/>
      <c r="CJC249" s="171"/>
      <c r="CJD249" s="171"/>
      <c r="CJE249" s="171"/>
      <c r="CJF249" s="171"/>
      <c r="CJG249" s="171"/>
      <c r="CJH249" s="171"/>
      <c r="CJI249" s="171"/>
      <c r="CJJ249" s="171"/>
      <c r="CJK249" s="171"/>
      <c r="CJL249" s="171"/>
      <c r="CJM249" s="171"/>
      <c r="CJN249" s="171"/>
      <c r="CJO249" s="171"/>
      <c r="CJP249" s="171"/>
      <c r="CJQ249" s="171"/>
      <c r="CJR249" s="171"/>
      <c r="CJS249" s="171"/>
      <c r="CJT249" s="171"/>
      <c r="CJU249" s="171"/>
      <c r="CJV249" s="171"/>
      <c r="CJW249" s="171"/>
      <c r="CJX249" s="171"/>
      <c r="CJY249" s="171"/>
      <c r="CJZ249" s="171"/>
      <c r="CKA249" s="171"/>
      <c r="CKB249" s="171"/>
      <c r="CKC249" s="171"/>
      <c r="CKD249" s="171"/>
      <c r="CKE249" s="171"/>
      <c r="CKF249" s="171"/>
      <c r="CKG249" s="171"/>
      <c r="CKH249" s="171"/>
      <c r="CKI249" s="171"/>
      <c r="CKJ249" s="171"/>
      <c r="CKK249" s="171"/>
      <c r="CKL249" s="171"/>
      <c r="CKM249" s="171"/>
      <c r="CKN249" s="171"/>
      <c r="CKO249" s="171"/>
      <c r="CKP249" s="171"/>
      <c r="CKQ249" s="171"/>
      <c r="CKR249" s="171"/>
      <c r="CKS249" s="171"/>
      <c r="CKT249" s="171"/>
      <c r="CKU249" s="171"/>
      <c r="CKV249" s="171"/>
      <c r="CKW249" s="171"/>
      <c r="CKX249" s="171"/>
      <c r="CKY249" s="171"/>
      <c r="CKZ249" s="171"/>
      <c r="CLA249" s="171"/>
      <c r="CLB249" s="171"/>
      <c r="CLC249" s="171"/>
      <c r="CLD249" s="171"/>
      <c r="CLE249" s="171"/>
      <c r="CLF249" s="171"/>
      <c r="CLG249" s="171"/>
      <c r="CLH249" s="171"/>
      <c r="CLI249" s="171"/>
      <c r="CLJ249" s="171"/>
      <c r="CLK249" s="171"/>
      <c r="CLL249" s="171"/>
      <c r="CLM249" s="171"/>
      <c r="CLN249" s="171"/>
      <c r="CLO249" s="171"/>
      <c r="CLP249" s="171"/>
      <c r="CLQ249" s="171"/>
      <c r="CLR249" s="171"/>
      <c r="CLS249" s="171"/>
      <c r="CLT249" s="171"/>
      <c r="CLU249" s="171"/>
      <c r="CLV249" s="171"/>
      <c r="CLW249" s="171"/>
      <c r="CLX249" s="171"/>
      <c r="CLY249" s="171"/>
      <c r="CLZ249" s="171"/>
      <c r="CMA249" s="171"/>
      <c r="CMB249" s="171"/>
      <c r="CMC249" s="171"/>
      <c r="CMD249" s="171"/>
      <c r="CME249" s="171"/>
      <c r="CMF249" s="171"/>
      <c r="CMG249" s="171"/>
      <c r="CMH249" s="171"/>
      <c r="CMI249" s="171"/>
      <c r="CMJ249" s="171"/>
      <c r="CMK249" s="171"/>
      <c r="CML249" s="171"/>
      <c r="CMM249" s="171"/>
      <c r="CMN249" s="171"/>
      <c r="CMO249" s="171"/>
      <c r="CMP249" s="171"/>
      <c r="CMQ249" s="171"/>
      <c r="CMR249" s="171"/>
      <c r="CMS249" s="171"/>
      <c r="CMT249" s="171"/>
      <c r="CMU249" s="171"/>
      <c r="CMV249" s="171"/>
      <c r="CMW249" s="171"/>
      <c r="CMX249" s="171"/>
      <c r="CMY249" s="171"/>
      <c r="CMZ249" s="171"/>
      <c r="CNA249" s="171"/>
      <c r="CNB249" s="171"/>
      <c r="CNC249" s="171"/>
      <c r="CND249" s="171"/>
      <c r="CNE249" s="171"/>
      <c r="CNF249" s="171"/>
      <c r="CNG249" s="171"/>
      <c r="CNH249" s="171"/>
      <c r="CNI249" s="171"/>
      <c r="CNJ249" s="171"/>
      <c r="CNK249" s="171"/>
      <c r="CNL249" s="171"/>
      <c r="CNM249" s="171"/>
      <c r="CNN249" s="171"/>
      <c r="CNO249" s="171"/>
      <c r="CNP249" s="171"/>
      <c r="CNQ249" s="171"/>
      <c r="CNR249" s="171"/>
      <c r="CNS249" s="171"/>
      <c r="CNT249" s="171"/>
      <c r="CNU249" s="171"/>
      <c r="CNV249" s="171"/>
      <c r="CNW249" s="171"/>
      <c r="CNX249" s="171"/>
      <c r="CNY249" s="171"/>
      <c r="CNZ249" s="171"/>
      <c r="COA249" s="171"/>
      <c r="COB249" s="171"/>
      <c r="COC249" s="171"/>
      <c r="COD249" s="171"/>
      <c r="COE249" s="171"/>
      <c r="COF249" s="171"/>
      <c r="COG249" s="171"/>
      <c r="COH249" s="171"/>
      <c r="COI249" s="171"/>
      <c r="COJ249" s="171"/>
      <c r="COK249" s="171"/>
      <c r="COL249" s="171"/>
      <c r="COM249" s="171"/>
      <c r="CON249" s="171"/>
      <c r="COO249" s="171"/>
      <c r="COP249" s="171"/>
      <c r="COQ249" s="171"/>
      <c r="COR249" s="171"/>
      <c r="COS249" s="171"/>
      <c r="COT249" s="171"/>
      <c r="COU249" s="171"/>
      <c r="COV249" s="171"/>
      <c r="COW249" s="171"/>
      <c r="COX249" s="171"/>
      <c r="COY249" s="171"/>
      <c r="COZ249" s="171"/>
      <c r="CPA249" s="171"/>
      <c r="CPB249" s="171"/>
      <c r="CPC249" s="171"/>
      <c r="CPD249" s="171"/>
      <c r="CPE249" s="171"/>
      <c r="CPF249" s="171"/>
      <c r="CPG249" s="171"/>
      <c r="CPH249" s="171"/>
      <c r="CPI249" s="171"/>
      <c r="CPJ249" s="171"/>
      <c r="CPK249" s="171"/>
      <c r="CPL249" s="171"/>
      <c r="CPM249" s="171"/>
      <c r="CPN249" s="171"/>
      <c r="CPO249" s="171"/>
      <c r="CPP249" s="171"/>
      <c r="CPQ249" s="171"/>
      <c r="CPR249" s="171"/>
      <c r="CPS249" s="171"/>
      <c r="CPT249" s="171"/>
      <c r="CPU249" s="171"/>
      <c r="CPV249" s="171"/>
      <c r="CPW249" s="171"/>
      <c r="CPX249" s="171"/>
      <c r="CPY249" s="171"/>
      <c r="CPZ249" s="171"/>
      <c r="CQA249" s="171"/>
      <c r="CQB249" s="171"/>
      <c r="CQC249" s="171"/>
      <c r="CQD249" s="171"/>
      <c r="CQE249" s="171"/>
      <c r="CQF249" s="171"/>
      <c r="CQG249" s="171"/>
      <c r="CQH249" s="171"/>
      <c r="CQI249" s="171"/>
      <c r="CQJ249" s="171"/>
      <c r="CQK249" s="171"/>
      <c r="CQL249" s="171"/>
      <c r="CQM249" s="171"/>
      <c r="CQN249" s="171"/>
      <c r="CQO249" s="171"/>
      <c r="CQP249" s="171"/>
      <c r="CQQ249" s="171"/>
      <c r="CQR249" s="171"/>
      <c r="CQS249" s="171"/>
      <c r="CQT249" s="171"/>
      <c r="CQU249" s="171"/>
      <c r="CQV249" s="171"/>
      <c r="CQW249" s="171"/>
      <c r="CQX249" s="171"/>
      <c r="CQY249" s="171"/>
      <c r="CQZ249" s="171"/>
      <c r="CRA249" s="171"/>
      <c r="CRB249" s="171"/>
      <c r="CRC249" s="171"/>
      <c r="CRD249" s="171"/>
      <c r="CRE249" s="171"/>
      <c r="CRF249" s="171"/>
      <c r="CRG249" s="171"/>
      <c r="CRH249" s="171"/>
      <c r="CRI249" s="171"/>
      <c r="CRJ249" s="171"/>
      <c r="CRK249" s="171"/>
      <c r="CRL249" s="171"/>
      <c r="CRM249" s="171"/>
      <c r="CRN249" s="171"/>
      <c r="CRO249" s="171"/>
      <c r="CRP249" s="171"/>
      <c r="CRQ249" s="171"/>
      <c r="CRR249" s="171"/>
      <c r="CRS249" s="171"/>
      <c r="CRT249" s="171"/>
      <c r="CRU249" s="171"/>
      <c r="CRV249" s="171"/>
      <c r="CRW249" s="171"/>
      <c r="CRX249" s="171"/>
      <c r="CRY249" s="171"/>
      <c r="CRZ249" s="171"/>
      <c r="CSA249" s="171"/>
      <c r="CSB249" s="171"/>
      <c r="CSC249" s="171"/>
      <c r="CSD249" s="171"/>
      <c r="CSE249" s="171"/>
      <c r="CSF249" s="171"/>
      <c r="CSG249" s="171"/>
      <c r="CSH249" s="171"/>
      <c r="CSI249" s="171"/>
      <c r="CSJ249" s="171"/>
      <c r="CSK249" s="171"/>
      <c r="CSL249" s="171"/>
      <c r="CSM249" s="171"/>
      <c r="CSN249" s="171"/>
      <c r="CSO249" s="171"/>
      <c r="CSP249" s="171"/>
      <c r="CSQ249" s="171"/>
      <c r="CSR249" s="171"/>
      <c r="CSS249" s="171"/>
      <c r="CST249" s="171"/>
      <c r="CSU249" s="171"/>
      <c r="CSV249" s="171"/>
      <c r="CSW249" s="171"/>
      <c r="CSX249" s="171"/>
      <c r="CSY249" s="171"/>
      <c r="CSZ249" s="171"/>
      <c r="CTA249" s="171"/>
      <c r="CTB249" s="171"/>
      <c r="CTC249" s="171"/>
      <c r="CTD249" s="171"/>
      <c r="CTE249" s="171"/>
      <c r="CTF249" s="171"/>
      <c r="CTG249" s="171"/>
      <c r="CTH249" s="171"/>
      <c r="CTI249" s="171"/>
      <c r="CTJ249" s="171"/>
      <c r="CTK249" s="171"/>
      <c r="CTL249" s="171"/>
      <c r="CTM249" s="171"/>
      <c r="CTN249" s="171"/>
      <c r="CTO249" s="171"/>
      <c r="CTP249" s="171"/>
      <c r="CTQ249" s="171"/>
      <c r="CTR249" s="171"/>
      <c r="CTS249" s="171"/>
      <c r="CTT249" s="171"/>
      <c r="CTU249" s="171"/>
      <c r="CTV249" s="171"/>
      <c r="CTW249" s="171"/>
      <c r="CTX249" s="171"/>
      <c r="CTY249" s="171"/>
      <c r="CTZ249" s="171"/>
      <c r="CUA249" s="171"/>
      <c r="CUB249" s="171"/>
      <c r="CUC249" s="171"/>
      <c r="CUD249" s="171"/>
      <c r="CUE249" s="171"/>
      <c r="CUF249" s="171"/>
      <c r="CUG249" s="171"/>
      <c r="CUH249" s="171"/>
      <c r="CUI249" s="171"/>
      <c r="CUJ249" s="171"/>
      <c r="CUK249" s="171"/>
      <c r="CUL249" s="171"/>
      <c r="CUM249" s="171"/>
      <c r="CUN249" s="171"/>
      <c r="CUO249" s="171"/>
      <c r="CUP249" s="171"/>
      <c r="CUQ249" s="171"/>
      <c r="CUR249" s="171"/>
      <c r="CUS249" s="171"/>
      <c r="CUT249" s="171"/>
      <c r="CUU249" s="171"/>
      <c r="CUV249" s="171"/>
      <c r="CUW249" s="171"/>
      <c r="CUX249" s="171"/>
      <c r="CUY249" s="171"/>
      <c r="CUZ249" s="171"/>
      <c r="CVA249" s="171"/>
      <c r="CVB249" s="171"/>
      <c r="CVC249" s="171"/>
      <c r="CVD249" s="171"/>
      <c r="CVE249" s="171"/>
      <c r="CVF249" s="171"/>
      <c r="CVG249" s="171"/>
      <c r="CVH249" s="171"/>
      <c r="CVI249" s="171"/>
      <c r="CVJ249" s="171"/>
      <c r="CVK249" s="171"/>
      <c r="CVL249" s="171"/>
      <c r="CVM249" s="171"/>
      <c r="CVN249" s="171"/>
      <c r="CVO249" s="171"/>
      <c r="CVP249" s="171"/>
      <c r="CVQ249" s="171"/>
      <c r="CVR249" s="171"/>
      <c r="CVS249" s="171"/>
      <c r="CVT249" s="171"/>
      <c r="CVU249" s="171"/>
      <c r="CVV249" s="171"/>
      <c r="CVW249" s="171"/>
      <c r="CVX249" s="171"/>
      <c r="CVY249" s="171"/>
      <c r="CVZ249" s="171"/>
      <c r="CWA249" s="171"/>
      <c r="CWB249" s="171"/>
      <c r="CWC249" s="171"/>
      <c r="CWD249" s="171"/>
      <c r="CWE249" s="171"/>
      <c r="CWF249" s="171"/>
      <c r="CWG249" s="171"/>
      <c r="CWH249" s="171"/>
      <c r="CWI249" s="171"/>
      <c r="CWJ249" s="171"/>
      <c r="CWK249" s="171"/>
      <c r="CWL249" s="171"/>
      <c r="CWM249" s="171"/>
      <c r="CWN249" s="171"/>
      <c r="CWO249" s="171"/>
      <c r="CWP249" s="171"/>
      <c r="CWQ249" s="171"/>
      <c r="CWR249" s="171"/>
      <c r="CWS249" s="171"/>
      <c r="CWT249" s="171"/>
      <c r="CWU249" s="171"/>
      <c r="CWV249" s="171"/>
      <c r="CWW249" s="171"/>
      <c r="CWX249" s="171"/>
      <c r="CWY249" s="171"/>
      <c r="CWZ249" s="171"/>
      <c r="CXA249" s="171"/>
      <c r="CXB249" s="171"/>
      <c r="CXC249" s="171"/>
      <c r="CXD249" s="171"/>
      <c r="CXE249" s="171"/>
      <c r="CXF249" s="171"/>
      <c r="CXG249" s="171"/>
      <c r="CXH249" s="171"/>
      <c r="CXI249" s="171"/>
      <c r="CXJ249" s="171"/>
      <c r="CXK249" s="171"/>
      <c r="CXL249" s="171"/>
      <c r="CXM249" s="171"/>
      <c r="CXN249" s="171"/>
      <c r="CXO249" s="171"/>
      <c r="CXP249" s="171"/>
      <c r="CXQ249" s="171"/>
      <c r="CXR249" s="171"/>
      <c r="CXS249" s="171"/>
      <c r="CXT249" s="171"/>
      <c r="CXU249" s="171"/>
      <c r="CXV249" s="171"/>
      <c r="CXW249" s="171"/>
      <c r="CXX249" s="171"/>
      <c r="CXY249" s="171"/>
      <c r="CXZ249" s="171"/>
      <c r="CYA249" s="171"/>
      <c r="CYB249" s="171"/>
      <c r="CYC249" s="171"/>
      <c r="CYD249" s="171"/>
      <c r="CYE249" s="171"/>
      <c r="CYF249" s="171"/>
      <c r="CYG249" s="171"/>
      <c r="CYH249" s="171"/>
      <c r="CYI249" s="171"/>
      <c r="CYJ249" s="171"/>
      <c r="CYK249" s="171"/>
      <c r="CYL249" s="171"/>
      <c r="CYM249" s="171"/>
      <c r="CYN249" s="171"/>
      <c r="CYO249" s="171"/>
      <c r="CYP249" s="171"/>
      <c r="CYQ249" s="171"/>
      <c r="CYR249" s="171"/>
      <c r="CYS249" s="171"/>
      <c r="CYT249" s="171"/>
      <c r="CYU249" s="171"/>
      <c r="CYV249" s="171"/>
      <c r="CYW249" s="171"/>
      <c r="CYX249" s="171"/>
      <c r="CYY249" s="171"/>
      <c r="CYZ249" s="171"/>
      <c r="CZA249" s="171"/>
      <c r="CZB249" s="171"/>
      <c r="CZC249" s="171"/>
      <c r="CZD249" s="171"/>
      <c r="CZE249" s="171"/>
      <c r="CZF249" s="171"/>
      <c r="CZG249" s="171"/>
      <c r="CZH249" s="171"/>
      <c r="CZI249" s="171"/>
      <c r="CZJ249" s="171"/>
      <c r="CZK249" s="171"/>
      <c r="CZL249" s="171"/>
      <c r="CZM249" s="171"/>
      <c r="CZN249" s="171"/>
      <c r="CZO249" s="171"/>
      <c r="CZP249" s="171"/>
      <c r="CZQ249" s="171"/>
      <c r="CZR249" s="171"/>
      <c r="CZS249" s="171"/>
      <c r="CZT249" s="171"/>
      <c r="CZU249" s="171"/>
      <c r="CZV249" s="171"/>
      <c r="CZW249" s="171"/>
      <c r="CZX249" s="171"/>
      <c r="CZY249" s="171"/>
      <c r="CZZ249" s="171"/>
      <c r="DAA249" s="171"/>
      <c r="DAB249" s="171"/>
      <c r="DAC249" s="171"/>
      <c r="DAD249" s="171"/>
      <c r="DAE249" s="171"/>
      <c r="DAF249" s="171"/>
      <c r="DAG249" s="171"/>
      <c r="DAH249" s="171"/>
      <c r="DAI249" s="171"/>
      <c r="DAJ249" s="171"/>
      <c r="DAK249" s="171"/>
      <c r="DAL249" s="171"/>
      <c r="DAM249" s="171"/>
      <c r="DAN249" s="171"/>
      <c r="DAO249" s="171"/>
      <c r="DAP249" s="171"/>
      <c r="DAQ249" s="171"/>
      <c r="DAR249" s="171"/>
      <c r="DAS249" s="171"/>
      <c r="DAT249" s="171"/>
      <c r="DAU249" s="171"/>
      <c r="DAV249" s="171"/>
      <c r="DAW249" s="171"/>
      <c r="DAX249" s="171"/>
      <c r="DAY249" s="171"/>
      <c r="DAZ249" s="171"/>
      <c r="DBA249" s="171"/>
      <c r="DBB249" s="171"/>
      <c r="DBC249" s="171"/>
      <c r="DBD249" s="171"/>
      <c r="DBE249" s="171"/>
      <c r="DBF249" s="171"/>
      <c r="DBG249" s="171"/>
      <c r="DBH249" s="171"/>
      <c r="DBI249" s="171"/>
      <c r="DBJ249" s="171"/>
      <c r="DBK249" s="171"/>
      <c r="DBL249" s="171"/>
      <c r="DBM249" s="171"/>
      <c r="DBN249" s="171"/>
      <c r="DBO249" s="171"/>
      <c r="DBP249" s="171"/>
      <c r="DBQ249" s="171"/>
      <c r="DBR249" s="171"/>
      <c r="DBS249" s="171"/>
      <c r="DBT249" s="171"/>
      <c r="DBU249" s="171"/>
      <c r="DBV249" s="171"/>
      <c r="DBW249" s="171"/>
      <c r="DBX249" s="171"/>
      <c r="DBY249" s="171"/>
      <c r="DBZ249" s="171"/>
      <c r="DCA249" s="171"/>
      <c r="DCB249" s="171"/>
      <c r="DCC249" s="171"/>
      <c r="DCD249" s="171"/>
      <c r="DCE249" s="171"/>
      <c r="DCF249" s="171"/>
      <c r="DCG249" s="171"/>
      <c r="DCH249" s="171"/>
      <c r="DCI249" s="171"/>
      <c r="DCJ249" s="171"/>
      <c r="DCK249" s="171"/>
      <c r="DCL249" s="171"/>
      <c r="DCM249" s="171"/>
      <c r="DCN249" s="171"/>
      <c r="DCO249" s="171"/>
      <c r="DCP249" s="171"/>
      <c r="DCQ249" s="171"/>
      <c r="DCR249" s="171"/>
      <c r="DCS249" s="171"/>
      <c r="DCT249" s="171"/>
      <c r="DCU249" s="171"/>
      <c r="DCV249" s="171"/>
      <c r="DCW249" s="171"/>
      <c r="DCX249" s="171"/>
      <c r="DCY249" s="171"/>
      <c r="DCZ249" s="171"/>
      <c r="DDA249" s="171"/>
      <c r="DDB249" s="171"/>
      <c r="DDC249" s="171"/>
      <c r="DDD249" s="171"/>
      <c r="DDE249" s="171"/>
      <c r="DDF249" s="171"/>
      <c r="DDG249" s="171"/>
      <c r="DDH249" s="171"/>
      <c r="DDI249" s="171"/>
      <c r="DDJ249" s="171"/>
      <c r="DDK249" s="171"/>
      <c r="DDL249" s="171"/>
      <c r="DDM249" s="171"/>
      <c r="DDN249" s="171"/>
      <c r="DDO249" s="171"/>
      <c r="DDP249" s="171"/>
      <c r="DDQ249" s="171"/>
      <c r="DDR249" s="171"/>
      <c r="DDS249" s="171"/>
      <c r="DDT249" s="171"/>
      <c r="DDU249" s="171"/>
      <c r="DDV249" s="171"/>
      <c r="DDW249" s="171"/>
      <c r="DDX249" s="171"/>
      <c r="DDY249" s="171"/>
      <c r="DDZ249" s="171"/>
      <c r="DEA249" s="171"/>
      <c r="DEB249" s="171"/>
      <c r="DEC249" s="171"/>
      <c r="DED249" s="171"/>
      <c r="DEE249" s="171"/>
      <c r="DEF249" s="171"/>
      <c r="DEG249" s="171"/>
      <c r="DEH249" s="171"/>
      <c r="DEI249" s="171"/>
      <c r="DEJ249" s="171"/>
      <c r="DEK249" s="171"/>
      <c r="DEL249" s="171"/>
      <c r="DEM249" s="171"/>
      <c r="DEN249" s="171"/>
      <c r="DEO249" s="171"/>
      <c r="DEP249" s="171"/>
      <c r="DEQ249" s="171"/>
      <c r="DER249" s="171"/>
      <c r="DES249" s="171"/>
      <c r="DET249" s="171"/>
      <c r="DEU249" s="171"/>
      <c r="DEV249" s="171"/>
      <c r="DEW249" s="171"/>
      <c r="DEX249" s="171"/>
      <c r="DEY249" s="171"/>
      <c r="DEZ249" s="171"/>
      <c r="DFA249" s="171"/>
      <c r="DFB249" s="171"/>
      <c r="DFC249" s="171"/>
      <c r="DFD249" s="171"/>
      <c r="DFE249" s="171"/>
      <c r="DFF249" s="171"/>
      <c r="DFG249" s="171"/>
      <c r="DFH249" s="171"/>
      <c r="DFI249" s="171"/>
      <c r="DFJ249" s="171"/>
      <c r="DFK249" s="171"/>
      <c r="DFL249" s="171"/>
      <c r="DFM249" s="171"/>
      <c r="DFN249" s="171"/>
      <c r="DFO249" s="171"/>
      <c r="DFP249" s="171"/>
      <c r="DFQ249" s="171"/>
      <c r="DFR249" s="171"/>
      <c r="DFS249" s="171"/>
      <c r="DFT249" s="171"/>
      <c r="DFU249" s="171"/>
      <c r="DFV249" s="171"/>
      <c r="DFW249" s="171"/>
      <c r="DFX249" s="171"/>
      <c r="DFY249" s="171"/>
      <c r="DFZ249" s="171"/>
      <c r="DGA249" s="171"/>
      <c r="DGB249" s="171"/>
      <c r="DGC249" s="171"/>
      <c r="DGD249" s="171"/>
      <c r="DGE249" s="171"/>
      <c r="DGF249" s="171"/>
      <c r="DGG249" s="171"/>
      <c r="DGH249" s="171"/>
      <c r="DGI249" s="171"/>
      <c r="DGJ249" s="171"/>
      <c r="DGK249" s="171"/>
      <c r="DGL249" s="171"/>
      <c r="DGM249" s="171"/>
      <c r="DGN249" s="171"/>
      <c r="DGO249" s="171"/>
      <c r="DGP249" s="171"/>
      <c r="DGQ249" s="171"/>
      <c r="DGR249" s="171"/>
      <c r="DGS249" s="171"/>
      <c r="DGT249" s="171"/>
      <c r="DGU249" s="171"/>
      <c r="DGV249" s="171"/>
      <c r="DGW249" s="171"/>
      <c r="DGX249" s="171"/>
      <c r="DGY249" s="171"/>
      <c r="DGZ249" s="171"/>
      <c r="DHA249" s="171"/>
      <c r="DHB249" s="171"/>
      <c r="DHC249" s="171"/>
      <c r="DHD249" s="171"/>
      <c r="DHE249" s="171"/>
      <c r="DHF249" s="171"/>
      <c r="DHG249" s="171"/>
      <c r="DHH249" s="171"/>
      <c r="DHI249" s="171"/>
      <c r="DHJ249" s="171"/>
      <c r="DHK249" s="171"/>
      <c r="DHL249" s="171"/>
      <c r="DHM249" s="171"/>
      <c r="DHN249" s="171"/>
      <c r="DHO249" s="171"/>
      <c r="DHP249" s="171"/>
      <c r="DHQ249" s="171"/>
      <c r="DHR249" s="171"/>
      <c r="DHS249" s="171"/>
      <c r="DHT249" s="171"/>
      <c r="DHU249" s="171"/>
      <c r="DHV249" s="171"/>
      <c r="DHW249" s="171"/>
      <c r="DHX249" s="171"/>
      <c r="DHY249" s="171"/>
      <c r="DHZ249" s="171"/>
      <c r="DIA249" s="171"/>
      <c r="DIB249" s="171"/>
      <c r="DIC249" s="171"/>
      <c r="DID249" s="171"/>
      <c r="DIE249" s="171"/>
      <c r="DIF249" s="171"/>
      <c r="DIG249" s="171"/>
      <c r="DIH249" s="171"/>
      <c r="DII249" s="171"/>
      <c r="DIJ249" s="171"/>
      <c r="DIK249" s="171"/>
      <c r="DIL249" s="171"/>
      <c r="DIM249" s="171"/>
      <c r="DIN249" s="171"/>
      <c r="DIO249" s="171"/>
      <c r="DIP249" s="171"/>
      <c r="DIQ249" s="171"/>
      <c r="DIR249" s="171"/>
      <c r="DIS249" s="171"/>
      <c r="DIT249" s="171"/>
      <c r="DIU249" s="171"/>
      <c r="DIV249" s="171"/>
      <c r="DIW249" s="171"/>
      <c r="DIX249" s="171"/>
      <c r="DIY249" s="171"/>
      <c r="DIZ249" s="171"/>
      <c r="DJA249" s="171"/>
      <c r="DJB249" s="171"/>
      <c r="DJC249" s="171"/>
      <c r="DJD249" s="171"/>
      <c r="DJE249" s="171"/>
      <c r="DJF249" s="171"/>
      <c r="DJG249" s="171"/>
      <c r="DJH249" s="171"/>
      <c r="DJI249" s="171"/>
      <c r="DJJ249" s="171"/>
      <c r="DJK249" s="171"/>
      <c r="DJL249" s="171"/>
      <c r="DJM249" s="171"/>
      <c r="DJN249" s="171"/>
      <c r="DJO249" s="171"/>
      <c r="DJP249" s="171"/>
      <c r="DJQ249" s="171"/>
      <c r="DJR249" s="171"/>
      <c r="DJS249" s="171"/>
      <c r="DJT249" s="171"/>
      <c r="DJU249" s="171"/>
      <c r="DJV249" s="171"/>
      <c r="DJW249" s="171"/>
      <c r="DJX249" s="171"/>
      <c r="DJY249" s="171"/>
      <c r="DJZ249" s="171"/>
      <c r="DKA249" s="171"/>
      <c r="DKB249" s="171"/>
      <c r="DKC249" s="171"/>
      <c r="DKD249" s="171"/>
      <c r="DKE249" s="171"/>
      <c r="DKF249" s="171"/>
      <c r="DKG249" s="171"/>
      <c r="DKH249" s="171"/>
      <c r="DKI249" s="171"/>
      <c r="DKJ249" s="171"/>
      <c r="DKK249" s="171"/>
      <c r="DKL249" s="171"/>
      <c r="DKM249" s="171"/>
      <c r="DKN249" s="171"/>
      <c r="DKO249" s="171"/>
      <c r="DKP249" s="171"/>
      <c r="DKQ249" s="171"/>
      <c r="DKR249" s="171"/>
      <c r="DKS249" s="171"/>
      <c r="DKT249" s="171"/>
      <c r="DKU249" s="171"/>
      <c r="DKV249" s="171"/>
      <c r="DKW249" s="171"/>
      <c r="DKX249" s="171"/>
      <c r="DKY249" s="171"/>
      <c r="DKZ249" s="171"/>
      <c r="DLA249" s="171"/>
      <c r="DLB249" s="171"/>
      <c r="DLC249" s="171"/>
      <c r="DLD249" s="171"/>
      <c r="DLE249" s="171"/>
      <c r="DLF249" s="171"/>
      <c r="DLG249" s="171"/>
      <c r="DLH249" s="171"/>
      <c r="DLI249" s="171"/>
      <c r="DLJ249" s="171"/>
      <c r="DLK249" s="171"/>
      <c r="DLL249" s="171"/>
      <c r="DLM249" s="171"/>
      <c r="DLN249" s="171"/>
      <c r="DLO249" s="171"/>
      <c r="DLP249" s="171"/>
      <c r="DLQ249" s="171"/>
      <c r="DLR249" s="171"/>
      <c r="DLS249" s="171"/>
      <c r="DLT249" s="171"/>
      <c r="DLU249" s="171"/>
      <c r="DLV249" s="171"/>
      <c r="DLW249" s="171"/>
      <c r="DLX249" s="171"/>
      <c r="DLY249" s="171"/>
      <c r="DLZ249" s="171"/>
      <c r="DMA249" s="171"/>
      <c r="DMB249" s="171"/>
      <c r="DMC249" s="171"/>
      <c r="DMD249" s="171"/>
      <c r="DME249" s="171"/>
      <c r="DMF249" s="171"/>
      <c r="DMG249" s="171"/>
      <c r="DMH249" s="171"/>
      <c r="DMI249" s="171"/>
      <c r="DMJ249" s="171"/>
      <c r="DMK249" s="171"/>
      <c r="DML249" s="171"/>
      <c r="DMM249" s="171"/>
      <c r="DMN249" s="171"/>
      <c r="DMO249" s="171"/>
      <c r="DMP249" s="171"/>
      <c r="DMQ249" s="171"/>
      <c r="DMR249" s="171"/>
      <c r="DMS249" s="171"/>
      <c r="DMT249" s="171"/>
      <c r="DMU249" s="171"/>
      <c r="DMV249" s="171"/>
      <c r="DMW249" s="171"/>
      <c r="DMX249" s="171"/>
      <c r="DMY249" s="171"/>
      <c r="DMZ249" s="171"/>
      <c r="DNA249" s="171"/>
      <c r="DNB249" s="171"/>
      <c r="DNC249" s="171"/>
      <c r="DND249" s="171"/>
      <c r="DNE249" s="171"/>
      <c r="DNF249" s="171"/>
      <c r="DNG249" s="171"/>
      <c r="DNH249" s="171"/>
      <c r="DNI249" s="171"/>
      <c r="DNJ249" s="171"/>
      <c r="DNK249" s="171"/>
      <c r="DNL249" s="171"/>
      <c r="DNM249" s="171"/>
      <c r="DNN249" s="171"/>
      <c r="DNO249" s="171"/>
      <c r="DNP249" s="171"/>
      <c r="DNQ249" s="171"/>
      <c r="DNR249" s="171"/>
      <c r="DNS249" s="171"/>
      <c r="DNT249" s="171"/>
      <c r="DNU249" s="171"/>
      <c r="DNV249" s="171"/>
      <c r="DNW249" s="171"/>
      <c r="DNX249" s="171"/>
      <c r="DNY249" s="171"/>
      <c r="DNZ249" s="171"/>
      <c r="DOA249" s="171"/>
      <c r="DOB249" s="171"/>
      <c r="DOC249" s="171"/>
      <c r="DOD249" s="171"/>
      <c r="DOE249" s="171"/>
      <c r="DOF249" s="171"/>
      <c r="DOG249" s="171"/>
      <c r="DOH249" s="171"/>
      <c r="DOI249" s="171"/>
      <c r="DOJ249" s="171"/>
      <c r="DOK249" s="171"/>
      <c r="DOL249" s="171"/>
      <c r="DOM249" s="171"/>
      <c r="DON249" s="171"/>
      <c r="DOO249" s="171"/>
      <c r="DOP249" s="171"/>
      <c r="DOQ249" s="171"/>
      <c r="DOR249" s="171"/>
      <c r="DOS249" s="171"/>
      <c r="DOT249" s="171"/>
      <c r="DOU249" s="171"/>
      <c r="DOV249" s="171"/>
      <c r="DOW249" s="171"/>
      <c r="DOX249" s="171"/>
      <c r="DOY249" s="171"/>
      <c r="DOZ249" s="171"/>
      <c r="DPA249" s="171"/>
      <c r="DPB249" s="171"/>
      <c r="DPC249" s="171"/>
      <c r="DPD249" s="171"/>
      <c r="DPE249" s="171"/>
      <c r="DPF249" s="171"/>
      <c r="DPG249" s="171"/>
      <c r="DPH249" s="171"/>
      <c r="DPI249" s="171"/>
      <c r="DPJ249" s="171"/>
      <c r="DPK249" s="171"/>
      <c r="DPL249" s="171"/>
      <c r="DPM249" s="171"/>
      <c r="DPN249" s="171"/>
      <c r="DPO249" s="171"/>
      <c r="DPP249" s="171"/>
      <c r="DPQ249" s="171"/>
      <c r="DPR249" s="171"/>
      <c r="DPS249" s="171"/>
      <c r="DPT249" s="171"/>
      <c r="DPU249" s="171"/>
      <c r="DPV249" s="171"/>
      <c r="DPW249" s="171"/>
      <c r="DPX249" s="171"/>
      <c r="DPY249" s="171"/>
      <c r="DPZ249" s="171"/>
      <c r="DQA249" s="171"/>
      <c r="DQB249" s="171"/>
      <c r="DQC249" s="171"/>
      <c r="DQD249" s="171"/>
      <c r="DQE249" s="171"/>
      <c r="DQF249" s="171"/>
      <c r="DQG249" s="171"/>
      <c r="DQH249" s="171"/>
      <c r="DQI249" s="171"/>
      <c r="DQJ249" s="171"/>
      <c r="DQK249" s="171"/>
      <c r="DQL249" s="171"/>
      <c r="DQM249" s="171"/>
      <c r="DQN249" s="171"/>
      <c r="DQO249" s="171"/>
      <c r="DQP249" s="171"/>
      <c r="DQQ249" s="171"/>
      <c r="DQR249" s="171"/>
      <c r="DQS249" s="171"/>
      <c r="DQT249" s="171"/>
      <c r="DQU249" s="171"/>
      <c r="DQV249" s="171"/>
      <c r="DQW249" s="171"/>
      <c r="DQX249" s="171"/>
      <c r="DQY249" s="171"/>
      <c r="DQZ249" s="171"/>
      <c r="DRA249" s="171"/>
      <c r="DRB249" s="171"/>
      <c r="DRC249" s="171"/>
      <c r="DRD249" s="171"/>
      <c r="DRE249" s="171"/>
      <c r="DRF249" s="171"/>
      <c r="DRG249" s="171"/>
      <c r="DRH249" s="171"/>
      <c r="DRI249" s="171"/>
      <c r="DRJ249" s="171"/>
      <c r="DRK249" s="171"/>
      <c r="DRL249" s="171"/>
      <c r="DRM249" s="171"/>
      <c r="DRN249" s="171"/>
      <c r="DRO249" s="171"/>
      <c r="DRP249" s="171"/>
      <c r="DRQ249" s="171"/>
      <c r="DRR249" s="171"/>
      <c r="DRS249" s="171"/>
      <c r="DRT249" s="171"/>
      <c r="DRU249" s="171"/>
      <c r="DRV249" s="171"/>
      <c r="DRW249" s="171"/>
      <c r="DRX249" s="171"/>
      <c r="DRY249" s="171"/>
      <c r="DRZ249" s="171"/>
      <c r="DSA249" s="171"/>
      <c r="DSB249" s="171"/>
      <c r="DSC249" s="171"/>
      <c r="DSD249" s="171"/>
      <c r="DSE249" s="171"/>
      <c r="DSF249" s="171"/>
      <c r="DSG249" s="171"/>
      <c r="DSH249" s="171"/>
      <c r="DSI249" s="171"/>
      <c r="DSJ249" s="171"/>
      <c r="DSK249" s="171"/>
      <c r="DSL249" s="171"/>
      <c r="DSM249" s="171"/>
      <c r="DSN249" s="171"/>
      <c r="DSO249" s="171"/>
      <c r="DSP249" s="171"/>
      <c r="DSQ249" s="171"/>
      <c r="DSR249" s="171"/>
      <c r="DSS249" s="171"/>
      <c r="DST249" s="171"/>
      <c r="DSU249" s="171"/>
      <c r="DSV249" s="171"/>
      <c r="DSW249" s="171"/>
      <c r="DSX249" s="171"/>
      <c r="DSY249" s="171"/>
      <c r="DSZ249" s="171"/>
      <c r="DTA249" s="171"/>
      <c r="DTB249" s="171"/>
      <c r="DTC249" s="171"/>
      <c r="DTD249" s="171"/>
      <c r="DTE249" s="171"/>
      <c r="DTF249" s="171"/>
      <c r="DTG249" s="171"/>
      <c r="DTH249" s="171"/>
      <c r="DTI249" s="171"/>
      <c r="DTJ249" s="171"/>
      <c r="DTK249" s="171"/>
      <c r="DTL249" s="171"/>
      <c r="DTM249" s="171"/>
      <c r="DTN249" s="171"/>
      <c r="DTO249" s="171"/>
      <c r="DTP249" s="171"/>
      <c r="DTQ249" s="171"/>
      <c r="DTR249" s="171"/>
      <c r="DTS249" s="171"/>
      <c r="DTT249" s="171"/>
      <c r="DTU249" s="171"/>
      <c r="DTV249" s="171"/>
      <c r="DTW249" s="171"/>
      <c r="DTX249" s="171"/>
      <c r="DTY249" s="171"/>
      <c r="DTZ249" s="171"/>
      <c r="DUA249" s="171"/>
      <c r="DUB249" s="171"/>
      <c r="DUC249" s="171"/>
      <c r="DUD249" s="171"/>
      <c r="DUE249" s="171"/>
      <c r="DUF249" s="171"/>
      <c r="DUG249" s="171"/>
      <c r="DUH249" s="171"/>
      <c r="DUI249" s="171"/>
      <c r="DUJ249" s="171"/>
      <c r="DUK249" s="171"/>
      <c r="DUL249" s="171"/>
      <c r="DUM249" s="171"/>
      <c r="DUN249" s="171"/>
      <c r="DUO249" s="171"/>
      <c r="DUP249" s="171"/>
      <c r="DUQ249" s="171"/>
      <c r="DUR249" s="171"/>
      <c r="DUS249" s="171"/>
      <c r="DUT249" s="171"/>
      <c r="DUU249" s="171"/>
      <c r="DUV249" s="171"/>
      <c r="DUW249" s="171"/>
      <c r="DUX249" s="171"/>
      <c r="DUY249" s="171"/>
      <c r="DUZ249" s="171"/>
      <c r="DVA249" s="171"/>
      <c r="DVB249" s="171"/>
      <c r="DVC249" s="171"/>
      <c r="DVD249" s="171"/>
      <c r="DVE249" s="171"/>
      <c r="DVF249" s="171"/>
      <c r="DVG249" s="171"/>
      <c r="DVH249" s="171"/>
      <c r="DVI249" s="171"/>
      <c r="DVJ249" s="171"/>
      <c r="DVK249" s="171"/>
      <c r="DVL249" s="171"/>
      <c r="DVM249" s="171"/>
      <c r="DVN249" s="171"/>
      <c r="DVO249" s="171"/>
      <c r="DVP249" s="171"/>
      <c r="DVQ249" s="171"/>
      <c r="DVR249" s="171"/>
      <c r="DVS249" s="171"/>
      <c r="DVT249" s="171"/>
      <c r="DVU249" s="171"/>
      <c r="DVV249" s="171"/>
      <c r="DVW249" s="171"/>
      <c r="DVX249" s="171"/>
      <c r="DVY249" s="171"/>
      <c r="DVZ249" s="171"/>
      <c r="DWA249" s="171"/>
      <c r="DWB249" s="171"/>
      <c r="DWC249" s="171"/>
      <c r="DWD249" s="171"/>
      <c r="DWE249" s="171"/>
      <c r="DWF249" s="171"/>
      <c r="DWG249" s="171"/>
      <c r="DWH249" s="171"/>
      <c r="DWI249" s="171"/>
      <c r="DWJ249" s="171"/>
      <c r="DWK249" s="171"/>
      <c r="DWL249" s="171"/>
      <c r="DWM249" s="171"/>
      <c r="DWN249" s="171"/>
      <c r="DWO249" s="171"/>
      <c r="DWP249" s="171"/>
      <c r="DWQ249" s="171"/>
      <c r="DWR249" s="171"/>
      <c r="DWS249" s="171"/>
      <c r="DWT249" s="171"/>
      <c r="DWU249" s="171"/>
      <c r="DWV249" s="171"/>
      <c r="DWW249" s="171"/>
      <c r="DWX249" s="171"/>
      <c r="DWY249" s="171"/>
      <c r="DWZ249" s="171"/>
      <c r="DXA249" s="171"/>
      <c r="DXB249" s="171"/>
      <c r="DXC249" s="171"/>
      <c r="DXD249" s="171"/>
      <c r="DXE249" s="171"/>
      <c r="DXF249" s="171"/>
      <c r="DXG249" s="171"/>
      <c r="DXH249" s="171"/>
      <c r="DXI249" s="171"/>
      <c r="DXJ249" s="171"/>
      <c r="DXK249" s="171"/>
      <c r="DXL249" s="171"/>
      <c r="DXM249" s="171"/>
      <c r="DXN249" s="171"/>
      <c r="DXO249" s="171"/>
      <c r="DXP249" s="171"/>
      <c r="DXQ249" s="171"/>
      <c r="DXR249" s="171"/>
      <c r="DXS249" s="171"/>
      <c r="DXT249" s="171"/>
      <c r="DXU249" s="171"/>
      <c r="DXV249" s="171"/>
      <c r="DXW249" s="171"/>
      <c r="DXX249" s="171"/>
      <c r="DXY249" s="171"/>
      <c r="DXZ249" s="171"/>
      <c r="DYA249" s="171"/>
      <c r="DYB249" s="171"/>
      <c r="DYC249" s="171"/>
      <c r="DYD249" s="171"/>
      <c r="DYE249" s="171"/>
      <c r="DYF249" s="171"/>
      <c r="DYG249" s="171"/>
      <c r="DYH249" s="171"/>
      <c r="DYI249" s="171"/>
      <c r="DYJ249" s="171"/>
      <c r="DYK249" s="171"/>
      <c r="DYL249" s="171"/>
      <c r="DYM249" s="171"/>
      <c r="DYN249" s="171"/>
      <c r="DYO249" s="171"/>
      <c r="DYP249" s="171"/>
      <c r="DYQ249" s="171"/>
      <c r="DYR249" s="171"/>
      <c r="DYS249" s="171"/>
      <c r="DYT249" s="171"/>
      <c r="DYU249" s="171"/>
      <c r="DYV249" s="171"/>
      <c r="DYW249" s="171"/>
      <c r="DYX249" s="171"/>
      <c r="DYY249" s="171"/>
      <c r="DYZ249" s="171"/>
      <c r="DZA249" s="171"/>
      <c r="DZB249" s="171"/>
      <c r="DZC249" s="171"/>
      <c r="DZD249" s="171"/>
      <c r="DZE249" s="171"/>
      <c r="DZF249" s="171"/>
      <c r="DZG249" s="171"/>
      <c r="DZH249" s="171"/>
      <c r="DZI249" s="171"/>
      <c r="DZJ249" s="171"/>
      <c r="DZK249" s="171"/>
      <c r="DZL249" s="171"/>
      <c r="DZM249" s="171"/>
      <c r="DZN249" s="171"/>
      <c r="DZO249" s="171"/>
      <c r="DZP249" s="171"/>
      <c r="DZQ249" s="171"/>
      <c r="DZR249" s="171"/>
      <c r="DZS249" s="171"/>
      <c r="DZT249" s="171"/>
      <c r="DZU249" s="171"/>
      <c r="DZV249" s="171"/>
      <c r="DZW249" s="171"/>
      <c r="DZX249" s="171"/>
      <c r="DZY249" s="171"/>
      <c r="DZZ249" s="171"/>
      <c r="EAA249" s="171"/>
      <c r="EAB249" s="171"/>
      <c r="EAC249" s="171"/>
      <c r="EAD249" s="171"/>
      <c r="EAE249" s="171"/>
      <c r="EAF249" s="171"/>
      <c r="EAG249" s="171"/>
      <c r="EAH249" s="171"/>
      <c r="EAI249" s="171"/>
      <c r="EAJ249" s="171"/>
      <c r="EAK249" s="171"/>
      <c r="EAL249" s="171"/>
      <c r="EAM249" s="171"/>
      <c r="EAN249" s="171"/>
      <c r="EAO249" s="171"/>
      <c r="EAP249" s="171"/>
      <c r="EAQ249" s="171"/>
      <c r="EAR249" s="171"/>
      <c r="EAS249" s="171"/>
      <c r="EAT249" s="171"/>
      <c r="EAU249" s="171"/>
      <c r="EAV249" s="171"/>
      <c r="EAW249" s="171"/>
      <c r="EAX249" s="171"/>
      <c r="EAY249" s="171"/>
      <c r="EAZ249" s="171"/>
      <c r="EBA249" s="171"/>
      <c r="EBB249" s="171"/>
      <c r="EBC249" s="171"/>
      <c r="EBD249" s="171"/>
      <c r="EBE249" s="171"/>
      <c r="EBF249" s="171"/>
      <c r="EBG249" s="171"/>
      <c r="EBH249" s="171"/>
      <c r="EBI249" s="171"/>
      <c r="EBJ249" s="171"/>
      <c r="EBK249" s="171"/>
      <c r="EBL249" s="171"/>
      <c r="EBM249" s="171"/>
      <c r="EBN249" s="171"/>
      <c r="EBO249" s="171"/>
      <c r="EBP249" s="171"/>
      <c r="EBQ249" s="171"/>
      <c r="EBR249" s="171"/>
      <c r="EBS249" s="171"/>
      <c r="EBT249" s="171"/>
      <c r="EBU249" s="171"/>
      <c r="EBV249" s="171"/>
      <c r="EBW249" s="171"/>
      <c r="EBX249" s="171"/>
      <c r="EBY249" s="171"/>
      <c r="EBZ249" s="171"/>
      <c r="ECA249" s="171"/>
      <c r="ECB249" s="171"/>
      <c r="ECC249" s="171"/>
      <c r="ECD249" s="171"/>
      <c r="ECE249" s="171"/>
      <c r="ECF249" s="171"/>
      <c r="ECG249" s="171"/>
      <c r="ECH249" s="171"/>
      <c r="ECI249" s="171"/>
      <c r="ECJ249" s="171"/>
      <c r="ECK249" s="171"/>
      <c r="ECL249" s="171"/>
      <c r="ECM249" s="171"/>
      <c r="ECN249" s="171"/>
      <c r="ECO249" s="171"/>
      <c r="ECP249" s="171"/>
      <c r="ECQ249" s="171"/>
      <c r="ECR249" s="171"/>
      <c r="ECS249" s="171"/>
      <c r="ECT249" s="171"/>
      <c r="ECU249" s="171"/>
      <c r="ECV249" s="171"/>
      <c r="ECW249" s="171"/>
      <c r="ECX249" s="171"/>
      <c r="ECY249" s="171"/>
      <c r="ECZ249" s="171"/>
      <c r="EDA249" s="171"/>
      <c r="EDB249" s="171"/>
      <c r="EDC249" s="171"/>
      <c r="EDD249" s="171"/>
      <c r="EDE249" s="171"/>
      <c r="EDF249" s="171"/>
      <c r="EDG249" s="171"/>
      <c r="EDH249" s="171"/>
      <c r="EDI249" s="171"/>
      <c r="EDJ249" s="171"/>
      <c r="EDK249" s="171"/>
      <c r="EDL249" s="171"/>
      <c r="EDM249" s="171"/>
      <c r="EDN249" s="171"/>
      <c r="EDO249" s="171"/>
      <c r="EDP249" s="171"/>
      <c r="EDQ249" s="171"/>
      <c r="EDR249" s="171"/>
      <c r="EDS249" s="171"/>
      <c r="EDT249" s="171"/>
      <c r="EDU249" s="171"/>
      <c r="EDV249" s="171"/>
      <c r="EDW249" s="171"/>
      <c r="EDX249" s="171"/>
      <c r="EDY249" s="171"/>
      <c r="EDZ249" s="171"/>
      <c r="EEA249" s="171"/>
      <c r="EEB249" s="171"/>
      <c r="EEC249" s="171"/>
      <c r="EED249" s="171"/>
      <c r="EEE249" s="171"/>
      <c r="EEF249" s="171"/>
      <c r="EEG249" s="171"/>
      <c r="EEH249" s="171"/>
      <c r="EEI249" s="171"/>
      <c r="EEJ249" s="171"/>
      <c r="EEK249" s="171"/>
      <c r="EEL249" s="171"/>
      <c r="EEM249" s="171"/>
      <c r="EEN249" s="171"/>
      <c r="EEO249" s="171"/>
      <c r="EEP249" s="171"/>
      <c r="EEQ249" s="171"/>
      <c r="EER249" s="171"/>
      <c r="EES249" s="171"/>
      <c r="EET249" s="171"/>
      <c r="EEU249" s="171"/>
      <c r="EEV249" s="171"/>
      <c r="EEW249" s="171"/>
      <c r="EEX249" s="171"/>
      <c r="EEY249" s="171"/>
      <c r="EEZ249" s="171"/>
      <c r="EFA249" s="171"/>
      <c r="EFB249" s="171"/>
      <c r="EFC249" s="171"/>
      <c r="EFD249" s="171"/>
      <c r="EFE249" s="171"/>
      <c r="EFF249" s="171"/>
      <c r="EFG249" s="171"/>
      <c r="EFH249" s="171"/>
      <c r="EFI249" s="171"/>
      <c r="EFJ249" s="171"/>
      <c r="EFK249" s="171"/>
      <c r="EFL249" s="171"/>
      <c r="EFM249" s="171"/>
      <c r="EFN249" s="171"/>
      <c r="EFO249" s="171"/>
      <c r="EFP249" s="171"/>
      <c r="EFQ249" s="171"/>
      <c r="EFR249" s="171"/>
      <c r="EFS249" s="171"/>
      <c r="EFT249" s="171"/>
      <c r="EFU249" s="171"/>
      <c r="EFV249" s="171"/>
      <c r="EFW249" s="171"/>
      <c r="EFX249" s="171"/>
      <c r="EFY249" s="171"/>
      <c r="EFZ249" s="171"/>
      <c r="EGA249" s="171"/>
      <c r="EGB249" s="171"/>
      <c r="EGC249" s="171"/>
      <c r="EGD249" s="171"/>
      <c r="EGE249" s="171"/>
      <c r="EGF249" s="171"/>
      <c r="EGG249" s="171"/>
      <c r="EGH249" s="171"/>
      <c r="EGI249" s="171"/>
      <c r="EGJ249" s="171"/>
      <c r="EGK249" s="171"/>
      <c r="EGL249" s="171"/>
      <c r="EGM249" s="171"/>
      <c r="EGN249" s="171"/>
      <c r="EGO249" s="171"/>
      <c r="EGP249" s="171"/>
      <c r="EGQ249" s="171"/>
      <c r="EGR249" s="171"/>
      <c r="EGS249" s="171"/>
      <c r="EGT249" s="171"/>
      <c r="EGU249" s="171"/>
      <c r="EGV249" s="171"/>
      <c r="EGW249" s="171"/>
      <c r="EGX249" s="171"/>
      <c r="EGY249" s="171"/>
      <c r="EGZ249" s="171"/>
      <c r="EHA249" s="171"/>
      <c r="EHB249" s="171"/>
      <c r="EHC249" s="171"/>
      <c r="EHD249" s="171"/>
      <c r="EHE249" s="171"/>
      <c r="EHF249" s="171"/>
      <c r="EHG249" s="171"/>
      <c r="EHH249" s="171"/>
      <c r="EHI249" s="171"/>
      <c r="EHJ249" s="171"/>
      <c r="EHK249" s="171"/>
      <c r="EHL249" s="171"/>
      <c r="EHM249" s="171"/>
      <c r="EHN249" s="171"/>
      <c r="EHO249" s="171"/>
      <c r="EHP249" s="171"/>
      <c r="EHQ249" s="171"/>
      <c r="EHR249" s="171"/>
      <c r="EHS249" s="171"/>
      <c r="EHT249" s="171"/>
      <c r="EHU249" s="171"/>
      <c r="EHV249" s="171"/>
      <c r="EHW249" s="171"/>
      <c r="EHX249" s="171"/>
      <c r="EHY249" s="171"/>
      <c r="EHZ249" s="171"/>
      <c r="EIA249" s="171"/>
      <c r="EIB249" s="171"/>
      <c r="EIC249" s="171"/>
      <c r="EID249" s="171"/>
      <c r="EIE249" s="171"/>
      <c r="EIF249" s="171"/>
      <c r="EIG249" s="171"/>
      <c r="EIH249" s="171"/>
      <c r="EII249" s="171"/>
      <c r="EIJ249" s="171"/>
      <c r="EIK249" s="171"/>
      <c r="EIL249" s="171"/>
      <c r="EIM249" s="171"/>
      <c r="EIN249" s="171"/>
      <c r="EIO249" s="171"/>
      <c r="EIP249" s="171"/>
      <c r="EIQ249" s="171"/>
      <c r="EIR249" s="171"/>
      <c r="EIS249" s="171"/>
      <c r="EIT249" s="171"/>
      <c r="EIU249" s="171"/>
      <c r="EIV249" s="171"/>
      <c r="EIW249" s="171"/>
      <c r="EIX249" s="171"/>
      <c r="EIY249" s="171"/>
      <c r="EIZ249" s="171"/>
      <c r="EJA249" s="171"/>
      <c r="EJB249" s="171"/>
      <c r="EJC249" s="171"/>
      <c r="EJD249" s="171"/>
      <c r="EJE249" s="171"/>
      <c r="EJF249" s="171"/>
      <c r="EJG249" s="171"/>
      <c r="EJH249" s="171"/>
      <c r="EJI249" s="171"/>
      <c r="EJJ249" s="171"/>
      <c r="EJK249" s="171"/>
      <c r="EJL249" s="171"/>
      <c r="EJM249" s="171"/>
      <c r="EJN249" s="171"/>
      <c r="EJO249" s="171"/>
      <c r="EJP249" s="171"/>
      <c r="EJQ249" s="171"/>
      <c r="EJR249" s="171"/>
      <c r="EJS249" s="171"/>
      <c r="EJT249" s="171"/>
      <c r="EJU249" s="171"/>
      <c r="EJV249" s="171"/>
      <c r="EJW249" s="171"/>
      <c r="EJX249" s="171"/>
      <c r="EJY249" s="171"/>
      <c r="EJZ249" s="171"/>
      <c r="EKA249" s="171"/>
      <c r="EKB249" s="171"/>
      <c r="EKC249" s="171"/>
      <c r="EKD249" s="171"/>
      <c r="EKE249" s="171"/>
      <c r="EKF249" s="171"/>
      <c r="EKG249" s="171"/>
      <c r="EKH249" s="171"/>
      <c r="EKI249" s="171"/>
      <c r="EKJ249" s="171"/>
      <c r="EKK249" s="171"/>
      <c r="EKL249" s="171"/>
      <c r="EKM249" s="171"/>
      <c r="EKN249" s="171"/>
      <c r="EKO249" s="171"/>
      <c r="EKP249" s="171"/>
      <c r="EKQ249" s="171"/>
      <c r="EKR249" s="171"/>
      <c r="EKS249" s="171"/>
      <c r="EKT249" s="171"/>
      <c r="EKU249" s="171"/>
      <c r="EKV249" s="171"/>
      <c r="EKW249" s="171"/>
      <c r="EKX249" s="171"/>
      <c r="EKY249" s="171"/>
      <c r="EKZ249" s="171"/>
      <c r="ELA249" s="171"/>
      <c r="ELB249" s="171"/>
      <c r="ELC249" s="171"/>
      <c r="ELD249" s="171"/>
      <c r="ELE249" s="171"/>
      <c r="ELF249" s="171"/>
      <c r="ELG249" s="171"/>
      <c r="ELH249" s="171"/>
      <c r="ELI249" s="171"/>
      <c r="ELJ249" s="171"/>
      <c r="ELK249" s="171"/>
      <c r="ELL249" s="171"/>
      <c r="ELM249" s="171"/>
      <c r="ELN249" s="171"/>
      <c r="ELO249" s="171"/>
      <c r="ELP249" s="171"/>
      <c r="ELQ249" s="171"/>
      <c r="ELR249" s="171"/>
      <c r="ELS249" s="171"/>
      <c r="ELT249" s="171"/>
      <c r="ELU249" s="171"/>
      <c r="ELV249" s="171"/>
      <c r="ELW249" s="171"/>
      <c r="ELX249" s="171"/>
      <c r="ELY249" s="171"/>
      <c r="ELZ249" s="171"/>
      <c r="EMA249" s="171"/>
      <c r="EMB249" s="171"/>
      <c r="EMC249" s="171"/>
      <c r="EMD249" s="171"/>
      <c r="EME249" s="171"/>
      <c r="EMF249" s="171"/>
      <c r="EMG249" s="171"/>
      <c r="EMH249" s="171"/>
      <c r="EMI249" s="171"/>
      <c r="EMJ249" s="171"/>
      <c r="EMK249" s="171"/>
      <c r="EML249" s="171"/>
      <c r="EMM249" s="171"/>
      <c r="EMN249" s="171"/>
      <c r="EMO249" s="171"/>
      <c r="EMP249" s="171"/>
      <c r="EMQ249" s="171"/>
      <c r="EMR249" s="171"/>
      <c r="EMS249" s="171"/>
      <c r="EMT249" s="171"/>
      <c r="EMU249" s="171"/>
      <c r="EMV249" s="171"/>
      <c r="EMW249" s="171"/>
      <c r="EMX249" s="171"/>
      <c r="EMY249" s="171"/>
      <c r="EMZ249" s="171"/>
      <c r="ENA249" s="171"/>
      <c r="ENB249" s="171"/>
      <c r="ENC249" s="171"/>
      <c r="END249" s="171"/>
      <c r="ENE249" s="171"/>
      <c r="ENF249" s="171"/>
      <c r="ENG249" s="171"/>
      <c r="ENH249" s="171"/>
      <c r="ENI249" s="171"/>
      <c r="ENJ249" s="171"/>
      <c r="ENK249" s="171"/>
      <c r="ENL249" s="171"/>
      <c r="ENM249" s="171"/>
      <c r="ENN249" s="171"/>
      <c r="ENO249" s="171"/>
      <c r="ENP249" s="171"/>
      <c r="ENQ249" s="171"/>
      <c r="ENR249" s="171"/>
      <c r="ENS249" s="171"/>
      <c r="ENT249" s="171"/>
      <c r="ENU249" s="171"/>
      <c r="ENV249" s="171"/>
      <c r="ENW249" s="171"/>
      <c r="ENX249" s="171"/>
      <c r="ENY249" s="171"/>
      <c r="ENZ249" s="171"/>
      <c r="EOA249" s="171"/>
      <c r="EOB249" s="171"/>
      <c r="EOC249" s="171"/>
      <c r="EOD249" s="171"/>
      <c r="EOE249" s="171"/>
      <c r="EOF249" s="171"/>
      <c r="EOG249" s="171"/>
      <c r="EOH249" s="171"/>
      <c r="EOI249" s="171"/>
      <c r="EOJ249" s="171"/>
      <c r="EOK249" s="171"/>
      <c r="EOL249" s="171"/>
      <c r="EOM249" s="171"/>
      <c r="EON249" s="171"/>
      <c r="EOO249" s="171"/>
      <c r="EOP249" s="171"/>
      <c r="EOQ249" s="171"/>
      <c r="EOR249" s="171"/>
      <c r="EOS249" s="171"/>
      <c r="EOT249" s="171"/>
      <c r="EOU249" s="171"/>
      <c r="EOV249" s="171"/>
      <c r="EOW249" s="171"/>
      <c r="EOX249" s="171"/>
      <c r="EOY249" s="171"/>
      <c r="EOZ249" s="171"/>
      <c r="EPA249" s="171"/>
      <c r="EPB249" s="171"/>
      <c r="EPC249" s="171"/>
      <c r="EPD249" s="171"/>
      <c r="EPE249" s="171"/>
      <c r="EPF249" s="171"/>
      <c r="EPG249" s="171"/>
      <c r="EPH249" s="171"/>
      <c r="EPI249" s="171"/>
      <c r="EPJ249" s="171"/>
      <c r="EPK249" s="171"/>
      <c r="EPL249" s="171"/>
      <c r="EPM249" s="171"/>
      <c r="EPN249" s="171"/>
      <c r="EPO249" s="171"/>
      <c r="EPP249" s="171"/>
      <c r="EPQ249" s="171"/>
      <c r="EPR249" s="171"/>
      <c r="EPS249" s="171"/>
      <c r="EPT249" s="171"/>
      <c r="EPU249" s="171"/>
      <c r="EPV249" s="171"/>
      <c r="EPW249" s="171"/>
      <c r="EPX249" s="171"/>
      <c r="EPY249" s="171"/>
      <c r="EPZ249" s="171"/>
      <c r="EQA249" s="171"/>
      <c r="EQB249" s="171"/>
      <c r="EQC249" s="171"/>
      <c r="EQD249" s="171"/>
      <c r="EQE249" s="171"/>
      <c r="EQF249" s="171"/>
      <c r="EQG249" s="171"/>
      <c r="EQH249" s="171"/>
      <c r="EQI249" s="171"/>
      <c r="EQJ249" s="171"/>
      <c r="EQK249" s="171"/>
      <c r="EQL249" s="171"/>
      <c r="EQM249" s="171"/>
      <c r="EQN249" s="171"/>
      <c r="EQO249" s="171"/>
      <c r="EQP249" s="171"/>
      <c r="EQQ249" s="171"/>
      <c r="EQR249" s="171"/>
      <c r="EQS249" s="171"/>
      <c r="EQT249" s="171"/>
      <c r="EQU249" s="171"/>
      <c r="EQV249" s="171"/>
      <c r="EQW249" s="171"/>
      <c r="EQX249" s="171"/>
      <c r="EQY249" s="171"/>
      <c r="EQZ249" s="171"/>
      <c r="ERA249" s="171"/>
      <c r="ERB249" s="171"/>
      <c r="ERC249" s="171"/>
      <c r="ERD249" s="171"/>
      <c r="ERE249" s="171"/>
      <c r="ERF249" s="171"/>
      <c r="ERG249" s="171"/>
      <c r="ERH249" s="171"/>
      <c r="ERI249" s="171"/>
      <c r="ERJ249" s="171"/>
      <c r="ERK249" s="171"/>
      <c r="ERL249" s="171"/>
      <c r="ERM249" s="171"/>
      <c r="ERN249" s="171"/>
      <c r="ERO249" s="171"/>
      <c r="ERP249" s="171"/>
      <c r="ERQ249" s="171"/>
      <c r="ERR249" s="171"/>
      <c r="ERS249" s="171"/>
      <c r="ERT249" s="171"/>
      <c r="ERU249" s="171"/>
      <c r="ERV249" s="171"/>
      <c r="ERW249" s="171"/>
      <c r="ERX249" s="171"/>
      <c r="ERY249" s="171"/>
      <c r="ERZ249" s="171"/>
      <c r="ESA249" s="171"/>
      <c r="ESB249" s="171"/>
      <c r="ESC249" s="171"/>
      <c r="ESD249" s="171"/>
      <c r="ESE249" s="171"/>
      <c r="ESF249" s="171"/>
      <c r="ESG249" s="171"/>
      <c r="ESH249" s="171"/>
      <c r="ESI249" s="171"/>
      <c r="ESJ249" s="171"/>
      <c r="ESK249" s="171"/>
      <c r="ESL249" s="171"/>
      <c r="ESM249" s="171"/>
      <c r="ESN249" s="171"/>
      <c r="ESO249" s="171"/>
      <c r="ESP249" s="171"/>
      <c r="ESQ249" s="171"/>
      <c r="ESR249" s="171"/>
      <c r="ESS249" s="171"/>
      <c r="EST249" s="171"/>
      <c r="ESU249" s="171"/>
      <c r="ESV249" s="171"/>
      <c r="ESW249" s="171"/>
      <c r="ESX249" s="171"/>
      <c r="ESY249" s="171"/>
      <c r="ESZ249" s="171"/>
      <c r="ETA249" s="171"/>
      <c r="ETB249" s="171"/>
      <c r="ETC249" s="171"/>
      <c r="ETD249" s="171"/>
      <c r="ETE249" s="171"/>
      <c r="ETF249" s="171"/>
      <c r="ETG249" s="171"/>
      <c r="ETH249" s="171"/>
      <c r="ETI249" s="171"/>
      <c r="ETJ249" s="171"/>
      <c r="ETK249" s="171"/>
      <c r="ETL249" s="171"/>
      <c r="ETM249" s="171"/>
      <c r="ETN249" s="171"/>
      <c r="ETO249" s="171"/>
      <c r="ETP249" s="171"/>
      <c r="ETQ249" s="171"/>
      <c r="ETR249" s="171"/>
      <c r="ETS249" s="171"/>
      <c r="ETT249" s="171"/>
      <c r="ETU249" s="171"/>
      <c r="ETV249" s="171"/>
      <c r="ETW249" s="171"/>
      <c r="ETX249" s="171"/>
      <c r="ETY249" s="171"/>
      <c r="ETZ249" s="171"/>
      <c r="EUA249" s="171"/>
      <c r="EUB249" s="171"/>
      <c r="EUC249" s="171"/>
      <c r="EUD249" s="171"/>
      <c r="EUE249" s="171"/>
      <c r="EUF249" s="171"/>
      <c r="EUG249" s="171"/>
      <c r="EUH249" s="171"/>
      <c r="EUI249" s="171"/>
      <c r="EUJ249" s="171"/>
      <c r="EUK249" s="171"/>
      <c r="EUL249" s="171"/>
      <c r="EUM249" s="171"/>
      <c r="EUN249" s="171"/>
      <c r="EUO249" s="171"/>
      <c r="EUP249" s="171"/>
      <c r="EUQ249" s="171"/>
      <c r="EUR249" s="171"/>
      <c r="EUS249" s="171"/>
      <c r="EUT249" s="171"/>
      <c r="EUU249" s="171"/>
      <c r="EUV249" s="171"/>
      <c r="EUW249" s="171"/>
      <c r="EUX249" s="171"/>
      <c r="EUY249" s="171"/>
      <c r="EUZ249" s="171"/>
      <c r="EVA249" s="171"/>
      <c r="EVB249" s="171"/>
      <c r="EVC249" s="171"/>
      <c r="EVD249" s="171"/>
      <c r="EVE249" s="171"/>
      <c r="EVF249" s="171"/>
      <c r="EVG249" s="171"/>
      <c r="EVH249" s="171"/>
      <c r="EVI249" s="171"/>
      <c r="EVJ249" s="171"/>
      <c r="EVK249" s="171"/>
      <c r="EVL249" s="171"/>
      <c r="EVM249" s="171"/>
      <c r="EVN249" s="171"/>
      <c r="EVO249" s="171"/>
      <c r="EVP249" s="171"/>
      <c r="EVQ249" s="171"/>
      <c r="EVR249" s="171"/>
      <c r="EVS249" s="171"/>
      <c r="EVT249" s="171"/>
      <c r="EVU249" s="171"/>
      <c r="EVV249" s="171"/>
      <c r="EVW249" s="171"/>
      <c r="EVX249" s="171"/>
      <c r="EVY249" s="171"/>
      <c r="EVZ249" s="171"/>
      <c r="EWA249" s="171"/>
      <c r="EWB249" s="171"/>
      <c r="EWC249" s="171"/>
      <c r="EWD249" s="171"/>
      <c r="EWE249" s="171"/>
      <c r="EWF249" s="171"/>
      <c r="EWG249" s="171"/>
      <c r="EWH249" s="171"/>
      <c r="EWI249" s="171"/>
      <c r="EWJ249" s="171"/>
      <c r="EWK249" s="171"/>
      <c r="EWL249" s="171"/>
      <c r="EWM249" s="171"/>
      <c r="EWN249" s="171"/>
      <c r="EWO249" s="171"/>
      <c r="EWP249" s="171"/>
      <c r="EWQ249" s="171"/>
      <c r="EWR249" s="171"/>
      <c r="EWS249" s="171"/>
      <c r="EWT249" s="171"/>
      <c r="EWU249" s="171"/>
      <c r="EWV249" s="171"/>
      <c r="EWW249" s="171"/>
      <c r="EWX249" s="171"/>
      <c r="EWY249" s="171"/>
      <c r="EWZ249" s="171"/>
      <c r="EXA249" s="171"/>
      <c r="EXB249" s="171"/>
      <c r="EXC249" s="171"/>
      <c r="EXD249" s="171"/>
      <c r="EXE249" s="171"/>
      <c r="EXF249" s="171"/>
      <c r="EXG249" s="171"/>
      <c r="EXH249" s="171"/>
      <c r="EXI249" s="171"/>
      <c r="EXJ249" s="171"/>
      <c r="EXK249" s="171"/>
      <c r="EXL249" s="171"/>
      <c r="EXM249" s="171"/>
      <c r="EXN249" s="171"/>
      <c r="EXO249" s="171"/>
      <c r="EXP249" s="171"/>
      <c r="EXQ249" s="171"/>
      <c r="EXR249" s="171"/>
      <c r="EXS249" s="171"/>
      <c r="EXT249" s="171"/>
      <c r="EXU249" s="171"/>
      <c r="EXV249" s="171"/>
      <c r="EXW249" s="171"/>
      <c r="EXX249" s="171"/>
      <c r="EXY249" s="171"/>
      <c r="EXZ249" s="171"/>
      <c r="EYA249" s="171"/>
      <c r="EYB249" s="171"/>
      <c r="EYC249" s="171"/>
      <c r="EYD249" s="171"/>
      <c r="EYE249" s="171"/>
      <c r="EYF249" s="171"/>
      <c r="EYG249" s="171"/>
      <c r="EYH249" s="171"/>
      <c r="EYI249" s="171"/>
      <c r="EYJ249" s="171"/>
      <c r="EYK249" s="171"/>
      <c r="EYL249" s="171"/>
      <c r="EYM249" s="171"/>
      <c r="EYN249" s="171"/>
      <c r="EYO249" s="171"/>
      <c r="EYP249" s="171"/>
      <c r="EYQ249" s="171"/>
      <c r="EYR249" s="171"/>
      <c r="EYS249" s="171"/>
      <c r="EYT249" s="171"/>
      <c r="EYU249" s="171"/>
      <c r="EYV249" s="171"/>
      <c r="EYW249" s="171"/>
      <c r="EYX249" s="171"/>
      <c r="EYY249" s="171"/>
      <c r="EYZ249" s="171"/>
      <c r="EZA249" s="171"/>
      <c r="EZB249" s="171"/>
      <c r="EZC249" s="171"/>
      <c r="EZD249" s="171"/>
      <c r="EZE249" s="171"/>
      <c r="EZF249" s="171"/>
      <c r="EZG249" s="171"/>
      <c r="EZH249" s="171"/>
      <c r="EZI249" s="171"/>
      <c r="EZJ249" s="171"/>
      <c r="EZK249" s="171"/>
      <c r="EZL249" s="171"/>
      <c r="EZM249" s="171"/>
      <c r="EZN249" s="171"/>
      <c r="EZO249" s="171"/>
      <c r="EZP249" s="171"/>
      <c r="EZQ249" s="171"/>
      <c r="EZR249" s="171"/>
      <c r="EZS249" s="171"/>
      <c r="EZT249" s="171"/>
      <c r="EZU249" s="171"/>
      <c r="EZV249" s="171"/>
      <c r="EZW249" s="171"/>
      <c r="EZX249" s="171"/>
      <c r="EZY249" s="171"/>
      <c r="EZZ249" s="171"/>
      <c r="FAA249" s="171"/>
      <c r="FAB249" s="171"/>
      <c r="FAC249" s="171"/>
      <c r="FAD249" s="171"/>
      <c r="FAE249" s="171"/>
      <c r="FAF249" s="171"/>
      <c r="FAG249" s="171"/>
      <c r="FAH249" s="171"/>
      <c r="FAI249" s="171"/>
      <c r="FAJ249" s="171"/>
      <c r="FAK249" s="171"/>
      <c r="FAL249" s="171"/>
      <c r="FAM249" s="171"/>
      <c r="FAN249" s="171"/>
      <c r="FAO249" s="171"/>
      <c r="FAP249" s="171"/>
      <c r="FAQ249" s="171"/>
      <c r="FAR249" s="171"/>
      <c r="FAS249" s="171"/>
      <c r="FAT249" s="171"/>
      <c r="FAU249" s="171"/>
      <c r="FAV249" s="171"/>
      <c r="FAW249" s="171"/>
      <c r="FAX249" s="171"/>
      <c r="FAY249" s="171"/>
      <c r="FAZ249" s="171"/>
      <c r="FBA249" s="171"/>
      <c r="FBB249" s="171"/>
      <c r="FBC249" s="171"/>
      <c r="FBD249" s="171"/>
      <c r="FBE249" s="171"/>
      <c r="FBF249" s="171"/>
      <c r="FBG249" s="171"/>
      <c r="FBH249" s="171"/>
      <c r="FBI249" s="171"/>
      <c r="FBJ249" s="171"/>
      <c r="FBK249" s="171"/>
      <c r="FBL249" s="171"/>
      <c r="FBM249" s="171"/>
      <c r="FBN249" s="171"/>
      <c r="FBO249" s="171"/>
      <c r="FBP249" s="171"/>
      <c r="FBQ249" s="171"/>
      <c r="FBR249" s="171"/>
      <c r="FBS249" s="171"/>
      <c r="FBT249" s="171"/>
      <c r="FBU249" s="171"/>
      <c r="FBV249" s="171"/>
      <c r="FBW249" s="171"/>
      <c r="FBX249" s="171"/>
      <c r="FBY249" s="171"/>
      <c r="FBZ249" s="171"/>
      <c r="FCA249" s="171"/>
      <c r="FCB249" s="171"/>
      <c r="FCC249" s="171"/>
      <c r="FCD249" s="171"/>
      <c r="FCE249" s="171"/>
      <c r="FCF249" s="171"/>
      <c r="FCG249" s="171"/>
      <c r="FCH249" s="171"/>
      <c r="FCI249" s="171"/>
      <c r="FCJ249" s="171"/>
      <c r="FCK249" s="171"/>
      <c r="FCL249" s="171"/>
      <c r="FCM249" s="171"/>
      <c r="FCN249" s="171"/>
      <c r="FCO249" s="171"/>
      <c r="FCP249" s="171"/>
      <c r="FCQ249" s="171"/>
      <c r="FCR249" s="171"/>
      <c r="FCS249" s="171"/>
      <c r="FCT249" s="171"/>
      <c r="FCU249" s="171"/>
      <c r="FCV249" s="171"/>
      <c r="FCW249" s="171"/>
      <c r="FCX249" s="171"/>
      <c r="FCY249" s="171"/>
      <c r="FCZ249" s="171"/>
      <c r="FDA249" s="171"/>
      <c r="FDB249" s="171"/>
      <c r="FDC249" s="171"/>
      <c r="FDD249" s="171"/>
      <c r="FDE249" s="171"/>
      <c r="FDF249" s="171"/>
      <c r="FDG249" s="171"/>
      <c r="FDH249" s="171"/>
      <c r="FDI249" s="171"/>
      <c r="FDJ249" s="171"/>
      <c r="FDK249" s="171"/>
      <c r="FDL249" s="171"/>
      <c r="FDM249" s="171"/>
      <c r="FDN249" s="171"/>
      <c r="FDO249" s="171"/>
      <c r="FDP249" s="171"/>
      <c r="FDQ249" s="171"/>
      <c r="FDR249" s="171"/>
      <c r="FDS249" s="171"/>
      <c r="FDT249" s="171"/>
      <c r="FDU249" s="171"/>
      <c r="FDV249" s="171"/>
      <c r="FDW249" s="171"/>
      <c r="FDX249" s="171"/>
      <c r="FDY249" s="171"/>
      <c r="FDZ249" s="171"/>
      <c r="FEA249" s="171"/>
      <c r="FEB249" s="171"/>
      <c r="FEC249" s="171"/>
      <c r="FED249" s="171"/>
      <c r="FEE249" s="171"/>
      <c r="FEF249" s="171"/>
      <c r="FEG249" s="171"/>
      <c r="FEH249" s="171"/>
      <c r="FEI249" s="171"/>
      <c r="FEJ249" s="171"/>
      <c r="FEK249" s="171"/>
      <c r="FEL249" s="171"/>
      <c r="FEM249" s="171"/>
      <c r="FEN249" s="171"/>
      <c r="FEO249" s="171"/>
      <c r="FEP249" s="171"/>
      <c r="FEQ249" s="171"/>
      <c r="FER249" s="171"/>
      <c r="FES249" s="171"/>
      <c r="FET249" s="171"/>
      <c r="FEU249" s="171"/>
      <c r="FEV249" s="171"/>
      <c r="FEW249" s="171"/>
      <c r="FEX249" s="171"/>
      <c r="FEY249" s="171"/>
      <c r="FEZ249" s="171"/>
      <c r="FFA249" s="171"/>
      <c r="FFB249" s="171"/>
      <c r="FFC249" s="171"/>
      <c r="FFD249" s="171"/>
      <c r="FFE249" s="171"/>
      <c r="FFF249" s="171"/>
      <c r="FFG249" s="171"/>
      <c r="FFH249" s="171"/>
      <c r="FFI249" s="171"/>
      <c r="FFJ249" s="171"/>
      <c r="FFK249" s="171"/>
      <c r="FFL249" s="171"/>
      <c r="FFM249" s="171"/>
      <c r="FFN249" s="171"/>
      <c r="FFO249" s="171"/>
      <c r="FFP249" s="171"/>
      <c r="FFQ249" s="171"/>
      <c r="FFR249" s="171"/>
      <c r="FFS249" s="171"/>
      <c r="FFT249" s="171"/>
      <c r="FFU249" s="171"/>
      <c r="FFV249" s="171"/>
      <c r="FFW249" s="171"/>
      <c r="FFX249" s="171"/>
      <c r="FFY249" s="171"/>
      <c r="FFZ249" s="171"/>
      <c r="FGA249" s="171"/>
      <c r="FGB249" s="171"/>
      <c r="FGC249" s="171"/>
      <c r="FGD249" s="171"/>
      <c r="FGE249" s="171"/>
      <c r="FGF249" s="171"/>
      <c r="FGG249" s="171"/>
      <c r="FGH249" s="171"/>
      <c r="FGI249" s="171"/>
      <c r="FGJ249" s="171"/>
      <c r="FGK249" s="171"/>
      <c r="FGL249" s="171"/>
      <c r="FGM249" s="171"/>
      <c r="FGN249" s="171"/>
      <c r="FGO249" s="171"/>
      <c r="FGP249" s="171"/>
      <c r="FGQ249" s="171"/>
      <c r="FGR249" s="171"/>
      <c r="FGS249" s="171"/>
      <c r="FGT249" s="171"/>
      <c r="FGU249" s="171"/>
      <c r="FGV249" s="171"/>
      <c r="FGW249" s="171"/>
      <c r="FGX249" s="171"/>
      <c r="FGY249" s="171"/>
      <c r="FGZ249" s="171"/>
      <c r="FHA249" s="171"/>
      <c r="FHB249" s="171"/>
      <c r="FHC249" s="171"/>
      <c r="FHD249" s="171"/>
      <c r="FHE249" s="171"/>
      <c r="FHF249" s="171"/>
      <c r="FHG249" s="171"/>
      <c r="FHH249" s="171"/>
      <c r="FHI249" s="171"/>
      <c r="FHJ249" s="171"/>
      <c r="FHK249" s="171"/>
      <c r="FHL249" s="171"/>
      <c r="FHM249" s="171"/>
      <c r="FHN249" s="171"/>
      <c r="FHO249" s="171"/>
      <c r="FHP249" s="171"/>
      <c r="FHQ249" s="171"/>
      <c r="FHR249" s="171"/>
      <c r="FHS249" s="171"/>
      <c r="FHT249" s="171"/>
      <c r="FHU249" s="171"/>
      <c r="FHV249" s="171"/>
      <c r="FHW249" s="171"/>
      <c r="FHX249" s="171"/>
      <c r="FHY249" s="171"/>
      <c r="FHZ249" s="171"/>
      <c r="FIA249" s="171"/>
      <c r="FIB249" s="171"/>
      <c r="FIC249" s="171"/>
      <c r="FID249" s="171"/>
      <c r="FIE249" s="171"/>
      <c r="FIF249" s="171"/>
      <c r="FIG249" s="171"/>
      <c r="FIH249" s="171"/>
      <c r="FII249" s="171"/>
      <c r="FIJ249" s="171"/>
      <c r="FIK249" s="171"/>
      <c r="FIL249" s="171"/>
      <c r="FIM249" s="171"/>
      <c r="FIN249" s="171"/>
      <c r="FIO249" s="171"/>
      <c r="FIP249" s="171"/>
      <c r="FIQ249" s="171"/>
      <c r="FIR249" s="171"/>
      <c r="FIS249" s="171"/>
      <c r="FIT249" s="171"/>
      <c r="FIU249" s="171"/>
      <c r="FIV249" s="171"/>
      <c r="FIW249" s="171"/>
      <c r="FIX249" s="171"/>
      <c r="FIY249" s="171"/>
      <c r="FIZ249" s="171"/>
      <c r="FJA249" s="171"/>
      <c r="FJB249" s="171"/>
      <c r="FJC249" s="171"/>
      <c r="FJD249" s="171"/>
      <c r="FJE249" s="171"/>
      <c r="FJF249" s="171"/>
      <c r="FJG249" s="171"/>
      <c r="FJH249" s="171"/>
      <c r="FJI249" s="171"/>
      <c r="FJJ249" s="171"/>
      <c r="FJK249" s="171"/>
      <c r="FJL249" s="171"/>
      <c r="FJM249" s="171"/>
      <c r="FJN249" s="171"/>
      <c r="FJO249" s="171"/>
      <c r="FJP249" s="171"/>
      <c r="FJQ249" s="171"/>
      <c r="FJR249" s="171"/>
      <c r="FJS249" s="171"/>
      <c r="FJT249" s="171"/>
      <c r="FJU249" s="171"/>
      <c r="FJV249" s="171"/>
      <c r="FJW249" s="171"/>
      <c r="FJX249" s="171"/>
      <c r="FJY249" s="171"/>
      <c r="FJZ249" s="171"/>
      <c r="FKA249" s="171"/>
      <c r="FKB249" s="171"/>
      <c r="FKC249" s="171"/>
      <c r="FKD249" s="171"/>
      <c r="FKE249" s="171"/>
      <c r="FKF249" s="171"/>
      <c r="FKG249" s="171"/>
      <c r="FKH249" s="171"/>
      <c r="FKI249" s="171"/>
      <c r="FKJ249" s="171"/>
      <c r="FKK249" s="171"/>
      <c r="FKL249" s="171"/>
      <c r="FKM249" s="171"/>
      <c r="FKN249" s="171"/>
      <c r="FKO249" s="171"/>
      <c r="FKP249" s="171"/>
      <c r="FKQ249" s="171"/>
      <c r="FKR249" s="171"/>
      <c r="FKS249" s="171"/>
      <c r="FKT249" s="171"/>
      <c r="FKU249" s="171"/>
      <c r="FKV249" s="171"/>
      <c r="FKW249" s="171"/>
      <c r="FKX249" s="171"/>
      <c r="FKY249" s="171"/>
      <c r="FKZ249" s="171"/>
      <c r="FLA249" s="171"/>
      <c r="FLB249" s="171"/>
      <c r="FLC249" s="171"/>
      <c r="FLD249" s="171"/>
      <c r="FLE249" s="171"/>
      <c r="FLF249" s="171"/>
      <c r="FLG249" s="171"/>
      <c r="FLH249" s="171"/>
      <c r="FLI249" s="171"/>
      <c r="FLJ249" s="171"/>
      <c r="FLK249" s="171"/>
      <c r="FLL249" s="171"/>
      <c r="FLM249" s="171"/>
      <c r="FLN249" s="171"/>
      <c r="FLO249" s="171"/>
      <c r="FLP249" s="171"/>
      <c r="FLQ249" s="171"/>
      <c r="FLR249" s="171"/>
      <c r="FLS249" s="171"/>
      <c r="FLT249" s="171"/>
      <c r="FLU249" s="171"/>
      <c r="FLV249" s="171"/>
      <c r="FLW249" s="171"/>
      <c r="FLX249" s="171"/>
      <c r="FLY249" s="171"/>
      <c r="FLZ249" s="171"/>
      <c r="FMA249" s="171"/>
      <c r="FMB249" s="171"/>
      <c r="FMC249" s="171"/>
      <c r="FMD249" s="171"/>
      <c r="FME249" s="171"/>
      <c r="FMF249" s="171"/>
      <c r="FMG249" s="171"/>
      <c r="FMH249" s="171"/>
      <c r="FMI249" s="171"/>
      <c r="FMJ249" s="171"/>
      <c r="FMK249" s="171"/>
      <c r="FML249" s="171"/>
      <c r="FMM249" s="171"/>
      <c r="FMN249" s="171"/>
      <c r="FMO249" s="171"/>
      <c r="FMP249" s="171"/>
      <c r="FMQ249" s="171"/>
      <c r="FMR249" s="171"/>
      <c r="FMS249" s="171"/>
      <c r="FMT249" s="171"/>
      <c r="FMU249" s="171"/>
      <c r="FMV249" s="171"/>
      <c r="FMW249" s="171"/>
      <c r="FMX249" s="171"/>
      <c r="FMY249" s="171"/>
      <c r="FMZ249" s="171"/>
      <c r="FNA249" s="171"/>
      <c r="FNB249" s="171"/>
      <c r="FNC249" s="171"/>
      <c r="FND249" s="171"/>
      <c r="FNE249" s="171"/>
      <c r="FNF249" s="171"/>
      <c r="FNG249" s="171"/>
      <c r="FNH249" s="171"/>
      <c r="FNI249" s="171"/>
      <c r="FNJ249" s="171"/>
      <c r="FNK249" s="171"/>
      <c r="FNL249" s="171"/>
      <c r="FNM249" s="171"/>
      <c r="FNN249" s="171"/>
      <c r="FNO249" s="171"/>
      <c r="FNP249" s="171"/>
      <c r="FNQ249" s="171"/>
      <c r="FNR249" s="171"/>
      <c r="FNS249" s="171"/>
      <c r="FNT249" s="171"/>
      <c r="FNU249" s="171"/>
      <c r="FNV249" s="171"/>
      <c r="FNW249" s="171"/>
      <c r="FNX249" s="171"/>
      <c r="FNY249" s="171"/>
      <c r="FNZ249" s="171"/>
      <c r="FOA249" s="171"/>
      <c r="FOB249" s="171"/>
      <c r="FOC249" s="171"/>
      <c r="FOD249" s="171"/>
      <c r="FOE249" s="171"/>
      <c r="FOF249" s="171"/>
      <c r="FOG249" s="171"/>
      <c r="FOH249" s="171"/>
      <c r="FOI249" s="171"/>
      <c r="FOJ249" s="171"/>
      <c r="FOK249" s="171"/>
      <c r="FOL249" s="171"/>
      <c r="FOM249" s="171"/>
      <c r="FON249" s="171"/>
      <c r="FOO249" s="171"/>
      <c r="FOP249" s="171"/>
      <c r="FOQ249" s="171"/>
      <c r="FOR249" s="171"/>
      <c r="FOS249" s="171"/>
      <c r="FOT249" s="171"/>
      <c r="FOU249" s="171"/>
      <c r="FOV249" s="171"/>
      <c r="FOW249" s="171"/>
      <c r="FOX249" s="171"/>
      <c r="FOY249" s="171"/>
      <c r="FOZ249" s="171"/>
      <c r="FPA249" s="171"/>
      <c r="FPB249" s="171"/>
      <c r="FPC249" s="171"/>
      <c r="FPD249" s="171"/>
      <c r="FPE249" s="171"/>
      <c r="FPF249" s="171"/>
      <c r="FPG249" s="171"/>
      <c r="FPH249" s="171"/>
      <c r="FPI249" s="171"/>
      <c r="FPJ249" s="171"/>
      <c r="FPK249" s="171"/>
      <c r="FPL249" s="171"/>
      <c r="FPM249" s="171"/>
      <c r="FPN249" s="171"/>
      <c r="FPO249" s="171"/>
      <c r="FPP249" s="171"/>
      <c r="FPQ249" s="171"/>
      <c r="FPR249" s="171"/>
      <c r="FPS249" s="171"/>
      <c r="FPT249" s="171"/>
      <c r="FPU249" s="171"/>
      <c r="FPV249" s="171"/>
      <c r="FPW249" s="171"/>
      <c r="FPX249" s="171"/>
      <c r="FPY249" s="171"/>
      <c r="FPZ249" s="171"/>
      <c r="FQA249" s="171"/>
      <c r="FQB249" s="171"/>
      <c r="FQC249" s="171"/>
      <c r="FQD249" s="171"/>
      <c r="FQE249" s="171"/>
      <c r="FQF249" s="171"/>
      <c r="FQG249" s="171"/>
      <c r="FQH249" s="171"/>
      <c r="FQI249" s="171"/>
      <c r="FQJ249" s="171"/>
      <c r="FQK249" s="171"/>
      <c r="FQL249" s="171"/>
      <c r="FQM249" s="171"/>
      <c r="FQN249" s="171"/>
      <c r="FQO249" s="171"/>
      <c r="FQP249" s="171"/>
      <c r="FQQ249" s="171"/>
      <c r="FQR249" s="171"/>
      <c r="FQS249" s="171"/>
      <c r="FQT249" s="171"/>
      <c r="FQU249" s="171"/>
      <c r="FQV249" s="171"/>
      <c r="FQW249" s="171"/>
      <c r="FQX249" s="171"/>
      <c r="FQY249" s="171"/>
      <c r="FQZ249" s="171"/>
      <c r="FRA249" s="171"/>
      <c r="FRB249" s="171"/>
      <c r="FRC249" s="171"/>
      <c r="FRD249" s="171"/>
      <c r="FRE249" s="171"/>
      <c r="FRF249" s="171"/>
      <c r="FRG249" s="171"/>
      <c r="FRH249" s="171"/>
      <c r="FRI249" s="171"/>
      <c r="FRJ249" s="171"/>
      <c r="FRK249" s="171"/>
      <c r="FRL249" s="171"/>
      <c r="FRM249" s="171"/>
      <c r="FRN249" s="171"/>
      <c r="FRO249" s="171"/>
      <c r="FRP249" s="171"/>
      <c r="FRQ249" s="171"/>
      <c r="FRR249" s="171"/>
      <c r="FRS249" s="171"/>
      <c r="FRT249" s="171"/>
      <c r="FRU249" s="171"/>
      <c r="FRV249" s="171"/>
      <c r="FRW249" s="171"/>
      <c r="FRX249" s="171"/>
      <c r="FRY249" s="171"/>
      <c r="FRZ249" s="171"/>
      <c r="FSA249" s="171"/>
      <c r="FSB249" s="171"/>
      <c r="FSC249" s="171"/>
      <c r="FSD249" s="171"/>
      <c r="FSE249" s="171"/>
      <c r="FSF249" s="171"/>
      <c r="FSG249" s="171"/>
      <c r="FSH249" s="171"/>
      <c r="FSI249" s="171"/>
      <c r="FSJ249" s="171"/>
      <c r="FSK249" s="171"/>
      <c r="FSL249" s="171"/>
      <c r="FSM249" s="171"/>
      <c r="FSN249" s="171"/>
      <c r="FSO249" s="171"/>
      <c r="FSP249" s="171"/>
      <c r="FSQ249" s="171"/>
      <c r="FSR249" s="171"/>
      <c r="FSS249" s="171"/>
      <c r="FST249" s="171"/>
      <c r="FSU249" s="171"/>
      <c r="FSV249" s="171"/>
      <c r="FSW249" s="171"/>
      <c r="FSX249" s="171"/>
      <c r="FSY249" s="171"/>
      <c r="FSZ249" s="171"/>
      <c r="FTA249" s="171"/>
      <c r="FTB249" s="171"/>
      <c r="FTC249" s="171"/>
      <c r="FTD249" s="171"/>
      <c r="FTE249" s="171"/>
      <c r="FTF249" s="171"/>
      <c r="FTG249" s="171"/>
      <c r="FTH249" s="171"/>
      <c r="FTI249" s="171"/>
      <c r="FTJ249" s="171"/>
      <c r="FTK249" s="171"/>
      <c r="FTL249" s="171"/>
      <c r="FTM249" s="171"/>
      <c r="FTN249" s="171"/>
      <c r="FTO249" s="171"/>
      <c r="FTP249" s="171"/>
      <c r="FTQ249" s="171"/>
      <c r="FTR249" s="171"/>
      <c r="FTS249" s="171"/>
      <c r="FTT249" s="171"/>
      <c r="FTU249" s="171"/>
      <c r="FTV249" s="171"/>
      <c r="FTW249" s="171"/>
      <c r="FTX249" s="171"/>
      <c r="FTY249" s="171"/>
      <c r="FTZ249" s="171"/>
      <c r="FUA249" s="171"/>
      <c r="FUB249" s="171"/>
      <c r="FUC249" s="171"/>
      <c r="FUD249" s="171"/>
      <c r="FUE249" s="171"/>
      <c r="FUF249" s="171"/>
      <c r="FUG249" s="171"/>
      <c r="FUH249" s="171"/>
      <c r="FUI249" s="171"/>
      <c r="FUJ249" s="171"/>
      <c r="FUK249" s="171"/>
      <c r="FUL249" s="171"/>
      <c r="FUM249" s="171"/>
      <c r="FUN249" s="171"/>
      <c r="FUO249" s="171"/>
      <c r="FUP249" s="171"/>
      <c r="FUQ249" s="171"/>
      <c r="FUR249" s="171"/>
      <c r="FUS249" s="171"/>
      <c r="FUT249" s="171"/>
      <c r="FUU249" s="171"/>
      <c r="FUV249" s="171"/>
      <c r="FUW249" s="171"/>
      <c r="FUX249" s="171"/>
      <c r="FUY249" s="171"/>
      <c r="FUZ249" s="171"/>
      <c r="FVA249" s="171"/>
      <c r="FVB249" s="171"/>
      <c r="FVC249" s="171"/>
      <c r="FVD249" s="171"/>
      <c r="FVE249" s="171"/>
      <c r="FVF249" s="171"/>
      <c r="FVG249" s="171"/>
      <c r="FVH249" s="171"/>
      <c r="FVI249" s="171"/>
      <c r="FVJ249" s="171"/>
      <c r="FVK249" s="171"/>
      <c r="FVL249" s="171"/>
      <c r="FVM249" s="171"/>
      <c r="FVN249" s="171"/>
      <c r="FVO249" s="171"/>
      <c r="FVP249" s="171"/>
      <c r="FVQ249" s="171"/>
      <c r="FVR249" s="171"/>
      <c r="FVS249" s="171"/>
      <c r="FVT249" s="171"/>
      <c r="FVU249" s="171"/>
      <c r="FVV249" s="171"/>
      <c r="FVW249" s="171"/>
      <c r="FVX249" s="171"/>
      <c r="FVY249" s="171"/>
      <c r="FVZ249" s="171"/>
      <c r="FWA249" s="171"/>
      <c r="FWB249" s="171"/>
      <c r="FWC249" s="171"/>
      <c r="FWD249" s="171"/>
      <c r="FWE249" s="171"/>
      <c r="FWF249" s="171"/>
      <c r="FWG249" s="171"/>
      <c r="FWH249" s="171"/>
      <c r="FWI249" s="171"/>
      <c r="FWJ249" s="171"/>
      <c r="FWK249" s="171"/>
      <c r="FWL249" s="171"/>
      <c r="FWM249" s="171"/>
      <c r="FWN249" s="171"/>
      <c r="FWO249" s="171"/>
      <c r="FWP249" s="171"/>
      <c r="FWQ249" s="171"/>
      <c r="FWR249" s="171"/>
      <c r="FWS249" s="171"/>
      <c r="FWT249" s="171"/>
      <c r="FWU249" s="171"/>
      <c r="FWV249" s="171"/>
      <c r="FWW249" s="171"/>
      <c r="FWX249" s="171"/>
      <c r="FWY249" s="171"/>
      <c r="FWZ249" s="171"/>
      <c r="FXA249" s="171"/>
      <c r="FXB249" s="171"/>
      <c r="FXC249" s="171"/>
      <c r="FXD249" s="171"/>
      <c r="FXE249" s="171"/>
      <c r="FXF249" s="171"/>
      <c r="FXG249" s="171"/>
      <c r="FXH249" s="171"/>
      <c r="FXI249" s="171"/>
      <c r="FXJ249" s="171"/>
      <c r="FXK249" s="171"/>
      <c r="FXL249" s="171"/>
      <c r="FXM249" s="171"/>
      <c r="FXN249" s="171"/>
      <c r="FXO249" s="171"/>
      <c r="FXP249" s="171"/>
      <c r="FXQ249" s="171"/>
      <c r="FXR249" s="171"/>
      <c r="FXS249" s="171"/>
      <c r="FXT249" s="171"/>
      <c r="FXU249" s="171"/>
      <c r="FXV249" s="171"/>
      <c r="FXW249" s="171"/>
      <c r="FXX249" s="171"/>
      <c r="FXY249" s="171"/>
      <c r="FXZ249" s="171"/>
      <c r="FYA249" s="171"/>
      <c r="FYB249" s="171"/>
      <c r="FYC249" s="171"/>
      <c r="FYD249" s="171"/>
      <c r="FYE249" s="171"/>
      <c r="FYF249" s="171"/>
      <c r="FYG249" s="171"/>
      <c r="FYH249" s="171"/>
      <c r="FYI249" s="171"/>
      <c r="FYJ249" s="171"/>
      <c r="FYK249" s="171"/>
      <c r="FYL249" s="171"/>
      <c r="FYM249" s="171"/>
      <c r="FYN249" s="171"/>
      <c r="FYO249" s="171"/>
      <c r="FYP249" s="171"/>
      <c r="FYQ249" s="171"/>
      <c r="FYR249" s="171"/>
      <c r="FYS249" s="171"/>
      <c r="FYT249" s="171"/>
      <c r="FYU249" s="171"/>
      <c r="FYV249" s="171"/>
      <c r="FYW249" s="171"/>
      <c r="FYX249" s="171"/>
      <c r="FYY249" s="171"/>
      <c r="FYZ249" s="171"/>
      <c r="FZA249" s="171"/>
      <c r="FZB249" s="171"/>
      <c r="FZC249" s="171"/>
      <c r="FZD249" s="171"/>
      <c r="FZE249" s="171"/>
      <c r="FZF249" s="171"/>
      <c r="FZG249" s="171"/>
      <c r="FZH249" s="171"/>
      <c r="FZI249" s="171"/>
      <c r="FZJ249" s="171"/>
      <c r="FZK249" s="171"/>
      <c r="FZL249" s="171"/>
      <c r="FZM249" s="171"/>
      <c r="FZN249" s="171"/>
      <c r="FZO249" s="171"/>
      <c r="FZP249" s="171"/>
      <c r="FZQ249" s="171"/>
      <c r="FZR249" s="171"/>
      <c r="FZS249" s="171"/>
      <c r="FZT249" s="171"/>
      <c r="FZU249" s="171"/>
      <c r="FZV249" s="171"/>
      <c r="FZW249" s="171"/>
      <c r="FZX249" s="171"/>
      <c r="FZY249" s="171"/>
      <c r="FZZ249" s="171"/>
      <c r="GAA249" s="171"/>
      <c r="GAB249" s="171"/>
      <c r="GAC249" s="171"/>
      <c r="GAD249" s="171"/>
      <c r="GAE249" s="171"/>
      <c r="GAF249" s="171"/>
      <c r="GAG249" s="171"/>
      <c r="GAH249" s="171"/>
      <c r="GAI249" s="171"/>
      <c r="GAJ249" s="171"/>
      <c r="GAK249" s="171"/>
      <c r="GAL249" s="171"/>
      <c r="GAM249" s="171"/>
      <c r="GAN249" s="171"/>
      <c r="GAO249" s="171"/>
      <c r="GAP249" s="171"/>
      <c r="GAQ249" s="171"/>
      <c r="GAR249" s="171"/>
      <c r="GAS249" s="171"/>
      <c r="GAT249" s="171"/>
      <c r="GAU249" s="171"/>
      <c r="GAV249" s="171"/>
      <c r="GAW249" s="171"/>
      <c r="GAX249" s="171"/>
      <c r="GAY249" s="171"/>
      <c r="GAZ249" s="171"/>
      <c r="GBA249" s="171"/>
      <c r="GBB249" s="171"/>
      <c r="GBC249" s="171"/>
      <c r="GBD249" s="171"/>
      <c r="GBE249" s="171"/>
      <c r="GBF249" s="171"/>
      <c r="GBG249" s="171"/>
      <c r="GBH249" s="171"/>
      <c r="GBI249" s="171"/>
      <c r="GBJ249" s="171"/>
      <c r="GBK249" s="171"/>
      <c r="GBL249" s="171"/>
      <c r="GBM249" s="171"/>
      <c r="GBN249" s="171"/>
      <c r="GBO249" s="171"/>
      <c r="GBP249" s="171"/>
      <c r="GBQ249" s="171"/>
      <c r="GBR249" s="171"/>
      <c r="GBS249" s="171"/>
      <c r="GBT249" s="171"/>
      <c r="GBU249" s="171"/>
      <c r="GBV249" s="171"/>
      <c r="GBW249" s="171"/>
      <c r="GBX249" s="171"/>
      <c r="GBY249" s="171"/>
      <c r="GBZ249" s="171"/>
      <c r="GCA249" s="171"/>
      <c r="GCB249" s="171"/>
      <c r="GCC249" s="171"/>
      <c r="GCD249" s="171"/>
      <c r="GCE249" s="171"/>
      <c r="GCF249" s="171"/>
      <c r="GCG249" s="171"/>
      <c r="GCH249" s="171"/>
      <c r="GCI249" s="171"/>
      <c r="GCJ249" s="171"/>
      <c r="GCK249" s="171"/>
      <c r="GCL249" s="171"/>
      <c r="GCM249" s="171"/>
      <c r="GCN249" s="171"/>
      <c r="GCO249" s="171"/>
      <c r="GCP249" s="171"/>
      <c r="GCQ249" s="171"/>
      <c r="GCR249" s="171"/>
      <c r="GCS249" s="171"/>
      <c r="GCT249" s="171"/>
      <c r="GCU249" s="171"/>
      <c r="GCV249" s="171"/>
      <c r="GCW249" s="171"/>
      <c r="GCX249" s="171"/>
      <c r="GCY249" s="171"/>
      <c r="GCZ249" s="171"/>
      <c r="GDA249" s="171"/>
      <c r="GDB249" s="171"/>
      <c r="GDC249" s="171"/>
      <c r="GDD249" s="171"/>
      <c r="GDE249" s="171"/>
      <c r="GDF249" s="171"/>
      <c r="GDG249" s="171"/>
      <c r="GDH249" s="171"/>
      <c r="GDI249" s="171"/>
      <c r="GDJ249" s="171"/>
      <c r="GDK249" s="171"/>
      <c r="GDL249" s="171"/>
      <c r="GDM249" s="171"/>
      <c r="GDN249" s="171"/>
      <c r="GDO249" s="171"/>
      <c r="GDP249" s="171"/>
      <c r="GDQ249" s="171"/>
      <c r="GDR249" s="171"/>
      <c r="GDS249" s="171"/>
      <c r="GDT249" s="171"/>
      <c r="GDU249" s="171"/>
      <c r="GDV249" s="171"/>
      <c r="GDW249" s="171"/>
      <c r="GDX249" s="171"/>
      <c r="GDY249" s="171"/>
      <c r="GDZ249" s="171"/>
      <c r="GEA249" s="171"/>
      <c r="GEB249" s="171"/>
      <c r="GEC249" s="171"/>
      <c r="GED249" s="171"/>
      <c r="GEE249" s="171"/>
      <c r="GEF249" s="171"/>
      <c r="GEG249" s="171"/>
      <c r="GEH249" s="171"/>
      <c r="GEI249" s="171"/>
      <c r="GEJ249" s="171"/>
      <c r="GEK249" s="171"/>
      <c r="GEL249" s="171"/>
      <c r="GEM249" s="171"/>
      <c r="GEN249" s="171"/>
      <c r="GEO249" s="171"/>
      <c r="GEP249" s="171"/>
      <c r="GEQ249" s="171"/>
      <c r="GER249" s="171"/>
      <c r="GES249" s="171"/>
      <c r="GET249" s="171"/>
      <c r="GEU249" s="171"/>
      <c r="GEV249" s="171"/>
      <c r="GEW249" s="171"/>
      <c r="GEX249" s="171"/>
      <c r="GEY249" s="171"/>
      <c r="GEZ249" s="171"/>
      <c r="GFA249" s="171"/>
      <c r="GFB249" s="171"/>
      <c r="GFC249" s="171"/>
      <c r="GFD249" s="171"/>
      <c r="GFE249" s="171"/>
      <c r="GFF249" s="171"/>
      <c r="GFG249" s="171"/>
      <c r="GFH249" s="171"/>
      <c r="GFI249" s="171"/>
      <c r="GFJ249" s="171"/>
      <c r="GFK249" s="171"/>
      <c r="GFL249" s="171"/>
      <c r="GFM249" s="171"/>
      <c r="GFN249" s="171"/>
      <c r="GFO249" s="171"/>
      <c r="GFP249" s="171"/>
      <c r="GFQ249" s="171"/>
      <c r="GFR249" s="171"/>
      <c r="GFS249" s="171"/>
      <c r="GFT249" s="171"/>
      <c r="GFU249" s="171"/>
      <c r="GFV249" s="171"/>
      <c r="GFW249" s="171"/>
      <c r="GFX249" s="171"/>
      <c r="GFY249" s="171"/>
      <c r="GFZ249" s="171"/>
      <c r="GGA249" s="171"/>
      <c r="GGB249" s="171"/>
      <c r="GGC249" s="171"/>
      <c r="GGD249" s="171"/>
      <c r="GGE249" s="171"/>
      <c r="GGF249" s="171"/>
      <c r="GGG249" s="171"/>
      <c r="GGH249" s="171"/>
      <c r="GGI249" s="171"/>
      <c r="GGJ249" s="171"/>
      <c r="GGK249" s="171"/>
      <c r="GGL249" s="171"/>
      <c r="GGM249" s="171"/>
      <c r="GGN249" s="171"/>
      <c r="GGO249" s="171"/>
      <c r="GGP249" s="171"/>
      <c r="GGQ249" s="171"/>
      <c r="GGR249" s="171"/>
      <c r="GGS249" s="171"/>
      <c r="GGT249" s="171"/>
      <c r="GGU249" s="171"/>
      <c r="GGV249" s="171"/>
      <c r="GGW249" s="171"/>
      <c r="GGX249" s="171"/>
      <c r="GGY249" s="171"/>
      <c r="GGZ249" s="171"/>
      <c r="GHA249" s="171"/>
      <c r="GHB249" s="171"/>
      <c r="GHC249" s="171"/>
      <c r="GHD249" s="171"/>
      <c r="GHE249" s="171"/>
      <c r="GHF249" s="171"/>
      <c r="GHG249" s="171"/>
      <c r="GHH249" s="171"/>
      <c r="GHI249" s="171"/>
      <c r="GHJ249" s="171"/>
      <c r="GHK249" s="171"/>
      <c r="GHL249" s="171"/>
      <c r="GHM249" s="171"/>
      <c r="GHN249" s="171"/>
      <c r="GHO249" s="171"/>
      <c r="GHP249" s="171"/>
      <c r="GHQ249" s="171"/>
      <c r="GHR249" s="171"/>
      <c r="GHS249" s="171"/>
      <c r="GHT249" s="171"/>
      <c r="GHU249" s="171"/>
      <c r="GHV249" s="171"/>
      <c r="GHW249" s="171"/>
      <c r="GHX249" s="171"/>
      <c r="GHY249" s="171"/>
      <c r="GHZ249" s="171"/>
      <c r="GIA249" s="171"/>
      <c r="GIB249" s="171"/>
      <c r="GIC249" s="171"/>
      <c r="GID249" s="171"/>
      <c r="GIE249" s="171"/>
      <c r="GIF249" s="171"/>
      <c r="GIG249" s="171"/>
      <c r="GIH249" s="171"/>
      <c r="GII249" s="171"/>
      <c r="GIJ249" s="171"/>
      <c r="GIK249" s="171"/>
      <c r="GIL249" s="171"/>
      <c r="GIM249" s="171"/>
      <c r="GIN249" s="171"/>
      <c r="GIO249" s="171"/>
      <c r="GIP249" s="171"/>
      <c r="GIQ249" s="171"/>
      <c r="GIR249" s="171"/>
      <c r="GIS249" s="171"/>
      <c r="GIT249" s="171"/>
      <c r="GIU249" s="171"/>
      <c r="GIV249" s="171"/>
      <c r="GIW249" s="171"/>
      <c r="GIX249" s="171"/>
      <c r="GIY249" s="171"/>
      <c r="GIZ249" s="171"/>
      <c r="GJA249" s="171"/>
      <c r="GJB249" s="171"/>
      <c r="GJC249" s="171"/>
      <c r="GJD249" s="171"/>
      <c r="GJE249" s="171"/>
      <c r="GJF249" s="171"/>
      <c r="GJG249" s="171"/>
      <c r="GJH249" s="171"/>
      <c r="GJI249" s="171"/>
      <c r="GJJ249" s="171"/>
      <c r="GJK249" s="171"/>
      <c r="GJL249" s="171"/>
      <c r="GJM249" s="171"/>
      <c r="GJN249" s="171"/>
      <c r="GJO249" s="171"/>
      <c r="GJP249" s="171"/>
      <c r="GJQ249" s="171"/>
      <c r="GJR249" s="171"/>
      <c r="GJS249" s="171"/>
      <c r="GJT249" s="171"/>
      <c r="GJU249" s="171"/>
      <c r="GJV249" s="171"/>
      <c r="GJW249" s="171"/>
      <c r="GJX249" s="171"/>
      <c r="GJY249" s="171"/>
      <c r="GJZ249" s="171"/>
      <c r="GKA249" s="171"/>
      <c r="GKB249" s="171"/>
      <c r="GKC249" s="171"/>
      <c r="GKD249" s="171"/>
      <c r="GKE249" s="171"/>
      <c r="GKF249" s="171"/>
      <c r="GKG249" s="171"/>
      <c r="GKH249" s="171"/>
      <c r="GKI249" s="171"/>
      <c r="GKJ249" s="171"/>
      <c r="GKK249" s="171"/>
      <c r="GKL249" s="171"/>
      <c r="GKM249" s="171"/>
      <c r="GKN249" s="171"/>
      <c r="GKO249" s="171"/>
      <c r="GKP249" s="171"/>
      <c r="GKQ249" s="171"/>
      <c r="GKR249" s="171"/>
      <c r="GKS249" s="171"/>
      <c r="GKT249" s="171"/>
      <c r="GKU249" s="171"/>
      <c r="GKV249" s="171"/>
      <c r="GKW249" s="171"/>
      <c r="GKX249" s="171"/>
      <c r="GKY249" s="171"/>
      <c r="GKZ249" s="171"/>
      <c r="GLA249" s="171"/>
      <c r="GLB249" s="171"/>
      <c r="GLC249" s="171"/>
      <c r="GLD249" s="171"/>
      <c r="GLE249" s="171"/>
      <c r="GLF249" s="171"/>
      <c r="GLG249" s="171"/>
      <c r="GLH249" s="171"/>
      <c r="GLI249" s="171"/>
      <c r="GLJ249" s="171"/>
      <c r="GLK249" s="171"/>
      <c r="GLL249" s="171"/>
      <c r="GLM249" s="171"/>
      <c r="GLN249" s="171"/>
      <c r="GLO249" s="171"/>
      <c r="GLP249" s="171"/>
      <c r="GLQ249" s="171"/>
      <c r="GLR249" s="171"/>
      <c r="GLS249" s="171"/>
      <c r="GLT249" s="171"/>
      <c r="GLU249" s="171"/>
      <c r="GLV249" s="171"/>
      <c r="GLW249" s="171"/>
      <c r="GLX249" s="171"/>
      <c r="GLY249" s="171"/>
      <c r="GLZ249" s="171"/>
      <c r="GMA249" s="171"/>
      <c r="GMB249" s="171"/>
      <c r="GMC249" s="171"/>
      <c r="GMD249" s="171"/>
      <c r="GME249" s="171"/>
      <c r="GMF249" s="171"/>
      <c r="GMG249" s="171"/>
      <c r="GMH249" s="171"/>
      <c r="GMI249" s="171"/>
      <c r="GMJ249" s="171"/>
      <c r="GMK249" s="171"/>
      <c r="GML249" s="171"/>
      <c r="GMM249" s="171"/>
      <c r="GMN249" s="171"/>
      <c r="GMO249" s="171"/>
      <c r="GMP249" s="171"/>
      <c r="GMQ249" s="171"/>
      <c r="GMR249" s="171"/>
      <c r="GMS249" s="171"/>
      <c r="GMT249" s="171"/>
      <c r="GMU249" s="171"/>
      <c r="GMV249" s="171"/>
      <c r="GMW249" s="171"/>
      <c r="GMX249" s="171"/>
      <c r="GMY249" s="171"/>
      <c r="GMZ249" s="171"/>
      <c r="GNA249" s="171"/>
      <c r="GNB249" s="171"/>
      <c r="GNC249" s="171"/>
      <c r="GND249" s="171"/>
      <c r="GNE249" s="171"/>
      <c r="GNF249" s="171"/>
      <c r="GNG249" s="171"/>
      <c r="GNH249" s="171"/>
      <c r="GNI249" s="171"/>
      <c r="GNJ249" s="171"/>
      <c r="GNK249" s="171"/>
      <c r="GNL249" s="171"/>
      <c r="GNM249" s="171"/>
      <c r="GNN249" s="171"/>
      <c r="GNO249" s="171"/>
      <c r="GNP249" s="171"/>
      <c r="GNQ249" s="171"/>
      <c r="GNR249" s="171"/>
      <c r="GNS249" s="171"/>
      <c r="GNT249" s="171"/>
      <c r="GNU249" s="171"/>
      <c r="GNV249" s="171"/>
      <c r="GNW249" s="171"/>
      <c r="GNX249" s="171"/>
      <c r="GNY249" s="171"/>
      <c r="GNZ249" s="171"/>
      <c r="GOA249" s="171"/>
      <c r="GOB249" s="171"/>
      <c r="GOC249" s="171"/>
      <c r="GOD249" s="171"/>
      <c r="GOE249" s="171"/>
      <c r="GOF249" s="171"/>
      <c r="GOG249" s="171"/>
      <c r="GOH249" s="171"/>
      <c r="GOI249" s="171"/>
      <c r="GOJ249" s="171"/>
      <c r="GOK249" s="171"/>
      <c r="GOL249" s="171"/>
      <c r="GOM249" s="171"/>
      <c r="GON249" s="171"/>
      <c r="GOO249" s="171"/>
      <c r="GOP249" s="171"/>
      <c r="GOQ249" s="171"/>
      <c r="GOR249" s="171"/>
      <c r="GOS249" s="171"/>
      <c r="GOT249" s="171"/>
      <c r="GOU249" s="171"/>
      <c r="GOV249" s="171"/>
      <c r="GOW249" s="171"/>
      <c r="GOX249" s="171"/>
      <c r="GOY249" s="171"/>
      <c r="GOZ249" s="171"/>
      <c r="GPA249" s="171"/>
      <c r="GPB249" s="171"/>
      <c r="GPC249" s="171"/>
      <c r="GPD249" s="171"/>
      <c r="GPE249" s="171"/>
      <c r="GPF249" s="171"/>
      <c r="GPG249" s="171"/>
      <c r="GPH249" s="171"/>
      <c r="GPI249" s="171"/>
      <c r="GPJ249" s="171"/>
      <c r="GPK249" s="171"/>
      <c r="GPL249" s="171"/>
      <c r="GPM249" s="171"/>
      <c r="GPN249" s="171"/>
      <c r="GPO249" s="171"/>
      <c r="GPP249" s="171"/>
      <c r="GPQ249" s="171"/>
      <c r="GPR249" s="171"/>
      <c r="GPS249" s="171"/>
      <c r="GPT249" s="171"/>
      <c r="GPU249" s="171"/>
      <c r="GPV249" s="171"/>
      <c r="GPW249" s="171"/>
      <c r="GPX249" s="171"/>
      <c r="GPY249" s="171"/>
      <c r="GPZ249" s="171"/>
      <c r="GQA249" s="171"/>
      <c r="GQB249" s="171"/>
      <c r="GQC249" s="171"/>
      <c r="GQD249" s="171"/>
      <c r="GQE249" s="171"/>
      <c r="GQF249" s="171"/>
      <c r="GQG249" s="171"/>
      <c r="GQH249" s="171"/>
      <c r="GQI249" s="171"/>
      <c r="GQJ249" s="171"/>
      <c r="GQK249" s="171"/>
      <c r="GQL249" s="171"/>
      <c r="GQM249" s="171"/>
      <c r="GQN249" s="171"/>
      <c r="GQO249" s="171"/>
      <c r="GQP249" s="171"/>
      <c r="GQQ249" s="171"/>
      <c r="GQR249" s="171"/>
      <c r="GQS249" s="171"/>
      <c r="GQT249" s="171"/>
      <c r="GQU249" s="171"/>
      <c r="GQV249" s="171"/>
      <c r="GQW249" s="171"/>
      <c r="GQX249" s="171"/>
      <c r="GQY249" s="171"/>
      <c r="GQZ249" s="171"/>
      <c r="GRA249" s="171"/>
      <c r="GRB249" s="171"/>
      <c r="GRC249" s="171"/>
      <c r="GRD249" s="171"/>
      <c r="GRE249" s="171"/>
      <c r="GRF249" s="171"/>
      <c r="GRG249" s="171"/>
      <c r="GRH249" s="171"/>
      <c r="GRI249" s="171"/>
      <c r="GRJ249" s="171"/>
      <c r="GRK249" s="171"/>
      <c r="GRL249" s="171"/>
      <c r="GRM249" s="171"/>
      <c r="GRN249" s="171"/>
      <c r="GRO249" s="171"/>
      <c r="GRP249" s="171"/>
      <c r="GRQ249" s="171"/>
      <c r="GRR249" s="171"/>
      <c r="GRS249" s="171"/>
      <c r="GRT249" s="171"/>
      <c r="GRU249" s="171"/>
      <c r="GRV249" s="171"/>
      <c r="GRW249" s="171"/>
      <c r="GRX249" s="171"/>
      <c r="GRY249" s="171"/>
      <c r="GRZ249" s="171"/>
      <c r="GSA249" s="171"/>
      <c r="GSB249" s="171"/>
      <c r="GSC249" s="171"/>
      <c r="GSD249" s="171"/>
      <c r="GSE249" s="171"/>
      <c r="GSF249" s="171"/>
      <c r="GSG249" s="171"/>
      <c r="GSH249" s="171"/>
      <c r="GSI249" s="171"/>
      <c r="GSJ249" s="171"/>
      <c r="GSK249" s="171"/>
      <c r="GSL249" s="171"/>
      <c r="GSM249" s="171"/>
      <c r="GSN249" s="171"/>
      <c r="GSO249" s="171"/>
      <c r="GSP249" s="171"/>
      <c r="GSQ249" s="171"/>
      <c r="GSR249" s="171"/>
      <c r="GSS249" s="171"/>
      <c r="GST249" s="171"/>
      <c r="GSU249" s="171"/>
      <c r="GSV249" s="171"/>
      <c r="GSW249" s="171"/>
      <c r="GSX249" s="171"/>
      <c r="GSY249" s="171"/>
      <c r="GSZ249" s="171"/>
      <c r="GTA249" s="171"/>
      <c r="GTB249" s="171"/>
      <c r="GTC249" s="171"/>
      <c r="GTD249" s="171"/>
      <c r="GTE249" s="171"/>
      <c r="GTF249" s="171"/>
      <c r="GTG249" s="171"/>
      <c r="GTH249" s="171"/>
      <c r="GTI249" s="171"/>
      <c r="GTJ249" s="171"/>
      <c r="GTK249" s="171"/>
      <c r="GTL249" s="171"/>
      <c r="GTM249" s="171"/>
      <c r="GTN249" s="171"/>
      <c r="GTO249" s="171"/>
      <c r="GTP249" s="171"/>
      <c r="GTQ249" s="171"/>
      <c r="GTR249" s="171"/>
      <c r="GTS249" s="171"/>
      <c r="GTT249" s="171"/>
      <c r="GTU249" s="171"/>
      <c r="GTV249" s="171"/>
      <c r="GTW249" s="171"/>
      <c r="GTX249" s="171"/>
      <c r="GTY249" s="171"/>
      <c r="GTZ249" s="171"/>
      <c r="GUA249" s="171"/>
      <c r="GUB249" s="171"/>
      <c r="GUC249" s="171"/>
      <c r="GUD249" s="171"/>
      <c r="GUE249" s="171"/>
      <c r="GUF249" s="171"/>
      <c r="GUG249" s="171"/>
      <c r="GUH249" s="171"/>
      <c r="GUI249" s="171"/>
      <c r="GUJ249" s="171"/>
      <c r="GUK249" s="171"/>
      <c r="GUL249" s="171"/>
      <c r="GUM249" s="171"/>
      <c r="GUN249" s="171"/>
      <c r="GUO249" s="171"/>
      <c r="GUP249" s="171"/>
      <c r="GUQ249" s="171"/>
      <c r="GUR249" s="171"/>
      <c r="GUS249" s="171"/>
      <c r="GUT249" s="171"/>
      <c r="GUU249" s="171"/>
      <c r="GUV249" s="171"/>
      <c r="GUW249" s="171"/>
      <c r="GUX249" s="171"/>
      <c r="GUY249" s="171"/>
      <c r="GUZ249" s="171"/>
      <c r="GVA249" s="171"/>
      <c r="GVB249" s="171"/>
      <c r="GVC249" s="171"/>
      <c r="GVD249" s="171"/>
      <c r="GVE249" s="171"/>
      <c r="GVF249" s="171"/>
      <c r="GVG249" s="171"/>
      <c r="GVH249" s="171"/>
      <c r="GVI249" s="171"/>
      <c r="GVJ249" s="171"/>
      <c r="GVK249" s="171"/>
      <c r="GVL249" s="171"/>
      <c r="GVM249" s="171"/>
      <c r="GVN249" s="171"/>
      <c r="GVO249" s="171"/>
      <c r="GVP249" s="171"/>
      <c r="GVQ249" s="171"/>
      <c r="GVR249" s="171"/>
      <c r="GVS249" s="171"/>
      <c r="GVT249" s="171"/>
      <c r="GVU249" s="171"/>
      <c r="GVV249" s="171"/>
      <c r="GVW249" s="171"/>
      <c r="GVX249" s="171"/>
      <c r="GVY249" s="171"/>
      <c r="GVZ249" s="171"/>
      <c r="GWA249" s="171"/>
      <c r="GWB249" s="171"/>
      <c r="GWC249" s="171"/>
      <c r="GWD249" s="171"/>
      <c r="GWE249" s="171"/>
      <c r="GWF249" s="171"/>
      <c r="GWG249" s="171"/>
      <c r="GWH249" s="171"/>
      <c r="GWI249" s="171"/>
      <c r="GWJ249" s="171"/>
      <c r="GWK249" s="171"/>
      <c r="GWL249" s="171"/>
      <c r="GWM249" s="171"/>
      <c r="GWN249" s="171"/>
      <c r="GWO249" s="171"/>
      <c r="GWP249" s="171"/>
      <c r="GWQ249" s="171"/>
      <c r="GWR249" s="171"/>
      <c r="GWS249" s="171"/>
      <c r="GWT249" s="171"/>
      <c r="GWU249" s="171"/>
      <c r="GWV249" s="171"/>
      <c r="GWW249" s="171"/>
      <c r="GWX249" s="171"/>
      <c r="GWY249" s="171"/>
      <c r="GWZ249" s="171"/>
      <c r="GXA249" s="171"/>
      <c r="GXB249" s="171"/>
      <c r="GXC249" s="171"/>
      <c r="GXD249" s="171"/>
      <c r="GXE249" s="171"/>
      <c r="GXF249" s="171"/>
      <c r="GXG249" s="171"/>
      <c r="GXH249" s="171"/>
      <c r="GXI249" s="171"/>
      <c r="GXJ249" s="171"/>
      <c r="GXK249" s="171"/>
      <c r="GXL249" s="171"/>
      <c r="GXM249" s="171"/>
      <c r="GXN249" s="171"/>
      <c r="GXO249" s="171"/>
      <c r="GXP249" s="171"/>
      <c r="GXQ249" s="171"/>
      <c r="GXR249" s="171"/>
      <c r="GXS249" s="171"/>
      <c r="GXT249" s="171"/>
      <c r="GXU249" s="171"/>
      <c r="GXV249" s="171"/>
      <c r="GXW249" s="171"/>
      <c r="GXX249" s="171"/>
      <c r="GXY249" s="171"/>
      <c r="GXZ249" s="171"/>
      <c r="GYA249" s="171"/>
      <c r="GYB249" s="171"/>
      <c r="GYC249" s="171"/>
      <c r="GYD249" s="171"/>
      <c r="GYE249" s="171"/>
      <c r="GYF249" s="171"/>
      <c r="GYG249" s="171"/>
      <c r="GYH249" s="171"/>
      <c r="GYI249" s="171"/>
      <c r="GYJ249" s="171"/>
      <c r="GYK249" s="171"/>
      <c r="GYL249" s="171"/>
      <c r="GYM249" s="171"/>
      <c r="GYN249" s="171"/>
      <c r="GYO249" s="171"/>
      <c r="GYP249" s="171"/>
      <c r="GYQ249" s="171"/>
      <c r="GYR249" s="171"/>
      <c r="GYS249" s="171"/>
      <c r="GYT249" s="171"/>
      <c r="GYU249" s="171"/>
      <c r="GYV249" s="171"/>
      <c r="GYW249" s="171"/>
      <c r="GYX249" s="171"/>
      <c r="GYY249" s="171"/>
      <c r="GYZ249" s="171"/>
      <c r="GZA249" s="171"/>
      <c r="GZB249" s="171"/>
      <c r="GZC249" s="171"/>
      <c r="GZD249" s="171"/>
      <c r="GZE249" s="171"/>
      <c r="GZF249" s="171"/>
      <c r="GZG249" s="171"/>
      <c r="GZH249" s="171"/>
      <c r="GZI249" s="171"/>
      <c r="GZJ249" s="171"/>
      <c r="GZK249" s="171"/>
      <c r="GZL249" s="171"/>
      <c r="GZM249" s="171"/>
      <c r="GZN249" s="171"/>
      <c r="GZO249" s="171"/>
      <c r="GZP249" s="171"/>
      <c r="GZQ249" s="171"/>
      <c r="GZR249" s="171"/>
      <c r="GZS249" s="171"/>
      <c r="GZT249" s="171"/>
      <c r="GZU249" s="171"/>
      <c r="GZV249" s="171"/>
      <c r="GZW249" s="171"/>
      <c r="GZX249" s="171"/>
      <c r="GZY249" s="171"/>
      <c r="GZZ249" s="171"/>
      <c r="HAA249" s="171"/>
      <c r="HAB249" s="171"/>
      <c r="HAC249" s="171"/>
      <c r="HAD249" s="171"/>
      <c r="HAE249" s="171"/>
      <c r="HAF249" s="171"/>
      <c r="HAG249" s="171"/>
      <c r="HAH249" s="171"/>
      <c r="HAI249" s="171"/>
      <c r="HAJ249" s="171"/>
      <c r="HAK249" s="171"/>
      <c r="HAL249" s="171"/>
      <c r="HAM249" s="171"/>
      <c r="HAN249" s="171"/>
      <c r="HAO249" s="171"/>
      <c r="HAP249" s="171"/>
      <c r="HAQ249" s="171"/>
      <c r="HAR249" s="171"/>
      <c r="HAS249" s="171"/>
      <c r="HAT249" s="171"/>
      <c r="HAU249" s="171"/>
      <c r="HAV249" s="171"/>
      <c r="HAW249" s="171"/>
      <c r="HAX249" s="171"/>
      <c r="HAY249" s="171"/>
      <c r="HAZ249" s="171"/>
      <c r="HBA249" s="171"/>
      <c r="HBB249" s="171"/>
      <c r="HBC249" s="171"/>
      <c r="HBD249" s="171"/>
      <c r="HBE249" s="171"/>
      <c r="HBF249" s="171"/>
      <c r="HBG249" s="171"/>
      <c r="HBH249" s="171"/>
      <c r="HBI249" s="171"/>
      <c r="HBJ249" s="171"/>
      <c r="HBK249" s="171"/>
      <c r="HBL249" s="171"/>
      <c r="HBM249" s="171"/>
      <c r="HBN249" s="171"/>
      <c r="HBO249" s="171"/>
      <c r="HBP249" s="171"/>
      <c r="HBQ249" s="171"/>
      <c r="HBR249" s="171"/>
      <c r="HBS249" s="171"/>
      <c r="HBT249" s="171"/>
      <c r="HBU249" s="171"/>
      <c r="HBV249" s="171"/>
      <c r="HBW249" s="171"/>
      <c r="HBX249" s="171"/>
      <c r="HBY249" s="171"/>
      <c r="HBZ249" s="171"/>
      <c r="HCA249" s="171"/>
      <c r="HCB249" s="171"/>
      <c r="HCC249" s="171"/>
      <c r="HCD249" s="171"/>
      <c r="HCE249" s="171"/>
      <c r="HCF249" s="171"/>
      <c r="HCG249" s="171"/>
      <c r="HCH249" s="171"/>
      <c r="HCI249" s="171"/>
      <c r="HCJ249" s="171"/>
      <c r="HCK249" s="171"/>
      <c r="HCL249" s="171"/>
      <c r="HCM249" s="171"/>
      <c r="HCN249" s="171"/>
      <c r="HCO249" s="171"/>
      <c r="HCP249" s="171"/>
      <c r="HCQ249" s="171"/>
      <c r="HCR249" s="171"/>
      <c r="HCS249" s="171"/>
      <c r="HCT249" s="171"/>
      <c r="HCU249" s="171"/>
      <c r="HCV249" s="171"/>
      <c r="HCW249" s="171"/>
      <c r="HCX249" s="171"/>
      <c r="HCY249" s="171"/>
      <c r="HCZ249" s="171"/>
      <c r="HDA249" s="171"/>
      <c r="HDB249" s="171"/>
      <c r="HDC249" s="171"/>
      <c r="HDD249" s="171"/>
      <c r="HDE249" s="171"/>
      <c r="HDF249" s="171"/>
      <c r="HDG249" s="171"/>
      <c r="HDH249" s="171"/>
      <c r="HDI249" s="171"/>
      <c r="HDJ249" s="171"/>
      <c r="HDK249" s="171"/>
      <c r="HDL249" s="171"/>
      <c r="HDM249" s="171"/>
      <c r="HDN249" s="171"/>
      <c r="HDO249" s="171"/>
      <c r="HDP249" s="171"/>
      <c r="HDQ249" s="171"/>
      <c r="HDR249" s="171"/>
      <c r="HDS249" s="171"/>
      <c r="HDT249" s="171"/>
      <c r="HDU249" s="171"/>
      <c r="HDV249" s="171"/>
      <c r="HDW249" s="171"/>
      <c r="HDX249" s="171"/>
      <c r="HDY249" s="171"/>
      <c r="HDZ249" s="171"/>
      <c r="HEA249" s="171"/>
      <c r="HEB249" s="171"/>
      <c r="HEC249" s="171"/>
      <c r="HED249" s="171"/>
      <c r="HEE249" s="171"/>
      <c r="HEF249" s="171"/>
      <c r="HEG249" s="171"/>
      <c r="HEH249" s="171"/>
      <c r="HEI249" s="171"/>
      <c r="HEJ249" s="171"/>
      <c r="HEK249" s="171"/>
      <c r="HEL249" s="171"/>
      <c r="HEM249" s="171"/>
      <c r="HEN249" s="171"/>
      <c r="HEO249" s="171"/>
      <c r="HEP249" s="171"/>
      <c r="HEQ249" s="171"/>
      <c r="HER249" s="171"/>
      <c r="HES249" s="171"/>
      <c r="HET249" s="171"/>
      <c r="HEU249" s="171"/>
      <c r="HEV249" s="171"/>
      <c r="HEW249" s="171"/>
      <c r="HEX249" s="171"/>
      <c r="HEY249" s="171"/>
      <c r="HEZ249" s="171"/>
      <c r="HFA249" s="171"/>
      <c r="HFB249" s="171"/>
      <c r="HFC249" s="171"/>
      <c r="HFD249" s="171"/>
      <c r="HFE249" s="171"/>
      <c r="HFF249" s="171"/>
      <c r="HFG249" s="171"/>
      <c r="HFH249" s="171"/>
      <c r="HFI249" s="171"/>
      <c r="HFJ249" s="171"/>
      <c r="HFK249" s="171"/>
      <c r="HFL249" s="171"/>
      <c r="HFM249" s="171"/>
      <c r="HFN249" s="171"/>
      <c r="HFO249" s="171"/>
      <c r="HFP249" s="171"/>
      <c r="HFQ249" s="171"/>
      <c r="HFR249" s="171"/>
      <c r="HFS249" s="171"/>
      <c r="HFT249" s="171"/>
      <c r="HFU249" s="171"/>
      <c r="HFV249" s="171"/>
      <c r="HFW249" s="171"/>
      <c r="HFX249" s="171"/>
      <c r="HFY249" s="171"/>
      <c r="HFZ249" s="171"/>
      <c r="HGA249" s="171"/>
      <c r="HGB249" s="171"/>
      <c r="HGC249" s="171"/>
      <c r="HGD249" s="171"/>
      <c r="HGE249" s="171"/>
      <c r="HGF249" s="171"/>
      <c r="HGG249" s="171"/>
      <c r="HGH249" s="171"/>
      <c r="HGI249" s="171"/>
      <c r="HGJ249" s="171"/>
      <c r="HGK249" s="171"/>
      <c r="HGL249" s="171"/>
      <c r="HGM249" s="171"/>
      <c r="HGN249" s="171"/>
      <c r="HGO249" s="171"/>
      <c r="HGP249" s="171"/>
      <c r="HGQ249" s="171"/>
      <c r="HGR249" s="171"/>
      <c r="HGS249" s="171"/>
      <c r="HGT249" s="171"/>
      <c r="HGU249" s="171"/>
      <c r="HGV249" s="171"/>
      <c r="HGW249" s="171"/>
      <c r="HGX249" s="171"/>
      <c r="HGY249" s="171"/>
      <c r="HGZ249" s="171"/>
      <c r="HHA249" s="171"/>
      <c r="HHB249" s="171"/>
      <c r="HHC249" s="171"/>
      <c r="HHD249" s="171"/>
      <c r="HHE249" s="171"/>
      <c r="HHF249" s="171"/>
      <c r="HHG249" s="171"/>
      <c r="HHH249" s="171"/>
      <c r="HHI249" s="171"/>
      <c r="HHJ249" s="171"/>
      <c r="HHK249" s="171"/>
      <c r="HHL249" s="171"/>
      <c r="HHM249" s="171"/>
      <c r="HHN249" s="171"/>
      <c r="HHO249" s="171"/>
      <c r="HHP249" s="171"/>
      <c r="HHQ249" s="171"/>
      <c r="HHR249" s="171"/>
      <c r="HHS249" s="171"/>
      <c r="HHT249" s="171"/>
      <c r="HHU249" s="171"/>
      <c r="HHV249" s="171"/>
      <c r="HHW249" s="171"/>
      <c r="HHX249" s="171"/>
      <c r="HHY249" s="171"/>
      <c r="HHZ249" s="171"/>
      <c r="HIA249" s="171"/>
      <c r="HIB249" s="171"/>
      <c r="HIC249" s="171"/>
      <c r="HID249" s="171"/>
      <c r="HIE249" s="171"/>
      <c r="HIF249" s="171"/>
      <c r="HIG249" s="171"/>
      <c r="HIH249" s="171"/>
      <c r="HII249" s="171"/>
      <c r="HIJ249" s="171"/>
      <c r="HIK249" s="171"/>
      <c r="HIL249" s="171"/>
      <c r="HIM249" s="171"/>
      <c r="HIN249" s="171"/>
      <c r="HIO249" s="171"/>
      <c r="HIP249" s="171"/>
      <c r="HIQ249" s="171"/>
      <c r="HIR249" s="171"/>
      <c r="HIS249" s="171"/>
      <c r="HIT249" s="171"/>
      <c r="HIU249" s="171"/>
      <c r="HIV249" s="171"/>
      <c r="HIW249" s="171"/>
      <c r="HIX249" s="171"/>
      <c r="HIY249" s="171"/>
      <c r="HIZ249" s="171"/>
      <c r="HJA249" s="171"/>
      <c r="HJB249" s="171"/>
      <c r="HJC249" s="171"/>
      <c r="HJD249" s="171"/>
      <c r="HJE249" s="171"/>
      <c r="HJF249" s="171"/>
      <c r="HJG249" s="171"/>
      <c r="HJH249" s="171"/>
      <c r="HJI249" s="171"/>
      <c r="HJJ249" s="171"/>
      <c r="HJK249" s="171"/>
      <c r="HJL249" s="171"/>
      <c r="HJM249" s="171"/>
      <c r="HJN249" s="171"/>
      <c r="HJO249" s="171"/>
      <c r="HJP249" s="171"/>
      <c r="HJQ249" s="171"/>
      <c r="HJR249" s="171"/>
      <c r="HJS249" s="171"/>
      <c r="HJT249" s="171"/>
      <c r="HJU249" s="171"/>
      <c r="HJV249" s="171"/>
      <c r="HJW249" s="171"/>
      <c r="HJX249" s="171"/>
      <c r="HJY249" s="171"/>
      <c r="HJZ249" s="171"/>
      <c r="HKA249" s="171"/>
      <c r="HKB249" s="171"/>
      <c r="HKC249" s="171"/>
      <c r="HKD249" s="171"/>
      <c r="HKE249" s="171"/>
      <c r="HKF249" s="171"/>
      <c r="HKG249" s="171"/>
      <c r="HKH249" s="171"/>
      <c r="HKI249" s="171"/>
      <c r="HKJ249" s="171"/>
      <c r="HKK249" s="171"/>
      <c r="HKL249" s="171"/>
      <c r="HKM249" s="171"/>
      <c r="HKN249" s="171"/>
      <c r="HKO249" s="171"/>
      <c r="HKP249" s="171"/>
      <c r="HKQ249" s="171"/>
      <c r="HKR249" s="171"/>
      <c r="HKS249" s="171"/>
      <c r="HKT249" s="171"/>
      <c r="HKU249" s="171"/>
      <c r="HKV249" s="171"/>
      <c r="HKW249" s="171"/>
      <c r="HKX249" s="171"/>
      <c r="HKY249" s="171"/>
      <c r="HKZ249" s="171"/>
      <c r="HLA249" s="171"/>
      <c r="HLB249" s="171"/>
      <c r="HLC249" s="171"/>
      <c r="HLD249" s="171"/>
      <c r="HLE249" s="171"/>
      <c r="HLF249" s="171"/>
      <c r="HLG249" s="171"/>
      <c r="HLH249" s="171"/>
      <c r="HLI249" s="171"/>
      <c r="HLJ249" s="171"/>
      <c r="HLK249" s="171"/>
      <c r="HLL249" s="171"/>
      <c r="HLM249" s="171"/>
      <c r="HLN249" s="171"/>
      <c r="HLO249" s="171"/>
      <c r="HLP249" s="171"/>
      <c r="HLQ249" s="171"/>
      <c r="HLR249" s="171"/>
      <c r="HLS249" s="171"/>
      <c r="HLT249" s="171"/>
      <c r="HLU249" s="171"/>
      <c r="HLV249" s="171"/>
      <c r="HLW249" s="171"/>
      <c r="HLX249" s="171"/>
      <c r="HLY249" s="171"/>
      <c r="HLZ249" s="171"/>
      <c r="HMA249" s="171"/>
      <c r="HMB249" s="171"/>
      <c r="HMC249" s="171"/>
      <c r="HMD249" s="171"/>
      <c r="HME249" s="171"/>
      <c r="HMF249" s="171"/>
      <c r="HMG249" s="171"/>
      <c r="HMH249" s="171"/>
      <c r="HMI249" s="171"/>
      <c r="HMJ249" s="171"/>
      <c r="HMK249" s="171"/>
      <c r="HML249" s="171"/>
      <c r="HMM249" s="171"/>
      <c r="HMN249" s="171"/>
      <c r="HMO249" s="171"/>
      <c r="HMP249" s="171"/>
      <c r="HMQ249" s="171"/>
      <c r="HMR249" s="171"/>
      <c r="HMS249" s="171"/>
      <c r="HMT249" s="171"/>
      <c r="HMU249" s="171"/>
      <c r="HMV249" s="171"/>
      <c r="HMW249" s="171"/>
      <c r="HMX249" s="171"/>
      <c r="HMY249" s="171"/>
      <c r="HMZ249" s="171"/>
      <c r="HNA249" s="171"/>
      <c r="HNB249" s="171"/>
      <c r="HNC249" s="171"/>
      <c r="HND249" s="171"/>
      <c r="HNE249" s="171"/>
      <c r="HNF249" s="171"/>
      <c r="HNG249" s="171"/>
      <c r="HNH249" s="171"/>
      <c r="HNI249" s="171"/>
      <c r="HNJ249" s="171"/>
      <c r="HNK249" s="171"/>
      <c r="HNL249" s="171"/>
      <c r="HNM249" s="171"/>
      <c r="HNN249" s="171"/>
      <c r="HNO249" s="171"/>
      <c r="HNP249" s="171"/>
      <c r="HNQ249" s="171"/>
      <c r="HNR249" s="171"/>
      <c r="HNS249" s="171"/>
      <c r="HNT249" s="171"/>
      <c r="HNU249" s="171"/>
      <c r="HNV249" s="171"/>
      <c r="HNW249" s="171"/>
      <c r="HNX249" s="171"/>
      <c r="HNY249" s="171"/>
      <c r="HNZ249" s="171"/>
      <c r="HOA249" s="171"/>
      <c r="HOB249" s="171"/>
      <c r="HOC249" s="171"/>
      <c r="HOD249" s="171"/>
      <c r="HOE249" s="171"/>
      <c r="HOF249" s="171"/>
      <c r="HOG249" s="171"/>
      <c r="HOH249" s="171"/>
      <c r="HOI249" s="171"/>
      <c r="HOJ249" s="171"/>
      <c r="HOK249" s="171"/>
      <c r="HOL249" s="171"/>
      <c r="HOM249" s="171"/>
      <c r="HON249" s="171"/>
      <c r="HOO249" s="171"/>
      <c r="HOP249" s="171"/>
      <c r="HOQ249" s="171"/>
      <c r="HOR249" s="171"/>
      <c r="HOS249" s="171"/>
      <c r="HOT249" s="171"/>
      <c r="HOU249" s="171"/>
      <c r="HOV249" s="171"/>
      <c r="HOW249" s="171"/>
      <c r="HOX249" s="171"/>
      <c r="HOY249" s="171"/>
      <c r="HOZ249" s="171"/>
      <c r="HPA249" s="171"/>
      <c r="HPB249" s="171"/>
      <c r="HPC249" s="171"/>
      <c r="HPD249" s="171"/>
      <c r="HPE249" s="171"/>
      <c r="HPF249" s="171"/>
      <c r="HPG249" s="171"/>
      <c r="HPH249" s="171"/>
      <c r="HPI249" s="171"/>
      <c r="HPJ249" s="171"/>
      <c r="HPK249" s="171"/>
      <c r="HPL249" s="171"/>
      <c r="HPM249" s="171"/>
      <c r="HPN249" s="171"/>
      <c r="HPO249" s="171"/>
      <c r="HPP249" s="171"/>
      <c r="HPQ249" s="171"/>
      <c r="HPR249" s="171"/>
      <c r="HPS249" s="171"/>
      <c r="HPT249" s="171"/>
      <c r="HPU249" s="171"/>
      <c r="HPV249" s="171"/>
      <c r="HPW249" s="171"/>
      <c r="HPX249" s="171"/>
      <c r="HPY249" s="171"/>
      <c r="HPZ249" s="171"/>
      <c r="HQA249" s="171"/>
      <c r="HQB249" s="171"/>
      <c r="HQC249" s="171"/>
      <c r="HQD249" s="171"/>
      <c r="HQE249" s="171"/>
      <c r="HQF249" s="171"/>
      <c r="HQG249" s="171"/>
      <c r="HQH249" s="171"/>
      <c r="HQI249" s="171"/>
      <c r="HQJ249" s="171"/>
      <c r="HQK249" s="171"/>
      <c r="HQL249" s="171"/>
      <c r="HQM249" s="171"/>
      <c r="HQN249" s="171"/>
      <c r="HQO249" s="171"/>
      <c r="HQP249" s="171"/>
      <c r="HQQ249" s="171"/>
      <c r="HQR249" s="171"/>
      <c r="HQS249" s="171"/>
      <c r="HQT249" s="171"/>
      <c r="HQU249" s="171"/>
      <c r="HQV249" s="171"/>
      <c r="HQW249" s="171"/>
      <c r="HQX249" s="171"/>
      <c r="HQY249" s="171"/>
      <c r="HQZ249" s="171"/>
      <c r="HRA249" s="171"/>
      <c r="HRB249" s="171"/>
      <c r="HRC249" s="171"/>
      <c r="HRD249" s="171"/>
      <c r="HRE249" s="171"/>
      <c r="HRF249" s="171"/>
      <c r="HRG249" s="171"/>
      <c r="HRH249" s="171"/>
      <c r="HRI249" s="171"/>
      <c r="HRJ249" s="171"/>
      <c r="HRK249" s="171"/>
      <c r="HRL249" s="171"/>
      <c r="HRM249" s="171"/>
      <c r="HRN249" s="171"/>
      <c r="HRO249" s="171"/>
      <c r="HRP249" s="171"/>
      <c r="HRQ249" s="171"/>
      <c r="HRR249" s="171"/>
      <c r="HRS249" s="171"/>
      <c r="HRT249" s="171"/>
      <c r="HRU249" s="171"/>
      <c r="HRV249" s="171"/>
      <c r="HRW249" s="171"/>
      <c r="HRX249" s="171"/>
      <c r="HRY249" s="171"/>
      <c r="HRZ249" s="171"/>
      <c r="HSA249" s="171"/>
      <c r="HSB249" s="171"/>
      <c r="HSC249" s="171"/>
      <c r="HSD249" s="171"/>
      <c r="HSE249" s="171"/>
      <c r="HSF249" s="171"/>
      <c r="HSG249" s="171"/>
      <c r="HSH249" s="171"/>
      <c r="HSI249" s="171"/>
      <c r="HSJ249" s="171"/>
      <c r="HSK249" s="171"/>
      <c r="HSL249" s="171"/>
      <c r="HSM249" s="171"/>
      <c r="HSN249" s="171"/>
      <c r="HSO249" s="171"/>
      <c r="HSP249" s="171"/>
      <c r="HSQ249" s="171"/>
      <c r="HSR249" s="171"/>
      <c r="HSS249" s="171"/>
      <c r="HST249" s="171"/>
      <c r="HSU249" s="171"/>
      <c r="HSV249" s="171"/>
      <c r="HSW249" s="171"/>
      <c r="HSX249" s="171"/>
      <c r="HSY249" s="171"/>
      <c r="HSZ249" s="171"/>
      <c r="HTA249" s="171"/>
      <c r="HTB249" s="171"/>
      <c r="HTC249" s="171"/>
      <c r="HTD249" s="171"/>
      <c r="HTE249" s="171"/>
      <c r="HTF249" s="171"/>
      <c r="HTG249" s="171"/>
      <c r="HTH249" s="171"/>
      <c r="HTI249" s="171"/>
      <c r="HTJ249" s="171"/>
      <c r="HTK249" s="171"/>
      <c r="HTL249" s="171"/>
      <c r="HTM249" s="171"/>
      <c r="HTN249" s="171"/>
      <c r="HTO249" s="171"/>
      <c r="HTP249" s="171"/>
      <c r="HTQ249" s="171"/>
      <c r="HTR249" s="171"/>
      <c r="HTS249" s="171"/>
      <c r="HTT249" s="171"/>
      <c r="HTU249" s="171"/>
      <c r="HTV249" s="171"/>
      <c r="HTW249" s="171"/>
      <c r="HTX249" s="171"/>
      <c r="HTY249" s="171"/>
      <c r="HTZ249" s="171"/>
      <c r="HUA249" s="171"/>
      <c r="HUB249" s="171"/>
      <c r="HUC249" s="171"/>
      <c r="HUD249" s="171"/>
      <c r="HUE249" s="171"/>
      <c r="HUF249" s="171"/>
      <c r="HUG249" s="171"/>
      <c r="HUH249" s="171"/>
      <c r="HUI249" s="171"/>
      <c r="HUJ249" s="171"/>
      <c r="HUK249" s="171"/>
      <c r="HUL249" s="171"/>
      <c r="HUM249" s="171"/>
      <c r="HUN249" s="171"/>
      <c r="HUO249" s="171"/>
      <c r="HUP249" s="171"/>
      <c r="HUQ249" s="171"/>
      <c r="HUR249" s="171"/>
      <c r="HUS249" s="171"/>
      <c r="HUT249" s="171"/>
      <c r="HUU249" s="171"/>
      <c r="HUV249" s="171"/>
      <c r="HUW249" s="171"/>
      <c r="HUX249" s="171"/>
      <c r="HUY249" s="171"/>
      <c r="HUZ249" s="171"/>
      <c r="HVA249" s="171"/>
      <c r="HVB249" s="171"/>
      <c r="HVC249" s="171"/>
      <c r="HVD249" s="171"/>
      <c r="HVE249" s="171"/>
      <c r="HVF249" s="171"/>
      <c r="HVG249" s="171"/>
      <c r="HVH249" s="171"/>
      <c r="HVI249" s="171"/>
      <c r="HVJ249" s="171"/>
      <c r="HVK249" s="171"/>
      <c r="HVL249" s="171"/>
      <c r="HVM249" s="171"/>
      <c r="HVN249" s="171"/>
      <c r="HVO249" s="171"/>
      <c r="HVP249" s="171"/>
      <c r="HVQ249" s="171"/>
      <c r="HVR249" s="171"/>
      <c r="HVS249" s="171"/>
      <c r="HVT249" s="171"/>
      <c r="HVU249" s="171"/>
      <c r="HVV249" s="171"/>
      <c r="HVW249" s="171"/>
      <c r="HVX249" s="171"/>
      <c r="HVY249" s="171"/>
      <c r="HVZ249" s="171"/>
      <c r="HWA249" s="171"/>
      <c r="HWB249" s="171"/>
      <c r="HWC249" s="171"/>
      <c r="HWD249" s="171"/>
      <c r="HWE249" s="171"/>
      <c r="HWF249" s="171"/>
      <c r="HWG249" s="171"/>
      <c r="HWH249" s="171"/>
      <c r="HWI249" s="171"/>
      <c r="HWJ249" s="171"/>
      <c r="HWK249" s="171"/>
      <c r="HWL249" s="171"/>
      <c r="HWM249" s="171"/>
      <c r="HWN249" s="171"/>
      <c r="HWO249" s="171"/>
      <c r="HWP249" s="171"/>
      <c r="HWQ249" s="171"/>
      <c r="HWR249" s="171"/>
      <c r="HWS249" s="171"/>
      <c r="HWT249" s="171"/>
      <c r="HWU249" s="171"/>
      <c r="HWV249" s="171"/>
      <c r="HWW249" s="171"/>
      <c r="HWX249" s="171"/>
      <c r="HWY249" s="171"/>
      <c r="HWZ249" s="171"/>
      <c r="HXA249" s="171"/>
      <c r="HXB249" s="171"/>
      <c r="HXC249" s="171"/>
      <c r="HXD249" s="171"/>
      <c r="HXE249" s="171"/>
      <c r="HXF249" s="171"/>
      <c r="HXG249" s="171"/>
      <c r="HXH249" s="171"/>
      <c r="HXI249" s="171"/>
      <c r="HXJ249" s="171"/>
      <c r="HXK249" s="171"/>
      <c r="HXL249" s="171"/>
      <c r="HXM249" s="171"/>
      <c r="HXN249" s="171"/>
      <c r="HXO249" s="171"/>
      <c r="HXP249" s="171"/>
      <c r="HXQ249" s="171"/>
      <c r="HXR249" s="171"/>
      <c r="HXS249" s="171"/>
      <c r="HXT249" s="171"/>
      <c r="HXU249" s="171"/>
      <c r="HXV249" s="171"/>
      <c r="HXW249" s="171"/>
      <c r="HXX249" s="171"/>
      <c r="HXY249" s="171"/>
      <c r="HXZ249" s="171"/>
      <c r="HYA249" s="171"/>
      <c r="HYB249" s="171"/>
      <c r="HYC249" s="171"/>
      <c r="HYD249" s="171"/>
      <c r="HYE249" s="171"/>
      <c r="HYF249" s="171"/>
      <c r="HYG249" s="171"/>
      <c r="HYH249" s="171"/>
      <c r="HYI249" s="171"/>
      <c r="HYJ249" s="171"/>
      <c r="HYK249" s="171"/>
      <c r="HYL249" s="171"/>
      <c r="HYM249" s="171"/>
      <c r="HYN249" s="171"/>
      <c r="HYO249" s="171"/>
      <c r="HYP249" s="171"/>
      <c r="HYQ249" s="171"/>
      <c r="HYR249" s="171"/>
      <c r="HYS249" s="171"/>
      <c r="HYT249" s="171"/>
      <c r="HYU249" s="171"/>
      <c r="HYV249" s="171"/>
      <c r="HYW249" s="171"/>
      <c r="HYX249" s="171"/>
      <c r="HYY249" s="171"/>
      <c r="HYZ249" s="171"/>
      <c r="HZA249" s="171"/>
      <c r="HZB249" s="171"/>
      <c r="HZC249" s="171"/>
      <c r="HZD249" s="171"/>
      <c r="HZE249" s="171"/>
      <c r="HZF249" s="171"/>
      <c r="HZG249" s="171"/>
      <c r="HZH249" s="171"/>
      <c r="HZI249" s="171"/>
      <c r="HZJ249" s="171"/>
      <c r="HZK249" s="171"/>
      <c r="HZL249" s="171"/>
      <c r="HZM249" s="171"/>
      <c r="HZN249" s="171"/>
      <c r="HZO249" s="171"/>
      <c r="HZP249" s="171"/>
      <c r="HZQ249" s="171"/>
      <c r="HZR249" s="171"/>
      <c r="HZS249" s="171"/>
      <c r="HZT249" s="171"/>
      <c r="HZU249" s="171"/>
      <c r="HZV249" s="171"/>
      <c r="HZW249" s="171"/>
      <c r="HZX249" s="171"/>
      <c r="HZY249" s="171"/>
      <c r="HZZ249" s="171"/>
      <c r="IAA249" s="171"/>
      <c r="IAB249" s="171"/>
      <c r="IAC249" s="171"/>
      <c r="IAD249" s="171"/>
      <c r="IAE249" s="171"/>
      <c r="IAF249" s="171"/>
      <c r="IAG249" s="171"/>
      <c r="IAH249" s="171"/>
      <c r="IAI249" s="171"/>
      <c r="IAJ249" s="171"/>
      <c r="IAK249" s="171"/>
      <c r="IAL249" s="171"/>
      <c r="IAM249" s="171"/>
      <c r="IAN249" s="171"/>
      <c r="IAO249" s="171"/>
      <c r="IAP249" s="171"/>
      <c r="IAQ249" s="171"/>
      <c r="IAR249" s="171"/>
      <c r="IAS249" s="171"/>
      <c r="IAT249" s="171"/>
      <c r="IAU249" s="171"/>
      <c r="IAV249" s="171"/>
      <c r="IAW249" s="171"/>
      <c r="IAX249" s="171"/>
      <c r="IAY249" s="171"/>
      <c r="IAZ249" s="171"/>
      <c r="IBA249" s="171"/>
      <c r="IBB249" s="171"/>
      <c r="IBC249" s="171"/>
      <c r="IBD249" s="171"/>
      <c r="IBE249" s="171"/>
      <c r="IBF249" s="171"/>
      <c r="IBG249" s="171"/>
      <c r="IBH249" s="171"/>
      <c r="IBI249" s="171"/>
      <c r="IBJ249" s="171"/>
      <c r="IBK249" s="171"/>
      <c r="IBL249" s="171"/>
      <c r="IBM249" s="171"/>
      <c r="IBN249" s="171"/>
      <c r="IBO249" s="171"/>
      <c r="IBP249" s="171"/>
      <c r="IBQ249" s="171"/>
      <c r="IBR249" s="171"/>
      <c r="IBS249" s="171"/>
      <c r="IBT249" s="171"/>
      <c r="IBU249" s="171"/>
      <c r="IBV249" s="171"/>
      <c r="IBW249" s="171"/>
      <c r="IBX249" s="171"/>
      <c r="IBY249" s="171"/>
      <c r="IBZ249" s="171"/>
      <c r="ICA249" s="171"/>
      <c r="ICB249" s="171"/>
      <c r="ICC249" s="171"/>
      <c r="ICD249" s="171"/>
      <c r="ICE249" s="171"/>
      <c r="ICF249" s="171"/>
      <c r="ICG249" s="171"/>
      <c r="ICH249" s="171"/>
      <c r="ICI249" s="171"/>
      <c r="ICJ249" s="171"/>
      <c r="ICK249" s="171"/>
      <c r="ICL249" s="171"/>
      <c r="ICM249" s="171"/>
      <c r="ICN249" s="171"/>
      <c r="ICO249" s="171"/>
      <c r="ICP249" s="171"/>
      <c r="ICQ249" s="171"/>
      <c r="ICR249" s="171"/>
      <c r="ICS249" s="171"/>
      <c r="ICT249" s="171"/>
      <c r="ICU249" s="171"/>
      <c r="ICV249" s="171"/>
      <c r="ICW249" s="171"/>
      <c r="ICX249" s="171"/>
      <c r="ICY249" s="171"/>
      <c r="ICZ249" s="171"/>
      <c r="IDA249" s="171"/>
      <c r="IDB249" s="171"/>
      <c r="IDC249" s="171"/>
      <c r="IDD249" s="171"/>
      <c r="IDE249" s="171"/>
      <c r="IDF249" s="171"/>
      <c r="IDG249" s="171"/>
      <c r="IDH249" s="171"/>
      <c r="IDI249" s="171"/>
      <c r="IDJ249" s="171"/>
      <c r="IDK249" s="171"/>
      <c r="IDL249" s="171"/>
      <c r="IDM249" s="171"/>
      <c r="IDN249" s="171"/>
      <c r="IDO249" s="171"/>
      <c r="IDP249" s="171"/>
      <c r="IDQ249" s="171"/>
      <c r="IDR249" s="171"/>
      <c r="IDS249" s="171"/>
      <c r="IDT249" s="171"/>
      <c r="IDU249" s="171"/>
      <c r="IDV249" s="171"/>
      <c r="IDW249" s="171"/>
      <c r="IDX249" s="171"/>
      <c r="IDY249" s="171"/>
      <c r="IDZ249" s="171"/>
      <c r="IEA249" s="171"/>
      <c r="IEB249" s="171"/>
      <c r="IEC249" s="171"/>
      <c r="IED249" s="171"/>
      <c r="IEE249" s="171"/>
      <c r="IEF249" s="171"/>
      <c r="IEG249" s="171"/>
      <c r="IEH249" s="171"/>
      <c r="IEI249" s="171"/>
      <c r="IEJ249" s="171"/>
      <c r="IEK249" s="171"/>
      <c r="IEL249" s="171"/>
      <c r="IEM249" s="171"/>
      <c r="IEN249" s="171"/>
      <c r="IEO249" s="171"/>
      <c r="IEP249" s="171"/>
      <c r="IEQ249" s="171"/>
      <c r="IER249" s="171"/>
      <c r="IES249" s="171"/>
      <c r="IET249" s="171"/>
      <c r="IEU249" s="171"/>
      <c r="IEV249" s="171"/>
      <c r="IEW249" s="171"/>
      <c r="IEX249" s="171"/>
      <c r="IEY249" s="171"/>
      <c r="IEZ249" s="171"/>
      <c r="IFA249" s="171"/>
      <c r="IFB249" s="171"/>
      <c r="IFC249" s="171"/>
      <c r="IFD249" s="171"/>
      <c r="IFE249" s="171"/>
      <c r="IFF249" s="171"/>
      <c r="IFG249" s="171"/>
      <c r="IFH249" s="171"/>
      <c r="IFI249" s="171"/>
      <c r="IFJ249" s="171"/>
      <c r="IFK249" s="171"/>
      <c r="IFL249" s="171"/>
      <c r="IFM249" s="171"/>
      <c r="IFN249" s="171"/>
      <c r="IFO249" s="171"/>
      <c r="IFP249" s="171"/>
      <c r="IFQ249" s="171"/>
      <c r="IFR249" s="171"/>
      <c r="IFS249" s="171"/>
      <c r="IFT249" s="171"/>
      <c r="IFU249" s="171"/>
      <c r="IFV249" s="171"/>
      <c r="IFW249" s="171"/>
      <c r="IFX249" s="171"/>
      <c r="IFY249" s="171"/>
      <c r="IFZ249" s="171"/>
      <c r="IGA249" s="171"/>
      <c r="IGB249" s="171"/>
      <c r="IGC249" s="171"/>
      <c r="IGD249" s="171"/>
      <c r="IGE249" s="171"/>
      <c r="IGF249" s="171"/>
      <c r="IGG249" s="171"/>
      <c r="IGH249" s="171"/>
      <c r="IGI249" s="171"/>
      <c r="IGJ249" s="171"/>
      <c r="IGK249" s="171"/>
      <c r="IGL249" s="171"/>
      <c r="IGM249" s="171"/>
      <c r="IGN249" s="171"/>
      <c r="IGO249" s="171"/>
      <c r="IGP249" s="171"/>
      <c r="IGQ249" s="171"/>
      <c r="IGR249" s="171"/>
      <c r="IGS249" s="171"/>
      <c r="IGT249" s="171"/>
      <c r="IGU249" s="171"/>
      <c r="IGV249" s="171"/>
      <c r="IGW249" s="171"/>
      <c r="IGX249" s="171"/>
      <c r="IGY249" s="171"/>
      <c r="IGZ249" s="171"/>
      <c r="IHA249" s="171"/>
      <c r="IHB249" s="171"/>
      <c r="IHC249" s="171"/>
      <c r="IHD249" s="171"/>
      <c r="IHE249" s="171"/>
      <c r="IHF249" s="171"/>
      <c r="IHG249" s="171"/>
      <c r="IHH249" s="171"/>
      <c r="IHI249" s="171"/>
      <c r="IHJ249" s="171"/>
      <c r="IHK249" s="171"/>
      <c r="IHL249" s="171"/>
      <c r="IHM249" s="171"/>
      <c r="IHN249" s="171"/>
      <c r="IHO249" s="171"/>
      <c r="IHP249" s="171"/>
      <c r="IHQ249" s="171"/>
      <c r="IHR249" s="171"/>
      <c r="IHS249" s="171"/>
      <c r="IHT249" s="171"/>
      <c r="IHU249" s="171"/>
      <c r="IHV249" s="171"/>
      <c r="IHW249" s="171"/>
      <c r="IHX249" s="171"/>
      <c r="IHY249" s="171"/>
      <c r="IHZ249" s="171"/>
      <c r="IIA249" s="171"/>
      <c r="IIB249" s="171"/>
      <c r="IIC249" s="171"/>
      <c r="IID249" s="171"/>
      <c r="IIE249" s="171"/>
      <c r="IIF249" s="171"/>
      <c r="IIG249" s="171"/>
      <c r="IIH249" s="171"/>
      <c r="III249" s="171"/>
      <c r="IIJ249" s="171"/>
      <c r="IIK249" s="171"/>
      <c r="IIL249" s="171"/>
      <c r="IIM249" s="171"/>
      <c r="IIN249" s="171"/>
      <c r="IIO249" s="171"/>
      <c r="IIP249" s="171"/>
      <c r="IIQ249" s="171"/>
      <c r="IIR249" s="171"/>
      <c r="IIS249" s="171"/>
      <c r="IIT249" s="171"/>
      <c r="IIU249" s="171"/>
      <c r="IIV249" s="171"/>
      <c r="IIW249" s="171"/>
      <c r="IIX249" s="171"/>
      <c r="IIY249" s="171"/>
      <c r="IIZ249" s="171"/>
      <c r="IJA249" s="171"/>
      <c r="IJB249" s="171"/>
      <c r="IJC249" s="171"/>
      <c r="IJD249" s="171"/>
      <c r="IJE249" s="171"/>
      <c r="IJF249" s="171"/>
      <c r="IJG249" s="171"/>
      <c r="IJH249" s="171"/>
      <c r="IJI249" s="171"/>
      <c r="IJJ249" s="171"/>
      <c r="IJK249" s="171"/>
      <c r="IJL249" s="171"/>
      <c r="IJM249" s="171"/>
      <c r="IJN249" s="171"/>
      <c r="IJO249" s="171"/>
      <c r="IJP249" s="171"/>
      <c r="IJQ249" s="171"/>
      <c r="IJR249" s="171"/>
      <c r="IJS249" s="171"/>
      <c r="IJT249" s="171"/>
      <c r="IJU249" s="171"/>
      <c r="IJV249" s="171"/>
      <c r="IJW249" s="171"/>
      <c r="IJX249" s="171"/>
      <c r="IJY249" s="171"/>
      <c r="IJZ249" s="171"/>
      <c r="IKA249" s="171"/>
      <c r="IKB249" s="171"/>
      <c r="IKC249" s="171"/>
      <c r="IKD249" s="171"/>
      <c r="IKE249" s="171"/>
      <c r="IKF249" s="171"/>
      <c r="IKG249" s="171"/>
      <c r="IKH249" s="171"/>
      <c r="IKI249" s="171"/>
      <c r="IKJ249" s="171"/>
      <c r="IKK249" s="171"/>
      <c r="IKL249" s="171"/>
      <c r="IKM249" s="171"/>
      <c r="IKN249" s="171"/>
      <c r="IKO249" s="171"/>
      <c r="IKP249" s="171"/>
      <c r="IKQ249" s="171"/>
      <c r="IKR249" s="171"/>
      <c r="IKS249" s="171"/>
      <c r="IKT249" s="171"/>
      <c r="IKU249" s="171"/>
      <c r="IKV249" s="171"/>
      <c r="IKW249" s="171"/>
      <c r="IKX249" s="171"/>
      <c r="IKY249" s="171"/>
      <c r="IKZ249" s="171"/>
      <c r="ILA249" s="171"/>
      <c r="ILB249" s="171"/>
      <c r="ILC249" s="171"/>
      <c r="ILD249" s="171"/>
      <c r="ILE249" s="171"/>
      <c r="ILF249" s="171"/>
      <c r="ILG249" s="171"/>
      <c r="ILH249" s="171"/>
      <c r="ILI249" s="171"/>
      <c r="ILJ249" s="171"/>
      <c r="ILK249" s="171"/>
      <c r="ILL249" s="171"/>
      <c r="ILM249" s="171"/>
      <c r="ILN249" s="171"/>
      <c r="ILO249" s="171"/>
      <c r="ILP249" s="171"/>
      <c r="ILQ249" s="171"/>
      <c r="ILR249" s="171"/>
      <c r="ILS249" s="171"/>
      <c r="ILT249" s="171"/>
      <c r="ILU249" s="171"/>
      <c r="ILV249" s="171"/>
      <c r="ILW249" s="171"/>
      <c r="ILX249" s="171"/>
      <c r="ILY249" s="171"/>
      <c r="ILZ249" s="171"/>
      <c r="IMA249" s="171"/>
      <c r="IMB249" s="171"/>
      <c r="IMC249" s="171"/>
      <c r="IMD249" s="171"/>
      <c r="IME249" s="171"/>
      <c r="IMF249" s="171"/>
      <c r="IMG249" s="171"/>
      <c r="IMH249" s="171"/>
      <c r="IMI249" s="171"/>
      <c r="IMJ249" s="171"/>
      <c r="IMK249" s="171"/>
      <c r="IML249" s="171"/>
      <c r="IMM249" s="171"/>
      <c r="IMN249" s="171"/>
      <c r="IMO249" s="171"/>
      <c r="IMP249" s="171"/>
      <c r="IMQ249" s="171"/>
      <c r="IMR249" s="171"/>
      <c r="IMS249" s="171"/>
      <c r="IMT249" s="171"/>
      <c r="IMU249" s="171"/>
      <c r="IMV249" s="171"/>
      <c r="IMW249" s="171"/>
      <c r="IMX249" s="171"/>
      <c r="IMY249" s="171"/>
      <c r="IMZ249" s="171"/>
      <c r="INA249" s="171"/>
      <c r="INB249" s="171"/>
      <c r="INC249" s="171"/>
      <c r="IND249" s="171"/>
      <c r="INE249" s="171"/>
      <c r="INF249" s="171"/>
      <c r="ING249" s="171"/>
      <c r="INH249" s="171"/>
      <c r="INI249" s="171"/>
      <c r="INJ249" s="171"/>
      <c r="INK249" s="171"/>
      <c r="INL249" s="171"/>
      <c r="INM249" s="171"/>
      <c r="INN249" s="171"/>
      <c r="INO249" s="171"/>
      <c r="INP249" s="171"/>
      <c r="INQ249" s="171"/>
      <c r="INR249" s="171"/>
      <c r="INS249" s="171"/>
      <c r="INT249" s="171"/>
      <c r="INU249" s="171"/>
      <c r="INV249" s="171"/>
      <c r="INW249" s="171"/>
      <c r="INX249" s="171"/>
      <c r="INY249" s="171"/>
      <c r="INZ249" s="171"/>
      <c r="IOA249" s="171"/>
      <c r="IOB249" s="171"/>
      <c r="IOC249" s="171"/>
      <c r="IOD249" s="171"/>
      <c r="IOE249" s="171"/>
      <c r="IOF249" s="171"/>
      <c r="IOG249" s="171"/>
      <c r="IOH249" s="171"/>
      <c r="IOI249" s="171"/>
      <c r="IOJ249" s="171"/>
      <c r="IOK249" s="171"/>
      <c r="IOL249" s="171"/>
      <c r="IOM249" s="171"/>
      <c r="ION249" s="171"/>
      <c r="IOO249" s="171"/>
      <c r="IOP249" s="171"/>
      <c r="IOQ249" s="171"/>
      <c r="IOR249" s="171"/>
      <c r="IOS249" s="171"/>
      <c r="IOT249" s="171"/>
      <c r="IOU249" s="171"/>
      <c r="IOV249" s="171"/>
      <c r="IOW249" s="171"/>
      <c r="IOX249" s="171"/>
      <c r="IOY249" s="171"/>
      <c r="IOZ249" s="171"/>
      <c r="IPA249" s="171"/>
      <c r="IPB249" s="171"/>
      <c r="IPC249" s="171"/>
      <c r="IPD249" s="171"/>
      <c r="IPE249" s="171"/>
      <c r="IPF249" s="171"/>
      <c r="IPG249" s="171"/>
      <c r="IPH249" s="171"/>
      <c r="IPI249" s="171"/>
      <c r="IPJ249" s="171"/>
      <c r="IPK249" s="171"/>
      <c r="IPL249" s="171"/>
      <c r="IPM249" s="171"/>
      <c r="IPN249" s="171"/>
      <c r="IPO249" s="171"/>
      <c r="IPP249" s="171"/>
      <c r="IPQ249" s="171"/>
      <c r="IPR249" s="171"/>
      <c r="IPS249" s="171"/>
      <c r="IPT249" s="171"/>
      <c r="IPU249" s="171"/>
      <c r="IPV249" s="171"/>
      <c r="IPW249" s="171"/>
      <c r="IPX249" s="171"/>
      <c r="IPY249" s="171"/>
      <c r="IPZ249" s="171"/>
      <c r="IQA249" s="171"/>
      <c r="IQB249" s="171"/>
      <c r="IQC249" s="171"/>
      <c r="IQD249" s="171"/>
      <c r="IQE249" s="171"/>
      <c r="IQF249" s="171"/>
      <c r="IQG249" s="171"/>
      <c r="IQH249" s="171"/>
      <c r="IQI249" s="171"/>
      <c r="IQJ249" s="171"/>
      <c r="IQK249" s="171"/>
      <c r="IQL249" s="171"/>
      <c r="IQM249" s="171"/>
      <c r="IQN249" s="171"/>
      <c r="IQO249" s="171"/>
      <c r="IQP249" s="171"/>
      <c r="IQQ249" s="171"/>
      <c r="IQR249" s="171"/>
      <c r="IQS249" s="171"/>
      <c r="IQT249" s="171"/>
      <c r="IQU249" s="171"/>
      <c r="IQV249" s="171"/>
      <c r="IQW249" s="171"/>
      <c r="IQX249" s="171"/>
      <c r="IQY249" s="171"/>
      <c r="IQZ249" s="171"/>
      <c r="IRA249" s="171"/>
      <c r="IRB249" s="171"/>
      <c r="IRC249" s="171"/>
      <c r="IRD249" s="171"/>
      <c r="IRE249" s="171"/>
      <c r="IRF249" s="171"/>
      <c r="IRG249" s="171"/>
      <c r="IRH249" s="171"/>
      <c r="IRI249" s="171"/>
      <c r="IRJ249" s="171"/>
      <c r="IRK249" s="171"/>
      <c r="IRL249" s="171"/>
      <c r="IRM249" s="171"/>
      <c r="IRN249" s="171"/>
      <c r="IRO249" s="171"/>
      <c r="IRP249" s="171"/>
      <c r="IRQ249" s="171"/>
      <c r="IRR249" s="171"/>
      <c r="IRS249" s="171"/>
      <c r="IRT249" s="171"/>
      <c r="IRU249" s="171"/>
      <c r="IRV249" s="171"/>
      <c r="IRW249" s="171"/>
      <c r="IRX249" s="171"/>
      <c r="IRY249" s="171"/>
      <c r="IRZ249" s="171"/>
      <c r="ISA249" s="171"/>
      <c r="ISB249" s="171"/>
      <c r="ISC249" s="171"/>
      <c r="ISD249" s="171"/>
      <c r="ISE249" s="171"/>
      <c r="ISF249" s="171"/>
      <c r="ISG249" s="171"/>
      <c r="ISH249" s="171"/>
      <c r="ISI249" s="171"/>
      <c r="ISJ249" s="171"/>
      <c r="ISK249" s="171"/>
      <c r="ISL249" s="171"/>
      <c r="ISM249" s="171"/>
      <c r="ISN249" s="171"/>
      <c r="ISO249" s="171"/>
      <c r="ISP249" s="171"/>
      <c r="ISQ249" s="171"/>
      <c r="ISR249" s="171"/>
      <c r="ISS249" s="171"/>
      <c r="IST249" s="171"/>
      <c r="ISU249" s="171"/>
      <c r="ISV249" s="171"/>
      <c r="ISW249" s="171"/>
      <c r="ISX249" s="171"/>
      <c r="ISY249" s="171"/>
      <c r="ISZ249" s="171"/>
      <c r="ITA249" s="171"/>
      <c r="ITB249" s="171"/>
      <c r="ITC249" s="171"/>
      <c r="ITD249" s="171"/>
      <c r="ITE249" s="171"/>
      <c r="ITF249" s="171"/>
      <c r="ITG249" s="171"/>
      <c r="ITH249" s="171"/>
      <c r="ITI249" s="171"/>
      <c r="ITJ249" s="171"/>
      <c r="ITK249" s="171"/>
      <c r="ITL249" s="171"/>
      <c r="ITM249" s="171"/>
      <c r="ITN249" s="171"/>
      <c r="ITO249" s="171"/>
      <c r="ITP249" s="171"/>
      <c r="ITQ249" s="171"/>
      <c r="ITR249" s="171"/>
      <c r="ITS249" s="171"/>
      <c r="ITT249" s="171"/>
      <c r="ITU249" s="171"/>
      <c r="ITV249" s="171"/>
      <c r="ITW249" s="171"/>
      <c r="ITX249" s="171"/>
      <c r="ITY249" s="171"/>
      <c r="ITZ249" s="171"/>
      <c r="IUA249" s="171"/>
      <c r="IUB249" s="171"/>
      <c r="IUC249" s="171"/>
      <c r="IUD249" s="171"/>
      <c r="IUE249" s="171"/>
      <c r="IUF249" s="171"/>
      <c r="IUG249" s="171"/>
      <c r="IUH249" s="171"/>
      <c r="IUI249" s="171"/>
      <c r="IUJ249" s="171"/>
      <c r="IUK249" s="171"/>
      <c r="IUL249" s="171"/>
      <c r="IUM249" s="171"/>
      <c r="IUN249" s="171"/>
      <c r="IUO249" s="171"/>
      <c r="IUP249" s="171"/>
      <c r="IUQ249" s="171"/>
      <c r="IUR249" s="171"/>
      <c r="IUS249" s="171"/>
      <c r="IUT249" s="171"/>
      <c r="IUU249" s="171"/>
      <c r="IUV249" s="171"/>
      <c r="IUW249" s="171"/>
      <c r="IUX249" s="171"/>
      <c r="IUY249" s="171"/>
      <c r="IUZ249" s="171"/>
      <c r="IVA249" s="171"/>
      <c r="IVB249" s="171"/>
      <c r="IVC249" s="171"/>
      <c r="IVD249" s="171"/>
      <c r="IVE249" s="171"/>
      <c r="IVF249" s="171"/>
      <c r="IVG249" s="171"/>
      <c r="IVH249" s="171"/>
      <c r="IVI249" s="171"/>
      <c r="IVJ249" s="171"/>
      <c r="IVK249" s="171"/>
      <c r="IVL249" s="171"/>
      <c r="IVM249" s="171"/>
      <c r="IVN249" s="171"/>
      <c r="IVO249" s="171"/>
      <c r="IVP249" s="171"/>
      <c r="IVQ249" s="171"/>
      <c r="IVR249" s="171"/>
      <c r="IVS249" s="171"/>
      <c r="IVT249" s="171"/>
      <c r="IVU249" s="171"/>
      <c r="IVV249" s="171"/>
      <c r="IVW249" s="171"/>
      <c r="IVX249" s="171"/>
      <c r="IVY249" s="171"/>
      <c r="IVZ249" s="171"/>
      <c r="IWA249" s="171"/>
      <c r="IWB249" s="171"/>
      <c r="IWC249" s="171"/>
      <c r="IWD249" s="171"/>
      <c r="IWE249" s="171"/>
      <c r="IWF249" s="171"/>
      <c r="IWG249" s="171"/>
      <c r="IWH249" s="171"/>
      <c r="IWI249" s="171"/>
      <c r="IWJ249" s="171"/>
      <c r="IWK249" s="171"/>
      <c r="IWL249" s="171"/>
      <c r="IWM249" s="171"/>
      <c r="IWN249" s="171"/>
      <c r="IWO249" s="171"/>
      <c r="IWP249" s="171"/>
      <c r="IWQ249" s="171"/>
      <c r="IWR249" s="171"/>
      <c r="IWS249" s="171"/>
      <c r="IWT249" s="171"/>
      <c r="IWU249" s="171"/>
      <c r="IWV249" s="171"/>
      <c r="IWW249" s="171"/>
      <c r="IWX249" s="171"/>
      <c r="IWY249" s="171"/>
      <c r="IWZ249" s="171"/>
      <c r="IXA249" s="171"/>
      <c r="IXB249" s="171"/>
      <c r="IXC249" s="171"/>
      <c r="IXD249" s="171"/>
      <c r="IXE249" s="171"/>
      <c r="IXF249" s="171"/>
      <c r="IXG249" s="171"/>
      <c r="IXH249" s="171"/>
      <c r="IXI249" s="171"/>
      <c r="IXJ249" s="171"/>
      <c r="IXK249" s="171"/>
      <c r="IXL249" s="171"/>
      <c r="IXM249" s="171"/>
      <c r="IXN249" s="171"/>
      <c r="IXO249" s="171"/>
      <c r="IXP249" s="171"/>
      <c r="IXQ249" s="171"/>
      <c r="IXR249" s="171"/>
      <c r="IXS249" s="171"/>
      <c r="IXT249" s="171"/>
      <c r="IXU249" s="171"/>
      <c r="IXV249" s="171"/>
      <c r="IXW249" s="171"/>
      <c r="IXX249" s="171"/>
      <c r="IXY249" s="171"/>
      <c r="IXZ249" s="171"/>
      <c r="IYA249" s="171"/>
      <c r="IYB249" s="171"/>
      <c r="IYC249" s="171"/>
      <c r="IYD249" s="171"/>
      <c r="IYE249" s="171"/>
      <c r="IYF249" s="171"/>
      <c r="IYG249" s="171"/>
      <c r="IYH249" s="171"/>
      <c r="IYI249" s="171"/>
      <c r="IYJ249" s="171"/>
      <c r="IYK249" s="171"/>
      <c r="IYL249" s="171"/>
      <c r="IYM249" s="171"/>
      <c r="IYN249" s="171"/>
      <c r="IYO249" s="171"/>
      <c r="IYP249" s="171"/>
      <c r="IYQ249" s="171"/>
      <c r="IYR249" s="171"/>
      <c r="IYS249" s="171"/>
      <c r="IYT249" s="171"/>
      <c r="IYU249" s="171"/>
      <c r="IYV249" s="171"/>
      <c r="IYW249" s="171"/>
      <c r="IYX249" s="171"/>
      <c r="IYY249" s="171"/>
      <c r="IYZ249" s="171"/>
      <c r="IZA249" s="171"/>
      <c r="IZB249" s="171"/>
      <c r="IZC249" s="171"/>
      <c r="IZD249" s="171"/>
      <c r="IZE249" s="171"/>
      <c r="IZF249" s="171"/>
      <c r="IZG249" s="171"/>
      <c r="IZH249" s="171"/>
      <c r="IZI249" s="171"/>
      <c r="IZJ249" s="171"/>
      <c r="IZK249" s="171"/>
      <c r="IZL249" s="171"/>
      <c r="IZM249" s="171"/>
      <c r="IZN249" s="171"/>
      <c r="IZO249" s="171"/>
      <c r="IZP249" s="171"/>
      <c r="IZQ249" s="171"/>
      <c r="IZR249" s="171"/>
      <c r="IZS249" s="171"/>
      <c r="IZT249" s="171"/>
      <c r="IZU249" s="171"/>
      <c r="IZV249" s="171"/>
      <c r="IZW249" s="171"/>
      <c r="IZX249" s="171"/>
      <c r="IZY249" s="171"/>
      <c r="IZZ249" s="171"/>
      <c r="JAA249" s="171"/>
      <c r="JAB249" s="171"/>
      <c r="JAC249" s="171"/>
      <c r="JAD249" s="171"/>
      <c r="JAE249" s="171"/>
      <c r="JAF249" s="171"/>
      <c r="JAG249" s="171"/>
      <c r="JAH249" s="171"/>
      <c r="JAI249" s="171"/>
      <c r="JAJ249" s="171"/>
      <c r="JAK249" s="171"/>
      <c r="JAL249" s="171"/>
      <c r="JAM249" s="171"/>
      <c r="JAN249" s="171"/>
      <c r="JAO249" s="171"/>
      <c r="JAP249" s="171"/>
      <c r="JAQ249" s="171"/>
      <c r="JAR249" s="171"/>
      <c r="JAS249" s="171"/>
      <c r="JAT249" s="171"/>
      <c r="JAU249" s="171"/>
      <c r="JAV249" s="171"/>
      <c r="JAW249" s="171"/>
      <c r="JAX249" s="171"/>
      <c r="JAY249" s="171"/>
      <c r="JAZ249" s="171"/>
      <c r="JBA249" s="171"/>
      <c r="JBB249" s="171"/>
      <c r="JBC249" s="171"/>
      <c r="JBD249" s="171"/>
      <c r="JBE249" s="171"/>
      <c r="JBF249" s="171"/>
      <c r="JBG249" s="171"/>
      <c r="JBH249" s="171"/>
      <c r="JBI249" s="171"/>
      <c r="JBJ249" s="171"/>
      <c r="JBK249" s="171"/>
      <c r="JBL249" s="171"/>
      <c r="JBM249" s="171"/>
      <c r="JBN249" s="171"/>
      <c r="JBO249" s="171"/>
      <c r="JBP249" s="171"/>
      <c r="JBQ249" s="171"/>
      <c r="JBR249" s="171"/>
      <c r="JBS249" s="171"/>
      <c r="JBT249" s="171"/>
      <c r="JBU249" s="171"/>
      <c r="JBV249" s="171"/>
      <c r="JBW249" s="171"/>
      <c r="JBX249" s="171"/>
      <c r="JBY249" s="171"/>
      <c r="JBZ249" s="171"/>
      <c r="JCA249" s="171"/>
      <c r="JCB249" s="171"/>
      <c r="JCC249" s="171"/>
      <c r="JCD249" s="171"/>
      <c r="JCE249" s="171"/>
      <c r="JCF249" s="171"/>
      <c r="JCG249" s="171"/>
      <c r="JCH249" s="171"/>
      <c r="JCI249" s="171"/>
      <c r="JCJ249" s="171"/>
      <c r="JCK249" s="171"/>
      <c r="JCL249" s="171"/>
      <c r="JCM249" s="171"/>
      <c r="JCN249" s="171"/>
      <c r="JCO249" s="171"/>
      <c r="JCP249" s="171"/>
      <c r="JCQ249" s="171"/>
      <c r="JCR249" s="171"/>
      <c r="JCS249" s="171"/>
      <c r="JCT249" s="171"/>
      <c r="JCU249" s="171"/>
      <c r="JCV249" s="171"/>
      <c r="JCW249" s="171"/>
      <c r="JCX249" s="171"/>
      <c r="JCY249" s="171"/>
      <c r="JCZ249" s="171"/>
      <c r="JDA249" s="171"/>
      <c r="JDB249" s="171"/>
      <c r="JDC249" s="171"/>
      <c r="JDD249" s="171"/>
      <c r="JDE249" s="171"/>
      <c r="JDF249" s="171"/>
      <c r="JDG249" s="171"/>
      <c r="JDH249" s="171"/>
      <c r="JDI249" s="171"/>
      <c r="JDJ249" s="171"/>
      <c r="JDK249" s="171"/>
      <c r="JDL249" s="171"/>
      <c r="JDM249" s="171"/>
      <c r="JDN249" s="171"/>
      <c r="JDO249" s="171"/>
      <c r="JDP249" s="171"/>
      <c r="JDQ249" s="171"/>
      <c r="JDR249" s="171"/>
      <c r="JDS249" s="171"/>
      <c r="JDT249" s="171"/>
      <c r="JDU249" s="171"/>
      <c r="JDV249" s="171"/>
      <c r="JDW249" s="171"/>
      <c r="JDX249" s="171"/>
      <c r="JDY249" s="171"/>
      <c r="JDZ249" s="171"/>
      <c r="JEA249" s="171"/>
      <c r="JEB249" s="171"/>
      <c r="JEC249" s="171"/>
      <c r="JED249" s="171"/>
      <c r="JEE249" s="171"/>
      <c r="JEF249" s="171"/>
      <c r="JEG249" s="171"/>
      <c r="JEH249" s="171"/>
      <c r="JEI249" s="171"/>
      <c r="JEJ249" s="171"/>
      <c r="JEK249" s="171"/>
      <c r="JEL249" s="171"/>
      <c r="JEM249" s="171"/>
      <c r="JEN249" s="171"/>
      <c r="JEO249" s="171"/>
      <c r="JEP249" s="171"/>
      <c r="JEQ249" s="171"/>
      <c r="JER249" s="171"/>
      <c r="JES249" s="171"/>
      <c r="JET249" s="171"/>
      <c r="JEU249" s="171"/>
      <c r="JEV249" s="171"/>
      <c r="JEW249" s="171"/>
      <c r="JEX249" s="171"/>
      <c r="JEY249" s="171"/>
      <c r="JEZ249" s="171"/>
      <c r="JFA249" s="171"/>
      <c r="JFB249" s="171"/>
      <c r="JFC249" s="171"/>
      <c r="JFD249" s="171"/>
      <c r="JFE249" s="171"/>
      <c r="JFF249" s="171"/>
      <c r="JFG249" s="171"/>
      <c r="JFH249" s="171"/>
      <c r="JFI249" s="171"/>
      <c r="JFJ249" s="171"/>
      <c r="JFK249" s="171"/>
      <c r="JFL249" s="171"/>
      <c r="JFM249" s="171"/>
      <c r="JFN249" s="171"/>
      <c r="JFO249" s="171"/>
      <c r="JFP249" s="171"/>
      <c r="JFQ249" s="171"/>
      <c r="JFR249" s="171"/>
      <c r="JFS249" s="171"/>
      <c r="JFT249" s="171"/>
      <c r="JFU249" s="171"/>
      <c r="JFV249" s="171"/>
      <c r="JFW249" s="171"/>
      <c r="JFX249" s="171"/>
      <c r="JFY249" s="171"/>
      <c r="JFZ249" s="171"/>
      <c r="JGA249" s="171"/>
      <c r="JGB249" s="171"/>
      <c r="JGC249" s="171"/>
      <c r="JGD249" s="171"/>
      <c r="JGE249" s="171"/>
      <c r="JGF249" s="171"/>
      <c r="JGG249" s="171"/>
      <c r="JGH249" s="171"/>
      <c r="JGI249" s="171"/>
      <c r="JGJ249" s="171"/>
      <c r="JGK249" s="171"/>
      <c r="JGL249" s="171"/>
      <c r="JGM249" s="171"/>
      <c r="JGN249" s="171"/>
      <c r="JGO249" s="171"/>
      <c r="JGP249" s="171"/>
      <c r="JGQ249" s="171"/>
      <c r="JGR249" s="171"/>
      <c r="JGS249" s="171"/>
      <c r="JGT249" s="171"/>
      <c r="JGU249" s="171"/>
      <c r="JGV249" s="171"/>
      <c r="JGW249" s="171"/>
      <c r="JGX249" s="171"/>
      <c r="JGY249" s="171"/>
      <c r="JGZ249" s="171"/>
      <c r="JHA249" s="171"/>
      <c r="JHB249" s="171"/>
      <c r="JHC249" s="171"/>
      <c r="JHD249" s="171"/>
      <c r="JHE249" s="171"/>
      <c r="JHF249" s="171"/>
      <c r="JHG249" s="171"/>
      <c r="JHH249" s="171"/>
      <c r="JHI249" s="171"/>
      <c r="JHJ249" s="171"/>
      <c r="JHK249" s="171"/>
      <c r="JHL249" s="171"/>
      <c r="JHM249" s="171"/>
      <c r="JHN249" s="171"/>
      <c r="JHO249" s="171"/>
      <c r="JHP249" s="171"/>
      <c r="JHQ249" s="171"/>
      <c r="JHR249" s="171"/>
      <c r="JHS249" s="171"/>
      <c r="JHT249" s="171"/>
      <c r="JHU249" s="171"/>
      <c r="JHV249" s="171"/>
      <c r="JHW249" s="171"/>
      <c r="JHX249" s="171"/>
      <c r="JHY249" s="171"/>
      <c r="JHZ249" s="171"/>
      <c r="JIA249" s="171"/>
      <c r="JIB249" s="171"/>
      <c r="JIC249" s="171"/>
      <c r="JID249" s="171"/>
      <c r="JIE249" s="171"/>
      <c r="JIF249" s="171"/>
      <c r="JIG249" s="171"/>
      <c r="JIH249" s="171"/>
      <c r="JII249" s="171"/>
      <c r="JIJ249" s="171"/>
      <c r="JIK249" s="171"/>
      <c r="JIL249" s="171"/>
      <c r="JIM249" s="171"/>
      <c r="JIN249" s="171"/>
      <c r="JIO249" s="171"/>
      <c r="JIP249" s="171"/>
      <c r="JIQ249" s="171"/>
      <c r="JIR249" s="171"/>
      <c r="JIS249" s="171"/>
      <c r="JIT249" s="171"/>
      <c r="JIU249" s="171"/>
      <c r="JIV249" s="171"/>
      <c r="JIW249" s="171"/>
      <c r="JIX249" s="171"/>
      <c r="JIY249" s="171"/>
      <c r="JIZ249" s="171"/>
      <c r="JJA249" s="171"/>
      <c r="JJB249" s="171"/>
      <c r="JJC249" s="171"/>
      <c r="JJD249" s="171"/>
      <c r="JJE249" s="171"/>
      <c r="JJF249" s="171"/>
      <c r="JJG249" s="171"/>
      <c r="JJH249" s="171"/>
      <c r="JJI249" s="171"/>
      <c r="JJJ249" s="171"/>
      <c r="JJK249" s="171"/>
      <c r="JJL249" s="171"/>
      <c r="JJM249" s="171"/>
      <c r="JJN249" s="171"/>
      <c r="JJO249" s="171"/>
      <c r="JJP249" s="171"/>
      <c r="JJQ249" s="171"/>
      <c r="JJR249" s="171"/>
      <c r="JJS249" s="171"/>
      <c r="JJT249" s="171"/>
      <c r="JJU249" s="171"/>
      <c r="JJV249" s="171"/>
      <c r="JJW249" s="171"/>
      <c r="JJX249" s="171"/>
      <c r="JJY249" s="171"/>
      <c r="JJZ249" s="171"/>
      <c r="JKA249" s="171"/>
      <c r="JKB249" s="171"/>
      <c r="JKC249" s="171"/>
      <c r="JKD249" s="171"/>
      <c r="JKE249" s="171"/>
      <c r="JKF249" s="171"/>
      <c r="JKG249" s="171"/>
      <c r="JKH249" s="171"/>
      <c r="JKI249" s="171"/>
      <c r="JKJ249" s="171"/>
      <c r="JKK249" s="171"/>
      <c r="JKL249" s="171"/>
      <c r="JKM249" s="171"/>
      <c r="JKN249" s="171"/>
      <c r="JKO249" s="171"/>
      <c r="JKP249" s="171"/>
      <c r="JKQ249" s="171"/>
      <c r="JKR249" s="171"/>
      <c r="JKS249" s="171"/>
      <c r="JKT249" s="171"/>
      <c r="JKU249" s="171"/>
      <c r="JKV249" s="171"/>
      <c r="JKW249" s="171"/>
      <c r="JKX249" s="171"/>
      <c r="JKY249" s="171"/>
      <c r="JKZ249" s="171"/>
      <c r="JLA249" s="171"/>
      <c r="JLB249" s="171"/>
      <c r="JLC249" s="171"/>
      <c r="JLD249" s="171"/>
      <c r="JLE249" s="171"/>
      <c r="JLF249" s="171"/>
      <c r="JLG249" s="171"/>
      <c r="JLH249" s="171"/>
      <c r="JLI249" s="171"/>
      <c r="JLJ249" s="171"/>
      <c r="JLK249" s="171"/>
      <c r="JLL249" s="171"/>
      <c r="JLM249" s="171"/>
      <c r="JLN249" s="171"/>
      <c r="JLO249" s="171"/>
      <c r="JLP249" s="171"/>
      <c r="JLQ249" s="171"/>
      <c r="JLR249" s="171"/>
      <c r="JLS249" s="171"/>
      <c r="JLT249" s="171"/>
      <c r="JLU249" s="171"/>
      <c r="JLV249" s="171"/>
      <c r="JLW249" s="171"/>
      <c r="JLX249" s="171"/>
      <c r="JLY249" s="171"/>
      <c r="JLZ249" s="171"/>
      <c r="JMA249" s="171"/>
      <c r="JMB249" s="171"/>
      <c r="JMC249" s="171"/>
      <c r="JMD249" s="171"/>
      <c r="JME249" s="171"/>
      <c r="JMF249" s="171"/>
      <c r="JMG249" s="171"/>
      <c r="JMH249" s="171"/>
      <c r="JMI249" s="171"/>
      <c r="JMJ249" s="171"/>
      <c r="JMK249" s="171"/>
      <c r="JML249" s="171"/>
      <c r="JMM249" s="171"/>
      <c r="JMN249" s="171"/>
      <c r="JMO249" s="171"/>
      <c r="JMP249" s="171"/>
      <c r="JMQ249" s="171"/>
      <c r="JMR249" s="171"/>
      <c r="JMS249" s="171"/>
      <c r="JMT249" s="171"/>
      <c r="JMU249" s="171"/>
      <c r="JMV249" s="171"/>
      <c r="JMW249" s="171"/>
      <c r="JMX249" s="171"/>
      <c r="JMY249" s="171"/>
      <c r="JMZ249" s="171"/>
      <c r="JNA249" s="171"/>
      <c r="JNB249" s="171"/>
      <c r="JNC249" s="171"/>
      <c r="JND249" s="171"/>
      <c r="JNE249" s="171"/>
      <c r="JNF249" s="171"/>
      <c r="JNG249" s="171"/>
      <c r="JNH249" s="171"/>
      <c r="JNI249" s="171"/>
      <c r="JNJ249" s="171"/>
      <c r="JNK249" s="171"/>
      <c r="JNL249" s="171"/>
      <c r="JNM249" s="171"/>
      <c r="JNN249" s="171"/>
      <c r="JNO249" s="171"/>
      <c r="JNP249" s="171"/>
      <c r="JNQ249" s="171"/>
      <c r="JNR249" s="171"/>
      <c r="JNS249" s="171"/>
      <c r="JNT249" s="171"/>
      <c r="JNU249" s="171"/>
      <c r="JNV249" s="171"/>
      <c r="JNW249" s="171"/>
      <c r="JNX249" s="171"/>
      <c r="JNY249" s="171"/>
      <c r="JNZ249" s="171"/>
      <c r="JOA249" s="171"/>
      <c r="JOB249" s="171"/>
      <c r="JOC249" s="171"/>
      <c r="JOD249" s="171"/>
      <c r="JOE249" s="171"/>
      <c r="JOF249" s="171"/>
      <c r="JOG249" s="171"/>
      <c r="JOH249" s="171"/>
      <c r="JOI249" s="171"/>
      <c r="JOJ249" s="171"/>
      <c r="JOK249" s="171"/>
      <c r="JOL249" s="171"/>
      <c r="JOM249" s="171"/>
      <c r="JON249" s="171"/>
      <c r="JOO249" s="171"/>
      <c r="JOP249" s="171"/>
      <c r="JOQ249" s="171"/>
      <c r="JOR249" s="171"/>
      <c r="JOS249" s="171"/>
      <c r="JOT249" s="171"/>
      <c r="JOU249" s="171"/>
      <c r="JOV249" s="171"/>
      <c r="JOW249" s="171"/>
      <c r="JOX249" s="171"/>
      <c r="JOY249" s="171"/>
      <c r="JOZ249" s="171"/>
      <c r="JPA249" s="171"/>
      <c r="JPB249" s="171"/>
      <c r="JPC249" s="171"/>
      <c r="JPD249" s="171"/>
      <c r="JPE249" s="171"/>
      <c r="JPF249" s="171"/>
      <c r="JPG249" s="171"/>
      <c r="JPH249" s="171"/>
      <c r="JPI249" s="171"/>
      <c r="JPJ249" s="171"/>
      <c r="JPK249" s="171"/>
      <c r="JPL249" s="171"/>
      <c r="JPM249" s="171"/>
      <c r="JPN249" s="171"/>
      <c r="JPO249" s="171"/>
      <c r="JPP249" s="171"/>
      <c r="JPQ249" s="171"/>
      <c r="JPR249" s="171"/>
      <c r="JPS249" s="171"/>
      <c r="JPT249" s="171"/>
      <c r="JPU249" s="171"/>
      <c r="JPV249" s="171"/>
      <c r="JPW249" s="171"/>
      <c r="JPX249" s="171"/>
      <c r="JPY249" s="171"/>
      <c r="JPZ249" s="171"/>
      <c r="JQA249" s="171"/>
      <c r="JQB249" s="171"/>
      <c r="JQC249" s="171"/>
      <c r="JQD249" s="171"/>
      <c r="JQE249" s="171"/>
      <c r="JQF249" s="171"/>
      <c r="JQG249" s="171"/>
      <c r="JQH249" s="171"/>
      <c r="JQI249" s="171"/>
      <c r="JQJ249" s="171"/>
      <c r="JQK249" s="171"/>
      <c r="JQL249" s="171"/>
      <c r="JQM249" s="171"/>
      <c r="JQN249" s="171"/>
      <c r="JQO249" s="171"/>
      <c r="JQP249" s="171"/>
      <c r="JQQ249" s="171"/>
      <c r="JQR249" s="171"/>
      <c r="JQS249" s="171"/>
      <c r="JQT249" s="171"/>
      <c r="JQU249" s="171"/>
      <c r="JQV249" s="171"/>
      <c r="JQW249" s="171"/>
      <c r="JQX249" s="171"/>
      <c r="JQY249" s="171"/>
      <c r="JQZ249" s="171"/>
      <c r="JRA249" s="171"/>
      <c r="JRB249" s="171"/>
      <c r="JRC249" s="171"/>
      <c r="JRD249" s="171"/>
      <c r="JRE249" s="171"/>
      <c r="JRF249" s="171"/>
      <c r="JRG249" s="171"/>
      <c r="JRH249" s="171"/>
      <c r="JRI249" s="171"/>
      <c r="JRJ249" s="171"/>
      <c r="JRK249" s="171"/>
      <c r="JRL249" s="171"/>
      <c r="JRM249" s="171"/>
      <c r="JRN249" s="171"/>
      <c r="JRO249" s="171"/>
      <c r="JRP249" s="171"/>
      <c r="JRQ249" s="171"/>
      <c r="JRR249" s="171"/>
      <c r="JRS249" s="171"/>
      <c r="JRT249" s="171"/>
      <c r="JRU249" s="171"/>
      <c r="JRV249" s="171"/>
      <c r="JRW249" s="171"/>
      <c r="JRX249" s="171"/>
      <c r="JRY249" s="171"/>
      <c r="JRZ249" s="171"/>
      <c r="JSA249" s="171"/>
      <c r="JSB249" s="171"/>
      <c r="JSC249" s="171"/>
      <c r="JSD249" s="171"/>
      <c r="JSE249" s="171"/>
      <c r="JSF249" s="171"/>
      <c r="JSG249" s="171"/>
      <c r="JSH249" s="171"/>
      <c r="JSI249" s="171"/>
      <c r="JSJ249" s="171"/>
      <c r="JSK249" s="171"/>
      <c r="JSL249" s="171"/>
      <c r="JSM249" s="171"/>
      <c r="JSN249" s="171"/>
      <c r="JSO249" s="171"/>
      <c r="JSP249" s="171"/>
      <c r="JSQ249" s="171"/>
      <c r="JSR249" s="171"/>
      <c r="JSS249" s="171"/>
      <c r="JST249" s="171"/>
      <c r="JSU249" s="171"/>
      <c r="JSV249" s="171"/>
      <c r="JSW249" s="171"/>
      <c r="JSX249" s="171"/>
      <c r="JSY249" s="171"/>
      <c r="JSZ249" s="171"/>
      <c r="JTA249" s="171"/>
      <c r="JTB249" s="171"/>
      <c r="JTC249" s="171"/>
      <c r="JTD249" s="171"/>
      <c r="JTE249" s="171"/>
      <c r="JTF249" s="171"/>
      <c r="JTG249" s="171"/>
      <c r="JTH249" s="171"/>
      <c r="JTI249" s="171"/>
      <c r="JTJ249" s="171"/>
      <c r="JTK249" s="171"/>
      <c r="JTL249" s="171"/>
      <c r="JTM249" s="171"/>
      <c r="JTN249" s="171"/>
      <c r="JTO249" s="171"/>
      <c r="JTP249" s="171"/>
      <c r="JTQ249" s="171"/>
      <c r="JTR249" s="171"/>
      <c r="JTS249" s="171"/>
      <c r="JTT249" s="171"/>
      <c r="JTU249" s="171"/>
      <c r="JTV249" s="171"/>
      <c r="JTW249" s="171"/>
      <c r="JTX249" s="171"/>
      <c r="JTY249" s="171"/>
      <c r="JTZ249" s="171"/>
      <c r="JUA249" s="171"/>
      <c r="JUB249" s="171"/>
      <c r="JUC249" s="171"/>
      <c r="JUD249" s="171"/>
      <c r="JUE249" s="171"/>
      <c r="JUF249" s="171"/>
      <c r="JUG249" s="171"/>
      <c r="JUH249" s="171"/>
      <c r="JUI249" s="171"/>
      <c r="JUJ249" s="171"/>
      <c r="JUK249" s="171"/>
      <c r="JUL249" s="171"/>
      <c r="JUM249" s="171"/>
      <c r="JUN249" s="171"/>
      <c r="JUO249" s="171"/>
      <c r="JUP249" s="171"/>
      <c r="JUQ249" s="171"/>
      <c r="JUR249" s="171"/>
      <c r="JUS249" s="171"/>
      <c r="JUT249" s="171"/>
      <c r="JUU249" s="171"/>
      <c r="JUV249" s="171"/>
      <c r="JUW249" s="171"/>
      <c r="JUX249" s="171"/>
      <c r="JUY249" s="171"/>
      <c r="JUZ249" s="171"/>
      <c r="JVA249" s="171"/>
      <c r="JVB249" s="171"/>
      <c r="JVC249" s="171"/>
      <c r="JVD249" s="171"/>
      <c r="JVE249" s="171"/>
      <c r="JVF249" s="171"/>
      <c r="JVG249" s="171"/>
      <c r="JVH249" s="171"/>
      <c r="JVI249" s="171"/>
      <c r="JVJ249" s="171"/>
      <c r="JVK249" s="171"/>
      <c r="JVL249" s="171"/>
      <c r="JVM249" s="171"/>
      <c r="JVN249" s="171"/>
      <c r="JVO249" s="171"/>
      <c r="JVP249" s="171"/>
      <c r="JVQ249" s="171"/>
      <c r="JVR249" s="171"/>
      <c r="JVS249" s="171"/>
      <c r="JVT249" s="171"/>
      <c r="JVU249" s="171"/>
      <c r="JVV249" s="171"/>
      <c r="JVW249" s="171"/>
      <c r="JVX249" s="171"/>
      <c r="JVY249" s="171"/>
      <c r="JVZ249" s="171"/>
      <c r="JWA249" s="171"/>
      <c r="JWB249" s="171"/>
      <c r="JWC249" s="171"/>
      <c r="JWD249" s="171"/>
      <c r="JWE249" s="171"/>
      <c r="JWF249" s="171"/>
      <c r="JWG249" s="171"/>
      <c r="JWH249" s="171"/>
      <c r="JWI249" s="171"/>
      <c r="JWJ249" s="171"/>
      <c r="JWK249" s="171"/>
      <c r="JWL249" s="171"/>
      <c r="JWM249" s="171"/>
      <c r="JWN249" s="171"/>
      <c r="JWO249" s="171"/>
      <c r="JWP249" s="171"/>
      <c r="JWQ249" s="171"/>
      <c r="JWR249" s="171"/>
      <c r="JWS249" s="171"/>
      <c r="JWT249" s="171"/>
      <c r="JWU249" s="171"/>
      <c r="JWV249" s="171"/>
      <c r="JWW249" s="171"/>
      <c r="JWX249" s="171"/>
      <c r="JWY249" s="171"/>
      <c r="JWZ249" s="171"/>
      <c r="JXA249" s="171"/>
      <c r="JXB249" s="171"/>
      <c r="JXC249" s="171"/>
      <c r="JXD249" s="171"/>
      <c r="JXE249" s="171"/>
      <c r="JXF249" s="171"/>
      <c r="JXG249" s="171"/>
      <c r="JXH249" s="171"/>
      <c r="JXI249" s="171"/>
      <c r="JXJ249" s="171"/>
      <c r="JXK249" s="171"/>
      <c r="JXL249" s="171"/>
      <c r="JXM249" s="171"/>
      <c r="JXN249" s="171"/>
      <c r="JXO249" s="171"/>
      <c r="JXP249" s="171"/>
      <c r="JXQ249" s="171"/>
      <c r="JXR249" s="171"/>
      <c r="JXS249" s="171"/>
      <c r="JXT249" s="171"/>
      <c r="JXU249" s="171"/>
      <c r="JXV249" s="171"/>
      <c r="JXW249" s="171"/>
      <c r="JXX249" s="171"/>
      <c r="JXY249" s="171"/>
      <c r="JXZ249" s="171"/>
      <c r="JYA249" s="171"/>
      <c r="JYB249" s="171"/>
      <c r="JYC249" s="171"/>
      <c r="JYD249" s="171"/>
      <c r="JYE249" s="171"/>
      <c r="JYF249" s="171"/>
      <c r="JYG249" s="171"/>
      <c r="JYH249" s="171"/>
      <c r="JYI249" s="171"/>
      <c r="JYJ249" s="171"/>
      <c r="JYK249" s="171"/>
      <c r="JYL249" s="171"/>
      <c r="JYM249" s="171"/>
      <c r="JYN249" s="171"/>
      <c r="JYO249" s="171"/>
      <c r="JYP249" s="171"/>
      <c r="JYQ249" s="171"/>
      <c r="JYR249" s="171"/>
      <c r="JYS249" s="171"/>
      <c r="JYT249" s="171"/>
      <c r="JYU249" s="171"/>
      <c r="JYV249" s="171"/>
      <c r="JYW249" s="171"/>
      <c r="JYX249" s="171"/>
      <c r="JYY249" s="171"/>
      <c r="JYZ249" s="171"/>
      <c r="JZA249" s="171"/>
      <c r="JZB249" s="171"/>
      <c r="JZC249" s="171"/>
      <c r="JZD249" s="171"/>
      <c r="JZE249" s="171"/>
      <c r="JZF249" s="171"/>
      <c r="JZG249" s="171"/>
      <c r="JZH249" s="171"/>
      <c r="JZI249" s="171"/>
      <c r="JZJ249" s="171"/>
      <c r="JZK249" s="171"/>
      <c r="JZL249" s="171"/>
      <c r="JZM249" s="171"/>
      <c r="JZN249" s="171"/>
      <c r="JZO249" s="171"/>
      <c r="JZP249" s="171"/>
      <c r="JZQ249" s="171"/>
      <c r="JZR249" s="171"/>
      <c r="JZS249" s="171"/>
      <c r="JZT249" s="171"/>
      <c r="JZU249" s="171"/>
      <c r="JZV249" s="171"/>
      <c r="JZW249" s="171"/>
      <c r="JZX249" s="171"/>
      <c r="JZY249" s="171"/>
      <c r="JZZ249" s="171"/>
      <c r="KAA249" s="171"/>
      <c r="KAB249" s="171"/>
      <c r="KAC249" s="171"/>
      <c r="KAD249" s="171"/>
      <c r="KAE249" s="171"/>
      <c r="KAF249" s="171"/>
      <c r="KAG249" s="171"/>
      <c r="KAH249" s="171"/>
      <c r="KAI249" s="171"/>
      <c r="KAJ249" s="171"/>
      <c r="KAK249" s="171"/>
      <c r="KAL249" s="171"/>
      <c r="KAM249" s="171"/>
      <c r="KAN249" s="171"/>
      <c r="KAO249" s="171"/>
      <c r="KAP249" s="171"/>
      <c r="KAQ249" s="171"/>
      <c r="KAR249" s="171"/>
      <c r="KAS249" s="171"/>
      <c r="KAT249" s="171"/>
      <c r="KAU249" s="171"/>
      <c r="KAV249" s="171"/>
      <c r="KAW249" s="171"/>
      <c r="KAX249" s="171"/>
      <c r="KAY249" s="171"/>
      <c r="KAZ249" s="171"/>
      <c r="KBA249" s="171"/>
      <c r="KBB249" s="171"/>
      <c r="KBC249" s="171"/>
      <c r="KBD249" s="171"/>
      <c r="KBE249" s="171"/>
      <c r="KBF249" s="171"/>
      <c r="KBG249" s="171"/>
      <c r="KBH249" s="171"/>
      <c r="KBI249" s="171"/>
      <c r="KBJ249" s="171"/>
      <c r="KBK249" s="171"/>
      <c r="KBL249" s="171"/>
      <c r="KBM249" s="171"/>
      <c r="KBN249" s="171"/>
      <c r="KBO249" s="171"/>
      <c r="KBP249" s="171"/>
      <c r="KBQ249" s="171"/>
      <c r="KBR249" s="171"/>
      <c r="KBS249" s="171"/>
      <c r="KBT249" s="171"/>
      <c r="KBU249" s="171"/>
      <c r="KBV249" s="171"/>
      <c r="KBW249" s="171"/>
      <c r="KBX249" s="171"/>
      <c r="KBY249" s="171"/>
      <c r="KBZ249" s="171"/>
      <c r="KCA249" s="171"/>
      <c r="KCB249" s="171"/>
      <c r="KCC249" s="171"/>
      <c r="KCD249" s="171"/>
      <c r="KCE249" s="171"/>
      <c r="KCF249" s="171"/>
      <c r="KCG249" s="171"/>
      <c r="KCH249" s="171"/>
      <c r="KCI249" s="171"/>
      <c r="KCJ249" s="171"/>
      <c r="KCK249" s="171"/>
      <c r="KCL249" s="171"/>
      <c r="KCM249" s="171"/>
      <c r="KCN249" s="171"/>
      <c r="KCO249" s="171"/>
      <c r="KCP249" s="171"/>
      <c r="KCQ249" s="171"/>
      <c r="KCR249" s="171"/>
      <c r="KCS249" s="171"/>
      <c r="KCT249" s="171"/>
      <c r="KCU249" s="171"/>
      <c r="KCV249" s="171"/>
      <c r="KCW249" s="171"/>
      <c r="KCX249" s="171"/>
      <c r="KCY249" s="171"/>
      <c r="KCZ249" s="171"/>
      <c r="KDA249" s="171"/>
      <c r="KDB249" s="171"/>
      <c r="KDC249" s="171"/>
      <c r="KDD249" s="171"/>
      <c r="KDE249" s="171"/>
      <c r="KDF249" s="171"/>
      <c r="KDG249" s="171"/>
      <c r="KDH249" s="171"/>
      <c r="KDI249" s="171"/>
      <c r="KDJ249" s="171"/>
      <c r="KDK249" s="171"/>
      <c r="KDL249" s="171"/>
      <c r="KDM249" s="171"/>
      <c r="KDN249" s="171"/>
      <c r="KDO249" s="171"/>
      <c r="KDP249" s="171"/>
      <c r="KDQ249" s="171"/>
      <c r="KDR249" s="171"/>
      <c r="KDS249" s="171"/>
      <c r="KDT249" s="171"/>
      <c r="KDU249" s="171"/>
      <c r="KDV249" s="171"/>
      <c r="KDW249" s="171"/>
      <c r="KDX249" s="171"/>
      <c r="KDY249" s="171"/>
      <c r="KDZ249" s="171"/>
      <c r="KEA249" s="171"/>
      <c r="KEB249" s="171"/>
      <c r="KEC249" s="171"/>
      <c r="KED249" s="171"/>
      <c r="KEE249" s="171"/>
      <c r="KEF249" s="171"/>
      <c r="KEG249" s="171"/>
      <c r="KEH249" s="171"/>
      <c r="KEI249" s="171"/>
      <c r="KEJ249" s="171"/>
      <c r="KEK249" s="171"/>
      <c r="KEL249" s="171"/>
      <c r="KEM249" s="171"/>
      <c r="KEN249" s="171"/>
      <c r="KEO249" s="171"/>
      <c r="KEP249" s="171"/>
      <c r="KEQ249" s="171"/>
      <c r="KER249" s="171"/>
      <c r="KES249" s="171"/>
      <c r="KET249" s="171"/>
      <c r="KEU249" s="171"/>
      <c r="KEV249" s="171"/>
      <c r="KEW249" s="171"/>
      <c r="KEX249" s="171"/>
      <c r="KEY249" s="171"/>
      <c r="KEZ249" s="171"/>
      <c r="KFA249" s="171"/>
      <c r="KFB249" s="171"/>
      <c r="KFC249" s="171"/>
      <c r="KFD249" s="171"/>
      <c r="KFE249" s="171"/>
      <c r="KFF249" s="171"/>
      <c r="KFG249" s="171"/>
      <c r="KFH249" s="171"/>
      <c r="KFI249" s="171"/>
      <c r="KFJ249" s="171"/>
      <c r="KFK249" s="171"/>
      <c r="KFL249" s="171"/>
      <c r="KFM249" s="171"/>
      <c r="KFN249" s="171"/>
      <c r="KFO249" s="171"/>
      <c r="KFP249" s="171"/>
      <c r="KFQ249" s="171"/>
      <c r="KFR249" s="171"/>
      <c r="KFS249" s="171"/>
      <c r="KFT249" s="171"/>
      <c r="KFU249" s="171"/>
      <c r="KFV249" s="171"/>
      <c r="KFW249" s="171"/>
      <c r="KFX249" s="171"/>
      <c r="KFY249" s="171"/>
      <c r="KFZ249" s="171"/>
      <c r="KGA249" s="171"/>
      <c r="KGB249" s="171"/>
      <c r="KGC249" s="171"/>
      <c r="KGD249" s="171"/>
      <c r="KGE249" s="171"/>
      <c r="KGF249" s="171"/>
      <c r="KGG249" s="171"/>
      <c r="KGH249" s="171"/>
      <c r="KGI249" s="171"/>
      <c r="KGJ249" s="171"/>
      <c r="KGK249" s="171"/>
      <c r="KGL249" s="171"/>
      <c r="KGM249" s="171"/>
      <c r="KGN249" s="171"/>
      <c r="KGO249" s="171"/>
      <c r="KGP249" s="171"/>
      <c r="KGQ249" s="171"/>
      <c r="KGR249" s="171"/>
      <c r="KGS249" s="171"/>
      <c r="KGT249" s="171"/>
      <c r="KGU249" s="171"/>
      <c r="KGV249" s="171"/>
      <c r="KGW249" s="171"/>
      <c r="KGX249" s="171"/>
      <c r="KGY249" s="171"/>
      <c r="KGZ249" s="171"/>
      <c r="KHA249" s="171"/>
      <c r="KHB249" s="171"/>
      <c r="KHC249" s="171"/>
      <c r="KHD249" s="171"/>
      <c r="KHE249" s="171"/>
      <c r="KHF249" s="171"/>
      <c r="KHG249" s="171"/>
      <c r="KHH249" s="171"/>
      <c r="KHI249" s="171"/>
      <c r="KHJ249" s="171"/>
      <c r="KHK249" s="171"/>
      <c r="KHL249" s="171"/>
      <c r="KHM249" s="171"/>
      <c r="KHN249" s="171"/>
      <c r="KHO249" s="171"/>
      <c r="KHP249" s="171"/>
      <c r="KHQ249" s="171"/>
      <c r="KHR249" s="171"/>
      <c r="KHS249" s="171"/>
      <c r="KHT249" s="171"/>
      <c r="KHU249" s="171"/>
      <c r="KHV249" s="171"/>
      <c r="KHW249" s="171"/>
      <c r="KHX249" s="171"/>
      <c r="KHY249" s="171"/>
      <c r="KHZ249" s="171"/>
      <c r="KIA249" s="171"/>
      <c r="KIB249" s="171"/>
      <c r="KIC249" s="171"/>
      <c r="KID249" s="171"/>
      <c r="KIE249" s="171"/>
      <c r="KIF249" s="171"/>
      <c r="KIG249" s="171"/>
      <c r="KIH249" s="171"/>
      <c r="KII249" s="171"/>
      <c r="KIJ249" s="171"/>
      <c r="KIK249" s="171"/>
      <c r="KIL249" s="171"/>
      <c r="KIM249" s="171"/>
      <c r="KIN249" s="171"/>
      <c r="KIO249" s="171"/>
      <c r="KIP249" s="171"/>
      <c r="KIQ249" s="171"/>
      <c r="KIR249" s="171"/>
      <c r="KIS249" s="171"/>
      <c r="KIT249" s="171"/>
      <c r="KIU249" s="171"/>
      <c r="KIV249" s="171"/>
      <c r="KIW249" s="171"/>
      <c r="KIX249" s="171"/>
      <c r="KIY249" s="171"/>
      <c r="KIZ249" s="171"/>
      <c r="KJA249" s="171"/>
      <c r="KJB249" s="171"/>
      <c r="KJC249" s="171"/>
      <c r="KJD249" s="171"/>
      <c r="KJE249" s="171"/>
      <c r="KJF249" s="171"/>
      <c r="KJG249" s="171"/>
      <c r="KJH249" s="171"/>
      <c r="KJI249" s="171"/>
      <c r="KJJ249" s="171"/>
      <c r="KJK249" s="171"/>
      <c r="KJL249" s="171"/>
      <c r="KJM249" s="171"/>
      <c r="KJN249" s="171"/>
      <c r="KJO249" s="171"/>
      <c r="KJP249" s="171"/>
      <c r="KJQ249" s="171"/>
      <c r="KJR249" s="171"/>
      <c r="KJS249" s="171"/>
      <c r="KJT249" s="171"/>
      <c r="KJU249" s="171"/>
      <c r="KJV249" s="171"/>
      <c r="KJW249" s="171"/>
      <c r="KJX249" s="171"/>
      <c r="KJY249" s="171"/>
      <c r="KJZ249" s="171"/>
      <c r="KKA249" s="171"/>
      <c r="KKB249" s="171"/>
      <c r="KKC249" s="171"/>
      <c r="KKD249" s="171"/>
      <c r="KKE249" s="171"/>
      <c r="KKF249" s="171"/>
      <c r="KKG249" s="171"/>
      <c r="KKH249" s="171"/>
      <c r="KKI249" s="171"/>
      <c r="KKJ249" s="171"/>
      <c r="KKK249" s="171"/>
      <c r="KKL249" s="171"/>
      <c r="KKM249" s="171"/>
      <c r="KKN249" s="171"/>
      <c r="KKO249" s="171"/>
      <c r="KKP249" s="171"/>
      <c r="KKQ249" s="171"/>
      <c r="KKR249" s="171"/>
      <c r="KKS249" s="171"/>
      <c r="KKT249" s="171"/>
      <c r="KKU249" s="171"/>
      <c r="KKV249" s="171"/>
      <c r="KKW249" s="171"/>
      <c r="KKX249" s="171"/>
      <c r="KKY249" s="171"/>
      <c r="KKZ249" s="171"/>
      <c r="KLA249" s="171"/>
      <c r="KLB249" s="171"/>
      <c r="KLC249" s="171"/>
      <c r="KLD249" s="171"/>
      <c r="KLE249" s="171"/>
      <c r="KLF249" s="171"/>
      <c r="KLG249" s="171"/>
      <c r="KLH249" s="171"/>
      <c r="KLI249" s="171"/>
      <c r="KLJ249" s="171"/>
      <c r="KLK249" s="171"/>
      <c r="KLL249" s="171"/>
      <c r="KLM249" s="171"/>
      <c r="KLN249" s="171"/>
      <c r="KLO249" s="171"/>
      <c r="KLP249" s="171"/>
      <c r="KLQ249" s="171"/>
      <c r="KLR249" s="171"/>
      <c r="KLS249" s="171"/>
      <c r="KLT249" s="171"/>
      <c r="KLU249" s="171"/>
      <c r="KLV249" s="171"/>
      <c r="KLW249" s="171"/>
      <c r="KLX249" s="171"/>
      <c r="KLY249" s="171"/>
      <c r="KLZ249" s="171"/>
      <c r="KMA249" s="171"/>
      <c r="KMB249" s="171"/>
      <c r="KMC249" s="171"/>
      <c r="KMD249" s="171"/>
      <c r="KME249" s="171"/>
      <c r="KMF249" s="171"/>
      <c r="KMG249" s="171"/>
      <c r="KMH249" s="171"/>
      <c r="KMI249" s="171"/>
      <c r="KMJ249" s="171"/>
      <c r="KMK249" s="171"/>
      <c r="KML249" s="171"/>
      <c r="KMM249" s="171"/>
      <c r="KMN249" s="171"/>
      <c r="KMO249" s="171"/>
      <c r="KMP249" s="171"/>
      <c r="KMQ249" s="171"/>
      <c r="KMR249" s="171"/>
      <c r="KMS249" s="171"/>
      <c r="KMT249" s="171"/>
      <c r="KMU249" s="171"/>
      <c r="KMV249" s="171"/>
      <c r="KMW249" s="171"/>
      <c r="KMX249" s="171"/>
      <c r="KMY249" s="171"/>
      <c r="KMZ249" s="171"/>
      <c r="KNA249" s="171"/>
      <c r="KNB249" s="171"/>
      <c r="KNC249" s="171"/>
      <c r="KND249" s="171"/>
      <c r="KNE249" s="171"/>
      <c r="KNF249" s="171"/>
      <c r="KNG249" s="171"/>
      <c r="KNH249" s="171"/>
      <c r="KNI249" s="171"/>
      <c r="KNJ249" s="171"/>
      <c r="KNK249" s="171"/>
      <c r="KNL249" s="171"/>
      <c r="KNM249" s="171"/>
      <c r="KNN249" s="171"/>
      <c r="KNO249" s="171"/>
      <c r="KNP249" s="171"/>
      <c r="KNQ249" s="171"/>
      <c r="KNR249" s="171"/>
      <c r="KNS249" s="171"/>
      <c r="KNT249" s="171"/>
      <c r="KNU249" s="171"/>
      <c r="KNV249" s="171"/>
      <c r="KNW249" s="171"/>
      <c r="KNX249" s="171"/>
      <c r="KNY249" s="171"/>
      <c r="KNZ249" s="171"/>
      <c r="KOA249" s="171"/>
      <c r="KOB249" s="171"/>
      <c r="KOC249" s="171"/>
      <c r="KOD249" s="171"/>
      <c r="KOE249" s="171"/>
      <c r="KOF249" s="171"/>
      <c r="KOG249" s="171"/>
      <c r="KOH249" s="171"/>
      <c r="KOI249" s="171"/>
      <c r="KOJ249" s="171"/>
      <c r="KOK249" s="171"/>
      <c r="KOL249" s="171"/>
      <c r="KOM249" s="171"/>
      <c r="KON249" s="171"/>
      <c r="KOO249" s="171"/>
      <c r="KOP249" s="171"/>
      <c r="KOQ249" s="171"/>
      <c r="KOR249" s="171"/>
      <c r="KOS249" s="171"/>
      <c r="KOT249" s="171"/>
      <c r="KOU249" s="171"/>
      <c r="KOV249" s="171"/>
      <c r="KOW249" s="171"/>
      <c r="KOX249" s="171"/>
      <c r="KOY249" s="171"/>
      <c r="KOZ249" s="171"/>
      <c r="KPA249" s="171"/>
      <c r="KPB249" s="171"/>
      <c r="KPC249" s="171"/>
      <c r="KPD249" s="171"/>
      <c r="KPE249" s="171"/>
      <c r="KPF249" s="171"/>
      <c r="KPG249" s="171"/>
      <c r="KPH249" s="171"/>
      <c r="KPI249" s="171"/>
      <c r="KPJ249" s="171"/>
      <c r="KPK249" s="171"/>
      <c r="KPL249" s="171"/>
      <c r="KPM249" s="171"/>
      <c r="KPN249" s="171"/>
      <c r="KPO249" s="171"/>
      <c r="KPP249" s="171"/>
      <c r="KPQ249" s="171"/>
      <c r="KPR249" s="171"/>
      <c r="KPS249" s="171"/>
      <c r="KPT249" s="171"/>
      <c r="KPU249" s="171"/>
      <c r="KPV249" s="171"/>
      <c r="KPW249" s="171"/>
      <c r="KPX249" s="171"/>
      <c r="KPY249" s="171"/>
      <c r="KPZ249" s="171"/>
      <c r="KQA249" s="171"/>
      <c r="KQB249" s="171"/>
      <c r="KQC249" s="171"/>
      <c r="KQD249" s="171"/>
      <c r="KQE249" s="171"/>
      <c r="KQF249" s="171"/>
      <c r="KQG249" s="171"/>
      <c r="KQH249" s="171"/>
      <c r="KQI249" s="171"/>
      <c r="KQJ249" s="171"/>
      <c r="KQK249" s="171"/>
      <c r="KQL249" s="171"/>
      <c r="KQM249" s="171"/>
      <c r="KQN249" s="171"/>
      <c r="KQO249" s="171"/>
      <c r="KQP249" s="171"/>
      <c r="KQQ249" s="171"/>
      <c r="KQR249" s="171"/>
      <c r="KQS249" s="171"/>
      <c r="KQT249" s="171"/>
      <c r="KQU249" s="171"/>
      <c r="KQV249" s="171"/>
      <c r="KQW249" s="171"/>
      <c r="KQX249" s="171"/>
      <c r="KQY249" s="171"/>
      <c r="KQZ249" s="171"/>
      <c r="KRA249" s="171"/>
      <c r="KRB249" s="171"/>
      <c r="KRC249" s="171"/>
      <c r="KRD249" s="171"/>
      <c r="KRE249" s="171"/>
      <c r="KRF249" s="171"/>
      <c r="KRG249" s="171"/>
      <c r="KRH249" s="171"/>
      <c r="KRI249" s="171"/>
      <c r="KRJ249" s="171"/>
      <c r="KRK249" s="171"/>
      <c r="KRL249" s="171"/>
      <c r="KRM249" s="171"/>
      <c r="KRN249" s="171"/>
      <c r="KRO249" s="171"/>
      <c r="KRP249" s="171"/>
      <c r="KRQ249" s="171"/>
      <c r="KRR249" s="171"/>
      <c r="KRS249" s="171"/>
      <c r="KRT249" s="171"/>
      <c r="KRU249" s="171"/>
      <c r="KRV249" s="171"/>
      <c r="KRW249" s="171"/>
      <c r="KRX249" s="171"/>
      <c r="KRY249" s="171"/>
      <c r="KRZ249" s="171"/>
      <c r="KSA249" s="171"/>
      <c r="KSB249" s="171"/>
      <c r="KSC249" s="171"/>
      <c r="KSD249" s="171"/>
      <c r="KSE249" s="171"/>
      <c r="KSF249" s="171"/>
      <c r="KSG249" s="171"/>
      <c r="KSH249" s="171"/>
      <c r="KSI249" s="171"/>
      <c r="KSJ249" s="171"/>
      <c r="KSK249" s="171"/>
      <c r="KSL249" s="171"/>
      <c r="KSM249" s="171"/>
      <c r="KSN249" s="171"/>
      <c r="KSO249" s="171"/>
      <c r="KSP249" s="171"/>
      <c r="KSQ249" s="171"/>
      <c r="KSR249" s="171"/>
      <c r="KSS249" s="171"/>
      <c r="KST249" s="171"/>
      <c r="KSU249" s="171"/>
      <c r="KSV249" s="171"/>
      <c r="KSW249" s="171"/>
      <c r="KSX249" s="171"/>
      <c r="KSY249" s="171"/>
      <c r="KSZ249" s="171"/>
      <c r="KTA249" s="171"/>
      <c r="KTB249" s="171"/>
      <c r="KTC249" s="171"/>
      <c r="KTD249" s="171"/>
      <c r="KTE249" s="171"/>
      <c r="KTF249" s="171"/>
      <c r="KTG249" s="171"/>
      <c r="KTH249" s="171"/>
      <c r="KTI249" s="171"/>
      <c r="KTJ249" s="171"/>
      <c r="KTK249" s="171"/>
      <c r="KTL249" s="171"/>
      <c r="KTM249" s="171"/>
      <c r="KTN249" s="171"/>
      <c r="KTO249" s="171"/>
      <c r="KTP249" s="171"/>
      <c r="KTQ249" s="171"/>
      <c r="KTR249" s="171"/>
      <c r="KTS249" s="171"/>
      <c r="KTT249" s="171"/>
      <c r="KTU249" s="171"/>
      <c r="KTV249" s="171"/>
      <c r="KTW249" s="171"/>
      <c r="KTX249" s="171"/>
      <c r="KTY249" s="171"/>
      <c r="KTZ249" s="171"/>
      <c r="KUA249" s="171"/>
      <c r="KUB249" s="171"/>
      <c r="KUC249" s="171"/>
      <c r="KUD249" s="171"/>
      <c r="KUE249" s="171"/>
      <c r="KUF249" s="171"/>
      <c r="KUG249" s="171"/>
      <c r="KUH249" s="171"/>
      <c r="KUI249" s="171"/>
      <c r="KUJ249" s="171"/>
      <c r="KUK249" s="171"/>
      <c r="KUL249" s="171"/>
      <c r="KUM249" s="171"/>
      <c r="KUN249" s="171"/>
      <c r="KUO249" s="171"/>
      <c r="KUP249" s="171"/>
      <c r="KUQ249" s="171"/>
      <c r="KUR249" s="171"/>
      <c r="KUS249" s="171"/>
      <c r="KUT249" s="171"/>
      <c r="KUU249" s="171"/>
      <c r="KUV249" s="171"/>
      <c r="KUW249" s="171"/>
      <c r="KUX249" s="171"/>
      <c r="KUY249" s="171"/>
      <c r="KUZ249" s="171"/>
      <c r="KVA249" s="171"/>
      <c r="KVB249" s="171"/>
      <c r="KVC249" s="171"/>
      <c r="KVD249" s="171"/>
      <c r="KVE249" s="171"/>
      <c r="KVF249" s="171"/>
      <c r="KVG249" s="171"/>
      <c r="KVH249" s="171"/>
      <c r="KVI249" s="171"/>
      <c r="KVJ249" s="171"/>
      <c r="KVK249" s="171"/>
      <c r="KVL249" s="171"/>
      <c r="KVM249" s="171"/>
      <c r="KVN249" s="171"/>
      <c r="KVO249" s="171"/>
      <c r="KVP249" s="171"/>
      <c r="KVQ249" s="171"/>
      <c r="KVR249" s="171"/>
      <c r="KVS249" s="171"/>
      <c r="KVT249" s="171"/>
      <c r="KVU249" s="171"/>
      <c r="KVV249" s="171"/>
      <c r="KVW249" s="171"/>
      <c r="KVX249" s="171"/>
      <c r="KVY249" s="171"/>
      <c r="KVZ249" s="171"/>
      <c r="KWA249" s="171"/>
      <c r="KWB249" s="171"/>
      <c r="KWC249" s="171"/>
      <c r="KWD249" s="171"/>
      <c r="KWE249" s="171"/>
      <c r="KWF249" s="171"/>
      <c r="KWG249" s="171"/>
      <c r="KWH249" s="171"/>
      <c r="KWI249" s="171"/>
      <c r="KWJ249" s="171"/>
      <c r="KWK249" s="171"/>
      <c r="KWL249" s="171"/>
      <c r="KWM249" s="171"/>
      <c r="KWN249" s="171"/>
      <c r="KWO249" s="171"/>
      <c r="KWP249" s="171"/>
      <c r="KWQ249" s="171"/>
      <c r="KWR249" s="171"/>
      <c r="KWS249" s="171"/>
      <c r="KWT249" s="171"/>
      <c r="KWU249" s="171"/>
      <c r="KWV249" s="171"/>
      <c r="KWW249" s="171"/>
      <c r="KWX249" s="171"/>
      <c r="KWY249" s="171"/>
      <c r="KWZ249" s="171"/>
      <c r="KXA249" s="171"/>
      <c r="KXB249" s="171"/>
      <c r="KXC249" s="171"/>
      <c r="KXD249" s="171"/>
      <c r="KXE249" s="171"/>
      <c r="KXF249" s="171"/>
      <c r="KXG249" s="171"/>
      <c r="KXH249" s="171"/>
      <c r="KXI249" s="171"/>
      <c r="KXJ249" s="171"/>
      <c r="KXK249" s="171"/>
      <c r="KXL249" s="171"/>
      <c r="KXM249" s="171"/>
      <c r="KXN249" s="171"/>
      <c r="KXO249" s="171"/>
      <c r="KXP249" s="171"/>
      <c r="KXQ249" s="171"/>
      <c r="KXR249" s="171"/>
      <c r="KXS249" s="171"/>
      <c r="KXT249" s="171"/>
      <c r="KXU249" s="171"/>
      <c r="KXV249" s="171"/>
      <c r="KXW249" s="171"/>
      <c r="KXX249" s="171"/>
      <c r="KXY249" s="171"/>
      <c r="KXZ249" s="171"/>
      <c r="KYA249" s="171"/>
      <c r="KYB249" s="171"/>
      <c r="KYC249" s="171"/>
      <c r="KYD249" s="171"/>
      <c r="KYE249" s="171"/>
      <c r="KYF249" s="171"/>
      <c r="KYG249" s="171"/>
      <c r="KYH249" s="171"/>
      <c r="KYI249" s="171"/>
      <c r="KYJ249" s="171"/>
      <c r="KYK249" s="171"/>
      <c r="KYL249" s="171"/>
      <c r="KYM249" s="171"/>
      <c r="KYN249" s="171"/>
      <c r="KYO249" s="171"/>
      <c r="KYP249" s="171"/>
      <c r="KYQ249" s="171"/>
      <c r="KYR249" s="171"/>
      <c r="KYS249" s="171"/>
      <c r="KYT249" s="171"/>
      <c r="KYU249" s="171"/>
      <c r="KYV249" s="171"/>
      <c r="KYW249" s="171"/>
      <c r="KYX249" s="171"/>
      <c r="KYY249" s="171"/>
      <c r="KYZ249" s="171"/>
      <c r="KZA249" s="171"/>
      <c r="KZB249" s="171"/>
      <c r="KZC249" s="171"/>
      <c r="KZD249" s="171"/>
      <c r="KZE249" s="171"/>
      <c r="KZF249" s="171"/>
      <c r="KZG249" s="171"/>
      <c r="KZH249" s="171"/>
      <c r="KZI249" s="171"/>
      <c r="KZJ249" s="171"/>
      <c r="KZK249" s="171"/>
      <c r="KZL249" s="171"/>
      <c r="KZM249" s="171"/>
      <c r="KZN249" s="171"/>
      <c r="KZO249" s="171"/>
      <c r="KZP249" s="171"/>
      <c r="KZQ249" s="171"/>
      <c r="KZR249" s="171"/>
      <c r="KZS249" s="171"/>
      <c r="KZT249" s="171"/>
      <c r="KZU249" s="171"/>
      <c r="KZV249" s="171"/>
      <c r="KZW249" s="171"/>
      <c r="KZX249" s="171"/>
      <c r="KZY249" s="171"/>
      <c r="KZZ249" s="171"/>
      <c r="LAA249" s="171"/>
      <c r="LAB249" s="171"/>
      <c r="LAC249" s="171"/>
      <c r="LAD249" s="171"/>
      <c r="LAE249" s="171"/>
      <c r="LAF249" s="171"/>
      <c r="LAG249" s="171"/>
      <c r="LAH249" s="171"/>
      <c r="LAI249" s="171"/>
      <c r="LAJ249" s="171"/>
      <c r="LAK249" s="171"/>
      <c r="LAL249" s="171"/>
      <c r="LAM249" s="171"/>
      <c r="LAN249" s="171"/>
      <c r="LAO249" s="171"/>
      <c r="LAP249" s="171"/>
      <c r="LAQ249" s="171"/>
      <c r="LAR249" s="171"/>
      <c r="LAS249" s="171"/>
      <c r="LAT249" s="171"/>
      <c r="LAU249" s="171"/>
      <c r="LAV249" s="171"/>
      <c r="LAW249" s="171"/>
      <c r="LAX249" s="171"/>
      <c r="LAY249" s="171"/>
      <c r="LAZ249" s="171"/>
      <c r="LBA249" s="171"/>
      <c r="LBB249" s="171"/>
      <c r="LBC249" s="171"/>
      <c r="LBD249" s="171"/>
      <c r="LBE249" s="171"/>
      <c r="LBF249" s="171"/>
      <c r="LBG249" s="171"/>
      <c r="LBH249" s="171"/>
      <c r="LBI249" s="171"/>
      <c r="LBJ249" s="171"/>
      <c r="LBK249" s="171"/>
      <c r="LBL249" s="171"/>
      <c r="LBM249" s="171"/>
      <c r="LBN249" s="171"/>
      <c r="LBO249" s="171"/>
      <c r="LBP249" s="171"/>
      <c r="LBQ249" s="171"/>
      <c r="LBR249" s="171"/>
      <c r="LBS249" s="171"/>
      <c r="LBT249" s="171"/>
      <c r="LBU249" s="171"/>
      <c r="LBV249" s="171"/>
      <c r="LBW249" s="171"/>
      <c r="LBX249" s="171"/>
      <c r="LBY249" s="171"/>
      <c r="LBZ249" s="171"/>
      <c r="LCA249" s="171"/>
      <c r="LCB249" s="171"/>
      <c r="LCC249" s="171"/>
      <c r="LCD249" s="171"/>
      <c r="LCE249" s="171"/>
      <c r="LCF249" s="171"/>
      <c r="LCG249" s="171"/>
      <c r="LCH249" s="171"/>
      <c r="LCI249" s="171"/>
      <c r="LCJ249" s="171"/>
      <c r="LCK249" s="171"/>
      <c r="LCL249" s="171"/>
      <c r="LCM249" s="171"/>
      <c r="LCN249" s="171"/>
      <c r="LCO249" s="171"/>
      <c r="LCP249" s="171"/>
      <c r="LCQ249" s="171"/>
      <c r="LCR249" s="171"/>
      <c r="LCS249" s="171"/>
      <c r="LCT249" s="171"/>
      <c r="LCU249" s="171"/>
      <c r="LCV249" s="171"/>
      <c r="LCW249" s="171"/>
      <c r="LCX249" s="171"/>
      <c r="LCY249" s="171"/>
      <c r="LCZ249" s="171"/>
      <c r="LDA249" s="171"/>
      <c r="LDB249" s="171"/>
      <c r="LDC249" s="171"/>
      <c r="LDD249" s="171"/>
      <c r="LDE249" s="171"/>
      <c r="LDF249" s="171"/>
      <c r="LDG249" s="171"/>
      <c r="LDH249" s="171"/>
      <c r="LDI249" s="171"/>
      <c r="LDJ249" s="171"/>
      <c r="LDK249" s="171"/>
      <c r="LDL249" s="171"/>
      <c r="LDM249" s="171"/>
      <c r="LDN249" s="171"/>
      <c r="LDO249" s="171"/>
      <c r="LDP249" s="171"/>
      <c r="LDQ249" s="171"/>
      <c r="LDR249" s="171"/>
      <c r="LDS249" s="171"/>
      <c r="LDT249" s="171"/>
      <c r="LDU249" s="171"/>
      <c r="LDV249" s="171"/>
      <c r="LDW249" s="171"/>
      <c r="LDX249" s="171"/>
      <c r="LDY249" s="171"/>
      <c r="LDZ249" s="171"/>
      <c r="LEA249" s="171"/>
      <c r="LEB249" s="171"/>
      <c r="LEC249" s="171"/>
      <c r="LED249" s="171"/>
      <c r="LEE249" s="171"/>
      <c r="LEF249" s="171"/>
      <c r="LEG249" s="171"/>
      <c r="LEH249" s="171"/>
      <c r="LEI249" s="171"/>
      <c r="LEJ249" s="171"/>
      <c r="LEK249" s="171"/>
      <c r="LEL249" s="171"/>
      <c r="LEM249" s="171"/>
      <c r="LEN249" s="171"/>
      <c r="LEO249" s="171"/>
      <c r="LEP249" s="171"/>
      <c r="LEQ249" s="171"/>
      <c r="LER249" s="171"/>
      <c r="LES249" s="171"/>
      <c r="LET249" s="171"/>
      <c r="LEU249" s="171"/>
      <c r="LEV249" s="171"/>
      <c r="LEW249" s="171"/>
      <c r="LEX249" s="171"/>
      <c r="LEY249" s="171"/>
      <c r="LEZ249" s="171"/>
      <c r="LFA249" s="171"/>
      <c r="LFB249" s="171"/>
      <c r="LFC249" s="171"/>
      <c r="LFD249" s="171"/>
      <c r="LFE249" s="171"/>
      <c r="LFF249" s="171"/>
      <c r="LFG249" s="171"/>
      <c r="LFH249" s="171"/>
      <c r="LFI249" s="171"/>
      <c r="LFJ249" s="171"/>
      <c r="LFK249" s="171"/>
      <c r="LFL249" s="171"/>
      <c r="LFM249" s="171"/>
      <c r="LFN249" s="171"/>
      <c r="LFO249" s="171"/>
      <c r="LFP249" s="171"/>
      <c r="LFQ249" s="171"/>
      <c r="LFR249" s="171"/>
      <c r="LFS249" s="171"/>
      <c r="LFT249" s="171"/>
      <c r="LFU249" s="171"/>
      <c r="LFV249" s="171"/>
      <c r="LFW249" s="171"/>
      <c r="LFX249" s="171"/>
      <c r="LFY249" s="171"/>
      <c r="LFZ249" s="171"/>
      <c r="LGA249" s="171"/>
      <c r="LGB249" s="171"/>
      <c r="LGC249" s="171"/>
      <c r="LGD249" s="171"/>
      <c r="LGE249" s="171"/>
      <c r="LGF249" s="171"/>
      <c r="LGG249" s="171"/>
      <c r="LGH249" s="171"/>
      <c r="LGI249" s="171"/>
      <c r="LGJ249" s="171"/>
      <c r="LGK249" s="171"/>
      <c r="LGL249" s="171"/>
      <c r="LGM249" s="171"/>
      <c r="LGN249" s="171"/>
      <c r="LGO249" s="171"/>
      <c r="LGP249" s="171"/>
      <c r="LGQ249" s="171"/>
      <c r="LGR249" s="171"/>
      <c r="LGS249" s="171"/>
      <c r="LGT249" s="171"/>
      <c r="LGU249" s="171"/>
      <c r="LGV249" s="171"/>
      <c r="LGW249" s="171"/>
      <c r="LGX249" s="171"/>
      <c r="LGY249" s="171"/>
      <c r="LGZ249" s="171"/>
      <c r="LHA249" s="171"/>
      <c r="LHB249" s="171"/>
      <c r="LHC249" s="171"/>
      <c r="LHD249" s="171"/>
      <c r="LHE249" s="171"/>
      <c r="LHF249" s="171"/>
      <c r="LHG249" s="171"/>
      <c r="LHH249" s="171"/>
      <c r="LHI249" s="171"/>
      <c r="LHJ249" s="171"/>
      <c r="LHK249" s="171"/>
      <c r="LHL249" s="171"/>
      <c r="LHM249" s="171"/>
      <c r="LHN249" s="171"/>
      <c r="LHO249" s="171"/>
      <c r="LHP249" s="171"/>
      <c r="LHQ249" s="171"/>
      <c r="LHR249" s="171"/>
      <c r="LHS249" s="171"/>
      <c r="LHT249" s="171"/>
      <c r="LHU249" s="171"/>
      <c r="LHV249" s="171"/>
      <c r="LHW249" s="171"/>
      <c r="LHX249" s="171"/>
      <c r="LHY249" s="171"/>
      <c r="LHZ249" s="171"/>
      <c r="LIA249" s="171"/>
      <c r="LIB249" s="171"/>
      <c r="LIC249" s="171"/>
      <c r="LID249" s="171"/>
      <c r="LIE249" s="171"/>
      <c r="LIF249" s="171"/>
      <c r="LIG249" s="171"/>
      <c r="LIH249" s="171"/>
      <c r="LII249" s="171"/>
      <c r="LIJ249" s="171"/>
      <c r="LIK249" s="171"/>
      <c r="LIL249" s="171"/>
      <c r="LIM249" s="171"/>
      <c r="LIN249" s="171"/>
      <c r="LIO249" s="171"/>
      <c r="LIP249" s="171"/>
      <c r="LIQ249" s="171"/>
      <c r="LIR249" s="171"/>
      <c r="LIS249" s="171"/>
      <c r="LIT249" s="171"/>
      <c r="LIU249" s="171"/>
      <c r="LIV249" s="171"/>
      <c r="LIW249" s="171"/>
      <c r="LIX249" s="171"/>
      <c r="LIY249" s="171"/>
      <c r="LIZ249" s="171"/>
      <c r="LJA249" s="171"/>
      <c r="LJB249" s="171"/>
      <c r="LJC249" s="171"/>
      <c r="LJD249" s="171"/>
      <c r="LJE249" s="171"/>
      <c r="LJF249" s="171"/>
      <c r="LJG249" s="171"/>
      <c r="LJH249" s="171"/>
      <c r="LJI249" s="171"/>
      <c r="LJJ249" s="171"/>
      <c r="LJK249" s="171"/>
      <c r="LJL249" s="171"/>
      <c r="LJM249" s="171"/>
      <c r="LJN249" s="171"/>
      <c r="LJO249" s="171"/>
      <c r="LJP249" s="171"/>
      <c r="LJQ249" s="171"/>
      <c r="LJR249" s="171"/>
      <c r="LJS249" s="171"/>
      <c r="LJT249" s="171"/>
      <c r="LJU249" s="171"/>
      <c r="LJV249" s="171"/>
      <c r="LJW249" s="171"/>
      <c r="LJX249" s="171"/>
      <c r="LJY249" s="171"/>
      <c r="LJZ249" s="171"/>
      <c r="LKA249" s="171"/>
      <c r="LKB249" s="171"/>
      <c r="LKC249" s="171"/>
      <c r="LKD249" s="171"/>
      <c r="LKE249" s="171"/>
      <c r="LKF249" s="171"/>
      <c r="LKG249" s="171"/>
      <c r="LKH249" s="171"/>
      <c r="LKI249" s="171"/>
      <c r="LKJ249" s="171"/>
      <c r="LKK249" s="171"/>
      <c r="LKL249" s="171"/>
      <c r="LKM249" s="171"/>
      <c r="LKN249" s="171"/>
      <c r="LKO249" s="171"/>
      <c r="LKP249" s="171"/>
      <c r="LKQ249" s="171"/>
      <c r="LKR249" s="171"/>
      <c r="LKS249" s="171"/>
      <c r="LKT249" s="171"/>
      <c r="LKU249" s="171"/>
      <c r="LKV249" s="171"/>
      <c r="LKW249" s="171"/>
      <c r="LKX249" s="171"/>
      <c r="LKY249" s="171"/>
      <c r="LKZ249" s="171"/>
      <c r="LLA249" s="171"/>
      <c r="LLB249" s="171"/>
      <c r="LLC249" s="171"/>
      <c r="LLD249" s="171"/>
      <c r="LLE249" s="171"/>
      <c r="LLF249" s="171"/>
      <c r="LLG249" s="171"/>
      <c r="LLH249" s="171"/>
      <c r="LLI249" s="171"/>
      <c r="LLJ249" s="171"/>
      <c r="LLK249" s="171"/>
      <c r="LLL249" s="171"/>
      <c r="LLM249" s="171"/>
      <c r="LLN249" s="171"/>
      <c r="LLO249" s="171"/>
      <c r="LLP249" s="171"/>
      <c r="LLQ249" s="171"/>
      <c r="LLR249" s="171"/>
      <c r="LLS249" s="171"/>
      <c r="LLT249" s="171"/>
      <c r="LLU249" s="171"/>
      <c r="LLV249" s="171"/>
      <c r="LLW249" s="171"/>
      <c r="LLX249" s="171"/>
      <c r="LLY249" s="171"/>
      <c r="LLZ249" s="171"/>
      <c r="LMA249" s="171"/>
      <c r="LMB249" s="171"/>
      <c r="LMC249" s="171"/>
      <c r="LMD249" s="171"/>
      <c r="LME249" s="171"/>
      <c r="LMF249" s="171"/>
      <c r="LMG249" s="171"/>
      <c r="LMH249" s="171"/>
      <c r="LMI249" s="171"/>
      <c r="LMJ249" s="171"/>
      <c r="LMK249" s="171"/>
      <c r="LML249" s="171"/>
      <c r="LMM249" s="171"/>
      <c r="LMN249" s="171"/>
      <c r="LMO249" s="171"/>
      <c r="LMP249" s="171"/>
      <c r="LMQ249" s="171"/>
      <c r="LMR249" s="171"/>
      <c r="LMS249" s="171"/>
      <c r="LMT249" s="171"/>
      <c r="LMU249" s="171"/>
      <c r="LMV249" s="171"/>
      <c r="LMW249" s="171"/>
      <c r="LMX249" s="171"/>
      <c r="LMY249" s="171"/>
      <c r="LMZ249" s="171"/>
      <c r="LNA249" s="171"/>
      <c r="LNB249" s="171"/>
      <c r="LNC249" s="171"/>
      <c r="LND249" s="171"/>
      <c r="LNE249" s="171"/>
      <c r="LNF249" s="171"/>
      <c r="LNG249" s="171"/>
      <c r="LNH249" s="171"/>
      <c r="LNI249" s="171"/>
      <c r="LNJ249" s="171"/>
      <c r="LNK249" s="171"/>
      <c r="LNL249" s="171"/>
      <c r="LNM249" s="171"/>
      <c r="LNN249" s="171"/>
      <c r="LNO249" s="171"/>
      <c r="LNP249" s="171"/>
      <c r="LNQ249" s="171"/>
      <c r="LNR249" s="171"/>
      <c r="LNS249" s="171"/>
      <c r="LNT249" s="171"/>
      <c r="LNU249" s="171"/>
      <c r="LNV249" s="171"/>
      <c r="LNW249" s="171"/>
      <c r="LNX249" s="171"/>
      <c r="LNY249" s="171"/>
      <c r="LNZ249" s="171"/>
      <c r="LOA249" s="171"/>
      <c r="LOB249" s="171"/>
      <c r="LOC249" s="171"/>
      <c r="LOD249" s="171"/>
      <c r="LOE249" s="171"/>
      <c r="LOF249" s="171"/>
      <c r="LOG249" s="171"/>
      <c r="LOH249" s="171"/>
      <c r="LOI249" s="171"/>
      <c r="LOJ249" s="171"/>
      <c r="LOK249" s="171"/>
      <c r="LOL249" s="171"/>
      <c r="LOM249" s="171"/>
      <c r="LON249" s="171"/>
      <c r="LOO249" s="171"/>
      <c r="LOP249" s="171"/>
      <c r="LOQ249" s="171"/>
      <c r="LOR249" s="171"/>
      <c r="LOS249" s="171"/>
      <c r="LOT249" s="171"/>
      <c r="LOU249" s="171"/>
      <c r="LOV249" s="171"/>
      <c r="LOW249" s="171"/>
      <c r="LOX249" s="171"/>
      <c r="LOY249" s="171"/>
      <c r="LOZ249" s="171"/>
      <c r="LPA249" s="171"/>
      <c r="LPB249" s="171"/>
      <c r="LPC249" s="171"/>
      <c r="LPD249" s="171"/>
      <c r="LPE249" s="171"/>
      <c r="LPF249" s="171"/>
      <c r="LPG249" s="171"/>
      <c r="LPH249" s="171"/>
      <c r="LPI249" s="171"/>
      <c r="LPJ249" s="171"/>
      <c r="LPK249" s="171"/>
      <c r="LPL249" s="171"/>
      <c r="LPM249" s="171"/>
      <c r="LPN249" s="171"/>
      <c r="LPO249" s="171"/>
      <c r="LPP249" s="171"/>
      <c r="LPQ249" s="171"/>
      <c r="LPR249" s="171"/>
      <c r="LPS249" s="171"/>
      <c r="LPT249" s="171"/>
      <c r="LPU249" s="171"/>
      <c r="LPV249" s="171"/>
      <c r="LPW249" s="171"/>
      <c r="LPX249" s="171"/>
      <c r="LPY249" s="171"/>
      <c r="LPZ249" s="171"/>
      <c r="LQA249" s="171"/>
      <c r="LQB249" s="171"/>
      <c r="LQC249" s="171"/>
      <c r="LQD249" s="171"/>
      <c r="LQE249" s="171"/>
      <c r="LQF249" s="171"/>
      <c r="LQG249" s="171"/>
      <c r="LQH249" s="171"/>
      <c r="LQI249" s="171"/>
      <c r="LQJ249" s="171"/>
      <c r="LQK249" s="171"/>
      <c r="LQL249" s="171"/>
      <c r="LQM249" s="171"/>
      <c r="LQN249" s="171"/>
      <c r="LQO249" s="171"/>
      <c r="LQP249" s="171"/>
      <c r="LQQ249" s="171"/>
      <c r="LQR249" s="171"/>
      <c r="LQS249" s="171"/>
      <c r="LQT249" s="171"/>
      <c r="LQU249" s="171"/>
      <c r="LQV249" s="171"/>
      <c r="LQW249" s="171"/>
      <c r="LQX249" s="171"/>
      <c r="LQY249" s="171"/>
      <c r="LQZ249" s="171"/>
      <c r="LRA249" s="171"/>
      <c r="LRB249" s="171"/>
      <c r="LRC249" s="171"/>
      <c r="LRD249" s="171"/>
      <c r="LRE249" s="171"/>
      <c r="LRF249" s="171"/>
      <c r="LRG249" s="171"/>
      <c r="LRH249" s="171"/>
      <c r="LRI249" s="171"/>
      <c r="LRJ249" s="171"/>
      <c r="LRK249" s="171"/>
      <c r="LRL249" s="171"/>
      <c r="LRM249" s="171"/>
      <c r="LRN249" s="171"/>
      <c r="LRO249" s="171"/>
      <c r="LRP249" s="171"/>
      <c r="LRQ249" s="171"/>
      <c r="LRR249" s="171"/>
      <c r="LRS249" s="171"/>
      <c r="LRT249" s="171"/>
      <c r="LRU249" s="171"/>
      <c r="LRV249" s="171"/>
      <c r="LRW249" s="171"/>
      <c r="LRX249" s="171"/>
      <c r="LRY249" s="171"/>
      <c r="LRZ249" s="171"/>
      <c r="LSA249" s="171"/>
      <c r="LSB249" s="171"/>
      <c r="LSC249" s="171"/>
      <c r="LSD249" s="171"/>
      <c r="LSE249" s="171"/>
      <c r="LSF249" s="171"/>
      <c r="LSG249" s="171"/>
      <c r="LSH249" s="171"/>
      <c r="LSI249" s="171"/>
      <c r="LSJ249" s="171"/>
      <c r="LSK249" s="171"/>
      <c r="LSL249" s="171"/>
      <c r="LSM249" s="171"/>
      <c r="LSN249" s="171"/>
      <c r="LSO249" s="171"/>
      <c r="LSP249" s="171"/>
      <c r="LSQ249" s="171"/>
      <c r="LSR249" s="171"/>
      <c r="LSS249" s="171"/>
      <c r="LST249" s="171"/>
      <c r="LSU249" s="171"/>
      <c r="LSV249" s="171"/>
      <c r="LSW249" s="171"/>
      <c r="LSX249" s="171"/>
      <c r="LSY249" s="171"/>
      <c r="LSZ249" s="171"/>
      <c r="LTA249" s="171"/>
      <c r="LTB249" s="171"/>
      <c r="LTC249" s="171"/>
      <c r="LTD249" s="171"/>
      <c r="LTE249" s="171"/>
      <c r="LTF249" s="171"/>
      <c r="LTG249" s="171"/>
      <c r="LTH249" s="171"/>
      <c r="LTI249" s="171"/>
      <c r="LTJ249" s="171"/>
      <c r="LTK249" s="171"/>
      <c r="LTL249" s="171"/>
      <c r="LTM249" s="171"/>
      <c r="LTN249" s="171"/>
      <c r="LTO249" s="171"/>
      <c r="LTP249" s="171"/>
      <c r="LTQ249" s="171"/>
      <c r="LTR249" s="171"/>
      <c r="LTS249" s="171"/>
      <c r="LTT249" s="171"/>
      <c r="LTU249" s="171"/>
      <c r="LTV249" s="171"/>
      <c r="LTW249" s="171"/>
      <c r="LTX249" s="171"/>
      <c r="LTY249" s="171"/>
      <c r="LTZ249" s="171"/>
      <c r="LUA249" s="171"/>
      <c r="LUB249" s="171"/>
      <c r="LUC249" s="171"/>
      <c r="LUD249" s="171"/>
      <c r="LUE249" s="171"/>
      <c r="LUF249" s="171"/>
      <c r="LUG249" s="171"/>
      <c r="LUH249" s="171"/>
      <c r="LUI249" s="171"/>
      <c r="LUJ249" s="171"/>
      <c r="LUK249" s="171"/>
      <c r="LUL249" s="171"/>
      <c r="LUM249" s="171"/>
      <c r="LUN249" s="171"/>
      <c r="LUO249" s="171"/>
      <c r="LUP249" s="171"/>
      <c r="LUQ249" s="171"/>
      <c r="LUR249" s="171"/>
      <c r="LUS249" s="171"/>
      <c r="LUT249" s="171"/>
      <c r="LUU249" s="171"/>
      <c r="LUV249" s="171"/>
      <c r="LUW249" s="171"/>
      <c r="LUX249" s="171"/>
      <c r="LUY249" s="171"/>
      <c r="LUZ249" s="171"/>
      <c r="LVA249" s="171"/>
      <c r="LVB249" s="171"/>
      <c r="LVC249" s="171"/>
      <c r="LVD249" s="171"/>
      <c r="LVE249" s="171"/>
      <c r="LVF249" s="171"/>
      <c r="LVG249" s="171"/>
      <c r="LVH249" s="171"/>
      <c r="LVI249" s="171"/>
      <c r="LVJ249" s="171"/>
      <c r="LVK249" s="171"/>
      <c r="LVL249" s="171"/>
      <c r="LVM249" s="171"/>
      <c r="LVN249" s="171"/>
      <c r="LVO249" s="171"/>
      <c r="LVP249" s="171"/>
      <c r="LVQ249" s="171"/>
      <c r="LVR249" s="171"/>
      <c r="LVS249" s="171"/>
      <c r="LVT249" s="171"/>
      <c r="LVU249" s="171"/>
      <c r="LVV249" s="171"/>
      <c r="LVW249" s="171"/>
      <c r="LVX249" s="171"/>
      <c r="LVY249" s="171"/>
      <c r="LVZ249" s="171"/>
      <c r="LWA249" s="171"/>
      <c r="LWB249" s="171"/>
      <c r="LWC249" s="171"/>
      <c r="LWD249" s="171"/>
      <c r="LWE249" s="171"/>
      <c r="LWF249" s="171"/>
      <c r="LWG249" s="171"/>
      <c r="LWH249" s="171"/>
      <c r="LWI249" s="171"/>
      <c r="LWJ249" s="171"/>
      <c r="LWK249" s="171"/>
      <c r="LWL249" s="171"/>
      <c r="LWM249" s="171"/>
      <c r="LWN249" s="171"/>
      <c r="LWO249" s="171"/>
      <c r="LWP249" s="171"/>
      <c r="LWQ249" s="171"/>
      <c r="LWR249" s="171"/>
      <c r="LWS249" s="171"/>
      <c r="LWT249" s="171"/>
      <c r="LWU249" s="171"/>
      <c r="LWV249" s="171"/>
      <c r="LWW249" s="171"/>
      <c r="LWX249" s="171"/>
      <c r="LWY249" s="171"/>
      <c r="LWZ249" s="171"/>
      <c r="LXA249" s="171"/>
      <c r="LXB249" s="171"/>
      <c r="LXC249" s="171"/>
      <c r="LXD249" s="171"/>
      <c r="LXE249" s="171"/>
      <c r="LXF249" s="171"/>
      <c r="LXG249" s="171"/>
      <c r="LXH249" s="171"/>
      <c r="LXI249" s="171"/>
      <c r="LXJ249" s="171"/>
      <c r="LXK249" s="171"/>
      <c r="LXL249" s="171"/>
      <c r="LXM249" s="171"/>
      <c r="LXN249" s="171"/>
      <c r="LXO249" s="171"/>
      <c r="LXP249" s="171"/>
      <c r="LXQ249" s="171"/>
      <c r="LXR249" s="171"/>
      <c r="LXS249" s="171"/>
      <c r="LXT249" s="171"/>
      <c r="LXU249" s="171"/>
      <c r="LXV249" s="171"/>
      <c r="LXW249" s="171"/>
      <c r="LXX249" s="171"/>
      <c r="LXY249" s="171"/>
      <c r="LXZ249" s="171"/>
      <c r="LYA249" s="171"/>
      <c r="LYB249" s="171"/>
      <c r="LYC249" s="171"/>
      <c r="LYD249" s="171"/>
      <c r="LYE249" s="171"/>
      <c r="LYF249" s="171"/>
      <c r="LYG249" s="171"/>
      <c r="LYH249" s="171"/>
      <c r="LYI249" s="171"/>
      <c r="LYJ249" s="171"/>
      <c r="LYK249" s="171"/>
      <c r="LYL249" s="171"/>
      <c r="LYM249" s="171"/>
      <c r="LYN249" s="171"/>
      <c r="LYO249" s="171"/>
      <c r="LYP249" s="171"/>
      <c r="LYQ249" s="171"/>
      <c r="LYR249" s="171"/>
      <c r="LYS249" s="171"/>
      <c r="LYT249" s="171"/>
      <c r="LYU249" s="171"/>
      <c r="LYV249" s="171"/>
      <c r="LYW249" s="171"/>
      <c r="LYX249" s="171"/>
      <c r="LYY249" s="171"/>
      <c r="LYZ249" s="171"/>
      <c r="LZA249" s="171"/>
      <c r="LZB249" s="171"/>
      <c r="LZC249" s="171"/>
      <c r="LZD249" s="171"/>
      <c r="LZE249" s="171"/>
      <c r="LZF249" s="171"/>
      <c r="LZG249" s="171"/>
      <c r="LZH249" s="171"/>
      <c r="LZI249" s="171"/>
      <c r="LZJ249" s="171"/>
      <c r="LZK249" s="171"/>
      <c r="LZL249" s="171"/>
      <c r="LZM249" s="171"/>
      <c r="LZN249" s="171"/>
      <c r="LZO249" s="171"/>
      <c r="LZP249" s="171"/>
      <c r="LZQ249" s="171"/>
      <c r="LZR249" s="171"/>
      <c r="LZS249" s="171"/>
      <c r="LZT249" s="171"/>
      <c r="LZU249" s="171"/>
      <c r="LZV249" s="171"/>
      <c r="LZW249" s="171"/>
      <c r="LZX249" s="171"/>
      <c r="LZY249" s="171"/>
      <c r="LZZ249" s="171"/>
      <c r="MAA249" s="171"/>
      <c r="MAB249" s="171"/>
      <c r="MAC249" s="171"/>
      <c r="MAD249" s="171"/>
      <c r="MAE249" s="171"/>
      <c r="MAF249" s="171"/>
      <c r="MAG249" s="171"/>
      <c r="MAH249" s="171"/>
      <c r="MAI249" s="171"/>
      <c r="MAJ249" s="171"/>
      <c r="MAK249" s="171"/>
      <c r="MAL249" s="171"/>
      <c r="MAM249" s="171"/>
      <c r="MAN249" s="171"/>
      <c r="MAO249" s="171"/>
      <c r="MAP249" s="171"/>
      <c r="MAQ249" s="171"/>
      <c r="MAR249" s="171"/>
      <c r="MAS249" s="171"/>
      <c r="MAT249" s="171"/>
      <c r="MAU249" s="171"/>
      <c r="MAV249" s="171"/>
      <c r="MAW249" s="171"/>
      <c r="MAX249" s="171"/>
      <c r="MAY249" s="171"/>
      <c r="MAZ249" s="171"/>
      <c r="MBA249" s="171"/>
      <c r="MBB249" s="171"/>
      <c r="MBC249" s="171"/>
      <c r="MBD249" s="171"/>
      <c r="MBE249" s="171"/>
      <c r="MBF249" s="171"/>
      <c r="MBG249" s="171"/>
      <c r="MBH249" s="171"/>
      <c r="MBI249" s="171"/>
      <c r="MBJ249" s="171"/>
      <c r="MBK249" s="171"/>
      <c r="MBL249" s="171"/>
      <c r="MBM249" s="171"/>
      <c r="MBN249" s="171"/>
      <c r="MBO249" s="171"/>
      <c r="MBP249" s="171"/>
      <c r="MBQ249" s="171"/>
      <c r="MBR249" s="171"/>
      <c r="MBS249" s="171"/>
      <c r="MBT249" s="171"/>
      <c r="MBU249" s="171"/>
      <c r="MBV249" s="171"/>
      <c r="MBW249" s="171"/>
      <c r="MBX249" s="171"/>
      <c r="MBY249" s="171"/>
      <c r="MBZ249" s="171"/>
      <c r="MCA249" s="171"/>
      <c r="MCB249" s="171"/>
      <c r="MCC249" s="171"/>
      <c r="MCD249" s="171"/>
      <c r="MCE249" s="171"/>
      <c r="MCF249" s="171"/>
      <c r="MCG249" s="171"/>
      <c r="MCH249" s="171"/>
      <c r="MCI249" s="171"/>
      <c r="MCJ249" s="171"/>
      <c r="MCK249" s="171"/>
      <c r="MCL249" s="171"/>
      <c r="MCM249" s="171"/>
      <c r="MCN249" s="171"/>
      <c r="MCO249" s="171"/>
      <c r="MCP249" s="171"/>
      <c r="MCQ249" s="171"/>
      <c r="MCR249" s="171"/>
      <c r="MCS249" s="171"/>
      <c r="MCT249" s="171"/>
      <c r="MCU249" s="171"/>
      <c r="MCV249" s="171"/>
      <c r="MCW249" s="171"/>
      <c r="MCX249" s="171"/>
      <c r="MCY249" s="171"/>
      <c r="MCZ249" s="171"/>
      <c r="MDA249" s="171"/>
      <c r="MDB249" s="171"/>
      <c r="MDC249" s="171"/>
      <c r="MDD249" s="171"/>
      <c r="MDE249" s="171"/>
      <c r="MDF249" s="171"/>
      <c r="MDG249" s="171"/>
      <c r="MDH249" s="171"/>
      <c r="MDI249" s="171"/>
      <c r="MDJ249" s="171"/>
      <c r="MDK249" s="171"/>
      <c r="MDL249" s="171"/>
      <c r="MDM249" s="171"/>
      <c r="MDN249" s="171"/>
      <c r="MDO249" s="171"/>
      <c r="MDP249" s="171"/>
      <c r="MDQ249" s="171"/>
      <c r="MDR249" s="171"/>
      <c r="MDS249" s="171"/>
      <c r="MDT249" s="171"/>
      <c r="MDU249" s="171"/>
      <c r="MDV249" s="171"/>
      <c r="MDW249" s="171"/>
      <c r="MDX249" s="171"/>
      <c r="MDY249" s="171"/>
      <c r="MDZ249" s="171"/>
      <c r="MEA249" s="171"/>
      <c r="MEB249" s="171"/>
      <c r="MEC249" s="171"/>
      <c r="MED249" s="171"/>
      <c r="MEE249" s="171"/>
      <c r="MEF249" s="171"/>
      <c r="MEG249" s="171"/>
      <c r="MEH249" s="171"/>
      <c r="MEI249" s="171"/>
      <c r="MEJ249" s="171"/>
      <c r="MEK249" s="171"/>
      <c r="MEL249" s="171"/>
      <c r="MEM249" s="171"/>
      <c r="MEN249" s="171"/>
      <c r="MEO249" s="171"/>
      <c r="MEP249" s="171"/>
      <c r="MEQ249" s="171"/>
      <c r="MER249" s="171"/>
      <c r="MES249" s="171"/>
      <c r="MET249" s="171"/>
      <c r="MEU249" s="171"/>
      <c r="MEV249" s="171"/>
      <c r="MEW249" s="171"/>
      <c r="MEX249" s="171"/>
      <c r="MEY249" s="171"/>
      <c r="MEZ249" s="171"/>
      <c r="MFA249" s="171"/>
      <c r="MFB249" s="171"/>
      <c r="MFC249" s="171"/>
      <c r="MFD249" s="171"/>
      <c r="MFE249" s="171"/>
      <c r="MFF249" s="171"/>
      <c r="MFG249" s="171"/>
      <c r="MFH249" s="171"/>
      <c r="MFI249" s="171"/>
      <c r="MFJ249" s="171"/>
      <c r="MFK249" s="171"/>
      <c r="MFL249" s="171"/>
      <c r="MFM249" s="171"/>
      <c r="MFN249" s="171"/>
      <c r="MFO249" s="171"/>
      <c r="MFP249" s="171"/>
      <c r="MFQ249" s="171"/>
      <c r="MFR249" s="171"/>
      <c r="MFS249" s="171"/>
      <c r="MFT249" s="171"/>
      <c r="MFU249" s="171"/>
      <c r="MFV249" s="171"/>
      <c r="MFW249" s="171"/>
      <c r="MFX249" s="171"/>
      <c r="MFY249" s="171"/>
      <c r="MFZ249" s="171"/>
      <c r="MGA249" s="171"/>
      <c r="MGB249" s="171"/>
      <c r="MGC249" s="171"/>
      <c r="MGD249" s="171"/>
      <c r="MGE249" s="171"/>
      <c r="MGF249" s="171"/>
      <c r="MGG249" s="171"/>
      <c r="MGH249" s="171"/>
      <c r="MGI249" s="171"/>
      <c r="MGJ249" s="171"/>
      <c r="MGK249" s="171"/>
      <c r="MGL249" s="171"/>
      <c r="MGM249" s="171"/>
      <c r="MGN249" s="171"/>
      <c r="MGO249" s="171"/>
      <c r="MGP249" s="171"/>
      <c r="MGQ249" s="171"/>
      <c r="MGR249" s="171"/>
      <c r="MGS249" s="171"/>
      <c r="MGT249" s="171"/>
      <c r="MGU249" s="171"/>
      <c r="MGV249" s="171"/>
      <c r="MGW249" s="171"/>
      <c r="MGX249" s="171"/>
      <c r="MGY249" s="171"/>
      <c r="MGZ249" s="171"/>
      <c r="MHA249" s="171"/>
      <c r="MHB249" s="171"/>
      <c r="MHC249" s="171"/>
      <c r="MHD249" s="171"/>
      <c r="MHE249" s="171"/>
      <c r="MHF249" s="171"/>
      <c r="MHG249" s="171"/>
      <c r="MHH249" s="171"/>
      <c r="MHI249" s="171"/>
      <c r="MHJ249" s="171"/>
      <c r="MHK249" s="171"/>
      <c r="MHL249" s="171"/>
      <c r="MHM249" s="171"/>
      <c r="MHN249" s="171"/>
      <c r="MHO249" s="171"/>
      <c r="MHP249" s="171"/>
      <c r="MHQ249" s="171"/>
      <c r="MHR249" s="171"/>
      <c r="MHS249" s="171"/>
      <c r="MHT249" s="171"/>
      <c r="MHU249" s="171"/>
      <c r="MHV249" s="171"/>
      <c r="MHW249" s="171"/>
      <c r="MHX249" s="171"/>
      <c r="MHY249" s="171"/>
      <c r="MHZ249" s="171"/>
      <c r="MIA249" s="171"/>
      <c r="MIB249" s="171"/>
      <c r="MIC249" s="171"/>
      <c r="MID249" s="171"/>
      <c r="MIE249" s="171"/>
      <c r="MIF249" s="171"/>
      <c r="MIG249" s="171"/>
      <c r="MIH249" s="171"/>
      <c r="MII249" s="171"/>
      <c r="MIJ249" s="171"/>
      <c r="MIK249" s="171"/>
      <c r="MIL249" s="171"/>
      <c r="MIM249" s="171"/>
      <c r="MIN249" s="171"/>
      <c r="MIO249" s="171"/>
      <c r="MIP249" s="171"/>
      <c r="MIQ249" s="171"/>
      <c r="MIR249" s="171"/>
      <c r="MIS249" s="171"/>
      <c r="MIT249" s="171"/>
      <c r="MIU249" s="171"/>
      <c r="MIV249" s="171"/>
      <c r="MIW249" s="171"/>
      <c r="MIX249" s="171"/>
      <c r="MIY249" s="171"/>
      <c r="MIZ249" s="171"/>
      <c r="MJA249" s="171"/>
      <c r="MJB249" s="171"/>
      <c r="MJC249" s="171"/>
      <c r="MJD249" s="171"/>
      <c r="MJE249" s="171"/>
      <c r="MJF249" s="171"/>
      <c r="MJG249" s="171"/>
      <c r="MJH249" s="171"/>
      <c r="MJI249" s="171"/>
      <c r="MJJ249" s="171"/>
      <c r="MJK249" s="171"/>
      <c r="MJL249" s="171"/>
      <c r="MJM249" s="171"/>
      <c r="MJN249" s="171"/>
      <c r="MJO249" s="171"/>
      <c r="MJP249" s="171"/>
      <c r="MJQ249" s="171"/>
      <c r="MJR249" s="171"/>
      <c r="MJS249" s="171"/>
      <c r="MJT249" s="171"/>
      <c r="MJU249" s="171"/>
      <c r="MJV249" s="171"/>
      <c r="MJW249" s="171"/>
      <c r="MJX249" s="171"/>
      <c r="MJY249" s="171"/>
      <c r="MJZ249" s="171"/>
      <c r="MKA249" s="171"/>
      <c r="MKB249" s="171"/>
      <c r="MKC249" s="171"/>
      <c r="MKD249" s="171"/>
      <c r="MKE249" s="171"/>
      <c r="MKF249" s="171"/>
      <c r="MKG249" s="171"/>
      <c r="MKH249" s="171"/>
      <c r="MKI249" s="171"/>
      <c r="MKJ249" s="171"/>
      <c r="MKK249" s="171"/>
      <c r="MKL249" s="171"/>
      <c r="MKM249" s="171"/>
      <c r="MKN249" s="171"/>
      <c r="MKO249" s="171"/>
      <c r="MKP249" s="171"/>
      <c r="MKQ249" s="171"/>
      <c r="MKR249" s="171"/>
      <c r="MKS249" s="171"/>
      <c r="MKT249" s="171"/>
      <c r="MKU249" s="171"/>
      <c r="MKV249" s="171"/>
      <c r="MKW249" s="171"/>
      <c r="MKX249" s="171"/>
      <c r="MKY249" s="171"/>
      <c r="MKZ249" s="171"/>
      <c r="MLA249" s="171"/>
      <c r="MLB249" s="171"/>
      <c r="MLC249" s="171"/>
      <c r="MLD249" s="171"/>
      <c r="MLE249" s="171"/>
      <c r="MLF249" s="171"/>
      <c r="MLG249" s="171"/>
      <c r="MLH249" s="171"/>
      <c r="MLI249" s="171"/>
      <c r="MLJ249" s="171"/>
      <c r="MLK249" s="171"/>
      <c r="MLL249" s="171"/>
      <c r="MLM249" s="171"/>
      <c r="MLN249" s="171"/>
      <c r="MLO249" s="171"/>
      <c r="MLP249" s="171"/>
      <c r="MLQ249" s="171"/>
      <c r="MLR249" s="171"/>
      <c r="MLS249" s="171"/>
      <c r="MLT249" s="171"/>
      <c r="MLU249" s="171"/>
      <c r="MLV249" s="171"/>
      <c r="MLW249" s="171"/>
      <c r="MLX249" s="171"/>
      <c r="MLY249" s="171"/>
      <c r="MLZ249" s="171"/>
      <c r="MMA249" s="171"/>
      <c r="MMB249" s="171"/>
      <c r="MMC249" s="171"/>
      <c r="MMD249" s="171"/>
      <c r="MME249" s="171"/>
      <c r="MMF249" s="171"/>
      <c r="MMG249" s="171"/>
      <c r="MMH249" s="171"/>
      <c r="MMI249" s="171"/>
      <c r="MMJ249" s="171"/>
      <c r="MMK249" s="171"/>
      <c r="MML249" s="171"/>
      <c r="MMM249" s="171"/>
      <c r="MMN249" s="171"/>
      <c r="MMO249" s="171"/>
      <c r="MMP249" s="171"/>
      <c r="MMQ249" s="171"/>
      <c r="MMR249" s="171"/>
      <c r="MMS249" s="171"/>
      <c r="MMT249" s="171"/>
      <c r="MMU249" s="171"/>
      <c r="MMV249" s="171"/>
      <c r="MMW249" s="171"/>
      <c r="MMX249" s="171"/>
      <c r="MMY249" s="171"/>
      <c r="MMZ249" s="171"/>
      <c r="MNA249" s="171"/>
      <c r="MNB249" s="171"/>
      <c r="MNC249" s="171"/>
      <c r="MND249" s="171"/>
      <c r="MNE249" s="171"/>
      <c r="MNF249" s="171"/>
      <c r="MNG249" s="171"/>
      <c r="MNH249" s="171"/>
      <c r="MNI249" s="171"/>
      <c r="MNJ249" s="171"/>
      <c r="MNK249" s="171"/>
      <c r="MNL249" s="171"/>
      <c r="MNM249" s="171"/>
      <c r="MNN249" s="171"/>
      <c r="MNO249" s="171"/>
      <c r="MNP249" s="171"/>
      <c r="MNQ249" s="171"/>
      <c r="MNR249" s="171"/>
      <c r="MNS249" s="171"/>
      <c r="MNT249" s="171"/>
      <c r="MNU249" s="171"/>
      <c r="MNV249" s="171"/>
      <c r="MNW249" s="171"/>
      <c r="MNX249" s="171"/>
      <c r="MNY249" s="171"/>
      <c r="MNZ249" s="171"/>
      <c r="MOA249" s="171"/>
      <c r="MOB249" s="171"/>
      <c r="MOC249" s="171"/>
      <c r="MOD249" s="171"/>
      <c r="MOE249" s="171"/>
      <c r="MOF249" s="171"/>
      <c r="MOG249" s="171"/>
      <c r="MOH249" s="171"/>
      <c r="MOI249" s="171"/>
      <c r="MOJ249" s="171"/>
      <c r="MOK249" s="171"/>
      <c r="MOL249" s="171"/>
      <c r="MOM249" s="171"/>
      <c r="MON249" s="171"/>
      <c r="MOO249" s="171"/>
      <c r="MOP249" s="171"/>
      <c r="MOQ249" s="171"/>
      <c r="MOR249" s="171"/>
      <c r="MOS249" s="171"/>
      <c r="MOT249" s="171"/>
      <c r="MOU249" s="171"/>
      <c r="MOV249" s="171"/>
      <c r="MOW249" s="171"/>
      <c r="MOX249" s="171"/>
      <c r="MOY249" s="171"/>
      <c r="MOZ249" s="171"/>
      <c r="MPA249" s="171"/>
      <c r="MPB249" s="171"/>
      <c r="MPC249" s="171"/>
      <c r="MPD249" s="171"/>
      <c r="MPE249" s="171"/>
      <c r="MPF249" s="171"/>
      <c r="MPG249" s="171"/>
      <c r="MPH249" s="171"/>
      <c r="MPI249" s="171"/>
      <c r="MPJ249" s="171"/>
      <c r="MPK249" s="171"/>
      <c r="MPL249" s="171"/>
      <c r="MPM249" s="171"/>
      <c r="MPN249" s="171"/>
      <c r="MPO249" s="171"/>
      <c r="MPP249" s="171"/>
      <c r="MPQ249" s="171"/>
      <c r="MPR249" s="171"/>
      <c r="MPS249" s="171"/>
      <c r="MPT249" s="171"/>
      <c r="MPU249" s="171"/>
      <c r="MPV249" s="171"/>
      <c r="MPW249" s="171"/>
      <c r="MPX249" s="171"/>
      <c r="MPY249" s="171"/>
      <c r="MPZ249" s="171"/>
      <c r="MQA249" s="171"/>
      <c r="MQB249" s="171"/>
      <c r="MQC249" s="171"/>
      <c r="MQD249" s="171"/>
      <c r="MQE249" s="171"/>
      <c r="MQF249" s="171"/>
      <c r="MQG249" s="171"/>
      <c r="MQH249" s="171"/>
      <c r="MQI249" s="171"/>
      <c r="MQJ249" s="171"/>
      <c r="MQK249" s="171"/>
      <c r="MQL249" s="171"/>
      <c r="MQM249" s="171"/>
      <c r="MQN249" s="171"/>
      <c r="MQO249" s="171"/>
      <c r="MQP249" s="171"/>
      <c r="MQQ249" s="171"/>
      <c r="MQR249" s="171"/>
      <c r="MQS249" s="171"/>
      <c r="MQT249" s="171"/>
      <c r="MQU249" s="171"/>
      <c r="MQV249" s="171"/>
      <c r="MQW249" s="171"/>
      <c r="MQX249" s="171"/>
      <c r="MQY249" s="171"/>
      <c r="MQZ249" s="171"/>
      <c r="MRA249" s="171"/>
      <c r="MRB249" s="171"/>
      <c r="MRC249" s="171"/>
      <c r="MRD249" s="171"/>
      <c r="MRE249" s="171"/>
      <c r="MRF249" s="171"/>
      <c r="MRG249" s="171"/>
      <c r="MRH249" s="171"/>
      <c r="MRI249" s="171"/>
      <c r="MRJ249" s="171"/>
      <c r="MRK249" s="171"/>
      <c r="MRL249" s="171"/>
      <c r="MRM249" s="171"/>
      <c r="MRN249" s="171"/>
      <c r="MRO249" s="171"/>
      <c r="MRP249" s="171"/>
      <c r="MRQ249" s="171"/>
      <c r="MRR249" s="171"/>
      <c r="MRS249" s="171"/>
      <c r="MRT249" s="171"/>
      <c r="MRU249" s="171"/>
      <c r="MRV249" s="171"/>
      <c r="MRW249" s="171"/>
      <c r="MRX249" s="171"/>
      <c r="MRY249" s="171"/>
      <c r="MRZ249" s="171"/>
      <c r="MSA249" s="171"/>
      <c r="MSB249" s="171"/>
      <c r="MSC249" s="171"/>
      <c r="MSD249" s="171"/>
      <c r="MSE249" s="171"/>
      <c r="MSF249" s="171"/>
      <c r="MSG249" s="171"/>
      <c r="MSH249" s="171"/>
      <c r="MSI249" s="171"/>
      <c r="MSJ249" s="171"/>
      <c r="MSK249" s="171"/>
      <c r="MSL249" s="171"/>
      <c r="MSM249" s="171"/>
      <c r="MSN249" s="171"/>
      <c r="MSO249" s="171"/>
      <c r="MSP249" s="171"/>
      <c r="MSQ249" s="171"/>
      <c r="MSR249" s="171"/>
      <c r="MSS249" s="171"/>
      <c r="MST249" s="171"/>
      <c r="MSU249" s="171"/>
      <c r="MSV249" s="171"/>
      <c r="MSW249" s="171"/>
      <c r="MSX249" s="171"/>
      <c r="MSY249" s="171"/>
      <c r="MSZ249" s="171"/>
      <c r="MTA249" s="171"/>
      <c r="MTB249" s="171"/>
      <c r="MTC249" s="171"/>
      <c r="MTD249" s="171"/>
      <c r="MTE249" s="171"/>
      <c r="MTF249" s="171"/>
      <c r="MTG249" s="171"/>
      <c r="MTH249" s="171"/>
      <c r="MTI249" s="171"/>
      <c r="MTJ249" s="171"/>
      <c r="MTK249" s="171"/>
      <c r="MTL249" s="171"/>
      <c r="MTM249" s="171"/>
      <c r="MTN249" s="171"/>
      <c r="MTO249" s="171"/>
      <c r="MTP249" s="171"/>
      <c r="MTQ249" s="171"/>
      <c r="MTR249" s="171"/>
      <c r="MTS249" s="171"/>
      <c r="MTT249" s="171"/>
      <c r="MTU249" s="171"/>
      <c r="MTV249" s="171"/>
      <c r="MTW249" s="171"/>
      <c r="MTX249" s="171"/>
      <c r="MTY249" s="171"/>
      <c r="MTZ249" s="171"/>
      <c r="MUA249" s="171"/>
      <c r="MUB249" s="171"/>
      <c r="MUC249" s="171"/>
      <c r="MUD249" s="171"/>
      <c r="MUE249" s="171"/>
      <c r="MUF249" s="171"/>
      <c r="MUG249" s="171"/>
      <c r="MUH249" s="171"/>
      <c r="MUI249" s="171"/>
      <c r="MUJ249" s="171"/>
      <c r="MUK249" s="171"/>
      <c r="MUL249" s="171"/>
      <c r="MUM249" s="171"/>
      <c r="MUN249" s="171"/>
      <c r="MUO249" s="171"/>
      <c r="MUP249" s="171"/>
      <c r="MUQ249" s="171"/>
      <c r="MUR249" s="171"/>
      <c r="MUS249" s="171"/>
      <c r="MUT249" s="171"/>
      <c r="MUU249" s="171"/>
      <c r="MUV249" s="171"/>
      <c r="MUW249" s="171"/>
      <c r="MUX249" s="171"/>
      <c r="MUY249" s="171"/>
      <c r="MUZ249" s="171"/>
      <c r="MVA249" s="171"/>
      <c r="MVB249" s="171"/>
      <c r="MVC249" s="171"/>
      <c r="MVD249" s="171"/>
      <c r="MVE249" s="171"/>
      <c r="MVF249" s="171"/>
      <c r="MVG249" s="171"/>
      <c r="MVH249" s="171"/>
      <c r="MVI249" s="171"/>
      <c r="MVJ249" s="171"/>
      <c r="MVK249" s="171"/>
      <c r="MVL249" s="171"/>
      <c r="MVM249" s="171"/>
      <c r="MVN249" s="171"/>
      <c r="MVO249" s="171"/>
      <c r="MVP249" s="171"/>
      <c r="MVQ249" s="171"/>
      <c r="MVR249" s="171"/>
      <c r="MVS249" s="171"/>
      <c r="MVT249" s="171"/>
      <c r="MVU249" s="171"/>
      <c r="MVV249" s="171"/>
      <c r="MVW249" s="171"/>
      <c r="MVX249" s="171"/>
      <c r="MVY249" s="171"/>
      <c r="MVZ249" s="171"/>
      <c r="MWA249" s="171"/>
      <c r="MWB249" s="171"/>
      <c r="MWC249" s="171"/>
      <c r="MWD249" s="171"/>
      <c r="MWE249" s="171"/>
      <c r="MWF249" s="171"/>
      <c r="MWG249" s="171"/>
      <c r="MWH249" s="171"/>
      <c r="MWI249" s="171"/>
      <c r="MWJ249" s="171"/>
      <c r="MWK249" s="171"/>
      <c r="MWL249" s="171"/>
      <c r="MWM249" s="171"/>
      <c r="MWN249" s="171"/>
      <c r="MWO249" s="171"/>
      <c r="MWP249" s="171"/>
      <c r="MWQ249" s="171"/>
      <c r="MWR249" s="171"/>
      <c r="MWS249" s="171"/>
      <c r="MWT249" s="171"/>
      <c r="MWU249" s="171"/>
      <c r="MWV249" s="171"/>
      <c r="MWW249" s="171"/>
      <c r="MWX249" s="171"/>
      <c r="MWY249" s="171"/>
      <c r="MWZ249" s="171"/>
      <c r="MXA249" s="171"/>
      <c r="MXB249" s="171"/>
      <c r="MXC249" s="171"/>
      <c r="MXD249" s="171"/>
      <c r="MXE249" s="171"/>
      <c r="MXF249" s="171"/>
      <c r="MXG249" s="171"/>
      <c r="MXH249" s="171"/>
      <c r="MXI249" s="171"/>
      <c r="MXJ249" s="171"/>
      <c r="MXK249" s="171"/>
      <c r="MXL249" s="171"/>
      <c r="MXM249" s="171"/>
      <c r="MXN249" s="171"/>
      <c r="MXO249" s="171"/>
      <c r="MXP249" s="171"/>
      <c r="MXQ249" s="171"/>
      <c r="MXR249" s="171"/>
      <c r="MXS249" s="171"/>
      <c r="MXT249" s="171"/>
      <c r="MXU249" s="171"/>
      <c r="MXV249" s="171"/>
      <c r="MXW249" s="171"/>
      <c r="MXX249" s="171"/>
      <c r="MXY249" s="171"/>
      <c r="MXZ249" s="171"/>
      <c r="MYA249" s="171"/>
      <c r="MYB249" s="171"/>
      <c r="MYC249" s="171"/>
      <c r="MYD249" s="171"/>
      <c r="MYE249" s="171"/>
      <c r="MYF249" s="171"/>
      <c r="MYG249" s="171"/>
      <c r="MYH249" s="171"/>
      <c r="MYI249" s="171"/>
      <c r="MYJ249" s="171"/>
      <c r="MYK249" s="171"/>
      <c r="MYL249" s="171"/>
      <c r="MYM249" s="171"/>
      <c r="MYN249" s="171"/>
      <c r="MYO249" s="171"/>
      <c r="MYP249" s="171"/>
      <c r="MYQ249" s="171"/>
      <c r="MYR249" s="171"/>
      <c r="MYS249" s="171"/>
      <c r="MYT249" s="171"/>
      <c r="MYU249" s="171"/>
      <c r="MYV249" s="171"/>
      <c r="MYW249" s="171"/>
      <c r="MYX249" s="171"/>
      <c r="MYY249" s="171"/>
      <c r="MYZ249" s="171"/>
      <c r="MZA249" s="171"/>
      <c r="MZB249" s="171"/>
      <c r="MZC249" s="171"/>
      <c r="MZD249" s="171"/>
      <c r="MZE249" s="171"/>
      <c r="MZF249" s="171"/>
      <c r="MZG249" s="171"/>
      <c r="MZH249" s="171"/>
      <c r="MZI249" s="171"/>
      <c r="MZJ249" s="171"/>
      <c r="MZK249" s="171"/>
      <c r="MZL249" s="171"/>
      <c r="MZM249" s="171"/>
      <c r="MZN249" s="171"/>
      <c r="MZO249" s="171"/>
      <c r="MZP249" s="171"/>
      <c r="MZQ249" s="171"/>
      <c r="MZR249" s="171"/>
      <c r="MZS249" s="171"/>
      <c r="MZT249" s="171"/>
      <c r="MZU249" s="171"/>
      <c r="MZV249" s="171"/>
      <c r="MZW249" s="171"/>
      <c r="MZX249" s="171"/>
      <c r="MZY249" s="171"/>
      <c r="MZZ249" s="171"/>
      <c r="NAA249" s="171"/>
      <c r="NAB249" s="171"/>
      <c r="NAC249" s="171"/>
      <c r="NAD249" s="171"/>
      <c r="NAE249" s="171"/>
      <c r="NAF249" s="171"/>
      <c r="NAG249" s="171"/>
      <c r="NAH249" s="171"/>
      <c r="NAI249" s="171"/>
      <c r="NAJ249" s="171"/>
      <c r="NAK249" s="171"/>
      <c r="NAL249" s="171"/>
      <c r="NAM249" s="171"/>
      <c r="NAN249" s="171"/>
      <c r="NAO249" s="171"/>
      <c r="NAP249" s="171"/>
      <c r="NAQ249" s="171"/>
      <c r="NAR249" s="171"/>
      <c r="NAS249" s="171"/>
      <c r="NAT249" s="171"/>
      <c r="NAU249" s="171"/>
      <c r="NAV249" s="171"/>
      <c r="NAW249" s="171"/>
      <c r="NAX249" s="171"/>
      <c r="NAY249" s="171"/>
      <c r="NAZ249" s="171"/>
      <c r="NBA249" s="171"/>
      <c r="NBB249" s="171"/>
      <c r="NBC249" s="171"/>
      <c r="NBD249" s="171"/>
      <c r="NBE249" s="171"/>
      <c r="NBF249" s="171"/>
      <c r="NBG249" s="171"/>
      <c r="NBH249" s="171"/>
      <c r="NBI249" s="171"/>
      <c r="NBJ249" s="171"/>
      <c r="NBK249" s="171"/>
      <c r="NBL249" s="171"/>
      <c r="NBM249" s="171"/>
      <c r="NBN249" s="171"/>
      <c r="NBO249" s="171"/>
      <c r="NBP249" s="171"/>
      <c r="NBQ249" s="171"/>
      <c r="NBR249" s="171"/>
      <c r="NBS249" s="171"/>
      <c r="NBT249" s="171"/>
      <c r="NBU249" s="171"/>
      <c r="NBV249" s="171"/>
      <c r="NBW249" s="171"/>
      <c r="NBX249" s="171"/>
      <c r="NBY249" s="171"/>
      <c r="NBZ249" s="171"/>
      <c r="NCA249" s="171"/>
      <c r="NCB249" s="171"/>
      <c r="NCC249" s="171"/>
      <c r="NCD249" s="171"/>
      <c r="NCE249" s="171"/>
      <c r="NCF249" s="171"/>
      <c r="NCG249" s="171"/>
      <c r="NCH249" s="171"/>
      <c r="NCI249" s="171"/>
      <c r="NCJ249" s="171"/>
      <c r="NCK249" s="171"/>
      <c r="NCL249" s="171"/>
      <c r="NCM249" s="171"/>
      <c r="NCN249" s="171"/>
      <c r="NCO249" s="171"/>
      <c r="NCP249" s="171"/>
      <c r="NCQ249" s="171"/>
      <c r="NCR249" s="171"/>
      <c r="NCS249" s="171"/>
      <c r="NCT249" s="171"/>
      <c r="NCU249" s="171"/>
      <c r="NCV249" s="171"/>
      <c r="NCW249" s="171"/>
      <c r="NCX249" s="171"/>
      <c r="NCY249" s="171"/>
      <c r="NCZ249" s="171"/>
      <c r="NDA249" s="171"/>
      <c r="NDB249" s="171"/>
      <c r="NDC249" s="171"/>
      <c r="NDD249" s="171"/>
      <c r="NDE249" s="171"/>
      <c r="NDF249" s="171"/>
      <c r="NDG249" s="171"/>
      <c r="NDH249" s="171"/>
      <c r="NDI249" s="171"/>
      <c r="NDJ249" s="171"/>
      <c r="NDK249" s="171"/>
      <c r="NDL249" s="171"/>
      <c r="NDM249" s="171"/>
      <c r="NDN249" s="171"/>
      <c r="NDO249" s="171"/>
      <c r="NDP249" s="171"/>
      <c r="NDQ249" s="171"/>
      <c r="NDR249" s="171"/>
      <c r="NDS249" s="171"/>
      <c r="NDT249" s="171"/>
      <c r="NDU249" s="171"/>
      <c r="NDV249" s="171"/>
      <c r="NDW249" s="171"/>
      <c r="NDX249" s="171"/>
      <c r="NDY249" s="171"/>
      <c r="NDZ249" s="171"/>
      <c r="NEA249" s="171"/>
      <c r="NEB249" s="171"/>
      <c r="NEC249" s="171"/>
      <c r="NED249" s="171"/>
      <c r="NEE249" s="171"/>
      <c r="NEF249" s="171"/>
      <c r="NEG249" s="171"/>
      <c r="NEH249" s="171"/>
      <c r="NEI249" s="171"/>
      <c r="NEJ249" s="171"/>
      <c r="NEK249" s="171"/>
      <c r="NEL249" s="171"/>
      <c r="NEM249" s="171"/>
      <c r="NEN249" s="171"/>
      <c r="NEO249" s="171"/>
      <c r="NEP249" s="171"/>
      <c r="NEQ249" s="171"/>
      <c r="NER249" s="171"/>
      <c r="NES249" s="171"/>
      <c r="NET249" s="171"/>
      <c r="NEU249" s="171"/>
      <c r="NEV249" s="171"/>
      <c r="NEW249" s="171"/>
      <c r="NEX249" s="171"/>
      <c r="NEY249" s="171"/>
      <c r="NEZ249" s="171"/>
      <c r="NFA249" s="171"/>
      <c r="NFB249" s="171"/>
      <c r="NFC249" s="171"/>
      <c r="NFD249" s="171"/>
      <c r="NFE249" s="171"/>
      <c r="NFF249" s="171"/>
      <c r="NFG249" s="171"/>
      <c r="NFH249" s="171"/>
      <c r="NFI249" s="171"/>
      <c r="NFJ249" s="171"/>
      <c r="NFK249" s="171"/>
      <c r="NFL249" s="171"/>
      <c r="NFM249" s="171"/>
      <c r="NFN249" s="171"/>
      <c r="NFO249" s="171"/>
      <c r="NFP249" s="171"/>
      <c r="NFQ249" s="171"/>
      <c r="NFR249" s="171"/>
      <c r="NFS249" s="171"/>
      <c r="NFT249" s="171"/>
      <c r="NFU249" s="171"/>
      <c r="NFV249" s="171"/>
      <c r="NFW249" s="171"/>
      <c r="NFX249" s="171"/>
      <c r="NFY249" s="171"/>
      <c r="NFZ249" s="171"/>
      <c r="NGA249" s="171"/>
      <c r="NGB249" s="171"/>
      <c r="NGC249" s="171"/>
      <c r="NGD249" s="171"/>
      <c r="NGE249" s="171"/>
      <c r="NGF249" s="171"/>
      <c r="NGG249" s="171"/>
      <c r="NGH249" s="171"/>
      <c r="NGI249" s="171"/>
      <c r="NGJ249" s="171"/>
      <c r="NGK249" s="171"/>
      <c r="NGL249" s="171"/>
      <c r="NGM249" s="171"/>
      <c r="NGN249" s="171"/>
      <c r="NGO249" s="171"/>
      <c r="NGP249" s="171"/>
      <c r="NGQ249" s="171"/>
      <c r="NGR249" s="171"/>
      <c r="NGS249" s="171"/>
      <c r="NGT249" s="171"/>
      <c r="NGU249" s="171"/>
      <c r="NGV249" s="171"/>
      <c r="NGW249" s="171"/>
      <c r="NGX249" s="171"/>
      <c r="NGY249" s="171"/>
      <c r="NGZ249" s="171"/>
      <c r="NHA249" s="171"/>
      <c r="NHB249" s="171"/>
      <c r="NHC249" s="171"/>
      <c r="NHD249" s="171"/>
      <c r="NHE249" s="171"/>
      <c r="NHF249" s="171"/>
      <c r="NHG249" s="171"/>
      <c r="NHH249" s="171"/>
      <c r="NHI249" s="171"/>
      <c r="NHJ249" s="171"/>
      <c r="NHK249" s="171"/>
      <c r="NHL249" s="171"/>
      <c r="NHM249" s="171"/>
      <c r="NHN249" s="171"/>
      <c r="NHO249" s="171"/>
      <c r="NHP249" s="171"/>
      <c r="NHQ249" s="171"/>
      <c r="NHR249" s="171"/>
      <c r="NHS249" s="171"/>
      <c r="NHT249" s="171"/>
      <c r="NHU249" s="171"/>
      <c r="NHV249" s="171"/>
      <c r="NHW249" s="171"/>
      <c r="NHX249" s="171"/>
      <c r="NHY249" s="171"/>
      <c r="NHZ249" s="171"/>
      <c r="NIA249" s="171"/>
      <c r="NIB249" s="171"/>
      <c r="NIC249" s="171"/>
      <c r="NID249" s="171"/>
      <c r="NIE249" s="171"/>
      <c r="NIF249" s="171"/>
      <c r="NIG249" s="171"/>
      <c r="NIH249" s="171"/>
      <c r="NII249" s="171"/>
      <c r="NIJ249" s="171"/>
      <c r="NIK249" s="171"/>
      <c r="NIL249" s="171"/>
      <c r="NIM249" s="171"/>
      <c r="NIN249" s="171"/>
      <c r="NIO249" s="171"/>
      <c r="NIP249" s="171"/>
      <c r="NIQ249" s="171"/>
      <c r="NIR249" s="171"/>
      <c r="NIS249" s="171"/>
      <c r="NIT249" s="171"/>
      <c r="NIU249" s="171"/>
      <c r="NIV249" s="171"/>
      <c r="NIW249" s="171"/>
      <c r="NIX249" s="171"/>
      <c r="NIY249" s="171"/>
      <c r="NIZ249" s="171"/>
      <c r="NJA249" s="171"/>
      <c r="NJB249" s="171"/>
      <c r="NJC249" s="171"/>
      <c r="NJD249" s="171"/>
      <c r="NJE249" s="171"/>
      <c r="NJF249" s="171"/>
      <c r="NJG249" s="171"/>
      <c r="NJH249" s="171"/>
      <c r="NJI249" s="171"/>
      <c r="NJJ249" s="171"/>
      <c r="NJK249" s="171"/>
      <c r="NJL249" s="171"/>
      <c r="NJM249" s="171"/>
      <c r="NJN249" s="171"/>
      <c r="NJO249" s="171"/>
      <c r="NJP249" s="171"/>
      <c r="NJQ249" s="171"/>
      <c r="NJR249" s="171"/>
      <c r="NJS249" s="171"/>
      <c r="NJT249" s="171"/>
      <c r="NJU249" s="171"/>
      <c r="NJV249" s="171"/>
      <c r="NJW249" s="171"/>
      <c r="NJX249" s="171"/>
      <c r="NJY249" s="171"/>
      <c r="NJZ249" s="171"/>
      <c r="NKA249" s="171"/>
      <c r="NKB249" s="171"/>
      <c r="NKC249" s="171"/>
      <c r="NKD249" s="171"/>
      <c r="NKE249" s="171"/>
      <c r="NKF249" s="171"/>
      <c r="NKG249" s="171"/>
      <c r="NKH249" s="171"/>
      <c r="NKI249" s="171"/>
      <c r="NKJ249" s="171"/>
      <c r="NKK249" s="171"/>
      <c r="NKL249" s="171"/>
      <c r="NKM249" s="171"/>
      <c r="NKN249" s="171"/>
      <c r="NKO249" s="171"/>
      <c r="NKP249" s="171"/>
      <c r="NKQ249" s="171"/>
      <c r="NKR249" s="171"/>
      <c r="NKS249" s="171"/>
      <c r="NKT249" s="171"/>
      <c r="NKU249" s="171"/>
      <c r="NKV249" s="171"/>
      <c r="NKW249" s="171"/>
      <c r="NKX249" s="171"/>
      <c r="NKY249" s="171"/>
      <c r="NKZ249" s="171"/>
      <c r="NLA249" s="171"/>
      <c r="NLB249" s="171"/>
      <c r="NLC249" s="171"/>
      <c r="NLD249" s="171"/>
      <c r="NLE249" s="171"/>
      <c r="NLF249" s="171"/>
      <c r="NLG249" s="171"/>
      <c r="NLH249" s="171"/>
      <c r="NLI249" s="171"/>
      <c r="NLJ249" s="171"/>
      <c r="NLK249" s="171"/>
      <c r="NLL249" s="171"/>
      <c r="NLM249" s="171"/>
      <c r="NLN249" s="171"/>
      <c r="NLO249" s="171"/>
      <c r="NLP249" s="171"/>
      <c r="NLQ249" s="171"/>
      <c r="NLR249" s="171"/>
      <c r="NLS249" s="171"/>
      <c r="NLT249" s="171"/>
      <c r="NLU249" s="171"/>
      <c r="NLV249" s="171"/>
      <c r="NLW249" s="171"/>
      <c r="NLX249" s="171"/>
      <c r="NLY249" s="171"/>
      <c r="NLZ249" s="171"/>
      <c r="NMA249" s="171"/>
      <c r="NMB249" s="171"/>
      <c r="NMC249" s="171"/>
      <c r="NMD249" s="171"/>
      <c r="NME249" s="171"/>
      <c r="NMF249" s="171"/>
      <c r="NMG249" s="171"/>
      <c r="NMH249" s="171"/>
      <c r="NMI249" s="171"/>
      <c r="NMJ249" s="171"/>
      <c r="NMK249" s="171"/>
      <c r="NML249" s="171"/>
      <c r="NMM249" s="171"/>
      <c r="NMN249" s="171"/>
      <c r="NMO249" s="171"/>
      <c r="NMP249" s="171"/>
      <c r="NMQ249" s="171"/>
      <c r="NMR249" s="171"/>
      <c r="NMS249" s="171"/>
      <c r="NMT249" s="171"/>
      <c r="NMU249" s="171"/>
      <c r="NMV249" s="171"/>
      <c r="NMW249" s="171"/>
      <c r="NMX249" s="171"/>
      <c r="NMY249" s="171"/>
      <c r="NMZ249" s="171"/>
      <c r="NNA249" s="171"/>
      <c r="NNB249" s="171"/>
      <c r="NNC249" s="171"/>
      <c r="NND249" s="171"/>
      <c r="NNE249" s="171"/>
      <c r="NNF249" s="171"/>
      <c r="NNG249" s="171"/>
      <c r="NNH249" s="171"/>
      <c r="NNI249" s="171"/>
      <c r="NNJ249" s="171"/>
      <c r="NNK249" s="171"/>
      <c r="NNL249" s="171"/>
      <c r="NNM249" s="171"/>
      <c r="NNN249" s="171"/>
      <c r="NNO249" s="171"/>
      <c r="NNP249" s="171"/>
      <c r="NNQ249" s="171"/>
      <c r="NNR249" s="171"/>
      <c r="NNS249" s="171"/>
      <c r="NNT249" s="171"/>
      <c r="NNU249" s="171"/>
      <c r="NNV249" s="171"/>
      <c r="NNW249" s="171"/>
      <c r="NNX249" s="171"/>
      <c r="NNY249" s="171"/>
      <c r="NNZ249" s="171"/>
      <c r="NOA249" s="171"/>
      <c r="NOB249" s="171"/>
      <c r="NOC249" s="171"/>
      <c r="NOD249" s="171"/>
      <c r="NOE249" s="171"/>
      <c r="NOF249" s="171"/>
      <c r="NOG249" s="171"/>
      <c r="NOH249" s="171"/>
      <c r="NOI249" s="171"/>
      <c r="NOJ249" s="171"/>
      <c r="NOK249" s="171"/>
      <c r="NOL249" s="171"/>
      <c r="NOM249" s="171"/>
      <c r="NON249" s="171"/>
      <c r="NOO249" s="171"/>
      <c r="NOP249" s="171"/>
      <c r="NOQ249" s="171"/>
      <c r="NOR249" s="171"/>
      <c r="NOS249" s="171"/>
      <c r="NOT249" s="171"/>
      <c r="NOU249" s="171"/>
      <c r="NOV249" s="171"/>
      <c r="NOW249" s="171"/>
      <c r="NOX249" s="171"/>
      <c r="NOY249" s="171"/>
      <c r="NOZ249" s="171"/>
      <c r="NPA249" s="171"/>
      <c r="NPB249" s="171"/>
      <c r="NPC249" s="171"/>
      <c r="NPD249" s="171"/>
      <c r="NPE249" s="171"/>
      <c r="NPF249" s="171"/>
      <c r="NPG249" s="171"/>
      <c r="NPH249" s="171"/>
      <c r="NPI249" s="171"/>
      <c r="NPJ249" s="171"/>
      <c r="NPK249" s="171"/>
      <c r="NPL249" s="171"/>
      <c r="NPM249" s="171"/>
      <c r="NPN249" s="171"/>
      <c r="NPO249" s="171"/>
      <c r="NPP249" s="171"/>
      <c r="NPQ249" s="171"/>
      <c r="NPR249" s="171"/>
      <c r="NPS249" s="171"/>
      <c r="NPT249" s="171"/>
      <c r="NPU249" s="171"/>
      <c r="NPV249" s="171"/>
      <c r="NPW249" s="171"/>
      <c r="NPX249" s="171"/>
      <c r="NPY249" s="171"/>
      <c r="NPZ249" s="171"/>
      <c r="NQA249" s="171"/>
      <c r="NQB249" s="171"/>
      <c r="NQC249" s="171"/>
      <c r="NQD249" s="171"/>
      <c r="NQE249" s="171"/>
      <c r="NQF249" s="171"/>
      <c r="NQG249" s="171"/>
      <c r="NQH249" s="171"/>
      <c r="NQI249" s="171"/>
      <c r="NQJ249" s="171"/>
      <c r="NQK249" s="171"/>
      <c r="NQL249" s="171"/>
      <c r="NQM249" s="171"/>
      <c r="NQN249" s="171"/>
      <c r="NQO249" s="171"/>
      <c r="NQP249" s="171"/>
      <c r="NQQ249" s="171"/>
      <c r="NQR249" s="171"/>
      <c r="NQS249" s="171"/>
      <c r="NQT249" s="171"/>
      <c r="NQU249" s="171"/>
      <c r="NQV249" s="171"/>
      <c r="NQW249" s="171"/>
      <c r="NQX249" s="171"/>
      <c r="NQY249" s="171"/>
      <c r="NQZ249" s="171"/>
      <c r="NRA249" s="171"/>
      <c r="NRB249" s="171"/>
      <c r="NRC249" s="171"/>
      <c r="NRD249" s="171"/>
      <c r="NRE249" s="171"/>
      <c r="NRF249" s="171"/>
      <c r="NRG249" s="171"/>
      <c r="NRH249" s="171"/>
      <c r="NRI249" s="171"/>
      <c r="NRJ249" s="171"/>
      <c r="NRK249" s="171"/>
      <c r="NRL249" s="171"/>
      <c r="NRM249" s="171"/>
      <c r="NRN249" s="171"/>
      <c r="NRO249" s="171"/>
      <c r="NRP249" s="171"/>
      <c r="NRQ249" s="171"/>
      <c r="NRR249" s="171"/>
      <c r="NRS249" s="171"/>
      <c r="NRT249" s="171"/>
      <c r="NRU249" s="171"/>
      <c r="NRV249" s="171"/>
      <c r="NRW249" s="171"/>
      <c r="NRX249" s="171"/>
      <c r="NRY249" s="171"/>
      <c r="NRZ249" s="171"/>
      <c r="NSA249" s="171"/>
      <c r="NSB249" s="171"/>
      <c r="NSC249" s="171"/>
      <c r="NSD249" s="171"/>
      <c r="NSE249" s="171"/>
      <c r="NSF249" s="171"/>
      <c r="NSG249" s="171"/>
      <c r="NSH249" s="171"/>
      <c r="NSI249" s="171"/>
      <c r="NSJ249" s="171"/>
      <c r="NSK249" s="171"/>
      <c r="NSL249" s="171"/>
      <c r="NSM249" s="171"/>
      <c r="NSN249" s="171"/>
      <c r="NSO249" s="171"/>
      <c r="NSP249" s="171"/>
      <c r="NSQ249" s="171"/>
      <c r="NSR249" s="171"/>
      <c r="NSS249" s="171"/>
      <c r="NST249" s="171"/>
      <c r="NSU249" s="171"/>
      <c r="NSV249" s="171"/>
      <c r="NSW249" s="171"/>
      <c r="NSX249" s="171"/>
      <c r="NSY249" s="171"/>
      <c r="NSZ249" s="171"/>
      <c r="NTA249" s="171"/>
      <c r="NTB249" s="171"/>
      <c r="NTC249" s="171"/>
      <c r="NTD249" s="171"/>
      <c r="NTE249" s="171"/>
      <c r="NTF249" s="171"/>
      <c r="NTG249" s="171"/>
      <c r="NTH249" s="171"/>
      <c r="NTI249" s="171"/>
      <c r="NTJ249" s="171"/>
      <c r="NTK249" s="171"/>
      <c r="NTL249" s="171"/>
      <c r="NTM249" s="171"/>
      <c r="NTN249" s="171"/>
      <c r="NTO249" s="171"/>
      <c r="NTP249" s="171"/>
      <c r="NTQ249" s="171"/>
      <c r="NTR249" s="171"/>
      <c r="NTS249" s="171"/>
      <c r="NTT249" s="171"/>
      <c r="NTU249" s="171"/>
      <c r="NTV249" s="171"/>
      <c r="NTW249" s="171"/>
      <c r="NTX249" s="171"/>
      <c r="NTY249" s="171"/>
      <c r="NTZ249" s="171"/>
      <c r="NUA249" s="171"/>
      <c r="NUB249" s="171"/>
      <c r="NUC249" s="171"/>
      <c r="NUD249" s="171"/>
      <c r="NUE249" s="171"/>
      <c r="NUF249" s="171"/>
      <c r="NUG249" s="171"/>
      <c r="NUH249" s="171"/>
      <c r="NUI249" s="171"/>
      <c r="NUJ249" s="171"/>
      <c r="NUK249" s="171"/>
      <c r="NUL249" s="171"/>
      <c r="NUM249" s="171"/>
      <c r="NUN249" s="171"/>
      <c r="NUO249" s="171"/>
      <c r="NUP249" s="171"/>
      <c r="NUQ249" s="171"/>
      <c r="NUR249" s="171"/>
      <c r="NUS249" s="171"/>
      <c r="NUT249" s="171"/>
      <c r="NUU249" s="171"/>
      <c r="NUV249" s="171"/>
      <c r="NUW249" s="171"/>
      <c r="NUX249" s="171"/>
      <c r="NUY249" s="171"/>
      <c r="NUZ249" s="171"/>
      <c r="NVA249" s="171"/>
      <c r="NVB249" s="171"/>
      <c r="NVC249" s="171"/>
      <c r="NVD249" s="171"/>
      <c r="NVE249" s="171"/>
      <c r="NVF249" s="171"/>
      <c r="NVG249" s="171"/>
      <c r="NVH249" s="171"/>
      <c r="NVI249" s="171"/>
      <c r="NVJ249" s="171"/>
      <c r="NVK249" s="171"/>
      <c r="NVL249" s="171"/>
      <c r="NVM249" s="171"/>
      <c r="NVN249" s="171"/>
      <c r="NVO249" s="171"/>
      <c r="NVP249" s="171"/>
      <c r="NVQ249" s="171"/>
      <c r="NVR249" s="171"/>
      <c r="NVS249" s="171"/>
      <c r="NVT249" s="171"/>
      <c r="NVU249" s="171"/>
      <c r="NVV249" s="171"/>
      <c r="NVW249" s="171"/>
      <c r="NVX249" s="171"/>
      <c r="NVY249" s="171"/>
      <c r="NVZ249" s="171"/>
      <c r="NWA249" s="171"/>
      <c r="NWB249" s="171"/>
      <c r="NWC249" s="171"/>
      <c r="NWD249" s="171"/>
      <c r="NWE249" s="171"/>
      <c r="NWF249" s="171"/>
      <c r="NWG249" s="171"/>
      <c r="NWH249" s="171"/>
      <c r="NWI249" s="171"/>
      <c r="NWJ249" s="171"/>
      <c r="NWK249" s="171"/>
      <c r="NWL249" s="171"/>
      <c r="NWM249" s="171"/>
      <c r="NWN249" s="171"/>
      <c r="NWO249" s="171"/>
      <c r="NWP249" s="171"/>
      <c r="NWQ249" s="171"/>
      <c r="NWR249" s="171"/>
      <c r="NWS249" s="171"/>
      <c r="NWT249" s="171"/>
      <c r="NWU249" s="171"/>
      <c r="NWV249" s="171"/>
      <c r="NWW249" s="171"/>
      <c r="NWX249" s="171"/>
      <c r="NWY249" s="171"/>
      <c r="NWZ249" s="171"/>
      <c r="NXA249" s="171"/>
      <c r="NXB249" s="171"/>
      <c r="NXC249" s="171"/>
      <c r="NXD249" s="171"/>
      <c r="NXE249" s="171"/>
      <c r="NXF249" s="171"/>
      <c r="NXG249" s="171"/>
      <c r="NXH249" s="171"/>
      <c r="NXI249" s="171"/>
      <c r="NXJ249" s="171"/>
      <c r="NXK249" s="171"/>
      <c r="NXL249" s="171"/>
      <c r="NXM249" s="171"/>
      <c r="NXN249" s="171"/>
      <c r="NXO249" s="171"/>
      <c r="NXP249" s="171"/>
      <c r="NXQ249" s="171"/>
      <c r="NXR249" s="171"/>
      <c r="NXS249" s="171"/>
      <c r="NXT249" s="171"/>
      <c r="NXU249" s="171"/>
      <c r="NXV249" s="171"/>
      <c r="NXW249" s="171"/>
      <c r="NXX249" s="171"/>
      <c r="NXY249" s="171"/>
      <c r="NXZ249" s="171"/>
      <c r="NYA249" s="171"/>
      <c r="NYB249" s="171"/>
      <c r="NYC249" s="171"/>
      <c r="NYD249" s="171"/>
      <c r="NYE249" s="171"/>
      <c r="NYF249" s="171"/>
      <c r="NYG249" s="171"/>
      <c r="NYH249" s="171"/>
      <c r="NYI249" s="171"/>
      <c r="NYJ249" s="171"/>
      <c r="NYK249" s="171"/>
      <c r="NYL249" s="171"/>
      <c r="NYM249" s="171"/>
      <c r="NYN249" s="171"/>
      <c r="NYO249" s="171"/>
      <c r="NYP249" s="171"/>
      <c r="NYQ249" s="171"/>
      <c r="NYR249" s="171"/>
      <c r="NYS249" s="171"/>
      <c r="NYT249" s="171"/>
      <c r="NYU249" s="171"/>
      <c r="NYV249" s="171"/>
      <c r="NYW249" s="171"/>
      <c r="NYX249" s="171"/>
      <c r="NYY249" s="171"/>
      <c r="NYZ249" s="171"/>
      <c r="NZA249" s="171"/>
      <c r="NZB249" s="171"/>
      <c r="NZC249" s="171"/>
      <c r="NZD249" s="171"/>
      <c r="NZE249" s="171"/>
      <c r="NZF249" s="171"/>
      <c r="NZG249" s="171"/>
      <c r="NZH249" s="171"/>
      <c r="NZI249" s="171"/>
      <c r="NZJ249" s="171"/>
      <c r="NZK249" s="171"/>
      <c r="NZL249" s="171"/>
      <c r="NZM249" s="171"/>
      <c r="NZN249" s="171"/>
      <c r="NZO249" s="171"/>
      <c r="NZP249" s="171"/>
      <c r="NZQ249" s="171"/>
      <c r="NZR249" s="171"/>
      <c r="NZS249" s="171"/>
      <c r="NZT249" s="171"/>
      <c r="NZU249" s="171"/>
      <c r="NZV249" s="171"/>
      <c r="NZW249" s="171"/>
      <c r="NZX249" s="171"/>
      <c r="NZY249" s="171"/>
      <c r="NZZ249" s="171"/>
      <c r="OAA249" s="171"/>
      <c r="OAB249" s="171"/>
      <c r="OAC249" s="171"/>
      <c r="OAD249" s="171"/>
      <c r="OAE249" s="171"/>
      <c r="OAF249" s="171"/>
      <c r="OAG249" s="171"/>
      <c r="OAH249" s="171"/>
      <c r="OAI249" s="171"/>
      <c r="OAJ249" s="171"/>
      <c r="OAK249" s="171"/>
      <c r="OAL249" s="171"/>
      <c r="OAM249" s="171"/>
      <c r="OAN249" s="171"/>
      <c r="OAO249" s="171"/>
      <c r="OAP249" s="171"/>
      <c r="OAQ249" s="171"/>
      <c r="OAR249" s="171"/>
      <c r="OAS249" s="171"/>
      <c r="OAT249" s="171"/>
      <c r="OAU249" s="171"/>
      <c r="OAV249" s="171"/>
      <c r="OAW249" s="171"/>
      <c r="OAX249" s="171"/>
      <c r="OAY249" s="171"/>
      <c r="OAZ249" s="171"/>
      <c r="OBA249" s="171"/>
      <c r="OBB249" s="171"/>
      <c r="OBC249" s="171"/>
      <c r="OBD249" s="171"/>
      <c r="OBE249" s="171"/>
      <c r="OBF249" s="171"/>
      <c r="OBG249" s="171"/>
      <c r="OBH249" s="171"/>
      <c r="OBI249" s="171"/>
      <c r="OBJ249" s="171"/>
      <c r="OBK249" s="171"/>
      <c r="OBL249" s="171"/>
      <c r="OBM249" s="171"/>
      <c r="OBN249" s="171"/>
      <c r="OBO249" s="171"/>
      <c r="OBP249" s="171"/>
      <c r="OBQ249" s="171"/>
      <c r="OBR249" s="171"/>
      <c r="OBS249" s="171"/>
      <c r="OBT249" s="171"/>
      <c r="OBU249" s="171"/>
      <c r="OBV249" s="171"/>
      <c r="OBW249" s="171"/>
      <c r="OBX249" s="171"/>
      <c r="OBY249" s="171"/>
      <c r="OBZ249" s="171"/>
      <c r="OCA249" s="171"/>
      <c r="OCB249" s="171"/>
      <c r="OCC249" s="171"/>
      <c r="OCD249" s="171"/>
      <c r="OCE249" s="171"/>
      <c r="OCF249" s="171"/>
      <c r="OCG249" s="171"/>
      <c r="OCH249" s="171"/>
      <c r="OCI249" s="171"/>
      <c r="OCJ249" s="171"/>
      <c r="OCK249" s="171"/>
      <c r="OCL249" s="171"/>
      <c r="OCM249" s="171"/>
      <c r="OCN249" s="171"/>
      <c r="OCO249" s="171"/>
      <c r="OCP249" s="171"/>
      <c r="OCQ249" s="171"/>
      <c r="OCR249" s="171"/>
      <c r="OCS249" s="171"/>
      <c r="OCT249" s="171"/>
      <c r="OCU249" s="171"/>
      <c r="OCV249" s="171"/>
      <c r="OCW249" s="171"/>
      <c r="OCX249" s="171"/>
      <c r="OCY249" s="171"/>
      <c r="OCZ249" s="171"/>
      <c r="ODA249" s="171"/>
      <c r="ODB249" s="171"/>
      <c r="ODC249" s="171"/>
      <c r="ODD249" s="171"/>
      <c r="ODE249" s="171"/>
      <c r="ODF249" s="171"/>
      <c r="ODG249" s="171"/>
      <c r="ODH249" s="171"/>
      <c r="ODI249" s="171"/>
      <c r="ODJ249" s="171"/>
      <c r="ODK249" s="171"/>
      <c r="ODL249" s="171"/>
      <c r="ODM249" s="171"/>
      <c r="ODN249" s="171"/>
      <c r="ODO249" s="171"/>
      <c r="ODP249" s="171"/>
      <c r="ODQ249" s="171"/>
      <c r="ODR249" s="171"/>
      <c r="ODS249" s="171"/>
      <c r="ODT249" s="171"/>
      <c r="ODU249" s="171"/>
      <c r="ODV249" s="171"/>
      <c r="ODW249" s="171"/>
      <c r="ODX249" s="171"/>
      <c r="ODY249" s="171"/>
      <c r="ODZ249" s="171"/>
      <c r="OEA249" s="171"/>
      <c r="OEB249" s="171"/>
      <c r="OEC249" s="171"/>
      <c r="OED249" s="171"/>
      <c r="OEE249" s="171"/>
      <c r="OEF249" s="171"/>
      <c r="OEG249" s="171"/>
      <c r="OEH249" s="171"/>
      <c r="OEI249" s="171"/>
      <c r="OEJ249" s="171"/>
      <c r="OEK249" s="171"/>
      <c r="OEL249" s="171"/>
      <c r="OEM249" s="171"/>
      <c r="OEN249" s="171"/>
      <c r="OEO249" s="171"/>
      <c r="OEP249" s="171"/>
      <c r="OEQ249" s="171"/>
      <c r="OER249" s="171"/>
      <c r="OES249" s="171"/>
      <c r="OET249" s="171"/>
      <c r="OEU249" s="171"/>
      <c r="OEV249" s="171"/>
      <c r="OEW249" s="171"/>
      <c r="OEX249" s="171"/>
      <c r="OEY249" s="171"/>
      <c r="OEZ249" s="171"/>
      <c r="OFA249" s="171"/>
      <c r="OFB249" s="171"/>
      <c r="OFC249" s="171"/>
      <c r="OFD249" s="171"/>
      <c r="OFE249" s="171"/>
      <c r="OFF249" s="171"/>
      <c r="OFG249" s="171"/>
      <c r="OFH249" s="171"/>
      <c r="OFI249" s="171"/>
      <c r="OFJ249" s="171"/>
      <c r="OFK249" s="171"/>
      <c r="OFL249" s="171"/>
      <c r="OFM249" s="171"/>
      <c r="OFN249" s="171"/>
      <c r="OFO249" s="171"/>
      <c r="OFP249" s="171"/>
      <c r="OFQ249" s="171"/>
      <c r="OFR249" s="171"/>
      <c r="OFS249" s="171"/>
      <c r="OFT249" s="171"/>
      <c r="OFU249" s="171"/>
      <c r="OFV249" s="171"/>
      <c r="OFW249" s="171"/>
      <c r="OFX249" s="171"/>
      <c r="OFY249" s="171"/>
      <c r="OFZ249" s="171"/>
      <c r="OGA249" s="171"/>
      <c r="OGB249" s="171"/>
      <c r="OGC249" s="171"/>
      <c r="OGD249" s="171"/>
      <c r="OGE249" s="171"/>
      <c r="OGF249" s="171"/>
      <c r="OGG249" s="171"/>
      <c r="OGH249" s="171"/>
      <c r="OGI249" s="171"/>
      <c r="OGJ249" s="171"/>
      <c r="OGK249" s="171"/>
      <c r="OGL249" s="171"/>
      <c r="OGM249" s="171"/>
      <c r="OGN249" s="171"/>
      <c r="OGO249" s="171"/>
      <c r="OGP249" s="171"/>
      <c r="OGQ249" s="171"/>
      <c r="OGR249" s="171"/>
      <c r="OGS249" s="171"/>
      <c r="OGT249" s="171"/>
      <c r="OGU249" s="171"/>
      <c r="OGV249" s="171"/>
      <c r="OGW249" s="171"/>
      <c r="OGX249" s="171"/>
      <c r="OGY249" s="171"/>
      <c r="OGZ249" s="171"/>
      <c r="OHA249" s="171"/>
      <c r="OHB249" s="171"/>
      <c r="OHC249" s="171"/>
      <c r="OHD249" s="171"/>
      <c r="OHE249" s="171"/>
      <c r="OHF249" s="171"/>
      <c r="OHG249" s="171"/>
      <c r="OHH249" s="171"/>
      <c r="OHI249" s="171"/>
      <c r="OHJ249" s="171"/>
      <c r="OHK249" s="171"/>
      <c r="OHL249" s="171"/>
      <c r="OHM249" s="171"/>
      <c r="OHN249" s="171"/>
      <c r="OHO249" s="171"/>
      <c r="OHP249" s="171"/>
      <c r="OHQ249" s="171"/>
      <c r="OHR249" s="171"/>
      <c r="OHS249" s="171"/>
      <c r="OHT249" s="171"/>
      <c r="OHU249" s="171"/>
      <c r="OHV249" s="171"/>
      <c r="OHW249" s="171"/>
      <c r="OHX249" s="171"/>
      <c r="OHY249" s="171"/>
      <c r="OHZ249" s="171"/>
      <c r="OIA249" s="171"/>
      <c r="OIB249" s="171"/>
      <c r="OIC249" s="171"/>
      <c r="OID249" s="171"/>
      <c r="OIE249" s="171"/>
      <c r="OIF249" s="171"/>
      <c r="OIG249" s="171"/>
      <c r="OIH249" s="171"/>
      <c r="OII249" s="171"/>
      <c r="OIJ249" s="171"/>
      <c r="OIK249" s="171"/>
      <c r="OIL249" s="171"/>
      <c r="OIM249" s="171"/>
      <c r="OIN249" s="171"/>
      <c r="OIO249" s="171"/>
      <c r="OIP249" s="171"/>
      <c r="OIQ249" s="171"/>
      <c r="OIR249" s="171"/>
      <c r="OIS249" s="171"/>
      <c r="OIT249" s="171"/>
      <c r="OIU249" s="171"/>
      <c r="OIV249" s="171"/>
      <c r="OIW249" s="171"/>
      <c r="OIX249" s="171"/>
      <c r="OIY249" s="171"/>
      <c r="OIZ249" s="171"/>
      <c r="OJA249" s="171"/>
      <c r="OJB249" s="171"/>
      <c r="OJC249" s="171"/>
      <c r="OJD249" s="171"/>
      <c r="OJE249" s="171"/>
      <c r="OJF249" s="171"/>
      <c r="OJG249" s="171"/>
      <c r="OJH249" s="171"/>
      <c r="OJI249" s="171"/>
      <c r="OJJ249" s="171"/>
      <c r="OJK249" s="171"/>
      <c r="OJL249" s="171"/>
      <c r="OJM249" s="171"/>
      <c r="OJN249" s="171"/>
      <c r="OJO249" s="171"/>
      <c r="OJP249" s="171"/>
      <c r="OJQ249" s="171"/>
      <c r="OJR249" s="171"/>
      <c r="OJS249" s="171"/>
      <c r="OJT249" s="171"/>
      <c r="OJU249" s="171"/>
      <c r="OJV249" s="171"/>
      <c r="OJW249" s="171"/>
      <c r="OJX249" s="171"/>
      <c r="OJY249" s="171"/>
      <c r="OJZ249" s="171"/>
      <c r="OKA249" s="171"/>
      <c r="OKB249" s="171"/>
      <c r="OKC249" s="171"/>
      <c r="OKD249" s="171"/>
      <c r="OKE249" s="171"/>
      <c r="OKF249" s="171"/>
      <c r="OKG249" s="171"/>
      <c r="OKH249" s="171"/>
      <c r="OKI249" s="171"/>
      <c r="OKJ249" s="171"/>
      <c r="OKK249" s="171"/>
      <c r="OKL249" s="171"/>
      <c r="OKM249" s="171"/>
      <c r="OKN249" s="171"/>
      <c r="OKO249" s="171"/>
      <c r="OKP249" s="171"/>
      <c r="OKQ249" s="171"/>
      <c r="OKR249" s="171"/>
      <c r="OKS249" s="171"/>
      <c r="OKT249" s="171"/>
      <c r="OKU249" s="171"/>
      <c r="OKV249" s="171"/>
      <c r="OKW249" s="171"/>
      <c r="OKX249" s="171"/>
      <c r="OKY249" s="171"/>
      <c r="OKZ249" s="171"/>
      <c r="OLA249" s="171"/>
      <c r="OLB249" s="171"/>
      <c r="OLC249" s="171"/>
      <c r="OLD249" s="171"/>
      <c r="OLE249" s="171"/>
      <c r="OLF249" s="171"/>
      <c r="OLG249" s="171"/>
      <c r="OLH249" s="171"/>
      <c r="OLI249" s="171"/>
      <c r="OLJ249" s="171"/>
      <c r="OLK249" s="171"/>
      <c r="OLL249" s="171"/>
      <c r="OLM249" s="171"/>
      <c r="OLN249" s="171"/>
      <c r="OLO249" s="171"/>
      <c r="OLP249" s="171"/>
      <c r="OLQ249" s="171"/>
      <c r="OLR249" s="171"/>
      <c r="OLS249" s="171"/>
      <c r="OLT249" s="171"/>
      <c r="OLU249" s="171"/>
      <c r="OLV249" s="171"/>
      <c r="OLW249" s="171"/>
      <c r="OLX249" s="171"/>
      <c r="OLY249" s="171"/>
      <c r="OLZ249" s="171"/>
      <c r="OMA249" s="171"/>
      <c r="OMB249" s="171"/>
      <c r="OMC249" s="171"/>
      <c r="OMD249" s="171"/>
      <c r="OME249" s="171"/>
      <c r="OMF249" s="171"/>
      <c r="OMG249" s="171"/>
      <c r="OMH249" s="171"/>
      <c r="OMI249" s="171"/>
      <c r="OMJ249" s="171"/>
      <c r="OMK249" s="171"/>
      <c r="OML249" s="171"/>
      <c r="OMM249" s="171"/>
      <c r="OMN249" s="171"/>
      <c r="OMO249" s="171"/>
      <c r="OMP249" s="171"/>
      <c r="OMQ249" s="171"/>
      <c r="OMR249" s="171"/>
      <c r="OMS249" s="171"/>
      <c r="OMT249" s="171"/>
      <c r="OMU249" s="171"/>
      <c r="OMV249" s="171"/>
      <c r="OMW249" s="171"/>
      <c r="OMX249" s="171"/>
      <c r="OMY249" s="171"/>
      <c r="OMZ249" s="171"/>
      <c r="ONA249" s="171"/>
      <c r="ONB249" s="171"/>
      <c r="ONC249" s="171"/>
      <c r="OND249" s="171"/>
      <c r="ONE249" s="171"/>
      <c r="ONF249" s="171"/>
      <c r="ONG249" s="171"/>
      <c r="ONH249" s="171"/>
      <c r="ONI249" s="171"/>
      <c r="ONJ249" s="171"/>
      <c r="ONK249" s="171"/>
      <c r="ONL249" s="171"/>
      <c r="ONM249" s="171"/>
      <c r="ONN249" s="171"/>
      <c r="ONO249" s="171"/>
      <c r="ONP249" s="171"/>
      <c r="ONQ249" s="171"/>
      <c r="ONR249" s="171"/>
      <c r="ONS249" s="171"/>
      <c r="ONT249" s="171"/>
      <c r="ONU249" s="171"/>
      <c r="ONV249" s="171"/>
      <c r="ONW249" s="171"/>
      <c r="ONX249" s="171"/>
      <c r="ONY249" s="171"/>
      <c r="ONZ249" s="171"/>
      <c r="OOA249" s="171"/>
      <c r="OOB249" s="171"/>
      <c r="OOC249" s="171"/>
      <c r="OOD249" s="171"/>
      <c r="OOE249" s="171"/>
      <c r="OOF249" s="171"/>
      <c r="OOG249" s="171"/>
      <c r="OOH249" s="171"/>
      <c r="OOI249" s="171"/>
      <c r="OOJ249" s="171"/>
      <c r="OOK249" s="171"/>
      <c r="OOL249" s="171"/>
      <c r="OOM249" s="171"/>
      <c r="OON249" s="171"/>
      <c r="OOO249" s="171"/>
      <c r="OOP249" s="171"/>
      <c r="OOQ249" s="171"/>
      <c r="OOR249" s="171"/>
      <c r="OOS249" s="171"/>
      <c r="OOT249" s="171"/>
      <c r="OOU249" s="171"/>
      <c r="OOV249" s="171"/>
      <c r="OOW249" s="171"/>
      <c r="OOX249" s="171"/>
      <c r="OOY249" s="171"/>
      <c r="OOZ249" s="171"/>
      <c r="OPA249" s="171"/>
      <c r="OPB249" s="171"/>
      <c r="OPC249" s="171"/>
      <c r="OPD249" s="171"/>
      <c r="OPE249" s="171"/>
      <c r="OPF249" s="171"/>
      <c r="OPG249" s="171"/>
      <c r="OPH249" s="171"/>
      <c r="OPI249" s="171"/>
      <c r="OPJ249" s="171"/>
      <c r="OPK249" s="171"/>
      <c r="OPL249" s="171"/>
      <c r="OPM249" s="171"/>
      <c r="OPN249" s="171"/>
      <c r="OPO249" s="171"/>
      <c r="OPP249" s="171"/>
      <c r="OPQ249" s="171"/>
      <c r="OPR249" s="171"/>
      <c r="OPS249" s="171"/>
      <c r="OPT249" s="171"/>
      <c r="OPU249" s="171"/>
      <c r="OPV249" s="171"/>
      <c r="OPW249" s="171"/>
      <c r="OPX249" s="171"/>
      <c r="OPY249" s="171"/>
      <c r="OPZ249" s="171"/>
      <c r="OQA249" s="171"/>
      <c r="OQB249" s="171"/>
      <c r="OQC249" s="171"/>
      <c r="OQD249" s="171"/>
      <c r="OQE249" s="171"/>
      <c r="OQF249" s="171"/>
      <c r="OQG249" s="171"/>
      <c r="OQH249" s="171"/>
      <c r="OQI249" s="171"/>
      <c r="OQJ249" s="171"/>
      <c r="OQK249" s="171"/>
      <c r="OQL249" s="171"/>
      <c r="OQM249" s="171"/>
      <c r="OQN249" s="171"/>
      <c r="OQO249" s="171"/>
      <c r="OQP249" s="171"/>
      <c r="OQQ249" s="171"/>
      <c r="OQR249" s="171"/>
      <c r="OQS249" s="171"/>
      <c r="OQT249" s="171"/>
      <c r="OQU249" s="171"/>
      <c r="OQV249" s="171"/>
      <c r="OQW249" s="171"/>
      <c r="OQX249" s="171"/>
      <c r="OQY249" s="171"/>
      <c r="OQZ249" s="171"/>
      <c r="ORA249" s="171"/>
      <c r="ORB249" s="171"/>
      <c r="ORC249" s="171"/>
      <c r="ORD249" s="171"/>
      <c r="ORE249" s="171"/>
      <c r="ORF249" s="171"/>
      <c r="ORG249" s="171"/>
      <c r="ORH249" s="171"/>
      <c r="ORI249" s="171"/>
      <c r="ORJ249" s="171"/>
      <c r="ORK249" s="171"/>
      <c r="ORL249" s="171"/>
      <c r="ORM249" s="171"/>
      <c r="ORN249" s="171"/>
      <c r="ORO249" s="171"/>
      <c r="ORP249" s="171"/>
      <c r="ORQ249" s="171"/>
      <c r="ORR249" s="171"/>
      <c r="ORS249" s="171"/>
      <c r="ORT249" s="171"/>
      <c r="ORU249" s="171"/>
      <c r="ORV249" s="171"/>
      <c r="ORW249" s="171"/>
      <c r="ORX249" s="171"/>
      <c r="ORY249" s="171"/>
      <c r="ORZ249" s="171"/>
      <c r="OSA249" s="171"/>
      <c r="OSB249" s="171"/>
      <c r="OSC249" s="171"/>
      <c r="OSD249" s="171"/>
      <c r="OSE249" s="171"/>
      <c r="OSF249" s="171"/>
      <c r="OSG249" s="171"/>
      <c r="OSH249" s="171"/>
      <c r="OSI249" s="171"/>
      <c r="OSJ249" s="171"/>
      <c r="OSK249" s="171"/>
      <c r="OSL249" s="171"/>
      <c r="OSM249" s="171"/>
      <c r="OSN249" s="171"/>
      <c r="OSO249" s="171"/>
      <c r="OSP249" s="171"/>
      <c r="OSQ249" s="171"/>
      <c r="OSR249" s="171"/>
      <c r="OSS249" s="171"/>
      <c r="OST249" s="171"/>
      <c r="OSU249" s="171"/>
      <c r="OSV249" s="171"/>
      <c r="OSW249" s="171"/>
      <c r="OSX249" s="171"/>
      <c r="OSY249" s="171"/>
      <c r="OSZ249" s="171"/>
      <c r="OTA249" s="171"/>
      <c r="OTB249" s="171"/>
      <c r="OTC249" s="171"/>
      <c r="OTD249" s="171"/>
      <c r="OTE249" s="171"/>
      <c r="OTF249" s="171"/>
      <c r="OTG249" s="171"/>
      <c r="OTH249" s="171"/>
      <c r="OTI249" s="171"/>
      <c r="OTJ249" s="171"/>
      <c r="OTK249" s="171"/>
      <c r="OTL249" s="171"/>
      <c r="OTM249" s="171"/>
      <c r="OTN249" s="171"/>
      <c r="OTO249" s="171"/>
      <c r="OTP249" s="171"/>
      <c r="OTQ249" s="171"/>
      <c r="OTR249" s="171"/>
      <c r="OTS249" s="171"/>
      <c r="OTT249" s="171"/>
      <c r="OTU249" s="171"/>
      <c r="OTV249" s="171"/>
      <c r="OTW249" s="171"/>
      <c r="OTX249" s="171"/>
      <c r="OTY249" s="171"/>
      <c r="OTZ249" s="171"/>
      <c r="OUA249" s="171"/>
      <c r="OUB249" s="171"/>
      <c r="OUC249" s="171"/>
      <c r="OUD249" s="171"/>
      <c r="OUE249" s="171"/>
      <c r="OUF249" s="171"/>
      <c r="OUG249" s="171"/>
      <c r="OUH249" s="171"/>
      <c r="OUI249" s="171"/>
      <c r="OUJ249" s="171"/>
      <c r="OUK249" s="171"/>
      <c r="OUL249" s="171"/>
      <c r="OUM249" s="171"/>
      <c r="OUN249" s="171"/>
      <c r="OUO249" s="171"/>
      <c r="OUP249" s="171"/>
      <c r="OUQ249" s="171"/>
      <c r="OUR249" s="171"/>
      <c r="OUS249" s="171"/>
      <c r="OUT249" s="171"/>
      <c r="OUU249" s="171"/>
      <c r="OUV249" s="171"/>
      <c r="OUW249" s="171"/>
      <c r="OUX249" s="171"/>
      <c r="OUY249" s="171"/>
      <c r="OUZ249" s="171"/>
      <c r="OVA249" s="171"/>
      <c r="OVB249" s="171"/>
      <c r="OVC249" s="171"/>
      <c r="OVD249" s="171"/>
      <c r="OVE249" s="171"/>
      <c r="OVF249" s="171"/>
      <c r="OVG249" s="171"/>
      <c r="OVH249" s="171"/>
      <c r="OVI249" s="171"/>
      <c r="OVJ249" s="171"/>
      <c r="OVK249" s="171"/>
      <c r="OVL249" s="171"/>
      <c r="OVM249" s="171"/>
      <c r="OVN249" s="171"/>
      <c r="OVO249" s="171"/>
      <c r="OVP249" s="171"/>
      <c r="OVQ249" s="171"/>
      <c r="OVR249" s="171"/>
      <c r="OVS249" s="171"/>
      <c r="OVT249" s="171"/>
      <c r="OVU249" s="171"/>
      <c r="OVV249" s="171"/>
      <c r="OVW249" s="171"/>
      <c r="OVX249" s="171"/>
      <c r="OVY249" s="171"/>
      <c r="OVZ249" s="171"/>
      <c r="OWA249" s="171"/>
      <c r="OWB249" s="171"/>
      <c r="OWC249" s="171"/>
      <c r="OWD249" s="171"/>
      <c r="OWE249" s="171"/>
      <c r="OWF249" s="171"/>
      <c r="OWG249" s="171"/>
      <c r="OWH249" s="171"/>
      <c r="OWI249" s="171"/>
      <c r="OWJ249" s="171"/>
      <c r="OWK249" s="171"/>
      <c r="OWL249" s="171"/>
      <c r="OWM249" s="171"/>
      <c r="OWN249" s="171"/>
      <c r="OWO249" s="171"/>
      <c r="OWP249" s="171"/>
      <c r="OWQ249" s="171"/>
      <c r="OWR249" s="171"/>
      <c r="OWS249" s="171"/>
      <c r="OWT249" s="171"/>
      <c r="OWU249" s="171"/>
      <c r="OWV249" s="171"/>
      <c r="OWW249" s="171"/>
      <c r="OWX249" s="171"/>
      <c r="OWY249" s="171"/>
      <c r="OWZ249" s="171"/>
      <c r="OXA249" s="171"/>
      <c r="OXB249" s="171"/>
      <c r="OXC249" s="171"/>
      <c r="OXD249" s="171"/>
      <c r="OXE249" s="171"/>
      <c r="OXF249" s="171"/>
      <c r="OXG249" s="171"/>
      <c r="OXH249" s="171"/>
      <c r="OXI249" s="171"/>
      <c r="OXJ249" s="171"/>
      <c r="OXK249" s="171"/>
      <c r="OXL249" s="171"/>
      <c r="OXM249" s="171"/>
      <c r="OXN249" s="171"/>
      <c r="OXO249" s="171"/>
      <c r="OXP249" s="171"/>
      <c r="OXQ249" s="171"/>
      <c r="OXR249" s="171"/>
      <c r="OXS249" s="171"/>
      <c r="OXT249" s="171"/>
      <c r="OXU249" s="171"/>
      <c r="OXV249" s="171"/>
      <c r="OXW249" s="171"/>
      <c r="OXX249" s="171"/>
      <c r="OXY249" s="171"/>
      <c r="OXZ249" s="171"/>
      <c r="OYA249" s="171"/>
      <c r="OYB249" s="171"/>
      <c r="OYC249" s="171"/>
      <c r="OYD249" s="171"/>
      <c r="OYE249" s="171"/>
      <c r="OYF249" s="171"/>
      <c r="OYG249" s="171"/>
      <c r="OYH249" s="171"/>
      <c r="OYI249" s="171"/>
      <c r="OYJ249" s="171"/>
      <c r="OYK249" s="171"/>
      <c r="OYL249" s="171"/>
      <c r="OYM249" s="171"/>
      <c r="OYN249" s="171"/>
      <c r="OYO249" s="171"/>
      <c r="OYP249" s="171"/>
      <c r="OYQ249" s="171"/>
      <c r="OYR249" s="171"/>
      <c r="OYS249" s="171"/>
      <c r="OYT249" s="171"/>
      <c r="OYU249" s="171"/>
      <c r="OYV249" s="171"/>
      <c r="OYW249" s="171"/>
      <c r="OYX249" s="171"/>
      <c r="OYY249" s="171"/>
      <c r="OYZ249" s="171"/>
      <c r="OZA249" s="171"/>
      <c r="OZB249" s="171"/>
      <c r="OZC249" s="171"/>
      <c r="OZD249" s="171"/>
      <c r="OZE249" s="171"/>
      <c r="OZF249" s="171"/>
      <c r="OZG249" s="171"/>
      <c r="OZH249" s="171"/>
      <c r="OZI249" s="171"/>
      <c r="OZJ249" s="171"/>
      <c r="OZK249" s="171"/>
      <c r="OZL249" s="171"/>
      <c r="OZM249" s="171"/>
      <c r="OZN249" s="171"/>
      <c r="OZO249" s="171"/>
      <c r="OZP249" s="171"/>
      <c r="OZQ249" s="171"/>
      <c r="OZR249" s="171"/>
      <c r="OZS249" s="171"/>
      <c r="OZT249" s="171"/>
      <c r="OZU249" s="171"/>
      <c r="OZV249" s="171"/>
      <c r="OZW249" s="171"/>
      <c r="OZX249" s="171"/>
      <c r="OZY249" s="171"/>
      <c r="OZZ249" s="171"/>
      <c r="PAA249" s="171"/>
      <c r="PAB249" s="171"/>
      <c r="PAC249" s="171"/>
      <c r="PAD249" s="171"/>
      <c r="PAE249" s="171"/>
      <c r="PAF249" s="171"/>
      <c r="PAG249" s="171"/>
      <c r="PAH249" s="171"/>
      <c r="PAI249" s="171"/>
      <c r="PAJ249" s="171"/>
      <c r="PAK249" s="171"/>
      <c r="PAL249" s="171"/>
      <c r="PAM249" s="171"/>
      <c r="PAN249" s="171"/>
      <c r="PAO249" s="171"/>
      <c r="PAP249" s="171"/>
      <c r="PAQ249" s="171"/>
      <c r="PAR249" s="171"/>
      <c r="PAS249" s="171"/>
      <c r="PAT249" s="171"/>
      <c r="PAU249" s="171"/>
      <c r="PAV249" s="171"/>
      <c r="PAW249" s="171"/>
      <c r="PAX249" s="171"/>
      <c r="PAY249" s="171"/>
      <c r="PAZ249" s="171"/>
      <c r="PBA249" s="171"/>
      <c r="PBB249" s="171"/>
      <c r="PBC249" s="171"/>
      <c r="PBD249" s="171"/>
      <c r="PBE249" s="171"/>
      <c r="PBF249" s="171"/>
      <c r="PBG249" s="171"/>
      <c r="PBH249" s="171"/>
      <c r="PBI249" s="171"/>
      <c r="PBJ249" s="171"/>
      <c r="PBK249" s="171"/>
      <c r="PBL249" s="171"/>
      <c r="PBM249" s="171"/>
      <c r="PBN249" s="171"/>
      <c r="PBO249" s="171"/>
      <c r="PBP249" s="171"/>
      <c r="PBQ249" s="171"/>
      <c r="PBR249" s="171"/>
      <c r="PBS249" s="171"/>
      <c r="PBT249" s="171"/>
      <c r="PBU249" s="171"/>
      <c r="PBV249" s="171"/>
      <c r="PBW249" s="171"/>
      <c r="PBX249" s="171"/>
      <c r="PBY249" s="171"/>
      <c r="PBZ249" s="171"/>
      <c r="PCA249" s="171"/>
      <c r="PCB249" s="171"/>
      <c r="PCC249" s="171"/>
      <c r="PCD249" s="171"/>
      <c r="PCE249" s="171"/>
      <c r="PCF249" s="171"/>
      <c r="PCG249" s="171"/>
      <c r="PCH249" s="171"/>
      <c r="PCI249" s="171"/>
      <c r="PCJ249" s="171"/>
      <c r="PCK249" s="171"/>
      <c r="PCL249" s="171"/>
      <c r="PCM249" s="171"/>
      <c r="PCN249" s="171"/>
      <c r="PCO249" s="171"/>
      <c r="PCP249" s="171"/>
      <c r="PCQ249" s="171"/>
      <c r="PCR249" s="171"/>
      <c r="PCS249" s="171"/>
      <c r="PCT249" s="171"/>
      <c r="PCU249" s="171"/>
      <c r="PCV249" s="171"/>
      <c r="PCW249" s="171"/>
      <c r="PCX249" s="171"/>
      <c r="PCY249" s="171"/>
      <c r="PCZ249" s="171"/>
      <c r="PDA249" s="171"/>
      <c r="PDB249" s="171"/>
      <c r="PDC249" s="171"/>
      <c r="PDD249" s="171"/>
      <c r="PDE249" s="171"/>
      <c r="PDF249" s="171"/>
      <c r="PDG249" s="171"/>
      <c r="PDH249" s="171"/>
      <c r="PDI249" s="171"/>
      <c r="PDJ249" s="171"/>
      <c r="PDK249" s="171"/>
      <c r="PDL249" s="171"/>
      <c r="PDM249" s="171"/>
      <c r="PDN249" s="171"/>
      <c r="PDO249" s="171"/>
      <c r="PDP249" s="171"/>
      <c r="PDQ249" s="171"/>
      <c r="PDR249" s="171"/>
      <c r="PDS249" s="171"/>
      <c r="PDT249" s="171"/>
      <c r="PDU249" s="171"/>
      <c r="PDV249" s="171"/>
      <c r="PDW249" s="171"/>
      <c r="PDX249" s="171"/>
      <c r="PDY249" s="171"/>
      <c r="PDZ249" s="171"/>
      <c r="PEA249" s="171"/>
      <c r="PEB249" s="171"/>
      <c r="PEC249" s="171"/>
      <c r="PED249" s="171"/>
      <c r="PEE249" s="171"/>
      <c r="PEF249" s="171"/>
      <c r="PEG249" s="171"/>
      <c r="PEH249" s="171"/>
      <c r="PEI249" s="171"/>
      <c r="PEJ249" s="171"/>
      <c r="PEK249" s="171"/>
      <c r="PEL249" s="171"/>
      <c r="PEM249" s="171"/>
      <c r="PEN249" s="171"/>
      <c r="PEO249" s="171"/>
      <c r="PEP249" s="171"/>
      <c r="PEQ249" s="171"/>
      <c r="PER249" s="171"/>
      <c r="PES249" s="171"/>
      <c r="PET249" s="171"/>
      <c r="PEU249" s="171"/>
      <c r="PEV249" s="171"/>
      <c r="PEW249" s="171"/>
      <c r="PEX249" s="171"/>
      <c r="PEY249" s="171"/>
      <c r="PEZ249" s="171"/>
      <c r="PFA249" s="171"/>
      <c r="PFB249" s="171"/>
      <c r="PFC249" s="171"/>
      <c r="PFD249" s="171"/>
      <c r="PFE249" s="171"/>
      <c r="PFF249" s="171"/>
      <c r="PFG249" s="171"/>
      <c r="PFH249" s="171"/>
      <c r="PFI249" s="171"/>
      <c r="PFJ249" s="171"/>
      <c r="PFK249" s="171"/>
      <c r="PFL249" s="171"/>
      <c r="PFM249" s="171"/>
      <c r="PFN249" s="171"/>
      <c r="PFO249" s="171"/>
      <c r="PFP249" s="171"/>
      <c r="PFQ249" s="171"/>
      <c r="PFR249" s="171"/>
      <c r="PFS249" s="171"/>
      <c r="PFT249" s="171"/>
      <c r="PFU249" s="171"/>
      <c r="PFV249" s="171"/>
      <c r="PFW249" s="171"/>
      <c r="PFX249" s="171"/>
      <c r="PFY249" s="171"/>
      <c r="PFZ249" s="171"/>
      <c r="PGA249" s="171"/>
      <c r="PGB249" s="171"/>
      <c r="PGC249" s="171"/>
      <c r="PGD249" s="171"/>
      <c r="PGE249" s="171"/>
      <c r="PGF249" s="171"/>
      <c r="PGG249" s="171"/>
      <c r="PGH249" s="171"/>
      <c r="PGI249" s="171"/>
      <c r="PGJ249" s="171"/>
      <c r="PGK249" s="171"/>
      <c r="PGL249" s="171"/>
      <c r="PGM249" s="171"/>
      <c r="PGN249" s="171"/>
      <c r="PGO249" s="171"/>
      <c r="PGP249" s="171"/>
      <c r="PGQ249" s="171"/>
      <c r="PGR249" s="171"/>
      <c r="PGS249" s="171"/>
      <c r="PGT249" s="171"/>
      <c r="PGU249" s="171"/>
      <c r="PGV249" s="171"/>
      <c r="PGW249" s="171"/>
      <c r="PGX249" s="171"/>
      <c r="PGY249" s="171"/>
      <c r="PGZ249" s="171"/>
      <c r="PHA249" s="171"/>
      <c r="PHB249" s="171"/>
      <c r="PHC249" s="171"/>
      <c r="PHD249" s="171"/>
      <c r="PHE249" s="171"/>
      <c r="PHF249" s="171"/>
      <c r="PHG249" s="171"/>
      <c r="PHH249" s="171"/>
      <c r="PHI249" s="171"/>
      <c r="PHJ249" s="171"/>
      <c r="PHK249" s="171"/>
      <c r="PHL249" s="171"/>
      <c r="PHM249" s="171"/>
      <c r="PHN249" s="171"/>
      <c r="PHO249" s="171"/>
      <c r="PHP249" s="171"/>
      <c r="PHQ249" s="171"/>
      <c r="PHR249" s="171"/>
      <c r="PHS249" s="171"/>
      <c r="PHT249" s="171"/>
      <c r="PHU249" s="171"/>
      <c r="PHV249" s="171"/>
      <c r="PHW249" s="171"/>
      <c r="PHX249" s="171"/>
      <c r="PHY249" s="171"/>
      <c r="PHZ249" s="171"/>
      <c r="PIA249" s="171"/>
      <c r="PIB249" s="171"/>
      <c r="PIC249" s="171"/>
      <c r="PID249" s="171"/>
      <c r="PIE249" s="171"/>
      <c r="PIF249" s="171"/>
      <c r="PIG249" s="171"/>
      <c r="PIH249" s="171"/>
      <c r="PII249" s="171"/>
      <c r="PIJ249" s="171"/>
      <c r="PIK249" s="171"/>
      <c r="PIL249" s="171"/>
      <c r="PIM249" s="171"/>
      <c r="PIN249" s="171"/>
      <c r="PIO249" s="171"/>
      <c r="PIP249" s="171"/>
      <c r="PIQ249" s="171"/>
      <c r="PIR249" s="171"/>
      <c r="PIS249" s="171"/>
      <c r="PIT249" s="171"/>
      <c r="PIU249" s="171"/>
      <c r="PIV249" s="171"/>
      <c r="PIW249" s="171"/>
      <c r="PIX249" s="171"/>
      <c r="PIY249" s="171"/>
      <c r="PIZ249" s="171"/>
      <c r="PJA249" s="171"/>
      <c r="PJB249" s="171"/>
      <c r="PJC249" s="171"/>
      <c r="PJD249" s="171"/>
      <c r="PJE249" s="171"/>
      <c r="PJF249" s="171"/>
      <c r="PJG249" s="171"/>
      <c r="PJH249" s="171"/>
      <c r="PJI249" s="171"/>
      <c r="PJJ249" s="171"/>
      <c r="PJK249" s="171"/>
      <c r="PJL249" s="171"/>
      <c r="PJM249" s="171"/>
      <c r="PJN249" s="171"/>
      <c r="PJO249" s="171"/>
      <c r="PJP249" s="171"/>
      <c r="PJQ249" s="171"/>
      <c r="PJR249" s="171"/>
      <c r="PJS249" s="171"/>
      <c r="PJT249" s="171"/>
      <c r="PJU249" s="171"/>
      <c r="PJV249" s="171"/>
      <c r="PJW249" s="171"/>
      <c r="PJX249" s="171"/>
      <c r="PJY249" s="171"/>
      <c r="PJZ249" s="171"/>
      <c r="PKA249" s="171"/>
      <c r="PKB249" s="171"/>
      <c r="PKC249" s="171"/>
      <c r="PKD249" s="171"/>
      <c r="PKE249" s="171"/>
      <c r="PKF249" s="171"/>
      <c r="PKG249" s="171"/>
      <c r="PKH249" s="171"/>
      <c r="PKI249" s="171"/>
      <c r="PKJ249" s="171"/>
      <c r="PKK249" s="171"/>
      <c r="PKL249" s="171"/>
      <c r="PKM249" s="171"/>
      <c r="PKN249" s="171"/>
      <c r="PKO249" s="171"/>
      <c r="PKP249" s="171"/>
      <c r="PKQ249" s="171"/>
      <c r="PKR249" s="171"/>
      <c r="PKS249" s="171"/>
      <c r="PKT249" s="171"/>
      <c r="PKU249" s="171"/>
      <c r="PKV249" s="171"/>
      <c r="PKW249" s="171"/>
      <c r="PKX249" s="171"/>
      <c r="PKY249" s="171"/>
      <c r="PKZ249" s="171"/>
      <c r="PLA249" s="171"/>
      <c r="PLB249" s="171"/>
      <c r="PLC249" s="171"/>
      <c r="PLD249" s="171"/>
      <c r="PLE249" s="171"/>
      <c r="PLF249" s="171"/>
      <c r="PLG249" s="171"/>
      <c r="PLH249" s="171"/>
      <c r="PLI249" s="171"/>
      <c r="PLJ249" s="171"/>
      <c r="PLK249" s="171"/>
      <c r="PLL249" s="171"/>
      <c r="PLM249" s="171"/>
      <c r="PLN249" s="171"/>
      <c r="PLO249" s="171"/>
      <c r="PLP249" s="171"/>
      <c r="PLQ249" s="171"/>
      <c r="PLR249" s="171"/>
      <c r="PLS249" s="171"/>
      <c r="PLT249" s="171"/>
      <c r="PLU249" s="171"/>
      <c r="PLV249" s="171"/>
      <c r="PLW249" s="171"/>
      <c r="PLX249" s="171"/>
      <c r="PLY249" s="171"/>
      <c r="PLZ249" s="171"/>
      <c r="PMA249" s="171"/>
      <c r="PMB249" s="171"/>
      <c r="PMC249" s="171"/>
      <c r="PMD249" s="171"/>
      <c r="PME249" s="171"/>
      <c r="PMF249" s="171"/>
      <c r="PMG249" s="171"/>
      <c r="PMH249" s="171"/>
      <c r="PMI249" s="171"/>
      <c r="PMJ249" s="171"/>
      <c r="PMK249" s="171"/>
      <c r="PML249" s="171"/>
      <c r="PMM249" s="171"/>
      <c r="PMN249" s="171"/>
      <c r="PMO249" s="171"/>
      <c r="PMP249" s="171"/>
      <c r="PMQ249" s="171"/>
      <c r="PMR249" s="171"/>
      <c r="PMS249" s="171"/>
      <c r="PMT249" s="171"/>
      <c r="PMU249" s="171"/>
      <c r="PMV249" s="171"/>
      <c r="PMW249" s="171"/>
      <c r="PMX249" s="171"/>
      <c r="PMY249" s="171"/>
      <c r="PMZ249" s="171"/>
      <c r="PNA249" s="171"/>
      <c r="PNB249" s="171"/>
      <c r="PNC249" s="171"/>
      <c r="PND249" s="171"/>
      <c r="PNE249" s="171"/>
      <c r="PNF249" s="171"/>
      <c r="PNG249" s="171"/>
      <c r="PNH249" s="171"/>
      <c r="PNI249" s="171"/>
      <c r="PNJ249" s="171"/>
      <c r="PNK249" s="171"/>
      <c r="PNL249" s="171"/>
      <c r="PNM249" s="171"/>
      <c r="PNN249" s="171"/>
      <c r="PNO249" s="171"/>
      <c r="PNP249" s="171"/>
      <c r="PNQ249" s="171"/>
      <c r="PNR249" s="171"/>
      <c r="PNS249" s="171"/>
      <c r="PNT249" s="171"/>
      <c r="PNU249" s="171"/>
      <c r="PNV249" s="171"/>
      <c r="PNW249" s="171"/>
      <c r="PNX249" s="171"/>
      <c r="PNY249" s="171"/>
      <c r="PNZ249" s="171"/>
      <c r="POA249" s="171"/>
      <c r="POB249" s="171"/>
      <c r="POC249" s="171"/>
      <c r="POD249" s="171"/>
      <c r="POE249" s="171"/>
      <c r="POF249" s="171"/>
      <c r="POG249" s="171"/>
      <c r="POH249" s="171"/>
      <c r="POI249" s="171"/>
      <c r="POJ249" s="171"/>
      <c r="POK249" s="171"/>
      <c r="POL249" s="171"/>
      <c r="POM249" s="171"/>
      <c r="PON249" s="171"/>
      <c r="POO249" s="171"/>
      <c r="POP249" s="171"/>
      <c r="POQ249" s="171"/>
      <c r="POR249" s="171"/>
      <c r="POS249" s="171"/>
      <c r="POT249" s="171"/>
      <c r="POU249" s="171"/>
      <c r="POV249" s="171"/>
      <c r="POW249" s="171"/>
      <c r="POX249" s="171"/>
      <c r="POY249" s="171"/>
      <c r="POZ249" s="171"/>
      <c r="PPA249" s="171"/>
      <c r="PPB249" s="171"/>
      <c r="PPC249" s="171"/>
      <c r="PPD249" s="171"/>
      <c r="PPE249" s="171"/>
      <c r="PPF249" s="171"/>
      <c r="PPG249" s="171"/>
      <c r="PPH249" s="171"/>
      <c r="PPI249" s="171"/>
      <c r="PPJ249" s="171"/>
      <c r="PPK249" s="171"/>
      <c r="PPL249" s="171"/>
      <c r="PPM249" s="171"/>
      <c r="PPN249" s="171"/>
      <c r="PPO249" s="171"/>
      <c r="PPP249" s="171"/>
      <c r="PPQ249" s="171"/>
      <c r="PPR249" s="171"/>
      <c r="PPS249" s="171"/>
      <c r="PPT249" s="171"/>
      <c r="PPU249" s="171"/>
      <c r="PPV249" s="171"/>
      <c r="PPW249" s="171"/>
      <c r="PPX249" s="171"/>
      <c r="PPY249" s="171"/>
      <c r="PPZ249" s="171"/>
      <c r="PQA249" s="171"/>
      <c r="PQB249" s="171"/>
      <c r="PQC249" s="171"/>
      <c r="PQD249" s="171"/>
      <c r="PQE249" s="171"/>
      <c r="PQF249" s="171"/>
      <c r="PQG249" s="171"/>
      <c r="PQH249" s="171"/>
      <c r="PQI249" s="171"/>
      <c r="PQJ249" s="171"/>
      <c r="PQK249" s="171"/>
      <c r="PQL249" s="171"/>
      <c r="PQM249" s="171"/>
      <c r="PQN249" s="171"/>
      <c r="PQO249" s="171"/>
      <c r="PQP249" s="171"/>
      <c r="PQQ249" s="171"/>
      <c r="PQR249" s="171"/>
      <c r="PQS249" s="171"/>
      <c r="PQT249" s="171"/>
      <c r="PQU249" s="171"/>
      <c r="PQV249" s="171"/>
      <c r="PQW249" s="171"/>
      <c r="PQX249" s="171"/>
      <c r="PQY249" s="171"/>
      <c r="PQZ249" s="171"/>
      <c r="PRA249" s="171"/>
      <c r="PRB249" s="171"/>
      <c r="PRC249" s="171"/>
      <c r="PRD249" s="171"/>
      <c r="PRE249" s="171"/>
      <c r="PRF249" s="171"/>
      <c r="PRG249" s="171"/>
      <c r="PRH249" s="171"/>
      <c r="PRI249" s="171"/>
      <c r="PRJ249" s="171"/>
      <c r="PRK249" s="171"/>
      <c r="PRL249" s="171"/>
      <c r="PRM249" s="171"/>
      <c r="PRN249" s="171"/>
      <c r="PRO249" s="171"/>
      <c r="PRP249" s="171"/>
      <c r="PRQ249" s="171"/>
      <c r="PRR249" s="171"/>
      <c r="PRS249" s="171"/>
      <c r="PRT249" s="171"/>
      <c r="PRU249" s="171"/>
      <c r="PRV249" s="171"/>
      <c r="PRW249" s="171"/>
      <c r="PRX249" s="171"/>
      <c r="PRY249" s="171"/>
      <c r="PRZ249" s="171"/>
      <c r="PSA249" s="171"/>
      <c r="PSB249" s="171"/>
      <c r="PSC249" s="171"/>
      <c r="PSD249" s="171"/>
      <c r="PSE249" s="171"/>
      <c r="PSF249" s="171"/>
      <c r="PSG249" s="171"/>
      <c r="PSH249" s="171"/>
      <c r="PSI249" s="171"/>
      <c r="PSJ249" s="171"/>
      <c r="PSK249" s="171"/>
      <c r="PSL249" s="171"/>
      <c r="PSM249" s="171"/>
      <c r="PSN249" s="171"/>
      <c r="PSO249" s="171"/>
      <c r="PSP249" s="171"/>
      <c r="PSQ249" s="171"/>
      <c r="PSR249" s="171"/>
      <c r="PSS249" s="171"/>
      <c r="PST249" s="171"/>
      <c r="PSU249" s="171"/>
      <c r="PSV249" s="171"/>
      <c r="PSW249" s="171"/>
      <c r="PSX249" s="171"/>
      <c r="PSY249" s="171"/>
      <c r="PSZ249" s="171"/>
      <c r="PTA249" s="171"/>
      <c r="PTB249" s="171"/>
      <c r="PTC249" s="171"/>
      <c r="PTD249" s="171"/>
      <c r="PTE249" s="171"/>
      <c r="PTF249" s="171"/>
      <c r="PTG249" s="171"/>
      <c r="PTH249" s="171"/>
      <c r="PTI249" s="171"/>
      <c r="PTJ249" s="171"/>
      <c r="PTK249" s="171"/>
      <c r="PTL249" s="171"/>
      <c r="PTM249" s="171"/>
      <c r="PTN249" s="171"/>
      <c r="PTO249" s="171"/>
      <c r="PTP249" s="171"/>
      <c r="PTQ249" s="171"/>
      <c r="PTR249" s="171"/>
      <c r="PTS249" s="171"/>
      <c r="PTT249" s="171"/>
      <c r="PTU249" s="171"/>
      <c r="PTV249" s="171"/>
      <c r="PTW249" s="171"/>
      <c r="PTX249" s="171"/>
      <c r="PTY249" s="171"/>
      <c r="PTZ249" s="171"/>
      <c r="PUA249" s="171"/>
      <c r="PUB249" s="171"/>
      <c r="PUC249" s="171"/>
      <c r="PUD249" s="171"/>
      <c r="PUE249" s="171"/>
      <c r="PUF249" s="171"/>
      <c r="PUG249" s="171"/>
      <c r="PUH249" s="171"/>
      <c r="PUI249" s="171"/>
      <c r="PUJ249" s="171"/>
      <c r="PUK249" s="171"/>
      <c r="PUL249" s="171"/>
      <c r="PUM249" s="171"/>
      <c r="PUN249" s="171"/>
      <c r="PUO249" s="171"/>
      <c r="PUP249" s="171"/>
      <c r="PUQ249" s="171"/>
      <c r="PUR249" s="171"/>
      <c r="PUS249" s="171"/>
      <c r="PUT249" s="171"/>
      <c r="PUU249" s="171"/>
      <c r="PUV249" s="171"/>
      <c r="PUW249" s="171"/>
      <c r="PUX249" s="171"/>
      <c r="PUY249" s="171"/>
      <c r="PUZ249" s="171"/>
      <c r="PVA249" s="171"/>
      <c r="PVB249" s="171"/>
      <c r="PVC249" s="171"/>
      <c r="PVD249" s="171"/>
      <c r="PVE249" s="171"/>
      <c r="PVF249" s="171"/>
      <c r="PVG249" s="171"/>
      <c r="PVH249" s="171"/>
      <c r="PVI249" s="171"/>
      <c r="PVJ249" s="171"/>
      <c r="PVK249" s="171"/>
      <c r="PVL249" s="171"/>
      <c r="PVM249" s="171"/>
      <c r="PVN249" s="171"/>
      <c r="PVO249" s="171"/>
      <c r="PVP249" s="171"/>
      <c r="PVQ249" s="171"/>
      <c r="PVR249" s="171"/>
      <c r="PVS249" s="171"/>
      <c r="PVT249" s="171"/>
      <c r="PVU249" s="171"/>
      <c r="PVV249" s="171"/>
      <c r="PVW249" s="171"/>
      <c r="PVX249" s="171"/>
      <c r="PVY249" s="171"/>
      <c r="PVZ249" s="171"/>
      <c r="PWA249" s="171"/>
      <c r="PWB249" s="171"/>
      <c r="PWC249" s="171"/>
      <c r="PWD249" s="171"/>
      <c r="PWE249" s="171"/>
      <c r="PWF249" s="171"/>
      <c r="PWG249" s="171"/>
      <c r="PWH249" s="171"/>
      <c r="PWI249" s="171"/>
      <c r="PWJ249" s="171"/>
      <c r="PWK249" s="171"/>
      <c r="PWL249" s="171"/>
      <c r="PWM249" s="171"/>
      <c r="PWN249" s="171"/>
      <c r="PWO249" s="171"/>
      <c r="PWP249" s="171"/>
      <c r="PWQ249" s="171"/>
      <c r="PWR249" s="171"/>
      <c r="PWS249" s="171"/>
      <c r="PWT249" s="171"/>
      <c r="PWU249" s="171"/>
      <c r="PWV249" s="171"/>
      <c r="PWW249" s="171"/>
      <c r="PWX249" s="171"/>
      <c r="PWY249" s="171"/>
      <c r="PWZ249" s="171"/>
      <c r="PXA249" s="171"/>
      <c r="PXB249" s="171"/>
      <c r="PXC249" s="171"/>
      <c r="PXD249" s="171"/>
      <c r="PXE249" s="171"/>
      <c r="PXF249" s="171"/>
      <c r="PXG249" s="171"/>
      <c r="PXH249" s="171"/>
      <c r="PXI249" s="171"/>
      <c r="PXJ249" s="171"/>
      <c r="PXK249" s="171"/>
      <c r="PXL249" s="171"/>
      <c r="PXM249" s="171"/>
      <c r="PXN249" s="171"/>
      <c r="PXO249" s="171"/>
      <c r="PXP249" s="171"/>
      <c r="PXQ249" s="171"/>
      <c r="PXR249" s="171"/>
      <c r="PXS249" s="171"/>
      <c r="PXT249" s="171"/>
      <c r="PXU249" s="171"/>
      <c r="PXV249" s="171"/>
      <c r="PXW249" s="171"/>
      <c r="PXX249" s="171"/>
      <c r="PXY249" s="171"/>
      <c r="PXZ249" s="171"/>
      <c r="PYA249" s="171"/>
      <c r="PYB249" s="171"/>
      <c r="PYC249" s="171"/>
      <c r="PYD249" s="171"/>
      <c r="PYE249" s="171"/>
      <c r="PYF249" s="171"/>
      <c r="PYG249" s="171"/>
      <c r="PYH249" s="171"/>
      <c r="PYI249" s="171"/>
      <c r="PYJ249" s="171"/>
      <c r="PYK249" s="171"/>
      <c r="PYL249" s="171"/>
      <c r="PYM249" s="171"/>
      <c r="PYN249" s="171"/>
      <c r="PYO249" s="171"/>
      <c r="PYP249" s="171"/>
      <c r="PYQ249" s="171"/>
      <c r="PYR249" s="171"/>
      <c r="PYS249" s="171"/>
      <c r="PYT249" s="171"/>
      <c r="PYU249" s="171"/>
      <c r="PYV249" s="171"/>
      <c r="PYW249" s="171"/>
      <c r="PYX249" s="171"/>
      <c r="PYY249" s="171"/>
      <c r="PYZ249" s="171"/>
      <c r="PZA249" s="171"/>
      <c r="PZB249" s="171"/>
      <c r="PZC249" s="171"/>
      <c r="PZD249" s="171"/>
      <c r="PZE249" s="171"/>
      <c r="PZF249" s="171"/>
      <c r="PZG249" s="171"/>
      <c r="PZH249" s="171"/>
      <c r="PZI249" s="171"/>
      <c r="PZJ249" s="171"/>
      <c r="PZK249" s="171"/>
      <c r="PZL249" s="171"/>
      <c r="PZM249" s="171"/>
      <c r="PZN249" s="171"/>
      <c r="PZO249" s="171"/>
      <c r="PZP249" s="171"/>
      <c r="PZQ249" s="171"/>
      <c r="PZR249" s="171"/>
      <c r="PZS249" s="171"/>
      <c r="PZT249" s="171"/>
      <c r="PZU249" s="171"/>
      <c r="PZV249" s="171"/>
      <c r="PZW249" s="171"/>
      <c r="PZX249" s="171"/>
      <c r="PZY249" s="171"/>
      <c r="PZZ249" s="171"/>
      <c r="QAA249" s="171"/>
      <c r="QAB249" s="171"/>
      <c r="QAC249" s="171"/>
      <c r="QAD249" s="171"/>
      <c r="QAE249" s="171"/>
      <c r="QAF249" s="171"/>
      <c r="QAG249" s="171"/>
      <c r="QAH249" s="171"/>
      <c r="QAI249" s="171"/>
      <c r="QAJ249" s="171"/>
      <c r="QAK249" s="171"/>
      <c r="QAL249" s="171"/>
      <c r="QAM249" s="171"/>
      <c r="QAN249" s="171"/>
      <c r="QAO249" s="171"/>
      <c r="QAP249" s="171"/>
      <c r="QAQ249" s="171"/>
      <c r="QAR249" s="171"/>
      <c r="QAS249" s="171"/>
      <c r="QAT249" s="171"/>
      <c r="QAU249" s="171"/>
      <c r="QAV249" s="171"/>
      <c r="QAW249" s="171"/>
      <c r="QAX249" s="171"/>
      <c r="QAY249" s="171"/>
      <c r="QAZ249" s="171"/>
      <c r="QBA249" s="171"/>
      <c r="QBB249" s="171"/>
      <c r="QBC249" s="171"/>
      <c r="QBD249" s="171"/>
      <c r="QBE249" s="171"/>
      <c r="QBF249" s="171"/>
      <c r="QBG249" s="171"/>
      <c r="QBH249" s="171"/>
      <c r="QBI249" s="171"/>
      <c r="QBJ249" s="171"/>
      <c r="QBK249" s="171"/>
      <c r="QBL249" s="171"/>
      <c r="QBM249" s="171"/>
      <c r="QBN249" s="171"/>
      <c r="QBO249" s="171"/>
      <c r="QBP249" s="171"/>
      <c r="QBQ249" s="171"/>
      <c r="QBR249" s="171"/>
      <c r="QBS249" s="171"/>
      <c r="QBT249" s="171"/>
      <c r="QBU249" s="171"/>
      <c r="QBV249" s="171"/>
      <c r="QBW249" s="171"/>
      <c r="QBX249" s="171"/>
      <c r="QBY249" s="171"/>
      <c r="QBZ249" s="171"/>
      <c r="QCA249" s="171"/>
      <c r="QCB249" s="171"/>
      <c r="QCC249" s="171"/>
      <c r="QCD249" s="171"/>
      <c r="QCE249" s="171"/>
      <c r="QCF249" s="171"/>
      <c r="QCG249" s="171"/>
      <c r="QCH249" s="171"/>
      <c r="QCI249" s="171"/>
      <c r="QCJ249" s="171"/>
      <c r="QCK249" s="171"/>
      <c r="QCL249" s="171"/>
      <c r="QCM249" s="171"/>
      <c r="QCN249" s="171"/>
      <c r="QCO249" s="171"/>
      <c r="QCP249" s="171"/>
      <c r="QCQ249" s="171"/>
      <c r="QCR249" s="171"/>
      <c r="QCS249" s="171"/>
      <c r="QCT249" s="171"/>
      <c r="QCU249" s="171"/>
      <c r="QCV249" s="171"/>
      <c r="QCW249" s="171"/>
      <c r="QCX249" s="171"/>
      <c r="QCY249" s="171"/>
      <c r="QCZ249" s="171"/>
      <c r="QDA249" s="171"/>
      <c r="QDB249" s="171"/>
      <c r="QDC249" s="171"/>
      <c r="QDD249" s="171"/>
      <c r="QDE249" s="171"/>
      <c r="QDF249" s="171"/>
      <c r="QDG249" s="171"/>
      <c r="QDH249" s="171"/>
      <c r="QDI249" s="171"/>
      <c r="QDJ249" s="171"/>
      <c r="QDK249" s="171"/>
      <c r="QDL249" s="171"/>
      <c r="QDM249" s="171"/>
      <c r="QDN249" s="171"/>
      <c r="QDO249" s="171"/>
      <c r="QDP249" s="171"/>
      <c r="QDQ249" s="171"/>
      <c r="QDR249" s="171"/>
      <c r="QDS249" s="171"/>
      <c r="QDT249" s="171"/>
      <c r="QDU249" s="171"/>
      <c r="QDV249" s="171"/>
      <c r="QDW249" s="171"/>
      <c r="QDX249" s="171"/>
      <c r="QDY249" s="171"/>
      <c r="QDZ249" s="171"/>
      <c r="QEA249" s="171"/>
      <c r="QEB249" s="171"/>
      <c r="QEC249" s="171"/>
      <c r="QED249" s="171"/>
      <c r="QEE249" s="171"/>
      <c r="QEF249" s="171"/>
      <c r="QEG249" s="171"/>
      <c r="QEH249" s="171"/>
      <c r="QEI249" s="171"/>
      <c r="QEJ249" s="171"/>
      <c r="QEK249" s="171"/>
      <c r="QEL249" s="171"/>
      <c r="QEM249" s="171"/>
      <c r="QEN249" s="171"/>
      <c r="QEO249" s="171"/>
      <c r="QEP249" s="171"/>
      <c r="QEQ249" s="171"/>
      <c r="QER249" s="171"/>
      <c r="QES249" s="171"/>
      <c r="QET249" s="171"/>
      <c r="QEU249" s="171"/>
      <c r="QEV249" s="171"/>
      <c r="QEW249" s="171"/>
      <c r="QEX249" s="171"/>
      <c r="QEY249" s="171"/>
      <c r="QEZ249" s="171"/>
      <c r="QFA249" s="171"/>
      <c r="QFB249" s="171"/>
      <c r="QFC249" s="171"/>
      <c r="QFD249" s="171"/>
      <c r="QFE249" s="171"/>
      <c r="QFF249" s="171"/>
      <c r="QFG249" s="171"/>
      <c r="QFH249" s="171"/>
      <c r="QFI249" s="171"/>
      <c r="QFJ249" s="171"/>
      <c r="QFK249" s="171"/>
      <c r="QFL249" s="171"/>
      <c r="QFM249" s="171"/>
      <c r="QFN249" s="171"/>
      <c r="QFO249" s="171"/>
      <c r="QFP249" s="171"/>
      <c r="QFQ249" s="171"/>
      <c r="QFR249" s="171"/>
      <c r="QFS249" s="171"/>
      <c r="QFT249" s="171"/>
      <c r="QFU249" s="171"/>
      <c r="QFV249" s="171"/>
      <c r="QFW249" s="171"/>
      <c r="QFX249" s="171"/>
      <c r="QFY249" s="171"/>
      <c r="QFZ249" s="171"/>
      <c r="QGA249" s="171"/>
      <c r="QGB249" s="171"/>
      <c r="QGC249" s="171"/>
      <c r="QGD249" s="171"/>
      <c r="QGE249" s="171"/>
      <c r="QGF249" s="171"/>
      <c r="QGG249" s="171"/>
      <c r="QGH249" s="171"/>
      <c r="QGI249" s="171"/>
      <c r="QGJ249" s="171"/>
      <c r="QGK249" s="171"/>
      <c r="QGL249" s="171"/>
      <c r="QGM249" s="171"/>
      <c r="QGN249" s="171"/>
      <c r="QGO249" s="171"/>
      <c r="QGP249" s="171"/>
      <c r="QGQ249" s="171"/>
      <c r="QGR249" s="171"/>
      <c r="QGS249" s="171"/>
      <c r="QGT249" s="171"/>
      <c r="QGU249" s="171"/>
      <c r="QGV249" s="171"/>
      <c r="QGW249" s="171"/>
      <c r="QGX249" s="171"/>
      <c r="QGY249" s="171"/>
      <c r="QGZ249" s="171"/>
      <c r="QHA249" s="171"/>
      <c r="QHB249" s="171"/>
      <c r="QHC249" s="171"/>
      <c r="QHD249" s="171"/>
      <c r="QHE249" s="171"/>
      <c r="QHF249" s="171"/>
      <c r="QHG249" s="171"/>
      <c r="QHH249" s="171"/>
      <c r="QHI249" s="171"/>
      <c r="QHJ249" s="171"/>
      <c r="QHK249" s="171"/>
      <c r="QHL249" s="171"/>
      <c r="QHM249" s="171"/>
      <c r="QHN249" s="171"/>
      <c r="QHO249" s="171"/>
      <c r="QHP249" s="171"/>
      <c r="QHQ249" s="171"/>
      <c r="QHR249" s="171"/>
      <c r="QHS249" s="171"/>
      <c r="QHT249" s="171"/>
      <c r="QHU249" s="171"/>
      <c r="QHV249" s="171"/>
      <c r="QHW249" s="171"/>
      <c r="QHX249" s="171"/>
      <c r="QHY249" s="171"/>
      <c r="QHZ249" s="171"/>
      <c r="QIA249" s="171"/>
      <c r="QIB249" s="171"/>
      <c r="QIC249" s="171"/>
      <c r="QID249" s="171"/>
      <c r="QIE249" s="171"/>
      <c r="QIF249" s="171"/>
      <c r="QIG249" s="171"/>
      <c r="QIH249" s="171"/>
      <c r="QII249" s="171"/>
      <c r="QIJ249" s="171"/>
      <c r="QIK249" s="171"/>
      <c r="QIL249" s="171"/>
      <c r="QIM249" s="171"/>
      <c r="QIN249" s="171"/>
      <c r="QIO249" s="171"/>
      <c r="QIP249" s="171"/>
      <c r="QIQ249" s="171"/>
      <c r="QIR249" s="171"/>
      <c r="QIS249" s="171"/>
      <c r="QIT249" s="171"/>
      <c r="QIU249" s="171"/>
      <c r="QIV249" s="171"/>
      <c r="QIW249" s="171"/>
      <c r="QIX249" s="171"/>
      <c r="QIY249" s="171"/>
      <c r="QIZ249" s="171"/>
      <c r="QJA249" s="171"/>
      <c r="QJB249" s="171"/>
      <c r="QJC249" s="171"/>
      <c r="QJD249" s="171"/>
      <c r="QJE249" s="171"/>
      <c r="QJF249" s="171"/>
      <c r="QJG249" s="171"/>
      <c r="QJH249" s="171"/>
      <c r="QJI249" s="171"/>
      <c r="QJJ249" s="171"/>
      <c r="QJK249" s="171"/>
      <c r="QJL249" s="171"/>
      <c r="QJM249" s="171"/>
      <c r="QJN249" s="171"/>
      <c r="QJO249" s="171"/>
      <c r="QJP249" s="171"/>
      <c r="QJQ249" s="171"/>
      <c r="QJR249" s="171"/>
      <c r="QJS249" s="171"/>
      <c r="QJT249" s="171"/>
      <c r="QJU249" s="171"/>
      <c r="QJV249" s="171"/>
      <c r="QJW249" s="171"/>
      <c r="QJX249" s="171"/>
      <c r="QJY249" s="171"/>
      <c r="QJZ249" s="171"/>
      <c r="QKA249" s="171"/>
      <c r="QKB249" s="171"/>
      <c r="QKC249" s="171"/>
      <c r="QKD249" s="171"/>
      <c r="QKE249" s="171"/>
      <c r="QKF249" s="171"/>
      <c r="QKG249" s="171"/>
      <c r="QKH249" s="171"/>
      <c r="QKI249" s="171"/>
      <c r="QKJ249" s="171"/>
      <c r="QKK249" s="171"/>
      <c r="QKL249" s="171"/>
      <c r="QKM249" s="171"/>
      <c r="QKN249" s="171"/>
      <c r="QKO249" s="171"/>
      <c r="QKP249" s="171"/>
      <c r="QKQ249" s="171"/>
      <c r="QKR249" s="171"/>
      <c r="QKS249" s="171"/>
      <c r="QKT249" s="171"/>
      <c r="QKU249" s="171"/>
      <c r="QKV249" s="171"/>
      <c r="QKW249" s="171"/>
      <c r="QKX249" s="171"/>
      <c r="QKY249" s="171"/>
      <c r="QKZ249" s="171"/>
      <c r="QLA249" s="171"/>
      <c r="QLB249" s="171"/>
      <c r="QLC249" s="171"/>
      <c r="QLD249" s="171"/>
      <c r="QLE249" s="171"/>
      <c r="QLF249" s="171"/>
      <c r="QLG249" s="171"/>
      <c r="QLH249" s="171"/>
      <c r="QLI249" s="171"/>
      <c r="QLJ249" s="171"/>
      <c r="QLK249" s="171"/>
      <c r="QLL249" s="171"/>
      <c r="QLM249" s="171"/>
      <c r="QLN249" s="171"/>
      <c r="QLO249" s="171"/>
      <c r="QLP249" s="171"/>
      <c r="QLQ249" s="171"/>
      <c r="QLR249" s="171"/>
      <c r="QLS249" s="171"/>
      <c r="QLT249" s="171"/>
      <c r="QLU249" s="171"/>
      <c r="QLV249" s="171"/>
      <c r="QLW249" s="171"/>
      <c r="QLX249" s="171"/>
      <c r="QLY249" s="171"/>
      <c r="QLZ249" s="171"/>
      <c r="QMA249" s="171"/>
      <c r="QMB249" s="171"/>
      <c r="QMC249" s="171"/>
      <c r="QMD249" s="171"/>
      <c r="QME249" s="171"/>
      <c r="QMF249" s="171"/>
      <c r="QMG249" s="171"/>
      <c r="QMH249" s="171"/>
      <c r="QMI249" s="171"/>
      <c r="QMJ249" s="171"/>
      <c r="QMK249" s="171"/>
      <c r="QML249" s="171"/>
      <c r="QMM249" s="171"/>
      <c r="QMN249" s="171"/>
      <c r="QMO249" s="171"/>
      <c r="QMP249" s="171"/>
      <c r="QMQ249" s="171"/>
      <c r="QMR249" s="171"/>
      <c r="QMS249" s="171"/>
      <c r="QMT249" s="171"/>
      <c r="QMU249" s="171"/>
      <c r="QMV249" s="171"/>
      <c r="QMW249" s="171"/>
      <c r="QMX249" s="171"/>
      <c r="QMY249" s="171"/>
      <c r="QMZ249" s="171"/>
      <c r="QNA249" s="171"/>
      <c r="QNB249" s="171"/>
      <c r="QNC249" s="171"/>
      <c r="QND249" s="171"/>
      <c r="QNE249" s="171"/>
      <c r="QNF249" s="171"/>
      <c r="QNG249" s="171"/>
      <c r="QNH249" s="171"/>
      <c r="QNI249" s="171"/>
      <c r="QNJ249" s="171"/>
      <c r="QNK249" s="171"/>
      <c r="QNL249" s="171"/>
      <c r="QNM249" s="171"/>
      <c r="QNN249" s="171"/>
      <c r="QNO249" s="171"/>
      <c r="QNP249" s="171"/>
      <c r="QNQ249" s="171"/>
      <c r="QNR249" s="171"/>
      <c r="QNS249" s="171"/>
      <c r="QNT249" s="171"/>
      <c r="QNU249" s="171"/>
      <c r="QNV249" s="171"/>
      <c r="QNW249" s="171"/>
      <c r="QNX249" s="171"/>
      <c r="QNY249" s="171"/>
      <c r="QNZ249" s="171"/>
      <c r="QOA249" s="171"/>
      <c r="QOB249" s="171"/>
      <c r="QOC249" s="171"/>
      <c r="QOD249" s="171"/>
      <c r="QOE249" s="171"/>
      <c r="QOF249" s="171"/>
      <c r="QOG249" s="171"/>
      <c r="QOH249" s="171"/>
      <c r="QOI249" s="171"/>
      <c r="QOJ249" s="171"/>
      <c r="QOK249" s="171"/>
      <c r="QOL249" s="171"/>
      <c r="QOM249" s="171"/>
      <c r="QON249" s="171"/>
      <c r="QOO249" s="171"/>
      <c r="QOP249" s="171"/>
      <c r="QOQ249" s="171"/>
      <c r="QOR249" s="171"/>
      <c r="QOS249" s="171"/>
      <c r="QOT249" s="171"/>
      <c r="QOU249" s="171"/>
      <c r="QOV249" s="171"/>
      <c r="QOW249" s="171"/>
      <c r="QOX249" s="171"/>
      <c r="QOY249" s="171"/>
      <c r="QOZ249" s="171"/>
      <c r="QPA249" s="171"/>
      <c r="QPB249" s="171"/>
      <c r="QPC249" s="171"/>
      <c r="QPD249" s="171"/>
      <c r="QPE249" s="171"/>
      <c r="QPF249" s="171"/>
      <c r="QPG249" s="171"/>
      <c r="QPH249" s="171"/>
      <c r="QPI249" s="171"/>
      <c r="QPJ249" s="171"/>
      <c r="QPK249" s="171"/>
      <c r="QPL249" s="171"/>
      <c r="QPM249" s="171"/>
      <c r="QPN249" s="171"/>
      <c r="QPO249" s="171"/>
      <c r="QPP249" s="171"/>
      <c r="QPQ249" s="171"/>
      <c r="QPR249" s="171"/>
      <c r="QPS249" s="171"/>
      <c r="QPT249" s="171"/>
      <c r="QPU249" s="171"/>
      <c r="QPV249" s="171"/>
      <c r="QPW249" s="171"/>
      <c r="QPX249" s="171"/>
      <c r="QPY249" s="171"/>
      <c r="QPZ249" s="171"/>
      <c r="QQA249" s="171"/>
      <c r="QQB249" s="171"/>
      <c r="QQC249" s="171"/>
      <c r="QQD249" s="171"/>
      <c r="QQE249" s="171"/>
      <c r="QQF249" s="171"/>
      <c r="QQG249" s="171"/>
      <c r="QQH249" s="171"/>
      <c r="QQI249" s="171"/>
      <c r="QQJ249" s="171"/>
      <c r="QQK249" s="171"/>
      <c r="QQL249" s="171"/>
      <c r="QQM249" s="171"/>
      <c r="QQN249" s="171"/>
      <c r="QQO249" s="171"/>
      <c r="QQP249" s="171"/>
      <c r="QQQ249" s="171"/>
      <c r="QQR249" s="171"/>
      <c r="QQS249" s="171"/>
      <c r="QQT249" s="171"/>
      <c r="QQU249" s="171"/>
      <c r="QQV249" s="171"/>
      <c r="QQW249" s="171"/>
      <c r="QQX249" s="171"/>
      <c r="QQY249" s="171"/>
      <c r="QQZ249" s="171"/>
      <c r="QRA249" s="171"/>
      <c r="QRB249" s="171"/>
      <c r="QRC249" s="171"/>
      <c r="QRD249" s="171"/>
      <c r="QRE249" s="171"/>
      <c r="QRF249" s="171"/>
      <c r="QRG249" s="171"/>
      <c r="QRH249" s="171"/>
      <c r="QRI249" s="171"/>
      <c r="QRJ249" s="171"/>
      <c r="QRK249" s="171"/>
      <c r="QRL249" s="171"/>
      <c r="QRM249" s="171"/>
      <c r="QRN249" s="171"/>
      <c r="QRO249" s="171"/>
      <c r="QRP249" s="171"/>
      <c r="QRQ249" s="171"/>
      <c r="QRR249" s="171"/>
      <c r="QRS249" s="171"/>
      <c r="QRT249" s="171"/>
      <c r="QRU249" s="171"/>
      <c r="QRV249" s="171"/>
      <c r="QRW249" s="171"/>
      <c r="QRX249" s="171"/>
      <c r="QRY249" s="171"/>
      <c r="QRZ249" s="171"/>
      <c r="QSA249" s="171"/>
      <c r="QSB249" s="171"/>
      <c r="QSC249" s="171"/>
      <c r="QSD249" s="171"/>
      <c r="QSE249" s="171"/>
      <c r="QSF249" s="171"/>
      <c r="QSG249" s="171"/>
      <c r="QSH249" s="171"/>
      <c r="QSI249" s="171"/>
      <c r="QSJ249" s="171"/>
      <c r="QSK249" s="171"/>
      <c r="QSL249" s="171"/>
      <c r="QSM249" s="171"/>
      <c r="QSN249" s="171"/>
      <c r="QSO249" s="171"/>
      <c r="QSP249" s="171"/>
      <c r="QSQ249" s="171"/>
      <c r="QSR249" s="171"/>
      <c r="QSS249" s="171"/>
      <c r="QST249" s="171"/>
      <c r="QSU249" s="171"/>
      <c r="QSV249" s="171"/>
      <c r="QSW249" s="171"/>
      <c r="QSX249" s="171"/>
      <c r="QSY249" s="171"/>
      <c r="QSZ249" s="171"/>
      <c r="QTA249" s="171"/>
      <c r="QTB249" s="171"/>
      <c r="QTC249" s="171"/>
      <c r="QTD249" s="171"/>
      <c r="QTE249" s="171"/>
      <c r="QTF249" s="171"/>
      <c r="QTG249" s="171"/>
      <c r="QTH249" s="171"/>
      <c r="QTI249" s="171"/>
      <c r="QTJ249" s="171"/>
      <c r="QTK249" s="171"/>
      <c r="QTL249" s="171"/>
      <c r="QTM249" s="171"/>
      <c r="QTN249" s="171"/>
      <c r="QTO249" s="171"/>
      <c r="QTP249" s="171"/>
      <c r="QTQ249" s="171"/>
      <c r="QTR249" s="171"/>
      <c r="QTS249" s="171"/>
      <c r="QTT249" s="171"/>
      <c r="QTU249" s="171"/>
      <c r="QTV249" s="171"/>
      <c r="QTW249" s="171"/>
      <c r="QTX249" s="171"/>
      <c r="QTY249" s="171"/>
      <c r="QTZ249" s="171"/>
      <c r="QUA249" s="171"/>
      <c r="QUB249" s="171"/>
      <c r="QUC249" s="171"/>
      <c r="QUD249" s="171"/>
      <c r="QUE249" s="171"/>
      <c r="QUF249" s="171"/>
      <c r="QUG249" s="171"/>
      <c r="QUH249" s="171"/>
      <c r="QUI249" s="171"/>
      <c r="QUJ249" s="171"/>
      <c r="QUK249" s="171"/>
      <c r="QUL249" s="171"/>
      <c r="QUM249" s="171"/>
      <c r="QUN249" s="171"/>
      <c r="QUO249" s="171"/>
      <c r="QUP249" s="171"/>
      <c r="QUQ249" s="171"/>
      <c r="QUR249" s="171"/>
      <c r="QUS249" s="171"/>
      <c r="QUT249" s="171"/>
      <c r="QUU249" s="171"/>
      <c r="QUV249" s="171"/>
      <c r="QUW249" s="171"/>
      <c r="QUX249" s="171"/>
      <c r="QUY249" s="171"/>
      <c r="QUZ249" s="171"/>
      <c r="QVA249" s="171"/>
      <c r="QVB249" s="171"/>
      <c r="QVC249" s="171"/>
      <c r="QVD249" s="171"/>
      <c r="QVE249" s="171"/>
      <c r="QVF249" s="171"/>
      <c r="QVG249" s="171"/>
      <c r="QVH249" s="171"/>
      <c r="QVI249" s="171"/>
      <c r="QVJ249" s="171"/>
      <c r="QVK249" s="171"/>
      <c r="QVL249" s="171"/>
      <c r="QVM249" s="171"/>
      <c r="QVN249" s="171"/>
      <c r="QVO249" s="171"/>
      <c r="QVP249" s="171"/>
      <c r="QVQ249" s="171"/>
      <c r="QVR249" s="171"/>
      <c r="QVS249" s="171"/>
      <c r="QVT249" s="171"/>
      <c r="QVU249" s="171"/>
      <c r="QVV249" s="171"/>
      <c r="QVW249" s="171"/>
      <c r="QVX249" s="171"/>
      <c r="QVY249" s="171"/>
      <c r="QVZ249" s="171"/>
      <c r="QWA249" s="171"/>
      <c r="QWB249" s="171"/>
      <c r="QWC249" s="171"/>
      <c r="QWD249" s="171"/>
      <c r="QWE249" s="171"/>
      <c r="QWF249" s="171"/>
      <c r="QWG249" s="171"/>
      <c r="QWH249" s="171"/>
      <c r="QWI249" s="171"/>
      <c r="QWJ249" s="171"/>
      <c r="QWK249" s="171"/>
      <c r="QWL249" s="171"/>
      <c r="QWM249" s="171"/>
      <c r="QWN249" s="171"/>
      <c r="QWO249" s="171"/>
      <c r="QWP249" s="171"/>
      <c r="QWQ249" s="171"/>
      <c r="QWR249" s="171"/>
      <c r="QWS249" s="171"/>
      <c r="QWT249" s="171"/>
      <c r="QWU249" s="171"/>
      <c r="QWV249" s="171"/>
      <c r="QWW249" s="171"/>
      <c r="QWX249" s="171"/>
      <c r="QWY249" s="171"/>
      <c r="QWZ249" s="171"/>
      <c r="QXA249" s="171"/>
      <c r="QXB249" s="171"/>
      <c r="QXC249" s="171"/>
      <c r="QXD249" s="171"/>
      <c r="QXE249" s="171"/>
      <c r="QXF249" s="171"/>
      <c r="QXG249" s="171"/>
      <c r="QXH249" s="171"/>
      <c r="QXI249" s="171"/>
      <c r="QXJ249" s="171"/>
      <c r="QXK249" s="171"/>
      <c r="QXL249" s="171"/>
      <c r="QXM249" s="171"/>
      <c r="QXN249" s="171"/>
      <c r="QXO249" s="171"/>
      <c r="QXP249" s="171"/>
      <c r="QXQ249" s="171"/>
      <c r="QXR249" s="171"/>
      <c r="QXS249" s="171"/>
      <c r="QXT249" s="171"/>
      <c r="QXU249" s="171"/>
      <c r="QXV249" s="171"/>
      <c r="QXW249" s="171"/>
      <c r="QXX249" s="171"/>
      <c r="QXY249" s="171"/>
      <c r="QXZ249" s="171"/>
      <c r="QYA249" s="171"/>
      <c r="QYB249" s="171"/>
      <c r="QYC249" s="171"/>
      <c r="QYD249" s="171"/>
      <c r="QYE249" s="171"/>
      <c r="QYF249" s="171"/>
      <c r="QYG249" s="171"/>
      <c r="QYH249" s="171"/>
      <c r="QYI249" s="171"/>
      <c r="QYJ249" s="171"/>
      <c r="QYK249" s="171"/>
      <c r="QYL249" s="171"/>
      <c r="QYM249" s="171"/>
      <c r="QYN249" s="171"/>
      <c r="QYO249" s="171"/>
      <c r="QYP249" s="171"/>
      <c r="QYQ249" s="171"/>
      <c r="QYR249" s="171"/>
      <c r="QYS249" s="171"/>
      <c r="QYT249" s="171"/>
      <c r="QYU249" s="171"/>
      <c r="QYV249" s="171"/>
      <c r="QYW249" s="171"/>
      <c r="QYX249" s="171"/>
      <c r="QYY249" s="171"/>
      <c r="QYZ249" s="171"/>
      <c r="QZA249" s="171"/>
      <c r="QZB249" s="171"/>
      <c r="QZC249" s="171"/>
      <c r="QZD249" s="171"/>
      <c r="QZE249" s="171"/>
      <c r="QZF249" s="171"/>
      <c r="QZG249" s="171"/>
      <c r="QZH249" s="171"/>
      <c r="QZI249" s="171"/>
      <c r="QZJ249" s="171"/>
      <c r="QZK249" s="171"/>
      <c r="QZL249" s="171"/>
      <c r="QZM249" s="171"/>
      <c r="QZN249" s="171"/>
      <c r="QZO249" s="171"/>
      <c r="QZP249" s="171"/>
      <c r="QZQ249" s="171"/>
      <c r="QZR249" s="171"/>
      <c r="QZS249" s="171"/>
      <c r="QZT249" s="171"/>
      <c r="QZU249" s="171"/>
      <c r="QZV249" s="171"/>
      <c r="QZW249" s="171"/>
      <c r="QZX249" s="171"/>
      <c r="QZY249" s="171"/>
      <c r="QZZ249" s="171"/>
      <c r="RAA249" s="171"/>
      <c r="RAB249" s="171"/>
      <c r="RAC249" s="171"/>
      <c r="RAD249" s="171"/>
      <c r="RAE249" s="171"/>
      <c r="RAF249" s="171"/>
      <c r="RAG249" s="171"/>
      <c r="RAH249" s="171"/>
      <c r="RAI249" s="171"/>
      <c r="RAJ249" s="171"/>
      <c r="RAK249" s="171"/>
      <c r="RAL249" s="171"/>
      <c r="RAM249" s="171"/>
      <c r="RAN249" s="171"/>
      <c r="RAO249" s="171"/>
      <c r="RAP249" s="171"/>
      <c r="RAQ249" s="171"/>
      <c r="RAR249" s="171"/>
      <c r="RAS249" s="171"/>
      <c r="RAT249" s="171"/>
      <c r="RAU249" s="171"/>
      <c r="RAV249" s="171"/>
      <c r="RAW249" s="171"/>
      <c r="RAX249" s="171"/>
      <c r="RAY249" s="171"/>
      <c r="RAZ249" s="171"/>
      <c r="RBA249" s="171"/>
      <c r="RBB249" s="171"/>
      <c r="RBC249" s="171"/>
      <c r="RBD249" s="171"/>
      <c r="RBE249" s="171"/>
      <c r="RBF249" s="171"/>
      <c r="RBG249" s="171"/>
      <c r="RBH249" s="171"/>
      <c r="RBI249" s="171"/>
      <c r="RBJ249" s="171"/>
      <c r="RBK249" s="171"/>
      <c r="RBL249" s="171"/>
      <c r="RBM249" s="171"/>
      <c r="RBN249" s="171"/>
      <c r="RBO249" s="171"/>
      <c r="RBP249" s="171"/>
      <c r="RBQ249" s="171"/>
      <c r="RBR249" s="171"/>
      <c r="RBS249" s="171"/>
      <c r="RBT249" s="171"/>
      <c r="RBU249" s="171"/>
      <c r="RBV249" s="171"/>
      <c r="RBW249" s="171"/>
      <c r="RBX249" s="171"/>
      <c r="RBY249" s="171"/>
      <c r="RBZ249" s="171"/>
      <c r="RCA249" s="171"/>
      <c r="RCB249" s="171"/>
      <c r="RCC249" s="171"/>
      <c r="RCD249" s="171"/>
      <c r="RCE249" s="171"/>
      <c r="RCF249" s="171"/>
      <c r="RCG249" s="171"/>
      <c r="RCH249" s="171"/>
      <c r="RCI249" s="171"/>
      <c r="RCJ249" s="171"/>
      <c r="RCK249" s="171"/>
      <c r="RCL249" s="171"/>
      <c r="RCM249" s="171"/>
      <c r="RCN249" s="171"/>
      <c r="RCO249" s="171"/>
      <c r="RCP249" s="171"/>
      <c r="RCQ249" s="171"/>
      <c r="RCR249" s="171"/>
      <c r="RCS249" s="171"/>
      <c r="RCT249" s="171"/>
      <c r="RCU249" s="171"/>
      <c r="RCV249" s="171"/>
      <c r="RCW249" s="171"/>
      <c r="RCX249" s="171"/>
      <c r="RCY249" s="171"/>
      <c r="RCZ249" s="171"/>
      <c r="RDA249" s="171"/>
      <c r="RDB249" s="171"/>
      <c r="RDC249" s="171"/>
      <c r="RDD249" s="171"/>
      <c r="RDE249" s="171"/>
      <c r="RDF249" s="171"/>
      <c r="RDG249" s="171"/>
      <c r="RDH249" s="171"/>
      <c r="RDI249" s="171"/>
      <c r="RDJ249" s="171"/>
      <c r="RDK249" s="171"/>
      <c r="RDL249" s="171"/>
      <c r="RDM249" s="171"/>
      <c r="RDN249" s="171"/>
      <c r="RDO249" s="171"/>
      <c r="RDP249" s="171"/>
      <c r="RDQ249" s="171"/>
      <c r="RDR249" s="171"/>
      <c r="RDS249" s="171"/>
      <c r="RDT249" s="171"/>
      <c r="RDU249" s="171"/>
      <c r="RDV249" s="171"/>
      <c r="RDW249" s="171"/>
      <c r="RDX249" s="171"/>
      <c r="RDY249" s="171"/>
      <c r="RDZ249" s="171"/>
      <c r="REA249" s="171"/>
      <c r="REB249" s="171"/>
      <c r="REC249" s="171"/>
      <c r="RED249" s="171"/>
      <c r="REE249" s="171"/>
      <c r="REF249" s="171"/>
      <c r="REG249" s="171"/>
      <c r="REH249" s="171"/>
      <c r="REI249" s="171"/>
      <c r="REJ249" s="171"/>
      <c r="REK249" s="171"/>
      <c r="REL249" s="171"/>
      <c r="REM249" s="171"/>
      <c r="REN249" s="171"/>
      <c r="REO249" s="171"/>
      <c r="REP249" s="171"/>
      <c r="REQ249" s="171"/>
      <c r="RER249" s="171"/>
      <c r="RES249" s="171"/>
      <c r="RET249" s="171"/>
      <c r="REU249" s="171"/>
      <c r="REV249" s="171"/>
      <c r="REW249" s="171"/>
      <c r="REX249" s="171"/>
      <c r="REY249" s="171"/>
      <c r="REZ249" s="171"/>
      <c r="RFA249" s="171"/>
      <c r="RFB249" s="171"/>
      <c r="RFC249" s="171"/>
      <c r="RFD249" s="171"/>
      <c r="RFE249" s="171"/>
      <c r="RFF249" s="171"/>
      <c r="RFG249" s="171"/>
      <c r="RFH249" s="171"/>
      <c r="RFI249" s="171"/>
      <c r="RFJ249" s="171"/>
      <c r="RFK249" s="171"/>
      <c r="RFL249" s="171"/>
      <c r="RFM249" s="171"/>
      <c r="RFN249" s="171"/>
      <c r="RFO249" s="171"/>
      <c r="RFP249" s="171"/>
      <c r="RFQ249" s="171"/>
      <c r="RFR249" s="171"/>
      <c r="RFS249" s="171"/>
      <c r="RFT249" s="171"/>
      <c r="RFU249" s="171"/>
      <c r="RFV249" s="171"/>
      <c r="RFW249" s="171"/>
      <c r="RFX249" s="171"/>
      <c r="RFY249" s="171"/>
      <c r="RFZ249" s="171"/>
      <c r="RGA249" s="171"/>
      <c r="RGB249" s="171"/>
      <c r="RGC249" s="171"/>
      <c r="RGD249" s="171"/>
      <c r="RGE249" s="171"/>
      <c r="RGF249" s="171"/>
      <c r="RGG249" s="171"/>
      <c r="RGH249" s="171"/>
      <c r="RGI249" s="171"/>
      <c r="RGJ249" s="171"/>
      <c r="RGK249" s="171"/>
      <c r="RGL249" s="171"/>
      <c r="RGM249" s="171"/>
      <c r="RGN249" s="171"/>
      <c r="RGO249" s="171"/>
      <c r="RGP249" s="171"/>
      <c r="RGQ249" s="171"/>
      <c r="RGR249" s="171"/>
      <c r="RGS249" s="171"/>
      <c r="RGT249" s="171"/>
      <c r="RGU249" s="171"/>
      <c r="RGV249" s="171"/>
      <c r="RGW249" s="171"/>
      <c r="RGX249" s="171"/>
      <c r="RGY249" s="171"/>
      <c r="RGZ249" s="171"/>
      <c r="RHA249" s="171"/>
      <c r="RHB249" s="171"/>
      <c r="RHC249" s="171"/>
      <c r="RHD249" s="171"/>
      <c r="RHE249" s="171"/>
      <c r="RHF249" s="171"/>
      <c r="RHG249" s="171"/>
      <c r="RHH249" s="171"/>
      <c r="RHI249" s="171"/>
      <c r="RHJ249" s="171"/>
      <c r="RHK249" s="171"/>
      <c r="RHL249" s="171"/>
      <c r="RHM249" s="171"/>
      <c r="RHN249" s="171"/>
      <c r="RHO249" s="171"/>
      <c r="RHP249" s="171"/>
      <c r="RHQ249" s="171"/>
      <c r="RHR249" s="171"/>
      <c r="RHS249" s="171"/>
      <c r="RHT249" s="171"/>
      <c r="RHU249" s="171"/>
      <c r="RHV249" s="171"/>
      <c r="RHW249" s="171"/>
      <c r="RHX249" s="171"/>
      <c r="RHY249" s="171"/>
      <c r="RHZ249" s="171"/>
      <c r="RIA249" s="171"/>
      <c r="RIB249" s="171"/>
      <c r="RIC249" s="171"/>
      <c r="RID249" s="171"/>
      <c r="RIE249" s="171"/>
      <c r="RIF249" s="171"/>
      <c r="RIG249" s="171"/>
      <c r="RIH249" s="171"/>
      <c r="RII249" s="171"/>
      <c r="RIJ249" s="171"/>
      <c r="RIK249" s="171"/>
      <c r="RIL249" s="171"/>
      <c r="RIM249" s="171"/>
      <c r="RIN249" s="171"/>
      <c r="RIO249" s="171"/>
      <c r="RIP249" s="171"/>
      <c r="RIQ249" s="171"/>
      <c r="RIR249" s="171"/>
      <c r="RIS249" s="171"/>
      <c r="RIT249" s="171"/>
      <c r="RIU249" s="171"/>
      <c r="RIV249" s="171"/>
      <c r="RIW249" s="171"/>
      <c r="RIX249" s="171"/>
      <c r="RIY249" s="171"/>
      <c r="RIZ249" s="171"/>
      <c r="RJA249" s="171"/>
      <c r="RJB249" s="171"/>
      <c r="RJC249" s="171"/>
      <c r="RJD249" s="171"/>
      <c r="RJE249" s="171"/>
      <c r="RJF249" s="171"/>
      <c r="RJG249" s="171"/>
      <c r="RJH249" s="171"/>
      <c r="RJI249" s="171"/>
      <c r="RJJ249" s="171"/>
      <c r="RJK249" s="171"/>
      <c r="RJL249" s="171"/>
      <c r="RJM249" s="171"/>
      <c r="RJN249" s="171"/>
      <c r="RJO249" s="171"/>
      <c r="RJP249" s="171"/>
      <c r="RJQ249" s="171"/>
      <c r="RJR249" s="171"/>
      <c r="RJS249" s="171"/>
      <c r="RJT249" s="171"/>
      <c r="RJU249" s="171"/>
      <c r="RJV249" s="171"/>
      <c r="RJW249" s="171"/>
      <c r="RJX249" s="171"/>
      <c r="RJY249" s="171"/>
      <c r="RJZ249" s="171"/>
      <c r="RKA249" s="171"/>
      <c r="RKB249" s="171"/>
      <c r="RKC249" s="171"/>
      <c r="RKD249" s="171"/>
      <c r="RKE249" s="171"/>
      <c r="RKF249" s="171"/>
      <c r="RKG249" s="171"/>
      <c r="RKH249" s="171"/>
      <c r="RKI249" s="171"/>
      <c r="RKJ249" s="171"/>
      <c r="RKK249" s="171"/>
      <c r="RKL249" s="171"/>
      <c r="RKM249" s="171"/>
      <c r="RKN249" s="171"/>
      <c r="RKO249" s="171"/>
      <c r="RKP249" s="171"/>
      <c r="RKQ249" s="171"/>
      <c r="RKR249" s="171"/>
      <c r="RKS249" s="171"/>
      <c r="RKT249" s="171"/>
      <c r="RKU249" s="171"/>
      <c r="RKV249" s="171"/>
      <c r="RKW249" s="171"/>
      <c r="RKX249" s="171"/>
      <c r="RKY249" s="171"/>
      <c r="RKZ249" s="171"/>
      <c r="RLA249" s="171"/>
      <c r="RLB249" s="171"/>
      <c r="RLC249" s="171"/>
      <c r="RLD249" s="171"/>
      <c r="RLE249" s="171"/>
      <c r="RLF249" s="171"/>
      <c r="RLG249" s="171"/>
      <c r="RLH249" s="171"/>
      <c r="RLI249" s="171"/>
      <c r="RLJ249" s="171"/>
      <c r="RLK249" s="171"/>
      <c r="RLL249" s="171"/>
      <c r="RLM249" s="171"/>
      <c r="RLN249" s="171"/>
      <c r="RLO249" s="171"/>
      <c r="RLP249" s="171"/>
      <c r="RLQ249" s="171"/>
      <c r="RLR249" s="171"/>
      <c r="RLS249" s="171"/>
      <c r="RLT249" s="171"/>
      <c r="RLU249" s="171"/>
      <c r="RLV249" s="171"/>
      <c r="RLW249" s="171"/>
      <c r="RLX249" s="171"/>
      <c r="RLY249" s="171"/>
      <c r="RLZ249" s="171"/>
      <c r="RMA249" s="171"/>
      <c r="RMB249" s="171"/>
      <c r="RMC249" s="171"/>
      <c r="RMD249" s="171"/>
      <c r="RME249" s="171"/>
      <c r="RMF249" s="171"/>
      <c r="RMG249" s="171"/>
      <c r="RMH249" s="171"/>
      <c r="RMI249" s="171"/>
      <c r="RMJ249" s="171"/>
      <c r="RMK249" s="171"/>
      <c r="RML249" s="171"/>
      <c r="RMM249" s="171"/>
      <c r="RMN249" s="171"/>
      <c r="RMO249" s="171"/>
      <c r="RMP249" s="171"/>
      <c r="RMQ249" s="171"/>
      <c r="RMR249" s="171"/>
      <c r="RMS249" s="171"/>
      <c r="RMT249" s="171"/>
      <c r="RMU249" s="171"/>
      <c r="RMV249" s="171"/>
      <c r="RMW249" s="171"/>
      <c r="RMX249" s="171"/>
      <c r="RMY249" s="171"/>
      <c r="RMZ249" s="171"/>
      <c r="RNA249" s="171"/>
      <c r="RNB249" s="171"/>
      <c r="RNC249" s="171"/>
      <c r="RND249" s="171"/>
      <c r="RNE249" s="171"/>
      <c r="RNF249" s="171"/>
      <c r="RNG249" s="171"/>
      <c r="RNH249" s="171"/>
      <c r="RNI249" s="171"/>
      <c r="RNJ249" s="171"/>
      <c r="RNK249" s="171"/>
      <c r="RNL249" s="171"/>
      <c r="RNM249" s="171"/>
      <c r="RNN249" s="171"/>
      <c r="RNO249" s="171"/>
      <c r="RNP249" s="171"/>
      <c r="RNQ249" s="171"/>
      <c r="RNR249" s="171"/>
      <c r="RNS249" s="171"/>
      <c r="RNT249" s="171"/>
      <c r="RNU249" s="171"/>
      <c r="RNV249" s="171"/>
      <c r="RNW249" s="171"/>
      <c r="RNX249" s="171"/>
      <c r="RNY249" s="171"/>
      <c r="RNZ249" s="171"/>
      <c r="ROA249" s="171"/>
      <c r="ROB249" s="171"/>
      <c r="ROC249" s="171"/>
      <c r="ROD249" s="171"/>
      <c r="ROE249" s="171"/>
      <c r="ROF249" s="171"/>
      <c r="ROG249" s="171"/>
      <c r="ROH249" s="171"/>
      <c r="ROI249" s="171"/>
      <c r="ROJ249" s="171"/>
      <c r="ROK249" s="171"/>
      <c r="ROL249" s="171"/>
      <c r="ROM249" s="171"/>
      <c r="RON249" s="171"/>
      <c r="ROO249" s="171"/>
      <c r="ROP249" s="171"/>
      <c r="ROQ249" s="171"/>
      <c r="ROR249" s="171"/>
      <c r="ROS249" s="171"/>
      <c r="ROT249" s="171"/>
      <c r="ROU249" s="171"/>
      <c r="ROV249" s="171"/>
      <c r="ROW249" s="171"/>
      <c r="ROX249" s="171"/>
      <c r="ROY249" s="171"/>
      <c r="ROZ249" s="171"/>
      <c r="RPA249" s="171"/>
      <c r="RPB249" s="171"/>
      <c r="RPC249" s="171"/>
      <c r="RPD249" s="171"/>
      <c r="RPE249" s="171"/>
      <c r="RPF249" s="171"/>
      <c r="RPG249" s="171"/>
      <c r="RPH249" s="171"/>
      <c r="RPI249" s="171"/>
      <c r="RPJ249" s="171"/>
      <c r="RPK249" s="171"/>
      <c r="RPL249" s="171"/>
      <c r="RPM249" s="171"/>
      <c r="RPN249" s="171"/>
      <c r="RPO249" s="171"/>
      <c r="RPP249" s="171"/>
      <c r="RPQ249" s="171"/>
      <c r="RPR249" s="171"/>
      <c r="RPS249" s="171"/>
      <c r="RPT249" s="171"/>
      <c r="RPU249" s="171"/>
      <c r="RPV249" s="171"/>
      <c r="RPW249" s="171"/>
      <c r="RPX249" s="171"/>
      <c r="RPY249" s="171"/>
      <c r="RPZ249" s="171"/>
      <c r="RQA249" s="171"/>
      <c r="RQB249" s="171"/>
      <c r="RQC249" s="171"/>
      <c r="RQD249" s="171"/>
      <c r="RQE249" s="171"/>
      <c r="RQF249" s="171"/>
      <c r="RQG249" s="171"/>
      <c r="RQH249" s="171"/>
      <c r="RQI249" s="171"/>
      <c r="RQJ249" s="171"/>
      <c r="RQK249" s="171"/>
      <c r="RQL249" s="171"/>
      <c r="RQM249" s="171"/>
      <c r="RQN249" s="171"/>
      <c r="RQO249" s="171"/>
      <c r="RQP249" s="171"/>
      <c r="RQQ249" s="171"/>
      <c r="RQR249" s="171"/>
      <c r="RQS249" s="171"/>
      <c r="RQT249" s="171"/>
      <c r="RQU249" s="171"/>
      <c r="RQV249" s="171"/>
      <c r="RQW249" s="171"/>
      <c r="RQX249" s="171"/>
      <c r="RQY249" s="171"/>
      <c r="RQZ249" s="171"/>
      <c r="RRA249" s="171"/>
      <c r="RRB249" s="171"/>
      <c r="RRC249" s="171"/>
      <c r="RRD249" s="171"/>
      <c r="RRE249" s="171"/>
      <c r="RRF249" s="171"/>
      <c r="RRG249" s="171"/>
      <c r="RRH249" s="171"/>
      <c r="RRI249" s="171"/>
      <c r="RRJ249" s="171"/>
      <c r="RRK249" s="171"/>
      <c r="RRL249" s="171"/>
      <c r="RRM249" s="171"/>
      <c r="RRN249" s="171"/>
      <c r="RRO249" s="171"/>
      <c r="RRP249" s="171"/>
      <c r="RRQ249" s="171"/>
      <c r="RRR249" s="171"/>
      <c r="RRS249" s="171"/>
      <c r="RRT249" s="171"/>
      <c r="RRU249" s="171"/>
      <c r="RRV249" s="171"/>
      <c r="RRW249" s="171"/>
      <c r="RRX249" s="171"/>
      <c r="RRY249" s="171"/>
      <c r="RRZ249" s="171"/>
      <c r="RSA249" s="171"/>
      <c r="RSB249" s="171"/>
      <c r="RSC249" s="171"/>
      <c r="RSD249" s="171"/>
      <c r="RSE249" s="171"/>
      <c r="RSF249" s="171"/>
      <c r="RSG249" s="171"/>
      <c r="RSH249" s="171"/>
      <c r="RSI249" s="171"/>
      <c r="RSJ249" s="171"/>
      <c r="RSK249" s="171"/>
      <c r="RSL249" s="171"/>
      <c r="RSM249" s="171"/>
      <c r="RSN249" s="171"/>
      <c r="RSO249" s="171"/>
      <c r="RSP249" s="171"/>
      <c r="RSQ249" s="171"/>
      <c r="RSR249" s="171"/>
      <c r="RSS249" s="171"/>
      <c r="RST249" s="171"/>
      <c r="RSU249" s="171"/>
      <c r="RSV249" s="171"/>
      <c r="RSW249" s="171"/>
      <c r="RSX249" s="171"/>
      <c r="RSY249" s="171"/>
      <c r="RSZ249" s="171"/>
      <c r="RTA249" s="171"/>
      <c r="RTB249" s="171"/>
      <c r="RTC249" s="171"/>
      <c r="RTD249" s="171"/>
      <c r="RTE249" s="171"/>
      <c r="RTF249" s="171"/>
      <c r="RTG249" s="171"/>
      <c r="RTH249" s="171"/>
      <c r="RTI249" s="171"/>
      <c r="RTJ249" s="171"/>
      <c r="RTK249" s="171"/>
      <c r="RTL249" s="171"/>
      <c r="RTM249" s="171"/>
      <c r="RTN249" s="171"/>
      <c r="RTO249" s="171"/>
      <c r="RTP249" s="171"/>
      <c r="RTQ249" s="171"/>
      <c r="RTR249" s="171"/>
      <c r="RTS249" s="171"/>
      <c r="RTT249" s="171"/>
      <c r="RTU249" s="171"/>
      <c r="RTV249" s="171"/>
      <c r="RTW249" s="171"/>
      <c r="RTX249" s="171"/>
      <c r="RTY249" s="171"/>
      <c r="RTZ249" s="171"/>
      <c r="RUA249" s="171"/>
      <c r="RUB249" s="171"/>
      <c r="RUC249" s="171"/>
      <c r="RUD249" s="171"/>
      <c r="RUE249" s="171"/>
      <c r="RUF249" s="171"/>
      <c r="RUG249" s="171"/>
      <c r="RUH249" s="171"/>
      <c r="RUI249" s="171"/>
      <c r="RUJ249" s="171"/>
      <c r="RUK249" s="171"/>
      <c r="RUL249" s="171"/>
      <c r="RUM249" s="171"/>
      <c r="RUN249" s="171"/>
      <c r="RUO249" s="171"/>
      <c r="RUP249" s="171"/>
      <c r="RUQ249" s="171"/>
      <c r="RUR249" s="171"/>
      <c r="RUS249" s="171"/>
      <c r="RUT249" s="171"/>
      <c r="RUU249" s="171"/>
      <c r="RUV249" s="171"/>
      <c r="RUW249" s="171"/>
      <c r="RUX249" s="171"/>
      <c r="RUY249" s="171"/>
      <c r="RUZ249" s="171"/>
      <c r="RVA249" s="171"/>
      <c r="RVB249" s="171"/>
      <c r="RVC249" s="171"/>
      <c r="RVD249" s="171"/>
      <c r="RVE249" s="171"/>
      <c r="RVF249" s="171"/>
      <c r="RVG249" s="171"/>
      <c r="RVH249" s="171"/>
      <c r="RVI249" s="171"/>
      <c r="RVJ249" s="171"/>
      <c r="RVK249" s="171"/>
      <c r="RVL249" s="171"/>
      <c r="RVM249" s="171"/>
      <c r="RVN249" s="171"/>
      <c r="RVO249" s="171"/>
      <c r="RVP249" s="171"/>
      <c r="RVQ249" s="171"/>
      <c r="RVR249" s="171"/>
      <c r="RVS249" s="171"/>
      <c r="RVT249" s="171"/>
      <c r="RVU249" s="171"/>
      <c r="RVV249" s="171"/>
      <c r="RVW249" s="171"/>
      <c r="RVX249" s="171"/>
      <c r="RVY249" s="171"/>
      <c r="RVZ249" s="171"/>
      <c r="RWA249" s="171"/>
      <c r="RWB249" s="171"/>
      <c r="RWC249" s="171"/>
      <c r="RWD249" s="171"/>
      <c r="RWE249" s="171"/>
      <c r="RWF249" s="171"/>
      <c r="RWG249" s="171"/>
      <c r="RWH249" s="171"/>
      <c r="RWI249" s="171"/>
      <c r="RWJ249" s="171"/>
      <c r="RWK249" s="171"/>
      <c r="RWL249" s="171"/>
      <c r="RWM249" s="171"/>
      <c r="RWN249" s="171"/>
      <c r="RWO249" s="171"/>
      <c r="RWP249" s="171"/>
      <c r="RWQ249" s="171"/>
      <c r="RWR249" s="171"/>
      <c r="RWS249" s="171"/>
      <c r="RWT249" s="171"/>
      <c r="RWU249" s="171"/>
      <c r="RWV249" s="171"/>
      <c r="RWW249" s="171"/>
      <c r="RWX249" s="171"/>
      <c r="RWY249" s="171"/>
      <c r="RWZ249" s="171"/>
      <c r="RXA249" s="171"/>
      <c r="RXB249" s="171"/>
      <c r="RXC249" s="171"/>
      <c r="RXD249" s="171"/>
      <c r="RXE249" s="171"/>
      <c r="RXF249" s="171"/>
      <c r="RXG249" s="171"/>
      <c r="RXH249" s="171"/>
      <c r="RXI249" s="171"/>
      <c r="RXJ249" s="171"/>
      <c r="RXK249" s="171"/>
      <c r="RXL249" s="171"/>
      <c r="RXM249" s="171"/>
      <c r="RXN249" s="171"/>
      <c r="RXO249" s="171"/>
      <c r="RXP249" s="171"/>
      <c r="RXQ249" s="171"/>
      <c r="RXR249" s="171"/>
      <c r="RXS249" s="171"/>
      <c r="RXT249" s="171"/>
      <c r="RXU249" s="171"/>
      <c r="RXV249" s="171"/>
      <c r="RXW249" s="171"/>
      <c r="RXX249" s="171"/>
      <c r="RXY249" s="171"/>
      <c r="RXZ249" s="171"/>
      <c r="RYA249" s="171"/>
      <c r="RYB249" s="171"/>
      <c r="RYC249" s="171"/>
      <c r="RYD249" s="171"/>
      <c r="RYE249" s="171"/>
      <c r="RYF249" s="171"/>
      <c r="RYG249" s="171"/>
      <c r="RYH249" s="171"/>
      <c r="RYI249" s="171"/>
      <c r="RYJ249" s="171"/>
      <c r="RYK249" s="171"/>
      <c r="RYL249" s="171"/>
      <c r="RYM249" s="171"/>
      <c r="RYN249" s="171"/>
      <c r="RYO249" s="171"/>
      <c r="RYP249" s="171"/>
      <c r="RYQ249" s="171"/>
      <c r="RYR249" s="171"/>
      <c r="RYS249" s="171"/>
      <c r="RYT249" s="171"/>
      <c r="RYU249" s="171"/>
      <c r="RYV249" s="171"/>
      <c r="RYW249" s="171"/>
      <c r="RYX249" s="171"/>
      <c r="RYY249" s="171"/>
      <c r="RYZ249" s="171"/>
      <c r="RZA249" s="171"/>
      <c r="RZB249" s="171"/>
      <c r="RZC249" s="171"/>
      <c r="RZD249" s="171"/>
      <c r="RZE249" s="171"/>
      <c r="RZF249" s="171"/>
      <c r="RZG249" s="171"/>
      <c r="RZH249" s="171"/>
      <c r="RZI249" s="171"/>
      <c r="RZJ249" s="171"/>
      <c r="RZK249" s="171"/>
      <c r="RZL249" s="171"/>
      <c r="RZM249" s="171"/>
      <c r="RZN249" s="171"/>
      <c r="RZO249" s="171"/>
      <c r="RZP249" s="171"/>
      <c r="RZQ249" s="171"/>
      <c r="RZR249" s="171"/>
      <c r="RZS249" s="171"/>
      <c r="RZT249" s="171"/>
      <c r="RZU249" s="171"/>
      <c r="RZV249" s="171"/>
      <c r="RZW249" s="171"/>
      <c r="RZX249" s="171"/>
      <c r="RZY249" s="171"/>
      <c r="RZZ249" s="171"/>
      <c r="SAA249" s="171"/>
      <c r="SAB249" s="171"/>
      <c r="SAC249" s="171"/>
      <c r="SAD249" s="171"/>
      <c r="SAE249" s="171"/>
      <c r="SAF249" s="171"/>
      <c r="SAG249" s="171"/>
      <c r="SAH249" s="171"/>
      <c r="SAI249" s="171"/>
      <c r="SAJ249" s="171"/>
      <c r="SAK249" s="171"/>
      <c r="SAL249" s="171"/>
      <c r="SAM249" s="171"/>
      <c r="SAN249" s="171"/>
      <c r="SAO249" s="171"/>
      <c r="SAP249" s="171"/>
      <c r="SAQ249" s="171"/>
      <c r="SAR249" s="171"/>
      <c r="SAS249" s="171"/>
      <c r="SAT249" s="171"/>
      <c r="SAU249" s="171"/>
      <c r="SAV249" s="171"/>
      <c r="SAW249" s="171"/>
      <c r="SAX249" s="171"/>
      <c r="SAY249" s="171"/>
      <c r="SAZ249" s="171"/>
      <c r="SBA249" s="171"/>
      <c r="SBB249" s="171"/>
      <c r="SBC249" s="171"/>
      <c r="SBD249" s="171"/>
      <c r="SBE249" s="171"/>
      <c r="SBF249" s="171"/>
      <c r="SBG249" s="171"/>
      <c r="SBH249" s="171"/>
      <c r="SBI249" s="171"/>
      <c r="SBJ249" s="171"/>
      <c r="SBK249" s="171"/>
      <c r="SBL249" s="171"/>
      <c r="SBM249" s="171"/>
      <c r="SBN249" s="171"/>
      <c r="SBO249" s="171"/>
      <c r="SBP249" s="171"/>
      <c r="SBQ249" s="171"/>
      <c r="SBR249" s="171"/>
      <c r="SBS249" s="171"/>
      <c r="SBT249" s="171"/>
      <c r="SBU249" s="171"/>
      <c r="SBV249" s="171"/>
      <c r="SBW249" s="171"/>
      <c r="SBX249" s="171"/>
      <c r="SBY249" s="171"/>
      <c r="SBZ249" s="171"/>
      <c r="SCA249" s="171"/>
      <c r="SCB249" s="171"/>
      <c r="SCC249" s="171"/>
      <c r="SCD249" s="171"/>
      <c r="SCE249" s="171"/>
      <c r="SCF249" s="171"/>
      <c r="SCG249" s="171"/>
      <c r="SCH249" s="171"/>
      <c r="SCI249" s="171"/>
      <c r="SCJ249" s="171"/>
      <c r="SCK249" s="171"/>
      <c r="SCL249" s="171"/>
      <c r="SCM249" s="171"/>
      <c r="SCN249" s="171"/>
      <c r="SCO249" s="171"/>
      <c r="SCP249" s="171"/>
      <c r="SCQ249" s="171"/>
      <c r="SCR249" s="171"/>
      <c r="SCS249" s="171"/>
      <c r="SCT249" s="171"/>
      <c r="SCU249" s="171"/>
      <c r="SCV249" s="171"/>
      <c r="SCW249" s="171"/>
      <c r="SCX249" s="171"/>
      <c r="SCY249" s="171"/>
      <c r="SCZ249" s="171"/>
      <c r="SDA249" s="171"/>
      <c r="SDB249" s="171"/>
      <c r="SDC249" s="171"/>
      <c r="SDD249" s="171"/>
      <c r="SDE249" s="171"/>
      <c r="SDF249" s="171"/>
      <c r="SDG249" s="171"/>
      <c r="SDH249" s="171"/>
      <c r="SDI249" s="171"/>
      <c r="SDJ249" s="171"/>
      <c r="SDK249" s="171"/>
      <c r="SDL249" s="171"/>
      <c r="SDM249" s="171"/>
      <c r="SDN249" s="171"/>
      <c r="SDO249" s="171"/>
      <c r="SDP249" s="171"/>
      <c r="SDQ249" s="171"/>
      <c r="SDR249" s="171"/>
      <c r="SDS249" s="171"/>
      <c r="SDT249" s="171"/>
      <c r="SDU249" s="171"/>
      <c r="SDV249" s="171"/>
      <c r="SDW249" s="171"/>
      <c r="SDX249" s="171"/>
      <c r="SDY249" s="171"/>
      <c r="SDZ249" s="171"/>
      <c r="SEA249" s="171"/>
      <c r="SEB249" s="171"/>
      <c r="SEC249" s="171"/>
      <c r="SED249" s="171"/>
      <c r="SEE249" s="171"/>
      <c r="SEF249" s="171"/>
      <c r="SEG249" s="171"/>
      <c r="SEH249" s="171"/>
      <c r="SEI249" s="171"/>
      <c r="SEJ249" s="171"/>
      <c r="SEK249" s="171"/>
      <c r="SEL249" s="171"/>
      <c r="SEM249" s="171"/>
      <c r="SEN249" s="171"/>
      <c r="SEO249" s="171"/>
      <c r="SEP249" s="171"/>
      <c r="SEQ249" s="171"/>
      <c r="SER249" s="171"/>
      <c r="SES249" s="171"/>
      <c r="SET249" s="171"/>
      <c r="SEU249" s="171"/>
      <c r="SEV249" s="171"/>
      <c r="SEW249" s="171"/>
      <c r="SEX249" s="171"/>
      <c r="SEY249" s="171"/>
      <c r="SEZ249" s="171"/>
      <c r="SFA249" s="171"/>
      <c r="SFB249" s="171"/>
      <c r="SFC249" s="171"/>
      <c r="SFD249" s="171"/>
      <c r="SFE249" s="171"/>
      <c r="SFF249" s="171"/>
      <c r="SFG249" s="171"/>
      <c r="SFH249" s="171"/>
      <c r="SFI249" s="171"/>
      <c r="SFJ249" s="171"/>
      <c r="SFK249" s="171"/>
      <c r="SFL249" s="171"/>
      <c r="SFM249" s="171"/>
      <c r="SFN249" s="171"/>
      <c r="SFO249" s="171"/>
      <c r="SFP249" s="171"/>
      <c r="SFQ249" s="171"/>
      <c r="SFR249" s="171"/>
      <c r="SFS249" s="171"/>
      <c r="SFT249" s="171"/>
      <c r="SFU249" s="171"/>
      <c r="SFV249" s="171"/>
      <c r="SFW249" s="171"/>
      <c r="SFX249" s="171"/>
      <c r="SFY249" s="171"/>
      <c r="SFZ249" s="171"/>
      <c r="SGA249" s="171"/>
      <c r="SGB249" s="171"/>
      <c r="SGC249" s="171"/>
      <c r="SGD249" s="171"/>
      <c r="SGE249" s="171"/>
      <c r="SGF249" s="171"/>
      <c r="SGG249" s="171"/>
      <c r="SGH249" s="171"/>
      <c r="SGI249" s="171"/>
      <c r="SGJ249" s="171"/>
      <c r="SGK249" s="171"/>
      <c r="SGL249" s="171"/>
      <c r="SGM249" s="171"/>
      <c r="SGN249" s="171"/>
      <c r="SGO249" s="171"/>
      <c r="SGP249" s="171"/>
      <c r="SGQ249" s="171"/>
      <c r="SGR249" s="171"/>
      <c r="SGS249" s="171"/>
      <c r="SGT249" s="171"/>
      <c r="SGU249" s="171"/>
      <c r="SGV249" s="171"/>
      <c r="SGW249" s="171"/>
      <c r="SGX249" s="171"/>
      <c r="SGY249" s="171"/>
      <c r="SGZ249" s="171"/>
      <c r="SHA249" s="171"/>
      <c r="SHB249" s="171"/>
      <c r="SHC249" s="171"/>
      <c r="SHD249" s="171"/>
      <c r="SHE249" s="171"/>
      <c r="SHF249" s="171"/>
      <c r="SHG249" s="171"/>
      <c r="SHH249" s="171"/>
      <c r="SHI249" s="171"/>
      <c r="SHJ249" s="171"/>
      <c r="SHK249" s="171"/>
      <c r="SHL249" s="171"/>
      <c r="SHM249" s="171"/>
      <c r="SHN249" s="171"/>
      <c r="SHO249" s="171"/>
      <c r="SHP249" s="171"/>
      <c r="SHQ249" s="171"/>
      <c r="SHR249" s="171"/>
      <c r="SHS249" s="171"/>
      <c r="SHT249" s="171"/>
      <c r="SHU249" s="171"/>
      <c r="SHV249" s="171"/>
      <c r="SHW249" s="171"/>
      <c r="SHX249" s="171"/>
      <c r="SHY249" s="171"/>
      <c r="SHZ249" s="171"/>
      <c r="SIA249" s="171"/>
      <c r="SIB249" s="171"/>
      <c r="SIC249" s="171"/>
      <c r="SID249" s="171"/>
      <c r="SIE249" s="171"/>
      <c r="SIF249" s="171"/>
      <c r="SIG249" s="171"/>
      <c r="SIH249" s="171"/>
      <c r="SII249" s="171"/>
      <c r="SIJ249" s="171"/>
      <c r="SIK249" s="171"/>
      <c r="SIL249" s="171"/>
      <c r="SIM249" s="171"/>
      <c r="SIN249" s="171"/>
      <c r="SIO249" s="171"/>
      <c r="SIP249" s="171"/>
      <c r="SIQ249" s="171"/>
      <c r="SIR249" s="171"/>
      <c r="SIS249" s="171"/>
      <c r="SIT249" s="171"/>
      <c r="SIU249" s="171"/>
      <c r="SIV249" s="171"/>
      <c r="SIW249" s="171"/>
      <c r="SIX249" s="171"/>
      <c r="SIY249" s="171"/>
      <c r="SIZ249" s="171"/>
      <c r="SJA249" s="171"/>
      <c r="SJB249" s="171"/>
      <c r="SJC249" s="171"/>
      <c r="SJD249" s="171"/>
      <c r="SJE249" s="171"/>
      <c r="SJF249" s="171"/>
      <c r="SJG249" s="171"/>
      <c r="SJH249" s="171"/>
      <c r="SJI249" s="171"/>
      <c r="SJJ249" s="171"/>
      <c r="SJK249" s="171"/>
      <c r="SJL249" s="171"/>
      <c r="SJM249" s="171"/>
      <c r="SJN249" s="171"/>
      <c r="SJO249" s="171"/>
      <c r="SJP249" s="171"/>
      <c r="SJQ249" s="171"/>
      <c r="SJR249" s="171"/>
      <c r="SJS249" s="171"/>
      <c r="SJT249" s="171"/>
      <c r="SJU249" s="171"/>
      <c r="SJV249" s="171"/>
      <c r="SJW249" s="171"/>
      <c r="SJX249" s="171"/>
      <c r="SJY249" s="171"/>
      <c r="SJZ249" s="171"/>
      <c r="SKA249" s="171"/>
      <c r="SKB249" s="171"/>
      <c r="SKC249" s="171"/>
      <c r="SKD249" s="171"/>
      <c r="SKE249" s="171"/>
      <c r="SKF249" s="171"/>
      <c r="SKG249" s="171"/>
      <c r="SKH249" s="171"/>
      <c r="SKI249" s="171"/>
      <c r="SKJ249" s="171"/>
      <c r="SKK249" s="171"/>
      <c r="SKL249" s="171"/>
      <c r="SKM249" s="171"/>
      <c r="SKN249" s="171"/>
      <c r="SKO249" s="171"/>
      <c r="SKP249" s="171"/>
      <c r="SKQ249" s="171"/>
      <c r="SKR249" s="171"/>
      <c r="SKS249" s="171"/>
      <c r="SKT249" s="171"/>
      <c r="SKU249" s="171"/>
      <c r="SKV249" s="171"/>
      <c r="SKW249" s="171"/>
      <c r="SKX249" s="171"/>
      <c r="SKY249" s="171"/>
      <c r="SKZ249" s="171"/>
      <c r="SLA249" s="171"/>
      <c r="SLB249" s="171"/>
      <c r="SLC249" s="171"/>
      <c r="SLD249" s="171"/>
      <c r="SLE249" s="171"/>
      <c r="SLF249" s="171"/>
      <c r="SLG249" s="171"/>
      <c r="SLH249" s="171"/>
      <c r="SLI249" s="171"/>
      <c r="SLJ249" s="171"/>
      <c r="SLK249" s="171"/>
      <c r="SLL249" s="171"/>
      <c r="SLM249" s="171"/>
      <c r="SLN249" s="171"/>
      <c r="SLO249" s="171"/>
      <c r="SLP249" s="171"/>
      <c r="SLQ249" s="171"/>
      <c r="SLR249" s="171"/>
      <c r="SLS249" s="171"/>
      <c r="SLT249" s="171"/>
      <c r="SLU249" s="171"/>
      <c r="SLV249" s="171"/>
      <c r="SLW249" s="171"/>
      <c r="SLX249" s="171"/>
      <c r="SLY249" s="171"/>
      <c r="SLZ249" s="171"/>
      <c r="SMA249" s="171"/>
      <c r="SMB249" s="171"/>
      <c r="SMC249" s="171"/>
      <c r="SMD249" s="171"/>
      <c r="SME249" s="171"/>
      <c r="SMF249" s="171"/>
      <c r="SMG249" s="171"/>
      <c r="SMH249" s="171"/>
      <c r="SMI249" s="171"/>
      <c r="SMJ249" s="171"/>
      <c r="SMK249" s="171"/>
      <c r="SML249" s="171"/>
      <c r="SMM249" s="171"/>
      <c r="SMN249" s="171"/>
      <c r="SMO249" s="171"/>
      <c r="SMP249" s="171"/>
      <c r="SMQ249" s="171"/>
      <c r="SMR249" s="171"/>
      <c r="SMS249" s="171"/>
      <c r="SMT249" s="171"/>
      <c r="SMU249" s="171"/>
      <c r="SMV249" s="171"/>
      <c r="SMW249" s="171"/>
      <c r="SMX249" s="171"/>
      <c r="SMY249" s="171"/>
      <c r="SMZ249" s="171"/>
      <c r="SNA249" s="171"/>
      <c r="SNB249" s="171"/>
      <c r="SNC249" s="171"/>
      <c r="SND249" s="171"/>
      <c r="SNE249" s="171"/>
      <c r="SNF249" s="171"/>
      <c r="SNG249" s="171"/>
      <c r="SNH249" s="171"/>
      <c r="SNI249" s="171"/>
      <c r="SNJ249" s="171"/>
      <c r="SNK249" s="171"/>
      <c r="SNL249" s="171"/>
      <c r="SNM249" s="171"/>
      <c r="SNN249" s="171"/>
      <c r="SNO249" s="171"/>
      <c r="SNP249" s="171"/>
      <c r="SNQ249" s="171"/>
      <c r="SNR249" s="171"/>
      <c r="SNS249" s="171"/>
      <c r="SNT249" s="171"/>
      <c r="SNU249" s="171"/>
      <c r="SNV249" s="171"/>
      <c r="SNW249" s="171"/>
      <c r="SNX249" s="171"/>
      <c r="SNY249" s="171"/>
      <c r="SNZ249" s="171"/>
      <c r="SOA249" s="171"/>
      <c r="SOB249" s="171"/>
      <c r="SOC249" s="171"/>
      <c r="SOD249" s="171"/>
      <c r="SOE249" s="171"/>
      <c r="SOF249" s="171"/>
      <c r="SOG249" s="171"/>
      <c r="SOH249" s="171"/>
      <c r="SOI249" s="171"/>
      <c r="SOJ249" s="171"/>
      <c r="SOK249" s="171"/>
      <c r="SOL249" s="171"/>
      <c r="SOM249" s="171"/>
      <c r="SON249" s="171"/>
      <c r="SOO249" s="171"/>
      <c r="SOP249" s="171"/>
      <c r="SOQ249" s="171"/>
      <c r="SOR249" s="171"/>
      <c r="SOS249" s="171"/>
      <c r="SOT249" s="171"/>
      <c r="SOU249" s="171"/>
      <c r="SOV249" s="171"/>
      <c r="SOW249" s="171"/>
      <c r="SOX249" s="171"/>
      <c r="SOY249" s="171"/>
      <c r="SOZ249" s="171"/>
      <c r="SPA249" s="171"/>
      <c r="SPB249" s="171"/>
      <c r="SPC249" s="171"/>
      <c r="SPD249" s="171"/>
      <c r="SPE249" s="171"/>
      <c r="SPF249" s="171"/>
      <c r="SPG249" s="171"/>
      <c r="SPH249" s="171"/>
      <c r="SPI249" s="171"/>
      <c r="SPJ249" s="171"/>
      <c r="SPK249" s="171"/>
      <c r="SPL249" s="171"/>
      <c r="SPM249" s="171"/>
      <c r="SPN249" s="171"/>
      <c r="SPO249" s="171"/>
      <c r="SPP249" s="171"/>
      <c r="SPQ249" s="171"/>
      <c r="SPR249" s="171"/>
      <c r="SPS249" s="171"/>
      <c r="SPT249" s="171"/>
      <c r="SPU249" s="171"/>
      <c r="SPV249" s="171"/>
      <c r="SPW249" s="171"/>
      <c r="SPX249" s="171"/>
      <c r="SPY249" s="171"/>
      <c r="SPZ249" s="171"/>
      <c r="SQA249" s="171"/>
      <c r="SQB249" s="171"/>
      <c r="SQC249" s="171"/>
      <c r="SQD249" s="171"/>
      <c r="SQE249" s="171"/>
      <c r="SQF249" s="171"/>
      <c r="SQG249" s="171"/>
      <c r="SQH249" s="171"/>
      <c r="SQI249" s="171"/>
      <c r="SQJ249" s="171"/>
      <c r="SQK249" s="171"/>
      <c r="SQL249" s="171"/>
      <c r="SQM249" s="171"/>
      <c r="SQN249" s="171"/>
      <c r="SQO249" s="171"/>
      <c r="SQP249" s="171"/>
      <c r="SQQ249" s="171"/>
      <c r="SQR249" s="171"/>
      <c r="SQS249" s="171"/>
      <c r="SQT249" s="171"/>
      <c r="SQU249" s="171"/>
      <c r="SQV249" s="171"/>
      <c r="SQW249" s="171"/>
      <c r="SQX249" s="171"/>
      <c r="SQY249" s="171"/>
      <c r="SQZ249" s="171"/>
      <c r="SRA249" s="171"/>
      <c r="SRB249" s="171"/>
      <c r="SRC249" s="171"/>
      <c r="SRD249" s="171"/>
      <c r="SRE249" s="171"/>
      <c r="SRF249" s="171"/>
      <c r="SRG249" s="171"/>
      <c r="SRH249" s="171"/>
      <c r="SRI249" s="171"/>
      <c r="SRJ249" s="171"/>
      <c r="SRK249" s="171"/>
      <c r="SRL249" s="171"/>
      <c r="SRM249" s="171"/>
      <c r="SRN249" s="171"/>
      <c r="SRO249" s="171"/>
      <c r="SRP249" s="171"/>
      <c r="SRQ249" s="171"/>
      <c r="SRR249" s="171"/>
      <c r="SRS249" s="171"/>
      <c r="SRT249" s="171"/>
      <c r="SRU249" s="171"/>
      <c r="SRV249" s="171"/>
      <c r="SRW249" s="171"/>
      <c r="SRX249" s="171"/>
      <c r="SRY249" s="171"/>
      <c r="SRZ249" s="171"/>
      <c r="SSA249" s="171"/>
      <c r="SSB249" s="171"/>
      <c r="SSC249" s="171"/>
      <c r="SSD249" s="171"/>
      <c r="SSE249" s="171"/>
      <c r="SSF249" s="171"/>
      <c r="SSG249" s="171"/>
      <c r="SSH249" s="171"/>
      <c r="SSI249" s="171"/>
      <c r="SSJ249" s="171"/>
      <c r="SSK249" s="171"/>
      <c r="SSL249" s="171"/>
      <c r="SSM249" s="171"/>
      <c r="SSN249" s="171"/>
      <c r="SSO249" s="171"/>
      <c r="SSP249" s="171"/>
      <c r="SSQ249" s="171"/>
      <c r="SSR249" s="171"/>
      <c r="SSS249" s="171"/>
      <c r="SST249" s="171"/>
      <c r="SSU249" s="171"/>
      <c r="SSV249" s="171"/>
      <c r="SSW249" s="171"/>
      <c r="SSX249" s="171"/>
      <c r="SSY249" s="171"/>
      <c r="SSZ249" s="171"/>
      <c r="STA249" s="171"/>
      <c r="STB249" s="171"/>
      <c r="STC249" s="171"/>
      <c r="STD249" s="171"/>
      <c r="STE249" s="171"/>
      <c r="STF249" s="171"/>
      <c r="STG249" s="171"/>
      <c r="STH249" s="171"/>
      <c r="STI249" s="171"/>
      <c r="STJ249" s="171"/>
      <c r="STK249" s="171"/>
      <c r="STL249" s="171"/>
      <c r="STM249" s="171"/>
      <c r="STN249" s="171"/>
      <c r="STO249" s="171"/>
      <c r="STP249" s="171"/>
      <c r="STQ249" s="171"/>
      <c r="STR249" s="171"/>
      <c r="STS249" s="171"/>
      <c r="STT249" s="171"/>
      <c r="STU249" s="171"/>
      <c r="STV249" s="171"/>
      <c r="STW249" s="171"/>
      <c r="STX249" s="171"/>
      <c r="STY249" s="171"/>
      <c r="STZ249" s="171"/>
      <c r="SUA249" s="171"/>
      <c r="SUB249" s="171"/>
      <c r="SUC249" s="171"/>
      <c r="SUD249" s="171"/>
      <c r="SUE249" s="171"/>
      <c r="SUF249" s="171"/>
      <c r="SUG249" s="171"/>
      <c r="SUH249" s="171"/>
      <c r="SUI249" s="171"/>
      <c r="SUJ249" s="171"/>
      <c r="SUK249" s="171"/>
      <c r="SUL249" s="171"/>
      <c r="SUM249" s="171"/>
      <c r="SUN249" s="171"/>
      <c r="SUO249" s="171"/>
      <c r="SUP249" s="171"/>
      <c r="SUQ249" s="171"/>
      <c r="SUR249" s="171"/>
      <c r="SUS249" s="171"/>
      <c r="SUT249" s="171"/>
      <c r="SUU249" s="171"/>
      <c r="SUV249" s="171"/>
      <c r="SUW249" s="171"/>
      <c r="SUX249" s="171"/>
      <c r="SUY249" s="171"/>
      <c r="SUZ249" s="171"/>
      <c r="SVA249" s="171"/>
      <c r="SVB249" s="171"/>
      <c r="SVC249" s="171"/>
      <c r="SVD249" s="171"/>
      <c r="SVE249" s="171"/>
      <c r="SVF249" s="171"/>
      <c r="SVG249" s="171"/>
      <c r="SVH249" s="171"/>
      <c r="SVI249" s="171"/>
      <c r="SVJ249" s="171"/>
      <c r="SVK249" s="171"/>
      <c r="SVL249" s="171"/>
      <c r="SVM249" s="171"/>
      <c r="SVN249" s="171"/>
      <c r="SVO249" s="171"/>
      <c r="SVP249" s="171"/>
      <c r="SVQ249" s="171"/>
      <c r="SVR249" s="171"/>
      <c r="SVS249" s="171"/>
      <c r="SVT249" s="171"/>
      <c r="SVU249" s="171"/>
      <c r="SVV249" s="171"/>
      <c r="SVW249" s="171"/>
      <c r="SVX249" s="171"/>
      <c r="SVY249" s="171"/>
      <c r="SVZ249" s="171"/>
      <c r="SWA249" s="171"/>
      <c r="SWB249" s="171"/>
      <c r="SWC249" s="171"/>
      <c r="SWD249" s="171"/>
      <c r="SWE249" s="171"/>
      <c r="SWF249" s="171"/>
      <c r="SWG249" s="171"/>
      <c r="SWH249" s="171"/>
      <c r="SWI249" s="171"/>
      <c r="SWJ249" s="171"/>
      <c r="SWK249" s="171"/>
      <c r="SWL249" s="171"/>
      <c r="SWM249" s="171"/>
      <c r="SWN249" s="171"/>
      <c r="SWO249" s="171"/>
      <c r="SWP249" s="171"/>
      <c r="SWQ249" s="171"/>
      <c r="SWR249" s="171"/>
      <c r="SWS249" s="171"/>
      <c r="SWT249" s="171"/>
      <c r="SWU249" s="171"/>
      <c r="SWV249" s="171"/>
      <c r="SWW249" s="171"/>
      <c r="SWX249" s="171"/>
      <c r="SWY249" s="171"/>
      <c r="SWZ249" s="171"/>
      <c r="SXA249" s="171"/>
      <c r="SXB249" s="171"/>
      <c r="SXC249" s="171"/>
      <c r="SXD249" s="171"/>
      <c r="SXE249" s="171"/>
      <c r="SXF249" s="171"/>
      <c r="SXG249" s="171"/>
      <c r="SXH249" s="171"/>
      <c r="SXI249" s="171"/>
      <c r="SXJ249" s="171"/>
      <c r="SXK249" s="171"/>
      <c r="SXL249" s="171"/>
      <c r="SXM249" s="171"/>
      <c r="SXN249" s="171"/>
      <c r="SXO249" s="171"/>
      <c r="SXP249" s="171"/>
      <c r="SXQ249" s="171"/>
      <c r="SXR249" s="171"/>
      <c r="SXS249" s="171"/>
      <c r="SXT249" s="171"/>
      <c r="SXU249" s="171"/>
      <c r="SXV249" s="171"/>
      <c r="SXW249" s="171"/>
      <c r="SXX249" s="171"/>
      <c r="SXY249" s="171"/>
      <c r="SXZ249" s="171"/>
      <c r="SYA249" s="171"/>
      <c r="SYB249" s="171"/>
      <c r="SYC249" s="171"/>
      <c r="SYD249" s="171"/>
      <c r="SYE249" s="171"/>
      <c r="SYF249" s="171"/>
      <c r="SYG249" s="171"/>
      <c r="SYH249" s="171"/>
      <c r="SYI249" s="171"/>
      <c r="SYJ249" s="171"/>
      <c r="SYK249" s="171"/>
      <c r="SYL249" s="171"/>
      <c r="SYM249" s="171"/>
      <c r="SYN249" s="171"/>
      <c r="SYO249" s="171"/>
      <c r="SYP249" s="171"/>
      <c r="SYQ249" s="171"/>
      <c r="SYR249" s="171"/>
      <c r="SYS249" s="171"/>
      <c r="SYT249" s="171"/>
      <c r="SYU249" s="171"/>
      <c r="SYV249" s="171"/>
      <c r="SYW249" s="171"/>
      <c r="SYX249" s="171"/>
      <c r="SYY249" s="171"/>
      <c r="SYZ249" s="171"/>
      <c r="SZA249" s="171"/>
      <c r="SZB249" s="171"/>
      <c r="SZC249" s="171"/>
      <c r="SZD249" s="171"/>
      <c r="SZE249" s="171"/>
      <c r="SZF249" s="171"/>
      <c r="SZG249" s="171"/>
      <c r="SZH249" s="171"/>
      <c r="SZI249" s="171"/>
      <c r="SZJ249" s="171"/>
      <c r="SZK249" s="171"/>
      <c r="SZL249" s="171"/>
      <c r="SZM249" s="171"/>
      <c r="SZN249" s="171"/>
      <c r="SZO249" s="171"/>
      <c r="SZP249" s="171"/>
      <c r="SZQ249" s="171"/>
      <c r="SZR249" s="171"/>
      <c r="SZS249" s="171"/>
      <c r="SZT249" s="171"/>
      <c r="SZU249" s="171"/>
      <c r="SZV249" s="171"/>
      <c r="SZW249" s="171"/>
      <c r="SZX249" s="171"/>
      <c r="SZY249" s="171"/>
      <c r="SZZ249" s="171"/>
      <c r="TAA249" s="171"/>
      <c r="TAB249" s="171"/>
      <c r="TAC249" s="171"/>
      <c r="TAD249" s="171"/>
      <c r="TAE249" s="171"/>
      <c r="TAF249" s="171"/>
      <c r="TAG249" s="171"/>
      <c r="TAH249" s="171"/>
      <c r="TAI249" s="171"/>
      <c r="TAJ249" s="171"/>
      <c r="TAK249" s="171"/>
      <c r="TAL249" s="171"/>
      <c r="TAM249" s="171"/>
      <c r="TAN249" s="171"/>
      <c r="TAO249" s="171"/>
      <c r="TAP249" s="171"/>
      <c r="TAQ249" s="171"/>
      <c r="TAR249" s="171"/>
      <c r="TAS249" s="171"/>
      <c r="TAT249" s="171"/>
      <c r="TAU249" s="171"/>
      <c r="TAV249" s="171"/>
      <c r="TAW249" s="171"/>
      <c r="TAX249" s="171"/>
      <c r="TAY249" s="171"/>
      <c r="TAZ249" s="171"/>
      <c r="TBA249" s="171"/>
      <c r="TBB249" s="171"/>
      <c r="TBC249" s="171"/>
      <c r="TBD249" s="171"/>
      <c r="TBE249" s="171"/>
      <c r="TBF249" s="171"/>
      <c r="TBG249" s="171"/>
      <c r="TBH249" s="171"/>
      <c r="TBI249" s="171"/>
      <c r="TBJ249" s="171"/>
      <c r="TBK249" s="171"/>
      <c r="TBL249" s="171"/>
      <c r="TBM249" s="171"/>
      <c r="TBN249" s="171"/>
      <c r="TBO249" s="171"/>
      <c r="TBP249" s="171"/>
      <c r="TBQ249" s="171"/>
      <c r="TBR249" s="171"/>
      <c r="TBS249" s="171"/>
      <c r="TBT249" s="171"/>
      <c r="TBU249" s="171"/>
      <c r="TBV249" s="171"/>
      <c r="TBW249" s="171"/>
      <c r="TBX249" s="171"/>
      <c r="TBY249" s="171"/>
      <c r="TBZ249" s="171"/>
      <c r="TCA249" s="171"/>
      <c r="TCB249" s="171"/>
      <c r="TCC249" s="171"/>
      <c r="TCD249" s="171"/>
      <c r="TCE249" s="171"/>
      <c r="TCF249" s="171"/>
      <c r="TCG249" s="171"/>
      <c r="TCH249" s="171"/>
      <c r="TCI249" s="171"/>
      <c r="TCJ249" s="171"/>
      <c r="TCK249" s="171"/>
      <c r="TCL249" s="171"/>
      <c r="TCM249" s="171"/>
      <c r="TCN249" s="171"/>
      <c r="TCO249" s="171"/>
      <c r="TCP249" s="171"/>
      <c r="TCQ249" s="171"/>
      <c r="TCR249" s="171"/>
      <c r="TCS249" s="171"/>
      <c r="TCT249" s="171"/>
      <c r="TCU249" s="171"/>
      <c r="TCV249" s="171"/>
      <c r="TCW249" s="171"/>
      <c r="TCX249" s="171"/>
      <c r="TCY249" s="171"/>
      <c r="TCZ249" s="171"/>
      <c r="TDA249" s="171"/>
      <c r="TDB249" s="171"/>
      <c r="TDC249" s="171"/>
      <c r="TDD249" s="171"/>
      <c r="TDE249" s="171"/>
      <c r="TDF249" s="171"/>
      <c r="TDG249" s="171"/>
      <c r="TDH249" s="171"/>
      <c r="TDI249" s="171"/>
      <c r="TDJ249" s="171"/>
      <c r="TDK249" s="171"/>
      <c r="TDL249" s="171"/>
      <c r="TDM249" s="171"/>
      <c r="TDN249" s="171"/>
      <c r="TDO249" s="171"/>
      <c r="TDP249" s="171"/>
      <c r="TDQ249" s="171"/>
      <c r="TDR249" s="171"/>
      <c r="TDS249" s="171"/>
      <c r="TDT249" s="171"/>
      <c r="TDU249" s="171"/>
      <c r="TDV249" s="171"/>
      <c r="TDW249" s="171"/>
      <c r="TDX249" s="171"/>
      <c r="TDY249" s="171"/>
      <c r="TDZ249" s="171"/>
      <c r="TEA249" s="171"/>
      <c r="TEB249" s="171"/>
      <c r="TEC249" s="171"/>
      <c r="TED249" s="171"/>
      <c r="TEE249" s="171"/>
      <c r="TEF249" s="171"/>
      <c r="TEG249" s="171"/>
      <c r="TEH249" s="171"/>
      <c r="TEI249" s="171"/>
      <c r="TEJ249" s="171"/>
      <c r="TEK249" s="171"/>
      <c r="TEL249" s="171"/>
      <c r="TEM249" s="171"/>
      <c r="TEN249" s="171"/>
      <c r="TEO249" s="171"/>
      <c r="TEP249" s="171"/>
      <c r="TEQ249" s="171"/>
      <c r="TER249" s="171"/>
      <c r="TES249" s="171"/>
      <c r="TET249" s="171"/>
      <c r="TEU249" s="171"/>
      <c r="TEV249" s="171"/>
      <c r="TEW249" s="171"/>
      <c r="TEX249" s="171"/>
      <c r="TEY249" s="171"/>
      <c r="TEZ249" s="171"/>
      <c r="TFA249" s="171"/>
      <c r="TFB249" s="171"/>
      <c r="TFC249" s="171"/>
      <c r="TFD249" s="171"/>
      <c r="TFE249" s="171"/>
      <c r="TFF249" s="171"/>
      <c r="TFG249" s="171"/>
      <c r="TFH249" s="171"/>
      <c r="TFI249" s="171"/>
      <c r="TFJ249" s="171"/>
      <c r="TFK249" s="171"/>
      <c r="TFL249" s="171"/>
      <c r="TFM249" s="171"/>
      <c r="TFN249" s="171"/>
      <c r="TFO249" s="171"/>
      <c r="TFP249" s="171"/>
      <c r="TFQ249" s="171"/>
      <c r="TFR249" s="171"/>
      <c r="TFS249" s="171"/>
      <c r="TFT249" s="171"/>
      <c r="TFU249" s="171"/>
      <c r="TFV249" s="171"/>
      <c r="TFW249" s="171"/>
      <c r="TFX249" s="171"/>
      <c r="TFY249" s="171"/>
      <c r="TFZ249" s="171"/>
      <c r="TGA249" s="171"/>
      <c r="TGB249" s="171"/>
      <c r="TGC249" s="171"/>
      <c r="TGD249" s="171"/>
      <c r="TGE249" s="171"/>
      <c r="TGF249" s="171"/>
      <c r="TGG249" s="171"/>
      <c r="TGH249" s="171"/>
      <c r="TGI249" s="171"/>
      <c r="TGJ249" s="171"/>
      <c r="TGK249" s="171"/>
      <c r="TGL249" s="171"/>
      <c r="TGM249" s="171"/>
      <c r="TGN249" s="171"/>
      <c r="TGO249" s="171"/>
      <c r="TGP249" s="171"/>
      <c r="TGQ249" s="171"/>
      <c r="TGR249" s="171"/>
      <c r="TGS249" s="171"/>
      <c r="TGT249" s="171"/>
      <c r="TGU249" s="171"/>
      <c r="TGV249" s="171"/>
      <c r="TGW249" s="171"/>
      <c r="TGX249" s="171"/>
      <c r="TGY249" s="171"/>
      <c r="TGZ249" s="171"/>
      <c r="THA249" s="171"/>
      <c r="THB249" s="171"/>
      <c r="THC249" s="171"/>
      <c r="THD249" s="171"/>
      <c r="THE249" s="171"/>
      <c r="THF249" s="171"/>
      <c r="THG249" s="171"/>
      <c r="THH249" s="171"/>
      <c r="THI249" s="171"/>
      <c r="THJ249" s="171"/>
      <c r="THK249" s="171"/>
      <c r="THL249" s="171"/>
      <c r="THM249" s="171"/>
      <c r="THN249" s="171"/>
      <c r="THO249" s="171"/>
      <c r="THP249" s="171"/>
      <c r="THQ249" s="171"/>
      <c r="THR249" s="171"/>
      <c r="THS249" s="171"/>
      <c r="THT249" s="171"/>
      <c r="THU249" s="171"/>
      <c r="THV249" s="171"/>
      <c r="THW249" s="171"/>
      <c r="THX249" s="171"/>
      <c r="THY249" s="171"/>
      <c r="THZ249" s="171"/>
      <c r="TIA249" s="171"/>
      <c r="TIB249" s="171"/>
      <c r="TIC249" s="171"/>
      <c r="TID249" s="171"/>
      <c r="TIE249" s="171"/>
      <c r="TIF249" s="171"/>
      <c r="TIG249" s="171"/>
      <c r="TIH249" s="171"/>
      <c r="TII249" s="171"/>
      <c r="TIJ249" s="171"/>
      <c r="TIK249" s="171"/>
      <c r="TIL249" s="171"/>
      <c r="TIM249" s="171"/>
      <c r="TIN249" s="171"/>
      <c r="TIO249" s="171"/>
      <c r="TIP249" s="171"/>
      <c r="TIQ249" s="171"/>
      <c r="TIR249" s="171"/>
      <c r="TIS249" s="171"/>
      <c r="TIT249" s="171"/>
      <c r="TIU249" s="171"/>
      <c r="TIV249" s="171"/>
      <c r="TIW249" s="171"/>
      <c r="TIX249" s="171"/>
      <c r="TIY249" s="171"/>
      <c r="TIZ249" s="171"/>
      <c r="TJA249" s="171"/>
      <c r="TJB249" s="171"/>
      <c r="TJC249" s="171"/>
      <c r="TJD249" s="171"/>
      <c r="TJE249" s="171"/>
      <c r="TJF249" s="171"/>
      <c r="TJG249" s="171"/>
      <c r="TJH249" s="171"/>
      <c r="TJI249" s="171"/>
      <c r="TJJ249" s="171"/>
      <c r="TJK249" s="171"/>
      <c r="TJL249" s="171"/>
      <c r="TJM249" s="171"/>
      <c r="TJN249" s="171"/>
      <c r="TJO249" s="171"/>
      <c r="TJP249" s="171"/>
      <c r="TJQ249" s="171"/>
      <c r="TJR249" s="171"/>
      <c r="TJS249" s="171"/>
      <c r="TJT249" s="171"/>
      <c r="TJU249" s="171"/>
      <c r="TJV249" s="171"/>
      <c r="TJW249" s="171"/>
      <c r="TJX249" s="171"/>
      <c r="TJY249" s="171"/>
      <c r="TJZ249" s="171"/>
      <c r="TKA249" s="171"/>
      <c r="TKB249" s="171"/>
      <c r="TKC249" s="171"/>
      <c r="TKD249" s="171"/>
      <c r="TKE249" s="171"/>
      <c r="TKF249" s="171"/>
      <c r="TKG249" s="171"/>
      <c r="TKH249" s="171"/>
      <c r="TKI249" s="171"/>
      <c r="TKJ249" s="171"/>
      <c r="TKK249" s="171"/>
      <c r="TKL249" s="171"/>
      <c r="TKM249" s="171"/>
      <c r="TKN249" s="171"/>
      <c r="TKO249" s="171"/>
      <c r="TKP249" s="171"/>
      <c r="TKQ249" s="171"/>
      <c r="TKR249" s="171"/>
      <c r="TKS249" s="171"/>
      <c r="TKT249" s="171"/>
      <c r="TKU249" s="171"/>
      <c r="TKV249" s="171"/>
      <c r="TKW249" s="171"/>
      <c r="TKX249" s="171"/>
      <c r="TKY249" s="171"/>
      <c r="TKZ249" s="171"/>
      <c r="TLA249" s="171"/>
      <c r="TLB249" s="171"/>
      <c r="TLC249" s="171"/>
      <c r="TLD249" s="171"/>
      <c r="TLE249" s="171"/>
      <c r="TLF249" s="171"/>
      <c r="TLG249" s="171"/>
      <c r="TLH249" s="171"/>
      <c r="TLI249" s="171"/>
      <c r="TLJ249" s="171"/>
      <c r="TLK249" s="171"/>
      <c r="TLL249" s="171"/>
      <c r="TLM249" s="171"/>
      <c r="TLN249" s="171"/>
      <c r="TLO249" s="171"/>
      <c r="TLP249" s="171"/>
      <c r="TLQ249" s="171"/>
      <c r="TLR249" s="171"/>
      <c r="TLS249" s="171"/>
      <c r="TLT249" s="171"/>
      <c r="TLU249" s="171"/>
      <c r="TLV249" s="171"/>
      <c r="TLW249" s="171"/>
      <c r="TLX249" s="171"/>
      <c r="TLY249" s="171"/>
      <c r="TLZ249" s="171"/>
      <c r="TMA249" s="171"/>
      <c r="TMB249" s="171"/>
      <c r="TMC249" s="171"/>
      <c r="TMD249" s="171"/>
      <c r="TME249" s="171"/>
      <c r="TMF249" s="171"/>
      <c r="TMG249" s="171"/>
      <c r="TMH249" s="171"/>
      <c r="TMI249" s="171"/>
      <c r="TMJ249" s="171"/>
      <c r="TMK249" s="171"/>
      <c r="TML249" s="171"/>
      <c r="TMM249" s="171"/>
      <c r="TMN249" s="171"/>
      <c r="TMO249" s="171"/>
      <c r="TMP249" s="171"/>
      <c r="TMQ249" s="171"/>
      <c r="TMR249" s="171"/>
      <c r="TMS249" s="171"/>
      <c r="TMT249" s="171"/>
      <c r="TMU249" s="171"/>
      <c r="TMV249" s="171"/>
      <c r="TMW249" s="171"/>
      <c r="TMX249" s="171"/>
      <c r="TMY249" s="171"/>
      <c r="TMZ249" s="171"/>
      <c r="TNA249" s="171"/>
      <c r="TNB249" s="171"/>
      <c r="TNC249" s="171"/>
      <c r="TND249" s="171"/>
      <c r="TNE249" s="171"/>
      <c r="TNF249" s="171"/>
      <c r="TNG249" s="171"/>
      <c r="TNH249" s="171"/>
      <c r="TNI249" s="171"/>
      <c r="TNJ249" s="171"/>
      <c r="TNK249" s="171"/>
      <c r="TNL249" s="171"/>
      <c r="TNM249" s="171"/>
      <c r="TNN249" s="171"/>
      <c r="TNO249" s="171"/>
      <c r="TNP249" s="171"/>
      <c r="TNQ249" s="171"/>
      <c r="TNR249" s="171"/>
      <c r="TNS249" s="171"/>
      <c r="TNT249" s="171"/>
      <c r="TNU249" s="171"/>
      <c r="TNV249" s="171"/>
      <c r="TNW249" s="171"/>
      <c r="TNX249" s="171"/>
      <c r="TNY249" s="171"/>
      <c r="TNZ249" s="171"/>
      <c r="TOA249" s="171"/>
      <c r="TOB249" s="171"/>
      <c r="TOC249" s="171"/>
      <c r="TOD249" s="171"/>
      <c r="TOE249" s="171"/>
      <c r="TOF249" s="171"/>
      <c r="TOG249" s="171"/>
      <c r="TOH249" s="171"/>
      <c r="TOI249" s="171"/>
      <c r="TOJ249" s="171"/>
      <c r="TOK249" s="171"/>
      <c r="TOL249" s="171"/>
      <c r="TOM249" s="171"/>
      <c r="TON249" s="171"/>
      <c r="TOO249" s="171"/>
      <c r="TOP249" s="171"/>
      <c r="TOQ249" s="171"/>
      <c r="TOR249" s="171"/>
      <c r="TOS249" s="171"/>
      <c r="TOT249" s="171"/>
      <c r="TOU249" s="171"/>
      <c r="TOV249" s="171"/>
      <c r="TOW249" s="171"/>
      <c r="TOX249" s="171"/>
      <c r="TOY249" s="171"/>
      <c r="TOZ249" s="171"/>
      <c r="TPA249" s="171"/>
      <c r="TPB249" s="171"/>
      <c r="TPC249" s="171"/>
      <c r="TPD249" s="171"/>
      <c r="TPE249" s="171"/>
      <c r="TPF249" s="171"/>
      <c r="TPG249" s="171"/>
      <c r="TPH249" s="171"/>
      <c r="TPI249" s="171"/>
      <c r="TPJ249" s="171"/>
      <c r="TPK249" s="171"/>
      <c r="TPL249" s="171"/>
      <c r="TPM249" s="171"/>
      <c r="TPN249" s="171"/>
      <c r="TPO249" s="171"/>
      <c r="TPP249" s="171"/>
      <c r="TPQ249" s="171"/>
      <c r="TPR249" s="171"/>
      <c r="TPS249" s="171"/>
      <c r="TPT249" s="171"/>
      <c r="TPU249" s="171"/>
      <c r="TPV249" s="171"/>
      <c r="TPW249" s="171"/>
      <c r="TPX249" s="171"/>
      <c r="TPY249" s="171"/>
      <c r="TPZ249" s="171"/>
      <c r="TQA249" s="171"/>
      <c r="TQB249" s="171"/>
      <c r="TQC249" s="171"/>
      <c r="TQD249" s="171"/>
      <c r="TQE249" s="171"/>
      <c r="TQF249" s="171"/>
      <c r="TQG249" s="171"/>
      <c r="TQH249" s="171"/>
      <c r="TQI249" s="171"/>
      <c r="TQJ249" s="171"/>
      <c r="TQK249" s="171"/>
      <c r="TQL249" s="171"/>
      <c r="TQM249" s="171"/>
      <c r="TQN249" s="171"/>
      <c r="TQO249" s="171"/>
      <c r="TQP249" s="171"/>
      <c r="TQQ249" s="171"/>
      <c r="TQR249" s="171"/>
      <c r="TQS249" s="171"/>
      <c r="TQT249" s="171"/>
      <c r="TQU249" s="171"/>
      <c r="TQV249" s="171"/>
      <c r="TQW249" s="171"/>
      <c r="TQX249" s="171"/>
      <c r="TQY249" s="171"/>
      <c r="TQZ249" s="171"/>
      <c r="TRA249" s="171"/>
      <c r="TRB249" s="171"/>
      <c r="TRC249" s="171"/>
      <c r="TRD249" s="171"/>
      <c r="TRE249" s="171"/>
      <c r="TRF249" s="171"/>
      <c r="TRG249" s="171"/>
      <c r="TRH249" s="171"/>
      <c r="TRI249" s="171"/>
      <c r="TRJ249" s="171"/>
      <c r="TRK249" s="171"/>
      <c r="TRL249" s="171"/>
      <c r="TRM249" s="171"/>
      <c r="TRN249" s="171"/>
      <c r="TRO249" s="171"/>
      <c r="TRP249" s="171"/>
      <c r="TRQ249" s="171"/>
      <c r="TRR249" s="171"/>
      <c r="TRS249" s="171"/>
      <c r="TRT249" s="171"/>
      <c r="TRU249" s="171"/>
      <c r="TRV249" s="171"/>
      <c r="TRW249" s="171"/>
      <c r="TRX249" s="171"/>
      <c r="TRY249" s="171"/>
      <c r="TRZ249" s="171"/>
      <c r="TSA249" s="171"/>
      <c r="TSB249" s="171"/>
      <c r="TSC249" s="171"/>
      <c r="TSD249" s="171"/>
      <c r="TSE249" s="171"/>
      <c r="TSF249" s="171"/>
      <c r="TSG249" s="171"/>
      <c r="TSH249" s="171"/>
      <c r="TSI249" s="171"/>
      <c r="TSJ249" s="171"/>
      <c r="TSK249" s="171"/>
      <c r="TSL249" s="171"/>
      <c r="TSM249" s="171"/>
      <c r="TSN249" s="171"/>
      <c r="TSO249" s="171"/>
      <c r="TSP249" s="171"/>
      <c r="TSQ249" s="171"/>
      <c r="TSR249" s="171"/>
      <c r="TSS249" s="171"/>
      <c r="TST249" s="171"/>
      <c r="TSU249" s="171"/>
      <c r="TSV249" s="171"/>
      <c r="TSW249" s="171"/>
      <c r="TSX249" s="171"/>
      <c r="TSY249" s="171"/>
      <c r="TSZ249" s="171"/>
      <c r="TTA249" s="171"/>
      <c r="TTB249" s="171"/>
      <c r="TTC249" s="171"/>
      <c r="TTD249" s="171"/>
      <c r="TTE249" s="171"/>
      <c r="TTF249" s="171"/>
      <c r="TTG249" s="171"/>
      <c r="TTH249" s="171"/>
      <c r="TTI249" s="171"/>
      <c r="TTJ249" s="171"/>
      <c r="TTK249" s="171"/>
      <c r="TTL249" s="171"/>
      <c r="TTM249" s="171"/>
      <c r="TTN249" s="171"/>
      <c r="TTO249" s="171"/>
      <c r="TTP249" s="171"/>
      <c r="TTQ249" s="171"/>
      <c r="TTR249" s="171"/>
      <c r="TTS249" s="171"/>
      <c r="TTT249" s="171"/>
      <c r="TTU249" s="171"/>
      <c r="TTV249" s="171"/>
      <c r="TTW249" s="171"/>
      <c r="TTX249" s="171"/>
      <c r="TTY249" s="171"/>
      <c r="TTZ249" s="171"/>
      <c r="TUA249" s="171"/>
      <c r="TUB249" s="171"/>
      <c r="TUC249" s="171"/>
      <c r="TUD249" s="171"/>
      <c r="TUE249" s="171"/>
      <c r="TUF249" s="171"/>
      <c r="TUG249" s="171"/>
      <c r="TUH249" s="171"/>
      <c r="TUI249" s="171"/>
      <c r="TUJ249" s="171"/>
      <c r="TUK249" s="171"/>
      <c r="TUL249" s="171"/>
      <c r="TUM249" s="171"/>
      <c r="TUN249" s="171"/>
      <c r="TUO249" s="171"/>
      <c r="TUP249" s="171"/>
      <c r="TUQ249" s="171"/>
      <c r="TUR249" s="171"/>
      <c r="TUS249" s="171"/>
      <c r="TUT249" s="171"/>
      <c r="TUU249" s="171"/>
      <c r="TUV249" s="171"/>
      <c r="TUW249" s="171"/>
      <c r="TUX249" s="171"/>
      <c r="TUY249" s="171"/>
      <c r="TUZ249" s="171"/>
      <c r="TVA249" s="171"/>
      <c r="TVB249" s="171"/>
      <c r="TVC249" s="171"/>
      <c r="TVD249" s="171"/>
      <c r="TVE249" s="171"/>
      <c r="TVF249" s="171"/>
      <c r="TVG249" s="171"/>
      <c r="TVH249" s="171"/>
      <c r="TVI249" s="171"/>
      <c r="TVJ249" s="171"/>
      <c r="TVK249" s="171"/>
      <c r="TVL249" s="171"/>
      <c r="TVM249" s="171"/>
      <c r="TVN249" s="171"/>
      <c r="TVO249" s="171"/>
      <c r="TVP249" s="171"/>
      <c r="TVQ249" s="171"/>
      <c r="TVR249" s="171"/>
      <c r="TVS249" s="171"/>
      <c r="TVT249" s="171"/>
      <c r="TVU249" s="171"/>
      <c r="TVV249" s="171"/>
      <c r="TVW249" s="171"/>
      <c r="TVX249" s="171"/>
      <c r="TVY249" s="171"/>
      <c r="TVZ249" s="171"/>
      <c r="TWA249" s="171"/>
      <c r="TWB249" s="171"/>
      <c r="TWC249" s="171"/>
      <c r="TWD249" s="171"/>
      <c r="TWE249" s="171"/>
      <c r="TWF249" s="171"/>
      <c r="TWG249" s="171"/>
      <c r="TWH249" s="171"/>
      <c r="TWI249" s="171"/>
      <c r="TWJ249" s="171"/>
      <c r="TWK249" s="171"/>
      <c r="TWL249" s="171"/>
      <c r="TWM249" s="171"/>
      <c r="TWN249" s="171"/>
      <c r="TWO249" s="171"/>
      <c r="TWP249" s="171"/>
      <c r="TWQ249" s="171"/>
      <c r="TWR249" s="171"/>
      <c r="TWS249" s="171"/>
      <c r="TWT249" s="171"/>
      <c r="TWU249" s="171"/>
      <c r="TWV249" s="171"/>
      <c r="TWW249" s="171"/>
      <c r="TWX249" s="171"/>
      <c r="TWY249" s="171"/>
      <c r="TWZ249" s="171"/>
      <c r="TXA249" s="171"/>
      <c r="TXB249" s="171"/>
      <c r="TXC249" s="171"/>
      <c r="TXD249" s="171"/>
      <c r="TXE249" s="171"/>
      <c r="TXF249" s="171"/>
      <c r="TXG249" s="171"/>
      <c r="TXH249" s="171"/>
      <c r="TXI249" s="171"/>
      <c r="TXJ249" s="171"/>
      <c r="TXK249" s="171"/>
      <c r="TXL249" s="171"/>
      <c r="TXM249" s="171"/>
      <c r="TXN249" s="171"/>
      <c r="TXO249" s="171"/>
      <c r="TXP249" s="171"/>
      <c r="TXQ249" s="171"/>
      <c r="TXR249" s="171"/>
      <c r="TXS249" s="171"/>
      <c r="TXT249" s="171"/>
      <c r="TXU249" s="171"/>
      <c r="TXV249" s="171"/>
      <c r="TXW249" s="171"/>
      <c r="TXX249" s="171"/>
      <c r="TXY249" s="171"/>
      <c r="TXZ249" s="171"/>
      <c r="TYA249" s="171"/>
      <c r="TYB249" s="171"/>
      <c r="TYC249" s="171"/>
      <c r="TYD249" s="171"/>
      <c r="TYE249" s="171"/>
      <c r="TYF249" s="171"/>
      <c r="TYG249" s="171"/>
      <c r="TYH249" s="171"/>
      <c r="TYI249" s="171"/>
      <c r="TYJ249" s="171"/>
      <c r="TYK249" s="171"/>
      <c r="TYL249" s="171"/>
      <c r="TYM249" s="171"/>
      <c r="TYN249" s="171"/>
      <c r="TYO249" s="171"/>
      <c r="TYP249" s="171"/>
      <c r="TYQ249" s="171"/>
      <c r="TYR249" s="171"/>
      <c r="TYS249" s="171"/>
      <c r="TYT249" s="171"/>
      <c r="TYU249" s="171"/>
      <c r="TYV249" s="171"/>
      <c r="TYW249" s="171"/>
      <c r="TYX249" s="171"/>
      <c r="TYY249" s="171"/>
      <c r="TYZ249" s="171"/>
      <c r="TZA249" s="171"/>
      <c r="TZB249" s="171"/>
      <c r="TZC249" s="171"/>
      <c r="TZD249" s="171"/>
      <c r="TZE249" s="171"/>
      <c r="TZF249" s="171"/>
      <c r="TZG249" s="171"/>
      <c r="TZH249" s="171"/>
      <c r="TZI249" s="171"/>
      <c r="TZJ249" s="171"/>
      <c r="TZK249" s="171"/>
      <c r="TZL249" s="171"/>
      <c r="TZM249" s="171"/>
      <c r="TZN249" s="171"/>
      <c r="TZO249" s="171"/>
      <c r="TZP249" s="171"/>
      <c r="TZQ249" s="171"/>
      <c r="TZR249" s="171"/>
      <c r="TZS249" s="171"/>
      <c r="TZT249" s="171"/>
      <c r="TZU249" s="171"/>
      <c r="TZV249" s="171"/>
      <c r="TZW249" s="171"/>
      <c r="TZX249" s="171"/>
      <c r="TZY249" s="171"/>
      <c r="TZZ249" s="171"/>
      <c r="UAA249" s="171"/>
      <c r="UAB249" s="171"/>
      <c r="UAC249" s="171"/>
      <c r="UAD249" s="171"/>
      <c r="UAE249" s="171"/>
      <c r="UAF249" s="171"/>
      <c r="UAG249" s="171"/>
      <c r="UAH249" s="171"/>
      <c r="UAI249" s="171"/>
      <c r="UAJ249" s="171"/>
      <c r="UAK249" s="171"/>
      <c r="UAL249" s="171"/>
      <c r="UAM249" s="171"/>
      <c r="UAN249" s="171"/>
      <c r="UAO249" s="171"/>
      <c r="UAP249" s="171"/>
      <c r="UAQ249" s="171"/>
      <c r="UAR249" s="171"/>
      <c r="UAS249" s="171"/>
      <c r="UAT249" s="171"/>
      <c r="UAU249" s="171"/>
      <c r="UAV249" s="171"/>
      <c r="UAW249" s="171"/>
      <c r="UAX249" s="171"/>
      <c r="UAY249" s="171"/>
      <c r="UAZ249" s="171"/>
      <c r="UBA249" s="171"/>
      <c r="UBB249" s="171"/>
      <c r="UBC249" s="171"/>
      <c r="UBD249" s="171"/>
      <c r="UBE249" s="171"/>
      <c r="UBF249" s="171"/>
      <c r="UBG249" s="171"/>
      <c r="UBH249" s="171"/>
      <c r="UBI249" s="171"/>
      <c r="UBJ249" s="171"/>
      <c r="UBK249" s="171"/>
      <c r="UBL249" s="171"/>
      <c r="UBM249" s="171"/>
      <c r="UBN249" s="171"/>
      <c r="UBO249" s="171"/>
      <c r="UBP249" s="171"/>
      <c r="UBQ249" s="171"/>
      <c r="UBR249" s="171"/>
      <c r="UBS249" s="171"/>
      <c r="UBT249" s="171"/>
      <c r="UBU249" s="171"/>
      <c r="UBV249" s="171"/>
      <c r="UBW249" s="171"/>
      <c r="UBX249" s="171"/>
      <c r="UBY249" s="171"/>
      <c r="UBZ249" s="171"/>
      <c r="UCA249" s="171"/>
      <c r="UCB249" s="171"/>
      <c r="UCC249" s="171"/>
      <c r="UCD249" s="171"/>
      <c r="UCE249" s="171"/>
      <c r="UCF249" s="171"/>
      <c r="UCG249" s="171"/>
      <c r="UCH249" s="171"/>
      <c r="UCI249" s="171"/>
      <c r="UCJ249" s="171"/>
      <c r="UCK249" s="171"/>
      <c r="UCL249" s="171"/>
      <c r="UCM249" s="171"/>
      <c r="UCN249" s="171"/>
      <c r="UCO249" s="171"/>
      <c r="UCP249" s="171"/>
      <c r="UCQ249" s="171"/>
      <c r="UCR249" s="171"/>
      <c r="UCS249" s="171"/>
      <c r="UCT249" s="171"/>
      <c r="UCU249" s="171"/>
      <c r="UCV249" s="171"/>
      <c r="UCW249" s="171"/>
      <c r="UCX249" s="171"/>
      <c r="UCY249" s="171"/>
      <c r="UCZ249" s="171"/>
      <c r="UDA249" s="171"/>
      <c r="UDB249" s="171"/>
      <c r="UDC249" s="171"/>
      <c r="UDD249" s="171"/>
      <c r="UDE249" s="171"/>
      <c r="UDF249" s="171"/>
      <c r="UDG249" s="171"/>
      <c r="UDH249" s="171"/>
      <c r="UDI249" s="171"/>
      <c r="UDJ249" s="171"/>
      <c r="UDK249" s="171"/>
      <c r="UDL249" s="171"/>
      <c r="UDM249" s="171"/>
      <c r="UDN249" s="171"/>
      <c r="UDO249" s="171"/>
      <c r="UDP249" s="171"/>
      <c r="UDQ249" s="171"/>
      <c r="UDR249" s="171"/>
      <c r="UDS249" s="171"/>
      <c r="UDT249" s="171"/>
      <c r="UDU249" s="171"/>
      <c r="UDV249" s="171"/>
      <c r="UDW249" s="171"/>
      <c r="UDX249" s="171"/>
      <c r="UDY249" s="171"/>
      <c r="UDZ249" s="171"/>
      <c r="UEA249" s="171"/>
      <c r="UEB249" s="171"/>
      <c r="UEC249" s="171"/>
      <c r="UED249" s="171"/>
      <c r="UEE249" s="171"/>
      <c r="UEF249" s="171"/>
      <c r="UEG249" s="171"/>
      <c r="UEH249" s="171"/>
      <c r="UEI249" s="171"/>
      <c r="UEJ249" s="171"/>
      <c r="UEK249" s="171"/>
      <c r="UEL249" s="171"/>
      <c r="UEM249" s="171"/>
      <c r="UEN249" s="171"/>
      <c r="UEO249" s="171"/>
      <c r="UEP249" s="171"/>
      <c r="UEQ249" s="171"/>
      <c r="UER249" s="171"/>
      <c r="UES249" s="171"/>
      <c r="UET249" s="171"/>
      <c r="UEU249" s="171"/>
      <c r="UEV249" s="171"/>
      <c r="UEW249" s="171"/>
      <c r="UEX249" s="171"/>
      <c r="UEY249" s="171"/>
      <c r="UEZ249" s="171"/>
      <c r="UFA249" s="171"/>
      <c r="UFB249" s="171"/>
      <c r="UFC249" s="171"/>
      <c r="UFD249" s="171"/>
      <c r="UFE249" s="171"/>
      <c r="UFF249" s="171"/>
      <c r="UFG249" s="171"/>
      <c r="UFH249" s="171"/>
      <c r="UFI249" s="171"/>
      <c r="UFJ249" s="171"/>
      <c r="UFK249" s="171"/>
      <c r="UFL249" s="171"/>
      <c r="UFM249" s="171"/>
      <c r="UFN249" s="171"/>
      <c r="UFO249" s="171"/>
      <c r="UFP249" s="171"/>
      <c r="UFQ249" s="171"/>
      <c r="UFR249" s="171"/>
      <c r="UFS249" s="171"/>
      <c r="UFT249" s="171"/>
      <c r="UFU249" s="171"/>
      <c r="UFV249" s="171"/>
      <c r="UFW249" s="171"/>
      <c r="UFX249" s="171"/>
      <c r="UFY249" s="171"/>
      <c r="UFZ249" s="171"/>
      <c r="UGA249" s="171"/>
      <c r="UGB249" s="171"/>
      <c r="UGC249" s="171"/>
      <c r="UGD249" s="171"/>
      <c r="UGE249" s="171"/>
      <c r="UGF249" s="171"/>
      <c r="UGG249" s="171"/>
      <c r="UGH249" s="171"/>
      <c r="UGI249" s="171"/>
      <c r="UGJ249" s="171"/>
      <c r="UGK249" s="171"/>
      <c r="UGL249" s="171"/>
      <c r="UGM249" s="171"/>
      <c r="UGN249" s="171"/>
      <c r="UGO249" s="171"/>
      <c r="UGP249" s="171"/>
      <c r="UGQ249" s="171"/>
      <c r="UGR249" s="171"/>
      <c r="UGS249" s="171"/>
      <c r="UGT249" s="171"/>
      <c r="UGU249" s="171"/>
      <c r="UGV249" s="171"/>
      <c r="UGW249" s="171"/>
      <c r="UGX249" s="171"/>
      <c r="UGY249" s="171"/>
      <c r="UGZ249" s="171"/>
      <c r="UHA249" s="171"/>
      <c r="UHB249" s="171"/>
      <c r="UHC249" s="171"/>
      <c r="UHD249" s="171"/>
      <c r="UHE249" s="171"/>
      <c r="UHF249" s="171"/>
      <c r="UHG249" s="171"/>
      <c r="UHH249" s="171"/>
      <c r="UHI249" s="171"/>
      <c r="UHJ249" s="171"/>
      <c r="UHK249" s="171"/>
      <c r="UHL249" s="171"/>
      <c r="UHM249" s="171"/>
      <c r="UHN249" s="171"/>
      <c r="UHO249" s="171"/>
      <c r="UHP249" s="171"/>
      <c r="UHQ249" s="171"/>
      <c r="UHR249" s="171"/>
      <c r="UHS249" s="171"/>
      <c r="UHT249" s="171"/>
      <c r="UHU249" s="171"/>
      <c r="UHV249" s="171"/>
      <c r="UHW249" s="171"/>
      <c r="UHX249" s="171"/>
      <c r="UHY249" s="171"/>
      <c r="UHZ249" s="171"/>
      <c r="UIA249" s="171"/>
      <c r="UIB249" s="171"/>
      <c r="UIC249" s="171"/>
      <c r="UID249" s="171"/>
      <c r="UIE249" s="171"/>
      <c r="UIF249" s="171"/>
      <c r="UIG249" s="171"/>
      <c r="UIH249" s="171"/>
      <c r="UII249" s="171"/>
      <c r="UIJ249" s="171"/>
      <c r="UIK249" s="171"/>
      <c r="UIL249" s="171"/>
      <c r="UIM249" s="171"/>
      <c r="UIN249" s="171"/>
      <c r="UIO249" s="171"/>
      <c r="UIP249" s="171"/>
      <c r="UIQ249" s="171"/>
      <c r="UIR249" s="171"/>
      <c r="UIS249" s="171"/>
      <c r="UIT249" s="171"/>
      <c r="UIU249" s="171"/>
      <c r="UIV249" s="171"/>
      <c r="UIW249" s="171"/>
      <c r="UIX249" s="171"/>
      <c r="UIY249" s="171"/>
      <c r="UIZ249" s="171"/>
      <c r="UJA249" s="171"/>
      <c r="UJB249" s="171"/>
      <c r="UJC249" s="171"/>
      <c r="UJD249" s="171"/>
      <c r="UJE249" s="171"/>
      <c r="UJF249" s="171"/>
      <c r="UJG249" s="171"/>
      <c r="UJH249" s="171"/>
      <c r="UJI249" s="171"/>
      <c r="UJJ249" s="171"/>
      <c r="UJK249" s="171"/>
      <c r="UJL249" s="171"/>
      <c r="UJM249" s="171"/>
      <c r="UJN249" s="171"/>
      <c r="UJO249" s="171"/>
      <c r="UJP249" s="171"/>
      <c r="UJQ249" s="171"/>
      <c r="UJR249" s="171"/>
      <c r="UJS249" s="171"/>
      <c r="UJT249" s="171"/>
      <c r="UJU249" s="171"/>
      <c r="UJV249" s="171"/>
      <c r="UJW249" s="171"/>
      <c r="UJX249" s="171"/>
      <c r="UJY249" s="171"/>
      <c r="UJZ249" s="171"/>
      <c r="UKA249" s="171"/>
      <c r="UKB249" s="171"/>
      <c r="UKC249" s="171"/>
      <c r="UKD249" s="171"/>
      <c r="UKE249" s="171"/>
      <c r="UKF249" s="171"/>
      <c r="UKG249" s="171"/>
      <c r="UKH249" s="171"/>
      <c r="UKI249" s="171"/>
      <c r="UKJ249" s="171"/>
      <c r="UKK249" s="171"/>
      <c r="UKL249" s="171"/>
      <c r="UKM249" s="171"/>
      <c r="UKN249" s="171"/>
      <c r="UKO249" s="171"/>
      <c r="UKP249" s="171"/>
      <c r="UKQ249" s="171"/>
      <c r="UKR249" s="171"/>
      <c r="UKS249" s="171"/>
      <c r="UKT249" s="171"/>
      <c r="UKU249" s="171"/>
      <c r="UKV249" s="171"/>
      <c r="UKW249" s="171"/>
      <c r="UKX249" s="171"/>
      <c r="UKY249" s="171"/>
      <c r="UKZ249" s="171"/>
      <c r="ULA249" s="171"/>
      <c r="ULB249" s="171"/>
      <c r="ULC249" s="171"/>
      <c r="ULD249" s="171"/>
      <c r="ULE249" s="171"/>
      <c r="ULF249" s="171"/>
      <c r="ULG249" s="171"/>
      <c r="ULH249" s="171"/>
      <c r="ULI249" s="171"/>
      <c r="ULJ249" s="171"/>
      <c r="ULK249" s="171"/>
      <c r="ULL249" s="171"/>
      <c r="ULM249" s="171"/>
      <c r="ULN249" s="171"/>
      <c r="ULO249" s="171"/>
      <c r="ULP249" s="171"/>
      <c r="ULQ249" s="171"/>
      <c r="ULR249" s="171"/>
      <c r="ULS249" s="171"/>
      <c r="ULT249" s="171"/>
      <c r="ULU249" s="171"/>
      <c r="ULV249" s="171"/>
      <c r="ULW249" s="171"/>
      <c r="ULX249" s="171"/>
      <c r="ULY249" s="171"/>
      <c r="ULZ249" s="171"/>
      <c r="UMA249" s="171"/>
      <c r="UMB249" s="171"/>
      <c r="UMC249" s="171"/>
      <c r="UMD249" s="171"/>
      <c r="UME249" s="171"/>
      <c r="UMF249" s="171"/>
      <c r="UMG249" s="171"/>
      <c r="UMH249" s="171"/>
      <c r="UMI249" s="171"/>
      <c r="UMJ249" s="171"/>
      <c r="UMK249" s="171"/>
      <c r="UML249" s="171"/>
      <c r="UMM249" s="171"/>
      <c r="UMN249" s="171"/>
      <c r="UMO249" s="171"/>
      <c r="UMP249" s="171"/>
      <c r="UMQ249" s="171"/>
      <c r="UMR249" s="171"/>
      <c r="UMS249" s="171"/>
      <c r="UMT249" s="171"/>
      <c r="UMU249" s="171"/>
      <c r="UMV249" s="171"/>
      <c r="UMW249" s="171"/>
      <c r="UMX249" s="171"/>
      <c r="UMY249" s="171"/>
      <c r="UMZ249" s="171"/>
      <c r="UNA249" s="171"/>
      <c r="UNB249" s="171"/>
      <c r="UNC249" s="171"/>
      <c r="UND249" s="171"/>
      <c r="UNE249" s="171"/>
      <c r="UNF249" s="171"/>
      <c r="UNG249" s="171"/>
      <c r="UNH249" s="171"/>
      <c r="UNI249" s="171"/>
      <c r="UNJ249" s="171"/>
      <c r="UNK249" s="171"/>
      <c r="UNL249" s="171"/>
      <c r="UNM249" s="171"/>
      <c r="UNN249" s="171"/>
      <c r="UNO249" s="171"/>
      <c r="UNP249" s="171"/>
      <c r="UNQ249" s="171"/>
      <c r="UNR249" s="171"/>
      <c r="UNS249" s="171"/>
      <c r="UNT249" s="171"/>
      <c r="UNU249" s="171"/>
      <c r="UNV249" s="171"/>
      <c r="UNW249" s="171"/>
      <c r="UNX249" s="171"/>
      <c r="UNY249" s="171"/>
      <c r="UNZ249" s="171"/>
      <c r="UOA249" s="171"/>
      <c r="UOB249" s="171"/>
      <c r="UOC249" s="171"/>
      <c r="UOD249" s="171"/>
      <c r="UOE249" s="171"/>
      <c r="UOF249" s="171"/>
      <c r="UOG249" s="171"/>
      <c r="UOH249" s="171"/>
      <c r="UOI249" s="171"/>
      <c r="UOJ249" s="171"/>
      <c r="UOK249" s="171"/>
      <c r="UOL249" s="171"/>
      <c r="UOM249" s="171"/>
      <c r="UON249" s="171"/>
      <c r="UOO249" s="171"/>
      <c r="UOP249" s="171"/>
      <c r="UOQ249" s="171"/>
      <c r="UOR249" s="171"/>
      <c r="UOS249" s="171"/>
      <c r="UOT249" s="171"/>
      <c r="UOU249" s="171"/>
      <c r="UOV249" s="171"/>
      <c r="UOW249" s="171"/>
      <c r="UOX249" s="171"/>
      <c r="UOY249" s="171"/>
      <c r="UOZ249" s="171"/>
      <c r="UPA249" s="171"/>
      <c r="UPB249" s="171"/>
      <c r="UPC249" s="171"/>
      <c r="UPD249" s="171"/>
      <c r="UPE249" s="171"/>
      <c r="UPF249" s="171"/>
      <c r="UPG249" s="171"/>
      <c r="UPH249" s="171"/>
      <c r="UPI249" s="171"/>
      <c r="UPJ249" s="171"/>
      <c r="UPK249" s="171"/>
      <c r="UPL249" s="171"/>
      <c r="UPM249" s="171"/>
      <c r="UPN249" s="171"/>
      <c r="UPO249" s="171"/>
      <c r="UPP249" s="171"/>
      <c r="UPQ249" s="171"/>
      <c r="UPR249" s="171"/>
      <c r="UPS249" s="171"/>
      <c r="UPT249" s="171"/>
      <c r="UPU249" s="171"/>
      <c r="UPV249" s="171"/>
      <c r="UPW249" s="171"/>
      <c r="UPX249" s="171"/>
      <c r="UPY249" s="171"/>
      <c r="UPZ249" s="171"/>
      <c r="UQA249" s="171"/>
      <c r="UQB249" s="171"/>
      <c r="UQC249" s="171"/>
      <c r="UQD249" s="171"/>
      <c r="UQE249" s="171"/>
      <c r="UQF249" s="171"/>
      <c r="UQG249" s="171"/>
      <c r="UQH249" s="171"/>
      <c r="UQI249" s="171"/>
      <c r="UQJ249" s="171"/>
      <c r="UQK249" s="171"/>
      <c r="UQL249" s="171"/>
      <c r="UQM249" s="171"/>
      <c r="UQN249" s="171"/>
      <c r="UQO249" s="171"/>
      <c r="UQP249" s="171"/>
      <c r="UQQ249" s="171"/>
      <c r="UQR249" s="171"/>
      <c r="UQS249" s="171"/>
      <c r="UQT249" s="171"/>
      <c r="UQU249" s="171"/>
      <c r="UQV249" s="171"/>
      <c r="UQW249" s="171"/>
      <c r="UQX249" s="171"/>
      <c r="UQY249" s="171"/>
      <c r="UQZ249" s="171"/>
      <c r="URA249" s="171"/>
      <c r="URB249" s="171"/>
      <c r="URC249" s="171"/>
      <c r="URD249" s="171"/>
      <c r="URE249" s="171"/>
      <c r="URF249" s="171"/>
      <c r="URG249" s="171"/>
      <c r="URH249" s="171"/>
      <c r="URI249" s="171"/>
      <c r="URJ249" s="171"/>
      <c r="URK249" s="171"/>
      <c r="URL249" s="171"/>
      <c r="URM249" s="171"/>
      <c r="URN249" s="171"/>
      <c r="URO249" s="171"/>
      <c r="URP249" s="171"/>
      <c r="URQ249" s="171"/>
      <c r="URR249" s="171"/>
      <c r="URS249" s="171"/>
      <c r="URT249" s="171"/>
      <c r="URU249" s="171"/>
      <c r="URV249" s="171"/>
      <c r="URW249" s="171"/>
      <c r="URX249" s="171"/>
      <c r="URY249" s="171"/>
      <c r="URZ249" s="171"/>
      <c r="USA249" s="171"/>
      <c r="USB249" s="171"/>
      <c r="USC249" s="171"/>
      <c r="USD249" s="171"/>
      <c r="USE249" s="171"/>
      <c r="USF249" s="171"/>
      <c r="USG249" s="171"/>
      <c r="USH249" s="171"/>
      <c r="USI249" s="171"/>
      <c r="USJ249" s="171"/>
      <c r="USK249" s="171"/>
      <c r="USL249" s="171"/>
      <c r="USM249" s="171"/>
      <c r="USN249" s="171"/>
      <c r="USO249" s="171"/>
      <c r="USP249" s="171"/>
      <c r="USQ249" s="171"/>
      <c r="USR249" s="171"/>
      <c r="USS249" s="171"/>
      <c r="UST249" s="171"/>
      <c r="USU249" s="171"/>
      <c r="USV249" s="171"/>
      <c r="USW249" s="171"/>
      <c r="USX249" s="171"/>
      <c r="USY249" s="171"/>
      <c r="USZ249" s="171"/>
      <c r="UTA249" s="171"/>
      <c r="UTB249" s="171"/>
      <c r="UTC249" s="171"/>
      <c r="UTD249" s="171"/>
      <c r="UTE249" s="171"/>
      <c r="UTF249" s="171"/>
      <c r="UTG249" s="171"/>
      <c r="UTH249" s="171"/>
      <c r="UTI249" s="171"/>
      <c r="UTJ249" s="171"/>
      <c r="UTK249" s="171"/>
      <c r="UTL249" s="171"/>
      <c r="UTM249" s="171"/>
      <c r="UTN249" s="171"/>
      <c r="UTO249" s="171"/>
      <c r="UTP249" s="171"/>
      <c r="UTQ249" s="171"/>
      <c r="UTR249" s="171"/>
      <c r="UTS249" s="171"/>
      <c r="UTT249" s="171"/>
      <c r="UTU249" s="171"/>
      <c r="UTV249" s="171"/>
      <c r="UTW249" s="171"/>
      <c r="UTX249" s="171"/>
      <c r="UTY249" s="171"/>
      <c r="UTZ249" s="171"/>
      <c r="UUA249" s="171"/>
      <c r="UUB249" s="171"/>
      <c r="UUC249" s="171"/>
      <c r="UUD249" s="171"/>
      <c r="UUE249" s="171"/>
      <c r="UUF249" s="171"/>
      <c r="UUG249" s="171"/>
      <c r="UUH249" s="171"/>
      <c r="UUI249" s="171"/>
      <c r="UUJ249" s="171"/>
      <c r="UUK249" s="171"/>
      <c r="UUL249" s="171"/>
      <c r="UUM249" s="171"/>
      <c r="UUN249" s="171"/>
      <c r="UUO249" s="171"/>
      <c r="UUP249" s="171"/>
      <c r="UUQ249" s="171"/>
      <c r="UUR249" s="171"/>
      <c r="UUS249" s="171"/>
      <c r="UUT249" s="171"/>
      <c r="UUU249" s="171"/>
      <c r="UUV249" s="171"/>
      <c r="UUW249" s="171"/>
      <c r="UUX249" s="171"/>
      <c r="UUY249" s="171"/>
      <c r="UUZ249" s="171"/>
      <c r="UVA249" s="171"/>
      <c r="UVB249" s="171"/>
      <c r="UVC249" s="171"/>
      <c r="UVD249" s="171"/>
      <c r="UVE249" s="171"/>
      <c r="UVF249" s="171"/>
      <c r="UVG249" s="171"/>
      <c r="UVH249" s="171"/>
      <c r="UVI249" s="171"/>
      <c r="UVJ249" s="171"/>
      <c r="UVK249" s="171"/>
      <c r="UVL249" s="171"/>
      <c r="UVM249" s="171"/>
      <c r="UVN249" s="171"/>
      <c r="UVO249" s="171"/>
      <c r="UVP249" s="171"/>
      <c r="UVQ249" s="171"/>
      <c r="UVR249" s="171"/>
      <c r="UVS249" s="171"/>
      <c r="UVT249" s="171"/>
      <c r="UVU249" s="171"/>
      <c r="UVV249" s="171"/>
      <c r="UVW249" s="171"/>
      <c r="UVX249" s="171"/>
      <c r="UVY249" s="171"/>
      <c r="UVZ249" s="171"/>
      <c r="UWA249" s="171"/>
      <c r="UWB249" s="171"/>
      <c r="UWC249" s="171"/>
      <c r="UWD249" s="171"/>
      <c r="UWE249" s="171"/>
      <c r="UWF249" s="171"/>
      <c r="UWG249" s="171"/>
      <c r="UWH249" s="171"/>
      <c r="UWI249" s="171"/>
      <c r="UWJ249" s="171"/>
      <c r="UWK249" s="171"/>
      <c r="UWL249" s="171"/>
      <c r="UWM249" s="171"/>
      <c r="UWN249" s="171"/>
      <c r="UWO249" s="171"/>
      <c r="UWP249" s="171"/>
      <c r="UWQ249" s="171"/>
      <c r="UWR249" s="171"/>
      <c r="UWS249" s="171"/>
      <c r="UWT249" s="171"/>
      <c r="UWU249" s="171"/>
      <c r="UWV249" s="171"/>
      <c r="UWW249" s="171"/>
      <c r="UWX249" s="171"/>
      <c r="UWY249" s="171"/>
      <c r="UWZ249" s="171"/>
      <c r="UXA249" s="171"/>
      <c r="UXB249" s="171"/>
      <c r="UXC249" s="171"/>
      <c r="UXD249" s="171"/>
      <c r="UXE249" s="171"/>
      <c r="UXF249" s="171"/>
      <c r="UXG249" s="171"/>
      <c r="UXH249" s="171"/>
      <c r="UXI249" s="171"/>
      <c r="UXJ249" s="171"/>
      <c r="UXK249" s="171"/>
      <c r="UXL249" s="171"/>
      <c r="UXM249" s="171"/>
      <c r="UXN249" s="171"/>
      <c r="UXO249" s="171"/>
      <c r="UXP249" s="171"/>
      <c r="UXQ249" s="171"/>
      <c r="UXR249" s="171"/>
      <c r="UXS249" s="171"/>
      <c r="UXT249" s="171"/>
      <c r="UXU249" s="171"/>
      <c r="UXV249" s="171"/>
      <c r="UXW249" s="171"/>
      <c r="UXX249" s="171"/>
      <c r="UXY249" s="171"/>
      <c r="UXZ249" s="171"/>
      <c r="UYA249" s="171"/>
      <c r="UYB249" s="171"/>
      <c r="UYC249" s="171"/>
      <c r="UYD249" s="171"/>
      <c r="UYE249" s="171"/>
      <c r="UYF249" s="171"/>
      <c r="UYG249" s="171"/>
      <c r="UYH249" s="171"/>
      <c r="UYI249" s="171"/>
      <c r="UYJ249" s="171"/>
      <c r="UYK249" s="171"/>
      <c r="UYL249" s="171"/>
      <c r="UYM249" s="171"/>
      <c r="UYN249" s="171"/>
      <c r="UYO249" s="171"/>
      <c r="UYP249" s="171"/>
      <c r="UYQ249" s="171"/>
      <c r="UYR249" s="171"/>
      <c r="UYS249" s="171"/>
      <c r="UYT249" s="171"/>
      <c r="UYU249" s="171"/>
      <c r="UYV249" s="171"/>
      <c r="UYW249" s="171"/>
      <c r="UYX249" s="171"/>
      <c r="UYY249" s="171"/>
      <c r="UYZ249" s="171"/>
      <c r="UZA249" s="171"/>
      <c r="UZB249" s="171"/>
      <c r="UZC249" s="171"/>
      <c r="UZD249" s="171"/>
      <c r="UZE249" s="171"/>
      <c r="UZF249" s="171"/>
      <c r="UZG249" s="171"/>
      <c r="UZH249" s="171"/>
      <c r="UZI249" s="171"/>
      <c r="UZJ249" s="171"/>
      <c r="UZK249" s="171"/>
      <c r="UZL249" s="171"/>
      <c r="UZM249" s="171"/>
      <c r="UZN249" s="171"/>
      <c r="UZO249" s="171"/>
      <c r="UZP249" s="171"/>
      <c r="UZQ249" s="171"/>
      <c r="UZR249" s="171"/>
      <c r="UZS249" s="171"/>
      <c r="UZT249" s="171"/>
      <c r="UZU249" s="171"/>
      <c r="UZV249" s="171"/>
      <c r="UZW249" s="171"/>
      <c r="UZX249" s="171"/>
      <c r="UZY249" s="171"/>
      <c r="UZZ249" s="171"/>
      <c r="VAA249" s="171"/>
      <c r="VAB249" s="171"/>
      <c r="VAC249" s="171"/>
      <c r="VAD249" s="171"/>
      <c r="VAE249" s="171"/>
      <c r="VAF249" s="171"/>
      <c r="VAG249" s="171"/>
      <c r="VAH249" s="171"/>
      <c r="VAI249" s="171"/>
      <c r="VAJ249" s="171"/>
      <c r="VAK249" s="171"/>
      <c r="VAL249" s="171"/>
      <c r="VAM249" s="171"/>
      <c r="VAN249" s="171"/>
      <c r="VAO249" s="171"/>
      <c r="VAP249" s="171"/>
      <c r="VAQ249" s="171"/>
      <c r="VAR249" s="171"/>
      <c r="VAS249" s="171"/>
      <c r="VAT249" s="171"/>
      <c r="VAU249" s="171"/>
      <c r="VAV249" s="171"/>
      <c r="VAW249" s="171"/>
      <c r="VAX249" s="171"/>
      <c r="VAY249" s="171"/>
      <c r="VAZ249" s="171"/>
      <c r="VBA249" s="171"/>
      <c r="VBB249" s="171"/>
      <c r="VBC249" s="171"/>
      <c r="VBD249" s="171"/>
      <c r="VBE249" s="171"/>
      <c r="VBF249" s="171"/>
      <c r="VBG249" s="171"/>
      <c r="VBH249" s="171"/>
      <c r="VBI249" s="171"/>
      <c r="VBJ249" s="171"/>
      <c r="VBK249" s="171"/>
      <c r="VBL249" s="171"/>
      <c r="VBM249" s="171"/>
      <c r="VBN249" s="171"/>
      <c r="VBO249" s="171"/>
      <c r="VBP249" s="171"/>
      <c r="VBQ249" s="171"/>
      <c r="VBR249" s="171"/>
      <c r="VBS249" s="171"/>
      <c r="VBT249" s="171"/>
      <c r="VBU249" s="171"/>
      <c r="VBV249" s="171"/>
      <c r="VBW249" s="171"/>
      <c r="VBX249" s="171"/>
      <c r="VBY249" s="171"/>
      <c r="VBZ249" s="171"/>
      <c r="VCA249" s="171"/>
      <c r="VCB249" s="171"/>
      <c r="VCC249" s="171"/>
      <c r="VCD249" s="171"/>
      <c r="VCE249" s="171"/>
      <c r="VCF249" s="171"/>
      <c r="VCG249" s="171"/>
      <c r="VCH249" s="171"/>
      <c r="VCI249" s="171"/>
      <c r="VCJ249" s="171"/>
      <c r="VCK249" s="171"/>
      <c r="VCL249" s="171"/>
      <c r="VCM249" s="171"/>
      <c r="VCN249" s="171"/>
      <c r="VCO249" s="171"/>
      <c r="VCP249" s="171"/>
      <c r="VCQ249" s="171"/>
      <c r="VCR249" s="171"/>
      <c r="VCS249" s="171"/>
      <c r="VCT249" s="171"/>
      <c r="VCU249" s="171"/>
      <c r="VCV249" s="171"/>
      <c r="VCW249" s="171"/>
      <c r="VCX249" s="171"/>
      <c r="VCY249" s="171"/>
      <c r="VCZ249" s="171"/>
      <c r="VDA249" s="171"/>
      <c r="VDB249" s="171"/>
      <c r="VDC249" s="171"/>
      <c r="VDD249" s="171"/>
      <c r="VDE249" s="171"/>
      <c r="VDF249" s="171"/>
      <c r="VDG249" s="171"/>
      <c r="VDH249" s="171"/>
      <c r="VDI249" s="171"/>
      <c r="VDJ249" s="171"/>
      <c r="VDK249" s="171"/>
      <c r="VDL249" s="171"/>
      <c r="VDM249" s="171"/>
      <c r="VDN249" s="171"/>
      <c r="VDO249" s="171"/>
      <c r="VDP249" s="171"/>
      <c r="VDQ249" s="171"/>
      <c r="VDR249" s="171"/>
      <c r="VDS249" s="171"/>
      <c r="VDT249" s="171"/>
      <c r="VDU249" s="171"/>
      <c r="VDV249" s="171"/>
      <c r="VDW249" s="171"/>
      <c r="VDX249" s="171"/>
      <c r="VDY249" s="171"/>
      <c r="VDZ249" s="171"/>
      <c r="VEA249" s="171"/>
      <c r="VEB249" s="171"/>
      <c r="VEC249" s="171"/>
      <c r="VED249" s="171"/>
      <c r="VEE249" s="171"/>
      <c r="VEF249" s="171"/>
      <c r="VEG249" s="171"/>
      <c r="VEH249" s="171"/>
      <c r="VEI249" s="171"/>
      <c r="VEJ249" s="171"/>
      <c r="VEK249" s="171"/>
      <c r="VEL249" s="171"/>
      <c r="VEM249" s="171"/>
      <c r="VEN249" s="171"/>
      <c r="VEO249" s="171"/>
      <c r="VEP249" s="171"/>
      <c r="VEQ249" s="171"/>
      <c r="VER249" s="171"/>
      <c r="VES249" s="171"/>
      <c r="VET249" s="171"/>
      <c r="VEU249" s="171"/>
      <c r="VEV249" s="171"/>
      <c r="VEW249" s="171"/>
      <c r="VEX249" s="171"/>
      <c r="VEY249" s="171"/>
      <c r="VEZ249" s="171"/>
      <c r="VFA249" s="171"/>
      <c r="VFB249" s="171"/>
      <c r="VFC249" s="171"/>
      <c r="VFD249" s="171"/>
      <c r="VFE249" s="171"/>
      <c r="VFF249" s="171"/>
      <c r="VFG249" s="171"/>
      <c r="VFH249" s="171"/>
      <c r="VFI249" s="171"/>
      <c r="VFJ249" s="171"/>
      <c r="VFK249" s="171"/>
      <c r="VFL249" s="171"/>
      <c r="VFM249" s="171"/>
      <c r="VFN249" s="171"/>
      <c r="VFO249" s="171"/>
      <c r="VFP249" s="171"/>
      <c r="VFQ249" s="171"/>
      <c r="VFR249" s="171"/>
      <c r="VFS249" s="171"/>
      <c r="VFT249" s="171"/>
      <c r="VFU249" s="171"/>
      <c r="VFV249" s="171"/>
      <c r="VFW249" s="171"/>
      <c r="VFX249" s="171"/>
      <c r="VFY249" s="171"/>
      <c r="VFZ249" s="171"/>
      <c r="VGA249" s="171"/>
      <c r="VGB249" s="171"/>
      <c r="VGC249" s="171"/>
      <c r="VGD249" s="171"/>
      <c r="VGE249" s="171"/>
      <c r="VGF249" s="171"/>
      <c r="VGG249" s="171"/>
      <c r="VGH249" s="171"/>
      <c r="VGI249" s="171"/>
      <c r="VGJ249" s="171"/>
      <c r="VGK249" s="171"/>
      <c r="VGL249" s="171"/>
      <c r="VGM249" s="171"/>
      <c r="VGN249" s="171"/>
      <c r="VGO249" s="171"/>
      <c r="VGP249" s="171"/>
      <c r="VGQ249" s="171"/>
      <c r="VGR249" s="171"/>
      <c r="VGS249" s="171"/>
      <c r="VGT249" s="171"/>
      <c r="VGU249" s="171"/>
      <c r="VGV249" s="171"/>
      <c r="VGW249" s="171"/>
      <c r="VGX249" s="171"/>
      <c r="VGY249" s="171"/>
      <c r="VGZ249" s="171"/>
      <c r="VHA249" s="171"/>
      <c r="VHB249" s="171"/>
      <c r="VHC249" s="171"/>
      <c r="VHD249" s="171"/>
      <c r="VHE249" s="171"/>
      <c r="VHF249" s="171"/>
      <c r="VHG249" s="171"/>
      <c r="VHH249" s="171"/>
      <c r="VHI249" s="171"/>
      <c r="VHJ249" s="171"/>
      <c r="VHK249" s="171"/>
      <c r="VHL249" s="171"/>
      <c r="VHM249" s="171"/>
      <c r="VHN249" s="171"/>
      <c r="VHO249" s="171"/>
      <c r="VHP249" s="171"/>
      <c r="VHQ249" s="171"/>
      <c r="VHR249" s="171"/>
      <c r="VHS249" s="171"/>
      <c r="VHT249" s="171"/>
      <c r="VHU249" s="171"/>
      <c r="VHV249" s="171"/>
      <c r="VHW249" s="171"/>
      <c r="VHX249" s="171"/>
      <c r="VHY249" s="171"/>
      <c r="VHZ249" s="171"/>
      <c r="VIA249" s="171"/>
      <c r="VIB249" s="171"/>
      <c r="VIC249" s="171"/>
      <c r="VID249" s="171"/>
      <c r="VIE249" s="171"/>
      <c r="VIF249" s="171"/>
      <c r="VIG249" s="171"/>
      <c r="VIH249" s="171"/>
      <c r="VII249" s="171"/>
      <c r="VIJ249" s="171"/>
      <c r="VIK249" s="171"/>
      <c r="VIL249" s="171"/>
      <c r="VIM249" s="171"/>
      <c r="VIN249" s="171"/>
      <c r="VIO249" s="171"/>
      <c r="VIP249" s="171"/>
      <c r="VIQ249" s="171"/>
      <c r="VIR249" s="171"/>
      <c r="VIS249" s="171"/>
      <c r="VIT249" s="171"/>
      <c r="VIU249" s="171"/>
      <c r="VIV249" s="171"/>
      <c r="VIW249" s="171"/>
      <c r="VIX249" s="171"/>
      <c r="VIY249" s="171"/>
      <c r="VIZ249" s="171"/>
      <c r="VJA249" s="171"/>
      <c r="VJB249" s="171"/>
      <c r="VJC249" s="171"/>
      <c r="VJD249" s="171"/>
      <c r="VJE249" s="171"/>
      <c r="VJF249" s="171"/>
      <c r="VJG249" s="171"/>
      <c r="VJH249" s="171"/>
      <c r="VJI249" s="171"/>
      <c r="VJJ249" s="171"/>
      <c r="VJK249" s="171"/>
      <c r="VJL249" s="171"/>
      <c r="VJM249" s="171"/>
      <c r="VJN249" s="171"/>
      <c r="VJO249" s="171"/>
      <c r="VJP249" s="171"/>
      <c r="VJQ249" s="171"/>
      <c r="VJR249" s="171"/>
      <c r="VJS249" s="171"/>
      <c r="VJT249" s="171"/>
      <c r="VJU249" s="171"/>
      <c r="VJV249" s="171"/>
      <c r="VJW249" s="171"/>
      <c r="VJX249" s="171"/>
      <c r="VJY249" s="171"/>
      <c r="VJZ249" s="171"/>
      <c r="VKA249" s="171"/>
      <c r="VKB249" s="171"/>
      <c r="VKC249" s="171"/>
      <c r="VKD249" s="171"/>
      <c r="VKE249" s="171"/>
      <c r="VKF249" s="171"/>
      <c r="VKG249" s="171"/>
      <c r="VKH249" s="171"/>
      <c r="VKI249" s="171"/>
      <c r="VKJ249" s="171"/>
      <c r="VKK249" s="171"/>
      <c r="VKL249" s="171"/>
      <c r="VKM249" s="171"/>
      <c r="VKN249" s="171"/>
      <c r="VKO249" s="171"/>
      <c r="VKP249" s="171"/>
      <c r="VKQ249" s="171"/>
      <c r="VKR249" s="171"/>
      <c r="VKS249" s="171"/>
      <c r="VKT249" s="171"/>
      <c r="VKU249" s="171"/>
      <c r="VKV249" s="171"/>
      <c r="VKW249" s="171"/>
      <c r="VKX249" s="171"/>
      <c r="VKY249" s="171"/>
      <c r="VKZ249" s="171"/>
      <c r="VLA249" s="171"/>
      <c r="VLB249" s="171"/>
      <c r="VLC249" s="171"/>
      <c r="VLD249" s="171"/>
      <c r="VLE249" s="171"/>
      <c r="VLF249" s="171"/>
      <c r="VLG249" s="171"/>
      <c r="VLH249" s="171"/>
      <c r="VLI249" s="171"/>
      <c r="VLJ249" s="171"/>
      <c r="VLK249" s="171"/>
      <c r="VLL249" s="171"/>
      <c r="VLM249" s="171"/>
      <c r="VLN249" s="171"/>
      <c r="VLO249" s="171"/>
      <c r="VLP249" s="171"/>
      <c r="VLQ249" s="171"/>
      <c r="VLR249" s="171"/>
      <c r="VLS249" s="171"/>
      <c r="VLT249" s="171"/>
      <c r="VLU249" s="171"/>
      <c r="VLV249" s="171"/>
      <c r="VLW249" s="171"/>
      <c r="VLX249" s="171"/>
      <c r="VLY249" s="171"/>
      <c r="VLZ249" s="171"/>
      <c r="VMA249" s="171"/>
      <c r="VMB249" s="171"/>
      <c r="VMC249" s="171"/>
      <c r="VMD249" s="171"/>
      <c r="VME249" s="171"/>
      <c r="VMF249" s="171"/>
      <c r="VMG249" s="171"/>
      <c r="VMH249" s="171"/>
      <c r="VMI249" s="171"/>
      <c r="VMJ249" s="171"/>
      <c r="VMK249" s="171"/>
      <c r="VML249" s="171"/>
      <c r="VMM249" s="171"/>
      <c r="VMN249" s="171"/>
      <c r="VMO249" s="171"/>
      <c r="VMP249" s="171"/>
      <c r="VMQ249" s="171"/>
      <c r="VMR249" s="171"/>
      <c r="VMS249" s="171"/>
      <c r="VMT249" s="171"/>
      <c r="VMU249" s="171"/>
      <c r="VMV249" s="171"/>
      <c r="VMW249" s="171"/>
      <c r="VMX249" s="171"/>
      <c r="VMY249" s="171"/>
      <c r="VMZ249" s="171"/>
      <c r="VNA249" s="171"/>
      <c r="VNB249" s="171"/>
      <c r="VNC249" s="171"/>
      <c r="VND249" s="171"/>
      <c r="VNE249" s="171"/>
      <c r="VNF249" s="171"/>
      <c r="VNG249" s="171"/>
      <c r="VNH249" s="171"/>
      <c r="VNI249" s="171"/>
      <c r="VNJ249" s="171"/>
      <c r="VNK249" s="171"/>
      <c r="VNL249" s="171"/>
      <c r="VNM249" s="171"/>
      <c r="VNN249" s="171"/>
      <c r="VNO249" s="171"/>
      <c r="VNP249" s="171"/>
      <c r="VNQ249" s="171"/>
      <c r="VNR249" s="171"/>
      <c r="VNS249" s="171"/>
      <c r="VNT249" s="171"/>
      <c r="VNU249" s="171"/>
      <c r="VNV249" s="171"/>
      <c r="VNW249" s="171"/>
      <c r="VNX249" s="171"/>
      <c r="VNY249" s="171"/>
      <c r="VNZ249" s="171"/>
      <c r="VOA249" s="171"/>
      <c r="VOB249" s="171"/>
      <c r="VOC249" s="171"/>
      <c r="VOD249" s="171"/>
      <c r="VOE249" s="171"/>
      <c r="VOF249" s="171"/>
      <c r="VOG249" s="171"/>
      <c r="VOH249" s="171"/>
      <c r="VOI249" s="171"/>
      <c r="VOJ249" s="171"/>
      <c r="VOK249" s="171"/>
      <c r="VOL249" s="171"/>
      <c r="VOM249" s="171"/>
      <c r="VON249" s="171"/>
      <c r="VOO249" s="171"/>
      <c r="VOP249" s="171"/>
      <c r="VOQ249" s="171"/>
      <c r="VOR249" s="171"/>
      <c r="VOS249" s="171"/>
      <c r="VOT249" s="171"/>
      <c r="VOU249" s="171"/>
      <c r="VOV249" s="171"/>
      <c r="VOW249" s="171"/>
      <c r="VOX249" s="171"/>
      <c r="VOY249" s="171"/>
      <c r="VOZ249" s="171"/>
      <c r="VPA249" s="171"/>
      <c r="VPB249" s="171"/>
      <c r="VPC249" s="171"/>
      <c r="VPD249" s="171"/>
      <c r="VPE249" s="171"/>
      <c r="VPF249" s="171"/>
      <c r="VPG249" s="171"/>
      <c r="VPH249" s="171"/>
      <c r="VPI249" s="171"/>
      <c r="VPJ249" s="171"/>
      <c r="VPK249" s="171"/>
      <c r="VPL249" s="171"/>
      <c r="VPM249" s="171"/>
      <c r="VPN249" s="171"/>
      <c r="VPO249" s="171"/>
      <c r="VPP249" s="171"/>
      <c r="VPQ249" s="171"/>
      <c r="VPR249" s="171"/>
      <c r="VPS249" s="171"/>
      <c r="VPT249" s="171"/>
      <c r="VPU249" s="171"/>
      <c r="VPV249" s="171"/>
      <c r="VPW249" s="171"/>
      <c r="VPX249" s="171"/>
      <c r="VPY249" s="171"/>
      <c r="VPZ249" s="171"/>
      <c r="VQA249" s="171"/>
      <c r="VQB249" s="171"/>
      <c r="VQC249" s="171"/>
      <c r="VQD249" s="171"/>
      <c r="VQE249" s="171"/>
      <c r="VQF249" s="171"/>
      <c r="VQG249" s="171"/>
      <c r="VQH249" s="171"/>
      <c r="VQI249" s="171"/>
      <c r="VQJ249" s="171"/>
      <c r="VQK249" s="171"/>
      <c r="VQL249" s="171"/>
      <c r="VQM249" s="171"/>
      <c r="VQN249" s="171"/>
      <c r="VQO249" s="171"/>
      <c r="VQP249" s="171"/>
      <c r="VQQ249" s="171"/>
      <c r="VQR249" s="171"/>
      <c r="VQS249" s="171"/>
      <c r="VQT249" s="171"/>
      <c r="VQU249" s="171"/>
      <c r="VQV249" s="171"/>
      <c r="VQW249" s="171"/>
      <c r="VQX249" s="171"/>
      <c r="VQY249" s="171"/>
      <c r="VQZ249" s="171"/>
      <c r="VRA249" s="171"/>
      <c r="VRB249" s="171"/>
      <c r="VRC249" s="171"/>
      <c r="VRD249" s="171"/>
      <c r="VRE249" s="171"/>
      <c r="VRF249" s="171"/>
      <c r="VRG249" s="171"/>
      <c r="VRH249" s="171"/>
      <c r="VRI249" s="171"/>
      <c r="VRJ249" s="171"/>
      <c r="VRK249" s="171"/>
      <c r="VRL249" s="171"/>
      <c r="VRM249" s="171"/>
      <c r="VRN249" s="171"/>
      <c r="VRO249" s="171"/>
      <c r="VRP249" s="171"/>
      <c r="VRQ249" s="171"/>
      <c r="VRR249" s="171"/>
      <c r="VRS249" s="171"/>
      <c r="VRT249" s="171"/>
      <c r="VRU249" s="171"/>
      <c r="VRV249" s="171"/>
      <c r="VRW249" s="171"/>
      <c r="VRX249" s="171"/>
      <c r="VRY249" s="171"/>
      <c r="VRZ249" s="171"/>
      <c r="VSA249" s="171"/>
      <c r="VSB249" s="171"/>
      <c r="VSC249" s="171"/>
      <c r="VSD249" s="171"/>
      <c r="VSE249" s="171"/>
      <c r="VSF249" s="171"/>
      <c r="VSG249" s="171"/>
      <c r="VSH249" s="171"/>
      <c r="VSI249" s="171"/>
      <c r="VSJ249" s="171"/>
      <c r="VSK249" s="171"/>
      <c r="VSL249" s="171"/>
      <c r="VSM249" s="171"/>
      <c r="VSN249" s="171"/>
      <c r="VSO249" s="171"/>
      <c r="VSP249" s="171"/>
      <c r="VSQ249" s="171"/>
      <c r="VSR249" s="171"/>
      <c r="VSS249" s="171"/>
      <c r="VST249" s="171"/>
      <c r="VSU249" s="171"/>
      <c r="VSV249" s="171"/>
      <c r="VSW249" s="171"/>
      <c r="VSX249" s="171"/>
      <c r="VSY249" s="171"/>
      <c r="VSZ249" s="171"/>
      <c r="VTA249" s="171"/>
      <c r="VTB249" s="171"/>
      <c r="VTC249" s="171"/>
      <c r="VTD249" s="171"/>
      <c r="VTE249" s="171"/>
      <c r="VTF249" s="171"/>
      <c r="VTG249" s="171"/>
      <c r="VTH249" s="171"/>
      <c r="VTI249" s="171"/>
      <c r="VTJ249" s="171"/>
      <c r="VTK249" s="171"/>
      <c r="VTL249" s="171"/>
      <c r="VTM249" s="171"/>
      <c r="VTN249" s="171"/>
      <c r="VTO249" s="171"/>
      <c r="VTP249" s="171"/>
      <c r="VTQ249" s="171"/>
      <c r="VTR249" s="171"/>
      <c r="VTS249" s="171"/>
      <c r="VTT249" s="171"/>
      <c r="VTU249" s="171"/>
      <c r="VTV249" s="171"/>
      <c r="VTW249" s="171"/>
      <c r="VTX249" s="171"/>
      <c r="VTY249" s="171"/>
      <c r="VTZ249" s="171"/>
      <c r="VUA249" s="171"/>
      <c r="VUB249" s="171"/>
      <c r="VUC249" s="171"/>
      <c r="VUD249" s="171"/>
      <c r="VUE249" s="171"/>
      <c r="VUF249" s="171"/>
      <c r="VUG249" s="171"/>
      <c r="VUH249" s="171"/>
      <c r="VUI249" s="171"/>
      <c r="VUJ249" s="171"/>
      <c r="VUK249" s="171"/>
      <c r="VUL249" s="171"/>
      <c r="VUM249" s="171"/>
      <c r="VUN249" s="171"/>
      <c r="VUO249" s="171"/>
      <c r="VUP249" s="171"/>
      <c r="VUQ249" s="171"/>
      <c r="VUR249" s="171"/>
      <c r="VUS249" s="171"/>
      <c r="VUT249" s="171"/>
      <c r="VUU249" s="171"/>
      <c r="VUV249" s="171"/>
      <c r="VUW249" s="171"/>
      <c r="VUX249" s="171"/>
      <c r="VUY249" s="171"/>
      <c r="VUZ249" s="171"/>
      <c r="VVA249" s="171"/>
      <c r="VVB249" s="171"/>
      <c r="VVC249" s="171"/>
      <c r="VVD249" s="171"/>
      <c r="VVE249" s="171"/>
      <c r="VVF249" s="171"/>
      <c r="VVG249" s="171"/>
      <c r="VVH249" s="171"/>
      <c r="VVI249" s="171"/>
      <c r="VVJ249" s="171"/>
      <c r="VVK249" s="171"/>
      <c r="VVL249" s="171"/>
      <c r="VVM249" s="171"/>
      <c r="VVN249" s="171"/>
      <c r="VVO249" s="171"/>
      <c r="VVP249" s="171"/>
      <c r="VVQ249" s="171"/>
      <c r="VVR249" s="171"/>
      <c r="VVS249" s="171"/>
      <c r="VVT249" s="171"/>
      <c r="VVU249" s="171"/>
      <c r="VVV249" s="171"/>
      <c r="VVW249" s="171"/>
      <c r="VVX249" s="171"/>
      <c r="VVY249" s="171"/>
      <c r="VVZ249" s="171"/>
      <c r="VWA249" s="171"/>
      <c r="VWB249" s="171"/>
      <c r="VWC249" s="171"/>
      <c r="VWD249" s="171"/>
      <c r="VWE249" s="171"/>
      <c r="VWF249" s="171"/>
      <c r="VWG249" s="171"/>
      <c r="VWH249" s="171"/>
      <c r="VWI249" s="171"/>
      <c r="VWJ249" s="171"/>
      <c r="VWK249" s="171"/>
      <c r="VWL249" s="171"/>
      <c r="VWM249" s="171"/>
      <c r="VWN249" s="171"/>
      <c r="VWO249" s="171"/>
      <c r="VWP249" s="171"/>
      <c r="VWQ249" s="171"/>
      <c r="VWR249" s="171"/>
      <c r="VWS249" s="171"/>
      <c r="VWT249" s="171"/>
      <c r="VWU249" s="171"/>
      <c r="VWV249" s="171"/>
      <c r="VWW249" s="171"/>
      <c r="VWX249" s="171"/>
      <c r="VWY249" s="171"/>
      <c r="VWZ249" s="171"/>
      <c r="VXA249" s="171"/>
      <c r="VXB249" s="171"/>
      <c r="VXC249" s="171"/>
      <c r="VXD249" s="171"/>
      <c r="VXE249" s="171"/>
      <c r="VXF249" s="171"/>
      <c r="VXG249" s="171"/>
      <c r="VXH249" s="171"/>
      <c r="VXI249" s="171"/>
      <c r="VXJ249" s="171"/>
      <c r="VXK249" s="171"/>
      <c r="VXL249" s="171"/>
      <c r="VXM249" s="171"/>
      <c r="VXN249" s="171"/>
      <c r="VXO249" s="171"/>
      <c r="VXP249" s="171"/>
      <c r="VXQ249" s="171"/>
      <c r="VXR249" s="171"/>
      <c r="VXS249" s="171"/>
      <c r="VXT249" s="171"/>
      <c r="VXU249" s="171"/>
      <c r="VXV249" s="171"/>
      <c r="VXW249" s="171"/>
      <c r="VXX249" s="171"/>
      <c r="VXY249" s="171"/>
      <c r="VXZ249" s="171"/>
      <c r="VYA249" s="171"/>
      <c r="VYB249" s="171"/>
      <c r="VYC249" s="171"/>
      <c r="VYD249" s="171"/>
      <c r="VYE249" s="171"/>
      <c r="VYF249" s="171"/>
      <c r="VYG249" s="171"/>
      <c r="VYH249" s="171"/>
      <c r="VYI249" s="171"/>
      <c r="VYJ249" s="171"/>
      <c r="VYK249" s="171"/>
      <c r="VYL249" s="171"/>
      <c r="VYM249" s="171"/>
      <c r="VYN249" s="171"/>
      <c r="VYO249" s="171"/>
      <c r="VYP249" s="171"/>
      <c r="VYQ249" s="171"/>
      <c r="VYR249" s="171"/>
      <c r="VYS249" s="171"/>
      <c r="VYT249" s="171"/>
      <c r="VYU249" s="171"/>
      <c r="VYV249" s="171"/>
      <c r="VYW249" s="171"/>
      <c r="VYX249" s="171"/>
      <c r="VYY249" s="171"/>
      <c r="VYZ249" s="171"/>
      <c r="VZA249" s="171"/>
      <c r="VZB249" s="171"/>
      <c r="VZC249" s="171"/>
      <c r="VZD249" s="171"/>
      <c r="VZE249" s="171"/>
      <c r="VZF249" s="171"/>
      <c r="VZG249" s="171"/>
      <c r="VZH249" s="171"/>
      <c r="VZI249" s="171"/>
      <c r="VZJ249" s="171"/>
      <c r="VZK249" s="171"/>
      <c r="VZL249" s="171"/>
      <c r="VZM249" s="171"/>
      <c r="VZN249" s="171"/>
      <c r="VZO249" s="171"/>
      <c r="VZP249" s="171"/>
      <c r="VZQ249" s="171"/>
      <c r="VZR249" s="171"/>
      <c r="VZS249" s="171"/>
      <c r="VZT249" s="171"/>
      <c r="VZU249" s="171"/>
      <c r="VZV249" s="171"/>
      <c r="VZW249" s="171"/>
      <c r="VZX249" s="171"/>
      <c r="VZY249" s="171"/>
      <c r="VZZ249" s="171"/>
      <c r="WAA249" s="171"/>
      <c r="WAB249" s="171"/>
      <c r="WAC249" s="171"/>
      <c r="WAD249" s="171"/>
      <c r="WAE249" s="171"/>
      <c r="WAF249" s="171"/>
      <c r="WAG249" s="171"/>
      <c r="WAH249" s="171"/>
      <c r="WAI249" s="171"/>
      <c r="WAJ249" s="171"/>
      <c r="WAK249" s="171"/>
      <c r="WAL249" s="171"/>
      <c r="WAM249" s="171"/>
      <c r="WAN249" s="171"/>
      <c r="WAO249" s="171"/>
      <c r="WAP249" s="171"/>
      <c r="WAQ249" s="171"/>
      <c r="WAR249" s="171"/>
      <c r="WAS249" s="171"/>
      <c r="WAT249" s="171"/>
      <c r="WAU249" s="171"/>
      <c r="WAV249" s="171"/>
      <c r="WAW249" s="171"/>
      <c r="WAX249" s="171"/>
      <c r="WAY249" s="171"/>
      <c r="WAZ249" s="171"/>
      <c r="WBA249" s="171"/>
      <c r="WBB249" s="171"/>
      <c r="WBC249" s="171"/>
      <c r="WBD249" s="171"/>
      <c r="WBE249" s="171"/>
      <c r="WBF249" s="171"/>
      <c r="WBG249" s="171"/>
      <c r="WBH249" s="171"/>
      <c r="WBI249" s="171"/>
      <c r="WBJ249" s="171"/>
      <c r="WBK249" s="171"/>
      <c r="WBL249" s="171"/>
      <c r="WBM249" s="171"/>
      <c r="WBN249" s="171"/>
      <c r="WBO249" s="171"/>
      <c r="WBP249" s="171"/>
      <c r="WBQ249" s="171"/>
      <c r="WBR249" s="171"/>
      <c r="WBS249" s="171"/>
      <c r="WBT249" s="171"/>
      <c r="WBU249" s="171"/>
      <c r="WBV249" s="171"/>
      <c r="WBW249" s="171"/>
      <c r="WBX249" s="171"/>
      <c r="WBY249" s="171"/>
      <c r="WBZ249" s="171"/>
      <c r="WCA249" s="171"/>
      <c r="WCB249" s="171"/>
      <c r="WCC249" s="171"/>
      <c r="WCD249" s="171"/>
      <c r="WCE249" s="171"/>
      <c r="WCF249" s="171"/>
      <c r="WCG249" s="171"/>
      <c r="WCH249" s="171"/>
      <c r="WCI249" s="171"/>
      <c r="WCJ249" s="171"/>
      <c r="WCK249" s="171"/>
      <c r="WCL249" s="171"/>
      <c r="WCM249" s="171"/>
      <c r="WCN249" s="171"/>
      <c r="WCO249" s="171"/>
      <c r="WCP249" s="171"/>
      <c r="WCQ249" s="171"/>
      <c r="WCR249" s="171"/>
      <c r="WCS249" s="171"/>
      <c r="WCT249" s="171"/>
      <c r="WCU249" s="171"/>
      <c r="WCV249" s="171"/>
      <c r="WCW249" s="171"/>
      <c r="WCX249" s="171"/>
      <c r="WCY249" s="171"/>
      <c r="WCZ249" s="171"/>
      <c r="WDA249" s="171"/>
      <c r="WDB249" s="171"/>
      <c r="WDC249" s="171"/>
      <c r="WDD249" s="171"/>
      <c r="WDE249" s="171"/>
      <c r="WDF249" s="171"/>
      <c r="WDG249" s="171"/>
      <c r="WDH249" s="171"/>
      <c r="WDI249" s="171"/>
      <c r="WDJ249" s="171"/>
      <c r="WDK249" s="171"/>
      <c r="WDL249" s="171"/>
      <c r="WDM249" s="171"/>
      <c r="WDN249" s="171"/>
      <c r="WDO249" s="171"/>
      <c r="WDP249" s="171"/>
      <c r="WDQ249" s="171"/>
      <c r="WDR249" s="171"/>
      <c r="WDS249" s="171"/>
      <c r="WDT249" s="171"/>
      <c r="WDU249" s="171"/>
      <c r="WDV249" s="171"/>
      <c r="WDW249" s="171"/>
      <c r="WDX249" s="171"/>
      <c r="WDY249" s="171"/>
      <c r="WDZ249" s="171"/>
      <c r="WEA249" s="171"/>
      <c r="WEB249" s="171"/>
      <c r="WEC249" s="171"/>
      <c r="WED249" s="171"/>
      <c r="WEE249" s="171"/>
      <c r="WEF249" s="171"/>
      <c r="WEG249" s="171"/>
      <c r="WEH249" s="171"/>
      <c r="WEI249" s="171"/>
      <c r="WEJ249" s="171"/>
      <c r="WEK249" s="171"/>
      <c r="WEL249" s="171"/>
      <c r="WEM249" s="171"/>
      <c r="WEN249" s="171"/>
      <c r="WEO249" s="171"/>
      <c r="WEP249" s="171"/>
      <c r="WEQ249" s="171"/>
      <c r="WER249" s="171"/>
      <c r="WES249" s="171"/>
      <c r="WET249" s="171"/>
      <c r="WEU249" s="171"/>
      <c r="WEV249" s="171"/>
      <c r="WEW249" s="171"/>
      <c r="WEX249" s="171"/>
      <c r="WEY249" s="171"/>
      <c r="WEZ249" s="171"/>
      <c r="WFA249" s="171"/>
      <c r="WFB249" s="171"/>
      <c r="WFC249" s="171"/>
      <c r="WFD249" s="171"/>
      <c r="WFE249" s="171"/>
      <c r="WFF249" s="171"/>
      <c r="WFG249" s="171"/>
      <c r="WFH249" s="171"/>
      <c r="WFI249" s="171"/>
      <c r="WFJ249" s="171"/>
      <c r="WFK249" s="171"/>
      <c r="WFL249" s="171"/>
      <c r="WFM249" s="171"/>
      <c r="WFN249" s="171"/>
      <c r="WFO249" s="171"/>
      <c r="WFP249" s="171"/>
      <c r="WFQ249" s="171"/>
      <c r="WFR249" s="171"/>
      <c r="WFS249" s="171"/>
      <c r="WFT249" s="171"/>
      <c r="WFU249" s="171"/>
      <c r="WFV249" s="171"/>
      <c r="WFW249" s="171"/>
      <c r="WFX249" s="171"/>
      <c r="WFY249" s="171"/>
      <c r="WFZ249" s="171"/>
      <c r="WGA249" s="171"/>
      <c r="WGB249" s="171"/>
      <c r="WGC249" s="171"/>
      <c r="WGD249" s="171"/>
      <c r="WGE249" s="171"/>
      <c r="WGF249" s="171"/>
      <c r="WGG249" s="171"/>
      <c r="WGH249" s="171"/>
      <c r="WGI249" s="171"/>
      <c r="WGJ249" s="171"/>
      <c r="WGK249" s="171"/>
      <c r="WGL249" s="171"/>
      <c r="WGM249" s="171"/>
      <c r="WGN249" s="171"/>
      <c r="WGO249" s="171"/>
      <c r="WGP249" s="171"/>
      <c r="WGQ249" s="171"/>
      <c r="WGR249" s="171"/>
      <c r="WGS249" s="171"/>
      <c r="WGT249" s="171"/>
      <c r="WGU249" s="171"/>
      <c r="WGV249" s="171"/>
      <c r="WGW249" s="171"/>
      <c r="WGX249" s="171"/>
      <c r="WGY249" s="171"/>
      <c r="WGZ249" s="171"/>
      <c r="WHA249" s="171"/>
      <c r="WHB249" s="171"/>
      <c r="WHC249" s="171"/>
      <c r="WHD249" s="171"/>
      <c r="WHE249" s="171"/>
      <c r="WHF249" s="171"/>
      <c r="WHG249" s="171"/>
      <c r="WHH249" s="171"/>
      <c r="WHI249" s="171"/>
      <c r="WHJ249" s="171"/>
      <c r="WHK249" s="171"/>
      <c r="WHL249" s="171"/>
      <c r="WHM249" s="171"/>
      <c r="WHN249" s="171"/>
      <c r="WHO249" s="171"/>
      <c r="WHP249" s="171"/>
      <c r="WHQ249" s="171"/>
      <c r="WHR249" s="171"/>
      <c r="WHS249" s="171"/>
      <c r="WHT249" s="171"/>
      <c r="WHU249" s="171"/>
      <c r="WHV249" s="171"/>
      <c r="WHW249" s="171"/>
      <c r="WHX249" s="171"/>
      <c r="WHY249" s="171"/>
      <c r="WHZ249" s="171"/>
      <c r="WIA249" s="171"/>
      <c r="WIB249" s="171"/>
      <c r="WIC249" s="171"/>
      <c r="WID249" s="171"/>
      <c r="WIE249" s="171"/>
      <c r="WIF249" s="171"/>
      <c r="WIG249" s="171"/>
      <c r="WIH249" s="171"/>
      <c r="WII249" s="171"/>
      <c r="WIJ249" s="171"/>
      <c r="WIK249" s="171"/>
      <c r="WIL249" s="171"/>
      <c r="WIM249" s="171"/>
      <c r="WIN249" s="171"/>
      <c r="WIO249" s="171"/>
      <c r="WIP249" s="171"/>
      <c r="WIQ249" s="171"/>
      <c r="WIR249" s="171"/>
      <c r="WIS249" s="171"/>
      <c r="WIT249" s="171"/>
      <c r="WIU249" s="171"/>
      <c r="WIV249" s="171"/>
      <c r="WIW249" s="171"/>
      <c r="WIX249" s="171"/>
      <c r="WIY249" s="171"/>
      <c r="WIZ249" s="171"/>
      <c r="WJA249" s="171"/>
      <c r="WJB249" s="171"/>
      <c r="WJC249" s="171"/>
      <c r="WJD249" s="171"/>
      <c r="WJE249" s="171"/>
      <c r="WJF249" s="171"/>
      <c r="WJG249" s="171"/>
      <c r="WJH249" s="171"/>
      <c r="WJI249" s="171"/>
      <c r="WJJ249" s="171"/>
      <c r="WJK249" s="171"/>
      <c r="WJL249" s="171"/>
      <c r="WJM249" s="171"/>
      <c r="WJN249" s="171"/>
      <c r="WJO249" s="171"/>
      <c r="WJP249" s="171"/>
      <c r="WJQ249" s="171"/>
      <c r="WJR249" s="171"/>
      <c r="WJS249" s="171"/>
      <c r="WJT249" s="171"/>
      <c r="WJU249" s="171"/>
      <c r="WJV249" s="171"/>
      <c r="WJW249" s="171"/>
      <c r="WJX249" s="171"/>
      <c r="WJY249" s="171"/>
      <c r="WJZ249" s="171"/>
      <c r="WKA249" s="171"/>
      <c r="WKB249" s="171"/>
      <c r="WKC249" s="171"/>
      <c r="WKD249" s="171"/>
      <c r="WKE249" s="171"/>
      <c r="WKF249" s="171"/>
      <c r="WKG249" s="171"/>
      <c r="WKH249" s="171"/>
      <c r="WKI249" s="171"/>
      <c r="WKJ249" s="171"/>
      <c r="WKK249" s="171"/>
      <c r="WKL249" s="171"/>
      <c r="WKM249" s="171"/>
      <c r="WKN249" s="171"/>
      <c r="WKO249" s="171"/>
      <c r="WKP249" s="171"/>
      <c r="WKQ249" s="171"/>
      <c r="WKR249" s="171"/>
      <c r="WKS249" s="171"/>
      <c r="WKT249" s="171"/>
      <c r="WKU249" s="171"/>
      <c r="WKV249" s="171"/>
      <c r="WKW249" s="171"/>
      <c r="WKX249" s="171"/>
      <c r="WKY249" s="171"/>
      <c r="WKZ249" s="171"/>
      <c r="WLA249" s="171"/>
      <c r="WLB249" s="171"/>
      <c r="WLC249" s="171"/>
      <c r="WLD249" s="171"/>
      <c r="WLE249" s="171"/>
      <c r="WLF249" s="171"/>
      <c r="WLG249" s="171"/>
      <c r="WLH249" s="171"/>
      <c r="WLI249" s="171"/>
      <c r="WLJ249" s="171"/>
      <c r="WLK249" s="171"/>
      <c r="WLL249" s="171"/>
      <c r="WLM249" s="171"/>
      <c r="WLN249" s="171"/>
      <c r="WLO249" s="171"/>
      <c r="WLP249" s="171"/>
      <c r="WLQ249" s="171"/>
      <c r="WLR249" s="171"/>
      <c r="WLS249" s="171"/>
      <c r="WLT249" s="171"/>
      <c r="WLU249" s="171"/>
      <c r="WLV249" s="171"/>
      <c r="WLW249" s="171"/>
      <c r="WLX249" s="171"/>
      <c r="WLY249" s="171"/>
      <c r="WLZ249" s="171"/>
      <c r="WMA249" s="171"/>
      <c r="WMB249" s="171"/>
      <c r="WMC249" s="171"/>
      <c r="WMD249" s="171"/>
      <c r="WME249" s="171"/>
      <c r="WMF249" s="171"/>
      <c r="WMG249" s="171"/>
      <c r="WMH249" s="171"/>
      <c r="WMI249" s="171"/>
      <c r="WMJ249" s="171"/>
      <c r="WMK249" s="171"/>
      <c r="WML249" s="171"/>
      <c r="WMM249" s="171"/>
      <c r="WMN249" s="171"/>
      <c r="WMO249" s="171"/>
      <c r="WMP249" s="171"/>
      <c r="WMQ249" s="171"/>
      <c r="WMR249" s="171"/>
      <c r="WMS249" s="171"/>
      <c r="WMT249" s="171"/>
      <c r="WMU249" s="171"/>
      <c r="WMV249" s="171"/>
      <c r="WMW249" s="171"/>
      <c r="WMX249" s="171"/>
      <c r="WMY249" s="171"/>
      <c r="WMZ249" s="171"/>
      <c r="WNA249" s="171"/>
      <c r="WNB249" s="171"/>
      <c r="WNC249" s="171"/>
      <c r="WND249" s="171"/>
      <c r="WNE249" s="171"/>
      <c r="WNF249" s="171"/>
      <c r="WNG249" s="171"/>
      <c r="WNH249" s="171"/>
      <c r="WNI249" s="171"/>
      <c r="WNJ249" s="171"/>
      <c r="WNK249" s="171"/>
      <c r="WNL249" s="171"/>
      <c r="WNM249" s="171"/>
      <c r="WNN249" s="171"/>
      <c r="WNO249" s="171"/>
      <c r="WNP249" s="171"/>
      <c r="WNQ249" s="171"/>
      <c r="WNR249" s="171"/>
      <c r="WNS249" s="171"/>
      <c r="WNT249" s="171"/>
      <c r="WNU249" s="171"/>
      <c r="WNV249" s="171"/>
      <c r="WNW249" s="171"/>
      <c r="WNX249" s="171"/>
      <c r="WNY249" s="171"/>
      <c r="WNZ249" s="171"/>
      <c r="WOA249" s="171"/>
      <c r="WOB249" s="171"/>
      <c r="WOC249" s="171"/>
      <c r="WOD249" s="171"/>
      <c r="WOE249" s="171"/>
      <c r="WOF249" s="171"/>
      <c r="WOG249" s="171"/>
      <c r="WOH249" s="171"/>
      <c r="WOI249" s="171"/>
      <c r="WOJ249" s="171"/>
      <c r="WOK249" s="171"/>
      <c r="WOL249" s="171"/>
      <c r="WOM249" s="171"/>
      <c r="WON249" s="171"/>
      <c r="WOO249" s="171"/>
      <c r="WOP249" s="171"/>
      <c r="WOQ249" s="171"/>
      <c r="WOR249" s="171"/>
      <c r="WOS249" s="171"/>
      <c r="WOT249" s="171"/>
      <c r="WOU249" s="171"/>
      <c r="WOV249" s="171"/>
      <c r="WOW249" s="171"/>
      <c r="WOX249" s="171"/>
      <c r="WOY249" s="171"/>
      <c r="WOZ249" s="171"/>
      <c r="WPA249" s="171"/>
      <c r="WPB249" s="171"/>
      <c r="WPC249" s="171"/>
      <c r="WPD249" s="171"/>
      <c r="WPE249" s="171"/>
      <c r="WPF249" s="171"/>
      <c r="WPG249" s="171"/>
      <c r="WPH249" s="171"/>
      <c r="WPI249" s="171"/>
      <c r="WPJ249" s="171"/>
      <c r="WPK249" s="171"/>
      <c r="WPL249" s="171"/>
      <c r="WPM249" s="171"/>
      <c r="WPN249" s="171"/>
      <c r="WPO249" s="171"/>
      <c r="WPP249" s="171"/>
      <c r="WPQ249" s="171"/>
      <c r="WPR249" s="171"/>
      <c r="WPS249" s="171"/>
      <c r="WPT249" s="171"/>
      <c r="WPU249" s="171"/>
      <c r="WPV249" s="171"/>
      <c r="WPW249" s="171"/>
      <c r="WPX249" s="171"/>
      <c r="WPY249" s="171"/>
      <c r="WPZ249" s="171"/>
      <c r="WQA249" s="171"/>
      <c r="WQB249" s="171"/>
      <c r="WQC249" s="171"/>
      <c r="WQD249" s="171"/>
      <c r="WQE249" s="171"/>
      <c r="WQF249" s="171"/>
      <c r="WQG249" s="171"/>
      <c r="WQH249" s="171"/>
      <c r="WQI249" s="171"/>
      <c r="WQJ249" s="171"/>
      <c r="WQK249" s="171"/>
      <c r="WQL249" s="171"/>
      <c r="WQM249" s="171"/>
      <c r="WQN249" s="171"/>
      <c r="WQO249" s="171"/>
      <c r="WQP249" s="171"/>
      <c r="WQQ249" s="171"/>
      <c r="WQR249" s="171"/>
      <c r="WQS249" s="171"/>
      <c r="WQT249" s="171"/>
      <c r="WQU249" s="171"/>
      <c r="WQV249" s="171"/>
      <c r="WQW249" s="171"/>
      <c r="WQX249" s="171"/>
      <c r="WQY249" s="171"/>
      <c r="WQZ249" s="171"/>
      <c r="WRA249" s="171"/>
      <c r="WRB249" s="171"/>
      <c r="WRC249" s="171"/>
      <c r="WRD249" s="171"/>
      <c r="WRE249" s="171"/>
      <c r="WRF249" s="171"/>
      <c r="WRG249" s="171"/>
      <c r="WRH249" s="171"/>
      <c r="WRI249" s="171"/>
      <c r="WRJ249" s="171"/>
      <c r="WRK249" s="171"/>
      <c r="WRL249" s="171"/>
      <c r="WRM249" s="171"/>
      <c r="WRN249" s="171"/>
      <c r="WRO249" s="171"/>
      <c r="WRP249" s="171"/>
      <c r="WRQ249" s="171"/>
      <c r="WRR249" s="171"/>
      <c r="WRS249" s="171"/>
      <c r="WRT249" s="171"/>
      <c r="WRU249" s="171"/>
      <c r="WRV249" s="171"/>
      <c r="WRW249" s="171"/>
      <c r="WRX249" s="171"/>
      <c r="WRY249" s="171"/>
      <c r="WRZ249" s="171"/>
      <c r="WSA249" s="171"/>
      <c r="WSB249" s="171"/>
      <c r="WSC249" s="171"/>
      <c r="WSD249" s="171"/>
      <c r="WSE249" s="171"/>
      <c r="WSF249" s="171"/>
      <c r="WSG249" s="171"/>
      <c r="WSH249" s="171"/>
      <c r="WSI249" s="171"/>
      <c r="WSJ249" s="171"/>
      <c r="WSK249" s="171"/>
      <c r="WSL249" s="171"/>
      <c r="WSM249" s="171"/>
      <c r="WSN249" s="171"/>
      <c r="WSO249" s="171"/>
      <c r="WSP249" s="171"/>
      <c r="WSQ249" s="171"/>
      <c r="WSR249" s="171"/>
      <c r="WSS249" s="171"/>
      <c r="WST249" s="171"/>
      <c r="WSU249" s="171"/>
      <c r="WSV249" s="171"/>
      <c r="WSW249" s="171"/>
      <c r="WSX249" s="171"/>
      <c r="WSY249" s="171"/>
      <c r="WSZ249" s="171"/>
      <c r="WTA249" s="171"/>
      <c r="WTB249" s="171"/>
      <c r="WTC249" s="171"/>
      <c r="WTD249" s="171"/>
      <c r="WTE249" s="171"/>
      <c r="WTF249" s="171"/>
      <c r="WTG249" s="171"/>
      <c r="WTH249" s="171"/>
      <c r="WTI249" s="171"/>
      <c r="WTJ249" s="171"/>
      <c r="WTK249" s="171"/>
      <c r="WTL249" s="171"/>
      <c r="WTM249" s="171"/>
      <c r="WTN249" s="171"/>
      <c r="WTO249" s="171"/>
      <c r="WTP249" s="171"/>
      <c r="WTQ249" s="171"/>
      <c r="WTR249" s="171"/>
      <c r="WTS249" s="171"/>
      <c r="WTT249" s="171"/>
      <c r="WTU249" s="171"/>
      <c r="WTV249" s="171"/>
      <c r="WTW249" s="171"/>
      <c r="WTX249" s="171"/>
      <c r="WTY249" s="171"/>
      <c r="WTZ249" s="171"/>
      <c r="WUA249" s="171"/>
      <c r="WUB249" s="171"/>
      <c r="WUC249" s="171"/>
      <c r="WUD249" s="171"/>
      <c r="WUE249" s="171"/>
      <c r="WUF249" s="171"/>
      <c r="WUG249" s="171"/>
      <c r="WUH249" s="171"/>
      <c r="WUI249" s="171"/>
      <c r="WUJ249" s="171"/>
      <c r="WUK249" s="171"/>
      <c r="WUL249" s="171"/>
      <c r="WUM249" s="171"/>
      <c r="WUN249" s="171"/>
      <c r="WUO249" s="171"/>
      <c r="WUP249" s="171"/>
      <c r="WUQ249" s="171"/>
      <c r="WUR249" s="171"/>
      <c r="WUS249" s="171"/>
      <c r="WUT249" s="171"/>
      <c r="WUU249" s="171"/>
      <c r="WUV249" s="171"/>
      <c r="WUW249" s="171"/>
      <c r="WUX249" s="171"/>
      <c r="WUY249" s="171"/>
      <c r="WUZ249" s="171"/>
      <c r="WVA249" s="171"/>
      <c r="WVB249" s="171"/>
      <c r="WVC249" s="171"/>
      <c r="WVD249" s="171"/>
      <c r="WVE249" s="171"/>
      <c r="WVF249" s="171"/>
      <c r="WVG249" s="171"/>
      <c r="WVH249" s="171"/>
      <c r="WVI249" s="171"/>
      <c r="WVJ249" s="171"/>
      <c r="WVK249" s="171"/>
      <c r="WVL249" s="171"/>
      <c r="WVM249" s="171"/>
      <c r="WVN249" s="171"/>
      <c r="WVO249" s="171"/>
      <c r="WVP249" s="171"/>
      <c r="WVQ249" s="171"/>
      <c r="WVR249" s="171"/>
      <c r="WVS249" s="171"/>
      <c r="WVT249" s="171"/>
      <c r="WVU249" s="171"/>
      <c r="WVV249" s="171"/>
      <c r="WVW249" s="171"/>
      <c r="WVX249" s="171"/>
      <c r="WVY249" s="171"/>
      <c r="WVZ249" s="171"/>
      <c r="WWA249" s="171"/>
      <c r="WWB249" s="171"/>
      <c r="WWC249" s="171"/>
      <c r="WWD249" s="171"/>
      <c r="WWE249" s="171"/>
      <c r="WWF249" s="171"/>
      <c r="WWG249" s="171"/>
      <c r="WWH249" s="171"/>
      <c r="WWI249" s="171"/>
    </row>
    <row r="250" spans="1:16155" s="247" customFormat="1" ht="33" hidden="1" x14ac:dyDescent="0.3">
      <c r="A250" s="234" t="s">
        <v>1088</v>
      </c>
      <c r="B250" s="12" t="s">
        <v>58</v>
      </c>
      <c r="C250" s="9" t="s">
        <v>260</v>
      </c>
      <c r="D250" s="14" t="s">
        <v>254</v>
      </c>
      <c r="E250" s="9"/>
      <c r="F250" s="9">
        <v>24</v>
      </c>
      <c r="G250" s="9">
        <v>60</v>
      </c>
      <c r="H250" s="9" t="s">
        <v>54</v>
      </c>
      <c r="I250" s="9" t="s">
        <v>59</v>
      </c>
      <c r="J250" s="9" t="s">
        <v>60</v>
      </c>
      <c r="K250" s="10">
        <v>6360</v>
      </c>
      <c r="L250" s="171"/>
      <c r="M250" s="9"/>
      <c r="N250" s="9"/>
      <c r="O250" s="9"/>
      <c r="P250" s="9"/>
      <c r="Q250" s="9" t="s">
        <v>29</v>
      </c>
      <c r="R250" s="9" t="s">
        <v>29</v>
      </c>
      <c r="S250" s="9" t="s">
        <v>29</v>
      </c>
      <c r="T250" s="9"/>
      <c r="U250" s="9"/>
      <c r="V250" s="9"/>
      <c r="W250" s="9"/>
      <c r="X250" s="9"/>
      <c r="Y250" s="9"/>
      <c r="Z250" s="9"/>
      <c r="AA250" s="9"/>
      <c r="AB250" s="246"/>
      <c r="AC250" s="171"/>
      <c r="AD250" s="171"/>
      <c r="AE250" s="171"/>
      <c r="AF250" s="171"/>
      <c r="AG250" s="171"/>
      <c r="AH250" s="171"/>
      <c r="AI250" s="171"/>
      <c r="AJ250" s="171"/>
      <c r="AK250" s="171"/>
      <c r="AL250" s="171"/>
      <c r="AM250" s="171"/>
      <c r="AN250" s="171"/>
      <c r="AO250" s="171"/>
      <c r="AP250" s="171"/>
    </row>
    <row r="251" spans="1:16155" s="247" customFormat="1" hidden="1" x14ac:dyDescent="0.3">
      <c r="A251" s="234" t="s">
        <v>1099</v>
      </c>
      <c r="B251" s="12" t="s">
        <v>58</v>
      </c>
      <c r="C251" s="13"/>
      <c r="D251" s="14" t="s">
        <v>157</v>
      </c>
      <c r="E251" s="9" t="s">
        <v>57</v>
      </c>
      <c r="F251" s="9" t="s">
        <v>57</v>
      </c>
      <c r="G251" s="9" t="s">
        <v>57</v>
      </c>
      <c r="H251" s="9" t="s">
        <v>50</v>
      </c>
      <c r="I251" s="9" t="s">
        <v>59</v>
      </c>
      <c r="J251" s="9" t="s">
        <v>60</v>
      </c>
      <c r="K251" s="10">
        <v>6360</v>
      </c>
      <c r="L251" s="171"/>
      <c r="M251" s="9"/>
      <c r="N251" s="9"/>
      <c r="O251" s="9"/>
      <c r="P251" s="9"/>
      <c r="Q251" s="9"/>
      <c r="R251" s="9" t="s">
        <v>29</v>
      </c>
      <c r="S251" s="9" t="s">
        <v>29</v>
      </c>
      <c r="T251" s="9"/>
      <c r="U251" s="9"/>
      <c r="V251" s="9"/>
      <c r="W251" s="9"/>
      <c r="X251" s="9"/>
      <c r="Y251" s="9"/>
      <c r="Z251" s="9"/>
      <c r="AA251" s="9"/>
      <c r="AB251" s="246"/>
      <c r="AC251" s="171"/>
      <c r="AD251" s="171"/>
      <c r="AE251" s="171"/>
      <c r="AF251" s="171"/>
      <c r="AG251" s="171"/>
      <c r="AH251" s="171"/>
      <c r="AI251" s="171"/>
      <c r="AJ251" s="171"/>
      <c r="AK251" s="171"/>
      <c r="AL251" s="171"/>
      <c r="AM251" s="171"/>
      <c r="AN251" s="171"/>
      <c r="AO251" s="171"/>
      <c r="AP251" s="171"/>
    </row>
    <row r="252" spans="1:16155" s="247" customFormat="1" ht="33" hidden="1" x14ac:dyDescent="0.3">
      <c r="A252" s="234" t="s">
        <v>1319</v>
      </c>
      <c r="B252" s="12" t="s">
        <v>58</v>
      </c>
      <c r="C252" s="13"/>
      <c r="D252" s="14" t="s">
        <v>308</v>
      </c>
      <c r="E252" s="9"/>
      <c r="F252" s="9">
        <v>170</v>
      </c>
      <c r="G252" s="9"/>
      <c r="H252" s="9" t="s">
        <v>50</v>
      </c>
      <c r="I252" s="9" t="s">
        <v>318</v>
      </c>
      <c r="J252" s="9" t="s">
        <v>60</v>
      </c>
      <c r="K252" s="10">
        <v>6360</v>
      </c>
      <c r="L252" s="171"/>
      <c r="M252" s="9"/>
      <c r="N252" s="9"/>
      <c r="O252" s="9"/>
      <c r="P252" s="9"/>
      <c r="Q252" s="9"/>
      <c r="R252" s="9" t="s">
        <v>29</v>
      </c>
      <c r="S252" s="9"/>
      <c r="T252" s="9"/>
      <c r="U252" s="9"/>
      <c r="V252" s="9"/>
      <c r="W252" s="9"/>
      <c r="X252" s="9"/>
      <c r="Y252" s="9"/>
      <c r="Z252" s="9"/>
      <c r="AA252" s="9"/>
      <c r="AB252" s="246"/>
      <c r="AC252" s="171"/>
      <c r="AD252" s="171"/>
      <c r="AE252" s="171"/>
      <c r="AF252" s="171"/>
      <c r="AG252" s="171"/>
      <c r="AH252" s="171"/>
      <c r="AI252" s="171"/>
      <c r="AJ252" s="171"/>
      <c r="AK252" s="171"/>
    </row>
    <row r="253" spans="1:16155" ht="66" hidden="1" x14ac:dyDescent="0.3">
      <c r="A253" s="234" t="s">
        <v>1094</v>
      </c>
      <c r="B253" s="12" t="s">
        <v>58</v>
      </c>
      <c r="C253" s="13"/>
      <c r="D253" s="14" t="s">
        <v>356</v>
      </c>
      <c r="E253" s="9"/>
      <c r="F253" s="9"/>
      <c r="G253" s="9">
        <f>287+413</f>
        <v>700</v>
      </c>
      <c r="H253" s="9" t="s">
        <v>1424</v>
      </c>
      <c r="I253" s="9" t="s">
        <v>318</v>
      </c>
      <c r="J253" s="9" t="s">
        <v>60</v>
      </c>
      <c r="K253" s="10">
        <v>6360</v>
      </c>
      <c r="M253" s="9"/>
      <c r="N253" s="9"/>
      <c r="O253" s="9"/>
      <c r="P253" s="9"/>
      <c r="Q253" s="9"/>
      <c r="R253" s="9" t="s">
        <v>29</v>
      </c>
      <c r="S253" s="9"/>
      <c r="T253" s="9"/>
      <c r="U253" s="9"/>
      <c r="V253" s="9"/>
      <c r="W253" s="9"/>
      <c r="X253" s="9"/>
      <c r="Y253" s="9"/>
      <c r="Z253" s="9"/>
      <c r="AA253" s="9"/>
      <c r="AL253" s="247"/>
      <c r="AM253" s="247"/>
      <c r="AN253" s="247"/>
      <c r="AO253" s="247"/>
      <c r="AP253" s="247"/>
      <c r="AQ253" s="247"/>
      <c r="AR253" s="247"/>
      <c r="AS253" s="247"/>
      <c r="AT253" s="247"/>
      <c r="AU253" s="247"/>
      <c r="AV253" s="247"/>
      <c r="AW253" s="247"/>
      <c r="AX253" s="247"/>
      <c r="AY253" s="247"/>
      <c r="AZ253" s="247"/>
      <c r="BA253" s="247"/>
      <c r="BB253" s="247"/>
      <c r="BC253" s="247"/>
      <c r="BD253" s="247"/>
      <c r="BE253" s="247"/>
      <c r="BF253" s="247"/>
      <c r="BG253" s="247"/>
      <c r="BH253" s="247"/>
      <c r="BI253" s="247"/>
      <c r="BJ253" s="247"/>
      <c r="BK253" s="247"/>
      <c r="BL253" s="247"/>
      <c r="BM253" s="247"/>
      <c r="BN253" s="247"/>
      <c r="BO253" s="247"/>
      <c r="BP253" s="247"/>
      <c r="BQ253" s="247"/>
      <c r="BR253" s="247"/>
      <c r="BS253" s="247"/>
      <c r="BT253" s="247"/>
      <c r="BU253" s="247"/>
      <c r="BV253" s="247"/>
      <c r="BW253" s="247"/>
      <c r="BX253" s="247"/>
      <c r="BY253" s="247"/>
      <c r="BZ253" s="247"/>
      <c r="CA253" s="247"/>
      <c r="CB253" s="247"/>
      <c r="CC253" s="247"/>
      <c r="CD253" s="247"/>
      <c r="CE253" s="247"/>
      <c r="CF253" s="247"/>
      <c r="CG253" s="247"/>
      <c r="CH253" s="247"/>
      <c r="CI253" s="247"/>
      <c r="CJ253" s="247"/>
      <c r="CK253" s="247"/>
      <c r="CL253" s="247"/>
      <c r="CM253" s="247"/>
      <c r="CN253" s="247"/>
      <c r="CO253" s="247"/>
      <c r="CP253" s="247"/>
      <c r="CQ253" s="247"/>
      <c r="CR253" s="247"/>
      <c r="CS253" s="247"/>
      <c r="CT253" s="247"/>
      <c r="CU253" s="247"/>
      <c r="CV253" s="247"/>
      <c r="CW253" s="247"/>
      <c r="CX253" s="247"/>
      <c r="CY253" s="247"/>
      <c r="CZ253" s="247"/>
      <c r="DA253" s="247"/>
      <c r="DB253" s="247"/>
      <c r="DC253" s="247"/>
      <c r="DD253" s="247"/>
      <c r="DE253" s="247"/>
      <c r="DF253" s="247"/>
      <c r="DG253" s="247"/>
      <c r="DH253" s="247"/>
      <c r="DI253" s="247"/>
      <c r="DJ253" s="247"/>
      <c r="DK253" s="247"/>
      <c r="DL253" s="247"/>
      <c r="DM253" s="247"/>
      <c r="DN253" s="247"/>
      <c r="DO253" s="247"/>
      <c r="DP253" s="247"/>
      <c r="DQ253" s="247"/>
      <c r="DR253" s="247"/>
      <c r="DS253" s="247"/>
      <c r="DT253" s="247"/>
      <c r="DU253" s="247"/>
      <c r="DV253" s="247"/>
      <c r="DW253" s="247"/>
      <c r="DX253" s="247"/>
      <c r="DY253" s="247"/>
      <c r="DZ253" s="247"/>
      <c r="EA253" s="247"/>
      <c r="EB253" s="247"/>
      <c r="EC253" s="247"/>
      <c r="ED253" s="247"/>
      <c r="EE253" s="247"/>
      <c r="EF253" s="247"/>
      <c r="EG253" s="247"/>
      <c r="EH253" s="247"/>
      <c r="EI253" s="247"/>
      <c r="EJ253" s="247"/>
      <c r="EK253" s="247"/>
      <c r="EL253" s="247"/>
      <c r="EM253" s="247"/>
      <c r="EN253" s="247"/>
      <c r="EO253" s="247"/>
      <c r="EP253" s="247"/>
      <c r="EQ253" s="247"/>
      <c r="ER253" s="247"/>
      <c r="ES253" s="247"/>
      <c r="ET253" s="247"/>
      <c r="EU253" s="247"/>
      <c r="EV253" s="247"/>
      <c r="EW253" s="247"/>
      <c r="EX253" s="247"/>
      <c r="EY253" s="247"/>
      <c r="EZ253" s="247"/>
      <c r="FA253" s="247"/>
      <c r="FB253" s="247"/>
      <c r="FC253" s="247"/>
      <c r="FD253" s="247"/>
      <c r="FE253" s="247"/>
      <c r="FF253" s="247"/>
      <c r="FG253" s="247"/>
      <c r="FH253" s="247"/>
      <c r="FI253" s="247"/>
      <c r="FJ253" s="247"/>
      <c r="FK253" s="247"/>
      <c r="FL253" s="247"/>
      <c r="FM253" s="247"/>
      <c r="FN253" s="247"/>
      <c r="FO253" s="247"/>
      <c r="FP253" s="247"/>
      <c r="FQ253" s="247"/>
      <c r="FR253" s="247"/>
      <c r="FS253" s="247"/>
      <c r="FT253" s="247"/>
      <c r="FU253" s="247"/>
      <c r="FV253" s="247"/>
      <c r="FW253" s="247"/>
      <c r="FX253" s="247"/>
      <c r="FY253" s="247"/>
      <c r="FZ253" s="247"/>
      <c r="GA253" s="247"/>
      <c r="GB253" s="247"/>
      <c r="GC253" s="247"/>
      <c r="GD253" s="247"/>
      <c r="GE253" s="247"/>
      <c r="GF253" s="247"/>
      <c r="GG253" s="247"/>
      <c r="GH253" s="247"/>
      <c r="GI253" s="247"/>
      <c r="GJ253" s="247"/>
      <c r="GK253" s="247"/>
      <c r="GL253" s="247"/>
      <c r="GM253" s="247"/>
      <c r="GN253" s="247"/>
      <c r="GO253" s="247"/>
      <c r="GP253" s="247"/>
      <c r="GQ253" s="247"/>
      <c r="GR253" s="247"/>
      <c r="GS253" s="247"/>
      <c r="GT253" s="247"/>
      <c r="GU253" s="247"/>
      <c r="GV253" s="247"/>
      <c r="GW253" s="247"/>
      <c r="GX253" s="247"/>
      <c r="GY253" s="247"/>
      <c r="GZ253" s="247"/>
      <c r="HA253" s="247"/>
      <c r="HB253" s="247"/>
      <c r="HC253" s="247"/>
      <c r="HD253" s="247"/>
      <c r="HE253" s="247"/>
      <c r="HF253" s="247"/>
      <c r="HG253" s="247"/>
      <c r="HH253" s="247"/>
      <c r="HI253" s="247"/>
      <c r="HJ253" s="247"/>
      <c r="HK253" s="247"/>
      <c r="HL253" s="247"/>
      <c r="HM253" s="247"/>
      <c r="HN253" s="247"/>
      <c r="HO253" s="247"/>
      <c r="HP253" s="247"/>
      <c r="HQ253" s="247"/>
      <c r="HR253" s="247"/>
      <c r="HS253" s="247"/>
      <c r="HT253" s="247"/>
      <c r="HU253" s="247"/>
      <c r="HV253" s="247"/>
      <c r="HW253" s="247"/>
      <c r="HX253" s="247"/>
      <c r="HY253" s="247"/>
      <c r="HZ253" s="247"/>
      <c r="IA253" s="247"/>
      <c r="IB253" s="247"/>
      <c r="IC253" s="247"/>
      <c r="ID253" s="247"/>
      <c r="IE253" s="247"/>
      <c r="IF253" s="247"/>
      <c r="IG253" s="247"/>
      <c r="IH253" s="247"/>
      <c r="II253" s="247"/>
      <c r="IJ253" s="247"/>
      <c r="IK253" s="247"/>
      <c r="IL253" s="247"/>
      <c r="IM253" s="247"/>
      <c r="IN253" s="247"/>
      <c r="IO253" s="247"/>
      <c r="IP253" s="247"/>
      <c r="IQ253" s="247"/>
      <c r="IR253" s="247"/>
      <c r="IS253" s="247"/>
      <c r="IT253" s="247"/>
      <c r="IU253" s="247"/>
      <c r="IV253" s="247"/>
      <c r="IW253" s="247"/>
      <c r="IX253" s="247"/>
      <c r="IY253" s="247"/>
      <c r="IZ253" s="247"/>
      <c r="JA253" s="247"/>
      <c r="JB253" s="247"/>
      <c r="JC253" s="247"/>
      <c r="JD253" s="247"/>
      <c r="JE253" s="247"/>
      <c r="JF253" s="247"/>
      <c r="JG253" s="247"/>
      <c r="JH253" s="247"/>
      <c r="JI253" s="247"/>
      <c r="JJ253" s="247"/>
      <c r="JK253" s="247"/>
      <c r="JL253" s="247"/>
      <c r="JM253" s="247"/>
      <c r="JN253" s="247"/>
      <c r="JO253" s="247"/>
      <c r="JP253" s="247"/>
      <c r="JQ253" s="247"/>
      <c r="JR253" s="247"/>
      <c r="JS253" s="247"/>
      <c r="JT253" s="247"/>
      <c r="JU253" s="247"/>
      <c r="JV253" s="247"/>
      <c r="JW253" s="247"/>
      <c r="JX253" s="247"/>
      <c r="JY253" s="247"/>
      <c r="JZ253" s="247"/>
      <c r="KA253" s="247"/>
      <c r="KB253" s="247"/>
      <c r="KC253" s="247"/>
      <c r="KD253" s="247"/>
      <c r="KE253" s="247"/>
      <c r="KF253" s="247"/>
      <c r="KG253" s="247"/>
      <c r="KH253" s="247"/>
      <c r="KI253" s="247"/>
      <c r="KJ253" s="247"/>
      <c r="KK253" s="247"/>
      <c r="KL253" s="247"/>
      <c r="KM253" s="247"/>
      <c r="KN253" s="247"/>
      <c r="KO253" s="247"/>
      <c r="KP253" s="247"/>
      <c r="KQ253" s="247"/>
      <c r="KR253" s="247"/>
      <c r="KS253" s="247"/>
      <c r="KT253" s="247"/>
      <c r="KU253" s="247"/>
      <c r="KV253" s="247"/>
      <c r="KW253" s="247"/>
      <c r="KX253" s="247"/>
      <c r="KY253" s="247"/>
      <c r="KZ253" s="247"/>
      <c r="LA253" s="247"/>
      <c r="LB253" s="247"/>
      <c r="LC253" s="247"/>
      <c r="LD253" s="247"/>
      <c r="LE253" s="247"/>
      <c r="LF253" s="247"/>
      <c r="LG253" s="247"/>
      <c r="LH253" s="247"/>
      <c r="LI253" s="247"/>
      <c r="LJ253" s="247"/>
      <c r="LK253" s="247"/>
      <c r="LL253" s="247"/>
      <c r="LM253" s="247"/>
      <c r="LN253" s="247"/>
      <c r="LO253" s="247"/>
      <c r="LP253" s="247"/>
      <c r="LQ253" s="247"/>
      <c r="LR253" s="247"/>
      <c r="LS253" s="247"/>
      <c r="LT253" s="247"/>
      <c r="LU253" s="247"/>
      <c r="LV253" s="247"/>
      <c r="LW253" s="247"/>
      <c r="LX253" s="247"/>
      <c r="LY253" s="247"/>
      <c r="LZ253" s="247"/>
      <c r="MA253" s="247"/>
      <c r="MB253" s="247"/>
      <c r="MC253" s="247"/>
      <c r="MD253" s="247"/>
      <c r="ME253" s="247"/>
      <c r="MF253" s="247"/>
      <c r="MG253" s="247"/>
      <c r="MH253" s="247"/>
      <c r="MI253" s="247"/>
      <c r="MJ253" s="247"/>
      <c r="MK253" s="247"/>
      <c r="ML253" s="247"/>
      <c r="MM253" s="247"/>
      <c r="MN253" s="247"/>
      <c r="MO253" s="247"/>
      <c r="MP253" s="247"/>
      <c r="MQ253" s="247"/>
      <c r="MR253" s="247"/>
      <c r="MS253" s="247"/>
      <c r="MT253" s="247"/>
      <c r="MU253" s="247"/>
      <c r="MV253" s="247"/>
      <c r="MW253" s="247"/>
      <c r="MX253" s="247"/>
      <c r="MY253" s="247"/>
      <c r="MZ253" s="247"/>
      <c r="NA253" s="247"/>
      <c r="NB253" s="247"/>
      <c r="NC253" s="247"/>
      <c r="ND253" s="247"/>
      <c r="NE253" s="247"/>
      <c r="NF253" s="247"/>
      <c r="NG253" s="247"/>
      <c r="NH253" s="247"/>
      <c r="NI253" s="247"/>
      <c r="NJ253" s="247"/>
      <c r="NK253" s="247"/>
      <c r="NL253" s="247"/>
      <c r="NM253" s="247"/>
      <c r="NN253" s="247"/>
      <c r="NO253" s="247"/>
      <c r="NP253" s="247"/>
      <c r="NQ253" s="247"/>
      <c r="NR253" s="247"/>
      <c r="NS253" s="247"/>
      <c r="NT253" s="247"/>
      <c r="NU253" s="247"/>
      <c r="NV253" s="247"/>
      <c r="NW253" s="247"/>
      <c r="NX253" s="247"/>
      <c r="NY253" s="247"/>
      <c r="NZ253" s="247"/>
      <c r="OA253" s="247"/>
      <c r="OB253" s="247"/>
      <c r="OC253" s="247"/>
      <c r="OD253" s="247"/>
      <c r="OE253" s="247"/>
      <c r="OF253" s="247"/>
      <c r="OG253" s="247"/>
      <c r="OH253" s="247"/>
      <c r="OI253" s="247"/>
      <c r="OJ253" s="247"/>
      <c r="OK253" s="247"/>
      <c r="OL253" s="247"/>
      <c r="OM253" s="247"/>
      <c r="ON253" s="247"/>
      <c r="OO253" s="247"/>
      <c r="OP253" s="247"/>
      <c r="OQ253" s="247"/>
      <c r="OR253" s="247"/>
      <c r="OS253" s="247"/>
      <c r="OT253" s="247"/>
      <c r="OU253" s="247"/>
      <c r="OV253" s="247"/>
      <c r="OW253" s="247"/>
      <c r="OX253" s="247"/>
      <c r="OY253" s="247"/>
      <c r="OZ253" s="247"/>
      <c r="PA253" s="247"/>
      <c r="PB253" s="247"/>
      <c r="PC253" s="247"/>
      <c r="PD253" s="247"/>
      <c r="PE253" s="247"/>
      <c r="PF253" s="247"/>
      <c r="PG253" s="247"/>
      <c r="PH253" s="247"/>
      <c r="PI253" s="247"/>
      <c r="PJ253" s="247"/>
      <c r="PK253" s="247"/>
      <c r="PL253" s="247"/>
      <c r="PM253" s="247"/>
      <c r="PN253" s="247"/>
      <c r="PO253" s="247"/>
      <c r="PP253" s="247"/>
      <c r="PQ253" s="247"/>
      <c r="PR253" s="247"/>
      <c r="PS253" s="247"/>
      <c r="PT253" s="247"/>
      <c r="PU253" s="247"/>
      <c r="PV253" s="247"/>
      <c r="PW253" s="247"/>
      <c r="PX253" s="247"/>
      <c r="PY253" s="247"/>
      <c r="PZ253" s="247"/>
      <c r="QA253" s="247"/>
      <c r="QB253" s="247"/>
      <c r="QC253" s="247"/>
      <c r="QD253" s="247"/>
      <c r="QE253" s="247"/>
      <c r="QF253" s="247"/>
      <c r="QG253" s="247"/>
      <c r="QH253" s="247"/>
      <c r="QI253" s="247"/>
      <c r="QJ253" s="247"/>
      <c r="QK253" s="247"/>
      <c r="QL253" s="247"/>
      <c r="QM253" s="247"/>
      <c r="QN253" s="247"/>
      <c r="QO253" s="247"/>
      <c r="QP253" s="247"/>
      <c r="QQ253" s="247"/>
      <c r="QR253" s="247"/>
      <c r="QS253" s="247"/>
      <c r="QT253" s="247"/>
      <c r="QU253" s="247"/>
      <c r="QV253" s="247"/>
      <c r="QW253" s="247"/>
      <c r="QX253" s="247"/>
      <c r="QY253" s="247"/>
      <c r="QZ253" s="247"/>
      <c r="RA253" s="247"/>
      <c r="RB253" s="247"/>
      <c r="RC253" s="247"/>
      <c r="RD253" s="247"/>
      <c r="RE253" s="247"/>
      <c r="RF253" s="247"/>
      <c r="RG253" s="247"/>
      <c r="RH253" s="247"/>
      <c r="RI253" s="247"/>
      <c r="RJ253" s="247"/>
      <c r="RK253" s="247"/>
      <c r="RL253" s="247"/>
      <c r="RM253" s="247"/>
      <c r="RN253" s="247"/>
      <c r="RO253" s="247"/>
      <c r="RP253" s="247"/>
      <c r="RQ253" s="247"/>
      <c r="RR253" s="247"/>
      <c r="RS253" s="247"/>
      <c r="RT253" s="247"/>
      <c r="RU253" s="247"/>
      <c r="RV253" s="247"/>
      <c r="RW253" s="247"/>
      <c r="RX253" s="247"/>
      <c r="RY253" s="247"/>
      <c r="RZ253" s="247"/>
      <c r="SA253" s="247"/>
      <c r="SB253" s="247"/>
      <c r="SC253" s="247"/>
      <c r="SD253" s="247"/>
      <c r="SE253" s="247"/>
      <c r="SF253" s="247"/>
      <c r="SG253" s="247"/>
      <c r="SH253" s="247"/>
      <c r="SI253" s="247"/>
      <c r="SJ253" s="247"/>
      <c r="SK253" s="247"/>
      <c r="SL253" s="247"/>
      <c r="SM253" s="247"/>
      <c r="SN253" s="247"/>
      <c r="SO253" s="247"/>
      <c r="SP253" s="247"/>
      <c r="SQ253" s="247"/>
      <c r="SR253" s="247"/>
      <c r="SS253" s="247"/>
      <c r="ST253" s="247"/>
      <c r="SU253" s="247"/>
      <c r="SV253" s="247"/>
      <c r="SW253" s="247"/>
      <c r="SX253" s="247"/>
      <c r="SY253" s="247"/>
      <c r="SZ253" s="247"/>
      <c r="TA253" s="247"/>
      <c r="TB253" s="247"/>
      <c r="TC253" s="247"/>
      <c r="TD253" s="247"/>
      <c r="TE253" s="247"/>
      <c r="TF253" s="247"/>
      <c r="TG253" s="247"/>
      <c r="TH253" s="247"/>
      <c r="TI253" s="247"/>
      <c r="TJ253" s="247"/>
      <c r="TK253" s="247"/>
      <c r="TL253" s="247"/>
      <c r="TM253" s="247"/>
      <c r="TN253" s="247"/>
      <c r="TO253" s="247"/>
      <c r="TP253" s="247"/>
      <c r="TQ253" s="247"/>
      <c r="TR253" s="247"/>
      <c r="TS253" s="247"/>
      <c r="TT253" s="247"/>
      <c r="TU253" s="247"/>
      <c r="TV253" s="247"/>
      <c r="TW253" s="247"/>
      <c r="TX253" s="247"/>
      <c r="TY253" s="247"/>
      <c r="TZ253" s="247"/>
      <c r="UA253" s="247"/>
      <c r="UB253" s="247"/>
      <c r="UC253" s="247"/>
      <c r="UD253" s="247"/>
      <c r="UE253" s="247"/>
      <c r="UF253" s="247"/>
      <c r="UG253" s="247"/>
      <c r="UH253" s="247"/>
      <c r="UI253" s="247"/>
      <c r="UJ253" s="247"/>
      <c r="UK253" s="247"/>
      <c r="UL253" s="247"/>
      <c r="UM253" s="247"/>
      <c r="UN253" s="247"/>
      <c r="UO253" s="247"/>
      <c r="UP253" s="247"/>
      <c r="UQ253" s="247"/>
      <c r="UR253" s="247"/>
      <c r="US253" s="247"/>
      <c r="UT253" s="247"/>
      <c r="UU253" s="247"/>
      <c r="UV253" s="247"/>
      <c r="UW253" s="247"/>
      <c r="UX253" s="247"/>
      <c r="UY253" s="247"/>
      <c r="UZ253" s="247"/>
      <c r="VA253" s="247"/>
      <c r="VB253" s="247"/>
      <c r="VC253" s="247"/>
      <c r="VD253" s="247"/>
      <c r="VE253" s="247"/>
      <c r="VF253" s="247"/>
      <c r="VG253" s="247"/>
      <c r="VH253" s="247"/>
      <c r="VI253" s="247"/>
      <c r="VJ253" s="247"/>
      <c r="VK253" s="247"/>
      <c r="VL253" s="247"/>
      <c r="VM253" s="247"/>
      <c r="VN253" s="247"/>
      <c r="VO253" s="247"/>
      <c r="VP253" s="247"/>
      <c r="VQ253" s="247"/>
      <c r="VR253" s="247"/>
      <c r="VS253" s="247"/>
      <c r="VT253" s="247"/>
      <c r="VU253" s="247"/>
      <c r="VV253" s="247"/>
      <c r="VW253" s="247"/>
      <c r="VX253" s="247"/>
      <c r="VY253" s="247"/>
      <c r="VZ253" s="247"/>
      <c r="WA253" s="247"/>
      <c r="WB253" s="247"/>
      <c r="WC253" s="247"/>
      <c r="WD253" s="247"/>
      <c r="WE253" s="247"/>
      <c r="WF253" s="247"/>
      <c r="WG253" s="247"/>
      <c r="WH253" s="247"/>
      <c r="WI253" s="247"/>
      <c r="WJ253" s="247"/>
      <c r="WK253" s="247"/>
      <c r="WL253" s="247"/>
      <c r="WM253" s="247"/>
      <c r="WN253" s="247"/>
      <c r="WO253" s="247"/>
      <c r="WP253" s="247"/>
      <c r="WQ253" s="247"/>
      <c r="WR253" s="247"/>
      <c r="WS253" s="247"/>
      <c r="WT253" s="247"/>
      <c r="WU253" s="247"/>
      <c r="WV253" s="247"/>
      <c r="WW253" s="247"/>
      <c r="WX253" s="247"/>
      <c r="WY253" s="247"/>
      <c r="WZ253" s="247"/>
      <c r="XA253" s="247"/>
      <c r="XB253" s="247"/>
      <c r="XC253" s="247"/>
      <c r="XD253" s="247"/>
      <c r="XE253" s="247"/>
      <c r="XF253" s="247"/>
      <c r="XG253" s="247"/>
      <c r="XH253" s="247"/>
      <c r="XI253" s="247"/>
      <c r="XJ253" s="247"/>
      <c r="XK253" s="247"/>
      <c r="XL253" s="247"/>
      <c r="XM253" s="247"/>
      <c r="XN253" s="247"/>
      <c r="XO253" s="247"/>
      <c r="XP253" s="247"/>
      <c r="XQ253" s="247"/>
      <c r="XR253" s="247"/>
      <c r="XS253" s="247"/>
      <c r="XT253" s="247"/>
      <c r="XU253" s="247"/>
      <c r="XV253" s="247"/>
      <c r="XW253" s="247"/>
      <c r="XX253" s="247"/>
      <c r="XY253" s="247"/>
      <c r="XZ253" s="247"/>
      <c r="YA253" s="247"/>
      <c r="YB253" s="247"/>
      <c r="YC253" s="247"/>
      <c r="YD253" s="247"/>
      <c r="YE253" s="247"/>
      <c r="YF253" s="247"/>
      <c r="YG253" s="247"/>
      <c r="YH253" s="247"/>
      <c r="YI253" s="247"/>
      <c r="YJ253" s="247"/>
      <c r="YK253" s="247"/>
      <c r="YL253" s="247"/>
      <c r="YM253" s="247"/>
      <c r="YN253" s="247"/>
      <c r="YO253" s="247"/>
      <c r="YP253" s="247"/>
      <c r="YQ253" s="247"/>
      <c r="YR253" s="247"/>
      <c r="YS253" s="247"/>
      <c r="YT253" s="247"/>
      <c r="YU253" s="247"/>
      <c r="YV253" s="247"/>
      <c r="YW253" s="247"/>
      <c r="YX253" s="247"/>
      <c r="YY253" s="247"/>
      <c r="YZ253" s="247"/>
      <c r="ZA253" s="247"/>
      <c r="ZB253" s="247"/>
      <c r="ZC253" s="247"/>
      <c r="ZD253" s="247"/>
      <c r="ZE253" s="247"/>
      <c r="ZF253" s="247"/>
      <c r="ZG253" s="247"/>
      <c r="ZH253" s="247"/>
      <c r="ZI253" s="247"/>
      <c r="ZJ253" s="247"/>
      <c r="ZK253" s="247"/>
      <c r="ZL253" s="247"/>
      <c r="ZM253" s="247"/>
      <c r="ZN253" s="247"/>
      <c r="ZO253" s="247"/>
      <c r="ZP253" s="247"/>
      <c r="ZQ253" s="247"/>
      <c r="ZR253" s="247"/>
      <c r="ZS253" s="247"/>
      <c r="ZT253" s="247"/>
      <c r="ZU253" s="247"/>
      <c r="ZV253" s="247"/>
      <c r="ZW253" s="247"/>
      <c r="ZX253" s="247"/>
      <c r="ZY253" s="247"/>
      <c r="ZZ253" s="247"/>
      <c r="AAA253" s="247"/>
      <c r="AAB253" s="247"/>
      <c r="AAC253" s="247"/>
      <c r="AAD253" s="247"/>
      <c r="AAE253" s="247"/>
      <c r="AAF253" s="247"/>
      <c r="AAG253" s="247"/>
      <c r="AAH253" s="247"/>
      <c r="AAI253" s="247"/>
      <c r="AAJ253" s="247"/>
      <c r="AAK253" s="247"/>
      <c r="AAL253" s="247"/>
      <c r="AAM253" s="247"/>
      <c r="AAN253" s="247"/>
      <c r="AAO253" s="247"/>
      <c r="AAP253" s="247"/>
      <c r="AAQ253" s="247"/>
      <c r="AAR253" s="247"/>
      <c r="AAS253" s="247"/>
      <c r="AAT253" s="247"/>
      <c r="AAU253" s="247"/>
      <c r="AAV253" s="247"/>
      <c r="AAW253" s="247"/>
      <c r="AAX253" s="247"/>
      <c r="AAY253" s="247"/>
      <c r="AAZ253" s="247"/>
      <c r="ABA253" s="247"/>
      <c r="ABB253" s="247"/>
      <c r="ABC253" s="247"/>
      <c r="ABD253" s="247"/>
      <c r="ABE253" s="247"/>
      <c r="ABF253" s="247"/>
      <c r="ABG253" s="247"/>
      <c r="ABH253" s="247"/>
      <c r="ABI253" s="247"/>
      <c r="ABJ253" s="247"/>
      <c r="ABK253" s="247"/>
      <c r="ABL253" s="247"/>
      <c r="ABM253" s="247"/>
      <c r="ABN253" s="247"/>
      <c r="ABO253" s="247"/>
      <c r="ABP253" s="247"/>
      <c r="ABQ253" s="247"/>
      <c r="ABR253" s="247"/>
      <c r="ABS253" s="247"/>
      <c r="ABT253" s="247"/>
      <c r="ABU253" s="247"/>
      <c r="ABV253" s="247"/>
      <c r="ABW253" s="247"/>
      <c r="ABX253" s="247"/>
      <c r="ABY253" s="247"/>
      <c r="ABZ253" s="247"/>
      <c r="ACA253" s="247"/>
      <c r="ACB253" s="247"/>
      <c r="ACC253" s="247"/>
      <c r="ACD253" s="247"/>
      <c r="ACE253" s="247"/>
      <c r="ACF253" s="247"/>
      <c r="ACG253" s="247"/>
      <c r="ACH253" s="247"/>
      <c r="ACI253" s="247"/>
      <c r="ACJ253" s="247"/>
      <c r="ACK253" s="247"/>
      <c r="ACL253" s="247"/>
      <c r="ACM253" s="247"/>
      <c r="ACN253" s="247"/>
      <c r="ACO253" s="247"/>
      <c r="ACP253" s="247"/>
      <c r="ACQ253" s="247"/>
      <c r="ACR253" s="247"/>
      <c r="ACS253" s="247"/>
      <c r="ACT253" s="247"/>
      <c r="ACU253" s="247"/>
      <c r="ACV253" s="247"/>
      <c r="ACW253" s="247"/>
      <c r="ACX253" s="247"/>
      <c r="ACY253" s="247"/>
      <c r="ACZ253" s="247"/>
      <c r="ADA253" s="247"/>
      <c r="ADB253" s="247"/>
      <c r="ADC253" s="247"/>
      <c r="ADD253" s="247"/>
      <c r="ADE253" s="247"/>
      <c r="ADF253" s="247"/>
      <c r="ADG253" s="247"/>
      <c r="ADH253" s="247"/>
      <c r="ADI253" s="247"/>
      <c r="ADJ253" s="247"/>
      <c r="ADK253" s="247"/>
      <c r="ADL253" s="247"/>
      <c r="ADM253" s="247"/>
      <c r="ADN253" s="247"/>
      <c r="ADO253" s="247"/>
      <c r="ADP253" s="247"/>
      <c r="ADQ253" s="247"/>
      <c r="ADR253" s="247"/>
      <c r="ADS253" s="247"/>
      <c r="ADT253" s="247"/>
      <c r="ADU253" s="247"/>
      <c r="ADV253" s="247"/>
      <c r="ADW253" s="247"/>
      <c r="ADX253" s="247"/>
      <c r="ADY253" s="247"/>
      <c r="ADZ253" s="247"/>
      <c r="AEA253" s="247"/>
      <c r="AEB253" s="247"/>
      <c r="AEC253" s="247"/>
      <c r="AED253" s="247"/>
      <c r="AEE253" s="247"/>
      <c r="AEF253" s="247"/>
      <c r="AEG253" s="247"/>
      <c r="AEH253" s="247"/>
      <c r="AEI253" s="247"/>
      <c r="AEJ253" s="247"/>
      <c r="AEK253" s="247"/>
      <c r="AEL253" s="247"/>
      <c r="AEM253" s="247"/>
      <c r="AEN253" s="247"/>
      <c r="AEO253" s="247"/>
      <c r="AEP253" s="247"/>
      <c r="AEQ253" s="247"/>
      <c r="AER253" s="247"/>
      <c r="AES253" s="247"/>
      <c r="AET253" s="247"/>
      <c r="AEU253" s="247"/>
      <c r="AEV253" s="247"/>
      <c r="AEW253" s="247"/>
      <c r="AEX253" s="247"/>
      <c r="AEY253" s="247"/>
      <c r="AEZ253" s="247"/>
      <c r="AFA253" s="247"/>
      <c r="AFB253" s="247"/>
      <c r="AFC253" s="247"/>
      <c r="AFD253" s="247"/>
      <c r="AFE253" s="247"/>
      <c r="AFF253" s="247"/>
      <c r="AFG253" s="247"/>
      <c r="AFH253" s="247"/>
      <c r="AFI253" s="247"/>
      <c r="AFJ253" s="247"/>
      <c r="AFK253" s="247"/>
      <c r="AFL253" s="247"/>
      <c r="AFM253" s="247"/>
      <c r="AFN253" s="247"/>
      <c r="AFO253" s="247"/>
      <c r="AFP253" s="247"/>
      <c r="AFQ253" s="247"/>
      <c r="AFR253" s="247"/>
      <c r="AFS253" s="247"/>
      <c r="AFT253" s="247"/>
      <c r="AFU253" s="247"/>
      <c r="AFV253" s="247"/>
      <c r="AFW253" s="247"/>
      <c r="AFX253" s="247"/>
      <c r="AFY253" s="247"/>
      <c r="AFZ253" s="247"/>
      <c r="AGA253" s="247"/>
      <c r="AGB253" s="247"/>
      <c r="AGC253" s="247"/>
      <c r="AGD253" s="247"/>
      <c r="AGE253" s="247"/>
      <c r="AGF253" s="247"/>
      <c r="AGG253" s="247"/>
      <c r="AGH253" s="247"/>
      <c r="AGI253" s="247"/>
      <c r="AGJ253" s="247"/>
      <c r="AGK253" s="247"/>
      <c r="AGL253" s="247"/>
      <c r="AGM253" s="247"/>
      <c r="AGN253" s="247"/>
      <c r="AGO253" s="247"/>
      <c r="AGP253" s="247"/>
      <c r="AGQ253" s="247"/>
      <c r="AGR253" s="247"/>
      <c r="AGS253" s="247"/>
      <c r="AGT253" s="247"/>
      <c r="AGU253" s="247"/>
      <c r="AGV253" s="247"/>
      <c r="AGW253" s="247"/>
      <c r="AGX253" s="247"/>
      <c r="AGY253" s="247"/>
      <c r="AGZ253" s="247"/>
      <c r="AHA253" s="247"/>
      <c r="AHB253" s="247"/>
      <c r="AHC253" s="247"/>
      <c r="AHD253" s="247"/>
      <c r="AHE253" s="247"/>
      <c r="AHF253" s="247"/>
      <c r="AHG253" s="247"/>
      <c r="AHH253" s="247"/>
      <c r="AHI253" s="247"/>
      <c r="AHJ253" s="247"/>
      <c r="AHK253" s="247"/>
      <c r="AHL253" s="247"/>
      <c r="AHM253" s="247"/>
      <c r="AHN253" s="247"/>
      <c r="AHO253" s="247"/>
      <c r="AHP253" s="247"/>
      <c r="AHQ253" s="247"/>
      <c r="AHR253" s="247"/>
      <c r="AHS253" s="247"/>
      <c r="AHT253" s="247"/>
      <c r="AHU253" s="247"/>
      <c r="AHV253" s="247"/>
      <c r="AHW253" s="247"/>
      <c r="AHX253" s="247"/>
      <c r="AHY253" s="247"/>
      <c r="AHZ253" s="247"/>
      <c r="AIA253" s="247"/>
      <c r="AIB253" s="247"/>
      <c r="AIC253" s="247"/>
      <c r="AID253" s="247"/>
      <c r="AIE253" s="247"/>
      <c r="AIF253" s="247"/>
      <c r="AIG253" s="247"/>
      <c r="AIH253" s="247"/>
      <c r="AII253" s="247"/>
      <c r="AIJ253" s="247"/>
      <c r="AIK253" s="247"/>
      <c r="AIL253" s="247"/>
      <c r="AIM253" s="247"/>
      <c r="AIN253" s="247"/>
      <c r="AIO253" s="247"/>
      <c r="AIP253" s="247"/>
      <c r="AIQ253" s="247"/>
      <c r="AIR253" s="247"/>
      <c r="AIS253" s="247"/>
      <c r="AIT253" s="247"/>
      <c r="AIU253" s="247"/>
      <c r="AIV253" s="247"/>
      <c r="AIW253" s="247"/>
      <c r="AIX253" s="247"/>
      <c r="AIY253" s="247"/>
      <c r="AIZ253" s="247"/>
      <c r="AJA253" s="247"/>
      <c r="AJB253" s="247"/>
      <c r="AJC253" s="247"/>
      <c r="AJD253" s="247"/>
      <c r="AJE253" s="247"/>
      <c r="AJF253" s="247"/>
      <c r="AJG253" s="247"/>
      <c r="AJH253" s="247"/>
      <c r="AJI253" s="247"/>
      <c r="AJJ253" s="247"/>
      <c r="AJK253" s="247"/>
      <c r="AJL253" s="247"/>
      <c r="AJM253" s="247"/>
      <c r="AJN253" s="247"/>
      <c r="AJO253" s="247"/>
      <c r="AJP253" s="247"/>
      <c r="AJQ253" s="247"/>
      <c r="AJR253" s="247"/>
      <c r="AJS253" s="247"/>
      <c r="AJT253" s="247"/>
      <c r="AJU253" s="247"/>
      <c r="AJV253" s="247"/>
      <c r="AJW253" s="247"/>
      <c r="AJX253" s="247"/>
      <c r="AJY253" s="247"/>
      <c r="AJZ253" s="247"/>
      <c r="AKA253" s="247"/>
      <c r="AKB253" s="247"/>
      <c r="AKC253" s="247"/>
      <c r="AKD253" s="247"/>
      <c r="AKE253" s="247"/>
      <c r="AKF253" s="247"/>
      <c r="AKG253" s="247"/>
      <c r="AKH253" s="247"/>
      <c r="AKI253" s="247"/>
      <c r="AKJ253" s="247"/>
      <c r="AKK253" s="247"/>
      <c r="AKL253" s="247"/>
      <c r="AKM253" s="247"/>
      <c r="AKN253" s="247"/>
      <c r="AKO253" s="247"/>
      <c r="AKP253" s="247"/>
      <c r="AKQ253" s="247"/>
      <c r="AKR253" s="247"/>
      <c r="AKS253" s="247"/>
      <c r="AKT253" s="247"/>
      <c r="AKU253" s="247"/>
      <c r="AKV253" s="247"/>
      <c r="AKW253" s="247"/>
      <c r="AKX253" s="247"/>
      <c r="AKY253" s="247"/>
      <c r="AKZ253" s="247"/>
      <c r="ALA253" s="247"/>
      <c r="ALB253" s="247"/>
      <c r="ALC253" s="247"/>
      <c r="ALD253" s="247"/>
      <c r="ALE253" s="247"/>
      <c r="ALF253" s="247"/>
      <c r="ALG253" s="247"/>
      <c r="ALH253" s="247"/>
      <c r="ALI253" s="247"/>
      <c r="ALJ253" s="247"/>
      <c r="ALK253" s="247"/>
      <c r="ALL253" s="247"/>
      <c r="ALM253" s="247"/>
      <c r="ALN253" s="247"/>
      <c r="ALO253" s="247"/>
      <c r="ALP253" s="247"/>
      <c r="ALQ253" s="247"/>
      <c r="ALR253" s="247"/>
      <c r="ALS253" s="247"/>
      <c r="ALT253" s="247"/>
      <c r="ALU253" s="247"/>
      <c r="ALV253" s="247"/>
      <c r="ALW253" s="247"/>
      <c r="ALX253" s="247"/>
      <c r="ALY253" s="247"/>
      <c r="ALZ253" s="247"/>
      <c r="AMA253" s="247"/>
      <c r="AMB253" s="247"/>
      <c r="AMC253" s="247"/>
      <c r="AMD253" s="247"/>
      <c r="AME253" s="247"/>
      <c r="AMF253" s="247"/>
      <c r="AMG253" s="247"/>
      <c r="AMH253" s="247"/>
      <c r="AMI253" s="247"/>
      <c r="AMJ253" s="247"/>
      <c r="AMK253" s="247"/>
      <c r="AML253" s="247"/>
      <c r="AMM253" s="247"/>
      <c r="AMN253" s="247"/>
      <c r="AMO253" s="247"/>
      <c r="AMP253" s="247"/>
      <c r="AMQ253" s="247"/>
      <c r="AMR253" s="247"/>
      <c r="AMS253" s="247"/>
      <c r="AMT253" s="247"/>
      <c r="AMU253" s="247"/>
      <c r="AMV253" s="247"/>
      <c r="AMW253" s="247"/>
      <c r="AMX253" s="247"/>
      <c r="AMY253" s="247"/>
      <c r="AMZ253" s="247"/>
      <c r="ANA253" s="247"/>
      <c r="ANB253" s="247"/>
      <c r="ANC253" s="247"/>
      <c r="AND253" s="247"/>
      <c r="ANE253" s="247"/>
      <c r="ANF253" s="247"/>
      <c r="ANG253" s="247"/>
      <c r="ANH253" s="247"/>
      <c r="ANI253" s="247"/>
      <c r="ANJ253" s="247"/>
      <c r="ANK253" s="247"/>
      <c r="ANL253" s="247"/>
      <c r="ANM253" s="247"/>
      <c r="ANN253" s="247"/>
      <c r="ANO253" s="247"/>
      <c r="ANP253" s="247"/>
      <c r="ANQ253" s="247"/>
      <c r="ANR253" s="247"/>
      <c r="ANS253" s="247"/>
      <c r="ANT253" s="247"/>
      <c r="ANU253" s="247"/>
      <c r="ANV253" s="247"/>
      <c r="ANW253" s="247"/>
      <c r="ANX253" s="247"/>
      <c r="ANY253" s="247"/>
      <c r="ANZ253" s="247"/>
      <c r="AOA253" s="247"/>
      <c r="AOB253" s="247"/>
      <c r="AOC253" s="247"/>
      <c r="AOD253" s="247"/>
      <c r="AOE253" s="247"/>
      <c r="AOF253" s="247"/>
      <c r="AOG253" s="247"/>
      <c r="AOH253" s="247"/>
      <c r="AOI253" s="247"/>
      <c r="AOJ253" s="247"/>
      <c r="AOK253" s="247"/>
      <c r="AOL253" s="247"/>
      <c r="AOM253" s="247"/>
      <c r="AON253" s="247"/>
      <c r="AOO253" s="247"/>
      <c r="AOP253" s="247"/>
      <c r="AOQ253" s="247"/>
      <c r="AOR253" s="247"/>
      <c r="AOS253" s="247"/>
      <c r="AOT253" s="247"/>
      <c r="AOU253" s="247"/>
      <c r="AOV253" s="247"/>
      <c r="AOW253" s="247"/>
      <c r="AOX253" s="247"/>
      <c r="AOY253" s="247"/>
      <c r="AOZ253" s="247"/>
      <c r="APA253" s="247"/>
      <c r="APB253" s="247"/>
      <c r="APC253" s="247"/>
      <c r="APD253" s="247"/>
      <c r="APE253" s="247"/>
      <c r="APF253" s="247"/>
      <c r="APG253" s="247"/>
      <c r="APH253" s="247"/>
      <c r="API253" s="247"/>
      <c r="APJ253" s="247"/>
      <c r="APK253" s="247"/>
      <c r="APL253" s="247"/>
      <c r="APM253" s="247"/>
      <c r="APN253" s="247"/>
      <c r="APO253" s="247"/>
      <c r="APP253" s="247"/>
      <c r="APQ253" s="247"/>
      <c r="APR253" s="247"/>
      <c r="APS253" s="247"/>
      <c r="APT253" s="247"/>
      <c r="APU253" s="247"/>
      <c r="APV253" s="247"/>
      <c r="APW253" s="247"/>
      <c r="APX253" s="247"/>
      <c r="APY253" s="247"/>
      <c r="APZ253" s="247"/>
      <c r="AQA253" s="247"/>
      <c r="AQB253" s="247"/>
      <c r="AQC253" s="247"/>
      <c r="AQD253" s="247"/>
      <c r="AQE253" s="247"/>
      <c r="AQF253" s="247"/>
      <c r="AQG253" s="247"/>
      <c r="AQH253" s="247"/>
      <c r="AQI253" s="247"/>
      <c r="AQJ253" s="247"/>
      <c r="AQK253" s="247"/>
      <c r="AQL253" s="247"/>
      <c r="AQM253" s="247"/>
      <c r="AQN253" s="247"/>
      <c r="AQO253" s="247"/>
      <c r="AQP253" s="247"/>
      <c r="AQQ253" s="247"/>
      <c r="AQR253" s="247"/>
      <c r="AQS253" s="247"/>
      <c r="AQT253" s="247"/>
      <c r="AQU253" s="247"/>
      <c r="AQV253" s="247"/>
      <c r="AQW253" s="247"/>
      <c r="AQX253" s="247"/>
      <c r="AQY253" s="247"/>
      <c r="AQZ253" s="247"/>
      <c r="ARA253" s="247"/>
      <c r="ARB253" s="247"/>
      <c r="ARC253" s="247"/>
      <c r="ARD253" s="247"/>
      <c r="ARE253" s="247"/>
      <c r="ARF253" s="247"/>
      <c r="ARG253" s="247"/>
      <c r="ARH253" s="247"/>
      <c r="ARI253" s="247"/>
      <c r="ARJ253" s="247"/>
      <c r="ARK253" s="247"/>
      <c r="ARL253" s="247"/>
      <c r="ARM253" s="247"/>
      <c r="ARN253" s="247"/>
      <c r="ARO253" s="247"/>
      <c r="ARP253" s="247"/>
      <c r="ARQ253" s="247"/>
      <c r="ARR253" s="247"/>
      <c r="ARS253" s="247"/>
      <c r="ART253" s="247"/>
      <c r="ARU253" s="247"/>
      <c r="ARV253" s="247"/>
      <c r="ARW253" s="247"/>
      <c r="ARX253" s="247"/>
      <c r="ARY253" s="247"/>
      <c r="ARZ253" s="247"/>
      <c r="ASA253" s="247"/>
      <c r="ASB253" s="247"/>
      <c r="ASC253" s="247"/>
      <c r="ASD253" s="247"/>
      <c r="ASE253" s="247"/>
      <c r="ASF253" s="247"/>
      <c r="ASG253" s="247"/>
      <c r="ASH253" s="247"/>
      <c r="ASI253" s="247"/>
      <c r="ASJ253" s="247"/>
      <c r="ASK253" s="247"/>
      <c r="ASL253" s="247"/>
      <c r="ASM253" s="247"/>
      <c r="ASN253" s="247"/>
      <c r="ASO253" s="247"/>
      <c r="ASP253" s="247"/>
      <c r="ASQ253" s="247"/>
      <c r="ASR253" s="247"/>
      <c r="ASS253" s="247"/>
      <c r="AST253" s="247"/>
      <c r="ASU253" s="247"/>
      <c r="ASV253" s="247"/>
      <c r="ASW253" s="247"/>
      <c r="ASX253" s="247"/>
      <c r="ASY253" s="247"/>
      <c r="ASZ253" s="247"/>
      <c r="ATA253" s="247"/>
      <c r="ATB253" s="247"/>
      <c r="ATC253" s="247"/>
      <c r="ATD253" s="247"/>
      <c r="ATE253" s="247"/>
      <c r="ATF253" s="247"/>
      <c r="ATG253" s="247"/>
      <c r="ATH253" s="247"/>
      <c r="ATI253" s="247"/>
      <c r="ATJ253" s="247"/>
      <c r="ATK253" s="247"/>
      <c r="ATL253" s="247"/>
      <c r="ATM253" s="247"/>
      <c r="ATN253" s="247"/>
      <c r="ATO253" s="247"/>
      <c r="ATP253" s="247"/>
      <c r="ATQ253" s="247"/>
      <c r="ATR253" s="247"/>
      <c r="ATS253" s="247"/>
      <c r="ATT253" s="247"/>
      <c r="ATU253" s="247"/>
      <c r="ATV253" s="247"/>
      <c r="ATW253" s="247"/>
      <c r="ATX253" s="247"/>
      <c r="ATY253" s="247"/>
      <c r="ATZ253" s="247"/>
      <c r="AUA253" s="247"/>
      <c r="AUB253" s="247"/>
      <c r="AUC253" s="247"/>
      <c r="AUD253" s="247"/>
      <c r="AUE253" s="247"/>
      <c r="AUF253" s="247"/>
      <c r="AUG253" s="247"/>
      <c r="AUH253" s="247"/>
      <c r="AUI253" s="247"/>
      <c r="AUJ253" s="247"/>
      <c r="AUK253" s="247"/>
      <c r="AUL253" s="247"/>
      <c r="AUM253" s="247"/>
      <c r="AUN253" s="247"/>
      <c r="AUO253" s="247"/>
      <c r="AUP253" s="247"/>
      <c r="AUQ253" s="247"/>
      <c r="AUR253" s="247"/>
      <c r="AUS253" s="247"/>
      <c r="AUT253" s="247"/>
      <c r="AUU253" s="247"/>
      <c r="AUV253" s="247"/>
      <c r="AUW253" s="247"/>
      <c r="AUX253" s="247"/>
      <c r="AUY253" s="247"/>
      <c r="AUZ253" s="247"/>
      <c r="AVA253" s="247"/>
      <c r="AVB253" s="247"/>
      <c r="AVC253" s="247"/>
      <c r="AVD253" s="247"/>
      <c r="AVE253" s="247"/>
      <c r="AVF253" s="247"/>
      <c r="AVG253" s="247"/>
      <c r="AVH253" s="247"/>
      <c r="AVI253" s="247"/>
      <c r="AVJ253" s="247"/>
      <c r="AVK253" s="247"/>
      <c r="AVL253" s="247"/>
      <c r="AVM253" s="247"/>
      <c r="AVN253" s="247"/>
      <c r="AVO253" s="247"/>
      <c r="AVP253" s="247"/>
      <c r="AVQ253" s="247"/>
      <c r="AVR253" s="247"/>
      <c r="AVS253" s="247"/>
      <c r="AVT253" s="247"/>
      <c r="AVU253" s="247"/>
      <c r="AVV253" s="247"/>
      <c r="AVW253" s="247"/>
      <c r="AVX253" s="247"/>
      <c r="AVY253" s="247"/>
      <c r="AVZ253" s="247"/>
      <c r="AWA253" s="247"/>
      <c r="AWB253" s="247"/>
      <c r="AWC253" s="247"/>
      <c r="AWD253" s="247"/>
      <c r="AWE253" s="247"/>
      <c r="AWF253" s="247"/>
      <c r="AWG253" s="247"/>
      <c r="AWH253" s="247"/>
      <c r="AWI253" s="247"/>
      <c r="AWJ253" s="247"/>
      <c r="AWK253" s="247"/>
      <c r="AWL253" s="247"/>
      <c r="AWM253" s="247"/>
      <c r="AWN253" s="247"/>
      <c r="AWO253" s="247"/>
      <c r="AWP253" s="247"/>
      <c r="AWQ253" s="247"/>
      <c r="AWR253" s="247"/>
      <c r="AWS253" s="247"/>
      <c r="AWT253" s="247"/>
      <c r="AWU253" s="247"/>
      <c r="AWV253" s="247"/>
      <c r="AWW253" s="247"/>
      <c r="AWX253" s="247"/>
      <c r="AWY253" s="247"/>
      <c r="AWZ253" s="247"/>
      <c r="AXA253" s="247"/>
      <c r="AXB253" s="247"/>
      <c r="AXC253" s="247"/>
      <c r="AXD253" s="247"/>
      <c r="AXE253" s="247"/>
      <c r="AXF253" s="247"/>
      <c r="AXG253" s="247"/>
      <c r="AXH253" s="247"/>
      <c r="AXI253" s="247"/>
      <c r="AXJ253" s="247"/>
      <c r="AXK253" s="247"/>
      <c r="AXL253" s="247"/>
      <c r="AXM253" s="247"/>
      <c r="AXN253" s="247"/>
      <c r="AXO253" s="247"/>
      <c r="AXP253" s="247"/>
      <c r="AXQ253" s="247"/>
      <c r="AXR253" s="247"/>
      <c r="AXS253" s="247"/>
      <c r="AXT253" s="247"/>
      <c r="AXU253" s="247"/>
      <c r="AXV253" s="247"/>
      <c r="AXW253" s="247"/>
      <c r="AXX253" s="247"/>
      <c r="AXY253" s="247"/>
      <c r="AXZ253" s="247"/>
      <c r="AYA253" s="247"/>
      <c r="AYB253" s="247"/>
      <c r="AYC253" s="247"/>
      <c r="AYD253" s="247"/>
      <c r="AYE253" s="247"/>
      <c r="AYF253" s="247"/>
      <c r="AYG253" s="247"/>
      <c r="AYH253" s="247"/>
      <c r="AYI253" s="247"/>
      <c r="AYJ253" s="247"/>
      <c r="AYK253" s="247"/>
      <c r="AYL253" s="247"/>
      <c r="AYM253" s="247"/>
      <c r="AYN253" s="247"/>
      <c r="AYO253" s="247"/>
      <c r="AYP253" s="247"/>
      <c r="AYQ253" s="247"/>
      <c r="AYR253" s="247"/>
      <c r="AYS253" s="247"/>
      <c r="AYT253" s="247"/>
      <c r="AYU253" s="247"/>
      <c r="AYV253" s="247"/>
      <c r="AYW253" s="247"/>
      <c r="AYX253" s="247"/>
      <c r="AYY253" s="247"/>
      <c r="AYZ253" s="247"/>
      <c r="AZA253" s="247"/>
      <c r="AZB253" s="247"/>
      <c r="AZC253" s="247"/>
      <c r="AZD253" s="247"/>
      <c r="AZE253" s="247"/>
      <c r="AZF253" s="247"/>
      <c r="AZG253" s="247"/>
      <c r="AZH253" s="247"/>
      <c r="AZI253" s="247"/>
      <c r="AZJ253" s="247"/>
      <c r="AZK253" s="247"/>
      <c r="AZL253" s="247"/>
      <c r="AZM253" s="247"/>
      <c r="AZN253" s="247"/>
      <c r="AZO253" s="247"/>
      <c r="AZP253" s="247"/>
      <c r="AZQ253" s="247"/>
      <c r="AZR253" s="247"/>
      <c r="AZS253" s="247"/>
      <c r="AZT253" s="247"/>
      <c r="AZU253" s="247"/>
      <c r="AZV253" s="247"/>
      <c r="AZW253" s="247"/>
      <c r="AZX253" s="247"/>
      <c r="AZY253" s="247"/>
      <c r="AZZ253" s="247"/>
      <c r="BAA253" s="247"/>
      <c r="BAB253" s="247"/>
      <c r="BAC253" s="247"/>
      <c r="BAD253" s="247"/>
      <c r="BAE253" s="247"/>
      <c r="BAF253" s="247"/>
      <c r="BAG253" s="247"/>
      <c r="BAH253" s="247"/>
      <c r="BAI253" s="247"/>
      <c r="BAJ253" s="247"/>
      <c r="BAK253" s="247"/>
      <c r="BAL253" s="247"/>
      <c r="BAM253" s="247"/>
      <c r="BAN253" s="247"/>
      <c r="BAO253" s="247"/>
      <c r="BAP253" s="247"/>
      <c r="BAQ253" s="247"/>
      <c r="BAR253" s="247"/>
      <c r="BAS253" s="247"/>
      <c r="BAT253" s="247"/>
      <c r="BAU253" s="247"/>
      <c r="BAV253" s="247"/>
      <c r="BAW253" s="247"/>
      <c r="BAX253" s="247"/>
      <c r="BAY253" s="247"/>
      <c r="BAZ253" s="247"/>
      <c r="BBA253" s="247"/>
      <c r="BBB253" s="247"/>
      <c r="BBC253" s="247"/>
      <c r="BBD253" s="247"/>
      <c r="BBE253" s="247"/>
      <c r="BBF253" s="247"/>
      <c r="BBG253" s="247"/>
      <c r="BBH253" s="247"/>
      <c r="BBI253" s="247"/>
      <c r="BBJ253" s="247"/>
      <c r="BBK253" s="247"/>
      <c r="BBL253" s="247"/>
      <c r="BBM253" s="247"/>
      <c r="BBN253" s="247"/>
      <c r="BBO253" s="247"/>
      <c r="BBP253" s="247"/>
      <c r="BBQ253" s="247"/>
      <c r="BBR253" s="247"/>
      <c r="BBS253" s="247"/>
      <c r="BBT253" s="247"/>
      <c r="BBU253" s="247"/>
      <c r="BBV253" s="247"/>
      <c r="BBW253" s="247"/>
      <c r="BBX253" s="247"/>
      <c r="BBY253" s="247"/>
      <c r="BBZ253" s="247"/>
      <c r="BCA253" s="247"/>
      <c r="BCB253" s="247"/>
      <c r="BCC253" s="247"/>
      <c r="BCD253" s="247"/>
      <c r="BCE253" s="247"/>
      <c r="BCF253" s="247"/>
      <c r="BCG253" s="247"/>
      <c r="BCH253" s="247"/>
      <c r="BCI253" s="247"/>
      <c r="BCJ253" s="247"/>
      <c r="BCK253" s="247"/>
      <c r="BCL253" s="247"/>
      <c r="BCM253" s="247"/>
      <c r="BCN253" s="247"/>
      <c r="BCO253" s="247"/>
      <c r="BCP253" s="247"/>
      <c r="BCQ253" s="247"/>
      <c r="BCR253" s="247"/>
      <c r="BCS253" s="247"/>
      <c r="BCT253" s="247"/>
      <c r="BCU253" s="247"/>
      <c r="BCV253" s="247"/>
      <c r="BCW253" s="247"/>
      <c r="BCX253" s="247"/>
      <c r="BCY253" s="247"/>
      <c r="BCZ253" s="247"/>
      <c r="BDA253" s="247"/>
      <c r="BDB253" s="247"/>
      <c r="BDC253" s="247"/>
      <c r="BDD253" s="247"/>
      <c r="BDE253" s="247"/>
      <c r="BDF253" s="247"/>
      <c r="BDG253" s="247"/>
      <c r="BDH253" s="247"/>
      <c r="BDI253" s="247"/>
      <c r="BDJ253" s="247"/>
      <c r="BDK253" s="247"/>
      <c r="BDL253" s="247"/>
      <c r="BDM253" s="247"/>
      <c r="BDN253" s="247"/>
      <c r="BDO253" s="247"/>
      <c r="BDP253" s="247"/>
      <c r="BDQ253" s="247"/>
      <c r="BDR253" s="247"/>
      <c r="BDS253" s="247"/>
      <c r="BDT253" s="247"/>
      <c r="BDU253" s="247"/>
      <c r="BDV253" s="247"/>
      <c r="BDW253" s="247"/>
      <c r="BDX253" s="247"/>
      <c r="BDY253" s="247"/>
      <c r="BDZ253" s="247"/>
      <c r="BEA253" s="247"/>
      <c r="BEB253" s="247"/>
      <c r="BEC253" s="247"/>
      <c r="BED253" s="247"/>
      <c r="BEE253" s="247"/>
      <c r="BEF253" s="247"/>
      <c r="BEG253" s="247"/>
      <c r="BEH253" s="247"/>
      <c r="BEI253" s="247"/>
      <c r="BEJ253" s="247"/>
      <c r="BEK253" s="247"/>
      <c r="BEL253" s="247"/>
      <c r="BEM253" s="247"/>
      <c r="BEN253" s="247"/>
      <c r="BEO253" s="247"/>
      <c r="BEP253" s="247"/>
      <c r="BEQ253" s="247"/>
      <c r="BER253" s="247"/>
      <c r="BES253" s="247"/>
      <c r="BET253" s="247"/>
      <c r="BEU253" s="247"/>
      <c r="BEV253" s="247"/>
      <c r="BEW253" s="247"/>
      <c r="BEX253" s="247"/>
      <c r="BEY253" s="247"/>
      <c r="BEZ253" s="247"/>
      <c r="BFA253" s="247"/>
      <c r="BFB253" s="247"/>
      <c r="BFC253" s="247"/>
      <c r="BFD253" s="247"/>
      <c r="BFE253" s="247"/>
      <c r="BFF253" s="247"/>
      <c r="BFG253" s="247"/>
      <c r="BFH253" s="247"/>
      <c r="BFI253" s="247"/>
      <c r="BFJ253" s="247"/>
      <c r="BFK253" s="247"/>
      <c r="BFL253" s="247"/>
      <c r="BFM253" s="247"/>
      <c r="BFN253" s="247"/>
      <c r="BFO253" s="247"/>
      <c r="BFP253" s="247"/>
      <c r="BFQ253" s="247"/>
      <c r="BFR253" s="247"/>
      <c r="BFS253" s="247"/>
      <c r="BFT253" s="247"/>
      <c r="BFU253" s="247"/>
      <c r="BFV253" s="247"/>
      <c r="BFW253" s="247"/>
      <c r="BFX253" s="247"/>
      <c r="BFY253" s="247"/>
      <c r="BFZ253" s="247"/>
      <c r="BGA253" s="247"/>
      <c r="BGB253" s="247"/>
      <c r="BGC253" s="247"/>
      <c r="BGD253" s="247"/>
      <c r="BGE253" s="247"/>
      <c r="BGF253" s="247"/>
      <c r="BGG253" s="247"/>
      <c r="BGH253" s="247"/>
      <c r="BGI253" s="247"/>
      <c r="BGJ253" s="247"/>
      <c r="BGK253" s="247"/>
      <c r="BGL253" s="247"/>
      <c r="BGM253" s="247"/>
      <c r="BGN253" s="247"/>
      <c r="BGO253" s="247"/>
      <c r="BGP253" s="247"/>
      <c r="BGQ253" s="247"/>
      <c r="BGR253" s="247"/>
      <c r="BGS253" s="247"/>
      <c r="BGT253" s="247"/>
      <c r="BGU253" s="247"/>
      <c r="BGV253" s="247"/>
      <c r="BGW253" s="247"/>
      <c r="BGX253" s="247"/>
      <c r="BGY253" s="247"/>
      <c r="BGZ253" s="247"/>
      <c r="BHA253" s="247"/>
      <c r="BHB253" s="247"/>
      <c r="BHC253" s="247"/>
      <c r="BHD253" s="247"/>
      <c r="BHE253" s="247"/>
      <c r="BHF253" s="247"/>
      <c r="BHG253" s="247"/>
      <c r="BHH253" s="247"/>
      <c r="BHI253" s="247"/>
      <c r="BHJ253" s="247"/>
      <c r="BHK253" s="247"/>
      <c r="BHL253" s="247"/>
      <c r="BHM253" s="247"/>
      <c r="BHN253" s="247"/>
      <c r="BHO253" s="247"/>
      <c r="BHP253" s="247"/>
      <c r="BHQ253" s="247"/>
      <c r="BHR253" s="247"/>
      <c r="BHS253" s="247"/>
      <c r="BHT253" s="247"/>
      <c r="BHU253" s="247"/>
      <c r="BHV253" s="247"/>
      <c r="BHW253" s="247"/>
      <c r="BHX253" s="247"/>
      <c r="BHY253" s="247"/>
      <c r="BHZ253" s="247"/>
      <c r="BIA253" s="247"/>
      <c r="BIB253" s="247"/>
      <c r="BIC253" s="247"/>
      <c r="BID253" s="247"/>
      <c r="BIE253" s="247"/>
      <c r="BIF253" s="247"/>
      <c r="BIG253" s="247"/>
      <c r="BIH253" s="247"/>
      <c r="BII253" s="247"/>
      <c r="BIJ253" s="247"/>
      <c r="BIK253" s="247"/>
      <c r="BIL253" s="247"/>
      <c r="BIM253" s="247"/>
      <c r="BIN253" s="247"/>
      <c r="BIO253" s="247"/>
      <c r="BIP253" s="247"/>
      <c r="BIQ253" s="247"/>
      <c r="BIR253" s="247"/>
      <c r="BIS253" s="247"/>
      <c r="BIT253" s="247"/>
      <c r="BIU253" s="247"/>
      <c r="BIV253" s="247"/>
      <c r="BIW253" s="247"/>
      <c r="BIX253" s="247"/>
      <c r="BIY253" s="247"/>
      <c r="BIZ253" s="247"/>
      <c r="BJA253" s="247"/>
      <c r="BJB253" s="247"/>
      <c r="BJC253" s="247"/>
      <c r="BJD253" s="247"/>
      <c r="BJE253" s="247"/>
      <c r="BJF253" s="247"/>
      <c r="BJG253" s="247"/>
      <c r="BJH253" s="247"/>
      <c r="BJI253" s="247"/>
      <c r="BJJ253" s="247"/>
      <c r="BJK253" s="247"/>
      <c r="BJL253" s="247"/>
      <c r="BJM253" s="247"/>
      <c r="BJN253" s="247"/>
      <c r="BJO253" s="247"/>
      <c r="BJP253" s="247"/>
      <c r="BJQ253" s="247"/>
      <c r="BJR253" s="247"/>
      <c r="BJS253" s="247"/>
      <c r="BJT253" s="247"/>
      <c r="BJU253" s="247"/>
      <c r="BJV253" s="247"/>
      <c r="BJW253" s="247"/>
      <c r="BJX253" s="247"/>
      <c r="BJY253" s="247"/>
      <c r="BJZ253" s="247"/>
      <c r="BKA253" s="247"/>
      <c r="BKB253" s="247"/>
      <c r="BKC253" s="247"/>
      <c r="BKD253" s="247"/>
      <c r="BKE253" s="247"/>
      <c r="BKF253" s="247"/>
      <c r="BKG253" s="247"/>
      <c r="BKH253" s="247"/>
      <c r="BKI253" s="247"/>
      <c r="BKJ253" s="247"/>
      <c r="BKK253" s="247"/>
      <c r="BKL253" s="247"/>
      <c r="BKM253" s="247"/>
      <c r="BKN253" s="247"/>
      <c r="BKO253" s="247"/>
      <c r="BKP253" s="247"/>
      <c r="BKQ253" s="247"/>
      <c r="BKR253" s="247"/>
      <c r="BKS253" s="247"/>
      <c r="BKT253" s="247"/>
      <c r="BKU253" s="247"/>
      <c r="BKV253" s="247"/>
      <c r="BKW253" s="247"/>
      <c r="BKX253" s="247"/>
      <c r="BKY253" s="247"/>
      <c r="BKZ253" s="247"/>
      <c r="BLA253" s="247"/>
      <c r="BLB253" s="247"/>
      <c r="BLC253" s="247"/>
      <c r="BLD253" s="247"/>
      <c r="BLE253" s="247"/>
      <c r="BLF253" s="247"/>
      <c r="BLG253" s="247"/>
      <c r="BLH253" s="247"/>
      <c r="BLI253" s="247"/>
      <c r="BLJ253" s="247"/>
      <c r="BLK253" s="247"/>
      <c r="BLL253" s="247"/>
      <c r="BLM253" s="247"/>
      <c r="BLN253" s="247"/>
      <c r="BLO253" s="247"/>
      <c r="BLP253" s="247"/>
      <c r="BLQ253" s="247"/>
      <c r="BLR253" s="247"/>
      <c r="BLS253" s="247"/>
      <c r="BLT253" s="247"/>
      <c r="BLU253" s="247"/>
      <c r="BLV253" s="247"/>
      <c r="BLW253" s="247"/>
      <c r="BLX253" s="247"/>
      <c r="BLY253" s="247"/>
      <c r="BLZ253" s="247"/>
      <c r="BMA253" s="247"/>
      <c r="BMB253" s="247"/>
      <c r="BMC253" s="247"/>
      <c r="BMD253" s="247"/>
      <c r="BME253" s="247"/>
      <c r="BMF253" s="247"/>
      <c r="BMG253" s="247"/>
      <c r="BMH253" s="247"/>
      <c r="BMI253" s="247"/>
      <c r="BMJ253" s="247"/>
      <c r="BMK253" s="247"/>
      <c r="BML253" s="247"/>
      <c r="BMM253" s="247"/>
      <c r="BMN253" s="247"/>
      <c r="BMO253" s="247"/>
      <c r="BMP253" s="247"/>
      <c r="BMQ253" s="247"/>
      <c r="BMR253" s="247"/>
      <c r="BMS253" s="247"/>
      <c r="BMT253" s="247"/>
      <c r="BMU253" s="247"/>
      <c r="BMV253" s="247"/>
      <c r="BMW253" s="247"/>
      <c r="BMX253" s="247"/>
      <c r="BMY253" s="247"/>
      <c r="BMZ253" s="247"/>
      <c r="BNA253" s="247"/>
      <c r="BNB253" s="247"/>
      <c r="BNC253" s="247"/>
      <c r="BND253" s="247"/>
      <c r="BNE253" s="247"/>
      <c r="BNF253" s="247"/>
      <c r="BNG253" s="247"/>
      <c r="BNH253" s="247"/>
      <c r="BNI253" s="247"/>
      <c r="BNJ253" s="247"/>
      <c r="BNK253" s="247"/>
      <c r="BNL253" s="247"/>
      <c r="BNM253" s="247"/>
      <c r="BNN253" s="247"/>
      <c r="BNO253" s="247"/>
      <c r="BNP253" s="247"/>
      <c r="BNQ253" s="247"/>
      <c r="BNR253" s="247"/>
      <c r="BNS253" s="247"/>
      <c r="BNT253" s="247"/>
      <c r="BNU253" s="247"/>
      <c r="BNV253" s="247"/>
      <c r="BNW253" s="247"/>
      <c r="BNX253" s="247"/>
      <c r="BNY253" s="247"/>
      <c r="BNZ253" s="247"/>
      <c r="BOA253" s="247"/>
      <c r="BOB253" s="247"/>
      <c r="BOC253" s="247"/>
      <c r="BOD253" s="247"/>
      <c r="BOE253" s="247"/>
      <c r="BOF253" s="247"/>
      <c r="BOG253" s="247"/>
      <c r="BOH253" s="247"/>
      <c r="BOI253" s="247"/>
      <c r="BOJ253" s="247"/>
      <c r="BOK253" s="247"/>
      <c r="BOL253" s="247"/>
      <c r="BOM253" s="247"/>
      <c r="BON253" s="247"/>
      <c r="BOO253" s="247"/>
      <c r="BOP253" s="247"/>
      <c r="BOQ253" s="247"/>
      <c r="BOR253" s="247"/>
      <c r="BOS253" s="247"/>
      <c r="BOT253" s="247"/>
      <c r="BOU253" s="247"/>
      <c r="BOV253" s="247"/>
      <c r="BOW253" s="247"/>
      <c r="BOX253" s="247"/>
      <c r="BOY253" s="247"/>
      <c r="BOZ253" s="247"/>
      <c r="BPA253" s="247"/>
      <c r="BPB253" s="247"/>
      <c r="BPC253" s="247"/>
      <c r="BPD253" s="247"/>
      <c r="BPE253" s="247"/>
      <c r="BPF253" s="247"/>
      <c r="BPG253" s="247"/>
      <c r="BPH253" s="247"/>
      <c r="BPI253" s="247"/>
      <c r="BPJ253" s="247"/>
      <c r="BPK253" s="247"/>
      <c r="BPL253" s="247"/>
      <c r="BPM253" s="247"/>
      <c r="BPN253" s="247"/>
      <c r="BPO253" s="247"/>
      <c r="BPP253" s="247"/>
      <c r="BPQ253" s="247"/>
      <c r="BPR253" s="247"/>
      <c r="BPS253" s="247"/>
      <c r="BPT253" s="247"/>
      <c r="BPU253" s="247"/>
      <c r="BPV253" s="247"/>
      <c r="BPW253" s="247"/>
      <c r="BPX253" s="247"/>
      <c r="BPY253" s="247"/>
      <c r="BPZ253" s="247"/>
      <c r="BQA253" s="247"/>
      <c r="BQB253" s="247"/>
      <c r="BQC253" s="247"/>
      <c r="BQD253" s="247"/>
      <c r="BQE253" s="247"/>
      <c r="BQF253" s="247"/>
      <c r="BQG253" s="247"/>
      <c r="BQH253" s="247"/>
      <c r="BQI253" s="247"/>
      <c r="BQJ253" s="247"/>
      <c r="BQK253" s="247"/>
      <c r="BQL253" s="247"/>
      <c r="BQM253" s="247"/>
      <c r="BQN253" s="247"/>
      <c r="BQO253" s="247"/>
      <c r="BQP253" s="247"/>
      <c r="BQQ253" s="247"/>
      <c r="BQR253" s="247"/>
      <c r="BQS253" s="247"/>
      <c r="BQT253" s="247"/>
      <c r="BQU253" s="247"/>
      <c r="BQV253" s="247"/>
      <c r="BQW253" s="247"/>
      <c r="BQX253" s="247"/>
      <c r="BQY253" s="247"/>
      <c r="BQZ253" s="247"/>
      <c r="BRA253" s="247"/>
      <c r="BRB253" s="247"/>
      <c r="BRC253" s="247"/>
      <c r="BRD253" s="247"/>
      <c r="BRE253" s="247"/>
      <c r="BRF253" s="247"/>
      <c r="BRG253" s="247"/>
      <c r="BRH253" s="247"/>
      <c r="BRI253" s="247"/>
      <c r="BRJ253" s="247"/>
      <c r="BRK253" s="247"/>
      <c r="BRL253" s="247"/>
      <c r="BRM253" s="247"/>
      <c r="BRN253" s="247"/>
      <c r="BRO253" s="247"/>
      <c r="BRP253" s="247"/>
      <c r="BRQ253" s="247"/>
      <c r="BRR253" s="247"/>
      <c r="BRS253" s="247"/>
      <c r="BRT253" s="247"/>
      <c r="BRU253" s="247"/>
      <c r="BRV253" s="247"/>
      <c r="BRW253" s="247"/>
      <c r="BRX253" s="247"/>
      <c r="BRY253" s="247"/>
      <c r="BRZ253" s="247"/>
      <c r="BSA253" s="247"/>
      <c r="BSB253" s="247"/>
      <c r="BSC253" s="247"/>
      <c r="BSD253" s="247"/>
      <c r="BSE253" s="247"/>
      <c r="BSF253" s="247"/>
      <c r="BSG253" s="247"/>
      <c r="BSH253" s="247"/>
      <c r="BSI253" s="247"/>
      <c r="BSJ253" s="247"/>
      <c r="BSK253" s="247"/>
      <c r="BSL253" s="247"/>
      <c r="BSM253" s="247"/>
      <c r="BSN253" s="247"/>
      <c r="BSO253" s="247"/>
      <c r="BSP253" s="247"/>
      <c r="BSQ253" s="247"/>
      <c r="BSR253" s="247"/>
      <c r="BSS253" s="247"/>
      <c r="BST253" s="247"/>
      <c r="BSU253" s="247"/>
      <c r="BSV253" s="247"/>
      <c r="BSW253" s="247"/>
      <c r="BSX253" s="247"/>
      <c r="BSY253" s="247"/>
      <c r="BSZ253" s="247"/>
      <c r="BTA253" s="247"/>
      <c r="BTB253" s="247"/>
      <c r="BTC253" s="247"/>
      <c r="BTD253" s="247"/>
      <c r="BTE253" s="247"/>
      <c r="BTF253" s="247"/>
      <c r="BTG253" s="247"/>
      <c r="BTH253" s="247"/>
      <c r="BTI253" s="247"/>
      <c r="BTJ253" s="247"/>
      <c r="BTK253" s="247"/>
      <c r="BTL253" s="247"/>
      <c r="BTM253" s="247"/>
      <c r="BTN253" s="247"/>
      <c r="BTO253" s="247"/>
      <c r="BTP253" s="247"/>
      <c r="BTQ253" s="247"/>
      <c r="BTR253" s="247"/>
      <c r="BTS253" s="247"/>
      <c r="BTT253" s="247"/>
      <c r="BTU253" s="247"/>
      <c r="BTV253" s="247"/>
      <c r="BTW253" s="247"/>
      <c r="BTX253" s="247"/>
      <c r="BTY253" s="247"/>
      <c r="BTZ253" s="247"/>
      <c r="BUA253" s="247"/>
      <c r="BUB253" s="247"/>
      <c r="BUC253" s="247"/>
      <c r="BUD253" s="247"/>
      <c r="BUE253" s="247"/>
      <c r="BUF253" s="247"/>
      <c r="BUG253" s="247"/>
      <c r="BUH253" s="247"/>
      <c r="BUI253" s="247"/>
      <c r="BUJ253" s="247"/>
      <c r="BUK253" s="247"/>
      <c r="BUL253" s="247"/>
      <c r="BUM253" s="247"/>
      <c r="BUN253" s="247"/>
      <c r="BUO253" s="247"/>
      <c r="BUP253" s="247"/>
      <c r="BUQ253" s="247"/>
      <c r="BUR253" s="247"/>
      <c r="BUS253" s="247"/>
      <c r="BUT253" s="247"/>
      <c r="BUU253" s="247"/>
      <c r="BUV253" s="247"/>
      <c r="BUW253" s="247"/>
      <c r="BUX253" s="247"/>
      <c r="BUY253" s="247"/>
      <c r="BUZ253" s="247"/>
      <c r="BVA253" s="247"/>
      <c r="BVB253" s="247"/>
      <c r="BVC253" s="247"/>
      <c r="BVD253" s="247"/>
      <c r="BVE253" s="247"/>
      <c r="BVF253" s="247"/>
      <c r="BVG253" s="247"/>
      <c r="BVH253" s="247"/>
      <c r="BVI253" s="247"/>
      <c r="BVJ253" s="247"/>
      <c r="BVK253" s="247"/>
      <c r="BVL253" s="247"/>
      <c r="BVM253" s="247"/>
      <c r="BVN253" s="247"/>
      <c r="BVO253" s="247"/>
      <c r="BVP253" s="247"/>
      <c r="BVQ253" s="247"/>
      <c r="BVR253" s="247"/>
      <c r="BVS253" s="247"/>
      <c r="BVT253" s="247"/>
      <c r="BVU253" s="247"/>
      <c r="BVV253" s="247"/>
      <c r="BVW253" s="247"/>
      <c r="BVX253" s="247"/>
      <c r="BVY253" s="247"/>
      <c r="BVZ253" s="247"/>
      <c r="BWA253" s="247"/>
      <c r="BWB253" s="247"/>
      <c r="BWC253" s="247"/>
      <c r="BWD253" s="247"/>
      <c r="BWE253" s="247"/>
      <c r="BWF253" s="247"/>
      <c r="BWG253" s="247"/>
      <c r="BWH253" s="247"/>
      <c r="BWI253" s="247"/>
      <c r="BWJ253" s="247"/>
      <c r="BWK253" s="247"/>
      <c r="BWL253" s="247"/>
      <c r="BWM253" s="247"/>
      <c r="BWN253" s="247"/>
      <c r="BWO253" s="247"/>
      <c r="BWP253" s="247"/>
      <c r="BWQ253" s="247"/>
      <c r="BWR253" s="247"/>
      <c r="BWS253" s="247"/>
      <c r="BWT253" s="247"/>
      <c r="BWU253" s="247"/>
      <c r="BWV253" s="247"/>
      <c r="BWW253" s="247"/>
      <c r="BWX253" s="247"/>
      <c r="BWY253" s="247"/>
      <c r="BWZ253" s="247"/>
      <c r="BXA253" s="247"/>
      <c r="BXB253" s="247"/>
      <c r="BXC253" s="247"/>
      <c r="BXD253" s="247"/>
      <c r="BXE253" s="247"/>
      <c r="BXF253" s="247"/>
      <c r="BXG253" s="247"/>
      <c r="BXH253" s="247"/>
      <c r="BXI253" s="247"/>
      <c r="BXJ253" s="247"/>
      <c r="BXK253" s="247"/>
      <c r="BXL253" s="247"/>
      <c r="BXM253" s="247"/>
      <c r="BXN253" s="247"/>
      <c r="BXO253" s="247"/>
      <c r="BXP253" s="247"/>
      <c r="BXQ253" s="247"/>
      <c r="BXR253" s="247"/>
      <c r="BXS253" s="247"/>
      <c r="BXT253" s="247"/>
      <c r="BXU253" s="247"/>
      <c r="BXV253" s="247"/>
      <c r="BXW253" s="247"/>
      <c r="BXX253" s="247"/>
      <c r="BXY253" s="247"/>
      <c r="BXZ253" s="247"/>
      <c r="BYA253" s="247"/>
      <c r="BYB253" s="247"/>
      <c r="BYC253" s="247"/>
      <c r="BYD253" s="247"/>
      <c r="BYE253" s="247"/>
      <c r="BYF253" s="247"/>
      <c r="BYG253" s="247"/>
      <c r="BYH253" s="247"/>
      <c r="BYI253" s="247"/>
      <c r="BYJ253" s="247"/>
      <c r="BYK253" s="247"/>
      <c r="BYL253" s="247"/>
      <c r="BYM253" s="247"/>
      <c r="BYN253" s="247"/>
      <c r="BYO253" s="247"/>
      <c r="BYP253" s="247"/>
      <c r="BYQ253" s="247"/>
      <c r="BYR253" s="247"/>
      <c r="BYS253" s="247"/>
      <c r="BYT253" s="247"/>
      <c r="BYU253" s="247"/>
      <c r="BYV253" s="247"/>
      <c r="BYW253" s="247"/>
      <c r="BYX253" s="247"/>
      <c r="BYY253" s="247"/>
      <c r="BYZ253" s="247"/>
      <c r="BZA253" s="247"/>
      <c r="BZB253" s="247"/>
      <c r="BZC253" s="247"/>
      <c r="BZD253" s="247"/>
      <c r="BZE253" s="247"/>
      <c r="BZF253" s="247"/>
      <c r="BZG253" s="247"/>
      <c r="BZH253" s="247"/>
      <c r="BZI253" s="247"/>
      <c r="BZJ253" s="247"/>
      <c r="BZK253" s="247"/>
      <c r="BZL253" s="247"/>
      <c r="BZM253" s="247"/>
      <c r="BZN253" s="247"/>
      <c r="BZO253" s="247"/>
      <c r="BZP253" s="247"/>
      <c r="BZQ253" s="247"/>
      <c r="BZR253" s="247"/>
      <c r="BZS253" s="247"/>
      <c r="BZT253" s="247"/>
      <c r="BZU253" s="247"/>
      <c r="BZV253" s="247"/>
      <c r="BZW253" s="247"/>
      <c r="BZX253" s="247"/>
      <c r="BZY253" s="247"/>
      <c r="BZZ253" s="247"/>
      <c r="CAA253" s="247"/>
      <c r="CAB253" s="247"/>
      <c r="CAC253" s="247"/>
      <c r="CAD253" s="247"/>
      <c r="CAE253" s="247"/>
      <c r="CAF253" s="247"/>
      <c r="CAG253" s="247"/>
      <c r="CAH253" s="247"/>
      <c r="CAI253" s="247"/>
      <c r="CAJ253" s="247"/>
      <c r="CAK253" s="247"/>
      <c r="CAL253" s="247"/>
      <c r="CAM253" s="247"/>
      <c r="CAN253" s="247"/>
      <c r="CAO253" s="247"/>
      <c r="CAP253" s="247"/>
      <c r="CAQ253" s="247"/>
      <c r="CAR253" s="247"/>
      <c r="CAS253" s="247"/>
      <c r="CAT253" s="247"/>
      <c r="CAU253" s="247"/>
      <c r="CAV253" s="247"/>
      <c r="CAW253" s="247"/>
      <c r="CAX253" s="247"/>
      <c r="CAY253" s="247"/>
      <c r="CAZ253" s="247"/>
      <c r="CBA253" s="247"/>
      <c r="CBB253" s="247"/>
      <c r="CBC253" s="247"/>
      <c r="CBD253" s="247"/>
      <c r="CBE253" s="247"/>
      <c r="CBF253" s="247"/>
      <c r="CBG253" s="247"/>
      <c r="CBH253" s="247"/>
      <c r="CBI253" s="247"/>
      <c r="CBJ253" s="247"/>
      <c r="CBK253" s="247"/>
      <c r="CBL253" s="247"/>
      <c r="CBM253" s="247"/>
      <c r="CBN253" s="247"/>
      <c r="CBO253" s="247"/>
      <c r="CBP253" s="247"/>
      <c r="CBQ253" s="247"/>
      <c r="CBR253" s="247"/>
      <c r="CBS253" s="247"/>
      <c r="CBT253" s="247"/>
      <c r="CBU253" s="247"/>
      <c r="CBV253" s="247"/>
      <c r="CBW253" s="247"/>
      <c r="CBX253" s="247"/>
      <c r="CBY253" s="247"/>
      <c r="CBZ253" s="247"/>
      <c r="CCA253" s="247"/>
      <c r="CCB253" s="247"/>
      <c r="CCC253" s="247"/>
      <c r="CCD253" s="247"/>
      <c r="CCE253" s="247"/>
      <c r="CCF253" s="247"/>
      <c r="CCG253" s="247"/>
      <c r="CCH253" s="247"/>
      <c r="CCI253" s="247"/>
      <c r="CCJ253" s="247"/>
      <c r="CCK253" s="247"/>
      <c r="CCL253" s="247"/>
      <c r="CCM253" s="247"/>
      <c r="CCN253" s="247"/>
      <c r="CCO253" s="247"/>
      <c r="CCP253" s="247"/>
      <c r="CCQ253" s="247"/>
      <c r="CCR253" s="247"/>
      <c r="CCS253" s="247"/>
      <c r="CCT253" s="247"/>
      <c r="CCU253" s="247"/>
      <c r="CCV253" s="247"/>
      <c r="CCW253" s="247"/>
      <c r="CCX253" s="247"/>
      <c r="CCY253" s="247"/>
      <c r="CCZ253" s="247"/>
      <c r="CDA253" s="247"/>
      <c r="CDB253" s="247"/>
      <c r="CDC253" s="247"/>
      <c r="CDD253" s="247"/>
      <c r="CDE253" s="247"/>
      <c r="CDF253" s="247"/>
      <c r="CDG253" s="247"/>
      <c r="CDH253" s="247"/>
      <c r="CDI253" s="247"/>
      <c r="CDJ253" s="247"/>
      <c r="CDK253" s="247"/>
      <c r="CDL253" s="247"/>
      <c r="CDM253" s="247"/>
      <c r="CDN253" s="247"/>
      <c r="CDO253" s="247"/>
      <c r="CDP253" s="247"/>
      <c r="CDQ253" s="247"/>
      <c r="CDR253" s="247"/>
      <c r="CDS253" s="247"/>
      <c r="CDT253" s="247"/>
      <c r="CDU253" s="247"/>
      <c r="CDV253" s="247"/>
      <c r="CDW253" s="247"/>
      <c r="CDX253" s="247"/>
      <c r="CDY253" s="247"/>
      <c r="CDZ253" s="247"/>
      <c r="CEA253" s="247"/>
      <c r="CEB253" s="247"/>
      <c r="CEC253" s="247"/>
      <c r="CED253" s="247"/>
      <c r="CEE253" s="247"/>
      <c r="CEF253" s="247"/>
      <c r="CEG253" s="247"/>
      <c r="CEH253" s="247"/>
      <c r="CEI253" s="247"/>
      <c r="CEJ253" s="247"/>
      <c r="CEK253" s="247"/>
      <c r="CEL253" s="247"/>
      <c r="CEM253" s="247"/>
      <c r="CEN253" s="247"/>
      <c r="CEO253" s="247"/>
      <c r="CEP253" s="247"/>
      <c r="CEQ253" s="247"/>
      <c r="CER253" s="247"/>
      <c r="CES253" s="247"/>
      <c r="CET253" s="247"/>
      <c r="CEU253" s="247"/>
      <c r="CEV253" s="247"/>
      <c r="CEW253" s="247"/>
      <c r="CEX253" s="247"/>
      <c r="CEY253" s="247"/>
      <c r="CEZ253" s="247"/>
      <c r="CFA253" s="247"/>
      <c r="CFB253" s="247"/>
      <c r="CFC253" s="247"/>
      <c r="CFD253" s="247"/>
      <c r="CFE253" s="247"/>
      <c r="CFF253" s="247"/>
      <c r="CFG253" s="247"/>
      <c r="CFH253" s="247"/>
      <c r="CFI253" s="247"/>
      <c r="CFJ253" s="247"/>
      <c r="CFK253" s="247"/>
      <c r="CFL253" s="247"/>
      <c r="CFM253" s="247"/>
      <c r="CFN253" s="247"/>
      <c r="CFO253" s="247"/>
      <c r="CFP253" s="247"/>
      <c r="CFQ253" s="247"/>
      <c r="CFR253" s="247"/>
      <c r="CFS253" s="247"/>
      <c r="CFT253" s="247"/>
      <c r="CFU253" s="247"/>
      <c r="CFV253" s="247"/>
      <c r="CFW253" s="247"/>
      <c r="CFX253" s="247"/>
      <c r="CFY253" s="247"/>
      <c r="CFZ253" s="247"/>
      <c r="CGA253" s="247"/>
      <c r="CGB253" s="247"/>
      <c r="CGC253" s="247"/>
      <c r="CGD253" s="247"/>
      <c r="CGE253" s="247"/>
      <c r="CGF253" s="247"/>
      <c r="CGG253" s="247"/>
      <c r="CGH253" s="247"/>
      <c r="CGI253" s="247"/>
      <c r="CGJ253" s="247"/>
      <c r="CGK253" s="247"/>
      <c r="CGL253" s="247"/>
      <c r="CGM253" s="247"/>
      <c r="CGN253" s="247"/>
      <c r="CGO253" s="247"/>
      <c r="CGP253" s="247"/>
      <c r="CGQ253" s="247"/>
      <c r="CGR253" s="247"/>
      <c r="CGS253" s="247"/>
      <c r="CGT253" s="247"/>
      <c r="CGU253" s="247"/>
      <c r="CGV253" s="247"/>
      <c r="CGW253" s="247"/>
      <c r="CGX253" s="247"/>
      <c r="CGY253" s="247"/>
      <c r="CGZ253" s="247"/>
      <c r="CHA253" s="247"/>
      <c r="CHB253" s="247"/>
      <c r="CHC253" s="247"/>
      <c r="CHD253" s="247"/>
      <c r="CHE253" s="247"/>
      <c r="CHF253" s="247"/>
      <c r="CHG253" s="247"/>
      <c r="CHH253" s="247"/>
      <c r="CHI253" s="247"/>
      <c r="CHJ253" s="247"/>
      <c r="CHK253" s="247"/>
      <c r="CHL253" s="247"/>
      <c r="CHM253" s="247"/>
      <c r="CHN253" s="247"/>
      <c r="CHO253" s="247"/>
      <c r="CHP253" s="247"/>
      <c r="CHQ253" s="247"/>
      <c r="CHR253" s="247"/>
      <c r="CHS253" s="247"/>
      <c r="CHT253" s="247"/>
      <c r="CHU253" s="247"/>
      <c r="CHV253" s="247"/>
      <c r="CHW253" s="247"/>
      <c r="CHX253" s="247"/>
      <c r="CHY253" s="247"/>
      <c r="CHZ253" s="247"/>
      <c r="CIA253" s="247"/>
      <c r="CIB253" s="247"/>
      <c r="CIC253" s="247"/>
      <c r="CID253" s="247"/>
      <c r="CIE253" s="247"/>
      <c r="CIF253" s="247"/>
      <c r="CIG253" s="247"/>
      <c r="CIH253" s="247"/>
      <c r="CII253" s="247"/>
      <c r="CIJ253" s="247"/>
      <c r="CIK253" s="247"/>
      <c r="CIL253" s="247"/>
      <c r="CIM253" s="247"/>
      <c r="CIN253" s="247"/>
      <c r="CIO253" s="247"/>
      <c r="CIP253" s="247"/>
      <c r="CIQ253" s="247"/>
      <c r="CIR253" s="247"/>
      <c r="CIS253" s="247"/>
      <c r="CIT253" s="247"/>
      <c r="CIU253" s="247"/>
      <c r="CIV253" s="247"/>
      <c r="CIW253" s="247"/>
      <c r="CIX253" s="247"/>
      <c r="CIY253" s="247"/>
      <c r="CIZ253" s="247"/>
      <c r="CJA253" s="247"/>
      <c r="CJB253" s="247"/>
      <c r="CJC253" s="247"/>
      <c r="CJD253" s="247"/>
      <c r="CJE253" s="247"/>
      <c r="CJF253" s="247"/>
      <c r="CJG253" s="247"/>
      <c r="CJH253" s="247"/>
      <c r="CJI253" s="247"/>
      <c r="CJJ253" s="247"/>
      <c r="CJK253" s="247"/>
      <c r="CJL253" s="247"/>
      <c r="CJM253" s="247"/>
      <c r="CJN253" s="247"/>
      <c r="CJO253" s="247"/>
      <c r="CJP253" s="247"/>
      <c r="CJQ253" s="247"/>
      <c r="CJR253" s="247"/>
      <c r="CJS253" s="247"/>
      <c r="CJT253" s="247"/>
      <c r="CJU253" s="247"/>
      <c r="CJV253" s="247"/>
      <c r="CJW253" s="247"/>
      <c r="CJX253" s="247"/>
      <c r="CJY253" s="247"/>
      <c r="CJZ253" s="247"/>
      <c r="CKA253" s="247"/>
      <c r="CKB253" s="247"/>
      <c r="CKC253" s="247"/>
      <c r="CKD253" s="247"/>
      <c r="CKE253" s="247"/>
      <c r="CKF253" s="247"/>
      <c r="CKG253" s="247"/>
      <c r="CKH253" s="247"/>
      <c r="CKI253" s="247"/>
      <c r="CKJ253" s="247"/>
      <c r="CKK253" s="247"/>
      <c r="CKL253" s="247"/>
      <c r="CKM253" s="247"/>
      <c r="CKN253" s="247"/>
      <c r="CKO253" s="247"/>
      <c r="CKP253" s="247"/>
      <c r="CKQ253" s="247"/>
      <c r="CKR253" s="247"/>
      <c r="CKS253" s="247"/>
      <c r="CKT253" s="247"/>
      <c r="CKU253" s="247"/>
      <c r="CKV253" s="247"/>
      <c r="CKW253" s="247"/>
      <c r="CKX253" s="247"/>
      <c r="CKY253" s="247"/>
      <c r="CKZ253" s="247"/>
      <c r="CLA253" s="247"/>
      <c r="CLB253" s="247"/>
      <c r="CLC253" s="247"/>
      <c r="CLD253" s="247"/>
      <c r="CLE253" s="247"/>
      <c r="CLF253" s="247"/>
      <c r="CLG253" s="247"/>
      <c r="CLH253" s="247"/>
      <c r="CLI253" s="247"/>
      <c r="CLJ253" s="247"/>
      <c r="CLK253" s="247"/>
      <c r="CLL253" s="247"/>
      <c r="CLM253" s="247"/>
      <c r="CLN253" s="247"/>
      <c r="CLO253" s="247"/>
      <c r="CLP253" s="247"/>
      <c r="CLQ253" s="247"/>
      <c r="CLR253" s="247"/>
      <c r="CLS253" s="247"/>
      <c r="CLT253" s="247"/>
      <c r="CLU253" s="247"/>
      <c r="CLV253" s="247"/>
      <c r="CLW253" s="247"/>
      <c r="CLX253" s="247"/>
      <c r="CLY253" s="247"/>
      <c r="CLZ253" s="247"/>
      <c r="CMA253" s="247"/>
      <c r="CMB253" s="247"/>
      <c r="CMC253" s="247"/>
      <c r="CMD253" s="247"/>
      <c r="CME253" s="247"/>
      <c r="CMF253" s="247"/>
      <c r="CMG253" s="247"/>
      <c r="CMH253" s="247"/>
      <c r="CMI253" s="247"/>
      <c r="CMJ253" s="247"/>
      <c r="CMK253" s="247"/>
      <c r="CML253" s="247"/>
      <c r="CMM253" s="247"/>
      <c r="CMN253" s="247"/>
      <c r="CMO253" s="247"/>
      <c r="CMP253" s="247"/>
      <c r="CMQ253" s="247"/>
      <c r="CMR253" s="247"/>
      <c r="CMS253" s="247"/>
      <c r="CMT253" s="247"/>
      <c r="CMU253" s="247"/>
      <c r="CMV253" s="247"/>
      <c r="CMW253" s="247"/>
      <c r="CMX253" s="247"/>
      <c r="CMY253" s="247"/>
      <c r="CMZ253" s="247"/>
      <c r="CNA253" s="247"/>
      <c r="CNB253" s="247"/>
      <c r="CNC253" s="247"/>
      <c r="CND253" s="247"/>
      <c r="CNE253" s="247"/>
      <c r="CNF253" s="247"/>
      <c r="CNG253" s="247"/>
      <c r="CNH253" s="247"/>
      <c r="CNI253" s="247"/>
      <c r="CNJ253" s="247"/>
      <c r="CNK253" s="247"/>
      <c r="CNL253" s="247"/>
      <c r="CNM253" s="247"/>
      <c r="CNN253" s="247"/>
      <c r="CNO253" s="247"/>
      <c r="CNP253" s="247"/>
      <c r="CNQ253" s="247"/>
      <c r="CNR253" s="247"/>
      <c r="CNS253" s="247"/>
      <c r="CNT253" s="247"/>
      <c r="CNU253" s="247"/>
      <c r="CNV253" s="247"/>
      <c r="CNW253" s="247"/>
      <c r="CNX253" s="247"/>
      <c r="CNY253" s="247"/>
      <c r="CNZ253" s="247"/>
      <c r="COA253" s="247"/>
      <c r="COB253" s="247"/>
      <c r="COC253" s="247"/>
      <c r="COD253" s="247"/>
      <c r="COE253" s="247"/>
      <c r="COF253" s="247"/>
      <c r="COG253" s="247"/>
      <c r="COH253" s="247"/>
      <c r="COI253" s="247"/>
      <c r="COJ253" s="247"/>
      <c r="COK253" s="247"/>
      <c r="COL253" s="247"/>
      <c r="COM253" s="247"/>
      <c r="CON253" s="247"/>
      <c r="COO253" s="247"/>
      <c r="COP253" s="247"/>
      <c r="COQ253" s="247"/>
      <c r="COR253" s="247"/>
      <c r="COS253" s="247"/>
      <c r="COT253" s="247"/>
      <c r="COU253" s="247"/>
      <c r="COV253" s="247"/>
      <c r="COW253" s="247"/>
      <c r="COX253" s="247"/>
      <c r="COY253" s="247"/>
      <c r="COZ253" s="247"/>
      <c r="CPA253" s="247"/>
      <c r="CPB253" s="247"/>
      <c r="CPC253" s="247"/>
      <c r="CPD253" s="247"/>
      <c r="CPE253" s="247"/>
      <c r="CPF253" s="247"/>
      <c r="CPG253" s="247"/>
      <c r="CPH253" s="247"/>
      <c r="CPI253" s="247"/>
      <c r="CPJ253" s="247"/>
      <c r="CPK253" s="247"/>
      <c r="CPL253" s="247"/>
      <c r="CPM253" s="247"/>
      <c r="CPN253" s="247"/>
      <c r="CPO253" s="247"/>
      <c r="CPP253" s="247"/>
      <c r="CPQ253" s="247"/>
      <c r="CPR253" s="247"/>
      <c r="CPS253" s="247"/>
      <c r="CPT253" s="247"/>
      <c r="CPU253" s="247"/>
      <c r="CPV253" s="247"/>
      <c r="CPW253" s="247"/>
      <c r="CPX253" s="247"/>
      <c r="CPY253" s="247"/>
      <c r="CPZ253" s="247"/>
      <c r="CQA253" s="247"/>
      <c r="CQB253" s="247"/>
      <c r="CQC253" s="247"/>
      <c r="CQD253" s="247"/>
      <c r="CQE253" s="247"/>
      <c r="CQF253" s="247"/>
      <c r="CQG253" s="247"/>
      <c r="CQH253" s="247"/>
      <c r="CQI253" s="247"/>
      <c r="CQJ253" s="247"/>
      <c r="CQK253" s="247"/>
      <c r="CQL253" s="247"/>
      <c r="CQM253" s="247"/>
      <c r="CQN253" s="247"/>
      <c r="CQO253" s="247"/>
      <c r="CQP253" s="247"/>
      <c r="CQQ253" s="247"/>
      <c r="CQR253" s="247"/>
      <c r="CQS253" s="247"/>
      <c r="CQT253" s="247"/>
      <c r="CQU253" s="247"/>
      <c r="CQV253" s="247"/>
      <c r="CQW253" s="247"/>
      <c r="CQX253" s="247"/>
      <c r="CQY253" s="247"/>
      <c r="CQZ253" s="247"/>
      <c r="CRA253" s="247"/>
      <c r="CRB253" s="247"/>
      <c r="CRC253" s="247"/>
      <c r="CRD253" s="247"/>
      <c r="CRE253" s="247"/>
      <c r="CRF253" s="247"/>
      <c r="CRG253" s="247"/>
      <c r="CRH253" s="247"/>
      <c r="CRI253" s="247"/>
      <c r="CRJ253" s="247"/>
      <c r="CRK253" s="247"/>
      <c r="CRL253" s="247"/>
      <c r="CRM253" s="247"/>
      <c r="CRN253" s="247"/>
      <c r="CRO253" s="247"/>
      <c r="CRP253" s="247"/>
      <c r="CRQ253" s="247"/>
      <c r="CRR253" s="247"/>
      <c r="CRS253" s="247"/>
      <c r="CRT253" s="247"/>
      <c r="CRU253" s="247"/>
      <c r="CRV253" s="247"/>
      <c r="CRW253" s="247"/>
      <c r="CRX253" s="247"/>
      <c r="CRY253" s="247"/>
      <c r="CRZ253" s="247"/>
      <c r="CSA253" s="247"/>
      <c r="CSB253" s="247"/>
      <c r="CSC253" s="247"/>
      <c r="CSD253" s="247"/>
      <c r="CSE253" s="247"/>
      <c r="CSF253" s="247"/>
      <c r="CSG253" s="247"/>
      <c r="CSH253" s="247"/>
      <c r="CSI253" s="247"/>
      <c r="CSJ253" s="247"/>
      <c r="CSK253" s="247"/>
      <c r="CSL253" s="247"/>
      <c r="CSM253" s="247"/>
      <c r="CSN253" s="247"/>
      <c r="CSO253" s="247"/>
      <c r="CSP253" s="247"/>
      <c r="CSQ253" s="247"/>
      <c r="CSR253" s="247"/>
      <c r="CSS253" s="247"/>
      <c r="CST253" s="247"/>
      <c r="CSU253" s="247"/>
      <c r="CSV253" s="247"/>
      <c r="CSW253" s="247"/>
      <c r="CSX253" s="247"/>
      <c r="CSY253" s="247"/>
      <c r="CSZ253" s="247"/>
      <c r="CTA253" s="247"/>
      <c r="CTB253" s="247"/>
      <c r="CTC253" s="247"/>
      <c r="CTD253" s="247"/>
      <c r="CTE253" s="247"/>
      <c r="CTF253" s="247"/>
      <c r="CTG253" s="247"/>
      <c r="CTH253" s="247"/>
      <c r="CTI253" s="247"/>
      <c r="CTJ253" s="247"/>
      <c r="CTK253" s="247"/>
      <c r="CTL253" s="247"/>
      <c r="CTM253" s="247"/>
      <c r="CTN253" s="247"/>
      <c r="CTO253" s="247"/>
      <c r="CTP253" s="247"/>
      <c r="CTQ253" s="247"/>
      <c r="CTR253" s="247"/>
      <c r="CTS253" s="247"/>
      <c r="CTT253" s="247"/>
      <c r="CTU253" s="247"/>
      <c r="CTV253" s="247"/>
      <c r="CTW253" s="247"/>
      <c r="CTX253" s="247"/>
      <c r="CTY253" s="247"/>
      <c r="CTZ253" s="247"/>
      <c r="CUA253" s="247"/>
      <c r="CUB253" s="247"/>
      <c r="CUC253" s="247"/>
      <c r="CUD253" s="247"/>
      <c r="CUE253" s="247"/>
      <c r="CUF253" s="247"/>
      <c r="CUG253" s="247"/>
      <c r="CUH253" s="247"/>
      <c r="CUI253" s="247"/>
      <c r="CUJ253" s="247"/>
      <c r="CUK253" s="247"/>
      <c r="CUL253" s="247"/>
      <c r="CUM253" s="247"/>
      <c r="CUN253" s="247"/>
      <c r="CUO253" s="247"/>
      <c r="CUP253" s="247"/>
      <c r="CUQ253" s="247"/>
      <c r="CUR253" s="247"/>
      <c r="CUS253" s="247"/>
      <c r="CUT253" s="247"/>
      <c r="CUU253" s="247"/>
      <c r="CUV253" s="247"/>
      <c r="CUW253" s="247"/>
      <c r="CUX253" s="247"/>
      <c r="CUY253" s="247"/>
      <c r="CUZ253" s="247"/>
      <c r="CVA253" s="247"/>
      <c r="CVB253" s="247"/>
      <c r="CVC253" s="247"/>
      <c r="CVD253" s="247"/>
      <c r="CVE253" s="247"/>
      <c r="CVF253" s="247"/>
      <c r="CVG253" s="247"/>
      <c r="CVH253" s="247"/>
      <c r="CVI253" s="247"/>
      <c r="CVJ253" s="247"/>
      <c r="CVK253" s="247"/>
      <c r="CVL253" s="247"/>
      <c r="CVM253" s="247"/>
      <c r="CVN253" s="247"/>
      <c r="CVO253" s="247"/>
      <c r="CVP253" s="247"/>
      <c r="CVQ253" s="247"/>
      <c r="CVR253" s="247"/>
      <c r="CVS253" s="247"/>
      <c r="CVT253" s="247"/>
      <c r="CVU253" s="247"/>
      <c r="CVV253" s="247"/>
      <c r="CVW253" s="247"/>
      <c r="CVX253" s="247"/>
      <c r="CVY253" s="247"/>
      <c r="CVZ253" s="247"/>
      <c r="CWA253" s="247"/>
      <c r="CWB253" s="247"/>
      <c r="CWC253" s="247"/>
      <c r="CWD253" s="247"/>
      <c r="CWE253" s="247"/>
      <c r="CWF253" s="247"/>
      <c r="CWG253" s="247"/>
      <c r="CWH253" s="247"/>
      <c r="CWI253" s="247"/>
      <c r="CWJ253" s="247"/>
      <c r="CWK253" s="247"/>
      <c r="CWL253" s="247"/>
      <c r="CWM253" s="247"/>
      <c r="CWN253" s="247"/>
      <c r="CWO253" s="247"/>
      <c r="CWP253" s="247"/>
      <c r="CWQ253" s="247"/>
      <c r="CWR253" s="247"/>
      <c r="CWS253" s="247"/>
      <c r="CWT253" s="247"/>
      <c r="CWU253" s="247"/>
      <c r="CWV253" s="247"/>
      <c r="CWW253" s="247"/>
      <c r="CWX253" s="247"/>
      <c r="CWY253" s="247"/>
      <c r="CWZ253" s="247"/>
      <c r="CXA253" s="247"/>
      <c r="CXB253" s="247"/>
      <c r="CXC253" s="247"/>
      <c r="CXD253" s="247"/>
      <c r="CXE253" s="247"/>
      <c r="CXF253" s="247"/>
      <c r="CXG253" s="247"/>
      <c r="CXH253" s="247"/>
      <c r="CXI253" s="247"/>
      <c r="CXJ253" s="247"/>
      <c r="CXK253" s="247"/>
      <c r="CXL253" s="247"/>
      <c r="CXM253" s="247"/>
      <c r="CXN253" s="247"/>
      <c r="CXO253" s="247"/>
      <c r="CXP253" s="247"/>
      <c r="CXQ253" s="247"/>
      <c r="CXR253" s="247"/>
      <c r="CXS253" s="247"/>
      <c r="CXT253" s="247"/>
      <c r="CXU253" s="247"/>
      <c r="CXV253" s="247"/>
      <c r="CXW253" s="247"/>
      <c r="CXX253" s="247"/>
      <c r="CXY253" s="247"/>
      <c r="CXZ253" s="247"/>
      <c r="CYA253" s="247"/>
      <c r="CYB253" s="247"/>
      <c r="CYC253" s="247"/>
      <c r="CYD253" s="247"/>
      <c r="CYE253" s="247"/>
      <c r="CYF253" s="247"/>
      <c r="CYG253" s="247"/>
      <c r="CYH253" s="247"/>
      <c r="CYI253" s="247"/>
      <c r="CYJ253" s="247"/>
      <c r="CYK253" s="247"/>
      <c r="CYL253" s="247"/>
      <c r="CYM253" s="247"/>
      <c r="CYN253" s="247"/>
      <c r="CYO253" s="247"/>
      <c r="CYP253" s="247"/>
      <c r="CYQ253" s="247"/>
      <c r="CYR253" s="247"/>
      <c r="CYS253" s="247"/>
      <c r="CYT253" s="247"/>
      <c r="CYU253" s="247"/>
      <c r="CYV253" s="247"/>
      <c r="CYW253" s="247"/>
      <c r="CYX253" s="247"/>
      <c r="CYY253" s="247"/>
      <c r="CYZ253" s="247"/>
      <c r="CZA253" s="247"/>
      <c r="CZB253" s="247"/>
      <c r="CZC253" s="247"/>
      <c r="CZD253" s="247"/>
      <c r="CZE253" s="247"/>
      <c r="CZF253" s="247"/>
      <c r="CZG253" s="247"/>
      <c r="CZH253" s="247"/>
      <c r="CZI253" s="247"/>
      <c r="CZJ253" s="247"/>
      <c r="CZK253" s="247"/>
      <c r="CZL253" s="247"/>
      <c r="CZM253" s="247"/>
      <c r="CZN253" s="247"/>
      <c r="CZO253" s="247"/>
      <c r="CZP253" s="247"/>
      <c r="CZQ253" s="247"/>
      <c r="CZR253" s="247"/>
      <c r="CZS253" s="247"/>
      <c r="CZT253" s="247"/>
      <c r="CZU253" s="247"/>
      <c r="CZV253" s="247"/>
      <c r="CZW253" s="247"/>
      <c r="CZX253" s="247"/>
      <c r="CZY253" s="247"/>
      <c r="CZZ253" s="247"/>
      <c r="DAA253" s="247"/>
      <c r="DAB253" s="247"/>
      <c r="DAC253" s="247"/>
      <c r="DAD253" s="247"/>
      <c r="DAE253" s="247"/>
      <c r="DAF253" s="247"/>
      <c r="DAG253" s="247"/>
      <c r="DAH253" s="247"/>
      <c r="DAI253" s="247"/>
      <c r="DAJ253" s="247"/>
      <c r="DAK253" s="247"/>
      <c r="DAL253" s="247"/>
      <c r="DAM253" s="247"/>
      <c r="DAN253" s="247"/>
      <c r="DAO253" s="247"/>
      <c r="DAP253" s="247"/>
      <c r="DAQ253" s="247"/>
      <c r="DAR253" s="247"/>
      <c r="DAS253" s="247"/>
      <c r="DAT253" s="247"/>
      <c r="DAU253" s="247"/>
      <c r="DAV253" s="247"/>
      <c r="DAW253" s="247"/>
      <c r="DAX253" s="247"/>
      <c r="DAY253" s="247"/>
      <c r="DAZ253" s="247"/>
      <c r="DBA253" s="247"/>
      <c r="DBB253" s="247"/>
      <c r="DBC253" s="247"/>
      <c r="DBD253" s="247"/>
      <c r="DBE253" s="247"/>
      <c r="DBF253" s="247"/>
      <c r="DBG253" s="247"/>
      <c r="DBH253" s="247"/>
      <c r="DBI253" s="247"/>
      <c r="DBJ253" s="247"/>
      <c r="DBK253" s="247"/>
      <c r="DBL253" s="247"/>
      <c r="DBM253" s="247"/>
      <c r="DBN253" s="247"/>
      <c r="DBO253" s="247"/>
      <c r="DBP253" s="247"/>
      <c r="DBQ253" s="247"/>
      <c r="DBR253" s="247"/>
      <c r="DBS253" s="247"/>
      <c r="DBT253" s="247"/>
      <c r="DBU253" s="247"/>
      <c r="DBV253" s="247"/>
      <c r="DBW253" s="247"/>
      <c r="DBX253" s="247"/>
      <c r="DBY253" s="247"/>
      <c r="DBZ253" s="247"/>
      <c r="DCA253" s="247"/>
      <c r="DCB253" s="247"/>
      <c r="DCC253" s="247"/>
      <c r="DCD253" s="247"/>
      <c r="DCE253" s="247"/>
      <c r="DCF253" s="247"/>
      <c r="DCG253" s="247"/>
      <c r="DCH253" s="247"/>
      <c r="DCI253" s="247"/>
      <c r="DCJ253" s="247"/>
      <c r="DCK253" s="247"/>
      <c r="DCL253" s="247"/>
      <c r="DCM253" s="247"/>
      <c r="DCN253" s="247"/>
      <c r="DCO253" s="247"/>
      <c r="DCP253" s="247"/>
      <c r="DCQ253" s="247"/>
      <c r="DCR253" s="247"/>
      <c r="DCS253" s="247"/>
      <c r="DCT253" s="247"/>
      <c r="DCU253" s="247"/>
      <c r="DCV253" s="247"/>
      <c r="DCW253" s="247"/>
      <c r="DCX253" s="247"/>
      <c r="DCY253" s="247"/>
      <c r="DCZ253" s="247"/>
      <c r="DDA253" s="247"/>
      <c r="DDB253" s="247"/>
      <c r="DDC253" s="247"/>
      <c r="DDD253" s="247"/>
      <c r="DDE253" s="247"/>
      <c r="DDF253" s="247"/>
      <c r="DDG253" s="247"/>
      <c r="DDH253" s="247"/>
      <c r="DDI253" s="247"/>
      <c r="DDJ253" s="247"/>
      <c r="DDK253" s="247"/>
      <c r="DDL253" s="247"/>
      <c r="DDM253" s="247"/>
      <c r="DDN253" s="247"/>
      <c r="DDO253" s="247"/>
      <c r="DDP253" s="247"/>
      <c r="DDQ253" s="247"/>
      <c r="DDR253" s="247"/>
      <c r="DDS253" s="247"/>
      <c r="DDT253" s="247"/>
      <c r="DDU253" s="247"/>
      <c r="DDV253" s="247"/>
      <c r="DDW253" s="247"/>
      <c r="DDX253" s="247"/>
      <c r="DDY253" s="247"/>
      <c r="DDZ253" s="247"/>
      <c r="DEA253" s="247"/>
      <c r="DEB253" s="247"/>
      <c r="DEC253" s="247"/>
      <c r="DED253" s="247"/>
      <c r="DEE253" s="247"/>
      <c r="DEF253" s="247"/>
      <c r="DEG253" s="247"/>
      <c r="DEH253" s="247"/>
      <c r="DEI253" s="247"/>
      <c r="DEJ253" s="247"/>
      <c r="DEK253" s="247"/>
      <c r="DEL253" s="247"/>
      <c r="DEM253" s="247"/>
      <c r="DEN253" s="247"/>
      <c r="DEO253" s="247"/>
      <c r="DEP253" s="247"/>
      <c r="DEQ253" s="247"/>
      <c r="DER253" s="247"/>
      <c r="DES253" s="247"/>
      <c r="DET253" s="247"/>
      <c r="DEU253" s="247"/>
      <c r="DEV253" s="247"/>
      <c r="DEW253" s="247"/>
      <c r="DEX253" s="247"/>
      <c r="DEY253" s="247"/>
      <c r="DEZ253" s="247"/>
      <c r="DFA253" s="247"/>
      <c r="DFB253" s="247"/>
      <c r="DFC253" s="247"/>
      <c r="DFD253" s="247"/>
      <c r="DFE253" s="247"/>
      <c r="DFF253" s="247"/>
      <c r="DFG253" s="247"/>
      <c r="DFH253" s="247"/>
      <c r="DFI253" s="247"/>
      <c r="DFJ253" s="247"/>
      <c r="DFK253" s="247"/>
      <c r="DFL253" s="247"/>
      <c r="DFM253" s="247"/>
      <c r="DFN253" s="247"/>
      <c r="DFO253" s="247"/>
      <c r="DFP253" s="247"/>
      <c r="DFQ253" s="247"/>
      <c r="DFR253" s="247"/>
      <c r="DFS253" s="247"/>
      <c r="DFT253" s="247"/>
      <c r="DFU253" s="247"/>
      <c r="DFV253" s="247"/>
      <c r="DFW253" s="247"/>
      <c r="DFX253" s="247"/>
      <c r="DFY253" s="247"/>
      <c r="DFZ253" s="247"/>
      <c r="DGA253" s="247"/>
      <c r="DGB253" s="247"/>
      <c r="DGC253" s="247"/>
      <c r="DGD253" s="247"/>
      <c r="DGE253" s="247"/>
      <c r="DGF253" s="247"/>
      <c r="DGG253" s="247"/>
      <c r="DGH253" s="247"/>
      <c r="DGI253" s="247"/>
      <c r="DGJ253" s="247"/>
      <c r="DGK253" s="247"/>
      <c r="DGL253" s="247"/>
      <c r="DGM253" s="247"/>
      <c r="DGN253" s="247"/>
      <c r="DGO253" s="247"/>
      <c r="DGP253" s="247"/>
      <c r="DGQ253" s="247"/>
      <c r="DGR253" s="247"/>
      <c r="DGS253" s="247"/>
      <c r="DGT253" s="247"/>
      <c r="DGU253" s="247"/>
      <c r="DGV253" s="247"/>
      <c r="DGW253" s="247"/>
      <c r="DGX253" s="247"/>
      <c r="DGY253" s="247"/>
      <c r="DGZ253" s="247"/>
      <c r="DHA253" s="247"/>
      <c r="DHB253" s="247"/>
      <c r="DHC253" s="247"/>
      <c r="DHD253" s="247"/>
      <c r="DHE253" s="247"/>
      <c r="DHF253" s="247"/>
      <c r="DHG253" s="247"/>
      <c r="DHH253" s="247"/>
      <c r="DHI253" s="247"/>
      <c r="DHJ253" s="247"/>
      <c r="DHK253" s="247"/>
      <c r="DHL253" s="247"/>
      <c r="DHM253" s="247"/>
      <c r="DHN253" s="247"/>
      <c r="DHO253" s="247"/>
      <c r="DHP253" s="247"/>
      <c r="DHQ253" s="247"/>
      <c r="DHR253" s="247"/>
      <c r="DHS253" s="247"/>
      <c r="DHT253" s="247"/>
      <c r="DHU253" s="247"/>
      <c r="DHV253" s="247"/>
      <c r="DHW253" s="247"/>
      <c r="DHX253" s="247"/>
      <c r="DHY253" s="247"/>
      <c r="DHZ253" s="247"/>
      <c r="DIA253" s="247"/>
      <c r="DIB253" s="247"/>
      <c r="DIC253" s="247"/>
      <c r="DID253" s="247"/>
      <c r="DIE253" s="247"/>
      <c r="DIF253" s="247"/>
      <c r="DIG253" s="247"/>
      <c r="DIH253" s="247"/>
      <c r="DII253" s="247"/>
      <c r="DIJ253" s="247"/>
      <c r="DIK253" s="247"/>
      <c r="DIL253" s="247"/>
      <c r="DIM253" s="247"/>
      <c r="DIN253" s="247"/>
      <c r="DIO253" s="247"/>
      <c r="DIP253" s="247"/>
      <c r="DIQ253" s="247"/>
      <c r="DIR253" s="247"/>
      <c r="DIS253" s="247"/>
      <c r="DIT253" s="247"/>
      <c r="DIU253" s="247"/>
      <c r="DIV253" s="247"/>
      <c r="DIW253" s="247"/>
      <c r="DIX253" s="247"/>
      <c r="DIY253" s="247"/>
      <c r="DIZ253" s="247"/>
      <c r="DJA253" s="247"/>
      <c r="DJB253" s="247"/>
      <c r="DJC253" s="247"/>
      <c r="DJD253" s="247"/>
      <c r="DJE253" s="247"/>
      <c r="DJF253" s="247"/>
      <c r="DJG253" s="247"/>
      <c r="DJH253" s="247"/>
      <c r="DJI253" s="247"/>
      <c r="DJJ253" s="247"/>
      <c r="DJK253" s="247"/>
      <c r="DJL253" s="247"/>
      <c r="DJM253" s="247"/>
      <c r="DJN253" s="247"/>
      <c r="DJO253" s="247"/>
      <c r="DJP253" s="247"/>
      <c r="DJQ253" s="247"/>
      <c r="DJR253" s="247"/>
      <c r="DJS253" s="247"/>
      <c r="DJT253" s="247"/>
      <c r="DJU253" s="247"/>
      <c r="DJV253" s="247"/>
      <c r="DJW253" s="247"/>
      <c r="DJX253" s="247"/>
      <c r="DJY253" s="247"/>
      <c r="DJZ253" s="247"/>
      <c r="DKA253" s="247"/>
      <c r="DKB253" s="247"/>
      <c r="DKC253" s="247"/>
      <c r="DKD253" s="247"/>
      <c r="DKE253" s="247"/>
      <c r="DKF253" s="247"/>
      <c r="DKG253" s="247"/>
      <c r="DKH253" s="247"/>
      <c r="DKI253" s="247"/>
      <c r="DKJ253" s="247"/>
      <c r="DKK253" s="247"/>
      <c r="DKL253" s="247"/>
      <c r="DKM253" s="247"/>
      <c r="DKN253" s="247"/>
      <c r="DKO253" s="247"/>
      <c r="DKP253" s="247"/>
      <c r="DKQ253" s="247"/>
      <c r="DKR253" s="247"/>
      <c r="DKS253" s="247"/>
      <c r="DKT253" s="247"/>
      <c r="DKU253" s="247"/>
      <c r="DKV253" s="247"/>
      <c r="DKW253" s="247"/>
      <c r="DKX253" s="247"/>
      <c r="DKY253" s="247"/>
      <c r="DKZ253" s="247"/>
      <c r="DLA253" s="247"/>
      <c r="DLB253" s="247"/>
      <c r="DLC253" s="247"/>
      <c r="DLD253" s="247"/>
      <c r="DLE253" s="247"/>
      <c r="DLF253" s="247"/>
      <c r="DLG253" s="247"/>
      <c r="DLH253" s="247"/>
      <c r="DLI253" s="247"/>
      <c r="DLJ253" s="247"/>
      <c r="DLK253" s="247"/>
      <c r="DLL253" s="247"/>
      <c r="DLM253" s="247"/>
      <c r="DLN253" s="247"/>
      <c r="DLO253" s="247"/>
      <c r="DLP253" s="247"/>
      <c r="DLQ253" s="247"/>
      <c r="DLR253" s="247"/>
      <c r="DLS253" s="247"/>
      <c r="DLT253" s="247"/>
      <c r="DLU253" s="247"/>
      <c r="DLV253" s="247"/>
      <c r="DLW253" s="247"/>
      <c r="DLX253" s="247"/>
      <c r="DLY253" s="247"/>
      <c r="DLZ253" s="247"/>
      <c r="DMA253" s="247"/>
      <c r="DMB253" s="247"/>
      <c r="DMC253" s="247"/>
      <c r="DMD253" s="247"/>
      <c r="DME253" s="247"/>
      <c r="DMF253" s="247"/>
      <c r="DMG253" s="247"/>
      <c r="DMH253" s="247"/>
      <c r="DMI253" s="247"/>
      <c r="DMJ253" s="247"/>
      <c r="DMK253" s="247"/>
      <c r="DML253" s="247"/>
      <c r="DMM253" s="247"/>
      <c r="DMN253" s="247"/>
      <c r="DMO253" s="247"/>
      <c r="DMP253" s="247"/>
      <c r="DMQ253" s="247"/>
      <c r="DMR253" s="247"/>
      <c r="DMS253" s="247"/>
      <c r="DMT253" s="247"/>
      <c r="DMU253" s="247"/>
      <c r="DMV253" s="247"/>
      <c r="DMW253" s="247"/>
      <c r="DMX253" s="247"/>
      <c r="DMY253" s="247"/>
      <c r="DMZ253" s="247"/>
      <c r="DNA253" s="247"/>
      <c r="DNB253" s="247"/>
      <c r="DNC253" s="247"/>
      <c r="DND253" s="247"/>
      <c r="DNE253" s="247"/>
      <c r="DNF253" s="247"/>
      <c r="DNG253" s="247"/>
      <c r="DNH253" s="247"/>
      <c r="DNI253" s="247"/>
      <c r="DNJ253" s="247"/>
      <c r="DNK253" s="247"/>
      <c r="DNL253" s="247"/>
      <c r="DNM253" s="247"/>
      <c r="DNN253" s="247"/>
      <c r="DNO253" s="247"/>
      <c r="DNP253" s="247"/>
      <c r="DNQ253" s="247"/>
      <c r="DNR253" s="247"/>
      <c r="DNS253" s="247"/>
      <c r="DNT253" s="247"/>
      <c r="DNU253" s="247"/>
      <c r="DNV253" s="247"/>
      <c r="DNW253" s="247"/>
      <c r="DNX253" s="247"/>
      <c r="DNY253" s="247"/>
      <c r="DNZ253" s="247"/>
      <c r="DOA253" s="247"/>
      <c r="DOB253" s="247"/>
      <c r="DOC253" s="247"/>
      <c r="DOD253" s="247"/>
      <c r="DOE253" s="247"/>
      <c r="DOF253" s="247"/>
      <c r="DOG253" s="247"/>
      <c r="DOH253" s="247"/>
      <c r="DOI253" s="247"/>
      <c r="DOJ253" s="247"/>
      <c r="DOK253" s="247"/>
      <c r="DOL253" s="247"/>
      <c r="DOM253" s="247"/>
      <c r="DON253" s="247"/>
      <c r="DOO253" s="247"/>
      <c r="DOP253" s="247"/>
      <c r="DOQ253" s="247"/>
      <c r="DOR253" s="247"/>
      <c r="DOS253" s="247"/>
      <c r="DOT253" s="247"/>
      <c r="DOU253" s="247"/>
      <c r="DOV253" s="247"/>
      <c r="DOW253" s="247"/>
      <c r="DOX253" s="247"/>
      <c r="DOY253" s="247"/>
      <c r="DOZ253" s="247"/>
      <c r="DPA253" s="247"/>
      <c r="DPB253" s="247"/>
      <c r="DPC253" s="247"/>
      <c r="DPD253" s="247"/>
      <c r="DPE253" s="247"/>
      <c r="DPF253" s="247"/>
      <c r="DPG253" s="247"/>
      <c r="DPH253" s="247"/>
      <c r="DPI253" s="247"/>
      <c r="DPJ253" s="247"/>
      <c r="DPK253" s="247"/>
      <c r="DPL253" s="247"/>
      <c r="DPM253" s="247"/>
      <c r="DPN253" s="247"/>
      <c r="DPO253" s="247"/>
      <c r="DPP253" s="247"/>
      <c r="DPQ253" s="247"/>
      <c r="DPR253" s="247"/>
      <c r="DPS253" s="247"/>
      <c r="DPT253" s="247"/>
      <c r="DPU253" s="247"/>
      <c r="DPV253" s="247"/>
      <c r="DPW253" s="247"/>
      <c r="DPX253" s="247"/>
      <c r="DPY253" s="247"/>
      <c r="DPZ253" s="247"/>
      <c r="DQA253" s="247"/>
      <c r="DQB253" s="247"/>
      <c r="DQC253" s="247"/>
      <c r="DQD253" s="247"/>
      <c r="DQE253" s="247"/>
      <c r="DQF253" s="247"/>
      <c r="DQG253" s="247"/>
      <c r="DQH253" s="247"/>
      <c r="DQI253" s="247"/>
      <c r="DQJ253" s="247"/>
      <c r="DQK253" s="247"/>
      <c r="DQL253" s="247"/>
      <c r="DQM253" s="247"/>
      <c r="DQN253" s="247"/>
      <c r="DQO253" s="247"/>
      <c r="DQP253" s="247"/>
      <c r="DQQ253" s="247"/>
      <c r="DQR253" s="247"/>
      <c r="DQS253" s="247"/>
      <c r="DQT253" s="247"/>
      <c r="DQU253" s="247"/>
      <c r="DQV253" s="247"/>
      <c r="DQW253" s="247"/>
      <c r="DQX253" s="247"/>
      <c r="DQY253" s="247"/>
      <c r="DQZ253" s="247"/>
      <c r="DRA253" s="247"/>
      <c r="DRB253" s="247"/>
      <c r="DRC253" s="247"/>
      <c r="DRD253" s="247"/>
      <c r="DRE253" s="247"/>
      <c r="DRF253" s="247"/>
      <c r="DRG253" s="247"/>
      <c r="DRH253" s="247"/>
      <c r="DRI253" s="247"/>
      <c r="DRJ253" s="247"/>
      <c r="DRK253" s="247"/>
      <c r="DRL253" s="247"/>
      <c r="DRM253" s="247"/>
      <c r="DRN253" s="247"/>
      <c r="DRO253" s="247"/>
      <c r="DRP253" s="247"/>
      <c r="DRQ253" s="247"/>
      <c r="DRR253" s="247"/>
      <c r="DRS253" s="247"/>
      <c r="DRT253" s="247"/>
      <c r="DRU253" s="247"/>
      <c r="DRV253" s="247"/>
      <c r="DRW253" s="247"/>
      <c r="DRX253" s="247"/>
      <c r="DRY253" s="247"/>
      <c r="DRZ253" s="247"/>
      <c r="DSA253" s="247"/>
      <c r="DSB253" s="247"/>
      <c r="DSC253" s="247"/>
      <c r="DSD253" s="247"/>
      <c r="DSE253" s="247"/>
      <c r="DSF253" s="247"/>
      <c r="DSG253" s="247"/>
      <c r="DSH253" s="247"/>
      <c r="DSI253" s="247"/>
      <c r="DSJ253" s="247"/>
      <c r="DSK253" s="247"/>
      <c r="DSL253" s="247"/>
      <c r="DSM253" s="247"/>
      <c r="DSN253" s="247"/>
      <c r="DSO253" s="247"/>
      <c r="DSP253" s="247"/>
      <c r="DSQ253" s="247"/>
      <c r="DSR253" s="247"/>
      <c r="DSS253" s="247"/>
      <c r="DST253" s="247"/>
      <c r="DSU253" s="247"/>
      <c r="DSV253" s="247"/>
      <c r="DSW253" s="247"/>
      <c r="DSX253" s="247"/>
      <c r="DSY253" s="247"/>
      <c r="DSZ253" s="247"/>
      <c r="DTA253" s="247"/>
      <c r="DTB253" s="247"/>
      <c r="DTC253" s="247"/>
      <c r="DTD253" s="247"/>
      <c r="DTE253" s="247"/>
      <c r="DTF253" s="247"/>
      <c r="DTG253" s="247"/>
      <c r="DTH253" s="247"/>
      <c r="DTI253" s="247"/>
      <c r="DTJ253" s="247"/>
      <c r="DTK253" s="247"/>
      <c r="DTL253" s="247"/>
      <c r="DTM253" s="247"/>
      <c r="DTN253" s="247"/>
      <c r="DTO253" s="247"/>
      <c r="DTP253" s="247"/>
      <c r="DTQ253" s="247"/>
      <c r="DTR253" s="247"/>
      <c r="DTS253" s="247"/>
      <c r="DTT253" s="247"/>
      <c r="DTU253" s="247"/>
      <c r="DTV253" s="247"/>
      <c r="DTW253" s="247"/>
      <c r="DTX253" s="247"/>
      <c r="DTY253" s="247"/>
      <c r="DTZ253" s="247"/>
      <c r="DUA253" s="247"/>
      <c r="DUB253" s="247"/>
      <c r="DUC253" s="247"/>
      <c r="DUD253" s="247"/>
      <c r="DUE253" s="247"/>
      <c r="DUF253" s="247"/>
      <c r="DUG253" s="247"/>
      <c r="DUH253" s="247"/>
      <c r="DUI253" s="247"/>
      <c r="DUJ253" s="247"/>
      <c r="DUK253" s="247"/>
      <c r="DUL253" s="247"/>
      <c r="DUM253" s="247"/>
      <c r="DUN253" s="247"/>
      <c r="DUO253" s="247"/>
      <c r="DUP253" s="247"/>
      <c r="DUQ253" s="247"/>
      <c r="DUR253" s="247"/>
      <c r="DUS253" s="247"/>
      <c r="DUT253" s="247"/>
      <c r="DUU253" s="247"/>
      <c r="DUV253" s="247"/>
      <c r="DUW253" s="247"/>
      <c r="DUX253" s="247"/>
      <c r="DUY253" s="247"/>
      <c r="DUZ253" s="247"/>
      <c r="DVA253" s="247"/>
      <c r="DVB253" s="247"/>
      <c r="DVC253" s="247"/>
      <c r="DVD253" s="247"/>
      <c r="DVE253" s="247"/>
      <c r="DVF253" s="247"/>
      <c r="DVG253" s="247"/>
      <c r="DVH253" s="247"/>
      <c r="DVI253" s="247"/>
      <c r="DVJ253" s="247"/>
      <c r="DVK253" s="247"/>
      <c r="DVL253" s="247"/>
      <c r="DVM253" s="247"/>
      <c r="DVN253" s="247"/>
      <c r="DVO253" s="247"/>
      <c r="DVP253" s="247"/>
      <c r="DVQ253" s="247"/>
      <c r="DVR253" s="247"/>
      <c r="DVS253" s="247"/>
      <c r="DVT253" s="247"/>
      <c r="DVU253" s="247"/>
      <c r="DVV253" s="247"/>
      <c r="DVW253" s="247"/>
      <c r="DVX253" s="247"/>
      <c r="DVY253" s="247"/>
      <c r="DVZ253" s="247"/>
      <c r="DWA253" s="247"/>
      <c r="DWB253" s="247"/>
      <c r="DWC253" s="247"/>
      <c r="DWD253" s="247"/>
      <c r="DWE253" s="247"/>
      <c r="DWF253" s="247"/>
      <c r="DWG253" s="247"/>
      <c r="DWH253" s="247"/>
      <c r="DWI253" s="247"/>
      <c r="DWJ253" s="247"/>
      <c r="DWK253" s="247"/>
      <c r="DWL253" s="247"/>
      <c r="DWM253" s="247"/>
      <c r="DWN253" s="247"/>
      <c r="DWO253" s="247"/>
      <c r="DWP253" s="247"/>
      <c r="DWQ253" s="247"/>
      <c r="DWR253" s="247"/>
      <c r="DWS253" s="247"/>
      <c r="DWT253" s="247"/>
      <c r="DWU253" s="247"/>
      <c r="DWV253" s="247"/>
      <c r="DWW253" s="247"/>
      <c r="DWX253" s="247"/>
      <c r="DWY253" s="247"/>
      <c r="DWZ253" s="247"/>
      <c r="DXA253" s="247"/>
      <c r="DXB253" s="247"/>
      <c r="DXC253" s="247"/>
      <c r="DXD253" s="247"/>
      <c r="DXE253" s="247"/>
      <c r="DXF253" s="247"/>
      <c r="DXG253" s="247"/>
      <c r="DXH253" s="247"/>
      <c r="DXI253" s="247"/>
      <c r="DXJ253" s="247"/>
      <c r="DXK253" s="247"/>
      <c r="DXL253" s="247"/>
      <c r="DXM253" s="247"/>
      <c r="DXN253" s="247"/>
      <c r="DXO253" s="247"/>
      <c r="DXP253" s="247"/>
      <c r="DXQ253" s="247"/>
      <c r="DXR253" s="247"/>
      <c r="DXS253" s="247"/>
      <c r="DXT253" s="247"/>
      <c r="DXU253" s="247"/>
      <c r="DXV253" s="247"/>
      <c r="DXW253" s="247"/>
      <c r="DXX253" s="247"/>
      <c r="DXY253" s="247"/>
      <c r="DXZ253" s="247"/>
      <c r="DYA253" s="247"/>
      <c r="DYB253" s="247"/>
      <c r="DYC253" s="247"/>
      <c r="DYD253" s="247"/>
      <c r="DYE253" s="247"/>
      <c r="DYF253" s="247"/>
      <c r="DYG253" s="247"/>
      <c r="DYH253" s="247"/>
      <c r="DYI253" s="247"/>
      <c r="DYJ253" s="247"/>
      <c r="DYK253" s="247"/>
      <c r="DYL253" s="247"/>
      <c r="DYM253" s="247"/>
      <c r="DYN253" s="247"/>
      <c r="DYO253" s="247"/>
      <c r="DYP253" s="247"/>
      <c r="DYQ253" s="247"/>
      <c r="DYR253" s="247"/>
      <c r="DYS253" s="247"/>
      <c r="DYT253" s="247"/>
      <c r="DYU253" s="247"/>
      <c r="DYV253" s="247"/>
      <c r="DYW253" s="247"/>
      <c r="DYX253" s="247"/>
      <c r="DYY253" s="247"/>
      <c r="DYZ253" s="247"/>
      <c r="DZA253" s="247"/>
      <c r="DZB253" s="247"/>
      <c r="DZC253" s="247"/>
      <c r="DZD253" s="247"/>
      <c r="DZE253" s="247"/>
      <c r="DZF253" s="247"/>
      <c r="DZG253" s="247"/>
      <c r="DZH253" s="247"/>
      <c r="DZI253" s="247"/>
      <c r="DZJ253" s="247"/>
      <c r="DZK253" s="247"/>
      <c r="DZL253" s="247"/>
      <c r="DZM253" s="247"/>
      <c r="DZN253" s="247"/>
      <c r="DZO253" s="247"/>
      <c r="DZP253" s="247"/>
      <c r="DZQ253" s="247"/>
      <c r="DZR253" s="247"/>
      <c r="DZS253" s="247"/>
      <c r="DZT253" s="247"/>
      <c r="DZU253" s="247"/>
      <c r="DZV253" s="247"/>
      <c r="DZW253" s="247"/>
      <c r="DZX253" s="247"/>
      <c r="DZY253" s="247"/>
      <c r="DZZ253" s="247"/>
      <c r="EAA253" s="247"/>
      <c r="EAB253" s="247"/>
      <c r="EAC253" s="247"/>
      <c r="EAD253" s="247"/>
      <c r="EAE253" s="247"/>
      <c r="EAF253" s="247"/>
      <c r="EAG253" s="247"/>
      <c r="EAH253" s="247"/>
      <c r="EAI253" s="247"/>
      <c r="EAJ253" s="247"/>
      <c r="EAK253" s="247"/>
      <c r="EAL253" s="247"/>
      <c r="EAM253" s="247"/>
      <c r="EAN253" s="247"/>
      <c r="EAO253" s="247"/>
      <c r="EAP253" s="247"/>
      <c r="EAQ253" s="247"/>
      <c r="EAR253" s="247"/>
      <c r="EAS253" s="247"/>
      <c r="EAT253" s="247"/>
      <c r="EAU253" s="247"/>
      <c r="EAV253" s="247"/>
      <c r="EAW253" s="247"/>
      <c r="EAX253" s="247"/>
      <c r="EAY253" s="247"/>
      <c r="EAZ253" s="247"/>
      <c r="EBA253" s="247"/>
      <c r="EBB253" s="247"/>
      <c r="EBC253" s="247"/>
      <c r="EBD253" s="247"/>
      <c r="EBE253" s="247"/>
      <c r="EBF253" s="247"/>
      <c r="EBG253" s="247"/>
      <c r="EBH253" s="247"/>
      <c r="EBI253" s="247"/>
      <c r="EBJ253" s="247"/>
      <c r="EBK253" s="247"/>
      <c r="EBL253" s="247"/>
      <c r="EBM253" s="247"/>
      <c r="EBN253" s="247"/>
      <c r="EBO253" s="247"/>
      <c r="EBP253" s="247"/>
      <c r="EBQ253" s="247"/>
      <c r="EBR253" s="247"/>
      <c r="EBS253" s="247"/>
      <c r="EBT253" s="247"/>
      <c r="EBU253" s="247"/>
      <c r="EBV253" s="247"/>
      <c r="EBW253" s="247"/>
      <c r="EBX253" s="247"/>
      <c r="EBY253" s="247"/>
      <c r="EBZ253" s="247"/>
      <c r="ECA253" s="247"/>
      <c r="ECB253" s="247"/>
      <c r="ECC253" s="247"/>
      <c r="ECD253" s="247"/>
      <c r="ECE253" s="247"/>
      <c r="ECF253" s="247"/>
      <c r="ECG253" s="247"/>
      <c r="ECH253" s="247"/>
      <c r="ECI253" s="247"/>
      <c r="ECJ253" s="247"/>
      <c r="ECK253" s="247"/>
      <c r="ECL253" s="247"/>
      <c r="ECM253" s="247"/>
      <c r="ECN253" s="247"/>
      <c r="ECO253" s="247"/>
      <c r="ECP253" s="247"/>
      <c r="ECQ253" s="247"/>
      <c r="ECR253" s="247"/>
      <c r="ECS253" s="247"/>
      <c r="ECT253" s="247"/>
      <c r="ECU253" s="247"/>
      <c r="ECV253" s="247"/>
      <c r="ECW253" s="247"/>
      <c r="ECX253" s="247"/>
      <c r="ECY253" s="247"/>
      <c r="ECZ253" s="247"/>
      <c r="EDA253" s="247"/>
      <c r="EDB253" s="247"/>
      <c r="EDC253" s="247"/>
      <c r="EDD253" s="247"/>
      <c r="EDE253" s="247"/>
      <c r="EDF253" s="247"/>
      <c r="EDG253" s="247"/>
      <c r="EDH253" s="247"/>
      <c r="EDI253" s="247"/>
      <c r="EDJ253" s="247"/>
      <c r="EDK253" s="247"/>
      <c r="EDL253" s="247"/>
      <c r="EDM253" s="247"/>
      <c r="EDN253" s="247"/>
      <c r="EDO253" s="247"/>
      <c r="EDP253" s="247"/>
      <c r="EDQ253" s="247"/>
      <c r="EDR253" s="247"/>
      <c r="EDS253" s="247"/>
      <c r="EDT253" s="247"/>
      <c r="EDU253" s="247"/>
      <c r="EDV253" s="247"/>
      <c r="EDW253" s="247"/>
      <c r="EDX253" s="247"/>
      <c r="EDY253" s="247"/>
      <c r="EDZ253" s="247"/>
      <c r="EEA253" s="247"/>
      <c r="EEB253" s="247"/>
      <c r="EEC253" s="247"/>
      <c r="EED253" s="247"/>
      <c r="EEE253" s="247"/>
      <c r="EEF253" s="247"/>
      <c r="EEG253" s="247"/>
      <c r="EEH253" s="247"/>
      <c r="EEI253" s="247"/>
      <c r="EEJ253" s="247"/>
      <c r="EEK253" s="247"/>
      <c r="EEL253" s="247"/>
      <c r="EEM253" s="247"/>
      <c r="EEN253" s="247"/>
      <c r="EEO253" s="247"/>
      <c r="EEP253" s="247"/>
      <c r="EEQ253" s="247"/>
      <c r="EER253" s="247"/>
      <c r="EES253" s="247"/>
      <c r="EET253" s="247"/>
      <c r="EEU253" s="247"/>
      <c r="EEV253" s="247"/>
      <c r="EEW253" s="247"/>
      <c r="EEX253" s="247"/>
      <c r="EEY253" s="247"/>
      <c r="EEZ253" s="247"/>
      <c r="EFA253" s="247"/>
      <c r="EFB253" s="247"/>
      <c r="EFC253" s="247"/>
      <c r="EFD253" s="247"/>
      <c r="EFE253" s="247"/>
      <c r="EFF253" s="247"/>
      <c r="EFG253" s="247"/>
      <c r="EFH253" s="247"/>
      <c r="EFI253" s="247"/>
      <c r="EFJ253" s="247"/>
      <c r="EFK253" s="247"/>
      <c r="EFL253" s="247"/>
      <c r="EFM253" s="247"/>
      <c r="EFN253" s="247"/>
      <c r="EFO253" s="247"/>
      <c r="EFP253" s="247"/>
      <c r="EFQ253" s="247"/>
      <c r="EFR253" s="247"/>
      <c r="EFS253" s="247"/>
      <c r="EFT253" s="247"/>
      <c r="EFU253" s="247"/>
      <c r="EFV253" s="247"/>
      <c r="EFW253" s="247"/>
      <c r="EFX253" s="247"/>
      <c r="EFY253" s="247"/>
      <c r="EFZ253" s="247"/>
      <c r="EGA253" s="247"/>
      <c r="EGB253" s="247"/>
      <c r="EGC253" s="247"/>
      <c r="EGD253" s="247"/>
      <c r="EGE253" s="247"/>
      <c r="EGF253" s="247"/>
      <c r="EGG253" s="247"/>
      <c r="EGH253" s="247"/>
      <c r="EGI253" s="247"/>
      <c r="EGJ253" s="247"/>
      <c r="EGK253" s="247"/>
      <c r="EGL253" s="247"/>
      <c r="EGM253" s="247"/>
      <c r="EGN253" s="247"/>
      <c r="EGO253" s="247"/>
      <c r="EGP253" s="247"/>
      <c r="EGQ253" s="247"/>
      <c r="EGR253" s="247"/>
      <c r="EGS253" s="247"/>
      <c r="EGT253" s="247"/>
      <c r="EGU253" s="247"/>
      <c r="EGV253" s="247"/>
      <c r="EGW253" s="247"/>
      <c r="EGX253" s="247"/>
      <c r="EGY253" s="247"/>
      <c r="EGZ253" s="247"/>
      <c r="EHA253" s="247"/>
      <c r="EHB253" s="247"/>
      <c r="EHC253" s="247"/>
      <c r="EHD253" s="247"/>
      <c r="EHE253" s="247"/>
      <c r="EHF253" s="247"/>
      <c r="EHG253" s="247"/>
      <c r="EHH253" s="247"/>
      <c r="EHI253" s="247"/>
      <c r="EHJ253" s="247"/>
      <c r="EHK253" s="247"/>
      <c r="EHL253" s="247"/>
      <c r="EHM253" s="247"/>
      <c r="EHN253" s="247"/>
      <c r="EHO253" s="247"/>
      <c r="EHP253" s="247"/>
      <c r="EHQ253" s="247"/>
      <c r="EHR253" s="247"/>
      <c r="EHS253" s="247"/>
      <c r="EHT253" s="247"/>
      <c r="EHU253" s="247"/>
      <c r="EHV253" s="247"/>
      <c r="EHW253" s="247"/>
      <c r="EHX253" s="247"/>
      <c r="EHY253" s="247"/>
      <c r="EHZ253" s="247"/>
      <c r="EIA253" s="247"/>
      <c r="EIB253" s="247"/>
      <c r="EIC253" s="247"/>
      <c r="EID253" s="247"/>
      <c r="EIE253" s="247"/>
      <c r="EIF253" s="247"/>
      <c r="EIG253" s="247"/>
      <c r="EIH253" s="247"/>
      <c r="EII253" s="247"/>
      <c r="EIJ253" s="247"/>
      <c r="EIK253" s="247"/>
      <c r="EIL253" s="247"/>
      <c r="EIM253" s="247"/>
      <c r="EIN253" s="247"/>
      <c r="EIO253" s="247"/>
      <c r="EIP253" s="247"/>
      <c r="EIQ253" s="247"/>
      <c r="EIR253" s="247"/>
      <c r="EIS253" s="247"/>
      <c r="EIT253" s="247"/>
      <c r="EIU253" s="247"/>
      <c r="EIV253" s="247"/>
      <c r="EIW253" s="247"/>
      <c r="EIX253" s="247"/>
      <c r="EIY253" s="247"/>
      <c r="EIZ253" s="247"/>
      <c r="EJA253" s="247"/>
      <c r="EJB253" s="247"/>
      <c r="EJC253" s="247"/>
      <c r="EJD253" s="247"/>
      <c r="EJE253" s="247"/>
      <c r="EJF253" s="247"/>
      <c r="EJG253" s="247"/>
      <c r="EJH253" s="247"/>
      <c r="EJI253" s="247"/>
      <c r="EJJ253" s="247"/>
      <c r="EJK253" s="247"/>
      <c r="EJL253" s="247"/>
      <c r="EJM253" s="247"/>
      <c r="EJN253" s="247"/>
      <c r="EJO253" s="247"/>
      <c r="EJP253" s="247"/>
      <c r="EJQ253" s="247"/>
      <c r="EJR253" s="247"/>
      <c r="EJS253" s="247"/>
      <c r="EJT253" s="247"/>
      <c r="EJU253" s="247"/>
      <c r="EJV253" s="247"/>
      <c r="EJW253" s="247"/>
      <c r="EJX253" s="247"/>
      <c r="EJY253" s="247"/>
      <c r="EJZ253" s="247"/>
      <c r="EKA253" s="247"/>
      <c r="EKB253" s="247"/>
      <c r="EKC253" s="247"/>
      <c r="EKD253" s="247"/>
      <c r="EKE253" s="247"/>
      <c r="EKF253" s="247"/>
      <c r="EKG253" s="247"/>
      <c r="EKH253" s="247"/>
      <c r="EKI253" s="247"/>
      <c r="EKJ253" s="247"/>
      <c r="EKK253" s="247"/>
      <c r="EKL253" s="247"/>
      <c r="EKM253" s="247"/>
      <c r="EKN253" s="247"/>
      <c r="EKO253" s="247"/>
      <c r="EKP253" s="247"/>
      <c r="EKQ253" s="247"/>
      <c r="EKR253" s="247"/>
      <c r="EKS253" s="247"/>
      <c r="EKT253" s="247"/>
      <c r="EKU253" s="247"/>
      <c r="EKV253" s="247"/>
      <c r="EKW253" s="247"/>
      <c r="EKX253" s="247"/>
      <c r="EKY253" s="247"/>
      <c r="EKZ253" s="247"/>
      <c r="ELA253" s="247"/>
      <c r="ELB253" s="247"/>
      <c r="ELC253" s="247"/>
      <c r="ELD253" s="247"/>
      <c r="ELE253" s="247"/>
      <c r="ELF253" s="247"/>
      <c r="ELG253" s="247"/>
      <c r="ELH253" s="247"/>
      <c r="ELI253" s="247"/>
      <c r="ELJ253" s="247"/>
      <c r="ELK253" s="247"/>
      <c r="ELL253" s="247"/>
      <c r="ELM253" s="247"/>
      <c r="ELN253" s="247"/>
      <c r="ELO253" s="247"/>
      <c r="ELP253" s="247"/>
      <c r="ELQ253" s="247"/>
      <c r="ELR253" s="247"/>
      <c r="ELS253" s="247"/>
      <c r="ELT253" s="247"/>
      <c r="ELU253" s="247"/>
      <c r="ELV253" s="247"/>
      <c r="ELW253" s="247"/>
      <c r="ELX253" s="247"/>
      <c r="ELY253" s="247"/>
      <c r="ELZ253" s="247"/>
      <c r="EMA253" s="247"/>
      <c r="EMB253" s="247"/>
      <c r="EMC253" s="247"/>
      <c r="EMD253" s="247"/>
      <c r="EME253" s="247"/>
      <c r="EMF253" s="247"/>
      <c r="EMG253" s="247"/>
      <c r="EMH253" s="247"/>
      <c r="EMI253" s="247"/>
      <c r="EMJ253" s="247"/>
      <c r="EMK253" s="247"/>
      <c r="EML253" s="247"/>
      <c r="EMM253" s="247"/>
      <c r="EMN253" s="247"/>
      <c r="EMO253" s="247"/>
      <c r="EMP253" s="247"/>
      <c r="EMQ253" s="247"/>
      <c r="EMR253" s="247"/>
      <c r="EMS253" s="247"/>
      <c r="EMT253" s="247"/>
      <c r="EMU253" s="247"/>
      <c r="EMV253" s="247"/>
      <c r="EMW253" s="247"/>
      <c r="EMX253" s="247"/>
      <c r="EMY253" s="247"/>
      <c r="EMZ253" s="247"/>
      <c r="ENA253" s="247"/>
      <c r="ENB253" s="247"/>
      <c r="ENC253" s="247"/>
      <c r="END253" s="247"/>
      <c r="ENE253" s="247"/>
      <c r="ENF253" s="247"/>
      <c r="ENG253" s="247"/>
      <c r="ENH253" s="247"/>
      <c r="ENI253" s="247"/>
      <c r="ENJ253" s="247"/>
      <c r="ENK253" s="247"/>
      <c r="ENL253" s="247"/>
      <c r="ENM253" s="247"/>
      <c r="ENN253" s="247"/>
      <c r="ENO253" s="247"/>
      <c r="ENP253" s="247"/>
      <c r="ENQ253" s="247"/>
      <c r="ENR253" s="247"/>
      <c r="ENS253" s="247"/>
      <c r="ENT253" s="247"/>
      <c r="ENU253" s="247"/>
      <c r="ENV253" s="247"/>
      <c r="ENW253" s="247"/>
      <c r="ENX253" s="247"/>
      <c r="ENY253" s="247"/>
      <c r="ENZ253" s="247"/>
      <c r="EOA253" s="247"/>
      <c r="EOB253" s="247"/>
      <c r="EOC253" s="247"/>
      <c r="EOD253" s="247"/>
      <c r="EOE253" s="247"/>
      <c r="EOF253" s="247"/>
      <c r="EOG253" s="247"/>
      <c r="EOH253" s="247"/>
      <c r="EOI253" s="247"/>
      <c r="EOJ253" s="247"/>
      <c r="EOK253" s="247"/>
      <c r="EOL253" s="247"/>
      <c r="EOM253" s="247"/>
      <c r="EON253" s="247"/>
      <c r="EOO253" s="247"/>
      <c r="EOP253" s="247"/>
      <c r="EOQ253" s="247"/>
      <c r="EOR253" s="247"/>
      <c r="EOS253" s="247"/>
      <c r="EOT253" s="247"/>
      <c r="EOU253" s="247"/>
      <c r="EOV253" s="247"/>
      <c r="EOW253" s="247"/>
      <c r="EOX253" s="247"/>
      <c r="EOY253" s="247"/>
      <c r="EOZ253" s="247"/>
      <c r="EPA253" s="247"/>
      <c r="EPB253" s="247"/>
      <c r="EPC253" s="247"/>
      <c r="EPD253" s="247"/>
      <c r="EPE253" s="247"/>
      <c r="EPF253" s="247"/>
      <c r="EPG253" s="247"/>
      <c r="EPH253" s="247"/>
      <c r="EPI253" s="247"/>
      <c r="EPJ253" s="247"/>
      <c r="EPK253" s="247"/>
      <c r="EPL253" s="247"/>
      <c r="EPM253" s="247"/>
      <c r="EPN253" s="247"/>
      <c r="EPO253" s="247"/>
      <c r="EPP253" s="247"/>
      <c r="EPQ253" s="247"/>
      <c r="EPR253" s="247"/>
      <c r="EPS253" s="247"/>
      <c r="EPT253" s="247"/>
      <c r="EPU253" s="247"/>
      <c r="EPV253" s="247"/>
      <c r="EPW253" s="247"/>
      <c r="EPX253" s="247"/>
      <c r="EPY253" s="247"/>
      <c r="EPZ253" s="247"/>
      <c r="EQA253" s="247"/>
      <c r="EQB253" s="247"/>
      <c r="EQC253" s="247"/>
      <c r="EQD253" s="247"/>
      <c r="EQE253" s="247"/>
      <c r="EQF253" s="247"/>
      <c r="EQG253" s="247"/>
      <c r="EQH253" s="247"/>
      <c r="EQI253" s="247"/>
      <c r="EQJ253" s="247"/>
      <c r="EQK253" s="247"/>
      <c r="EQL253" s="247"/>
      <c r="EQM253" s="247"/>
      <c r="EQN253" s="247"/>
      <c r="EQO253" s="247"/>
      <c r="EQP253" s="247"/>
      <c r="EQQ253" s="247"/>
      <c r="EQR253" s="247"/>
      <c r="EQS253" s="247"/>
      <c r="EQT253" s="247"/>
      <c r="EQU253" s="247"/>
      <c r="EQV253" s="247"/>
      <c r="EQW253" s="247"/>
      <c r="EQX253" s="247"/>
      <c r="EQY253" s="247"/>
      <c r="EQZ253" s="247"/>
      <c r="ERA253" s="247"/>
      <c r="ERB253" s="247"/>
      <c r="ERC253" s="247"/>
      <c r="ERD253" s="247"/>
      <c r="ERE253" s="247"/>
      <c r="ERF253" s="247"/>
      <c r="ERG253" s="247"/>
      <c r="ERH253" s="247"/>
      <c r="ERI253" s="247"/>
      <c r="ERJ253" s="247"/>
      <c r="ERK253" s="247"/>
      <c r="ERL253" s="247"/>
      <c r="ERM253" s="247"/>
      <c r="ERN253" s="247"/>
      <c r="ERO253" s="247"/>
      <c r="ERP253" s="247"/>
      <c r="ERQ253" s="247"/>
      <c r="ERR253" s="247"/>
      <c r="ERS253" s="247"/>
      <c r="ERT253" s="247"/>
      <c r="ERU253" s="247"/>
      <c r="ERV253" s="247"/>
      <c r="ERW253" s="247"/>
      <c r="ERX253" s="247"/>
      <c r="ERY253" s="247"/>
      <c r="ERZ253" s="247"/>
      <c r="ESA253" s="247"/>
      <c r="ESB253" s="247"/>
      <c r="ESC253" s="247"/>
      <c r="ESD253" s="247"/>
      <c r="ESE253" s="247"/>
      <c r="ESF253" s="247"/>
      <c r="ESG253" s="247"/>
      <c r="ESH253" s="247"/>
      <c r="ESI253" s="247"/>
      <c r="ESJ253" s="247"/>
      <c r="ESK253" s="247"/>
      <c r="ESL253" s="247"/>
      <c r="ESM253" s="247"/>
      <c r="ESN253" s="247"/>
      <c r="ESO253" s="247"/>
      <c r="ESP253" s="247"/>
      <c r="ESQ253" s="247"/>
      <c r="ESR253" s="247"/>
      <c r="ESS253" s="247"/>
      <c r="EST253" s="247"/>
      <c r="ESU253" s="247"/>
      <c r="ESV253" s="247"/>
      <c r="ESW253" s="247"/>
      <c r="ESX253" s="247"/>
      <c r="ESY253" s="247"/>
      <c r="ESZ253" s="247"/>
      <c r="ETA253" s="247"/>
      <c r="ETB253" s="247"/>
      <c r="ETC253" s="247"/>
      <c r="ETD253" s="247"/>
      <c r="ETE253" s="247"/>
      <c r="ETF253" s="247"/>
      <c r="ETG253" s="247"/>
      <c r="ETH253" s="247"/>
      <c r="ETI253" s="247"/>
      <c r="ETJ253" s="247"/>
      <c r="ETK253" s="247"/>
      <c r="ETL253" s="247"/>
      <c r="ETM253" s="247"/>
      <c r="ETN253" s="247"/>
      <c r="ETO253" s="247"/>
      <c r="ETP253" s="247"/>
      <c r="ETQ253" s="247"/>
      <c r="ETR253" s="247"/>
      <c r="ETS253" s="247"/>
      <c r="ETT253" s="247"/>
      <c r="ETU253" s="247"/>
      <c r="ETV253" s="247"/>
      <c r="ETW253" s="247"/>
      <c r="ETX253" s="247"/>
      <c r="ETY253" s="247"/>
      <c r="ETZ253" s="247"/>
      <c r="EUA253" s="247"/>
      <c r="EUB253" s="247"/>
      <c r="EUC253" s="247"/>
      <c r="EUD253" s="247"/>
      <c r="EUE253" s="247"/>
      <c r="EUF253" s="247"/>
      <c r="EUG253" s="247"/>
      <c r="EUH253" s="247"/>
      <c r="EUI253" s="247"/>
      <c r="EUJ253" s="247"/>
      <c r="EUK253" s="247"/>
      <c r="EUL253" s="247"/>
      <c r="EUM253" s="247"/>
      <c r="EUN253" s="247"/>
      <c r="EUO253" s="247"/>
      <c r="EUP253" s="247"/>
      <c r="EUQ253" s="247"/>
      <c r="EUR253" s="247"/>
      <c r="EUS253" s="247"/>
      <c r="EUT253" s="247"/>
      <c r="EUU253" s="247"/>
      <c r="EUV253" s="247"/>
      <c r="EUW253" s="247"/>
      <c r="EUX253" s="247"/>
      <c r="EUY253" s="247"/>
      <c r="EUZ253" s="247"/>
      <c r="EVA253" s="247"/>
      <c r="EVB253" s="247"/>
      <c r="EVC253" s="247"/>
      <c r="EVD253" s="247"/>
      <c r="EVE253" s="247"/>
      <c r="EVF253" s="247"/>
      <c r="EVG253" s="247"/>
      <c r="EVH253" s="247"/>
      <c r="EVI253" s="247"/>
      <c r="EVJ253" s="247"/>
      <c r="EVK253" s="247"/>
      <c r="EVL253" s="247"/>
      <c r="EVM253" s="247"/>
      <c r="EVN253" s="247"/>
      <c r="EVO253" s="247"/>
      <c r="EVP253" s="247"/>
      <c r="EVQ253" s="247"/>
      <c r="EVR253" s="247"/>
      <c r="EVS253" s="247"/>
      <c r="EVT253" s="247"/>
      <c r="EVU253" s="247"/>
      <c r="EVV253" s="247"/>
      <c r="EVW253" s="247"/>
      <c r="EVX253" s="247"/>
      <c r="EVY253" s="247"/>
      <c r="EVZ253" s="247"/>
      <c r="EWA253" s="247"/>
      <c r="EWB253" s="247"/>
      <c r="EWC253" s="247"/>
      <c r="EWD253" s="247"/>
      <c r="EWE253" s="247"/>
      <c r="EWF253" s="247"/>
      <c r="EWG253" s="247"/>
      <c r="EWH253" s="247"/>
      <c r="EWI253" s="247"/>
      <c r="EWJ253" s="247"/>
      <c r="EWK253" s="247"/>
      <c r="EWL253" s="247"/>
      <c r="EWM253" s="247"/>
      <c r="EWN253" s="247"/>
      <c r="EWO253" s="247"/>
      <c r="EWP253" s="247"/>
      <c r="EWQ253" s="247"/>
      <c r="EWR253" s="247"/>
      <c r="EWS253" s="247"/>
      <c r="EWT253" s="247"/>
      <c r="EWU253" s="247"/>
      <c r="EWV253" s="247"/>
      <c r="EWW253" s="247"/>
      <c r="EWX253" s="247"/>
      <c r="EWY253" s="247"/>
      <c r="EWZ253" s="247"/>
      <c r="EXA253" s="247"/>
      <c r="EXB253" s="247"/>
      <c r="EXC253" s="247"/>
      <c r="EXD253" s="247"/>
      <c r="EXE253" s="247"/>
      <c r="EXF253" s="247"/>
      <c r="EXG253" s="247"/>
      <c r="EXH253" s="247"/>
      <c r="EXI253" s="247"/>
      <c r="EXJ253" s="247"/>
      <c r="EXK253" s="247"/>
      <c r="EXL253" s="247"/>
      <c r="EXM253" s="247"/>
      <c r="EXN253" s="247"/>
      <c r="EXO253" s="247"/>
      <c r="EXP253" s="247"/>
      <c r="EXQ253" s="247"/>
      <c r="EXR253" s="247"/>
      <c r="EXS253" s="247"/>
      <c r="EXT253" s="247"/>
      <c r="EXU253" s="247"/>
      <c r="EXV253" s="247"/>
      <c r="EXW253" s="247"/>
      <c r="EXX253" s="247"/>
      <c r="EXY253" s="247"/>
      <c r="EXZ253" s="247"/>
      <c r="EYA253" s="247"/>
      <c r="EYB253" s="247"/>
      <c r="EYC253" s="247"/>
      <c r="EYD253" s="247"/>
      <c r="EYE253" s="247"/>
      <c r="EYF253" s="247"/>
      <c r="EYG253" s="247"/>
      <c r="EYH253" s="247"/>
      <c r="EYI253" s="247"/>
      <c r="EYJ253" s="247"/>
      <c r="EYK253" s="247"/>
      <c r="EYL253" s="247"/>
      <c r="EYM253" s="247"/>
      <c r="EYN253" s="247"/>
      <c r="EYO253" s="247"/>
      <c r="EYP253" s="247"/>
      <c r="EYQ253" s="247"/>
      <c r="EYR253" s="247"/>
      <c r="EYS253" s="247"/>
      <c r="EYT253" s="247"/>
      <c r="EYU253" s="247"/>
      <c r="EYV253" s="247"/>
      <c r="EYW253" s="247"/>
      <c r="EYX253" s="247"/>
      <c r="EYY253" s="247"/>
      <c r="EYZ253" s="247"/>
      <c r="EZA253" s="247"/>
      <c r="EZB253" s="247"/>
      <c r="EZC253" s="247"/>
      <c r="EZD253" s="247"/>
      <c r="EZE253" s="247"/>
      <c r="EZF253" s="247"/>
      <c r="EZG253" s="247"/>
      <c r="EZH253" s="247"/>
      <c r="EZI253" s="247"/>
      <c r="EZJ253" s="247"/>
      <c r="EZK253" s="247"/>
      <c r="EZL253" s="247"/>
      <c r="EZM253" s="247"/>
      <c r="EZN253" s="247"/>
      <c r="EZO253" s="247"/>
      <c r="EZP253" s="247"/>
      <c r="EZQ253" s="247"/>
      <c r="EZR253" s="247"/>
      <c r="EZS253" s="247"/>
      <c r="EZT253" s="247"/>
      <c r="EZU253" s="247"/>
      <c r="EZV253" s="247"/>
      <c r="EZW253" s="247"/>
      <c r="EZX253" s="247"/>
      <c r="EZY253" s="247"/>
      <c r="EZZ253" s="247"/>
      <c r="FAA253" s="247"/>
      <c r="FAB253" s="247"/>
      <c r="FAC253" s="247"/>
      <c r="FAD253" s="247"/>
      <c r="FAE253" s="247"/>
      <c r="FAF253" s="247"/>
      <c r="FAG253" s="247"/>
      <c r="FAH253" s="247"/>
      <c r="FAI253" s="247"/>
      <c r="FAJ253" s="247"/>
      <c r="FAK253" s="247"/>
      <c r="FAL253" s="247"/>
      <c r="FAM253" s="247"/>
      <c r="FAN253" s="247"/>
      <c r="FAO253" s="247"/>
      <c r="FAP253" s="247"/>
      <c r="FAQ253" s="247"/>
      <c r="FAR253" s="247"/>
      <c r="FAS253" s="247"/>
      <c r="FAT253" s="247"/>
      <c r="FAU253" s="247"/>
      <c r="FAV253" s="247"/>
      <c r="FAW253" s="247"/>
      <c r="FAX253" s="247"/>
      <c r="FAY253" s="247"/>
      <c r="FAZ253" s="247"/>
      <c r="FBA253" s="247"/>
      <c r="FBB253" s="247"/>
      <c r="FBC253" s="247"/>
      <c r="FBD253" s="247"/>
      <c r="FBE253" s="247"/>
      <c r="FBF253" s="247"/>
      <c r="FBG253" s="247"/>
      <c r="FBH253" s="247"/>
      <c r="FBI253" s="247"/>
      <c r="FBJ253" s="247"/>
      <c r="FBK253" s="247"/>
      <c r="FBL253" s="247"/>
      <c r="FBM253" s="247"/>
      <c r="FBN253" s="247"/>
      <c r="FBO253" s="247"/>
      <c r="FBP253" s="247"/>
      <c r="FBQ253" s="247"/>
      <c r="FBR253" s="247"/>
      <c r="FBS253" s="247"/>
      <c r="FBT253" s="247"/>
      <c r="FBU253" s="247"/>
      <c r="FBV253" s="247"/>
      <c r="FBW253" s="247"/>
      <c r="FBX253" s="247"/>
      <c r="FBY253" s="247"/>
      <c r="FBZ253" s="247"/>
      <c r="FCA253" s="247"/>
      <c r="FCB253" s="247"/>
      <c r="FCC253" s="247"/>
      <c r="FCD253" s="247"/>
      <c r="FCE253" s="247"/>
      <c r="FCF253" s="247"/>
      <c r="FCG253" s="247"/>
      <c r="FCH253" s="247"/>
      <c r="FCI253" s="247"/>
      <c r="FCJ253" s="247"/>
      <c r="FCK253" s="247"/>
      <c r="FCL253" s="247"/>
      <c r="FCM253" s="247"/>
      <c r="FCN253" s="247"/>
      <c r="FCO253" s="247"/>
      <c r="FCP253" s="247"/>
      <c r="FCQ253" s="247"/>
      <c r="FCR253" s="247"/>
      <c r="FCS253" s="247"/>
      <c r="FCT253" s="247"/>
      <c r="FCU253" s="247"/>
      <c r="FCV253" s="247"/>
      <c r="FCW253" s="247"/>
      <c r="FCX253" s="247"/>
      <c r="FCY253" s="247"/>
      <c r="FCZ253" s="247"/>
      <c r="FDA253" s="247"/>
      <c r="FDB253" s="247"/>
      <c r="FDC253" s="247"/>
      <c r="FDD253" s="247"/>
      <c r="FDE253" s="247"/>
      <c r="FDF253" s="247"/>
      <c r="FDG253" s="247"/>
      <c r="FDH253" s="247"/>
      <c r="FDI253" s="247"/>
      <c r="FDJ253" s="247"/>
      <c r="FDK253" s="247"/>
      <c r="FDL253" s="247"/>
      <c r="FDM253" s="247"/>
      <c r="FDN253" s="247"/>
      <c r="FDO253" s="247"/>
      <c r="FDP253" s="247"/>
      <c r="FDQ253" s="247"/>
      <c r="FDR253" s="247"/>
      <c r="FDS253" s="247"/>
      <c r="FDT253" s="247"/>
      <c r="FDU253" s="247"/>
      <c r="FDV253" s="247"/>
      <c r="FDW253" s="247"/>
      <c r="FDX253" s="247"/>
      <c r="FDY253" s="247"/>
      <c r="FDZ253" s="247"/>
      <c r="FEA253" s="247"/>
      <c r="FEB253" s="247"/>
      <c r="FEC253" s="247"/>
      <c r="FED253" s="247"/>
      <c r="FEE253" s="247"/>
      <c r="FEF253" s="247"/>
      <c r="FEG253" s="247"/>
      <c r="FEH253" s="247"/>
      <c r="FEI253" s="247"/>
      <c r="FEJ253" s="247"/>
      <c r="FEK253" s="247"/>
      <c r="FEL253" s="247"/>
      <c r="FEM253" s="247"/>
      <c r="FEN253" s="247"/>
      <c r="FEO253" s="247"/>
      <c r="FEP253" s="247"/>
      <c r="FEQ253" s="247"/>
      <c r="FER253" s="247"/>
      <c r="FES253" s="247"/>
      <c r="FET253" s="247"/>
      <c r="FEU253" s="247"/>
      <c r="FEV253" s="247"/>
      <c r="FEW253" s="247"/>
      <c r="FEX253" s="247"/>
      <c r="FEY253" s="247"/>
      <c r="FEZ253" s="247"/>
      <c r="FFA253" s="247"/>
      <c r="FFB253" s="247"/>
      <c r="FFC253" s="247"/>
      <c r="FFD253" s="247"/>
      <c r="FFE253" s="247"/>
      <c r="FFF253" s="247"/>
      <c r="FFG253" s="247"/>
      <c r="FFH253" s="247"/>
      <c r="FFI253" s="247"/>
      <c r="FFJ253" s="247"/>
      <c r="FFK253" s="247"/>
      <c r="FFL253" s="247"/>
      <c r="FFM253" s="247"/>
      <c r="FFN253" s="247"/>
      <c r="FFO253" s="247"/>
      <c r="FFP253" s="247"/>
      <c r="FFQ253" s="247"/>
      <c r="FFR253" s="247"/>
      <c r="FFS253" s="247"/>
      <c r="FFT253" s="247"/>
      <c r="FFU253" s="247"/>
      <c r="FFV253" s="247"/>
      <c r="FFW253" s="247"/>
      <c r="FFX253" s="247"/>
      <c r="FFY253" s="247"/>
      <c r="FFZ253" s="247"/>
      <c r="FGA253" s="247"/>
      <c r="FGB253" s="247"/>
      <c r="FGC253" s="247"/>
      <c r="FGD253" s="247"/>
      <c r="FGE253" s="247"/>
      <c r="FGF253" s="247"/>
      <c r="FGG253" s="247"/>
      <c r="FGH253" s="247"/>
      <c r="FGI253" s="247"/>
      <c r="FGJ253" s="247"/>
      <c r="FGK253" s="247"/>
      <c r="FGL253" s="247"/>
      <c r="FGM253" s="247"/>
      <c r="FGN253" s="247"/>
      <c r="FGO253" s="247"/>
      <c r="FGP253" s="247"/>
      <c r="FGQ253" s="247"/>
      <c r="FGR253" s="247"/>
      <c r="FGS253" s="247"/>
      <c r="FGT253" s="247"/>
      <c r="FGU253" s="247"/>
      <c r="FGV253" s="247"/>
      <c r="FGW253" s="247"/>
      <c r="FGX253" s="247"/>
      <c r="FGY253" s="247"/>
      <c r="FGZ253" s="247"/>
      <c r="FHA253" s="247"/>
      <c r="FHB253" s="247"/>
      <c r="FHC253" s="247"/>
      <c r="FHD253" s="247"/>
      <c r="FHE253" s="247"/>
      <c r="FHF253" s="247"/>
      <c r="FHG253" s="247"/>
      <c r="FHH253" s="247"/>
      <c r="FHI253" s="247"/>
      <c r="FHJ253" s="247"/>
      <c r="FHK253" s="247"/>
      <c r="FHL253" s="247"/>
      <c r="FHM253" s="247"/>
      <c r="FHN253" s="247"/>
      <c r="FHO253" s="247"/>
      <c r="FHP253" s="247"/>
      <c r="FHQ253" s="247"/>
      <c r="FHR253" s="247"/>
      <c r="FHS253" s="247"/>
      <c r="FHT253" s="247"/>
      <c r="FHU253" s="247"/>
      <c r="FHV253" s="247"/>
      <c r="FHW253" s="247"/>
      <c r="FHX253" s="247"/>
      <c r="FHY253" s="247"/>
      <c r="FHZ253" s="247"/>
      <c r="FIA253" s="247"/>
      <c r="FIB253" s="247"/>
      <c r="FIC253" s="247"/>
      <c r="FID253" s="247"/>
      <c r="FIE253" s="247"/>
      <c r="FIF253" s="247"/>
      <c r="FIG253" s="247"/>
      <c r="FIH253" s="247"/>
      <c r="FII253" s="247"/>
      <c r="FIJ253" s="247"/>
      <c r="FIK253" s="247"/>
      <c r="FIL253" s="247"/>
      <c r="FIM253" s="247"/>
      <c r="FIN253" s="247"/>
      <c r="FIO253" s="247"/>
      <c r="FIP253" s="247"/>
      <c r="FIQ253" s="247"/>
      <c r="FIR253" s="247"/>
      <c r="FIS253" s="247"/>
      <c r="FIT253" s="247"/>
      <c r="FIU253" s="247"/>
      <c r="FIV253" s="247"/>
      <c r="FIW253" s="247"/>
      <c r="FIX253" s="247"/>
      <c r="FIY253" s="247"/>
      <c r="FIZ253" s="247"/>
      <c r="FJA253" s="247"/>
      <c r="FJB253" s="247"/>
      <c r="FJC253" s="247"/>
      <c r="FJD253" s="247"/>
      <c r="FJE253" s="247"/>
      <c r="FJF253" s="247"/>
      <c r="FJG253" s="247"/>
      <c r="FJH253" s="247"/>
      <c r="FJI253" s="247"/>
      <c r="FJJ253" s="247"/>
      <c r="FJK253" s="247"/>
      <c r="FJL253" s="247"/>
      <c r="FJM253" s="247"/>
      <c r="FJN253" s="247"/>
      <c r="FJO253" s="247"/>
      <c r="FJP253" s="247"/>
      <c r="FJQ253" s="247"/>
      <c r="FJR253" s="247"/>
      <c r="FJS253" s="247"/>
      <c r="FJT253" s="247"/>
      <c r="FJU253" s="247"/>
      <c r="FJV253" s="247"/>
      <c r="FJW253" s="247"/>
      <c r="FJX253" s="247"/>
      <c r="FJY253" s="247"/>
      <c r="FJZ253" s="247"/>
      <c r="FKA253" s="247"/>
      <c r="FKB253" s="247"/>
      <c r="FKC253" s="247"/>
      <c r="FKD253" s="247"/>
      <c r="FKE253" s="247"/>
      <c r="FKF253" s="247"/>
      <c r="FKG253" s="247"/>
      <c r="FKH253" s="247"/>
      <c r="FKI253" s="247"/>
      <c r="FKJ253" s="247"/>
      <c r="FKK253" s="247"/>
      <c r="FKL253" s="247"/>
      <c r="FKM253" s="247"/>
      <c r="FKN253" s="247"/>
      <c r="FKO253" s="247"/>
      <c r="FKP253" s="247"/>
      <c r="FKQ253" s="247"/>
      <c r="FKR253" s="247"/>
      <c r="FKS253" s="247"/>
      <c r="FKT253" s="247"/>
      <c r="FKU253" s="247"/>
      <c r="FKV253" s="247"/>
      <c r="FKW253" s="247"/>
      <c r="FKX253" s="247"/>
      <c r="FKY253" s="247"/>
      <c r="FKZ253" s="247"/>
      <c r="FLA253" s="247"/>
      <c r="FLB253" s="247"/>
      <c r="FLC253" s="247"/>
      <c r="FLD253" s="247"/>
      <c r="FLE253" s="247"/>
      <c r="FLF253" s="247"/>
      <c r="FLG253" s="247"/>
      <c r="FLH253" s="247"/>
      <c r="FLI253" s="247"/>
      <c r="FLJ253" s="247"/>
      <c r="FLK253" s="247"/>
      <c r="FLL253" s="247"/>
      <c r="FLM253" s="247"/>
      <c r="FLN253" s="247"/>
      <c r="FLO253" s="247"/>
      <c r="FLP253" s="247"/>
      <c r="FLQ253" s="247"/>
      <c r="FLR253" s="247"/>
      <c r="FLS253" s="247"/>
      <c r="FLT253" s="247"/>
      <c r="FLU253" s="247"/>
      <c r="FLV253" s="247"/>
      <c r="FLW253" s="247"/>
      <c r="FLX253" s="247"/>
      <c r="FLY253" s="247"/>
      <c r="FLZ253" s="247"/>
      <c r="FMA253" s="247"/>
      <c r="FMB253" s="247"/>
      <c r="FMC253" s="247"/>
      <c r="FMD253" s="247"/>
      <c r="FME253" s="247"/>
      <c r="FMF253" s="247"/>
      <c r="FMG253" s="247"/>
      <c r="FMH253" s="247"/>
      <c r="FMI253" s="247"/>
      <c r="FMJ253" s="247"/>
      <c r="FMK253" s="247"/>
      <c r="FML253" s="247"/>
      <c r="FMM253" s="247"/>
      <c r="FMN253" s="247"/>
      <c r="FMO253" s="247"/>
      <c r="FMP253" s="247"/>
      <c r="FMQ253" s="247"/>
      <c r="FMR253" s="247"/>
      <c r="FMS253" s="247"/>
      <c r="FMT253" s="247"/>
      <c r="FMU253" s="247"/>
      <c r="FMV253" s="247"/>
      <c r="FMW253" s="247"/>
      <c r="FMX253" s="247"/>
      <c r="FMY253" s="247"/>
      <c r="FMZ253" s="247"/>
      <c r="FNA253" s="247"/>
      <c r="FNB253" s="247"/>
      <c r="FNC253" s="247"/>
      <c r="FND253" s="247"/>
      <c r="FNE253" s="247"/>
      <c r="FNF253" s="247"/>
      <c r="FNG253" s="247"/>
      <c r="FNH253" s="247"/>
      <c r="FNI253" s="247"/>
      <c r="FNJ253" s="247"/>
      <c r="FNK253" s="247"/>
      <c r="FNL253" s="247"/>
      <c r="FNM253" s="247"/>
      <c r="FNN253" s="247"/>
      <c r="FNO253" s="247"/>
      <c r="FNP253" s="247"/>
      <c r="FNQ253" s="247"/>
      <c r="FNR253" s="247"/>
      <c r="FNS253" s="247"/>
      <c r="FNT253" s="247"/>
      <c r="FNU253" s="247"/>
      <c r="FNV253" s="247"/>
      <c r="FNW253" s="247"/>
      <c r="FNX253" s="247"/>
      <c r="FNY253" s="247"/>
      <c r="FNZ253" s="247"/>
      <c r="FOA253" s="247"/>
      <c r="FOB253" s="247"/>
      <c r="FOC253" s="247"/>
      <c r="FOD253" s="247"/>
      <c r="FOE253" s="247"/>
      <c r="FOF253" s="247"/>
      <c r="FOG253" s="247"/>
      <c r="FOH253" s="247"/>
      <c r="FOI253" s="247"/>
      <c r="FOJ253" s="247"/>
      <c r="FOK253" s="247"/>
      <c r="FOL253" s="247"/>
      <c r="FOM253" s="247"/>
      <c r="FON253" s="247"/>
      <c r="FOO253" s="247"/>
      <c r="FOP253" s="247"/>
      <c r="FOQ253" s="247"/>
      <c r="FOR253" s="247"/>
      <c r="FOS253" s="247"/>
      <c r="FOT253" s="247"/>
      <c r="FOU253" s="247"/>
      <c r="FOV253" s="247"/>
      <c r="FOW253" s="247"/>
      <c r="FOX253" s="247"/>
      <c r="FOY253" s="247"/>
      <c r="FOZ253" s="247"/>
      <c r="FPA253" s="247"/>
      <c r="FPB253" s="247"/>
      <c r="FPC253" s="247"/>
      <c r="FPD253" s="247"/>
      <c r="FPE253" s="247"/>
      <c r="FPF253" s="247"/>
      <c r="FPG253" s="247"/>
      <c r="FPH253" s="247"/>
      <c r="FPI253" s="247"/>
      <c r="FPJ253" s="247"/>
      <c r="FPK253" s="247"/>
      <c r="FPL253" s="247"/>
      <c r="FPM253" s="247"/>
      <c r="FPN253" s="247"/>
      <c r="FPO253" s="247"/>
      <c r="FPP253" s="247"/>
      <c r="FPQ253" s="247"/>
      <c r="FPR253" s="247"/>
      <c r="FPS253" s="247"/>
      <c r="FPT253" s="247"/>
      <c r="FPU253" s="247"/>
      <c r="FPV253" s="247"/>
      <c r="FPW253" s="247"/>
      <c r="FPX253" s="247"/>
      <c r="FPY253" s="247"/>
      <c r="FPZ253" s="247"/>
      <c r="FQA253" s="247"/>
      <c r="FQB253" s="247"/>
      <c r="FQC253" s="247"/>
      <c r="FQD253" s="247"/>
      <c r="FQE253" s="247"/>
      <c r="FQF253" s="247"/>
      <c r="FQG253" s="247"/>
      <c r="FQH253" s="247"/>
      <c r="FQI253" s="247"/>
      <c r="FQJ253" s="247"/>
      <c r="FQK253" s="247"/>
      <c r="FQL253" s="247"/>
      <c r="FQM253" s="247"/>
      <c r="FQN253" s="247"/>
      <c r="FQO253" s="247"/>
      <c r="FQP253" s="247"/>
      <c r="FQQ253" s="247"/>
      <c r="FQR253" s="247"/>
      <c r="FQS253" s="247"/>
      <c r="FQT253" s="247"/>
      <c r="FQU253" s="247"/>
      <c r="FQV253" s="247"/>
      <c r="FQW253" s="247"/>
      <c r="FQX253" s="247"/>
      <c r="FQY253" s="247"/>
      <c r="FQZ253" s="247"/>
      <c r="FRA253" s="247"/>
      <c r="FRB253" s="247"/>
      <c r="FRC253" s="247"/>
      <c r="FRD253" s="247"/>
      <c r="FRE253" s="247"/>
      <c r="FRF253" s="247"/>
      <c r="FRG253" s="247"/>
      <c r="FRH253" s="247"/>
      <c r="FRI253" s="247"/>
      <c r="FRJ253" s="247"/>
      <c r="FRK253" s="247"/>
      <c r="FRL253" s="247"/>
      <c r="FRM253" s="247"/>
      <c r="FRN253" s="247"/>
      <c r="FRO253" s="247"/>
      <c r="FRP253" s="247"/>
      <c r="FRQ253" s="247"/>
      <c r="FRR253" s="247"/>
      <c r="FRS253" s="247"/>
      <c r="FRT253" s="247"/>
      <c r="FRU253" s="247"/>
      <c r="FRV253" s="247"/>
      <c r="FRW253" s="247"/>
      <c r="FRX253" s="247"/>
      <c r="FRY253" s="247"/>
      <c r="FRZ253" s="247"/>
      <c r="FSA253" s="247"/>
      <c r="FSB253" s="247"/>
      <c r="FSC253" s="247"/>
      <c r="FSD253" s="247"/>
      <c r="FSE253" s="247"/>
      <c r="FSF253" s="247"/>
      <c r="FSG253" s="247"/>
      <c r="FSH253" s="247"/>
      <c r="FSI253" s="247"/>
      <c r="FSJ253" s="247"/>
      <c r="FSK253" s="247"/>
      <c r="FSL253" s="247"/>
      <c r="FSM253" s="247"/>
      <c r="FSN253" s="247"/>
      <c r="FSO253" s="247"/>
      <c r="FSP253" s="247"/>
      <c r="FSQ253" s="247"/>
      <c r="FSR253" s="247"/>
      <c r="FSS253" s="247"/>
      <c r="FST253" s="247"/>
      <c r="FSU253" s="247"/>
      <c r="FSV253" s="247"/>
      <c r="FSW253" s="247"/>
      <c r="FSX253" s="247"/>
      <c r="FSY253" s="247"/>
      <c r="FSZ253" s="247"/>
      <c r="FTA253" s="247"/>
      <c r="FTB253" s="247"/>
      <c r="FTC253" s="247"/>
      <c r="FTD253" s="247"/>
      <c r="FTE253" s="247"/>
      <c r="FTF253" s="247"/>
      <c r="FTG253" s="247"/>
      <c r="FTH253" s="247"/>
      <c r="FTI253" s="247"/>
      <c r="FTJ253" s="247"/>
      <c r="FTK253" s="247"/>
      <c r="FTL253" s="247"/>
      <c r="FTM253" s="247"/>
      <c r="FTN253" s="247"/>
      <c r="FTO253" s="247"/>
      <c r="FTP253" s="247"/>
      <c r="FTQ253" s="247"/>
      <c r="FTR253" s="247"/>
      <c r="FTS253" s="247"/>
      <c r="FTT253" s="247"/>
      <c r="FTU253" s="247"/>
      <c r="FTV253" s="247"/>
      <c r="FTW253" s="247"/>
      <c r="FTX253" s="247"/>
      <c r="FTY253" s="247"/>
      <c r="FTZ253" s="247"/>
      <c r="FUA253" s="247"/>
      <c r="FUB253" s="247"/>
      <c r="FUC253" s="247"/>
      <c r="FUD253" s="247"/>
      <c r="FUE253" s="247"/>
      <c r="FUF253" s="247"/>
      <c r="FUG253" s="247"/>
      <c r="FUH253" s="247"/>
      <c r="FUI253" s="247"/>
      <c r="FUJ253" s="247"/>
      <c r="FUK253" s="247"/>
      <c r="FUL253" s="247"/>
      <c r="FUM253" s="247"/>
      <c r="FUN253" s="247"/>
      <c r="FUO253" s="247"/>
      <c r="FUP253" s="247"/>
      <c r="FUQ253" s="247"/>
      <c r="FUR253" s="247"/>
      <c r="FUS253" s="247"/>
      <c r="FUT253" s="247"/>
      <c r="FUU253" s="247"/>
      <c r="FUV253" s="247"/>
      <c r="FUW253" s="247"/>
      <c r="FUX253" s="247"/>
      <c r="FUY253" s="247"/>
      <c r="FUZ253" s="247"/>
      <c r="FVA253" s="247"/>
      <c r="FVB253" s="247"/>
      <c r="FVC253" s="247"/>
      <c r="FVD253" s="247"/>
      <c r="FVE253" s="247"/>
      <c r="FVF253" s="247"/>
      <c r="FVG253" s="247"/>
      <c r="FVH253" s="247"/>
      <c r="FVI253" s="247"/>
      <c r="FVJ253" s="247"/>
      <c r="FVK253" s="247"/>
      <c r="FVL253" s="247"/>
      <c r="FVM253" s="247"/>
      <c r="FVN253" s="247"/>
      <c r="FVO253" s="247"/>
      <c r="FVP253" s="247"/>
      <c r="FVQ253" s="247"/>
      <c r="FVR253" s="247"/>
      <c r="FVS253" s="247"/>
      <c r="FVT253" s="247"/>
      <c r="FVU253" s="247"/>
      <c r="FVV253" s="247"/>
      <c r="FVW253" s="247"/>
      <c r="FVX253" s="247"/>
      <c r="FVY253" s="247"/>
      <c r="FVZ253" s="247"/>
      <c r="FWA253" s="247"/>
      <c r="FWB253" s="247"/>
      <c r="FWC253" s="247"/>
      <c r="FWD253" s="247"/>
      <c r="FWE253" s="247"/>
      <c r="FWF253" s="247"/>
      <c r="FWG253" s="247"/>
      <c r="FWH253" s="247"/>
      <c r="FWI253" s="247"/>
      <c r="FWJ253" s="247"/>
      <c r="FWK253" s="247"/>
      <c r="FWL253" s="247"/>
      <c r="FWM253" s="247"/>
      <c r="FWN253" s="247"/>
      <c r="FWO253" s="247"/>
      <c r="FWP253" s="247"/>
      <c r="FWQ253" s="247"/>
      <c r="FWR253" s="247"/>
      <c r="FWS253" s="247"/>
      <c r="FWT253" s="247"/>
      <c r="FWU253" s="247"/>
      <c r="FWV253" s="247"/>
      <c r="FWW253" s="247"/>
      <c r="FWX253" s="247"/>
      <c r="FWY253" s="247"/>
      <c r="FWZ253" s="247"/>
      <c r="FXA253" s="247"/>
      <c r="FXB253" s="247"/>
      <c r="FXC253" s="247"/>
      <c r="FXD253" s="247"/>
      <c r="FXE253" s="247"/>
      <c r="FXF253" s="247"/>
      <c r="FXG253" s="247"/>
      <c r="FXH253" s="247"/>
      <c r="FXI253" s="247"/>
      <c r="FXJ253" s="247"/>
      <c r="FXK253" s="247"/>
      <c r="FXL253" s="247"/>
      <c r="FXM253" s="247"/>
      <c r="FXN253" s="247"/>
      <c r="FXO253" s="247"/>
      <c r="FXP253" s="247"/>
      <c r="FXQ253" s="247"/>
      <c r="FXR253" s="247"/>
      <c r="FXS253" s="247"/>
      <c r="FXT253" s="247"/>
      <c r="FXU253" s="247"/>
      <c r="FXV253" s="247"/>
      <c r="FXW253" s="247"/>
      <c r="FXX253" s="247"/>
      <c r="FXY253" s="247"/>
      <c r="FXZ253" s="247"/>
      <c r="FYA253" s="247"/>
      <c r="FYB253" s="247"/>
      <c r="FYC253" s="247"/>
      <c r="FYD253" s="247"/>
      <c r="FYE253" s="247"/>
      <c r="FYF253" s="247"/>
      <c r="FYG253" s="247"/>
      <c r="FYH253" s="247"/>
      <c r="FYI253" s="247"/>
      <c r="FYJ253" s="247"/>
      <c r="FYK253" s="247"/>
      <c r="FYL253" s="247"/>
      <c r="FYM253" s="247"/>
      <c r="FYN253" s="247"/>
      <c r="FYO253" s="247"/>
      <c r="FYP253" s="247"/>
      <c r="FYQ253" s="247"/>
      <c r="FYR253" s="247"/>
      <c r="FYS253" s="247"/>
      <c r="FYT253" s="247"/>
      <c r="FYU253" s="247"/>
      <c r="FYV253" s="247"/>
      <c r="FYW253" s="247"/>
      <c r="FYX253" s="247"/>
      <c r="FYY253" s="247"/>
      <c r="FYZ253" s="247"/>
      <c r="FZA253" s="247"/>
      <c r="FZB253" s="247"/>
      <c r="FZC253" s="247"/>
      <c r="FZD253" s="247"/>
      <c r="FZE253" s="247"/>
      <c r="FZF253" s="247"/>
      <c r="FZG253" s="247"/>
      <c r="FZH253" s="247"/>
      <c r="FZI253" s="247"/>
      <c r="FZJ253" s="247"/>
      <c r="FZK253" s="247"/>
      <c r="FZL253" s="247"/>
      <c r="FZM253" s="247"/>
      <c r="FZN253" s="247"/>
      <c r="FZO253" s="247"/>
      <c r="FZP253" s="247"/>
      <c r="FZQ253" s="247"/>
      <c r="FZR253" s="247"/>
      <c r="FZS253" s="247"/>
      <c r="FZT253" s="247"/>
      <c r="FZU253" s="247"/>
      <c r="FZV253" s="247"/>
      <c r="FZW253" s="247"/>
      <c r="FZX253" s="247"/>
      <c r="FZY253" s="247"/>
      <c r="FZZ253" s="247"/>
      <c r="GAA253" s="247"/>
      <c r="GAB253" s="247"/>
      <c r="GAC253" s="247"/>
      <c r="GAD253" s="247"/>
      <c r="GAE253" s="247"/>
      <c r="GAF253" s="247"/>
      <c r="GAG253" s="247"/>
      <c r="GAH253" s="247"/>
      <c r="GAI253" s="247"/>
      <c r="GAJ253" s="247"/>
      <c r="GAK253" s="247"/>
      <c r="GAL253" s="247"/>
      <c r="GAM253" s="247"/>
      <c r="GAN253" s="247"/>
      <c r="GAO253" s="247"/>
      <c r="GAP253" s="247"/>
      <c r="GAQ253" s="247"/>
      <c r="GAR253" s="247"/>
      <c r="GAS253" s="247"/>
      <c r="GAT253" s="247"/>
      <c r="GAU253" s="247"/>
      <c r="GAV253" s="247"/>
      <c r="GAW253" s="247"/>
      <c r="GAX253" s="247"/>
      <c r="GAY253" s="247"/>
      <c r="GAZ253" s="247"/>
      <c r="GBA253" s="247"/>
      <c r="GBB253" s="247"/>
      <c r="GBC253" s="247"/>
      <c r="GBD253" s="247"/>
      <c r="GBE253" s="247"/>
      <c r="GBF253" s="247"/>
      <c r="GBG253" s="247"/>
      <c r="GBH253" s="247"/>
      <c r="GBI253" s="247"/>
      <c r="GBJ253" s="247"/>
      <c r="GBK253" s="247"/>
      <c r="GBL253" s="247"/>
      <c r="GBM253" s="247"/>
      <c r="GBN253" s="247"/>
      <c r="GBO253" s="247"/>
      <c r="GBP253" s="247"/>
      <c r="GBQ253" s="247"/>
      <c r="GBR253" s="247"/>
      <c r="GBS253" s="247"/>
      <c r="GBT253" s="247"/>
      <c r="GBU253" s="247"/>
      <c r="GBV253" s="247"/>
      <c r="GBW253" s="247"/>
      <c r="GBX253" s="247"/>
      <c r="GBY253" s="247"/>
      <c r="GBZ253" s="247"/>
      <c r="GCA253" s="247"/>
      <c r="GCB253" s="247"/>
      <c r="GCC253" s="247"/>
      <c r="GCD253" s="247"/>
      <c r="GCE253" s="247"/>
      <c r="GCF253" s="247"/>
      <c r="GCG253" s="247"/>
      <c r="GCH253" s="247"/>
      <c r="GCI253" s="247"/>
      <c r="GCJ253" s="247"/>
      <c r="GCK253" s="247"/>
      <c r="GCL253" s="247"/>
      <c r="GCM253" s="247"/>
      <c r="GCN253" s="247"/>
      <c r="GCO253" s="247"/>
      <c r="GCP253" s="247"/>
      <c r="GCQ253" s="247"/>
      <c r="GCR253" s="247"/>
      <c r="GCS253" s="247"/>
      <c r="GCT253" s="247"/>
      <c r="GCU253" s="247"/>
      <c r="GCV253" s="247"/>
      <c r="GCW253" s="247"/>
      <c r="GCX253" s="247"/>
      <c r="GCY253" s="247"/>
      <c r="GCZ253" s="247"/>
      <c r="GDA253" s="247"/>
      <c r="GDB253" s="247"/>
      <c r="GDC253" s="247"/>
      <c r="GDD253" s="247"/>
      <c r="GDE253" s="247"/>
      <c r="GDF253" s="247"/>
      <c r="GDG253" s="247"/>
      <c r="GDH253" s="247"/>
      <c r="GDI253" s="247"/>
      <c r="GDJ253" s="247"/>
      <c r="GDK253" s="247"/>
      <c r="GDL253" s="247"/>
      <c r="GDM253" s="247"/>
      <c r="GDN253" s="247"/>
      <c r="GDO253" s="247"/>
      <c r="GDP253" s="247"/>
      <c r="GDQ253" s="247"/>
      <c r="GDR253" s="247"/>
      <c r="GDS253" s="247"/>
      <c r="GDT253" s="247"/>
      <c r="GDU253" s="247"/>
      <c r="GDV253" s="247"/>
      <c r="GDW253" s="247"/>
      <c r="GDX253" s="247"/>
      <c r="GDY253" s="247"/>
      <c r="GDZ253" s="247"/>
      <c r="GEA253" s="247"/>
      <c r="GEB253" s="247"/>
      <c r="GEC253" s="247"/>
      <c r="GED253" s="247"/>
      <c r="GEE253" s="247"/>
      <c r="GEF253" s="247"/>
      <c r="GEG253" s="247"/>
      <c r="GEH253" s="247"/>
      <c r="GEI253" s="247"/>
      <c r="GEJ253" s="247"/>
      <c r="GEK253" s="247"/>
      <c r="GEL253" s="247"/>
      <c r="GEM253" s="247"/>
      <c r="GEN253" s="247"/>
      <c r="GEO253" s="247"/>
      <c r="GEP253" s="247"/>
      <c r="GEQ253" s="247"/>
      <c r="GER253" s="247"/>
      <c r="GES253" s="247"/>
      <c r="GET253" s="247"/>
      <c r="GEU253" s="247"/>
      <c r="GEV253" s="247"/>
      <c r="GEW253" s="247"/>
      <c r="GEX253" s="247"/>
      <c r="GEY253" s="247"/>
      <c r="GEZ253" s="247"/>
      <c r="GFA253" s="247"/>
      <c r="GFB253" s="247"/>
      <c r="GFC253" s="247"/>
      <c r="GFD253" s="247"/>
      <c r="GFE253" s="247"/>
      <c r="GFF253" s="247"/>
      <c r="GFG253" s="247"/>
      <c r="GFH253" s="247"/>
      <c r="GFI253" s="247"/>
      <c r="GFJ253" s="247"/>
      <c r="GFK253" s="247"/>
      <c r="GFL253" s="247"/>
      <c r="GFM253" s="247"/>
      <c r="GFN253" s="247"/>
      <c r="GFO253" s="247"/>
      <c r="GFP253" s="247"/>
      <c r="GFQ253" s="247"/>
      <c r="GFR253" s="247"/>
      <c r="GFS253" s="247"/>
      <c r="GFT253" s="247"/>
      <c r="GFU253" s="247"/>
      <c r="GFV253" s="247"/>
      <c r="GFW253" s="247"/>
      <c r="GFX253" s="247"/>
      <c r="GFY253" s="247"/>
      <c r="GFZ253" s="247"/>
      <c r="GGA253" s="247"/>
      <c r="GGB253" s="247"/>
      <c r="GGC253" s="247"/>
      <c r="GGD253" s="247"/>
      <c r="GGE253" s="247"/>
      <c r="GGF253" s="247"/>
      <c r="GGG253" s="247"/>
      <c r="GGH253" s="247"/>
      <c r="GGI253" s="247"/>
      <c r="GGJ253" s="247"/>
      <c r="GGK253" s="247"/>
      <c r="GGL253" s="247"/>
      <c r="GGM253" s="247"/>
      <c r="GGN253" s="247"/>
      <c r="GGO253" s="247"/>
      <c r="GGP253" s="247"/>
      <c r="GGQ253" s="247"/>
      <c r="GGR253" s="247"/>
      <c r="GGS253" s="247"/>
      <c r="GGT253" s="247"/>
      <c r="GGU253" s="247"/>
      <c r="GGV253" s="247"/>
      <c r="GGW253" s="247"/>
      <c r="GGX253" s="247"/>
      <c r="GGY253" s="247"/>
      <c r="GGZ253" s="247"/>
      <c r="GHA253" s="247"/>
      <c r="GHB253" s="247"/>
      <c r="GHC253" s="247"/>
      <c r="GHD253" s="247"/>
      <c r="GHE253" s="247"/>
      <c r="GHF253" s="247"/>
      <c r="GHG253" s="247"/>
      <c r="GHH253" s="247"/>
      <c r="GHI253" s="247"/>
      <c r="GHJ253" s="247"/>
      <c r="GHK253" s="247"/>
      <c r="GHL253" s="247"/>
      <c r="GHM253" s="247"/>
      <c r="GHN253" s="247"/>
      <c r="GHO253" s="247"/>
      <c r="GHP253" s="247"/>
      <c r="GHQ253" s="247"/>
      <c r="GHR253" s="247"/>
      <c r="GHS253" s="247"/>
      <c r="GHT253" s="247"/>
      <c r="GHU253" s="247"/>
      <c r="GHV253" s="247"/>
      <c r="GHW253" s="247"/>
      <c r="GHX253" s="247"/>
      <c r="GHY253" s="247"/>
      <c r="GHZ253" s="247"/>
      <c r="GIA253" s="247"/>
      <c r="GIB253" s="247"/>
      <c r="GIC253" s="247"/>
      <c r="GID253" s="247"/>
      <c r="GIE253" s="247"/>
      <c r="GIF253" s="247"/>
      <c r="GIG253" s="247"/>
      <c r="GIH253" s="247"/>
      <c r="GII253" s="247"/>
      <c r="GIJ253" s="247"/>
      <c r="GIK253" s="247"/>
      <c r="GIL253" s="247"/>
      <c r="GIM253" s="247"/>
      <c r="GIN253" s="247"/>
      <c r="GIO253" s="247"/>
      <c r="GIP253" s="247"/>
      <c r="GIQ253" s="247"/>
      <c r="GIR253" s="247"/>
      <c r="GIS253" s="247"/>
      <c r="GIT253" s="247"/>
      <c r="GIU253" s="247"/>
      <c r="GIV253" s="247"/>
      <c r="GIW253" s="247"/>
      <c r="GIX253" s="247"/>
      <c r="GIY253" s="247"/>
      <c r="GIZ253" s="247"/>
      <c r="GJA253" s="247"/>
      <c r="GJB253" s="247"/>
      <c r="GJC253" s="247"/>
      <c r="GJD253" s="247"/>
      <c r="GJE253" s="247"/>
      <c r="GJF253" s="247"/>
      <c r="GJG253" s="247"/>
      <c r="GJH253" s="247"/>
      <c r="GJI253" s="247"/>
      <c r="GJJ253" s="247"/>
      <c r="GJK253" s="247"/>
      <c r="GJL253" s="247"/>
      <c r="GJM253" s="247"/>
      <c r="GJN253" s="247"/>
      <c r="GJO253" s="247"/>
      <c r="GJP253" s="247"/>
      <c r="GJQ253" s="247"/>
      <c r="GJR253" s="247"/>
      <c r="GJS253" s="247"/>
      <c r="GJT253" s="247"/>
      <c r="GJU253" s="247"/>
      <c r="GJV253" s="247"/>
      <c r="GJW253" s="247"/>
      <c r="GJX253" s="247"/>
      <c r="GJY253" s="247"/>
      <c r="GJZ253" s="247"/>
      <c r="GKA253" s="247"/>
      <c r="GKB253" s="247"/>
      <c r="GKC253" s="247"/>
      <c r="GKD253" s="247"/>
      <c r="GKE253" s="247"/>
      <c r="GKF253" s="247"/>
      <c r="GKG253" s="247"/>
      <c r="GKH253" s="247"/>
      <c r="GKI253" s="247"/>
      <c r="GKJ253" s="247"/>
      <c r="GKK253" s="247"/>
      <c r="GKL253" s="247"/>
      <c r="GKM253" s="247"/>
      <c r="GKN253" s="247"/>
      <c r="GKO253" s="247"/>
      <c r="GKP253" s="247"/>
      <c r="GKQ253" s="247"/>
      <c r="GKR253" s="247"/>
      <c r="GKS253" s="247"/>
      <c r="GKT253" s="247"/>
      <c r="GKU253" s="247"/>
      <c r="GKV253" s="247"/>
      <c r="GKW253" s="247"/>
      <c r="GKX253" s="247"/>
      <c r="GKY253" s="247"/>
      <c r="GKZ253" s="247"/>
      <c r="GLA253" s="247"/>
      <c r="GLB253" s="247"/>
      <c r="GLC253" s="247"/>
      <c r="GLD253" s="247"/>
      <c r="GLE253" s="247"/>
      <c r="GLF253" s="247"/>
      <c r="GLG253" s="247"/>
      <c r="GLH253" s="247"/>
      <c r="GLI253" s="247"/>
      <c r="GLJ253" s="247"/>
      <c r="GLK253" s="247"/>
      <c r="GLL253" s="247"/>
      <c r="GLM253" s="247"/>
      <c r="GLN253" s="247"/>
      <c r="GLO253" s="247"/>
      <c r="GLP253" s="247"/>
      <c r="GLQ253" s="247"/>
      <c r="GLR253" s="247"/>
      <c r="GLS253" s="247"/>
      <c r="GLT253" s="247"/>
      <c r="GLU253" s="247"/>
      <c r="GLV253" s="247"/>
      <c r="GLW253" s="247"/>
      <c r="GLX253" s="247"/>
      <c r="GLY253" s="247"/>
      <c r="GLZ253" s="247"/>
      <c r="GMA253" s="247"/>
      <c r="GMB253" s="247"/>
      <c r="GMC253" s="247"/>
      <c r="GMD253" s="247"/>
      <c r="GME253" s="247"/>
      <c r="GMF253" s="247"/>
      <c r="GMG253" s="247"/>
      <c r="GMH253" s="247"/>
      <c r="GMI253" s="247"/>
      <c r="GMJ253" s="247"/>
      <c r="GMK253" s="247"/>
      <c r="GML253" s="247"/>
      <c r="GMM253" s="247"/>
      <c r="GMN253" s="247"/>
      <c r="GMO253" s="247"/>
      <c r="GMP253" s="247"/>
      <c r="GMQ253" s="247"/>
      <c r="GMR253" s="247"/>
      <c r="GMS253" s="247"/>
      <c r="GMT253" s="247"/>
      <c r="GMU253" s="247"/>
      <c r="GMV253" s="247"/>
      <c r="GMW253" s="247"/>
      <c r="GMX253" s="247"/>
      <c r="GMY253" s="247"/>
      <c r="GMZ253" s="247"/>
      <c r="GNA253" s="247"/>
      <c r="GNB253" s="247"/>
      <c r="GNC253" s="247"/>
      <c r="GND253" s="247"/>
      <c r="GNE253" s="247"/>
      <c r="GNF253" s="247"/>
      <c r="GNG253" s="247"/>
      <c r="GNH253" s="247"/>
      <c r="GNI253" s="247"/>
      <c r="GNJ253" s="247"/>
      <c r="GNK253" s="247"/>
      <c r="GNL253" s="247"/>
      <c r="GNM253" s="247"/>
      <c r="GNN253" s="247"/>
      <c r="GNO253" s="247"/>
      <c r="GNP253" s="247"/>
      <c r="GNQ253" s="247"/>
      <c r="GNR253" s="247"/>
      <c r="GNS253" s="247"/>
      <c r="GNT253" s="247"/>
      <c r="GNU253" s="247"/>
      <c r="GNV253" s="247"/>
      <c r="GNW253" s="247"/>
      <c r="GNX253" s="247"/>
      <c r="GNY253" s="247"/>
      <c r="GNZ253" s="247"/>
      <c r="GOA253" s="247"/>
      <c r="GOB253" s="247"/>
      <c r="GOC253" s="247"/>
      <c r="GOD253" s="247"/>
      <c r="GOE253" s="247"/>
      <c r="GOF253" s="247"/>
      <c r="GOG253" s="247"/>
      <c r="GOH253" s="247"/>
      <c r="GOI253" s="247"/>
      <c r="GOJ253" s="247"/>
      <c r="GOK253" s="247"/>
      <c r="GOL253" s="247"/>
      <c r="GOM253" s="247"/>
      <c r="GON253" s="247"/>
      <c r="GOO253" s="247"/>
      <c r="GOP253" s="247"/>
      <c r="GOQ253" s="247"/>
      <c r="GOR253" s="247"/>
      <c r="GOS253" s="247"/>
      <c r="GOT253" s="247"/>
      <c r="GOU253" s="247"/>
      <c r="GOV253" s="247"/>
      <c r="GOW253" s="247"/>
      <c r="GOX253" s="247"/>
      <c r="GOY253" s="247"/>
      <c r="GOZ253" s="247"/>
      <c r="GPA253" s="247"/>
      <c r="GPB253" s="247"/>
      <c r="GPC253" s="247"/>
      <c r="GPD253" s="247"/>
      <c r="GPE253" s="247"/>
      <c r="GPF253" s="247"/>
      <c r="GPG253" s="247"/>
      <c r="GPH253" s="247"/>
      <c r="GPI253" s="247"/>
      <c r="GPJ253" s="247"/>
      <c r="GPK253" s="247"/>
      <c r="GPL253" s="247"/>
      <c r="GPM253" s="247"/>
      <c r="GPN253" s="247"/>
      <c r="GPO253" s="247"/>
      <c r="GPP253" s="247"/>
      <c r="GPQ253" s="247"/>
      <c r="GPR253" s="247"/>
      <c r="GPS253" s="247"/>
      <c r="GPT253" s="247"/>
      <c r="GPU253" s="247"/>
      <c r="GPV253" s="247"/>
      <c r="GPW253" s="247"/>
      <c r="GPX253" s="247"/>
      <c r="GPY253" s="247"/>
      <c r="GPZ253" s="247"/>
      <c r="GQA253" s="247"/>
      <c r="GQB253" s="247"/>
      <c r="GQC253" s="247"/>
      <c r="GQD253" s="247"/>
      <c r="GQE253" s="247"/>
      <c r="GQF253" s="247"/>
      <c r="GQG253" s="247"/>
      <c r="GQH253" s="247"/>
      <c r="GQI253" s="247"/>
      <c r="GQJ253" s="247"/>
      <c r="GQK253" s="247"/>
      <c r="GQL253" s="247"/>
      <c r="GQM253" s="247"/>
      <c r="GQN253" s="247"/>
      <c r="GQO253" s="247"/>
      <c r="GQP253" s="247"/>
      <c r="GQQ253" s="247"/>
      <c r="GQR253" s="247"/>
      <c r="GQS253" s="247"/>
      <c r="GQT253" s="247"/>
      <c r="GQU253" s="247"/>
      <c r="GQV253" s="247"/>
      <c r="GQW253" s="247"/>
      <c r="GQX253" s="247"/>
      <c r="GQY253" s="247"/>
      <c r="GQZ253" s="247"/>
      <c r="GRA253" s="247"/>
      <c r="GRB253" s="247"/>
      <c r="GRC253" s="247"/>
      <c r="GRD253" s="247"/>
      <c r="GRE253" s="247"/>
      <c r="GRF253" s="247"/>
      <c r="GRG253" s="247"/>
      <c r="GRH253" s="247"/>
      <c r="GRI253" s="247"/>
      <c r="GRJ253" s="247"/>
      <c r="GRK253" s="247"/>
      <c r="GRL253" s="247"/>
      <c r="GRM253" s="247"/>
      <c r="GRN253" s="247"/>
      <c r="GRO253" s="247"/>
      <c r="GRP253" s="247"/>
      <c r="GRQ253" s="247"/>
      <c r="GRR253" s="247"/>
      <c r="GRS253" s="247"/>
      <c r="GRT253" s="247"/>
      <c r="GRU253" s="247"/>
      <c r="GRV253" s="247"/>
      <c r="GRW253" s="247"/>
      <c r="GRX253" s="247"/>
      <c r="GRY253" s="247"/>
      <c r="GRZ253" s="247"/>
      <c r="GSA253" s="247"/>
      <c r="GSB253" s="247"/>
      <c r="GSC253" s="247"/>
      <c r="GSD253" s="247"/>
      <c r="GSE253" s="247"/>
      <c r="GSF253" s="247"/>
      <c r="GSG253" s="247"/>
      <c r="GSH253" s="247"/>
      <c r="GSI253" s="247"/>
      <c r="GSJ253" s="247"/>
      <c r="GSK253" s="247"/>
      <c r="GSL253" s="247"/>
      <c r="GSM253" s="247"/>
      <c r="GSN253" s="247"/>
      <c r="GSO253" s="247"/>
      <c r="GSP253" s="247"/>
      <c r="GSQ253" s="247"/>
      <c r="GSR253" s="247"/>
      <c r="GSS253" s="247"/>
      <c r="GST253" s="247"/>
      <c r="GSU253" s="247"/>
      <c r="GSV253" s="247"/>
      <c r="GSW253" s="247"/>
      <c r="GSX253" s="247"/>
      <c r="GSY253" s="247"/>
      <c r="GSZ253" s="247"/>
      <c r="GTA253" s="247"/>
      <c r="GTB253" s="247"/>
      <c r="GTC253" s="247"/>
      <c r="GTD253" s="247"/>
      <c r="GTE253" s="247"/>
      <c r="GTF253" s="247"/>
      <c r="GTG253" s="247"/>
      <c r="GTH253" s="247"/>
      <c r="GTI253" s="247"/>
      <c r="GTJ253" s="247"/>
      <c r="GTK253" s="247"/>
      <c r="GTL253" s="247"/>
      <c r="GTM253" s="247"/>
      <c r="GTN253" s="247"/>
      <c r="GTO253" s="247"/>
      <c r="GTP253" s="247"/>
      <c r="GTQ253" s="247"/>
      <c r="GTR253" s="247"/>
      <c r="GTS253" s="247"/>
      <c r="GTT253" s="247"/>
      <c r="GTU253" s="247"/>
      <c r="GTV253" s="247"/>
      <c r="GTW253" s="247"/>
      <c r="GTX253" s="247"/>
      <c r="GTY253" s="247"/>
      <c r="GTZ253" s="247"/>
      <c r="GUA253" s="247"/>
      <c r="GUB253" s="247"/>
      <c r="GUC253" s="247"/>
      <c r="GUD253" s="247"/>
      <c r="GUE253" s="247"/>
      <c r="GUF253" s="247"/>
      <c r="GUG253" s="247"/>
      <c r="GUH253" s="247"/>
      <c r="GUI253" s="247"/>
      <c r="GUJ253" s="247"/>
      <c r="GUK253" s="247"/>
      <c r="GUL253" s="247"/>
      <c r="GUM253" s="247"/>
      <c r="GUN253" s="247"/>
      <c r="GUO253" s="247"/>
      <c r="GUP253" s="247"/>
      <c r="GUQ253" s="247"/>
      <c r="GUR253" s="247"/>
      <c r="GUS253" s="247"/>
      <c r="GUT253" s="247"/>
      <c r="GUU253" s="247"/>
      <c r="GUV253" s="247"/>
      <c r="GUW253" s="247"/>
      <c r="GUX253" s="247"/>
      <c r="GUY253" s="247"/>
      <c r="GUZ253" s="247"/>
      <c r="GVA253" s="247"/>
      <c r="GVB253" s="247"/>
      <c r="GVC253" s="247"/>
      <c r="GVD253" s="247"/>
      <c r="GVE253" s="247"/>
      <c r="GVF253" s="247"/>
      <c r="GVG253" s="247"/>
      <c r="GVH253" s="247"/>
      <c r="GVI253" s="247"/>
      <c r="GVJ253" s="247"/>
      <c r="GVK253" s="247"/>
      <c r="GVL253" s="247"/>
      <c r="GVM253" s="247"/>
      <c r="GVN253" s="247"/>
      <c r="GVO253" s="247"/>
      <c r="GVP253" s="247"/>
      <c r="GVQ253" s="247"/>
      <c r="GVR253" s="247"/>
      <c r="GVS253" s="247"/>
      <c r="GVT253" s="247"/>
      <c r="GVU253" s="247"/>
      <c r="GVV253" s="247"/>
      <c r="GVW253" s="247"/>
      <c r="GVX253" s="247"/>
      <c r="GVY253" s="247"/>
      <c r="GVZ253" s="247"/>
      <c r="GWA253" s="247"/>
      <c r="GWB253" s="247"/>
      <c r="GWC253" s="247"/>
      <c r="GWD253" s="247"/>
      <c r="GWE253" s="247"/>
      <c r="GWF253" s="247"/>
      <c r="GWG253" s="247"/>
      <c r="GWH253" s="247"/>
      <c r="GWI253" s="247"/>
      <c r="GWJ253" s="247"/>
      <c r="GWK253" s="247"/>
      <c r="GWL253" s="247"/>
      <c r="GWM253" s="247"/>
      <c r="GWN253" s="247"/>
      <c r="GWO253" s="247"/>
      <c r="GWP253" s="247"/>
      <c r="GWQ253" s="247"/>
      <c r="GWR253" s="247"/>
      <c r="GWS253" s="247"/>
      <c r="GWT253" s="247"/>
      <c r="GWU253" s="247"/>
      <c r="GWV253" s="247"/>
      <c r="GWW253" s="247"/>
      <c r="GWX253" s="247"/>
      <c r="GWY253" s="247"/>
      <c r="GWZ253" s="247"/>
      <c r="GXA253" s="247"/>
      <c r="GXB253" s="247"/>
      <c r="GXC253" s="247"/>
      <c r="GXD253" s="247"/>
      <c r="GXE253" s="247"/>
      <c r="GXF253" s="247"/>
      <c r="GXG253" s="247"/>
      <c r="GXH253" s="247"/>
      <c r="GXI253" s="247"/>
      <c r="GXJ253" s="247"/>
      <c r="GXK253" s="247"/>
      <c r="GXL253" s="247"/>
      <c r="GXM253" s="247"/>
      <c r="GXN253" s="247"/>
      <c r="GXO253" s="247"/>
      <c r="GXP253" s="247"/>
      <c r="GXQ253" s="247"/>
      <c r="GXR253" s="247"/>
      <c r="GXS253" s="247"/>
      <c r="GXT253" s="247"/>
      <c r="GXU253" s="247"/>
      <c r="GXV253" s="247"/>
      <c r="GXW253" s="247"/>
      <c r="GXX253" s="247"/>
      <c r="GXY253" s="247"/>
      <c r="GXZ253" s="247"/>
      <c r="GYA253" s="247"/>
      <c r="GYB253" s="247"/>
      <c r="GYC253" s="247"/>
      <c r="GYD253" s="247"/>
      <c r="GYE253" s="247"/>
      <c r="GYF253" s="247"/>
      <c r="GYG253" s="247"/>
      <c r="GYH253" s="247"/>
      <c r="GYI253" s="247"/>
      <c r="GYJ253" s="247"/>
      <c r="GYK253" s="247"/>
      <c r="GYL253" s="247"/>
      <c r="GYM253" s="247"/>
      <c r="GYN253" s="247"/>
      <c r="GYO253" s="247"/>
      <c r="GYP253" s="247"/>
      <c r="GYQ253" s="247"/>
      <c r="GYR253" s="247"/>
      <c r="GYS253" s="247"/>
      <c r="GYT253" s="247"/>
      <c r="GYU253" s="247"/>
      <c r="GYV253" s="247"/>
      <c r="GYW253" s="247"/>
      <c r="GYX253" s="247"/>
      <c r="GYY253" s="247"/>
      <c r="GYZ253" s="247"/>
      <c r="GZA253" s="247"/>
      <c r="GZB253" s="247"/>
      <c r="GZC253" s="247"/>
      <c r="GZD253" s="247"/>
      <c r="GZE253" s="247"/>
      <c r="GZF253" s="247"/>
      <c r="GZG253" s="247"/>
      <c r="GZH253" s="247"/>
      <c r="GZI253" s="247"/>
      <c r="GZJ253" s="247"/>
      <c r="GZK253" s="247"/>
      <c r="GZL253" s="247"/>
      <c r="GZM253" s="247"/>
      <c r="GZN253" s="247"/>
      <c r="GZO253" s="247"/>
      <c r="GZP253" s="247"/>
      <c r="GZQ253" s="247"/>
      <c r="GZR253" s="247"/>
      <c r="GZS253" s="247"/>
      <c r="GZT253" s="247"/>
      <c r="GZU253" s="247"/>
      <c r="GZV253" s="247"/>
      <c r="GZW253" s="247"/>
      <c r="GZX253" s="247"/>
      <c r="GZY253" s="247"/>
      <c r="GZZ253" s="247"/>
      <c r="HAA253" s="247"/>
      <c r="HAB253" s="247"/>
      <c r="HAC253" s="247"/>
      <c r="HAD253" s="247"/>
      <c r="HAE253" s="247"/>
      <c r="HAF253" s="247"/>
      <c r="HAG253" s="247"/>
      <c r="HAH253" s="247"/>
      <c r="HAI253" s="247"/>
      <c r="HAJ253" s="247"/>
      <c r="HAK253" s="247"/>
      <c r="HAL253" s="247"/>
      <c r="HAM253" s="247"/>
      <c r="HAN253" s="247"/>
      <c r="HAO253" s="247"/>
      <c r="HAP253" s="247"/>
      <c r="HAQ253" s="247"/>
      <c r="HAR253" s="247"/>
      <c r="HAS253" s="247"/>
      <c r="HAT253" s="247"/>
      <c r="HAU253" s="247"/>
      <c r="HAV253" s="247"/>
      <c r="HAW253" s="247"/>
      <c r="HAX253" s="247"/>
      <c r="HAY253" s="247"/>
      <c r="HAZ253" s="247"/>
      <c r="HBA253" s="247"/>
      <c r="HBB253" s="247"/>
      <c r="HBC253" s="247"/>
      <c r="HBD253" s="247"/>
      <c r="HBE253" s="247"/>
      <c r="HBF253" s="247"/>
      <c r="HBG253" s="247"/>
      <c r="HBH253" s="247"/>
      <c r="HBI253" s="247"/>
      <c r="HBJ253" s="247"/>
      <c r="HBK253" s="247"/>
      <c r="HBL253" s="247"/>
      <c r="HBM253" s="247"/>
      <c r="HBN253" s="247"/>
      <c r="HBO253" s="247"/>
      <c r="HBP253" s="247"/>
      <c r="HBQ253" s="247"/>
      <c r="HBR253" s="247"/>
      <c r="HBS253" s="247"/>
      <c r="HBT253" s="247"/>
      <c r="HBU253" s="247"/>
      <c r="HBV253" s="247"/>
      <c r="HBW253" s="247"/>
      <c r="HBX253" s="247"/>
      <c r="HBY253" s="247"/>
      <c r="HBZ253" s="247"/>
      <c r="HCA253" s="247"/>
      <c r="HCB253" s="247"/>
      <c r="HCC253" s="247"/>
      <c r="HCD253" s="247"/>
      <c r="HCE253" s="247"/>
      <c r="HCF253" s="247"/>
      <c r="HCG253" s="247"/>
      <c r="HCH253" s="247"/>
      <c r="HCI253" s="247"/>
      <c r="HCJ253" s="247"/>
      <c r="HCK253" s="247"/>
      <c r="HCL253" s="247"/>
      <c r="HCM253" s="247"/>
      <c r="HCN253" s="247"/>
      <c r="HCO253" s="247"/>
      <c r="HCP253" s="247"/>
      <c r="HCQ253" s="247"/>
      <c r="HCR253" s="247"/>
      <c r="HCS253" s="247"/>
      <c r="HCT253" s="247"/>
      <c r="HCU253" s="247"/>
      <c r="HCV253" s="247"/>
      <c r="HCW253" s="247"/>
      <c r="HCX253" s="247"/>
      <c r="HCY253" s="247"/>
      <c r="HCZ253" s="247"/>
      <c r="HDA253" s="247"/>
      <c r="HDB253" s="247"/>
      <c r="HDC253" s="247"/>
      <c r="HDD253" s="247"/>
      <c r="HDE253" s="247"/>
      <c r="HDF253" s="247"/>
      <c r="HDG253" s="247"/>
      <c r="HDH253" s="247"/>
      <c r="HDI253" s="247"/>
      <c r="HDJ253" s="247"/>
      <c r="HDK253" s="247"/>
      <c r="HDL253" s="247"/>
      <c r="HDM253" s="247"/>
      <c r="HDN253" s="247"/>
      <c r="HDO253" s="247"/>
      <c r="HDP253" s="247"/>
      <c r="HDQ253" s="247"/>
      <c r="HDR253" s="247"/>
      <c r="HDS253" s="247"/>
      <c r="HDT253" s="247"/>
      <c r="HDU253" s="247"/>
      <c r="HDV253" s="247"/>
      <c r="HDW253" s="247"/>
      <c r="HDX253" s="247"/>
      <c r="HDY253" s="247"/>
      <c r="HDZ253" s="247"/>
      <c r="HEA253" s="247"/>
      <c r="HEB253" s="247"/>
      <c r="HEC253" s="247"/>
      <c r="HED253" s="247"/>
      <c r="HEE253" s="247"/>
      <c r="HEF253" s="247"/>
      <c r="HEG253" s="247"/>
      <c r="HEH253" s="247"/>
      <c r="HEI253" s="247"/>
      <c r="HEJ253" s="247"/>
      <c r="HEK253" s="247"/>
      <c r="HEL253" s="247"/>
      <c r="HEM253" s="247"/>
      <c r="HEN253" s="247"/>
      <c r="HEO253" s="247"/>
      <c r="HEP253" s="247"/>
      <c r="HEQ253" s="247"/>
      <c r="HER253" s="247"/>
      <c r="HES253" s="247"/>
      <c r="HET253" s="247"/>
      <c r="HEU253" s="247"/>
      <c r="HEV253" s="247"/>
      <c r="HEW253" s="247"/>
      <c r="HEX253" s="247"/>
      <c r="HEY253" s="247"/>
      <c r="HEZ253" s="247"/>
      <c r="HFA253" s="247"/>
      <c r="HFB253" s="247"/>
      <c r="HFC253" s="247"/>
      <c r="HFD253" s="247"/>
      <c r="HFE253" s="247"/>
      <c r="HFF253" s="247"/>
      <c r="HFG253" s="247"/>
      <c r="HFH253" s="247"/>
      <c r="HFI253" s="247"/>
      <c r="HFJ253" s="247"/>
      <c r="HFK253" s="247"/>
      <c r="HFL253" s="247"/>
      <c r="HFM253" s="247"/>
      <c r="HFN253" s="247"/>
      <c r="HFO253" s="247"/>
      <c r="HFP253" s="247"/>
      <c r="HFQ253" s="247"/>
      <c r="HFR253" s="247"/>
      <c r="HFS253" s="247"/>
      <c r="HFT253" s="247"/>
      <c r="HFU253" s="247"/>
      <c r="HFV253" s="247"/>
      <c r="HFW253" s="247"/>
      <c r="HFX253" s="247"/>
      <c r="HFY253" s="247"/>
      <c r="HFZ253" s="247"/>
      <c r="HGA253" s="247"/>
      <c r="HGB253" s="247"/>
      <c r="HGC253" s="247"/>
      <c r="HGD253" s="247"/>
      <c r="HGE253" s="247"/>
      <c r="HGF253" s="247"/>
      <c r="HGG253" s="247"/>
      <c r="HGH253" s="247"/>
      <c r="HGI253" s="247"/>
      <c r="HGJ253" s="247"/>
      <c r="HGK253" s="247"/>
      <c r="HGL253" s="247"/>
      <c r="HGM253" s="247"/>
      <c r="HGN253" s="247"/>
      <c r="HGO253" s="247"/>
      <c r="HGP253" s="247"/>
      <c r="HGQ253" s="247"/>
      <c r="HGR253" s="247"/>
      <c r="HGS253" s="247"/>
      <c r="HGT253" s="247"/>
      <c r="HGU253" s="247"/>
      <c r="HGV253" s="247"/>
      <c r="HGW253" s="247"/>
      <c r="HGX253" s="247"/>
      <c r="HGY253" s="247"/>
      <c r="HGZ253" s="247"/>
      <c r="HHA253" s="247"/>
      <c r="HHB253" s="247"/>
      <c r="HHC253" s="247"/>
      <c r="HHD253" s="247"/>
      <c r="HHE253" s="247"/>
      <c r="HHF253" s="247"/>
      <c r="HHG253" s="247"/>
      <c r="HHH253" s="247"/>
      <c r="HHI253" s="247"/>
      <c r="HHJ253" s="247"/>
      <c r="HHK253" s="247"/>
      <c r="HHL253" s="247"/>
      <c r="HHM253" s="247"/>
      <c r="HHN253" s="247"/>
      <c r="HHO253" s="247"/>
      <c r="HHP253" s="247"/>
      <c r="HHQ253" s="247"/>
      <c r="HHR253" s="247"/>
      <c r="HHS253" s="247"/>
      <c r="HHT253" s="247"/>
      <c r="HHU253" s="247"/>
      <c r="HHV253" s="247"/>
      <c r="HHW253" s="247"/>
      <c r="HHX253" s="247"/>
      <c r="HHY253" s="247"/>
      <c r="HHZ253" s="247"/>
      <c r="HIA253" s="247"/>
      <c r="HIB253" s="247"/>
      <c r="HIC253" s="247"/>
      <c r="HID253" s="247"/>
      <c r="HIE253" s="247"/>
      <c r="HIF253" s="247"/>
      <c r="HIG253" s="247"/>
      <c r="HIH253" s="247"/>
      <c r="HII253" s="247"/>
      <c r="HIJ253" s="247"/>
      <c r="HIK253" s="247"/>
      <c r="HIL253" s="247"/>
      <c r="HIM253" s="247"/>
      <c r="HIN253" s="247"/>
      <c r="HIO253" s="247"/>
      <c r="HIP253" s="247"/>
      <c r="HIQ253" s="247"/>
      <c r="HIR253" s="247"/>
      <c r="HIS253" s="247"/>
      <c r="HIT253" s="247"/>
      <c r="HIU253" s="247"/>
      <c r="HIV253" s="247"/>
      <c r="HIW253" s="247"/>
      <c r="HIX253" s="247"/>
      <c r="HIY253" s="247"/>
      <c r="HIZ253" s="247"/>
      <c r="HJA253" s="247"/>
      <c r="HJB253" s="247"/>
      <c r="HJC253" s="247"/>
      <c r="HJD253" s="247"/>
      <c r="HJE253" s="247"/>
      <c r="HJF253" s="247"/>
      <c r="HJG253" s="247"/>
      <c r="HJH253" s="247"/>
      <c r="HJI253" s="247"/>
      <c r="HJJ253" s="247"/>
      <c r="HJK253" s="247"/>
      <c r="HJL253" s="247"/>
      <c r="HJM253" s="247"/>
      <c r="HJN253" s="247"/>
      <c r="HJO253" s="247"/>
      <c r="HJP253" s="247"/>
      <c r="HJQ253" s="247"/>
      <c r="HJR253" s="247"/>
      <c r="HJS253" s="247"/>
      <c r="HJT253" s="247"/>
      <c r="HJU253" s="247"/>
      <c r="HJV253" s="247"/>
      <c r="HJW253" s="247"/>
      <c r="HJX253" s="247"/>
      <c r="HJY253" s="247"/>
      <c r="HJZ253" s="247"/>
      <c r="HKA253" s="247"/>
      <c r="HKB253" s="247"/>
      <c r="HKC253" s="247"/>
      <c r="HKD253" s="247"/>
      <c r="HKE253" s="247"/>
      <c r="HKF253" s="247"/>
      <c r="HKG253" s="247"/>
      <c r="HKH253" s="247"/>
      <c r="HKI253" s="247"/>
      <c r="HKJ253" s="247"/>
      <c r="HKK253" s="247"/>
      <c r="HKL253" s="247"/>
      <c r="HKM253" s="247"/>
      <c r="HKN253" s="247"/>
      <c r="HKO253" s="247"/>
      <c r="HKP253" s="247"/>
      <c r="HKQ253" s="247"/>
      <c r="HKR253" s="247"/>
      <c r="HKS253" s="247"/>
      <c r="HKT253" s="247"/>
      <c r="HKU253" s="247"/>
      <c r="HKV253" s="247"/>
      <c r="HKW253" s="247"/>
      <c r="HKX253" s="247"/>
      <c r="HKY253" s="247"/>
      <c r="HKZ253" s="247"/>
      <c r="HLA253" s="247"/>
      <c r="HLB253" s="247"/>
      <c r="HLC253" s="247"/>
      <c r="HLD253" s="247"/>
      <c r="HLE253" s="247"/>
      <c r="HLF253" s="247"/>
      <c r="HLG253" s="247"/>
      <c r="HLH253" s="247"/>
      <c r="HLI253" s="247"/>
      <c r="HLJ253" s="247"/>
      <c r="HLK253" s="247"/>
      <c r="HLL253" s="247"/>
      <c r="HLM253" s="247"/>
      <c r="HLN253" s="247"/>
      <c r="HLO253" s="247"/>
      <c r="HLP253" s="247"/>
      <c r="HLQ253" s="247"/>
      <c r="HLR253" s="247"/>
      <c r="HLS253" s="247"/>
      <c r="HLT253" s="247"/>
      <c r="HLU253" s="247"/>
      <c r="HLV253" s="247"/>
      <c r="HLW253" s="247"/>
      <c r="HLX253" s="247"/>
      <c r="HLY253" s="247"/>
      <c r="HLZ253" s="247"/>
      <c r="HMA253" s="247"/>
      <c r="HMB253" s="247"/>
      <c r="HMC253" s="247"/>
      <c r="HMD253" s="247"/>
      <c r="HME253" s="247"/>
      <c r="HMF253" s="247"/>
      <c r="HMG253" s="247"/>
      <c r="HMH253" s="247"/>
      <c r="HMI253" s="247"/>
      <c r="HMJ253" s="247"/>
      <c r="HMK253" s="247"/>
      <c r="HML253" s="247"/>
      <c r="HMM253" s="247"/>
      <c r="HMN253" s="247"/>
      <c r="HMO253" s="247"/>
      <c r="HMP253" s="247"/>
      <c r="HMQ253" s="247"/>
      <c r="HMR253" s="247"/>
      <c r="HMS253" s="247"/>
      <c r="HMT253" s="247"/>
      <c r="HMU253" s="247"/>
      <c r="HMV253" s="247"/>
      <c r="HMW253" s="247"/>
      <c r="HMX253" s="247"/>
      <c r="HMY253" s="247"/>
      <c r="HMZ253" s="247"/>
      <c r="HNA253" s="247"/>
      <c r="HNB253" s="247"/>
      <c r="HNC253" s="247"/>
      <c r="HND253" s="247"/>
      <c r="HNE253" s="247"/>
      <c r="HNF253" s="247"/>
      <c r="HNG253" s="247"/>
      <c r="HNH253" s="247"/>
      <c r="HNI253" s="247"/>
      <c r="HNJ253" s="247"/>
      <c r="HNK253" s="247"/>
      <c r="HNL253" s="247"/>
      <c r="HNM253" s="247"/>
      <c r="HNN253" s="247"/>
      <c r="HNO253" s="247"/>
      <c r="HNP253" s="247"/>
      <c r="HNQ253" s="247"/>
      <c r="HNR253" s="247"/>
      <c r="HNS253" s="247"/>
      <c r="HNT253" s="247"/>
      <c r="HNU253" s="247"/>
      <c r="HNV253" s="247"/>
      <c r="HNW253" s="247"/>
      <c r="HNX253" s="247"/>
      <c r="HNY253" s="247"/>
      <c r="HNZ253" s="247"/>
      <c r="HOA253" s="247"/>
      <c r="HOB253" s="247"/>
      <c r="HOC253" s="247"/>
      <c r="HOD253" s="247"/>
      <c r="HOE253" s="247"/>
      <c r="HOF253" s="247"/>
      <c r="HOG253" s="247"/>
      <c r="HOH253" s="247"/>
      <c r="HOI253" s="247"/>
      <c r="HOJ253" s="247"/>
      <c r="HOK253" s="247"/>
      <c r="HOL253" s="247"/>
      <c r="HOM253" s="247"/>
      <c r="HON253" s="247"/>
      <c r="HOO253" s="247"/>
      <c r="HOP253" s="247"/>
      <c r="HOQ253" s="247"/>
      <c r="HOR253" s="247"/>
      <c r="HOS253" s="247"/>
      <c r="HOT253" s="247"/>
      <c r="HOU253" s="247"/>
      <c r="HOV253" s="247"/>
      <c r="HOW253" s="247"/>
      <c r="HOX253" s="247"/>
      <c r="HOY253" s="247"/>
      <c r="HOZ253" s="247"/>
      <c r="HPA253" s="247"/>
      <c r="HPB253" s="247"/>
      <c r="HPC253" s="247"/>
      <c r="HPD253" s="247"/>
      <c r="HPE253" s="247"/>
      <c r="HPF253" s="247"/>
      <c r="HPG253" s="247"/>
      <c r="HPH253" s="247"/>
      <c r="HPI253" s="247"/>
      <c r="HPJ253" s="247"/>
      <c r="HPK253" s="247"/>
      <c r="HPL253" s="247"/>
      <c r="HPM253" s="247"/>
      <c r="HPN253" s="247"/>
      <c r="HPO253" s="247"/>
      <c r="HPP253" s="247"/>
      <c r="HPQ253" s="247"/>
      <c r="HPR253" s="247"/>
      <c r="HPS253" s="247"/>
      <c r="HPT253" s="247"/>
      <c r="HPU253" s="247"/>
      <c r="HPV253" s="247"/>
      <c r="HPW253" s="247"/>
      <c r="HPX253" s="247"/>
      <c r="HPY253" s="247"/>
      <c r="HPZ253" s="247"/>
      <c r="HQA253" s="247"/>
      <c r="HQB253" s="247"/>
      <c r="HQC253" s="247"/>
      <c r="HQD253" s="247"/>
      <c r="HQE253" s="247"/>
      <c r="HQF253" s="247"/>
      <c r="HQG253" s="247"/>
      <c r="HQH253" s="247"/>
      <c r="HQI253" s="247"/>
      <c r="HQJ253" s="247"/>
      <c r="HQK253" s="247"/>
      <c r="HQL253" s="247"/>
      <c r="HQM253" s="247"/>
      <c r="HQN253" s="247"/>
      <c r="HQO253" s="247"/>
      <c r="HQP253" s="247"/>
      <c r="HQQ253" s="247"/>
      <c r="HQR253" s="247"/>
      <c r="HQS253" s="247"/>
      <c r="HQT253" s="247"/>
      <c r="HQU253" s="247"/>
      <c r="HQV253" s="247"/>
      <c r="HQW253" s="247"/>
      <c r="HQX253" s="247"/>
      <c r="HQY253" s="247"/>
      <c r="HQZ253" s="247"/>
      <c r="HRA253" s="247"/>
      <c r="HRB253" s="247"/>
      <c r="HRC253" s="247"/>
      <c r="HRD253" s="247"/>
      <c r="HRE253" s="247"/>
      <c r="HRF253" s="247"/>
      <c r="HRG253" s="247"/>
      <c r="HRH253" s="247"/>
      <c r="HRI253" s="247"/>
      <c r="HRJ253" s="247"/>
      <c r="HRK253" s="247"/>
      <c r="HRL253" s="247"/>
      <c r="HRM253" s="247"/>
      <c r="HRN253" s="247"/>
      <c r="HRO253" s="247"/>
      <c r="HRP253" s="247"/>
      <c r="HRQ253" s="247"/>
      <c r="HRR253" s="247"/>
      <c r="HRS253" s="247"/>
      <c r="HRT253" s="247"/>
      <c r="HRU253" s="247"/>
      <c r="HRV253" s="247"/>
      <c r="HRW253" s="247"/>
      <c r="HRX253" s="247"/>
      <c r="HRY253" s="247"/>
      <c r="HRZ253" s="247"/>
      <c r="HSA253" s="247"/>
      <c r="HSB253" s="247"/>
      <c r="HSC253" s="247"/>
      <c r="HSD253" s="247"/>
      <c r="HSE253" s="247"/>
      <c r="HSF253" s="247"/>
      <c r="HSG253" s="247"/>
      <c r="HSH253" s="247"/>
      <c r="HSI253" s="247"/>
      <c r="HSJ253" s="247"/>
      <c r="HSK253" s="247"/>
      <c r="HSL253" s="247"/>
      <c r="HSM253" s="247"/>
      <c r="HSN253" s="247"/>
      <c r="HSO253" s="247"/>
      <c r="HSP253" s="247"/>
      <c r="HSQ253" s="247"/>
      <c r="HSR253" s="247"/>
      <c r="HSS253" s="247"/>
      <c r="HST253" s="247"/>
      <c r="HSU253" s="247"/>
      <c r="HSV253" s="247"/>
      <c r="HSW253" s="247"/>
      <c r="HSX253" s="247"/>
      <c r="HSY253" s="247"/>
      <c r="HSZ253" s="247"/>
      <c r="HTA253" s="247"/>
      <c r="HTB253" s="247"/>
      <c r="HTC253" s="247"/>
      <c r="HTD253" s="247"/>
      <c r="HTE253" s="247"/>
      <c r="HTF253" s="247"/>
      <c r="HTG253" s="247"/>
      <c r="HTH253" s="247"/>
      <c r="HTI253" s="247"/>
      <c r="HTJ253" s="247"/>
      <c r="HTK253" s="247"/>
      <c r="HTL253" s="247"/>
      <c r="HTM253" s="247"/>
      <c r="HTN253" s="247"/>
      <c r="HTO253" s="247"/>
      <c r="HTP253" s="247"/>
      <c r="HTQ253" s="247"/>
      <c r="HTR253" s="247"/>
      <c r="HTS253" s="247"/>
      <c r="HTT253" s="247"/>
      <c r="HTU253" s="247"/>
      <c r="HTV253" s="247"/>
      <c r="HTW253" s="247"/>
      <c r="HTX253" s="247"/>
      <c r="HTY253" s="247"/>
      <c r="HTZ253" s="247"/>
      <c r="HUA253" s="247"/>
      <c r="HUB253" s="247"/>
      <c r="HUC253" s="247"/>
      <c r="HUD253" s="247"/>
      <c r="HUE253" s="247"/>
      <c r="HUF253" s="247"/>
      <c r="HUG253" s="247"/>
      <c r="HUH253" s="247"/>
      <c r="HUI253" s="247"/>
      <c r="HUJ253" s="247"/>
      <c r="HUK253" s="247"/>
      <c r="HUL253" s="247"/>
      <c r="HUM253" s="247"/>
      <c r="HUN253" s="247"/>
      <c r="HUO253" s="247"/>
      <c r="HUP253" s="247"/>
      <c r="HUQ253" s="247"/>
      <c r="HUR253" s="247"/>
      <c r="HUS253" s="247"/>
      <c r="HUT253" s="247"/>
      <c r="HUU253" s="247"/>
      <c r="HUV253" s="247"/>
      <c r="HUW253" s="247"/>
      <c r="HUX253" s="247"/>
      <c r="HUY253" s="247"/>
      <c r="HUZ253" s="247"/>
      <c r="HVA253" s="247"/>
      <c r="HVB253" s="247"/>
      <c r="HVC253" s="247"/>
      <c r="HVD253" s="247"/>
      <c r="HVE253" s="247"/>
      <c r="HVF253" s="247"/>
      <c r="HVG253" s="247"/>
      <c r="HVH253" s="247"/>
      <c r="HVI253" s="247"/>
      <c r="HVJ253" s="247"/>
      <c r="HVK253" s="247"/>
      <c r="HVL253" s="247"/>
      <c r="HVM253" s="247"/>
      <c r="HVN253" s="247"/>
      <c r="HVO253" s="247"/>
      <c r="HVP253" s="247"/>
      <c r="HVQ253" s="247"/>
      <c r="HVR253" s="247"/>
      <c r="HVS253" s="247"/>
      <c r="HVT253" s="247"/>
      <c r="HVU253" s="247"/>
      <c r="HVV253" s="247"/>
      <c r="HVW253" s="247"/>
      <c r="HVX253" s="247"/>
      <c r="HVY253" s="247"/>
      <c r="HVZ253" s="247"/>
      <c r="HWA253" s="247"/>
      <c r="HWB253" s="247"/>
      <c r="HWC253" s="247"/>
      <c r="HWD253" s="247"/>
      <c r="HWE253" s="247"/>
      <c r="HWF253" s="247"/>
      <c r="HWG253" s="247"/>
      <c r="HWH253" s="247"/>
      <c r="HWI253" s="247"/>
      <c r="HWJ253" s="247"/>
      <c r="HWK253" s="247"/>
      <c r="HWL253" s="247"/>
      <c r="HWM253" s="247"/>
      <c r="HWN253" s="247"/>
      <c r="HWO253" s="247"/>
      <c r="HWP253" s="247"/>
      <c r="HWQ253" s="247"/>
      <c r="HWR253" s="247"/>
      <c r="HWS253" s="247"/>
      <c r="HWT253" s="247"/>
      <c r="HWU253" s="247"/>
      <c r="HWV253" s="247"/>
      <c r="HWW253" s="247"/>
      <c r="HWX253" s="247"/>
      <c r="HWY253" s="247"/>
      <c r="HWZ253" s="247"/>
      <c r="HXA253" s="247"/>
      <c r="HXB253" s="247"/>
      <c r="HXC253" s="247"/>
      <c r="HXD253" s="247"/>
      <c r="HXE253" s="247"/>
      <c r="HXF253" s="247"/>
      <c r="HXG253" s="247"/>
      <c r="HXH253" s="247"/>
      <c r="HXI253" s="247"/>
      <c r="HXJ253" s="247"/>
      <c r="HXK253" s="247"/>
      <c r="HXL253" s="247"/>
      <c r="HXM253" s="247"/>
      <c r="HXN253" s="247"/>
      <c r="HXO253" s="247"/>
      <c r="HXP253" s="247"/>
      <c r="HXQ253" s="247"/>
      <c r="HXR253" s="247"/>
      <c r="HXS253" s="247"/>
      <c r="HXT253" s="247"/>
      <c r="HXU253" s="247"/>
      <c r="HXV253" s="247"/>
      <c r="HXW253" s="247"/>
      <c r="HXX253" s="247"/>
      <c r="HXY253" s="247"/>
      <c r="HXZ253" s="247"/>
      <c r="HYA253" s="247"/>
      <c r="HYB253" s="247"/>
      <c r="HYC253" s="247"/>
      <c r="HYD253" s="247"/>
      <c r="HYE253" s="247"/>
      <c r="HYF253" s="247"/>
      <c r="HYG253" s="247"/>
      <c r="HYH253" s="247"/>
      <c r="HYI253" s="247"/>
      <c r="HYJ253" s="247"/>
      <c r="HYK253" s="247"/>
      <c r="HYL253" s="247"/>
      <c r="HYM253" s="247"/>
      <c r="HYN253" s="247"/>
      <c r="HYO253" s="247"/>
      <c r="HYP253" s="247"/>
      <c r="HYQ253" s="247"/>
      <c r="HYR253" s="247"/>
      <c r="HYS253" s="247"/>
      <c r="HYT253" s="247"/>
      <c r="HYU253" s="247"/>
      <c r="HYV253" s="247"/>
      <c r="HYW253" s="247"/>
      <c r="HYX253" s="247"/>
      <c r="HYY253" s="247"/>
      <c r="HYZ253" s="247"/>
      <c r="HZA253" s="247"/>
      <c r="HZB253" s="247"/>
      <c r="HZC253" s="247"/>
      <c r="HZD253" s="247"/>
      <c r="HZE253" s="247"/>
      <c r="HZF253" s="247"/>
      <c r="HZG253" s="247"/>
      <c r="HZH253" s="247"/>
      <c r="HZI253" s="247"/>
      <c r="HZJ253" s="247"/>
      <c r="HZK253" s="247"/>
      <c r="HZL253" s="247"/>
      <c r="HZM253" s="247"/>
      <c r="HZN253" s="247"/>
      <c r="HZO253" s="247"/>
      <c r="HZP253" s="247"/>
      <c r="HZQ253" s="247"/>
      <c r="HZR253" s="247"/>
      <c r="HZS253" s="247"/>
      <c r="HZT253" s="247"/>
      <c r="HZU253" s="247"/>
      <c r="HZV253" s="247"/>
      <c r="HZW253" s="247"/>
      <c r="HZX253" s="247"/>
      <c r="HZY253" s="247"/>
      <c r="HZZ253" s="247"/>
      <c r="IAA253" s="247"/>
      <c r="IAB253" s="247"/>
      <c r="IAC253" s="247"/>
      <c r="IAD253" s="247"/>
      <c r="IAE253" s="247"/>
      <c r="IAF253" s="247"/>
      <c r="IAG253" s="247"/>
      <c r="IAH253" s="247"/>
      <c r="IAI253" s="247"/>
      <c r="IAJ253" s="247"/>
      <c r="IAK253" s="247"/>
      <c r="IAL253" s="247"/>
      <c r="IAM253" s="247"/>
      <c r="IAN253" s="247"/>
      <c r="IAO253" s="247"/>
      <c r="IAP253" s="247"/>
      <c r="IAQ253" s="247"/>
      <c r="IAR253" s="247"/>
      <c r="IAS253" s="247"/>
      <c r="IAT253" s="247"/>
      <c r="IAU253" s="247"/>
      <c r="IAV253" s="247"/>
      <c r="IAW253" s="247"/>
      <c r="IAX253" s="247"/>
      <c r="IAY253" s="247"/>
      <c r="IAZ253" s="247"/>
      <c r="IBA253" s="247"/>
      <c r="IBB253" s="247"/>
      <c r="IBC253" s="247"/>
      <c r="IBD253" s="247"/>
      <c r="IBE253" s="247"/>
      <c r="IBF253" s="247"/>
      <c r="IBG253" s="247"/>
      <c r="IBH253" s="247"/>
      <c r="IBI253" s="247"/>
      <c r="IBJ253" s="247"/>
      <c r="IBK253" s="247"/>
      <c r="IBL253" s="247"/>
      <c r="IBM253" s="247"/>
      <c r="IBN253" s="247"/>
      <c r="IBO253" s="247"/>
      <c r="IBP253" s="247"/>
      <c r="IBQ253" s="247"/>
      <c r="IBR253" s="247"/>
      <c r="IBS253" s="247"/>
      <c r="IBT253" s="247"/>
      <c r="IBU253" s="247"/>
      <c r="IBV253" s="247"/>
      <c r="IBW253" s="247"/>
      <c r="IBX253" s="247"/>
      <c r="IBY253" s="247"/>
      <c r="IBZ253" s="247"/>
      <c r="ICA253" s="247"/>
      <c r="ICB253" s="247"/>
      <c r="ICC253" s="247"/>
      <c r="ICD253" s="247"/>
      <c r="ICE253" s="247"/>
      <c r="ICF253" s="247"/>
      <c r="ICG253" s="247"/>
      <c r="ICH253" s="247"/>
      <c r="ICI253" s="247"/>
      <c r="ICJ253" s="247"/>
      <c r="ICK253" s="247"/>
      <c r="ICL253" s="247"/>
      <c r="ICM253" s="247"/>
      <c r="ICN253" s="247"/>
      <c r="ICO253" s="247"/>
      <c r="ICP253" s="247"/>
      <c r="ICQ253" s="247"/>
      <c r="ICR253" s="247"/>
      <c r="ICS253" s="247"/>
      <c r="ICT253" s="247"/>
      <c r="ICU253" s="247"/>
      <c r="ICV253" s="247"/>
      <c r="ICW253" s="247"/>
      <c r="ICX253" s="247"/>
      <c r="ICY253" s="247"/>
      <c r="ICZ253" s="247"/>
      <c r="IDA253" s="247"/>
      <c r="IDB253" s="247"/>
      <c r="IDC253" s="247"/>
      <c r="IDD253" s="247"/>
      <c r="IDE253" s="247"/>
      <c r="IDF253" s="247"/>
      <c r="IDG253" s="247"/>
      <c r="IDH253" s="247"/>
      <c r="IDI253" s="247"/>
      <c r="IDJ253" s="247"/>
      <c r="IDK253" s="247"/>
      <c r="IDL253" s="247"/>
      <c r="IDM253" s="247"/>
      <c r="IDN253" s="247"/>
      <c r="IDO253" s="247"/>
      <c r="IDP253" s="247"/>
      <c r="IDQ253" s="247"/>
      <c r="IDR253" s="247"/>
      <c r="IDS253" s="247"/>
      <c r="IDT253" s="247"/>
      <c r="IDU253" s="247"/>
      <c r="IDV253" s="247"/>
      <c r="IDW253" s="247"/>
      <c r="IDX253" s="247"/>
      <c r="IDY253" s="247"/>
      <c r="IDZ253" s="247"/>
      <c r="IEA253" s="247"/>
      <c r="IEB253" s="247"/>
      <c r="IEC253" s="247"/>
      <c r="IED253" s="247"/>
      <c r="IEE253" s="247"/>
      <c r="IEF253" s="247"/>
      <c r="IEG253" s="247"/>
      <c r="IEH253" s="247"/>
      <c r="IEI253" s="247"/>
      <c r="IEJ253" s="247"/>
      <c r="IEK253" s="247"/>
      <c r="IEL253" s="247"/>
      <c r="IEM253" s="247"/>
      <c r="IEN253" s="247"/>
      <c r="IEO253" s="247"/>
      <c r="IEP253" s="247"/>
      <c r="IEQ253" s="247"/>
      <c r="IER253" s="247"/>
      <c r="IES253" s="247"/>
      <c r="IET253" s="247"/>
      <c r="IEU253" s="247"/>
      <c r="IEV253" s="247"/>
      <c r="IEW253" s="247"/>
      <c r="IEX253" s="247"/>
      <c r="IEY253" s="247"/>
      <c r="IEZ253" s="247"/>
      <c r="IFA253" s="247"/>
      <c r="IFB253" s="247"/>
      <c r="IFC253" s="247"/>
      <c r="IFD253" s="247"/>
      <c r="IFE253" s="247"/>
      <c r="IFF253" s="247"/>
      <c r="IFG253" s="247"/>
      <c r="IFH253" s="247"/>
      <c r="IFI253" s="247"/>
      <c r="IFJ253" s="247"/>
      <c r="IFK253" s="247"/>
      <c r="IFL253" s="247"/>
      <c r="IFM253" s="247"/>
      <c r="IFN253" s="247"/>
      <c r="IFO253" s="247"/>
      <c r="IFP253" s="247"/>
      <c r="IFQ253" s="247"/>
      <c r="IFR253" s="247"/>
      <c r="IFS253" s="247"/>
      <c r="IFT253" s="247"/>
      <c r="IFU253" s="247"/>
      <c r="IFV253" s="247"/>
      <c r="IFW253" s="247"/>
      <c r="IFX253" s="247"/>
      <c r="IFY253" s="247"/>
      <c r="IFZ253" s="247"/>
      <c r="IGA253" s="247"/>
      <c r="IGB253" s="247"/>
      <c r="IGC253" s="247"/>
      <c r="IGD253" s="247"/>
      <c r="IGE253" s="247"/>
      <c r="IGF253" s="247"/>
      <c r="IGG253" s="247"/>
      <c r="IGH253" s="247"/>
      <c r="IGI253" s="247"/>
      <c r="IGJ253" s="247"/>
      <c r="IGK253" s="247"/>
      <c r="IGL253" s="247"/>
      <c r="IGM253" s="247"/>
      <c r="IGN253" s="247"/>
      <c r="IGO253" s="247"/>
      <c r="IGP253" s="247"/>
      <c r="IGQ253" s="247"/>
      <c r="IGR253" s="247"/>
      <c r="IGS253" s="247"/>
      <c r="IGT253" s="247"/>
      <c r="IGU253" s="247"/>
      <c r="IGV253" s="247"/>
      <c r="IGW253" s="247"/>
      <c r="IGX253" s="247"/>
      <c r="IGY253" s="247"/>
      <c r="IGZ253" s="247"/>
      <c r="IHA253" s="247"/>
      <c r="IHB253" s="247"/>
      <c r="IHC253" s="247"/>
      <c r="IHD253" s="247"/>
      <c r="IHE253" s="247"/>
      <c r="IHF253" s="247"/>
      <c r="IHG253" s="247"/>
      <c r="IHH253" s="247"/>
      <c r="IHI253" s="247"/>
      <c r="IHJ253" s="247"/>
      <c r="IHK253" s="247"/>
      <c r="IHL253" s="247"/>
      <c r="IHM253" s="247"/>
      <c r="IHN253" s="247"/>
      <c r="IHO253" s="247"/>
      <c r="IHP253" s="247"/>
      <c r="IHQ253" s="247"/>
      <c r="IHR253" s="247"/>
      <c r="IHS253" s="247"/>
      <c r="IHT253" s="247"/>
      <c r="IHU253" s="247"/>
      <c r="IHV253" s="247"/>
      <c r="IHW253" s="247"/>
      <c r="IHX253" s="247"/>
      <c r="IHY253" s="247"/>
      <c r="IHZ253" s="247"/>
      <c r="IIA253" s="247"/>
      <c r="IIB253" s="247"/>
      <c r="IIC253" s="247"/>
      <c r="IID253" s="247"/>
      <c r="IIE253" s="247"/>
      <c r="IIF253" s="247"/>
      <c r="IIG253" s="247"/>
      <c r="IIH253" s="247"/>
      <c r="III253" s="247"/>
      <c r="IIJ253" s="247"/>
      <c r="IIK253" s="247"/>
      <c r="IIL253" s="247"/>
      <c r="IIM253" s="247"/>
      <c r="IIN253" s="247"/>
      <c r="IIO253" s="247"/>
      <c r="IIP253" s="247"/>
      <c r="IIQ253" s="247"/>
      <c r="IIR253" s="247"/>
      <c r="IIS253" s="247"/>
      <c r="IIT253" s="247"/>
      <c r="IIU253" s="247"/>
      <c r="IIV253" s="247"/>
      <c r="IIW253" s="247"/>
      <c r="IIX253" s="247"/>
      <c r="IIY253" s="247"/>
      <c r="IIZ253" s="247"/>
      <c r="IJA253" s="247"/>
      <c r="IJB253" s="247"/>
      <c r="IJC253" s="247"/>
      <c r="IJD253" s="247"/>
      <c r="IJE253" s="247"/>
      <c r="IJF253" s="247"/>
      <c r="IJG253" s="247"/>
      <c r="IJH253" s="247"/>
      <c r="IJI253" s="247"/>
      <c r="IJJ253" s="247"/>
      <c r="IJK253" s="247"/>
      <c r="IJL253" s="247"/>
      <c r="IJM253" s="247"/>
      <c r="IJN253" s="247"/>
      <c r="IJO253" s="247"/>
      <c r="IJP253" s="247"/>
      <c r="IJQ253" s="247"/>
      <c r="IJR253" s="247"/>
      <c r="IJS253" s="247"/>
      <c r="IJT253" s="247"/>
      <c r="IJU253" s="247"/>
      <c r="IJV253" s="247"/>
      <c r="IJW253" s="247"/>
      <c r="IJX253" s="247"/>
      <c r="IJY253" s="247"/>
      <c r="IJZ253" s="247"/>
      <c r="IKA253" s="247"/>
      <c r="IKB253" s="247"/>
      <c r="IKC253" s="247"/>
      <c r="IKD253" s="247"/>
      <c r="IKE253" s="247"/>
      <c r="IKF253" s="247"/>
      <c r="IKG253" s="247"/>
      <c r="IKH253" s="247"/>
      <c r="IKI253" s="247"/>
      <c r="IKJ253" s="247"/>
      <c r="IKK253" s="247"/>
      <c r="IKL253" s="247"/>
      <c r="IKM253" s="247"/>
      <c r="IKN253" s="247"/>
      <c r="IKO253" s="247"/>
      <c r="IKP253" s="247"/>
      <c r="IKQ253" s="247"/>
      <c r="IKR253" s="247"/>
      <c r="IKS253" s="247"/>
      <c r="IKT253" s="247"/>
      <c r="IKU253" s="247"/>
      <c r="IKV253" s="247"/>
      <c r="IKW253" s="247"/>
      <c r="IKX253" s="247"/>
      <c r="IKY253" s="247"/>
      <c r="IKZ253" s="247"/>
      <c r="ILA253" s="247"/>
      <c r="ILB253" s="247"/>
      <c r="ILC253" s="247"/>
      <c r="ILD253" s="247"/>
      <c r="ILE253" s="247"/>
      <c r="ILF253" s="247"/>
      <c r="ILG253" s="247"/>
      <c r="ILH253" s="247"/>
      <c r="ILI253" s="247"/>
      <c r="ILJ253" s="247"/>
      <c r="ILK253" s="247"/>
      <c r="ILL253" s="247"/>
      <c r="ILM253" s="247"/>
      <c r="ILN253" s="247"/>
      <c r="ILO253" s="247"/>
      <c r="ILP253" s="247"/>
      <c r="ILQ253" s="247"/>
      <c r="ILR253" s="247"/>
      <c r="ILS253" s="247"/>
      <c r="ILT253" s="247"/>
      <c r="ILU253" s="247"/>
      <c r="ILV253" s="247"/>
      <c r="ILW253" s="247"/>
      <c r="ILX253" s="247"/>
      <c r="ILY253" s="247"/>
      <c r="ILZ253" s="247"/>
      <c r="IMA253" s="247"/>
      <c r="IMB253" s="247"/>
      <c r="IMC253" s="247"/>
      <c r="IMD253" s="247"/>
      <c r="IME253" s="247"/>
      <c r="IMF253" s="247"/>
      <c r="IMG253" s="247"/>
      <c r="IMH253" s="247"/>
      <c r="IMI253" s="247"/>
      <c r="IMJ253" s="247"/>
      <c r="IMK253" s="247"/>
      <c r="IML253" s="247"/>
      <c r="IMM253" s="247"/>
      <c r="IMN253" s="247"/>
      <c r="IMO253" s="247"/>
      <c r="IMP253" s="247"/>
      <c r="IMQ253" s="247"/>
      <c r="IMR253" s="247"/>
      <c r="IMS253" s="247"/>
      <c r="IMT253" s="247"/>
      <c r="IMU253" s="247"/>
      <c r="IMV253" s="247"/>
      <c r="IMW253" s="247"/>
      <c r="IMX253" s="247"/>
      <c r="IMY253" s="247"/>
      <c r="IMZ253" s="247"/>
      <c r="INA253" s="247"/>
      <c r="INB253" s="247"/>
      <c r="INC253" s="247"/>
      <c r="IND253" s="247"/>
      <c r="INE253" s="247"/>
      <c r="INF253" s="247"/>
      <c r="ING253" s="247"/>
      <c r="INH253" s="247"/>
      <c r="INI253" s="247"/>
      <c r="INJ253" s="247"/>
      <c r="INK253" s="247"/>
      <c r="INL253" s="247"/>
      <c r="INM253" s="247"/>
      <c r="INN253" s="247"/>
      <c r="INO253" s="247"/>
      <c r="INP253" s="247"/>
      <c r="INQ253" s="247"/>
      <c r="INR253" s="247"/>
      <c r="INS253" s="247"/>
      <c r="INT253" s="247"/>
      <c r="INU253" s="247"/>
      <c r="INV253" s="247"/>
      <c r="INW253" s="247"/>
      <c r="INX253" s="247"/>
      <c r="INY253" s="247"/>
      <c r="INZ253" s="247"/>
      <c r="IOA253" s="247"/>
      <c r="IOB253" s="247"/>
      <c r="IOC253" s="247"/>
      <c r="IOD253" s="247"/>
      <c r="IOE253" s="247"/>
      <c r="IOF253" s="247"/>
      <c r="IOG253" s="247"/>
      <c r="IOH253" s="247"/>
      <c r="IOI253" s="247"/>
      <c r="IOJ253" s="247"/>
      <c r="IOK253" s="247"/>
      <c r="IOL253" s="247"/>
      <c r="IOM253" s="247"/>
      <c r="ION253" s="247"/>
      <c r="IOO253" s="247"/>
      <c r="IOP253" s="247"/>
      <c r="IOQ253" s="247"/>
      <c r="IOR253" s="247"/>
      <c r="IOS253" s="247"/>
      <c r="IOT253" s="247"/>
      <c r="IOU253" s="247"/>
      <c r="IOV253" s="247"/>
      <c r="IOW253" s="247"/>
      <c r="IOX253" s="247"/>
      <c r="IOY253" s="247"/>
      <c r="IOZ253" s="247"/>
      <c r="IPA253" s="247"/>
      <c r="IPB253" s="247"/>
      <c r="IPC253" s="247"/>
      <c r="IPD253" s="247"/>
      <c r="IPE253" s="247"/>
      <c r="IPF253" s="247"/>
      <c r="IPG253" s="247"/>
      <c r="IPH253" s="247"/>
      <c r="IPI253" s="247"/>
      <c r="IPJ253" s="247"/>
      <c r="IPK253" s="247"/>
      <c r="IPL253" s="247"/>
      <c r="IPM253" s="247"/>
      <c r="IPN253" s="247"/>
      <c r="IPO253" s="247"/>
      <c r="IPP253" s="247"/>
      <c r="IPQ253" s="247"/>
      <c r="IPR253" s="247"/>
      <c r="IPS253" s="247"/>
      <c r="IPT253" s="247"/>
      <c r="IPU253" s="247"/>
      <c r="IPV253" s="247"/>
      <c r="IPW253" s="247"/>
      <c r="IPX253" s="247"/>
      <c r="IPY253" s="247"/>
      <c r="IPZ253" s="247"/>
      <c r="IQA253" s="247"/>
      <c r="IQB253" s="247"/>
      <c r="IQC253" s="247"/>
      <c r="IQD253" s="247"/>
      <c r="IQE253" s="247"/>
      <c r="IQF253" s="247"/>
      <c r="IQG253" s="247"/>
      <c r="IQH253" s="247"/>
      <c r="IQI253" s="247"/>
      <c r="IQJ253" s="247"/>
      <c r="IQK253" s="247"/>
      <c r="IQL253" s="247"/>
      <c r="IQM253" s="247"/>
      <c r="IQN253" s="247"/>
      <c r="IQO253" s="247"/>
      <c r="IQP253" s="247"/>
      <c r="IQQ253" s="247"/>
      <c r="IQR253" s="247"/>
      <c r="IQS253" s="247"/>
      <c r="IQT253" s="247"/>
      <c r="IQU253" s="247"/>
      <c r="IQV253" s="247"/>
      <c r="IQW253" s="247"/>
      <c r="IQX253" s="247"/>
      <c r="IQY253" s="247"/>
      <c r="IQZ253" s="247"/>
      <c r="IRA253" s="247"/>
      <c r="IRB253" s="247"/>
      <c r="IRC253" s="247"/>
      <c r="IRD253" s="247"/>
      <c r="IRE253" s="247"/>
      <c r="IRF253" s="247"/>
      <c r="IRG253" s="247"/>
      <c r="IRH253" s="247"/>
      <c r="IRI253" s="247"/>
      <c r="IRJ253" s="247"/>
      <c r="IRK253" s="247"/>
      <c r="IRL253" s="247"/>
      <c r="IRM253" s="247"/>
      <c r="IRN253" s="247"/>
      <c r="IRO253" s="247"/>
      <c r="IRP253" s="247"/>
      <c r="IRQ253" s="247"/>
      <c r="IRR253" s="247"/>
      <c r="IRS253" s="247"/>
      <c r="IRT253" s="247"/>
      <c r="IRU253" s="247"/>
      <c r="IRV253" s="247"/>
      <c r="IRW253" s="247"/>
      <c r="IRX253" s="247"/>
      <c r="IRY253" s="247"/>
      <c r="IRZ253" s="247"/>
      <c r="ISA253" s="247"/>
      <c r="ISB253" s="247"/>
      <c r="ISC253" s="247"/>
      <c r="ISD253" s="247"/>
      <c r="ISE253" s="247"/>
      <c r="ISF253" s="247"/>
      <c r="ISG253" s="247"/>
      <c r="ISH253" s="247"/>
      <c r="ISI253" s="247"/>
      <c r="ISJ253" s="247"/>
      <c r="ISK253" s="247"/>
      <c r="ISL253" s="247"/>
      <c r="ISM253" s="247"/>
      <c r="ISN253" s="247"/>
      <c r="ISO253" s="247"/>
      <c r="ISP253" s="247"/>
      <c r="ISQ253" s="247"/>
      <c r="ISR253" s="247"/>
      <c r="ISS253" s="247"/>
      <c r="IST253" s="247"/>
      <c r="ISU253" s="247"/>
      <c r="ISV253" s="247"/>
      <c r="ISW253" s="247"/>
      <c r="ISX253" s="247"/>
      <c r="ISY253" s="247"/>
      <c r="ISZ253" s="247"/>
      <c r="ITA253" s="247"/>
      <c r="ITB253" s="247"/>
      <c r="ITC253" s="247"/>
      <c r="ITD253" s="247"/>
      <c r="ITE253" s="247"/>
      <c r="ITF253" s="247"/>
      <c r="ITG253" s="247"/>
      <c r="ITH253" s="247"/>
      <c r="ITI253" s="247"/>
      <c r="ITJ253" s="247"/>
      <c r="ITK253" s="247"/>
      <c r="ITL253" s="247"/>
      <c r="ITM253" s="247"/>
      <c r="ITN253" s="247"/>
      <c r="ITO253" s="247"/>
      <c r="ITP253" s="247"/>
      <c r="ITQ253" s="247"/>
      <c r="ITR253" s="247"/>
      <c r="ITS253" s="247"/>
      <c r="ITT253" s="247"/>
      <c r="ITU253" s="247"/>
      <c r="ITV253" s="247"/>
      <c r="ITW253" s="247"/>
      <c r="ITX253" s="247"/>
      <c r="ITY253" s="247"/>
      <c r="ITZ253" s="247"/>
      <c r="IUA253" s="247"/>
      <c r="IUB253" s="247"/>
      <c r="IUC253" s="247"/>
      <c r="IUD253" s="247"/>
      <c r="IUE253" s="247"/>
      <c r="IUF253" s="247"/>
      <c r="IUG253" s="247"/>
      <c r="IUH253" s="247"/>
      <c r="IUI253" s="247"/>
      <c r="IUJ253" s="247"/>
      <c r="IUK253" s="247"/>
      <c r="IUL253" s="247"/>
      <c r="IUM253" s="247"/>
      <c r="IUN253" s="247"/>
      <c r="IUO253" s="247"/>
      <c r="IUP253" s="247"/>
      <c r="IUQ253" s="247"/>
      <c r="IUR253" s="247"/>
      <c r="IUS253" s="247"/>
      <c r="IUT253" s="247"/>
      <c r="IUU253" s="247"/>
      <c r="IUV253" s="247"/>
      <c r="IUW253" s="247"/>
      <c r="IUX253" s="247"/>
      <c r="IUY253" s="247"/>
      <c r="IUZ253" s="247"/>
      <c r="IVA253" s="247"/>
      <c r="IVB253" s="247"/>
      <c r="IVC253" s="247"/>
      <c r="IVD253" s="247"/>
      <c r="IVE253" s="247"/>
      <c r="IVF253" s="247"/>
      <c r="IVG253" s="247"/>
      <c r="IVH253" s="247"/>
      <c r="IVI253" s="247"/>
      <c r="IVJ253" s="247"/>
      <c r="IVK253" s="247"/>
      <c r="IVL253" s="247"/>
      <c r="IVM253" s="247"/>
      <c r="IVN253" s="247"/>
      <c r="IVO253" s="247"/>
      <c r="IVP253" s="247"/>
      <c r="IVQ253" s="247"/>
      <c r="IVR253" s="247"/>
      <c r="IVS253" s="247"/>
      <c r="IVT253" s="247"/>
      <c r="IVU253" s="247"/>
      <c r="IVV253" s="247"/>
      <c r="IVW253" s="247"/>
      <c r="IVX253" s="247"/>
      <c r="IVY253" s="247"/>
      <c r="IVZ253" s="247"/>
      <c r="IWA253" s="247"/>
      <c r="IWB253" s="247"/>
      <c r="IWC253" s="247"/>
      <c r="IWD253" s="247"/>
      <c r="IWE253" s="247"/>
      <c r="IWF253" s="247"/>
      <c r="IWG253" s="247"/>
      <c r="IWH253" s="247"/>
      <c r="IWI253" s="247"/>
      <c r="IWJ253" s="247"/>
      <c r="IWK253" s="247"/>
      <c r="IWL253" s="247"/>
      <c r="IWM253" s="247"/>
      <c r="IWN253" s="247"/>
      <c r="IWO253" s="247"/>
      <c r="IWP253" s="247"/>
      <c r="IWQ253" s="247"/>
      <c r="IWR253" s="247"/>
      <c r="IWS253" s="247"/>
      <c r="IWT253" s="247"/>
      <c r="IWU253" s="247"/>
      <c r="IWV253" s="247"/>
      <c r="IWW253" s="247"/>
      <c r="IWX253" s="247"/>
      <c r="IWY253" s="247"/>
      <c r="IWZ253" s="247"/>
      <c r="IXA253" s="247"/>
      <c r="IXB253" s="247"/>
      <c r="IXC253" s="247"/>
      <c r="IXD253" s="247"/>
      <c r="IXE253" s="247"/>
      <c r="IXF253" s="247"/>
      <c r="IXG253" s="247"/>
      <c r="IXH253" s="247"/>
      <c r="IXI253" s="247"/>
      <c r="IXJ253" s="247"/>
      <c r="IXK253" s="247"/>
      <c r="IXL253" s="247"/>
      <c r="IXM253" s="247"/>
      <c r="IXN253" s="247"/>
      <c r="IXO253" s="247"/>
      <c r="IXP253" s="247"/>
      <c r="IXQ253" s="247"/>
      <c r="IXR253" s="247"/>
      <c r="IXS253" s="247"/>
      <c r="IXT253" s="247"/>
      <c r="IXU253" s="247"/>
      <c r="IXV253" s="247"/>
      <c r="IXW253" s="247"/>
      <c r="IXX253" s="247"/>
      <c r="IXY253" s="247"/>
      <c r="IXZ253" s="247"/>
      <c r="IYA253" s="247"/>
      <c r="IYB253" s="247"/>
      <c r="IYC253" s="247"/>
      <c r="IYD253" s="247"/>
      <c r="IYE253" s="247"/>
      <c r="IYF253" s="247"/>
      <c r="IYG253" s="247"/>
      <c r="IYH253" s="247"/>
      <c r="IYI253" s="247"/>
      <c r="IYJ253" s="247"/>
      <c r="IYK253" s="247"/>
      <c r="IYL253" s="247"/>
      <c r="IYM253" s="247"/>
      <c r="IYN253" s="247"/>
      <c r="IYO253" s="247"/>
      <c r="IYP253" s="247"/>
      <c r="IYQ253" s="247"/>
      <c r="IYR253" s="247"/>
      <c r="IYS253" s="247"/>
      <c r="IYT253" s="247"/>
      <c r="IYU253" s="247"/>
      <c r="IYV253" s="247"/>
      <c r="IYW253" s="247"/>
      <c r="IYX253" s="247"/>
      <c r="IYY253" s="247"/>
      <c r="IYZ253" s="247"/>
      <c r="IZA253" s="247"/>
      <c r="IZB253" s="247"/>
      <c r="IZC253" s="247"/>
      <c r="IZD253" s="247"/>
      <c r="IZE253" s="247"/>
      <c r="IZF253" s="247"/>
      <c r="IZG253" s="247"/>
      <c r="IZH253" s="247"/>
      <c r="IZI253" s="247"/>
      <c r="IZJ253" s="247"/>
      <c r="IZK253" s="247"/>
      <c r="IZL253" s="247"/>
      <c r="IZM253" s="247"/>
      <c r="IZN253" s="247"/>
      <c r="IZO253" s="247"/>
      <c r="IZP253" s="247"/>
      <c r="IZQ253" s="247"/>
      <c r="IZR253" s="247"/>
      <c r="IZS253" s="247"/>
      <c r="IZT253" s="247"/>
      <c r="IZU253" s="247"/>
      <c r="IZV253" s="247"/>
      <c r="IZW253" s="247"/>
      <c r="IZX253" s="247"/>
      <c r="IZY253" s="247"/>
      <c r="IZZ253" s="247"/>
      <c r="JAA253" s="247"/>
      <c r="JAB253" s="247"/>
      <c r="JAC253" s="247"/>
      <c r="JAD253" s="247"/>
      <c r="JAE253" s="247"/>
      <c r="JAF253" s="247"/>
      <c r="JAG253" s="247"/>
      <c r="JAH253" s="247"/>
      <c r="JAI253" s="247"/>
      <c r="JAJ253" s="247"/>
      <c r="JAK253" s="247"/>
      <c r="JAL253" s="247"/>
      <c r="JAM253" s="247"/>
      <c r="JAN253" s="247"/>
      <c r="JAO253" s="247"/>
      <c r="JAP253" s="247"/>
      <c r="JAQ253" s="247"/>
      <c r="JAR253" s="247"/>
      <c r="JAS253" s="247"/>
      <c r="JAT253" s="247"/>
      <c r="JAU253" s="247"/>
      <c r="JAV253" s="247"/>
      <c r="JAW253" s="247"/>
      <c r="JAX253" s="247"/>
      <c r="JAY253" s="247"/>
      <c r="JAZ253" s="247"/>
      <c r="JBA253" s="247"/>
      <c r="JBB253" s="247"/>
      <c r="JBC253" s="247"/>
      <c r="JBD253" s="247"/>
      <c r="JBE253" s="247"/>
      <c r="JBF253" s="247"/>
      <c r="JBG253" s="247"/>
      <c r="JBH253" s="247"/>
      <c r="JBI253" s="247"/>
      <c r="JBJ253" s="247"/>
      <c r="JBK253" s="247"/>
      <c r="JBL253" s="247"/>
      <c r="JBM253" s="247"/>
      <c r="JBN253" s="247"/>
      <c r="JBO253" s="247"/>
      <c r="JBP253" s="247"/>
      <c r="JBQ253" s="247"/>
      <c r="JBR253" s="247"/>
      <c r="JBS253" s="247"/>
      <c r="JBT253" s="247"/>
      <c r="JBU253" s="247"/>
      <c r="JBV253" s="247"/>
      <c r="JBW253" s="247"/>
      <c r="JBX253" s="247"/>
      <c r="JBY253" s="247"/>
      <c r="JBZ253" s="247"/>
      <c r="JCA253" s="247"/>
      <c r="JCB253" s="247"/>
      <c r="JCC253" s="247"/>
      <c r="JCD253" s="247"/>
      <c r="JCE253" s="247"/>
      <c r="JCF253" s="247"/>
      <c r="JCG253" s="247"/>
      <c r="JCH253" s="247"/>
      <c r="JCI253" s="247"/>
      <c r="JCJ253" s="247"/>
      <c r="JCK253" s="247"/>
      <c r="JCL253" s="247"/>
      <c r="JCM253" s="247"/>
      <c r="JCN253" s="247"/>
      <c r="JCO253" s="247"/>
      <c r="JCP253" s="247"/>
      <c r="JCQ253" s="247"/>
      <c r="JCR253" s="247"/>
      <c r="JCS253" s="247"/>
      <c r="JCT253" s="247"/>
      <c r="JCU253" s="247"/>
      <c r="JCV253" s="247"/>
      <c r="JCW253" s="247"/>
      <c r="JCX253" s="247"/>
      <c r="JCY253" s="247"/>
      <c r="JCZ253" s="247"/>
      <c r="JDA253" s="247"/>
      <c r="JDB253" s="247"/>
      <c r="JDC253" s="247"/>
      <c r="JDD253" s="247"/>
      <c r="JDE253" s="247"/>
      <c r="JDF253" s="247"/>
      <c r="JDG253" s="247"/>
      <c r="JDH253" s="247"/>
      <c r="JDI253" s="247"/>
      <c r="JDJ253" s="247"/>
      <c r="JDK253" s="247"/>
      <c r="JDL253" s="247"/>
      <c r="JDM253" s="247"/>
      <c r="JDN253" s="247"/>
      <c r="JDO253" s="247"/>
      <c r="JDP253" s="247"/>
      <c r="JDQ253" s="247"/>
      <c r="JDR253" s="247"/>
      <c r="JDS253" s="247"/>
      <c r="JDT253" s="247"/>
      <c r="JDU253" s="247"/>
      <c r="JDV253" s="247"/>
      <c r="JDW253" s="247"/>
      <c r="JDX253" s="247"/>
      <c r="JDY253" s="247"/>
      <c r="JDZ253" s="247"/>
      <c r="JEA253" s="247"/>
      <c r="JEB253" s="247"/>
      <c r="JEC253" s="247"/>
      <c r="JED253" s="247"/>
      <c r="JEE253" s="247"/>
      <c r="JEF253" s="247"/>
      <c r="JEG253" s="247"/>
      <c r="JEH253" s="247"/>
      <c r="JEI253" s="247"/>
      <c r="JEJ253" s="247"/>
      <c r="JEK253" s="247"/>
      <c r="JEL253" s="247"/>
      <c r="JEM253" s="247"/>
      <c r="JEN253" s="247"/>
      <c r="JEO253" s="247"/>
      <c r="JEP253" s="247"/>
      <c r="JEQ253" s="247"/>
      <c r="JER253" s="247"/>
      <c r="JES253" s="247"/>
      <c r="JET253" s="247"/>
      <c r="JEU253" s="247"/>
      <c r="JEV253" s="247"/>
      <c r="JEW253" s="247"/>
      <c r="JEX253" s="247"/>
      <c r="JEY253" s="247"/>
      <c r="JEZ253" s="247"/>
      <c r="JFA253" s="247"/>
      <c r="JFB253" s="247"/>
      <c r="JFC253" s="247"/>
      <c r="JFD253" s="247"/>
      <c r="JFE253" s="247"/>
      <c r="JFF253" s="247"/>
      <c r="JFG253" s="247"/>
      <c r="JFH253" s="247"/>
      <c r="JFI253" s="247"/>
      <c r="JFJ253" s="247"/>
      <c r="JFK253" s="247"/>
      <c r="JFL253" s="247"/>
      <c r="JFM253" s="247"/>
      <c r="JFN253" s="247"/>
      <c r="JFO253" s="247"/>
      <c r="JFP253" s="247"/>
      <c r="JFQ253" s="247"/>
      <c r="JFR253" s="247"/>
      <c r="JFS253" s="247"/>
      <c r="JFT253" s="247"/>
      <c r="JFU253" s="247"/>
      <c r="JFV253" s="247"/>
      <c r="JFW253" s="247"/>
      <c r="JFX253" s="247"/>
      <c r="JFY253" s="247"/>
      <c r="JFZ253" s="247"/>
      <c r="JGA253" s="247"/>
      <c r="JGB253" s="247"/>
      <c r="JGC253" s="247"/>
      <c r="JGD253" s="247"/>
      <c r="JGE253" s="247"/>
      <c r="JGF253" s="247"/>
      <c r="JGG253" s="247"/>
      <c r="JGH253" s="247"/>
      <c r="JGI253" s="247"/>
      <c r="JGJ253" s="247"/>
      <c r="JGK253" s="247"/>
      <c r="JGL253" s="247"/>
      <c r="JGM253" s="247"/>
      <c r="JGN253" s="247"/>
      <c r="JGO253" s="247"/>
      <c r="JGP253" s="247"/>
      <c r="JGQ253" s="247"/>
      <c r="JGR253" s="247"/>
      <c r="JGS253" s="247"/>
      <c r="JGT253" s="247"/>
      <c r="JGU253" s="247"/>
      <c r="JGV253" s="247"/>
      <c r="JGW253" s="247"/>
      <c r="JGX253" s="247"/>
      <c r="JGY253" s="247"/>
      <c r="JGZ253" s="247"/>
      <c r="JHA253" s="247"/>
      <c r="JHB253" s="247"/>
      <c r="JHC253" s="247"/>
      <c r="JHD253" s="247"/>
      <c r="JHE253" s="247"/>
      <c r="JHF253" s="247"/>
      <c r="JHG253" s="247"/>
      <c r="JHH253" s="247"/>
      <c r="JHI253" s="247"/>
      <c r="JHJ253" s="247"/>
      <c r="JHK253" s="247"/>
      <c r="JHL253" s="247"/>
      <c r="JHM253" s="247"/>
      <c r="JHN253" s="247"/>
      <c r="JHO253" s="247"/>
      <c r="JHP253" s="247"/>
      <c r="JHQ253" s="247"/>
      <c r="JHR253" s="247"/>
      <c r="JHS253" s="247"/>
      <c r="JHT253" s="247"/>
      <c r="JHU253" s="247"/>
      <c r="JHV253" s="247"/>
      <c r="JHW253" s="247"/>
      <c r="JHX253" s="247"/>
      <c r="JHY253" s="247"/>
      <c r="JHZ253" s="247"/>
      <c r="JIA253" s="247"/>
      <c r="JIB253" s="247"/>
      <c r="JIC253" s="247"/>
      <c r="JID253" s="247"/>
      <c r="JIE253" s="247"/>
      <c r="JIF253" s="247"/>
      <c r="JIG253" s="247"/>
      <c r="JIH253" s="247"/>
      <c r="JII253" s="247"/>
      <c r="JIJ253" s="247"/>
      <c r="JIK253" s="247"/>
      <c r="JIL253" s="247"/>
      <c r="JIM253" s="247"/>
      <c r="JIN253" s="247"/>
      <c r="JIO253" s="247"/>
      <c r="JIP253" s="247"/>
      <c r="JIQ253" s="247"/>
      <c r="JIR253" s="247"/>
      <c r="JIS253" s="247"/>
      <c r="JIT253" s="247"/>
      <c r="JIU253" s="247"/>
      <c r="JIV253" s="247"/>
      <c r="JIW253" s="247"/>
      <c r="JIX253" s="247"/>
      <c r="JIY253" s="247"/>
      <c r="JIZ253" s="247"/>
      <c r="JJA253" s="247"/>
      <c r="JJB253" s="247"/>
      <c r="JJC253" s="247"/>
      <c r="JJD253" s="247"/>
      <c r="JJE253" s="247"/>
      <c r="JJF253" s="247"/>
      <c r="JJG253" s="247"/>
      <c r="JJH253" s="247"/>
      <c r="JJI253" s="247"/>
      <c r="JJJ253" s="247"/>
      <c r="JJK253" s="247"/>
      <c r="JJL253" s="247"/>
      <c r="JJM253" s="247"/>
      <c r="JJN253" s="247"/>
      <c r="JJO253" s="247"/>
      <c r="JJP253" s="247"/>
      <c r="JJQ253" s="247"/>
      <c r="JJR253" s="247"/>
      <c r="JJS253" s="247"/>
      <c r="JJT253" s="247"/>
      <c r="JJU253" s="247"/>
      <c r="JJV253" s="247"/>
      <c r="JJW253" s="247"/>
      <c r="JJX253" s="247"/>
      <c r="JJY253" s="247"/>
      <c r="JJZ253" s="247"/>
      <c r="JKA253" s="247"/>
      <c r="JKB253" s="247"/>
      <c r="JKC253" s="247"/>
      <c r="JKD253" s="247"/>
      <c r="JKE253" s="247"/>
      <c r="JKF253" s="247"/>
      <c r="JKG253" s="247"/>
      <c r="JKH253" s="247"/>
      <c r="JKI253" s="247"/>
      <c r="JKJ253" s="247"/>
      <c r="JKK253" s="247"/>
      <c r="JKL253" s="247"/>
      <c r="JKM253" s="247"/>
      <c r="JKN253" s="247"/>
      <c r="JKO253" s="247"/>
      <c r="JKP253" s="247"/>
      <c r="JKQ253" s="247"/>
      <c r="JKR253" s="247"/>
      <c r="JKS253" s="247"/>
      <c r="JKT253" s="247"/>
      <c r="JKU253" s="247"/>
      <c r="JKV253" s="247"/>
      <c r="JKW253" s="247"/>
      <c r="JKX253" s="247"/>
      <c r="JKY253" s="247"/>
      <c r="JKZ253" s="247"/>
      <c r="JLA253" s="247"/>
      <c r="JLB253" s="247"/>
      <c r="JLC253" s="247"/>
      <c r="JLD253" s="247"/>
      <c r="JLE253" s="247"/>
      <c r="JLF253" s="247"/>
      <c r="JLG253" s="247"/>
      <c r="JLH253" s="247"/>
      <c r="JLI253" s="247"/>
      <c r="JLJ253" s="247"/>
      <c r="JLK253" s="247"/>
      <c r="JLL253" s="247"/>
      <c r="JLM253" s="247"/>
      <c r="JLN253" s="247"/>
      <c r="JLO253" s="247"/>
      <c r="JLP253" s="247"/>
      <c r="JLQ253" s="247"/>
      <c r="JLR253" s="247"/>
      <c r="JLS253" s="247"/>
      <c r="JLT253" s="247"/>
      <c r="JLU253" s="247"/>
      <c r="JLV253" s="247"/>
      <c r="JLW253" s="247"/>
      <c r="JLX253" s="247"/>
      <c r="JLY253" s="247"/>
      <c r="JLZ253" s="247"/>
      <c r="JMA253" s="247"/>
      <c r="JMB253" s="247"/>
      <c r="JMC253" s="247"/>
      <c r="JMD253" s="247"/>
      <c r="JME253" s="247"/>
      <c r="JMF253" s="247"/>
      <c r="JMG253" s="247"/>
      <c r="JMH253" s="247"/>
      <c r="JMI253" s="247"/>
      <c r="JMJ253" s="247"/>
      <c r="JMK253" s="247"/>
      <c r="JML253" s="247"/>
      <c r="JMM253" s="247"/>
      <c r="JMN253" s="247"/>
      <c r="JMO253" s="247"/>
      <c r="JMP253" s="247"/>
      <c r="JMQ253" s="247"/>
      <c r="JMR253" s="247"/>
      <c r="JMS253" s="247"/>
      <c r="JMT253" s="247"/>
      <c r="JMU253" s="247"/>
      <c r="JMV253" s="247"/>
      <c r="JMW253" s="247"/>
      <c r="JMX253" s="247"/>
      <c r="JMY253" s="247"/>
      <c r="JMZ253" s="247"/>
      <c r="JNA253" s="247"/>
      <c r="JNB253" s="247"/>
      <c r="JNC253" s="247"/>
      <c r="JND253" s="247"/>
      <c r="JNE253" s="247"/>
      <c r="JNF253" s="247"/>
      <c r="JNG253" s="247"/>
      <c r="JNH253" s="247"/>
      <c r="JNI253" s="247"/>
      <c r="JNJ253" s="247"/>
      <c r="JNK253" s="247"/>
      <c r="JNL253" s="247"/>
      <c r="JNM253" s="247"/>
      <c r="JNN253" s="247"/>
      <c r="JNO253" s="247"/>
      <c r="JNP253" s="247"/>
      <c r="JNQ253" s="247"/>
      <c r="JNR253" s="247"/>
      <c r="JNS253" s="247"/>
      <c r="JNT253" s="247"/>
      <c r="JNU253" s="247"/>
      <c r="JNV253" s="247"/>
      <c r="JNW253" s="247"/>
      <c r="JNX253" s="247"/>
      <c r="JNY253" s="247"/>
      <c r="JNZ253" s="247"/>
      <c r="JOA253" s="247"/>
      <c r="JOB253" s="247"/>
      <c r="JOC253" s="247"/>
      <c r="JOD253" s="247"/>
      <c r="JOE253" s="247"/>
      <c r="JOF253" s="247"/>
      <c r="JOG253" s="247"/>
      <c r="JOH253" s="247"/>
      <c r="JOI253" s="247"/>
      <c r="JOJ253" s="247"/>
      <c r="JOK253" s="247"/>
      <c r="JOL253" s="247"/>
      <c r="JOM253" s="247"/>
      <c r="JON253" s="247"/>
      <c r="JOO253" s="247"/>
      <c r="JOP253" s="247"/>
      <c r="JOQ253" s="247"/>
      <c r="JOR253" s="247"/>
      <c r="JOS253" s="247"/>
      <c r="JOT253" s="247"/>
      <c r="JOU253" s="247"/>
      <c r="JOV253" s="247"/>
      <c r="JOW253" s="247"/>
      <c r="JOX253" s="247"/>
      <c r="JOY253" s="247"/>
      <c r="JOZ253" s="247"/>
      <c r="JPA253" s="247"/>
      <c r="JPB253" s="247"/>
      <c r="JPC253" s="247"/>
      <c r="JPD253" s="247"/>
      <c r="JPE253" s="247"/>
      <c r="JPF253" s="247"/>
      <c r="JPG253" s="247"/>
      <c r="JPH253" s="247"/>
      <c r="JPI253" s="247"/>
      <c r="JPJ253" s="247"/>
      <c r="JPK253" s="247"/>
      <c r="JPL253" s="247"/>
      <c r="JPM253" s="247"/>
      <c r="JPN253" s="247"/>
      <c r="JPO253" s="247"/>
      <c r="JPP253" s="247"/>
      <c r="JPQ253" s="247"/>
      <c r="JPR253" s="247"/>
      <c r="JPS253" s="247"/>
      <c r="JPT253" s="247"/>
      <c r="JPU253" s="247"/>
      <c r="JPV253" s="247"/>
      <c r="JPW253" s="247"/>
      <c r="JPX253" s="247"/>
      <c r="JPY253" s="247"/>
      <c r="JPZ253" s="247"/>
      <c r="JQA253" s="247"/>
      <c r="JQB253" s="247"/>
      <c r="JQC253" s="247"/>
      <c r="JQD253" s="247"/>
      <c r="JQE253" s="247"/>
      <c r="JQF253" s="247"/>
      <c r="JQG253" s="247"/>
      <c r="JQH253" s="247"/>
      <c r="JQI253" s="247"/>
      <c r="JQJ253" s="247"/>
      <c r="JQK253" s="247"/>
      <c r="JQL253" s="247"/>
      <c r="JQM253" s="247"/>
      <c r="JQN253" s="247"/>
      <c r="JQO253" s="247"/>
      <c r="JQP253" s="247"/>
      <c r="JQQ253" s="247"/>
      <c r="JQR253" s="247"/>
      <c r="JQS253" s="247"/>
      <c r="JQT253" s="247"/>
      <c r="JQU253" s="247"/>
      <c r="JQV253" s="247"/>
      <c r="JQW253" s="247"/>
      <c r="JQX253" s="247"/>
      <c r="JQY253" s="247"/>
      <c r="JQZ253" s="247"/>
      <c r="JRA253" s="247"/>
      <c r="JRB253" s="247"/>
      <c r="JRC253" s="247"/>
      <c r="JRD253" s="247"/>
      <c r="JRE253" s="247"/>
      <c r="JRF253" s="247"/>
      <c r="JRG253" s="247"/>
      <c r="JRH253" s="247"/>
      <c r="JRI253" s="247"/>
      <c r="JRJ253" s="247"/>
      <c r="JRK253" s="247"/>
      <c r="JRL253" s="247"/>
      <c r="JRM253" s="247"/>
      <c r="JRN253" s="247"/>
      <c r="JRO253" s="247"/>
      <c r="JRP253" s="247"/>
      <c r="JRQ253" s="247"/>
      <c r="JRR253" s="247"/>
      <c r="JRS253" s="247"/>
      <c r="JRT253" s="247"/>
      <c r="JRU253" s="247"/>
      <c r="JRV253" s="247"/>
      <c r="JRW253" s="247"/>
      <c r="JRX253" s="247"/>
      <c r="JRY253" s="247"/>
      <c r="JRZ253" s="247"/>
      <c r="JSA253" s="247"/>
      <c r="JSB253" s="247"/>
      <c r="JSC253" s="247"/>
      <c r="JSD253" s="247"/>
      <c r="JSE253" s="247"/>
      <c r="JSF253" s="247"/>
      <c r="JSG253" s="247"/>
      <c r="JSH253" s="247"/>
      <c r="JSI253" s="247"/>
      <c r="JSJ253" s="247"/>
      <c r="JSK253" s="247"/>
      <c r="JSL253" s="247"/>
      <c r="JSM253" s="247"/>
      <c r="JSN253" s="247"/>
      <c r="JSO253" s="247"/>
      <c r="JSP253" s="247"/>
      <c r="JSQ253" s="247"/>
      <c r="JSR253" s="247"/>
      <c r="JSS253" s="247"/>
      <c r="JST253" s="247"/>
      <c r="JSU253" s="247"/>
      <c r="JSV253" s="247"/>
      <c r="JSW253" s="247"/>
      <c r="JSX253" s="247"/>
      <c r="JSY253" s="247"/>
      <c r="JSZ253" s="247"/>
      <c r="JTA253" s="247"/>
      <c r="JTB253" s="247"/>
      <c r="JTC253" s="247"/>
      <c r="JTD253" s="247"/>
      <c r="JTE253" s="247"/>
      <c r="JTF253" s="247"/>
      <c r="JTG253" s="247"/>
      <c r="JTH253" s="247"/>
      <c r="JTI253" s="247"/>
      <c r="JTJ253" s="247"/>
      <c r="JTK253" s="247"/>
      <c r="JTL253" s="247"/>
      <c r="JTM253" s="247"/>
      <c r="JTN253" s="247"/>
      <c r="JTO253" s="247"/>
      <c r="JTP253" s="247"/>
      <c r="JTQ253" s="247"/>
      <c r="JTR253" s="247"/>
      <c r="JTS253" s="247"/>
      <c r="JTT253" s="247"/>
      <c r="JTU253" s="247"/>
      <c r="JTV253" s="247"/>
      <c r="JTW253" s="247"/>
      <c r="JTX253" s="247"/>
      <c r="JTY253" s="247"/>
      <c r="JTZ253" s="247"/>
      <c r="JUA253" s="247"/>
      <c r="JUB253" s="247"/>
      <c r="JUC253" s="247"/>
      <c r="JUD253" s="247"/>
      <c r="JUE253" s="247"/>
      <c r="JUF253" s="247"/>
      <c r="JUG253" s="247"/>
      <c r="JUH253" s="247"/>
      <c r="JUI253" s="247"/>
      <c r="JUJ253" s="247"/>
      <c r="JUK253" s="247"/>
      <c r="JUL253" s="247"/>
      <c r="JUM253" s="247"/>
      <c r="JUN253" s="247"/>
      <c r="JUO253" s="247"/>
      <c r="JUP253" s="247"/>
      <c r="JUQ253" s="247"/>
      <c r="JUR253" s="247"/>
      <c r="JUS253" s="247"/>
      <c r="JUT253" s="247"/>
      <c r="JUU253" s="247"/>
      <c r="JUV253" s="247"/>
      <c r="JUW253" s="247"/>
      <c r="JUX253" s="247"/>
      <c r="JUY253" s="247"/>
      <c r="JUZ253" s="247"/>
      <c r="JVA253" s="247"/>
      <c r="JVB253" s="247"/>
      <c r="JVC253" s="247"/>
      <c r="JVD253" s="247"/>
      <c r="JVE253" s="247"/>
      <c r="JVF253" s="247"/>
      <c r="JVG253" s="247"/>
      <c r="JVH253" s="247"/>
      <c r="JVI253" s="247"/>
      <c r="JVJ253" s="247"/>
      <c r="JVK253" s="247"/>
      <c r="JVL253" s="247"/>
      <c r="JVM253" s="247"/>
      <c r="JVN253" s="247"/>
      <c r="JVO253" s="247"/>
      <c r="JVP253" s="247"/>
      <c r="JVQ253" s="247"/>
      <c r="JVR253" s="247"/>
      <c r="JVS253" s="247"/>
      <c r="JVT253" s="247"/>
      <c r="JVU253" s="247"/>
      <c r="JVV253" s="247"/>
      <c r="JVW253" s="247"/>
      <c r="JVX253" s="247"/>
      <c r="JVY253" s="247"/>
      <c r="JVZ253" s="247"/>
      <c r="JWA253" s="247"/>
      <c r="JWB253" s="247"/>
      <c r="JWC253" s="247"/>
      <c r="JWD253" s="247"/>
      <c r="JWE253" s="247"/>
      <c r="JWF253" s="247"/>
      <c r="JWG253" s="247"/>
      <c r="JWH253" s="247"/>
      <c r="JWI253" s="247"/>
      <c r="JWJ253" s="247"/>
      <c r="JWK253" s="247"/>
      <c r="JWL253" s="247"/>
      <c r="JWM253" s="247"/>
      <c r="JWN253" s="247"/>
      <c r="JWO253" s="247"/>
      <c r="JWP253" s="247"/>
      <c r="JWQ253" s="247"/>
      <c r="JWR253" s="247"/>
      <c r="JWS253" s="247"/>
      <c r="JWT253" s="247"/>
      <c r="JWU253" s="247"/>
      <c r="JWV253" s="247"/>
      <c r="JWW253" s="247"/>
      <c r="JWX253" s="247"/>
      <c r="JWY253" s="247"/>
      <c r="JWZ253" s="247"/>
      <c r="JXA253" s="247"/>
      <c r="JXB253" s="247"/>
      <c r="JXC253" s="247"/>
      <c r="JXD253" s="247"/>
      <c r="JXE253" s="247"/>
      <c r="JXF253" s="247"/>
      <c r="JXG253" s="247"/>
      <c r="JXH253" s="247"/>
      <c r="JXI253" s="247"/>
      <c r="JXJ253" s="247"/>
      <c r="JXK253" s="247"/>
      <c r="JXL253" s="247"/>
      <c r="JXM253" s="247"/>
      <c r="JXN253" s="247"/>
      <c r="JXO253" s="247"/>
      <c r="JXP253" s="247"/>
      <c r="JXQ253" s="247"/>
      <c r="JXR253" s="247"/>
      <c r="JXS253" s="247"/>
      <c r="JXT253" s="247"/>
      <c r="JXU253" s="247"/>
      <c r="JXV253" s="247"/>
      <c r="JXW253" s="247"/>
      <c r="JXX253" s="247"/>
      <c r="JXY253" s="247"/>
      <c r="JXZ253" s="247"/>
      <c r="JYA253" s="247"/>
      <c r="JYB253" s="247"/>
      <c r="JYC253" s="247"/>
      <c r="JYD253" s="247"/>
      <c r="JYE253" s="247"/>
      <c r="JYF253" s="247"/>
      <c r="JYG253" s="247"/>
      <c r="JYH253" s="247"/>
      <c r="JYI253" s="247"/>
      <c r="JYJ253" s="247"/>
      <c r="JYK253" s="247"/>
      <c r="JYL253" s="247"/>
      <c r="JYM253" s="247"/>
      <c r="JYN253" s="247"/>
      <c r="JYO253" s="247"/>
      <c r="JYP253" s="247"/>
      <c r="JYQ253" s="247"/>
      <c r="JYR253" s="247"/>
      <c r="JYS253" s="247"/>
      <c r="JYT253" s="247"/>
      <c r="JYU253" s="247"/>
      <c r="JYV253" s="247"/>
      <c r="JYW253" s="247"/>
      <c r="JYX253" s="247"/>
      <c r="JYY253" s="247"/>
      <c r="JYZ253" s="247"/>
      <c r="JZA253" s="247"/>
      <c r="JZB253" s="247"/>
      <c r="JZC253" s="247"/>
      <c r="JZD253" s="247"/>
      <c r="JZE253" s="247"/>
      <c r="JZF253" s="247"/>
      <c r="JZG253" s="247"/>
      <c r="JZH253" s="247"/>
      <c r="JZI253" s="247"/>
      <c r="JZJ253" s="247"/>
      <c r="JZK253" s="247"/>
      <c r="JZL253" s="247"/>
      <c r="JZM253" s="247"/>
      <c r="JZN253" s="247"/>
      <c r="JZO253" s="247"/>
      <c r="JZP253" s="247"/>
      <c r="JZQ253" s="247"/>
      <c r="JZR253" s="247"/>
      <c r="JZS253" s="247"/>
      <c r="JZT253" s="247"/>
      <c r="JZU253" s="247"/>
      <c r="JZV253" s="247"/>
      <c r="JZW253" s="247"/>
      <c r="JZX253" s="247"/>
      <c r="JZY253" s="247"/>
      <c r="JZZ253" s="247"/>
      <c r="KAA253" s="247"/>
      <c r="KAB253" s="247"/>
      <c r="KAC253" s="247"/>
      <c r="KAD253" s="247"/>
      <c r="KAE253" s="247"/>
      <c r="KAF253" s="247"/>
      <c r="KAG253" s="247"/>
      <c r="KAH253" s="247"/>
      <c r="KAI253" s="247"/>
      <c r="KAJ253" s="247"/>
      <c r="KAK253" s="247"/>
      <c r="KAL253" s="247"/>
      <c r="KAM253" s="247"/>
      <c r="KAN253" s="247"/>
      <c r="KAO253" s="247"/>
      <c r="KAP253" s="247"/>
      <c r="KAQ253" s="247"/>
      <c r="KAR253" s="247"/>
      <c r="KAS253" s="247"/>
      <c r="KAT253" s="247"/>
      <c r="KAU253" s="247"/>
      <c r="KAV253" s="247"/>
      <c r="KAW253" s="247"/>
      <c r="KAX253" s="247"/>
      <c r="KAY253" s="247"/>
      <c r="KAZ253" s="247"/>
      <c r="KBA253" s="247"/>
      <c r="KBB253" s="247"/>
      <c r="KBC253" s="247"/>
      <c r="KBD253" s="247"/>
      <c r="KBE253" s="247"/>
      <c r="KBF253" s="247"/>
      <c r="KBG253" s="247"/>
      <c r="KBH253" s="247"/>
      <c r="KBI253" s="247"/>
      <c r="KBJ253" s="247"/>
      <c r="KBK253" s="247"/>
      <c r="KBL253" s="247"/>
      <c r="KBM253" s="247"/>
      <c r="KBN253" s="247"/>
      <c r="KBO253" s="247"/>
      <c r="KBP253" s="247"/>
      <c r="KBQ253" s="247"/>
      <c r="KBR253" s="247"/>
      <c r="KBS253" s="247"/>
      <c r="KBT253" s="247"/>
      <c r="KBU253" s="247"/>
      <c r="KBV253" s="247"/>
      <c r="KBW253" s="247"/>
      <c r="KBX253" s="247"/>
      <c r="KBY253" s="247"/>
      <c r="KBZ253" s="247"/>
      <c r="KCA253" s="247"/>
      <c r="KCB253" s="247"/>
      <c r="KCC253" s="247"/>
      <c r="KCD253" s="247"/>
      <c r="KCE253" s="247"/>
      <c r="KCF253" s="247"/>
      <c r="KCG253" s="247"/>
      <c r="KCH253" s="247"/>
      <c r="KCI253" s="247"/>
      <c r="KCJ253" s="247"/>
      <c r="KCK253" s="247"/>
      <c r="KCL253" s="247"/>
      <c r="KCM253" s="247"/>
      <c r="KCN253" s="247"/>
      <c r="KCO253" s="247"/>
      <c r="KCP253" s="247"/>
      <c r="KCQ253" s="247"/>
      <c r="KCR253" s="247"/>
      <c r="KCS253" s="247"/>
      <c r="KCT253" s="247"/>
      <c r="KCU253" s="247"/>
      <c r="KCV253" s="247"/>
      <c r="KCW253" s="247"/>
      <c r="KCX253" s="247"/>
      <c r="KCY253" s="247"/>
      <c r="KCZ253" s="247"/>
      <c r="KDA253" s="247"/>
      <c r="KDB253" s="247"/>
      <c r="KDC253" s="247"/>
      <c r="KDD253" s="247"/>
      <c r="KDE253" s="247"/>
      <c r="KDF253" s="247"/>
      <c r="KDG253" s="247"/>
      <c r="KDH253" s="247"/>
      <c r="KDI253" s="247"/>
      <c r="KDJ253" s="247"/>
      <c r="KDK253" s="247"/>
      <c r="KDL253" s="247"/>
      <c r="KDM253" s="247"/>
      <c r="KDN253" s="247"/>
      <c r="KDO253" s="247"/>
      <c r="KDP253" s="247"/>
      <c r="KDQ253" s="247"/>
      <c r="KDR253" s="247"/>
      <c r="KDS253" s="247"/>
      <c r="KDT253" s="247"/>
      <c r="KDU253" s="247"/>
      <c r="KDV253" s="247"/>
      <c r="KDW253" s="247"/>
      <c r="KDX253" s="247"/>
      <c r="KDY253" s="247"/>
      <c r="KDZ253" s="247"/>
      <c r="KEA253" s="247"/>
      <c r="KEB253" s="247"/>
      <c r="KEC253" s="247"/>
      <c r="KED253" s="247"/>
      <c r="KEE253" s="247"/>
      <c r="KEF253" s="247"/>
      <c r="KEG253" s="247"/>
      <c r="KEH253" s="247"/>
      <c r="KEI253" s="247"/>
      <c r="KEJ253" s="247"/>
      <c r="KEK253" s="247"/>
      <c r="KEL253" s="247"/>
      <c r="KEM253" s="247"/>
      <c r="KEN253" s="247"/>
      <c r="KEO253" s="247"/>
      <c r="KEP253" s="247"/>
      <c r="KEQ253" s="247"/>
      <c r="KER253" s="247"/>
      <c r="KES253" s="247"/>
      <c r="KET253" s="247"/>
      <c r="KEU253" s="247"/>
      <c r="KEV253" s="247"/>
      <c r="KEW253" s="247"/>
      <c r="KEX253" s="247"/>
      <c r="KEY253" s="247"/>
      <c r="KEZ253" s="247"/>
      <c r="KFA253" s="247"/>
      <c r="KFB253" s="247"/>
      <c r="KFC253" s="247"/>
      <c r="KFD253" s="247"/>
      <c r="KFE253" s="247"/>
      <c r="KFF253" s="247"/>
      <c r="KFG253" s="247"/>
      <c r="KFH253" s="247"/>
      <c r="KFI253" s="247"/>
      <c r="KFJ253" s="247"/>
      <c r="KFK253" s="247"/>
      <c r="KFL253" s="247"/>
      <c r="KFM253" s="247"/>
      <c r="KFN253" s="247"/>
      <c r="KFO253" s="247"/>
      <c r="KFP253" s="247"/>
      <c r="KFQ253" s="247"/>
      <c r="KFR253" s="247"/>
      <c r="KFS253" s="247"/>
      <c r="KFT253" s="247"/>
      <c r="KFU253" s="247"/>
      <c r="KFV253" s="247"/>
      <c r="KFW253" s="247"/>
      <c r="KFX253" s="247"/>
      <c r="KFY253" s="247"/>
      <c r="KFZ253" s="247"/>
      <c r="KGA253" s="247"/>
      <c r="KGB253" s="247"/>
      <c r="KGC253" s="247"/>
      <c r="KGD253" s="247"/>
      <c r="KGE253" s="247"/>
      <c r="KGF253" s="247"/>
      <c r="KGG253" s="247"/>
      <c r="KGH253" s="247"/>
      <c r="KGI253" s="247"/>
      <c r="KGJ253" s="247"/>
      <c r="KGK253" s="247"/>
      <c r="KGL253" s="247"/>
      <c r="KGM253" s="247"/>
      <c r="KGN253" s="247"/>
      <c r="KGO253" s="247"/>
      <c r="KGP253" s="247"/>
      <c r="KGQ253" s="247"/>
      <c r="KGR253" s="247"/>
      <c r="KGS253" s="247"/>
      <c r="KGT253" s="247"/>
      <c r="KGU253" s="247"/>
      <c r="KGV253" s="247"/>
      <c r="KGW253" s="247"/>
      <c r="KGX253" s="247"/>
      <c r="KGY253" s="247"/>
      <c r="KGZ253" s="247"/>
      <c r="KHA253" s="247"/>
      <c r="KHB253" s="247"/>
      <c r="KHC253" s="247"/>
      <c r="KHD253" s="247"/>
      <c r="KHE253" s="247"/>
      <c r="KHF253" s="247"/>
      <c r="KHG253" s="247"/>
      <c r="KHH253" s="247"/>
      <c r="KHI253" s="247"/>
      <c r="KHJ253" s="247"/>
      <c r="KHK253" s="247"/>
      <c r="KHL253" s="247"/>
      <c r="KHM253" s="247"/>
      <c r="KHN253" s="247"/>
      <c r="KHO253" s="247"/>
      <c r="KHP253" s="247"/>
      <c r="KHQ253" s="247"/>
      <c r="KHR253" s="247"/>
      <c r="KHS253" s="247"/>
      <c r="KHT253" s="247"/>
      <c r="KHU253" s="247"/>
      <c r="KHV253" s="247"/>
      <c r="KHW253" s="247"/>
      <c r="KHX253" s="247"/>
      <c r="KHY253" s="247"/>
      <c r="KHZ253" s="247"/>
      <c r="KIA253" s="247"/>
      <c r="KIB253" s="247"/>
      <c r="KIC253" s="247"/>
      <c r="KID253" s="247"/>
      <c r="KIE253" s="247"/>
      <c r="KIF253" s="247"/>
      <c r="KIG253" s="247"/>
      <c r="KIH253" s="247"/>
      <c r="KII253" s="247"/>
      <c r="KIJ253" s="247"/>
      <c r="KIK253" s="247"/>
      <c r="KIL253" s="247"/>
      <c r="KIM253" s="247"/>
      <c r="KIN253" s="247"/>
      <c r="KIO253" s="247"/>
      <c r="KIP253" s="247"/>
      <c r="KIQ253" s="247"/>
      <c r="KIR253" s="247"/>
      <c r="KIS253" s="247"/>
      <c r="KIT253" s="247"/>
      <c r="KIU253" s="247"/>
      <c r="KIV253" s="247"/>
      <c r="KIW253" s="247"/>
      <c r="KIX253" s="247"/>
      <c r="KIY253" s="247"/>
      <c r="KIZ253" s="247"/>
      <c r="KJA253" s="247"/>
      <c r="KJB253" s="247"/>
      <c r="KJC253" s="247"/>
      <c r="KJD253" s="247"/>
      <c r="KJE253" s="247"/>
      <c r="KJF253" s="247"/>
      <c r="KJG253" s="247"/>
      <c r="KJH253" s="247"/>
      <c r="KJI253" s="247"/>
      <c r="KJJ253" s="247"/>
      <c r="KJK253" s="247"/>
      <c r="KJL253" s="247"/>
      <c r="KJM253" s="247"/>
      <c r="KJN253" s="247"/>
      <c r="KJO253" s="247"/>
      <c r="KJP253" s="247"/>
      <c r="KJQ253" s="247"/>
      <c r="KJR253" s="247"/>
      <c r="KJS253" s="247"/>
      <c r="KJT253" s="247"/>
      <c r="KJU253" s="247"/>
      <c r="KJV253" s="247"/>
      <c r="KJW253" s="247"/>
      <c r="KJX253" s="247"/>
      <c r="KJY253" s="247"/>
      <c r="KJZ253" s="247"/>
      <c r="KKA253" s="247"/>
      <c r="KKB253" s="247"/>
      <c r="KKC253" s="247"/>
      <c r="KKD253" s="247"/>
      <c r="KKE253" s="247"/>
      <c r="KKF253" s="247"/>
      <c r="KKG253" s="247"/>
      <c r="KKH253" s="247"/>
      <c r="KKI253" s="247"/>
      <c r="KKJ253" s="247"/>
      <c r="KKK253" s="247"/>
      <c r="KKL253" s="247"/>
      <c r="KKM253" s="247"/>
      <c r="KKN253" s="247"/>
      <c r="KKO253" s="247"/>
      <c r="KKP253" s="247"/>
      <c r="KKQ253" s="247"/>
      <c r="KKR253" s="247"/>
      <c r="KKS253" s="247"/>
      <c r="KKT253" s="247"/>
      <c r="KKU253" s="247"/>
      <c r="KKV253" s="247"/>
      <c r="KKW253" s="247"/>
      <c r="KKX253" s="247"/>
      <c r="KKY253" s="247"/>
      <c r="KKZ253" s="247"/>
      <c r="KLA253" s="247"/>
      <c r="KLB253" s="247"/>
      <c r="KLC253" s="247"/>
      <c r="KLD253" s="247"/>
      <c r="KLE253" s="247"/>
      <c r="KLF253" s="247"/>
      <c r="KLG253" s="247"/>
      <c r="KLH253" s="247"/>
      <c r="KLI253" s="247"/>
      <c r="KLJ253" s="247"/>
      <c r="KLK253" s="247"/>
      <c r="KLL253" s="247"/>
      <c r="KLM253" s="247"/>
      <c r="KLN253" s="247"/>
      <c r="KLO253" s="247"/>
      <c r="KLP253" s="247"/>
      <c r="KLQ253" s="247"/>
      <c r="KLR253" s="247"/>
      <c r="KLS253" s="247"/>
      <c r="KLT253" s="247"/>
      <c r="KLU253" s="247"/>
      <c r="KLV253" s="247"/>
      <c r="KLW253" s="247"/>
      <c r="KLX253" s="247"/>
      <c r="KLY253" s="247"/>
      <c r="KLZ253" s="247"/>
      <c r="KMA253" s="247"/>
      <c r="KMB253" s="247"/>
      <c r="KMC253" s="247"/>
      <c r="KMD253" s="247"/>
      <c r="KME253" s="247"/>
      <c r="KMF253" s="247"/>
      <c r="KMG253" s="247"/>
      <c r="KMH253" s="247"/>
      <c r="KMI253" s="247"/>
      <c r="KMJ253" s="247"/>
      <c r="KMK253" s="247"/>
      <c r="KML253" s="247"/>
      <c r="KMM253" s="247"/>
      <c r="KMN253" s="247"/>
      <c r="KMO253" s="247"/>
      <c r="KMP253" s="247"/>
      <c r="KMQ253" s="247"/>
      <c r="KMR253" s="247"/>
      <c r="KMS253" s="247"/>
      <c r="KMT253" s="247"/>
      <c r="KMU253" s="247"/>
      <c r="KMV253" s="247"/>
      <c r="KMW253" s="247"/>
      <c r="KMX253" s="247"/>
      <c r="KMY253" s="247"/>
      <c r="KMZ253" s="247"/>
      <c r="KNA253" s="247"/>
      <c r="KNB253" s="247"/>
      <c r="KNC253" s="247"/>
      <c r="KND253" s="247"/>
      <c r="KNE253" s="247"/>
      <c r="KNF253" s="247"/>
      <c r="KNG253" s="247"/>
      <c r="KNH253" s="247"/>
      <c r="KNI253" s="247"/>
      <c r="KNJ253" s="247"/>
      <c r="KNK253" s="247"/>
      <c r="KNL253" s="247"/>
      <c r="KNM253" s="247"/>
      <c r="KNN253" s="247"/>
      <c r="KNO253" s="247"/>
      <c r="KNP253" s="247"/>
      <c r="KNQ253" s="247"/>
      <c r="KNR253" s="247"/>
      <c r="KNS253" s="247"/>
      <c r="KNT253" s="247"/>
      <c r="KNU253" s="247"/>
      <c r="KNV253" s="247"/>
      <c r="KNW253" s="247"/>
      <c r="KNX253" s="247"/>
      <c r="KNY253" s="247"/>
      <c r="KNZ253" s="247"/>
      <c r="KOA253" s="247"/>
      <c r="KOB253" s="247"/>
      <c r="KOC253" s="247"/>
      <c r="KOD253" s="247"/>
      <c r="KOE253" s="247"/>
      <c r="KOF253" s="247"/>
      <c r="KOG253" s="247"/>
      <c r="KOH253" s="247"/>
      <c r="KOI253" s="247"/>
      <c r="KOJ253" s="247"/>
      <c r="KOK253" s="247"/>
      <c r="KOL253" s="247"/>
      <c r="KOM253" s="247"/>
      <c r="KON253" s="247"/>
      <c r="KOO253" s="247"/>
      <c r="KOP253" s="247"/>
      <c r="KOQ253" s="247"/>
      <c r="KOR253" s="247"/>
      <c r="KOS253" s="247"/>
      <c r="KOT253" s="247"/>
      <c r="KOU253" s="247"/>
      <c r="KOV253" s="247"/>
      <c r="KOW253" s="247"/>
      <c r="KOX253" s="247"/>
      <c r="KOY253" s="247"/>
      <c r="KOZ253" s="247"/>
      <c r="KPA253" s="247"/>
      <c r="KPB253" s="247"/>
      <c r="KPC253" s="247"/>
      <c r="KPD253" s="247"/>
      <c r="KPE253" s="247"/>
      <c r="KPF253" s="247"/>
      <c r="KPG253" s="247"/>
      <c r="KPH253" s="247"/>
      <c r="KPI253" s="247"/>
      <c r="KPJ253" s="247"/>
      <c r="KPK253" s="247"/>
      <c r="KPL253" s="247"/>
      <c r="KPM253" s="247"/>
      <c r="KPN253" s="247"/>
      <c r="KPO253" s="247"/>
      <c r="KPP253" s="247"/>
      <c r="KPQ253" s="247"/>
      <c r="KPR253" s="247"/>
      <c r="KPS253" s="247"/>
      <c r="KPT253" s="247"/>
      <c r="KPU253" s="247"/>
      <c r="KPV253" s="247"/>
      <c r="KPW253" s="247"/>
      <c r="KPX253" s="247"/>
      <c r="KPY253" s="247"/>
      <c r="KPZ253" s="247"/>
      <c r="KQA253" s="247"/>
      <c r="KQB253" s="247"/>
      <c r="KQC253" s="247"/>
      <c r="KQD253" s="247"/>
      <c r="KQE253" s="247"/>
      <c r="KQF253" s="247"/>
      <c r="KQG253" s="247"/>
      <c r="KQH253" s="247"/>
      <c r="KQI253" s="247"/>
      <c r="KQJ253" s="247"/>
      <c r="KQK253" s="247"/>
      <c r="KQL253" s="247"/>
      <c r="KQM253" s="247"/>
      <c r="KQN253" s="247"/>
      <c r="KQO253" s="247"/>
      <c r="KQP253" s="247"/>
      <c r="KQQ253" s="247"/>
      <c r="KQR253" s="247"/>
      <c r="KQS253" s="247"/>
      <c r="KQT253" s="247"/>
      <c r="KQU253" s="247"/>
      <c r="KQV253" s="247"/>
      <c r="KQW253" s="247"/>
      <c r="KQX253" s="247"/>
      <c r="KQY253" s="247"/>
      <c r="KQZ253" s="247"/>
      <c r="KRA253" s="247"/>
      <c r="KRB253" s="247"/>
      <c r="KRC253" s="247"/>
      <c r="KRD253" s="247"/>
      <c r="KRE253" s="247"/>
      <c r="KRF253" s="247"/>
      <c r="KRG253" s="247"/>
      <c r="KRH253" s="247"/>
      <c r="KRI253" s="247"/>
      <c r="KRJ253" s="247"/>
      <c r="KRK253" s="247"/>
      <c r="KRL253" s="247"/>
      <c r="KRM253" s="247"/>
      <c r="KRN253" s="247"/>
      <c r="KRO253" s="247"/>
      <c r="KRP253" s="247"/>
      <c r="KRQ253" s="247"/>
      <c r="KRR253" s="247"/>
      <c r="KRS253" s="247"/>
      <c r="KRT253" s="247"/>
      <c r="KRU253" s="247"/>
      <c r="KRV253" s="247"/>
      <c r="KRW253" s="247"/>
      <c r="KRX253" s="247"/>
      <c r="KRY253" s="247"/>
      <c r="KRZ253" s="247"/>
      <c r="KSA253" s="247"/>
      <c r="KSB253" s="247"/>
      <c r="KSC253" s="247"/>
      <c r="KSD253" s="247"/>
      <c r="KSE253" s="247"/>
      <c r="KSF253" s="247"/>
      <c r="KSG253" s="247"/>
      <c r="KSH253" s="247"/>
      <c r="KSI253" s="247"/>
      <c r="KSJ253" s="247"/>
      <c r="KSK253" s="247"/>
      <c r="KSL253" s="247"/>
      <c r="KSM253" s="247"/>
      <c r="KSN253" s="247"/>
      <c r="KSO253" s="247"/>
      <c r="KSP253" s="247"/>
      <c r="KSQ253" s="247"/>
      <c r="KSR253" s="247"/>
      <c r="KSS253" s="247"/>
      <c r="KST253" s="247"/>
      <c r="KSU253" s="247"/>
      <c r="KSV253" s="247"/>
      <c r="KSW253" s="247"/>
      <c r="KSX253" s="247"/>
      <c r="KSY253" s="247"/>
      <c r="KSZ253" s="247"/>
      <c r="KTA253" s="247"/>
      <c r="KTB253" s="247"/>
      <c r="KTC253" s="247"/>
      <c r="KTD253" s="247"/>
      <c r="KTE253" s="247"/>
      <c r="KTF253" s="247"/>
      <c r="KTG253" s="247"/>
      <c r="KTH253" s="247"/>
      <c r="KTI253" s="247"/>
      <c r="KTJ253" s="247"/>
      <c r="KTK253" s="247"/>
      <c r="KTL253" s="247"/>
      <c r="KTM253" s="247"/>
      <c r="KTN253" s="247"/>
      <c r="KTO253" s="247"/>
      <c r="KTP253" s="247"/>
      <c r="KTQ253" s="247"/>
      <c r="KTR253" s="247"/>
      <c r="KTS253" s="247"/>
      <c r="KTT253" s="247"/>
      <c r="KTU253" s="247"/>
      <c r="KTV253" s="247"/>
      <c r="KTW253" s="247"/>
      <c r="KTX253" s="247"/>
      <c r="KTY253" s="247"/>
      <c r="KTZ253" s="247"/>
      <c r="KUA253" s="247"/>
      <c r="KUB253" s="247"/>
      <c r="KUC253" s="247"/>
      <c r="KUD253" s="247"/>
      <c r="KUE253" s="247"/>
      <c r="KUF253" s="247"/>
      <c r="KUG253" s="247"/>
      <c r="KUH253" s="247"/>
      <c r="KUI253" s="247"/>
      <c r="KUJ253" s="247"/>
      <c r="KUK253" s="247"/>
      <c r="KUL253" s="247"/>
      <c r="KUM253" s="247"/>
      <c r="KUN253" s="247"/>
      <c r="KUO253" s="247"/>
      <c r="KUP253" s="247"/>
      <c r="KUQ253" s="247"/>
      <c r="KUR253" s="247"/>
      <c r="KUS253" s="247"/>
      <c r="KUT253" s="247"/>
      <c r="KUU253" s="247"/>
      <c r="KUV253" s="247"/>
      <c r="KUW253" s="247"/>
      <c r="KUX253" s="247"/>
      <c r="KUY253" s="247"/>
      <c r="KUZ253" s="247"/>
      <c r="KVA253" s="247"/>
      <c r="KVB253" s="247"/>
      <c r="KVC253" s="247"/>
      <c r="KVD253" s="247"/>
      <c r="KVE253" s="247"/>
      <c r="KVF253" s="247"/>
      <c r="KVG253" s="247"/>
      <c r="KVH253" s="247"/>
      <c r="KVI253" s="247"/>
      <c r="KVJ253" s="247"/>
      <c r="KVK253" s="247"/>
      <c r="KVL253" s="247"/>
      <c r="KVM253" s="247"/>
      <c r="KVN253" s="247"/>
      <c r="KVO253" s="247"/>
      <c r="KVP253" s="247"/>
      <c r="KVQ253" s="247"/>
      <c r="KVR253" s="247"/>
      <c r="KVS253" s="247"/>
      <c r="KVT253" s="247"/>
      <c r="KVU253" s="247"/>
      <c r="KVV253" s="247"/>
      <c r="KVW253" s="247"/>
      <c r="KVX253" s="247"/>
      <c r="KVY253" s="247"/>
      <c r="KVZ253" s="247"/>
      <c r="KWA253" s="247"/>
      <c r="KWB253" s="247"/>
      <c r="KWC253" s="247"/>
      <c r="KWD253" s="247"/>
      <c r="KWE253" s="247"/>
      <c r="KWF253" s="247"/>
      <c r="KWG253" s="247"/>
      <c r="KWH253" s="247"/>
      <c r="KWI253" s="247"/>
      <c r="KWJ253" s="247"/>
      <c r="KWK253" s="247"/>
      <c r="KWL253" s="247"/>
      <c r="KWM253" s="247"/>
      <c r="KWN253" s="247"/>
      <c r="KWO253" s="247"/>
      <c r="KWP253" s="247"/>
      <c r="KWQ253" s="247"/>
      <c r="KWR253" s="247"/>
      <c r="KWS253" s="247"/>
      <c r="KWT253" s="247"/>
      <c r="KWU253" s="247"/>
      <c r="KWV253" s="247"/>
      <c r="KWW253" s="247"/>
      <c r="KWX253" s="247"/>
      <c r="KWY253" s="247"/>
      <c r="KWZ253" s="247"/>
      <c r="KXA253" s="247"/>
      <c r="KXB253" s="247"/>
      <c r="KXC253" s="247"/>
      <c r="KXD253" s="247"/>
      <c r="KXE253" s="247"/>
      <c r="KXF253" s="247"/>
      <c r="KXG253" s="247"/>
      <c r="KXH253" s="247"/>
      <c r="KXI253" s="247"/>
      <c r="KXJ253" s="247"/>
      <c r="KXK253" s="247"/>
      <c r="KXL253" s="247"/>
      <c r="KXM253" s="247"/>
      <c r="KXN253" s="247"/>
      <c r="KXO253" s="247"/>
      <c r="KXP253" s="247"/>
      <c r="KXQ253" s="247"/>
      <c r="KXR253" s="247"/>
      <c r="KXS253" s="247"/>
      <c r="KXT253" s="247"/>
      <c r="KXU253" s="247"/>
      <c r="KXV253" s="247"/>
      <c r="KXW253" s="247"/>
      <c r="KXX253" s="247"/>
      <c r="KXY253" s="247"/>
      <c r="KXZ253" s="247"/>
      <c r="KYA253" s="247"/>
      <c r="KYB253" s="247"/>
      <c r="KYC253" s="247"/>
      <c r="KYD253" s="247"/>
      <c r="KYE253" s="247"/>
      <c r="KYF253" s="247"/>
      <c r="KYG253" s="247"/>
      <c r="KYH253" s="247"/>
      <c r="KYI253" s="247"/>
      <c r="KYJ253" s="247"/>
      <c r="KYK253" s="247"/>
      <c r="KYL253" s="247"/>
      <c r="KYM253" s="247"/>
      <c r="KYN253" s="247"/>
      <c r="KYO253" s="247"/>
      <c r="KYP253" s="247"/>
      <c r="KYQ253" s="247"/>
      <c r="KYR253" s="247"/>
      <c r="KYS253" s="247"/>
      <c r="KYT253" s="247"/>
      <c r="KYU253" s="247"/>
      <c r="KYV253" s="247"/>
      <c r="KYW253" s="247"/>
      <c r="KYX253" s="247"/>
      <c r="KYY253" s="247"/>
      <c r="KYZ253" s="247"/>
      <c r="KZA253" s="247"/>
      <c r="KZB253" s="247"/>
      <c r="KZC253" s="247"/>
      <c r="KZD253" s="247"/>
      <c r="KZE253" s="247"/>
      <c r="KZF253" s="247"/>
      <c r="KZG253" s="247"/>
      <c r="KZH253" s="247"/>
      <c r="KZI253" s="247"/>
      <c r="KZJ253" s="247"/>
      <c r="KZK253" s="247"/>
      <c r="KZL253" s="247"/>
      <c r="KZM253" s="247"/>
      <c r="KZN253" s="247"/>
      <c r="KZO253" s="247"/>
      <c r="KZP253" s="247"/>
      <c r="KZQ253" s="247"/>
      <c r="KZR253" s="247"/>
      <c r="KZS253" s="247"/>
      <c r="KZT253" s="247"/>
      <c r="KZU253" s="247"/>
      <c r="KZV253" s="247"/>
      <c r="KZW253" s="247"/>
      <c r="KZX253" s="247"/>
      <c r="KZY253" s="247"/>
      <c r="KZZ253" s="247"/>
      <c r="LAA253" s="247"/>
      <c r="LAB253" s="247"/>
      <c r="LAC253" s="247"/>
      <c r="LAD253" s="247"/>
      <c r="LAE253" s="247"/>
      <c r="LAF253" s="247"/>
      <c r="LAG253" s="247"/>
      <c r="LAH253" s="247"/>
      <c r="LAI253" s="247"/>
      <c r="LAJ253" s="247"/>
      <c r="LAK253" s="247"/>
      <c r="LAL253" s="247"/>
      <c r="LAM253" s="247"/>
      <c r="LAN253" s="247"/>
      <c r="LAO253" s="247"/>
      <c r="LAP253" s="247"/>
      <c r="LAQ253" s="247"/>
      <c r="LAR253" s="247"/>
      <c r="LAS253" s="247"/>
      <c r="LAT253" s="247"/>
      <c r="LAU253" s="247"/>
      <c r="LAV253" s="247"/>
      <c r="LAW253" s="247"/>
      <c r="LAX253" s="247"/>
      <c r="LAY253" s="247"/>
      <c r="LAZ253" s="247"/>
      <c r="LBA253" s="247"/>
      <c r="LBB253" s="247"/>
      <c r="LBC253" s="247"/>
      <c r="LBD253" s="247"/>
      <c r="LBE253" s="247"/>
      <c r="LBF253" s="247"/>
      <c r="LBG253" s="247"/>
      <c r="LBH253" s="247"/>
      <c r="LBI253" s="247"/>
      <c r="LBJ253" s="247"/>
      <c r="LBK253" s="247"/>
      <c r="LBL253" s="247"/>
      <c r="LBM253" s="247"/>
      <c r="LBN253" s="247"/>
      <c r="LBO253" s="247"/>
      <c r="LBP253" s="247"/>
      <c r="LBQ253" s="247"/>
      <c r="LBR253" s="247"/>
      <c r="LBS253" s="247"/>
      <c r="LBT253" s="247"/>
      <c r="LBU253" s="247"/>
      <c r="LBV253" s="247"/>
      <c r="LBW253" s="247"/>
      <c r="LBX253" s="247"/>
      <c r="LBY253" s="247"/>
      <c r="LBZ253" s="247"/>
      <c r="LCA253" s="247"/>
      <c r="LCB253" s="247"/>
      <c r="LCC253" s="247"/>
      <c r="LCD253" s="247"/>
      <c r="LCE253" s="247"/>
      <c r="LCF253" s="247"/>
      <c r="LCG253" s="247"/>
      <c r="LCH253" s="247"/>
      <c r="LCI253" s="247"/>
      <c r="LCJ253" s="247"/>
      <c r="LCK253" s="247"/>
      <c r="LCL253" s="247"/>
      <c r="LCM253" s="247"/>
      <c r="LCN253" s="247"/>
      <c r="LCO253" s="247"/>
      <c r="LCP253" s="247"/>
      <c r="LCQ253" s="247"/>
      <c r="LCR253" s="247"/>
      <c r="LCS253" s="247"/>
      <c r="LCT253" s="247"/>
      <c r="LCU253" s="247"/>
      <c r="LCV253" s="247"/>
      <c r="LCW253" s="247"/>
      <c r="LCX253" s="247"/>
      <c r="LCY253" s="247"/>
      <c r="LCZ253" s="247"/>
      <c r="LDA253" s="247"/>
      <c r="LDB253" s="247"/>
      <c r="LDC253" s="247"/>
      <c r="LDD253" s="247"/>
      <c r="LDE253" s="247"/>
      <c r="LDF253" s="247"/>
      <c r="LDG253" s="247"/>
      <c r="LDH253" s="247"/>
      <c r="LDI253" s="247"/>
      <c r="LDJ253" s="247"/>
      <c r="LDK253" s="247"/>
      <c r="LDL253" s="247"/>
      <c r="LDM253" s="247"/>
      <c r="LDN253" s="247"/>
      <c r="LDO253" s="247"/>
      <c r="LDP253" s="247"/>
      <c r="LDQ253" s="247"/>
      <c r="LDR253" s="247"/>
      <c r="LDS253" s="247"/>
      <c r="LDT253" s="247"/>
      <c r="LDU253" s="247"/>
      <c r="LDV253" s="247"/>
      <c r="LDW253" s="247"/>
      <c r="LDX253" s="247"/>
      <c r="LDY253" s="247"/>
      <c r="LDZ253" s="247"/>
      <c r="LEA253" s="247"/>
      <c r="LEB253" s="247"/>
      <c r="LEC253" s="247"/>
      <c r="LED253" s="247"/>
      <c r="LEE253" s="247"/>
      <c r="LEF253" s="247"/>
      <c r="LEG253" s="247"/>
      <c r="LEH253" s="247"/>
      <c r="LEI253" s="247"/>
      <c r="LEJ253" s="247"/>
      <c r="LEK253" s="247"/>
      <c r="LEL253" s="247"/>
      <c r="LEM253" s="247"/>
      <c r="LEN253" s="247"/>
      <c r="LEO253" s="247"/>
      <c r="LEP253" s="247"/>
      <c r="LEQ253" s="247"/>
      <c r="LER253" s="247"/>
      <c r="LES253" s="247"/>
      <c r="LET253" s="247"/>
      <c r="LEU253" s="247"/>
      <c r="LEV253" s="247"/>
      <c r="LEW253" s="247"/>
      <c r="LEX253" s="247"/>
      <c r="LEY253" s="247"/>
      <c r="LEZ253" s="247"/>
      <c r="LFA253" s="247"/>
      <c r="LFB253" s="247"/>
      <c r="LFC253" s="247"/>
      <c r="LFD253" s="247"/>
      <c r="LFE253" s="247"/>
      <c r="LFF253" s="247"/>
      <c r="LFG253" s="247"/>
      <c r="LFH253" s="247"/>
      <c r="LFI253" s="247"/>
      <c r="LFJ253" s="247"/>
      <c r="LFK253" s="247"/>
      <c r="LFL253" s="247"/>
      <c r="LFM253" s="247"/>
      <c r="LFN253" s="247"/>
      <c r="LFO253" s="247"/>
      <c r="LFP253" s="247"/>
      <c r="LFQ253" s="247"/>
      <c r="LFR253" s="247"/>
      <c r="LFS253" s="247"/>
      <c r="LFT253" s="247"/>
      <c r="LFU253" s="247"/>
      <c r="LFV253" s="247"/>
      <c r="LFW253" s="247"/>
      <c r="LFX253" s="247"/>
      <c r="LFY253" s="247"/>
      <c r="LFZ253" s="247"/>
      <c r="LGA253" s="247"/>
      <c r="LGB253" s="247"/>
      <c r="LGC253" s="247"/>
      <c r="LGD253" s="247"/>
      <c r="LGE253" s="247"/>
      <c r="LGF253" s="247"/>
      <c r="LGG253" s="247"/>
      <c r="LGH253" s="247"/>
      <c r="LGI253" s="247"/>
      <c r="LGJ253" s="247"/>
      <c r="LGK253" s="247"/>
      <c r="LGL253" s="247"/>
      <c r="LGM253" s="247"/>
      <c r="LGN253" s="247"/>
      <c r="LGO253" s="247"/>
      <c r="LGP253" s="247"/>
      <c r="LGQ253" s="247"/>
      <c r="LGR253" s="247"/>
      <c r="LGS253" s="247"/>
      <c r="LGT253" s="247"/>
      <c r="LGU253" s="247"/>
      <c r="LGV253" s="247"/>
      <c r="LGW253" s="247"/>
      <c r="LGX253" s="247"/>
      <c r="LGY253" s="247"/>
      <c r="LGZ253" s="247"/>
      <c r="LHA253" s="247"/>
      <c r="LHB253" s="247"/>
      <c r="LHC253" s="247"/>
      <c r="LHD253" s="247"/>
      <c r="LHE253" s="247"/>
      <c r="LHF253" s="247"/>
      <c r="LHG253" s="247"/>
      <c r="LHH253" s="247"/>
      <c r="LHI253" s="247"/>
      <c r="LHJ253" s="247"/>
      <c r="LHK253" s="247"/>
      <c r="LHL253" s="247"/>
      <c r="LHM253" s="247"/>
      <c r="LHN253" s="247"/>
      <c r="LHO253" s="247"/>
      <c r="LHP253" s="247"/>
      <c r="LHQ253" s="247"/>
      <c r="LHR253" s="247"/>
      <c r="LHS253" s="247"/>
      <c r="LHT253" s="247"/>
      <c r="LHU253" s="247"/>
      <c r="LHV253" s="247"/>
      <c r="LHW253" s="247"/>
      <c r="LHX253" s="247"/>
      <c r="LHY253" s="247"/>
      <c r="LHZ253" s="247"/>
      <c r="LIA253" s="247"/>
      <c r="LIB253" s="247"/>
      <c r="LIC253" s="247"/>
      <c r="LID253" s="247"/>
      <c r="LIE253" s="247"/>
      <c r="LIF253" s="247"/>
      <c r="LIG253" s="247"/>
      <c r="LIH253" s="247"/>
      <c r="LII253" s="247"/>
      <c r="LIJ253" s="247"/>
      <c r="LIK253" s="247"/>
      <c r="LIL253" s="247"/>
      <c r="LIM253" s="247"/>
      <c r="LIN253" s="247"/>
      <c r="LIO253" s="247"/>
      <c r="LIP253" s="247"/>
      <c r="LIQ253" s="247"/>
      <c r="LIR253" s="247"/>
      <c r="LIS253" s="247"/>
      <c r="LIT253" s="247"/>
      <c r="LIU253" s="247"/>
      <c r="LIV253" s="247"/>
      <c r="LIW253" s="247"/>
      <c r="LIX253" s="247"/>
      <c r="LIY253" s="247"/>
      <c r="LIZ253" s="247"/>
      <c r="LJA253" s="247"/>
      <c r="LJB253" s="247"/>
      <c r="LJC253" s="247"/>
      <c r="LJD253" s="247"/>
      <c r="LJE253" s="247"/>
      <c r="LJF253" s="247"/>
      <c r="LJG253" s="247"/>
      <c r="LJH253" s="247"/>
      <c r="LJI253" s="247"/>
      <c r="LJJ253" s="247"/>
      <c r="LJK253" s="247"/>
      <c r="LJL253" s="247"/>
      <c r="LJM253" s="247"/>
      <c r="LJN253" s="247"/>
      <c r="LJO253" s="247"/>
      <c r="LJP253" s="247"/>
      <c r="LJQ253" s="247"/>
      <c r="LJR253" s="247"/>
      <c r="LJS253" s="247"/>
      <c r="LJT253" s="247"/>
      <c r="LJU253" s="247"/>
      <c r="LJV253" s="247"/>
      <c r="LJW253" s="247"/>
      <c r="LJX253" s="247"/>
      <c r="LJY253" s="247"/>
      <c r="LJZ253" s="247"/>
      <c r="LKA253" s="247"/>
      <c r="LKB253" s="247"/>
      <c r="LKC253" s="247"/>
      <c r="LKD253" s="247"/>
      <c r="LKE253" s="247"/>
      <c r="LKF253" s="247"/>
      <c r="LKG253" s="247"/>
      <c r="LKH253" s="247"/>
      <c r="LKI253" s="247"/>
      <c r="LKJ253" s="247"/>
      <c r="LKK253" s="247"/>
      <c r="LKL253" s="247"/>
      <c r="LKM253" s="247"/>
      <c r="LKN253" s="247"/>
      <c r="LKO253" s="247"/>
      <c r="LKP253" s="247"/>
      <c r="LKQ253" s="247"/>
      <c r="LKR253" s="247"/>
      <c r="LKS253" s="247"/>
      <c r="LKT253" s="247"/>
      <c r="LKU253" s="247"/>
      <c r="LKV253" s="247"/>
      <c r="LKW253" s="247"/>
      <c r="LKX253" s="247"/>
      <c r="LKY253" s="247"/>
      <c r="LKZ253" s="247"/>
      <c r="LLA253" s="247"/>
      <c r="LLB253" s="247"/>
      <c r="LLC253" s="247"/>
      <c r="LLD253" s="247"/>
      <c r="LLE253" s="247"/>
      <c r="LLF253" s="247"/>
      <c r="LLG253" s="247"/>
      <c r="LLH253" s="247"/>
      <c r="LLI253" s="247"/>
      <c r="LLJ253" s="247"/>
      <c r="LLK253" s="247"/>
      <c r="LLL253" s="247"/>
      <c r="LLM253" s="247"/>
      <c r="LLN253" s="247"/>
      <c r="LLO253" s="247"/>
      <c r="LLP253" s="247"/>
      <c r="LLQ253" s="247"/>
      <c r="LLR253" s="247"/>
      <c r="LLS253" s="247"/>
      <c r="LLT253" s="247"/>
      <c r="LLU253" s="247"/>
      <c r="LLV253" s="247"/>
      <c r="LLW253" s="247"/>
      <c r="LLX253" s="247"/>
      <c r="LLY253" s="247"/>
      <c r="LLZ253" s="247"/>
      <c r="LMA253" s="247"/>
      <c r="LMB253" s="247"/>
      <c r="LMC253" s="247"/>
      <c r="LMD253" s="247"/>
      <c r="LME253" s="247"/>
      <c r="LMF253" s="247"/>
      <c r="LMG253" s="247"/>
      <c r="LMH253" s="247"/>
      <c r="LMI253" s="247"/>
      <c r="LMJ253" s="247"/>
      <c r="LMK253" s="247"/>
      <c r="LML253" s="247"/>
      <c r="LMM253" s="247"/>
      <c r="LMN253" s="247"/>
      <c r="LMO253" s="247"/>
      <c r="LMP253" s="247"/>
      <c r="LMQ253" s="247"/>
      <c r="LMR253" s="247"/>
      <c r="LMS253" s="247"/>
      <c r="LMT253" s="247"/>
      <c r="LMU253" s="247"/>
      <c r="LMV253" s="247"/>
      <c r="LMW253" s="247"/>
      <c r="LMX253" s="247"/>
      <c r="LMY253" s="247"/>
      <c r="LMZ253" s="247"/>
      <c r="LNA253" s="247"/>
      <c r="LNB253" s="247"/>
      <c r="LNC253" s="247"/>
      <c r="LND253" s="247"/>
      <c r="LNE253" s="247"/>
      <c r="LNF253" s="247"/>
      <c r="LNG253" s="247"/>
      <c r="LNH253" s="247"/>
      <c r="LNI253" s="247"/>
      <c r="LNJ253" s="247"/>
      <c r="LNK253" s="247"/>
      <c r="LNL253" s="247"/>
      <c r="LNM253" s="247"/>
      <c r="LNN253" s="247"/>
      <c r="LNO253" s="247"/>
      <c r="LNP253" s="247"/>
      <c r="LNQ253" s="247"/>
      <c r="LNR253" s="247"/>
      <c r="LNS253" s="247"/>
      <c r="LNT253" s="247"/>
      <c r="LNU253" s="247"/>
      <c r="LNV253" s="247"/>
      <c r="LNW253" s="247"/>
      <c r="LNX253" s="247"/>
      <c r="LNY253" s="247"/>
      <c r="LNZ253" s="247"/>
      <c r="LOA253" s="247"/>
      <c r="LOB253" s="247"/>
      <c r="LOC253" s="247"/>
      <c r="LOD253" s="247"/>
      <c r="LOE253" s="247"/>
      <c r="LOF253" s="247"/>
      <c r="LOG253" s="247"/>
      <c r="LOH253" s="247"/>
      <c r="LOI253" s="247"/>
      <c r="LOJ253" s="247"/>
      <c r="LOK253" s="247"/>
      <c r="LOL253" s="247"/>
      <c r="LOM253" s="247"/>
      <c r="LON253" s="247"/>
      <c r="LOO253" s="247"/>
      <c r="LOP253" s="247"/>
      <c r="LOQ253" s="247"/>
      <c r="LOR253" s="247"/>
      <c r="LOS253" s="247"/>
      <c r="LOT253" s="247"/>
      <c r="LOU253" s="247"/>
      <c r="LOV253" s="247"/>
      <c r="LOW253" s="247"/>
      <c r="LOX253" s="247"/>
      <c r="LOY253" s="247"/>
      <c r="LOZ253" s="247"/>
      <c r="LPA253" s="247"/>
      <c r="LPB253" s="247"/>
      <c r="LPC253" s="247"/>
      <c r="LPD253" s="247"/>
      <c r="LPE253" s="247"/>
      <c r="LPF253" s="247"/>
      <c r="LPG253" s="247"/>
      <c r="LPH253" s="247"/>
      <c r="LPI253" s="247"/>
      <c r="LPJ253" s="247"/>
      <c r="LPK253" s="247"/>
      <c r="LPL253" s="247"/>
      <c r="LPM253" s="247"/>
      <c r="LPN253" s="247"/>
      <c r="LPO253" s="247"/>
      <c r="LPP253" s="247"/>
      <c r="LPQ253" s="247"/>
      <c r="LPR253" s="247"/>
      <c r="LPS253" s="247"/>
      <c r="LPT253" s="247"/>
      <c r="LPU253" s="247"/>
      <c r="LPV253" s="247"/>
      <c r="LPW253" s="247"/>
      <c r="LPX253" s="247"/>
      <c r="LPY253" s="247"/>
      <c r="LPZ253" s="247"/>
      <c r="LQA253" s="247"/>
      <c r="LQB253" s="247"/>
      <c r="LQC253" s="247"/>
      <c r="LQD253" s="247"/>
      <c r="LQE253" s="247"/>
      <c r="LQF253" s="247"/>
      <c r="LQG253" s="247"/>
      <c r="LQH253" s="247"/>
      <c r="LQI253" s="247"/>
      <c r="LQJ253" s="247"/>
      <c r="LQK253" s="247"/>
      <c r="LQL253" s="247"/>
      <c r="LQM253" s="247"/>
      <c r="LQN253" s="247"/>
      <c r="LQO253" s="247"/>
      <c r="LQP253" s="247"/>
      <c r="LQQ253" s="247"/>
      <c r="LQR253" s="247"/>
      <c r="LQS253" s="247"/>
      <c r="LQT253" s="247"/>
      <c r="LQU253" s="247"/>
      <c r="LQV253" s="247"/>
      <c r="LQW253" s="247"/>
      <c r="LQX253" s="247"/>
      <c r="LQY253" s="247"/>
      <c r="LQZ253" s="247"/>
      <c r="LRA253" s="247"/>
      <c r="LRB253" s="247"/>
      <c r="LRC253" s="247"/>
      <c r="LRD253" s="247"/>
      <c r="LRE253" s="247"/>
      <c r="LRF253" s="247"/>
      <c r="LRG253" s="247"/>
      <c r="LRH253" s="247"/>
      <c r="LRI253" s="247"/>
      <c r="LRJ253" s="247"/>
      <c r="LRK253" s="247"/>
      <c r="LRL253" s="247"/>
      <c r="LRM253" s="247"/>
      <c r="LRN253" s="247"/>
      <c r="LRO253" s="247"/>
      <c r="LRP253" s="247"/>
      <c r="LRQ253" s="247"/>
      <c r="LRR253" s="247"/>
      <c r="LRS253" s="247"/>
      <c r="LRT253" s="247"/>
      <c r="LRU253" s="247"/>
      <c r="LRV253" s="247"/>
      <c r="LRW253" s="247"/>
      <c r="LRX253" s="247"/>
      <c r="LRY253" s="247"/>
      <c r="LRZ253" s="247"/>
      <c r="LSA253" s="247"/>
      <c r="LSB253" s="247"/>
      <c r="LSC253" s="247"/>
      <c r="LSD253" s="247"/>
      <c r="LSE253" s="247"/>
      <c r="LSF253" s="247"/>
      <c r="LSG253" s="247"/>
      <c r="LSH253" s="247"/>
      <c r="LSI253" s="247"/>
      <c r="LSJ253" s="247"/>
      <c r="LSK253" s="247"/>
      <c r="LSL253" s="247"/>
      <c r="LSM253" s="247"/>
      <c r="LSN253" s="247"/>
      <c r="LSO253" s="247"/>
      <c r="LSP253" s="247"/>
      <c r="LSQ253" s="247"/>
      <c r="LSR253" s="247"/>
      <c r="LSS253" s="247"/>
      <c r="LST253" s="247"/>
      <c r="LSU253" s="247"/>
      <c r="LSV253" s="247"/>
      <c r="LSW253" s="247"/>
      <c r="LSX253" s="247"/>
      <c r="LSY253" s="247"/>
      <c r="LSZ253" s="247"/>
      <c r="LTA253" s="247"/>
      <c r="LTB253" s="247"/>
      <c r="LTC253" s="247"/>
      <c r="LTD253" s="247"/>
      <c r="LTE253" s="247"/>
      <c r="LTF253" s="247"/>
      <c r="LTG253" s="247"/>
      <c r="LTH253" s="247"/>
      <c r="LTI253" s="247"/>
      <c r="LTJ253" s="247"/>
      <c r="LTK253" s="247"/>
      <c r="LTL253" s="247"/>
      <c r="LTM253" s="247"/>
      <c r="LTN253" s="247"/>
      <c r="LTO253" s="247"/>
      <c r="LTP253" s="247"/>
      <c r="LTQ253" s="247"/>
      <c r="LTR253" s="247"/>
      <c r="LTS253" s="247"/>
      <c r="LTT253" s="247"/>
      <c r="LTU253" s="247"/>
      <c r="LTV253" s="247"/>
      <c r="LTW253" s="247"/>
      <c r="LTX253" s="247"/>
      <c r="LTY253" s="247"/>
      <c r="LTZ253" s="247"/>
      <c r="LUA253" s="247"/>
      <c r="LUB253" s="247"/>
      <c r="LUC253" s="247"/>
      <c r="LUD253" s="247"/>
      <c r="LUE253" s="247"/>
      <c r="LUF253" s="247"/>
      <c r="LUG253" s="247"/>
      <c r="LUH253" s="247"/>
      <c r="LUI253" s="247"/>
      <c r="LUJ253" s="247"/>
      <c r="LUK253" s="247"/>
      <c r="LUL253" s="247"/>
      <c r="LUM253" s="247"/>
      <c r="LUN253" s="247"/>
      <c r="LUO253" s="247"/>
      <c r="LUP253" s="247"/>
      <c r="LUQ253" s="247"/>
      <c r="LUR253" s="247"/>
      <c r="LUS253" s="247"/>
      <c r="LUT253" s="247"/>
      <c r="LUU253" s="247"/>
      <c r="LUV253" s="247"/>
      <c r="LUW253" s="247"/>
      <c r="LUX253" s="247"/>
      <c r="LUY253" s="247"/>
      <c r="LUZ253" s="247"/>
      <c r="LVA253" s="247"/>
      <c r="LVB253" s="247"/>
      <c r="LVC253" s="247"/>
      <c r="LVD253" s="247"/>
      <c r="LVE253" s="247"/>
      <c r="LVF253" s="247"/>
      <c r="LVG253" s="247"/>
      <c r="LVH253" s="247"/>
      <c r="LVI253" s="247"/>
      <c r="LVJ253" s="247"/>
      <c r="LVK253" s="247"/>
      <c r="LVL253" s="247"/>
      <c r="LVM253" s="247"/>
      <c r="LVN253" s="247"/>
      <c r="LVO253" s="247"/>
      <c r="LVP253" s="247"/>
      <c r="LVQ253" s="247"/>
      <c r="LVR253" s="247"/>
      <c r="LVS253" s="247"/>
      <c r="LVT253" s="247"/>
      <c r="LVU253" s="247"/>
      <c r="LVV253" s="247"/>
      <c r="LVW253" s="247"/>
      <c r="LVX253" s="247"/>
      <c r="LVY253" s="247"/>
      <c r="LVZ253" s="247"/>
      <c r="LWA253" s="247"/>
      <c r="LWB253" s="247"/>
      <c r="LWC253" s="247"/>
      <c r="LWD253" s="247"/>
      <c r="LWE253" s="247"/>
      <c r="LWF253" s="247"/>
      <c r="LWG253" s="247"/>
      <c r="LWH253" s="247"/>
      <c r="LWI253" s="247"/>
      <c r="LWJ253" s="247"/>
      <c r="LWK253" s="247"/>
      <c r="LWL253" s="247"/>
      <c r="LWM253" s="247"/>
      <c r="LWN253" s="247"/>
      <c r="LWO253" s="247"/>
      <c r="LWP253" s="247"/>
      <c r="LWQ253" s="247"/>
      <c r="LWR253" s="247"/>
      <c r="LWS253" s="247"/>
      <c r="LWT253" s="247"/>
      <c r="LWU253" s="247"/>
      <c r="LWV253" s="247"/>
      <c r="LWW253" s="247"/>
      <c r="LWX253" s="247"/>
      <c r="LWY253" s="247"/>
      <c r="LWZ253" s="247"/>
      <c r="LXA253" s="247"/>
      <c r="LXB253" s="247"/>
      <c r="LXC253" s="247"/>
      <c r="LXD253" s="247"/>
      <c r="LXE253" s="247"/>
      <c r="LXF253" s="247"/>
      <c r="LXG253" s="247"/>
      <c r="LXH253" s="247"/>
      <c r="LXI253" s="247"/>
      <c r="LXJ253" s="247"/>
      <c r="LXK253" s="247"/>
      <c r="LXL253" s="247"/>
      <c r="LXM253" s="247"/>
      <c r="LXN253" s="247"/>
      <c r="LXO253" s="247"/>
      <c r="LXP253" s="247"/>
      <c r="LXQ253" s="247"/>
      <c r="LXR253" s="247"/>
      <c r="LXS253" s="247"/>
      <c r="LXT253" s="247"/>
      <c r="LXU253" s="247"/>
      <c r="LXV253" s="247"/>
      <c r="LXW253" s="247"/>
      <c r="LXX253" s="247"/>
      <c r="LXY253" s="247"/>
      <c r="LXZ253" s="247"/>
      <c r="LYA253" s="247"/>
      <c r="LYB253" s="247"/>
      <c r="LYC253" s="247"/>
      <c r="LYD253" s="247"/>
      <c r="LYE253" s="247"/>
      <c r="LYF253" s="247"/>
      <c r="LYG253" s="247"/>
      <c r="LYH253" s="247"/>
      <c r="LYI253" s="247"/>
      <c r="LYJ253" s="247"/>
      <c r="LYK253" s="247"/>
      <c r="LYL253" s="247"/>
      <c r="LYM253" s="247"/>
      <c r="LYN253" s="247"/>
      <c r="LYO253" s="247"/>
      <c r="LYP253" s="247"/>
      <c r="LYQ253" s="247"/>
      <c r="LYR253" s="247"/>
      <c r="LYS253" s="247"/>
      <c r="LYT253" s="247"/>
      <c r="LYU253" s="247"/>
      <c r="LYV253" s="247"/>
      <c r="LYW253" s="247"/>
      <c r="LYX253" s="247"/>
      <c r="LYY253" s="247"/>
      <c r="LYZ253" s="247"/>
      <c r="LZA253" s="247"/>
      <c r="LZB253" s="247"/>
      <c r="LZC253" s="247"/>
      <c r="LZD253" s="247"/>
      <c r="LZE253" s="247"/>
      <c r="LZF253" s="247"/>
      <c r="LZG253" s="247"/>
      <c r="LZH253" s="247"/>
      <c r="LZI253" s="247"/>
      <c r="LZJ253" s="247"/>
      <c r="LZK253" s="247"/>
      <c r="LZL253" s="247"/>
      <c r="LZM253" s="247"/>
      <c r="LZN253" s="247"/>
      <c r="LZO253" s="247"/>
      <c r="LZP253" s="247"/>
      <c r="LZQ253" s="247"/>
      <c r="LZR253" s="247"/>
      <c r="LZS253" s="247"/>
      <c r="LZT253" s="247"/>
      <c r="LZU253" s="247"/>
      <c r="LZV253" s="247"/>
      <c r="LZW253" s="247"/>
      <c r="LZX253" s="247"/>
      <c r="LZY253" s="247"/>
      <c r="LZZ253" s="247"/>
      <c r="MAA253" s="247"/>
      <c r="MAB253" s="247"/>
      <c r="MAC253" s="247"/>
      <c r="MAD253" s="247"/>
      <c r="MAE253" s="247"/>
      <c r="MAF253" s="247"/>
      <c r="MAG253" s="247"/>
      <c r="MAH253" s="247"/>
      <c r="MAI253" s="247"/>
      <c r="MAJ253" s="247"/>
      <c r="MAK253" s="247"/>
      <c r="MAL253" s="247"/>
      <c r="MAM253" s="247"/>
      <c r="MAN253" s="247"/>
      <c r="MAO253" s="247"/>
      <c r="MAP253" s="247"/>
      <c r="MAQ253" s="247"/>
      <c r="MAR253" s="247"/>
      <c r="MAS253" s="247"/>
      <c r="MAT253" s="247"/>
      <c r="MAU253" s="247"/>
      <c r="MAV253" s="247"/>
      <c r="MAW253" s="247"/>
      <c r="MAX253" s="247"/>
      <c r="MAY253" s="247"/>
      <c r="MAZ253" s="247"/>
      <c r="MBA253" s="247"/>
      <c r="MBB253" s="247"/>
      <c r="MBC253" s="247"/>
      <c r="MBD253" s="247"/>
      <c r="MBE253" s="247"/>
      <c r="MBF253" s="247"/>
      <c r="MBG253" s="247"/>
      <c r="MBH253" s="247"/>
      <c r="MBI253" s="247"/>
      <c r="MBJ253" s="247"/>
      <c r="MBK253" s="247"/>
      <c r="MBL253" s="247"/>
      <c r="MBM253" s="247"/>
      <c r="MBN253" s="247"/>
      <c r="MBO253" s="247"/>
      <c r="MBP253" s="247"/>
      <c r="MBQ253" s="247"/>
      <c r="MBR253" s="247"/>
      <c r="MBS253" s="247"/>
      <c r="MBT253" s="247"/>
      <c r="MBU253" s="247"/>
      <c r="MBV253" s="247"/>
      <c r="MBW253" s="247"/>
      <c r="MBX253" s="247"/>
      <c r="MBY253" s="247"/>
      <c r="MBZ253" s="247"/>
      <c r="MCA253" s="247"/>
      <c r="MCB253" s="247"/>
      <c r="MCC253" s="247"/>
      <c r="MCD253" s="247"/>
      <c r="MCE253" s="247"/>
      <c r="MCF253" s="247"/>
      <c r="MCG253" s="247"/>
      <c r="MCH253" s="247"/>
      <c r="MCI253" s="247"/>
      <c r="MCJ253" s="247"/>
      <c r="MCK253" s="247"/>
      <c r="MCL253" s="247"/>
      <c r="MCM253" s="247"/>
      <c r="MCN253" s="247"/>
      <c r="MCO253" s="247"/>
      <c r="MCP253" s="247"/>
      <c r="MCQ253" s="247"/>
      <c r="MCR253" s="247"/>
      <c r="MCS253" s="247"/>
      <c r="MCT253" s="247"/>
      <c r="MCU253" s="247"/>
      <c r="MCV253" s="247"/>
      <c r="MCW253" s="247"/>
      <c r="MCX253" s="247"/>
      <c r="MCY253" s="247"/>
      <c r="MCZ253" s="247"/>
      <c r="MDA253" s="247"/>
      <c r="MDB253" s="247"/>
      <c r="MDC253" s="247"/>
      <c r="MDD253" s="247"/>
      <c r="MDE253" s="247"/>
      <c r="MDF253" s="247"/>
      <c r="MDG253" s="247"/>
      <c r="MDH253" s="247"/>
      <c r="MDI253" s="247"/>
      <c r="MDJ253" s="247"/>
      <c r="MDK253" s="247"/>
      <c r="MDL253" s="247"/>
      <c r="MDM253" s="247"/>
      <c r="MDN253" s="247"/>
      <c r="MDO253" s="247"/>
      <c r="MDP253" s="247"/>
      <c r="MDQ253" s="247"/>
      <c r="MDR253" s="247"/>
      <c r="MDS253" s="247"/>
      <c r="MDT253" s="247"/>
      <c r="MDU253" s="247"/>
      <c r="MDV253" s="247"/>
      <c r="MDW253" s="247"/>
      <c r="MDX253" s="247"/>
      <c r="MDY253" s="247"/>
      <c r="MDZ253" s="247"/>
      <c r="MEA253" s="247"/>
      <c r="MEB253" s="247"/>
      <c r="MEC253" s="247"/>
      <c r="MED253" s="247"/>
      <c r="MEE253" s="247"/>
      <c r="MEF253" s="247"/>
      <c r="MEG253" s="247"/>
      <c r="MEH253" s="247"/>
      <c r="MEI253" s="247"/>
      <c r="MEJ253" s="247"/>
      <c r="MEK253" s="247"/>
      <c r="MEL253" s="247"/>
      <c r="MEM253" s="247"/>
      <c r="MEN253" s="247"/>
      <c r="MEO253" s="247"/>
      <c r="MEP253" s="247"/>
      <c r="MEQ253" s="247"/>
      <c r="MER253" s="247"/>
      <c r="MES253" s="247"/>
      <c r="MET253" s="247"/>
      <c r="MEU253" s="247"/>
      <c r="MEV253" s="247"/>
      <c r="MEW253" s="247"/>
      <c r="MEX253" s="247"/>
      <c r="MEY253" s="247"/>
      <c r="MEZ253" s="247"/>
      <c r="MFA253" s="247"/>
      <c r="MFB253" s="247"/>
      <c r="MFC253" s="247"/>
      <c r="MFD253" s="247"/>
      <c r="MFE253" s="247"/>
      <c r="MFF253" s="247"/>
      <c r="MFG253" s="247"/>
      <c r="MFH253" s="247"/>
      <c r="MFI253" s="247"/>
      <c r="MFJ253" s="247"/>
      <c r="MFK253" s="247"/>
      <c r="MFL253" s="247"/>
      <c r="MFM253" s="247"/>
      <c r="MFN253" s="247"/>
      <c r="MFO253" s="247"/>
      <c r="MFP253" s="247"/>
      <c r="MFQ253" s="247"/>
      <c r="MFR253" s="247"/>
      <c r="MFS253" s="247"/>
      <c r="MFT253" s="247"/>
      <c r="MFU253" s="247"/>
      <c r="MFV253" s="247"/>
      <c r="MFW253" s="247"/>
      <c r="MFX253" s="247"/>
      <c r="MFY253" s="247"/>
      <c r="MFZ253" s="247"/>
      <c r="MGA253" s="247"/>
      <c r="MGB253" s="247"/>
      <c r="MGC253" s="247"/>
      <c r="MGD253" s="247"/>
      <c r="MGE253" s="247"/>
      <c r="MGF253" s="247"/>
      <c r="MGG253" s="247"/>
      <c r="MGH253" s="247"/>
      <c r="MGI253" s="247"/>
      <c r="MGJ253" s="247"/>
      <c r="MGK253" s="247"/>
      <c r="MGL253" s="247"/>
      <c r="MGM253" s="247"/>
      <c r="MGN253" s="247"/>
      <c r="MGO253" s="247"/>
      <c r="MGP253" s="247"/>
      <c r="MGQ253" s="247"/>
      <c r="MGR253" s="247"/>
      <c r="MGS253" s="247"/>
      <c r="MGT253" s="247"/>
      <c r="MGU253" s="247"/>
      <c r="MGV253" s="247"/>
      <c r="MGW253" s="247"/>
      <c r="MGX253" s="247"/>
      <c r="MGY253" s="247"/>
      <c r="MGZ253" s="247"/>
      <c r="MHA253" s="247"/>
      <c r="MHB253" s="247"/>
      <c r="MHC253" s="247"/>
      <c r="MHD253" s="247"/>
      <c r="MHE253" s="247"/>
      <c r="MHF253" s="247"/>
      <c r="MHG253" s="247"/>
      <c r="MHH253" s="247"/>
      <c r="MHI253" s="247"/>
      <c r="MHJ253" s="247"/>
      <c r="MHK253" s="247"/>
      <c r="MHL253" s="247"/>
      <c r="MHM253" s="247"/>
      <c r="MHN253" s="247"/>
      <c r="MHO253" s="247"/>
      <c r="MHP253" s="247"/>
      <c r="MHQ253" s="247"/>
      <c r="MHR253" s="247"/>
      <c r="MHS253" s="247"/>
      <c r="MHT253" s="247"/>
      <c r="MHU253" s="247"/>
      <c r="MHV253" s="247"/>
      <c r="MHW253" s="247"/>
      <c r="MHX253" s="247"/>
      <c r="MHY253" s="247"/>
      <c r="MHZ253" s="247"/>
      <c r="MIA253" s="247"/>
      <c r="MIB253" s="247"/>
      <c r="MIC253" s="247"/>
      <c r="MID253" s="247"/>
      <c r="MIE253" s="247"/>
      <c r="MIF253" s="247"/>
      <c r="MIG253" s="247"/>
      <c r="MIH253" s="247"/>
      <c r="MII253" s="247"/>
      <c r="MIJ253" s="247"/>
      <c r="MIK253" s="247"/>
      <c r="MIL253" s="247"/>
      <c r="MIM253" s="247"/>
      <c r="MIN253" s="247"/>
      <c r="MIO253" s="247"/>
      <c r="MIP253" s="247"/>
      <c r="MIQ253" s="247"/>
      <c r="MIR253" s="247"/>
      <c r="MIS253" s="247"/>
      <c r="MIT253" s="247"/>
      <c r="MIU253" s="247"/>
      <c r="MIV253" s="247"/>
      <c r="MIW253" s="247"/>
      <c r="MIX253" s="247"/>
      <c r="MIY253" s="247"/>
      <c r="MIZ253" s="247"/>
      <c r="MJA253" s="247"/>
      <c r="MJB253" s="247"/>
      <c r="MJC253" s="247"/>
      <c r="MJD253" s="247"/>
      <c r="MJE253" s="247"/>
      <c r="MJF253" s="247"/>
      <c r="MJG253" s="247"/>
      <c r="MJH253" s="247"/>
      <c r="MJI253" s="247"/>
      <c r="MJJ253" s="247"/>
      <c r="MJK253" s="247"/>
      <c r="MJL253" s="247"/>
      <c r="MJM253" s="247"/>
      <c r="MJN253" s="247"/>
      <c r="MJO253" s="247"/>
      <c r="MJP253" s="247"/>
      <c r="MJQ253" s="247"/>
      <c r="MJR253" s="247"/>
      <c r="MJS253" s="247"/>
      <c r="MJT253" s="247"/>
      <c r="MJU253" s="247"/>
      <c r="MJV253" s="247"/>
      <c r="MJW253" s="247"/>
      <c r="MJX253" s="247"/>
      <c r="MJY253" s="247"/>
      <c r="MJZ253" s="247"/>
      <c r="MKA253" s="247"/>
      <c r="MKB253" s="247"/>
      <c r="MKC253" s="247"/>
      <c r="MKD253" s="247"/>
      <c r="MKE253" s="247"/>
      <c r="MKF253" s="247"/>
      <c r="MKG253" s="247"/>
      <c r="MKH253" s="247"/>
      <c r="MKI253" s="247"/>
      <c r="MKJ253" s="247"/>
      <c r="MKK253" s="247"/>
      <c r="MKL253" s="247"/>
      <c r="MKM253" s="247"/>
      <c r="MKN253" s="247"/>
      <c r="MKO253" s="247"/>
      <c r="MKP253" s="247"/>
      <c r="MKQ253" s="247"/>
      <c r="MKR253" s="247"/>
      <c r="MKS253" s="247"/>
      <c r="MKT253" s="247"/>
      <c r="MKU253" s="247"/>
      <c r="MKV253" s="247"/>
      <c r="MKW253" s="247"/>
      <c r="MKX253" s="247"/>
      <c r="MKY253" s="247"/>
      <c r="MKZ253" s="247"/>
      <c r="MLA253" s="247"/>
      <c r="MLB253" s="247"/>
      <c r="MLC253" s="247"/>
      <c r="MLD253" s="247"/>
      <c r="MLE253" s="247"/>
      <c r="MLF253" s="247"/>
      <c r="MLG253" s="247"/>
      <c r="MLH253" s="247"/>
      <c r="MLI253" s="247"/>
      <c r="MLJ253" s="247"/>
      <c r="MLK253" s="247"/>
      <c r="MLL253" s="247"/>
      <c r="MLM253" s="247"/>
      <c r="MLN253" s="247"/>
      <c r="MLO253" s="247"/>
      <c r="MLP253" s="247"/>
      <c r="MLQ253" s="247"/>
      <c r="MLR253" s="247"/>
      <c r="MLS253" s="247"/>
      <c r="MLT253" s="247"/>
      <c r="MLU253" s="247"/>
      <c r="MLV253" s="247"/>
      <c r="MLW253" s="247"/>
      <c r="MLX253" s="247"/>
      <c r="MLY253" s="247"/>
      <c r="MLZ253" s="247"/>
      <c r="MMA253" s="247"/>
      <c r="MMB253" s="247"/>
      <c r="MMC253" s="247"/>
      <c r="MMD253" s="247"/>
      <c r="MME253" s="247"/>
      <c r="MMF253" s="247"/>
      <c r="MMG253" s="247"/>
      <c r="MMH253" s="247"/>
      <c r="MMI253" s="247"/>
      <c r="MMJ253" s="247"/>
      <c r="MMK253" s="247"/>
      <c r="MML253" s="247"/>
      <c r="MMM253" s="247"/>
      <c r="MMN253" s="247"/>
      <c r="MMO253" s="247"/>
      <c r="MMP253" s="247"/>
      <c r="MMQ253" s="247"/>
      <c r="MMR253" s="247"/>
      <c r="MMS253" s="247"/>
      <c r="MMT253" s="247"/>
      <c r="MMU253" s="247"/>
      <c r="MMV253" s="247"/>
      <c r="MMW253" s="247"/>
      <c r="MMX253" s="247"/>
      <c r="MMY253" s="247"/>
      <c r="MMZ253" s="247"/>
      <c r="MNA253" s="247"/>
      <c r="MNB253" s="247"/>
      <c r="MNC253" s="247"/>
      <c r="MND253" s="247"/>
      <c r="MNE253" s="247"/>
      <c r="MNF253" s="247"/>
      <c r="MNG253" s="247"/>
      <c r="MNH253" s="247"/>
      <c r="MNI253" s="247"/>
      <c r="MNJ253" s="247"/>
      <c r="MNK253" s="247"/>
      <c r="MNL253" s="247"/>
      <c r="MNM253" s="247"/>
      <c r="MNN253" s="247"/>
      <c r="MNO253" s="247"/>
      <c r="MNP253" s="247"/>
      <c r="MNQ253" s="247"/>
      <c r="MNR253" s="247"/>
      <c r="MNS253" s="247"/>
      <c r="MNT253" s="247"/>
      <c r="MNU253" s="247"/>
      <c r="MNV253" s="247"/>
      <c r="MNW253" s="247"/>
      <c r="MNX253" s="247"/>
      <c r="MNY253" s="247"/>
      <c r="MNZ253" s="247"/>
      <c r="MOA253" s="247"/>
      <c r="MOB253" s="247"/>
      <c r="MOC253" s="247"/>
      <c r="MOD253" s="247"/>
      <c r="MOE253" s="247"/>
      <c r="MOF253" s="247"/>
      <c r="MOG253" s="247"/>
      <c r="MOH253" s="247"/>
      <c r="MOI253" s="247"/>
      <c r="MOJ253" s="247"/>
      <c r="MOK253" s="247"/>
      <c r="MOL253" s="247"/>
      <c r="MOM253" s="247"/>
      <c r="MON253" s="247"/>
      <c r="MOO253" s="247"/>
      <c r="MOP253" s="247"/>
      <c r="MOQ253" s="247"/>
      <c r="MOR253" s="247"/>
      <c r="MOS253" s="247"/>
      <c r="MOT253" s="247"/>
      <c r="MOU253" s="247"/>
      <c r="MOV253" s="247"/>
      <c r="MOW253" s="247"/>
      <c r="MOX253" s="247"/>
      <c r="MOY253" s="247"/>
      <c r="MOZ253" s="247"/>
      <c r="MPA253" s="247"/>
      <c r="MPB253" s="247"/>
      <c r="MPC253" s="247"/>
      <c r="MPD253" s="247"/>
      <c r="MPE253" s="247"/>
      <c r="MPF253" s="247"/>
      <c r="MPG253" s="247"/>
      <c r="MPH253" s="247"/>
      <c r="MPI253" s="247"/>
      <c r="MPJ253" s="247"/>
      <c r="MPK253" s="247"/>
      <c r="MPL253" s="247"/>
      <c r="MPM253" s="247"/>
      <c r="MPN253" s="247"/>
      <c r="MPO253" s="247"/>
      <c r="MPP253" s="247"/>
      <c r="MPQ253" s="247"/>
      <c r="MPR253" s="247"/>
      <c r="MPS253" s="247"/>
      <c r="MPT253" s="247"/>
      <c r="MPU253" s="247"/>
      <c r="MPV253" s="247"/>
      <c r="MPW253" s="247"/>
      <c r="MPX253" s="247"/>
      <c r="MPY253" s="247"/>
      <c r="MPZ253" s="247"/>
      <c r="MQA253" s="247"/>
      <c r="MQB253" s="247"/>
      <c r="MQC253" s="247"/>
      <c r="MQD253" s="247"/>
      <c r="MQE253" s="247"/>
      <c r="MQF253" s="247"/>
      <c r="MQG253" s="247"/>
      <c r="MQH253" s="247"/>
      <c r="MQI253" s="247"/>
      <c r="MQJ253" s="247"/>
      <c r="MQK253" s="247"/>
      <c r="MQL253" s="247"/>
      <c r="MQM253" s="247"/>
      <c r="MQN253" s="247"/>
      <c r="MQO253" s="247"/>
      <c r="MQP253" s="247"/>
      <c r="MQQ253" s="247"/>
      <c r="MQR253" s="247"/>
      <c r="MQS253" s="247"/>
      <c r="MQT253" s="247"/>
      <c r="MQU253" s="247"/>
      <c r="MQV253" s="247"/>
      <c r="MQW253" s="247"/>
      <c r="MQX253" s="247"/>
      <c r="MQY253" s="247"/>
      <c r="MQZ253" s="247"/>
      <c r="MRA253" s="247"/>
      <c r="MRB253" s="247"/>
      <c r="MRC253" s="247"/>
      <c r="MRD253" s="247"/>
      <c r="MRE253" s="247"/>
      <c r="MRF253" s="247"/>
      <c r="MRG253" s="247"/>
      <c r="MRH253" s="247"/>
      <c r="MRI253" s="247"/>
      <c r="MRJ253" s="247"/>
      <c r="MRK253" s="247"/>
      <c r="MRL253" s="247"/>
      <c r="MRM253" s="247"/>
      <c r="MRN253" s="247"/>
      <c r="MRO253" s="247"/>
      <c r="MRP253" s="247"/>
      <c r="MRQ253" s="247"/>
      <c r="MRR253" s="247"/>
      <c r="MRS253" s="247"/>
      <c r="MRT253" s="247"/>
      <c r="MRU253" s="247"/>
      <c r="MRV253" s="247"/>
      <c r="MRW253" s="247"/>
      <c r="MRX253" s="247"/>
      <c r="MRY253" s="247"/>
      <c r="MRZ253" s="247"/>
      <c r="MSA253" s="247"/>
      <c r="MSB253" s="247"/>
      <c r="MSC253" s="247"/>
      <c r="MSD253" s="247"/>
      <c r="MSE253" s="247"/>
      <c r="MSF253" s="247"/>
      <c r="MSG253" s="247"/>
      <c r="MSH253" s="247"/>
      <c r="MSI253" s="247"/>
      <c r="MSJ253" s="247"/>
      <c r="MSK253" s="247"/>
      <c r="MSL253" s="247"/>
      <c r="MSM253" s="247"/>
      <c r="MSN253" s="247"/>
      <c r="MSO253" s="247"/>
      <c r="MSP253" s="247"/>
      <c r="MSQ253" s="247"/>
      <c r="MSR253" s="247"/>
      <c r="MSS253" s="247"/>
      <c r="MST253" s="247"/>
      <c r="MSU253" s="247"/>
      <c r="MSV253" s="247"/>
      <c r="MSW253" s="247"/>
      <c r="MSX253" s="247"/>
      <c r="MSY253" s="247"/>
      <c r="MSZ253" s="247"/>
      <c r="MTA253" s="247"/>
      <c r="MTB253" s="247"/>
      <c r="MTC253" s="247"/>
      <c r="MTD253" s="247"/>
      <c r="MTE253" s="247"/>
      <c r="MTF253" s="247"/>
      <c r="MTG253" s="247"/>
      <c r="MTH253" s="247"/>
      <c r="MTI253" s="247"/>
      <c r="MTJ253" s="247"/>
      <c r="MTK253" s="247"/>
      <c r="MTL253" s="247"/>
      <c r="MTM253" s="247"/>
      <c r="MTN253" s="247"/>
      <c r="MTO253" s="247"/>
      <c r="MTP253" s="247"/>
      <c r="MTQ253" s="247"/>
      <c r="MTR253" s="247"/>
      <c r="MTS253" s="247"/>
      <c r="MTT253" s="247"/>
      <c r="MTU253" s="247"/>
      <c r="MTV253" s="247"/>
      <c r="MTW253" s="247"/>
      <c r="MTX253" s="247"/>
      <c r="MTY253" s="247"/>
      <c r="MTZ253" s="247"/>
      <c r="MUA253" s="247"/>
      <c r="MUB253" s="247"/>
      <c r="MUC253" s="247"/>
      <c r="MUD253" s="247"/>
      <c r="MUE253" s="247"/>
      <c r="MUF253" s="247"/>
      <c r="MUG253" s="247"/>
      <c r="MUH253" s="247"/>
      <c r="MUI253" s="247"/>
      <c r="MUJ253" s="247"/>
      <c r="MUK253" s="247"/>
      <c r="MUL253" s="247"/>
      <c r="MUM253" s="247"/>
      <c r="MUN253" s="247"/>
      <c r="MUO253" s="247"/>
      <c r="MUP253" s="247"/>
      <c r="MUQ253" s="247"/>
      <c r="MUR253" s="247"/>
      <c r="MUS253" s="247"/>
      <c r="MUT253" s="247"/>
      <c r="MUU253" s="247"/>
      <c r="MUV253" s="247"/>
      <c r="MUW253" s="247"/>
      <c r="MUX253" s="247"/>
      <c r="MUY253" s="247"/>
      <c r="MUZ253" s="247"/>
      <c r="MVA253" s="247"/>
      <c r="MVB253" s="247"/>
      <c r="MVC253" s="247"/>
      <c r="MVD253" s="247"/>
      <c r="MVE253" s="247"/>
      <c r="MVF253" s="247"/>
      <c r="MVG253" s="247"/>
      <c r="MVH253" s="247"/>
      <c r="MVI253" s="247"/>
      <c r="MVJ253" s="247"/>
      <c r="MVK253" s="247"/>
      <c r="MVL253" s="247"/>
      <c r="MVM253" s="247"/>
      <c r="MVN253" s="247"/>
      <c r="MVO253" s="247"/>
      <c r="MVP253" s="247"/>
      <c r="MVQ253" s="247"/>
      <c r="MVR253" s="247"/>
      <c r="MVS253" s="247"/>
      <c r="MVT253" s="247"/>
      <c r="MVU253" s="247"/>
      <c r="MVV253" s="247"/>
      <c r="MVW253" s="247"/>
      <c r="MVX253" s="247"/>
      <c r="MVY253" s="247"/>
      <c r="MVZ253" s="247"/>
      <c r="MWA253" s="247"/>
      <c r="MWB253" s="247"/>
      <c r="MWC253" s="247"/>
      <c r="MWD253" s="247"/>
      <c r="MWE253" s="247"/>
      <c r="MWF253" s="247"/>
      <c r="MWG253" s="247"/>
      <c r="MWH253" s="247"/>
      <c r="MWI253" s="247"/>
      <c r="MWJ253" s="247"/>
      <c r="MWK253" s="247"/>
      <c r="MWL253" s="247"/>
      <c r="MWM253" s="247"/>
      <c r="MWN253" s="247"/>
      <c r="MWO253" s="247"/>
      <c r="MWP253" s="247"/>
      <c r="MWQ253" s="247"/>
      <c r="MWR253" s="247"/>
      <c r="MWS253" s="247"/>
      <c r="MWT253" s="247"/>
      <c r="MWU253" s="247"/>
      <c r="MWV253" s="247"/>
      <c r="MWW253" s="247"/>
      <c r="MWX253" s="247"/>
      <c r="MWY253" s="247"/>
      <c r="MWZ253" s="247"/>
      <c r="MXA253" s="247"/>
      <c r="MXB253" s="247"/>
      <c r="MXC253" s="247"/>
      <c r="MXD253" s="247"/>
      <c r="MXE253" s="247"/>
      <c r="MXF253" s="247"/>
      <c r="MXG253" s="247"/>
      <c r="MXH253" s="247"/>
      <c r="MXI253" s="247"/>
      <c r="MXJ253" s="247"/>
      <c r="MXK253" s="247"/>
      <c r="MXL253" s="247"/>
      <c r="MXM253" s="247"/>
      <c r="MXN253" s="247"/>
      <c r="MXO253" s="247"/>
      <c r="MXP253" s="247"/>
      <c r="MXQ253" s="247"/>
      <c r="MXR253" s="247"/>
      <c r="MXS253" s="247"/>
      <c r="MXT253" s="247"/>
      <c r="MXU253" s="247"/>
      <c r="MXV253" s="247"/>
      <c r="MXW253" s="247"/>
      <c r="MXX253" s="247"/>
      <c r="MXY253" s="247"/>
      <c r="MXZ253" s="247"/>
      <c r="MYA253" s="247"/>
      <c r="MYB253" s="247"/>
      <c r="MYC253" s="247"/>
      <c r="MYD253" s="247"/>
      <c r="MYE253" s="247"/>
      <c r="MYF253" s="247"/>
      <c r="MYG253" s="247"/>
      <c r="MYH253" s="247"/>
      <c r="MYI253" s="247"/>
      <c r="MYJ253" s="247"/>
      <c r="MYK253" s="247"/>
      <c r="MYL253" s="247"/>
      <c r="MYM253" s="247"/>
      <c r="MYN253" s="247"/>
      <c r="MYO253" s="247"/>
      <c r="MYP253" s="247"/>
      <c r="MYQ253" s="247"/>
      <c r="MYR253" s="247"/>
      <c r="MYS253" s="247"/>
      <c r="MYT253" s="247"/>
      <c r="MYU253" s="247"/>
      <c r="MYV253" s="247"/>
      <c r="MYW253" s="247"/>
      <c r="MYX253" s="247"/>
      <c r="MYY253" s="247"/>
      <c r="MYZ253" s="247"/>
      <c r="MZA253" s="247"/>
      <c r="MZB253" s="247"/>
      <c r="MZC253" s="247"/>
      <c r="MZD253" s="247"/>
      <c r="MZE253" s="247"/>
      <c r="MZF253" s="247"/>
      <c r="MZG253" s="247"/>
      <c r="MZH253" s="247"/>
      <c r="MZI253" s="247"/>
      <c r="MZJ253" s="247"/>
      <c r="MZK253" s="247"/>
      <c r="MZL253" s="247"/>
      <c r="MZM253" s="247"/>
      <c r="MZN253" s="247"/>
      <c r="MZO253" s="247"/>
      <c r="MZP253" s="247"/>
      <c r="MZQ253" s="247"/>
      <c r="MZR253" s="247"/>
      <c r="MZS253" s="247"/>
      <c r="MZT253" s="247"/>
      <c r="MZU253" s="247"/>
      <c r="MZV253" s="247"/>
      <c r="MZW253" s="247"/>
      <c r="MZX253" s="247"/>
      <c r="MZY253" s="247"/>
      <c r="MZZ253" s="247"/>
      <c r="NAA253" s="247"/>
      <c r="NAB253" s="247"/>
      <c r="NAC253" s="247"/>
      <c r="NAD253" s="247"/>
      <c r="NAE253" s="247"/>
      <c r="NAF253" s="247"/>
      <c r="NAG253" s="247"/>
      <c r="NAH253" s="247"/>
      <c r="NAI253" s="247"/>
      <c r="NAJ253" s="247"/>
      <c r="NAK253" s="247"/>
      <c r="NAL253" s="247"/>
      <c r="NAM253" s="247"/>
      <c r="NAN253" s="247"/>
      <c r="NAO253" s="247"/>
      <c r="NAP253" s="247"/>
      <c r="NAQ253" s="247"/>
      <c r="NAR253" s="247"/>
      <c r="NAS253" s="247"/>
      <c r="NAT253" s="247"/>
      <c r="NAU253" s="247"/>
      <c r="NAV253" s="247"/>
      <c r="NAW253" s="247"/>
      <c r="NAX253" s="247"/>
      <c r="NAY253" s="247"/>
      <c r="NAZ253" s="247"/>
      <c r="NBA253" s="247"/>
      <c r="NBB253" s="247"/>
      <c r="NBC253" s="247"/>
      <c r="NBD253" s="247"/>
      <c r="NBE253" s="247"/>
      <c r="NBF253" s="247"/>
      <c r="NBG253" s="247"/>
      <c r="NBH253" s="247"/>
      <c r="NBI253" s="247"/>
      <c r="NBJ253" s="247"/>
      <c r="NBK253" s="247"/>
      <c r="NBL253" s="247"/>
      <c r="NBM253" s="247"/>
      <c r="NBN253" s="247"/>
      <c r="NBO253" s="247"/>
      <c r="NBP253" s="247"/>
      <c r="NBQ253" s="247"/>
      <c r="NBR253" s="247"/>
      <c r="NBS253" s="247"/>
      <c r="NBT253" s="247"/>
      <c r="NBU253" s="247"/>
      <c r="NBV253" s="247"/>
      <c r="NBW253" s="247"/>
      <c r="NBX253" s="247"/>
      <c r="NBY253" s="247"/>
      <c r="NBZ253" s="247"/>
      <c r="NCA253" s="247"/>
      <c r="NCB253" s="247"/>
      <c r="NCC253" s="247"/>
      <c r="NCD253" s="247"/>
      <c r="NCE253" s="247"/>
      <c r="NCF253" s="247"/>
      <c r="NCG253" s="247"/>
      <c r="NCH253" s="247"/>
      <c r="NCI253" s="247"/>
      <c r="NCJ253" s="247"/>
      <c r="NCK253" s="247"/>
      <c r="NCL253" s="247"/>
      <c r="NCM253" s="247"/>
      <c r="NCN253" s="247"/>
      <c r="NCO253" s="247"/>
      <c r="NCP253" s="247"/>
      <c r="NCQ253" s="247"/>
      <c r="NCR253" s="247"/>
      <c r="NCS253" s="247"/>
      <c r="NCT253" s="247"/>
      <c r="NCU253" s="247"/>
      <c r="NCV253" s="247"/>
      <c r="NCW253" s="247"/>
      <c r="NCX253" s="247"/>
      <c r="NCY253" s="247"/>
      <c r="NCZ253" s="247"/>
      <c r="NDA253" s="247"/>
      <c r="NDB253" s="247"/>
      <c r="NDC253" s="247"/>
      <c r="NDD253" s="247"/>
      <c r="NDE253" s="247"/>
      <c r="NDF253" s="247"/>
      <c r="NDG253" s="247"/>
      <c r="NDH253" s="247"/>
      <c r="NDI253" s="247"/>
      <c r="NDJ253" s="247"/>
      <c r="NDK253" s="247"/>
      <c r="NDL253" s="247"/>
      <c r="NDM253" s="247"/>
      <c r="NDN253" s="247"/>
      <c r="NDO253" s="247"/>
      <c r="NDP253" s="247"/>
      <c r="NDQ253" s="247"/>
      <c r="NDR253" s="247"/>
      <c r="NDS253" s="247"/>
      <c r="NDT253" s="247"/>
      <c r="NDU253" s="247"/>
      <c r="NDV253" s="247"/>
      <c r="NDW253" s="247"/>
      <c r="NDX253" s="247"/>
      <c r="NDY253" s="247"/>
      <c r="NDZ253" s="247"/>
      <c r="NEA253" s="247"/>
      <c r="NEB253" s="247"/>
      <c r="NEC253" s="247"/>
      <c r="NED253" s="247"/>
      <c r="NEE253" s="247"/>
      <c r="NEF253" s="247"/>
      <c r="NEG253" s="247"/>
      <c r="NEH253" s="247"/>
      <c r="NEI253" s="247"/>
      <c r="NEJ253" s="247"/>
      <c r="NEK253" s="247"/>
      <c r="NEL253" s="247"/>
      <c r="NEM253" s="247"/>
      <c r="NEN253" s="247"/>
      <c r="NEO253" s="247"/>
      <c r="NEP253" s="247"/>
      <c r="NEQ253" s="247"/>
      <c r="NER253" s="247"/>
      <c r="NES253" s="247"/>
      <c r="NET253" s="247"/>
      <c r="NEU253" s="247"/>
      <c r="NEV253" s="247"/>
      <c r="NEW253" s="247"/>
      <c r="NEX253" s="247"/>
      <c r="NEY253" s="247"/>
      <c r="NEZ253" s="247"/>
      <c r="NFA253" s="247"/>
      <c r="NFB253" s="247"/>
      <c r="NFC253" s="247"/>
      <c r="NFD253" s="247"/>
      <c r="NFE253" s="247"/>
      <c r="NFF253" s="247"/>
      <c r="NFG253" s="247"/>
      <c r="NFH253" s="247"/>
      <c r="NFI253" s="247"/>
      <c r="NFJ253" s="247"/>
      <c r="NFK253" s="247"/>
      <c r="NFL253" s="247"/>
      <c r="NFM253" s="247"/>
      <c r="NFN253" s="247"/>
      <c r="NFO253" s="247"/>
      <c r="NFP253" s="247"/>
      <c r="NFQ253" s="247"/>
      <c r="NFR253" s="247"/>
      <c r="NFS253" s="247"/>
      <c r="NFT253" s="247"/>
      <c r="NFU253" s="247"/>
      <c r="NFV253" s="247"/>
      <c r="NFW253" s="247"/>
      <c r="NFX253" s="247"/>
      <c r="NFY253" s="247"/>
      <c r="NFZ253" s="247"/>
      <c r="NGA253" s="247"/>
      <c r="NGB253" s="247"/>
      <c r="NGC253" s="247"/>
      <c r="NGD253" s="247"/>
      <c r="NGE253" s="247"/>
      <c r="NGF253" s="247"/>
      <c r="NGG253" s="247"/>
      <c r="NGH253" s="247"/>
      <c r="NGI253" s="247"/>
      <c r="NGJ253" s="247"/>
      <c r="NGK253" s="247"/>
      <c r="NGL253" s="247"/>
      <c r="NGM253" s="247"/>
      <c r="NGN253" s="247"/>
      <c r="NGO253" s="247"/>
      <c r="NGP253" s="247"/>
      <c r="NGQ253" s="247"/>
      <c r="NGR253" s="247"/>
      <c r="NGS253" s="247"/>
      <c r="NGT253" s="247"/>
      <c r="NGU253" s="247"/>
      <c r="NGV253" s="247"/>
      <c r="NGW253" s="247"/>
      <c r="NGX253" s="247"/>
      <c r="NGY253" s="247"/>
      <c r="NGZ253" s="247"/>
      <c r="NHA253" s="247"/>
      <c r="NHB253" s="247"/>
      <c r="NHC253" s="247"/>
      <c r="NHD253" s="247"/>
      <c r="NHE253" s="247"/>
      <c r="NHF253" s="247"/>
      <c r="NHG253" s="247"/>
      <c r="NHH253" s="247"/>
      <c r="NHI253" s="247"/>
      <c r="NHJ253" s="247"/>
      <c r="NHK253" s="247"/>
      <c r="NHL253" s="247"/>
      <c r="NHM253" s="247"/>
      <c r="NHN253" s="247"/>
      <c r="NHO253" s="247"/>
      <c r="NHP253" s="247"/>
      <c r="NHQ253" s="247"/>
      <c r="NHR253" s="247"/>
      <c r="NHS253" s="247"/>
      <c r="NHT253" s="247"/>
      <c r="NHU253" s="247"/>
      <c r="NHV253" s="247"/>
      <c r="NHW253" s="247"/>
      <c r="NHX253" s="247"/>
      <c r="NHY253" s="247"/>
      <c r="NHZ253" s="247"/>
      <c r="NIA253" s="247"/>
      <c r="NIB253" s="247"/>
      <c r="NIC253" s="247"/>
      <c r="NID253" s="247"/>
      <c r="NIE253" s="247"/>
      <c r="NIF253" s="247"/>
      <c r="NIG253" s="247"/>
      <c r="NIH253" s="247"/>
      <c r="NII253" s="247"/>
      <c r="NIJ253" s="247"/>
      <c r="NIK253" s="247"/>
      <c r="NIL253" s="247"/>
      <c r="NIM253" s="247"/>
      <c r="NIN253" s="247"/>
      <c r="NIO253" s="247"/>
      <c r="NIP253" s="247"/>
      <c r="NIQ253" s="247"/>
      <c r="NIR253" s="247"/>
      <c r="NIS253" s="247"/>
      <c r="NIT253" s="247"/>
      <c r="NIU253" s="247"/>
      <c r="NIV253" s="247"/>
      <c r="NIW253" s="247"/>
      <c r="NIX253" s="247"/>
      <c r="NIY253" s="247"/>
      <c r="NIZ253" s="247"/>
      <c r="NJA253" s="247"/>
      <c r="NJB253" s="247"/>
      <c r="NJC253" s="247"/>
      <c r="NJD253" s="247"/>
      <c r="NJE253" s="247"/>
      <c r="NJF253" s="247"/>
      <c r="NJG253" s="247"/>
      <c r="NJH253" s="247"/>
      <c r="NJI253" s="247"/>
      <c r="NJJ253" s="247"/>
      <c r="NJK253" s="247"/>
      <c r="NJL253" s="247"/>
      <c r="NJM253" s="247"/>
      <c r="NJN253" s="247"/>
      <c r="NJO253" s="247"/>
      <c r="NJP253" s="247"/>
      <c r="NJQ253" s="247"/>
      <c r="NJR253" s="247"/>
      <c r="NJS253" s="247"/>
      <c r="NJT253" s="247"/>
      <c r="NJU253" s="247"/>
      <c r="NJV253" s="247"/>
      <c r="NJW253" s="247"/>
      <c r="NJX253" s="247"/>
      <c r="NJY253" s="247"/>
      <c r="NJZ253" s="247"/>
      <c r="NKA253" s="247"/>
      <c r="NKB253" s="247"/>
      <c r="NKC253" s="247"/>
      <c r="NKD253" s="247"/>
      <c r="NKE253" s="247"/>
      <c r="NKF253" s="247"/>
      <c r="NKG253" s="247"/>
      <c r="NKH253" s="247"/>
      <c r="NKI253" s="247"/>
      <c r="NKJ253" s="247"/>
      <c r="NKK253" s="247"/>
      <c r="NKL253" s="247"/>
      <c r="NKM253" s="247"/>
      <c r="NKN253" s="247"/>
      <c r="NKO253" s="247"/>
      <c r="NKP253" s="247"/>
      <c r="NKQ253" s="247"/>
      <c r="NKR253" s="247"/>
      <c r="NKS253" s="247"/>
      <c r="NKT253" s="247"/>
      <c r="NKU253" s="247"/>
      <c r="NKV253" s="247"/>
      <c r="NKW253" s="247"/>
      <c r="NKX253" s="247"/>
      <c r="NKY253" s="247"/>
      <c r="NKZ253" s="247"/>
      <c r="NLA253" s="247"/>
      <c r="NLB253" s="247"/>
      <c r="NLC253" s="247"/>
      <c r="NLD253" s="247"/>
      <c r="NLE253" s="247"/>
      <c r="NLF253" s="247"/>
      <c r="NLG253" s="247"/>
      <c r="NLH253" s="247"/>
      <c r="NLI253" s="247"/>
      <c r="NLJ253" s="247"/>
      <c r="NLK253" s="247"/>
      <c r="NLL253" s="247"/>
      <c r="NLM253" s="247"/>
      <c r="NLN253" s="247"/>
      <c r="NLO253" s="247"/>
      <c r="NLP253" s="247"/>
      <c r="NLQ253" s="247"/>
      <c r="NLR253" s="247"/>
      <c r="NLS253" s="247"/>
      <c r="NLT253" s="247"/>
      <c r="NLU253" s="247"/>
      <c r="NLV253" s="247"/>
      <c r="NLW253" s="247"/>
      <c r="NLX253" s="247"/>
      <c r="NLY253" s="247"/>
      <c r="NLZ253" s="247"/>
      <c r="NMA253" s="247"/>
      <c r="NMB253" s="247"/>
      <c r="NMC253" s="247"/>
      <c r="NMD253" s="247"/>
      <c r="NME253" s="247"/>
      <c r="NMF253" s="247"/>
      <c r="NMG253" s="247"/>
      <c r="NMH253" s="247"/>
      <c r="NMI253" s="247"/>
      <c r="NMJ253" s="247"/>
      <c r="NMK253" s="247"/>
      <c r="NML253" s="247"/>
      <c r="NMM253" s="247"/>
      <c r="NMN253" s="247"/>
      <c r="NMO253" s="247"/>
      <c r="NMP253" s="247"/>
      <c r="NMQ253" s="247"/>
      <c r="NMR253" s="247"/>
      <c r="NMS253" s="247"/>
      <c r="NMT253" s="247"/>
      <c r="NMU253" s="247"/>
      <c r="NMV253" s="247"/>
      <c r="NMW253" s="247"/>
      <c r="NMX253" s="247"/>
      <c r="NMY253" s="247"/>
      <c r="NMZ253" s="247"/>
      <c r="NNA253" s="247"/>
      <c r="NNB253" s="247"/>
      <c r="NNC253" s="247"/>
      <c r="NND253" s="247"/>
      <c r="NNE253" s="247"/>
      <c r="NNF253" s="247"/>
      <c r="NNG253" s="247"/>
      <c r="NNH253" s="247"/>
      <c r="NNI253" s="247"/>
      <c r="NNJ253" s="247"/>
      <c r="NNK253" s="247"/>
      <c r="NNL253" s="247"/>
      <c r="NNM253" s="247"/>
      <c r="NNN253" s="247"/>
      <c r="NNO253" s="247"/>
      <c r="NNP253" s="247"/>
      <c r="NNQ253" s="247"/>
      <c r="NNR253" s="247"/>
      <c r="NNS253" s="247"/>
      <c r="NNT253" s="247"/>
      <c r="NNU253" s="247"/>
      <c r="NNV253" s="247"/>
      <c r="NNW253" s="247"/>
      <c r="NNX253" s="247"/>
      <c r="NNY253" s="247"/>
      <c r="NNZ253" s="247"/>
      <c r="NOA253" s="247"/>
      <c r="NOB253" s="247"/>
      <c r="NOC253" s="247"/>
      <c r="NOD253" s="247"/>
      <c r="NOE253" s="247"/>
      <c r="NOF253" s="247"/>
      <c r="NOG253" s="247"/>
      <c r="NOH253" s="247"/>
      <c r="NOI253" s="247"/>
      <c r="NOJ253" s="247"/>
      <c r="NOK253" s="247"/>
      <c r="NOL253" s="247"/>
      <c r="NOM253" s="247"/>
      <c r="NON253" s="247"/>
      <c r="NOO253" s="247"/>
      <c r="NOP253" s="247"/>
      <c r="NOQ253" s="247"/>
      <c r="NOR253" s="247"/>
      <c r="NOS253" s="247"/>
      <c r="NOT253" s="247"/>
      <c r="NOU253" s="247"/>
      <c r="NOV253" s="247"/>
      <c r="NOW253" s="247"/>
      <c r="NOX253" s="247"/>
      <c r="NOY253" s="247"/>
      <c r="NOZ253" s="247"/>
      <c r="NPA253" s="247"/>
      <c r="NPB253" s="247"/>
      <c r="NPC253" s="247"/>
      <c r="NPD253" s="247"/>
      <c r="NPE253" s="247"/>
      <c r="NPF253" s="247"/>
      <c r="NPG253" s="247"/>
      <c r="NPH253" s="247"/>
      <c r="NPI253" s="247"/>
      <c r="NPJ253" s="247"/>
      <c r="NPK253" s="247"/>
      <c r="NPL253" s="247"/>
      <c r="NPM253" s="247"/>
      <c r="NPN253" s="247"/>
      <c r="NPO253" s="247"/>
      <c r="NPP253" s="247"/>
      <c r="NPQ253" s="247"/>
      <c r="NPR253" s="247"/>
      <c r="NPS253" s="247"/>
      <c r="NPT253" s="247"/>
      <c r="NPU253" s="247"/>
      <c r="NPV253" s="247"/>
      <c r="NPW253" s="247"/>
      <c r="NPX253" s="247"/>
      <c r="NPY253" s="247"/>
      <c r="NPZ253" s="247"/>
      <c r="NQA253" s="247"/>
      <c r="NQB253" s="247"/>
      <c r="NQC253" s="247"/>
      <c r="NQD253" s="247"/>
      <c r="NQE253" s="247"/>
      <c r="NQF253" s="247"/>
      <c r="NQG253" s="247"/>
      <c r="NQH253" s="247"/>
      <c r="NQI253" s="247"/>
      <c r="NQJ253" s="247"/>
      <c r="NQK253" s="247"/>
      <c r="NQL253" s="247"/>
      <c r="NQM253" s="247"/>
      <c r="NQN253" s="247"/>
      <c r="NQO253" s="247"/>
      <c r="NQP253" s="247"/>
      <c r="NQQ253" s="247"/>
      <c r="NQR253" s="247"/>
      <c r="NQS253" s="247"/>
      <c r="NQT253" s="247"/>
      <c r="NQU253" s="247"/>
      <c r="NQV253" s="247"/>
      <c r="NQW253" s="247"/>
      <c r="NQX253" s="247"/>
      <c r="NQY253" s="247"/>
      <c r="NQZ253" s="247"/>
      <c r="NRA253" s="247"/>
      <c r="NRB253" s="247"/>
      <c r="NRC253" s="247"/>
      <c r="NRD253" s="247"/>
      <c r="NRE253" s="247"/>
      <c r="NRF253" s="247"/>
      <c r="NRG253" s="247"/>
      <c r="NRH253" s="247"/>
      <c r="NRI253" s="247"/>
      <c r="NRJ253" s="247"/>
      <c r="NRK253" s="247"/>
      <c r="NRL253" s="247"/>
      <c r="NRM253" s="247"/>
      <c r="NRN253" s="247"/>
      <c r="NRO253" s="247"/>
      <c r="NRP253" s="247"/>
      <c r="NRQ253" s="247"/>
      <c r="NRR253" s="247"/>
      <c r="NRS253" s="247"/>
      <c r="NRT253" s="247"/>
      <c r="NRU253" s="247"/>
      <c r="NRV253" s="247"/>
      <c r="NRW253" s="247"/>
      <c r="NRX253" s="247"/>
      <c r="NRY253" s="247"/>
      <c r="NRZ253" s="247"/>
      <c r="NSA253" s="247"/>
      <c r="NSB253" s="247"/>
      <c r="NSC253" s="247"/>
      <c r="NSD253" s="247"/>
      <c r="NSE253" s="247"/>
      <c r="NSF253" s="247"/>
      <c r="NSG253" s="247"/>
      <c r="NSH253" s="247"/>
      <c r="NSI253" s="247"/>
      <c r="NSJ253" s="247"/>
      <c r="NSK253" s="247"/>
      <c r="NSL253" s="247"/>
      <c r="NSM253" s="247"/>
      <c r="NSN253" s="247"/>
      <c r="NSO253" s="247"/>
      <c r="NSP253" s="247"/>
      <c r="NSQ253" s="247"/>
      <c r="NSR253" s="247"/>
      <c r="NSS253" s="247"/>
      <c r="NST253" s="247"/>
      <c r="NSU253" s="247"/>
      <c r="NSV253" s="247"/>
      <c r="NSW253" s="247"/>
      <c r="NSX253" s="247"/>
      <c r="NSY253" s="247"/>
      <c r="NSZ253" s="247"/>
      <c r="NTA253" s="247"/>
      <c r="NTB253" s="247"/>
      <c r="NTC253" s="247"/>
      <c r="NTD253" s="247"/>
      <c r="NTE253" s="247"/>
      <c r="NTF253" s="247"/>
      <c r="NTG253" s="247"/>
      <c r="NTH253" s="247"/>
      <c r="NTI253" s="247"/>
      <c r="NTJ253" s="247"/>
      <c r="NTK253" s="247"/>
      <c r="NTL253" s="247"/>
      <c r="NTM253" s="247"/>
      <c r="NTN253" s="247"/>
      <c r="NTO253" s="247"/>
      <c r="NTP253" s="247"/>
      <c r="NTQ253" s="247"/>
      <c r="NTR253" s="247"/>
      <c r="NTS253" s="247"/>
      <c r="NTT253" s="247"/>
      <c r="NTU253" s="247"/>
      <c r="NTV253" s="247"/>
      <c r="NTW253" s="247"/>
      <c r="NTX253" s="247"/>
      <c r="NTY253" s="247"/>
      <c r="NTZ253" s="247"/>
      <c r="NUA253" s="247"/>
      <c r="NUB253" s="247"/>
      <c r="NUC253" s="247"/>
      <c r="NUD253" s="247"/>
      <c r="NUE253" s="247"/>
      <c r="NUF253" s="247"/>
      <c r="NUG253" s="247"/>
      <c r="NUH253" s="247"/>
      <c r="NUI253" s="247"/>
      <c r="NUJ253" s="247"/>
      <c r="NUK253" s="247"/>
      <c r="NUL253" s="247"/>
      <c r="NUM253" s="247"/>
      <c r="NUN253" s="247"/>
      <c r="NUO253" s="247"/>
      <c r="NUP253" s="247"/>
      <c r="NUQ253" s="247"/>
      <c r="NUR253" s="247"/>
      <c r="NUS253" s="247"/>
      <c r="NUT253" s="247"/>
      <c r="NUU253" s="247"/>
      <c r="NUV253" s="247"/>
      <c r="NUW253" s="247"/>
      <c r="NUX253" s="247"/>
      <c r="NUY253" s="247"/>
      <c r="NUZ253" s="247"/>
      <c r="NVA253" s="247"/>
      <c r="NVB253" s="247"/>
      <c r="NVC253" s="247"/>
      <c r="NVD253" s="247"/>
      <c r="NVE253" s="247"/>
      <c r="NVF253" s="247"/>
      <c r="NVG253" s="247"/>
      <c r="NVH253" s="247"/>
      <c r="NVI253" s="247"/>
      <c r="NVJ253" s="247"/>
      <c r="NVK253" s="247"/>
      <c r="NVL253" s="247"/>
      <c r="NVM253" s="247"/>
      <c r="NVN253" s="247"/>
      <c r="NVO253" s="247"/>
      <c r="NVP253" s="247"/>
      <c r="NVQ253" s="247"/>
      <c r="NVR253" s="247"/>
      <c r="NVS253" s="247"/>
      <c r="NVT253" s="247"/>
      <c r="NVU253" s="247"/>
      <c r="NVV253" s="247"/>
      <c r="NVW253" s="247"/>
      <c r="NVX253" s="247"/>
      <c r="NVY253" s="247"/>
      <c r="NVZ253" s="247"/>
      <c r="NWA253" s="247"/>
      <c r="NWB253" s="247"/>
      <c r="NWC253" s="247"/>
      <c r="NWD253" s="247"/>
      <c r="NWE253" s="247"/>
      <c r="NWF253" s="247"/>
      <c r="NWG253" s="247"/>
      <c r="NWH253" s="247"/>
      <c r="NWI253" s="247"/>
      <c r="NWJ253" s="247"/>
      <c r="NWK253" s="247"/>
      <c r="NWL253" s="247"/>
      <c r="NWM253" s="247"/>
      <c r="NWN253" s="247"/>
      <c r="NWO253" s="247"/>
      <c r="NWP253" s="247"/>
      <c r="NWQ253" s="247"/>
      <c r="NWR253" s="247"/>
      <c r="NWS253" s="247"/>
      <c r="NWT253" s="247"/>
      <c r="NWU253" s="247"/>
      <c r="NWV253" s="247"/>
      <c r="NWW253" s="247"/>
      <c r="NWX253" s="247"/>
      <c r="NWY253" s="247"/>
      <c r="NWZ253" s="247"/>
      <c r="NXA253" s="247"/>
      <c r="NXB253" s="247"/>
      <c r="NXC253" s="247"/>
      <c r="NXD253" s="247"/>
      <c r="NXE253" s="247"/>
      <c r="NXF253" s="247"/>
      <c r="NXG253" s="247"/>
      <c r="NXH253" s="247"/>
      <c r="NXI253" s="247"/>
      <c r="NXJ253" s="247"/>
      <c r="NXK253" s="247"/>
      <c r="NXL253" s="247"/>
      <c r="NXM253" s="247"/>
      <c r="NXN253" s="247"/>
      <c r="NXO253" s="247"/>
      <c r="NXP253" s="247"/>
      <c r="NXQ253" s="247"/>
      <c r="NXR253" s="247"/>
      <c r="NXS253" s="247"/>
      <c r="NXT253" s="247"/>
      <c r="NXU253" s="247"/>
      <c r="NXV253" s="247"/>
      <c r="NXW253" s="247"/>
      <c r="NXX253" s="247"/>
      <c r="NXY253" s="247"/>
      <c r="NXZ253" s="247"/>
      <c r="NYA253" s="247"/>
      <c r="NYB253" s="247"/>
      <c r="NYC253" s="247"/>
      <c r="NYD253" s="247"/>
      <c r="NYE253" s="247"/>
      <c r="NYF253" s="247"/>
      <c r="NYG253" s="247"/>
      <c r="NYH253" s="247"/>
      <c r="NYI253" s="247"/>
      <c r="NYJ253" s="247"/>
      <c r="NYK253" s="247"/>
      <c r="NYL253" s="247"/>
      <c r="NYM253" s="247"/>
      <c r="NYN253" s="247"/>
      <c r="NYO253" s="247"/>
      <c r="NYP253" s="247"/>
      <c r="NYQ253" s="247"/>
      <c r="NYR253" s="247"/>
      <c r="NYS253" s="247"/>
      <c r="NYT253" s="247"/>
      <c r="NYU253" s="247"/>
      <c r="NYV253" s="247"/>
      <c r="NYW253" s="247"/>
      <c r="NYX253" s="247"/>
      <c r="NYY253" s="247"/>
      <c r="NYZ253" s="247"/>
      <c r="NZA253" s="247"/>
      <c r="NZB253" s="247"/>
      <c r="NZC253" s="247"/>
      <c r="NZD253" s="247"/>
      <c r="NZE253" s="247"/>
      <c r="NZF253" s="247"/>
      <c r="NZG253" s="247"/>
      <c r="NZH253" s="247"/>
      <c r="NZI253" s="247"/>
      <c r="NZJ253" s="247"/>
      <c r="NZK253" s="247"/>
      <c r="NZL253" s="247"/>
      <c r="NZM253" s="247"/>
      <c r="NZN253" s="247"/>
      <c r="NZO253" s="247"/>
      <c r="NZP253" s="247"/>
      <c r="NZQ253" s="247"/>
      <c r="NZR253" s="247"/>
      <c r="NZS253" s="247"/>
      <c r="NZT253" s="247"/>
      <c r="NZU253" s="247"/>
      <c r="NZV253" s="247"/>
      <c r="NZW253" s="247"/>
      <c r="NZX253" s="247"/>
      <c r="NZY253" s="247"/>
      <c r="NZZ253" s="247"/>
      <c r="OAA253" s="247"/>
      <c r="OAB253" s="247"/>
      <c r="OAC253" s="247"/>
      <c r="OAD253" s="247"/>
      <c r="OAE253" s="247"/>
      <c r="OAF253" s="247"/>
      <c r="OAG253" s="247"/>
      <c r="OAH253" s="247"/>
      <c r="OAI253" s="247"/>
      <c r="OAJ253" s="247"/>
      <c r="OAK253" s="247"/>
      <c r="OAL253" s="247"/>
      <c r="OAM253" s="247"/>
      <c r="OAN253" s="247"/>
      <c r="OAO253" s="247"/>
      <c r="OAP253" s="247"/>
      <c r="OAQ253" s="247"/>
      <c r="OAR253" s="247"/>
      <c r="OAS253" s="247"/>
      <c r="OAT253" s="247"/>
      <c r="OAU253" s="247"/>
      <c r="OAV253" s="247"/>
      <c r="OAW253" s="247"/>
      <c r="OAX253" s="247"/>
      <c r="OAY253" s="247"/>
      <c r="OAZ253" s="247"/>
      <c r="OBA253" s="247"/>
      <c r="OBB253" s="247"/>
      <c r="OBC253" s="247"/>
      <c r="OBD253" s="247"/>
      <c r="OBE253" s="247"/>
      <c r="OBF253" s="247"/>
      <c r="OBG253" s="247"/>
      <c r="OBH253" s="247"/>
      <c r="OBI253" s="247"/>
      <c r="OBJ253" s="247"/>
      <c r="OBK253" s="247"/>
      <c r="OBL253" s="247"/>
      <c r="OBM253" s="247"/>
      <c r="OBN253" s="247"/>
      <c r="OBO253" s="247"/>
      <c r="OBP253" s="247"/>
      <c r="OBQ253" s="247"/>
      <c r="OBR253" s="247"/>
      <c r="OBS253" s="247"/>
      <c r="OBT253" s="247"/>
      <c r="OBU253" s="247"/>
      <c r="OBV253" s="247"/>
      <c r="OBW253" s="247"/>
      <c r="OBX253" s="247"/>
      <c r="OBY253" s="247"/>
      <c r="OBZ253" s="247"/>
      <c r="OCA253" s="247"/>
      <c r="OCB253" s="247"/>
      <c r="OCC253" s="247"/>
      <c r="OCD253" s="247"/>
      <c r="OCE253" s="247"/>
      <c r="OCF253" s="247"/>
      <c r="OCG253" s="247"/>
      <c r="OCH253" s="247"/>
      <c r="OCI253" s="247"/>
      <c r="OCJ253" s="247"/>
      <c r="OCK253" s="247"/>
      <c r="OCL253" s="247"/>
      <c r="OCM253" s="247"/>
      <c r="OCN253" s="247"/>
      <c r="OCO253" s="247"/>
      <c r="OCP253" s="247"/>
      <c r="OCQ253" s="247"/>
      <c r="OCR253" s="247"/>
      <c r="OCS253" s="247"/>
      <c r="OCT253" s="247"/>
      <c r="OCU253" s="247"/>
      <c r="OCV253" s="247"/>
      <c r="OCW253" s="247"/>
      <c r="OCX253" s="247"/>
      <c r="OCY253" s="247"/>
      <c r="OCZ253" s="247"/>
      <c r="ODA253" s="247"/>
      <c r="ODB253" s="247"/>
      <c r="ODC253" s="247"/>
      <c r="ODD253" s="247"/>
      <c r="ODE253" s="247"/>
      <c r="ODF253" s="247"/>
      <c r="ODG253" s="247"/>
      <c r="ODH253" s="247"/>
      <c r="ODI253" s="247"/>
      <c r="ODJ253" s="247"/>
      <c r="ODK253" s="247"/>
      <c r="ODL253" s="247"/>
      <c r="ODM253" s="247"/>
      <c r="ODN253" s="247"/>
      <c r="ODO253" s="247"/>
      <c r="ODP253" s="247"/>
      <c r="ODQ253" s="247"/>
      <c r="ODR253" s="247"/>
      <c r="ODS253" s="247"/>
      <c r="ODT253" s="247"/>
      <c r="ODU253" s="247"/>
      <c r="ODV253" s="247"/>
      <c r="ODW253" s="247"/>
      <c r="ODX253" s="247"/>
      <c r="ODY253" s="247"/>
      <c r="ODZ253" s="247"/>
      <c r="OEA253" s="247"/>
      <c r="OEB253" s="247"/>
      <c r="OEC253" s="247"/>
      <c r="OED253" s="247"/>
      <c r="OEE253" s="247"/>
      <c r="OEF253" s="247"/>
      <c r="OEG253" s="247"/>
      <c r="OEH253" s="247"/>
      <c r="OEI253" s="247"/>
      <c r="OEJ253" s="247"/>
      <c r="OEK253" s="247"/>
      <c r="OEL253" s="247"/>
      <c r="OEM253" s="247"/>
      <c r="OEN253" s="247"/>
      <c r="OEO253" s="247"/>
      <c r="OEP253" s="247"/>
      <c r="OEQ253" s="247"/>
      <c r="OER253" s="247"/>
      <c r="OES253" s="247"/>
      <c r="OET253" s="247"/>
      <c r="OEU253" s="247"/>
      <c r="OEV253" s="247"/>
      <c r="OEW253" s="247"/>
      <c r="OEX253" s="247"/>
      <c r="OEY253" s="247"/>
      <c r="OEZ253" s="247"/>
      <c r="OFA253" s="247"/>
      <c r="OFB253" s="247"/>
      <c r="OFC253" s="247"/>
      <c r="OFD253" s="247"/>
      <c r="OFE253" s="247"/>
      <c r="OFF253" s="247"/>
      <c r="OFG253" s="247"/>
      <c r="OFH253" s="247"/>
      <c r="OFI253" s="247"/>
      <c r="OFJ253" s="247"/>
      <c r="OFK253" s="247"/>
      <c r="OFL253" s="247"/>
      <c r="OFM253" s="247"/>
      <c r="OFN253" s="247"/>
      <c r="OFO253" s="247"/>
      <c r="OFP253" s="247"/>
      <c r="OFQ253" s="247"/>
      <c r="OFR253" s="247"/>
      <c r="OFS253" s="247"/>
      <c r="OFT253" s="247"/>
      <c r="OFU253" s="247"/>
      <c r="OFV253" s="247"/>
      <c r="OFW253" s="247"/>
      <c r="OFX253" s="247"/>
      <c r="OFY253" s="247"/>
      <c r="OFZ253" s="247"/>
      <c r="OGA253" s="247"/>
      <c r="OGB253" s="247"/>
      <c r="OGC253" s="247"/>
      <c r="OGD253" s="247"/>
      <c r="OGE253" s="247"/>
      <c r="OGF253" s="247"/>
      <c r="OGG253" s="247"/>
      <c r="OGH253" s="247"/>
      <c r="OGI253" s="247"/>
      <c r="OGJ253" s="247"/>
      <c r="OGK253" s="247"/>
      <c r="OGL253" s="247"/>
      <c r="OGM253" s="247"/>
      <c r="OGN253" s="247"/>
      <c r="OGO253" s="247"/>
      <c r="OGP253" s="247"/>
      <c r="OGQ253" s="247"/>
      <c r="OGR253" s="247"/>
      <c r="OGS253" s="247"/>
      <c r="OGT253" s="247"/>
      <c r="OGU253" s="247"/>
      <c r="OGV253" s="247"/>
      <c r="OGW253" s="247"/>
      <c r="OGX253" s="247"/>
      <c r="OGY253" s="247"/>
      <c r="OGZ253" s="247"/>
      <c r="OHA253" s="247"/>
      <c r="OHB253" s="247"/>
      <c r="OHC253" s="247"/>
      <c r="OHD253" s="247"/>
      <c r="OHE253" s="247"/>
      <c r="OHF253" s="247"/>
      <c r="OHG253" s="247"/>
      <c r="OHH253" s="247"/>
      <c r="OHI253" s="247"/>
      <c r="OHJ253" s="247"/>
      <c r="OHK253" s="247"/>
      <c r="OHL253" s="247"/>
      <c r="OHM253" s="247"/>
      <c r="OHN253" s="247"/>
      <c r="OHO253" s="247"/>
      <c r="OHP253" s="247"/>
      <c r="OHQ253" s="247"/>
      <c r="OHR253" s="247"/>
      <c r="OHS253" s="247"/>
      <c r="OHT253" s="247"/>
      <c r="OHU253" s="247"/>
      <c r="OHV253" s="247"/>
      <c r="OHW253" s="247"/>
      <c r="OHX253" s="247"/>
      <c r="OHY253" s="247"/>
      <c r="OHZ253" s="247"/>
      <c r="OIA253" s="247"/>
      <c r="OIB253" s="247"/>
      <c r="OIC253" s="247"/>
      <c r="OID253" s="247"/>
      <c r="OIE253" s="247"/>
      <c r="OIF253" s="247"/>
      <c r="OIG253" s="247"/>
      <c r="OIH253" s="247"/>
      <c r="OII253" s="247"/>
      <c r="OIJ253" s="247"/>
      <c r="OIK253" s="247"/>
      <c r="OIL253" s="247"/>
      <c r="OIM253" s="247"/>
      <c r="OIN253" s="247"/>
      <c r="OIO253" s="247"/>
      <c r="OIP253" s="247"/>
      <c r="OIQ253" s="247"/>
      <c r="OIR253" s="247"/>
      <c r="OIS253" s="247"/>
      <c r="OIT253" s="247"/>
      <c r="OIU253" s="247"/>
      <c r="OIV253" s="247"/>
      <c r="OIW253" s="247"/>
      <c r="OIX253" s="247"/>
      <c r="OIY253" s="247"/>
      <c r="OIZ253" s="247"/>
      <c r="OJA253" s="247"/>
      <c r="OJB253" s="247"/>
      <c r="OJC253" s="247"/>
      <c r="OJD253" s="247"/>
      <c r="OJE253" s="247"/>
      <c r="OJF253" s="247"/>
      <c r="OJG253" s="247"/>
      <c r="OJH253" s="247"/>
      <c r="OJI253" s="247"/>
      <c r="OJJ253" s="247"/>
      <c r="OJK253" s="247"/>
      <c r="OJL253" s="247"/>
      <c r="OJM253" s="247"/>
      <c r="OJN253" s="247"/>
      <c r="OJO253" s="247"/>
      <c r="OJP253" s="247"/>
      <c r="OJQ253" s="247"/>
      <c r="OJR253" s="247"/>
      <c r="OJS253" s="247"/>
      <c r="OJT253" s="247"/>
      <c r="OJU253" s="247"/>
      <c r="OJV253" s="247"/>
      <c r="OJW253" s="247"/>
      <c r="OJX253" s="247"/>
      <c r="OJY253" s="247"/>
      <c r="OJZ253" s="247"/>
      <c r="OKA253" s="247"/>
      <c r="OKB253" s="247"/>
      <c r="OKC253" s="247"/>
      <c r="OKD253" s="247"/>
      <c r="OKE253" s="247"/>
      <c r="OKF253" s="247"/>
      <c r="OKG253" s="247"/>
      <c r="OKH253" s="247"/>
      <c r="OKI253" s="247"/>
      <c r="OKJ253" s="247"/>
      <c r="OKK253" s="247"/>
      <c r="OKL253" s="247"/>
      <c r="OKM253" s="247"/>
      <c r="OKN253" s="247"/>
      <c r="OKO253" s="247"/>
      <c r="OKP253" s="247"/>
      <c r="OKQ253" s="247"/>
      <c r="OKR253" s="247"/>
      <c r="OKS253" s="247"/>
      <c r="OKT253" s="247"/>
      <c r="OKU253" s="247"/>
      <c r="OKV253" s="247"/>
      <c r="OKW253" s="247"/>
      <c r="OKX253" s="247"/>
      <c r="OKY253" s="247"/>
      <c r="OKZ253" s="247"/>
      <c r="OLA253" s="247"/>
      <c r="OLB253" s="247"/>
      <c r="OLC253" s="247"/>
      <c r="OLD253" s="247"/>
      <c r="OLE253" s="247"/>
      <c r="OLF253" s="247"/>
      <c r="OLG253" s="247"/>
      <c r="OLH253" s="247"/>
      <c r="OLI253" s="247"/>
      <c r="OLJ253" s="247"/>
      <c r="OLK253" s="247"/>
      <c r="OLL253" s="247"/>
      <c r="OLM253" s="247"/>
      <c r="OLN253" s="247"/>
      <c r="OLO253" s="247"/>
      <c r="OLP253" s="247"/>
      <c r="OLQ253" s="247"/>
      <c r="OLR253" s="247"/>
      <c r="OLS253" s="247"/>
      <c r="OLT253" s="247"/>
      <c r="OLU253" s="247"/>
      <c r="OLV253" s="247"/>
      <c r="OLW253" s="247"/>
      <c r="OLX253" s="247"/>
      <c r="OLY253" s="247"/>
      <c r="OLZ253" s="247"/>
      <c r="OMA253" s="247"/>
      <c r="OMB253" s="247"/>
      <c r="OMC253" s="247"/>
      <c r="OMD253" s="247"/>
      <c r="OME253" s="247"/>
      <c r="OMF253" s="247"/>
      <c r="OMG253" s="247"/>
      <c r="OMH253" s="247"/>
      <c r="OMI253" s="247"/>
      <c r="OMJ253" s="247"/>
      <c r="OMK253" s="247"/>
      <c r="OML253" s="247"/>
      <c r="OMM253" s="247"/>
      <c r="OMN253" s="247"/>
      <c r="OMO253" s="247"/>
      <c r="OMP253" s="247"/>
      <c r="OMQ253" s="247"/>
      <c r="OMR253" s="247"/>
      <c r="OMS253" s="247"/>
      <c r="OMT253" s="247"/>
      <c r="OMU253" s="247"/>
      <c r="OMV253" s="247"/>
      <c r="OMW253" s="247"/>
      <c r="OMX253" s="247"/>
      <c r="OMY253" s="247"/>
      <c r="OMZ253" s="247"/>
      <c r="ONA253" s="247"/>
      <c r="ONB253" s="247"/>
      <c r="ONC253" s="247"/>
      <c r="OND253" s="247"/>
      <c r="ONE253" s="247"/>
      <c r="ONF253" s="247"/>
      <c r="ONG253" s="247"/>
      <c r="ONH253" s="247"/>
      <c r="ONI253" s="247"/>
      <c r="ONJ253" s="247"/>
      <c r="ONK253" s="247"/>
      <c r="ONL253" s="247"/>
      <c r="ONM253" s="247"/>
      <c r="ONN253" s="247"/>
      <c r="ONO253" s="247"/>
      <c r="ONP253" s="247"/>
      <c r="ONQ253" s="247"/>
      <c r="ONR253" s="247"/>
      <c r="ONS253" s="247"/>
      <c r="ONT253" s="247"/>
      <c r="ONU253" s="247"/>
      <c r="ONV253" s="247"/>
      <c r="ONW253" s="247"/>
      <c r="ONX253" s="247"/>
      <c r="ONY253" s="247"/>
      <c r="ONZ253" s="247"/>
      <c r="OOA253" s="247"/>
      <c r="OOB253" s="247"/>
      <c r="OOC253" s="247"/>
      <c r="OOD253" s="247"/>
      <c r="OOE253" s="247"/>
      <c r="OOF253" s="247"/>
      <c r="OOG253" s="247"/>
      <c r="OOH253" s="247"/>
      <c r="OOI253" s="247"/>
      <c r="OOJ253" s="247"/>
      <c r="OOK253" s="247"/>
      <c r="OOL253" s="247"/>
      <c r="OOM253" s="247"/>
      <c r="OON253" s="247"/>
      <c r="OOO253" s="247"/>
      <c r="OOP253" s="247"/>
      <c r="OOQ253" s="247"/>
      <c r="OOR253" s="247"/>
      <c r="OOS253" s="247"/>
      <c r="OOT253" s="247"/>
      <c r="OOU253" s="247"/>
      <c r="OOV253" s="247"/>
      <c r="OOW253" s="247"/>
      <c r="OOX253" s="247"/>
      <c r="OOY253" s="247"/>
      <c r="OOZ253" s="247"/>
      <c r="OPA253" s="247"/>
      <c r="OPB253" s="247"/>
      <c r="OPC253" s="247"/>
      <c r="OPD253" s="247"/>
      <c r="OPE253" s="247"/>
      <c r="OPF253" s="247"/>
      <c r="OPG253" s="247"/>
      <c r="OPH253" s="247"/>
      <c r="OPI253" s="247"/>
      <c r="OPJ253" s="247"/>
      <c r="OPK253" s="247"/>
      <c r="OPL253" s="247"/>
      <c r="OPM253" s="247"/>
      <c r="OPN253" s="247"/>
      <c r="OPO253" s="247"/>
      <c r="OPP253" s="247"/>
      <c r="OPQ253" s="247"/>
      <c r="OPR253" s="247"/>
      <c r="OPS253" s="247"/>
      <c r="OPT253" s="247"/>
      <c r="OPU253" s="247"/>
      <c r="OPV253" s="247"/>
      <c r="OPW253" s="247"/>
      <c r="OPX253" s="247"/>
      <c r="OPY253" s="247"/>
      <c r="OPZ253" s="247"/>
      <c r="OQA253" s="247"/>
      <c r="OQB253" s="247"/>
      <c r="OQC253" s="247"/>
      <c r="OQD253" s="247"/>
      <c r="OQE253" s="247"/>
      <c r="OQF253" s="247"/>
      <c r="OQG253" s="247"/>
      <c r="OQH253" s="247"/>
      <c r="OQI253" s="247"/>
      <c r="OQJ253" s="247"/>
      <c r="OQK253" s="247"/>
      <c r="OQL253" s="247"/>
      <c r="OQM253" s="247"/>
      <c r="OQN253" s="247"/>
      <c r="OQO253" s="247"/>
      <c r="OQP253" s="247"/>
      <c r="OQQ253" s="247"/>
      <c r="OQR253" s="247"/>
      <c r="OQS253" s="247"/>
      <c r="OQT253" s="247"/>
      <c r="OQU253" s="247"/>
      <c r="OQV253" s="247"/>
      <c r="OQW253" s="247"/>
      <c r="OQX253" s="247"/>
      <c r="OQY253" s="247"/>
      <c r="OQZ253" s="247"/>
      <c r="ORA253" s="247"/>
      <c r="ORB253" s="247"/>
      <c r="ORC253" s="247"/>
      <c r="ORD253" s="247"/>
      <c r="ORE253" s="247"/>
      <c r="ORF253" s="247"/>
      <c r="ORG253" s="247"/>
      <c r="ORH253" s="247"/>
      <c r="ORI253" s="247"/>
      <c r="ORJ253" s="247"/>
      <c r="ORK253" s="247"/>
      <c r="ORL253" s="247"/>
      <c r="ORM253" s="247"/>
      <c r="ORN253" s="247"/>
      <c r="ORO253" s="247"/>
      <c r="ORP253" s="247"/>
      <c r="ORQ253" s="247"/>
      <c r="ORR253" s="247"/>
      <c r="ORS253" s="247"/>
      <c r="ORT253" s="247"/>
      <c r="ORU253" s="247"/>
      <c r="ORV253" s="247"/>
      <c r="ORW253" s="247"/>
      <c r="ORX253" s="247"/>
      <c r="ORY253" s="247"/>
      <c r="ORZ253" s="247"/>
      <c r="OSA253" s="247"/>
      <c r="OSB253" s="247"/>
      <c r="OSC253" s="247"/>
      <c r="OSD253" s="247"/>
      <c r="OSE253" s="247"/>
      <c r="OSF253" s="247"/>
      <c r="OSG253" s="247"/>
      <c r="OSH253" s="247"/>
      <c r="OSI253" s="247"/>
      <c r="OSJ253" s="247"/>
      <c r="OSK253" s="247"/>
      <c r="OSL253" s="247"/>
      <c r="OSM253" s="247"/>
      <c r="OSN253" s="247"/>
      <c r="OSO253" s="247"/>
      <c r="OSP253" s="247"/>
      <c r="OSQ253" s="247"/>
      <c r="OSR253" s="247"/>
      <c r="OSS253" s="247"/>
      <c r="OST253" s="247"/>
      <c r="OSU253" s="247"/>
      <c r="OSV253" s="247"/>
      <c r="OSW253" s="247"/>
      <c r="OSX253" s="247"/>
      <c r="OSY253" s="247"/>
      <c r="OSZ253" s="247"/>
      <c r="OTA253" s="247"/>
      <c r="OTB253" s="247"/>
      <c r="OTC253" s="247"/>
      <c r="OTD253" s="247"/>
      <c r="OTE253" s="247"/>
      <c r="OTF253" s="247"/>
      <c r="OTG253" s="247"/>
      <c r="OTH253" s="247"/>
      <c r="OTI253" s="247"/>
      <c r="OTJ253" s="247"/>
      <c r="OTK253" s="247"/>
      <c r="OTL253" s="247"/>
      <c r="OTM253" s="247"/>
      <c r="OTN253" s="247"/>
      <c r="OTO253" s="247"/>
      <c r="OTP253" s="247"/>
      <c r="OTQ253" s="247"/>
      <c r="OTR253" s="247"/>
      <c r="OTS253" s="247"/>
      <c r="OTT253" s="247"/>
      <c r="OTU253" s="247"/>
      <c r="OTV253" s="247"/>
      <c r="OTW253" s="247"/>
      <c r="OTX253" s="247"/>
      <c r="OTY253" s="247"/>
      <c r="OTZ253" s="247"/>
      <c r="OUA253" s="247"/>
      <c r="OUB253" s="247"/>
      <c r="OUC253" s="247"/>
      <c r="OUD253" s="247"/>
      <c r="OUE253" s="247"/>
      <c r="OUF253" s="247"/>
      <c r="OUG253" s="247"/>
      <c r="OUH253" s="247"/>
      <c r="OUI253" s="247"/>
      <c r="OUJ253" s="247"/>
      <c r="OUK253" s="247"/>
      <c r="OUL253" s="247"/>
      <c r="OUM253" s="247"/>
      <c r="OUN253" s="247"/>
      <c r="OUO253" s="247"/>
      <c r="OUP253" s="247"/>
      <c r="OUQ253" s="247"/>
      <c r="OUR253" s="247"/>
      <c r="OUS253" s="247"/>
      <c r="OUT253" s="247"/>
      <c r="OUU253" s="247"/>
      <c r="OUV253" s="247"/>
      <c r="OUW253" s="247"/>
      <c r="OUX253" s="247"/>
      <c r="OUY253" s="247"/>
      <c r="OUZ253" s="247"/>
      <c r="OVA253" s="247"/>
      <c r="OVB253" s="247"/>
      <c r="OVC253" s="247"/>
      <c r="OVD253" s="247"/>
      <c r="OVE253" s="247"/>
      <c r="OVF253" s="247"/>
      <c r="OVG253" s="247"/>
      <c r="OVH253" s="247"/>
      <c r="OVI253" s="247"/>
      <c r="OVJ253" s="247"/>
      <c r="OVK253" s="247"/>
      <c r="OVL253" s="247"/>
      <c r="OVM253" s="247"/>
      <c r="OVN253" s="247"/>
      <c r="OVO253" s="247"/>
      <c r="OVP253" s="247"/>
      <c r="OVQ253" s="247"/>
      <c r="OVR253" s="247"/>
      <c r="OVS253" s="247"/>
      <c r="OVT253" s="247"/>
      <c r="OVU253" s="247"/>
      <c r="OVV253" s="247"/>
      <c r="OVW253" s="247"/>
      <c r="OVX253" s="247"/>
      <c r="OVY253" s="247"/>
      <c r="OVZ253" s="247"/>
      <c r="OWA253" s="247"/>
      <c r="OWB253" s="247"/>
      <c r="OWC253" s="247"/>
      <c r="OWD253" s="247"/>
      <c r="OWE253" s="247"/>
      <c r="OWF253" s="247"/>
      <c r="OWG253" s="247"/>
      <c r="OWH253" s="247"/>
      <c r="OWI253" s="247"/>
      <c r="OWJ253" s="247"/>
      <c r="OWK253" s="247"/>
      <c r="OWL253" s="247"/>
      <c r="OWM253" s="247"/>
      <c r="OWN253" s="247"/>
      <c r="OWO253" s="247"/>
      <c r="OWP253" s="247"/>
      <c r="OWQ253" s="247"/>
      <c r="OWR253" s="247"/>
      <c r="OWS253" s="247"/>
      <c r="OWT253" s="247"/>
      <c r="OWU253" s="247"/>
      <c r="OWV253" s="247"/>
      <c r="OWW253" s="247"/>
      <c r="OWX253" s="247"/>
      <c r="OWY253" s="247"/>
      <c r="OWZ253" s="247"/>
      <c r="OXA253" s="247"/>
      <c r="OXB253" s="247"/>
      <c r="OXC253" s="247"/>
      <c r="OXD253" s="247"/>
      <c r="OXE253" s="247"/>
      <c r="OXF253" s="247"/>
      <c r="OXG253" s="247"/>
      <c r="OXH253" s="247"/>
      <c r="OXI253" s="247"/>
      <c r="OXJ253" s="247"/>
      <c r="OXK253" s="247"/>
      <c r="OXL253" s="247"/>
      <c r="OXM253" s="247"/>
      <c r="OXN253" s="247"/>
      <c r="OXO253" s="247"/>
      <c r="OXP253" s="247"/>
      <c r="OXQ253" s="247"/>
      <c r="OXR253" s="247"/>
      <c r="OXS253" s="247"/>
      <c r="OXT253" s="247"/>
      <c r="OXU253" s="247"/>
      <c r="OXV253" s="247"/>
      <c r="OXW253" s="247"/>
      <c r="OXX253" s="247"/>
      <c r="OXY253" s="247"/>
      <c r="OXZ253" s="247"/>
      <c r="OYA253" s="247"/>
      <c r="OYB253" s="247"/>
      <c r="OYC253" s="247"/>
      <c r="OYD253" s="247"/>
      <c r="OYE253" s="247"/>
      <c r="OYF253" s="247"/>
      <c r="OYG253" s="247"/>
      <c r="OYH253" s="247"/>
      <c r="OYI253" s="247"/>
      <c r="OYJ253" s="247"/>
      <c r="OYK253" s="247"/>
      <c r="OYL253" s="247"/>
      <c r="OYM253" s="247"/>
      <c r="OYN253" s="247"/>
      <c r="OYO253" s="247"/>
      <c r="OYP253" s="247"/>
      <c r="OYQ253" s="247"/>
      <c r="OYR253" s="247"/>
      <c r="OYS253" s="247"/>
      <c r="OYT253" s="247"/>
      <c r="OYU253" s="247"/>
      <c r="OYV253" s="247"/>
      <c r="OYW253" s="247"/>
      <c r="OYX253" s="247"/>
      <c r="OYY253" s="247"/>
      <c r="OYZ253" s="247"/>
      <c r="OZA253" s="247"/>
      <c r="OZB253" s="247"/>
      <c r="OZC253" s="247"/>
      <c r="OZD253" s="247"/>
      <c r="OZE253" s="247"/>
      <c r="OZF253" s="247"/>
      <c r="OZG253" s="247"/>
      <c r="OZH253" s="247"/>
      <c r="OZI253" s="247"/>
      <c r="OZJ253" s="247"/>
      <c r="OZK253" s="247"/>
      <c r="OZL253" s="247"/>
      <c r="OZM253" s="247"/>
      <c r="OZN253" s="247"/>
      <c r="OZO253" s="247"/>
      <c r="OZP253" s="247"/>
      <c r="OZQ253" s="247"/>
      <c r="OZR253" s="247"/>
      <c r="OZS253" s="247"/>
      <c r="OZT253" s="247"/>
      <c r="OZU253" s="247"/>
      <c r="OZV253" s="247"/>
      <c r="OZW253" s="247"/>
      <c r="OZX253" s="247"/>
      <c r="OZY253" s="247"/>
      <c r="OZZ253" s="247"/>
      <c r="PAA253" s="247"/>
      <c r="PAB253" s="247"/>
      <c r="PAC253" s="247"/>
      <c r="PAD253" s="247"/>
      <c r="PAE253" s="247"/>
      <c r="PAF253" s="247"/>
      <c r="PAG253" s="247"/>
      <c r="PAH253" s="247"/>
      <c r="PAI253" s="247"/>
      <c r="PAJ253" s="247"/>
      <c r="PAK253" s="247"/>
      <c r="PAL253" s="247"/>
      <c r="PAM253" s="247"/>
      <c r="PAN253" s="247"/>
      <c r="PAO253" s="247"/>
      <c r="PAP253" s="247"/>
      <c r="PAQ253" s="247"/>
      <c r="PAR253" s="247"/>
      <c r="PAS253" s="247"/>
      <c r="PAT253" s="247"/>
      <c r="PAU253" s="247"/>
      <c r="PAV253" s="247"/>
      <c r="PAW253" s="247"/>
      <c r="PAX253" s="247"/>
      <c r="PAY253" s="247"/>
      <c r="PAZ253" s="247"/>
      <c r="PBA253" s="247"/>
      <c r="PBB253" s="247"/>
      <c r="PBC253" s="247"/>
      <c r="PBD253" s="247"/>
      <c r="PBE253" s="247"/>
      <c r="PBF253" s="247"/>
      <c r="PBG253" s="247"/>
      <c r="PBH253" s="247"/>
      <c r="PBI253" s="247"/>
      <c r="PBJ253" s="247"/>
      <c r="PBK253" s="247"/>
      <c r="PBL253" s="247"/>
      <c r="PBM253" s="247"/>
      <c r="PBN253" s="247"/>
      <c r="PBO253" s="247"/>
      <c r="PBP253" s="247"/>
      <c r="PBQ253" s="247"/>
      <c r="PBR253" s="247"/>
      <c r="PBS253" s="247"/>
      <c r="PBT253" s="247"/>
      <c r="PBU253" s="247"/>
      <c r="PBV253" s="247"/>
      <c r="PBW253" s="247"/>
      <c r="PBX253" s="247"/>
      <c r="PBY253" s="247"/>
      <c r="PBZ253" s="247"/>
      <c r="PCA253" s="247"/>
      <c r="PCB253" s="247"/>
      <c r="PCC253" s="247"/>
      <c r="PCD253" s="247"/>
      <c r="PCE253" s="247"/>
      <c r="PCF253" s="247"/>
      <c r="PCG253" s="247"/>
      <c r="PCH253" s="247"/>
      <c r="PCI253" s="247"/>
      <c r="PCJ253" s="247"/>
      <c r="PCK253" s="247"/>
      <c r="PCL253" s="247"/>
      <c r="PCM253" s="247"/>
      <c r="PCN253" s="247"/>
      <c r="PCO253" s="247"/>
      <c r="PCP253" s="247"/>
      <c r="PCQ253" s="247"/>
      <c r="PCR253" s="247"/>
      <c r="PCS253" s="247"/>
      <c r="PCT253" s="247"/>
      <c r="PCU253" s="247"/>
      <c r="PCV253" s="247"/>
      <c r="PCW253" s="247"/>
      <c r="PCX253" s="247"/>
      <c r="PCY253" s="247"/>
      <c r="PCZ253" s="247"/>
      <c r="PDA253" s="247"/>
      <c r="PDB253" s="247"/>
      <c r="PDC253" s="247"/>
      <c r="PDD253" s="247"/>
      <c r="PDE253" s="247"/>
      <c r="PDF253" s="247"/>
      <c r="PDG253" s="247"/>
      <c r="PDH253" s="247"/>
      <c r="PDI253" s="247"/>
      <c r="PDJ253" s="247"/>
      <c r="PDK253" s="247"/>
      <c r="PDL253" s="247"/>
      <c r="PDM253" s="247"/>
      <c r="PDN253" s="247"/>
      <c r="PDO253" s="247"/>
      <c r="PDP253" s="247"/>
      <c r="PDQ253" s="247"/>
      <c r="PDR253" s="247"/>
      <c r="PDS253" s="247"/>
      <c r="PDT253" s="247"/>
      <c r="PDU253" s="247"/>
      <c r="PDV253" s="247"/>
      <c r="PDW253" s="247"/>
      <c r="PDX253" s="247"/>
      <c r="PDY253" s="247"/>
      <c r="PDZ253" s="247"/>
      <c r="PEA253" s="247"/>
      <c r="PEB253" s="247"/>
      <c r="PEC253" s="247"/>
      <c r="PED253" s="247"/>
      <c r="PEE253" s="247"/>
      <c r="PEF253" s="247"/>
      <c r="PEG253" s="247"/>
      <c r="PEH253" s="247"/>
      <c r="PEI253" s="247"/>
      <c r="PEJ253" s="247"/>
      <c r="PEK253" s="247"/>
      <c r="PEL253" s="247"/>
      <c r="PEM253" s="247"/>
      <c r="PEN253" s="247"/>
      <c r="PEO253" s="247"/>
      <c r="PEP253" s="247"/>
      <c r="PEQ253" s="247"/>
      <c r="PER253" s="247"/>
      <c r="PES253" s="247"/>
      <c r="PET253" s="247"/>
      <c r="PEU253" s="247"/>
      <c r="PEV253" s="247"/>
      <c r="PEW253" s="247"/>
      <c r="PEX253" s="247"/>
      <c r="PEY253" s="247"/>
      <c r="PEZ253" s="247"/>
      <c r="PFA253" s="247"/>
      <c r="PFB253" s="247"/>
      <c r="PFC253" s="247"/>
      <c r="PFD253" s="247"/>
      <c r="PFE253" s="247"/>
      <c r="PFF253" s="247"/>
      <c r="PFG253" s="247"/>
      <c r="PFH253" s="247"/>
      <c r="PFI253" s="247"/>
      <c r="PFJ253" s="247"/>
      <c r="PFK253" s="247"/>
      <c r="PFL253" s="247"/>
      <c r="PFM253" s="247"/>
      <c r="PFN253" s="247"/>
      <c r="PFO253" s="247"/>
      <c r="PFP253" s="247"/>
      <c r="PFQ253" s="247"/>
      <c r="PFR253" s="247"/>
      <c r="PFS253" s="247"/>
      <c r="PFT253" s="247"/>
      <c r="PFU253" s="247"/>
      <c r="PFV253" s="247"/>
      <c r="PFW253" s="247"/>
      <c r="PFX253" s="247"/>
      <c r="PFY253" s="247"/>
      <c r="PFZ253" s="247"/>
      <c r="PGA253" s="247"/>
      <c r="PGB253" s="247"/>
      <c r="PGC253" s="247"/>
      <c r="PGD253" s="247"/>
      <c r="PGE253" s="247"/>
      <c r="PGF253" s="247"/>
      <c r="PGG253" s="247"/>
      <c r="PGH253" s="247"/>
      <c r="PGI253" s="247"/>
      <c r="PGJ253" s="247"/>
      <c r="PGK253" s="247"/>
      <c r="PGL253" s="247"/>
      <c r="PGM253" s="247"/>
      <c r="PGN253" s="247"/>
      <c r="PGO253" s="247"/>
      <c r="PGP253" s="247"/>
      <c r="PGQ253" s="247"/>
      <c r="PGR253" s="247"/>
      <c r="PGS253" s="247"/>
      <c r="PGT253" s="247"/>
      <c r="PGU253" s="247"/>
      <c r="PGV253" s="247"/>
      <c r="PGW253" s="247"/>
      <c r="PGX253" s="247"/>
      <c r="PGY253" s="247"/>
      <c r="PGZ253" s="247"/>
      <c r="PHA253" s="247"/>
      <c r="PHB253" s="247"/>
      <c r="PHC253" s="247"/>
      <c r="PHD253" s="247"/>
      <c r="PHE253" s="247"/>
      <c r="PHF253" s="247"/>
      <c r="PHG253" s="247"/>
      <c r="PHH253" s="247"/>
      <c r="PHI253" s="247"/>
      <c r="PHJ253" s="247"/>
      <c r="PHK253" s="247"/>
      <c r="PHL253" s="247"/>
      <c r="PHM253" s="247"/>
      <c r="PHN253" s="247"/>
      <c r="PHO253" s="247"/>
      <c r="PHP253" s="247"/>
      <c r="PHQ253" s="247"/>
      <c r="PHR253" s="247"/>
      <c r="PHS253" s="247"/>
      <c r="PHT253" s="247"/>
      <c r="PHU253" s="247"/>
      <c r="PHV253" s="247"/>
      <c r="PHW253" s="247"/>
      <c r="PHX253" s="247"/>
      <c r="PHY253" s="247"/>
      <c r="PHZ253" s="247"/>
      <c r="PIA253" s="247"/>
      <c r="PIB253" s="247"/>
      <c r="PIC253" s="247"/>
      <c r="PID253" s="247"/>
      <c r="PIE253" s="247"/>
      <c r="PIF253" s="247"/>
      <c r="PIG253" s="247"/>
      <c r="PIH253" s="247"/>
      <c r="PII253" s="247"/>
      <c r="PIJ253" s="247"/>
      <c r="PIK253" s="247"/>
      <c r="PIL253" s="247"/>
      <c r="PIM253" s="247"/>
      <c r="PIN253" s="247"/>
      <c r="PIO253" s="247"/>
      <c r="PIP253" s="247"/>
      <c r="PIQ253" s="247"/>
      <c r="PIR253" s="247"/>
      <c r="PIS253" s="247"/>
      <c r="PIT253" s="247"/>
      <c r="PIU253" s="247"/>
      <c r="PIV253" s="247"/>
      <c r="PIW253" s="247"/>
      <c r="PIX253" s="247"/>
      <c r="PIY253" s="247"/>
      <c r="PIZ253" s="247"/>
      <c r="PJA253" s="247"/>
      <c r="PJB253" s="247"/>
      <c r="PJC253" s="247"/>
      <c r="PJD253" s="247"/>
      <c r="PJE253" s="247"/>
      <c r="PJF253" s="247"/>
      <c r="PJG253" s="247"/>
      <c r="PJH253" s="247"/>
      <c r="PJI253" s="247"/>
      <c r="PJJ253" s="247"/>
      <c r="PJK253" s="247"/>
      <c r="PJL253" s="247"/>
      <c r="PJM253" s="247"/>
      <c r="PJN253" s="247"/>
      <c r="PJO253" s="247"/>
      <c r="PJP253" s="247"/>
      <c r="PJQ253" s="247"/>
      <c r="PJR253" s="247"/>
      <c r="PJS253" s="247"/>
      <c r="PJT253" s="247"/>
      <c r="PJU253" s="247"/>
      <c r="PJV253" s="247"/>
      <c r="PJW253" s="247"/>
      <c r="PJX253" s="247"/>
      <c r="PJY253" s="247"/>
      <c r="PJZ253" s="247"/>
      <c r="PKA253" s="247"/>
      <c r="PKB253" s="247"/>
      <c r="PKC253" s="247"/>
      <c r="PKD253" s="247"/>
      <c r="PKE253" s="247"/>
      <c r="PKF253" s="247"/>
      <c r="PKG253" s="247"/>
      <c r="PKH253" s="247"/>
      <c r="PKI253" s="247"/>
      <c r="PKJ253" s="247"/>
      <c r="PKK253" s="247"/>
      <c r="PKL253" s="247"/>
      <c r="PKM253" s="247"/>
      <c r="PKN253" s="247"/>
      <c r="PKO253" s="247"/>
      <c r="PKP253" s="247"/>
      <c r="PKQ253" s="247"/>
      <c r="PKR253" s="247"/>
      <c r="PKS253" s="247"/>
      <c r="PKT253" s="247"/>
      <c r="PKU253" s="247"/>
      <c r="PKV253" s="247"/>
      <c r="PKW253" s="247"/>
      <c r="PKX253" s="247"/>
      <c r="PKY253" s="247"/>
      <c r="PKZ253" s="247"/>
      <c r="PLA253" s="247"/>
      <c r="PLB253" s="247"/>
      <c r="PLC253" s="247"/>
      <c r="PLD253" s="247"/>
      <c r="PLE253" s="247"/>
      <c r="PLF253" s="247"/>
      <c r="PLG253" s="247"/>
      <c r="PLH253" s="247"/>
      <c r="PLI253" s="247"/>
      <c r="PLJ253" s="247"/>
      <c r="PLK253" s="247"/>
      <c r="PLL253" s="247"/>
      <c r="PLM253" s="247"/>
      <c r="PLN253" s="247"/>
      <c r="PLO253" s="247"/>
      <c r="PLP253" s="247"/>
      <c r="PLQ253" s="247"/>
      <c r="PLR253" s="247"/>
      <c r="PLS253" s="247"/>
      <c r="PLT253" s="247"/>
      <c r="PLU253" s="247"/>
      <c r="PLV253" s="247"/>
      <c r="PLW253" s="247"/>
      <c r="PLX253" s="247"/>
      <c r="PLY253" s="247"/>
      <c r="PLZ253" s="247"/>
      <c r="PMA253" s="247"/>
      <c r="PMB253" s="247"/>
      <c r="PMC253" s="247"/>
      <c r="PMD253" s="247"/>
      <c r="PME253" s="247"/>
      <c r="PMF253" s="247"/>
      <c r="PMG253" s="247"/>
      <c r="PMH253" s="247"/>
      <c r="PMI253" s="247"/>
      <c r="PMJ253" s="247"/>
      <c r="PMK253" s="247"/>
      <c r="PML253" s="247"/>
      <c r="PMM253" s="247"/>
      <c r="PMN253" s="247"/>
      <c r="PMO253" s="247"/>
      <c r="PMP253" s="247"/>
      <c r="PMQ253" s="247"/>
      <c r="PMR253" s="247"/>
      <c r="PMS253" s="247"/>
      <c r="PMT253" s="247"/>
      <c r="PMU253" s="247"/>
      <c r="PMV253" s="247"/>
      <c r="PMW253" s="247"/>
      <c r="PMX253" s="247"/>
      <c r="PMY253" s="247"/>
      <c r="PMZ253" s="247"/>
      <c r="PNA253" s="247"/>
      <c r="PNB253" s="247"/>
      <c r="PNC253" s="247"/>
      <c r="PND253" s="247"/>
      <c r="PNE253" s="247"/>
      <c r="PNF253" s="247"/>
      <c r="PNG253" s="247"/>
      <c r="PNH253" s="247"/>
      <c r="PNI253" s="247"/>
      <c r="PNJ253" s="247"/>
      <c r="PNK253" s="247"/>
      <c r="PNL253" s="247"/>
      <c r="PNM253" s="247"/>
      <c r="PNN253" s="247"/>
      <c r="PNO253" s="247"/>
      <c r="PNP253" s="247"/>
      <c r="PNQ253" s="247"/>
      <c r="PNR253" s="247"/>
      <c r="PNS253" s="247"/>
      <c r="PNT253" s="247"/>
      <c r="PNU253" s="247"/>
      <c r="PNV253" s="247"/>
      <c r="PNW253" s="247"/>
      <c r="PNX253" s="247"/>
      <c r="PNY253" s="247"/>
      <c r="PNZ253" s="247"/>
      <c r="POA253" s="247"/>
      <c r="POB253" s="247"/>
      <c r="POC253" s="247"/>
      <c r="POD253" s="247"/>
      <c r="POE253" s="247"/>
      <c r="POF253" s="247"/>
      <c r="POG253" s="247"/>
      <c r="POH253" s="247"/>
      <c r="POI253" s="247"/>
      <c r="POJ253" s="247"/>
      <c r="POK253" s="247"/>
      <c r="POL253" s="247"/>
      <c r="POM253" s="247"/>
      <c r="PON253" s="247"/>
      <c r="POO253" s="247"/>
      <c r="POP253" s="247"/>
      <c r="POQ253" s="247"/>
      <c r="POR253" s="247"/>
      <c r="POS253" s="247"/>
      <c r="POT253" s="247"/>
      <c r="POU253" s="247"/>
      <c r="POV253" s="247"/>
      <c r="POW253" s="247"/>
      <c r="POX253" s="247"/>
      <c r="POY253" s="247"/>
      <c r="POZ253" s="247"/>
      <c r="PPA253" s="247"/>
      <c r="PPB253" s="247"/>
      <c r="PPC253" s="247"/>
      <c r="PPD253" s="247"/>
      <c r="PPE253" s="247"/>
      <c r="PPF253" s="247"/>
      <c r="PPG253" s="247"/>
      <c r="PPH253" s="247"/>
      <c r="PPI253" s="247"/>
      <c r="PPJ253" s="247"/>
      <c r="PPK253" s="247"/>
      <c r="PPL253" s="247"/>
      <c r="PPM253" s="247"/>
      <c r="PPN253" s="247"/>
      <c r="PPO253" s="247"/>
      <c r="PPP253" s="247"/>
      <c r="PPQ253" s="247"/>
      <c r="PPR253" s="247"/>
      <c r="PPS253" s="247"/>
      <c r="PPT253" s="247"/>
      <c r="PPU253" s="247"/>
      <c r="PPV253" s="247"/>
      <c r="PPW253" s="247"/>
      <c r="PPX253" s="247"/>
      <c r="PPY253" s="247"/>
      <c r="PPZ253" s="247"/>
      <c r="PQA253" s="247"/>
      <c r="PQB253" s="247"/>
      <c r="PQC253" s="247"/>
      <c r="PQD253" s="247"/>
      <c r="PQE253" s="247"/>
      <c r="PQF253" s="247"/>
      <c r="PQG253" s="247"/>
      <c r="PQH253" s="247"/>
      <c r="PQI253" s="247"/>
      <c r="PQJ253" s="247"/>
      <c r="PQK253" s="247"/>
      <c r="PQL253" s="247"/>
      <c r="PQM253" s="247"/>
      <c r="PQN253" s="247"/>
      <c r="PQO253" s="247"/>
      <c r="PQP253" s="247"/>
      <c r="PQQ253" s="247"/>
      <c r="PQR253" s="247"/>
      <c r="PQS253" s="247"/>
      <c r="PQT253" s="247"/>
      <c r="PQU253" s="247"/>
      <c r="PQV253" s="247"/>
      <c r="PQW253" s="247"/>
      <c r="PQX253" s="247"/>
      <c r="PQY253" s="247"/>
      <c r="PQZ253" s="247"/>
      <c r="PRA253" s="247"/>
      <c r="PRB253" s="247"/>
      <c r="PRC253" s="247"/>
      <c r="PRD253" s="247"/>
      <c r="PRE253" s="247"/>
      <c r="PRF253" s="247"/>
      <c r="PRG253" s="247"/>
      <c r="PRH253" s="247"/>
      <c r="PRI253" s="247"/>
      <c r="PRJ253" s="247"/>
      <c r="PRK253" s="247"/>
      <c r="PRL253" s="247"/>
      <c r="PRM253" s="247"/>
      <c r="PRN253" s="247"/>
      <c r="PRO253" s="247"/>
      <c r="PRP253" s="247"/>
      <c r="PRQ253" s="247"/>
      <c r="PRR253" s="247"/>
      <c r="PRS253" s="247"/>
      <c r="PRT253" s="247"/>
      <c r="PRU253" s="247"/>
      <c r="PRV253" s="247"/>
      <c r="PRW253" s="247"/>
      <c r="PRX253" s="247"/>
      <c r="PRY253" s="247"/>
      <c r="PRZ253" s="247"/>
      <c r="PSA253" s="247"/>
      <c r="PSB253" s="247"/>
      <c r="PSC253" s="247"/>
      <c r="PSD253" s="247"/>
      <c r="PSE253" s="247"/>
      <c r="PSF253" s="247"/>
      <c r="PSG253" s="247"/>
      <c r="PSH253" s="247"/>
      <c r="PSI253" s="247"/>
      <c r="PSJ253" s="247"/>
      <c r="PSK253" s="247"/>
      <c r="PSL253" s="247"/>
      <c r="PSM253" s="247"/>
      <c r="PSN253" s="247"/>
      <c r="PSO253" s="247"/>
      <c r="PSP253" s="247"/>
      <c r="PSQ253" s="247"/>
      <c r="PSR253" s="247"/>
      <c r="PSS253" s="247"/>
      <c r="PST253" s="247"/>
      <c r="PSU253" s="247"/>
      <c r="PSV253" s="247"/>
      <c r="PSW253" s="247"/>
      <c r="PSX253" s="247"/>
      <c r="PSY253" s="247"/>
      <c r="PSZ253" s="247"/>
      <c r="PTA253" s="247"/>
      <c r="PTB253" s="247"/>
      <c r="PTC253" s="247"/>
      <c r="PTD253" s="247"/>
      <c r="PTE253" s="247"/>
      <c r="PTF253" s="247"/>
      <c r="PTG253" s="247"/>
      <c r="PTH253" s="247"/>
      <c r="PTI253" s="247"/>
      <c r="PTJ253" s="247"/>
      <c r="PTK253" s="247"/>
      <c r="PTL253" s="247"/>
      <c r="PTM253" s="247"/>
      <c r="PTN253" s="247"/>
      <c r="PTO253" s="247"/>
      <c r="PTP253" s="247"/>
      <c r="PTQ253" s="247"/>
      <c r="PTR253" s="247"/>
      <c r="PTS253" s="247"/>
      <c r="PTT253" s="247"/>
      <c r="PTU253" s="247"/>
      <c r="PTV253" s="247"/>
      <c r="PTW253" s="247"/>
      <c r="PTX253" s="247"/>
      <c r="PTY253" s="247"/>
      <c r="PTZ253" s="247"/>
      <c r="PUA253" s="247"/>
      <c r="PUB253" s="247"/>
      <c r="PUC253" s="247"/>
      <c r="PUD253" s="247"/>
      <c r="PUE253" s="247"/>
      <c r="PUF253" s="247"/>
      <c r="PUG253" s="247"/>
      <c r="PUH253" s="247"/>
      <c r="PUI253" s="247"/>
      <c r="PUJ253" s="247"/>
      <c r="PUK253" s="247"/>
      <c r="PUL253" s="247"/>
      <c r="PUM253" s="247"/>
      <c r="PUN253" s="247"/>
      <c r="PUO253" s="247"/>
      <c r="PUP253" s="247"/>
      <c r="PUQ253" s="247"/>
      <c r="PUR253" s="247"/>
      <c r="PUS253" s="247"/>
      <c r="PUT253" s="247"/>
      <c r="PUU253" s="247"/>
      <c r="PUV253" s="247"/>
      <c r="PUW253" s="247"/>
      <c r="PUX253" s="247"/>
      <c r="PUY253" s="247"/>
      <c r="PUZ253" s="247"/>
      <c r="PVA253" s="247"/>
      <c r="PVB253" s="247"/>
      <c r="PVC253" s="247"/>
      <c r="PVD253" s="247"/>
      <c r="PVE253" s="247"/>
      <c r="PVF253" s="247"/>
      <c r="PVG253" s="247"/>
      <c r="PVH253" s="247"/>
      <c r="PVI253" s="247"/>
      <c r="PVJ253" s="247"/>
      <c r="PVK253" s="247"/>
      <c r="PVL253" s="247"/>
      <c r="PVM253" s="247"/>
      <c r="PVN253" s="247"/>
      <c r="PVO253" s="247"/>
      <c r="PVP253" s="247"/>
      <c r="PVQ253" s="247"/>
      <c r="PVR253" s="247"/>
      <c r="PVS253" s="247"/>
      <c r="PVT253" s="247"/>
      <c r="PVU253" s="247"/>
      <c r="PVV253" s="247"/>
      <c r="PVW253" s="247"/>
      <c r="PVX253" s="247"/>
      <c r="PVY253" s="247"/>
      <c r="PVZ253" s="247"/>
      <c r="PWA253" s="247"/>
      <c r="PWB253" s="247"/>
      <c r="PWC253" s="247"/>
      <c r="PWD253" s="247"/>
      <c r="PWE253" s="247"/>
      <c r="PWF253" s="247"/>
      <c r="PWG253" s="247"/>
      <c r="PWH253" s="247"/>
      <c r="PWI253" s="247"/>
      <c r="PWJ253" s="247"/>
      <c r="PWK253" s="247"/>
      <c r="PWL253" s="247"/>
      <c r="PWM253" s="247"/>
      <c r="PWN253" s="247"/>
      <c r="PWO253" s="247"/>
      <c r="PWP253" s="247"/>
      <c r="PWQ253" s="247"/>
      <c r="PWR253" s="247"/>
      <c r="PWS253" s="247"/>
      <c r="PWT253" s="247"/>
      <c r="PWU253" s="247"/>
      <c r="PWV253" s="247"/>
      <c r="PWW253" s="247"/>
      <c r="PWX253" s="247"/>
      <c r="PWY253" s="247"/>
      <c r="PWZ253" s="247"/>
      <c r="PXA253" s="247"/>
      <c r="PXB253" s="247"/>
      <c r="PXC253" s="247"/>
      <c r="PXD253" s="247"/>
      <c r="PXE253" s="247"/>
      <c r="PXF253" s="247"/>
      <c r="PXG253" s="247"/>
      <c r="PXH253" s="247"/>
      <c r="PXI253" s="247"/>
      <c r="PXJ253" s="247"/>
      <c r="PXK253" s="247"/>
      <c r="PXL253" s="247"/>
      <c r="PXM253" s="247"/>
      <c r="PXN253" s="247"/>
      <c r="PXO253" s="247"/>
      <c r="PXP253" s="247"/>
      <c r="PXQ253" s="247"/>
      <c r="PXR253" s="247"/>
      <c r="PXS253" s="247"/>
      <c r="PXT253" s="247"/>
      <c r="PXU253" s="247"/>
      <c r="PXV253" s="247"/>
      <c r="PXW253" s="247"/>
      <c r="PXX253" s="247"/>
      <c r="PXY253" s="247"/>
      <c r="PXZ253" s="247"/>
      <c r="PYA253" s="247"/>
      <c r="PYB253" s="247"/>
      <c r="PYC253" s="247"/>
      <c r="PYD253" s="247"/>
      <c r="PYE253" s="247"/>
      <c r="PYF253" s="247"/>
      <c r="PYG253" s="247"/>
      <c r="PYH253" s="247"/>
      <c r="PYI253" s="247"/>
      <c r="PYJ253" s="247"/>
      <c r="PYK253" s="247"/>
      <c r="PYL253" s="247"/>
      <c r="PYM253" s="247"/>
      <c r="PYN253" s="247"/>
      <c r="PYO253" s="247"/>
      <c r="PYP253" s="247"/>
      <c r="PYQ253" s="247"/>
      <c r="PYR253" s="247"/>
      <c r="PYS253" s="247"/>
      <c r="PYT253" s="247"/>
      <c r="PYU253" s="247"/>
      <c r="PYV253" s="247"/>
      <c r="PYW253" s="247"/>
      <c r="PYX253" s="247"/>
      <c r="PYY253" s="247"/>
      <c r="PYZ253" s="247"/>
      <c r="PZA253" s="247"/>
      <c r="PZB253" s="247"/>
      <c r="PZC253" s="247"/>
      <c r="PZD253" s="247"/>
      <c r="PZE253" s="247"/>
      <c r="PZF253" s="247"/>
      <c r="PZG253" s="247"/>
      <c r="PZH253" s="247"/>
      <c r="PZI253" s="247"/>
      <c r="PZJ253" s="247"/>
      <c r="PZK253" s="247"/>
      <c r="PZL253" s="247"/>
      <c r="PZM253" s="247"/>
      <c r="PZN253" s="247"/>
      <c r="PZO253" s="247"/>
      <c r="PZP253" s="247"/>
      <c r="PZQ253" s="247"/>
      <c r="PZR253" s="247"/>
      <c r="PZS253" s="247"/>
      <c r="PZT253" s="247"/>
      <c r="PZU253" s="247"/>
      <c r="PZV253" s="247"/>
      <c r="PZW253" s="247"/>
      <c r="PZX253" s="247"/>
      <c r="PZY253" s="247"/>
      <c r="PZZ253" s="247"/>
      <c r="QAA253" s="247"/>
      <c r="QAB253" s="247"/>
      <c r="QAC253" s="247"/>
      <c r="QAD253" s="247"/>
      <c r="QAE253" s="247"/>
      <c r="QAF253" s="247"/>
      <c r="QAG253" s="247"/>
      <c r="QAH253" s="247"/>
      <c r="QAI253" s="247"/>
      <c r="QAJ253" s="247"/>
      <c r="QAK253" s="247"/>
      <c r="QAL253" s="247"/>
      <c r="QAM253" s="247"/>
      <c r="QAN253" s="247"/>
      <c r="QAO253" s="247"/>
      <c r="QAP253" s="247"/>
      <c r="QAQ253" s="247"/>
      <c r="QAR253" s="247"/>
      <c r="QAS253" s="247"/>
      <c r="QAT253" s="247"/>
      <c r="QAU253" s="247"/>
      <c r="QAV253" s="247"/>
      <c r="QAW253" s="247"/>
      <c r="QAX253" s="247"/>
      <c r="QAY253" s="247"/>
      <c r="QAZ253" s="247"/>
      <c r="QBA253" s="247"/>
      <c r="QBB253" s="247"/>
      <c r="QBC253" s="247"/>
      <c r="QBD253" s="247"/>
      <c r="QBE253" s="247"/>
      <c r="QBF253" s="247"/>
      <c r="QBG253" s="247"/>
      <c r="QBH253" s="247"/>
      <c r="QBI253" s="247"/>
      <c r="QBJ253" s="247"/>
      <c r="QBK253" s="247"/>
      <c r="QBL253" s="247"/>
      <c r="QBM253" s="247"/>
      <c r="QBN253" s="247"/>
      <c r="QBO253" s="247"/>
      <c r="QBP253" s="247"/>
      <c r="QBQ253" s="247"/>
      <c r="QBR253" s="247"/>
      <c r="QBS253" s="247"/>
      <c r="QBT253" s="247"/>
      <c r="QBU253" s="247"/>
      <c r="QBV253" s="247"/>
      <c r="QBW253" s="247"/>
      <c r="QBX253" s="247"/>
      <c r="QBY253" s="247"/>
      <c r="QBZ253" s="247"/>
      <c r="QCA253" s="247"/>
      <c r="QCB253" s="247"/>
      <c r="QCC253" s="247"/>
      <c r="QCD253" s="247"/>
      <c r="QCE253" s="247"/>
      <c r="QCF253" s="247"/>
      <c r="QCG253" s="247"/>
      <c r="QCH253" s="247"/>
      <c r="QCI253" s="247"/>
      <c r="QCJ253" s="247"/>
      <c r="QCK253" s="247"/>
      <c r="QCL253" s="247"/>
      <c r="QCM253" s="247"/>
      <c r="QCN253" s="247"/>
      <c r="QCO253" s="247"/>
      <c r="QCP253" s="247"/>
      <c r="QCQ253" s="247"/>
      <c r="QCR253" s="247"/>
      <c r="QCS253" s="247"/>
      <c r="QCT253" s="247"/>
      <c r="QCU253" s="247"/>
      <c r="QCV253" s="247"/>
      <c r="QCW253" s="247"/>
      <c r="QCX253" s="247"/>
      <c r="QCY253" s="247"/>
      <c r="QCZ253" s="247"/>
      <c r="QDA253" s="247"/>
      <c r="QDB253" s="247"/>
      <c r="QDC253" s="247"/>
      <c r="QDD253" s="247"/>
      <c r="QDE253" s="247"/>
      <c r="QDF253" s="247"/>
      <c r="QDG253" s="247"/>
      <c r="QDH253" s="247"/>
      <c r="QDI253" s="247"/>
      <c r="QDJ253" s="247"/>
      <c r="QDK253" s="247"/>
      <c r="QDL253" s="247"/>
      <c r="QDM253" s="247"/>
      <c r="QDN253" s="247"/>
      <c r="QDO253" s="247"/>
      <c r="QDP253" s="247"/>
      <c r="QDQ253" s="247"/>
      <c r="QDR253" s="247"/>
      <c r="QDS253" s="247"/>
      <c r="QDT253" s="247"/>
      <c r="QDU253" s="247"/>
      <c r="QDV253" s="247"/>
      <c r="QDW253" s="247"/>
      <c r="QDX253" s="247"/>
      <c r="QDY253" s="247"/>
      <c r="QDZ253" s="247"/>
      <c r="QEA253" s="247"/>
      <c r="QEB253" s="247"/>
      <c r="QEC253" s="247"/>
      <c r="QED253" s="247"/>
      <c r="QEE253" s="247"/>
      <c r="QEF253" s="247"/>
      <c r="QEG253" s="247"/>
      <c r="QEH253" s="247"/>
      <c r="QEI253" s="247"/>
      <c r="QEJ253" s="247"/>
      <c r="QEK253" s="247"/>
      <c r="QEL253" s="247"/>
      <c r="QEM253" s="247"/>
      <c r="QEN253" s="247"/>
      <c r="QEO253" s="247"/>
      <c r="QEP253" s="247"/>
      <c r="QEQ253" s="247"/>
      <c r="QER253" s="247"/>
      <c r="QES253" s="247"/>
      <c r="QET253" s="247"/>
      <c r="QEU253" s="247"/>
      <c r="QEV253" s="247"/>
      <c r="QEW253" s="247"/>
      <c r="QEX253" s="247"/>
      <c r="QEY253" s="247"/>
      <c r="QEZ253" s="247"/>
      <c r="QFA253" s="247"/>
      <c r="QFB253" s="247"/>
      <c r="QFC253" s="247"/>
      <c r="QFD253" s="247"/>
      <c r="QFE253" s="247"/>
      <c r="QFF253" s="247"/>
      <c r="QFG253" s="247"/>
      <c r="QFH253" s="247"/>
      <c r="QFI253" s="247"/>
      <c r="QFJ253" s="247"/>
      <c r="QFK253" s="247"/>
      <c r="QFL253" s="247"/>
      <c r="QFM253" s="247"/>
      <c r="QFN253" s="247"/>
      <c r="QFO253" s="247"/>
      <c r="QFP253" s="247"/>
      <c r="QFQ253" s="247"/>
      <c r="QFR253" s="247"/>
      <c r="QFS253" s="247"/>
      <c r="QFT253" s="247"/>
      <c r="QFU253" s="247"/>
      <c r="QFV253" s="247"/>
      <c r="QFW253" s="247"/>
      <c r="QFX253" s="247"/>
      <c r="QFY253" s="247"/>
      <c r="QFZ253" s="247"/>
      <c r="QGA253" s="247"/>
      <c r="QGB253" s="247"/>
      <c r="QGC253" s="247"/>
      <c r="QGD253" s="247"/>
      <c r="QGE253" s="247"/>
      <c r="QGF253" s="247"/>
      <c r="QGG253" s="247"/>
      <c r="QGH253" s="247"/>
      <c r="QGI253" s="247"/>
      <c r="QGJ253" s="247"/>
      <c r="QGK253" s="247"/>
      <c r="QGL253" s="247"/>
      <c r="QGM253" s="247"/>
      <c r="QGN253" s="247"/>
      <c r="QGO253" s="247"/>
      <c r="QGP253" s="247"/>
      <c r="QGQ253" s="247"/>
      <c r="QGR253" s="247"/>
      <c r="QGS253" s="247"/>
      <c r="QGT253" s="247"/>
      <c r="QGU253" s="247"/>
      <c r="QGV253" s="247"/>
      <c r="QGW253" s="247"/>
      <c r="QGX253" s="247"/>
      <c r="QGY253" s="247"/>
      <c r="QGZ253" s="247"/>
      <c r="QHA253" s="247"/>
      <c r="QHB253" s="247"/>
      <c r="QHC253" s="247"/>
      <c r="QHD253" s="247"/>
      <c r="QHE253" s="247"/>
      <c r="QHF253" s="247"/>
      <c r="QHG253" s="247"/>
      <c r="QHH253" s="247"/>
      <c r="QHI253" s="247"/>
      <c r="QHJ253" s="247"/>
      <c r="QHK253" s="247"/>
      <c r="QHL253" s="247"/>
      <c r="QHM253" s="247"/>
      <c r="QHN253" s="247"/>
      <c r="QHO253" s="247"/>
      <c r="QHP253" s="247"/>
      <c r="QHQ253" s="247"/>
      <c r="QHR253" s="247"/>
      <c r="QHS253" s="247"/>
      <c r="QHT253" s="247"/>
      <c r="QHU253" s="247"/>
      <c r="QHV253" s="247"/>
      <c r="QHW253" s="247"/>
      <c r="QHX253" s="247"/>
      <c r="QHY253" s="247"/>
      <c r="QHZ253" s="247"/>
      <c r="QIA253" s="247"/>
      <c r="QIB253" s="247"/>
      <c r="QIC253" s="247"/>
      <c r="QID253" s="247"/>
      <c r="QIE253" s="247"/>
      <c r="QIF253" s="247"/>
      <c r="QIG253" s="247"/>
      <c r="QIH253" s="247"/>
      <c r="QII253" s="247"/>
      <c r="QIJ253" s="247"/>
      <c r="QIK253" s="247"/>
      <c r="QIL253" s="247"/>
      <c r="QIM253" s="247"/>
      <c r="QIN253" s="247"/>
      <c r="QIO253" s="247"/>
      <c r="QIP253" s="247"/>
      <c r="QIQ253" s="247"/>
      <c r="QIR253" s="247"/>
      <c r="QIS253" s="247"/>
      <c r="QIT253" s="247"/>
      <c r="QIU253" s="247"/>
      <c r="QIV253" s="247"/>
      <c r="QIW253" s="247"/>
      <c r="QIX253" s="247"/>
      <c r="QIY253" s="247"/>
      <c r="QIZ253" s="247"/>
      <c r="QJA253" s="247"/>
      <c r="QJB253" s="247"/>
      <c r="QJC253" s="247"/>
      <c r="QJD253" s="247"/>
      <c r="QJE253" s="247"/>
      <c r="QJF253" s="247"/>
      <c r="QJG253" s="247"/>
      <c r="QJH253" s="247"/>
      <c r="QJI253" s="247"/>
      <c r="QJJ253" s="247"/>
      <c r="QJK253" s="247"/>
      <c r="QJL253" s="247"/>
      <c r="QJM253" s="247"/>
      <c r="QJN253" s="247"/>
      <c r="QJO253" s="247"/>
      <c r="QJP253" s="247"/>
      <c r="QJQ253" s="247"/>
      <c r="QJR253" s="247"/>
      <c r="QJS253" s="247"/>
      <c r="QJT253" s="247"/>
      <c r="QJU253" s="247"/>
      <c r="QJV253" s="247"/>
      <c r="QJW253" s="247"/>
      <c r="QJX253" s="247"/>
      <c r="QJY253" s="247"/>
      <c r="QJZ253" s="247"/>
      <c r="QKA253" s="247"/>
      <c r="QKB253" s="247"/>
      <c r="QKC253" s="247"/>
      <c r="QKD253" s="247"/>
      <c r="QKE253" s="247"/>
      <c r="QKF253" s="247"/>
      <c r="QKG253" s="247"/>
      <c r="QKH253" s="247"/>
      <c r="QKI253" s="247"/>
      <c r="QKJ253" s="247"/>
      <c r="QKK253" s="247"/>
      <c r="QKL253" s="247"/>
      <c r="QKM253" s="247"/>
      <c r="QKN253" s="247"/>
      <c r="QKO253" s="247"/>
      <c r="QKP253" s="247"/>
      <c r="QKQ253" s="247"/>
      <c r="QKR253" s="247"/>
      <c r="QKS253" s="247"/>
      <c r="QKT253" s="247"/>
      <c r="QKU253" s="247"/>
      <c r="QKV253" s="247"/>
      <c r="QKW253" s="247"/>
      <c r="QKX253" s="247"/>
      <c r="QKY253" s="247"/>
      <c r="QKZ253" s="247"/>
      <c r="QLA253" s="247"/>
      <c r="QLB253" s="247"/>
      <c r="QLC253" s="247"/>
      <c r="QLD253" s="247"/>
      <c r="QLE253" s="247"/>
      <c r="QLF253" s="247"/>
      <c r="QLG253" s="247"/>
      <c r="QLH253" s="247"/>
      <c r="QLI253" s="247"/>
      <c r="QLJ253" s="247"/>
      <c r="QLK253" s="247"/>
      <c r="QLL253" s="247"/>
      <c r="QLM253" s="247"/>
      <c r="QLN253" s="247"/>
      <c r="QLO253" s="247"/>
      <c r="QLP253" s="247"/>
      <c r="QLQ253" s="247"/>
      <c r="QLR253" s="247"/>
      <c r="QLS253" s="247"/>
      <c r="QLT253" s="247"/>
      <c r="QLU253" s="247"/>
      <c r="QLV253" s="247"/>
      <c r="QLW253" s="247"/>
      <c r="QLX253" s="247"/>
      <c r="QLY253" s="247"/>
      <c r="QLZ253" s="247"/>
      <c r="QMA253" s="247"/>
      <c r="QMB253" s="247"/>
      <c r="QMC253" s="247"/>
      <c r="QMD253" s="247"/>
      <c r="QME253" s="247"/>
      <c r="QMF253" s="247"/>
      <c r="QMG253" s="247"/>
      <c r="QMH253" s="247"/>
      <c r="QMI253" s="247"/>
      <c r="QMJ253" s="247"/>
      <c r="QMK253" s="247"/>
      <c r="QML253" s="247"/>
      <c r="QMM253" s="247"/>
      <c r="QMN253" s="247"/>
      <c r="QMO253" s="247"/>
      <c r="QMP253" s="247"/>
      <c r="QMQ253" s="247"/>
      <c r="QMR253" s="247"/>
      <c r="QMS253" s="247"/>
      <c r="QMT253" s="247"/>
      <c r="QMU253" s="247"/>
      <c r="QMV253" s="247"/>
      <c r="QMW253" s="247"/>
      <c r="QMX253" s="247"/>
      <c r="QMY253" s="247"/>
      <c r="QMZ253" s="247"/>
      <c r="QNA253" s="247"/>
      <c r="QNB253" s="247"/>
      <c r="QNC253" s="247"/>
      <c r="QND253" s="247"/>
      <c r="QNE253" s="247"/>
      <c r="QNF253" s="247"/>
      <c r="QNG253" s="247"/>
      <c r="QNH253" s="247"/>
      <c r="QNI253" s="247"/>
      <c r="QNJ253" s="247"/>
      <c r="QNK253" s="247"/>
      <c r="QNL253" s="247"/>
      <c r="QNM253" s="247"/>
      <c r="QNN253" s="247"/>
      <c r="QNO253" s="247"/>
      <c r="QNP253" s="247"/>
      <c r="QNQ253" s="247"/>
      <c r="QNR253" s="247"/>
      <c r="QNS253" s="247"/>
      <c r="QNT253" s="247"/>
      <c r="QNU253" s="247"/>
      <c r="QNV253" s="247"/>
      <c r="QNW253" s="247"/>
      <c r="QNX253" s="247"/>
      <c r="QNY253" s="247"/>
      <c r="QNZ253" s="247"/>
      <c r="QOA253" s="247"/>
      <c r="QOB253" s="247"/>
      <c r="QOC253" s="247"/>
      <c r="QOD253" s="247"/>
      <c r="QOE253" s="247"/>
      <c r="QOF253" s="247"/>
      <c r="QOG253" s="247"/>
      <c r="QOH253" s="247"/>
      <c r="QOI253" s="247"/>
      <c r="QOJ253" s="247"/>
      <c r="QOK253" s="247"/>
      <c r="QOL253" s="247"/>
      <c r="QOM253" s="247"/>
      <c r="QON253" s="247"/>
      <c r="QOO253" s="247"/>
      <c r="QOP253" s="247"/>
      <c r="QOQ253" s="247"/>
      <c r="QOR253" s="247"/>
      <c r="QOS253" s="247"/>
      <c r="QOT253" s="247"/>
      <c r="QOU253" s="247"/>
      <c r="QOV253" s="247"/>
      <c r="QOW253" s="247"/>
      <c r="QOX253" s="247"/>
      <c r="QOY253" s="247"/>
      <c r="QOZ253" s="247"/>
      <c r="QPA253" s="247"/>
      <c r="QPB253" s="247"/>
      <c r="QPC253" s="247"/>
      <c r="QPD253" s="247"/>
      <c r="QPE253" s="247"/>
      <c r="QPF253" s="247"/>
      <c r="QPG253" s="247"/>
      <c r="QPH253" s="247"/>
      <c r="QPI253" s="247"/>
      <c r="QPJ253" s="247"/>
      <c r="QPK253" s="247"/>
      <c r="QPL253" s="247"/>
      <c r="QPM253" s="247"/>
      <c r="QPN253" s="247"/>
      <c r="QPO253" s="247"/>
      <c r="QPP253" s="247"/>
      <c r="QPQ253" s="247"/>
      <c r="QPR253" s="247"/>
      <c r="QPS253" s="247"/>
      <c r="QPT253" s="247"/>
      <c r="QPU253" s="247"/>
      <c r="QPV253" s="247"/>
      <c r="QPW253" s="247"/>
      <c r="QPX253" s="247"/>
      <c r="QPY253" s="247"/>
      <c r="QPZ253" s="247"/>
      <c r="QQA253" s="247"/>
      <c r="QQB253" s="247"/>
      <c r="QQC253" s="247"/>
      <c r="QQD253" s="247"/>
      <c r="QQE253" s="247"/>
      <c r="QQF253" s="247"/>
      <c r="QQG253" s="247"/>
      <c r="QQH253" s="247"/>
      <c r="QQI253" s="247"/>
      <c r="QQJ253" s="247"/>
      <c r="QQK253" s="247"/>
      <c r="QQL253" s="247"/>
      <c r="QQM253" s="247"/>
      <c r="QQN253" s="247"/>
      <c r="QQO253" s="247"/>
      <c r="QQP253" s="247"/>
      <c r="QQQ253" s="247"/>
      <c r="QQR253" s="247"/>
      <c r="QQS253" s="247"/>
      <c r="QQT253" s="247"/>
      <c r="QQU253" s="247"/>
      <c r="QQV253" s="247"/>
      <c r="QQW253" s="247"/>
      <c r="QQX253" s="247"/>
      <c r="QQY253" s="247"/>
      <c r="QQZ253" s="247"/>
      <c r="QRA253" s="247"/>
      <c r="QRB253" s="247"/>
      <c r="QRC253" s="247"/>
      <c r="QRD253" s="247"/>
      <c r="QRE253" s="247"/>
      <c r="QRF253" s="247"/>
      <c r="QRG253" s="247"/>
      <c r="QRH253" s="247"/>
      <c r="QRI253" s="247"/>
      <c r="QRJ253" s="247"/>
      <c r="QRK253" s="247"/>
      <c r="QRL253" s="247"/>
      <c r="QRM253" s="247"/>
      <c r="QRN253" s="247"/>
      <c r="QRO253" s="247"/>
      <c r="QRP253" s="247"/>
      <c r="QRQ253" s="247"/>
      <c r="QRR253" s="247"/>
      <c r="QRS253" s="247"/>
      <c r="QRT253" s="247"/>
      <c r="QRU253" s="247"/>
      <c r="QRV253" s="247"/>
      <c r="QRW253" s="247"/>
      <c r="QRX253" s="247"/>
      <c r="QRY253" s="247"/>
      <c r="QRZ253" s="247"/>
      <c r="QSA253" s="247"/>
      <c r="QSB253" s="247"/>
      <c r="QSC253" s="247"/>
      <c r="QSD253" s="247"/>
      <c r="QSE253" s="247"/>
      <c r="QSF253" s="247"/>
      <c r="QSG253" s="247"/>
      <c r="QSH253" s="247"/>
      <c r="QSI253" s="247"/>
      <c r="QSJ253" s="247"/>
      <c r="QSK253" s="247"/>
      <c r="QSL253" s="247"/>
      <c r="QSM253" s="247"/>
      <c r="QSN253" s="247"/>
      <c r="QSO253" s="247"/>
      <c r="QSP253" s="247"/>
      <c r="QSQ253" s="247"/>
      <c r="QSR253" s="247"/>
      <c r="QSS253" s="247"/>
      <c r="QST253" s="247"/>
      <c r="QSU253" s="247"/>
      <c r="QSV253" s="247"/>
      <c r="QSW253" s="247"/>
      <c r="QSX253" s="247"/>
      <c r="QSY253" s="247"/>
      <c r="QSZ253" s="247"/>
      <c r="QTA253" s="247"/>
      <c r="QTB253" s="247"/>
      <c r="QTC253" s="247"/>
      <c r="QTD253" s="247"/>
      <c r="QTE253" s="247"/>
      <c r="QTF253" s="247"/>
      <c r="QTG253" s="247"/>
      <c r="QTH253" s="247"/>
      <c r="QTI253" s="247"/>
      <c r="QTJ253" s="247"/>
      <c r="QTK253" s="247"/>
      <c r="QTL253" s="247"/>
      <c r="QTM253" s="247"/>
      <c r="QTN253" s="247"/>
      <c r="QTO253" s="247"/>
      <c r="QTP253" s="247"/>
      <c r="QTQ253" s="247"/>
      <c r="QTR253" s="247"/>
      <c r="QTS253" s="247"/>
      <c r="QTT253" s="247"/>
      <c r="QTU253" s="247"/>
      <c r="QTV253" s="247"/>
      <c r="QTW253" s="247"/>
      <c r="QTX253" s="247"/>
      <c r="QTY253" s="247"/>
      <c r="QTZ253" s="247"/>
      <c r="QUA253" s="247"/>
      <c r="QUB253" s="247"/>
      <c r="QUC253" s="247"/>
      <c r="QUD253" s="247"/>
      <c r="QUE253" s="247"/>
      <c r="QUF253" s="247"/>
      <c r="QUG253" s="247"/>
      <c r="QUH253" s="247"/>
      <c r="QUI253" s="247"/>
      <c r="QUJ253" s="247"/>
      <c r="QUK253" s="247"/>
      <c r="QUL253" s="247"/>
      <c r="QUM253" s="247"/>
      <c r="QUN253" s="247"/>
      <c r="QUO253" s="247"/>
      <c r="QUP253" s="247"/>
      <c r="QUQ253" s="247"/>
      <c r="QUR253" s="247"/>
      <c r="QUS253" s="247"/>
      <c r="QUT253" s="247"/>
      <c r="QUU253" s="247"/>
      <c r="QUV253" s="247"/>
      <c r="QUW253" s="247"/>
      <c r="QUX253" s="247"/>
      <c r="QUY253" s="247"/>
      <c r="QUZ253" s="247"/>
      <c r="QVA253" s="247"/>
      <c r="QVB253" s="247"/>
      <c r="QVC253" s="247"/>
      <c r="QVD253" s="247"/>
      <c r="QVE253" s="247"/>
      <c r="QVF253" s="247"/>
      <c r="QVG253" s="247"/>
      <c r="QVH253" s="247"/>
      <c r="QVI253" s="247"/>
      <c r="QVJ253" s="247"/>
      <c r="QVK253" s="247"/>
      <c r="QVL253" s="247"/>
      <c r="QVM253" s="247"/>
      <c r="QVN253" s="247"/>
      <c r="QVO253" s="247"/>
      <c r="QVP253" s="247"/>
      <c r="QVQ253" s="247"/>
      <c r="QVR253" s="247"/>
      <c r="QVS253" s="247"/>
      <c r="QVT253" s="247"/>
      <c r="QVU253" s="247"/>
      <c r="QVV253" s="247"/>
      <c r="QVW253" s="247"/>
      <c r="QVX253" s="247"/>
      <c r="QVY253" s="247"/>
      <c r="QVZ253" s="247"/>
      <c r="QWA253" s="247"/>
      <c r="QWB253" s="247"/>
      <c r="QWC253" s="247"/>
      <c r="QWD253" s="247"/>
      <c r="QWE253" s="247"/>
      <c r="QWF253" s="247"/>
      <c r="QWG253" s="247"/>
      <c r="QWH253" s="247"/>
      <c r="QWI253" s="247"/>
      <c r="QWJ253" s="247"/>
      <c r="QWK253" s="247"/>
      <c r="QWL253" s="247"/>
      <c r="QWM253" s="247"/>
      <c r="QWN253" s="247"/>
      <c r="QWO253" s="247"/>
      <c r="QWP253" s="247"/>
      <c r="QWQ253" s="247"/>
      <c r="QWR253" s="247"/>
      <c r="QWS253" s="247"/>
      <c r="QWT253" s="247"/>
      <c r="QWU253" s="247"/>
      <c r="QWV253" s="247"/>
      <c r="QWW253" s="247"/>
      <c r="QWX253" s="247"/>
      <c r="QWY253" s="247"/>
      <c r="QWZ253" s="247"/>
      <c r="QXA253" s="247"/>
      <c r="QXB253" s="247"/>
      <c r="QXC253" s="247"/>
      <c r="QXD253" s="247"/>
      <c r="QXE253" s="247"/>
      <c r="QXF253" s="247"/>
      <c r="QXG253" s="247"/>
      <c r="QXH253" s="247"/>
      <c r="QXI253" s="247"/>
      <c r="QXJ253" s="247"/>
      <c r="QXK253" s="247"/>
      <c r="QXL253" s="247"/>
      <c r="QXM253" s="247"/>
      <c r="QXN253" s="247"/>
      <c r="QXO253" s="247"/>
      <c r="QXP253" s="247"/>
      <c r="QXQ253" s="247"/>
      <c r="QXR253" s="247"/>
      <c r="QXS253" s="247"/>
      <c r="QXT253" s="247"/>
      <c r="QXU253" s="247"/>
      <c r="QXV253" s="247"/>
      <c r="QXW253" s="247"/>
      <c r="QXX253" s="247"/>
      <c r="QXY253" s="247"/>
      <c r="QXZ253" s="247"/>
      <c r="QYA253" s="247"/>
      <c r="QYB253" s="247"/>
      <c r="QYC253" s="247"/>
      <c r="QYD253" s="247"/>
      <c r="QYE253" s="247"/>
      <c r="QYF253" s="247"/>
      <c r="QYG253" s="247"/>
      <c r="QYH253" s="247"/>
      <c r="QYI253" s="247"/>
      <c r="QYJ253" s="247"/>
      <c r="QYK253" s="247"/>
      <c r="QYL253" s="247"/>
      <c r="QYM253" s="247"/>
      <c r="QYN253" s="247"/>
      <c r="QYO253" s="247"/>
      <c r="QYP253" s="247"/>
      <c r="QYQ253" s="247"/>
      <c r="QYR253" s="247"/>
      <c r="QYS253" s="247"/>
      <c r="QYT253" s="247"/>
      <c r="QYU253" s="247"/>
      <c r="QYV253" s="247"/>
      <c r="QYW253" s="247"/>
      <c r="QYX253" s="247"/>
      <c r="QYY253" s="247"/>
      <c r="QYZ253" s="247"/>
      <c r="QZA253" s="247"/>
      <c r="QZB253" s="247"/>
      <c r="QZC253" s="247"/>
      <c r="QZD253" s="247"/>
      <c r="QZE253" s="247"/>
      <c r="QZF253" s="247"/>
      <c r="QZG253" s="247"/>
      <c r="QZH253" s="247"/>
      <c r="QZI253" s="247"/>
      <c r="QZJ253" s="247"/>
      <c r="QZK253" s="247"/>
      <c r="QZL253" s="247"/>
      <c r="QZM253" s="247"/>
      <c r="QZN253" s="247"/>
      <c r="QZO253" s="247"/>
      <c r="QZP253" s="247"/>
      <c r="QZQ253" s="247"/>
      <c r="QZR253" s="247"/>
      <c r="QZS253" s="247"/>
      <c r="QZT253" s="247"/>
      <c r="QZU253" s="247"/>
      <c r="QZV253" s="247"/>
      <c r="QZW253" s="247"/>
      <c r="QZX253" s="247"/>
      <c r="QZY253" s="247"/>
      <c r="QZZ253" s="247"/>
      <c r="RAA253" s="247"/>
      <c r="RAB253" s="247"/>
      <c r="RAC253" s="247"/>
      <c r="RAD253" s="247"/>
      <c r="RAE253" s="247"/>
      <c r="RAF253" s="247"/>
      <c r="RAG253" s="247"/>
      <c r="RAH253" s="247"/>
      <c r="RAI253" s="247"/>
      <c r="RAJ253" s="247"/>
      <c r="RAK253" s="247"/>
      <c r="RAL253" s="247"/>
      <c r="RAM253" s="247"/>
      <c r="RAN253" s="247"/>
      <c r="RAO253" s="247"/>
      <c r="RAP253" s="247"/>
      <c r="RAQ253" s="247"/>
      <c r="RAR253" s="247"/>
      <c r="RAS253" s="247"/>
      <c r="RAT253" s="247"/>
      <c r="RAU253" s="247"/>
      <c r="RAV253" s="247"/>
      <c r="RAW253" s="247"/>
      <c r="RAX253" s="247"/>
      <c r="RAY253" s="247"/>
      <c r="RAZ253" s="247"/>
      <c r="RBA253" s="247"/>
      <c r="RBB253" s="247"/>
      <c r="RBC253" s="247"/>
      <c r="RBD253" s="247"/>
      <c r="RBE253" s="247"/>
      <c r="RBF253" s="247"/>
      <c r="RBG253" s="247"/>
      <c r="RBH253" s="247"/>
      <c r="RBI253" s="247"/>
      <c r="RBJ253" s="247"/>
      <c r="RBK253" s="247"/>
      <c r="RBL253" s="247"/>
      <c r="RBM253" s="247"/>
      <c r="RBN253" s="247"/>
      <c r="RBO253" s="247"/>
      <c r="RBP253" s="247"/>
      <c r="RBQ253" s="247"/>
      <c r="RBR253" s="247"/>
      <c r="RBS253" s="247"/>
      <c r="RBT253" s="247"/>
      <c r="RBU253" s="247"/>
      <c r="RBV253" s="247"/>
      <c r="RBW253" s="247"/>
      <c r="RBX253" s="247"/>
      <c r="RBY253" s="247"/>
      <c r="RBZ253" s="247"/>
      <c r="RCA253" s="247"/>
      <c r="RCB253" s="247"/>
      <c r="RCC253" s="247"/>
      <c r="RCD253" s="247"/>
      <c r="RCE253" s="247"/>
      <c r="RCF253" s="247"/>
      <c r="RCG253" s="247"/>
      <c r="RCH253" s="247"/>
      <c r="RCI253" s="247"/>
      <c r="RCJ253" s="247"/>
      <c r="RCK253" s="247"/>
      <c r="RCL253" s="247"/>
      <c r="RCM253" s="247"/>
      <c r="RCN253" s="247"/>
      <c r="RCO253" s="247"/>
      <c r="RCP253" s="247"/>
      <c r="RCQ253" s="247"/>
      <c r="RCR253" s="247"/>
      <c r="RCS253" s="247"/>
      <c r="RCT253" s="247"/>
      <c r="RCU253" s="247"/>
      <c r="RCV253" s="247"/>
      <c r="RCW253" s="247"/>
      <c r="RCX253" s="247"/>
      <c r="RCY253" s="247"/>
      <c r="RCZ253" s="247"/>
      <c r="RDA253" s="247"/>
      <c r="RDB253" s="247"/>
      <c r="RDC253" s="247"/>
      <c r="RDD253" s="247"/>
      <c r="RDE253" s="247"/>
      <c r="RDF253" s="247"/>
      <c r="RDG253" s="247"/>
      <c r="RDH253" s="247"/>
      <c r="RDI253" s="247"/>
      <c r="RDJ253" s="247"/>
      <c r="RDK253" s="247"/>
      <c r="RDL253" s="247"/>
      <c r="RDM253" s="247"/>
      <c r="RDN253" s="247"/>
      <c r="RDO253" s="247"/>
      <c r="RDP253" s="247"/>
      <c r="RDQ253" s="247"/>
      <c r="RDR253" s="247"/>
      <c r="RDS253" s="247"/>
      <c r="RDT253" s="247"/>
      <c r="RDU253" s="247"/>
      <c r="RDV253" s="247"/>
      <c r="RDW253" s="247"/>
      <c r="RDX253" s="247"/>
      <c r="RDY253" s="247"/>
      <c r="RDZ253" s="247"/>
      <c r="REA253" s="247"/>
      <c r="REB253" s="247"/>
      <c r="REC253" s="247"/>
      <c r="RED253" s="247"/>
      <c r="REE253" s="247"/>
      <c r="REF253" s="247"/>
      <c r="REG253" s="247"/>
      <c r="REH253" s="247"/>
      <c r="REI253" s="247"/>
      <c r="REJ253" s="247"/>
      <c r="REK253" s="247"/>
      <c r="REL253" s="247"/>
      <c r="REM253" s="247"/>
      <c r="REN253" s="247"/>
      <c r="REO253" s="247"/>
      <c r="REP253" s="247"/>
      <c r="REQ253" s="247"/>
      <c r="RER253" s="247"/>
      <c r="RES253" s="247"/>
      <c r="RET253" s="247"/>
      <c r="REU253" s="247"/>
      <c r="REV253" s="247"/>
      <c r="REW253" s="247"/>
      <c r="REX253" s="247"/>
      <c r="REY253" s="247"/>
      <c r="REZ253" s="247"/>
      <c r="RFA253" s="247"/>
      <c r="RFB253" s="247"/>
      <c r="RFC253" s="247"/>
      <c r="RFD253" s="247"/>
      <c r="RFE253" s="247"/>
      <c r="RFF253" s="247"/>
      <c r="RFG253" s="247"/>
      <c r="RFH253" s="247"/>
      <c r="RFI253" s="247"/>
      <c r="RFJ253" s="247"/>
      <c r="RFK253" s="247"/>
      <c r="RFL253" s="247"/>
      <c r="RFM253" s="247"/>
      <c r="RFN253" s="247"/>
      <c r="RFO253" s="247"/>
      <c r="RFP253" s="247"/>
      <c r="RFQ253" s="247"/>
      <c r="RFR253" s="247"/>
      <c r="RFS253" s="247"/>
      <c r="RFT253" s="247"/>
      <c r="RFU253" s="247"/>
      <c r="RFV253" s="247"/>
      <c r="RFW253" s="247"/>
      <c r="RFX253" s="247"/>
      <c r="RFY253" s="247"/>
      <c r="RFZ253" s="247"/>
      <c r="RGA253" s="247"/>
      <c r="RGB253" s="247"/>
      <c r="RGC253" s="247"/>
      <c r="RGD253" s="247"/>
      <c r="RGE253" s="247"/>
      <c r="RGF253" s="247"/>
      <c r="RGG253" s="247"/>
      <c r="RGH253" s="247"/>
      <c r="RGI253" s="247"/>
      <c r="RGJ253" s="247"/>
      <c r="RGK253" s="247"/>
      <c r="RGL253" s="247"/>
      <c r="RGM253" s="247"/>
      <c r="RGN253" s="247"/>
      <c r="RGO253" s="247"/>
      <c r="RGP253" s="247"/>
      <c r="RGQ253" s="247"/>
      <c r="RGR253" s="247"/>
      <c r="RGS253" s="247"/>
      <c r="RGT253" s="247"/>
      <c r="RGU253" s="247"/>
      <c r="RGV253" s="247"/>
      <c r="RGW253" s="247"/>
      <c r="RGX253" s="247"/>
      <c r="RGY253" s="247"/>
      <c r="RGZ253" s="247"/>
      <c r="RHA253" s="247"/>
      <c r="RHB253" s="247"/>
      <c r="RHC253" s="247"/>
      <c r="RHD253" s="247"/>
      <c r="RHE253" s="247"/>
      <c r="RHF253" s="247"/>
      <c r="RHG253" s="247"/>
      <c r="RHH253" s="247"/>
      <c r="RHI253" s="247"/>
      <c r="RHJ253" s="247"/>
      <c r="RHK253" s="247"/>
      <c r="RHL253" s="247"/>
      <c r="RHM253" s="247"/>
      <c r="RHN253" s="247"/>
      <c r="RHO253" s="247"/>
      <c r="RHP253" s="247"/>
      <c r="RHQ253" s="247"/>
      <c r="RHR253" s="247"/>
      <c r="RHS253" s="247"/>
      <c r="RHT253" s="247"/>
      <c r="RHU253" s="247"/>
      <c r="RHV253" s="247"/>
      <c r="RHW253" s="247"/>
      <c r="RHX253" s="247"/>
      <c r="RHY253" s="247"/>
      <c r="RHZ253" s="247"/>
      <c r="RIA253" s="247"/>
      <c r="RIB253" s="247"/>
      <c r="RIC253" s="247"/>
      <c r="RID253" s="247"/>
      <c r="RIE253" s="247"/>
      <c r="RIF253" s="247"/>
      <c r="RIG253" s="247"/>
      <c r="RIH253" s="247"/>
      <c r="RII253" s="247"/>
      <c r="RIJ253" s="247"/>
      <c r="RIK253" s="247"/>
      <c r="RIL253" s="247"/>
      <c r="RIM253" s="247"/>
      <c r="RIN253" s="247"/>
      <c r="RIO253" s="247"/>
      <c r="RIP253" s="247"/>
      <c r="RIQ253" s="247"/>
      <c r="RIR253" s="247"/>
      <c r="RIS253" s="247"/>
      <c r="RIT253" s="247"/>
      <c r="RIU253" s="247"/>
      <c r="RIV253" s="247"/>
      <c r="RIW253" s="247"/>
      <c r="RIX253" s="247"/>
      <c r="RIY253" s="247"/>
      <c r="RIZ253" s="247"/>
      <c r="RJA253" s="247"/>
      <c r="RJB253" s="247"/>
      <c r="RJC253" s="247"/>
      <c r="RJD253" s="247"/>
      <c r="RJE253" s="247"/>
      <c r="RJF253" s="247"/>
      <c r="RJG253" s="247"/>
      <c r="RJH253" s="247"/>
      <c r="RJI253" s="247"/>
      <c r="RJJ253" s="247"/>
      <c r="RJK253" s="247"/>
      <c r="RJL253" s="247"/>
      <c r="RJM253" s="247"/>
      <c r="RJN253" s="247"/>
      <c r="RJO253" s="247"/>
      <c r="RJP253" s="247"/>
      <c r="RJQ253" s="247"/>
      <c r="RJR253" s="247"/>
      <c r="RJS253" s="247"/>
      <c r="RJT253" s="247"/>
      <c r="RJU253" s="247"/>
      <c r="RJV253" s="247"/>
      <c r="RJW253" s="247"/>
      <c r="RJX253" s="247"/>
      <c r="RJY253" s="247"/>
      <c r="RJZ253" s="247"/>
      <c r="RKA253" s="247"/>
      <c r="RKB253" s="247"/>
      <c r="RKC253" s="247"/>
      <c r="RKD253" s="247"/>
      <c r="RKE253" s="247"/>
      <c r="RKF253" s="247"/>
      <c r="RKG253" s="247"/>
      <c r="RKH253" s="247"/>
      <c r="RKI253" s="247"/>
      <c r="RKJ253" s="247"/>
      <c r="RKK253" s="247"/>
      <c r="RKL253" s="247"/>
      <c r="RKM253" s="247"/>
      <c r="RKN253" s="247"/>
      <c r="RKO253" s="247"/>
      <c r="RKP253" s="247"/>
      <c r="RKQ253" s="247"/>
      <c r="RKR253" s="247"/>
      <c r="RKS253" s="247"/>
      <c r="RKT253" s="247"/>
      <c r="RKU253" s="247"/>
      <c r="RKV253" s="247"/>
      <c r="RKW253" s="247"/>
      <c r="RKX253" s="247"/>
      <c r="RKY253" s="247"/>
      <c r="RKZ253" s="247"/>
      <c r="RLA253" s="247"/>
      <c r="RLB253" s="247"/>
      <c r="RLC253" s="247"/>
      <c r="RLD253" s="247"/>
      <c r="RLE253" s="247"/>
      <c r="RLF253" s="247"/>
      <c r="RLG253" s="247"/>
      <c r="RLH253" s="247"/>
      <c r="RLI253" s="247"/>
      <c r="RLJ253" s="247"/>
      <c r="RLK253" s="247"/>
      <c r="RLL253" s="247"/>
      <c r="RLM253" s="247"/>
      <c r="RLN253" s="247"/>
      <c r="RLO253" s="247"/>
      <c r="RLP253" s="247"/>
      <c r="RLQ253" s="247"/>
      <c r="RLR253" s="247"/>
      <c r="RLS253" s="247"/>
      <c r="RLT253" s="247"/>
      <c r="RLU253" s="247"/>
      <c r="RLV253" s="247"/>
      <c r="RLW253" s="247"/>
      <c r="RLX253" s="247"/>
      <c r="RLY253" s="247"/>
      <c r="RLZ253" s="247"/>
      <c r="RMA253" s="247"/>
      <c r="RMB253" s="247"/>
      <c r="RMC253" s="247"/>
      <c r="RMD253" s="247"/>
      <c r="RME253" s="247"/>
      <c r="RMF253" s="247"/>
      <c r="RMG253" s="247"/>
      <c r="RMH253" s="247"/>
      <c r="RMI253" s="247"/>
      <c r="RMJ253" s="247"/>
      <c r="RMK253" s="247"/>
      <c r="RML253" s="247"/>
      <c r="RMM253" s="247"/>
      <c r="RMN253" s="247"/>
      <c r="RMO253" s="247"/>
      <c r="RMP253" s="247"/>
      <c r="RMQ253" s="247"/>
      <c r="RMR253" s="247"/>
      <c r="RMS253" s="247"/>
      <c r="RMT253" s="247"/>
      <c r="RMU253" s="247"/>
      <c r="RMV253" s="247"/>
      <c r="RMW253" s="247"/>
      <c r="RMX253" s="247"/>
      <c r="RMY253" s="247"/>
      <c r="RMZ253" s="247"/>
      <c r="RNA253" s="247"/>
      <c r="RNB253" s="247"/>
      <c r="RNC253" s="247"/>
      <c r="RND253" s="247"/>
      <c r="RNE253" s="247"/>
      <c r="RNF253" s="247"/>
      <c r="RNG253" s="247"/>
      <c r="RNH253" s="247"/>
      <c r="RNI253" s="247"/>
      <c r="RNJ253" s="247"/>
      <c r="RNK253" s="247"/>
      <c r="RNL253" s="247"/>
      <c r="RNM253" s="247"/>
      <c r="RNN253" s="247"/>
      <c r="RNO253" s="247"/>
      <c r="RNP253" s="247"/>
      <c r="RNQ253" s="247"/>
      <c r="RNR253" s="247"/>
      <c r="RNS253" s="247"/>
      <c r="RNT253" s="247"/>
      <c r="RNU253" s="247"/>
      <c r="RNV253" s="247"/>
      <c r="RNW253" s="247"/>
      <c r="RNX253" s="247"/>
      <c r="RNY253" s="247"/>
      <c r="RNZ253" s="247"/>
      <c r="ROA253" s="247"/>
      <c r="ROB253" s="247"/>
      <c r="ROC253" s="247"/>
      <c r="ROD253" s="247"/>
      <c r="ROE253" s="247"/>
      <c r="ROF253" s="247"/>
      <c r="ROG253" s="247"/>
      <c r="ROH253" s="247"/>
      <c r="ROI253" s="247"/>
      <c r="ROJ253" s="247"/>
      <c r="ROK253" s="247"/>
      <c r="ROL253" s="247"/>
      <c r="ROM253" s="247"/>
      <c r="RON253" s="247"/>
      <c r="ROO253" s="247"/>
      <c r="ROP253" s="247"/>
      <c r="ROQ253" s="247"/>
      <c r="ROR253" s="247"/>
      <c r="ROS253" s="247"/>
      <c r="ROT253" s="247"/>
      <c r="ROU253" s="247"/>
      <c r="ROV253" s="247"/>
      <c r="ROW253" s="247"/>
      <c r="ROX253" s="247"/>
      <c r="ROY253" s="247"/>
      <c r="ROZ253" s="247"/>
      <c r="RPA253" s="247"/>
      <c r="RPB253" s="247"/>
      <c r="RPC253" s="247"/>
      <c r="RPD253" s="247"/>
      <c r="RPE253" s="247"/>
      <c r="RPF253" s="247"/>
      <c r="RPG253" s="247"/>
      <c r="RPH253" s="247"/>
      <c r="RPI253" s="247"/>
      <c r="RPJ253" s="247"/>
      <c r="RPK253" s="247"/>
      <c r="RPL253" s="247"/>
      <c r="RPM253" s="247"/>
      <c r="RPN253" s="247"/>
      <c r="RPO253" s="247"/>
      <c r="RPP253" s="247"/>
      <c r="RPQ253" s="247"/>
      <c r="RPR253" s="247"/>
      <c r="RPS253" s="247"/>
      <c r="RPT253" s="247"/>
      <c r="RPU253" s="247"/>
      <c r="RPV253" s="247"/>
      <c r="RPW253" s="247"/>
      <c r="RPX253" s="247"/>
      <c r="RPY253" s="247"/>
      <c r="RPZ253" s="247"/>
      <c r="RQA253" s="247"/>
      <c r="RQB253" s="247"/>
      <c r="RQC253" s="247"/>
      <c r="RQD253" s="247"/>
      <c r="RQE253" s="247"/>
      <c r="RQF253" s="247"/>
      <c r="RQG253" s="247"/>
      <c r="RQH253" s="247"/>
      <c r="RQI253" s="247"/>
      <c r="RQJ253" s="247"/>
      <c r="RQK253" s="247"/>
      <c r="RQL253" s="247"/>
      <c r="RQM253" s="247"/>
      <c r="RQN253" s="247"/>
      <c r="RQO253" s="247"/>
      <c r="RQP253" s="247"/>
      <c r="RQQ253" s="247"/>
      <c r="RQR253" s="247"/>
      <c r="RQS253" s="247"/>
      <c r="RQT253" s="247"/>
      <c r="RQU253" s="247"/>
      <c r="RQV253" s="247"/>
      <c r="RQW253" s="247"/>
      <c r="RQX253" s="247"/>
      <c r="RQY253" s="247"/>
      <c r="RQZ253" s="247"/>
      <c r="RRA253" s="247"/>
      <c r="RRB253" s="247"/>
      <c r="RRC253" s="247"/>
      <c r="RRD253" s="247"/>
      <c r="RRE253" s="247"/>
      <c r="RRF253" s="247"/>
      <c r="RRG253" s="247"/>
      <c r="RRH253" s="247"/>
      <c r="RRI253" s="247"/>
      <c r="RRJ253" s="247"/>
      <c r="RRK253" s="247"/>
      <c r="RRL253" s="247"/>
      <c r="RRM253" s="247"/>
      <c r="RRN253" s="247"/>
      <c r="RRO253" s="247"/>
      <c r="RRP253" s="247"/>
      <c r="RRQ253" s="247"/>
      <c r="RRR253" s="247"/>
      <c r="RRS253" s="247"/>
      <c r="RRT253" s="247"/>
      <c r="RRU253" s="247"/>
      <c r="RRV253" s="247"/>
      <c r="RRW253" s="247"/>
      <c r="RRX253" s="247"/>
      <c r="RRY253" s="247"/>
      <c r="RRZ253" s="247"/>
      <c r="RSA253" s="247"/>
      <c r="RSB253" s="247"/>
      <c r="RSC253" s="247"/>
      <c r="RSD253" s="247"/>
      <c r="RSE253" s="247"/>
      <c r="RSF253" s="247"/>
      <c r="RSG253" s="247"/>
      <c r="RSH253" s="247"/>
      <c r="RSI253" s="247"/>
      <c r="RSJ253" s="247"/>
      <c r="RSK253" s="247"/>
      <c r="RSL253" s="247"/>
      <c r="RSM253" s="247"/>
      <c r="RSN253" s="247"/>
      <c r="RSO253" s="247"/>
      <c r="RSP253" s="247"/>
      <c r="RSQ253" s="247"/>
      <c r="RSR253" s="247"/>
      <c r="RSS253" s="247"/>
      <c r="RST253" s="247"/>
      <c r="RSU253" s="247"/>
      <c r="RSV253" s="247"/>
      <c r="RSW253" s="247"/>
      <c r="RSX253" s="247"/>
      <c r="RSY253" s="247"/>
      <c r="RSZ253" s="247"/>
      <c r="RTA253" s="247"/>
      <c r="RTB253" s="247"/>
      <c r="RTC253" s="247"/>
      <c r="RTD253" s="247"/>
      <c r="RTE253" s="247"/>
      <c r="RTF253" s="247"/>
      <c r="RTG253" s="247"/>
      <c r="RTH253" s="247"/>
      <c r="RTI253" s="247"/>
      <c r="RTJ253" s="247"/>
      <c r="RTK253" s="247"/>
      <c r="RTL253" s="247"/>
      <c r="RTM253" s="247"/>
      <c r="RTN253" s="247"/>
      <c r="RTO253" s="247"/>
      <c r="RTP253" s="247"/>
      <c r="RTQ253" s="247"/>
      <c r="RTR253" s="247"/>
      <c r="RTS253" s="247"/>
      <c r="RTT253" s="247"/>
      <c r="RTU253" s="247"/>
      <c r="RTV253" s="247"/>
      <c r="RTW253" s="247"/>
      <c r="RTX253" s="247"/>
      <c r="RTY253" s="247"/>
      <c r="RTZ253" s="247"/>
      <c r="RUA253" s="247"/>
      <c r="RUB253" s="247"/>
      <c r="RUC253" s="247"/>
      <c r="RUD253" s="247"/>
      <c r="RUE253" s="247"/>
      <c r="RUF253" s="247"/>
      <c r="RUG253" s="247"/>
      <c r="RUH253" s="247"/>
      <c r="RUI253" s="247"/>
      <c r="RUJ253" s="247"/>
      <c r="RUK253" s="247"/>
      <c r="RUL253" s="247"/>
      <c r="RUM253" s="247"/>
      <c r="RUN253" s="247"/>
      <c r="RUO253" s="247"/>
      <c r="RUP253" s="247"/>
      <c r="RUQ253" s="247"/>
      <c r="RUR253" s="247"/>
      <c r="RUS253" s="247"/>
      <c r="RUT253" s="247"/>
      <c r="RUU253" s="247"/>
      <c r="RUV253" s="247"/>
      <c r="RUW253" s="247"/>
      <c r="RUX253" s="247"/>
      <c r="RUY253" s="247"/>
      <c r="RUZ253" s="247"/>
      <c r="RVA253" s="247"/>
      <c r="RVB253" s="247"/>
      <c r="RVC253" s="247"/>
      <c r="RVD253" s="247"/>
      <c r="RVE253" s="247"/>
      <c r="RVF253" s="247"/>
      <c r="RVG253" s="247"/>
      <c r="RVH253" s="247"/>
      <c r="RVI253" s="247"/>
      <c r="RVJ253" s="247"/>
      <c r="RVK253" s="247"/>
      <c r="RVL253" s="247"/>
      <c r="RVM253" s="247"/>
      <c r="RVN253" s="247"/>
      <c r="RVO253" s="247"/>
      <c r="RVP253" s="247"/>
      <c r="RVQ253" s="247"/>
      <c r="RVR253" s="247"/>
      <c r="RVS253" s="247"/>
      <c r="RVT253" s="247"/>
      <c r="RVU253" s="247"/>
      <c r="RVV253" s="247"/>
      <c r="RVW253" s="247"/>
      <c r="RVX253" s="247"/>
      <c r="RVY253" s="247"/>
      <c r="RVZ253" s="247"/>
      <c r="RWA253" s="247"/>
      <c r="RWB253" s="247"/>
      <c r="RWC253" s="247"/>
      <c r="RWD253" s="247"/>
      <c r="RWE253" s="247"/>
      <c r="RWF253" s="247"/>
      <c r="RWG253" s="247"/>
      <c r="RWH253" s="247"/>
      <c r="RWI253" s="247"/>
      <c r="RWJ253" s="247"/>
      <c r="RWK253" s="247"/>
      <c r="RWL253" s="247"/>
      <c r="RWM253" s="247"/>
      <c r="RWN253" s="247"/>
      <c r="RWO253" s="247"/>
      <c r="RWP253" s="247"/>
      <c r="RWQ253" s="247"/>
      <c r="RWR253" s="247"/>
      <c r="RWS253" s="247"/>
      <c r="RWT253" s="247"/>
      <c r="RWU253" s="247"/>
      <c r="RWV253" s="247"/>
      <c r="RWW253" s="247"/>
      <c r="RWX253" s="247"/>
      <c r="RWY253" s="247"/>
      <c r="RWZ253" s="247"/>
      <c r="RXA253" s="247"/>
      <c r="RXB253" s="247"/>
      <c r="RXC253" s="247"/>
      <c r="RXD253" s="247"/>
      <c r="RXE253" s="247"/>
      <c r="RXF253" s="247"/>
      <c r="RXG253" s="247"/>
      <c r="RXH253" s="247"/>
      <c r="RXI253" s="247"/>
      <c r="RXJ253" s="247"/>
      <c r="RXK253" s="247"/>
      <c r="RXL253" s="247"/>
      <c r="RXM253" s="247"/>
      <c r="RXN253" s="247"/>
      <c r="RXO253" s="247"/>
      <c r="RXP253" s="247"/>
      <c r="RXQ253" s="247"/>
      <c r="RXR253" s="247"/>
      <c r="RXS253" s="247"/>
      <c r="RXT253" s="247"/>
      <c r="RXU253" s="247"/>
      <c r="RXV253" s="247"/>
      <c r="RXW253" s="247"/>
      <c r="RXX253" s="247"/>
      <c r="RXY253" s="247"/>
      <c r="RXZ253" s="247"/>
      <c r="RYA253" s="247"/>
      <c r="RYB253" s="247"/>
      <c r="RYC253" s="247"/>
      <c r="RYD253" s="247"/>
      <c r="RYE253" s="247"/>
      <c r="RYF253" s="247"/>
      <c r="RYG253" s="247"/>
      <c r="RYH253" s="247"/>
      <c r="RYI253" s="247"/>
      <c r="RYJ253" s="247"/>
      <c r="RYK253" s="247"/>
      <c r="RYL253" s="247"/>
      <c r="RYM253" s="247"/>
      <c r="RYN253" s="247"/>
      <c r="RYO253" s="247"/>
      <c r="RYP253" s="247"/>
      <c r="RYQ253" s="247"/>
      <c r="RYR253" s="247"/>
      <c r="RYS253" s="247"/>
      <c r="RYT253" s="247"/>
      <c r="RYU253" s="247"/>
      <c r="RYV253" s="247"/>
      <c r="RYW253" s="247"/>
      <c r="RYX253" s="247"/>
      <c r="RYY253" s="247"/>
      <c r="RYZ253" s="247"/>
      <c r="RZA253" s="247"/>
      <c r="RZB253" s="247"/>
      <c r="RZC253" s="247"/>
      <c r="RZD253" s="247"/>
      <c r="RZE253" s="247"/>
      <c r="RZF253" s="247"/>
      <c r="RZG253" s="247"/>
      <c r="RZH253" s="247"/>
      <c r="RZI253" s="247"/>
      <c r="RZJ253" s="247"/>
      <c r="RZK253" s="247"/>
      <c r="RZL253" s="247"/>
      <c r="RZM253" s="247"/>
      <c r="RZN253" s="247"/>
      <c r="RZO253" s="247"/>
      <c r="RZP253" s="247"/>
      <c r="RZQ253" s="247"/>
      <c r="RZR253" s="247"/>
      <c r="RZS253" s="247"/>
      <c r="RZT253" s="247"/>
      <c r="RZU253" s="247"/>
      <c r="RZV253" s="247"/>
      <c r="RZW253" s="247"/>
      <c r="RZX253" s="247"/>
      <c r="RZY253" s="247"/>
      <c r="RZZ253" s="247"/>
      <c r="SAA253" s="247"/>
      <c r="SAB253" s="247"/>
      <c r="SAC253" s="247"/>
      <c r="SAD253" s="247"/>
      <c r="SAE253" s="247"/>
      <c r="SAF253" s="247"/>
      <c r="SAG253" s="247"/>
      <c r="SAH253" s="247"/>
      <c r="SAI253" s="247"/>
      <c r="SAJ253" s="247"/>
      <c r="SAK253" s="247"/>
      <c r="SAL253" s="247"/>
      <c r="SAM253" s="247"/>
      <c r="SAN253" s="247"/>
      <c r="SAO253" s="247"/>
      <c r="SAP253" s="247"/>
      <c r="SAQ253" s="247"/>
      <c r="SAR253" s="247"/>
      <c r="SAS253" s="247"/>
      <c r="SAT253" s="247"/>
      <c r="SAU253" s="247"/>
      <c r="SAV253" s="247"/>
      <c r="SAW253" s="247"/>
      <c r="SAX253" s="247"/>
      <c r="SAY253" s="247"/>
      <c r="SAZ253" s="247"/>
      <c r="SBA253" s="247"/>
      <c r="SBB253" s="247"/>
      <c r="SBC253" s="247"/>
      <c r="SBD253" s="247"/>
      <c r="SBE253" s="247"/>
      <c r="SBF253" s="247"/>
      <c r="SBG253" s="247"/>
      <c r="SBH253" s="247"/>
      <c r="SBI253" s="247"/>
      <c r="SBJ253" s="247"/>
      <c r="SBK253" s="247"/>
      <c r="SBL253" s="247"/>
      <c r="SBM253" s="247"/>
      <c r="SBN253" s="247"/>
      <c r="SBO253" s="247"/>
      <c r="SBP253" s="247"/>
      <c r="SBQ253" s="247"/>
      <c r="SBR253" s="247"/>
      <c r="SBS253" s="247"/>
      <c r="SBT253" s="247"/>
      <c r="SBU253" s="247"/>
      <c r="SBV253" s="247"/>
      <c r="SBW253" s="247"/>
      <c r="SBX253" s="247"/>
      <c r="SBY253" s="247"/>
      <c r="SBZ253" s="247"/>
      <c r="SCA253" s="247"/>
      <c r="SCB253" s="247"/>
      <c r="SCC253" s="247"/>
      <c r="SCD253" s="247"/>
      <c r="SCE253" s="247"/>
      <c r="SCF253" s="247"/>
      <c r="SCG253" s="247"/>
      <c r="SCH253" s="247"/>
      <c r="SCI253" s="247"/>
      <c r="SCJ253" s="247"/>
      <c r="SCK253" s="247"/>
      <c r="SCL253" s="247"/>
      <c r="SCM253" s="247"/>
      <c r="SCN253" s="247"/>
      <c r="SCO253" s="247"/>
      <c r="SCP253" s="247"/>
      <c r="SCQ253" s="247"/>
      <c r="SCR253" s="247"/>
      <c r="SCS253" s="247"/>
      <c r="SCT253" s="247"/>
      <c r="SCU253" s="247"/>
      <c r="SCV253" s="247"/>
      <c r="SCW253" s="247"/>
      <c r="SCX253" s="247"/>
      <c r="SCY253" s="247"/>
      <c r="SCZ253" s="247"/>
      <c r="SDA253" s="247"/>
      <c r="SDB253" s="247"/>
      <c r="SDC253" s="247"/>
      <c r="SDD253" s="247"/>
      <c r="SDE253" s="247"/>
      <c r="SDF253" s="247"/>
      <c r="SDG253" s="247"/>
      <c r="SDH253" s="247"/>
      <c r="SDI253" s="247"/>
      <c r="SDJ253" s="247"/>
      <c r="SDK253" s="247"/>
      <c r="SDL253" s="247"/>
      <c r="SDM253" s="247"/>
      <c r="SDN253" s="247"/>
      <c r="SDO253" s="247"/>
      <c r="SDP253" s="247"/>
      <c r="SDQ253" s="247"/>
      <c r="SDR253" s="247"/>
      <c r="SDS253" s="247"/>
      <c r="SDT253" s="247"/>
      <c r="SDU253" s="247"/>
      <c r="SDV253" s="247"/>
      <c r="SDW253" s="247"/>
      <c r="SDX253" s="247"/>
      <c r="SDY253" s="247"/>
      <c r="SDZ253" s="247"/>
      <c r="SEA253" s="247"/>
      <c r="SEB253" s="247"/>
      <c r="SEC253" s="247"/>
      <c r="SED253" s="247"/>
      <c r="SEE253" s="247"/>
      <c r="SEF253" s="247"/>
      <c r="SEG253" s="247"/>
      <c r="SEH253" s="247"/>
      <c r="SEI253" s="247"/>
      <c r="SEJ253" s="247"/>
      <c r="SEK253" s="247"/>
      <c r="SEL253" s="247"/>
      <c r="SEM253" s="247"/>
      <c r="SEN253" s="247"/>
      <c r="SEO253" s="247"/>
      <c r="SEP253" s="247"/>
      <c r="SEQ253" s="247"/>
      <c r="SER253" s="247"/>
      <c r="SES253" s="247"/>
      <c r="SET253" s="247"/>
      <c r="SEU253" s="247"/>
      <c r="SEV253" s="247"/>
      <c r="SEW253" s="247"/>
      <c r="SEX253" s="247"/>
      <c r="SEY253" s="247"/>
      <c r="SEZ253" s="247"/>
      <c r="SFA253" s="247"/>
      <c r="SFB253" s="247"/>
      <c r="SFC253" s="247"/>
      <c r="SFD253" s="247"/>
      <c r="SFE253" s="247"/>
      <c r="SFF253" s="247"/>
      <c r="SFG253" s="247"/>
      <c r="SFH253" s="247"/>
      <c r="SFI253" s="247"/>
      <c r="SFJ253" s="247"/>
      <c r="SFK253" s="247"/>
      <c r="SFL253" s="247"/>
      <c r="SFM253" s="247"/>
      <c r="SFN253" s="247"/>
      <c r="SFO253" s="247"/>
      <c r="SFP253" s="247"/>
      <c r="SFQ253" s="247"/>
      <c r="SFR253" s="247"/>
      <c r="SFS253" s="247"/>
      <c r="SFT253" s="247"/>
      <c r="SFU253" s="247"/>
      <c r="SFV253" s="247"/>
      <c r="SFW253" s="247"/>
      <c r="SFX253" s="247"/>
      <c r="SFY253" s="247"/>
      <c r="SFZ253" s="247"/>
      <c r="SGA253" s="247"/>
      <c r="SGB253" s="247"/>
      <c r="SGC253" s="247"/>
      <c r="SGD253" s="247"/>
      <c r="SGE253" s="247"/>
      <c r="SGF253" s="247"/>
      <c r="SGG253" s="247"/>
      <c r="SGH253" s="247"/>
      <c r="SGI253" s="247"/>
      <c r="SGJ253" s="247"/>
      <c r="SGK253" s="247"/>
      <c r="SGL253" s="247"/>
      <c r="SGM253" s="247"/>
      <c r="SGN253" s="247"/>
      <c r="SGO253" s="247"/>
      <c r="SGP253" s="247"/>
      <c r="SGQ253" s="247"/>
      <c r="SGR253" s="247"/>
      <c r="SGS253" s="247"/>
      <c r="SGT253" s="247"/>
      <c r="SGU253" s="247"/>
      <c r="SGV253" s="247"/>
      <c r="SGW253" s="247"/>
      <c r="SGX253" s="247"/>
      <c r="SGY253" s="247"/>
      <c r="SGZ253" s="247"/>
      <c r="SHA253" s="247"/>
      <c r="SHB253" s="247"/>
      <c r="SHC253" s="247"/>
      <c r="SHD253" s="247"/>
      <c r="SHE253" s="247"/>
      <c r="SHF253" s="247"/>
      <c r="SHG253" s="247"/>
      <c r="SHH253" s="247"/>
      <c r="SHI253" s="247"/>
      <c r="SHJ253" s="247"/>
      <c r="SHK253" s="247"/>
      <c r="SHL253" s="247"/>
      <c r="SHM253" s="247"/>
      <c r="SHN253" s="247"/>
      <c r="SHO253" s="247"/>
      <c r="SHP253" s="247"/>
      <c r="SHQ253" s="247"/>
      <c r="SHR253" s="247"/>
      <c r="SHS253" s="247"/>
      <c r="SHT253" s="247"/>
      <c r="SHU253" s="247"/>
      <c r="SHV253" s="247"/>
      <c r="SHW253" s="247"/>
      <c r="SHX253" s="247"/>
      <c r="SHY253" s="247"/>
      <c r="SHZ253" s="247"/>
      <c r="SIA253" s="247"/>
      <c r="SIB253" s="247"/>
      <c r="SIC253" s="247"/>
      <c r="SID253" s="247"/>
      <c r="SIE253" s="247"/>
      <c r="SIF253" s="247"/>
      <c r="SIG253" s="247"/>
      <c r="SIH253" s="247"/>
      <c r="SII253" s="247"/>
      <c r="SIJ253" s="247"/>
      <c r="SIK253" s="247"/>
      <c r="SIL253" s="247"/>
      <c r="SIM253" s="247"/>
      <c r="SIN253" s="247"/>
      <c r="SIO253" s="247"/>
      <c r="SIP253" s="247"/>
      <c r="SIQ253" s="247"/>
      <c r="SIR253" s="247"/>
      <c r="SIS253" s="247"/>
      <c r="SIT253" s="247"/>
      <c r="SIU253" s="247"/>
      <c r="SIV253" s="247"/>
      <c r="SIW253" s="247"/>
      <c r="SIX253" s="247"/>
      <c r="SIY253" s="247"/>
      <c r="SIZ253" s="247"/>
      <c r="SJA253" s="247"/>
      <c r="SJB253" s="247"/>
      <c r="SJC253" s="247"/>
      <c r="SJD253" s="247"/>
      <c r="SJE253" s="247"/>
      <c r="SJF253" s="247"/>
      <c r="SJG253" s="247"/>
      <c r="SJH253" s="247"/>
      <c r="SJI253" s="247"/>
      <c r="SJJ253" s="247"/>
      <c r="SJK253" s="247"/>
      <c r="SJL253" s="247"/>
      <c r="SJM253" s="247"/>
      <c r="SJN253" s="247"/>
      <c r="SJO253" s="247"/>
      <c r="SJP253" s="247"/>
      <c r="SJQ253" s="247"/>
      <c r="SJR253" s="247"/>
      <c r="SJS253" s="247"/>
      <c r="SJT253" s="247"/>
      <c r="SJU253" s="247"/>
      <c r="SJV253" s="247"/>
      <c r="SJW253" s="247"/>
      <c r="SJX253" s="247"/>
      <c r="SJY253" s="247"/>
      <c r="SJZ253" s="247"/>
      <c r="SKA253" s="247"/>
      <c r="SKB253" s="247"/>
      <c r="SKC253" s="247"/>
      <c r="SKD253" s="247"/>
      <c r="SKE253" s="247"/>
      <c r="SKF253" s="247"/>
      <c r="SKG253" s="247"/>
      <c r="SKH253" s="247"/>
      <c r="SKI253" s="247"/>
      <c r="SKJ253" s="247"/>
      <c r="SKK253" s="247"/>
      <c r="SKL253" s="247"/>
      <c r="SKM253" s="247"/>
      <c r="SKN253" s="247"/>
      <c r="SKO253" s="247"/>
      <c r="SKP253" s="247"/>
      <c r="SKQ253" s="247"/>
      <c r="SKR253" s="247"/>
      <c r="SKS253" s="247"/>
      <c r="SKT253" s="247"/>
      <c r="SKU253" s="247"/>
      <c r="SKV253" s="247"/>
      <c r="SKW253" s="247"/>
      <c r="SKX253" s="247"/>
      <c r="SKY253" s="247"/>
      <c r="SKZ253" s="247"/>
      <c r="SLA253" s="247"/>
      <c r="SLB253" s="247"/>
      <c r="SLC253" s="247"/>
      <c r="SLD253" s="247"/>
      <c r="SLE253" s="247"/>
      <c r="SLF253" s="247"/>
      <c r="SLG253" s="247"/>
      <c r="SLH253" s="247"/>
      <c r="SLI253" s="247"/>
      <c r="SLJ253" s="247"/>
      <c r="SLK253" s="247"/>
      <c r="SLL253" s="247"/>
      <c r="SLM253" s="247"/>
      <c r="SLN253" s="247"/>
      <c r="SLO253" s="247"/>
      <c r="SLP253" s="247"/>
      <c r="SLQ253" s="247"/>
      <c r="SLR253" s="247"/>
      <c r="SLS253" s="247"/>
      <c r="SLT253" s="247"/>
      <c r="SLU253" s="247"/>
      <c r="SLV253" s="247"/>
      <c r="SLW253" s="247"/>
      <c r="SLX253" s="247"/>
      <c r="SLY253" s="247"/>
      <c r="SLZ253" s="247"/>
      <c r="SMA253" s="247"/>
      <c r="SMB253" s="247"/>
      <c r="SMC253" s="247"/>
      <c r="SMD253" s="247"/>
      <c r="SME253" s="247"/>
      <c r="SMF253" s="247"/>
      <c r="SMG253" s="247"/>
      <c r="SMH253" s="247"/>
      <c r="SMI253" s="247"/>
      <c r="SMJ253" s="247"/>
      <c r="SMK253" s="247"/>
      <c r="SML253" s="247"/>
      <c r="SMM253" s="247"/>
      <c r="SMN253" s="247"/>
      <c r="SMO253" s="247"/>
      <c r="SMP253" s="247"/>
      <c r="SMQ253" s="247"/>
      <c r="SMR253" s="247"/>
      <c r="SMS253" s="247"/>
      <c r="SMT253" s="247"/>
      <c r="SMU253" s="247"/>
      <c r="SMV253" s="247"/>
      <c r="SMW253" s="247"/>
      <c r="SMX253" s="247"/>
      <c r="SMY253" s="247"/>
      <c r="SMZ253" s="247"/>
      <c r="SNA253" s="247"/>
      <c r="SNB253" s="247"/>
      <c r="SNC253" s="247"/>
      <c r="SND253" s="247"/>
      <c r="SNE253" s="247"/>
      <c r="SNF253" s="247"/>
      <c r="SNG253" s="247"/>
      <c r="SNH253" s="247"/>
      <c r="SNI253" s="247"/>
      <c r="SNJ253" s="247"/>
      <c r="SNK253" s="247"/>
      <c r="SNL253" s="247"/>
      <c r="SNM253" s="247"/>
      <c r="SNN253" s="247"/>
      <c r="SNO253" s="247"/>
      <c r="SNP253" s="247"/>
      <c r="SNQ253" s="247"/>
      <c r="SNR253" s="247"/>
      <c r="SNS253" s="247"/>
      <c r="SNT253" s="247"/>
      <c r="SNU253" s="247"/>
      <c r="SNV253" s="247"/>
      <c r="SNW253" s="247"/>
      <c r="SNX253" s="247"/>
      <c r="SNY253" s="247"/>
      <c r="SNZ253" s="247"/>
      <c r="SOA253" s="247"/>
      <c r="SOB253" s="247"/>
      <c r="SOC253" s="247"/>
      <c r="SOD253" s="247"/>
      <c r="SOE253" s="247"/>
      <c r="SOF253" s="247"/>
      <c r="SOG253" s="247"/>
      <c r="SOH253" s="247"/>
      <c r="SOI253" s="247"/>
      <c r="SOJ253" s="247"/>
      <c r="SOK253" s="247"/>
      <c r="SOL253" s="247"/>
      <c r="SOM253" s="247"/>
      <c r="SON253" s="247"/>
      <c r="SOO253" s="247"/>
      <c r="SOP253" s="247"/>
      <c r="SOQ253" s="247"/>
      <c r="SOR253" s="247"/>
      <c r="SOS253" s="247"/>
      <c r="SOT253" s="247"/>
      <c r="SOU253" s="247"/>
      <c r="SOV253" s="247"/>
      <c r="SOW253" s="247"/>
      <c r="SOX253" s="247"/>
      <c r="SOY253" s="247"/>
      <c r="SOZ253" s="247"/>
      <c r="SPA253" s="247"/>
      <c r="SPB253" s="247"/>
      <c r="SPC253" s="247"/>
      <c r="SPD253" s="247"/>
      <c r="SPE253" s="247"/>
      <c r="SPF253" s="247"/>
      <c r="SPG253" s="247"/>
      <c r="SPH253" s="247"/>
      <c r="SPI253" s="247"/>
      <c r="SPJ253" s="247"/>
      <c r="SPK253" s="247"/>
      <c r="SPL253" s="247"/>
      <c r="SPM253" s="247"/>
      <c r="SPN253" s="247"/>
      <c r="SPO253" s="247"/>
      <c r="SPP253" s="247"/>
      <c r="SPQ253" s="247"/>
      <c r="SPR253" s="247"/>
      <c r="SPS253" s="247"/>
      <c r="SPT253" s="247"/>
      <c r="SPU253" s="247"/>
      <c r="SPV253" s="247"/>
      <c r="SPW253" s="247"/>
      <c r="SPX253" s="247"/>
      <c r="SPY253" s="247"/>
      <c r="SPZ253" s="247"/>
      <c r="SQA253" s="247"/>
      <c r="SQB253" s="247"/>
      <c r="SQC253" s="247"/>
      <c r="SQD253" s="247"/>
      <c r="SQE253" s="247"/>
      <c r="SQF253" s="247"/>
      <c r="SQG253" s="247"/>
      <c r="SQH253" s="247"/>
      <c r="SQI253" s="247"/>
      <c r="SQJ253" s="247"/>
      <c r="SQK253" s="247"/>
      <c r="SQL253" s="247"/>
      <c r="SQM253" s="247"/>
      <c r="SQN253" s="247"/>
      <c r="SQO253" s="247"/>
      <c r="SQP253" s="247"/>
      <c r="SQQ253" s="247"/>
      <c r="SQR253" s="247"/>
      <c r="SQS253" s="247"/>
      <c r="SQT253" s="247"/>
      <c r="SQU253" s="247"/>
      <c r="SQV253" s="247"/>
      <c r="SQW253" s="247"/>
      <c r="SQX253" s="247"/>
      <c r="SQY253" s="247"/>
      <c r="SQZ253" s="247"/>
      <c r="SRA253" s="247"/>
      <c r="SRB253" s="247"/>
      <c r="SRC253" s="247"/>
      <c r="SRD253" s="247"/>
      <c r="SRE253" s="247"/>
      <c r="SRF253" s="247"/>
      <c r="SRG253" s="247"/>
      <c r="SRH253" s="247"/>
      <c r="SRI253" s="247"/>
      <c r="SRJ253" s="247"/>
      <c r="SRK253" s="247"/>
      <c r="SRL253" s="247"/>
      <c r="SRM253" s="247"/>
      <c r="SRN253" s="247"/>
      <c r="SRO253" s="247"/>
      <c r="SRP253" s="247"/>
      <c r="SRQ253" s="247"/>
      <c r="SRR253" s="247"/>
      <c r="SRS253" s="247"/>
      <c r="SRT253" s="247"/>
      <c r="SRU253" s="247"/>
      <c r="SRV253" s="247"/>
      <c r="SRW253" s="247"/>
      <c r="SRX253" s="247"/>
      <c r="SRY253" s="247"/>
      <c r="SRZ253" s="247"/>
      <c r="SSA253" s="247"/>
      <c r="SSB253" s="247"/>
      <c r="SSC253" s="247"/>
      <c r="SSD253" s="247"/>
      <c r="SSE253" s="247"/>
      <c r="SSF253" s="247"/>
      <c r="SSG253" s="247"/>
      <c r="SSH253" s="247"/>
      <c r="SSI253" s="247"/>
      <c r="SSJ253" s="247"/>
      <c r="SSK253" s="247"/>
      <c r="SSL253" s="247"/>
      <c r="SSM253" s="247"/>
      <c r="SSN253" s="247"/>
      <c r="SSO253" s="247"/>
      <c r="SSP253" s="247"/>
      <c r="SSQ253" s="247"/>
      <c r="SSR253" s="247"/>
      <c r="SSS253" s="247"/>
      <c r="SST253" s="247"/>
      <c r="SSU253" s="247"/>
      <c r="SSV253" s="247"/>
      <c r="SSW253" s="247"/>
      <c r="SSX253" s="247"/>
      <c r="SSY253" s="247"/>
      <c r="SSZ253" s="247"/>
      <c r="STA253" s="247"/>
      <c r="STB253" s="247"/>
      <c r="STC253" s="247"/>
      <c r="STD253" s="247"/>
      <c r="STE253" s="247"/>
      <c r="STF253" s="247"/>
      <c r="STG253" s="247"/>
      <c r="STH253" s="247"/>
      <c r="STI253" s="247"/>
      <c r="STJ253" s="247"/>
      <c r="STK253" s="247"/>
      <c r="STL253" s="247"/>
      <c r="STM253" s="247"/>
      <c r="STN253" s="247"/>
      <c r="STO253" s="247"/>
      <c r="STP253" s="247"/>
      <c r="STQ253" s="247"/>
      <c r="STR253" s="247"/>
      <c r="STS253" s="247"/>
      <c r="STT253" s="247"/>
      <c r="STU253" s="247"/>
      <c r="STV253" s="247"/>
      <c r="STW253" s="247"/>
      <c r="STX253" s="247"/>
      <c r="STY253" s="247"/>
      <c r="STZ253" s="247"/>
      <c r="SUA253" s="247"/>
      <c r="SUB253" s="247"/>
      <c r="SUC253" s="247"/>
      <c r="SUD253" s="247"/>
      <c r="SUE253" s="247"/>
      <c r="SUF253" s="247"/>
      <c r="SUG253" s="247"/>
      <c r="SUH253" s="247"/>
      <c r="SUI253" s="247"/>
      <c r="SUJ253" s="247"/>
      <c r="SUK253" s="247"/>
      <c r="SUL253" s="247"/>
      <c r="SUM253" s="247"/>
      <c r="SUN253" s="247"/>
      <c r="SUO253" s="247"/>
      <c r="SUP253" s="247"/>
      <c r="SUQ253" s="247"/>
      <c r="SUR253" s="247"/>
      <c r="SUS253" s="247"/>
      <c r="SUT253" s="247"/>
      <c r="SUU253" s="247"/>
      <c r="SUV253" s="247"/>
      <c r="SUW253" s="247"/>
      <c r="SUX253" s="247"/>
      <c r="SUY253" s="247"/>
      <c r="SUZ253" s="247"/>
      <c r="SVA253" s="247"/>
      <c r="SVB253" s="247"/>
      <c r="SVC253" s="247"/>
      <c r="SVD253" s="247"/>
      <c r="SVE253" s="247"/>
      <c r="SVF253" s="247"/>
      <c r="SVG253" s="247"/>
      <c r="SVH253" s="247"/>
      <c r="SVI253" s="247"/>
      <c r="SVJ253" s="247"/>
      <c r="SVK253" s="247"/>
      <c r="SVL253" s="247"/>
      <c r="SVM253" s="247"/>
      <c r="SVN253" s="247"/>
      <c r="SVO253" s="247"/>
      <c r="SVP253" s="247"/>
      <c r="SVQ253" s="247"/>
      <c r="SVR253" s="247"/>
      <c r="SVS253" s="247"/>
      <c r="SVT253" s="247"/>
      <c r="SVU253" s="247"/>
      <c r="SVV253" s="247"/>
      <c r="SVW253" s="247"/>
      <c r="SVX253" s="247"/>
      <c r="SVY253" s="247"/>
      <c r="SVZ253" s="247"/>
      <c r="SWA253" s="247"/>
      <c r="SWB253" s="247"/>
      <c r="SWC253" s="247"/>
      <c r="SWD253" s="247"/>
      <c r="SWE253" s="247"/>
      <c r="SWF253" s="247"/>
      <c r="SWG253" s="247"/>
      <c r="SWH253" s="247"/>
      <c r="SWI253" s="247"/>
      <c r="SWJ253" s="247"/>
      <c r="SWK253" s="247"/>
      <c r="SWL253" s="247"/>
      <c r="SWM253" s="247"/>
      <c r="SWN253" s="247"/>
      <c r="SWO253" s="247"/>
      <c r="SWP253" s="247"/>
      <c r="SWQ253" s="247"/>
      <c r="SWR253" s="247"/>
      <c r="SWS253" s="247"/>
      <c r="SWT253" s="247"/>
      <c r="SWU253" s="247"/>
      <c r="SWV253" s="247"/>
      <c r="SWW253" s="247"/>
      <c r="SWX253" s="247"/>
      <c r="SWY253" s="247"/>
      <c r="SWZ253" s="247"/>
      <c r="SXA253" s="247"/>
      <c r="SXB253" s="247"/>
      <c r="SXC253" s="247"/>
      <c r="SXD253" s="247"/>
      <c r="SXE253" s="247"/>
      <c r="SXF253" s="247"/>
      <c r="SXG253" s="247"/>
      <c r="SXH253" s="247"/>
      <c r="SXI253" s="247"/>
      <c r="SXJ253" s="247"/>
      <c r="SXK253" s="247"/>
      <c r="SXL253" s="247"/>
      <c r="SXM253" s="247"/>
      <c r="SXN253" s="247"/>
      <c r="SXO253" s="247"/>
      <c r="SXP253" s="247"/>
      <c r="SXQ253" s="247"/>
      <c r="SXR253" s="247"/>
      <c r="SXS253" s="247"/>
      <c r="SXT253" s="247"/>
      <c r="SXU253" s="247"/>
      <c r="SXV253" s="247"/>
      <c r="SXW253" s="247"/>
      <c r="SXX253" s="247"/>
      <c r="SXY253" s="247"/>
      <c r="SXZ253" s="247"/>
      <c r="SYA253" s="247"/>
      <c r="SYB253" s="247"/>
      <c r="SYC253" s="247"/>
      <c r="SYD253" s="247"/>
      <c r="SYE253" s="247"/>
      <c r="SYF253" s="247"/>
      <c r="SYG253" s="247"/>
      <c r="SYH253" s="247"/>
      <c r="SYI253" s="247"/>
      <c r="SYJ253" s="247"/>
      <c r="SYK253" s="247"/>
      <c r="SYL253" s="247"/>
      <c r="SYM253" s="247"/>
      <c r="SYN253" s="247"/>
      <c r="SYO253" s="247"/>
      <c r="SYP253" s="247"/>
      <c r="SYQ253" s="247"/>
      <c r="SYR253" s="247"/>
      <c r="SYS253" s="247"/>
      <c r="SYT253" s="247"/>
      <c r="SYU253" s="247"/>
      <c r="SYV253" s="247"/>
      <c r="SYW253" s="247"/>
      <c r="SYX253" s="247"/>
      <c r="SYY253" s="247"/>
      <c r="SYZ253" s="247"/>
      <c r="SZA253" s="247"/>
      <c r="SZB253" s="247"/>
      <c r="SZC253" s="247"/>
      <c r="SZD253" s="247"/>
      <c r="SZE253" s="247"/>
      <c r="SZF253" s="247"/>
      <c r="SZG253" s="247"/>
      <c r="SZH253" s="247"/>
      <c r="SZI253" s="247"/>
      <c r="SZJ253" s="247"/>
      <c r="SZK253" s="247"/>
      <c r="SZL253" s="247"/>
      <c r="SZM253" s="247"/>
      <c r="SZN253" s="247"/>
      <c r="SZO253" s="247"/>
      <c r="SZP253" s="247"/>
      <c r="SZQ253" s="247"/>
      <c r="SZR253" s="247"/>
      <c r="SZS253" s="247"/>
      <c r="SZT253" s="247"/>
      <c r="SZU253" s="247"/>
      <c r="SZV253" s="247"/>
      <c r="SZW253" s="247"/>
      <c r="SZX253" s="247"/>
      <c r="SZY253" s="247"/>
      <c r="SZZ253" s="247"/>
      <c r="TAA253" s="247"/>
      <c r="TAB253" s="247"/>
      <c r="TAC253" s="247"/>
      <c r="TAD253" s="247"/>
      <c r="TAE253" s="247"/>
      <c r="TAF253" s="247"/>
      <c r="TAG253" s="247"/>
      <c r="TAH253" s="247"/>
      <c r="TAI253" s="247"/>
      <c r="TAJ253" s="247"/>
      <c r="TAK253" s="247"/>
      <c r="TAL253" s="247"/>
      <c r="TAM253" s="247"/>
      <c r="TAN253" s="247"/>
      <c r="TAO253" s="247"/>
      <c r="TAP253" s="247"/>
      <c r="TAQ253" s="247"/>
      <c r="TAR253" s="247"/>
      <c r="TAS253" s="247"/>
      <c r="TAT253" s="247"/>
      <c r="TAU253" s="247"/>
      <c r="TAV253" s="247"/>
      <c r="TAW253" s="247"/>
      <c r="TAX253" s="247"/>
      <c r="TAY253" s="247"/>
      <c r="TAZ253" s="247"/>
      <c r="TBA253" s="247"/>
      <c r="TBB253" s="247"/>
      <c r="TBC253" s="247"/>
      <c r="TBD253" s="247"/>
      <c r="TBE253" s="247"/>
      <c r="TBF253" s="247"/>
      <c r="TBG253" s="247"/>
      <c r="TBH253" s="247"/>
      <c r="TBI253" s="247"/>
      <c r="TBJ253" s="247"/>
      <c r="TBK253" s="247"/>
      <c r="TBL253" s="247"/>
      <c r="TBM253" s="247"/>
      <c r="TBN253" s="247"/>
      <c r="TBO253" s="247"/>
      <c r="TBP253" s="247"/>
      <c r="TBQ253" s="247"/>
      <c r="TBR253" s="247"/>
      <c r="TBS253" s="247"/>
      <c r="TBT253" s="247"/>
      <c r="TBU253" s="247"/>
      <c r="TBV253" s="247"/>
      <c r="TBW253" s="247"/>
      <c r="TBX253" s="247"/>
      <c r="TBY253" s="247"/>
      <c r="TBZ253" s="247"/>
      <c r="TCA253" s="247"/>
      <c r="TCB253" s="247"/>
      <c r="TCC253" s="247"/>
      <c r="TCD253" s="247"/>
      <c r="TCE253" s="247"/>
      <c r="TCF253" s="247"/>
      <c r="TCG253" s="247"/>
      <c r="TCH253" s="247"/>
      <c r="TCI253" s="247"/>
      <c r="TCJ253" s="247"/>
      <c r="TCK253" s="247"/>
      <c r="TCL253" s="247"/>
      <c r="TCM253" s="247"/>
      <c r="TCN253" s="247"/>
      <c r="TCO253" s="247"/>
      <c r="TCP253" s="247"/>
      <c r="TCQ253" s="247"/>
      <c r="TCR253" s="247"/>
      <c r="TCS253" s="247"/>
      <c r="TCT253" s="247"/>
      <c r="TCU253" s="247"/>
      <c r="TCV253" s="247"/>
      <c r="TCW253" s="247"/>
      <c r="TCX253" s="247"/>
      <c r="TCY253" s="247"/>
      <c r="TCZ253" s="247"/>
      <c r="TDA253" s="247"/>
      <c r="TDB253" s="247"/>
      <c r="TDC253" s="247"/>
      <c r="TDD253" s="247"/>
      <c r="TDE253" s="247"/>
      <c r="TDF253" s="247"/>
      <c r="TDG253" s="247"/>
      <c r="TDH253" s="247"/>
      <c r="TDI253" s="247"/>
      <c r="TDJ253" s="247"/>
      <c r="TDK253" s="247"/>
      <c r="TDL253" s="247"/>
      <c r="TDM253" s="247"/>
      <c r="TDN253" s="247"/>
      <c r="TDO253" s="247"/>
      <c r="TDP253" s="247"/>
      <c r="TDQ253" s="247"/>
      <c r="TDR253" s="247"/>
      <c r="TDS253" s="247"/>
      <c r="TDT253" s="247"/>
      <c r="TDU253" s="247"/>
      <c r="TDV253" s="247"/>
      <c r="TDW253" s="247"/>
      <c r="TDX253" s="247"/>
      <c r="TDY253" s="247"/>
      <c r="TDZ253" s="247"/>
      <c r="TEA253" s="247"/>
      <c r="TEB253" s="247"/>
      <c r="TEC253" s="247"/>
      <c r="TED253" s="247"/>
      <c r="TEE253" s="247"/>
      <c r="TEF253" s="247"/>
      <c r="TEG253" s="247"/>
      <c r="TEH253" s="247"/>
      <c r="TEI253" s="247"/>
      <c r="TEJ253" s="247"/>
      <c r="TEK253" s="247"/>
      <c r="TEL253" s="247"/>
      <c r="TEM253" s="247"/>
      <c r="TEN253" s="247"/>
      <c r="TEO253" s="247"/>
      <c r="TEP253" s="247"/>
      <c r="TEQ253" s="247"/>
      <c r="TER253" s="247"/>
      <c r="TES253" s="247"/>
      <c r="TET253" s="247"/>
      <c r="TEU253" s="247"/>
      <c r="TEV253" s="247"/>
      <c r="TEW253" s="247"/>
      <c r="TEX253" s="247"/>
      <c r="TEY253" s="247"/>
      <c r="TEZ253" s="247"/>
      <c r="TFA253" s="247"/>
      <c r="TFB253" s="247"/>
      <c r="TFC253" s="247"/>
      <c r="TFD253" s="247"/>
      <c r="TFE253" s="247"/>
      <c r="TFF253" s="247"/>
      <c r="TFG253" s="247"/>
      <c r="TFH253" s="247"/>
      <c r="TFI253" s="247"/>
      <c r="TFJ253" s="247"/>
      <c r="TFK253" s="247"/>
      <c r="TFL253" s="247"/>
      <c r="TFM253" s="247"/>
      <c r="TFN253" s="247"/>
      <c r="TFO253" s="247"/>
      <c r="TFP253" s="247"/>
      <c r="TFQ253" s="247"/>
      <c r="TFR253" s="247"/>
      <c r="TFS253" s="247"/>
      <c r="TFT253" s="247"/>
      <c r="TFU253" s="247"/>
      <c r="TFV253" s="247"/>
      <c r="TFW253" s="247"/>
      <c r="TFX253" s="247"/>
      <c r="TFY253" s="247"/>
      <c r="TFZ253" s="247"/>
      <c r="TGA253" s="247"/>
      <c r="TGB253" s="247"/>
      <c r="TGC253" s="247"/>
      <c r="TGD253" s="247"/>
      <c r="TGE253" s="247"/>
      <c r="TGF253" s="247"/>
      <c r="TGG253" s="247"/>
      <c r="TGH253" s="247"/>
      <c r="TGI253" s="247"/>
      <c r="TGJ253" s="247"/>
      <c r="TGK253" s="247"/>
      <c r="TGL253" s="247"/>
      <c r="TGM253" s="247"/>
      <c r="TGN253" s="247"/>
      <c r="TGO253" s="247"/>
      <c r="TGP253" s="247"/>
      <c r="TGQ253" s="247"/>
      <c r="TGR253" s="247"/>
      <c r="TGS253" s="247"/>
      <c r="TGT253" s="247"/>
      <c r="TGU253" s="247"/>
      <c r="TGV253" s="247"/>
      <c r="TGW253" s="247"/>
      <c r="TGX253" s="247"/>
      <c r="TGY253" s="247"/>
      <c r="TGZ253" s="247"/>
      <c r="THA253" s="247"/>
      <c r="THB253" s="247"/>
      <c r="THC253" s="247"/>
      <c r="THD253" s="247"/>
      <c r="THE253" s="247"/>
      <c r="THF253" s="247"/>
      <c r="THG253" s="247"/>
      <c r="THH253" s="247"/>
      <c r="THI253" s="247"/>
      <c r="THJ253" s="247"/>
      <c r="THK253" s="247"/>
      <c r="THL253" s="247"/>
      <c r="THM253" s="247"/>
      <c r="THN253" s="247"/>
      <c r="THO253" s="247"/>
      <c r="THP253" s="247"/>
      <c r="THQ253" s="247"/>
      <c r="THR253" s="247"/>
      <c r="THS253" s="247"/>
      <c r="THT253" s="247"/>
      <c r="THU253" s="247"/>
      <c r="THV253" s="247"/>
      <c r="THW253" s="247"/>
      <c r="THX253" s="247"/>
      <c r="THY253" s="247"/>
      <c r="THZ253" s="247"/>
      <c r="TIA253" s="247"/>
      <c r="TIB253" s="247"/>
      <c r="TIC253" s="247"/>
      <c r="TID253" s="247"/>
      <c r="TIE253" s="247"/>
      <c r="TIF253" s="247"/>
      <c r="TIG253" s="247"/>
      <c r="TIH253" s="247"/>
      <c r="TII253" s="247"/>
      <c r="TIJ253" s="247"/>
      <c r="TIK253" s="247"/>
      <c r="TIL253" s="247"/>
      <c r="TIM253" s="247"/>
      <c r="TIN253" s="247"/>
      <c r="TIO253" s="247"/>
      <c r="TIP253" s="247"/>
      <c r="TIQ253" s="247"/>
      <c r="TIR253" s="247"/>
      <c r="TIS253" s="247"/>
      <c r="TIT253" s="247"/>
      <c r="TIU253" s="247"/>
      <c r="TIV253" s="247"/>
      <c r="TIW253" s="247"/>
      <c r="TIX253" s="247"/>
      <c r="TIY253" s="247"/>
      <c r="TIZ253" s="247"/>
      <c r="TJA253" s="247"/>
      <c r="TJB253" s="247"/>
      <c r="TJC253" s="247"/>
      <c r="TJD253" s="247"/>
      <c r="TJE253" s="247"/>
      <c r="TJF253" s="247"/>
      <c r="TJG253" s="247"/>
      <c r="TJH253" s="247"/>
      <c r="TJI253" s="247"/>
      <c r="TJJ253" s="247"/>
      <c r="TJK253" s="247"/>
      <c r="TJL253" s="247"/>
      <c r="TJM253" s="247"/>
      <c r="TJN253" s="247"/>
      <c r="TJO253" s="247"/>
      <c r="TJP253" s="247"/>
      <c r="TJQ253" s="247"/>
      <c r="TJR253" s="247"/>
      <c r="TJS253" s="247"/>
      <c r="TJT253" s="247"/>
      <c r="TJU253" s="247"/>
      <c r="TJV253" s="247"/>
      <c r="TJW253" s="247"/>
      <c r="TJX253" s="247"/>
      <c r="TJY253" s="247"/>
      <c r="TJZ253" s="247"/>
      <c r="TKA253" s="247"/>
      <c r="TKB253" s="247"/>
      <c r="TKC253" s="247"/>
      <c r="TKD253" s="247"/>
      <c r="TKE253" s="247"/>
      <c r="TKF253" s="247"/>
      <c r="TKG253" s="247"/>
      <c r="TKH253" s="247"/>
      <c r="TKI253" s="247"/>
      <c r="TKJ253" s="247"/>
      <c r="TKK253" s="247"/>
      <c r="TKL253" s="247"/>
      <c r="TKM253" s="247"/>
      <c r="TKN253" s="247"/>
      <c r="TKO253" s="247"/>
      <c r="TKP253" s="247"/>
      <c r="TKQ253" s="247"/>
      <c r="TKR253" s="247"/>
      <c r="TKS253" s="247"/>
      <c r="TKT253" s="247"/>
      <c r="TKU253" s="247"/>
      <c r="TKV253" s="247"/>
      <c r="TKW253" s="247"/>
      <c r="TKX253" s="247"/>
      <c r="TKY253" s="247"/>
      <c r="TKZ253" s="247"/>
      <c r="TLA253" s="247"/>
      <c r="TLB253" s="247"/>
      <c r="TLC253" s="247"/>
      <c r="TLD253" s="247"/>
      <c r="TLE253" s="247"/>
      <c r="TLF253" s="247"/>
      <c r="TLG253" s="247"/>
      <c r="TLH253" s="247"/>
      <c r="TLI253" s="247"/>
      <c r="TLJ253" s="247"/>
      <c r="TLK253" s="247"/>
      <c r="TLL253" s="247"/>
      <c r="TLM253" s="247"/>
      <c r="TLN253" s="247"/>
      <c r="TLO253" s="247"/>
      <c r="TLP253" s="247"/>
      <c r="TLQ253" s="247"/>
      <c r="TLR253" s="247"/>
      <c r="TLS253" s="247"/>
      <c r="TLT253" s="247"/>
      <c r="TLU253" s="247"/>
      <c r="TLV253" s="247"/>
      <c r="TLW253" s="247"/>
      <c r="TLX253" s="247"/>
      <c r="TLY253" s="247"/>
      <c r="TLZ253" s="247"/>
      <c r="TMA253" s="247"/>
      <c r="TMB253" s="247"/>
      <c r="TMC253" s="247"/>
      <c r="TMD253" s="247"/>
      <c r="TME253" s="247"/>
      <c r="TMF253" s="247"/>
      <c r="TMG253" s="247"/>
      <c r="TMH253" s="247"/>
      <c r="TMI253" s="247"/>
      <c r="TMJ253" s="247"/>
      <c r="TMK253" s="247"/>
      <c r="TML253" s="247"/>
      <c r="TMM253" s="247"/>
      <c r="TMN253" s="247"/>
      <c r="TMO253" s="247"/>
      <c r="TMP253" s="247"/>
      <c r="TMQ253" s="247"/>
      <c r="TMR253" s="247"/>
      <c r="TMS253" s="247"/>
      <c r="TMT253" s="247"/>
      <c r="TMU253" s="247"/>
      <c r="TMV253" s="247"/>
      <c r="TMW253" s="247"/>
      <c r="TMX253" s="247"/>
      <c r="TMY253" s="247"/>
      <c r="TMZ253" s="247"/>
      <c r="TNA253" s="247"/>
      <c r="TNB253" s="247"/>
      <c r="TNC253" s="247"/>
      <c r="TND253" s="247"/>
      <c r="TNE253" s="247"/>
      <c r="TNF253" s="247"/>
      <c r="TNG253" s="247"/>
      <c r="TNH253" s="247"/>
      <c r="TNI253" s="247"/>
      <c r="TNJ253" s="247"/>
      <c r="TNK253" s="247"/>
      <c r="TNL253" s="247"/>
      <c r="TNM253" s="247"/>
      <c r="TNN253" s="247"/>
      <c r="TNO253" s="247"/>
      <c r="TNP253" s="247"/>
      <c r="TNQ253" s="247"/>
      <c r="TNR253" s="247"/>
      <c r="TNS253" s="247"/>
      <c r="TNT253" s="247"/>
      <c r="TNU253" s="247"/>
      <c r="TNV253" s="247"/>
      <c r="TNW253" s="247"/>
      <c r="TNX253" s="247"/>
      <c r="TNY253" s="247"/>
      <c r="TNZ253" s="247"/>
      <c r="TOA253" s="247"/>
      <c r="TOB253" s="247"/>
      <c r="TOC253" s="247"/>
      <c r="TOD253" s="247"/>
      <c r="TOE253" s="247"/>
      <c r="TOF253" s="247"/>
      <c r="TOG253" s="247"/>
      <c r="TOH253" s="247"/>
      <c r="TOI253" s="247"/>
      <c r="TOJ253" s="247"/>
      <c r="TOK253" s="247"/>
      <c r="TOL253" s="247"/>
      <c r="TOM253" s="247"/>
      <c r="TON253" s="247"/>
      <c r="TOO253" s="247"/>
      <c r="TOP253" s="247"/>
      <c r="TOQ253" s="247"/>
      <c r="TOR253" s="247"/>
      <c r="TOS253" s="247"/>
      <c r="TOT253" s="247"/>
      <c r="TOU253" s="247"/>
      <c r="TOV253" s="247"/>
      <c r="TOW253" s="247"/>
      <c r="TOX253" s="247"/>
      <c r="TOY253" s="247"/>
      <c r="TOZ253" s="247"/>
      <c r="TPA253" s="247"/>
      <c r="TPB253" s="247"/>
      <c r="TPC253" s="247"/>
      <c r="TPD253" s="247"/>
      <c r="TPE253" s="247"/>
      <c r="TPF253" s="247"/>
      <c r="TPG253" s="247"/>
      <c r="TPH253" s="247"/>
      <c r="TPI253" s="247"/>
      <c r="TPJ253" s="247"/>
      <c r="TPK253" s="247"/>
      <c r="TPL253" s="247"/>
      <c r="TPM253" s="247"/>
      <c r="TPN253" s="247"/>
      <c r="TPO253" s="247"/>
      <c r="TPP253" s="247"/>
      <c r="TPQ253" s="247"/>
      <c r="TPR253" s="247"/>
      <c r="TPS253" s="247"/>
      <c r="TPT253" s="247"/>
      <c r="TPU253" s="247"/>
      <c r="TPV253" s="247"/>
      <c r="TPW253" s="247"/>
      <c r="TPX253" s="247"/>
      <c r="TPY253" s="247"/>
      <c r="TPZ253" s="247"/>
      <c r="TQA253" s="247"/>
      <c r="TQB253" s="247"/>
      <c r="TQC253" s="247"/>
      <c r="TQD253" s="247"/>
      <c r="TQE253" s="247"/>
      <c r="TQF253" s="247"/>
      <c r="TQG253" s="247"/>
      <c r="TQH253" s="247"/>
      <c r="TQI253" s="247"/>
      <c r="TQJ253" s="247"/>
      <c r="TQK253" s="247"/>
      <c r="TQL253" s="247"/>
      <c r="TQM253" s="247"/>
      <c r="TQN253" s="247"/>
      <c r="TQO253" s="247"/>
      <c r="TQP253" s="247"/>
      <c r="TQQ253" s="247"/>
      <c r="TQR253" s="247"/>
      <c r="TQS253" s="247"/>
      <c r="TQT253" s="247"/>
      <c r="TQU253" s="247"/>
      <c r="TQV253" s="247"/>
      <c r="TQW253" s="247"/>
      <c r="TQX253" s="247"/>
      <c r="TQY253" s="247"/>
      <c r="TQZ253" s="247"/>
      <c r="TRA253" s="247"/>
      <c r="TRB253" s="247"/>
      <c r="TRC253" s="247"/>
      <c r="TRD253" s="247"/>
      <c r="TRE253" s="247"/>
      <c r="TRF253" s="247"/>
      <c r="TRG253" s="247"/>
      <c r="TRH253" s="247"/>
      <c r="TRI253" s="247"/>
      <c r="TRJ253" s="247"/>
      <c r="TRK253" s="247"/>
      <c r="TRL253" s="247"/>
      <c r="TRM253" s="247"/>
      <c r="TRN253" s="247"/>
      <c r="TRO253" s="247"/>
      <c r="TRP253" s="247"/>
      <c r="TRQ253" s="247"/>
      <c r="TRR253" s="247"/>
      <c r="TRS253" s="247"/>
      <c r="TRT253" s="247"/>
      <c r="TRU253" s="247"/>
      <c r="TRV253" s="247"/>
      <c r="TRW253" s="247"/>
      <c r="TRX253" s="247"/>
      <c r="TRY253" s="247"/>
      <c r="TRZ253" s="247"/>
      <c r="TSA253" s="247"/>
      <c r="TSB253" s="247"/>
      <c r="TSC253" s="247"/>
      <c r="TSD253" s="247"/>
      <c r="TSE253" s="247"/>
      <c r="TSF253" s="247"/>
      <c r="TSG253" s="247"/>
      <c r="TSH253" s="247"/>
      <c r="TSI253" s="247"/>
      <c r="TSJ253" s="247"/>
      <c r="TSK253" s="247"/>
      <c r="TSL253" s="247"/>
      <c r="TSM253" s="247"/>
      <c r="TSN253" s="247"/>
      <c r="TSO253" s="247"/>
      <c r="TSP253" s="247"/>
      <c r="TSQ253" s="247"/>
      <c r="TSR253" s="247"/>
      <c r="TSS253" s="247"/>
      <c r="TST253" s="247"/>
      <c r="TSU253" s="247"/>
      <c r="TSV253" s="247"/>
      <c r="TSW253" s="247"/>
      <c r="TSX253" s="247"/>
      <c r="TSY253" s="247"/>
      <c r="TSZ253" s="247"/>
      <c r="TTA253" s="247"/>
      <c r="TTB253" s="247"/>
      <c r="TTC253" s="247"/>
      <c r="TTD253" s="247"/>
      <c r="TTE253" s="247"/>
      <c r="TTF253" s="247"/>
      <c r="TTG253" s="247"/>
      <c r="TTH253" s="247"/>
      <c r="TTI253" s="247"/>
      <c r="TTJ253" s="247"/>
      <c r="TTK253" s="247"/>
      <c r="TTL253" s="247"/>
      <c r="TTM253" s="247"/>
      <c r="TTN253" s="247"/>
      <c r="TTO253" s="247"/>
      <c r="TTP253" s="247"/>
      <c r="TTQ253" s="247"/>
      <c r="TTR253" s="247"/>
      <c r="TTS253" s="247"/>
      <c r="TTT253" s="247"/>
      <c r="TTU253" s="247"/>
      <c r="TTV253" s="247"/>
      <c r="TTW253" s="247"/>
      <c r="TTX253" s="247"/>
      <c r="TTY253" s="247"/>
      <c r="TTZ253" s="247"/>
      <c r="TUA253" s="247"/>
      <c r="TUB253" s="247"/>
      <c r="TUC253" s="247"/>
      <c r="TUD253" s="247"/>
      <c r="TUE253" s="247"/>
      <c r="TUF253" s="247"/>
      <c r="TUG253" s="247"/>
      <c r="TUH253" s="247"/>
      <c r="TUI253" s="247"/>
      <c r="TUJ253" s="247"/>
      <c r="TUK253" s="247"/>
      <c r="TUL253" s="247"/>
      <c r="TUM253" s="247"/>
      <c r="TUN253" s="247"/>
      <c r="TUO253" s="247"/>
      <c r="TUP253" s="247"/>
      <c r="TUQ253" s="247"/>
      <c r="TUR253" s="247"/>
      <c r="TUS253" s="247"/>
      <c r="TUT253" s="247"/>
      <c r="TUU253" s="247"/>
      <c r="TUV253" s="247"/>
      <c r="TUW253" s="247"/>
      <c r="TUX253" s="247"/>
      <c r="TUY253" s="247"/>
      <c r="TUZ253" s="247"/>
      <c r="TVA253" s="247"/>
      <c r="TVB253" s="247"/>
      <c r="TVC253" s="247"/>
      <c r="TVD253" s="247"/>
      <c r="TVE253" s="247"/>
      <c r="TVF253" s="247"/>
      <c r="TVG253" s="247"/>
      <c r="TVH253" s="247"/>
      <c r="TVI253" s="247"/>
      <c r="TVJ253" s="247"/>
      <c r="TVK253" s="247"/>
      <c r="TVL253" s="247"/>
      <c r="TVM253" s="247"/>
      <c r="TVN253" s="247"/>
      <c r="TVO253" s="247"/>
      <c r="TVP253" s="247"/>
      <c r="TVQ253" s="247"/>
      <c r="TVR253" s="247"/>
      <c r="TVS253" s="247"/>
      <c r="TVT253" s="247"/>
      <c r="TVU253" s="247"/>
      <c r="TVV253" s="247"/>
      <c r="TVW253" s="247"/>
      <c r="TVX253" s="247"/>
      <c r="TVY253" s="247"/>
      <c r="TVZ253" s="247"/>
      <c r="TWA253" s="247"/>
      <c r="TWB253" s="247"/>
      <c r="TWC253" s="247"/>
      <c r="TWD253" s="247"/>
      <c r="TWE253" s="247"/>
      <c r="TWF253" s="247"/>
      <c r="TWG253" s="247"/>
      <c r="TWH253" s="247"/>
      <c r="TWI253" s="247"/>
      <c r="TWJ253" s="247"/>
      <c r="TWK253" s="247"/>
      <c r="TWL253" s="247"/>
      <c r="TWM253" s="247"/>
      <c r="TWN253" s="247"/>
      <c r="TWO253" s="247"/>
      <c r="TWP253" s="247"/>
      <c r="TWQ253" s="247"/>
      <c r="TWR253" s="247"/>
      <c r="TWS253" s="247"/>
      <c r="TWT253" s="247"/>
      <c r="TWU253" s="247"/>
      <c r="TWV253" s="247"/>
      <c r="TWW253" s="247"/>
      <c r="TWX253" s="247"/>
      <c r="TWY253" s="247"/>
      <c r="TWZ253" s="247"/>
      <c r="TXA253" s="247"/>
      <c r="TXB253" s="247"/>
      <c r="TXC253" s="247"/>
      <c r="TXD253" s="247"/>
      <c r="TXE253" s="247"/>
      <c r="TXF253" s="247"/>
      <c r="TXG253" s="247"/>
      <c r="TXH253" s="247"/>
      <c r="TXI253" s="247"/>
      <c r="TXJ253" s="247"/>
      <c r="TXK253" s="247"/>
      <c r="TXL253" s="247"/>
      <c r="TXM253" s="247"/>
      <c r="TXN253" s="247"/>
      <c r="TXO253" s="247"/>
      <c r="TXP253" s="247"/>
      <c r="TXQ253" s="247"/>
      <c r="TXR253" s="247"/>
      <c r="TXS253" s="247"/>
      <c r="TXT253" s="247"/>
      <c r="TXU253" s="247"/>
      <c r="TXV253" s="247"/>
      <c r="TXW253" s="247"/>
      <c r="TXX253" s="247"/>
      <c r="TXY253" s="247"/>
      <c r="TXZ253" s="247"/>
      <c r="TYA253" s="247"/>
      <c r="TYB253" s="247"/>
      <c r="TYC253" s="247"/>
      <c r="TYD253" s="247"/>
      <c r="TYE253" s="247"/>
      <c r="TYF253" s="247"/>
      <c r="TYG253" s="247"/>
      <c r="TYH253" s="247"/>
      <c r="TYI253" s="247"/>
      <c r="TYJ253" s="247"/>
      <c r="TYK253" s="247"/>
      <c r="TYL253" s="247"/>
      <c r="TYM253" s="247"/>
      <c r="TYN253" s="247"/>
      <c r="TYO253" s="247"/>
      <c r="TYP253" s="247"/>
      <c r="TYQ253" s="247"/>
      <c r="TYR253" s="247"/>
      <c r="TYS253" s="247"/>
      <c r="TYT253" s="247"/>
      <c r="TYU253" s="247"/>
      <c r="TYV253" s="247"/>
      <c r="TYW253" s="247"/>
      <c r="TYX253" s="247"/>
      <c r="TYY253" s="247"/>
      <c r="TYZ253" s="247"/>
      <c r="TZA253" s="247"/>
      <c r="TZB253" s="247"/>
      <c r="TZC253" s="247"/>
      <c r="TZD253" s="247"/>
      <c r="TZE253" s="247"/>
      <c r="TZF253" s="247"/>
      <c r="TZG253" s="247"/>
      <c r="TZH253" s="247"/>
      <c r="TZI253" s="247"/>
      <c r="TZJ253" s="247"/>
      <c r="TZK253" s="247"/>
      <c r="TZL253" s="247"/>
      <c r="TZM253" s="247"/>
      <c r="TZN253" s="247"/>
      <c r="TZO253" s="247"/>
      <c r="TZP253" s="247"/>
      <c r="TZQ253" s="247"/>
      <c r="TZR253" s="247"/>
      <c r="TZS253" s="247"/>
      <c r="TZT253" s="247"/>
      <c r="TZU253" s="247"/>
      <c r="TZV253" s="247"/>
      <c r="TZW253" s="247"/>
      <c r="TZX253" s="247"/>
      <c r="TZY253" s="247"/>
      <c r="TZZ253" s="247"/>
      <c r="UAA253" s="247"/>
      <c r="UAB253" s="247"/>
      <c r="UAC253" s="247"/>
      <c r="UAD253" s="247"/>
      <c r="UAE253" s="247"/>
      <c r="UAF253" s="247"/>
      <c r="UAG253" s="247"/>
      <c r="UAH253" s="247"/>
      <c r="UAI253" s="247"/>
      <c r="UAJ253" s="247"/>
      <c r="UAK253" s="247"/>
      <c r="UAL253" s="247"/>
      <c r="UAM253" s="247"/>
      <c r="UAN253" s="247"/>
      <c r="UAO253" s="247"/>
      <c r="UAP253" s="247"/>
      <c r="UAQ253" s="247"/>
      <c r="UAR253" s="247"/>
      <c r="UAS253" s="247"/>
      <c r="UAT253" s="247"/>
      <c r="UAU253" s="247"/>
      <c r="UAV253" s="247"/>
      <c r="UAW253" s="247"/>
      <c r="UAX253" s="247"/>
      <c r="UAY253" s="247"/>
      <c r="UAZ253" s="247"/>
      <c r="UBA253" s="247"/>
      <c r="UBB253" s="247"/>
      <c r="UBC253" s="247"/>
      <c r="UBD253" s="247"/>
      <c r="UBE253" s="247"/>
      <c r="UBF253" s="247"/>
      <c r="UBG253" s="247"/>
      <c r="UBH253" s="247"/>
      <c r="UBI253" s="247"/>
      <c r="UBJ253" s="247"/>
      <c r="UBK253" s="247"/>
      <c r="UBL253" s="247"/>
      <c r="UBM253" s="247"/>
      <c r="UBN253" s="247"/>
      <c r="UBO253" s="247"/>
      <c r="UBP253" s="247"/>
      <c r="UBQ253" s="247"/>
      <c r="UBR253" s="247"/>
      <c r="UBS253" s="247"/>
      <c r="UBT253" s="247"/>
      <c r="UBU253" s="247"/>
      <c r="UBV253" s="247"/>
      <c r="UBW253" s="247"/>
      <c r="UBX253" s="247"/>
      <c r="UBY253" s="247"/>
      <c r="UBZ253" s="247"/>
      <c r="UCA253" s="247"/>
      <c r="UCB253" s="247"/>
      <c r="UCC253" s="247"/>
      <c r="UCD253" s="247"/>
      <c r="UCE253" s="247"/>
      <c r="UCF253" s="247"/>
      <c r="UCG253" s="247"/>
      <c r="UCH253" s="247"/>
      <c r="UCI253" s="247"/>
      <c r="UCJ253" s="247"/>
      <c r="UCK253" s="247"/>
      <c r="UCL253" s="247"/>
      <c r="UCM253" s="247"/>
      <c r="UCN253" s="247"/>
      <c r="UCO253" s="247"/>
      <c r="UCP253" s="247"/>
      <c r="UCQ253" s="247"/>
      <c r="UCR253" s="247"/>
      <c r="UCS253" s="247"/>
      <c r="UCT253" s="247"/>
      <c r="UCU253" s="247"/>
      <c r="UCV253" s="247"/>
      <c r="UCW253" s="247"/>
      <c r="UCX253" s="247"/>
      <c r="UCY253" s="247"/>
      <c r="UCZ253" s="247"/>
      <c r="UDA253" s="247"/>
      <c r="UDB253" s="247"/>
      <c r="UDC253" s="247"/>
      <c r="UDD253" s="247"/>
      <c r="UDE253" s="247"/>
      <c r="UDF253" s="247"/>
      <c r="UDG253" s="247"/>
      <c r="UDH253" s="247"/>
      <c r="UDI253" s="247"/>
      <c r="UDJ253" s="247"/>
      <c r="UDK253" s="247"/>
      <c r="UDL253" s="247"/>
      <c r="UDM253" s="247"/>
      <c r="UDN253" s="247"/>
      <c r="UDO253" s="247"/>
      <c r="UDP253" s="247"/>
      <c r="UDQ253" s="247"/>
      <c r="UDR253" s="247"/>
      <c r="UDS253" s="247"/>
      <c r="UDT253" s="247"/>
      <c r="UDU253" s="247"/>
      <c r="UDV253" s="247"/>
      <c r="UDW253" s="247"/>
      <c r="UDX253" s="247"/>
      <c r="UDY253" s="247"/>
      <c r="UDZ253" s="247"/>
      <c r="UEA253" s="247"/>
      <c r="UEB253" s="247"/>
      <c r="UEC253" s="247"/>
      <c r="UED253" s="247"/>
      <c r="UEE253" s="247"/>
      <c r="UEF253" s="247"/>
      <c r="UEG253" s="247"/>
      <c r="UEH253" s="247"/>
      <c r="UEI253" s="247"/>
      <c r="UEJ253" s="247"/>
      <c r="UEK253" s="247"/>
      <c r="UEL253" s="247"/>
      <c r="UEM253" s="247"/>
      <c r="UEN253" s="247"/>
      <c r="UEO253" s="247"/>
      <c r="UEP253" s="247"/>
      <c r="UEQ253" s="247"/>
      <c r="UER253" s="247"/>
      <c r="UES253" s="247"/>
      <c r="UET253" s="247"/>
      <c r="UEU253" s="247"/>
      <c r="UEV253" s="247"/>
      <c r="UEW253" s="247"/>
      <c r="UEX253" s="247"/>
      <c r="UEY253" s="247"/>
      <c r="UEZ253" s="247"/>
      <c r="UFA253" s="247"/>
      <c r="UFB253" s="247"/>
      <c r="UFC253" s="247"/>
      <c r="UFD253" s="247"/>
      <c r="UFE253" s="247"/>
      <c r="UFF253" s="247"/>
      <c r="UFG253" s="247"/>
      <c r="UFH253" s="247"/>
      <c r="UFI253" s="247"/>
      <c r="UFJ253" s="247"/>
      <c r="UFK253" s="247"/>
      <c r="UFL253" s="247"/>
      <c r="UFM253" s="247"/>
      <c r="UFN253" s="247"/>
      <c r="UFO253" s="247"/>
      <c r="UFP253" s="247"/>
      <c r="UFQ253" s="247"/>
      <c r="UFR253" s="247"/>
      <c r="UFS253" s="247"/>
      <c r="UFT253" s="247"/>
      <c r="UFU253" s="247"/>
      <c r="UFV253" s="247"/>
      <c r="UFW253" s="247"/>
      <c r="UFX253" s="247"/>
      <c r="UFY253" s="247"/>
      <c r="UFZ253" s="247"/>
      <c r="UGA253" s="247"/>
      <c r="UGB253" s="247"/>
      <c r="UGC253" s="247"/>
      <c r="UGD253" s="247"/>
      <c r="UGE253" s="247"/>
      <c r="UGF253" s="247"/>
      <c r="UGG253" s="247"/>
      <c r="UGH253" s="247"/>
      <c r="UGI253" s="247"/>
      <c r="UGJ253" s="247"/>
      <c r="UGK253" s="247"/>
      <c r="UGL253" s="247"/>
      <c r="UGM253" s="247"/>
      <c r="UGN253" s="247"/>
      <c r="UGO253" s="247"/>
      <c r="UGP253" s="247"/>
      <c r="UGQ253" s="247"/>
      <c r="UGR253" s="247"/>
      <c r="UGS253" s="247"/>
      <c r="UGT253" s="247"/>
      <c r="UGU253" s="247"/>
      <c r="UGV253" s="247"/>
      <c r="UGW253" s="247"/>
      <c r="UGX253" s="247"/>
      <c r="UGY253" s="247"/>
      <c r="UGZ253" s="247"/>
      <c r="UHA253" s="247"/>
      <c r="UHB253" s="247"/>
      <c r="UHC253" s="247"/>
      <c r="UHD253" s="247"/>
      <c r="UHE253" s="247"/>
      <c r="UHF253" s="247"/>
      <c r="UHG253" s="247"/>
      <c r="UHH253" s="247"/>
      <c r="UHI253" s="247"/>
      <c r="UHJ253" s="247"/>
      <c r="UHK253" s="247"/>
      <c r="UHL253" s="247"/>
      <c r="UHM253" s="247"/>
      <c r="UHN253" s="247"/>
      <c r="UHO253" s="247"/>
      <c r="UHP253" s="247"/>
      <c r="UHQ253" s="247"/>
      <c r="UHR253" s="247"/>
      <c r="UHS253" s="247"/>
      <c r="UHT253" s="247"/>
      <c r="UHU253" s="247"/>
      <c r="UHV253" s="247"/>
      <c r="UHW253" s="247"/>
      <c r="UHX253" s="247"/>
      <c r="UHY253" s="247"/>
      <c r="UHZ253" s="247"/>
      <c r="UIA253" s="247"/>
      <c r="UIB253" s="247"/>
      <c r="UIC253" s="247"/>
      <c r="UID253" s="247"/>
      <c r="UIE253" s="247"/>
      <c r="UIF253" s="247"/>
      <c r="UIG253" s="247"/>
      <c r="UIH253" s="247"/>
      <c r="UII253" s="247"/>
      <c r="UIJ253" s="247"/>
      <c r="UIK253" s="247"/>
      <c r="UIL253" s="247"/>
      <c r="UIM253" s="247"/>
      <c r="UIN253" s="247"/>
      <c r="UIO253" s="247"/>
      <c r="UIP253" s="247"/>
      <c r="UIQ253" s="247"/>
      <c r="UIR253" s="247"/>
      <c r="UIS253" s="247"/>
      <c r="UIT253" s="247"/>
      <c r="UIU253" s="247"/>
      <c r="UIV253" s="247"/>
      <c r="UIW253" s="247"/>
      <c r="UIX253" s="247"/>
      <c r="UIY253" s="247"/>
      <c r="UIZ253" s="247"/>
      <c r="UJA253" s="247"/>
      <c r="UJB253" s="247"/>
      <c r="UJC253" s="247"/>
      <c r="UJD253" s="247"/>
      <c r="UJE253" s="247"/>
      <c r="UJF253" s="247"/>
      <c r="UJG253" s="247"/>
      <c r="UJH253" s="247"/>
      <c r="UJI253" s="247"/>
      <c r="UJJ253" s="247"/>
      <c r="UJK253" s="247"/>
      <c r="UJL253" s="247"/>
      <c r="UJM253" s="247"/>
      <c r="UJN253" s="247"/>
      <c r="UJO253" s="247"/>
      <c r="UJP253" s="247"/>
      <c r="UJQ253" s="247"/>
      <c r="UJR253" s="247"/>
      <c r="UJS253" s="247"/>
      <c r="UJT253" s="247"/>
      <c r="UJU253" s="247"/>
      <c r="UJV253" s="247"/>
      <c r="UJW253" s="247"/>
      <c r="UJX253" s="247"/>
      <c r="UJY253" s="247"/>
      <c r="UJZ253" s="247"/>
      <c r="UKA253" s="247"/>
      <c r="UKB253" s="247"/>
      <c r="UKC253" s="247"/>
      <c r="UKD253" s="247"/>
      <c r="UKE253" s="247"/>
      <c r="UKF253" s="247"/>
      <c r="UKG253" s="247"/>
      <c r="UKH253" s="247"/>
      <c r="UKI253" s="247"/>
      <c r="UKJ253" s="247"/>
      <c r="UKK253" s="247"/>
      <c r="UKL253" s="247"/>
      <c r="UKM253" s="247"/>
      <c r="UKN253" s="247"/>
      <c r="UKO253" s="247"/>
      <c r="UKP253" s="247"/>
      <c r="UKQ253" s="247"/>
      <c r="UKR253" s="247"/>
      <c r="UKS253" s="247"/>
      <c r="UKT253" s="247"/>
      <c r="UKU253" s="247"/>
      <c r="UKV253" s="247"/>
      <c r="UKW253" s="247"/>
      <c r="UKX253" s="247"/>
      <c r="UKY253" s="247"/>
      <c r="UKZ253" s="247"/>
      <c r="ULA253" s="247"/>
      <c r="ULB253" s="247"/>
      <c r="ULC253" s="247"/>
      <c r="ULD253" s="247"/>
      <c r="ULE253" s="247"/>
      <c r="ULF253" s="247"/>
      <c r="ULG253" s="247"/>
      <c r="ULH253" s="247"/>
      <c r="ULI253" s="247"/>
      <c r="ULJ253" s="247"/>
      <c r="ULK253" s="247"/>
      <c r="ULL253" s="247"/>
      <c r="ULM253" s="247"/>
      <c r="ULN253" s="247"/>
      <c r="ULO253" s="247"/>
      <c r="ULP253" s="247"/>
      <c r="ULQ253" s="247"/>
      <c r="ULR253" s="247"/>
      <c r="ULS253" s="247"/>
      <c r="ULT253" s="247"/>
      <c r="ULU253" s="247"/>
      <c r="ULV253" s="247"/>
      <c r="ULW253" s="247"/>
      <c r="ULX253" s="247"/>
      <c r="ULY253" s="247"/>
      <c r="ULZ253" s="247"/>
      <c r="UMA253" s="247"/>
      <c r="UMB253" s="247"/>
      <c r="UMC253" s="247"/>
      <c r="UMD253" s="247"/>
      <c r="UME253" s="247"/>
      <c r="UMF253" s="247"/>
      <c r="UMG253" s="247"/>
      <c r="UMH253" s="247"/>
      <c r="UMI253" s="247"/>
      <c r="UMJ253" s="247"/>
      <c r="UMK253" s="247"/>
      <c r="UML253" s="247"/>
      <c r="UMM253" s="247"/>
      <c r="UMN253" s="247"/>
      <c r="UMO253" s="247"/>
      <c r="UMP253" s="247"/>
      <c r="UMQ253" s="247"/>
      <c r="UMR253" s="247"/>
      <c r="UMS253" s="247"/>
      <c r="UMT253" s="247"/>
      <c r="UMU253" s="247"/>
      <c r="UMV253" s="247"/>
      <c r="UMW253" s="247"/>
      <c r="UMX253" s="247"/>
      <c r="UMY253" s="247"/>
      <c r="UMZ253" s="247"/>
      <c r="UNA253" s="247"/>
      <c r="UNB253" s="247"/>
      <c r="UNC253" s="247"/>
      <c r="UND253" s="247"/>
      <c r="UNE253" s="247"/>
      <c r="UNF253" s="247"/>
      <c r="UNG253" s="247"/>
      <c r="UNH253" s="247"/>
      <c r="UNI253" s="247"/>
      <c r="UNJ253" s="247"/>
      <c r="UNK253" s="247"/>
      <c r="UNL253" s="247"/>
      <c r="UNM253" s="247"/>
      <c r="UNN253" s="247"/>
      <c r="UNO253" s="247"/>
      <c r="UNP253" s="247"/>
      <c r="UNQ253" s="247"/>
      <c r="UNR253" s="247"/>
      <c r="UNS253" s="247"/>
      <c r="UNT253" s="247"/>
      <c r="UNU253" s="247"/>
      <c r="UNV253" s="247"/>
      <c r="UNW253" s="247"/>
      <c r="UNX253" s="247"/>
      <c r="UNY253" s="247"/>
      <c r="UNZ253" s="247"/>
      <c r="UOA253" s="247"/>
      <c r="UOB253" s="247"/>
      <c r="UOC253" s="247"/>
      <c r="UOD253" s="247"/>
      <c r="UOE253" s="247"/>
      <c r="UOF253" s="247"/>
      <c r="UOG253" s="247"/>
      <c r="UOH253" s="247"/>
      <c r="UOI253" s="247"/>
      <c r="UOJ253" s="247"/>
      <c r="UOK253" s="247"/>
      <c r="UOL253" s="247"/>
      <c r="UOM253" s="247"/>
      <c r="UON253" s="247"/>
      <c r="UOO253" s="247"/>
      <c r="UOP253" s="247"/>
      <c r="UOQ253" s="247"/>
      <c r="UOR253" s="247"/>
      <c r="UOS253" s="247"/>
      <c r="UOT253" s="247"/>
      <c r="UOU253" s="247"/>
      <c r="UOV253" s="247"/>
      <c r="UOW253" s="247"/>
      <c r="UOX253" s="247"/>
      <c r="UOY253" s="247"/>
      <c r="UOZ253" s="247"/>
      <c r="UPA253" s="247"/>
      <c r="UPB253" s="247"/>
      <c r="UPC253" s="247"/>
      <c r="UPD253" s="247"/>
      <c r="UPE253" s="247"/>
      <c r="UPF253" s="247"/>
      <c r="UPG253" s="247"/>
      <c r="UPH253" s="247"/>
      <c r="UPI253" s="247"/>
      <c r="UPJ253" s="247"/>
      <c r="UPK253" s="247"/>
      <c r="UPL253" s="247"/>
      <c r="UPM253" s="247"/>
      <c r="UPN253" s="247"/>
      <c r="UPO253" s="247"/>
      <c r="UPP253" s="247"/>
      <c r="UPQ253" s="247"/>
      <c r="UPR253" s="247"/>
      <c r="UPS253" s="247"/>
      <c r="UPT253" s="247"/>
      <c r="UPU253" s="247"/>
      <c r="UPV253" s="247"/>
      <c r="UPW253" s="247"/>
      <c r="UPX253" s="247"/>
      <c r="UPY253" s="247"/>
      <c r="UPZ253" s="247"/>
      <c r="UQA253" s="247"/>
      <c r="UQB253" s="247"/>
      <c r="UQC253" s="247"/>
      <c r="UQD253" s="247"/>
      <c r="UQE253" s="247"/>
      <c r="UQF253" s="247"/>
      <c r="UQG253" s="247"/>
      <c r="UQH253" s="247"/>
      <c r="UQI253" s="247"/>
      <c r="UQJ253" s="247"/>
      <c r="UQK253" s="247"/>
      <c r="UQL253" s="247"/>
      <c r="UQM253" s="247"/>
      <c r="UQN253" s="247"/>
      <c r="UQO253" s="247"/>
      <c r="UQP253" s="247"/>
      <c r="UQQ253" s="247"/>
      <c r="UQR253" s="247"/>
      <c r="UQS253" s="247"/>
      <c r="UQT253" s="247"/>
      <c r="UQU253" s="247"/>
      <c r="UQV253" s="247"/>
      <c r="UQW253" s="247"/>
      <c r="UQX253" s="247"/>
      <c r="UQY253" s="247"/>
      <c r="UQZ253" s="247"/>
      <c r="URA253" s="247"/>
      <c r="URB253" s="247"/>
      <c r="URC253" s="247"/>
      <c r="URD253" s="247"/>
      <c r="URE253" s="247"/>
      <c r="URF253" s="247"/>
      <c r="URG253" s="247"/>
      <c r="URH253" s="247"/>
      <c r="URI253" s="247"/>
      <c r="URJ253" s="247"/>
      <c r="URK253" s="247"/>
      <c r="URL253" s="247"/>
      <c r="URM253" s="247"/>
      <c r="URN253" s="247"/>
      <c r="URO253" s="247"/>
      <c r="URP253" s="247"/>
      <c r="URQ253" s="247"/>
      <c r="URR253" s="247"/>
      <c r="URS253" s="247"/>
      <c r="URT253" s="247"/>
      <c r="URU253" s="247"/>
      <c r="URV253" s="247"/>
      <c r="URW253" s="247"/>
      <c r="URX253" s="247"/>
      <c r="URY253" s="247"/>
      <c r="URZ253" s="247"/>
      <c r="USA253" s="247"/>
      <c r="USB253" s="247"/>
      <c r="USC253" s="247"/>
      <c r="USD253" s="247"/>
      <c r="USE253" s="247"/>
      <c r="USF253" s="247"/>
      <c r="USG253" s="247"/>
      <c r="USH253" s="247"/>
      <c r="USI253" s="247"/>
      <c r="USJ253" s="247"/>
      <c r="USK253" s="247"/>
      <c r="USL253" s="247"/>
      <c r="USM253" s="247"/>
      <c r="USN253" s="247"/>
      <c r="USO253" s="247"/>
      <c r="USP253" s="247"/>
      <c r="USQ253" s="247"/>
      <c r="USR253" s="247"/>
      <c r="USS253" s="247"/>
      <c r="UST253" s="247"/>
      <c r="USU253" s="247"/>
      <c r="USV253" s="247"/>
      <c r="USW253" s="247"/>
      <c r="USX253" s="247"/>
      <c r="USY253" s="247"/>
      <c r="USZ253" s="247"/>
      <c r="UTA253" s="247"/>
      <c r="UTB253" s="247"/>
      <c r="UTC253" s="247"/>
      <c r="UTD253" s="247"/>
      <c r="UTE253" s="247"/>
      <c r="UTF253" s="247"/>
      <c r="UTG253" s="247"/>
      <c r="UTH253" s="247"/>
      <c r="UTI253" s="247"/>
      <c r="UTJ253" s="247"/>
      <c r="UTK253" s="247"/>
      <c r="UTL253" s="247"/>
      <c r="UTM253" s="247"/>
      <c r="UTN253" s="247"/>
      <c r="UTO253" s="247"/>
      <c r="UTP253" s="247"/>
      <c r="UTQ253" s="247"/>
      <c r="UTR253" s="247"/>
      <c r="UTS253" s="247"/>
      <c r="UTT253" s="247"/>
      <c r="UTU253" s="247"/>
      <c r="UTV253" s="247"/>
      <c r="UTW253" s="247"/>
      <c r="UTX253" s="247"/>
      <c r="UTY253" s="247"/>
      <c r="UTZ253" s="247"/>
      <c r="UUA253" s="247"/>
      <c r="UUB253" s="247"/>
      <c r="UUC253" s="247"/>
      <c r="UUD253" s="247"/>
      <c r="UUE253" s="247"/>
      <c r="UUF253" s="247"/>
      <c r="UUG253" s="247"/>
      <c r="UUH253" s="247"/>
      <c r="UUI253" s="247"/>
      <c r="UUJ253" s="247"/>
      <c r="UUK253" s="247"/>
      <c r="UUL253" s="247"/>
      <c r="UUM253" s="247"/>
      <c r="UUN253" s="247"/>
      <c r="UUO253" s="247"/>
      <c r="UUP253" s="247"/>
      <c r="UUQ253" s="247"/>
      <c r="UUR253" s="247"/>
      <c r="UUS253" s="247"/>
      <c r="UUT253" s="247"/>
      <c r="UUU253" s="247"/>
      <c r="UUV253" s="247"/>
      <c r="UUW253" s="247"/>
      <c r="UUX253" s="247"/>
      <c r="UUY253" s="247"/>
      <c r="UUZ253" s="247"/>
      <c r="UVA253" s="247"/>
      <c r="UVB253" s="247"/>
      <c r="UVC253" s="247"/>
      <c r="UVD253" s="247"/>
      <c r="UVE253" s="247"/>
      <c r="UVF253" s="247"/>
      <c r="UVG253" s="247"/>
      <c r="UVH253" s="247"/>
      <c r="UVI253" s="247"/>
      <c r="UVJ253" s="247"/>
      <c r="UVK253" s="247"/>
      <c r="UVL253" s="247"/>
      <c r="UVM253" s="247"/>
      <c r="UVN253" s="247"/>
      <c r="UVO253" s="247"/>
      <c r="UVP253" s="247"/>
      <c r="UVQ253" s="247"/>
      <c r="UVR253" s="247"/>
      <c r="UVS253" s="247"/>
      <c r="UVT253" s="247"/>
      <c r="UVU253" s="247"/>
      <c r="UVV253" s="247"/>
      <c r="UVW253" s="247"/>
      <c r="UVX253" s="247"/>
      <c r="UVY253" s="247"/>
      <c r="UVZ253" s="247"/>
      <c r="UWA253" s="247"/>
      <c r="UWB253" s="247"/>
      <c r="UWC253" s="247"/>
      <c r="UWD253" s="247"/>
      <c r="UWE253" s="247"/>
      <c r="UWF253" s="247"/>
      <c r="UWG253" s="247"/>
      <c r="UWH253" s="247"/>
      <c r="UWI253" s="247"/>
      <c r="UWJ253" s="247"/>
      <c r="UWK253" s="247"/>
      <c r="UWL253" s="247"/>
      <c r="UWM253" s="247"/>
      <c r="UWN253" s="247"/>
      <c r="UWO253" s="247"/>
      <c r="UWP253" s="247"/>
      <c r="UWQ253" s="247"/>
      <c r="UWR253" s="247"/>
      <c r="UWS253" s="247"/>
      <c r="UWT253" s="247"/>
      <c r="UWU253" s="247"/>
      <c r="UWV253" s="247"/>
      <c r="UWW253" s="247"/>
      <c r="UWX253" s="247"/>
      <c r="UWY253" s="247"/>
      <c r="UWZ253" s="247"/>
      <c r="UXA253" s="247"/>
      <c r="UXB253" s="247"/>
      <c r="UXC253" s="247"/>
      <c r="UXD253" s="247"/>
      <c r="UXE253" s="247"/>
      <c r="UXF253" s="247"/>
      <c r="UXG253" s="247"/>
      <c r="UXH253" s="247"/>
      <c r="UXI253" s="247"/>
      <c r="UXJ253" s="247"/>
      <c r="UXK253" s="247"/>
      <c r="UXL253" s="247"/>
      <c r="UXM253" s="247"/>
      <c r="UXN253" s="247"/>
      <c r="UXO253" s="247"/>
      <c r="UXP253" s="247"/>
      <c r="UXQ253" s="247"/>
      <c r="UXR253" s="247"/>
      <c r="UXS253" s="247"/>
      <c r="UXT253" s="247"/>
      <c r="UXU253" s="247"/>
      <c r="UXV253" s="247"/>
      <c r="UXW253" s="247"/>
      <c r="UXX253" s="247"/>
      <c r="UXY253" s="247"/>
      <c r="UXZ253" s="247"/>
      <c r="UYA253" s="247"/>
      <c r="UYB253" s="247"/>
      <c r="UYC253" s="247"/>
      <c r="UYD253" s="247"/>
      <c r="UYE253" s="247"/>
      <c r="UYF253" s="247"/>
      <c r="UYG253" s="247"/>
      <c r="UYH253" s="247"/>
      <c r="UYI253" s="247"/>
      <c r="UYJ253" s="247"/>
      <c r="UYK253" s="247"/>
      <c r="UYL253" s="247"/>
      <c r="UYM253" s="247"/>
      <c r="UYN253" s="247"/>
      <c r="UYO253" s="247"/>
      <c r="UYP253" s="247"/>
      <c r="UYQ253" s="247"/>
      <c r="UYR253" s="247"/>
      <c r="UYS253" s="247"/>
      <c r="UYT253" s="247"/>
      <c r="UYU253" s="247"/>
      <c r="UYV253" s="247"/>
      <c r="UYW253" s="247"/>
      <c r="UYX253" s="247"/>
      <c r="UYY253" s="247"/>
      <c r="UYZ253" s="247"/>
      <c r="UZA253" s="247"/>
      <c r="UZB253" s="247"/>
      <c r="UZC253" s="247"/>
      <c r="UZD253" s="247"/>
      <c r="UZE253" s="247"/>
      <c r="UZF253" s="247"/>
      <c r="UZG253" s="247"/>
      <c r="UZH253" s="247"/>
      <c r="UZI253" s="247"/>
      <c r="UZJ253" s="247"/>
      <c r="UZK253" s="247"/>
      <c r="UZL253" s="247"/>
      <c r="UZM253" s="247"/>
      <c r="UZN253" s="247"/>
      <c r="UZO253" s="247"/>
      <c r="UZP253" s="247"/>
      <c r="UZQ253" s="247"/>
      <c r="UZR253" s="247"/>
      <c r="UZS253" s="247"/>
      <c r="UZT253" s="247"/>
      <c r="UZU253" s="247"/>
      <c r="UZV253" s="247"/>
      <c r="UZW253" s="247"/>
      <c r="UZX253" s="247"/>
      <c r="UZY253" s="247"/>
      <c r="UZZ253" s="247"/>
      <c r="VAA253" s="247"/>
      <c r="VAB253" s="247"/>
      <c r="VAC253" s="247"/>
      <c r="VAD253" s="247"/>
      <c r="VAE253" s="247"/>
      <c r="VAF253" s="247"/>
      <c r="VAG253" s="247"/>
      <c r="VAH253" s="247"/>
      <c r="VAI253" s="247"/>
      <c r="VAJ253" s="247"/>
      <c r="VAK253" s="247"/>
      <c r="VAL253" s="247"/>
      <c r="VAM253" s="247"/>
      <c r="VAN253" s="247"/>
      <c r="VAO253" s="247"/>
      <c r="VAP253" s="247"/>
      <c r="VAQ253" s="247"/>
      <c r="VAR253" s="247"/>
      <c r="VAS253" s="247"/>
      <c r="VAT253" s="247"/>
      <c r="VAU253" s="247"/>
      <c r="VAV253" s="247"/>
      <c r="VAW253" s="247"/>
      <c r="VAX253" s="247"/>
      <c r="VAY253" s="247"/>
      <c r="VAZ253" s="247"/>
      <c r="VBA253" s="247"/>
      <c r="VBB253" s="247"/>
      <c r="VBC253" s="247"/>
      <c r="VBD253" s="247"/>
      <c r="VBE253" s="247"/>
      <c r="VBF253" s="247"/>
      <c r="VBG253" s="247"/>
      <c r="VBH253" s="247"/>
      <c r="VBI253" s="247"/>
      <c r="VBJ253" s="247"/>
      <c r="VBK253" s="247"/>
      <c r="VBL253" s="247"/>
      <c r="VBM253" s="247"/>
      <c r="VBN253" s="247"/>
      <c r="VBO253" s="247"/>
      <c r="VBP253" s="247"/>
      <c r="VBQ253" s="247"/>
      <c r="VBR253" s="247"/>
      <c r="VBS253" s="247"/>
      <c r="VBT253" s="247"/>
      <c r="VBU253" s="247"/>
      <c r="VBV253" s="247"/>
      <c r="VBW253" s="247"/>
      <c r="VBX253" s="247"/>
      <c r="VBY253" s="247"/>
      <c r="VBZ253" s="247"/>
      <c r="VCA253" s="247"/>
      <c r="VCB253" s="247"/>
      <c r="VCC253" s="247"/>
      <c r="VCD253" s="247"/>
      <c r="VCE253" s="247"/>
      <c r="VCF253" s="247"/>
      <c r="VCG253" s="247"/>
      <c r="VCH253" s="247"/>
      <c r="VCI253" s="247"/>
      <c r="VCJ253" s="247"/>
      <c r="VCK253" s="247"/>
      <c r="VCL253" s="247"/>
      <c r="VCM253" s="247"/>
      <c r="VCN253" s="247"/>
      <c r="VCO253" s="247"/>
      <c r="VCP253" s="247"/>
      <c r="VCQ253" s="247"/>
      <c r="VCR253" s="247"/>
      <c r="VCS253" s="247"/>
      <c r="VCT253" s="247"/>
      <c r="VCU253" s="247"/>
      <c r="VCV253" s="247"/>
      <c r="VCW253" s="247"/>
      <c r="VCX253" s="247"/>
      <c r="VCY253" s="247"/>
      <c r="VCZ253" s="247"/>
      <c r="VDA253" s="247"/>
      <c r="VDB253" s="247"/>
      <c r="VDC253" s="247"/>
      <c r="VDD253" s="247"/>
      <c r="VDE253" s="247"/>
      <c r="VDF253" s="247"/>
      <c r="VDG253" s="247"/>
      <c r="VDH253" s="247"/>
      <c r="VDI253" s="247"/>
      <c r="VDJ253" s="247"/>
      <c r="VDK253" s="247"/>
      <c r="VDL253" s="247"/>
      <c r="VDM253" s="247"/>
      <c r="VDN253" s="247"/>
      <c r="VDO253" s="247"/>
      <c r="VDP253" s="247"/>
      <c r="VDQ253" s="247"/>
      <c r="VDR253" s="247"/>
      <c r="VDS253" s="247"/>
      <c r="VDT253" s="247"/>
      <c r="VDU253" s="247"/>
      <c r="VDV253" s="247"/>
      <c r="VDW253" s="247"/>
      <c r="VDX253" s="247"/>
      <c r="VDY253" s="247"/>
      <c r="VDZ253" s="247"/>
      <c r="VEA253" s="247"/>
      <c r="VEB253" s="247"/>
      <c r="VEC253" s="247"/>
      <c r="VED253" s="247"/>
      <c r="VEE253" s="247"/>
      <c r="VEF253" s="247"/>
      <c r="VEG253" s="247"/>
      <c r="VEH253" s="247"/>
      <c r="VEI253" s="247"/>
      <c r="VEJ253" s="247"/>
      <c r="VEK253" s="247"/>
      <c r="VEL253" s="247"/>
      <c r="VEM253" s="247"/>
      <c r="VEN253" s="247"/>
      <c r="VEO253" s="247"/>
      <c r="VEP253" s="247"/>
      <c r="VEQ253" s="247"/>
      <c r="VER253" s="247"/>
      <c r="VES253" s="247"/>
      <c r="VET253" s="247"/>
      <c r="VEU253" s="247"/>
      <c r="VEV253" s="247"/>
      <c r="VEW253" s="247"/>
      <c r="VEX253" s="247"/>
      <c r="VEY253" s="247"/>
      <c r="VEZ253" s="247"/>
      <c r="VFA253" s="247"/>
      <c r="VFB253" s="247"/>
      <c r="VFC253" s="247"/>
      <c r="VFD253" s="247"/>
      <c r="VFE253" s="247"/>
      <c r="VFF253" s="247"/>
      <c r="VFG253" s="247"/>
      <c r="VFH253" s="247"/>
      <c r="VFI253" s="247"/>
      <c r="VFJ253" s="247"/>
      <c r="VFK253" s="247"/>
      <c r="VFL253" s="247"/>
      <c r="VFM253" s="247"/>
      <c r="VFN253" s="247"/>
      <c r="VFO253" s="247"/>
      <c r="VFP253" s="247"/>
      <c r="VFQ253" s="247"/>
      <c r="VFR253" s="247"/>
      <c r="VFS253" s="247"/>
      <c r="VFT253" s="247"/>
      <c r="VFU253" s="247"/>
      <c r="VFV253" s="247"/>
      <c r="VFW253" s="247"/>
      <c r="VFX253" s="247"/>
      <c r="VFY253" s="247"/>
      <c r="VFZ253" s="247"/>
      <c r="VGA253" s="247"/>
      <c r="VGB253" s="247"/>
      <c r="VGC253" s="247"/>
      <c r="VGD253" s="247"/>
      <c r="VGE253" s="247"/>
      <c r="VGF253" s="247"/>
      <c r="VGG253" s="247"/>
      <c r="VGH253" s="247"/>
      <c r="VGI253" s="247"/>
      <c r="VGJ253" s="247"/>
      <c r="VGK253" s="247"/>
      <c r="VGL253" s="247"/>
      <c r="VGM253" s="247"/>
      <c r="VGN253" s="247"/>
      <c r="VGO253" s="247"/>
      <c r="VGP253" s="247"/>
      <c r="VGQ253" s="247"/>
      <c r="VGR253" s="247"/>
      <c r="VGS253" s="247"/>
      <c r="VGT253" s="247"/>
      <c r="VGU253" s="247"/>
      <c r="VGV253" s="247"/>
      <c r="VGW253" s="247"/>
      <c r="VGX253" s="247"/>
      <c r="VGY253" s="247"/>
      <c r="VGZ253" s="247"/>
      <c r="VHA253" s="247"/>
      <c r="VHB253" s="247"/>
      <c r="VHC253" s="247"/>
      <c r="VHD253" s="247"/>
      <c r="VHE253" s="247"/>
      <c r="VHF253" s="247"/>
      <c r="VHG253" s="247"/>
      <c r="VHH253" s="247"/>
      <c r="VHI253" s="247"/>
      <c r="VHJ253" s="247"/>
      <c r="VHK253" s="247"/>
      <c r="VHL253" s="247"/>
      <c r="VHM253" s="247"/>
      <c r="VHN253" s="247"/>
      <c r="VHO253" s="247"/>
      <c r="VHP253" s="247"/>
      <c r="VHQ253" s="247"/>
      <c r="VHR253" s="247"/>
      <c r="VHS253" s="247"/>
      <c r="VHT253" s="247"/>
      <c r="VHU253" s="247"/>
      <c r="VHV253" s="247"/>
      <c r="VHW253" s="247"/>
      <c r="VHX253" s="247"/>
      <c r="VHY253" s="247"/>
      <c r="VHZ253" s="247"/>
      <c r="VIA253" s="247"/>
      <c r="VIB253" s="247"/>
      <c r="VIC253" s="247"/>
      <c r="VID253" s="247"/>
      <c r="VIE253" s="247"/>
      <c r="VIF253" s="247"/>
      <c r="VIG253" s="247"/>
      <c r="VIH253" s="247"/>
      <c r="VII253" s="247"/>
      <c r="VIJ253" s="247"/>
      <c r="VIK253" s="247"/>
      <c r="VIL253" s="247"/>
      <c r="VIM253" s="247"/>
      <c r="VIN253" s="247"/>
      <c r="VIO253" s="247"/>
      <c r="VIP253" s="247"/>
      <c r="VIQ253" s="247"/>
      <c r="VIR253" s="247"/>
      <c r="VIS253" s="247"/>
      <c r="VIT253" s="247"/>
      <c r="VIU253" s="247"/>
      <c r="VIV253" s="247"/>
      <c r="VIW253" s="247"/>
      <c r="VIX253" s="247"/>
      <c r="VIY253" s="247"/>
      <c r="VIZ253" s="247"/>
      <c r="VJA253" s="247"/>
      <c r="VJB253" s="247"/>
      <c r="VJC253" s="247"/>
      <c r="VJD253" s="247"/>
      <c r="VJE253" s="247"/>
      <c r="VJF253" s="247"/>
      <c r="VJG253" s="247"/>
      <c r="VJH253" s="247"/>
      <c r="VJI253" s="247"/>
      <c r="VJJ253" s="247"/>
      <c r="VJK253" s="247"/>
      <c r="VJL253" s="247"/>
      <c r="VJM253" s="247"/>
      <c r="VJN253" s="247"/>
      <c r="VJO253" s="247"/>
      <c r="VJP253" s="247"/>
      <c r="VJQ253" s="247"/>
      <c r="VJR253" s="247"/>
      <c r="VJS253" s="247"/>
      <c r="VJT253" s="247"/>
      <c r="VJU253" s="247"/>
      <c r="VJV253" s="247"/>
      <c r="VJW253" s="247"/>
      <c r="VJX253" s="247"/>
      <c r="VJY253" s="247"/>
      <c r="VJZ253" s="247"/>
      <c r="VKA253" s="247"/>
      <c r="VKB253" s="247"/>
      <c r="VKC253" s="247"/>
      <c r="VKD253" s="247"/>
      <c r="VKE253" s="247"/>
      <c r="VKF253" s="247"/>
      <c r="VKG253" s="247"/>
      <c r="VKH253" s="247"/>
      <c r="VKI253" s="247"/>
      <c r="VKJ253" s="247"/>
      <c r="VKK253" s="247"/>
      <c r="VKL253" s="247"/>
      <c r="VKM253" s="247"/>
      <c r="VKN253" s="247"/>
      <c r="VKO253" s="247"/>
      <c r="VKP253" s="247"/>
      <c r="VKQ253" s="247"/>
      <c r="VKR253" s="247"/>
      <c r="VKS253" s="247"/>
      <c r="VKT253" s="247"/>
      <c r="VKU253" s="247"/>
      <c r="VKV253" s="247"/>
      <c r="VKW253" s="247"/>
      <c r="VKX253" s="247"/>
      <c r="VKY253" s="247"/>
      <c r="VKZ253" s="247"/>
      <c r="VLA253" s="247"/>
      <c r="VLB253" s="247"/>
      <c r="VLC253" s="247"/>
      <c r="VLD253" s="247"/>
      <c r="VLE253" s="247"/>
      <c r="VLF253" s="247"/>
      <c r="VLG253" s="247"/>
      <c r="VLH253" s="247"/>
      <c r="VLI253" s="247"/>
      <c r="VLJ253" s="247"/>
      <c r="VLK253" s="247"/>
      <c r="VLL253" s="247"/>
      <c r="VLM253" s="247"/>
      <c r="VLN253" s="247"/>
      <c r="VLO253" s="247"/>
      <c r="VLP253" s="247"/>
      <c r="VLQ253" s="247"/>
      <c r="VLR253" s="247"/>
      <c r="VLS253" s="247"/>
      <c r="VLT253" s="247"/>
      <c r="VLU253" s="247"/>
      <c r="VLV253" s="247"/>
      <c r="VLW253" s="247"/>
      <c r="VLX253" s="247"/>
      <c r="VLY253" s="247"/>
      <c r="VLZ253" s="247"/>
      <c r="VMA253" s="247"/>
      <c r="VMB253" s="247"/>
      <c r="VMC253" s="247"/>
      <c r="VMD253" s="247"/>
      <c r="VME253" s="247"/>
      <c r="VMF253" s="247"/>
      <c r="VMG253" s="247"/>
      <c r="VMH253" s="247"/>
      <c r="VMI253" s="247"/>
      <c r="VMJ253" s="247"/>
      <c r="VMK253" s="247"/>
      <c r="VML253" s="247"/>
      <c r="VMM253" s="247"/>
      <c r="VMN253" s="247"/>
      <c r="VMO253" s="247"/>
      <c r="VMP253" s="247"/>
      <c r="VMQ253" s="247"/>
      <c r="VMR253" s="247"/>
      <c r="VMS253" s="247"/>
      <c r="VMT253" s="247"/>
      <c r="VMU253" s="247"/>
      <c r="VMV253" s="247"/>
      <c r="VMW253" s="247"/>
      <c r="VMX253" s="247"/>
      <c r="VMY253" s="247"/>
      <c r="VMZ253" s="247"/>
      <c r="VNA253" s="247"/>
      <c r="VNB253" s="247"/>
      <c r="VNC253" s="247"/>
      <c r="VND253" s="247"/>
      <c r="VNE253" s="247"/>
      <c r="VNF253" s="247"/>
      <c r="VNG253" s="247"/>
      <c r="VNH253" s="247"/>
      <c r="VNI253" s="247"/>
      <c r="VNJ253" s="247"/>
      <c r="VNK253" s="247"/>
      <c r="VNL253" s="247"/>
      <c r="VNM253" s="247"/>
      <c r="VNN253" s="247"/>
      <c r="VNO253" s="247"/>
      <c r="VNP253" s="247"/>
      <c r="VNQ253" s="247"/>
      <c r="VNR253" s="247"/>
      <c r="VNS253" s="247"/>
      <c r="VNT253" s="247"/>
      <c r="VNU253" s="247"/>
      <c r="VNV253" s="247"/>
      <c r="VNW253" s="247"/>
      <c r="VNX253" s="247"/>
      <c r="VNY253" s="247"/>
      <c r="VNZ253" s="247"/>
      <c r="VOA253" s="247"/>
      <c r="VOB253" s="247"/>
      <c r="VOC253" s="247"/>
      <c r="VOD253" s="247"/>
      <c r="VOE253" s="247"/>
      <c r="VOF253" s="247"/>
      <c r="VOG253" s="247"/>
      <c r="VOH253" s="247"/>
      <c r="VOI253" s="247"/>
      <c r="VOJ253" s="247"/>
      <c r="VOK253" s="247"/>
      <c r="VOL253" s="247"/>
      <c r="VOM253" s="247"/>
      <c r="VON253" s="247"/>
      <c r="VOO253" s="247"/>
      <c r="VOP253" s="247"/>
      <c r="VOQ253" s="247"/>
      <c r="VOR253" s="247"/>
      <c r="VOS253" s="247"/>
      <c r="VOT253" s="247"/>
      <c r="VOU253" s="247"/>
      <c r="VOV253" s="247"/>
      <c r="VOW253" s="247"/>
      <c r="VOX253" s="247"/>
      <c r="VOY253" s="247"/>
      <c r="VOZ253" s="247"/>
      <c r="VPA253" s="247"/>
      <c r="VPB253" s="247"/>
      <c r="VPC253" s="247"/>
      <c r="VPD253" s="247"/>
      <c r="VPE253" s="247"/>
      <c r="VPF253" s="247"/>
      <c r="VPG253" s="247"/>
      <c r="VPH253" s="247"/>
      <c r="VPI253" s="247"/>
      <c r="VPJ253" s="247"/>
      <c r="VPK253" s="247"/>
      <c r="VPL253" s="247"/>
      <c r="VPM253" s="247"/>
      <c r="VPN253" s="247"/>
      <c r="VPO253" s="247"/>
      <c r="VPP253" s="247"/>
      <c r="VPQ253" s="247"/>
      <c r="VPR253" s="247"/>
      <c r="VPS253" s="247"/>
      <c r="VPT253" s="247"/>
      <c r="VPU253" s="247"/>
      <c r="VPV253" s="247"/>
      <c r="VPW253" s="247"/>
      <c r="VPX253" s="247"/>
      <c r="VPY253" s="247"/>
      <c r="VPZ253" s="247"/>
      <c r="VQA253" s="247"/>
      <c r="VQB253" s="247"/>
      <c r="VQC253" s="247"/>
      <c r="VQD253" s="247"/>
      <c r="VQE253" s="247"/>
      <c r="VQF253" s="247"/>
      <c r="VQG253" s="247"/>
      <c r="VQH253" s="247"/>
      <c r="VQI253" s="247"/>
      <c r="VQJ253" s="247"/>
      <c r="VQK253" s="247"/>
      <c r="VQL253" s="247"/>
      <c r="VQM253" s="247"/>
      <c r="VQN253" s="247"/>
      <c r="VQO253" s="247"/>
      <c r="VQP253" s="247"/>
      <c r="VQQ253" s="247"/>
      <c r="VQR253" s="247"/>
      <c r="VQS253" s="247"/>
      <c r="VQT253" s="247"/>
      <c r="VQU253" s="247"/>
      <c r="VQV253" s="247"/>
      <c r="VQW253" s="247"/>
      <c r="VQX253" s="247"/>
      <c r="VQY253" s="247"/>
      <c r="VQZ253" s="247"/>
      <c r="VRA253" s="247"/>
      <c r="VRB253" s="247"/>
      <c r="VRC253" s="247"/>
      <c r="VRD253" s="247"/>
      <c r="VRE253" s="247"/>
      <c r="VRF253" s="247"/>
      <c r="VRG253" s="247"/>
      <c r="VRH253" s="247"/>
      <c r="VRI253" s="247"/>
      <c r="VRJ253" s="247"/>
      <c r="VRK253" s="247"/>
      <c r="VRL253" s="247"/>
      <c r="VRM253" s="247"/>
      <c r="VRN253" s="247"/>
      <c r="VRO253" s="247"/>
      <c r="VRP253" s="247"/>
      <c r="VRQ253" s="247"/>
      <c r="VRR253" s="247"/>
      <c r="VRS253" s="247"/>
      <c r="VRT253" s="247"/>
      <c r="VRU253" s="247"/>
      <c r="VRV253" s="247"/>
      <c r="VRW253" s="247"/>
      <c r="VRX253" s="247"/>
      <c r="VRY253" s="247"/>
      <c r="VRZ253" s="247"/>
      <c r="VSA253" s="247"/>
      <c r="VSB253" s="247"/>
      <c r="VSC253" s="247"/>
      <c r="VSD253" s="247"/>
      <c r="VSE253" s="247"/>
      <c r="VSF253" s="247"/>
      <c r="VSG253" s="247"/>
      <c r="VSH253" s="247"/>
      <c r="VSI253" s="247"/>
      <c r="VSJ253" s="247"/>
      <c r="VSK253" s="247"/>
      <c r="VSL253" s="247"/>
      <c r="VSM253" s="247"/>
      <c r="VSN253" s="247"/>
      <c r="VSO253" s="247"/>
      <c r="VSP253" s="247"/>
      <c r="VSQ253" s="247"/>
      <c r="VSR253" s="247"/>
      <c r="VSS253" s="247"/>
      <c r="VST253" s="247"/>
      <c r="VSU253" s="247"/>
      <c r="VSV253" s="247"/>
      <c r="VSW253" s="247"/>
      <c r="VSX253" s="247"/>
      <c r="VSY253" s="247"/>
      <c r="VSZ253" s="247"/>
      <c r="VTA253" s="247"/>
      <c r="VTB253" s="247"/>
      <c r="VTC253" s="247"/>
      <c r="VTD253" s="247"/>
      <c r="VTE253" s="247"/>
      <c r="VTF253" s="247"/>
      <c r="VTG253" s="247"/>
      <c r="VTH253" s="247"/>
      <c r="VTI253" s="247"/>
      <c r="VTJ253" s="247"/>
      <c r="VTK253" s="247"/>
      <c r="VTL253" s="247"/>
      <c r="VTM253" s="247"/>
      <c r="VTN253" s="247"/>
      <c r="VTO253" s="247"/>
      <c r="VTP253" s="247"/>
      <c r="VTQ253" s="247"/>
      <c r="VTR253" s="247"/>
      <c r="VTS253" s="247"/>
      <c r="VTT253" s="247"/>
      <c r="VTU253" s="247"/>
      <c r="VTV253" s="247"/>
      <c r="VTW253" s="247"/>
      <c r="VTX253" s="247"/>
      <c r="VTY253" s="247"/>
      <c r="VTZ253" s="247"/>
      <c r="VUA253" s="247"/>
      <c r="VUB253" s="247"/>
      <c r="VUC253" s="247"/>
      <c r="VUD253" s="247"/>
      <c r="VUE253" s="247"/>
      <c r="VUF253" s="247"/>
      <c r="VUG253" s="247"/>
      <c r="VUH253" s="247"/>
      <c r="VUI253" s="247"/>
      <c r="VUJ253" s="247"/>
      <c r="VUK253" s="247"/>
      <c r="VUL253" s="247"/>
      <c r="VUM253" s="247"/>
      <c r="VUN253" s="247"/>
      <c r="VUO253" s="247"/>
      <c r="VUP253" s="247"/>
      <c r="VUQ253" s="247"/>
      <c r="VUR253" s="247"/>
      <c r="VUS253" s="247"/>
      <c r="VUT253" s="247"/>
      <c r="VUU253" s="247"/>
      <c r="VUV253" s="247"/>
      <c r="VUW253" s="247"/>
      <c r="VUX253" s="247"/>
      <c r="VUY253" s="247"/>
      <c r="VUZ253" s="247"/>
      <c r="VVA253" s="247"/>
      <c r="VVB253" s="247"/>
      <c r="VVC253" s="247"/>
      <c r="VVD253" s="247"/>
      <c r="VVE253" s="247"/>
      <c r="VVF253" s="247"/>
      <c r="VVG253" s="247"/>
      <c r="VVH253" s="247"/>
      <c r="VVI253" s="247"/>
      <c r="VVJ253" s="247"/>
      <c r="VVK253" s="247"/>
      <c r="VVL253" s="247"/>
      <c r="VVM253" s="247"/>
      <c r="VVN253" s="247"/>
      <c r="VVO253" s="247"/>
      <c r="VVP253" s="247"/>
      <c r="VVQ253" s="247"/>
      <c r="VVR253" s="247"/>
      <c r="VVS253" s="247"/>
      <c r="VVT253" s="247"/>
      <c r="VVU253" s="247"/>
      <c r="VVV253" s="247"/>
      <c r="VVW253" s="247"/>
      <c r="VVX253" s="247"/>
      <c r="VVY253" s="247"/>
      <c r="VVZ253" s="247"/>
      <c r="VWA253" s="247"/>
      <c r="VWB253" s="247"/>
      <c r="VWC253" s="247"/>
      <c r="VWD253" s="247"/>
      <c r="VWE253" s="247"/>
      <c r="VWF253" s="247"/>
      <c r="VWG253" s="247"/>
      <c r="VWH253" s="247"/>
      <c r="VWI253" s="247"/>
      <c r="VWJ253" s="247"/>
      <c r="VWK253" s="247"/>
      <c r="VWL253" s="247"/>
      <c r="VWM253" s="247"/>
      <c r="VWN253" s="247"/>
      <c r="VWO253" s="247"/>
      <c r="VWP253" s="247"/>
      <c r="VWQ253" s="247"/>
      <c r="VWR253" s="247"/>
      <c r="VWS253" s="247"/>
      <c r="VWT253" s="247"/>
      <c r="VWU253" s="247"/>
      <c r="VWV253" s="247"/>
      <c r="VWW253" s="247"/>
      <c r="VWX253" s="247"/>
      <c r="VWY253" s="247"/>
      <c r="VWZ253" s="247"/>
      <c r="VXA253" s="247"/>
      <c r="VXB253" s="247"/>
      <c r="VXC253" s="247"/>
      <c r="VXD253" s="247"/>
      <c r="VXE253" s="247"/>
      <c r="VXF253" s="247"/>
      <c r="VXG253" s="247"/>
      <c r="VXH253" s="247"/>
      <c r="VXI253" s="247"/>
      <c r="VXJ253" s="247"/>
      <c r="VXK253" s="247"/>
      <c r="VXL253" s="247"/>
      <c r="VXM253" s="247"/>
      <c r="VXN253" s="247"/>
      <c r="VXO253" s="247"/>
      <c r="VXP253" s="247"/>
      <c r="VXQ253" s="247"/>
      <c r="VXR253" s="247"/>
      <c r="VXS253" s="247"/>
      <c r="VXT253" s="247"/>
      <c r="VXU253" s="247"/>
      <c r="VXV253" s="247"/>
      <c r="VXW253" s="247"/>
      <c r="VXX253" s="247"/>
      <c r="VXY253" s="247"/>
      <c r="VXZ253" s="247"/>
      <c r="VYA253" s="247"/>
      <c r="VYB253" s="247"/>
      <c r="VYC253" s="247"/>
      <c r="VYD253" s="247"/>
      <c r="VYE253" s="247"/>
      <c r="VYF253" s="247"/>
      <c r="VYG253" s="247"/>
      <c r="VYH253" s="247"/>
      <c r="VYI253" s="247"/>
      <c r="VYJ253" s="247"/>
      <c r="VYK253" s="247"/>
      <c r="VYL253" s="247"/>
      <c r="VYM253" s="247"/>
      <c r="VYN253" s="247"/>
      <c r="VYO253" s="247"/>
      <c r="VYP253" s="247"/>
      <c r="VYQ253" s="247"/>
      <c r="VYR253" s="247"/>
      <c r="VYS253" s="247"/>
      <c r="VYT253" s="247"/>
      <c r="VYU253" s="247"/>
      <c r="VYV253" s="247"/>
      <c r="VYW253" s="247"/>
      <c r="VYX253" s="247"/>
      <c r="VYY253" s="247"/>
      <c r="VYZ253" s="247"/>
      <c r="VZA253" s="247"/>
      <c r="VZB253" s="247"/>
      <c r="VZC253" s="247"/>
      <c r="VZD253" s="247"/>
      <c r="VZE253" s="247"/>
      <c r="VZF253" s="247"/>
      <c r="VZG253" s="247"/>
      <c r="VZH253" s="247"/>
      <c r="VZI253" s="247"/>
      <c r="VZJ253" s="247"/>
      <c r="VZK253" s="247"/>
      <c r="VZL253" s="247"/>
      <c r="VZM253" s="247"/>
      <c r="VZN253" s="247"/>
      <c r="VZO253" s="247"/>
      <c r="VZP253" s="247"/>
      <c r="VZQ253" s="247"/>
      <c r="VZR253" s="247"/>
      <c r="VZS253" s="247"/>
      <c r="VZT253" s="247"/>
      <c r="VZU253" s="247"/>
      <c r="VZV253" s="247"/>
      <c r="VZW253" s="247"/>
      <c r="VZX253" s="247"/>
      <c r="VZY253" s="247"/>
      <c r="VZZ253" s="247"/>
      <c r="WAA253" s="247"/>
      <c r="WAB253" s="247"/>
      <c r="WAC253" s="247"/>
      <c r="WAD253" s="247"/>
      <c r="WAE253" s="247"/>
      <c r="WAF253" s="247"/>
      <c r="WAG253" s="247"/>
      <c r="WAH253" s="247"/>
      <c r="WAI253" s="247"/>
      <c r="WAJ253" s="247"/>
      <c r="WAK253" s="247"/>
      <c r="WAL253" s="247"/>
      <c r="WAM253" s="247"/>
      <c r="WAN253" s="247"/>
      <c r="WAO253" s="247"/>
      <c r="WAP253" s="247"/>
      <c r="WAQ253" s="247"/>
      <c r="WAR253" s="247"/>
      <c r="WAS253" s="247"/>
      <c r="WAT253" s="247"/>
      <c r="WAU253" s="247"/>
      <c r="WAV253" s="247"/>
      <c r="WAW253" s="247"/>
      <c r="WAX253" s="247"/>
      <c r="WAY253" s="247"/>
      <c r="WAZ253" s="247"/>
      <c r="WBA253" s="247"/>
      <c r="WBB253" s="247"/>
      <c r="WBC253" s="247"/>
      <c r="WBD253" s="247"/>
      <c r="WBE253" s="247"/>
      <c r="WBF253" s="247"/>
      <c r="WBG253" s="247"/>
      <c r="WBH253" s="247"/>
      <c r="WBI253" s="247"/>
      <c r="WBJ253" s="247"/>
      <c r="WBK253" s="247"/>
      <c r="WBL253" s="247"/>
      <c r="WBM253" s="247"/>
      <c r="WBN253" s="247"/>
      <c r="WBO253" s="247"/>
      <c r="WBP253" s="247"/>
      <c r="WBQ253" s="247"/>
      <c r="WBR253" s="247"/>
      <c r="WBS253" s="247"/>
      <c r="WBT253" s="247"/>
      <c r="WBU253" s="247"/>
      <c r="WBV253" s="247"/>
      <c r="WBW253" s="247"/>
      <c r="WBX253" s="247"/>
      <c r="WBY253" s="247"/>
      <c r="WBZ253" s="247"/>
      <c r="WCA253" s="247"/>
      <c r="WCB253" s="247"/>
      <c r="WCC253" s="247"/>
      <c r="WCD253" s="247"/>
      <c r="WCE253" s="247"/>
      <c r="WCF253" s="247"/>
      <c r="WCG253" s="247"/>
      <c r="WCH253" s="247"/>
      <c r="WCI253" s="247"/>
      <c r="WCJ253" s="247"/>
      <c r="WCK253" s="247"/>
      <c r="WCL253" s="247"/>
      <c r="WCM253" s="247"/>
      <c r="WCN253" s="247"/>
      <c r="WCO253" s="247"/>
      <c r="WCP253" s="247"/>
      <c r="WCQ253" s="247"/>
      <c r="WCR253" s="247"/>
      <c r="WCS253" s="247"/>
      <c r="WCT253" s="247"/>
      <c r="WCU253" s="247"/>
      <c r="WCV253" s="247"/>
      <c r="WCW253" s="247"/>
      <c r="WCX253" s="247"/>
      <c r="WCY253" s="247"/>
      <c r="WCZ253" s="247"/>
      <c r="WDA253" s="247"/>
      <c r="WDB253" s="247"/>
      <c r="WDC253" s="247"/>
      <c r="WDD253" s="247"/>
      <c r="WDE253" s="247"/>
      <c r="WDF253" s="247"/>
      <c r="WDG253" s="247"/>
      <c r="WDH253" s="247"/>
      <c r="WDI253" s="247"/>
      <c r="WDJ253" s="247"/>
      <c r="WDK253" s="247"/>
      <c r="WDL253" s="247"/>
      <c r="WDM253" s="247"/>
      <c r="WDN253" s="247"/>
      <c r="WDO253" s="247"/>
      <c r="WDP253" s="247"/>
      <c r="WDQ253" s="247"/>
      <c r="WDR253" s="247"/>
      <c r="WDS253" s="247"/>
      <c r="WDT253" s="247"/>
      <c r="WDU253" s="247"/>
      <c r="WDV253" s="247"/>
      <c r="WDW253" s="247"/>
      <c r="WDX253" s="247"/>
      <c r="WDY253" s="247"/>
      <c r="WDZ253" s="247"/>
      <c r="WEA253" s="247"/>
      <c r="WEB253" s="247"/>
      <c r="WEC253" s="247"/>
      <c r="WED253" s="247"/>
      <c r="WEE253" s="247"/>
      <c r="WEF253" s="247"/>
      <c r="WEG253" s="247"/>
      <c r="WEH253" s="247"/>
      <c r="WEI253" s="247"/>
      <c r="WEJ253" s="247"/>
      <c r="WEK253" s="247"/>
      <c r="WEL253" s="247"/>
      <c r="WEM253" s="247"/>
      <c r="WEN253" s="247"/>
      <c r="WEO253" s="247"/>
      <c r="WEP253" s="247"/>
      <c r="WEQ253" s="247"/>
      <c r="WER253" s="247"/>
      <c r="WES253" s="247"/>
      <c r="WET253" s="247"/>
      <c r="WEU253" s="247"/>
      <c r="WEV253" s="247"/>
      <c r="WEW253" s="247"/>
      <c r="WEX253" s="247"/>
      <c r="WEY253" s="247"/>
      <c r="WEZ253" s="247"/>
      <c r="WFA253" s="247"/>
      <c r="WFB253" s="247"/>
      <c r="WFC253" s="247"/>
      <c r="WFD253" s="247"/>
      <c r="WFE253" s="247"/>
      <c r="WFF253" s="247"/>
      <c r="WFG253" s="247"/>
      <c r="WFH253" s="247"/>
      <c r="WFI253" s="247"/>
      <c r="WFJ253" s="247"/>
      <c r="WFK253" s="247"/>
      <c r="WFL253" s="247"/>
      <c r="WFM253" s="247"/>
      <c r="WFN253" s="247"/>
      <c r="WFO253" s="247"/>
      <c r="WFP253" s="247"/>
      <c r="WFQ253" s="247"/>
      <c r="WFR253" s="247"/>
      <c r="WFS253" s="247"/>
      <c r="WFT253" s="247"/>
      <c r="WFU253" s="247"/>
      <c r="WFV253" s="247"/>
      <c r="WFW253" s="247"/>
      <c r="WFX253" s="247"/>
      <c r="WFY253" s="247"/>
      <c r="WFZ253" s="247"/>
      <c r="WGA253" s="247"/>
      <c r="WGB253" s="247"/>
      <c r="WGC253" s="247"/>
      <c r="WGD253" s="247"/>
      <c r="WGE253" s="247"/>
      <c r="WGF253" s="247"/>
      <c r="WGG253" s="247"/>
      <c r="WGH253" s="247"/>
      <c r="WGI253" s="247"/>
      <c r="WGJ253" s="247"/>
      <c r="WGK253" s="247"/>
      <c r="WGL253" s="247"/>
      <c r="WGM253" s="247"/>
      <c r="WGN253" s="247"/>
      <c r="WGO253" s="247"/>
      <c r="WGP253" s="247"/>
      <c r="WGQ253" s="247"/>
      <c r="WGR253" s="247"/>
      <c r="WGS253" s="247"/>
      <c r="WGT253" s="247"/>
      <c r="WGU253" s="247"/>
      <c r="WGV253" s="247"/>
      <c r="WGW253" s="247"/>
      <c r="WGX253" s="247"/>
      <c r="WGY253" s="247"/>
      <c r="WGZ253" s="247"/>
      <c r="WHA253" s="247"/>
      <c r="WHB253" s="247"/>
      <c r="WHC253" s="247"/>
      <c r="WHD253" s="247"/>
      <c r="WHE253" s="247"/>
      <c r="WHF253" s="247"/>
      <c r="WHG253" s="247"/>
      <c r="WHH253" s="247"/>
      <c r="WHI253" s="247"/>
      <c r="WHJ253" s="247"/>
      <c r="WHK253" s="247"/>
      <c r="WHL253" s="247"/>
      <c r="WHM253" s="247"/>
      <c r="WHN253" s="247"/>
      <c r="WHO253" s="247"/>
      <c r="WHP253" s="247"/>
      <c r="WHQ253" s="247"/>
      <c r="WHR253" s="247"/>
      <c r="WHS253" s="247"/>
      <c r="WHT253" s="247"/>
      <c r="WHU253" s="247"/>
      <c r="WHV253" s="247"/>
      <c r="WHW253" s="247"/>
      <c r="WHX253" s="247"/>
      <c r="WHY253" s="247"/>
      <c r="WHZ253" s="247"/>
      <c r="WIA253" s="247"/>
      <c r="WIB253" s="247"/>
      <c r="WIC253" s="247"/>
      <c r="WID253" s="247"/>
      <c r="WIE253" s="247"/>
      <c r="WIF253" s="247"/>
      <c r="WIG253" s="247"/>
      <c r="WIH253" s="247"/>
      <c r="WII253" s="247"/>
      <c r="WIJ253" s="247"/>
      <c r="WIK253" s="247"/>
      <c r="WIL253" s="247"/>
      <c r="WIM253" s="247"/>
      <c r="WIN253" s="247"/>
      <c r="WIO253" s="247"/>
      <c r="WIP253" s="247"/>
      <c r="WIQ253" s="247"/>
      <c r="WIR253" s="247"/>
      <c r="WIS253" s="247"/>
      <c r="WIT253" s="247"/>
      <c r="WIU253" s="247"/>
      <c r="WIV253" s="247"/>
      <c r="WIW253" s="247"/>
      <c r="WIX253" s="247"/>
      <c r="WIY253" s="247"/>
      <c r="WIZ253" s="247"/>
      <c r="WJA253" s="247"/>
      <c r="WJB253" s="247"/>
      <c r="WJC253" s="247"/>
      <c r="WJD253" s="247"/>
      <c r="WJE253" s="247"/>
      <c r="WJF253" s="247"/>
      <c r="WJG253" s="247"/>
      <c r="WJH253" s="247"/>
      <c r="WJI253" s="247"/>
      <c r="WJJ253" s="247"/>
      <c r="WJK253" s="247"/>
      <c r="WJL253" s="247"/>
      <c r="WJM253" s="247"/>
      <c r="WJN253" s="247"/>
      <c r="WJO253" s="247"/>
      <c r="WJP253" s="247"/>
      <c r="WJQ253" s="247"/>
      <c r="WJR253" s="247"/>
      <c r="WJS253" s="247"/>
      <c r="WJT253" s="247"/>
      <c r="WJU253" s="247"/>
      <c r="WJV253" s="247"/>
      <c r="WJW253" s="247"/>
      <c r="WJX253" s="247"/>
      <c r="WJY253" s="247"/>
      <c r="WJZ253" s="247"/>
      <c r="WKA253" s="247"/>
      <c r="WKB253" s="247"/>
      <c r="WKC253" s="247"/>
      <c r="WKD253" s="247"/>
      <c r="WKE253" s="247"/>
      <c r="WKF253" s="247"/>
      <c r="WKG253" s="247"/>
      <c r="WKH253" s="247"/>
      <c r="WKI253" s="247"/>
      <c r="WKJ253" s="247"/>
      <c r="WKK253" s="247"/>
      <c r="WKL253" s="247"/>
      <c r="WKM253" s="247"/>
      <c r="WKN253" s="247"/>
      <c r="WKO253" s="247"/>
      <c r="WKP253" s="247"/>
      <c r="WKQ253" s="247"/>
      <c r="WKR253" s="247"/>
      <c r="WKS253" s="247"/>
      <c r="WKT253" s="247"/>
      <c r="WKU253" s="247"/>
      <c r="WKV253" s="247"/>
      <c r="WKW253" s="247"/>
      <c r="WKX253" s="247"/>
      <c r="WKY253" s="247"/>
      <c r="WKZ253" s="247"/>
      <c r="WLA253" s="247"/>
      <c r="WLB253" s="247"/>
      <c r="WLC253" s="247"/>
      <c r="WLD253" s="247"/>
      <c r="WLE253" s="247"/>
      <c r="WLF253" s="247"/>
      <c r="WLG253" s="247"/>
      <c r="WLH253" s="247"/>
      <c r="WLI253" s="247"/>
      <c r="WLJ253" s="247"/>
      <c r="WLK253" s="247"/>
      <c r="WLL253" s="247"/>
      <c r="WLM253" s="247"/>
      <c r="WLN253" s="247"/>
      <c r="WLO253" s="247"/>
      <c r="WLP253" s="247"/>
      <c r="WLQ253" s="247"/>
      <c r="WLR253" s="247"/>
      <c r="WLS253" s="247"/>
      <c r="WLT253" s="247"/>
      <c r="WLU253" s="247"/>
      <c r="WLV253" s="247"/>
      <c r="WLW253" s="247"/>
      <c r="WLX253" s="247"/>
      <c r="WLY253" s="247"/>
      <c r="WLZ253" s="247"/>
      <c r="WMA253" s="247"/>
      <c r="WMB253" s="247"/>
      <c r="WMC253" s="247"/>
      <c r="WMD253" s="247"/>
      <c r="WME253" s="247"/>
      <c r="WMF253" s="247"/>
      <c r="WMG253" s="247"/>
      <c r="WMH253" s="247"/>
      <c r="WMI253" s="247"/>
      <c r="WMJ253" s="247"/>
      <c r="WMK253" s="247"/>
      <c r="WML253" s="247"/>
      <c r="WMM253" s="247"/>
      <c r="WMN253" s="247"/>
      <c r="WMO253" s="247"/>
      <c r="WMP253" s="247"/>
      <c r="WMQ253" s="247"/>
      <c r="WMR253" s="247"/>
      <c r="WMS253" s="247"/>
      <c r="WMT253" s="247"/>
      <c r="WMU253" s="247"/>
      <c r="WMV253" s="247"/>
      <c r="WMW253" s="247"/>
      <c r="WMX253" s="247"/>
      <c r="WMY253" s="247"/>
      <c r="WMZ253" s="247"/>
      <c r="WNA253" s="247"/>
      <c r="WNB253" s="247"/>
      <c r="WNC253" s="247"/>
      <c r="WND253" s="247"/>
      <c r="WNE253" s="247"/>
      <c r="WNF253" s="247"/>
      <c r="WNG253" s="247"/>
      <c r="WNH253" s="247"/>
      <c r="WNI253" s="247"/>
      <c r="WNJ253" s="247"/>
      <c r="WNK253" s="247"/>
      <c r="WNL253" s="247"/>
      <c r="WNM253" s="247"/>
      <c r="WNN253" s="247"/>
      <c r="WNO253" s="247"/>
      <c r="WNP253" s="247"/>
      <c r="WNQ253" s="247"/>
      <c r="WNR253" s="247"/>
      <c r="WNS253" s="247"/>
      <c r="WNT253" s="247"/>
      <c r="WNU253" s="247"/>
      <c r="WNV253" s="247"/>
      <c r="WNW253" s="247"/>
      <c r="WNX253" s="247"/>
      <c r="WNY253" s="247"/>
      <c r="WNZ253" s="247"/>
      <c r="WOA253" s="247"/>
      <c r="WOB253" s="247"/>
      <c r="WOC253" s="247"/>
      <c r="WOD253" s="247"/>
      <c r="WOE253" s="247"/>
      <c r="WOF253" s="247"/>
      <c r="WOG253" s="247"/>
      <c r="WOH253" s="247"/>
      <c r="WOI253" s="247"/>
      <c r="WOJ253" s="247"/>
      <c r="WOK253" s="247"/>
      <c r="WOL253" s="247"/>
      <c r="WOM253" s="247"/>
      <c r="WON253" s="247"/>
      <c r="WOO253" s="247"/>
      <c r="WOP253" s="247"/>
      <c r="WOQ253" s="247"/>
      <c r="WOR253" s="247"/>
      <c r="WOS253" s="247"/>
      <c r="WOT253" s="247"/>
      <c r="WOU253" s="247"/>
      <c r="WOV253" s="247"/>
      <c r="WOW253" s="247"/>
      <c r="WOX253" s="247"/>
      <c r="WOY253" s="247"/>
      <c r="WOZ253" s="247"/>
      <c r="WPA253" s="247"/>
      <c r="WPB253" s="247"/>
      <c r="WPC253" s="247"/>
      <c r="WPD253" s="247"/>
      <c r="WPE253" s="247"/>
      <c r="WPF253" s="247"/>
      <c r="WPG253" s="247"/>
      <c r="WPH253" s="247"/>
      <c r="WPI253" s="247"/>
      <c r="WPJ253" s="247"/>
      <c r="WPK253" s="247"/>
      <c r="WPL253" s="247"/>
      <c r="WPM253" s="247"/>
      <c r="WPN253" s="247"/>
      <c r="WPO253" s="247"/>
      <c r="WPP253" s="247"/>
      <c r="WPQ253" s="247"/>
      <c r="WPR253" s="247"/>
      <c r="WPS253" s="247"/>
      <c r="WPT253" s="247"/>
      <c r="WPU253" s="247"/>
      <c r="WPV253" s="247"/>
      <c r="WPW253" s="247"/>
      <c r="WPX253" s="247"/>
      <c r="WPY253" s="247"/>
      <c r="WPZ253" s="247"/>
      <c r="WQA253" s="247"/>
      <c r="WQB253" s="247"/>
      <c r="WQC253" s="247"/>
      <c r="WQD253" s="247"/>
      <c r="WQE253" s="247"/>
      <c r="WQF253" s="247"/>
      <c r="WQG253" s="247"/>
      <c r="WQH253" s="247"/>
      <c r="WQI253" s="247"/>
      <c r="WQJ253" s="247"/>
      <c r="WQK253" s="247"/>
      <c r="WQL253" s="247"/>
      <c r="WQM253" s="247"/>
      <c r="WQN253" s="247"/>
      <c r="WQO253" s="247"/>
      <c r="WQP253" s="247"/>
      <c r="WQQ253" s="247"/>
      <c r="WQR253" s="247"/>
      <c r="WQS253" s="247"/>
      <c r="WQT253" s="247"/>
      <c r="WQU253" s="247"/>
      <c r="WQV253" s="247"/>
      <c r="WQW253" s="247"/>
      <c r="WQX253" s="247"/>
      <c r="WQY253" s="247"/>
      <c r="WQZ253" s="247"/>
      <c r="WRA253" s="247"/>
      <c r="WRB253" s="247"/>
      <c r="WRC253" s="247"/>
      <c r="WRD253" s="247"/>
      <c r="WRE253" s="247"/>
      <c r="WRF253" s="247"/>
      <c r="WRG253" s="247"/>
      <c r="WRH253" s="247"/>
      <c r="WRI253" s="247"/>
      <c r="WRJ253" s="247"/>
      <c r="WRK253" s="247"/>
      <c r="WRL253" s="247"/>
      <c r="WRM253" s="247"/>
      <c r="WRN253" s="247"/>
      <c r="WRO253" s="247"/>
      <c r="WRP253" s="247"/>
      <c r="WRQ253" s="247"/>
      <c r="WRR253" s="247"/>
      <c r="WRS253" s="247"/>
      <c r="WRT253" s="247"/>
      <c r="WRU253" s="247"/>
      <c r="WRV253" s="247"/>
      <c r="WRW253" s="247"/>
      <c r="WRX253" s="247"/>
      <c r="WRY253" s="247"/>
      <c r="WRZ253" s="247"/>
      <c r="WSA253" s="247"/>
      <c r="WSB253" s="247"/>
      <c r="WSC253" s="247"/>
      <c r="WSD253" s="247"/>
      <c r="WSE253" s="247"/>
      <c r="WSF253" s="247"/>
      <c r="WSG253" s="247"/>
      <c r="WSH253" s="247"/>
      <c r="WSI253" s="247"/>
      <c r="WSJ253" s="247"/>
      <c r="WSK253" s="247"/>
      <c r="WSL253" s="247"/>
      <c r="WSM253" s="247"/>
      <c r="WSN253" s="247"/>
      <c r="WSO253" s="247"/>
      <c r="WSP253" s="247"/>
      <c r="WSQ253" s="247"/>
      <c r="WSR253" s="247"/>
      <c r="WSS253" s="247"/>
      <c r="WST253" s="247"/>
      <c r="WSU253" s="247"/>
      <c r="WSV253" s="247"/>
      <c r="WSW253" s="247"/>
      <c r="WSX253" s="247"/>
      <c r="WSY253" s="247"/>
      <c r="WSZ253" s="247"/>
      <c r="WTA253" s="247"/>
      <c r="WTB253" s="247"/>
      <c r="WTC253" s="247"/>
      <c r="WTD253" s="247"/>
      <c r="WTE253" s="247"/>
      <c r="WTF253" s="247"/>
      <c r="WTG253" s="247"/>
      <c r="WTH253" s="247"/>
      <c r="WTI253" s="247"/>
      <c r="WTJ253" s="247"/>
      <c r="WTK253" s="247"/>
      <c r="WTL253" s="247"/>
      <c r="WTM253" s="247"/>
      <c r="WTN253" s="247"/>
      <c r="WTO253" s="247"/>
      <c r="WTP253" s="247"/>
      <c r="WTQ253" s="247"/>
      <c r="WTR253" s="247"/>
      <c r="WTS253" s="247"/>
      <c r="WTT253" s="247"/>
      <c r="WTU253" s="247"/>
      <c r="WTV253" s="247"/>
      <c r="WTW253" s="247"/>
      <c r="WTX253" s="247"/>
      <c r="WTY253" s="247"/>
      <c r="WTZ253" s="247"/>
      <c r="WUA253" s="247"/>
      <c r="WUB253" s="247"/>
      <c r="WUC253" s="247"/>
      <c r="WUD253" s="247"/>
      <c r="WUE253" s="247"/>
      <c r="WUF253" s="247"/>
      <c r="WUG253" s="247"/>
      <c r="WUH253" s="247"/>
      <c r="WUI253" s="247"/>
      <c r="WUJ253" s="247"/>
      <c r="WUK253" s="247"/>
      <c r="WUL253" s="247"/>
      <c r="WUM253" s="247"/>
      <c r="WUN253" s="247"/>
      <c r="WUO253" s="247"/>
      <c r="WUP253" s="247"/>
      <c r="WUQ253" s="247"/>
      <c r="WUR253" s="247"/>
      <c r="WUS253" s="247"/>
      <c r="WUT253" s="247"/>
      <c r="WUU253" s="247"/>
      <c r="WUV253" s="247"/>
      <c r="WUW253" s="247"/>
      <c r="WUX253" s="247"/>
      <c r="WUY253" s="247"/>
      <c r="WUZ253" s="247"/>
      <c r="WVA253" s="247"/>
      <c r="WVB253" s="247"/>
      <c r="WVC253" s="247"/>
      <c r="WVD253" s="247"/>
      <c r="WVE253" s="247"/>
      <c r="WVF253" s="247"/>
      <c r="WVG253" s="247"/>
      <c r="WVH253" s="247"/>
      <c r="WVI253" s="247"/>
      <c r="WVJ253" s="247"/>
      <c r="WVK253" s="247"/>
      <c r="WVL253" s="247"/>
      <c r="WVM253" s="247"/>
      <c r="WVN253" s="247"/>
      <c r="WVO253" s="247"/>
      <c r="WVP253" s="247"/>
      <c r="WVQ253" s="247"/>
      <c r="WVR253" s="247"/>
      <c r="WVS253" s="247"/>
      <c r="WVT253" s="247"/>
      <c r="WVU253" s="247"/>
      <c r="WVV253" s="247"/>
      <c r="WVW253" s="247"/>
      <c r="WVX253" s="247"/>
      <c r="WVY253" s="247"/>
      <c r="WVZ253" s="247"/>
      <c r="WWA253" s="247"/>
      <c r="WWB253" s="247"/>
      <c r="WWC253" s="247"/>
      <c r="WWD253" s="247"/>
      <c r="WWE253" s="247"/>
      <c r="WWF253" s="247"/>
      <c r="WWG253" s="247"/>
      <c r="WWH253" s="247"/>
      <c r="WWI253" s="247"/>
    </row>
    <row r="254" spans="1:16155" s="247" customFormat="1" ht="66" hidden="1" x14ac:dyDescent="0.3">
      <c r="A254" s="234" t="s">
        <v>1094</v>
      </c>
      <c r="B254" s="12" t="s">
        <v>380</v>
      </c>
      <c r="C254" s="9"/>
      <c r="D254" s="14" t="s">
        <v>356</v>
      </c>
      <c r="E254" s="9"/>
      <c r="F254" s="9"/>
      <c r="G254" s="9">
        <f>423+438</f>
        <v>861</v>
      </c>
      <c r="H254" s="9" t="s">
        <v>381</v>
      </c>
      <c r="I254" s="9" t="s">
        <v>1413</v>
      </c>
      <c r="J254" s="9" t="s">
        <v>1416</v>
      </c>
      <c r="K254" s="17" t="s">
        <v>1418</v>
      </c>
      <c r="L254" s="171"/>
      <c r="M254" s="9"/>
      <c r="N254" s="9"/>
      <c r="O254" s="9"/>
      <c r="P254" s="9"/>
      <c r="Q254" s="9"/>
      <c r="R254" s="9"/>
      <c r="S254" s="9" t="s">
        <v>29</v>
      </c>
      <c r="T254" s="9"/>
      <c r="U254" s="9"/>
      <c r="V254" s="9"/>
      <c r="W254" s="9"/>
      <c r="X254" s="9"/>
      <c r="Y254" s="9"/>
      <c r="Z254" s="9"/>
      <c r="AA254" s="9"/>
      <c r="AB254" s="246"/>
      <c r="AD254" s="171"/>
      <c r="AE254" s="171"/>
      <c r="AF254" s="171"/>
      <c r="AG254" s="171"/>
      <c r="AH254" s="171"/>
      <c r="AI254" s="171"/>
      <c r="AJ254" s="171"/>
      <c r="AK254" s="171"/>
      <c r="AL254" s="171"/>
      <c r="AM254" s="171"/>
      <c r="AN254" s="171"/>
      <c r="AO254" s="171"/>
      <c r="AP254" s="171"/>
      <c r="AQ254" s="171"/>
      <c r="AR254" s="171"/>
      <c r="AS254" s="171"/>
      <c r="AT254" s="171"/>
      <c r="AU254" s="171"/>
      <c r="AV254" s="171"/>
      <c r="AW254" s="171"/>
      <c r="AX254" s="171"/>
      <c r="AY254" s="171"/>
      <c r="AZ254" s="171"/>
      <c r="BA254" s="171"/>
      <c r="BB254" s="171"/>
      <c r="BC254" s="171"/>
      <c r="BD254" s="171"/>
      <c r="BE254" s="171"/>
      <c r="BF254" s="171"/>
      <c r="BG254" s="171"/>
      <c r="BH254" s="171"/>
      <c r="BI254" s="171"/>
      <c r="BJ254" s="171"/>
      <c r="BK254" s="171"/>
      <c r="BL254" s="171"/>
      <c r="BM254" s="171"/>
      <c r="BN254" s="171"/>
      <c r="BO254" s="171"/>
      <c r="BP254" s="171"/>
      <c r="BQ254" s="171"/>
      <c r="BR254" s="171"/>
      <c r="BS254" s="171"/>
      <c r="BT254" s="171"/>
      <c r="BU254" s="171"/>
      <c r="BV254" s="171"/>
      <c r="BW254" s="171"/>
      <c r="BX254" s="171"/>
      <c r="BY254" s="171"/>
      <c r="BZ254" s="171"/>
      <c r="CA254" s="171"/>
      <c r="CB254" s="171"/>
      <c r="CC254" s="171"/>
      <c r="CD254" s="171"/>
      <c r="CE254" s="171"/>
      <c r="CF254" s="171"/>
      <c r="CG254" s="171"/>
      <c r="CH254" s="171"/>
      <c r="CI254" s="171"/>
      <c r="CJ254" s="171"/>
      <c r="CK254" s="171"/>
      <c r="CL254" s="171"/>
      <c r="CM254" s="171"/>
      <c r="CN254" s="171"/>
      <c r="CO254" s="171"/>
      <c r="CP254" s="171"/>
      <c r="CQ254" s="171"/>
      <c r="CR254" s="171"/>
      <c r="CS254" s="171"/>
      <c r="CT254" s="171"/>
      <c r="CU254" s="171"/>
      <c r="CV254" s="171"/>
      <c r="CW254" s="171"/>
      <c r="CX254" s="171"/>
      <c r="CY254" s="171"/>
      <c r="CZ254" s="171"/>
      <c r="DA254" s="171"/>
      <c r="DB254" s="171"/>
      <c r="DC254" s="171"/>
      <c r="DD254" s="171"/>
      <c r="DE254" s="171"/>
      <c r="DF254" s="171"/>
      <c r="DG254" s="171"/>
      <c r="DH254" s="171"/>
      <c r="DI254" s="171"/>
      <c r="DJ254" s="171"/>
      <c r="DK254" s="171"/>
      <c r="DL254" s="171"/>
      <c r="DM254" s="171"/>
      <c r="DN254" s="171"/>
      <c r="DO254" s="171"/>
      <c r="DP254" s="171"/>
      <c r="DQ254" s="171"/>
      <c r="DR254" s="171"/>
      <c r="DS254" s="171"/>
      <c r="DT254" s="171"/>
      <c r="DU254" s="171"/>
      <c r="DV254" s="171"/>
      <c r="DW254" s="171"/>
      <c r="DX254" s="171"/>
      <c r="DY254" s="171"/>
      <c r="DZ254" s="171"/>
      <c r="EA254" s="171"/>
      <c r="EB254" s="171"/>
      <c r="EC254" s="171"/>
      <c r="ED254" s="171"/>
      <c r="EE254" s="171"/>
      <c r="EF254" s="171"/>
      <c r="EG254" s="171"/>
      <c r="EH254" s="171"/>
      <c r="EI254" s="171"/>
      <c r="EJ254" s="171"/>
      <c r="EK254" s="171"/>
      <c r="EL254" s="171"/>
      <c r="EM254" s="171"/>
      <c r="EN254" s="171"/>
      <c r="EO254" s="171"/>
      <c r="EP254" s="171"/>
      <c r="EQ254" s="171"/>
      <c r="ER254" s="171"/>
      <c r="ES254" s="171"/>
      <c r="ET254" s="171"/>
      <c r="EU254" s="171"/>
      <c r="EV254" s="171"/>
      <c r="EW254" s="171"/>
      <c r="EX254" s="171"/>
      <c r="EY254" s="171"/>
      <c r="EZ254" s="171"/>
      <c r="FA254" s="171"/>
      <c r="FB254" s="171"/>
      <c r="FC254" s="171"/>
      <c r="FD254" s="171"/>
      <c r="FE254" s="171"/>
      <c r="FF254" s="171"/>
      <c r="FG254" s="171"/>
      <c r="FH254" s="171"/>
      <c r="FI254" s="171"/>
      <c r="FJ254" s="171"/>
      <c r="FK254" s="171"/>
      <c r="FL254" s="171"/>
      <c r="FM254" s="171"/>
      <c r="FN254" s="171"/>
      <c r="FO254" s="171"/>
      <c r="FP254" s="171"/>
      <c r="FQ254" s="171"/>
      <c r="FR254" s="171"/>
      <c r="FS254" s="171"/>
      <c r="FT254" s="171"/>
      <c r="FU254" s="171"/>
      <c r="FV254" s="171"/>
      <c r="FW254" s="171"/>
      <c r="FX254" s="171"/>
      <c r="FY254" s="171"/>
      <c r="FZ254" s="171"/>
      <c r="GA254" s="171"/>
      <c r="GB254" s="171"/>
      <c r="GC254" s="171"/>
      <c r="GD254" s="171"/>
      <c r="GE254" s="171"/>
      <c r="GF254" s="171"/>
      <c r="GG254" s="171"/>
      <c r="GH254" s="171"/>
      <c r="GI254" s="171"/>
      <c r="GJ254" s="171"/>
      <c r="GK254" s="171"/>
      <c r="GL254" s="171"/>
      <c r="GM254" s="171"/>
      <c r="GN254" s="171"/>
      <c r="GO254" s="171"/>
      <c r="GP254" s="171"/>
      <c r="GQ254" s="171"/>
      <c r="GR254" s="171"/>
      <c r="GS254" s="171"/>
      <c r="GT254" s="171"/>
      <c r="GU254" s="171"/>
      <c r="GV254" s="171"/>
      <c r="GW254" s="171"/>
      <c r="GX254" s="171"/>
      <c r="GY254" s="171"/>
      <c r="GZ254" s="171"/>
      <c r="HA254" s="171"/>
      <c r="HB254" s="171"/>
      <c r="HC254" s="171"/>
      <c r="HD254" s="171"/>
      <c r="HE254" s="171"/>
      <c r="HF254" s="171"/>
      <c r="HG254" s="171"/>
      <c r="HH254" s="171"/>
      <c r="HI254" s="171"/>
      <c r="HJ254" s="171"/>
      <c r="HK254" s="171"/>
      <c r="HL254" s="171"/>
      <c r="HM254" s="171"/>
      <c r="HN254" s="171"/>
      <c r="HO254" s="171"/>
      <c r="HP254" s="171"/>
      <c r="HQ254" s="171"/>
      <c r="HR254" s="171"/>
      <c r="HS254" s="171"/>
      <c r="HT254" s="171"/>
      <c r="HU254" s="171"/>
      <c r="HV254" s="171"/>
      <c r="HW254" s="171"/>
      <c r="HX254" s="171"/>
      <c r="HY254" s="171"/>
      <c r="HZ254" s="171"/>
      <c r="IA254" s="171"/>
      <c r="IB254" s="171"/>
      <c r="IC254" s="171"/>
      <c r="ID254" s="171"/>
      <c r="IE254" s="171"/>
      <c r="IF254" s="171"/>
      <c r="IG254" s="171"/>
      <c r="IH254" s="171"/>
      <c r="II254" s="171"/>
      <c r="IJ254" s="171"/>
      <c r="IK254" s="171"/>
      <c r="IL254" s="171"/>
      <c r="IM254" s="171"/>
      <c r="IN254" s="171"/>
      <c r="IO254" s="171"/>
      <c r="IP254" s="171"/>
      <c r="IQ254" s="171"/>
      <c r="IR254" s="171"/>
      <c r="IS254" s="171"/>
      <c r="IT254" s="171"/>
      <c r="IU254" s="171"/>
      <c r="IV254" s="171"/>
      <c r="IW254" s="171"/>
      <c r="IX254" s="171"/>
      <c r="IY254" s="171"/>
      <c r="IZ254" s="171"/>
      <c r="JA254" s="171"/>
      <c r="JB254" s="171"/>
      <c r="JC254" s="171"/>
      <c r="JD254" s="171"/>
      <c r="JE254" s="171"/>
      <c r="JF254" s="171"/>
      <c r="JG254" s="171"/>
      <c r="JH254" s="171"/>
      <c r="JI254" s="171"/>
      <c r="JJ254" s="171"/>
      <c r="JK254" s="171"/>
      <c r="JL254" s="171"/>
      <c r="JM254" s="171"/>
      <c r="JN254" s="171"/>
      <c r="JO254" s="171"/>
      <c r="JP254" s="171"/>
      <c r="JQ254" s="171"/>
      <c r="JR254" s="171"/>
      <c r="JS254" s="171"/>
      <c r="JT254" s="171"/>
      <c r="JU254" s="171"/>
      <c r="JV254" s="171"/>
      <c r="JW254" s="171"/>
      <c r="JX254" s="171"/>
      <c r="JY254" s="171"/>
      <c r="JZ254" s="171"/>
      <c r="KA254" s="171"/>
      <c r="KB254" s="171"/>
      <c r="KC254" s="171"/>
      <c r="KD254" s="171"/>
      <c r="KE254" s="171"/>
      <c r="KF254" s="171"/>
      <c r="KG254" s="171"/>
      <c r="KH254" s="171"/>
      <c r="KI254" s="171"/>
      <c r="KJ254" s="171"/>
      <c r="KK254" s="171"/>
      <c r="KL254" s="171"/>
      <c r="KM254" s="171"/>
      <c r="KN254" s="171"/>
      <c r="KO254" s="171"/>
      <c r="KP254" s="171"/>
      <c r="KQ254" s="171"/>
      <c r="KR254" s="171"/>
      <c r="KS254" s="171"/>
      <c r="KT254" s="171"/>
      <c r="KU254" s="171"/>
      <c r="KV254" s="171"/>
      <c r="KW254" s="171"/>
      <c r="KX254" s="171"/>
      <c r="KY254" s="171"/>
      <c r="KZ254" s="171"/>
      <c r="LA254" s="171"/>
      <c r="LB254" s="171"/>
      <c r="LC254" s="171"/>
      <c r="LD254" s="171"/>
      <c r="LE254" s="171"/>
      <c r="LF254" s="171"/>
      <c r="LG254" s="171"/>
      <c r="LH254" s="171"/>
      <c r="LI254" s="171"/>
      <c r="LJ254" s="171"/>
      <c r="LK254" s="171"/>
      <c r="LL254" s="171"/>
      <c r="LM254" s="171"/>
      <c r="LN254" s="171"/>
      <c r="LO254" s="171"/>
      <c r="LP254" s="171"/>
      <c r="LQ254" s="171"/>
      <c r="LR254" s="171"/>
      <c r="LS254" s="171"/>
      <c r="LT254" s="171"/>
      <c r="LU254" s="171"/>
      <c r="LV254" s="171"/>
      <c r="LW254" s="171"/>
      <c r="LX254" s="171"/>
      <c r="LY254" s="171"/>
      <c r="LZ254" s="171"/>
      <c r="MA254" s="171"/>
      <c r="MB254" s="171"/>
      <c r="MC254" s="171"/>
      <c r="MD254" s="171"/>
      <c r="ME254" s="171"/>
      <c r="MF254" s="171"/>
      <c r="MG254" s="171"/>
      <c r="MH254" s="171"/>
      <c r="MI254" s="171"/>
      <c r="MJ254" s="171"/>
      <c r="MK254" s="171"/>
      <c r="ML254" s="171"/>
      <c r="MM254" s="171"/>
      <c r="MN254" s="171"/>
      <c r="MO254" s="171"/>
      <c r="MP254" s="171"/>
      <c r="MQ254" s="171"/>
      <c r="MR254" s="171"/>
      <c r="MS254" s="171"/>
      <c r="MT254" s="171"/>
      <c r="MU254" s="171"/>
      <c r="MV254" s="171"/>
      <c r="MW254" s="171"/>
      <c r="MX254" s="171"/>
      <c r="MY254" s="171"/>
      <c r="MZ254" s="171"/>
      <c r="NA254" s="171"/>
      <c r="NB254" s="171"/>
      <c r="NC254" s="171"/>
      <c r="ND254" s="171"/>
      <c r="NE254" s="171"/>
      <c r="NF254" s="171"/>
      <c r="NG254" s="171"/>
      <c r="NH254" s="171"/>
      <c r="NI254" s="171"/>
      <c r="NJ254" s="171"/>
      <c r="NK254" s="171"/>
      <c r="NL254" s="171"/>
      <c r="NM254" s="171"/>
      <c r="NN254" s="171"/>
      <c r="NO254" s="171"/>
      <c r="NP254" s="171"/>
      <c r="NQ254" s="171"/>
      <c r="NR254" s="171"/>
      <c r="NS254" s="171"/>
      <c r="NT254" s="171"/>
      <c r="NU254" s="171"/>
      <c r="NV254" s="171"/>
      <c r="NW254" s="171"/>
      <c r="NX254" s="171"/>
      <c r="NY254" s="171"/>
      <c r="NZ254" s="171"/>
      <c r="OA254" s="171"/>
      <c r="OB254" s="171"/>
      <c r="OC254" s="171"/>
      <c r="OD254" s="171"/>
      <c r="OE254" s="171"/>
      <c r="OF254" s="171"/>
      <c r="OG254" s="171"/>
      <c r="OH254" s="171"/>
      <c r="OI254" s="171"/>
      <c r="OJ254" s="171"/>
      <c r="OK254" s="171"/>
      <c r="OL254" s="171"/>
      <c r="OM254" s="171"/>
      <c r="ON254" s="171"/>
      <c r="OO254" s="171"/>
      <c r="OP254" s="171"/>
      <c r="OQ254" s="171"/>
      <c r="OR254" s="171"/>
      <c r="OS254" s="171"/>
      <c r="OT254" s="171"/>
      <c r="OU254" s="171"/>
      <c r="OV254" s="171"/>
      <c r="OW254" s="171"/>
      <c r="OX254" s="171"/>
      <c r="OY254" s="171"/>
      <c r="OZ254" s="171"/>
      <c r="PA254" s="171"/>
      <c r="PB254" s="171"/>
      <c r="PC254" s="171"/>
      <c r="PD254" s="171"/>
      <c r="PE254" s="171"/>
      <c r="PF254" s="171"/>
      <c r="PG254" s="171"/>
      <c r="PH254" s="171"/>
      <c r="PI254" s="171"/>
      <c r="PJ254" s="171"/>
      <c r="PK254" s="171"/>
      <c r="PL254" s="171"/>
      <c r="PM254" s="171"/>
      <c r="PN254" s="171"/>
      <c r="PO254" s="171"/>
      <c r="PP254" s="171"/>
      <c r="PQ254" s="171"/>
      <c r="PR254" s="171"/>
      <c r="PS254" s="171"/>
      <c r="PT254" s="171"/>
      <c r="PU254" s="171"/>
      <c r="PV254" s="171"/>
      <c r="PW254" s="171"/>
      <c r="PX254" s="171"/>
      <c r="PY254" s="171"/>
      <c r="PZ254" s="171"/>
      <c r="QA254" s="171"/>
      <c r="QB254" s="171"/>
      <c r="QC254" s="171"/>
      <c r="QD254" s="171"/>
      <c r="QE254" s="171"/>
      <c r="QF254" s="171"/>
      <c r="QG254" s="171"/>
      <c r="QH254" s="171"/>
      <c r="QI254" s="171"/>
      <c r="QJ254" s="171"/>
      <c r="QK254" s="171"/>
      <c r="QL254" s="171"/>
      <c r="QM254" s="171"/>
      <c r="QN254" s="171"/>
      <c r="QO254" s="171"/>
      <c r="QP254" s="171"/>
      <c r="QQ254" s="171"/>
      <c r="QR254" s="171"/>
      <c r="QS254" s="171"/>
      <c r="QT254" s="171"/>
      <c r="QU254" s="171"/>
      <c r="QV254" s="171"/>
      <c r="QW254" s="171"/>
      <c r="QX254" s="171"/>
      <c r="QY254" s="171"/>
      <c r="QZ254" s="171"/>
      <c r="RA254" s="171"/>
      <c r="RB254" s="171"/>
      <c r="RC254" s="171"/>
      <c r="RD254" s="171"/>
      <c r="RE254" s="171"/>
      <c r="RF254" s="171"/>
      <c r="RG254" s="171"/>
      <c r="RH254" s="171"/>
      <c r="RI254" s="171"/>
      <c r="RJ254" s="171"/>
      <c r="RK254" s="171"/>
      <c r="RL254" s="171"/>
      <c r="RM254" s="171"/>
      <c r="RN254" s="171"/>
      <c r="RO254" s="171"/>
      <c r="RP254" s="171"/>
      <c r="RQ254" s="171"/>
      <c r="RR254" s="171"/>
      <c r="RS254" s="171"/>
      <c r="RT254" s="171"/>
      <c r="RU254" s="171"/>
      <c r="RV254" s="171"/>
      <c r="RW254" s="171"/>
      <c r="RX254" s="171"/>
      <c r="RY254" s="171"/>
      <c r="RZ254" s="171"/>
      <c r="SA254" s="171"/>
      <c r="SB254" s="171"/>
      <c r="SC254" s="171"/>
      <c r="SD254" s="171"/>
      <c r="SE254" s="171"/>
      <c r="SF254" s="171"/>
      <c r="SG254" s="171"/>
      <c r="SH254" s="171"/>
      <c r="SI254" s="171"/>
      <c r="SJ254" s="171"/>
      <c r="SK254" s="171"/>
      <c r="SL254" s="171"/>
      <c r="SM254" s="171"/>
      <c r="SN254" s="171"/>
      <c r="SO254" s="171"/>
      <c r="SP254" s="171"/>
      <c r="SQ254" s="171"/>
      <c r="SR254" s="171"/>
      <c r="SS254" s="171"/>
      <c r="ST254" s="171"/>
      <c r="SU254" s="171"/>
      <c r="SV254" s="171"/>
      <c r="SW254" s="171"/>
      <c r="SX254" s="171"/>
      <c r="SY254" s="171"/>
      <c r="SZ254" s="171"/>
      <c r="TA254" s="171"/>
      <c r="TB254" s="171"/>
      <c r="TC254" s="171"/>
      <c r="TD254" s="171"/>
      <c r="TE254" s="171"/>
      <c r="TF254" s="171"/>
      <c r="TG254" s="171"/>
      <c r="TH254" s="171"/>
      <c r="TI254" s="171"/>
      <c r="TJ254" s="171"/>
      <c r="TK254" s="171"/>
      <c r="TL254" s="171"/>
      <c r="TM254" s="171"/>
      <c r="TN254" s="171"/>
      <c r="TO254" s="171"/>
      <c r="TP254" s="171"/>
      <c r="TQ254" s="171"/>
      <c r="TR254" s="171"/>
      <c r="TS254" s="171"/>
      <c r="TT254" s="171"/>
      <c r="TU254" s="171"/>
      <c r="TV254" s="171"/>
      <c r="TW254" s="171"/>
      <c r="TX254" s="171"/>
      <c r="TY254" s="171"/>
      <c r="TZ254" s="171"/>
      <c r="UA254" s="171"/>
      <c r="UB254" s="171"/>
      <c r="UC254" s="171"/>
      <c r="UD254" s="171"/>
      <c r="UE254" s="171"/>
      <c r="UF254" s="171"/>
      <c r="UG254" s="171"/>
      <c r="UH254" s="171"/>
      <c r="UI254" s="171"/>
      <c r="UJ254" s="171"/>
      <c r="UK254" s="171"/>
      <c r="UL254" s="171"/>
      <c r="UM254" s="171"/>
      <c r="UN254" s="171"/>
      <c r="UO254" s="171"/>
      <c r="UP254" s="171"/>
      <c r="UQ254" s="171"/>
      <c r="UR254" s="171"/>
      <c r="US254" s="171"/>
      <c r="UT254" s="171"/>
      <c r="UU254" s="171"/>
      <c r="UV254" s="171"/>
      <c r="UW254" s="171"/>
      <c r="UX254" s="171"/>
      <c r="UY254" s="171"/>
      <c r="UZ254" s="171"/>
      <c r="VA254" s="171"/>
      <c r="VB254" s="171"/>
      <c r="VC254" s="171"/>
      <c r="VD254" s="171"/>
      <c r="VE254" s="171"/>
      <c r="VF254" s="171"/>
      <c r="VG254" s="171"/>
      <c r="VH254" s="171"/>
      <c r="VI254" s="171"/>
      <c r="VJ254" s="171"/>
      <c r="VK254" s="171"/>
      <c r="VL254" s="171"/>
      <c r="VM254" s="171"/>
      <c r="VN254" s="171"/>
      <c r="VO254" s="171"/>
      <c r="VP254" s="171"/>
      <c r="VQ254" s="171"/>
      <c r="VR254" s="171"/>
      <c r="VS254" s="171"/>
      <c r="VT254" s="171"/>
      <c r="VU254" s="171"/>
      <c r="VV254" s="171"/>
      <c r="VW254" s="171"/>
      <c r="VX254" s="171"/>
      <c r="VY254" s="171"/>
      <c r="VZ254" s="171"/>
      <c r="WA254" s="171"/>
      <c r="WB254" s="171"/>
      <c r="WC254" s="171"/>
      <c r="WD254" s="171"/>
      <c r="WE254" s="171"/>
      <c r="WF254" s="171"/>
      <c r="WG254" s="171"/>
      <c r="WH254" s="171"/>
      <c r="WI254" s="171"/>
      <c r="WJ254" s="171"/>
      <c r="WK254" s="171"/>
      <c r="WL254" s="171"/>
      <c r="WM254" s="171"/>
      <c r="WN254" s="171"/>
      <c r="WO254" s="171"/>
      <c r="WP254" s="171"/>
      <c r="WQ254" s="171"/>
      <c r="WR254" s="171"/>
      <c r="WS254" s="171"/>
      <c r="WT254" s="171"/>
      <c r="WU254" s="171"/>
      <c r="WV254" s="171"/>
      <c r="WW254" s="171"/>
      <c r="WX254" s="171"/>
      <c r="WY254" s="171"/>
      <c r="WZ254" s="171"/>
      <c r="XA254" s="171"/>
      <c r="XB254" s="171"/>
      <c r="XC254" s="171"/>
      <c r="XD254" s="171"/>
      <c r="XE254" s="171"/>
      <c r="XF254" s="171"/>
      <c r="XG254" s="171"/>
      <c r="XH254" s="171"/>
      <c r="XI254" s="171"/>
      <c r="XJ254" s="171"/>
      <c r="XK254" s="171"/>
      <c r="XL254" s="171"/>
      <c r="XM254" s="171"/>
      <c r="XN254" s="171"/>
      <c r="XO254" s="171"/>
      <c r="XP254" s="171"/>
      <c r="XQ254" s="171"/>
      <c r="XR254" s="171"/>
      <c r="XS254" s="171"/>
      <c r="XT254" s="171"/>
      <c r="XU254" s="171"/>
      <c r="XV254" s="171"/>
      <c r="XW254" s="171"/>
      <c r="XX254" s="171"/>
      <c r="XY254" s="171"/>
      <c r="XZ254" s="171"/>
      <c r="YA254" s="171"/>
      <c r="YB254" s="171"/>
      <c r="YC254" s="171"/>
      <c r="YD254" s="171"/>
      <c r="YE254" s="171"/>
      <c r="YF254" s="171"/>
      <c r="YG254" s="171"/>
      <c r="YH254" s="171"/>
      <c r="YI254" s="171"/>
      <c r="YJ254" s="171"/>
      <c r="YK254" s="171"/>
      <c r="YL254" s="171"/>
      <c r="YM254" s="171"/>
      <c r="YN254" s="171"/>
      <c r="YO254" s="171"/>
      <c r="YP254" s="171"/>
      <c r="YQ254" s="171"/>
      <c r="YR254" s="171"/>
      <c r="YS254" s="171"/>
      <c r="YT254" s="171"/>
      <c r="YU254" s="171"/>
      <c r="YV254" s="171"/>
      <c r="YW254" s="171"/>
      <c r="YX254" s="171"/>
      <c r="YY254" s="171"/>
      <c r="YZ254" s="171"/>
      <c r="ZA254" s="171"/>
      <c r="ZB254" s="171"/>
      <c r="ZC254" s="171"/>
      <c r="ZD254" s="171"/>
      <c r="ZE254" s="171"/>
      <c r="ZF254" s="171"/>
      <c r="ZG254" s="171"/>
      <c r="ZH254" s="171"/>
      <c r="ZI254" s="171"/>
      <c r="ZJ254" s="171"/>
      <c r="ZK254" s="171"/>
      <c r="ZL254" s="171"/>
      <c r="ZM254" s="171"/>
      <c r="ZN254" s="171"/>
      <c r="ZO254" s="171"/>
      <c r="ZP254" s="171"/>
      <c r="ZQ254" s="171"/>
      <c r="ZR254" s="171"/>
      <c r="ZS254" s="171"/>
      <c r="ZT254" s="171"/>
      <c r="ZU254" s="171"/>
      <c r="ZV254" s="171"/>
      <c r="ZW254" s="171"/>
      <c r="ZX254" s="171"/>
      <c r="ZY254" s="171"/>
      <c r="ZZ254" s="171"/>
      <c r="AAA254" s="171"/>
      <c r="AAB254" s="171"/>
      <c r="AAC254" s="171"/>
      <c r="AAD254" s="171"/>
      <c r="AAE254" s="171"/>
      <c r="AAF254" s="171"/>
      <c r="AAG254" s="171"/>
      <c r="AAH254" s="171"/>
      <c r="AAI254" s="171"/>
      <c r="AAJ254" s="171"/>
      <c r="AAK254" s="171"/>
      <c r="AAL254" s="171"/>
      <c r="AAM254" s="171"/>
      <c r="AAN254" s="171"/>
      <c r="AAO254" s="171"/>
      <c r="AAP254" s="171"/>
      <c r="AAQ254" s="171"/>
      <c r="AAR254" s="171"/>
      <c r="AAS254" s="171"/>
      <c r="AAT254" s="171"/>
      <c r="AAU254" s="171"/>
      <c r="AAV254" s="171"/>
      <c r="AAW254" s="171"/>
      <c r="AAX254" s="171"/>
      <c r="AAY254" s="171"/>
      <c r="AAZ254" s="171"/>
      <c r="ABA254" s="171"/>
      <c r="ABB254" s="171"/>
      <c r="ABC254" s="171"/>
      <c r="ABD254" s="171"/>
      <c r="ABE254" s="171"/>
      <c r="ABF254" s="171"/>
      <c r="ABG254" s="171"/>
      <c r="ABH254" s="171"/>
      <c r="ABI254" s="171"/>
      <c r="ABJ254" s="171"/>
      <c r="ABK254" s="171"/>
      <c r="ABL254" s="171"/>
      <c r="ABM254" s="171"/>
      <c r="ABN254" s="171"/>
      <c r="ABO254" s="171"/>
      <c r="ABP254" s="171"/>
      <c r="ABQ254" s="171"/>
      <c r="ABR254" s="171"/>
      <c r="ABS254" s="171"/>
      <c r="ABT254" s="171"/>
      <c r="ABU254" s="171"/>
      <c r="ABV254" s="171"/>
      <c r="ABW254" s="171"/>
      <c r="ABX254" s="171"/>
      <c r="ABY254" s="171"/>
      <c r="ABZ254" s="171"/>
      <c r="ACA254" s="171"/>
      <c r="ACB254" s="171"/>
      <c r="ACC254" s="171"/>
      <c r="ACD254" s="171"/>
      <c r="ACE254" s="171"/>
      <c r="ACF254" s="171"/>
      <c r="ACG254" s="171"/>
      <c r="ACH254" s="171"/>
      <c r="ACI254" s="171"/>
      <c r="ACJ254" s="171"/>
      <c r="ACK254" s="171"/>
      <c r="ACL254" s="171"/>
      <c r="ACM254" s="171"/>
      <c r="ACN254" s="171"/>
      <c r="ACO254" s="171"/>
      <c r="ACP254" s="171"/>
      <c r="ACQ254" s="171"/>
      <c r="ACR254" s="171"/>
      <c r="ACS254" s="171"/>
      <c r="ACT254" s="171"/>
      <c r="ACU254" s="171"/>
      <c r="ACV254" s="171"/>
      <c r="ACW254" s="171"/>
      <c r="ACX254" s="171"/>
      <c r="ACY254" s="171"/>
      <c r="ACZ254" s="171"/>
      <c r="ADA254" s="171"/>
      <c r="ADB254" s="171"/>
      <c r="ADC254" s="171"/>
      <c r="ADD254" s="171"/>
      <c r="ADE254" s="171"/>
      <c r="ADF254" s="171"/>
      <c r="ADG254" s="171"/>
      <c r="ADH254" s="171"/>
      <c r="ADI254" s="171"/>
      <c r="ADJ254" s="171"/>
      <c r="ADK254" s="171"/>
      <c r="ADL254" s="171"/>
      <c r="ADM254" s="171"/>
      <c r="ADN254" s="171"/>
      <c r="ADO254" s="171"/>
      <c r="ADP254" s="171"/>
      <c r="ADQ254" s="171"/>
      <c r="ADR254" s="171"/>
      <c r="ADS254" s="171"/>
      <c r="ADT254" s="171"/>
      <c r="ADU254" s="171"/>
      <c r="ADV254" s="171"/>
      <c r="ADW254" s="171"/>
      <c r="ADX254" s="171"/>
      <c r="ADY254" s="171"/>
      <c r="ADZ254" s="171"/>
      <c r="AEA254" s="171"/>
      <c r="AEB254" s="171"/>
      <c r="AEC254" s="171"/>
      <c r="AED254" s="171"/>
      <c r="AEE254" s="171"/>
      <c r="AEF254" s="171"/>
      <c r="AEG254" s="171"/>
      <c r="AEH254" s="171"/>
      <c r="AEI254" s="171"/>
      <c r="AEJ254" s="171"/>
      <c r="AEK254" s="171"/>
      <c r="AEL254" s="171"/>
      <c r="AEM254" s="171"/>
      <c r="AEN254" s="171"/>
      <c r="AEO254" s="171"/>
      <c r="AEP254" s="171"/>
      <c r="AEQ254" s="171"/>
      <c r="AER254" s="171"/>
      <c r="AES254" s="171"/>
      <c r="AET254" s="171"/>
      <c r="AEU254" s="171"/>
      <c r="AEV254" s="171"/>
      <c r="AEW254" s="171"/>
      <c r="AEX254" s="171"/>
      <c r="AEY254" s="171"/>
      <c r="AEZ254" s="171"/>
      <c r="AFA254" s="171"/>
      <c r="AFB254" s="171"/>
      <c r="AFC254" s="171"/>
      <c r="AFD254" s="171"/>
      <c r="AFE254" s="171"/>
      <c r="AFF254" s="171"/>
      <c r="AFG254" s="171"/>
      <c r="AFH254" s="171"/>
      <c r="AFI254" s="171"/>
      <c r="AFJ254" s="171"/>
      <c r="AFK254" s="171"/>
      <c r="AFL254" s="171"/>
      <c r="AFM254" s="171"/>
      <c r="AFN254" s="171"/>
      <c r="AFO254" s="171"/>
      <c r="AFP254" s="171"/>
      <c r="AFQ254" s="171"/>
      <c r="AFR254" s="171"/>
      <c r="AFS254" s="171"/>
      <c r="AFT254" s="171"/>
      <c r="AFU254" s="171"/>
      <c r="AFV254" s="171"/>
      <c r="AFW254" s="171"/>
      <c r="AFX254" s="171"/>
      <c r="AFY254" s="171"/>
      <c r="AFZ254" s="171"/>
      <c r="AGA254" s="171"/>
      <c r="AGB254" s="171"/>
      <c r="AGC254" s="171"/>
      <c r="AGD254" s="171"/>
      <c r="AGE254" s="171"/>
      <c r="AGF254" s="171"/>
      <c r="AGG254" s="171"/>
      <c r="AGH254" s="171"/>
      <c r="AGI254" s="171"/>
      <c r="AGJ254" s="171"/>
      <c r="AGK254" s="171"/>
      <c r="AGL254" s="171"/>
      <c r="AGM254" s="171"/>
      <c r="AGN254" s="171"/>
      <c r="AGO254" s="171"/>
      <c r="AGP254" s="171"/>
      <c r="AGQ254" s="171"/>
      <c r="AGR254" s="171"/>
      <c r="AGS254" s="171"/>
      <c r="AGT254" s="171"/>
      <c r="AGU254" s="171"/>
      <c r="AGV254" s="171"/>
      <c r="AGW254" s="171"/>
      <c r="AGX254" s="171"/>
      <c r="AGY254" s="171"/>
      <c r="AGZ254" s="171"/>
      <c r="AHA254" s="171"/>
      <c r="AHB254" s="171"/>
      <c r="AHC254" s="171"/>
      <c r="AHD254" s="171"/>
      <c r="AHE254" s="171"/>
      <c r="AHF254" s="171"/>
      <c r="AHG254" s="171"/>
      <c r="AHH254" s="171"/>
      <c r="AHI254" s="171"/>
      <c r="AHJ254" s="171"/>
      <c r="AHK254" s="171"/>
      <c r="AHL254" s="171"/>
      <c r="AHM254" s="171"/>
      <c r="AHN254" s="171"/>
      <c r="AHO254" s="171"/>
      <c r="AHP254" s="171"/>
      <c r="AHQ254" s="171"/>
      <c r="AHR254" s="171"/>
      <c r="AHS254" s="171"/>
      <c r="AHT254" s="171"/>
      <c r="AHU254" s="171"/>
      <c r="AHV254" s="171"/>
      <c r="AHW254" s="171"/>
      <c r="AHX254" s="171"/>
      <c r="AHY254" s="171"/>
      <c r="AHZ254" s="171"/>
      <c r="AIA254" s="171"/>
      <c r="AIB254" s="171"/>
      <c r="AIC254" s="171"/>
      <c r="AID254" s="171"/>
      <c r="AIE254" s="171"/>
      <c r="AIF254" s="171"/>
      <c r="AIG254" s="171"/>
      <c r="AIH254" s="171"/>
      <c r="AII254" s="171"/>
      <c r="AIJ254" s="171"/>
      <c r="AIK254" s="171"/>
      <c r="AIL254" s="171"/>
      <c r="AIM254" s="171"/>
      <c r="AIN254" s="171"/>
      <c r="AIO254" s="171"/>
      <c r="AIP254" s="171"/>
      <c r="AIQ254" s="171"/>
      <c r="AIR254" s="171"/>
      <c r="AIS254" s="171"/>
      <c r="AIT254" s="171"/>
      <c r="AIU254" s="171"/>
      <c r="AIV254" s="171"/>
      <c r="AIW254" s="171"/>
      <c r="AIX254" s="171"/>
      <c r="AIY254" s="171"/>
      <c r="AIZ254" s="171"/>
      <c r="AJA254" s="171"/>
      <c r="AJB254" s="171"/>
      <c r="AJC254" s="171"/>
      <c r="AJD254" s="171"/>
      <c r="AJE254" s="171"/>
      <c r="AJF254" s="171"/>
      <c r="AJG254" s="171"/>
      <c r="AJH254" s="171"/>
      <c r="AJI254" s="171"/>
      <c r="AJJ254" s="171"/>
      <c r="AJK254" s="171"/>
      <c r="AJL254" s="171"/>
      <c r="AJM254" s="171"/>
      <c r="AJN254" s="171"/>
      <c r="AJO254" s="171"/>
      <c r="AJP254" s="171"/>
      <c r="AJQ254" s="171"/>
      <c r="AJR254" s="171"/>
      <c r="AJS254" s="171"/>
      <c r="AJT254" s="171"/>
      <c r="AJU254" s="171"/>
      <c r="AJV254" s="171"/>
      <c r="AJW254" s="171"/>
      <c r="AJX254" s="171"/>
      <c r="AJY254" s="171"/>
      <c r="AJZ254" s="171"/>
      <c r="AKA254" s="171"/>
      <c r="AKB254" s="171"/>
      <c r="AKC254" s="171"/>
      <c r="AKD254" s="171"/>
      <c r="AKE254" s="171"/>
      <c r="AKF254" s="171"/>
      <c r="AKG254" s="171"/>
      <c r="AKH254" s="171"/>
      <c r="AKI254" s="171"/>
      <c r="AKJ254" s="171"/>
      <c r="AKK254" s="171"/>
      <c r="AKL254" s="171"/>
      <c r="AKM254" s="171"/>
      <c r="AKN254" s="171"/>
      <c r="AKO254" s="171"/>
      <c r="AKP254" s="171"/>
      <c r="AKQ254" s="171"/>
      <c r="AKR254" s="171"/>
      <c r="AKS254" s="171"/>
      <c r="AKT254" s="171"/>
      <c r="AKU254" s="171"/>
      <c r="AKV254" s="171"/>
      <c r="AKW254" s="171"/>
      <c r="AKX254" s="171"/>
      <c r="AKY254" s="171"/>
      <c r="AKZ254" s="171"/>
      <c r="ALA254" s="171"/>
      <c r="ALB254" s="171"/>
      <c r="ALC254" s="171"/>
      <c r="ALD254" s="171"/>
      <c r="ALE254" s="171"/>
      <c r="ALF254" s="171"/>
      <c r="ALG254" s="171"/>
      <c r="ALH254" s="171"/>
      <c r="ALI254" s="171"/>
      <c r="ALJ254" s="171"/>
      <c r="ALK254" s="171"/>
      <c r="ALL254" s="171"/>
      <c r="ALM254" s="171"/>
      <c r="ALN254" s="171"/>
      <c r="ALO254" s="171"/>
      <c r="ALP254" s="171"/>
      <c r="ALQ254" s="171"/>
      <c r="ALR254" s="171"/>
      <c r="ALS254" s="171"/>
      <c r="ALT254" s="171"/>
      <c r="ALU254" s="171"/>
      <c r="ALV254" s="171"/>
      <c r="ALW254" s="171"/>
      <c r="ALX254" s="171"/>
      <c r="ALY254" s="171"/>
      <c r="ALZ254" s="171"/>
      <c r="AMA254" s="171"/>
      <c r="AMB254" s="171"/>
      <c r="AMC254" s="171"/>
      <c r="AMD254" s="171"/>
      <c r="AME254" s="171"/>
      <c r="AMF254" s="171"/>
      <c r="AMG254" s="171"/>
      <c r="AMH254" s="171"/>
      <c r="AMI254" s="171"/>
      <c r="AMJ254" s="171"/>
      <c r="AMK254" s="171"/>
      <c r="AML254" s="171"/>
      <c r="AMM254" s="171"/>
      <c r="AMN254" s="171"/>
      <c r="AMO254" s="171"/>
      <c r="AMP254" s="171"/>
      <c r="AMQ254" s="171"/>
      <c r="AMR254" s="171"/>
      <c r="AMS254" s="171"/>
      <c r="AMT254" s="171"/>
      <c r="AMU254" s="171"/>
      <c r="AMV254" s="171"/>
      <c r="AMW254" s="171"/>
      <c r="AMX254" s="171"/>
      <c r="AMY254" s="171"/>
      <c r="AMZ254" s="171"/>
      <c r="ANA254" s="171"/>
      <c r="ANB254" s="171"/>
      <c r="ANC254" s="171"/>
      <c r="AND254" s="171"/>
      <c r="ANE254" s="171"/>
      <c r="ANF254" s="171"/>
      <c r="ANG254" s="171"/>
      <c r="ANH254" s="171"/>
      <c r="ANI254" s="171"/>
      <c r="ANJ254" s="171"/>
      <c r="ANK254" s="171"/>
      <c r="ANL254" s="171"/>
      <c r="ANM254" s="171"/>
      <c r="ANN254" s="171"/>
      <c r="ANO254" s="171"/>
      <c r="ANP254" s="171"/>
      <c r="ANQ254" s="171"/>
      <c r="ANR254" s="171"/>
      <c r="ANS254" s="171"/>
      <c r="ANT254" s="171"/>
      <c r="ANU254" s="171"/>
      <c r="ANV254" s="171"/>
      <c r="ANW254" s="171"/>
      <c r="ANX254" s="171"/>
      <c r="ANY254" s="171"/>
      <c r="ANZ254" s="171"/>
      <c r="AOA254" s="171"/>
      <c r="AOB254" s="171"/>
      <c r="AOC254" s="171"/>
      <c r="AOD254" s="171"/>
      <c r="AOE254" s="171"/>
      <c r="AOF254" s="171"/>
      <c r="AOG254" s="171"/>
      <c r="AOH254" s="171"/>
      <c r="AOI254" s="171"/>
      <c r="AOJ254" s="171"/>
      <c r="AOK254" s="171"/>
      <c r="AOL254" s="171"/>
      <c r="AOM254" s="171"/>
      <c r="AON254" s="171"/>
      <c r="AOO254" s="171"/>
      <c r="AOP254" s="171"/>
      <c r="AOQ254" s="171"/>
      <c r="AOR254" s="171"/>
      <c r="AOS254" s="171"/>
      <c r="AOT254" s="171"/>
      <c r="AOU254" s="171"/>
      <c r="AOV254" s="171"/>
      <c r="AOW254" s="171"/>
      <c r="AOX254" s="171"/>
      <c r="AOY254" s="171"/>
      <c r="AOZ254" s="171"/>
      <c r="APA254" s="171"/>
      <c r="APB254" s="171"/>
      <c r="APC254" s="171"/>
      <c r="APD254" s="171"/>
      <c r="APE254" s="171"/>
      <c r="APF254" s="171"/>
      <c r="APG254" s="171"/>
      <c r="APH254" s="171"/>
      <c r="API254" s="171"/>
      <c r="APJ254" s="171"/>
      <c r="APK254" s="171"/>
      <c r="APL254" s="171"/>
      <c r="APM254" s="171"/>
      <c r="APN254" s="171"/>
      <c r="APO254" s="171"/>
      <c r="APP254" s="171"/>
      <c r="APQ254" s="171"/>
      <c r="APR254" s="171"/>
      <c r="APS254" s="171"/>
      <c r="APT254" s="171"/>
      <c r="APU254" s="171"/>
      <c r="APV254" s="171"/>
      <c r="APW254" s="171"/>
      <c r="APX254" s="171"/>
      <c r="APY254" s="171"/>
      <c r="APZ254" s="171"/>
      <c r="AQA254" s="171"/>
      <c r="AQB254" s="171"/>
      <c r="AQC254" s="171"/>
      <c r="AQD254" s="171"/>
      <c r="AQE254" s="171"/>
      <c r="AQF254" s="171"/>
      <c r="AQG254" s="171"/>
      <c r="AQH254" s="171"/>
      <c r="AQI254" s="171"/>
      <c r="AQJ254" s="171"/>
      <c r="AQK254" s="171"/>
      <c r="AQL254" s="171"/>
      <c r="AQM254" s="171"/>
      <c r="AQN254" s="171"/>
      <c r="AQO254" s="171"/>
      <c r="AQP254" s="171"/>
      <c r="AQQ254" s="171"/>
      <c r="AQR254" s="171"/>
      <c r="AQS254" s="171"/>
      <c r="AQT254" s="171"/>
      <c r="AQU254" s="171"/>
      <c r="AQV254" s="171"/>
      <c r="AQW254" s="171"/>
      <c r="AQX254" s="171"/>
      <c r="AQY254" s="171"/>
      <c r="AQZ254" s="171"/>
      <c r="ARA254" s="171"/>
      <c r="ARB254" s="171"/>
      <c r="ARC254" s="171"/>
      <c r="ARD254" s="171"/>
      <c r="ARE254" s="171"/>
      <c r="ARF254" s="171"/>
      <c r="ARG254" s="171"/>
      <c r="ARH254" s="171"/>
      <c r="ARI254" s="171"/>
      <c r="ARJ254" s="171"/>
      <c r="ARK254" s="171"/>
      <c r="ARL254" s="171"/>
      <c r="ARM254" s="171"/>
      <c r="ARN254" s="171"/>
      <c r="ARO254" s="171"/>
      <c r="ARP254" s="171"/>
      <c r="ARQ254" s="171"/>
      <c r="ARR254" s="171"/>
      <c r="ARS254" s="171"/>
      <c r="ART254" s="171"/>
      <c r="ARU254" s="171"/>
      <c r="ARV254" s="171"/>
      <c r="ARW254" s="171"/>
      <c r="ARX254" s="171"/>
      <c r="ARY254" s="171"/>
      <c r="ARZ254" s="171"/>
      <c r="ASA254" s="171"/>
      <c r="ASB254" s="171"/>
      <c r="ASC254" s="171"/>
      <c r="ASD254" s="171"/>
      <c r="ASE254" s="171"/>
      <c r="ASF254" s="171"/>
      <c r="ASG254" s="171"/>
      <c r="ASH254" s="171"/>
      <c r="ASI254" s="171"/>
      <c r="ASJ254" s="171"/>
      <c r="ASK254" s="171"/>
      <c r="ASL254" s="171"/>
      <c r="ASM254" s="171"/>
      <c r="ASN254" s="171"/>
      <c r="ASO254" s="171"/>
      <c r="ASP254" s="171"/>
      <c r="ASQ254" s="171"/>
      <c r="ASR254" s="171"/>
      <c r="ASS254" s="171"/>
      <c r="AST254" s="171"/>
      <c r="ASU254" s="171"/>
      <c r="ASV254" s="171"/>
      <c r="ASW254" s="171"/>
      <c r="ASX254" s="171"/>
      <c r="ASY254" s="171"/>
      <c r="ASZ254" s="171"/>
      <c r="ATA254" s="171"/>
      <c r="ATB254" s="171"/>
      <c r="ATC254" s="171"/>
      <c r="ATD254" s="171"/>
      <c r="ATE254" s="171"/>
      <c r="ATF254" s="171"/>
      <c r="ATG254" s="171"/>
      <c r="ATH254" s="171"/>
      <c r="ATI254" s="171"/>
      <c r="ATJ254" s="171"/>
      <c r="ATK254" s="171"/>
      <c r="ATL254" s="171"/>
      <c r="ATM254" s="171"/>
      <c r="ATN254" s="171"/>
      <c r="ATO254" s="171"/>
      <c r="ATP254" s="171"/>
      <c r="ATQ254" s="171"/>
      <c r="ATR254" s="171"/>
      <c r="ATS254" s="171"/>
      <c r="ATT254" s="171"/>
      <c r="ATU254" s="171"/>
      <c r="ATV254" s="171"/>
      <c r="ATW254" s="171"/>
      <c r="ATX254" s="171"/>
      <c r="ATY254" s="171"/>
      <c r="ATZ254" s="171"/>
      <c r="AUA254" s="171"/>
      <c r="AUB254" s="171"/>
      <c r="AUC254" s="171"/>
      <c r="AUD254" s="171"/>
      <c r="AUE254" s="171"/>
      <c r="AUF254" s="171"/>
      <c r="AUG254" s="171"/>
      <c r="AUH254" s="171"/>
      <c r="AUI254" s="171"/>
      <c r="AUJ254" s="171"/>
      <c r="AUK254" s="171"/>
      <c r="AUL254" s="171"/>
      <c r="AUM254" s="171"/>
      <c r="AUN254" s="171"/>
      <c r="AUO254" s="171"/>
      <c r="AUP254" s="171"/>
      <c r="AUQ254" s="171"/>
      <c r="AUR254" s="171"/>
      <c r="AUS254" s="171"/>
      <c r="AUT254" s="171"/>
      <c r="AUU254" s="171"/>
      <c r="AUV254" s="171"/>
      <c r="AUW254" s="171"/>
      <c r="AUX254" s="171"/>
      <c r="AUY254" s="171"/>
      <c r="AUZ254" s="171"/>
      <c r="AVA254" s="171"/>
      <c r="AVB254" s="171"/>
      <c r="AVC254" s="171"/>
      <c r="AVD254" s="171"/>
      <c r="AVE254" s="171"/>
      <c r="AVF254" s="171"/>
      <c r="AVG254" s="171"/>
      <c r="AVH254" s="171"/>
      <c r="AVI254" s="171"/>
      <c r="AVJ254" s="171"/>
      <c r="AVK254" s="171"/>
      <c r="AVL254" s="171"/>
      <c r="AVM254" s="171"/>
      <c r="AVN254" s="171"/>
      <c r="AVO254" s="171"/>
      <c r="AVP254" s="171"/>
      <c r="AVQ254" s="171"/>
      <c r="AVR254" s="171"/>
      <c r="AVS254" s="171"/>
      <c r="AVT254" s="171"/>
      <c r="AVU254" s="171"/>
      <c r="AVV254" s="171"/>
      <c r="AVW254" s="171"/>
      <c r="AVX254" s="171"/>
      <c r="AVY254" s="171"/>
      <c r="AVZ254" s="171"/>
      <c r="AWA254" s="171"/>
      <c r="AWB254" s="171"/>
      <c r="AWC254" s="171"/>
      <c r="AWD254" s="171"/>
      <c r="AWE254" s="171"/>
      <c r="AWF254" s="171"/>
      <c r="AWG254" s="171"/>
      <c r="AWH254" s="171"/>
      <c r="AWI254" s="171"/>
      <c r="AWJ254" s="171"/>
      <c r="AWK254" s="171"/>
      <c r="AWL254" s="171"/>
      <c r="AWM254" s="171"/>
      <c r="AWN254" s="171"/>
      <c r="AWO254" s="171"/>
      <c r="AWP254" s="171"/>
      <c r="AWQ254" s="171"/>
      <c r="AWR254" s="171"/>
      <c r="AWS254" s="171"/>
      <c r="AWT254" s="171"/>
      <c r="AWU254" s="171"/>
      <c r="AWV254" s="171"/>
      <c r="AWW254" s="171"/>
      <c r="AWX254" s="171"/>
      <c r="AWY254" s="171"/>
      <c r="AWZ254" s="171"/>
      <c r="AXA254" s="171"/>
      <c r="AXB254" s="171"/>
      <c r="AXC254" s="171"/>
      <c r="AXD254" s="171"/>
      <c r="AXE254" s="171"/>
      <c r="AXF254" s="171"/>
      <c r="AXG254" s="171"/>
      <c r="AXH254" s="171"/>
      <c r="AXI254" s="171"/>
      <c r="AXJ254" s="171"/>
      <c r="AXK254" s="171"/>
      <c r="AXL254" s="171"/>
      <c r="AXM254" s="171"/>
      <c r="AXN254" s="171"/>
      <c r="AXO254" s="171"/>
      <c r="AXP254" s="171"/>
      <c r="AXQ254" s="171"/>
      <c r="AXR254" s="171"/>
      <c r="AXS254" s="171"/>
      <c r="AXT254" s="171"/>
      <c r="AXU254" s="171"/>
      <c r="AXV254" s="171"/>
      <c r="AXW254" s="171"/>
      <c r="AXX254" s="171"/>
      <c r="AXY254" s="171"/>
      <c r="AXZ254" s="171"/>
      <c r="AYA254" s="171"/>
      <c r="AYB254" s="171"/>
      <c r="AYC254" s="171"/>
      <c r="AYD254" s="171"/>
      <c r="AYE254" s="171"/>
      <c r="AYF254" s="171"/>
      <c r="AYG254" s="171"/>
      <c r="AYH254" s="171"/>
      <c r="AYI254" s="171"/>
      <c r="AYJ254" s="171"/>
      <c r="AYK254" s="171"/>
      <c r="AYL254" s="171"/>
      <c r="AYM254" s="171"/>
      <c r="AYN254" s="171"/>
      <c r="AYO254" s="171"/>
      <c r="AYP254" s="171"/>
      <c r="AYQ254" s="171"/>
      <c r="AYR254" s="171"/>
      <c r="AYS254" s="171"/>
      <c r="AYT254" s="171"/>
      <c r="AYU254" s="171"/>
      <c r="AYV254" s="171"/>
      <c r="AYW254" s="171"/>
      <c r="AYX254" s="171"/>
      <c r="AYY254" s="171"/>
      <c r="AYZ254" s="171"/>
      <c r="AZA254" s="171"/>
      <c r="AZB254" s="171"/>
      <c r="AZC254" s="171"/>
      <c r="AZD254" s="171"/>
      <c r="AZE254" s="171"/>
      <c r="AZF254" s="171"/>
      <c r="AZG254" s="171"/>
      <c r="AZH254" s="171"/>
      <c r="AZI254" s="171"/>
      <c r="AZJ254" s="171"/>
      <c r="AZK254" s="171"/>
      <c r="AZL254" s="171"/>
      <c r="AZM254" s="171"/>
      <c r="AZN254" s="171"/>
      <c r="AZO254" s="171"/>
      <c r="AZP254" s="171"/>
      <c r="AZQ254" s="171"/>
      <c r="AZR254" s="171"/>
      <c r="AZS254" s="171"/>
      <c r="AZT254" s="171"/>
      <c r="AZU254" s="171"/>
      <c r="AZV254" s="171"/>
      <c r="AZW254" s="171"/>
      <c r="AZX254" s="171"/>
      <c r="AZY254" s="171"/>
      <c r="AZZ254" s="171"/>
      <c r="BAA254" s="171"/>
      <c r="BAB254" s="171"/>
      <c r="BAC254" s="171"/>
      <c r="BAD254" s="171"/>
      <c r="BAE254" s="171"/>
      <c r="BAF254" s="171"/>
      <c r="BAG254" s="171"/>
      <c r="BAH254" s="171"/>
      <c r="BAI254" s="171"/>
      <c r="BAJ254" s="171"/>
      <c r="BAK254" s="171"/>
      <c r="BAL254" s="171"/>
      <c r="BAM254" s="171"/>
      <c r="BAN254" s="171"/>
      <c r="BAO254" s="171"/>
      <c r="BAP254" s="171"/>
      <c r="BAQ254" s="171"/>
      <c r="BAR254" s="171"/>
      <c r="BAS254" s="171"/>
      <c r="BAT254" s="171"/>
      <c r="BAU254" s="171"/>
      <c r="BAV254" s="171"/>
      <c r="BAW254" s="171"/>
      <c r="BAX254" s="171"/>
      <c r="BAY254" s="171"/>
      <c r="BAZ254" s="171"/>
      <c r="BBA254" s="171"/>
      <c r="BBB254" s="171"/>
      <c r="BBC254" s="171"/>
      <c r="BBD254" s="171"/>
      <c r="BBE254" s="171"/>
      <c r="BBF254" s="171"/>
      <c r="BBG254" s="171"/>
      <c r="BBH254" s="171"/>
      <c r="BBI254" s="171"/>
      <c r="BBJ254" s="171"/>
      <c r="BBK254" s="171"/>
      <c r="BBL254" s="171"/>
      <c r="BBM254" s="171"/>
      <c r="BBN254" s="171"/>
      <c r="BBO254" s="171"/>
      <c r="BBP254" s="171"/>
      <c r="BBQ254" s="171"/>
      <c r="BBR254" s="171"/>
      <c r="BBS254" s="171"/>
      <c r="BBT254" s="171"/>
      <c r="BBU254" s="171"/>
      <c r="BBV254" s="171"/>
      <c r="BBW254" s="171"/>
      <c r="BBX254" s="171"/>
      <c r="BBY254" s="171"/>
      <c r="BBZ254" s="171"/>
      <c r="BCA254" s="171"/>
      <c r="BCB254" s="171"/>
      <c r="BCC254" s="171"/>
      <c r="BCD254" s="171"/>
      <c r="BCE254" s="171"/>
      <c r="BCF254" s="171"/>
      <c r="BCG254" s="171"/>
      <c r="BCH254" s="171"/>
      <c r="BCI254" s="171"/>
      <c r="BCJ254" s="171"/>
      <c r="BCK254" s="171"/>
      <c r="BCL254" s="171"/>
      <c r="BCM254" s="171"/>
      <c r="BCN254" s="171"/>
      <c r="BCO254" s="171"/>
      <c r="BCP254" s="171"/>
      <c r="BCQ254" s="171"/>
      <c r="BCR254" s="171"/>
      <c r="BCS254" s="171"/>
      <c r="BCT254" s="171"/>
      <c r="BCU254" s="171"/>
      <c r="BCV254" s="171"/>
      <c r="BCW254" s="171"/>
      <c r="BCX254" s="171"/>
      <c r="BCY254" s="171"/>
      <c r="BCZ254" s="171"/>
      <c r="BDA254" s="171"/>
      <c r="BDB254" s="171"/>
      <c r="BDC254" s="171"/>
      <c r="BDD254" s="171"/>
      <c r="BDE254" s="171"/>
      <c r="BDF254" s="171"/>
      <c r="BDG254" s="171"/>
      <c r="BDH254" s="171"/>
      <c r="BDI254" s="171"/>
      <c r="BDJ254" s="171"/>
      <c r="BDK254" s="171"/>
      <c r="BDL254" s="171"/>
      <c r="BDM254" s="171"/>
      <c r="BDN254" s="171"/>
      <c r="BDO254" s="171"/>
      <c r="BDP254" s="171"/>
      <c r="BDQ254" s="171"/>
      <c r="BDR254" s="171"/>
      <c r="BDS254" s="171"/>
      <c r="BDT254" s="171"/>
      <c r="BDU254" s="171"/>
      <c r="BDV254" s="171"/>
      <c r="BDW254" s="171"/>
      <c r="BDX254" s="171"/>
      <c r="BDY254" s="171"/>
      <c r="BDZ254" s="171"/>
      <c r="BEA254" s="171"/>
      <c r="BEB254" s="171"/>
      <c r="BEC254" s="171"/>
      <c r="BED254" s="171"/>
      <c r="BEE254" s="171"/>
      <c r="BEF254" s="171"/>
      <c r="BEG254" s="171"/>
      <c r="BEH254" s="171"/>
      <c r="BEI254" s="171"/>
      <c r="BEJ254" s="171"/>
      <c r="BEK254" s="171"/>
      <c r="BEL254" s="171"/>
      <c r="BEM254" s="171"/>
      <c r="BEN254" s="171"/>
      <c r="BEO254" s="171"/>
      <c r="BEP254" s="171"/>
      <c r="BEQ254" s="171"/>
      <c r="BER254" s="171"/>
      <c r="BES254" s="171"/>
      <c r="BET254" s="171"/>
      <c r="BEU254" s="171"/>
      <c r="BEV254" s="171"/>
      <c r="BEW254" s="171"/>
      <c r="BEX254" s="171"/>
      <c r="BEY254" s="171"/>
      <c r="BEZ254" s="171"/>
      <c r="BFA254" s="171"/>
      <c r="BFB254" s="171"/>
      <c r="BFC254" s="171"/>
      <c r="BFD254" s="171"/>
      <c r="BFE254" s="171"/>
      <c r="BFF254" s="171"/>
      <c r="BFG254" s="171"/>
      <c r="BFH254" s="171"/>
      <c r="BFI254" s="171"/>
      <c r="BFJ254" s="171"/>
      <c r="BFK254" s="171"/>
      <c r="BFL254" s="171"/>
      <c r="BFM254" s="171"/>
      <c r="BFN254" s="171"/>
      <c r="BFO254" s="171"/>
      <c r="BFP254" s="171"/>
      <c r="BFQ254" s="171"/>
      <c r="BFR254" s="171"/>
      <c r="BFS254" s="171"/>
      <c r="BFT254" s="171"/>
      <c r="BFU254" s="171"/>
      <c r="BFV254" s="171"/>
      <c r="BFW254" s="171"/>
      <c r="BFX254" s="171"/>
      <c r="BFY254" s="171"/>
      <c r="BFZ254" s="171"/>
      <c r="BGA254" s="171"/>
      <c r="BGB254" s="171"/>
      <c r="BGC254" s="171"/>
      <c r="BGD254" s="171"/>
      <c r="BGE254" s="171"/>
      <c r="BGF254" s="171"/>
      <c r="BGG254" s="171"/>
      <c r="BGH254" s="171"/>
      <c r="BGI254" s="171"/>
      <c r="BGJ254" s="171"/>
      <c r="BGK254" s="171"/>
      <c r="BGL254" s="171"/>
      <c r="BGM254" s="171"/>
      <c r="BGN254" s="171"/>
      <c r="BGO254" s="171"/>
      <c r="BGP254" s="171"/>
      <c r="BGQ254" s="171"/>
      <c r="BGR254" s="171"/>
      <c r="BGS254" s="171"/>
      <c r="BGT254" s="171"/>
      <c r="BGU254" s="171"/>
      <c r="BGV254" s="171"/>
      <c r="BGW254" s="171"/>
      <c r="BGX254" s="171"/>
      <c r="BGY254" s="171"/>
      <c r="BGZ254" s="171"/>
      <c r="BHA254" s="171"/>
      <c r="BHB254" s="171"/>
      <c r="BHC254" s="171"/>
      <c r="BHD254" s="171"/>
      <c r="BHE254" s="171"/>
      <c r="BHF254" s="171"/>
      <c r="BHG254" s="171"/>
      <c r="BHH254" s="171"/>
      <c r="BHI254" s="171"/>
      <c r="BHJ254" s="171"/>
      <c r="BHK254" s="171"/>
      <c r="BHL254" s="171"/>
      <c r="BHM254" s="171"/>
      <c r="BHN254" s="171"/>
      <c r="BHO254" s="171"/>
      <c r="BHP254" s="171"/>
      <c r="BHQ254" s="171"/>
      <c r="BHR254" s="171"/>
      <c r="BHS254" s="171"/>
      <c r="BHT254" s="171"/>
      <c r="BHU254" s="171"/>
      <c r="BHV254" s="171"/>
      <c r="BHW254" s="171"/>
      <c r="BHX254" s="171"/>
      <c r="BHY254" s="171"/>
      <c r="BHZ254" s="171"/>
      <c r="BIA254" s="171"/>
      <c r="BIB254" s="171"/>
      <c r="BIC254" s="171"/>
      <c r="BID254" s="171"/>
      <c r="BIE254" s="171"/>
      <c r="BIF254" s="171"/>
      <c r="BIG254" s="171"/>
      <c r="BIH254" s="171"/>
      <c r="BII254" s="171"/>
      <c r="BIJ254" s="171"/>
      <c r="BIK254" s="171"/>
      <c r="BIL254" s="171"/>
      <c r="BIM254" s="171"/>
      <c r="BIN254" s="171"/>
      <c r="BIO254" s="171"/>
      <c r="BIP254" s="171"/>
      <c r="BIQ254" s="171"/>
      <c r="BIR254" s="171"/>
      <c r="BIS254" s="171"/>
      <c r="BIT254" s="171"/>
      <c r="BIU254" s="171"/>
      <c r="BIV254" s="171"/>
      <c r="BIW254" s="171"/>
      <c r="BIX254" s="171"/>
      <c r="BIY254" s="171"/>
      <c r="BIZ254" s="171"/>
      <c r="BJA254" s="171"/>
      <c r="BJB254" s="171"/>
      <c r="BJC254" s="171"/>
      <c r="BJD254" s="171"/>
      <c r="BJE254" s="171"/>
      <c r="BJF254" s="171"/>
      <c r="BJG254" s="171"/>
      <c r="BJH254" s="171"/>
      <c r="BJI254" s="171"/>
      <c r="BJJ254" s="171"/>
      <c r="BJK254" s="171"/>
      <c r="BJL254" s="171"/>
      <c r="BJM254" s="171"/>
      <c r="BJN254" s="171"/>
      <c r="BJO254" s="171"/>
      <c r="BJP254" s="171"/>
      <c r="BJQ254" s="171"/>
      <c r="BJR254" s="171"/>
      <c r="BJS254" s="171"/>
      <c r="BJT254" s="171"/>
      <c r="BJU254" s="171"/>
      <c r="BJV254" s="171"/>
      <c r="BJW254" s="171"/>
      <c r="BJX254" s="171"/>
      <c r="BJY254" s="171"/>
      <c r="BJZ254" s="171"/>
      <c r="BKA254" s="171"/>
      <c r="BKB254" s="171"/>
      <c r="BKC254" s="171"/>
      <c r="BKD254" s="171"/>
      <c r="BKE254" s="171"/>
      <c r="BKF254" s="171"/>
      <c r="BKG254" s="171"/>
      <c r="BKH254" s="171"/>
      <c r="BKI254" s="171"/>
      <c r="BKJ254" s="171"/>
      <c r="BKK254" s="171"/>
      <c r="BKL254" s="171"/>
      <c r="BKM254" s="171"/>
      <c r="BKN254" s="171"/>
      <c r="BKO254" s="171"/>
      <c r="BKP254" s="171"/>
      <c r="BKQ254" s="171"/>
      <c r="BKR254" s="171"/>
      <c r="BKS254" s="171"/>
      <c r="BKT254" s="171"/>
      <c r="BKU254" s="171"/>
      <c r="BKV254" s="171"/>
      <c r="BKW254" s="171"/>
      <c r="BKX254" s="171"/>
      <c r="BKY254" s="171"/>
      <c r="BKZ254" s="171"/>
      <c r="BLA254" s="171"/>
      <c r="BLB254" s="171"/>
      <c r="BLC254" s="171"/>
      <c r="BLD254" s="171"/>
      <c r="BLE254" s="171"/>
      <c r="BLF254" s="171"/>
      <c r="BLG254" s="171"/>
      <c r="BLH254" s="171"/>
      <c r="BLI254" s="171"/>
      <c r="BLJ254" s="171"/>
      <c r="BLK254" s="171"/>
      <c r="BLL254" s="171"/>
      <c r="BLM254" s="171"/>
      <c r="BLN254" s="171"/>
      <c r="BLO254" s="171"/>
      <c r="BLP254" s="171"/>
      <c r="BLQ254" s="171"/>
      <c r="BLR254" s="171"/>
      <c r="BLS254" s="171"/>
      <c r="BLT254" s="171"/>
      <c r="BLU254" s="171"/>
      <c r="BLV254" s="171"/>
      <c r="BLW254" s="171"/>
      <c r="BLX254" s="171"/>
      <c r="BLY254" s="171"/>
      <c r="BLZ254" s="171"/>
      <c r="BMA254" s="171"/>
      <c r="BMB254" s="171"/>
      <c r="BMC254" s="171"/>
      <c r="BMD254" s="171"/>
      <c r="BME254" s="171"/>
      <c r="BMF254" s="171"/>
      <c r="BMG254" s="171"/>
      <c r="BMH254" s="171"/>
      <c r="BMI254" s="171"/>
      <c r="BMJ254" s="171"/>
      <c r="BMK254" s="171"/>
      <c r="BML254" s="171"/>
      <c r="BMM254" s="171"/>
      <c r="BMN254" s="171"/>
      <c r="BMO254" s="171"/>
      <c r="BMP254" s="171"/>
      <c r="BMQ254" s="171"/>
      <c r="BMR254" s="171"/>
      <c r="BMS254" s="171"/>
      <c r="BMT254" s="171"/>
      <c r="BMU254" s="171"/>
      <c r="BMV254" s="171"/>
      <c r="BMW254" s="171"/>
      <c r="BMX254" s="171"/>
      <c r="BMY254" s="171"/>
      <c r="BMZ254" s="171"/>
      <c r="BNA254" s="171"/>
      <c r="BNB254" s="171"/>
      <c r="BNC254" s="171"/>
      <c r="BND254" s="171"/>
      <c r="BNE254" s="171"/>
      <c r="BNF254" s="171"/>
      <c r="BNG254" s="171"/>
      <c r="BNH254" s="171"/>
      <c r="BNI254" s="171"/>
      <c r="BNJ254" s="171"/>
      <c r="BNK254" s="171"/>
      <c r="BNL254" s="171"/>
      <c r="BNM254" s="171"/>
      <c r="BNN254" s="171"/>
      <c r="BNO254" s="171"/>
      <c r="BNP254" s="171"/>
      <c r="BNQ254" s="171"/>
      <c r="BNR254" s="171"/>
      <c r="BNS254" s="171"/>
      <c r="BNT254" s="171"/>
      <c r="BNU254" s="171"/>
      <c r="BNV254" s="171"/>
      <c r="BNW254" s="171"/>
      <c r="BNX254" s="171"/>
      <c r="BNY254" s="171"/>
      <c r="BNZ254" s="171"/>
      <c r="BOA254" s="171"/>
      <c r="BOB254" s="171"/>
      <c r="BOC254" s="171"/>
      <c r="BOD254" s="171"/>
      <c r="BOE254" s="171"/>
      <c r="BOF254" s="171"/>
      <c r="BOG254" s="171"/>
      <c r="BOH254" s="171"/>
      <c r="BOI254" s="171"/>
      <c r="BOJ254" s="171"/>
      <c r="BOK254" s="171"/>
      <c r="BOL254" s="171"/>
      <c r="BOM254" s="171"/>
      <c r="BON254" s="171"/>
      <c r="BOO254" s="171"/>
      <c r="BOP254" s="171"/>
      <c r="BOQ254" s="171"/>
      <c r="BOR254" s="171"/>
      <c r="BOS254" s="171"/>
      <c r="BOT254" s="171"/>
      <c r="BOU254" s="171"/>
      <c r="BOV254" s="171"/>
      <c r="BOW254" s="171"/>
      <c r="BOX254" s="171"/>
      <c r="BOY254" s="171"/>
      <c r="BOZ254" s="171"/>
      <c r="BPA254" s="171"/>
      <c r="BPB254" s="171"/>
      <c r="BPC254" s="171"/>
      <c r="BPD254" s="171"/>
      <c r="BPE254" s="171"/>
      <c r="BPF254" s="171"/>
      <c r="BPG254" s="171"/>
      <c r="BPH254" s="171"/>
      <c r="BPI254" s="171"/>
      <c r="BPJ254" s="171"/>
      <c r="BPK254" s="171"/>
      <c r="BPL254" s="171"/>
      <c r="BPM254" s="171"/>
      <c r="BPN254" s="171"/>
      <c r="BPO254" s="171"/>
      <c r="BPP254" s="171"/>
      <c r="BPQ254" s="171"/>
      <c r="BPR254" s="171"/>
      <c r="BPS254" s="171"/>
      <c r="BPT254" s="171"/>
      <c r="BPU254" s="171"/>
      <c r="BPV254" s="171"/>
      <c r="BPW254" s="171"/>
      <c r="BPX254" s="171"/>
      <c r="BPY254" s="171"/>
      <c r="BPZ254" s="171"/>
      <c r="BQA254" s="171"/>
      <c r="BQB254" s="171"/>
      <c r="BQC254" s="171"/>
      <c r="BQD254" s="171"/>
      <c r="BQE254" s="171"/>
      <c r="BQF254" s="171"/>
      <c r="BQG254" s="171"/>
      <c r="BQH254" s="171"/>
      <c r="BQI254" s="171"/>
      <c r="BQJ254" s="171"/>
      <c r="BQK254" s="171"/>
      <c r="BQL254" s="171"/>
      <c r="BQM254" s="171"/>
      <c r="BQN254" s="171"/>
      <c r="BQO254" s="171"/>
      <c r="BQP254" s="171"/>
      <c r="BQQ254" s="171"/>
      <c r="BQR254" s="171"/>
      <c r="BQS254" s="171"/>
      <c r="BQT254" s="171"/>
      <c r="BQU254" s="171"/>
      <c r="BQV254" s="171"/>
      <c r="BQW254" s="171"/>
      <c r="BQX254" s="171"/>
      <c r="BQY254" s="171"/>
      <c r="BQZ254" s="171"/>
      <c r="BRA254" s="171"/>
      <c r="BRB254" s="171"/>
      <c r="BRC254" s="171"/>
      <c r="BRD254" s="171"/>
      <c r="BRE254" s="171"/>
      <c r="BRF254" s="171"/>
      <c r="BRG254" s="171"/>
      <c r="BRH254" s="171"/>
      <c r="BRI254" s="171"/>
      <c r="BRJ254" s="171"/>
      <c r="BRK254" s="171"/>
      <c r="BRL254" s="171"/>
      <c r="BRM254" s="171"/>
      <c r="BRN254" s="171"/>
      <c r="BRO254" s="171"/>
      <c r="BRP254" s="171"/>
      <c r="BRQ254" s="171"/>
      <c r="BRR254" s="171"/>
      <c r="BRS254" s="171"/>
      <c r="BRT254" s="171"/>
      <c r="BRU254" s="171"/>
      <c r="BRV254" s="171"/>
      <c r="BRW254" s="171"/>
      <c r="BRX254" s="171"/>
      <c r="BRY254" s="171"/>
      <c r="BRZ254" s="171"/>
      <c r="BSA254" s="171"/>
      <c r="BSB254" s="171"/>
      <c r="BSC254" s="171"/>
      <c r="BSD254" s="171"/>
      <c r="BSE254" s="171"/>
      <c r="BSF254" s="171"/>
      <c r="BSG254" s="171"/>
      <c r="BSH254" s="171"/>
      <c r="BSI254" s="171"/>
      <c r="BSJ254" s="171"/>
      <c r="BSK254" s="171"/>
      <c r="BSL254" s="171"/>
      <c r="BSM254" s="171"/>
      <c r="BSN254" s="171"/>
      <c r="BSO254" s="171"/>
      <c r="BSP254" s="171"/>
      <c r="BSQ254" s="171"/>
      <c r="BSR254" s="171"/>
      <c r="BSS254" s="171"/>
      <c r="BST254" s="171"/>
      <c r="BSU254" s="171"/>
      <c r="BSV254" s="171"/>
      <c r="BSW254" s="171"/>
      <c r="BSX254" s="171"/>
      <c r="BSY254" s="171"/>
      <c r="BSZ254" s="171"/>
      <c r="BTA254" s="171"/>
      <c r="BTB254" s="171"/>
      <c r="BTC254" s="171"/>
      <c r="BTD254" s="171"/>
      <c r="BTE254" s="171"/>
      <c r="BTF254" s="171"/>
      <c r="BTG254" s="171"/>
      <c r="BTH254" s="171"/>
      <c r="BTI254" s="171"/>
      <c r="BTJ254" s="171"/>
      <c r="BTK254" s="171"/>
      <c r="BTL254" s="171"/>
      <c r="BTM254" s="171"/>
      <c r="BTN254" s="171"/>
      <c r="BTO254" s="171"/>
      <c r="BTP254" s="171"/>
      <c r="BTQ254" s="171"/>
      <c r="BTR254" s="171"/>
      <c r="BTS254" s="171"/>
      <c r="BTT254" s="171"/>
      <c r="BTU254" s="171"/>
      <c r="BTV254" s="171"/>
      <c r="BTW254" s="171"/>
      <c r="BTX254" s="171"/>
      <c r="BTY254" s="171"/>
      <c r="BTZ254" s="171"/>
      <c r="BUA254" s="171"/>
      <c r="BUB254" s="171"/>
      <c r="BUC254" s="171"/>
      <c r="BUD254" s="171"/>
      <c r="BUE254" s="171"/>
      <c r="BUF254" s="171"/>
      <c r="BUG254" s="171"/>
      <c r="BUH254" s="171"/>
      <c r="BUI254" s="171"/>
      <c r="BUJ254" s="171"/>
      <c r="BUK254" s="171"/>
      <c r="BUL254" s="171"/>
      <c r="BUM254" s="171"/>
      <c r="BUN254" s="171"/>
      <c r="BUO254" s="171"/>
      <c r="BUP254" s="171"/>
      <c r="BUQ254" s="171"/>
      <c r="BUR254" s="171"/>
      <c r="BUS254" s="171"/>
      <c r="BUT254" s="171"/>
      <c r="BUU254" s="171"/>
      <c r="BUV254" s="171"/>
      <c r="BUW254" s="171"/>
      <c r="BUX254" s="171"/>
      <c r="BUY254" s="171"/>
      <c r="BUZ254" s="171"/>
      <c r="BVA254" s="171"/>
      <c r="BVB254" s="171"/>
      <c r="BVC254" s="171"/>
      <c r="BVD254" s="171"/>
      <c r="BVE254" s="171"/>
      <c r="BVF254" s="171"/>
      <c r="BVG254" s="171"/>
      <c r="BVH254" s="171"/>
      <c r="BVI254" s="171"/>
      <c r="BVJ254" s="171"/>
      <c r="BVK254" s="171"/>
      <c r="BVL254" s="171"/>
      <c r="BVM254" s="171"/>
      <c r="BVN254" s="171"/>
      <c r="BVO254" s="171"/>
      <c r="BVP254" s="171"/>
      <c r="BVQ254" s="171"/>
      <c r="BVR254" s="171"/>
      <c r="BVS254" s="171"/>
      <c r="BVT254" s="171"/>
      <c r="BVU254" s="171"/>
      <c r="BVV254" s="171"/>
      <c r="BVW254" s="171"/>
      <c r="BVX254" s="171"/>
      <c r="BVY254" s="171"/>
      <c r="BVZ254" s="171"/>
      <c r="BWA254" s="171"/>
      <c r="BWB254" s="171"/>
      <c r="BWC254" s="171"/>
      <c r="BWD254" s="171"/>
      <c r="BWE254" s="171"/>
      <c r="BWF254" s="171"/>
      <c r="BWG254" s="171"/>
      <c r="BWH254" s="171"/>
      <c r="BWI254" s="171"/>
      <c r="BWJ254" s="171"/>
      <c r="BWK254" s="171"/>
      <c r="BWL254" s="171"/>
      <c r="BWM254" s="171"/>
      <c r="BWN254" s="171"/>
      <c r="BWO254" s="171"/>
      <c r="BWP254" s="171"/>
      <c r="BWQ254" s="171"/>
      <c r="BWR254" s="171"/>
      <c r="BWS254" s="171"/>
      <c r="BWT254" s="171"/>
      <c r="BWU254" s="171"/>
      <c r="BWV254" s="171"/>
      <c r="BWW254" s="171"/>
      <c r="BWX254" s="171"/>
      <c r="BWY254" s="171"/>
      <c r="BWZ254" s="171"/>
      <c r="BXA254" s="171"/>
      <c r="BXB254" s="171"/>
      <c r="BXC254" s="171"/>
      <c r="BXD254" s="171"/>
      <c r="BXE254" s="171"/>
      <c r="BXF254" s="171"/>
      <c r="BXG254" s="171"/>
      <c r="BXH254" s="171"/>
      <c r="BXI254" s="171"/>
      <c r="BXJ254" s="171"/>
      <c r="BXK254" s="171"/>
      <c r="BXL254" s="171"/>
      <c r="BXM254" s="171"/>
      <c r="BXN254" s="171"/>
      <c r="BXO254" s="171"/>
      <c r="BXP254" s="171"/>
      <c r="BXQ254" s="171"/>
      <c r="BXR254" s="171"/>
      <c r="BXS254" s="171"/>
      <c r="BXT254" s="171"/>
      <c r="BXU254" s="171"/>
      <c r="BXV254" s="171"/>
      <c r="BXW254" s="171"/>
      <c r="BXX254" s="171"/>
      <c r="BXY254" s="171"/>
      <c r="BXZ254" s="171"/>
      <c r="BYA254" s="171"/>
      <c r="BYB254" s="171"/>
      <c r="BYC254" s="171"/>
      <c r="BYD254" s="171"/>
      <c r="BYE254" s="171"/>
      <c r="BYF254" s="171"/>
      <c r="BYG254" s="171"/>
      <c r="BYH254" s="171"/>
      <c r="BYI254" s="171"/>
      <c r="BYJ254" s="171"/>
      <c r="BYK254" s="171"/>
      <c r="BYL254" s="171"/>
      <c r="BYM254" s="171"/>
      <c r="BYN254" s="171"/>
      <c r="BYO254" s="171"/>
      <c r="BYP254" s="171"/>
      <c r="BYQ254" s="171"/>
      <c r="BYR254" s="171"/>
      <c r="BYS254" s="171"/>
      <c r="BYT254" s="171"/>
      <c r="BYU254" s="171"/>
      <c r="BYV254" s="171"/>
      <c r="BYW254" s="171"/>
      <c r="BYX254" s="171"/>
      <c r="BYY254" s="171"/>
      <c r="BYZ254" s="171"/>
      <c r="BZA254" s="171"/>
      <c r="BZB254" s="171"/>
      <c r="BZC254" s="171"/>
      <c r="BZD254" s="171"/>
      <c r="BZE254" s="171"/>
      <c r="BZF254" s="171"/>
      <c r="BZG254" s="171"/>
      <c r="BZH254" s="171"/>
      <c r="BZI254" s="171"/>
      <c r="BZJ254" s="171"/>
      <c r="BZK254" s="171"/>
      <c r="BZL254" s="171"/>
      <c r="BZM254" s="171"/>
      <c r="BZN254" s="171"/>
      <c r="BZO254" s="171"/>
      <c r="BZP254" s="171"/>
      <c r="BZQ254" s="171"/>
      <c r="BZR254" s="171"/>
      <c r="BZS254" s="171"/>
      <c r="BZT254" s="171"/>
      <c r="BZU254" s="171"/>
      <c r="BZV254" s="171"/>
      <c r="BZW254" s="171"/>
      <c r="BZX254" s="171"/>
      <c r="BZY254" s="171"/>
      <c r="BZZ254" s="171"/>
      <c r="CAA254" s="171"/>
      <c r="CAB254" s="171"/>
      <c r="CAC254" s="171"/>
      <c r="CAD254" s="171"/>
      <c r="CAE254" s="171"/>
      <c r="CAF254" s="171"/>
      <c r="CAG254" s="171"/>
      <c r="CAH254" s="171"/>
      <c r="CAI254" s="171"/>
      <c r="CAJ254" s="171"/>
      <c r="CAK254" s="171"/>
      <c r="CAL254" s="171"/>
      <c r="CAM254" s="171"/>
      <c r="CAN254" s="171"/>
      <c r="CAO254" s="171"/>
      <c r="CAP254" s="171"/>
      <c r="CAQ254" s="171"/>
      <c r="CAR254" s="171"/>
      <c r="CAS254" s="171"/>
      <c r="CAT254" s="171"/>
      <c r="CAU254" s="171"/>
      <c r="CAV254" s="171"/>
      <c r="CAW254" s="171"/>
      <c r="CAX254" s="171"/>
      <c r="CAY254" s="171"/>
      <c r="CAZ254" s="171"/>
      <c r="CBA254" s="171"/>
      <c r="CBB254" s="171"/>
      <c r="CBC254" s="171"/>
      <c r="CBD254" s="171"/>
      <c r="CBE254" s="171"/>
      <c r="CBF254" s="171"/>
      <c r="CBG254" s="171"/>
      <c r="CBH254" s="171"/>
      <c r="CBI254" s="171"/>
      <c r="CBJ254" s="171"/>
      <c r="CBK254" s="171"/>
      <c r="CBL254" s="171"/>
      <c r="CBM254" s="171"/>
      <c r="CBN254" s="171"/>
      <c r="CBO254" s="171"/>
      <c r="CBP254" s="171"/>
      <c r="CBQ254" s="171"/>
      <c r="CBR254" s="171"/>
      <c r="CBS254" s="171"/>
      <c r="CBT254" s="171"/>
      <c r="CBU254" s="171"/>
      <c r="CBV254" s="171"/>
      <c r="CBW254" s="171"/>
      <c r="CBX254" s="171"/>
      <c r="CBY254" s="171"/>
      <c r="CBZ254" s="171"/>
      <c r="CCA254" s="171"/>
      <c r="CCB254" s="171"/>
      <c r="CCC254" s="171"/>
      <c r="CCD254" s="171"/>
      <c r="CCE254" s="171"/>
      <c r="CCF254" s="171"/>
      <c r="CCG254" s="171"/>
      <c r="CCH254" s="171"/>
      <c r="CCI254" s="171"/>
      <c r="CCJ254" s="171"/>
      <c r="CCK254" s="171"/>
      <c r="CCL254" s="171"/>
      <c r="CCM254" s="171"/>
      <c r="CCN254" s="171"/>
      <c r="CCO254" s="171"/>
      <c r="CCP254" s="171"/>
      <c r="CCQ254" s="171"/>
      <c r="CCR254" s="171"/>
      <c r="CCS254" s="171"/>
      <c r="CCT254" s="171"/>
      <c r="CCU254" s="171"/>
      <c r="CCV254" s="171"/>
      <c r="CCW254" s="171"/>
      <c r="CCX254" s="171"/>
      <c r="CCY254" s="171"/>
      <c r="CCZ254" s="171"/>
      <c r="CDA254" s="171"/>
      <c r="CDB254" s="171"/>
      <c r="CDC254" s="171"/>
      <c r="CDD254" s="171"/>
      <c r="CDE254" s="171"/>
      <c r="CDF254" s="171"/>
      <c r="CDG254" s="171"/>
      <c r="CDH254" s="171"/>
      <c r="CDI254" s="171"/>
      <c r="CDJ254" s="171"/>
      <c r="CDK254" s="171"/>
      <c r="CDL254" s="171"/>
      <c r="CDM254" s="171"/>
      <c r="CDN254" s="171"/>
      <c r="CDO254" s="171"/>
      <c r="CDP254" s="171"/>
      <c r="CDQ254" s="171"/>
      <c r="CDR254" s="171"/>
      <c r="CDS254" s="171"/>
      <c r="CDT254" s="171"/>
      <c r="CDU254" s="171"/>
      <c r="CDV254" s="171"/>
      <c r="CDW254" s="171"/>
      <c r="CDX254" s="171"/>
      <c r="CDY254" s="171"/>
      <c r="CDZ254" s="171"/>
      <c r="CEA254" s="171"/>
      <c r="CEB254" s="171"/>
      <c r="CEC254" s="171"/>
      <c r="CED254" s="171"/>
      <c r="CEE254" s="171"/>
      <c r="CEF254" s="171"/>
      <c r="CEG254" s="171"/>
      <c r="CEH254" s="171"/>
      <c r="CEI254" s="171"/>
      <c r="CEJ254" s="171"/>
      <c r="CEK254" s="171"/>
      <c r="CEL254" s="171"/>
      <c r="CEM254" s="171"/>
      <c r="CEN254" s="171"/>
      <c r="CEO254" s="171"/>
      <c r="CEP254" s="171"/>
      <c r="CEQ254" s="171"/>
      <c r="CER254" s="171"/>
      <c r="CES254" s="171"/>
      <c r="CET254" s="171"/>
      <c r="CEU254" s="171"/>
      <c r="CEV254" s="171"/>
      <c r="CEW254" s="171"/>
      <c r="CEX254" s="171"/>
      <c r="CEY254" s="171"/>
      <c r="CEZ254" s="171"/>
      <c r="CFA254" s="171"/>
      <c r="CFB254" s="171"/>
      <c r="CFC254" s="171"/>
      <c r="CFD254" s="171"/>
      <c r="CFE254" s="171"/>
      <c r="CFF254" s="171"/>
      <c r="CFG254" s="171"/>
      <c r="CFH254" s="171"/>
      <c r="CFI254" s="171"/>
      <c r="CFJ254" s="171"/>
      <c r="CFK254" s="171"/>
      <c r="CFL254" s="171"/>
      <c r="CFM254" s="171"/>
      <c r="CFN254" s="171"/>
      <c r="CFO254" s="171"/>
      <c r="CFP254" s="171"/>
      <c r="CFQ254" s="171"/>
      <c r="CFR254" s="171"/>
      <c r="CFS254" s="171"/>
      <c r="CFT254" s="171"/>
      <c r="CFU254" s="171"/>
      <c r="CFV254" s="171"/>
      <c r="CFW254" s="171"/>
      <c r="CFX254" s="171"/>
      <c r="CFY254" s="171"/>
      <c r="CFZ254" s="171"/>
      <c r="CGA254" s="171"/>
      <c r="CGB254" s="171"/>
      <c r="CGC254" s="171"/>
      <c r="CGD254" s="171"/>
      <c r="CGE254" s="171"/>
      <c r="CGF254" s="171"/>
      <c r="CGG254" s="171"/>
      <c r="CGH254" s="171"/>
      <c r="CGI254" s="171"/>
      <c r="CGJ254" s="171"/>
      <c r="CGK254" s="171"/>
      <c r="CGL254" s="171"/>
      <c r="CGM254" s="171"/>
      <c r="CGN254" s="171"/>
      <c r="CGO254" s="171"/>
      <c r="CGP254" s="171"/>
      <c r="CGQ254" s="171"/>
      <c r="CGR254" s="171"/>
      <c r="CGS254" s="171"/>
      <c r="CGT254" s="171"/>
      <c r="CGU254" s="171"/>
      <c r="CGV254" s="171"/>
      <c r="CGW254" s="171"/>
      <c r="CGX254" s="171"/>
      <c r="CGY254" s="171"/>
      <c r="CGZ254" s="171"/>
      <c r="CHA254" s="171"/>
      <c r="CHB254" s="171"/>
      <c r="CHC254" s="171"/>
      <c r="CHD254" s="171"/>
      <c r="CHE254" s="171"/>
      <c r="CHF254" s="171"/>
      <c r="CHG254" s="171"/>
      <c r="CHH254" s="171"/>
      <c r="CHI254" s="171"/>
      <c r="CHJ254" s="171"/>
      <c r="CHK254" s="171"/>
      <c r="CHL254" s="171"/>
      <c r="CHM254" s="171"/>
      <c r="CHN254" s="171"/>
      <c r="CHO254" s="171"/>
      <c r="CHP254" s="171"/>
      <c r="CHQ254" s="171"/>
      <c r="CHR254" s="171"/>
      <c r="CHS254" s="171"/>
      <c r="CHT254" s="171"/>
      <c r="CHU254" s="171"/>
      <c r="CHV254" s="171"/>
      <c r="CHW254" s="171"/>
      <c r="CHX254" s="171"/>
      <c r="CHY254" s="171"/>
      <c r="CHZ254" s="171"/>
      <c r="CIA254" s="171"/>
      <c r="CIB254" s="171"/>
      <c r="CIC254" s="171"/>
      <c r="CID254" s="171"/>
      <c r="CIE254" s="171"/>
      <c r="CIF254" s="171"/>
      <c r="CIG254" s="171"/>
      <c r="CIH254" s="171"/>
      <c r="CII254" s="171"/>
      <c r="CIJ254" s="171"/>
      <c r="CIK254" s="171"/>
      <c r="CIL254" s="171"/>
      <c r="CIM254" s="171"/>
      <c r="CIN254" s="171"/>
      <c r="CIO254" s="171"/>
      <c r="CIP254" s="171"/>
      <c r="CIQ254" s="171"/>
      <c r="CIR254" s="171"/>
      <c r="CIS254" s="171"/>
      <c r="CIT254" s="171"/>
      <c r="CIU254" s="171"/>
      <c r="CIV254" s="171"/>
      <c r="CIW254" s="171"/>
      <c r="CIX254" s="171"/>
      <c r="CIY254" s="171"/>
      <c r="CIZ254" s="171"/>
      <c r="CJA254" s="171"/>
      <c r="CJB254" s="171"/>
      <c r="CJC254" s="171"/>
      <c r="CJD254" s="171"/>
      <c r="CJE254" s="171"/>
      <c r="CJF254" s="171"/>
      <c r="CJG254" s="171"/>
      <c r="CJH254" s="171"/>
      <c r="CJI254" s="171"/>
      <c r="CJJ254" s="171"/>
      <c r="CJK254" s="171"/>
      <c r="CJL254" s="171"/>
      <c r="CJM254" s="171"/>
      <c r="CJN254" s="171"/>
      <c r="CJO254" s="171"/>
      <c r="CJP254" s="171"/>
      <c r="CJQ254" s="171"/>
      <c r="CJR254" s="171"/>
      <c r="CJS254" s="171"/>
      <c r="CJT254" s="171"/>
      <c r="CJU254" s="171"/>
      <c r="CJV254" s="171"/>
      <c r="CJW254" s="171"/>
      <c r="CJX254" s="171"/>
      <c r="CJY254" s="171"/>
      <c r="CJZ254" s="171"/>
      <c r="CKA254" s="171"/>
      <c r="CKB254" s="171"/>
      <c r="CKC254" s="171"/>
      <c r="CKD254" s="171"/>
      <c r="CKE254" s="171"/>
      <c r="CKF254" s="171"/>
      <c r="CKG254" s="171"/>
      <c r="CKH254" s="171"/>
      <c r="CKI254" s="171"/>
      <c r="CKJ254" s="171"/>
      <c r="CKK254" s="171"/>
      <c r="CKL254" s="171"/>
      <c r="CKM254" s="171"/>
      <c r="CKN254" s="171"/>
      <c r="CKO254" s="171"/>
      <c r="CKP254" s="171"/>
      <c r="CKQ254" s="171"/>
      <c r="CKR254" s="171"/>
      <c r="CKS254" s="171"/>
      <c r="CKT254" s="171"/>
      <c r="CKU254" s="171"/>
      <c r="CKV254" s="171"/>
      <c r="CKW254" s="171"/>
      <c r="CKX254" s="171"/>
      <c r="CKY254" s="171"/>
      <c r="CKZ254" s="171"/>
      <c r="CLA254" s="171"/>
      <c r="CLB254" s="171"/>
      <c r="CLC254" s="171"/>
      <c r="CLD254" s="171"/>
      <c r="CLE254" s="171"/>
      <c r="CLF254" s="171"/>
      <c r="CLG254" s="171"/>
      <c r="CLH254" s="171"/>
      <c r="CLI254" s="171"/>
      <c r="CLJ254" s="171"/>
      <c r="CLK254" s="171"/>
      <c r="CLL254" s="171"/>
      <c r="CLM254" s="171"/>
      <c r="CLN254" s="171"/>
      <c r="CLO254" s="171"/>
      <c r="CLP254" s="171"/>
      <c r="CLQ254" s="171"/>
      <c r="CLR254" s="171"/>
      <c r="CLS254" s="171"/>
      <c r="CLT254" s="171"/>
      <c r="CLU254" s="171"/>
      <c r="CLV254" s="171"/>
      <c r="CLW254" s="171"/>
      <c r="CLX254" s="171"/>
      <c r="CLY254" s="171"/>
      <c r="CLZ254" s="171"/>
      <c r="CMA254" s="171"/>
      <c r="CMB254" s="171"/>
      <c r="CMC254" s="171"/>
      <c r="CMD254" s="171"/>
      <c r="CME254" s="171"/>
      <c r="CMF254" s="171"/>
      <c r="CMG254" s="171"/>
      <c r="CMH254" s="171"/>
      <c r="CMI254" s="171"/>
      <c r="CMJ254" s="171"/>
      <c r="CMK254" s="171"/>
      <c r="CML254" s="171"/>
      <c r="CMM254" s="171"/>
      <c r="CMN254" s="171"/>
      <c r="CMO254" s="171"/>
      <c r="CMP254" s="171"/>
      <c r="CMQ254" s="171"/>
      <c r="CMR254" s="171"/>
      <c r="CMS254" s="171"/>
      <c r="CMT254" s="171"/>
      <c r="CMU254" s="171"/>
      <c r="CMV254" s="171"/>
      <c r="CMW254" s="171"/>
      <c r="CMX254" s="171"/>
      <c r="CMY254" s="171"/>
      <c r="CMZ254" s="171"/>
      <c r="CNA254" s="171"/>
      <c r="CNB254" s="171"/>
      <c r="CNC254" s="171"/>
      <c r="CND254" s="171"/>
      <c r="CNE254" s="171"/>
      <c r="CNF254" s="171"/>
      <c r="CNG254" s="171"/>
      <c r="CNH254" s="171"/>
      <c r="CNI254" s="171"/>
      <c r="CNJ254" s="171"/>
      <c r="CNK254" s="171"/>
      <c r="CNL254" s="171"/>
      <c r="CNM254" s="171"/>
      <c r="CNN254" s="171"/>
      <c r="CNO254" s="171"/>
      <c r="CNP254" s="171"/>
      <c r="CNQ254" s="171"/>
      <c r="CNR254" s="171"/>
      <c r="CNS254" s="171"/>
      <c r="CNT254" s="171"/>
      <c r="CNU254" s="171"/>
      <c r="CNV254" s="171"/>
      <c r="CNW254" s="171"/>
      <c r="CNX254" s="171"/>
      <c r="CNY254" s="171"/>
      <c r="CNZ254" s="171"/>
      <c r="COA254" s="171"/>
      <c r="COB254" s="171"/>
      <c r="COC254" s="171"/>
      <c r="COD254" s="171"/>
      <c r="COE254" s="171"/>
      <c r="COF254" s="171"/>
      <c r="COG254" s="171"/>
      <c r="COH254" s="171"/>
      <c r="COI254" s="171"/>
      <c r="COJ254" s="171"/>
      <c r="COK254" s="171"/>
      <c r="COL254" s="171"/>
      <c r="COM254" s="171"/>
      <c r="CON254" s="171"/>
      <c r="COO254" s="171"/>
      <c r="COP254" s="171"/>
      <c r="COQ254" s="171"/>
      <c r="COR254" s="171"/>
      <c r="COS254" s="171"/>
      <c r="COT254" s="171"/>
      <c r="COU254" s="171"/>
      <c r="COV254" s="171"/>
      <c r="COW254" s="171"/>
      <c r="COX254" s="171"/>
      <c r="COY254" s="171"/>
      <c r="COZ254" s="171"/>
      <c r="CPA254" s="171"/>
      <c r="CPB254" s="171"/>
      <c r="CPC254" s="171"/>
      <c r="CPD254" s="171"/>
      <c r="CPE254" s="171"/>
      <c r="CPF254" s="171"/>
      <c r="CPG254" s="171"/>
      <c r="CPH254" s="171"/>
      <c r="CPI254" s="171"/>
      <c r="CPJ254" s="171"/>
      <c r="CPK254" s="171"/>
      <c r="CPL254" s="171"/>
      <c r="CPM254" s="171"/>
      <c r="CPN254" s="171"/>
      <c r="CPO254" s="171"/>
      <c r="CPP254" s="171"/>
      <c r="CPQ254" s="171"/>
      <c r="CPR254" s="171"/>
      <c r="CPS254" s="171"/>
      <c r="CPT254" s="171"/>
      <c r="CPU254" s="171"/>
      <c r="CPV254" s="171"/>
      <c r="CPW254" s="171"/>
      <c r="CPX254" s="171"/>
      <c r="CPY254" s="171"/>
      <c r="CPZ254" s="171"/>
      <c r="CQA254" s="171"/>
      <c r="CQB254" s="171"/>
      <c r="CQC254" s="171"/>
      <c r="CQD254" s="171"/>
      <c r="CQE254" s="171"/>
      <c r="CQF254" s="171"/>
      <c r="CQG254" s="171"/>
      <c r="CQH254" s="171"/>
      <c r="CQI254" s="171"/>
      <c r="CQJ254" s="171"/>
      <c r="CQK254" s="171"/>
      <c r="CQL254" s="171"/>
      <c r="CQM254" s="171"/>
      <c r="CQN254" s="171"/>
      <c r="CQO254" s="171"/>
      <c r="CQP254" s="171"/>
      <c r="CQQ254" s="171"/>
      <c r="CQR254" s="171"/>
      <c r="CQS254" s="171"/>
      <c r="CQT254" s="171"/>
      <c r="CQU254" s="171"/>
      <c r="CQV254" s="171"/>
      <c r="CQW254" s="171"/>
      <c r="CQX254" s="171"/>
      <c r="CQY254" s="171"/>
      <c r="CQZ254" s="171"/>
      <c r="CRA254" s="171"/>
      <c r="CRB254" s="171"/>
      <c r="CRC254" s="171"/>
      <c r="CRD254" s="171"/>
      <c r="CRE254" s="171"/>
      <c r="CRF254" s="171"/>
      <c r="CRG254" s="171"/>
      <c r="CRH254" s="171"/>
      <c r="CRI254" s="171"/>
      <c r="CRJ254" s="171"/>
      <c r="CRK254" s="171"/>
      <c r="CRL254" s="171"/>
      <c r="CRM254" s="171"/>
      <c r="CRN254" s="171"/>
      <c r="CRO254" s="171"/>
      <c r="CRP254" s="171"/>
      <c r="CRQ254" s="171"/>
      <c r="CRR254" s="171"/>
      <c r="CRS254" s="171"/>
      <c r="CRT254" s="171"/>
      <c r="CRU254" s="171"/>
      <c r="CRV254" s="171"/>
      <c r="CRW254" s="171"/>
      <c r="CRX254" s="171"/>
      <c r="CRY254" s="171"/>
      <c r="CRZ254" s="171"/>
      <c r="CSA254" s="171"/>
      <c r="CSB254" s="171"/>
      <c r="CSC254" s="171"/>
      <c r="CSD254" s="171"/>
      <c r="CSE254" s="171"/>
      <c r="CSF254" s="171"/>
      <c r="CSG254" s="171"/>
      <c r="CSH254" s="171"/>
      <c r="CSI254" s="171"/>
      <c r="CSJ254" s="171"/>
      <c r="CSK254" s="171"/>
      <c r="CSL254" s="171"/>
      <c r="CSM254" s="171"/>
      <c r="CSN254" s="171"/>
      <c r="CSO254" s="171"/>
      <c r="CSP254" s="171"/>
      <c r="CSQ254" s="171"/>
      <c r="CSR254" s="171"/>
      <c r="CSS254" s="171"/>
      <c r="CST254" s="171"/>
      <c r="CSU254" s="171"/>
      <c r="CSV254" s="171"/>
      <c r="CSW254" s="171"/>
      <c r="CSX254" s="171"/>
      <c r="CSY254" s="171"/>
      <c r="CSZ254" s="171"/>
      <c r="CTA254" s="171"/>
      <c r="CTB254" s="171"/>
      <c r="CTC254" s="171"/>
      <c r="CTD254" s="171"/>
      <c r="CTE254" s="171"/>
      <c r="CTF254" s="171"/>
      <c r="CTG254" s="171"/>
      <c r="CTH254" s="171"/>
      <c r="CTI254" s="171"/>
      <c r="CTJ254" s="171"/>
      <c r="CTK254" s="171"/>
      <c r="CTL254" s="171"/>
      <c r="CTM254" s="171"/>
      <c r="CTN254" s="171"/>
      <c r="CTO254" s="171"/>
      <c r="CTP254" s="171"/>
      <c r="CTQ254" s="171"/>
      <c r="CTR254" s="171"/>
      <c r="CTS254" s="171"/>
      <c r="CTT254" s="171"/>
      <c r="CTU254" s="171"/>
      <c r="CTV254" s="171"/>
      <c r="CTW254" s="171"/>
      <c r="CTX254" s="171"/>
      <c r="CTY254" s="171"/>
      <c r="CTZ254" s="171"/>
      <c r="CUA254" s="171"/>
      <c r="CUB254" s="171"/>
      <c r="CUC254" s="171"/>
      <c r="CUD254" s="171"/>
      <c r="CUE254" s="171"/>
      <c r="CUF254" s="171"/>
      <c r="CUG254" s="171"/>
      <c r="CUH254" s="171"/>
      <c r="CUI254" s="171"/>
      <c r="CUJ254" s="171"/>
      <c r="CUK254" s="171"/>
      <c r="CUL254" s="171"/>
      <c r="CUM254" s="171"/>
      <c r="CUN254" s="171"/>
      <c r="CUO254" s="171"/>
      <c r="CUP254" s="171"/>
      <c r="CUQ254" s="171"/>
      <c r="CUR254" s="171"/>
      <c r="CUS254" s="171"/>
      <c r="CUT254" s="171"/>
      <c r="CUU254" s="171"/>
      <c r="CUV254" s="171"/>
      <c r="CUW254" s="171"/>
      <c r="CUX254" s="171"/>
      <c r="CUY254" s="171"/>
      <c r="CUZ254" s="171"/>
      <c r="CVA254" s="171"/>
      <c r="CVB254" s="171"/>
      <c r="CVC254" s="171"/>
      <c r="CVD254" s="171"/>
      <c r="CVE254" s="171"/>
      <c r="CVF254" s="171"/>
      <c r="CVG254" s="171"/>
      <c r="CVH254" s="171"/>
      <c r="CVI254" s="171"/>
      <c r="CVJ254" s="171"/>
      <c r="CVK254" s="171"/>
      <c r="CVL254" s="171"/>
      <c r="CVM254" s="171"/>
      <c r="CVN254" s="171"/>
      <c r="CVO254" s="171"/>
      <c r="CVP254" s="171"/>
      <c r="CVQ254" s="171"/>
      <c r="CVR254" s="171"/>
      <c r="CVS254" s="171"/>
      <c r="CVT254" s="171"/>
      <c r="CVU254" s="171"/>
      <c r="CVV254" s="171"/>
      <c r="CVW254" s="171"/>
      <c r="CVX254" s="171"/>
      <c r="CVY254" s="171"/>
      <c r="CVZ254" s="171"/>
      <c r="CWA254" s="171"/>
      <c r="CWB254" s="171"/>
      <c r="CWC254" s="171"/>
      <c r="CWD254" s="171"/>
      <c r="CWE254" s="171"/>
      <c r="CWF254" s="171"/>
      <c r="CWG254" s="171"/>
      <c r="CWH254" s="171"/>
      <c r="CWI254" s="171"/>
      <c r="CWJ254" s="171"/>
      <c r="CWK254" s="171"/>
      <c r="CWL254" s="171"/>
      <c r="CWM254" s="171"/>
      <c r="CWN254" s="171"/>
      <c r="CWO254" s="171"/>
      <c r="CWP254" s="171"/>
      <c r="CWQ254" s="171"/>
      <c r="CWR254" s="171"/>
      <c r="CWS254" s="171"/>
      <c r="CWT254" s="171"/>
      <c r="CWU254" s="171"/>
      <c r="CWV254" s="171"/>
      <c r="CWW254" s="171"/>
      <c r="CWX254" s="171"/>
      <c r="CWY254" s="171"/>
      <c r="CWZ254" s="171"/>
      <c r="CXA254" s="171"/>
      <c r="CXB254" s="171"/>
      <c r="CXC254" s="171"/>
      <c r="CXD254" s="171"/>
      <c r="CXE254" s="171"/>
      <c r="CXF254" s="171"/>
      <c r="CXG254" s="171"/>
      <c r="CXH254" s="171"/>
      <c r="CXI254" s="171"/>
      <c r="CXJ254" s="171"/>
      <c r="CXK254" s="171"/>
      <c r="CXL254" s="171"/>
      <c r="CXM254" s="171"/>
      <c r="CXN254" s="171"/>
      <c r="CXO254" s="171"/>
      <c r="CXP254" s="171"/>
      <c r="CXQ254" s="171"/>
      <c r="CXR254" s="171"/>
      <c r="CXS254" s="171"/>
      <c r="CXT254" s="171"/>
      <c r="CXU254" s="171"/>
      <c r="CXV254" s="171"/>
      <c r="CXW254" s="171"/>
      <c r="CXX254" s="171"/>
      <c r="CXY254" s="171"/>
      <c r="CXZ254" s="171"/>
      <c r="CYA254" s="171"/>
      <c r="CYB254" s="171"/>
      <c r="CYC254" s="171"/>
      <c r="CYD254" s="171"/>
      <c r="CYE254" s="171"/>
      <c r="CYF254" s="171"/>
      <c r="CYG254" s="171"/>
      <c r="CYH254" s="171"/>
      <c r="CYI254" s="171"/>
      <c r="CYJ254" s="171"/>
      <c r="CYK254" s="171"/>
      <c r="CYL254" s="171"/>
      <c r="CYM254" s="171"/>
      <c r="CYN254" s="171"/>
      <c r="CYO254" s="171"/>
      <c r="CYP254" s="171"/>
      <c r="CYQ254" s="171"/>
      <c r="CYR254" s="171"/>
      <c r="CYS254" s="171"/>
      <c r="CYT254" s="171"/>
      <c r="CYU254" s="171"/>
      <c r="CYV254" s="171"/>
      <c r="CYW254" s="171"/>
      <c r="CYX254" s="171"/>
      <c r="CYY254" s="171"/>
      <c r="CYZ254" s="171"/>
      <c r="CZA254" s="171"/>
      <c r="CZB254" s="171"/>
      <c r="CZC254" s="171"/>
      <c r="CZD254" s="171"/>
      <c r="CZE254" s="171"/>
      <c r="CZF254" s="171"/>
      <c r="CZG254" s="171"/>
      <c r="CZH254" s="171"/>
      <c r="CZI254" s="171"/>
      <c r="CZJ254" s="171"/>
      <c r="CZK254" s="171"/>
      <c r="CZL254" s="171"/>
      <c r="CZM254" s="171"/>
      <c r="CZN254" s="171"/>
      <c r="CZO254" s="171"/>
      <c r="CZP254" s="171"/>
      <c r="CZQ254" s="171"/>
      <c r="CZR254" s="171"/>
      <c r="CZS254" s="171"/>
      <c r="CZT254" s="171"/>
      <c r="CZU254" s="171"/>
      <c r="CZV254" s="171"/>
      <c r="CZW254" s="171"/>
      <c r="CZX254" s="171"/>
      <c r="CZY254" s="171"/>
      <c r="CZZ254" s="171"/>
      <c r="DAA254" s="171"/>
      <c r="DAB254" s="171"/>
      <c r="DAC254" s="171"/>
      <c r="DAD254" s="171"/>
      <c r="DAE254" s="171"/>
      <c r="DAF254" s="171"/>
      <c r="DAG254" s="171"/>
      <c r="DAH254" s="171"/>
      <c r="DAI254" s="171"/>
      <c r="DAJ254" s="171"/>
      <c r="DAK254" s="171"/>
      <c r="DAL254" s="171"/>
      <c r="DAM254" s="171"/>
      <c r="DAN254" s="171"/>
      <c r="DAO254" s="171"/>
      <c r="DAP254" s="171"/>
      <c r="DAQ254" s="171"/>
      <c r="DAR254" s="171"/>
      <c r="DAS254" s="171"/>
      <c r="DAT254" s="171"/>
      <c r="DAU254" s="171"/>
      <c r="DAV254" s="171"/>
      <c r="DAW254" s="171"/>
      <c r="DAX254" s="171"/>
      <c r="DAY254" s="171"/>
      <c r="DAZ254" s="171"/>
      <c r="DBA254" s="171"/>
      <c r="DBB254" s="171"/>
      <c r="DBC254" s="171"/>
      <c r="DBD254" s="171"/>
      <c r="DBE254" s="171"/>
      <c r="DBF254" s="171"/>
      <c r="DBG254" s="171"/>
      <c r="DBH254" s="171"/>
      <c r="DBI254" s="171"/>
      <c r="DBJ254" s="171"/>
      <c r="DBK254" s="171"/>
      <c r="DBL254" s="171"/>
      <c r="DBM254" s="171"/>
      <c r="DBN254" s="171"/>
      <c r="DBO254" s="171"/>
      <c r="DBP254" s="171"/>
      <c r="DBQ254" s="171"/>
      <c r="DBR254" s="171"/>
      <c r="DBS254" s="171"/>
      <c r="DBT254" s="171"/>
      <c r="DBU254" s="171"/>
      <c r="DBV254" s="171"/>
      <c r="DBW254" s="171"/>
      <c r="DBX254" s="171"/>
      <c r="DBY254" s="171"/>
      <c r="DBZ254" s="171"/>
      <c r="DCA254" s="171"/>
      <c r="DCB254" s="171"/>
      <c r="DCC254" s="171"/>
      <c r="DCD254" s="171"/>
      <c r="DCE254" s="171"/>
      <c r="DCF254" s="171"/>
      <c r="DCG254" s="171"/>
      <c r="DCH254" s="171"/>
      <c r="DCI254" s="171"/>
      <c r="DCJ254" s="171"/>
      <c r="DCK254" s="171"/>
      <c r="DCL254" s="171"/>
      <c r="DCM254" s="171"/>
      <c r="DCN254" s="171"/>
      <c r="DCO254" s="171"/>
      <c r="DCP254" s="171"/>
      <c r="DCQ254" s="171"/>
      <c r="DCR254" s="171"/>
      <c r="DCS254" s="171"/>
      <c r="DCT254" s="171"/>
      <c r="DCU254" s="171"/>
      <c r="DCV254" s="171"/>
      <c r="DCW254" s="171"/>
      <c r="DCX254" s="171"/>
      <c r="DCY254" s="171"/>
      <c r="DCZ254" s="171"/>
      <c r="DDA254" s="171"/>
      <c r="DDB254" s="171"/>
      <c r="DDC254" s="171"/>
      <c r="DDD254" s="171"/>
      <c r="DDE254" s="171"/>
      <c r="DDF254" s="171"/>
      <c r="DDG254" s="171"/>
      <c r="DDH254" s="171"/>
      <c r="DDI254" s="171"/>
      <c r="DDJ254" s="171"/>
      <c r="DDK254" s="171"/>
      <c r="DDL254" s="171"/>
      <c r="DDM254" s="171"/>
      <c r="DDN254" s="171"/>
      <c r="DDO254" s="171"/>
      <c r="DDP254" s="171"/>
      <c r="DDQ254" s="171"/>
      <c r="DDR254" s="171"/>
      <c r="DDS254" s="171"/>
      <c r="DDT254" s="171"/>
      <c r="DDU254" s="171"/>
      <c r="DDV254" s="171"/>
      <c r="DDW254" s="171"/>
      <c r="DDX254" s="171"/>
      <c r="DDY254" s="171"/>
      <c r="DDZ254" s="171"/>
      <c r="DEA254" s="171"/>
      <c r="DEB254" s="171"/>
      <c r="DEC254" s="171"/>
      <c r="DED254" s="171"/>
      <c r="DEE254" s="171"/>
      <c r="DEF254" s="171"/>
      <c r="DEG254" s="171"/>
      <c r="DEH254" s="171"/>
      <c r="DEI254" s="171"/>
      <c r="DEJ254" s="171"/>
      <c r="DEK254" s="171"/>
      <c r="DEL254" s="171"/>
      <c r="DEM254" s="171"/>
      <c r="DEN254" s="171"/>
      <c r="DEO254" s="171"/>
      <c r="DEP254" s="171"/>
      <c r="DEQ254" s="171"/>
      <c r="DER254" s="171"/>
      <c r="DES254" s="171"/>
      <c r="DET254" s="171"/>
      <c r="DEU254" s="171"/>
      <c r="DEV254" s="171"/>
      <c r="DEW254" s="171"/>
      <c r="DEX254" s="171"/>
      <c r="DEY254" s="171"/>
      <c r="DEZ254" s="171"/>
      <c r="DFA254" s="171"/>
      <c r="DFB254" s="171"/>
      <c r="DFC254" s="171"/>
      <c r="DFD254" s="171"/>
      <c r="DFE254" s="171"/>
      <c r="DFF254" s="171"/>
      <c r="DFG254" s="171"/>
      <c r="DFH254" s="171"/>
      <c r="DFI254" s="171"/>
      <c r="DFJ254" s="171"/>
      <c r="DFK254" s="171"/>
      <c r="DFL254" s="171"/>
      <c r="DFM254" s="171"/>
      <c r="DFN254" s="171"/>
      <c r="DFO254" s="171"/>
      <c r="DFP254" s="171"/>
      <c r="DFQ254" s="171"/>
      <c r="DFR254" s="171"/>
      <c r="DFS254" s="171"/>
      <c r="DFT254" s="171"/>
      <c r="DFU254" s="171"/>
      <c r="DFV254" s="171"/>
      <c r="DFW254" s="171"/>
      <c r="DFX254" s="171"/>
      <c r="DFY254" s="171"/>
      <c r="DFZ254" s="171"/>
      <c r="DGA254" s="171"/>
      <c r="DGB254" s="171"/>
      <c r="DGC254" s="171"/>
      <c r="DGD254" s="171"/>
      <c r="DGE254" s="171"/>
      <c r="DGF254" s="171"/>
      <c r="DGG254" s="171"/>
      <c r="DGH254" s="171"/>
      <c r="DGI254" s="171"/>
      <c r="DGJ254" s="171"/>
      <c r="DGK254" s="171"/>
      <c r="DGL254" s="171"/>
      <c r="DGM254" s="171"/>
      <c r="DGN254" s="171"/>
      <c r="DGO254" s="171"/>
      <c r="DGP254" s="171"/>
      <c r="DGQ254" s="171"/>
      <c r="DGR254" s="171"/>
      <c r="DGS254" s="171"/>
      <c r="DGT254" s="171"/>
      <c r="DGU254" s="171"/>
      <c r="DGV254" s="171"/>
      <c r="DGW254" s="171"/>
      <c r="DGX254" s="171"/>
      <c r="DGY254" s="171"/>
      <c r="DGZ254" s="171"/>
      <c r="DHA254" s="171"/>
      <c r="DHB254" s="171"/>
      <c r="DHC254" s="171"/>
      <c r="DHD254" s="171"/>
      <c r="DHE254" s="171"/>
      <c r="DHF254" s="171"/>
      <c r="DHG254" s="171"/>
      <c r="DHH254" s="171"/>
      <c r="DHI254" s="171"/>
      <c r="DHJ254" s="171"/>
      <c r="DHK254" s="171"/>
      <c r="DHL254" s="171"/>
      <c r="DHM254" s="171"/>
      <c r="DHN254" s="171"/>
      <c r="DHO254" s="171"/>
      <c r="DHP254" s="171"/>
      <c r="DHQ254" s="171"/>
      <c r="DHR254" s="171"/>
      <c r="DHS254" s="171"/>
      <c r="DHT254" s="171"/>
      <c r="DHU254" s="171"/>
      <c r="DHV254" s="171"/>
      <c r="DHW254" s="171"/>
      <c r="DHX254" s="171"/>
      <c r="DHY254" s="171"/>
      <c r="DHZ254" s="171"/>
      <c r="DIA254" s="171"/>
      <c r="DIB254" s="171"/>
      <c r="DIC254" s="171"/>
      <c r="DID254" s="171"/>
      <c r="DIE254" s="171"/>
      <c r="DIF254" s="171"/>
      <c r="DIG254" s="171"/>
      <c r="DIH254" s="171"/>
      <c r="DII254" s="171"/>
      <c r="DIJ254" s="171"/>
      <c r="DIK254" s="171"/>
      <c r="DIL254" s="171"/>
      <c r="DIM254" s="171"/>
      <c r="DIN254" s="171"/>
      <c r="DIO254" s="171"/>
      <c r="DIP254" s="171"/>
      <c r="DIQ254" s="171"/>
      <c r="DIR254" s="171"/>
      <c r="DIS254" s="171"/>
      <c r="DIT254" s="171"/>
      <c r="DIU254" s="171"/>
      <c r="DIV254" s="171"/>
      <c r="DIW254" s="171"/>
      <c r="DIX254" s="171"/>
      <c r="DIY254" s="171"/>
      <c r="DIZ254" s="171"/>
      <c r="DJA254" s="171"/>
      <c r="DJB254" s="171"/>
      <c r="DJC254" s="171"/>
      <c r="DJD254" s="171"/>
      <c r="DJE254" s="171"/>
      <c r="DJF254" s="171"/>
      <c r="DJG254" s="171"/>
      <c r="DJH254" s="171"/>
      <c r="DJI254" s="171"/>
      <c r="DJJ254" s="171"/>
      <c r="DJK254" s="171"/>
      <c r="DJL254" s="171"/>
      <c r="DJM254" s="171"/>
      <c r="DJN254" s="171"/>
      <c r="DJO254" s="171"/>
      <c r="DJP254" s="171"/>
      <c r="DJQ254" s="171"/>
      <c r="DJR254" s="171"/>
      <c r="DJS254" s="171"/>
      <c r="DJT254" s="171"/>
      <c r="DJU254" s="171"/>
      <c r="DJV254" s="171"/>
      <c r="DJW254" s="171"/>
      <c r="DJX254" s="171"/>
      <c r="DJY254" s="171"/>
      <c r="DJZ254" s="171"/>
      <c r="DKA254" s="171"/>
      <c r="DKB254" s="171"/>
      <c r="DKC254" s="171"/>
      <c r="DKD254" s="171"/>
      <c r="DKE254" s="171"/>
      <c r="DKF254" s="171"/>
      <c r="DKG254" s="171"/>
      <c r="DKH254" s="171"/>
      <c r="DKI254" s="171"/>
      <c r="DKJ254" s="171"/>
      <c r="DKK254" s="171"/>
      <c r="DKL254" s="171"/>
      <c r="DKM254" s="171"/>
      <c r="DKN254" s="171"/>
      <c r="DKO254" s="171"/>
      <c r="DKP254" s="171"/>
      <c r="DKQ254" s="171"/>
      <c r="DKR254" s="171"/>
      <c r="DKS254" s="171"/>
      <c r="DKT254" s="171"/>
      <c r="DKU254" s="171"/>
      <c r="DKV254" s="171"/>
      <c r="DKW254" s="171"/>
      <c r="DKX254" s="171"/>
      <c r="DKY254" s="171"/>
      <c r="DKZ254" s="171"/>
      <c r="DLA254" s="171"/>
      <c r="DLB254" s="171"/>
      <c r="DLC254" s="171"/>
      <c r="DLD254" s="171"/>
      <c r="DLE254" s="171"/>
      <c r="DLF254" s="171"/>
      <c r="DLG254" s="171"/>
      <c r="DLH254" s="171"/>
      <c r="DLI254" s="171"/>
      <c r="DLJ254" s="171"/>
      <c r="DLK254" s="171"/>
      <c r="DLL254" s="171"/>
      <c r="DLM254" s="171"/>
      <c r="DLN254" s="171"/>
      <c r="DLO254" s="171"/>
      <c r="DLP254" s="171"/>
      <c r="DLQ254" s="171"/>
      <c r="DLR254" s="171"/>
      <c r="DLS254" s="171"/>
      <c r="DLT254" s="171"/>
      <c r="DLU254" s="171"/>
      <c r="DLV254" s="171"/>
      <c r="DLW254" s="171"/>
      <c r="DLX254" s="171"/>
      <c r="DLY254" s="171"/>
      <c r="DLZ254" s="171"/>
      <c r="DMA254" s="171"/>
      <c r="DMB254" s="171"/>
      <c r="DMC254" s="171"/>
      <c r="DMD254" s="171"/>
      <c r="DME254" s="171"/>
      <c r="DMF254" s="171"/>
      <c r="DMG254" s="171"/>
      <c r="DMH254" s="171"/>
      <c r="DMI254" s="171"/>
      <c r="DMJ254" s="171"/>
      <c r="DMK254" s="171"/>
      <c r="DML254" s="171"/>
      <c r="DMM254" s="171"/>
      <c r="DMN254" s="171"/>
      <c r="DMO254" s="171"/>
      <c r="DMP254" s="171"/>
      <c r="DMQ254" s="171"/>
      <c r="DMR254" s="171"/>
      <c r="DMS254" s="171"/>
      <c r="DMT254" s="171"/>
      <c r="DMU254" s="171"/>
      <c r="DMV254" s="171"/>
      <c r="DMW254" s="171"/>
      <c r="DMX254" s="171"/>
      <c r="DMY254" s="171"/>
      <c r="DMZ254" s="171"/>
      <c r="DNA254" s="171"/>
      <c r="DNB254" s="171"/>
      <c r="DNC254" s="171"/>
      <c r="DND254" s="171"/>
      <c r="DNE254" s="171"/>
      <c r="DNF254" s="171"/>
      <c r="DNG254" s="171"/>
      <c r="DNH254" s="171"/>
      <c r="DNI254" s="171"/>
      <c r="DNJ254" s="171"/>
      <c r="DNK254" s="171"/>
      <c r="DNL254" s="171"/>
      <c r="DNM254" s="171"/>
      <c r="DNN254" s="171"/>
      <c r="DNO254" s="171"/>
      <c r="DNP254" s="171"/>
      <c r="DNQ254" s="171"/>
      <c r="DNR254" s="171"/>
      <c r="DNS254" s="171"/>
      <c r="DNT254" s="171"/>
      <c r="DNU254" s="171"/>
      <c r="DNV254" s="171"/>
      <c r="DNW254" s="171"/>
      <c r="DNX254" s="171"/>
      <c r="DNY254" s="171"/>
      <c r="DNZ254" s="171"/>
      <c r="DOA254" s="171"/>
      <c r="DOB254" s="171"/>
      <c r="DOC254" s="171"/>
      <c r="DOD254" s="171"/>
      <c r="DOE254" s="171"/>
      <c r="DOF254" s="171"/>
      <c r="DOG254" s="171"/>
      <c r="DOH254" s="171"/>
      <c r="DOI254" s="171"/>
      <c r="DOJ254" s="171"/>
      <c r="DOK254" s="171"/>
      <c r="DOL254" s="171"/>
      <c r="DOM254" s="171"/>
      <c r="DON254" s="171"/>
      <c r="DOO254" s="171"/>
      <c r="DOP254" s="171"/>
      <c r="DOQ254" s="171"/>
      <c r="DOR254" s="171"/>
      <c r="DOS254" s="171"/>
      <c r="DOT254" s="171"/>
      <c r="DOU254" s="171"/>
      <c r="DOV254" s="171"/>
      <c r="DOW254" s="171"/>
      <c r="DOX254" s="171"/>
      <c r="DOY254" s="171"/>
      <c r="DOZ254" s="171"/>
      <c r="DPA254" s="171"/>
      <c r="DPB254" s="171"/>
      <c r="DPC254" s="171"/>
      <c r="DPD254" s="171"/>
      <c r="DPE254" s="171"/>
      <c r="DPF254" s="171"/>
      <c r="DPG254" s="171"/>
      <c r="DPH254" s="171"/>
      <c r="DPI254" s="171"/>
      <c r="DPJ254" s="171"/>
      <c r="DPK254" s="171"/>
      <c r="DPL254" s="171"/>
      <c r="DPM254" s="171"/>
      <c r="DPN254" s="171"/>
      <c r="DPO254" s="171"/>
      <c r="DPP254" s="171"/>
      <c r="DPQ254" s="171"/>
      <c r="DPR254" s="171"/>
      <c r="DPS254" s="171"/>
      <c r="DPT254" s="171"/>
      <c r="DPU254" s="171"/>
      <c r="DPV254" s="171"/>
      <c r="DPW254" s="171"/>
      <c r="DPX254" s="171"/>
      <c r="DPY254" s="171"/>
      <c r="DPZ254" s="171"/>
      <c r="DQA254" s="171"/>
      <c r="DQB254" s="171"/>
      <c r="DQC254" s="171"/>
      <c r="DQD254" s="171"/>
      <c r="DQE254" s="171"/>
      <c r="DQF254" s="171"/>
      <c r="DQG254" s="171"/>
      <c r="DQH254" s="171"/>
      <c r="DQI254" s="171"/>
      <c r="DQJ254" s="171"/>
      <c r="DQK254" s="171"/>
      <c r="DQL254" s="171"/>
      <c r="DQM254" s="171"/>
      <c r="DQN254" s="171"/>
      <c r="DQO254" s="171"/>
      <c r="DQP254" s="171"/>
      <c r="DQQ254" s="171"/>
      <c r="DQR254" s="171"/>
      <c r="DQS254" s="171"/>
      <c r="DQT254" s="171"/>
      <c r="DQU254" s="171"/>
      <c r="DQV254" s="171"/>
      <c r="DQW254" s="171"/>
      <c r="DQX254" s="171"/>
      <c r="DQY254" s="171"/>
      <c r="DQZ254" s="171"/>
      <c r="DRA254" s="171"/>
      <c r="DRB254" s="171"/>
      <c r="DRC254" s="171"/>
      <c r="DRD254" s="171"/>
      <c r="DRE254" s="171"/>
      <c r="DRF254" s="171"/>
      <c r="DRG254" s="171"/>
      <c r="DRH254" s="171"/>
      <c r="DRI254" s="171"/>
      <c r="DRJ254" s="171"/>
      <c r="DRK254" s="171"/>
      <c r="DRL254" s="171"/>
      <c r="DRM254" s="171"/>
      <c r="DRN254" s="171"/>
      <c r="DRO254" s="171"/>
      <c r="DRP254" s="171"/>
      <c r="DRQ254" s="171"/>
      <c r="DRR254" s="171"/>
      <c r="DRS254" s="171"/>
      <c r="DRT254" s="171"/>
      <c r="DRU254" s="171"/>
      <c r="DRV254" s="171"/>
      <c r="DRW254" s="171"/>
      <c r="DRX254" s="171"/>
      <c r="DRY254" s="171"/>
      <c r="DRZ254" s="171"/>
      <c r="DSA254" s="171"/>
      <c r="DSB254" s="171"/>
      <c r="DSC254" s="171"/>
      <c r="DSD254" s="171"/>
      <c r="DSE254" s="171"/>
      <c r="DSF254" s="171"/>
      <c r="DSG254" s="171"/>
      <c r="DSH254" s="171"/>
      <c r="DSI254" s="171"/>
      <c r="DSJ254" s="171"/>
      <c r="DSK254" s="171"/>
      <c r="DSL254" s="171"/>
      <c r="DSM254" s="171"/>
      <c r="DSN254" s="171"/>
      <c r="DSO254" s="171"/>
      <c r="DSP254" s="171"/>
      <c r="DSQ254" s="171"/>
      <c r="DSR254" s="171"/>
      <c r="DSS254" s="171"/>
      <c r="DST254" s="171"/>
      <c r="DSU254" s="171"/>
      <c r="DSV254" s="171"/>
      <c r="DSW254" s="171"/>
      <c r="DSX254" s="171"/>
      <c r="DSY254" s="171"/>
      <c r="DSZ254" s="171"/>
      <c r="DTA254" s="171"/>
      <c r="DTB254" s="171"/>
      <c r="DTC254" s="171"/>
      <c r="DTD254" s="171"/>
      <c r="DTE254" s="171"/>
      <c r="DTF254" s="171"/>
      <c r="DTG254" s="171"/>
      <c r="DTH254" s="171"/>
      <c r="DTI254" s="171"/>
      <c r="DTJ254" s="171"/>
      <c r="DTK254" s="171"/>
      <c r="DTL254" s="171"/>
      <c r="DTM254" s="171"/>
      <c r="DTN254" s="171"/>
      <c r="DTO254" s="171"/>
      <c r="DTP254" s="171"/>
      <c r="DTQ254" s="171"/>
      <c r="DTR254" s="171"/>
      <c r="DTS254" s="171"/>
      <c r="DTT254" s="171"/>
      <c r="DTU254" s="171"/>
      <c r="DTV254" s="171"/>
      <c r="DTW254" s="171"/>
      <c r="DTX254" s="171"/>
      <c r="DTY254" s="171"/>
      <c r="DTZ254" s="171"/>
      <c r="DUA254" s="171"/>
      <c r="DUB254" s="171"/>
      <c r="DUC254" s="171"/>
      <c r="DUD254" s="171"/>
      <c r="DUE254" s="171"/>
      <c r="DUF254" s="171"/>
      <c r="DUG254" s="171"/>
      <c r="DUH254" s="171"/>
      <c r="DUI254" s="171"/>
      <c r="DUJ254" s="171"/>
      <c r="DUK254" s="171"/>
      <c r="DUL254" s="171"/>
      <c r="DUM254" s="171"/>
      <c r="DUN254" s="171"/>
      <c r="DUO254" s="171"/>
      <c r="DUP254" s="171"/>
      <c r="DUQ254" s="171"/>
      <c r="DUR254" s="171"/>
      <c r="DUS254" s="171"/>
      <c r="DUT254" s="171"/>
      <c r="DUU254" s="171"/>
      <c r="DUV254" s="171"/>
      <c r="DUW254" s="171"/>
      <c r="DUX254" s="171"/>
      <c r="DUY254" s="171"/>
      <c r="DUZ254" s="171"/>
      <c r="DVA254" s="171"/>
      <c r="DVB254" s="171"/>
      <c r="DVC254" s="171"/>
      <c r="DVD254" s="171"/>
      <c r="DVE254" s="171"/>
      <c r="DVF254" s="171"/>
      <c r="DVG254" s="171"/>
      <c r="DVH254" s="171"/>
      <c r="DVI254" s="171"/>
      <c r="DVJ254" s="171"/>
      <c r="DVK254" s="171"/>
      <c r="DVL254" s="171"/>
      <c r="DVM254" s="171"/>
      <c r="DVN254" s="171"/>
      <c r="DVO254" s="171"/>
      <c r="DVP254" s="171"/>
      <c r="DVQ254" s="171"/>
      <c r="DVR254" s="171"/>
      <c r="DVS254" s="171"/>
      <c r="DVT254" s="171"/>
      <c r="DVU254" s="171"/>
      <c r="DVV254" s="171"/>
      <c r="DVW254" s="171"/>
      <c r="DVX254" s="171"/>
      <c r="DVY254" s="171"/>
      <c r="DVZ254" s="171"/>
      <c r="DWA254" s="171"/>
      <c r="DWB254" s="171"/>
      <c r="DWC254" s="171"/>
      <c r="DWD254" s="171"/>
      <c r="DWE254" s="171"/>
      <c r="DWF254" s="171"/>
      <c r="DWG254" s="171"/>
      <c r="DWH254" s="171"/>
      <c r="DWI254" s="171"/>
      <c r="DWJ254" s="171"/>
      <c r="DWK254" s="171"/>
      <c r="DWL254" s="171"/>
      <c r="DWM254" s="171"/>
      <c r="DWN254" s="171"/>
      <c r="DWO254" s="171"/>
      <c r="DWP254" s="171"/>
      <c r="DWQ254" s="171"/>
      <c r="DWR254" s="171"/>
      <c r="DWS254" s="171"/>
      <c r="DWT254" s="171"/>
      <c r="DWU254" s="171"/>
      <c r="DWV254" s="171"/>
      <c r="DWW254" s="171"/>
      <c r="DWX254" s="171"/>
      <c r="DWY254" s="171"/>
      <c r="DWZ254" s="171"/>
      <c r="DXA254" s="171"/>
      <c r="DXB254" s="171"/>
      <c r="DXC254" s="171"/>
      <c r="DXD254" s="171"/>
      <c r="DXE254" s="171"/>
      <c r="DXF254" s="171"/>
      <c r="DXG254" s="171"/>
      <c r="DXH254" s="171"/>
      <c r="DXI254" s="171"/>
      <c r="DXJ254" s="171"/>
      <c r="DXK254" s="171"/>
      <c r="DXL254" s="171"/>
      <c r="DXM254" s="171"/>
      <c r="DXN254" s="171"/>
      <c r="DXO254" s="171"/>
      <c r="DXP254" s="171"/>
      <c r="DXQ254" s="171"/>
      <c r="DXR254" s="171"/>
      <c r="DXS254" s="171"/>
      <c r="DXT254" s="171"/>
      <c r="DXU254" s="171"/>
      <c r="DXV254" s="171"/>
      <c r="DXW254" s="171"/>
      <c r="DXX254" s="171"/>
      <c r="DXY254" s="171"/>
      <c r="DXZ254" s="171"/>
      <c r="DYA254" s="171"/>
      <c r="DYB254" s="171"/>
      <c r="DYC254" s="171"/>
      <c r="DYD254" s="171"/>
      <c r="DYE254" s="171"/>
      <c r="DYF254" s="171"/>
      <c r="DYG254" s="171"/>
      <c r="DYH254" s="171"/>
      <c r="DYI254" s="171"/>
      <c r="DYJ254" s="171"/>
      <c r="DYK254" s="171"/>
      <c r="DYL254" s="171"/>
      <c r="DYM254" s="171"/>
      <c r="DYN254" s="171"/>
      <c r="DYO254" s="171"/>
      <c r="DYP254" s="171"/>
      <c r="DYQ254" s="171"/>
      <c r="DYR254" s="171"/>
      <c r="DYS254" s="171"/>
      <c r="DYT254" s="171"/>
      <c r="DYU254" s="171"/>
      <c r="DYV254" s="171"/>
      <c r="DYW254" s="171"/>
      <c r="DYX254" s="171"/>
      <c r="DYY254" s="171"/>
      <c r="DYZ254" s="171"/>
      <c r="DZA254" s="171"/>
      <c r="DZB254" s="171"/>
      <c r="DZC254" s="171"/>
      <c r="DZD254" s="171"/>
      <c r="DZE254" s="171"/>
      <c r="DZF254" s="171"/>
      <c r="DZG254" s="171"/>
      <c r="DZH254" s="171"/>
      <c r="DZI254" s="171"/>
      <c r="DZJ254" s="171"/>
      <c r="DZK254" s="171"/>
      <c r="DZL254" s="171"/>
      <c r="DZM254" s="171"/>
      <c r="DZN254" s="171"/>
      <c r="DZO254" s="171"/>
      <c r="DZP254" s="171"/>
      <c r="DZQ254" s="171"/>
      <c r="DZR254" s="171"/>
      <c r="DZS254" s="171"/>
      <c r="DZT254" s="171"/>
      <c r="DZU254" s="171"/>
      <c r="DZV254" s="171"/>
      <c r="DZW254" s="171"/>
      <c r="DZX254" s="171"/>
      <c r="DZY254" s="171"/>
      <c r="DZZ254" s="171"/>
      <c r="EAA254" s="171"/>
      <c r="EAB254" s="171"/>
      <c r="EAC254" s="171"/>
      <c r="EAD254" s="171"/>
      <c r="EAE254" s="171"/>
      <c r="EAF254" s="171"/>
      <c r="EAG254" s="171"/>
      <c r="EAH254" s="171"/>
      <c r="EAI254" s="171"/>
      <c r="EAJ254" s="171"/>
      <c r="EAK254" s="171"/>
      <c r="EAL254" s="171"/>
      <c r="EAM254" s="171"/>
      <c r="EAN254" s="171"/>
      <c r="EAO254" s="171"/>
      <c r="EAP254" s="171"/>
      <c r="EAQ254" s="171"/>
      <c r="EAR254" s="171"/>
      <c r="EAS254" s="171"/>
      <c r="EAT254" s="171"/>
      <c r="EAU254" s="171"/>
      <c r="EAV254" s="171"/>
      <c r="EAW254" s="171"/>
      <c r="EAX254" s="171"/>
      <c r="EAY254" s="171"/>
      <c r="EAZ254" s="171"/>
      <c r="EBA254" s="171"/>
      <c r="EBB254" s="171"/>
      <c r="EBC254" s="171"/>
      <c r="EBD254" s="171"/>
      <c r="EBE254" s="171"/>
      <c r="EBF254" s="171"/>
      <c r="EBG254" s="171"/>
      <c r="EBH254" s="171"/>
      <c r="EBI254" s="171"/>
      <c r="EBJ254" s="171"/>
      <c r="EBK254" s="171"/>
      <c r="EBL254" s="171"/>
      <c r="EBM254" s="171"/>
      <c r="EBN254" s="171"/>
      <c r="EBO254" s="171"/>
      <c r="EBP254" s="171"/>
      <c r="EBQ254" s="171"/>
      <c r="EBR254" s="171"/>
      <c r="EBS254" s="171"/>
      <c r="EBT254" s="171"/>
      <c r="EBU254" s="171"/>
      <c r="EBV254" s="171"/>
      <c r="EBW254" s="171"/>
      <c r="EBX254" s="171"/>
      <c r="EBY254" s="171"/>
      <c r="EBZ254" s="171"/>
      <c r="ECA254" s="171"/>
      <c r="ECB254" s="171"/>
      <c r="ECC254" s="171"/>
      <c r="ECD254" s="171"/>
      <c r="ECE254" s="171"/>
      <c r="ECF254" s="171"/>
      <c r="ECG254" s="171"/>
      <c r="ECH254" s="171"/>
      <c r="ECI254" s="171"/>
      <c r="ECJ254" s="171"/>
      <c r="ECK254" s="171"/>
      <c r="ECL254" s="171"/>
      <c r="ECM254" s="171"/>
      <c r="ECN254" s="171"/>
      <c r="ECO254" s="171"/>
      <c r="ECP254" s="171"/>
      <c r="ECQ254" s="171"/>
      <c r="ECR254" s="171"/>
      <c r="ECS254" s="171"/>
      <c r="ECT254" s="171"/>
      <c r="ECU254" s="171"/>
      <c r="ECV254" s="171"/>
      <c r="ECW254" s="171"/>
      <c r="ECX254" s="171"/>
      <c r="ECY254" s="171"/>
      <c r="ECZ254" s="171"/>
      <c r="EDA254" s="171"/>
      <c r="EDB254" s="171"/>
      <c r="EDC254" s="171"/>
      <c r="EDD254" s="171"/>
      <c r="EDE254" s="171"/>
      <c r="EDF254" s="171"/>
      <c r="EDG254" s="171"/>
      <c r="EDH254" s="171"/>
      <c r="EDI254" s="171"/>
      <c r="EDJ254" s="171"/>
      <c r="EDK254" s="171"/>
      <c r="EDL254" s="171"/>
      <c r="EDM254" s="171"/>
      <c r="EDN254" s="171"/>
      <c r="EDO254" s="171"/>
      <c r="EDP254" s="171"/>
      <c r="EDQ254" s="171"/>
      <c r="EDR254" s="171"/>
      <c r="EDS254" s="171"/>
      <c r="EDT254" s="171"/>
      <c r="EDU254" s="171"/>
      <c r="EDV254" s="171"/>
      <c r="EDW254" s="171"/>
      <c r="EDX254" s="171"/>
      <c r="EDY254" s="171"/>
      <c r="EDZ254" s="171"/>
      <c r="EEA254" s="171"/>
      <c r="EEB254" s="171"/>
      <c r="EEC254" s="171"/>
      <c r="EED254" s="171"/>
      <c r="EEE254" s="171"/>
      <c r="EEF254" s="171"/>
      <c r="EEG254" s="171"/>
      <c r="EEH254" s="171"/>
      <c r="EEI254" s="171"/>
      <c r="EEJ254" s="171"/>
      <c r="EEK254" s="171"/>
      <c r="EEL254" s="171"/>
      <c r="EEM254" s="171"/>
      <c r="EEN254" s="171"/>
      <c r="EEO254" s="171"/>
      <c r="EEP254" s="171"/>
      <c r="EEQ254" s="171"/>
      <c r="EER254" s="171"/>
      <c r="EES254" s="171"/>
      <c r="EET254" s="171"/>
      <c r="EEU254" s="171"/>
      <c r="EEV254" s="171"/>
      <c r="EEW254" s="171"/>
      <c r="EEX254" s="171"/>
      <c r="EEY254" s="171"/>
      <c r="EEZ254" s="171"/>
      <c r="EFA254" s="171"/>
      <c r="EFB254" s="171"/>
      <c r="EFC254" s="171"/>
      <c r="EFD254" s="171"/>
      <c r="EFE254" s="171"/>
      <c r="EFF254" s="171"/>
      <c r="EFG254" s="171"/>
      <c r="EFH254" s="171"/>
      <c r="EFI254" s="171"/>
      <c r="EFJ254" s="171"/>
      <c r="EFK254" s="171"/>
      <c r="EFL254" s="171"/>
      <c r="EFM254" s="171"/>
      <c r="EFN254" s="171"/>
      <c r="EFO254" s="171"/>
      <c r="EFP254" s="171"/>
      <c r="EFQ254" s="171"/>
      <c r="EFR254" s="171"/>
      <c r="EFS254" s="171"/>
      <c r="EFT254" s="171"/>
      <c r="EFU254" s="171"/>
      <c r="EFV254" s="171"/>
      <c r="EFW254" s="171"/>
      <c r="EFX254" s="171"/>
      <c r="EFY254" s="171"/>
      <c r="EFZ254" s="171"/>
      <c r="EGA254" s="171"/>
      <c r="EGB254" s="171"/>
      <c r="EGC254" s="171"/>
      <c r="EGD254" s="171"/>
      <c r="EGE254" s="171"/>
      <c r="EGF254" s="171"/>
      <c r="EGG254" s="171"/>
      <c r="EGH254" s="171"/>
      <c r="EGI254" s="171"/>
      <c r="EGJ254" s="171"/>
      <c r="EGK254" s="171"/>
      <c r="EGL254" s="171"/>
      <c r="EGM254" s="171"/>
      <c r="EGN254" s="171"/>
      <c r="EGO254" s="171"/>
      <c r="EGP254" s="171"/>
      <c r="EGQ254" s="171"/>
      <c r="EGR254" s="171"/>
      <c r="EGS254" s="171"/>
      <c r="EGT254" s="171"/>
      <c r="EGU254" s="171"/>
      <c r="EGV254" s="171"/>
      <c r="EGW254" s="171"/>
      <c r="EGX254" s="171"/>
      <c r="EGY254" s="171"/>
      <c r="EGZ254" s="171"/>
      <c r="EHA254" s="171"/>
      <c r="EHB254" s="171"/>
      <c r="EHC254" s="171"/>
      <c r="EHD254" s="171"/>
      <c r="EHE254" s="171"/>
      <c r="EHF254" s="171"/>
      <c r="EHG254" s="171"/>
      <c r="EHH254" s="171"/>
      <c r="EHI254" s="171"/>
      <c r="EHJ254" s="171"/>
      <c r="EHK254" s="171"/>
      <c r="EHL254" s="171"/>
      <c r="EHM254" s="171"/>
      <c r="EHN254" s="171"/>
      <c r="EHO254" s="171"/>
      <c r="EHP254" s="171"/>
      <c r="EHQ254" s="171"/>
      <c r="EHR254" s="171"/>
      <c r="EHS254" s="171"/>
      <c r="EHT254" s="171"/>
      <c r="EHU254" s="171"/>
      <c r="EHV254" s="171"/>
      <c r="EHW254" s="171"/>
      <c r="EHX254" s="171"/>
      <c r="EHY254" s="171"/>
      <c r="EHZ254" s="171"/>
      <c r="EIA254" s="171"/>
      <c r="EIB254" s="171"/>
      <c r="EIC254" s="171"/>
      <c r="EID254" s="171"/>
      <c r="EIE254" s="171"/>
      <c r="EIF254" s="171"/>
      <c r="EIG254" s="171"/>
      <c r="EIH254" s="171"/>
      <c r="EII254" s="171"/>
      <c r="EIJ254" s="171"/>
      <c r="EIK254" s="171"/>
      <c r="EIL254" s="171"/>
      <c r="EIM254" s="171"/>
      <c r="EIN254" s="171"/>
      <c r="EIO254" s="171"/>
      <c r="EIP254" s="171"/>
      <c r="EIQ254" s="171"/>
      <c r="EIR254" s="171"/>
      <c r="EIS254" s="171"/>
      <c r="EIT254" s="171"/>
      <c r="EIU254" s="171"/>
      <c r="EIV254" s="171"/>
      <c r="EIW254" s="171"/>
      <c r="EIX254" s="171"/>
      <c r="EIY254" s="171"/>
      <c r="EIZ254" s="171"/>
      <c r="EJA254" s="171"/>
      <c r="EJB254" s="171"/>
      <c r="EJC254" s="171"/>
      <c r="EJD254" s="171"/>
      <c r="EJE254" s="171"/>
      <c r="EJF254" s="171"/>
      <c r="EJG254" s="171"/>
      <c r="EJH254" s="171"/>
      <c r="EJI254" s="171"/>
      <c r="EJJ254" s="171"/>
      <c r="EJK254" s="171"/>
      <c r="EJL254" s="171"/>
      <c r="EJM254" s="171"/>
      <c r="EJN254" s="171"/>
      <c r="EJO254" s="171"/>
      <c r="EJP254" s="171"/>
      <c r="EJQ254" s="171"/>
      <c r="EJR254" s="171"/>
      <c r="EJS254" s="171"/>
      <c r="EJT254" s="171"/>
      <c r="EJU254" s="171"/>
      <c r="EJV254" s="171"/>
      <c r="EJW254" s="171"/>
      <c r="EJX254" s="171"/>
      <c r="EJY254" s="171"/>
      <c r="EJZ254" s="171"/>
      <c r="EKA254" s="171"/>
      <c r="EKB254" s="171"/>
      <c r="EKC254" s="171"/>
      <c r="EKD254" s="171"/>
      <c r="EKE254" s="171"/>
      <c r="EKF254" s="171"/>
      <c r="EKG254" s="171"/>
      <c r="EKH254" s="171"/>
      <c r="EKI254" s="171"/>
      <c r="EKJ254" s="171"/>
      <c r="EKK254" s="171"/>
      <c r="EKL254" s="171"/>
      <c r="EKM254" s="171"/>
      <c r="EKN254" s="171"/>
      <c r="EKO254" s="171"/>
      <c r="EKP254" s="171"/>
      <c r="EKQ254" s="171"/>
      <c r="EKR254" s="171"/>
      <c r="EKS254" s="171"/>
      <c r="EKT254" s="171"/>
      <c r="EKU254" s="171"/>
      <c r="EKV254" s="171"/>
      <c r="EKW254" s="171"/>
      <c r="EKX254" s="171"/>
      <c r="EKY254" s="171"/>
      <c r="EKZ254" s="171"/>
      <c r="ELA254" s="171"/>
      <c r="ELB254" s="171"/>
      <c r="ELC254" s="171"/>
      <c r="ELD254" s="171"/>
      <c r="ELE254" s="171"/>
      <c r="ELF254" s="171"/>
      <c r="ELG254" s="171"/>
      <c r="ELH254" s="171"/>
      <c r="ELI254" s="171"/>
      <c r="ELJ254" s="171"/>
      <c r="ELK254" s="171"/>
      <c r="ELL254" s="171"/>
      <c r="ELM254" s="171"/>
      <c r="ELN254" s="171"/>
      <c r="ELO254" s="171"/>
      <c r="ELP254" s="171"/>
      <c r="ELQ254" s="171"/>
      <c r="ELR254" s="171"/>
      <c r="ELS254" s="171"/>
      <c r="ELT254" s="171"/>
      <c r="ELU254" s="171"/>
      <c r="ELV254" s="171"/>
      <c r="ELW254" s="171"/>
      <c r="ELX254" s="171"/>
      <c r="ELY254" s="171"/>
      <c r="ELZ254" s="171"/>
      <c r="EMA254" s="171"/>
      <c r="EMB254" s="171"/>
      <c r="EMC254" s="171"/>
      <c r="EMD254" s="171"/>
      <c r="EME254" s="171"/>
      <c r="EMF254" s="171"/>
      <c r="EMG254" s="171"/>
      <c r="EMH254" s="171"/>
      <c r="EMI254" s="171"/>
      <c r="EMJ254" s="171"/>
      <c r="EMK254" s="171"/>
      <c r="EML254" s="171"/>
      <c r="EMM254" s="171"/>
      <c r="EMN254" s="171"/>
      <c r="EMO254" s="171"/>
      <c r="EMP254" s="171"/>
      <c r="EMQ254" s="171"/>
      <c r="EMR254" s="171"/>
      <c r="EMS254" s="171"/>
      <c r="EMT254" s="171"/>
      <c r="EMU254" s="171"/>
      <c r="EMV254" s="171"/>
      <c r="EMW254" s="171"/>
      <c r="EMX254" s="171"/>
      <c r="EMY254" s="171"/>
      <c r="EMZ254" s="171"/>
      <c r="ENA254" s="171"/>
      <c r="ENB254" s="171"/>
      <c r="ENC254" s="171"/>
      <c r="END254" s="171"/>
      <c r="ENE254" s="171"/>
      <c r="ENF254" s="171"/>
      <c r="ENG254" s="171"/>
      <c r="ENH254" s="171"/>
      <c r="ENI254" s="171"/>
      <c r="ENJ254" s="171"/>
      <c r="ENK254" s="171"/>
      <c r="ENL254" s="171"/>
      <c r="ENM254" s="171"/>
      <c r="ENN254" s="171"/>
      <c r="ENO254" s="171"/>
      <c r="ENP254" s="171"/>
      <c r="ENQ254" s="171"/>
      <c r="ENR254" s="171"/>
      <c r="ENS254" s="171"/>
      <c r="ENT254" s="171"/>
      <c r="ENU254" s="171"/>
      <c r="ENV254" s="171"/>
      <c r="ENW254" s="171"/>
      <c r="ENX254" s="171"/>
      <c r="ENY254" s="171"/>
      <c r="ENZ254" s="171"/>
      <c r="EOA254" s="171"/>
      <c r="EOB254" s="171"/>
      <c r="EOC254" s="171"/>
      <c r="EOD254" s="171"/>
      <c r="EOE254" s="171"/>
      <c r="EOF254" s="171"/>
      <c r="EOG254" s="171"/>
      <c r="EOH254" s="171"/>
      <c r="EOI254" s="171"/>
      <c r="EOJ254" s="171"/>
      <c r="EOK254" s="171"/>
      <c r="EOL254" s="171"/>
      <c r="EOM254" s="171"/>
      <c r="EON254" s="171"/>
      <c r="EOO254" s="171"/>
      <c r="EOP254" s="171"/>
      <c r="EOQ254" s="171"/>
      <c r="EOR254" s="171"/>
      <c r="EOS254" s="171"/>
      <c r="EOT254" s="171"/>
      <c r="EOU254" s="171"/>
      <c r="EOV254" s="171"/>
      <c r="EOW254" s="171"/>
      <c r="EOX254" s="171"/>
      <c r="EOY254" s="171"/>
      <c r="EOZ254" s="171"/>
      <c r="EPA254" s="171"/>
      <c r="EPB254" s="171"/>
      <c r="EPC254" s="171"/>
      <c r="EPD254" s="171"/>
      <c r="EPE254" s="171"/>
      <c r="EPF254" s="171"/>
      <c r="EPG254" s="171"/>
      <c r="EPH254" s="171"/>
      <c r="EPI254" s="171"/>
      <c r="EPJ254" s="171"/>
      <c r="EPK254" s="171"/>
      <c r="EPL254" s="171"/>
      <c r="EPM254" s="171"/>
      <c r="EPN254" s="171"/>
      <c r="EPO254" s="171"/>
      <c r="EPP254" s="171"/>
      <c r="EPQ254" s="171"/>
      <c r="EPR254" s="171"/>
      <c r="EPS254" s="171"/>
      <c r="EPT254" s="171"/>
      <c r="EPU254" s="171"/>
      <c r="EPV254" s="171"/>
      <c r="EPW254" s="171"/>
      <c r="EPX254" s="171"/>
      <c r="EPY254" s="171"/>
      <c r="EPZ254" s="171"/>
      <c r="EQA254" s="171"/>
      <c r="EQB254" s="171"/>
      <c r="EQC254" s="171"/>
      <c r="EQD254" s="171"/>
      <c r="EQE254" s="171"/>
      <c r="EQF254" s="171"/>
      <c r="EQG254" s="171"/>
      <c r="EQH254" s="171"/>
      <c r="EQI254" s="171"/>
      <c r="EQJ254" s="171"/>
      <c r="EQK254" s="171"/>
      <c r="EQL254" s="171"/>
      <c r="EQM254" s="171"/>
      <c r="EQN254" s="171"/>
      <c r="EQO254" s="171"/>
      <c r="EQP254" s="171"/>
      <c r="EQQ254" s="171"/>
      <c r="EQR254" s="171"/>
      <c r="EQS254" s="171"/>
      <c r="EQT254" s="171"/>
      <c r="EQU254" s="171"/>
      <c r="EQV254" s="171"/>
      <c r="EQW254" s="171"/>
      <c r="EQX254" s="171"/>
      <c r="EQY254" s="171"/>
      <c r="EQZ254" s="171"/>
      <c r="ERA254" s="171"/>
      <c r="ERB254" s="171"/>
      <c r="ERC254" s="171"/>
      <c r="ERD254" s="171"/>
      <c r="ERE254" s="171"/>
      <c r="ERF254" s="171"/>
      <c r="ERG254" s="171"/>
      <c r="ERH254" s="171"/>
      <c r="ERI254" s="171"/>
      <c r="ERJ254" s="171"/>
      <c r="ERK254" s="171"/>
      <c r="ERL254" s="171"/>
      <c r="ERM254" s="171"/>
      <c r="ERN254" s="171"/>
      <c r="ERO254" s="171"/>
      <c r="ERP254" s="171"/>
      <c r="ERQ254" s="171"/>
      <c r="ERR254" s="171"/>
      <c r="ERS254" s="171"/>
      <c r="ERT254" s="171"/>
      <c r="ERU254" s="171"/>
      <c r="ERV254" s="171"/>
      <c r="ERW254" s="171"/>
      <c r="ERX254" s="171"/>
      <c r="ERY254" s="171"/>
      <c r="ERZ254" s="171"/>
      <c r="ESA254" s="171"/>
      <c r="ESB254" s="171"/>
      <c r="ESC254" s="171"/>
      <c r="ESD254" s="171"/>
      <c r="ESE254" s="171"/>
      <c r="ESF254" s="171"/>
      <c r="ESG254" s="171"/>
      <c r="ESH254" s="171"/>
      <c r="ESI254" s="171"/>
      <c r="ESJ254" s="171"/>
      <c r="ESK254" s="171"/>
      <c r="ESL254" s="171"/>
      <c r="ESM254" s="171"/>
      <c r="ESN254" s="171"/>
      <c r="ESO254" s="171"/>
      <c r="ESP254" s="171"/>
      <c r="ESQ254" s="171"/>
      <c r="ESR254" s="171"/>
      <c r="ESS254" s="171"/>
      <c r="EST254" s="171"/>
      <c r="ESU254" s="171"/>
      <c r="ESV254" s="171"/>
      <c r="ESW254" s="171"/>
      <c r="ESX254" s="171"/>
      <c r="ESY254" s="171"/>
      <c r="ESZ254" s="171"/>
      <c r="ETA254" s="171"/>
      <c r="ETB254" s="171"/>
      <c r="ETC254" s="171"/>
      <c r="ETD254" s="171"/>
      <c r="ETE254" s="171"/>
      <c r="ETF254" s="171"/>
      <c r="ETG254" s="171"/>
      <c r="ETH254" s="171"/>
      <c r="ETI254" s="171"/>
      <c r="ETJ254" s="171"/>
      <c r="ETK254" s="171"/>
      <c r="ETL254" s="171"/>
      <c r="ETM254" s="171"/>
      <c r="ETN254" s="171"/>
      <c r="ETO254" s="171"/>
      <c r="ETP254" s="171"/>
      <c r="ETQ254" s="171"/>
      <c r="ETR254" s="171"/>
      <c r="ETS254" s="171"/>
      <c r="ETT254" s="171"/>
      <c r="ETU254" s="171"/>
      <c r="ETV254" s="171"/>
      <c r="ETW254" s="171"/>
      <c r="ETX254" s="171"/>
      <c r="ETY254" s="171"/>
      <c r="ETZ254" s="171"/>
      <c r="EUA254" s="171"/>
      <c r="EUB254" s="171"/>
      <c r="EUC254" s="171"/>
      <c r="EUD254" s="171"/>
      <c r="EUE254" s="171"/>
      <c r="EUF254" s="171"/>
      <c r="EUG254" s="171"/>
      <c r="EUH254" s="171"/>
      <c r="EUI254" s="171"/>
      <c r="EUJ254" s="171"/>
      <c r="EUK254" s="171"/>
      <c r="EUL254" s="171"/>
      <c r="EUM254" s="171"/>
      <c r="EUN254" s="171"/>
      <c r="EUO254" s="171"/>
      <c r="EUP254" s="171"/>
      <c r="EUQ254" s="171"/>
      <c r="EUR254" s="171"/>
      <c r="EUS254" s="171"/>
      <c r="EUT254" s="171"/>
      <c r="EUU254" s="171"/>
      <c r="EUV254" s="171"/>
      <c r="EUW254" s="171"/>
      <c r="EUX254" s="171"/>
      <c r="EUY254" s="171"/>
      <c r="EUZ254" s="171"/>
      <c r="EVA254" s="171"/>
      <c r="EVB254" s="171"/>
      <c r="EVC254" s="171"/>
      <c r="EVD254" s="171"/>
      <c r="EVE254" s="171"/>
      <c r="EVF254" s="171"/>
      <c r="EVG254" s="171"/>
      <c r="EVH254" s="171"/>
      <c r="EVI254" s="171"/>
      <c r="EVJ254" s="171"/>
      <c r="EVK254" s="171"/>
      <c r="EVL254" s="171"/>
      <c r="EVM254" s="171"/>
      <c r="EVN254" s="171"/>
      <c r="EVO254" s="171"/>
      <c r="EVP254" s="171"/>
      <c r="EVQ254" s="171"/>
      <c r="EVR254" s="171"/>
      <c r="EVS254" s="171"/>
      <c r="EVT254" s="171"/>
      <c r="EVU254" s="171"/>
      <c r="EVV254" s="171"/>
      <c r="EVW254" s="171"/>
      <c r="EVX254" s="171"/>
      <c r="EVY254" s="171"/>
      <c r="EVZ254" s="171"/>
      <c r="EWA254" s="171"/>
      <c r="EWB254" s="171"/>
      <c r="EWC254" s="171"/>
      <c r="EWD254" s="171"/>
      <c r="EWE254" s="171"/>
      <c r="EWF254" s="171"/>
      <c r="EWG254" s="171"/>
      <c r="EWH254" s="171"/>
      <c r="EWI254" s="171"/>
      <c r="EWJ254" s="171"/>
      <c r="EWK254" s="171"/>
      <c r="EWL254" s="171"/>
      <c r="EWM254" s="171"/>
      <c r="EWN254" s="171"/>
      <c r="EWO254" s="171"/>
      <c r="EWP254" s="171"/>
      <c r="EWQ254" s="171"/>
      <c r="EWR254" s="171"/>
      <c r="EWS254" s="171"/>
      <c r="EWT254" s="171"/>
      <c r="EWU254" s="171"/>
      <c r="EWV254" s="171"/>
      <c r="EWW254" s="171"/>
      <c r="EWX254" s="171"/>
      <c r="EWY254" s="171"/>
      <c r="EWZ254" s="171"/>
      <c r="EXA254" s="171"/>
      <c r="EXB254" s="171"/>
      <c r="EXC254" s="171"/>
      <c r="EXD254" s="171"/>
      <c r="EXE254" s="171"/>
      <c r="EXF254" s="171"/>
      <c r="EXG254" s="171"/>
      <c r="EXH254" s="171"/>
      <c r="EXI254" s="171"/>
      <c r="EXJ254" s="171"/>
      <c r="EXK254" s="171"/>
      <c r="EXL254" s="171"/>
      <c r="EXM254" s="171"/>
      <c r="EXN254" s="171"/>
      <c r="EXO254" s="171"/>
      <c r="EXP254" s="171"/>
      <c r="EXQ254" s="171"/>
      <c r="EXR254" s="171"/>
      <c r="EXS254" s="171"/>
      <c r="EXT254" s="171"/>
      <c r="EXU254" s="171"/>
      <c r="EXV254" s="171"/>
      <c r="EXW254" s="171"/>
      <c r="EXX254" s="171"/>
      <c r="EXY254" s="171"/>
      <c r="EXZ254" s="171"/>
      <c r="EYA254" s="171"/>
      <c r="EYB254" s="171"/>
      <c r="EYC254" s="171"/>
      <c r="EYD254" s="171"/>
      <c r="EYE254" s="171"/>
      <c r="EYF254" s="171"/>
      <c r="EYG254" s="171"/>
      <c r="EYH254" s="171"/>
      <c r="EYI254" s="171"/>
      <c r="EYJ254" s="171"/>
      <c r="EYK254" s="171"/>
      <c r="EYL254" s="171"/>
      <c r="EYM254" s="171"/>
      <c r="EYN254" s="171"/>
      <c r="EYO254" s="171"/>
      <c r="EYP254" s="171"/>
      <c r="EYQ254" s="171"/>
      <c r="EYR254" s="171"/>
      <c r="EYS254" s="171"/>
      <c r="EYT254" s="171"/>
      <c r="EYU254" s="171"/>
      <c r="EYV254" s="171"/>
      <c r="EYW254" s="171"/>
      <c r="EYX254" s="171"/>
      <c r="EYY254" s="171"/>
      <c r="EYZ254" s="171"/>
      <c r="EZA254" s="171"/>
      <c r="EZB254" s="171"/>
      <c r="EZC254" s="171"/>
      <c r="EZD254" s="171"/>
      <c r="EZE254" s="171"/>
      <c r="EZF254" s="171"/>
      <c r="EZG254" s="171"/>
      <c r="EZH254" s="171"/>
      <c r="EZI254" s="171"/>
      <c r="EZJ254" s="171"/>
      <c r="EZK254" s="171"/>
      <c r="EZL254" s="171"/>
      <c r="EZM254" s="171"/>
      <c r="EZN254" s="171"/>
      <c r="EZO254" s="171"/>
      <c r="EZP254" s="171"/>
      <c r="EZQ254" s="171"/>
      <c r="EZR254" s="171"/>
      <c r="EZS254" s="171"/>
      <c r="EZT254" s="171"/>
      <c r="EZU254" s="171"/>
      <c r="EZV254" s="171"/>
      <c r="EZW254" s="171"/>
      <c r="EZX254" s="171"/>
      <c r="EZY254" s="171"/>
      <c r="EZZ254" s="171"/>
      <c r="FAA254" s="171"/>
      <c r="FAB254" s="171"/>
      <c r="FAC254" s="171"/>
      <c r="FAD254" s="171"/>
      <c r="FAE254" s="171"/>
      <c r="FAF254" s="171"/>
      <c r="FAG254" s="171"/>
      <c r="FAH254" s="171"/>
      <c r="FAI254" s="171"/>
      <c r="FAJ254" s="171"/>
      <c r="FAK254" s="171"/>
      <c r="FAL254" s="171"/>
      <c r="FAM254" s="171"/>
      <c r="FAN254" s="171"/>
      <c r="FAO254" s="171"/>
      <c r="FAP254" s="171"/>
      <c r="FAQ254" s="171"/>
      <c r="FAR254" s="171"/>
      <c r="FAS254" s="171"/>
      <c r="FAT254" s="171"/>
      <c r="FAU254" s="171"/>
      <c r="FAV254" s="171"/>
      <c r="FAW254" s="171"/>
      <c r="FAX254" s="171"/>
      <c r="FAY254" s="171"/>
      <c r="FAZ254" s="171"/>
      <c r="FBA254" s="171"/>
      <c r="FBB254" s="171"/>
      <c r="FBC254" s="171"/>
      <c r="FBD254" s="171"/>
      <c r="FBE254" s="171"/>
      <c r="FBF254" s="171"/>
      <c r="FBG254" s="171"/>
      <c r="FBH254" s="171"/>
      <c r="FBI254" s="171"/>
      <c r="FBJ254" s="171"/>
      <c r="FBK254" s="171"/>
      <c r="FBL254" s="171"/>
      <c r="FBM254" s="171"/>
      <c r="FBN254" s="171"/>
      <c r="FBO254" s="171"/>
      <c r="FBP254" s="171"/>
      <c r="FBQ254" s="171"/>
      <c r="FBR254" s="171"/>
      <c r="FBS254" s="171"/>
      <c r="FBT254" s="171"/>
      <c r="FBU254" s="171"/>
      <c r="FBV254" s="171"/>
      <c r="FBW254" s="171"/>
      <c r="FBX254" s="171"/>
      <c r="FBY254" s="171"/>
      <c r="FBZ254" s="171"/>
      <c r="FCA254" s="171"/>
      <c r="FCB254" s="171"/>
      <c r="FCC254" s="171"/>
      <c r="FCD254" s="171"/>
      <c r="FCE254" s="171"/>
      <c r="FCF254" s="171"/>
      <c r="FCG254" s="171"/>
      <c r="FCH254" s="171"/>
      <c r="FCI254" s="171"/>
      <c r="FCJ254" s="171"/>
      <c r="FCK254" s="171"/>
      <c r="FCL254" s="171"/>
      <c r="FCM254" s="171"/>
      <c r="FCN254" s="171"/>
      <c r="FCO254" s="171"/>
      <c r="FCP254" s="171"/>
      <c r="FCQ254" s="171"/>
      <c r="FCR254" s="171"/>
      <c r="FCS254" s="171"/>
      <c r="FCT254" s="171"/>
      <c r="FCU254" s="171"/>
      <c r="FCV254" s="171"/>
      <c r="FCW254" s="171"/>
      <c r="FCX254" s="171"/>
      <c r="FCY254" s="171"/>
      <c r="FCZ254" s="171"/>
      <c r="FDA254" s="171"/>
      <c r="FDB254" s="171"/>
      <c r="FDC254" s="171"/>
      <c r="FDD254" s="171"/>
      <c r="FDE254" s="171"/>
      <c r="FDF254" s="171"/>
      <c r="FDG254" s="171"/>
      <c r="FDH254" s="171"/>
      <c r="FDI254" s="171"/>
      <c r="FDJ254" s="171"/>
      <c r="FDK254" s="171"/>
      <c r="FDL254" s="171"/>
      <c r="FDM254" s="171"/>
      <c r="FDN254" s="171"/>
      <c r="FDO254" s="171"/>
      <c r="FDP254" s="171"/>
      <c r="FDQ254" s="171"/>
      <c r="FDR254" s="171"/>
      <c r="FDS254" s="171"/>
      <c r="FDT254" s="171"/>
      <c r="FDU254" s="171"/>
      <c r="FDV254" s="171"/>
      <c r="FDW254" s="171"/>
      <c r="FDX254" s="171"/>
      <c r="FDY254" s="171"/>
      <c r="FDZ254" s="171"/>
      <c r="FEA254" s="171"/>
      <c r="FEB254" s="171"/>
      <c r="FEC254" s="171"/>
      <c r="FED254" s="171"/>
      <c r="FEE254" s="171"/>
      <c r="FEF254" s="171"/>
      <c r="FEG254" s="171"/>
      <c r="FEH254" s="171"/>
      <c r="FEI254" s="171"/>
      <c r="FEJ254" s="171"/>
      <c r="FEK254" s="171"/>
      <c r="FEL254" s="171"/>
      <c r="FEM254" s="171"/>
      <c r="FEN254" s="171"/>
      <c r="FEO254" s="171"/>
      <c r="FEP254" s="171"/>
      <c r="FEQ254" s="171"/>
      <c r="FER254" s="171"/>
      <c r="FES254" s="171"/>
      <c r="FET254" s="171"/>
      <c r="FEU254" s="171"/>
      <c r="FEV254" s="171"/>
      <c r="FEW254" s="171"/>
      <c r="FEX254" s="171"/>
      <c r="FEY254" s="171"/>
      <c r="FEZ254" s="171"/>
      <c r="FFA254" s="171"/>
      <c r="FFB254" s="171"/>
      <c r="FFC254" s="171"/>
      <c r="FFD254" s="171"/>
      <c r="FFE254" s="171"/>
      <c r="FFF254" s="171"/>
      <c r="FFG254" s="171"/>
      <c r="FFH254" s="171"/>
      <c r="FFI254" s="171"/>
      <c r="FFJ254" s="171"/>
      <c r="FFK254" s="171"/>
      <c r="FFL254" s="171"/>
      <c r="FFM254" s="171"/>
      <c r="FFN254" s="171"/>
      <c r="FFO254" s="171"/>
      <c r="FFP254" s="171"/>
      <c r="FFQ254" s="171"/>
      <c r="FFR254" s="171"/>
      <c r="FFS254" s="171"/>
      <c r="FFT254" s="171"/>
      <c r="FFU254" s="171"/>
      <c r="FFV254" s="171"/>
      <c r="FFW254" s="171"/>
      <c r="FFX254" s="171"/>
      <c r="FFY254" s="171"/>
      <c r="FFZ254" s="171"/>
      <c r="FGA254" s="171"/>
      <c r="FGB254" s="171"/>
      <c r="FGC254" s="171"/>
      <c r="FGD254" s="171"/>
      <c r="FGE254" s="171"/>
      <c r="FGF254" s="171"/>
      <c r="FGG254" s="171"/>
      <c r="FGH254" s="171"/>
      <c r="FGI254" s="171"/>
      <c r="FGJ254" s="171"/>
      <c r="FGK254" s="171"/>
      <c r="FGL254" s="171"/>
      <c r="FGM254" s="171"/>
      <c r="FGN254" s="171"/>
      <c r="FGO254" s="171"/>
      <c r="FGP254" s="171"/>
      <c r="FGQ254" s="171"/>
      <c r="FGR254" s="171"/>
      <c r="FGS254" s="171"/>
      <c r="FGT254" s="171"/>
      <c r="FGU254" s="171"/>
      <c r="FGV254" s="171"/>
      <c r="FGW254" s="171"/>
      <c r="FGX254" s="171"/>
      <c r="FGY254" s="171"/>
      <c r="FGZ254" s="171"/>
      <c r="FHA254" s="171"/>
      <c r="FHB254" s="171"/>
      <c r="FHC254" s="171"/>
      <c r="FHD254" s="171"/>
      <c r="FHE254" s="171"/>
      <c r="FHF254" s="171"/>
      <c r="FHG254" s="171"/>
      <c r="FHH254" s="171"/>
      <c r="FHI254" s="171"/>
      <c r="FHJ254" s="171"/>
      <c r="FHK254" s="171"/>
      <c r="FHL254" s="171"/>
      <c r="FHM254" s="171"/>
      <c r="FHN254" s="171"/>
      <c r="FHO254" s="171"/>
      <c r="FHP254" s="171"/>
      <c r="FHQ254" s="171"/>
      <c r="FHR254" s="171"/>
      <c r="FHS254" s="171"/>
      <c r="FHT254" s="171"/>
      <c r="FHU254" s="171"/>
      <c r="FHV254" s="171"/>
      <c r="FHW254" s="171"/>
      <c r="FHX254" s="171"/>
      <c r="FHY254" s="171"/>
      <c r="FHZ254" s="171"/>
      <c r="FIA254" s="171"/>
      <c r="FIB254" s="171"/>
      <c r="FIC254" s="171"/>
      <c r="FID254" s="171"/>
      <c r="FIE254" s="171"/>
      <c r="FIF254" s="171"/>
      <c r="FIG254" s="171"/>
      <c r="FIH254" s="171"/>
      <c r="FII254" s="171"/>
      <c r="FIJ254" s="171"/>
      <c r="FIK254" s="171"/>
      <c r="FIL254" s="171"/>
      <c r="FIM254" s="171"/>
      <c r="FIN254" s="171"/>
      <c r="FIO254" s="171"/>
      <c r="FIP254" s="171"/>
      <c r="FIQ254" s="171"/>
      <c r="FIR254" s="171"/>
      <c r="FIS254" s="171"/>
      <c r="FIT254" s="171"/>
      <c r="FIU254" s="171"/>
      <c r="FIV254" s="171"/>
      <c r="FIW254" s="171"/>
      <c r="FIX254" s="171"/>
      <c r="FIY254" s="171"/>
      <c r="FIZ254" s="171"/>
      <c r="FJA254" s="171"/>
      <c r="FJB254" s="171"/>
      <c r="FJC254" s="171"/>
      <c r="FJD254" s="171"/>
      <c r="FJE254" s="171"/>
      <c r="FJF254" s="171"/>
      <c r="FJG254" s="171"/>
      <c r="FJH254" s="171"/>
      <c r="FJI254" s="171"/>
      <c r="FJJ254" s="171"/>
      <c r="FJK254" s="171"/>
      <c r="FJL254" s="171"/>
      <c r="FJM254" s="171"/>
      <c r="FJN254" s="171"/>
      <c r="FJO254" s="171"/>
      <c r="FJP254" s="171"/>
      <c r="FJQ254" s="171"/>
      <c r="FJR254" s="171"/>
      <c r="FJS254" s="171"/>
      <c r="FJT254" s="171"/>
      <c r="FJU254" s="171"/>
      <c r="FJV254" s="171"/>
      <c r="FJW254" s="171"/>
      <c r="FJX254" s="171"/>
      <c r="FJY254" s="171"/>
      <c r="FJZ254" s="171"/>
      <c r="FKA254" s="171"/>
      <c r="FKB254" s="171"/>
      <c r="FKC254" s="171"/>
      <c r="FKD254" s="171"/>
      <c r="FKE254" s="171"/>
      <c r="FKF254" s="171"/>
      <c r="FKG254" s="171"/>
      <c r="FKH254" s="171"/>
      <c r="FKI254" s="171"/>
      <c r="FKJ254" s="171"/>
      <c r="FKK254" s="171"/>
      <c r="FKL254" s="171"/>
      <c r="FKM254" s="171"/>
      <c r="FKN254" s="171"/>
      <c r="FKO254" s="171"/>
      <c r="FKP254" s="171"/>
      <c r="FKQ254" s="171"/>
      <c r="FKR254" s="171"/>
      <c r="FKS254" s="171"/>
      <c r="FKT254" s="171"/>
      <c r="FKU254" s="171"/>
      <c r="FKV254" s="171"/>
      <c r="FKW254" s="171"/>
      <c r="FKX254" s="171"/>
      <c r="FKY254" s="171"/>
      <c r="FKZ254" s="171"/>
      <c r="FLA254" s="171"/>
      <c r="FLB254" s="171"/>
      <c r="FLC254" s="171"/>
      <c r="FLD254" s="171"/>
      <c r="FLE254" s="171"/>
      <c r="FLF254" s="171"/>
      <c r="FLG254" s="171"/>
      <c r="FLH254" s="171"/>
      <c r="FLI254" s="171"/>
      <c r="FLJ254" s="171"/>
      <c r="FLK254" s="171"/>
      <c r="FLL254" s="171"/>
      <c r="FLM254" s="171"/>
      <c r="FLN254" s="171"/>
      <c r="FLO254" s="171"/>
      <c r="FLP254" s="171"/>
      <c r="FLQ254" s="171"/>
      <c r="FLR254" s="171"/>
      <c r="FLS254" s="171"/>
      <c r="FLT254" s="171"/>
      <c r="FLU254" s="171"/>
      <c r="FLV254" s="171"/>
      <c r="FLW254" s="171"/>
      <c r="FLX254" s="171"/>
      <c r="FLY254" s="171"/>
      <c r="FLZ254" s="171"/>
      <c r="FMA254" s="171"/>
      <c r="FMB254" s="171"/>
      <c r="FMC254" s="171"/>
      <c r="FMD254" s="171"/>
      <c r="FME254" s="171"/>
      <c r="FMF254" s="171"/>
      <c r="FMG254" s="171"/>
      <c r="FMH254" s="171"/>
      <c r="FMI254" s="171"/>
      <c r="FMJ254" s="171"/>
      <c r="FMK254" s="171"/>
      <c r="FML254" s="171"/>
      <c r="FMM254" s="171"/>
      <c r="FMN254" s="171"/>
      <c r="FMO254" s="171"/>
      <c r="FMP254" s="171"/>
      <c r="FMQ254" s="171"/>
      <c r="FMR254" s="171"/>
      <c r="FMS254" s="171"/>
      <c r="FMT254" s="171"/>
      <c r="FMU254" s="171"/>
      <c r="FMV254" s="171"/>
      <c r="FMW254" s="171"/>
      <c r="FMX254" s="171"/>
      <c r="FMY254" s="171"/>
      <c r="FMZ254" s="171"/>
      <c r="FNA254" s="171"/>
      <c r="FNB254" s="171"/>
      <c r="FNC254" s="171"/>
      <c r="FND254" s="171"/>
      <c r="FNE254" s="171"/>
      <c r="FNF254" s="171"/>
      <c r="FNG254" s="171"/>
      <c r="FNH254" s="171"/>
      <c r="FNI254" s="171"/>
      <c r="FNJ254" s="171"/>
      <c r="FNK254" s="171"/>
      <c r="FNL254" s="171"/>
      <c r="FNM254" s="171"/>
      <c r="FNN254" s="171"/>
      <c r="FNO254" s="171"/>
      <c r="FNP254" s="171"/>
      <c r="FNQ254" s="171"/>
      <c r="FNR254" s="171"/>
      <c r="FNS254" s="171"/>
      <c r="FNT254" s="171"/>
      <c r="FNU254" s="171"/>
      <c r="FNV254" s="171"/>
      <c r="FNW254" s="171"/>
      <c r="FNX254" s="171"/>
      <c r="FNY254" s="171"/>
      <c r="FNZ254" s="171"/>
      <c r="FOA254" s="171"/>
      <c r="FOB254" s="171"/>
      <c r="FOC254" s="171"/>
      <c r="FOD254" s="171"/>
      <c r="FOE254" s="171"/>
      <c r="FOF254" s="171"/>
      <c r="FOG254" s="171"/>
      <c r="FOH254" s="171"/>
      <c r="FOI254" s="171"/>
      <c r="FOJ254" s="171"/>
      <c r="FOK254" s="171"/>
      <c r="FOL254" s="171"/>
      <c r="FOM254" s="171"/>
      <c r="FON254" s="171"/>
      <c r="FOO254" s="171"/>
      <c r="FOP254" s="171"/>
      <c r="FOQ254" s="171"/>
      <c r="FOR254" s="171"/>
      <c r="FOS254" s="171"/>
      <c r="FOT254" s="171"/>
      <c r="FOU254" s="171"/>
      <c r="FOV254" s="171"/>
      <c r="FOW254" s="171"/>
      <c r="FOX254" s="171"/>
      <c r="FOY254" s="171"/>
      <c r="FOZ254" s="171"/>
      <c r="FPA254" s="171"/>
      <c r="FPB254" s="171"/>
      <c r="FPC254" s="171"/>
      <c r="FPD254" s="171"/>
      <c r="FPE254" s="171"/>
      <c r="FPF254" s="171"/>
      <c r="FPG254" s="171"/>
      <c r="FPH254" s="171"/>
      <c r="FPI254" s="171"/>
      <c r="FPJ254" s="171"/>
      <c r="FPK254" s="171"/>
      <c r="FPL254" s="171"/>
      <c r="FPM254" s="171"/>
      <c r="FPN254" s="171"/>
      <c r="FPO254" s="171"/>
      <c r="FPP254" s="171"/>
      <c r="FPQ254" s="171"/>
      <c r="FPR254" s="171"/>
      <c r="FPS254" s="171"/>
      <c r="FPT254" s="171"/>
      <c r="FPU254" s="171"/>
      <c r="FPV254" s="171"/>
      <c r="FPW254" s="171"/>
      <c r="FPX254" s="171"/>
      <c r="FPY254" s="171"/>
      <c r="FPZ254" s="171"/>
      <c r="FQA254" s="171"/>
      <c r="FQB254" s="171"/>
      <c r="FQC254" s="171"/>
      <c r="FQD254" s="171"/>
      <c r="FQE254" s="171"/>
      <c r="FQF254" s="171"/>
      <c r="FQG254" s="171"/>
      <c r="FQH254" s="171"/>
      <c r="FQI254" s="171"/>
      <c r="FQJ254" s="171"/>
      <c r="FQK254" s="171"/>
      <c r="FQL254" s="171"/>
      <c r="FQM254" s="171"/>
      <c r="FQN254" s="171"/>
      <c r="FQO254" s="171"/>
      <c r="FQP254" s="171"/>
      <c r="FQQ254" s="171"/>
      <c r="FQR254" s="171"/>
      <c r="FQS254" s="171"/>
      <c r="FQT254" s="171"/>
      <c r="FQU254" s="171"/>
      <c r="FQV254" s="171"/>
      <c r="FQW254" s="171"/>
      <c r="FQX254" s="171"/>
      <c r="FQY254" s="171"/>
      <c r="FQZ254" s="171"/>
      <c r="FRA254" s="171"/>
      <c r="FRB254" s="171"/>
      <c r="FRC254" s="171"/>
      <c r="FRD254" s="171"/>
      <c r="FRE254" s="171"/>
      <c r="FRF254" s="171"/>
      <c r="FRG254" s="171"/>
      <c r="FRH254" s="171"/>
      <c r="FRI254" s="171"/>
      <c r="FRJ254" s="171"/>
      <c r="FRK254" s="171"/>
      <c r="FRL254" s="171"/>
      <c r="FRM254" s="171"/>
      <c r="FRN254" s="171"/>
      <c r="FRO254" s="171"/>
      <c r="FRP254" s="171"/>
      <c r="FRQ254" s="171"/>
      <c r="FRR254" s="171"/>
      <c r="FRS254" s="171"/>
      <c r="FRT254" s="171"/>
      <c r="FRU254" s="171"/>
      <c r="FRV254" s="171"/>
      <c r="FRW254" s="171"/>
      <c r="FRX254" s="171"/>
      <c r="FRY254" s="171"/>
      <c r="FRZ254" s="171"/>
      <c r="FSA254" s="171"/>
      <c r="FSB254" s="171"/>
      <c r="FSC254" s="171"/>
      <c r="FSD254" s="171"/>
      <c r="FSE254" s="171"/>
      <c r="FSF254" s="171"/>
      <c r="FSG254" s="171"/>
      <c r="FSH254" s="171"/>
      <c r="FSI254" s="171"/>
      <c r="FSJ254" s="171"/>
      <c r="FSK254" s="171"/>
      <c r="FSL254" s="171"/>
      <c r="FSM254" s="171"/>
      <c r="FSN254" s="171"/>
      <c r="FSO254" s="171"/>
      <c r="FSP254" s="171"/>
      <c r="FSQ254" s="171"/>
      <c r="FSR254" s="171"/>
      <c r="FSS254" s="171"/>
      <c r="FST254" s="171"/>
      <c r="FSU254" s="171"/>
      <c r="FSV254" s="171"/>
      <c r="FSW254" s="171"/>
      <c r="FSX254" s="171"/>
      <c r="FSY254" s="171"/>
      <c r="FSZ254" s="171"/>
      <c r="FTA254" s="171"/>
      <c r="FTB254" s="171"/>
      <c r="FTC254" s="171"/>
      <c r="FTD254" s="171"/>
      <c r="FTE254" s="171"/>
      <c r="FTF254" s="171"/>
      <c r="FTG254" s="171"/>
      <c r="FTH254" s="171"/>
      <c r="FTI254" s="171"/>
      <c r="FTJ254" s="171"/>
      <c r="FTK254" s="171"/>
      <c r="FTL254" s="171"/>
      <c r="FTM254" s="171"/>
      <c r="FTN254" s="171"/>
      <c r="FTO254" s="171"/>
      <c r="FTP254" s="171"/>
      <c r="FTQ254" s="171"/>
      <c r="FTR254" s="171"/>
      <c r="FTS254" s="171"/>
      <c r="FTT254" s="171"/>
      <c r="FTU254" s="171"/>
      <c r="FTV254" s="171"/>
      <c r="FTW254" s="171"/>
      <c r="FTX254" s="171"/>
      <c r="FTY254" s="171"/>
      <c r="FTZ254" s="171"/>
      <c r="FUA254" s="171"/>
      <c r="FUB254" s="171"/>
      <c r="FUC254" s="171"/>
      <c r="FUD254" s="171"/>
      <c r="FUE254" s="171"/>
      <c r="FUF254" s="171"/>
      <c r="FUG254" s="171"/>
      <c r="FUH254" s="171"/>
      <c r="FUI254" s="171"/>
      <c r="FUJ254" s="171"/>
      <c r="FUK254" s="171"/>
      <c r="FUL254" s="171"/>
      <c r="FUM254" s="171"/>
      <c r="FUN254" s="171"/>
      <c r="FUO254" s="171"/>
      <c r="FUP254" s="171"/>
      <c r="FUQ254" s="171"/>
      <c r="FUR254" s="171"/>
      <c r="FUS254" s="171"/>
      <c r="FUT254" s="171"/>
      <c r="FUU254" s="171"/>
      <c r="FUV254" s="171"/>
      <c r="FUW254" s="171"/>
      <c r="FUX254" s="171"/>
      <c r="FUY254" s="171"/>
      <c r="FUZ254" s="171"/>
      <c r="FVA254" s="171"/>
      <c r="FVB254" s="171"/>
      <c r="FVC254" s="171"/>
      <c r="FVD254" s="171"/>
      <c r="FVE254" s="171"/>
      <c r="FVF254" s="171"/>
      <c r="FVG254" s="171"/>
      <c r="FVH254" s="171"/>
      <c r="FVI254" s="171"/>
      <c r="FVJ254" s="171"/>
      <c r="FVK254" s="171"/>
      <c r="FVL254" s="171"/>
      <c r="FVM254" s="171"/>
      <c r="FVN254" s="171"/>
      <c r="FVO254" s="171"/>
      <c r="FVP254" s="171"/>
      <c r="FVQ254" s="171"/>
      <c r="FVR254" s="171"/>
      <c r="FVS254" s="171"/>
      <c r="FVT254" s="171"/>
      <c r="FVU254" s="171"/>
      <c r="FVV254" s="171"/>
      <c r="FVW254" s="171"/>
      <c r="FVX254" s="171"/>
      <c r="FVY254" s="171"/>
      <c r="FVZ254" s="171"/>
      <c r="FWA254" s="171"/>
      <c r="FWB254" s="171"/>
      <c r="FWC254" s="171"/>
      <c r="FWD254" s="171"/>
      <c r="FWE254" s="171"/>
      <c r="FWF254" s="171"/>
      <c r="FWG254" s="171"/>
      <c r="FWH254" s="171"/>
      <c r="FWI254" s="171"/>
      <c r="FWJ254" s="171"/>
      <c r="FWK254" s="171"/>
      <c r="FWL254" s="171"/>
      <c r="FWM254" s="171"/>
      <c r="FWN254" s="171"/>
      <c r="FWO254" s="171"/>
      <c r="FWP254" s="171"/>
      <c r="FWQ254" s="171"/>
      <c r="FWR254" s="171"/>
      <c r="FWS254" s="171"/>
      <c r="FWT254" s="171"/>
      <c r="FWU254" s="171"/>
      <c r="FWV254" s="171"/>
      <c r="FWW254" s="171"/>
      <c r="FWX254" s="171"/>
      <c r="FWY254" s="171"/>
      <c r="FWZ254" s="171"/>
      <c r="FXA254" s="171"/>
      <c r="FXB254" s="171"/>
      <c r="FXC254" s="171"/>
      <c r="FXD254" s="171"/>
      <c r="FXE254" s="171"/>
      <c r="FXF254" s="171"/>
      <c r="FXG254" s="171"/>
      <c r="FXH254" s="171"/>
      <c r="FXI254" s="171"/>
      <c r="FXJ254" s="171"/>
      <c r="FXK254" s="171"/>
      <c r="FXL254" s="171"/>
      <c r="FXM254" s="171"/>
      <c r="FXN254" s="171"/>
      <c r="FXO254" s="171"/>
      <c r="FXP254" s="171"/>
      <c r="FXQ254" s="171"/>
      <c r="FXR254" s="171"/>
      <c r="FXS254" s="171"/>
      <c r="FXT254" s="171"/>
      <c r="FXU254" s="171"/>
      <c r="FXV254" s="171"/>
      <c r="FXW254" s="171"/>
      <c r="FXX254" s="171"/>
      <c r="FXY254" s="171"/>
      <c r="FXZ254" s="171"/>
      <c r="FYA254" s="171"/>
      <c r="FYB254" s="171"/>
      <c r="FYC254" s="171"/>
      <c r="FYD254" s="171"/>
      <c r="FYE254" s="171"/>
      <c r="FYF254" s="171"/>
      <c r="FYG254" s="171"/>
      <c r="FYH254" s="171"/>
      <c r="FYI254" s="171"/>
      <c r="FYJ254" s="171"/>
      <c r="FYK254" s="171"/>
      <c r="FYL254" s="171"/>
      <c r="FYM254" s="171"/>
      <c r="FYN254" s="171"/>
      <c r="FYO254" s="171"/>
      <c r="FYP254" s="171"/>
      <c r="FYQ254" s="171"/>
      <c r="FYR254" s="171"/>
      <c r="FYS254" s="171"/>
      <c r="FYT254" s="171"/>
      <c r="FYU254" s="171"/>
      <c r="FYV254" s="171"/>
      <c r="FYW254" s="171"/>
      <c r="FYX254" s="171"/>
      <c r="FYY254" s="171"/>
      <c r="FYZ254" s="171"/>
      <c r="FZA254" s="171"/>
      <c r="FZB254" s="171"/>
      <c r="FZC254" s="171"/>
      <c r="FZD254" s="171"/>
      <c r="FZE254" s="171"/>
      <c r="FZF254" s="171"/>
      <c r="FZG254" s="171"/>
      <c r="FZH254" s="171"/>
      <c r="FZI254" s="171"/>
      <c r="FZJ254" s="171"/>
      <c r="FZK254" s="171"/>
      <c r="FZL254" s="171"/>
      <c r="FZM254" s="171"/>
      <c r="FZN254" s="171"/>
      <c r="FZO254" s="171"/>
      <c r="FZP254" s="171"/>
      <c r="FZQ254" s="171"/>
      <c r="FZR254" s="171"/>
      <c r="FZS254" s="171"/>
      <c r="FZT254" s="171"/>
      <c r="FZU254" s="171"/>
      <c r="FZV254" s="171"/>
      <c r="FZW254" s="171"/>
      <c r="FZX254" s="171"/>
      <c r="FZY254" s="171"/>
      <c r="FZZ254" s="171"/>
      <c r="GAA254" s="171"/>
      <c r="GAB254" s="171"/>
      <c r="GAC254" s="171"/>
      <c r="GAD254" s="171"/>
      <c r="GAE254" s="171"/>
      <c r="GAF254" s="171"/>
      <c r="GAG254" s="171"/>
      <c r="GAH254" s="171"/>
      <c r="GAI254" s="171"/>
      <c r="GAJ254" s="171"/>
      <c r="GAK254" s="171"/>
      <c r="GAL254" s="171"/>
      <c r="GAM254" s="171"/>
      <c r="GAN254" s="171"/>
      <c r="GAO254" s="171"/>
      <c r="GAP254" s="171"/>
      <c r="GAQ254" s="171"/>
      <c r="GAR254" s="171"/>
      <c r="GAS254" s="171"/>
      <c r="GAT254" s="171"/>
      <c r="GAU254" s="171"/>
      <c r="GAV254" s="171"/>
      <c r="GAW254" s="171"/>
      <c r="GAX254" s="171"/>
      <c r="GAY254" s="171"/>
      <c r="GAZ254" s="171"/>
      <c r="GBA254" s="171"/>
      <c r="GBB254" s="171"/>
      <c r="GBC254" s="171"/>
      <c r="GBD254" s="171"/>
      <c r="GBE254" s="171"/>
      <c r="GBF254" s="171"/>
      <c r="GBG254" s="171"/>
      <c r="GBH254" s="171"/>
      <c r="GBI254" s="171"/>
      <c r="GBJ254" s="171"/>
      <c r="GBK254" s="171"/>
      <c r="GBL254" s="171"/>
      <c r="GBM254" s="171"/>
      <c r="GBN254" s="171"/>
      <c r="GBO254" s="171"/>
      <c r="GBP254" s="171"/>
      <c r="GBQ254" s="171"/>
      <c r="GBR254" s="171"/>
      <c r="GBS254" s="171"/>
      <c r="GBT254" s="171"/>
      <c r="GBU254" s="171"/>
      <c r="GBV254" s="171"/>
      <c r="GBW254" s="171"/>
      <c r="GBX254" s="171"/>
      <c r="GBY254" s="171"/>
      <c r="GBZ254" s="171"/>
      <c r="GCA254" s="171"/>
      <c r="GCB254" s="171"/>
      <c r="GCC254" s="171"/>
      <c r="GCD254" s="171"/>
      <c r="GCE254" s="171"/>
      <c r="GCF254" s="171"/>
      <c r="GCG254" s="171"/>
      <c r="GCH254" s="171"/>
      <c r="GCI254" s="171"/>
      <c r="GCJ254" s="171"/>
      <c r="GCK254" s="171"/>
      <c r="GCL254" s="171"/>
      <c r="GCM254" s="171"/>
      <c r="GCN254" s="171"/>
      <c r="GCO254" s="171"/>
      <c r="GCP254" s="171"/>
      <c r="GCQ254" s="171"/>
      <c r="GCR254" s="171"/>
      <c r="GCS254" s="171"/>
      <c r="GCT254" s="171"/>
      <c r="GCU254" s="171"/>
      <c r="GCV254" s="171"/>
      <c r="GCW254" s="171"/>
      <c r="GCX254" s="171"/>
      <c r="GCY254" s="171"/>
      <c r="GCZ254" s="171"/>
      <c r="GDA254" s="171"/>
      <c r="GDB254" s="171"/>
      <c r="GDC254" s="171"/>
      <c r="GDD254" s="171"/>
      <c r="GDE254" s="171"/>
      <c r="GDF254" s="171"/>
      <c r="GDG254" s="171"/>
      <c r="GDH254" s="171"/>
      <c r="GDI254" s="171"/>
      <c r="GDJ254" s="171"/>
      <c r="GDK254" s="171"/>
      <c r="GDL254" s="171"/>
      <c r="GDM254" s="171"/>
      <c r="GDN254" s="171"/>
      <c r="GDO254" s="171"/>
      <c r="GDP254" s="171"/>
      <c r="GDQ254" s="171"/>
      <c r="GDR254" s="171"/>
      <c r="GDS254" s="171"/>
      <c r="GDT254" s="171"/>
      <c r="GDU254" s="171"/>
      <c r="GDV254" s="171"/>
      <c r="GDW254" s="171"/>
      <c r="GDX254" s="171"/>
      <c r="GDY254" s="171"/>
      <c r="GDZ254" s="171"/>
      <c r="GEA254" s="171"/>
      <c r="GEB254" s="171"/>
      <c r="GEC254" s="171"/>
      <c r="GED254" s="171"/>
      <c r="GEE254" s="171"/>
      <c r="GEF254" s="171"/>
      <c r="GEG254" s="171"/>
      <c r="GEH254" s="171"/>
      <c r="GEI254" s="171"/>
      <c r="GEJ254" s="171"/>
      <c r="GEK254" s="171"/>
      <c r="GEL254" s="171"/>
      <c r="GEM254" s="171"/>
      <c r="GEN254" s="171"/>
      <c r="GEO254" s="171"/>
      <c r="GEP254" s="171"/>
      <c r="GEQ254" s="171"/>
      <c r="GER254" s="171"/>
      <c r="GES254" s="171"/>
      <c r="GET254" s="171"/>
      <c r="GEU254" s="171"/>
      <c r="GEV254" s="171"/>
      <c r="GEW254" s="171"/>
      <c r="GEX254" s="171"/>
      <c r="GEY254" s="171"/>
      <c r="GEZ254" s="171"/>
      <c r="GFA254" s="171"/>
      <c r="GFB254" s="171"/>
      <c r="GFC254" s="171"/>
      <c r="GFD254" s="171"/>
      <c r="GFE254" s="171"/>
      <c r="GFF254" s="171"/>
      <c r="GFG254" s="171"/>
      <c r="GFH254" s="171"/>
      <c r="GFI254" s="171"/>
      <c r="GFJ254" s="171"/>
      <c r="GFK254" s="171"/>
      <c r="GFL254" s="171"/>
      <c r="GFM254" s="171"/>
      <c r="GFN254" s="171"/>
      <c r="GFO254" s="171"/>
      <c r="GFP254" s="171"/>
      <c r="GFQ254" s="171"/>
      <c r="GFR254" s="171"/>
      <c r="GFS254" s="171"/>
      <c r="GFT254" s="171"/>
      <c r="GFU254" s="171"/>
      <c r="GFV254" s="171"/>
      <c r="GFW254" s="171"/>
      <c r="GFX254" s="171"/>
      <c r="GFY254" s="171"/>
      <c r="GFZ254" s="171"/>
      <c r="GGA254" s="171"/>
      <c r="GGB254" s="171"/>
      <c r="GGC254" s="171"/>
      <c r="GGD254" s="171"/>
      <c r="GGE254" s="171"/>
      <c r="GGF254" s="171"/>
      <c r="GGG254" s="171"/>
      <c r="GGH254" s="171"/>
      <c r="GGI254" s="171"/>
      <c r="GGJ254" s="171"/>
      <c r="GGK254" s="171"/>
      <c r="GGL254" s="171"/>
      <c r="GGM254" s="171"/>
      <c r="GGN254" s="171"/>
      <c r="GGO254" s="171"/>
      <c r="GGP254" s="171"/>
      <c r="GGQ254" s="171"/>
      <c r="GGR254" s="171"/>
      <c r="GGS254" s="171"/>
      <c r="GGT254" s="171"/>
      <c r="GGU254" s="171"/>
      <c r="GGV254" s="171"/>
      <c r="GGW254" s="171"/>
      <c r="GGX254" s="171"/>
      <c r="GGY254" s="171"/>
      <c r="GGZ254" s="171"/>
      <c r="GHA254" s="171"/>
      <c r="GHB254" s="171"/>
      <c r="GHC254" s="171"/>
      <c r="GHD254" s="171"/>
      <c r="GHE254" s="171"/>
      <c r="GHF254" s="171"/>
      <c r="GHG254" s="171"/>
      <c r="GHH254" s="171"/>
      <c r="GHI254" s="171"/>
      <c r="GHJ254" s="171"/>
      <c r="GHK254" s="171"/>
      <c r="GHL254" s="171"/>
      <c r="GHM254" s="171"/>
      <c r="GHN254" s="171"/>
      <c r="GHO254" s="171"/>
      <c r="GHP254" s="171"/>
      <c r="GHQ254" s="171"/>
      <c r="GHR254" s="171"/>
      <c r="GHS254" s="171"/>
      <c r="GHT254" s="171"/>
      <c r="GHU254" s="171"/>
      <c r="GHV254" s="171"/>
      <c r="GHW254" s="171"/>
      <c r="GHX254" s="171"/>
      <c r="GHY254" s="171"/>
      <c r="GHZ254" s="171"/>
      <c r="GIA254" s="171"/>
      <c r="GIB254" s="171"/>
      <c r="GIC254" s="171"/>
      <c r="GID254" s="171"/>
      <c r="GIE254" s="171"/>
      <c r="GIF254" s="171"/>
      <c r="GIG254" s="171"/>
      <c r="GIH254" s="171"/>
      <c r="GII254" s="171"/>
      <c r="GIJ254" s="171"/>
      <c r="GIK254" s="171"/>
      <c r="GIL254" s="171"/>
      <c r="GIM254" s="171"/>
      <c r="GIN254" s="171"/>
      <c r="GIO254" s="171"/>
      <c r="GIP254" s="171"/>
      <c r="GIQ254" s="171"/>
      <c r="GIR254" s="171"/>
      <c r="GIS254" s="171"/>
      <c r="GIT254" s="171"/>
      <c r="GIU254" s="171"/>
      <c r="GIV254" s="171"/>
      <c r="GIW254" s="171"/>
      <c r="GIX254" s="171"/>
      <c r="GIY254" s="171"/>
      <c r="GIZ254" s="171"/>
      <c r="GJA254" s="171"/>
      <c r="GJB254" s="171"/>
      <c r="GJC254" s="171"/>
      <c r="GJD254" s="171"/>
      <c r="GJE254" s="171"/>
      <c r="GJF254" s="171"/>
      <c r="GJG254" s="171"/>
      <c r="GJH254" s="171"/>
      <c r="GJI254" s="171"/>
      <c r="GJJ254" s="171"/>
      <c r="GJK254" s="171"/>
      <c r="GJL254" s="171"/>
      <c r="GJM254" s="171"/>
      <c r="GJN254" s="171"/>
      <c r="GJO254" s="171"/>
      <c r="GJP254" s="171"/>
      <c r="GJQ254" s="171"/>
      <c r="GJR254" s="171"/>
      <c r="GJS254" s="171"/>
      <c r="GJT254" s="171"/>
      <c r="GJU254" s="171"/>
      <c r="GJV254" s="171"/>
      <c r="GJW254" s="171"/>
      <c r="GJX254" s="171"/>
      <c r="GJY254" s="171"/>
      <c r="GJZ254" s="171"/>
      <c r="GKA254" s="171"/>
      <c r="GKB254" s="171"/>
      <c r="GKC254" s="171"/>
      <c r="GKD254" s="171"/>
      <c r="GKE254" s="171"/>
      <c r="GKF254" s="171"/>
      <c r="GKG254" s="171"/>
      <c r="GKH254" s="171"/>
      <c r="GKI254" s="171"/>
      <c r="GKJ254" s="171"/>
      <c r="GKK254" s="171"/>
      <c r="GKL254" s="171"/>
      <c r="GKM254" s="171"/>
      <c r="GKN254" s="171"/>
      <c r="GKO254" s="171"/>
      <c r="GKP254" s="171"/>
      <c r="GKQ254" s="171"/>
      <c r="GKR254" s="171"/>
      <c r="GKS254" s="171"/>
      <c r="GKT254" s="171"/>
      <c r="GKU254" s="171"/>
      <c r="GKV254" s="171"/>
      <c r="GKW254" s="171"/>
      <c r="GKX254" s="171"/>
      <c r="GKY254" s="171"/>
      <c r="GKZ254" s="171"/>
      <c r="GLA254" s="171"/>
      <c r="GLB254" s="171"/>
      <c r="GLC254" s="171"/>
      <c r="GLD254" s="171"/>
      <c r="GLE254" s="171"/>
      <c r="GLF254" s="171"/>
      <c r="GLG254" s="171"/>
      <c r="GLH254" s="171"/>
      <c r="GLI254" s="171"/>
      <c r="GLJ254" s="171"/>
      <c r="GLK254" s="171"/>
      <c r="GLL254" s="171"/>
      <c r="GLM254" s="171"/>
      <c r="GLN254" s="171"/>
      <c r="GLO254" s="171"/>
      <c r="GLP254" s="171"/>
      <c r="GLQ254" s="171"/>
      <c r="GLR254" s="171"/>
      <c r="GLS254" s="171"/>
      <c r="GLT254" s="171"/>
      <c r="GLU254" s="171"/>
      <c r="GLV254" s="171"/>
      <c r="GLW254" s="171"/>
      <c r="GLX254" s="171"/>
      <c r="GLY254" s="171"/>
      <c r="GLZ254" s="171"/>
      <c r="GMA254" s="171"/>
      <c r="GMB254" s="171"/>
      <c r="GMC254" s="171"/>
      <c r="GMD254" s="171"/>
      <c r="GME254" s="171"/>
      <c r="GMF254" s="171"/>
      <c r="GMG254" s="171"/>
      <c r="GMH254" s="171"/>
      <c r="GMI254" s="171"/>
      <c r="GMJ254" s="171"/>
      <c r="GMK254" s="171"/>
      <c r="GML254" s="171"/>
      <c r="GMM254" s="171"/>
      <c r="GMN254" s="171"/>
      <c r="GMO254" s="171"/>
      <c r="GMP254" s="171"/>
      <c r="GMQ254" s="171"/>
      <c r="GMR254" s="171"/>
      <c r="GMS254" s="171"/>
      <c r="GMT254" s="171"/>
      <c r="GMU254" s="171"/>
      <c r="GMV254" s="171"/>
      <c r="GMW254" s="171"/>
      <c r="GMX254" s="171"/>
      <c r="GMY254" s="171"/>
      <c r="GMZ254" s="171"/>
      <c r="GNA254" s="171"/>
      <c r="GNB254" s="171"/>
      <c r="GNC254" s="171"/>
      <c r="GND254" s="171"/>
      <c r="GNE254" s="171"/>
      <c r="GNF254" s="171"/>
      <c r="GNG254" s="171"/>
      <c r="GNH254" s="171"/>
      <c r="GNI254" s="171"/>
      <c r="GNJ254" s="171"/>
      <c r="GNK254" s="171"/>
      <c r="GNL254" s="171"/>
      <c r="GNM254" s="171"/>
      <c r="GNN254" s="171"/>
      <c r="GNO254" s="171"/>
      <c r="GNP254" s="171"/>
      <c r="GNQ254" s="171"/>
      <c r="GNR254" s="171"/>
      <c r="GNS254" s="171"/>
      <c r="GNT254" s="171"/>
      <c r="GNU254" s="171"/>
      <c r="GNV254" s="171"/>
      <c r="GNW254" s="171"/>
      <c r="GNX254" s="171"/>
      <c r="GNY254" s="171"/>
      <c r="GNZ254" s="171"/>
      <c r="GOA254" s="171"/>
      <c r="GOB254" s="171"/>
      <c r="GOC254" s="171"/>
      <c r="GOD254" s="171"/>
      <c r="GOE254" s="171"/>
      <c r="GOF254" s="171"/>
      <c r="GOG254" s="171"/>
      <c r="GOH254" s="171"/>
      <c r="GOI254" s="171"/>
      <c r="GOJ254" s="171"/>
      <c r="GOK254" s="171"/>
      <c r="GOL254" s="171"/>
      <c r="GOM254" s="171"/>
      <c r="GON254" s="171"/>
      <c r="GOO254" s="171"/>
      <c r="GOP254" s="171"/>
      <c r="GOQ254" s="171"/>
      <c r="GOR254" s="171"/>
      <c r="GOS254" s="171"/>
      <c r="GOT254" s="171"/>
      <c r="GOU254" s="171"/>
      <c r="GOV254" s="171"/>
      <c r="GOW254" s="171"/>
      <c r="GOX254" s="171"/>
      <c r="GOY254" s="171"/>
      <c r="GOZ254" s="171"/>
      <c r="GPA254" s="171"/>
      <c r="GPB254" s="171"/>
      <c r="GPC254" s="171"/>
      <c r="GPD254" s="171"/>
      <c r="GPE254" s="171"/>
      <c r="GPF254" s="171"/>
      <c r="GPG254" s="171"/>
      <c r="GPH254" s="171"/>
      <c r="GPI254" s="171"/>
      <c r="GPJ254" s="171"/>
      <c r="GPK254" s="171"/>
      <c r="GPL254" s="171"/>
      <c r="GPM254" s="171"/>
      <c r="GPN254" s="171"/>
      <c r="GPO254" s="171"/>
      <c r="GPP254" s="171"/>
      <c r="GPQ254" s="171"/>
      <c r="GPR254" s="171"/>
      <c r="GPS254" s="171"/>
      <c r="GPT254" s="171"/>
      <c r="GPU254" s="171"/>
      <c r="GPV254" s="171"/>
      <c r="GPW254" s="171"/>
      <c r="GPX254" s="171"/>
      <c r="GPY254" s="171"/>
      <c r="GPZ254" s="171"/>
      <c r="GQA254" s="171"/>
      <c r="GQB254" s="171"/>
      <c r="GQC254" s="171"/>
      <c r="GQD254" s="171"/>
      <c r="GQE254" s="171"/>
      <c r="GQF254" s="171"/>
      <c r="GQG254" s="171"/>
      <c r="GQH254" s="171"/>
      <c r="GQI254" s="171"/>
      <c r="GQJ254" s="171"/>
      <c r="GQK254" s="171"/>
      <c r="GQL254" s="171"/>
      <c r="GQM254" s="171"/>
      <c r="GQN254" s="171"/>
      <c r="GQO254" s="171"/>
      <c r="GQP254" s="171"/>
      <c r="GQQ254" s="171"/>
      <c r="GQR254" s="171"/>
      <c r="GQS254" s="171"/>
      <c r="GQT254" s="171"/>
      <c r="GQU254" s="171"/>
      <c r="GQV254" s="171"/>
      <c r="GQW254" s="171"/>
      <c r="GQX254" s="171"/>
      <c r="GQY254" s="171"/>
      <c r="GQZ254" s="171"/>
      <c r="GRA254" s="171"/>
      <c r="GRB254" s="171"/>
      <c r="GRC254" s="171"/>
      <c r="GRD254" s="171"/>
      <c r="GRE254" s="171"/>
      <c r="GRF254" s="171"/>
      <c r="GRG254" s="171"/>
      <c r="GRH254" s="171"/>
      <c r="GRI254" s="171"/>
      <c r="GRJ254" s="171"/>
      <c r="GRK254" s="171"/>
      <c r="GRL254" s="171"/>
      <c r="GRM254" s="171"/>
      <c r="GRN254" s="171"/>
      <c r="GRO254" s="171"/>
      <c r="GRP254" s="171"/>
      <c r="GRQ254" s="171"/>
      <c r="GRR254" s="171"/>
      <c r="GRS254" s="171"/>
      <c r="GRT254" s="171"/>
      <c r="GRU254" s="171"/>
      <c r="GRV254" s="171"/>
      <c r="GRW254" s="171"/>
      <c r="GRX254" s="171"/>
      <c r="GRY254" s="171"/>
      <c r="GRZ254" s="171"/>
      <c r="GSA254" s="171"/>
      <c r="GSB254" s="171"/>
      <c r="GSC254" s="171"/>
      <c r="GSD254" s="171"/>
      <c r="GSE254" s="171"/>
      <c r="GSF254" s="171"/>
      <c r="GSG254" s="171"/>
      <c r="GSH254" s="171"/>
      <c r="GSI254" s="171"/>
      <c r="GSJ254" s="171"/>
      <c r="GSK254" s="171"/>
      <c r="GSL254" s="171"/>
      <c r="GSM254" s="171"/>
      <c r="GSN254" s="171"/>
      <c r="GSO254" s="171"/>
      <c r="GSP254" s="171"/>
      <c r="GSQ254" s="171"/>
      <c r="GSR254" s="171"/>
      <c r="GSS254" s="171"/>
      <c r="GST254" s="171"/>
      <c r="GSU254" s="171"/>
      <c r="GSV254" s="171"/>
      <c r="GSW254" s="171"/>
      <c r="GSX254" s="171"/>
      <c r="GSY254" s="171"/>
      <c r="GSZ254" s="171"/>
      <c r="GTA254" s="171"/>
      <c r="GTB254" s="171"/>
      <c r="GTC254" s="171"/>
      <c r="GTD254" s="171"/>
      <c r="GTE254" s="171"/>
      <c r="GTF254" s="171"/>
      <c r="GTG254" s="171"/>
      <c r="GTH254" s="171"/>
      <c r="GTI254" s="171"/>
      <c r="GTJ254" s="171"/>
      <c r="GTK254" s="171"/>
      <c r="GTL254" s="171"/>
      <c r="GTM254" s="171"/>
      <c r="GTN254" s="171"/>
      <c r="GTO254" s="171"/>
      <c r="GTP254" s="171"/>
      <c r="GTQ254" s="171"/>
      <c r="GTR254" s="171"/>
      <c r="GTS254" s="171"/>
      <c r="GTT254" s="171"/>
      <c r="GTU254" s="171"/>
      <c r="GTV254" s="171"/>
      <c r="GTW254" s="171"/>
      <c r="GTX254" s="171"/>
      <c r="GTY254" s="171"/>
      <c r="GTZ254" s="171"/>
      <c r="GUA254" s="171"/>
      <c r="GUB254" s="171"/>
      <c r="GUC254" s="171"/>
      <c r="GUD254" s="171"/>
      <c r="GUE254" s="171"/>
      <c r="GUF254" s="171"/>
      <c r="GUG254" s="171"/>
      <c r="GUH254" s="171"/>
      <c r="GUI254" s="171"/>
      <c r="GUJ254" s="171"/>
      <c r="GUK254" s="171"/>
      <c r="GUL254" s="171"/>
      <c r="GUM254" s="171"/>
      <c r="GUN254" s="171"/>
      <c r="GUO254" s="171"/>
      <c r="GUP254" s="171"/>
      <c r="GUQ254" s="171"/>
      <c r="GUR254" s="171"/>
      <c r="GUS254" s="171"/>
      <c r="GUT254" s="171"/>
      <c r="GUU254" s="171"/>
      <c r="GUV254" s="171"/>
      <c r="GUW254" s="171"/>
      <c r="GUX254" s="171"/>
      <c r="GUY254" s="171"/>
      <c r="GUZ254" s="171"/>
      <c r="GVA254" s="171"/>
      <c r="GVB254" s="171"/>
      <c r="GVC254" s="171"/>
      <c r="GVD254" s="171"/>
      <c r="GVE254" s="171"/>
      <c r="GVF254" s="171"/>
      <c r="GVG254" s="171"/>
      <c r="GVH254" s="171"/>
      <c r="GVI254" s="171"/>
      <c r="GVJ254" s="171"/>
      <c r="GVK254" s="171"/>
      <c r="GVL254" s="171"/>
      <c r="GVM254" s="171"/>
      <c r="GVN254" s="171"/>
      <c r="GVO254" s="171"/>
      <c r="GVP254" s="171"/>
      <c r="GVQ254" s="171"/>
      <c r="GVR254" s="171"/>
      <c r="GVS254" s="171"/>
      <c r="GVT254" s="171"/>
      <c r="GVU254" s="171"/>
      <c r="GVV254" s="171"/>
      <c r="GVW254" s="171"/>
      <c r="GVX254" s="171"/>
      <c r="GVY254" s="171"/>
      <c r="GVZ254" s="171"/>
      <c r="GWA254" s="171"/>
      <c r="GWB254" s="171"/>
      <c r="GWC254" s="171"/>
      <c r="GWD254" s="171"/>
      <c r="GWE254" s="171"/>
      <c r="GWF254" s="171"/>
      <c r="GWG254" s="171"/>
      <c r="GWH254" s="171"/>
      <c r="GWI254" s="171"/>
      <c r="GWJ254" s="171"/>
      <c r="GWK254" s="171"/>
      <c r="GWL254" s="171"/>
      <c r="GWM254" s="171"/>
      <c r="GWN254" s="171"/>
      <c r="GWO254" s="171"/>
      <c r="GWP254" s="171"/>
      <c r="GWQ254" s="171"/>
      <c r="GWR254" s="171"/>
      <c r="GWS254" s="171"/>
      <c r="GWT254" s="171"/>
      <c r="GWU254" s="171"/>
      <c r="GWV254" s="171"/>
      <c r="GWW254" s="171"/>
      <c r="GWX254" s="171"/>
      <c r="GWY254" s="171"/>
      <c r="GWZ254" s="171"/>
      <c r="GXA254" s="171"/>
      <c r="GXB254" s="171"/>
      <c r="GXC254" s="171"/>
      <c r="GXD254" s="171"/>
      <c r="GXE254" s="171"/>
      <c r="GXF254" s="171"/>
      <c r="GXG254" s="171"/>
      <c r="GXH254" s="171"/>
      <c r="GXI254" s="171"/>
      <c r="GXJ254" s="171"/>
      <c r="GXK254" s="171"/>
      <c r="GXL254" s="171"/>
      <c r="GXM254" s="171"/>
      <c r="GXN254" s="171"/>
      <c r="GXO254" s="171"/>
      <c r="GXP254" s="171"/>
      <c r="GXQ254" s="171"/>
      <c r="GXR254" s="171"/>
      <c r="GXS254" s="171"/>
      <c r="GXT254" s="171"/>
      <c r="GXU254" s="171"/>
      <c r="GXV254" s="171"/>
      <c r="GXW254" s="171"/>
      <c r="GXX254" s="171"/>
      <c r="GXY254" s="171"/>
      <c r="GXZ254" s="171"/>
      <c r="GYA254" s="171"/>
      <c r="GYB254" s="171"/>
      <c r="GYC254" s="171"/>
      <c r="GYD254" s="171"/>
      <c r="GYE254" s="171"/>
      <c r="GYF254" s="171"/>
      <c r="GYG254" s="171"/>
      <c r="GYH254" s="171"/>
      <c r="GYI254" s="171"/>
      <c r="GYJ254" s="171"/>
      <c r="GYK254" s="171"/>
      <c r="GYL254" s="171"/>
      <c r="GYM254" s="171"/>
      <c r="GYN254" s="171"/>
      <c r="GYO254" s="171"/>
      <c r="GYP254" s="171"/>
      <c r="GYQ254" s="171"/>
      <c r="GYR254" s="171"/>
      <c r="GYS254" s="171"/>
      <c r="GYT254" s="171"/>
      <c r="GYU254" s="171"/>
      <c r="GYV254" s="171"/>
      <c r="GYW254" s="171"/>
      <c r="GYX254" s="171"/>
      <c r="GYY254" s="171"/>
      <c r="GYZ254" s="171"/>
      <c r="GZA254" s="171"/>
      <c r="GZB254" s="171"/>
      <c r="GZC254" s="171"/>
      <c r="GZD254" s="171"/>
      <c r="GZE254" s="171"/>
      <c r="GZF254" s="171"/>
      <c r="GZG254" s="171"/>
      <c r="GZH254" s="171"/>
      <c r="GZI254" s="171"/>
      <c r="GZJ254" s="171"/>
      <c r="GZK254" s="171"/>
      <c r="GZL254" s="171"/>
      <c r="GZM254" s="171"/>
      <c r="GZN254" s="171"/>
      <c r="GZO254" s="171"/>
      <c r="GZP254" s="171"/>
      <c r="GZQ254" s="171"/>
      <c r="GZR254" s="171"/>
      <c r="GZS254" s="171"/>
      <c r="GZT254" s="171"/>
      <c r="GZU254" s="171"/>
      <c r="GZV254" s="171"/>
      <c r="GZW254" s="171"/>
      <c r="GZX254" s="171"/>
      <c r="GZY254" s="171"/>
      <c r="GZZ254" s="171"/>
      <c r="HAA254" s="171"/>
      <c r="HAB254" s="171"/>
      <c r="HAC254" s="171"/>
      <c r="HAD254" s="171"/>
      <c r="HAE254" s="171"/>
      <c r="HAF254" s="171"/>
      <c r="HAG254" s="171"/>
      <c r="HAH254" s="171"/>
      <c r="HAI254" s="171"/>
      <c r="HAJ254" s="171"/>
      <c r="HAK254" s="171"/>
      <c r="HAL254" s="171"/>
      <c r="HAM254" s="171"/>
      <c r="HAN254" s="171"/>
      <c r="HAO254" s="171"/>
      <c r="HAP254" s="171"/>
      <c r="HAQ254" s="171"/>
      <c r="HAR254" s="171"/>
      <c r="HAS254" s="171"/>
      <c r="HAT254" s="171"/>
      <c r="HAU254" s="171"/>
      <c r="HAV254" s="171"/>
      <c r="HAW254" s="171"/>
      <c r="HAX254" s="171"/>
      <c r="HAY254" s="171"/>
      <c r="HAZ254" s="171"/>
      <c r="HBA254" s="171"/>
      <c r="HBB254" s="171"/>
      <c r="HBC254" s="171"/>
      <c r="HBD254" s="171"/>
      <c r="HBE254" s="171"/>
      <c r="HBF254" s="171"/>
      <c r="HBG254" s="171"/>
      <c r="HBH254" s="171"/>
      <c r="HBI254" s="171"/>
      <c r="HBJ254" s="171"/>
      <c r="HBK254" s="171"/>
      <c r="HBL254" s="171"/>
      <c r="HBM254" s="171"/>
      <c r="HBN254" s="171"/>
      <c r="HBO254" s="171"/>
      <c r="HBP254" s="171"/>
      <c r="HBQ254" s="171"/>
      <c r="HBR254" s="171"/>
      <c r="HBS254" s="171"/>
      <c r="HBT254" s="171"/>
      <c r="HBU254" s="171"/>
      <c r="HBV254" s="171"/>
      <c r="HBW254" s="171"/>
      <c r="HBX254" s="171"/>
      <c r="HBY254" s="171"/>
      <c r="HBZ254" s="171"/>
      <c r="HCA254" s="171"/>
      <c r="HCB254" s="171"/>
      <c r="HCC254" s="171"/>
      <c r="HCD254" s="171"/>
      <c r="HCE254" s="171"/>
      <c r="HCF254" s="171"/>
      <c r="HCG254" s="171"/>
      <c r="HCH254" s="171"/>
      <c r="HCI254" s="171"/>
      <c r="HCJ254" s="171"/>
      <c r="HCK254" s="171"/>
      <c r="HCL254" s="171"/>
      <c r="HCM254" s="171"/>
      <c r="HCN254" s="171"/>
      <c r="HCO254" s="171"/>
      <c r="HCP254" s="171"/>
      <c r="HCQ254" s="171"/>
      <c r="HCR254" s="171"/>
      <c r="HCS254" s="171"/>
      <c r="HCT254" s="171"/>
      <c r="HCU254" s="171"/>
      <c r="HCV254" s="171"/>
      <c r="HCW254" s="171"/>
      <c r="HCX254" s="171"/>
      <c r="HCY254" s="171"/>
      <c r="HCZ254" s="171"/>
      <c r="HDA254" s="171"/>
      <c r="HDB254" s="171"/>
      <c r="HDC254" s="171"/>
      <c r="HDD254" s="171"/>
      <c r="HDE254" s="171"/>
      <c r="HDF254" s="171"/>
      <c r="HDG254" s="171"/>
      <c r="HDH254" s="171"/>
      <c r="HDI254" s="171"/>
      <c r="HDJ254" s="171"/>
      <c r="HDK254" s="171"/>
      <c r="HDL254" s="171"/>
      <c r="HDM254" s="171"/>
      <c r="HDN254" s="171"/>
      <c r="HDO254" s="171"/>
      <c r="HDP254" s="171"/>
      <c r="HDQ254" s="171"/>
      <c r="HDR254" s="171"/>
      <c r="HDS254" s="171"/>
      <c r="HDT254" s="171"/>
      <c r="HDU254" s="171"/>
      <c r="HDV254" s="171"/>
      <c r="HDW254" s="171"/>
      <c r="HDX254" s="171"/>
      <c r="HDY254" s="171"/>
      <c r="HDZ254" s="171"/>
      <c r="HEA254" s="171"/>
      <c r="HEB254" s="171"/>
      <c r="HEC254" s="171"/>
      <c r="HED254" s="171"/>
      <c r="HEE254" s="171"/>
      <c r="HEF254" s="171"/>
      <c r="HEG254" s="171"/>
      <c r="HEH254" s="171"/>
      <c r="HEI254" s="171"/>
      <c r="HEJ254" s="171"/>
      <c r="HEK254" s="171"/>
      <c r="HEL254" s="171"/>
      <c r="HEM254" s="171"/>
      <c r="HEN254" s="171"/>
      <c r="HEO254" s="171"/>
      <c r="HEP254" s="171"/>
      <c r="HEQ254" s="171"/>
      <c r="HER254" s="171"/>
      <c r="HES254" s="171"/>
      <c r="HET254" s="171"/>
      <c r="HEU254" s="171"/>
      <c r="HEV254" s="171"/>
      <c r="HEW254" s="171"/>
      <c r="HEX254" s="171"/>
      <c r="HEY254" s="171"/>
      <c r="HEZ254" s="171"/>
      <c r="HFA254" s="171"/>
      <c r="HFB254" s="171"/>
      <c r="HFC254" s="171"/>
      <c r="HFD254" s="171"/>
      <c r="HFE254" s="171"/>
      <c r="HFF254" s="171"/>
      <c r="HFG254" s="171"/>
      <c r="HFH254" s="171"/>
      <c r="HFI254" s="171"/>
      <c r="HFJ254" s="171"/>
      <c r="HFK254" s="171"/>
      <c r="HFL254" s="171"/>
      <c r="HFM254" s="171"/>
      <c r="HFN254" s="171"/>
      <c r="HFO254" s="171"/>
      <c r="HFP254" s="171"/>
      <c r="HFQ254" s="171"/>
      <c r="HFR254" s="171"/>
      <c r="HFS254" s="171"/>
      <c r="HFT254" s="171"/>
      <c r="HFU254" s="171"/>
      <c r="HFV254" s="171"/>
      <c r="HFW254" s="171"/>
      <c r="HFX254" s="171"/>
      <c r="HFY254" s="171"/>
      <c r="HFZ254" s="171"/>
      <c r="HGA254" s="171"/>
      <c r="HGB254" s="171"/>
      <c r="HGC254" s="171"/>
      <c r="HGD254" s="171"/>
      <c r="HGE254" s="171"/>
      <c r="HGF254" s="171"/>
      <c r="HGG254" s="171"/>
      <c r="HGH254" s="171"/>
      <c r="HGI254" s="171"/>
      <c r="HGJ254" s="171"/>
      <c r="HGK254" s="171"/>
      <c r="HGL254" s="171"/>
      <c r="HGM254" s="171"/>
      <c r="HGN254" s="171"/>
      <c r="HGO254" s="171"/>
      <c r="HGP254" s="171"/>
      <c r="HGQ254" s="171"/>
      <c r="HGR254" s="171"/>
      <c r="HGS254" s="171"/>
      <c r="HGT254" s="171"/>
      <c r="HGU254" s="171"/>
      <c r="HGV254" s="171"/>
      <c r="HGW254" s="171"/>
      <c r="HGX254" s="171"/>
      <c r="HGY254" s="171"/>
      <c r="HGZ254" s="171"/>
      <c r="HHA254" s="171"/>
      <c r="HHB254" s="171"/>
      <c r="HHC254" s="171"/>
      <c r="HHD254" s="171"/>
      <c r="HHE254" s="171"/>
      <c r="HHF254" s="171"/>
      <c r="HHG254" s="171"/>
      <c r="HHH254" s="171"/>
      <c r="HHI254" s="171"/>
      <c r="HHJ254" s="171"/>
      <c r="HHK254" s="171"/>
      <c r="HHL254" s="171"/>
      <c r="HHM254" s="171"/>
      <c r="HHN254" s="171"/>
      <c r="HHO254" s="171"/>
      <c r="HHP254" s="171"/>
      <c r="HHQ254" s="171"/>
      <c r="HHR254" s="171"/>
      <c r="HHS254" s="171"/>
      <c r="HHT254" s="171"/>
      <c r="HHU254" s="171"/>
      <c r="HHV254" s="171"/>
      <c r="HHW254" s="171"/>
      <c r="HHX254" s="171"/>
      <c r="HHY254" s="171"/>
      <c r="HHZ254" s="171"/>
      <c r="HIA254" s="171"/>
      <c r="HIB254" s="171"/>
      <c r="HIC254" s="171"/>
      <c r="HID254" s="171"/>
      <c r="HIE254" s="171"/>
      <c r="HIF254" s="171"/>
      <c r="HIG254" s="171"/>
      <c r="HIH254" s="171"/>
      <c r="HII254" s="171"/>
      <c r="HIJ254" s="171"/>
      <c r="HIK254" s="171"/>
      <c r="HIL254" s="171"/>
      <c r="HIM254" s="171"/>
      <c r="HIN254" s="171"/>
      <c r="HIO254" s="171"/>
      <c r="HIP254" s="171"/>
      <c r="HIQ254" s="171"/>
      <c r="HIR254" s="171"/>
      <c r="HIS254" s="171"/>
      <c r="HIT254" s="171"/>
      <c r="HIU254" s="171"/>
      <c r="HIV254" s="171"/>
      <c r="HIW254" s="171"/>
      <c r="HIX254" s="171"/>
      <c r="HIY254" s="171"/>
      <c r="HIZ254" s="171"/>
      <c r="HJA254" s="171"/>
      <c r="HJB254" s="171"/>
      <c r="HJC254" s="171"/>
      <c r="HJD254" s="171"/>
      <c r="HJE254" s="171"/>
      <c r="HJF254" s="171"/>
      <c r="HJG254" s="171"/>
      <c r="HJH254" s="171"/>
      <c r="HJI254" s="171"/>
      <c r="HJJ254" s="171"/>
      <c r="HJK254" s="171"/>
      <c r="HJL254" s="171"/>
      <c r="HJM254" s="171"/>
      <c r="HJN254" s="171"/>
      <c r="HJO254" s="171"/>
      <c r="HJP254" s="171"/>
      <c r="HJQ254" s="171"/>
      <c r="HJR254" s="171"/>
      <c r="HJS254" s="171"/>
      <c r="HJT254" s="171"/>
      <c r="HJU254" s="171"/>
      <c r="HJV254" s="171"/>
      <c r="HJW254" s="171"/>
      <c r="HJX254" s="171"/>
      <c r="HJY254" s="171"/>
      <c r="HJZ254" s="171"/>
      <c r="HKA254" s="171"/>
      <c r="HKB254" s="171"/>
      <c r="HKC254" s="171"/>
      <c r="HKD254" s="171"/>
      <c r="HKE254" s="171"/>
      <c r="HKF254" s="171"/>
      <c r="HKG254" s="171"/>
      <c r="HKH254" s="171"/>
      <c r="HKI254" s="171"/>
      <c r="HKJ254" s="171"/>
      <c r="HKK254" s="171"/>
      <c r="HKL254" s="171"/>
      <c r="HKM254" s="171"/>
      <c r="HKN254" s="171"/>
      <c r="HKO254" s="171"/>
      <c r="HKP254" s="171"/>
      <c r="HKQ254" s="171"/>
      <c r="HKR254" s="171"/>
      <c r="HKS254" s="171"/>
      <c r="HKT254" s="171"/>
      <c r="HKU254" s="171"/>
      <c r="HKV254" s="171"/>
      <c r="HKW254" s="171"/>
      <c r="HKX254" s="171"/>
      <c r="HKY254" s="171"/>
      <c r="HKZ254" s="171"/>
      <c r="HLA254" s="171"/>
      <c r="HLB254" s="171"/>
      <c r="HLC254" s="171"/>
      <c r="HLD254" s="171"/>
      <c r="HLE254" s="171"/>
      <c r="HLF254" s="171"/>
      <c r="HLG254" s="171"/>
      <c r="HLH254" s="171"/>
      <c r="HLI254" s="171"/>
      <c r="HLJ254" s="171"/>
      <c r="HLK254" s="171"/>
      <c r="HLL254" s="171"/>
      <c r="HLM254" s="171"/>
      <c r="HLN254" s="171"/>
      <c r="HLO254" s="171"/>
      <c r="HLP254" s="171"/>
      <c r="HLQ254" s="171"/>
      <c r="HLR254" s="171"/>
      <c r="HLS254" s="171"/>
      <c r="HLT254" s="171"/>
      <c r="HLU254" s="171"/>
      <c r="HLV254" s="171"/>
      <c r="HLW254" s="171"/>
      <c r="HLX254" s="171"/>
      <c r="HLY254" s="171"/>
      <c r="HLZ254" s="171"/>
      <c r="HMA254" s="171"/>
      <c r="HMB254" s="171"/>
      <c r="HMC254" s="171"/>
      <c r="HMD254" s="171"/>
      <c r="HME254" s="171"/>
      <c r="HMF254" s="171"/>
      <c r="HMG254" s="171"/>
      <c r="HMH254" s="171"/>
      <c r="HMI254" s="171"/>
      <c r="HMJ254" s="171"/>
      <c r="HMK254" s="171"/>
      <c r="HML254" s="171"/>
      <c r="HMM254" s="171"/>
      <c r="HMN254" s="171"/>
      <c r="HMO254" s="171"/>
      <c r="HMP254" s="171"/>
      <c r="HMQ254" s="171"/>
      <c r="HMR254" s="171"/>
      <c r="HMS254" s="171"/>
      <c r="HMT254" s="171"/>
      <c r="HMU254" s="171"/>
      <c r="HMV254" s="171"/>
      <c r="HMW254" s="171"/>
      <c r="HMX254" s="171"/>
      <c r="HMY254" s="171"/>
      <c r="HMZ254" s="171"/>
      <c r="HNA254" s="171"/>
      <c r="HNB254" s="171"/>
      <c r="HNC254" s="171"/>
      <c r="HND254" s="171"/>
      <c r="HNE254" s="171"/>
      <c r="HNF254" s="171"/>
      <c r="HNG254" s="171"/>
      <c r="HNH254" s="171"/>
      <c r="HNI254" s="171"/>
      <c r="HNJ254" s="171"/>
      <c r="HNK254" s="171"/>
      <c r="HNL254" s="171"/>
      <c r="HNM254" s="171"/>
      <c r="HNN254" s="171"/>
      <c r="HNO254" s="171"/>
      <c r="HNP254" s="171"/>
      <c r="HNQ254" s="171"/>
      <c r="HNR254" s="171"/>
      <c r="HNS254" s="171"/>
      <c r="HNT254" s="171"/>
      <c r="HNU254" s="171"/>
      <c r="HNV254" s="171"/>
      <c r="HNW254" s="171"/>
      <c r="HNX254" s="171"/>
      <c r="HNY254" s="171"/>
      <c r="HNZ254" s="171"/>
      <c r="HOA254" s="171"/>
      <c r="HOB254" s="171"/>
      <c r="HOC254" s="171"/>
      <c r="HOD254" s="171"/>
      <c r="HOE254" s="171"/>
      <c r="HOF254" s="171"/>
      <c r="HOG254" s="171"/>
      <c r="HOH254" s="171"/>
      <c r="HOI254" s="171"/>
      <c r="HOJ254" s="171"/>
      <c r="HOK254" s="171"/>
      <c r="HOL254" s="171"/>
      <c r="HOM254" s="171"/>
      <c r="HON254" s="171"/>
      <c r="HOO254" s="171"/>
      <c r="HOP254" s="171"/>
      <c r="HOQ254" s="171"/>
      <c r="HOR254" s="171"/>
      <c r="HOS254" s="171"/>
      <c r="HOT254" s="171"/>
      <c r="HOU254" s="171"/>
      <c r="HOV254" s="171"/>
      <c r="HOW254" s="171"/>
      <c r="HOX254" s="171"/>
      <c r="HOY254" s="171"/>
      <c r="HOZ254" s="171"/>
      <c r="HPA254" s="171"/>
      <c r="HPB254" s="171"/>
      <c r="HPC254" s="171"/>
      <c r="HPD254" s="171"/>
      <c r="HPE254" s="171"/>
      <c r="HPF254" s="171"/>
      <c r="HPG254" s="171"/>
      <c r="HPH254" s="171"/>
      <c r="HPI254" s="171"/>
      <c r="HPJ254" s="171"/>
      <c r="HPK254" s="171"/>
      <c r="HPL254" s="171"/>
      <c r="HPM254" s="171"/>
      <c r="HPN254" s="171"/>
      <c r="HPO254" s="171"/>
      <c r="HPP254" s="171"/>
      <c r="HPQ254" s="171"/>
      <c r="HPR254" s="171"/>
      <c r="HPS254" s="171"/>
      <c r="HPT254" s="171"/>
      <c r="HPU254" s="171"/>
      <c r="HPV254" s="171"/>
      <c r="HPW254" s="171"/>
      <c r="HPX254" s="171"/>
      <c r="HPY254" s="171"/>
      <c r="HPZ254" s="171"/>
      <c r="HQA254" s="171"/>
      <c r="HQB254" s="171"/>
      <c r="HQC254" s="171"/>
      <c r="HQD254" s="171"/>
      <c r="HQE254" s="171"/>
      <c r="HQF254" s="171"/>
      <c r="HQG254" s="171"/>
      <c r="HQH254" s="171"/>
      <c r="HQI254" s="171"/>
      <c r="HQJ254" s="171"/>
      <c r="HQK254" s="171"/>
      <c r="HQL254" s="171"/>
      <c r="HQM254" s="171"/>
      <c r="HQN254" s="171"/>
      <c r="HQO254" s="171"/>
      <c r="HQP254" s="171"/>
      <c r="HQQ254" s="171"/>
      <c r="HQR254" s="171"/>
      <c r="HQS254" s="171"/>
      <c r="HQT254" s="171"/>
      <c r="HQU254" s="171"/>
      <c r="HQV254" s="171"/>
      <c r="HQW254" s="171"/>
      <c r="HQX254" s="171"/>
      <c r="HQY254" s="171"/>
      <c r="HQZ254" s="171"/>
      <c r="HRA254" s="171"/>
      <c r="HRB254" s="171"/>
      <c r="HRC254" s="171"/>
      <c r="HRD254" s="171"/>
      <c r="HRE254" s="171"/>
      <c r="HRF254" s="171"/>
      <c r="HRG254" s="171"/>
      <c r="HRH254" s="171"/>
      <c r="HRI254" s="171"/>
      <c r="HRJ254" s="171"/>
      <c r="HRK254" s="171"/>
      <c r="HRL254" s="171"/>
      <c r="HRM254" s="171"/>
      <c r="HRN254" s="171"/>
      <c r="HRO254" s="171"/>
      <c r="HRP254" s="171"/>
      <c r="HRQ254" s="171"/>
      <c r="HRR254" s="171"/>
      <c r="HRS254" s="171"/>
      <c r="HRT254" s="171"/>
      <c r="HRU254" s="171"/>
      <c r="HRV254" s="171"/>
      <c r="HRW254" s="171"/>
      <c r="HRX254" s="171"/>
      <c r="HRY254" s="171"/>
      <c r="HRZ254" s="171"/>
      <c r="HSA254" s="171"/>
      <c r="HSB254" s="171"/>
      <c r="HSC254" s="171"/>
      <c r="HSD254" s="171"/>
      <c r="HSE254" s="171"/>
      <c r="HSF254" s="171"/>
      <c r="HSG254" s="171"/>
      <c r="HSH254" s="171"/>
      <c r="HSI254" s="171"/>
      <c r="HSJ254" s="171"/>
      <c r="HSK254" s="171"/>
      <c r="HSL254" s="171"/>
      <c r="HSM254" s="171"/>
      <c r="HSN254" s="171"/>
      <c r="HSO254" s="171"/>
      <c r="HSP254" s="171"/>
      <c r="HSQ254" s="171"/>
      <c r="HSR254" s="171"/>
      <c r="HSS254" s="171"/>
      <c r="HST254" s="171"/>
      <c r="HSU254" s="171"/>
      <c r="HSV254" s="171"/>
      <c r="HSW254" s="171"/>
      <c r="HSX254" s="171"/>
      <c r="HSY254" s="171"/>
      <c r="HSZ254" s="171"/>
      <c r="HTA254" s="171"/>
      <c r="HTB254" s="171"/>
      <c r="HTC254" s="171"/>
      <c r="HTD254" s="171"/>
      <c r="HTE254" s="171"/>
      <c r="HTF254" s="171"/>
      <c r="HTG254" s="171"/>
      <c r="HTH254" s="171"/>
      <c r="HTI254" s="171"/>
      <c r="HTJ254" s="171"/>
      <c r="HTK254" s="171"/>
      <c r="HTL254" s="171"/>
      <c r="HTM254" s="171"/>
      <c r="HTN254" s="171"/>
      <c r="HTO254" s="171"/>
      <c r="HTP254" s="171"/>
      <c r="HTQ254" s="171"/>
      <c r="HTR254" s="171"/>
      <c r="HTS254" s="171"/>
      <c r="HTT254" s="171"/>
      <c r="HTU254" s="171"/>
      <c r="HTV254" s="171"/>
      <c r="HTW254" s="171"/>
      <c r="HTX254" s="171"/>
      <c r="HTY254" s="171"/>
      <c r="HTZ254" s="171"/>
      <c r="HUA254" s="171"/>
      <c r="HUB254" s="171"/>
      <c r="HUC254" s="171"/>
      <c r="HUD254" s="171"/>
      <c r="HUE254" s="171"/>
      <c r="HUF254" s="171"/>
      <c r="HUG254" s="171"/>
      <c r="HUH254" s="171"/>
      <c r="HUI254" s="171"/>
      <c r="HUJ254" s="171"/>
      <c r="HUK254" s="171"/>
      <c r="HUL254" s="171"/>
      <c r="HUM254" s="171"/>
      <c r="HUN254" s="171"/>
      <c r="HUO254" s="171"/>
      <c r="HUP254" s="171"/>
      <c r="HUQ254" s="171"/>
      <c r="HUR254" s="171"/>
      <c r="HUS254" s="171"/>
      <c r="HUT254" s="171"/>
      <c r="HUU254" s="171"/>
      <c r="HUV254" s="171"/>
      <c r="HUW254" s="171"/>
      <c r="HUX254" s="171"/>
      <c r="HUY254" s="171"/>
      <c r="HUZ254" s="171"/>
      <c r="HVA254" s="171"/>
      <c r="HVB254" s="171"/>
      <c r="HVC254" s="171"/>
      <c r="HVD254" s="171"/>
      <c r="HVE254" s="171"/>
      <c r="HVF254" s="171"/>
      <c r="HVG254" s="171"/>
      <c r="HVH254" s="171"/>
      <c r="HVI254" s="171"/>
      <c r="HVJ254" s="171"/>
      <c r="HVK254" s="171"/>
      <c r="HVL254" s="171"/>
      <c r="HVM254" s="171"/>
      <c r="HVN254" s="171"/>
      <c r="HVO254" s="171"/>
      <c r="HVP254" s="171"/>
      <c r="HVQ254" s="171"/>
      <c r="HVR254" s="171"/>
      <c r="HVS254" s="171"/>
      <c r="HVT254" s="171"/>
      <c r="HVU254" s="171"/>
      <c r="HVV254" s="171"/>
      <c r="HVW254" s="171"/>
      <c r="HVX254" s="171"/>
      <c r="HVY254" s="171"/>
      <c r="HVZ254" s="171"/>
      <c r="HWA254" s="171"/>
      <c r="HWB254" s="171"/>
      <c r="HWC254" s="171"/>
      <c r="HWD254" s="171"/>
      <c r="HWE254" s="171"/>
      <c r="HWF254" s="171"/>
      <c r="HWG254" s="171"/>
      <c r="HWH254" s="171"/>
      <c r="HWI254" s="171"/>
      <c r="HWJ254" s="171"/>
      <c r="HWK254" s="171"/>
      <c r="HWL254" s="171"/>
      <c r="HWM254" s="171"/>
      <c r="HWN254" s="171"/>
      <c r="HWO254" s="171"/>
      <c r="HWP254" s="171"/>
      <c r="HWQ254" s="171"/>
      <c r="HWR254" s="171"/>
      <c r="HWS254" s="171"/>
      <c r="HWT254" s="171"/>
      <c r="HWU254" s="171"/>
      <c r="HWV254" s="171"/>
      <c r="HWW254" s="171"/>
      <c r="HWX254" s="171"/>
      <c r="HWY254" s="171"/>
      <c r="HWZ254" s="171"/>
      <c r="HXA254" s="171"/>
      <c r="HXB254" s="171"/>
      <c r="HXC254" s="171"/>
      <c r="HXD254" s="171"/>
      <c r="HXE254" s="171"/>
      <c r="HXF254" s="171"/>
      <c r="HXG254" s="171"/>
      <c r="HXH254" s="171"/>
      <c r="HXI254" s="171"/>
      <c r="HXJ254" s="171"/>
      <c r="HXK254" s="171"/>
      <c r="HXL254" s="171"/>
      <c r="HXM254" s="171"/>
      <c r="HXN254" s="171"/>
      <c r="HXO254" s="171"/>
      <c r="HXP254" s="171"/>
      <c r="HXQ254" s="171"/>
      <c r="HXR254" s="171"/>
      <c r="HXS254" s="171"/>
      <c r="HXT254" s="171"/>
      <c r="HXU254" s="171"/>
      <c r="HXV254" s="171"/>
      <c r="HXW254" s="171"/>
      <c r="HXX254" s="171"/>
      <c r="HXY254" s="171"/>
      <c r="HXZ254" s="171"/>
      <c r="HYA254" s="171"/>
      <c r="HYB254" s="171"/>
      <c r="HYC254" s="171"/>
      <c r="HYD254" s="171"/>
      <c r="HYE254" s="171"/>
      <c r="HYF254" s="171"/>
      <c r="HYG254" s="171"/>
      <c r="HYH254" s="171"/>
      <c r="HYI254" s="171"/>
      <c r="HYJ254" s="171"/>
      <c r="HYK254" s="171"/>
      <c r="HYL254" s="171"/>
      <c r="HYM254" s="171"/>
      <c r="HYN254" s="171"/>
      <c r="HYO254" s="171"/>
      <c r="HYP254" s="171"/>
      <c r="HYQ254" s="171"/>
      <c r="HYR254" s="171"/>
      <c r="HYS254" s="171"/>
      <c r="HYT254" s="171"/>
      <c r="HYU254" s="171"/>
      <c r="HYV254" s="171"/>
      <c r="HYW254" s="171"/>
      <c r="HYX254" s="171"/>
      <c r="HYY254" s="171"/>
      <c r="HYZ254" s="171"/>
      <c r="HZA254" s="171"/>
      <c r="HZB254" s="171"/>
      <c r="HZC254" s="171"/>
      <c r="HZD254" s="171"/>
      <c r="HZE254" s="171"/>
      <c r="HZF254" s="171"/>
      <c r="HZG254" s="171"/>
      <c r="HZH254" s="171"/>
      <c r="HZI254" s="171"/>
      <c r="HZJ254" s="171"/>
      <c r="HZK254" s="171"/>
      <c r="HZL254" s="171"/>
      <c r="HZM254" s="171"/>
      <c r="HZN254" s="171"/>
      <c r="HZO254" s="171"/>
      <c r="HZP254" s="171"/>
      <c r="HZQ254" s="171"/>
      <c r="HZR254" s="171"/>
      <c r="HZS254" s="171"/>
      <c r="HZT254" s="171"/>
      <c r="HZU254" s="171"/>
      <c r="HZV254" s="171"/>
      <c r="HZW254" s="171"/>
      <c r="HZX254" s="171"/>
      <c r="HZY254" s="171"/>
      <c r="HZZ254" s="171"/>
      <c r="IAA254" s="171"/>
      <c r="IAB254" s="171"/>
      <c r="IAC254" s="171"/>
      <c r="IAD254" s="171"/>
      <c r="IAE254" s="171"/>
      <c r="IAF254" s="171"/>
      <c r="IAG254" s="171"/>
      <c r="IAH254" s="171"/>
      <c r="IAI254" s="171"/>
      <c r="IAJ254" s="171"/>
      <c r="IAK254" s="171"/>
      <c r="IAL254" s="171"/>
      <c r="IAM254" s="171"/>
      <c r="IAN254" s="171"/>
      <c r="IAO254" s="171"/>
      <c r="IAP254" s="171"/>
      <c r="IAQ254" s="171"/>
      <c r="IAR254" s="171"/>
      <c r="IAS254" s="171"/>
      <c r="IAT254" s="171"/>
      <c r="IAU254" s="171"/>
      <c r="IAV254" s="171"/>
      <c r="IAW254" s="171"/>
      <c r="IAX254" s="171"/>
      <c r="IAY254" s="171"/>
      <c r="IAZ254" s="171"/>
      <c r="IBA254" s="171"/>
      <c r="IBB254" s="171"/>
      <c r="IBC254" s="171"/>
      <c r="IBD254" s="171"/>
      <c r="IBE254" s="171"/>
      <c r="IBF254" s="171"/>
      <c r="IBG254" s="171"/>
      <c r="IBH254" s="171"/>
      <c r="IBI254" s="171"/>
      <c r="IBJ254" s="171"/>
      <c r="IBK254" s="171"/>
      <c r="IBL254" s="171"/>
      <c r="IBM254" s="171"/>
      <c r="IBN254" s="171"/>
      <c r="IBO254" s="171"/>
      <c r="IBP254" s="171"/>
      <c r="IBQ254" s="171"/>
      <c r="IBR254" s="171"/>
      <c r="IBS254" s="171"/>
      <c r="IBT254" s="171"/>
      <c r="IBU254" s="171"/>
      <c r="IBV254" s="171"/>
      <c r="IBW254" s="171"/>
      <c r="IBX254" s="171"/>
      <c r="IBY254" s="171"/>
      <c r="IBZ254" s="171"/>
      <c r="ICA254" s="171"/>
      <c r="ICB254" s="171"/>
      <c r="ICC254" s="171"/>
      <c r="ICD254" s="171"/>
      <c r="ICE254" s="171"/>
      <c r="ICF254" s="171"/>
      <c r="ICG254" s="171"/>
      <c r="ICH254" s="171"/>
      <c r="ICI254" s="171"/>
      <c r="ICJ254" s="171"/>
      <c r="ICK254" s="171"/>
      <c r="ICL254" s="171"/>
      <c r="ICM254" s="171"/>
      <c r="ICN254" s="171"/>
      <c r="ICO254" s="171"/>
      <c r="ICP254" s="171"/>
      <c r="ICQ254" s="171"/>
      <c r="ICR254" s="171"/>
      <c r="ICS254" s="171"/>
      <c r="ICT254" s="171"/>
      <c r="ICU254" s="171"/>
      <c r="ICV254" s="171"/>
      <c r="ICW254" s="171"/>
      <c r="ICX254" s="171"/>
      <c r="ICY254" s="171"/>
      <c r="ICZ254" s="171"/>
      <c r="IDA254" s="171"/>
      <c r="IDB254" s="171"/>
      <c r="IDC254" s="171"/>
      <c r="IDD254" s="171"/>
      <c r="IDE254" s="171"/>
      <c r="IDF254" s="171"/>
      <c r="IDG254" s="171"/>
      <c r="IDH254" s="171"/>
      <c r="IDI254" s="171"/>
      <c r="IDJ254" s="171"/>
      <c r="IDK254" s="171"/>
      <c r="IDL254" s="171"/>
      <c r="IDM254" s="171"/>
      <c r="IDN254" s="171"/>
      <c r="IDO254" s="171"/>
      <c r="IDP254" s="171"/>
      <c r="IDQ254" s="171"/>
      <c r="IDR254" s="171"/>
      <c r="IDS254" s="171"/>
      <c r="IDT254" s="171"/>
      <c r="IDU254" s="171"/>
      <c r="IDV254" s="171"/>
      <c r="IDW254" s="171"/>
      <c r="IDX254" s="171"/>
      <c r="IDY254" s="171"/>
      <c r="IDZ254" s="171"/>
      <c r="IEA254" s="171"/>
      <c r="IEB254" s="171"/>
      <c r="IEC254" s="171"/>
      <c r="IED254" s="171"/>
      <c r="IEE254" s="171"/>
      <c r="IEF254" s="171"/>
      <c r="IEG254" s="171"/>
      <c r="IEH254" s="171"/>
      <c r="IEI254" s="171"/>
      <c r="IEJ254" s="171"/>
      <c r="IEK254" s="171"/>
      <c r="IEL254" s="171"/>
      <c r="IEM254" s="171"/>
      <c r="IEN254" s="171"/>
      <c r="IEO254" s="171"/>
      <c r="IEP254" s="171"/>
      <c r="IEQ254" s="171"/>
      <c r="IER254" s="171"/>
      <c r="IES254" s="171"/>
      <c r="IET254" s="171"/>
      <c r="IEU254" s="171"/>
      <c r="IEV254" s="171"/>
      <c r="IEW254" s="171"/>
      <c r="IEX254" s="171"/>
      <c r="IEY254" s="171"/>
      <c r="IEZ254" s="171"/>
      <c r="IFA254" s="171"/>
      <c r="IFB254" s="171"/>
      <c r="IFC254" s="171"/>
      <c r="IFD254" s="171"/>
      <c r="IFE254" s="171"/>
      <c r="IFF254" s="171"/>
      <c r="IFG254" s="171"/>
      <c r="IFH254" s="171"/>
      <c r="IFI254" s="171"/>
      <c r="IFJ254" s="171"/>
      <c r="IFK254" s="171"/>
      <c r="IFL254" s="171"/>
      <c r="IFM254" s="171"/>
      <c r="IFN254" s="171"/>
      <c r="IFO254" s="171"/>
      <c r="IFP254" s="171"/>
      <c r="IFQ254" s="171"/>
      <c r="IFR254" s="171"/>
      <c r="IFS254" s="171"/>
      <c r="IFT254" s="171"/>
      <c r="IFU254" s="171"/>
      <c r="IFV254" s="171"/>
      <c r="IFW254" s="171"/>
      <c r="IFX254" s="171"/>
      <c r="IFY254" s="171"/>
      <c r="IFZ254" s="171"/>
      <c r="IGA254" s="171"/>
      <c r="IGB254" s="171"/>
      <c r="IGC254" s="171"/>
      <c r="IGD254" s="171"/>
      <c r="IGE254" s="171"/>
      <c r="IGF254" s="171"/>
      <c r="IGG254" s="171"/>
      <c r="IGH254" s="171"/>
      <c r="IGI254" s="171"/>
      <c r="IGJ254" s="171"/>
      <c r="IGK254" s="171"/>
      <c r="IGL254" s="171"/>
      <c r="IGM254" s="171"/>
      <c r="IGN254" s="171"/>
      <c r="IGO254" s="171"/>
      <c r="IGP254" s="171"/>
      <c r="IGQ254" s="171"/>
      <c r="IGR254" s="171"/>
      <c r="IGS254" s="171"/>
      <c r="IGT254" s="171"/>
      <c r="IGU254" s="171"/>
      <c r="IGV254" s="171"/>
      <c r="IGW254" s="171"/>
      <c r="IGX254" s="171"/>
      <c r="IGY254" s="171"/>
      <c r="IGZ254" s="171"/>
      <c r="IHA254" s="171"/>
      <c r="IHB254" s="171"/>
      <c r="IHC254" s="171"/>
      <c r="IHD254" s="171"/>
      <c r="IHE254" s="171"/>
      <c r="IHF254" s="171"/>
      <c r="IHG254" s="171"/>
      <c r="IHH254" s="171"/>
      <c r="IHI254" s="171"/>
      <c r="IHJ254" s="171"/>
      <c r="IHK254" s="171"/>
      <c r="IHL254" s="171"/>
      <c r="IHM254" s="171"/>
      <c r="IHN254" s="171"/>
      <c r="IHO254" s="171"/>
      <c r="IHP254" s="171"/>
      <c r="IHQ254" s="171"/>
      <c r="IHR254" s="171"/>
      <c r="IHS254" s="171"/>
      <c r="IHT254" s="171"/>
      <c r="IHU254" s="171"/>
      <c r="IHV254" s="171"/>
      <c r="IHW254" s="171"/>
      <c r="IHX254" s="171"/>
      <c r="IHY254" s="171"/>
      <c r="IHZ254" s="171"/>
      <c r="IIA254" s="171"/>
      <c r="IIB254" s="171"/>
      <c r="IIC254" s="171"/>
      <c r="IID254" s="171"/>
      <c r="IIE254" s="171"/>
      <c r="IIF254" s="171"/>
      <c r="IIG254" s="171"/>
      <c r="IIH254" s="171"/>
      <c r="III254" s="171"/>
      <c r="IIJ254" s="171"/>
      <c r="IIK254" s="171"/>
      <c r="IIL254" s="171"/>
      <c r="IIM254" s="171"/>
      <c r="IIN254" s="171"/>
      <c r="IIO254" s="171"/>
      <c r="IIP254" s="171"/>
      <c r="IIQ254" s="171"/>
      <c r="IIR254" s="171"/>
      <c r="IIS254" s="171"/>
      <c r="IIT254" s="171"/>
      <c r="IIU254" s="171"/>
      <c r="IIV254" s="171"/>
      <c r="IIW254" s="171"/>
      <c r="IIX254" s="171"/>
      <c r="IIY254" s="171"/>
      <c r="IIZ254" s="171"/>
      <c r="IJA254" s="171"/>
      <c r="IJB254" s="171"/>
      <c r="IJC254" s="171"/>
      <c r="IJD254" s="171"/>
      <c r="IJE254" s="171"/>
      <c r="IJF254" s="171"/>
      <c r="IJG254" s="171"/>
      <c r="IJH254" s="171"/>
      <c r="IJI254" s="171"/>
      <c r="IJJ254" s="171"/>
      <c r="IJK254" s="171"/>
      <c r="IJL254" s="171"/>
      <c r="IJM254" s="171"/>
      <c r="IJN254" s="171"/>
      <c r="IJO254" s="171"/>
      <c r="IJP254" s="171"/>
      <c r="IJQ254" s="171"/>
      <c r="IJR254" s="171"/>
      <c r="IJS254" s="171"/>
      <c r="IJT254" s="171"/>
      <c r="IJU254" s="171"/>
      <c r="IJV254" s="171"/>
      <c r="IJW254" s="171"/>
      <c r="IJX254" s="171"/>
      <c r="IJY254" s="171"/>
      <c r="IJZ254" s="171"/>
      <c r="IKA254" s="171"/>
      <c r="IKB254" s="171"/>
      <c r="IKC254" s="171"/>
      <c r="IKD254" s="171"/>
      <c r="IKE254" s="171"/>
      <c r="IKF254" s="171"/>
      <c r="IKG254" s="171"/>
      <c r="IKH254" s="171"/>
      <c r="IKI254" s="171"/>
      <c r="IKJ254" s="171"/>
      <c r="IKK254" s="171"/>
      <c r="IKL254" s="171"/>
      <c r="IKM254" s="171"/>
      <c r="IKN254" s="171"/>
      <c r="IKO254" s="171"/>
      <c r="IKP254" s="171"/>
      <c r="IKQ254" s="171"/>
      <c r="IKR254" s="171"/>
      <c r="IKS254" s="171"/>
      <c r="IKT254" s="171"/>
      <c r="IKU254" s="171"/>
      <c r="IKV254" s="171"/>
      <c r="IKW254" s="171"/>
      <c r="IKX254" s="171"/>
      <c r="IKY254" s="171"/>
      <c r="IKZ254" s="171"/>
      <c r="ILA254" s="171"/>
      <c r="ILB254" s="171"/>
      <c r="ILC254" s="171"/>
      <c r="ILD254" s="171"/>
      <c r="ILE254" s="171"/>
      <c r="ILF254" s="171"/>
      <c r="ILG254" s="171"/>
      <c r="ILH254" s="171"/>
      <c r="ILI254" s="171"/>
      <c r="ILJ254" s="171"/>
      <c r="ILK254" s="171"/>
      <c r="ILL254" s="171"/>
      <c r="ILM254" s="171"/>
      <c r="ILN254" s="171"/>
      <c r="ILO254" s="171"/>
      <c r="ILP254" s="171"/>
      <c r="ILQ254" s="171"/>
      <c r="ILR254" s="171"/>
      <c r="ILS254" s="171"/>
      <c r="ILT254" s="171"/>
      <c r="ILU254" s="171"/>
      <c r="ILV254" s="171"/>
      <c r="ILW254" s="171"/>
      <c r="ILX254" s="171"/>
      <c r="ILY254" s="171"/>
      <c r="ILZ254" s="171"/>
      <c r="IMA254" s="171"/>
      <c r="IMB254" s="171"/>
      <c r="IMC254" s="171"/>
      <c r="IMD254" s="171"/>
      <c r="IME254" s="171"/>
      <c r="IMF254" s="171"/>
      <c r="IMG254" s="171"/>
      <c r="IMH254" s="171"/>
      <c r="IMI254" s="171"/>
      <c r="IMJ254" s="171"/>
      <c r="IMK254" s="171"/>
      <c r="IML254" s="171"/>
      <c r="IMM254" s="171"/>
      <c r="IMN254" s="171"/>
      <c r="IMO254" s="171"/>
      <c r="IMP254" s="171"/>
      <c r="IMQ254" s="171"/>
      <c r="IMR254" s="171"/>
      <c r="IMS254" s="171"/>
      <c r="IMT254" s="171"/>
      <c r="IMU254" s="171"/>
      <c r="IMV254" s="171"/>
      <c r="IMW254" s="171"/>
      <c r="IMX254" s="171"/>
      <c r="IMY254" s="171"/>
      <c r="IMZ254" s="171"/>
      <c r="INA254" s="171"/>
      <c r="INB254" s="171"/>
      <c r="INC254" s="171"/>
      <c r="IND254" s="171"/>
      <c r="INE254" s="171"/>
      <c r="INF254" s="171"/>
      <c r="ING254" s="171"/>
      <c r="INH254" s="171"/>
      <c r="INI254" s="171"/>
      <c r="INJ254" s="171"/>
      <c r="INK254" s="171"/>
      <c r="INL254" s="171"/>
      <c r="INM254" s="171"/>
      <c r="INN254" s="171"/>
      <c r="INO254" s="171"/>
      <c r="INP254" s="171"/>
      <c r="INQ254" s="171"/>
      <c r="INR254" s="171"/>
      <c r="INS254" s="171"/>
      <c r="INT254" s="171"/>
      <c r="INU254" s="171"/>
      <c r="INV254" s="171"/>
      <c r="INW254" s="171"/>
      <c r="INX254" s="171"/>
      <c r="INY254" s="171"/>
      <c r="INZ254" s="171"/>
      <c r="IOA254" s="171"/>
      <c r="IOB254" s="171"/>
      <c r="IOC254" s="171"/>
      <c r="IOD254" s="171"/>
      <c r="IOE254" s="171"/>
      <c r="IOF254" s="171"/>
      <c r="IOG254" s="171"/>
      <c r="IOH254" s="171"/>
      <c r="IOI254" s="171"/>
      <c r="IOJ254" s="171"/>
      <c r="IOK254" s="171"/>
      <c r="IOL254" s="171"/>
      <c r="IOM254" s="171"/>
      <c r="ION254" s="171"/>
      <c r="IOO254" s="171"/>
      <c r="IOP254" s="171"/>
      <c r="IOQ254" s="171"/>
      <c r="IOR254" s="171"/>
      <c r="IOS254" s="171"/>
      <c r="IOT254" s="171"/>
      <c r="IOU254" s="171"/>
      <c r="IOV254" s="171"/>
      <c r="IOW254" s="171"/>
      <c r="IOX254" s="171"/>
      <c r="IOY254" s="171"/>
      <c r="IOZ254" s="171"/>
      <c r="IPA254" s="171"/>
      <c r="IPB254" s="171"/>
      <c r="IPC254" s="171"/>
      <c r="IPD254" s="171"/>
      <c r="IPE254" s="171"/>
      <c r="IPF254" s="171"/>
      <c r="IPG254" s="171"/>
      <c r="IPH254" s="171"/>
      <c r="IPI254" s="171"/>
      <c r="IPJ254" s="171"/>
      <c r="IPK254" s="171"/>
      <c r="IPL254" s="171"/>
      <c r="IPM254" s="171"/>
      <c r="IPN254" s="171"/>
      <c r="IPO254" s="171"/>
      <c r="IPP254" s="171"/>
      <c r="IPQ254" s="171"/>
      <c r="IPR254" s="171"/>
      <c r="IPS254" s="171"/>
      <c r="IPT254" s="171"/>
      <c r="IPU254" s="171"/>
      <c r="IPV254" s="171"/>
      <c r="IPW254" s="171"/>
      <c r="IPX254" s="171"/>
      <c r="IPY254" s="171"/>
      <c r="IPZ254" s="171"/>
      <c r="IQA254" s="171"/>
      <c r="IQB254" s="171"/>
      <c r="IQC254" s="171"/>
      <c r="IQD254" s="171"/>
      <c r="IQE254" s="171"/>
      <c r="IQF254" s="171"/>
      <c r="IQG254" s="171"/>
      <c r="IQH254" s="171"/>
      <c r="IQI254" s="171"/>
      <c r="IQJ254" s="171"/>
      <c r="IQK254" s="171"/>
      <c r="IQL254" s="171"/>
      <c r="IQM254" s="171"/>
      <c r="IQN254" s="171"/>
      <c r="IQO254" s="171"/>
      <c r="IQP254" s="171"/>
      <c r="IQQ254" s="171"/>
      <c r="IQR254" s="171"/>
      <c r="IQS254" s="171"/>
      <c r="IQT254" s="171"/>
      <c r="IQU254" s="171"/>
      <c r="IQV254" s="171"/>
      <c r="IQW254" s="171"/>
      <c r="IQX254" s="171"/>
      <c r="IQY254" s="171"/>
      <c r="IQZ254" s="171"/>
      <c r="IRA254" s="171"/>
      <c r="IRB254" s="171"/>
      <c r="IRC254" s="171"/>
      <c r="IRD254" s="171"/>
      <c r="IRE254" s="171"/>
      <c r="IRF254" s="171"/>
      <c r="IRG254" s="171"/>
      <c r="IRH254" s="171"/>
      <c r="IRI254" s="171"/>
      <c r="IRJ254" s="171"/>
      <c r="IRK254" s="171"/>
      <c r="IRL254" s="171"/>
      <c r="IRM254" s="171"/>
      <c r="IRN254" s="171"/>
      <c r="IRO254" s="171"/>
      <c r="IRP254" s="171"/>
      <c r="IRQ254" s="171"/>
      <c r="IRR254" s="171"/>
      <c r="IRS254" s="171"/>
      <c r="IRT254" s="171"/>
      <c r="IRU254" s="171"/>
      <c r="IRV254" s="171"/>
      <c r="IRW254" s="171"/>
      <c r="IRX254" s="171"/>
      <c r="IRY254" s="171"/>
      <c r="IRZ254" s="171"/>
      <c r="ISA254" s="171"/>
      <c r="ISB254" s="171"/>
      <c r="ISC254" s="171"/>
      <c r="ISD254" s="171"/>
      <c r="ISE254" s="171"/>
      <c r="ISF254" s="171"/>
      <c r="ISG254" s="171"/>
      <c r="ISH254" s="171"/>
      <c r="ISI254" s="171"/>
      <c r="ISJ254" s="171"/>
      <c r="ISK254" s="171"/>
      <c r="ISL254" s="171"/>
      <c r="ISM254" s="171"/>
      <c r="ISN254" s="171"/>
      <c r="ISO254" s="171"/>
      <c r="ISP254" s="171"/>
      <c r="ISQ254" s="171"/>
      <c r="ISR254" s="171"/>
      <c r="ISS254" s="171"/>
      <c r="IST254" s="171"/>
      <c r="ISU254" s="171"/>
      <c r="ISV254" s="171"/>
      <c r="ISW254" s="171"/>
      <c r="ISX254" s="171"/>
      <c r="ISY254" s="171"/>
      <c r="ISZ254" s="171"/>
      <c r="ITA254" s="171"/>
      <c r="ITB254" s="171"/>
      <c r="ITC254" s="171"/>
      <c r="ITD254" s="171"/>
      <c r="ITE254" s="171"/>
      <c r="ITF254" s="171"/>
      <c r="ITG254" s="171"/>
      <c r="ITH254" s="171"/>
      <c r="ITI254" s="171"/>
      <c r="ITJ254" s="171"/>
      <c r="ITK254" s="171"/>
      <c r="ITL254" s="171"/>
      <c r="ITM254" s="171"/>
      <c r="ITN254" s="171"/>
      <c r="ITO254" s="171"/>
      <c r="ITP254" s="171"/>
      <c r="ITQ254" s="171"/>
      <c r="ITR254" s="171"/>
      <c r="ITS254" s="171"/>
      <c r="ITT254" s="171"/>
      <c r="ITU254" s="171"/>
      <c r="ITV254" s="171"/>
      <c r="ITW254" s="171"/>
      <c r="ITX254" s="171"/>
      <c r="ITY254" s="171"/>
      <c r="ITZ254" s="171"/>
      <c r="IUA254" s="171"/>
      <c r="IUB254" s="171"/>
      <c r="IUC254" s="171"/>
      <c r="IUD254" s="171"/>
      <c r="IUE254" s="171"/>
      <c r="IUF254" s="171"/>
      <c r="IUG254" s="171"/>
      <c r="IUH254" s="171"/>
      <c r="IUI254" s="171"/>
      <c r="IUJ254" s="171"/>
      <c r="IUK254" s="171"/>
      <c r="IUL254" s="171"/>
      <c r="IUM254" s="171"/>
      <c r="IUN254" s="171"/>
      <c r="IUO254" s="171"/>
      <c r="IUP254" s="171"/>
      <c r="IUQ254" s="171"/>
      <c r="IUR254" s="171"/>
      <c r="IUS254" s="171"/>
      <c r="IUT254" s="171"/>
      <c r="IUU254" s="171"/>
      <c r="IUV254" s="171"/>
      <c r="IUW254" s="171"/>
      <c r="IUX254" s="171"/>
      <c r="IUY254" s="171"/>
      <c r="IUZ254" s="171"/>
      <c r="IVA254" s="171"/>
      <c r="IVB254" s="171"/>
      <c r="IVC254" s="171"/>
      <c r="IVD254" s="171"/>
      <c r="IVE254" s="171"/>
      <c r="IVF254" s="171"/>
      <c r="IVG254" s="171"/>
      <c r="IVH254" s="171"/>
      <c r="IVI254" s="171"/>
      <c r="IVJ254" s="171"/>
      <c r="IVK254" s="171"/>
      <c r="IVL254" s="171"/>
      <c r="IVM254" s="171"/>
      <c r="IVN254" s="171"/>
      <c r="IVO254" s="171"/>
      <c r="IVP254" s="171"/>
      <c r="IVQ254" s="171"/>
      <c r="IVR254" s="171"/>
      <c r="IVS254" s="171"/>
      <c r="IVT254" s="171"/>
      <c r="IVU254" s="171"/>
      <c r="IVV254" s="171"/>
      <c r="IVW254" s="171"/>
      <c r="IVX254" s="171"/>
      <c r="IVY254" s="171"/>
      <c r="IVZ254" s="171"/>
      <c r="IWA254" s="171"/>
      <c r="IWB254" s="171"/>
      <c r="IWC254" s="171"/>
      <c r="IWD254" s="171"/>
      <c r="IWE254" s="171"/>
      <c r="IWF254" s="171"/>
      <c r="IWG254" s="171"/>
      <c r="IWH254" s="171"/>
      <c r="IWI254" s="171"/>
      <c r="IWJ254" s="171"/>
      <c r="IWK254" s="171"/>
      <c r="IWL254" s="171"/>
      <c r="IWM254" s="171"/>
      <c r="IWN254" s="171"/>
      <c r="IWO254" s="171"/>
      <c r="IWP254" s="171"/>
      <c r="IWQ254" s="171"/>
      <c r="IWR254" s="171"/>
      <c r="IWS254" s="171"/>
      <c r="IWT254" s="171"/>
      <c r="IWU254" s="171"/>
      <c r="IWV254" s="171"/>
      <c r="IWW254" s="171"/>
      <c r="IWX254" s="171"/>
      <c r="IWY254" s="171"/>
      <c r="IWZ254" s="171"/>
      <c r="IXA254" s="171"/>
      <c r="IXB254" s="171"/>
      <c r="IXC254" s="171"/>
      <c r="IXD254" s="171"/>
      <c r="IXE254" s="171"/>
      <c r="IXF254" s="171"/>
      <c r="IXG254" s="171"/>
      <c r="IXH254" s="171"/>
      <c r="IXI254" s="171"/>
      <c r="IXJ254" s="171"/>
      <c r="IXK254" s="171"/>
      <c r="IXL254" s="171"/>
      <c r="IXM254" s="171"/>
      <c r="IXN254" s="171"/>
      <c r="IXO254" s="171"/>
      <c r="IXP254" s="171"/>
      <c r="IXQ254" s="171"/>
      <c r="IXR254" s="171"/>
      <c r="IXS254" s="171"/>
      <c r="IXT254" s="171"/>
      <c r="IXU254" s="171"/>
      <c r="IXV254" s="171"/>
      <c r="IXW254" s="171"/>
      <c r="IXX254" s="171"/>
      <c r="IXY254" s="171"/>
      <c r="IXZ254" s="171"/>
      <c r="IYA254" s="171"/>
      <c r="IYB254" s="171"/>
      <c r="IYC254" s="171"/>
      <c r="IYD254" s="171"/>
      <c r="IYE254" s="171"/>
      <c r="IYF254" s="171"/>
      <c r="IYG254" s="171"/>
      <c r="IYH254" s="171"/>
      <c r="IYI254" s="171"/>
      <c r="IYJ254" s="171"/>
      <c r="IYK254" s="171"/>
      <c r="IYL254" s="171"/>
      <c r="IYM254" s="171"/>
      <c r="IYN254" s="171"/>
      <c r="IYO254" s="171"/>
      <c r="IYP254" s="171"/>
      <c r="IYQ254" s="171"/>
      <c r="IYR254" s="171"/>
      <c r="IYS254" s="171"/>
      <c r="IYT254" s="171"/>
      <c r="IYU254" s="171"/>
      <c r="IYV254" s="171"/>
      <c r="IYW254" s="171"/>
      <c r="IYX254" s="171"/>
      <c r="IYY254" s="171"/>
      <c r="IYZ254" s="171"/>
      <c r="IZA254" s="171"/>
      <c r="IZB254" s="171"/>
      <c r="IZC254" s="171"/>
      <c r="IZD254" s="171"/>
      <c r="IZE254" s="171"/>
      <c r="IZF254" s="171"/>
      <c r="IZG254" s="171"/>
      <c r="IZH254" s="171"/>
      <c r="IZI254" s="171"/>
      <c r="IZJ254" s="171"/>
      <c r="IZK254" s="171"/>
      <c r="IZL254" s="171"/>
      <c r="IZM254" s="171"/>
      <c r="IZN254" s="171"/>
      <c r="IZO254" s="171"/>
      <c r="IZP254" s="171"/>
      <c r="IZQ254" s="171"/>
      <c r="IZR254" s="171"/>
      <c r="IZS254" s="171"/>
      <c r="IZT254" s="171"/>
      <c r="IZU254" s="171"/>
      <c r="IZV254" s="171"/>
      <c r="IZW254" s="171"/>
      <c r="IZX254" s="171"/>
      <c r="IZY254" s="171"/>
      <c r="IZZ254" s="171"/>
      <c r="JAA254" s="171"/>
      <c r="JAB254" s="171"/>
      <c r="JAC254" s="171"/>
      <c r="JAD254" s="171"/>
      <c r="JAE254" s="171"/>
      <c r="JAF254" s="171"/>
      <c r="JAG254" s="171"/>
      <c r="JAH254" s="171"/>
      <c r="JAI254" s="171"/>
      <c r="JAJ254" s="171"/>
      <c r="JAK254" s="171"/>
      <c r="JAL254" s="171"/>
      <c r="JAM254" s="171"/>
      <c r="JAN254" s="171"/>
      <c r="JAO254" s="171"/>
      <c r="JAP254" s="171"/>
      <c r="JAQ254" s="171"/>
      <c r="JAR254" s="171"/>
      <c r="JAS254" s="171"/>
      <c r="JAT254" s="171"/>
      <c r="JAU254" s="171"/>
      <c r="JAV254" s="171"/>
      <c r="JAW254" s="171"/>
      <c r="JAX254" s="171"/>
      <c r="JAY254" s="171"/>
      <c r="JAZ254" s="171"/>
      <c r="JBA254" s="171"/>
      <c r="JBB254" s="171"/>
      <c r="JBC254" s="171"/>
      <c r="JBD254" s="171"/>
      <c r="JBE254" s="171"/>
      <c r="JBF254" s="171"/>
      <c r="JBG254" s="171"/>
      <c r="JBH254" s="171"/>
      <c r="JBI254" s="171"/>
      <c r="JBJ254" s="171"/>
      <c r="JBK254" s="171"/>
      <c r="JBL254" s="171"/>
      <c r="JBM254" s="171"/>
      <c r="JBN254" s="171"/>
      <c r="JBO254" s="171"/>
      <c r="JBP254" s="171"/>
      <c r="JBQ254" s="171"/>
      <c r="JBR254" s="171"/>
      <c r="JBS254" s="171"/>
      <c r="JBT254" s="171"/>
      <c r="JBU254" s="171"/>
      <c r="JBV254" s="171"/>
      <c r="JBW254" s="171"/>
      <c r="JBX254" s="171"/>
      <c r="JBY254" s="171"/>
      <c r="JBZ254" s="171"/>
      <c r="JCA254" s="171"/>
      <c r="JCB254" s="171"/>
      <c r="JCC254" s="171"/>
      <c r="JCD254" s="171"/>
      <c r="JCE254" s="171"/>
      <c r="JCF254" s="171"/>
      <c r="JCG254" s="171"/>
      <c r="JCH254" s="171"/>
      <c r="JCI254" s="171"/>
      <c r="JCJ254" s="171"/>
      <c r="JCK254" s="171"/>
      <c r="JCL254" s="171"/>
      <c r="JCM254" s="171"/>
      <c r="JCN254" s="171"/>
      <c r="JCO254" s="171"/>
      <c r="JCP254" s="171"/>
      <c r="JCQ254" s="171"/>
      <c r="JCR254" s="171"/>
      <c r="JCS254" s="171"/>
      <c r="JCT254" s="171"/>
      <c r="JCU254" s="171"/>
      <c r="JCV254" s="171"/>
      <c r="JCW254" s="171"/>
      <c r="JCX254" s="171"/>
      <c r="JCY254" s="171"/>
      <c r="JCZ254" s="171"/>
      <c r="JDA254" s="171"/>
      <c r="JDB254" s="171"/>
      <c r="JDC254" s="171"/>
      <c r="JDD254" s="171"/>
      <c r="JDE254" s="171"/>
      <c r="JDF254" s="171"/>
      <c r="JDG254" s="171"/>
      <c r="JDH254" s="171"/>
      <c r="JDI254" s="171"/>
      <c r="JDJ254" s="171"/>
      <c r="JDK254" s="171"/>
      <c r="JDL254" s="171"/>
      <c r="JDM254" s="171"/>
      <c r="JDN254" s="171"/>
      <c r="JDO254" s="171"/>
      <c r="JDP254" s="171"/>
      <c r="JDQ254" s="171"/>
      <c r="JDR254" s="171"/>
      <c r="JDS254" s="171"/>
      <c r="JDT254" s="171"/>
      <c r="JDU254" s="171"/>
      <c r="JDV254" s="171"/>
      <c r="JDW254" s="171"/>
      <c r="JDX254" s="171"/>
      <c r="JDY254" s="171"/>
      <c r="JDZ254" s="171"/>
      <c r="JEA254" s="171"/>
      <c r="JEB254" s="171"/>
      <c r="JEC254" s="171"/>
      <c r="JED254" s="171"/>
      <c r="JEE254" s="171"/>
      <c r="JEF254" s="171"/>
      <c r="JEG254" s="171"/>
      <c r="JEH254" s="171"/>
      <c r="JEI254" s="171"/>
      <c r="JEJ254" s="171"/>
      <c r="JEK254" s="171"/>
      <c r="JEL254" s="171"/>
      <c r="JEM254" s="171"/>
      <c r="JEN254" s="171"/>
      <c r="JEO254" s="171"/>
      <c r="JEP254" s="171"/>
      <c r="JEQ254" s="171"/>
      <c r="JER254" s="171"/>
      <c r="JES254" s="171"/>
      <c r="JET254" s="171"/>
      <c r="JEU254" s="171"/>
      <c r="JEV254" s="171"/>
      <c r="JEW254" s="171"/>
      <c r="JEX254" s="171"/>
      <c r="JEY254" s="171"/>
      <c r="JEZ254" s="171"/>
      <c r="JFA254" s="171"/>
      <c r="JFB254" s="171"/>
      <c r="JFC254" s="171"/>
      <c r="JFD254" s="171"/>
      <c r="JFE254" s="171"/>
      <c r="JFF254" s="171"/>
      <c r="JFG254" s="171"/>
      <c r="JFH254" s="171"/>
      <c r="JFI254" s="171"/>
      <c r="JFJ254" s="171"/>
      <c r="JFK254" s="171"/>
      <c r="JFL254" s="171"/>
      <c r="JFM254" s="171"/>
      <c r="JFN254" s="171"/>
      <c r="JFO254" s="171"/>
      <c r="JFP254" s="171"/>
      <c r="JFQ254" s="171"/>
      <c r="JFR254" s="171"/>
      <c r="JFS254" s="171"/>
      <c r="JFT254" s="171"/>
      <c r="JFU254" s="171"/>
      <c r="JFV254" s="171"/>
      <c r="JFW254" s="171"/>
      <c r="JFX254" s="171"/>
      <c r="JFY254" s="171"/>
      <c r="JFZ254" s="171"/>
      <c r="JGA254" s="171"/>
      <c r="JGB254" s="171"/>
      <c r="JGC254" s="171"/>
      <c r="JGD254" s="171"/>
      <c r="JGE254" s="171"/>
      <c r="JGF254" s="171"/>
      <c r="JGG254" s="171"/>
      <c r="JGH254" s="171"/>
      <c r="JGI254" s="171"/>
      <c r="JGJ254" s="171"/>
      <c r="JGK254" s="171"/>
      <c r="JGL254" s="171"/>
      <c r="JGM254" s="171"/>
      <c r="JGN254" s="171"/>
      <c r="JGO254" s="171"/>
      <c r="JGP254" s="171"/>
      <c r="JGQ254" s="171"/>
      <c r="JGR254" s="171"/>
      <c r="JGS254" s="171"/>
      <c r="JGT254" s="171"/>
      <c r="JGU254" s="171"/>
      <c r="JGV254" s="171"/>
      <c r="JGW254" s="171"/>
      <c r="JGX254" s="171"/>
      <c r="JGY254" s="171"/>
      <c r="JGZ254" s="171"/>
      <c r="JHA254" s="171"/>
      <c r="JHB254" s="171"/>
      <c r="JHC254" s="171"/>
      <c r="JHD254" s="171"/>
      <c r="JHE254" s="171"/>
      <c r="JHF254" s="171"/>
      <c r="JHG254" s="171"/>
      <c r="JHH254" s="171"/>
      <c r="JHI254" s="171"/>
      <c r="JHJ254" s="171"/>
      <c r="JHK254" s="171"/>
      <c r="JHL254" s="171"/>
      <c r="JHM254" s="171"/>
      <c r="JHN254" s="171"/>
      <c r="JHO254" s="171"/>
      <c r="JHP254" s="171"/>
      <c r="JHQ254" s="171"/>
      <c r="JHR254" s="171"/>
      <c r="JHS254" s="171"/>
      <c r="JHT254" s="171"/>
      <c r="JHU254" s="171"/>
      <c r="JHV254" s="171"/>
      <c r="JHW254" s="171"/>
      <c r="JHX254" s="171"/>
      <c r="JHY254" s="171"/>
      <c r="JHZ254" s="171"/>
      <c r="JIA254" s="171"/>
      <c r="JIB254" s="171"/>
      <c r="JIC254" s="171"/>
      <c r="JID254" s="171"/>
      <c r="JIE254" s="171"/>
      <c r="JIF254" s="171"/>
      <c r="JIG254" s="171"/>
      <c r="JIH254" s="171"/>
      <c r="JII254" s="171"/>
      <c r="JIJ254" s="171"/>
      <c r="JIK254" s="171"/>
      <c r="JIL254" s="171"/>
      <c r="JIM254" s="171"/>
      <c r="JIN254" s="171"/>
      <c r="JIO254" s="171"/>
      <c r="JIP254" s="171"/>
      <c r="JIQ254" s="171"/>
      <c r="JIR254" s="171"/>
      <c r="JIS254" s="171"/>
      <c r="JIT254" s="171"/>
      <c r="JIU254" s="171"/>
      <c r="JIV254" s="171"/>
      <c r="JIW254" s="171"/>
      <c r="JIX254" s="171"/>
      <c r="JIY254" s="171"/>
      <c r="JIZ254" s="171"/>
      <c r="JJA254" s="171"/>
      <c r="JJB254" s="171"/>
      <c r="JJC254" s="171"/>
      <c r="JJD254" s="171"/>
      <c r="JJE254" s="171"/>
      <c r="JJF254" s="171"/>
      <c r="JJG254" s="171"/>
      <c r="JJH254" s="171"/>
      <c r="JJI254" s="171"/>
      <c r="JJJ254" s="171"/>
      <c r="JJK254" s="171"/>
      <c r="JJL254" s="171"/>
      <c r="JJM254" s="171"/>
      <c r="JJN254" s="171"/>
      <c r="JJO254" s="171"/>
      <c r="JJP254" s="171"/>
      <c r="JJQ254" s="171"/>
      <c r="JJR254" s="171"/>
      <c r="JJS254" s="171"/>
      <c r="JJT254" s="171"/>
      <c r="JJU254" s="171"/>
      <c r="JJV254" s="171"/>
      <c r="JJW254" s="171"/>
      <c r="JJX254" s="171"/>
      <c r="JJY254" s="171"/>
      <c r="JJZ254" s="171"/>
      <c r="JKA254" s="171"/>
      <c r="JKB254" s="171"/>
      <c r="JKC254" s="171"/>
      <c r="JKD254" s="171"/>
      <c r="JKE254" s="171"/>
      <c r="JKF254" s="171"/>
      <c r="JKG254" s="171"/>
      <c r="JKH254" s="171"/>
      <c r="JKI254" s="171"/>
      <c r="JKJ254" s="171"/>
      <c r="JKK254" s="171"/>
      <c r="JKL254" s="171"/>
      <c r="JKM254" s="171"/>
      <c r="JKN254" s="171"/>
      <c r="JKO254" s="171"/>
      <c r="JKP254" s="171"/>
      <c r="JKQ254" s="171"/>
      <c r="JKR254" s="171"/>
      <c r="JKS254" s="171"/>
      <c r="JKT254" s="171"/>
      <c r="JKU254" s="171"/>
      <c r="JKV254" s="171"/>
      <c r="JKW254" s="171"/>
      <c r="JKX254" s="171"/>
      <c r="JKY254" s="171"/>
      <c r="JKZ254" s="171"/>
      <c r="JLA254" s="171"/>
      <c r="JLB254" s="171"/>
      <c r="JLC254" s="171"/>
      <c r="JLD254" s="171"/>
      <c r="JLE254" s="171"/>
      <c r="JLF254" s="171"/>
      <c r="JLG254" s="171"/>
      <c r="JLH254" s="171"/>
      <c r="JLI254" s="171"/>
      <c r="JLJ254" s="171"/>
      <c r="JLK254" s="171"/>
      <c r="JLL254" s="171"/>
      <c r="JLM254" s="171"/>
      <c r="JLN254" s="171"/>
      <c r="JLO254" s="171"/>
      <c r="JLP254" s="171"/>
      <c r="JLQ254" s="171"/>
      <c r="JLR254" s="171"/>
      <c r="JLS254" s="171"/>
      <c r="JLT254" s="171"/>
      <c r="JLU254" s="171"/>
      <c r="JLV254" s="171"/>
      <c r="JLW254" s="171"/>
      <c r="JLX254" s="171"/>
      <c r="JLY254" s="171"/>
      <c r="JLZ254" s="171"/>
      <c r="JMA254" s="171"/>
      <c r="JMB254" s="171"/>
      <c r="JMC254" s="171"/>
      <c r="JMD254" s="171"/>
      <c r="JME254" s="171"/>
      <c r="JMF254" s="171"/>
      <c r="JMG254" s="171"/>
      <c r="JMH254" s="171"/>
      <c r="JMI254" s="171"/>
      <c r="JMJ254" s="171"/>
      <c r="JMK254" s="171"/>
      <c r="JML254" s="171"/>
      <c r="JMM254" s="171"/>
      <c r="JMN254" s="171"/>
      <c r="JMO254" s="171"/>
      <c r="JMP254" s="171"/>
      <c r="JMQ254" s="171"/>
      <c r="JMR254" s="171"/>
      <c r="JMS254" s="171"/>
      <c r="JMT254" s="171"/>
      <c r="JMU254" s="171"/>
      <c r="JMV254" s="171"/>
      <c r="JMW254" s="171"/>
      <c r="JMX254" s="171"/>
      <c r="JMY254" s="171"/>
      <c r="JMZ254" s="171"/>
      <c r="JNA254" s="171"/>
      <c r="JNB254" s="171"/>
      <c r="JNC254" s="171"/>
      <c r="JND254" s="171"/>
      <c r="JNE254" s="171"/>
      <c r="JNF254" s="171"/>
      <c r="JNG254" s="171"/>
      <c r="JNH254" s="171"/>
      <c r="JNI254" s="171"/>
      <c r="JNJ254" s="171"/>
      <c r="JNK254" s="171"/>
      <c r="JNL254" s="171"/>
      <c r="JNM254" s="171"/>
      <c r="JNN254" s="171"/>
      <c r="JNO254" s="171"/>
      <c r="JNP254" s="171"/>
      <c r="JNQ254" s="171"/>
      <c r="JNR254" s="171"/>
      <c r="JNS254" s="171"/>
      <c r="JNT254" s="171"/>
      <c r="JNU254" s="171"/>
      <c r="JNV254" s="171"/>
      <c r="JNW254" s="171"/>
      <c r="JNX254" s="171"/>
      <c r="JNY254" s="171"/>
      <c r="JNZ254" s="171"/>
      <c r="JOA254" s="171"/>
      <c r="JOB254" s="171"/>
      <c r="JOC254" s="171"/>
      <c r="JOD254" s="171"/>
      <c r="JOE254" s="171"/>
      <c r="JOF254" s="171"/>
      <c r="JOG254" s="171"/>
      <c r="JOH254" s="171"/>
      <c r="JOI254" s="171"/>
      <c r="JOJ254" s="171"/>
      <c r="JOK254" s="171"/>
      <c r="JOL254" s="171"/>
      <c r="JOM254" s="171"/>
      <c r="JON254" s="171"/>
      <c r="JOO254" s="171"/>
      <c r="JOP254" s="171"/>
      <c r="JOQ254" s="171"/>
      <c r="JOR254" s="171"/>
      <c r="JOS254" s="171"/>
      <c r="JOT254" s="171"/>
      <c r="JOU254" s="171"/>
      <c r="JOV254" s="171"/>
      <c r="JOW254" s="171"/>
      <c r="JOX254" s="171"/>
      <c r="JOY254" s="171"/>
      <c r="JOZ254" s="171"/>
      <c r="JPA254" s="171"/>
      <c r="JPB254" s="171"/>
      <c r="JPC254" s="171"/>
      <c r="JPD254" s="171"/>
      <c r="JPE254" s="171"/>
      <c r="JPF254" s="171"/>
      <c r="JPG254" s="171"/>
      <c r="JPH254" s="171"/>
      <c r="JPI254" s="171"/>
      <c r="JPJ254" s="171"/>
      <c r="JPK254" s="171"/>
      <c r="JPL254" s="171"/>
      <c r="JPM254" s="171"/>
      <c r="JPN254" s="171"/>
      <c r="JPO254" s="171"/>
      <c r="JPP254" s="171"/>
      <c r="JPQ254" s="171"/>
      <c r="JPR254" s="171"/>
      <c r="JPS254" s="171"/>
      <c r="JPT254" s="171"/>
      <c r="JPU254" s="171"/>
      <c r="JPV254" s="171"/>
      <c r="JPW254" s="171"/>
      <c r="JPX254" s="171"/>
      <c r="JPY254" s="171"/>
      <c r="JPZ254" s="171"/>
      <c r="JQA254" s="171"/>
      <c r="JQB254" s="171"/>
      <c r="JQC254" s="171"/>
      <c r="JQD254" s="171"/>
      <c r="JQE254" s="171"/>
      <c r="JQF254" s="171"/>
      <c r="JQG254" s="171"/>
      <c r="JQH254" s="171"/>
      <c r="JQI254" s="171"/>
      <c r="JQJ254" s="171"/>
      <c r="JQK254" s="171"/>
      <c r="JQL254" s="171"/>
      <c r="JQM254" s="171"/>
      <c r="JQN254" s="171"/>
      <c r="JQO254" s="171"/>
      <c r="JQP254" s="171"/>
      <c r="JQQ254" s="171"/>
      <c r="JQR254" s="171"/>
      <c r="JQS254" s="171"/>
      <c r="JQT254" s="171"/>
      <c r="JQU254" s="171"/>
      <c r="JQV254" s="171"/>
      <c r="JQW254" s="171"/>
      <c r="JQX254" s="171"/>
      <c r="JQY254" s="171"/>
      <c r="JQZ254" s="171"/>
      <c r="JRA254" s="171"/>
      <c r="JRB254" s="171"/>
      <c r="JRC254" s="171"/>
      <c r="JRD254" s="171"/>
      <c r="JRE254" s="171"/>
      <c r="JRF254" s="171"/>
      <c r="JRG254" s="171"/>
      <c r="JRH254" s="171"/>
      <c r="JRI254" s="171"/>
      <c r="JRJ254" s="171"/>
      <c r="JRK254" s="171"/>
      <c r="JRL254" s="171"/>
      <c r="JRM254" s="171"/>
      <c r="JRN254" s="171"/>
      <c r="JRO254" s="171"/>
      <c r="JRP254" s="171"/>
      <c r="JRQ254" s="171"/>
      <c r="JRR254" s="171"/>
      <c r="JRS254" s="171"/>
      <c r="JRT254" s="171"/>
      <c r="JRU254" s="171"/>
      <c r="JRV254" s="171"/>
      <c r="JRW254" s="171"/>
      <c r="JRX254" s="171"/>
      <c r="JRY254" s="171"/>
      <c r="JRZ254" s="171"/>
      <c r="JSA254" s="171"/>
      <c r="JSB254" s="171"/>
      <c r="JSC254" s="171"/>
      <c r="JSD254" s="171"/>
      <c r="JSE254" s="171"/>
      <c r="JSF254" s="171"/>
      <c r="JSG254" s="171"/>
      <c r="JSH254" s="171"/>
      <c r="JSI254" s="171"/>
      <c r="JSJ254" s="171"/>
      <c r="JSK254" s="171"/>
      <c r="JSL254" s="171"/>
      <c r="JSM254" s="171"/>
      <c r="JSN254" s="171"/>
      <c r="JSO254" s="171"/>
      <c r="JSP254" s="171"/>
      <c r="JSQ254" s="171"/>
      <c r="JSR254" s="171"/>
      <c r="JSS254" s="171"/>
      <c r="JST254" s="171"/>
      <c r="JSU254" s="171"/>
      <c r="JSV254" s="171"/>
      <c r="JSW254" s="171"/>
      <c r="JSX254" s="171"/>
      <c r="JSY254" s="171"/>
      <c r="JSZ254" s="171"/>
      <c r="JTA254" s="171"/>
      <c r="JTB254" s="171"/>
      <c r="JTC254" s="171"/>
      <c r="JTD254" s="171"/>
      <c r="JTE254" s="171"/>
      <c r="JTF254" s="171"/>
      <c r="JTG254" s="171"/>
      <c r="JTH254" s="171"/>
      <c r="JTI254" s="171"/>
      <c r="JTJ254" s="171"/>
      <c r="JTK254" s="171"/>
      <c r="JTL254" s="171"/>
      <c r="JTM254" s="171"/>
      <c r="JTN254" s="171"/>
      <c r="JTO254" s="171"/>
      <c r="JTP254" s="171"/>
      <c r="JTQ254" s="171"/>
      <c r="JTR254" s="171"/>
      <c r="JTS254" s="171"/>
      <c r="JTT254" s="171"/>
      <c r="JTU254" s="171"/>
      <c r="JTV254" s="171"/>
      <c r="JTW254" s="171"/>
      <c r="JTX254" s="171"/>
      <c r="JTY254" s="171"/>
      <c r="JTZ254" s="171"/>
      <c r="JUA254" s="171"/>
      <c r="JUB254" s="171"/>
      <c r="JUC254" s="171"/>
      <c r="JUD254" s="171"/>
      <c r="JUE254" s="171"/>
      <c r="JUF254" s="171"/>
      <c r="JUG254" s="171"/>
      <c r="JUH254" s="171"/>
      <c r="JUI254" s="171"/>
      <c r="JUJ254" s="171"/>
      <c r="JUK254" s="171"/>
      <c r="JUL254" s="171"/>
      <c r="JUM254" s="171"/>
      <c r="JUN254" s="171"/>
      <c r="JUO254" s="171"/>
      <c r="JUP254" s="171"/>
      <c r="JUQ254" s="171"/>
      <c r="JUR254" s="171"/>
      <c r="JUS254" s="171"/>
      <c r="JUT254" s="171"/>
      <c r="JUU254" s="171"/>
      <c r="JUV254" s="171"/>
      <c r="JUW254" s="171"/>
      <c r="JUX254" s="171"/>
      <c r="JUY254" s="171"/>
      <c r="JUZ254" s="171"/>
      <c r="JVA254" s="171"/>
      <c r="JVB254" s="171"/>
      <c r="JVC254" s="171"/>
      <c r="JVD254" s="171"/>
      <c r="JVE254" s="171"/>
      <c r="JVF254" s="171"/>
      <c r="JVG254" s="171"/>
      <c r="JVH254" s="171"/>
      <c r="JVI254" s="171"/>
      <c r="JVJ254" s="171"/>
      <c r="JVK254" s="171"/>
      <c r="JVL254" s="171"/>
      <c r="JVM254" s="171"/>
      <c r="JVN254" s="171"/>
      <c r="JVO254" s="171"/>
      <c r="JVP254" s="171"/>
      <c r="JVQ254" s="171"/>
      <c r="JVR254" s="171"/>
      <c r="JVS254" s="171"/>
      <c r="JVT254" s="171"/>
      <c r="JVU254" s="171"/>
      <c r="JVV254" s="171"/>
      <c r="JVW254" s="171"/>
      <c r="JVX254" s="171"/>
      <c r="JVY254" s="171"/>
      <c r="JVZ254" s="171"/>
      <c r="JWA254" s="171"/>
      <c r="JWB254" s="171"/>
      <c r="JWC254" s="171"/>
      <c r="JWD254" s="171"/>
      <c r="JWE254" s="171"/>
      <c r="JWF254" s="171"/>
      <c r="JWG254" s="171"/>
      <c r="JWH254" s="171"/>
      <c r="JWI254" s="171"/>
      <c r="JWJ254" s="171"/>
      <c r="JWK254" s="171"/>
      <c r="JWL254" s="171"/>
      <c r="JWM254" s="171"/>
      <c r="JWN254" s="171"/>
      <c r="JWO254" s="171"/>
      <c r="JWP254" s="171"/>
      <c r="JWQ254" s="171"/>
      <c r="JWR254" s="171"/>
      <c r="JWS254" s="171"/>
      <c r="JWT254" s="171"/>
      <c r="JWU254" s="171"/>
      <c r="JWV254" s="171"/>
      <c r="JWW254" s="171"/>
      <c r="JWX254" s="171"/>
      <c r="JWY254" s="171"/>
      <c r="JWZ254" s="171"/>
      <c r="JXA254" s="171"/>
      <c r="JXB254" s="171"/>
      <c r="JXC254" s="171"/>
      <c r="JXD254" s="171"/>
      <c r="JXE254" s="171"/>
      <c r="JXF254" s="171"/>
      <c r="JXG254" s="171"/>
      <c r="JXH254" s="171"/>
      <c r="JXI254" s="171"/>
      <c r="JXJ254" s="171"/>
      <c r="JXK254" s="171"/>
      <c r="JXL254" s="171"/>
      <c r="JXM254" s="171"/>
      <c r="JXN254" s="171"/>
      <c r="JXO254" s="171"/>
      <c r="JXP254" s="171"/>
      <c r="JXQ254" s="171"/>
      <c r="JXR254" s="171"/>
      <c r="JXS254" s="171"/>
      <c r="JXT254" s="171"/>
      <c r="JXU254" s="171"/>
      <c r="JXV254" s="171"/>
      <c r="JXW254" s="171"/>
      <c r="JXX254" s="171"/>
      <c r="JXY254" s="171"/>
      <c r="JXZ254" s="171"/>
      <c r="JYA254" s="171"/>
      <c r="JYB254" s="171"/>
      <c r="JYC254" s="171"/>
      <c r="JYD254" s="171"/>
      <c r="JYE254" s="171"/>
      <c r="JYF254" s="171"/>
      <c r="JYG254" s="171"/>
      <c r="JYH254" s="171"/>
      <c r="JYI254" s="171"/>
      <c r="JYJ254" s="171"/>
      <c r="JYK254" s="171"/>
      <c r="JYL254" s="171"/>
      <c r="JYM254" s="171"/>
      <c r="JYN254" s="171"/>
      <c r="JYO254" s="171"/>
      <c r="JYP254" s="171"/>
      <c r="JYQ254" s="171"/>
      <c r="JYR254" s="171"/>
      <c r="JYS254" s="171"/>
      <c r="JYT254" s="171"/>
      <c r="JYU254" s="171"/>
      <c r="JYV254" s="171"/>
      <c r="JYW254" s="171"/>
      <c r="JYX254" s="171"/>
      <c r="JYY254" s="171"/>
      <c r="JYZ254" s="171"/>
      <c r="JZA254" s="171"/>
      <c r="JZB254" s="171"/>
      <c r="JZC254" s="171"/>
      <c r="JZD254" s="171"/>
      <c r="JZE254" s="171"/>
      <c r="JZF254" s="171"/>
      <c r="JZG254" s="171"/>
      <c r="JZH254" s="171"/>
      <c r="JZI254" s="171"/>
      <c r="JZJ254" s="171"/>
      <c r="JZK254" s="171"/>
      <c r="JZL254" s="171"/>
      <c r="JZM254" s="171"/>
      <c r="JZN254" s="171"/>
      <c r="JZO254" s="171"/>
      <c r="JZP254" s="171"/>
      <c r="JZQ254" s="171"/>
      <c r="JZR254" s="171"/>
      <c r="JZS254" s="171"/>
      <c r="JZT254" s="171"/>
      <c r="JZU254" s="171"/>
      <c r="JZV254" s="171"/>
      <c r="JZW254" s="171"/>
      <c r="JZX254" s="171"/>
      <c r="JZY254" s="171"/>
      <c r="JZZ254" s="171"/>
      <c r="KAA254" s="171"/>
      <c r="KAB254" s="171"/>
      <c r="KAC254" s="171"/>
      <c r="KAD254" s="171"/>
      <c r="KAE254" s="171"/>
      <c r="KAF254" s="171"/>
      <c r="KAG254" s="171"/>
      <c r="KAH254" s="171"/>
      <c r="KAI254" s="171"/>
      <c r="KAJ254" s="171"/>
      <c r="KAK254" s="171"/>
      <c r="KAL254" s="171"/>
      <c r="KAM254" s="171"/>
      <c r="KAN254" s="171"/>
      <c r="KAO254" s="171"/>
      <c r="KAP254" s="171"/>
      <c r="KAQ254" s="171"/>
      <c r="KAR254" s="171"/>
      <c r="KAS254" s="171"/>
      <c r="KAT254" s="171"/>
      <c r="KAU254" s="171"/>
      <c r="KAV254" s="171"/>
      <c r="KAW254" s="171"/>
      <c r="KAX254" s="171"/>
      <c r="KAY254" s="171"/>
      <c r="KAZ254" s="171"/>
      <c r="KBA254" s="171"/>
      <c r="KBB254" s="171"/>
      <c r="KBC254" s="171"/>
      <c r="KBD254" s="171"/>
      <c r="KBE254" s="171"/>
      <c r="KBF254" s="171"/>
      <c r="KBG254" s="171"/>
      <c r="KBH254" s="171"/>
      <c r="KBI254" s="171"/>
      <c r="KBJ254" s="171"/>
      <c r="KBK254" s="171"/>
      <c r="KBL254" s="171"/>
      <c r="KBM254" s="171"/>
      <c r="KBN254" s="171"/>
      <c r="KBO254" s="171"/>
      <c r="KBP254" s="171"/>
      <c r="KBQ254" s="171"/>
      <c r="KBR254" s="171"/>
      <c r="KBS254" s="171"/>
      <c r="KBT254" s="171"/>
      <c r="KBU254" s="171"/>
      <c r="KBV254" s="171"/>
      <c r="KBW254" s="171"/>
      <c r="KBX254" s="171"/>
      <c r="KBY254" s="171"/>
      <c r="KBZ254" s="171"/>
      <c r="KCA254" s="171"/>
      <c r="KCB254" s="171"/>
      <c r="KCC254" s="171"/>
      <c r="KCD254" s="171"/>
      <c r="KCE254" s="171"/>
      <c r="KCF254" s="171"/>
      <c r="KCG254" s="171"/>
      <c r="KCH254" s="171"/>
      <c r="KCI254" s="171"/>
      <c r="KCJ254" s="171"/>
      <c r="KCK254" s="171"/>
      <c r="KCL254" s="171"/>
      <c r="KCM254" s="171"/>
      <c r="KCN254" s="171"/>
      <c r="KCO254" s="171"/>
      <c r="KCP254" s="171"/>
      <c r="KCQ254" s="171"/>
      <c r="KCR254" s="171"/>
      <c r="KCS254" s="171"/>
      <c r="KCT254" s="171"/>
      <c r="KCU254" s="171"/>
      <c r="KCV254" s="171"/>
      <c r="KCW254" s="171"/>
      <c r="KCX254" s="171"/>
      <c r="KCY254" s="171"/>
      <c r="KCZ254" s="171"/>
      <c r="KDA254" s="171"/>
      <c r="KDB254" s="171"/>
      <c r="KDC254" s="171"/>
      <c r="KDD254" s="171"/>
      <c r="KDE254" s="171"/>
      <c r="KDF254" s="171"/>
      <c r="KDG254" s="171"/>
      <c r="KDH254" s="171"/>
      <c r="KDI254" s="171"/>
      <c r="KDJ254" s="171"/>
      <c r="KDK254" s="171"/>
      <c r="KDL254" s="171"/>
      <c r="KDM254" s="171"/>
      <c r="KDN254" s="171"/>
      <c r="KDO254" s="171"/>
      <c r="KDP254" s="171"/>
      <c r="KDQ254" s="171"/>
      <c r="KDR254" s="171"/>
      <c r="KDS254" s="171"/>
      <c r="KDT254" s="171"/>
      <c r="KDU254" s="171"/>
      <c r="KDV254" s="171"/>
      <c r="KDW254" s="171"/>
      <c r="KDX254" s="171"/>
      <c r="KDY254" s="171"/>
      <c r="KDZ254" s="171"/>
      <c r="KEA254" s="171"/>
      <c r="KEB254" s="171"/>
      <c r="KEC254" s="171"/>
      <c r="KED254" s="171"/>
      <c r="KEE254" s="171"/>
      <c r="KEF254" s="171"/>
      <c r="KEG254" s="171"/>
      <c r="KEH254" s="171"/>
      <c r="KEI254" s="171"/>
      <c r="KEJ254" s="171"/>
      <c r="KEK254" s="171"/>
      <c r="KEL254" s="171"/>
      <c r="KEM254" s="171"/>
      <c r="KEN254" s="171"/>
      <c r="KEO254" s="171"/>
      <c r="KEP254" s="171"/>
      <c r="KEQ254" s="171"/>
      <c r="KER254" s="171"/>
      <c r="KES254" s="171"/>
      <c r="KET254" s="171"/>
      <c r="KEU254" s="171"/>
      <c r="KEV254" s="171"/>
      <c r="KEW254" s="171"/>
      <c r="KEX254" s="171"/>
      <c r="KEY254" s="171"/>
      <c r="KEZ254" s="171"/>
      <c r="KFA254" s="171"/>
      <c r="KFB254" s="171"/>
      <c r="KFC254" s="171"/>
      <c r="KFD254" s="171"/>
      <c r="KFE254" s="171"/>
      <c r="KFF254" s="171"/>
      <c r="KFG254" s="171"/>
      <c r="KFH254" s="171"/>
      <c r="KFI254" s="171"/>
      <c r="KFJ254" s="171"/>
      <c r="KFK254" s="171"/>
      <c r="KFL254" s="171"/>
      <c r="KFM254" s="171"/>
      <c r="KFN254" s="171"/>
      <c r="KFO254" s="171"/>
      <c r="KFP254" s="171"/>
      <c r="KFQ254" s="171"/>
      <c r="KFR254" s="171"/>
      <c r="KFS254" s="171"/>
      <c r="KFT254" s="171"/>
      <c r="KFU254" s="171"/>
      <c r="KFV254" s="171"/>
      <c r="KFW254" s="171"/>
      <c r="KFX254" s="171"/>
      <c r="KFY254" s="171"/>
      <c r="KFZ254" s="171"/>
      <c r="KGA254" s="171"/>
      <c r="KGB254" s="171"/>
      <c r="KGC254" s="171"/>
      <c r="KGD254" s="171"/>
      <c r="KGE254" s="171"/>
      <c r="KGF254" s="171"/>
      <c r="KGG254" s="171"/>
      <c r="KGH254" s="171"/>
      <c r="KGI254" s="171"/>
      <c r="KGJ254" s="171"/>
      <c r="KGK254" s="171"/>
      <c r="KGL254" s="171"/>
      <c r="KGM254" s="171"/>
      <c r="KGN254" s="171"/>
      <c r="KGO254" s="171"/>
      <c r="KGP254" s="171"/>
      <c r="KGQ254" s="171"/>
      <c r="KGR254" s="171"/>
      <c r="KGS254" s="171"/>
      <c r="KGT254" s="171"/>
      <c r="KGU254" s="171"/>
      <c r="KGV254" s="171"/>
      <c r="KGW254" s="171"/>
      <c r="KGX254" s="171"/>
      <c r="KGY254" s="171"/>
      <c r="KGZ254" s="171"/>
      <c r="KHA254" s="171"/>
      <c r="KHB254" s="171"/>
      <c r="KHC254" s="171"/>
      <c r="KHD254" s="171"/>
      <c r="KHE254" s="171"/>
      <c r="KHF254" s="171"/>
      <c r="KHG254" s="171"/>
      <c r="KHH254" s="171"/>
      <c r="KHI254" s="171"/>
      <c r="KHJ254" s="171"/>
      <c r="KHK254" s="171"/>
      <c r="KHL254" s="171"/>
      <c r="KHM254" s="171"/>
      <c r="KHN254" s="171"/>
      <c r="KHO254" s="171"/>
      <c r="KHP254" s="171"/>
      <c r="KHQ254" s="171"/>
      <c r="KHR254" s="171"/>
      <c r="KHS254" s="171"/>
      <c r="KHT254" s="171"/>
      <c r="KHU254" s="171"/>
      <c r="KHV254" s="171"/>
      <c r="KHW254" s="171"/>
      <c r="KHX254" s="171"/>
      <c r="KHY254" s="171"/>
      <c r="KHZ254" s="171"/>
      <c r="KIA254" s="171"/>
      <c r="KIB254" s="171"/>
      <c r="KIC254" s="171"/>
      <c r="KID254" s="171"/>
      <c r="KIE254" s="171"/>
      <c r="KIF254" s="171"/>
      <c r="KIG254" s="171"/>
      <c r="KIH254" s="171"/>
      <c r="KII254" s="171"/>
      <c r="KIJ254" s="171"/>
      <c r="KIK254" s="171"/>
      <c r="KIL254" s="171"/>
      <c r="KIM254" s="171"/>
      <c r="KIN254" s="171"/>
      <c r="KIO254" s="171"/>
      <c r="KIP254" s="171"/>
      <c r="KIQ254" s="171"/>
      <c r="KIR254" s="171"/>
      <c r="KIS254" s="171"/>
      <c r="KIT254" s="171"/>
      <c r="KIU254" s="171"/>
      <c r="KIV254" s="171"/>
      <c r="KIW254" s="171"/>
      <c r="KIX254" s="171"/>
      <c r="KIY254" s="171"/>
      <c r="KIZ254" s="171"/>
      <c r="KJA254" s="171"/>
      <c r="KJB254" s="171"/>
      <c r="KJC254" s="171"/>
      <c r="KJD254" s="171"/>
      <c r="KJE254" s="171"/>
      <c r="KJF254" s="171"/>
      <c r="KJG254" s="171"/>
      <c r="KJH254" s="171"/>
      <c r="KJI254" s="171"/>
      <c r="KJJ254" s="171"/>
      <c r="KJK254" s="171"/>
      <c r="KJL254" s="171"/>
      <c r="KJM254" s="171"/>
      <c r="KJN254" s="171"/>
      <c r="KJO254" s="171"/>
      <c r="KJP254" s="171"/>
      <c r="KJQ254" s="171"/>
      <c r="KJR254" s="171"/>
      <c r="KJS254" s="171"/>
      <c r="KJT254" s="171"/>
      <c r="KJU254" s="171"/>
      <c r="KJV254" s="171"/>
      <c r="KJW254" s="171"/>
      <c r="KJX254" s="171"/>
      <c r="KJY254" s="171"/>
      <c r="KJZ254" s="171"/>
      <c r="KKA254" s="171"/>
      <c r="KKB254" s="171"/>
      <c r="KKC254" s="171"/>
      <c r="KKD254" s="171"/>
      <c r="KKE254" s="171"/>
      <c r="KKF254" s="171"/>
      <c r="KKG254" s="171"/>
      <c r="KKH254" s="171"/>
      <c r="KKI254" s="171"/>
      <c r="KKJ254" s="171"/>
      <c r="KKK254" s="171"/>
      <c r="KKL254" s="171"/>
      <c r="KKM254" s="171"/>
      <c r="KKN254" s="171"/>
      <c r="KKO254" s="171"/>
      <c r="KKP254" s="171"/>
      <c r="KKQ254" s="171"/>
      <c r="KKR254" s="171"/>
      <c r="KKS254" s="171"/>
      <c r="KKT254" s="171"/>
      <c r="KKU254" s="171"/>
      <c r="KKV254" s="171"/>
      <c r="KKW254" s="171"/>
      <c r="KKX254" s="171"/>
      <c r="KKY254" s="171"/>
      <c r="KKZ254" s="171"/>
      <c r="KLA254" s="171"/>
      <c r="KLB254" s="171"/>
      <c r="KLC254" s="171"/>
      <c r="KLD254" s="171"/>
      <c r="KLE254" s="171"/>
      <c r="KLF254" s="171"/>
      <c r="KLG254" s="171"/>
      <c r="KLH254" s="171"/>
      <c r="KLI254" s="171"/>
      <c r="KLJ254" s="171"/>
      <c r="KLK254" s="171"/>
      <c r="KLL254" s="171"/>
      <c r="KLM254" s="171"/>
      <c r="KLN254" s="171"/>
      <c r="KLO254" s="171"/>
      <c r="KLP254" s="171"/>
      <c r="KLQ254" s="171"/>
      <c r="KLR254" s="171"/>
      <c r="KLS254" s="171"/>
      <c r="KLT254" s="171"/>
      <c r="KLU254" s="171"/>
      <c r="KLV254" s="171"/>
      <c r="KLW254" s="171"/>
      <c r="KLX254" s="171"/>
      <c r="KLY254" s="171"/>
      <c r="KLZ254" s="171"/>
      <c r="KMA254" s="171"/>
      <c r="KMB254" s="171"/>
      <c r="KMC254" s="171"/>
      <c r="KMD254" s="171"/>
      <c r="KME254" s="171"/>
      <c r="KMF254" s="171"/>
      <c r="KMG254" s="171"/>
      <c r="KMH254" s="171"/>
      <c r="KMI254" s="171"/>
      <c r="KMJ254" s="171"/>
      <c r="KMK254" s="171"/>
      <c r="KML254" s="171"/>
      <c r="KMM254" s="171"/>
      <c r="KMN254" s="171"/>
      <c r="KMO254" s="171"/>
      <c r="KMP254" s="171"/>
      <c r="KMQ254" s="171"/>
      <c r="KMR254" s="171"/>
      <c r="KMS254" s="171"/>
      <c r="KMT254" s="171"/>
      <c r="KMU254" s="171"/>
      <c r="KMV254" s="171"/>
      <c r="KMW254" s="171"/>
      <c r="KMX254" s="171"/>
      <c r="KMY254" s="171"/>
      <c r="KMZ254" s="171"/>
      <c r="KNA254" s="171"/>
      <c r="KNB254" s="171"/>
      <c r="KNC254" s="171"/>
      <c r="KND254" s="171"/>
      <c r="KNE254" s="171"/>
      <c r="KNF254" s="171"/>
      <c r="KNG254" s="171"/>
      <c r="KNH254" s="171"/>
      <c r="KNI254" s="171"/>
      <c r="KNJ254" s="171"/>
      <c r="KNK254" s="171"/>
      <c r="KNL254" s="171"/>
      <c r="KNM254" s="171"/>
      <c r="KNN254" s="171"/>
      <c r="KNO254" s="171"/>
      <c r="KNP254" s="171"/>
      <c r="KNQ254" s="171"/>
      <c r="KNR254" s="171"/>
      <c r="KNS254" s="171"/>
      <c r="KNT254" s="171"/>
      <c r="KNU254" s="171"/>
      <c r="KNV254" s="171"/>
      <c r="KNW254" s="171"/>
      <c r="KNX254" s="171"/>
      <c r="KNY254" s="171"/>
      <c r="KNZ254" s="171"/>
      <c r="KOA254" s="171"/>
      <c r="KOB254" s="171"/>
      <c r="KOC254" s="171"/>
      <c r="KOD254" s="171"/>
      <c r="KOE254" s="171"/>
      <c r="KOF254" s="171"/>
      <c r="KOG254" s="171"/>
      <c r="KOH254" s="171"/>
      <c r="KOI254" s="171"/>
      <c r="KOJ254" s="171"/>
      <c r="KOK254" s="171"/>
      <c r="KOL254" s="171"/>
      <c r="KOM254" s="171"/>
      <c r="KON254" s="171"/>
      <c r="KOO254" s="171"/>
      <c r="KOP254" s="171"/>
      <c r="KOQ254" s="171"/>
      <c r="KOR254" s="171"/>
      <c r="KOS254" s="171"/>
      <c r="KOT254" s="171"/>
      <c r="KOU254" s="171"/>
      <c r="KOV254" s="171"/>
      <c r="KOW254" s="171"/>
      <c r="KOX254" s="171"/>
      <c r="KOY254" s="171"/>
      <c r="KOZ254" s="171"/>
      <c r="KPA254" s="171"/>
      <c r="KPB254" s="171"/>
      <c r="KPC254" s="171"/>
      <c r="KPD254" s="171"/>
      <c r="KPE254" s="171"/>
      <c r="KPF254" s="171"/>
      <c r="KPG254" s="171"/>
      <c r="KPH254" s="171"/>
      <c r="KPI254" s="171"/>
      <c r="KPJ254" s="171"/>
      <c r="KPK254" s="171"/>
      <c r="KPL254" s="171"/>
      <c r="KPM254" s="171"/>
      <c r="KPN254" s="171"/>
      <c r="KPO254" s="171"/>
      <c r="KPP254" s="171"/>
      <c r="KPQ254" s="171"/>
      <c r="KPR254" s="171"/>
      <c r="KPS254" s="171"/>
      <c r="KPT254" s="171"/>
      <c r="KPU254" s="171"/>
      <c r="KPV254" s="171"/>
      <c r="KPW254" s="171"/>
      <c r="KPX254" s="171"/>
      <c r="KPY254" s="171"/>
      <c r="KPZ254" s="171"/>
      <c r="KQA254" s="171"/>
      <c r="KQB254" s="171"/>
      <c r="KQC254" s="171"/>
      <c r="KQD254" s="171"/>
      <c r="KQE254" s="171"/>
      <c r="KQF254" s="171"/>
      <c r="KQG254" s="171"/>
      <c r="KQH254" s="171"/>
      <c r="KQI254" s="171"/>
      <c r="KQJ254" s="171"/>
      <c r="KQK254" s="171"/>
      <c r="KQL254" s="171"/>
      <c r="KQM254" s="171"/>
      <c r="KQN254" s="171"/>
      <c r="KQO254" s="171"/>
      <c r="KQP254" s="171"/>
      <c r="KQQ254" s="171"/>
      <c r="KQR254" s="171"/>
      <c r="KQS254" s="171"/>
      <c r="KQT254" s="171"/>
      <c r="KQU254" s="171"/>
      <c r="KQV254" s="171"/>
      <c r="KQW254" s="171"/>
      <c r="KQX254" s="171"/>
      <c r="KQY254" s="171"/>
      <c r="KQZ254" s="171"/>
      <c r="KRA254" s="171"/>
      <c r="KRB254" s="171"/>
      <c r="KRC254" s="171"/>
      <c r="KRD254" s="171"/>
      <c r="KRE254" s="171"/>
      <c r="KRF254" s="171"/>
      <c r="KRG254" s="171"/>
      <c r="KRH254" s="171"/>
      <c r="KRI254" s="171"/>
      <c r="KRJ254" s="171"/>
      <c r="KRK254" s="171"/>
      <c r="KRL254" s="171"/>
      <c r="KRM254" s="171"/>
      <c r="KRN254" s="171"/>
      <c r="KRO254" s="171"/>
      <c r="KRP254" s="171"/>
      <c r="KRQ254" s="171"/>
      <c r="KRR254" s="171"/>
      <c r="KRS254" s="171"/>
      <c r="KRT254" s="171"/>
      <c r="KRU254" s="171"/>
      <c r="KRV254" s="171"/>
      <c r="KRW254" s="171"/>
      <c r="KRX254" s="171"/>
      <c r="KRY254" s="171"/>
      <c r="KRZ254" s="171"/>
      <c r="KSA254" s="171"/>
      <c r="KSB254" s="171"/>
      <c r="KSC254" s="171"/>
      <c r="KSD254" s="171"/>
      <c r="KSE254" s="171"/>
      <c r="KSF254" s="171"/>
      <c r="KSG254" s="171"/>
      <c r="KSH254" s="171"/>
      <c r="KSI254" s="171"/>
      <c r="KSJ254" s="171"/>
      <c r="KSK254" s="171"/>
      <c r="KSL254" s="171"/>
      <c r="KSM254" s="171"/>
      <c r="KSN254" s="171"/>
      <c r="KSO254" s="171"/>
      <c r="KSP254" s="171"/>
      <c r="KSQ254" s="171"/>
      <c r="KSR254" s="171"/>
      <c r="KSS254" s="171"/>
      <c r="KST254" s="171"/>
      <c r="KSU254" s="171"/>
      <c r="KSV254" s="171"/>
      <c r="KSW254" s="171"/>
      <c r="KSX254" s="171"/>
      <c r="KSY254" s="171"/>
      <c r="KSZ254" s="171"/>
      <c r="KTA254" s="171"/>
      <c r="KTB254" s="171"/>
      <c r="KTC254" s="171"/>
      <c r="KTD254" s="171"/>
      <c r="KTE254" s="171"/>
      <c r="KTF254" s="171"/>
      <c r="KTG254" s="171"/>
      <c r="KTH254" s="171"/>
      <c r="KTI254" s="171"/>
      <c r="KTJ254" s="171"/>
      <c r="KTK254" s="171"/>
      <c r="KTL254" s="171"/>
      <c r="KTM254" s="171"/>
      <c r="KTN254" s="171"/>
      <c r="KTO254" s="171"/>
      <c r="KTP254" s="171"/>
      <c r="KTQ254" s="171"/>
      <c r="KTR254" s="171"/>
      <c r="KTS254" s="171"/>
      <c r="KTT254" s="171"/>
      <c r="KTU254" s="171"/>
      <c r="KTV254" s="171"/>
      <c r="KTW254" s="171"/>
      <c r="KTX254" s="171"/>
      <c r="KTY254" s="171"/>
      <c r="KTZ254" s="171"/>
      <c r="KUA254" s="171"/>
      <c r="KUB254" s="171"/>
      <c r="KUC254" s="171"/>
      <c r="KUD254" s="171"/>
      <c r="KUE254" s="171"/>
      <c r="KUF254" s="171"/>
      <c r="KUG254" s="171"/>
      <c r="KUH254" s="171"/>
      <c r="KUI254" s="171"/>
      <c r="KUJ254" s="171"/>
      <c r="KUK254" s="171"/>
      <c r="KUL254" s="171"/>
      <c r="KUM254" s="171"/>
      <c r="KUN254" s="171"/>
      <c r="KUO254" s="171"/>
      <c r="KUP254" s="171"/>
      <c r="KUQ254" s="171"/>
      <c r="KUR254" s="171"/>
      <c r="KUS254" s="171"/>
      <c r="KUT254" s="171"/>
      <c r="KUU254" s="171"/>
      <c r="KUV254" s="171"/>
      <c r="KUW254" s="171"/>
      <c r="KUX254" s="171"/>
      <c r="KUY254" s="171"/>
      <c r="KUZ254" s="171"/>
      <c r="KVA254" s="171"/>
      <c r="KVB254" s="171"/>
      <c r="KVC254" s="171"/>
      <c r="KVD254" s="171"/>
      <c r="KVE254" s="171"/>
      <c r="KVF254" s="171"/>
      <c r="KVG254" s="171"/>
      <c r="KVH254" s="171"/>
      <c r="KVI254" s="171"/>
      <c r="KVJ254" s="171"/>
      <c r="KVK254" s="171"/>
      <c r="KVL254" s="171"/>
      <c r="KVM254" s="171"/>
      <c r="KVN254" s="171"/>
      <c r="KVO254" s="171"/>
      <c r="KVP254" s="171"/>
      <c r="KVQ254" s="171"/>
      <c r="KVR254" s="171"/>
      <c r="KVS254" s="171"/>
      <c r="KVT254" s="171"/>
      <c r="KVU254" s="171"/>
      <c r="KVV254" s="171"/>
      <c r="KVW254" s="171"/>
      <c r="KVX254" s="171"/>
      <c r="KVY254" s="171"/>
      <c r="KVZ254" s="171"/>
      <c r="KWA254" s="171"/>
      <c r="KWB254" s="171"/>
      <c r="KWC254" s="171"/>
      <c r="KWD254" s="171"/>
      <c r="KWE254" s="171"/>
      <c r="KWF254" s="171"/>
      <c r="KWG254" s="171"/>
      <c r="KWH254" s="171"/>
      <c r="KWI254" s="171"/>
      <c r="KWJ254" s="171"/>
      <c r="KWK254" s="171"/>
      <c r="KWL254" s="171"/>
      <c r="KWM254" s="171"/>
      <c r="KWN254" s="171"/>
      <c r="KWO254" s="171"/>
      <c r="KWP254" s="171"/>
      <c r="KWQ254" s="171"/>
      <c r="KWR254" s="171"/>
      <c r="KWS254" s="171"/>
      <c r="KWT254" s="171"/>
      <c r="KWU254" s="171"/>
      <c r="KWV254" s="171"/>
      <c r="KWW254" s="171"/>
      <c r="KWX254" s="171"/>
      <c r="KWY254" s="171"/>
      <c r="KWZ254" s="171"/>
      <c r="KXA254" s="171"/>
      <c r="KXB254" s="171"/>
      <c r="KXC254" s="171"/>
      <c r="KXD254" s="171"/>
      <c r="KXE254" s="171"/>
      <c r="KXF254" s="171"/>
      <c r="KXG254" s="171"/>
      <c r="KXH254" s="171"/>
      <c r="KXI254" s="171"/>
      <c r="KXJ254" s="171"/>
      <c r="KXK254" s="171"/>
      <c r="KXL254" s="171"/>
      <c r="KXM254" s="171"/>
      <c r="KXN254" s="171"/>
      <c r="KXO254" s="171"/>
      <c r="KXP254" s="171"/>
      <c r="KXQ254" s="171"/>
      <c r="KXR254" s="171"/>
      <c r="KXS254" s="171"/>
      <c r="KXT254" s="171"/>
      <c r="KXU254" s="171"/>
      <c r="KXV254" s="171"/>
      <c r="KXW254" s="171"/>
      <c r="KXX254" s="171"/>
      <c r="KXY254" s="171"/>
      <c r="KXZ254" s="171"/>
      <c r="KYA254" s="171"/>
      <c r="KYB254" s="171"/>
      <c r="KYC254" s="171"/>
      <c r="KYD254" s="171"/>
      <c r="KYE254" s="171"/>
      <c r="KYF254" s="171"/>
      <c r="KYG254" s="171"/>
      <c r="KYH254" s="171"/>
      <c r="KYI254" s="171"/>
      <c r="KYJ254" s="171"/>
      <c r="KYK254" s="171"/>
      <c r="KYL254" s="171"/>
      <c r="KYM254" s="171"/>
      <c r="KYN254" s="171"/>
      <c r="KYO254" s="171"/>
      <c r="KYP254" s="171"/>
      <c r="KYQ254" s="171"/>
      <c r="KYR254" s="171"/>
      <c r="KYS254" s="171"/>
      <c r="KYT254" s="171"/>
      <c r="KYU254" s="171"/>
      <c r="KYV254" s="171"/>
      <c r="KYW254" s="171"/>
      <c r="KYX254" s="171"/>
      <c r="KYY254" s="171"/>
      <c r="KYZ254" s="171"/>
      <c r="KZA254" s="171"/>
      <c r="KZB254" s="171"/>
      <c r="KZC254" s="171"/>
      <c r="KZD254" s="171"/>
      <c r="KZE254" s="171"/>
      <c r="KZF254" s="171"/>
      <c r="KZG254" s="171"/>
      <c r="KZH254" s="171"/>
      <c r="KZI254" s="171"/>
      <c r="KZJ254" s="171"/>
      <c r="KZK254" s="171"/>
      <c r="KZL254" s="171"/>
      <c r="KZM254" s="171"/>
      <c r="KZN254" s="171"/>
      <c r="KZO254" s="171"/>
      <c r="KZP254" s="171"/>
      <c r="KZQ254" s="171"/>
      <c r="KZR254" s="171"/>
      <c r="KZS254" s="171"/>
      <c r="KZT254" s="171"/>
      <c r="KZU254" s="171"/>
      <c r="KZV254" s="171"/>
      <c r="KZW254" s="171"/>
      <c r="KZX254" s="171"/>
      <c r="KZY254" s="171"/>
      <c r="KZZ254" s="171"/>
      <c r="LAA254" s="171"/>
      <c r="LAB254" s="171"/>
      <c r="LAC254" s="171"/>
      <c r="LAD254" s="171"/>
      <c r="LAE254" s="171"/>
      <c r="LAF254" s="171"/>
      <c r="LAG254" s="171"/>
      <c r="LAH254" s="171"/>
      <c r="LAI254" s="171"/>
      <c r="LAJ254" s="171"/>
      <c r="LAK254" s="171"/>
      <c r="LAL254" s="171"/>
      <c r="LAM254" s="171"/>
      <c r="LAN254" s="171"/>
      <c r="LAO254" s="171"/>
      <c r="LAP254" s="171"/>
      <c r="LAQ254" s="171"/>
      <c r="LAR254" s="171"/>
      <c r="LAS254" s="171"/>
      <c r="LAT254" s="171"/>
      <c r="LAU254" s="171"/>
      <c r="LAV254" s="171"/>
      <c r="LAW254" s="171"/>
      <c r="LAX254" s="171"/>
      <c r="LAY254" s="171"/>
      <c r="LAZ254" s="171"/>
      <c r="LBA254" s="171"/>
      <c r="LBB254" s="171"/>
      <c r="LBC254" s="171"/>
      <c r="LBD254" s="171"/>
      <c r="LBE254" s="171"/>
      <c r="LBF254" s="171"/>
      <c r="LBG254" s="171"/>
      <c r="LBH254" s="171"/>
      <c r="LBI254" s="171"/>
      <c r="LBJ254" s="171"/>
      <c r="LBK254" s="171"/>
      <c r="LBL254" s="171"/>
      <c r="LBM254" s="171"/>
      <c r="LBN254" s="171"/>
      <c r="LBO254" s="171"/>
      <c r="LBP254" s="171"/>
      <c r="LBQ254" s="171"/>
      <c r="LBR254" s="171"/>
      <c r="LBS254" s="171"/>
      <c r="LBT254" s="171"/>
      <c r="LBU254" s="171"/>
      <c r="LBV254" s="171"/>
      <c r="LBW254" s="171"/>
      <c r="LBX254" s="171"/>
      <c r="LBY254" s="171"/>
      <c r="LBZ254" s="171"/>
      <c r="LCA254" s="171"/>
      <c r="LCB254" s="171"/>
      <c r="LCC254" s="171"/>
      <c r="LCD254" s="171"/>
      <c r="LCE254" s="171"/>
      <c r="LCF254" s="171"/>
      <c r="LCG254" s="171"/>
      <c r="LCH254" s="171"/>
      <c r="LCI254" s="171"/>
      <c r="LCJ254" s="171"/>
      <c r="LCK254" s="171"/>
      <c r="LCL254" s="171"/>
      <c r="LCM254" s="171"/>
      <c r="LCN254" s="171"/>
      <c r="LCO254" s="171"/>
      <c r="LCP254" s="171"/>
      <c r="LCQ254" s="171"/>
      <c r="LCR254" s="171"/>
      <c r="LCS254" s="171"/>
      <c r="LCT254" s="171"/>
      <c r="LCU254" s="171"/>
      <c r="LCV254" s="171"/>
      <c r="LCW254" s="171"/>
      <c r="LCX254" s="171"/>
      <c r="LCY254" s="171"/>
      <c r="LCZ254" s="171"/>
      <c r="LDA254" s="171"/>
      <c r="LDB254" s="171"/>
      <c r="LDC254" s="171"/>
      <c r="LDD254" s="171"/>
      <c r="LDE254" s="171"/>
      <c r="LDF254" s="171"/>
      <c r="LDG254" s="171"/>
      <c r="LDH254" s="171"/>
      <c r="LDI254" s="171"/>
      <c r="LDJ254" s="171"/>
      <c r="LDK254" s="171"/>
      <c r="LDL254" s="171"/>
      <c r="LDM254" s="171"/>
      <c r="LDN254" s="171"/>
      <c r="LDO254" s="171"/>
      <c r="LDP254" s="171"/>
      <c r="LDQ254" s="171"/>
      <c r="LDR254" s="171"/>
      <c r="LDS254" s="171"/>
      <c r="LDT254" s="171"/>
      <c r="LDU254" s="171"/>
      <c r="LDV254" s="171"/>
      <c r="LDW254" s="171"/>
      <c r="LDX254" s="171"/>
      <c r="LDY254" s="171"/>
      <c r="LDZ254" s="171"/>
      <c r="LEA254" s="171"/>
      <c r="LEB254" s="171"/>
      <c r="LEC254" s="171"/>
      <c r="LED254" s="171"/>
      <c r="LEE254" s="171"/>
      <c r="LEF254" s="171"/>
      <c r="LEG254" s="171"/>
      <c r="LEH254" s="171"/>
      <c r="LEI254" s="171"/>
      <c r="LEJ254" s="171"/>
      <c r="LEK254" s="171"/>
      <c r="LEL254" s="171"/>
      <c r="LEM254" s="171"/>
      <c r="LEN254" s="171"/>
      <c r="LEO254" s="171"/>
      <c r="LEP254" s="171"/>
      <c r="LEQ254" s="171"/>
      <c r="LER254" s="171"/>
      <c r="LES254" s="171"/>
      <c r="LET254" s="171"/>
      <c r="LEU254" s="171"/>
      <c r="LEV254" s="171"/>
      <c r="LEW254" s="171"/>
      <c r="LEX254" s="171"/>
      <c r="LEY254" s="171"/>
      <c r="LEZ254" s="171"/>
      <c r="LFA254" s="171"/>
      <c r="LFB254" s="171"/>
      <c r="LFC254" s="171"/>
      <c r="LFD254" s="171"/>
      <c r="LFE254" s="171"/>
      <c r="LFF254" s="171"/>
      <c r="LFG254" s="171"/>
      <c r="LFH254" s="171"/>
      <c r="LFI254" s="171"/>
      <c r="LFJ254" s="171"/>
      <c r="LFK254" s="171"/>
      <c r="LFL254" s="171"/>
      <c r="LFM254" s="171"/>
      <c r="LFN254" s="171"/>
      <c r="LFO254" s="171"/>
      <c r="LFP254" s="171"/>
      <c r="LFQ254" s="171"/>
      <c r="LFR254" s="171"/>
      <c r="LFS254" s="171"/>
      <c r="LFT254" s="171"/>
      <c r="LFU254" s="171"/>
      <c r="LFV254" s="171"/>
      <c r="LFW254" s="171"/>
      <c r="LFX254" s="171"/>
      <c r="LFY254" s="171"/>
      <c r="LFZ254" s="171"/>
      <c r="LGA254" s="171"/>
      <c r="LGB254" s="171"/>
      <c r="LGC254" s="171"/>
      <c r="LGD254" s="171"/>
      <c r="LGE254" s="171"/>
      <c r="LGF254" s="171"/>
      <c r="LGG254" s="171"/>
      <c r="LGH254" s="171"/>
      <c r="LGI254" s="171"/>
      <c r="LGJ254" s="171"/>
      <c r="LGK254" s="171"/>
      <c r="LGL254" s="171"/>
      <c r="LGM254" s="171"/>
      <c r="LGN254" s="171"/>
      <c r="LGO254" s="171"/>
      <c r="LGP254" s="171"/>
      <c r="LGQ254" s="171"/>
      <c r="LGR254" s="171"/>
      <c r="LGS254" s="171"/>
      <c r="LGT254" s="171"/>
      <c r="LGU254" s="171"/>
      <c r="LGV254" s="171"/>
      <c r="LGW254" s="171"/>
      <c r="LGX254" s="171"/>
      <c r="LGY254" s="171"/>
      <c r="LGZ254" s="171"/>
      <c r="LHA254" s="171"/>
      <c r="LHB254" s="171"/>
      <c r="LHC254" s="171"/>
      <c r="LHD254" s="171"/>
      <c r="LHE254" s="171"/>
      <c r="LHF254" s="171"/>
      <c r="LHG254" s="171"/>
      <c r="LHH254" s="171"/>
      <c r="LHI254" s="171"/>
      <c r="LHJ254" s="171"/>
      <c r="LHK254" s="171"/>
      <c r="LHL254" s="171"/>
      <c r="LHM254" s="171"/>
      <c r="LHN254" s="171"/>
      <c r="LHO254" s="171"/>
      <c r="LHP254" s="171"/>
      <c r="LHQ254" s="171"/>
      <c r="LHR254" s="171"/>
      <c r="LHS254" s="171"/>
      <c r="LHT254" s="171"/>
      <c r="LHU254" s="171"/>
      <c r="LHV254" s="171"/>
      <c r="LHW254" s="171"/>
      <c r="LHX254" s="171"/>
      <c r="LHY254" s="171"/>
      <c r="LHZ254" s="171"/>
      <c r="LIA254" s="171"/>
      <c r="LIB254" s="171"/>
      <c r="LIC254" s="171"/>
      <c r="LID254" s="171"/>
      <c r="LIE254" s="171"/>
      <c r="LIF254" s="171"/>
      <c r="LIG254" s="171"/>
      <c r="LIH254" s="171"/>
      <c r="LII254" s="171"/>
      <c r="LIJ254" s="171"/>
      <c r="LIK254" s="171"/>
      <c r="LIL254" s="171"/>
      <c r="LIM254" s="171"/>
      <c r="LIN254" s="171"/>
      <c r="LIO254" s="171"/>
      <c r="LIP254" s="171"/>
      <c r="LIQ254" s="171"/>
      <c r="LIR254" s="171"/>
      <c r="LIS254" s="171"/>
      <c r="LIT254" s="171"/>
      <c r="LIU254" s="171"/>
      <c r="LIV254" s="171"/>
      <c r="LIW254" s="171"/>
      <c r="LIX254" s="171"/>
      <c r="LIY254" s="171"/>
      <c r="LIZ254" s="171"/>
      <c r="LJA254" s="171"/>
      <c r="LJB254" s="171"/>
      <c r="LJC254" s="171"/>
      <c r="LJD254" s="171"/>
      <c r="LJE254" s="171"/>
      <c r="LJF254" s="171"/>
      <c r="LJG254" s="171"/>
      <c r="LJH254" s="171"/>
      <c r="LJI254" s="171"/>
      <c r="LJJ254" s="171"/>
      <c r="LJK254" s="171"/>
      <c r="LJL254" s="171"/>
      <c r="LJM254" s="171"/>
      <c r="LJN254" s="171"/>
      <c r="LJO254" s="171"/>
      <c r="LJP254" s="171"/>
      <c r="LJQ254" s="171"/>
      <c r="LJR254" s="171"/>
      <c r="LJS254" s="171"/>
      <c r="LJT254" s="171"/>
      <c r="LJU254" s="171"/>
      <c r="LJV254" s="171"/>
      <c r="LJW254" s="171"/>
      <c r="LJX254" s="171"/>
      <c r="LJY254" s="171"/>
      <c r="LJZ254" s="171"/>
      <c r="LKA254" s="171"/>
      <c r="LKB254" s="171"/>
      <c r="LKC254" s="171"/>
      <c r="LKD254" s="171"/>
      <c r="LKE254" s="171"/>
      <c r="LKF254" s="171"/>
      <c r="LKG254" s="171"/>
      <c r="LKH254" s="171"/>
      <c r="LKI254" s="171"/>
      <c r="LKJ254" s="171"/>
      <c r="LKK254" s="171"/>
      <c r="LKL254" s="171"/>
      <c r="LKM254" s="171"/>
      <c r="LKN254" s="171"/>
      <c r="LKO254" s="171"/>
      <c r="LKP254" s="171"/>
      <c r="LKQ254" s="171"/>
      <c r="LKR254" s="171"/>
      <c r="LKS254" s="171"/>
      <c r="LKT254" s="171"/>
      <c r="LKU254" s="171"/>
      <c r="LKV254" s="171"/>
      <c r="LKW254" s="171"/>
      <c r="LKX254" s="171"/>
      <c r="LKY254" s="171"/>
      <c r="LKZ254" s="171"/>
      <c r="LLA254" s="171"/>
      <c r="LLB254" s="171"/>
      <c r="LLC254" s="171"/>
      <c r="LLD254" s="171"/>
      <c r="LLE254" s="171"/>
      <c r="LLF254" s="171"/>
      <c r="LLG254" s="171"/>
      <c r="LLH254" s="171"/>
      <c r="LLI254" s="171"/>
      <c r="LLJ254" s="171"/>
      <c r="LLK254" s="171"/>
      <c r="LLL254" s="171"/>
      <c r="LLM254" s="171"/>
      <c r="LLN254" s="171"/>
      <c r="LLO254" s="171"/>
      <c r="LLP254" s="171"/>
      <c r="LLQ254" s="171"/>
      <c r="LLR254" s="171"/>
      <c r="LLS254" s="171"/>
      <c r="LLT254" s="171"/>
      <c r="LLU254" s="171"/>
      <c r="LLV254" s="171"/>
      <c r="LLW254" s="171"/>
      <c r="LLX254" s="171"/>
      <c r="LLY254" s="171"/>
      <c r="LLZ254" s="171"/>
      <c r="LMA254" s="171"/>
      <c r="LMB254" s="171"/>
      <c r="LMC254" s="171"/>
      <c r="LMD254" s="171"/>
      <c r="LME254" s="171"/>
      <c r="LMF254" s="171"/>
      <c r="LMG254" s="171"/>
      <c r="LMH254" s="171"/>
      <c r="LMI254" s="171"/>
      <c r="LMJ254" s="171"/>
      <c r="LMK254" s="171"/>
      <c r="LML254" s="171"/>
      <c r="LMM254" s="171"/>
      <c r="LMN254" s="171"/>
      <c r="LMO254" s="171"/>
      <c r="LMP254" s="171"/>
      <c r="LMQ254" s="171"/>
      <c r="LMR254" s="171"/>
      <c r="LMS254" s="171"/>
      <c r="LMT254" s="171"/>
      <c r="LMU254" s="171"/>
      <c r="LMV254" s="171"/>
      <c r="LMW254" s="171"/>
      <c r="LMX254" s="171"/>
      <c r="LMY254" s="171"/>
      <c r="LMZ254" s="171"/>
      <c r="LNA254" s="171"/>
      <c r="LNB254" s="171"/>
      <c r="LNC254" s="171"/>
      <c r="LND254" s="171"/>
      <c r="LNE254" s="171"/>
      <c r="LNF254" s="171"/>
      <c r="LNG254" s="171"/>
      <c r="LNH254" s="171"/>
      <c r="LNI254" s="171"/>
      <c r="LNJ254" s="171"/>
      <c r="LNK254" s="171"/>
      <c r="LNL254" s="171"/>
      <c r="LNM254" s="171"/>
      <c r="LNN254" s="171"/>
      <c r="LNO254" s="171"/>
      <c r="LNP254" s="171"/>
      <c r="LNQ254" s="171"/>
      <c r="LNR254" s="171"/>
      <c r="LNS254" s="171"/>
      <c r="LNT254" s="171"/>
      <c r="LNU254" s="171"/>
      <c r="LNV254" s="171"/>
      <c r="LNW254" s="171"/>
      <c r="LNX254" s="171"/>
      <c r="LNY254" s="171"/>
      <c r="LNZ254" s="171"/>
      <c r="LOA254" s="171"/>
      <c r="LOB254" s="171"/>
      <c r="LOC254" s="171"/>
      <c r="LOD254" s="171"/>
      <c r="LOE254" s="171"/>
      <c r="LOF254" s="171"/>
      <c r="LOG254" s="171"/>
      <c r="LOH254" s="171"/>
      <c r="LOI254" s="171"/>
      <c r="LOJ254" s="171"/>
      <c r="LOK254" s="171"/>
      <c r="LOL254" s="171"/>
      <c r="LOM254" s="171"/>
      <c r="LON254" s="171"/>
      <c r="LOO254" s="171"/>
      <c r="LOP254" s="171"/>
      <c r="LOQ254" s="171"/>
      <c r="LOR254" s="171"/>
      <c r="LOS254" s="171"/>
      <c r="LOT254" s="171"/>
      <c r="LOU254" s="171"/>
      <c r="LOV254" s="171"/>
      <c r="LOW254" s="171"/>
      <c r="LOX254" s="171"/>
      <c r="LOY254" s="171"/>
      <c r="LOZ254" s="171"/>
      <c r="LPA254" s="171"/>
      <c r="LPB254" s="171"/>
      <c r="LPC254" s="171"/>
      <c r="LPD254" s="171"/>
      <c r="LPE254" s="171"/>
      <c r="LPF254" s="171"/>
      <c r="LPG254" s="171"/>
      <c r="LPH254" s="171"/>
      <c r="LPI254" s="171"/>
      <c r="LPJ254" s="171"/>
      <c r="LPK254" s="171"/>
      <c r="LPL254" s="171"/>
      <c r="LPM254" s="171"/>
      <c r="LPN254" s="171"/>
      <c r="LPO254" s="171"/>
      <c r="LPP254" s="171"/>
      <c r="LPQ254" s="171"/>
      <c r="LPR254" s="171"/>
      <c r="LPS254" s="171"/>
      <c r="LPT254" s="171"/>
      <c r="LPU254" s="171"/>
      <c r="LPV254" s="171"/>
      <c r="LPW254" s="171"/>
      <c r="LPX254" s="171"/>
      <c r="LPY254" s="171"/>
      <c r="LPZ254" s="171"/>
      <c r="LQA254" s="171"/>
      <c r="LQB254" s="171"/>
      <c r="LQC254" s="171"/>
      <c r="LQD254" s="171"/>
      <c r="LQE254" s="171"/>
      <c r="LQF254" s="171"/>
      <c r="LQG254" s="171"/>
      <c r="LQH254" s="171"/>
      <c r="LQI254" s="171"/>
      <c r="LQJ254" s="171"/>
      <c r="LQK254" s="171"/>
      <c r="LQL254" s="171"/>
      <c r="LQM254" s="171"/>
      <c r="LQN254" s="171"/>
      <c r="LQO254" s="171"/>
      <c r="LQP254" s="171"/>
      <c r="LQQ254" s="171"/>
      <c r="LQR254" s="171"/>
      <c r="LQS254" s="171"/>
      <c r="LQT254" s="171"/>
      <c r="LQU254" s="171"/>
      <c r="LQV254" s="171"/>
      <c r="LQW254" s="171"/>
      <c r="LQX254" s="171"/>
      <c r="LQY254" s="171"/>
      <c r="LQZ254" s="171"/>
      <c r="LRA254" s="171"/>
      <c r="LRB254" s="171"/>
      <c r="LRC254" s="171"/>
      <c r="LRD254" s="171"/>
      <c r="LRE254" s="171"/>
      <c r="LRF254" s="171"/>
      <c r="LRG254" s="171"/>
      <c r="LRH254" s="171"/>
      <c r="LRI254" s="171"/>
      <c r="LRJ254" s="171"/>
      <c r="LRK254" s="171"/>
      <c r="LRL254" s="171"/>
      <c r="LRM254" s="171"/>
      <c r="LRN254" s="171"/>
      <c r="LRO254" s="171"/>
      <c r="LRP254" s="171"/>
      <c r="LRQ254" s="171"/>
      <c r="LRR254" s="171"/>
      <c r="LRS254" s="171"/>
      <c r="LRT254" s="171"/>
      <c r="LRU254" s="171"/>
      <c r="LRV254" s="171"/>
      <c r="LRW254" s="171"/>
      <c r="LRX254" s="171"/>
      <c r="LRY254" s="171"/>
      <c r="LRZ254" s="171"/>
      <c r="LSA254" s="171"/>
      <c r="LSB254" s="171"/>
      <c r="LSC254" s="171"/>
      <c r="LSD254" s="171"/>
      <c r="LSE254" s="171"/>
      <c r="LSF254" s="171"/>
      <c r="LSG254" s="171"/>
      <c r="LSH254" s="171"/>
      <c r="LSI254" s="171"/>
      <c r="LSJ254" s="171"/>
      <c r="LSK254" s="171"/>
      <c r="LSL254" s="171"/>
      <c r="LSM254" s="171"/>
      <c r="LSN254" s="171"/>
      <c r="LSO254" s="171"/>
      <c r="LSP254" s="171"/>
      <c r="LSQ254" s="171"/>
      <c r="LSR254" s="171"/>
      <c r="LSS254" s="171"/>
      <c r="LST254" s="171"/>
      <c r="LSU254" s="171"/>
      <c r="LSV254" s="171"/>
      <c r="LSW254" s="171"/>
      <c r="LSX254" s="171"/>
      <c r="LSY254" s="171"/>
      <c r="LSZ254" s="171"/>
      <c r="LTA254" s="171"/>
      <c r="LTB254" s="171"/>
      <c r="LTC254" s="171"/>
      <c r="LTD254" s="171"/>
      <c r="LTE254" s="171"/>
      <c r="LTF254" s="171"/>
      <c r="LTG254" s="171"/>
      <c r="LTH254" s="171"/>
      <c r="LTI254" s="171"/>
      <c r="LTJ254" s="171"/>
      <c r="LTK254" s="171"/>
      <c r="LTL254" s="171"/>
      <c r="LTM254" s="171"/>
      <c r="LTN254" s="171"/>
      <c r="LTO254" s="171"/>
      <c r="LTP254" s="171"/>
      <c r="LTQ254" s="171"/>
      <c r="LTR254" s="171"/>
      <c r="LTS254" s="171"/>
      <c r="LTT254" s="171"/>
      <c r="LTU254" s="171"/>
      <c r="LTV254" s="171"/>
      <c r="LTW254" s="171"/>
      <c r="LTX254" s="171"/>
      <c r="LTY254" s="171"/>
      <c r="LTZ254" s="171"/>
      <c r="LUA254" s="171"/>
      <c r="LUB254" s="171"/>
      <c r="LUC254" s="171"/>
      <c r="LUD254" s="171"/>
      <c r="LUE254" s="171"/>
      <c r="LUF254" s="171"/>
      <c r="LUG254" s="171"/>
      <c r="LUH254" s="171"/>
      <c r="LUI254" s="171"/>
      <c r="LUJ254" s="171"/>
      <c r="LUK254" s="171"/>
      <c r="LUL254" s="171"/>
      <c r="LUM254" s="171"/>
      <c r="LUN254" s="171"/>
      <c r="LUO254" s="171"/>
      <c r="LUP254" s="171"/>
      <c r="LUQ254" s="171"/>
      <c r="LUR254" s="171"/>
      <c r="LUS254" s="171"/>
      <c r="LUT254" s="171"/>
      <c r="LUU254" s="171"/>
      <c r="LUV254" s="171"/>
      <c r="LUW254" s="171"/>
      <c r="LUX254" s="171"/>
      <c r="LUY254" s="171"/>
      <c r="LUZ254" s="171"/>
      <c r="LVA254" s="171"/>
      <c r="LVB254" s="171"/>
      <c r="LVC254" s="171"/>
      <c r="LVD254" s="171"/>
      <c r="LVE254" s="171"/>
      <c r="LVF254" s="171"/>
      <c r="LVG254" s="171"/>
      <c r="LVH254" s="171"/>
      <c r="LVI254" s="171"/>
      <c r="LVJ254" s="171"/>
      <c r="LVK254" s="171"/>
      <c r="LVL254" s="171"/>
      <c r="LVM254" s="171"/>
      <c r="LVN254" s="171"/>
      <c r="LVO254" s="171"/>
      <c r="LVP254" s="171"/>
      <c r="LVQ254" s="171"/>
      <c r="LVR254" s="171"/>
      <c r="LVS254" s="171"/>
      <c r="LVT254" s="171"/>
      <c r="LVU254" s="171"/>
      <c r="LVV254" s="171"/>
      <c r="LVW254" s="171"/>
      <c r="LVX254" s="171"/>
      <c r="LVY254" s="171"/>
      <c r="LVZ254" s="171"/>
      <c r="LWA254" s="171"/>
      <c r="LWB254" s="171"/>
      <c r="LWC254" s="171"/>
      <c r="LWD254" s="171"/>
      <c r="LWE254" s="171"/>
      <c r="LWF254" s="171"/>
      <c r="LWG254" s="171"/>
      <c r="LWH254" s="171"/>
      <c r="LWI254" s="171"/>
      <c r="LWJ254" s="171"/>
      <c r="LWK254" s="171"/>
      <c r="LWL254" s="171"/>
      <c r="LWM254" s="171"/>
      <c r="LWN254" s="171"/>
      <c r="LWO254" s="171"/>
      <c r="LWP254" s="171"/>
      <c r="LWQ254" s="171"/>
      <c r="LWR254" s="171"/>
      <c r="LWS254" s="171"/>
      <c r="LWT254" s="171"/>
      <c r="LWU254" s="171"/>
      <c r="LWV254" s="171"/>
      <c r="LWW254" s="171"/>
      <c r="LWX254" s="171"/>
      <c r="LWY254" s="171"/>
      <c r="LWZ254" s="171"/>
      <c r="LXA254" s="171"/>
      <c r="LXB254" s="171"/>
      <c r="LXC254" s="171"/>
      <c r="LXD254" s="171"/>
      <c r="LXE254" s="171"/>
      <c r="LXF254" s="171"/>
      <c r="LXG254" s="171"/>
      <c r="LXH254" s="171"/>
      <c r="LXI254" s="171"/>
      <c r="LXJ254" s="171"/>
      <c r="LXK254" s="171"/>
      <c r="LXL254" s="171"/>
      <c r="LXM254" s="171"/>
      <c r="LXN254" s="171"/>
      <c r="LXO254" s="171"/>
      <c r="LXP254" s="171"/>
      <c r="LXQ254" s="171"/>
      <c r="LXR254" s="171"/>
      <c r="LXS254" s="171"/>
      <c r="LXT254" s="171"/>
      <c r="LXU254" s="171"/>
      <c r="LXV254" s="171"/>
      <c r="LXW254" s="171"/>
      <c r="LXX254" s="171"/>
      <c r="LXY254" s="171"/>
      <c r="LXZ254" s="171"/>
      <c r="LYA254" s="171"/>
      <c r="LYB254" s="171"/>
      <c r="LYC254" s="171"/>
      <c r="LYD254" s="171"/>
      <c r="LYE254" s="171"/>
      <c r="LYF254" s="171"/>
      <c r="LYG254" s="171"/>
      <c r="LYH254" s="171"/>
      <c r="LYI254" s="171"/>
      <c r="LYJ254" s="171"/>
      <c r="LYK254" s="171"/>
      <c r="LYL254" s="171"/>
      <c r="LYM254" s="171"/>
      <c r="LYN254" s="171"/>
      <c r="LYO254" s="171"/>
      <c r="LYP254" s="171"/>
      <c r="LYQ254" s="171"/>
      <c r="LYR254" s="171"/>
      <c r="LYS254" s="171"/>
      <c r="LYT254" s="171"/>
      <c r="LYU254" s="171"/>
      <c r="LYV254" s="171"/>
      <c r="LYW254" s="171"/>
      <c r="LYX254" s="171"/>
      <c r="LYY254" s="171"/>
      <c r="LYZ254" s="171"/>
      <c r="LZA254" s="171"/>
      <c r="LZB254" s="171"/>
      <c r="LZC254" s="171"/>
      <c r="LZD254" s="171"/>
      <c r="LZE254" s="171"/>
      <c r="LZF254" s="171"/>
      <c r="LZG254" s="171"/>
      <c r="LZH254" s="171"/>
      <c r="LZI254" s="171"/>
      <c r="LZJ254" s="171"/>
      <c r="LZK254" s="171"/>
      <c r="LZL254" s="171"/>
      <c r="LZM254" s="171"/>
      <c r="LZN254" s="171"/>
      <c r="LZO254" s="171"/>
      <c r="LZP254" s="171"/>
      <c r="LZQ254" s="171"/>
      <c r="LZR254" s="171"/>
      <c r="LZS254" s="171"/>
      <c r="LZT254" s="171"/>
      <c r="LZU254" s="171"/>
      <c r="LZV254" s="171"/>
      <c r="LZW254" s="171"/>
      <c r="LZX254" s="171"/>
      <c r="LZY254" s="171"/>
      <c r="LZZ254" s="171"/>
      <c r="MAA254" s="171"/>
      <c r="MAB254" s="171"/>
      <c r="MAC254" s="171"/>
      <c r="MAD254" s="171"/>
      <c r="MAE254" s="171"/>
      <c r="MAF254" s="171"/>
      <c r="MAG254" s="171"/>
      <c r="MAH254" s="171"/>
      <c r="MAI254" s="171"/>
      <c r="MAJ254" s="171"/>
      <c r="MAK254" s="171"/>
      <c r="MAL254" s="171"/>
      <c r="MAM254" s="171"/>
      <c r="MAN254" s="171"/>
      <c r="MAO254" s="171"/>
      <c r="MAP254" s="171"/>
      <c r="MAQ254" s="171"/>
      <c r="MAR254" s="171"/>
      <c r="MAS254" s="171"/>
      <c r="MAT254" s="171"/>
      <c r="MAU254" s="171"/>
      <c r="MAV254" s="171"/>
      <c r="MAW254" s="171"/>
      <c r="MAX254" s="171"/>
      <c r="MAY254" s="171"/>
      <c r="MAZ254" s="171"/>
      <c r="MBA254" s="171"/>
      <c r="MBB254" s="171"/>
      <c r="MBC254" s="171"/>
      <c r="MBD254" s="171"/>
      <c r="MBE254" s="171"/>
      <c r="MBF254" s="171"/>
      <c r="MBG254" s="171"/>
      <c r="MBH254" s="171"/>
      <c r="MBI254" s="171"/>
      <c r="MBJ254" s="171"/>
      <c r="MBK254" s="171"/>
      <c r="MBL254" s="171"/>
      <c r="MBM254" s="171"/>
      <c r="MBN254" s="171"/>
      <c r="MBO254" s="171"/>
      <c r="MBP254" s="171"/>
      <c r="MBQ254" s="171"/>
      <c r="MBR254" s="171"/>
      <c r="MBS254" s="171"/>
      <c r="MBT254" s="171"/>
      <c r="MBU254" s="171"/>
      <c r="MBV254" s="171"/>
      <c r="MBW254" s="171"/>
      <c r="MBX254" s="171"/>
      <c r="MBY254" s="171"/>
      <c r="MBZ254" s="171"/>
      <c r="MCA254" s="171"/>
      <c r="MCB254" s="171"/>
      <c r="MCC254" s="171"/>
      <c r="MCD254" s="171"/>
      <c r="MCE254" s="171"/>
      <c r="MCF254" s="171"/>
      <c r="MCG254" s="171"/>
      <c r="MCH254" s="171"/>
      <c r="MCI254" s="171"/>
      <c r="MCJ254" s="171"/>
      <c r="MCK254" s="171"/>
      <c r="MCL254" s="171"/>
      <c r="MCM254" s="171"/>
      <c r="MCN254" s="171"/>
      <c r="MCO254" s="171"/>
      <c r="MCP254" s="171"/>
      <c r="MCQ254" s="171"/>
      <c r="MCR254" s="171"/>
      <c r="MCS254" s="171"/>
      <c r="MCT254" s="171"/>
      <c r="MCU254" s="171"/>
      <c r="MCV254" s="171"/>
      <c r="MCW254" s="171"/>
      <c r="MCX254" s="171"/>
      <c r="MCY254" s="171"/>
      <c r="MCZ254" s="171"/>
      <c r="MDA254" s="171"/>
      <c r="MDB254" s="171"/>
      <c r="MDC254" s="171"/>
      <c r="MDD254" s="171"/>
      <c r="MDE254" s="171"/>
      <c r="MDF254" s="171"/>
      <c r="MDG254" s="171"/>
      <c r="MDH254" s="171"/>
      <c r="MDI254" s="171"/>
      <c r="MDJ254" s="171"/>
      <c r="MDK254" s="171"/>
      <c r="MDL254" s="171"/>
      <c r="MDM254" s="171"/>
      <c r="MDN254" s="171"/>
      <c r="MDO254" s="171"/>
      <c r="MDP254" s="171"/>
      <c r="MDQ254" s="171"/>
      <c r="MDR254" s="171"/>
      <c r="MDS254" s="171"/>
      <c r="MDT254" s="171"/>
      <c r="MDU254" s="171"/>
      <c r="MDV254" s="171"/>
      <c r="MDW254" s="171"/>
      <c r="MDX254" s="171"/>
      <c r="MDY254" s="171"/>
      <c r="MDZ254" s="171"/>
      <c r="MEA254" s="171"/>
      <c r="MEB254" s="171"/>
      <c r="MEC254" s="171"/>
      <c r="MED254" s="171"/>
      <c r="MEE254" s="171"/>
      <c r="MEF254" s="171"/>
      <c r="MEG254" s="171"/>
      <c r="MEH254" s="171"/>
      <c r="MEI254" s="171"/>
      <c r="MEJ254" s="171"/>
      <c r="MEK254" s="171"/>
      <c r="MEL254" s="171"/>
      <c r="MEM254" s="171"/>
      <c r="MEN254" s="171"/>
      <c r="MEO254" s="171"/>
      <c r="MEP254" s="171"/>
      <c r="MEQ254" s="171"/>
      <c r="MER254" s="171"/>
      <c r="MES254" s="171"/>
      <c r="MET254" s="171"/>
      <c r="MEU254" s="171"/>
      <c r="MEV254" s="171"/>
      <c r="MEW254" s="171"/>
      <c r="MEX254" s="171"/>
      <c r="MEY254" s="171"/>
      <c r="MEZ254" s="171"/>
      <c r="MFA254" s="171"/>
      <c r="MFB254" s="171"/>
      <c r="MFC254" s="171"/>
      <c r="MFD254" s="171"/>
      <c r="MFE254" s="171"/>
      <c r="MFF254" s="171"/>
      <c r="MFG254" s="171"/>
      <c r="MFH254" s="171"/>
      <c r="MFI254" s="171"/>
      <c r="MFJ254" s="171"/>
      <c r="MFK254" s="171"/>
      <c r="MFL254" s="171"/>
      <c r="MFM254" s="171"/>
      <c r="MFN254" s="171"/>
      <c r="MFO254" s="171"/>
      <c r="MFP254" s="171"/>
      <c r="MFQ254" s="171"/>
      <c r="MFR254" s="171"/>
      <c r="MFS254" s="171"/>
      <c r="MFT254" s="171"/>
      <c r="MFU254" s="171"/>
      <c r="MFV254" s="171"/>
      <c r="MFW254" s="171"/>
      <c r="MFX254" s="171"/>
      <c r="MFY254" s="171"/>
      <c r="MFZ254" s="171"/>
      <c r="MGA254" s="171"/>
      <c r="MGB254" s="171"/>
      <c r="MGC254" s="171"/>
      <c r="MGD254" s="171"/>
      <c r="MGE254" s="171"/>
      <c r="MGF254" s="171"/>
      <c r="MGG254" s="171"/>
      <c r="MGH254" s="171"/>
      <c r="MGI254" s="171"/>
      <c r="MGJ254" s="171"/>
      <c r="MGK254" s="171"/>
      <c r="MGL254" s="171"/>
      <c r="MGM254" s="171"/>
      <c r="MGN254" s="171"/>
      <c r="MGO254" s="171"/>
      <c r="MGP254" s="171"/>
      <c r="MGQ254" s="171"/>
      <c r="MGR254" s="171"/>
      <c r="MGS254" s="171"/>
      <c r="MGT254" s="171"/>
      <c r="MGU254" s="171"/>
      <c r="MGV254" s="171"/>
      <c r="MGW254" s="171"/>
      <c r="MGX254" s="171"/>
      <c r="MGY254" s="171"/>
      <c r="MGZ254" s="171"/>
      <c r="MHA254" s="171"/>
      <c r="MHB254" s="171"/>
      <c r="MHC254" s="171"/>
      <c r="MHD254" s="171"/>
      <c r="MHE254" s="171"/>
      <c r="MHF254" s="171"/>
      <c r="MHG254" s="171"/>
      <c r="MHH254" s="171"/>
      <c r="MHI254" s="171"/>
      <c r="MHJ254" s="171"/>
      <c r="MHK254" s="171"/>
      <c r="MHL254" s="171"/>
      <c r="MHM254" s="171"/>
      <c r="MHN254" s="171"/>
      <c r="MHO254" s="171"/>
      <c r="MHP254" s="171"/>
      <c r="MHQ254" s="171"/>
      <c r="MHR254" s="171"/>
      <c r="MHS254" s="171"/>
      <c r="MHT254" s="171"/>
      <c r="MHU254" s="171"/>
      <c r="MHV254" s="171"/>
      <c r="MHW254" s="171"/>
      <c r="MHX254" s="171"/>
      <c r="MHY254" s="171"/>
      <c r="MHZ254" s="171"/>
      <c r="MIA254" s="171"/>
      <c r="MIB254" s="171"/>
      <c r="MIC254" s="171"/>
      <c r="MID254" s="171"/>
      <c r="MIE254" s="171"/>
      <c r="MIF254" s="171"/>
      <c r="MIG254" s="171"/>
      <c r="MIH254" s="171"/>
      <c r="MII254" s="171"/>
      <c r="MIJ254" s="171"/>
      <c r="MIK254" s="171"/>
      <c r="MIL254" s="171"/>
      <c r="MIM254" s="171"/>
      <c r="MIN254" s="171"/>
      <c r="MIO254" s="171"/>
      <c r="MIP254" s="171"/>
      <c r="MIQ254" s="171"/>
      <c r="MIR254" s="171"/>
      <c r="MIS254" s="171"/>
      <c r="MIT254" s="171"/>
      <c r="MIU254" s="171"/>
      <c r="MIV254" s="171"/>
      <c r="MIW254" s="171"/>
      <c r="MIX254" s="171"/>
      <c r="MIY254" s="171"/>
      <c r="MIZ254" s="171"/>
      <c r="MJA254" s="171"/>
      <c r="MJB254" s="171"/>
      <c r="MJC254" s="171"/>
      <c r="MJD254" s="171"/>
      <c r="MJE254" s="171"/>
      <c r="MJF254" s="171"/>
      <c r="MJG254" s="171"/>
      <c r="MJH254" s="171"/>
      <c r="MJI254" s="171"/>
      <c r="MJJ254" s="171"/>
      <c r="MJK254" s="171"/>
      <c r="MJL254" s="171"/>
      <c r="MJM254" s="171"/>
      <c r="MJN254" s="171"/>
      <c r="MJO254" s="171"/>
      <c r="MJP254" s="171"/>
      <c r="MJQ254" s="171"/>
      <c r="MJR254" s="171"/>
      <c r="MJS254" s="171"/>
      <c r="MJT254" s="171"/>
      <c r="MJU254" s="171"/>
      <c r="MJV254" s="171"/>
      <c r="MJW254" s="171"/>
      <c r="MJX254" s="171"/>
      <c r="MJY254" s="171"/>
      <c r="MJZ254" s="171"/>
      <c r="MKA254" s="171"/>
      <c r="MKB254" s="171"/>
      <c r="MKC254" s="171"/>
      <c r="MKD254" s="171"/>
      <c r="MKE254" s="171"/>
      <c r="MKF254" s="171"/>
      <c r="MKG254" s="171"/>
      <c r="MKH254" s="171"/>
      <c r="MKI254" s="171"/>
      <c r="MKJ254" s="171"/>
      <c r="MKK254" s="171"/>
      <c r="MKL254" s="171"/>
      <c r="MKM254" s="171"/>
      <c r="MKN254" s="171"/>
      <c r="MKO254" s="171"/>
      <c r="MKP254" s="171"/>
      <c r="MKQ254" s="171"/>
      <c r="MKR254" s="171"/>
      <c r="MKS254" s="171"/>
      <c r="MKT254" s="171"/>
      <c r="MKU254" s="171"/>
      <c r="MKV254" s="171"/>
      <c r="MKW254" s="171"/>
      <c r="MKX254" s="171"/>
      <c r="MKY254" s="171"/>
      <c r="MKZ254" s="171"/>
      <c r="MLA254" s="171"/>
      <c r="MLB254" s="171"/>
      <c r="MLC254" s="171"/>
      <c r="MLD254" s="171"/>
      <c r="MLE254" s="171"/>
      <c r="MLF254" s="171"/>
      <c r="MLG254" s="171"/>
      <c r="MLH254" s="171"/>
      <c r="MLI254" s="171"/>
      <c r="MLJ254" s="171"/>
      <c r="MLK254" s="171"/>
      <c r="MLL254" s="171"/>
      <c r="MLM254" s="171"/>
      <c r="MLN254" s="171"/>
      <c r="MLO254" s="171"/>
      <c r="MLP254" s="171"/>
      <c r="MLQ254" s="171"/>
      <c r="MLR254" s="171"/>
      <c r="MLS254" s="171"/>
      <c r="MLT254" s="171"/>
      <c r="MLU254" s="171"/>
      <c r="MLV254" s="171"/>
      <c r="MLW254" s="171"/>
      <c r="MLX254" s="171"/>
      <c r="MLY254" s="171"/>
      <c r="MLZ254" s="171"/>
      <c r="MMA254" s="171"/>
      <c r="MMB254" s="171"/>
      <c r="MMC254" s="171"/>
      <c r="MMD254" s="171"/>
      <c r="MME254" s="171"/>
      <c r="MMF254" s="171"/>
      <c r="MMG254" s="171"/>
      <c r="MMH254" s="171"/>
      <c r="MMI254" s="171"/>
      <c r="MMJ254" s="171"/>
      <c r="MMK254" s="171"/>
      <c r="MML254" s="171"/>
      <c r="MMM254" s="171"/>
      <c r="MMN254" s="171"/>
      <c r="MMO254" s="171"/>
      <c r="MMP254" s="171"/>
      <c r="MMQ254" s="171"/>
      <c r="MMR254" s="171"/>
      <c r="MMS254" s="171"/>
      <c r="MMT254" s="171"/>
      <c r="MMU254" s="171"/>
      <c r="MMV254" s="171"/>
      <c r="MMW254" s="171"/>
      <c r="MMX254" s="171"/>
      <c r="MMY254" s="171"/>
      <c r="MMZ254" s="171"/>
      <c r="MNA254" s="171"/>
      <c r="MNB254" s="171"/>
      <c r="MNC254" s="171"/>
      <c r="MND254" s="171"/>
      <c r="MNE254" s="171"/>
      <c r="MNF254" s="171"/>
      <c r="MNG254" s="171"/>
      <c r="MNH254" s="171"/>
      <c r="MNI254" s="171"/>
      <c r="MNJ254" s="171"/>
      <c r="MNK254" s="171"/>
      <c r="MNL254" s="171"/>
      <c r="MNM254" s="171"/>
      <c r="MNN254" s="171"/>
      <c r="MNO254" s="171"/>
      <c r="MNP254" s="171"/>
      <c r="MNQ254" s="171"/>
      <c r="MNR254" s="171"/>
      <c r="MNS254" s="171"/>
      <c r="MNT254" s="171"/>
      <c r="MNU254" s="171"/>
      <c r="MNV254" s="171"/>
      <c r="MNW254" s="171"/>
      <c r="MNX254" s="171"/>
      <c r="MNY254" s="171"/>
      <c r="MNZ254" s="171"/>
      <c r="MOA254" s="171"/>
      <c r="MOB254" s="171"/>
      <c r="MOC254" s="171"/>
      <c r="MOD254" s="171"/>
      <c r="MOE254" s="171"/>
      <c r="MOF254" s="171"/>
      <c r="MOG254" s="171"/>
      <c r="MOH254" s="171"/>
      <c r="MOI254" s="171"/>
      <c r="MOJ254" s="171"/>
      <c r="MOK254" s="171"/>
      <c r="MOL254" s="171"/>
      <c r="MOM254" s="171"/>
      <c r="MON254" s="171"/>
      <c r="MOO254" s="171"/>
      <c r="MOP254" s="171"/>
      <c r="MOQ254" s="171"/>
      <c r="MOR254" s="171"/>
      <c r="MOS254" s="171"/>
      <c r="MOT254" s="171"/>
      <c r="MOU254" s="171"/>
      <c r="MOV254" s="171"/>
      <c r="MOW254" s="171"/>
      <c r="MOX254" s="171"/>
      <c r="MOY254" s="171"/>
      <c r="MOZ254" s="171"/>
      <c r="MPA254" s="171"/>
      <c r="MPB254" s="171"/>
      <c r="MPC254" s="171"/>
      <c r="MPD254" s="171"/>
      <c r="MPE254" s="171"/>
      <c r="MPF254" s="171"/>
      <c r="MPG254" s="171"/>
      <c r="MPH254" s="171"/>
      <c r="MPI254" s="171"/>
      <c r="MPJ254" s="171"/>
      <c r="MPK254" s="171"/>
      <c r="MPL254" s="171"/>
      <c r="MPM254" s="171"/>
      <c r="MPN254" s="171"/>
      <c r="MPO254" s="171"/>
      <c r="MPP254" s="171"/>
      <c r="MPQ254" s="171"/>
      <c r="MPR254" s="171"/>
      <c r="MPS254" s="171"/>
      <c r="MPT254" s="171"/>
      <c r="MPU254" s="171"/>
      <c r="MPV254" s="171"/>
      <c r="MPW254" s="171"/>
      <c r="MPX254" s="171"/>
      <c r="MPY254" s="171"/>
      <c r="MPZ254" s="171"/>
      <c r="MQA254" s="171"/>
      <c r="MQB254" s="171"/>
      <c r="MQC254" s="171"/>
      <c r="MQD254" s="171"/>
      <c r="MQE254" s="171"/>
      <c r="MQF254" s="171"/>
      <c r="MQG254" s="171"/>
      <c r="MQH254" s="171"/>
      <c r="MQI254" s="171"/>
      <c r="MQJ254" s="171"/>
      <c r="MQK254" s="171"/>
      <c r="MQL254" s="171"/>
      <c r="MQM254" s="171"/>
      <c r="MQN254" s="171"/>
      <c r="MQO254" s="171"/>
      <c r="MQP254" s="171"/>
      <c r="MQQ254" s="171"/>
      <c r="MQR254" s="171"/>
      <c r="MQS254" s="171"/>
      <c r="MQT254" s="171"/>
      <c r="MQU254" s="171"/>
      <c r="MQV254" s="171"/>
      <c r="MQW254" s="171"/>
      <c r="MQX254" s="171"/>
      <c r="MQY254" s="171"/>
      <c r="MQZ254" s="171"/>
      <c r="MRA254" s="171"/>
      <c r="MRB254" s="171"/>
      <c r="MRC254" s="171"/>
      <c r="MRD254" s="171"/>
      <c r="MRE254" s="171"/>
      <c r="MRF254" s="171"/>
      <c r="MRG254" s="171"/>
      <c r="MRH254" s="171"/>
      <c r="MRI254" s="171"/>
      <c r="MRJ254" s="171"/>
      <c r="MRK254" s="171"/>
      <c r="MRL254" s="171"/>
      <c r="MRM254" s="171"/>
      <c r="MRN254" s="171"/>
      <c r="MRO254" s="171"/>
      <c r="MRP254" s="171"/>
      <c r="MRQ254" s="171"/>
      <c r="MRR254" s="171"/>
      <c r="MRS254" s="171"/>
      <c r="MRT254" s="171"/>
      <c r="MRU254" s="171"/>
      <c r="MRV254" s="171"/>
      <c r="MRW254" s="171"/>
      <c r="MRX254" s="171"/>
      <c r="MRY254" s="171"/>
      <c r="MRZ254" s="171"/>
      <c r="MSA254" s="171"/>
      <c r="MSB254" s="171"/>
      <c r="MSC254" s="171"/>
      <c r="MSD254" s="171"/>
      <c r="MSE254" s="171"/>
      <c r="MSF254" s="171"/>
      <c r="MSG254" s="171"/>
      <c r="MSH254" s="171"/>
      <c r="MSI254" s="171"/>
      <c r="MSJ254" s="171"/>
      <c r="MSK254" s="171"/>
      <c r="MSL254" s="171"/>
      <c r="MSM254" s="171"/>
      <c r="MSN254" s="171"/>
      <c r="MSO254" s="171"/>
      <c r="MSP254" s="171"/>
      <c r="MSQ254" s="171"/>
      <c r="MSR254" s="171"/>
      <c r="MSS254" s="171"/>
      <c r="MST254" s="171"/>
      <c r="MSU254" s="171"/>
      <c r="MSV254" s="171"/>
      <c r="MSW254" s="171"/>
      <c r="MSX254" s="171"/>
      <c r="MSY254" s="171"/>
      <c r="MSZ254" s="171"/>
      <c r="MTA254" s="171"/>
      <c r="MTB254" s="171"/>
      <c r="MTC254" s="171"/>
      <c r="MTD254" s="171"/>
      <c r="MTE254" s="171"/>
      <c r="MTF254" s="171"/>
      <c r="MTG254" s="171"/>
      <c r="MTH254" s="171"/>
      <c r="MTI254" s="171"/>
      <c r="MTJ254" s="171"/>
      <c r="MTK254" s="171"/>
      <c r="MTL254" s="171"/>
      <c r="MTM254" s="171"/>
      <c r="MTN254" s="171"/>
      <c r="MTO254" s="171"/>
      <c r="MTP254" s="171"/>
      <c r="MTQ254" s="171"/>
      <c r="MTR254" s="171"/>
      <c r="MTS254" s="171"/>
      <c r="MTT254" s="171"/>
      <c r="MTU254" s="171"/>
      <c r="MTV254" s="171"/>
      <c r="MTW254" s="171"/>
      <c r="MTX254" s="171"/>
      <c r="MTY254" s="171"/>
      <c r="MTZ254" s="171"/>
      <c r="MUA254" s="171"/>
      <c r="MUB254" s="171"/>
      <c r="MUC254" s="171"/>
      <c r="MUD254" s="171"/>
      <c r="MUE254" s="171"/>
      <c r="MUF254" s="171"/>
      <c r="MUG254" s="171"/>
      <c r="MUH254" s="171"/>
      <c r="MUI254" s="171"/>
      <c r="MUJ254" s="171"/>
      <c r="MUK254" s="171"/>
      <c r="MUL254" s="171"/>
      <c r="MUM254" s="171"/>
      <c r="MUN254" s="171"/>
      <c r="MUO254" s="171"/>
      <c r="MUP254" s="171"/>
      <c r="MUQ254" s="171"/>
      <c r="MUR254" s="171"/>
      <c r="MUS254" s="171"/>
      <c r="MUT254" s="171"/>
      <c r="MUU254" s="171"/>
      <c r="MUV254" s="171"/>
      <c r="MUW254" s="171"/>
      <c r="MUX254" s="171"/>
      <c r="MUY254" s="171"/>
      <c r="MUZ254" s="171"/>
      <c r="MVA254" s="171"/>
      <c r="MVB254" s="171"/>
      <c r="MVC254" s="171"/>
      <c r="MVD254" s="171"/>
      <c r="MVE254" s="171"/>
      <c r="MVF254" s="171"/>
      <c r="MVG254" s="171"/>
      <c r="MVH254" s="171"/>
      <c r="MVI254" s="171"/>
      <c r="MVJ254" s="171"/>
      <c r="MVK254" s="171"/>
      <c r="MVL254" s="171"/>
      <c r="MVM254" s="171"/>
      <c r="MVN254" s="171"/>
      <c r="MVO254" s="171"/>
      <c r="MVP254" s="171"/>
      <c r="MVQ254" s="171"/>
      <c r="MVR254" s="171"/>
      <c r="MVS254" s="171"/>
      <c r="MVT254" s="171"/>
      <c r="MVU254" s="171"/>
      <c r="MVV254" s="171"/>
      <c r="MVW254" s="171"/>
      <c r="MVX254" s="171"/>
      <c r="MVY254" s="171"/>
      <c r="MVZ254" s="171"/>
      <c r="MWA254" s="171"/>
      <c r="MWB254" s="171"/>
      <c r="MWC254" s="171"/>
      <c r="MWD254" s="171"/>
      <c r="MWE254" s="171"/>
      <c r="MWF254" s="171"/>
      <c r="MWG254" s="171"/>
      <c r="MWH254" s="171"/>
      <c r="MWI254" s="171"/>
      <c r="MWJ254" s="171"/>
      <c r="MWK254" s="171"/>
      <c r="MWL254" s="171"/>
      <c r="MWM254" s="171"/>
      <c r="MWN254" s="171"/>
      <c r="MWO254" s="171"/>
      <c r="MWP254" s="171"/>
      <c r="MWQ254" s="171"/>
      <c r="MWR254" s="171"/>
      <c r="MWS254" s="171"/>
      <c r="MWT254" s="171"/>
      <c r="MWU254" s="171"/>
      <c r="MWV254" s="171"/>
      <c r="MWW254" s="171"/>
      <c r="MWX254" s="171"/>
      <c r="MWY254" s="171"/>
      <c r="MWZ254" s="171"/>
      <c r="MXA254" s="171"/>
      <c r="MXB254" s="171"/>
      <c r="MXC254" s="171"/>
      <c r="MXD254" s="171"/>
      <c r="MXE254" s="171"/>
      <c r="MXF254" s="171"/>
      <c r="MXG254" s="171"/>
      <c r="MXH254" s="171"/>
      <c r="MXI254" s="171"/>
      <c r="MXJ254" s="171"/>
      <c r="MXK254" s="171"/>
      <c r="MXL254" s="171"/>
      <c r="MXM254" s="171"/>
      <c r="MXN254" s="171"/>
      <c r="MXO254" s="171"/>
      <c r="MXP254" s="171"/>
      <c r="MXQ254" s="171"/>
      <c r="MXR254" s="171"/>
      <c r="MXS254" s="171"/>
      <c r="MXT254" s="171"/>
      <c r="MXU254" s="171"/>
      <c r="MXV254" s="171"/>
      <c r="MXW254" s="171"/>
      <c r="MXX254" s="171"/>
      <c r="MXY254" s="171"/>
      <c r="MXZ254" s="171"/>
      <c r="MYA254" s="171"/>
      <c r="MYB254" s="171"/>
      <c r="MYC254" s="171"/>
      <c r="MYD254" s="171"/>
      <c r="MYE254" s="171"/>
      <c r="MYF254" s="171"/>
      <c r="MYG254" s="171"/>
      <c r="MYH254" s="171"/>
      <c r="MYI254" s="171"/>
      <c r="MYJ254" s="171"/>
      <c r="MYK254" s="171"/>
      <c r="MYL254" s="171"/>
      <c r="MYM254" s="171"/>
      <c r="MYN254" s="171"/>
      <c r="MYO254" s="171"/>
      <c r="MYP254" s="171"/>
      <c r="MYQ254" s="171"/>
      <c r="MYR254" s="171"/>
      <c r="MYS254" s="171"/>
      <c r="MYT254" s="171"/>
      <c r="MYU254" s="171"/>
      <c r="MYV254" s="171"/>
      <c r="MYW254" s="171"/>
      <c r="MYX254" s="171"/>
      <c r="MYY254" s="171"/>
      <c r="MYZ254" s="171"/>
      <c r="MZA254" s="171"/>
      <c r="MZB254" s="171"/>
      <c r="MZC254" s="171"/>
      <c r="MZD254" s="171"/>
      <c r="MZE254" s="171"/>
      <c r="MZF254" s="171"/>
      <c r="MZG254" s="171"/>
      <c r="MZH254" s="171"/>
      <c r="MZI254" s="171"/>
      <c r="MZJ254" s="171"/>
      <c r="MZK254" s="171"/>
      <c r="MZL254" s="171"/>
      <c r="MZM254" s="171"/>
      <c r="MZN254" s="171"/>
      <c r="MZO254" s="171"/>
      <c r="MZP254" s="171"/>
      <c r="MZQ254" s="171"/>
      <c r="MZR254" s="171"/>
      <c r="MZS254" s="171"/>
      <c r="MZT254" s="171"/>
      <c r="MZU254" s="171"/>
      <c r="MZV254" s="171"/>
      <c r="MZW254" s="171"/>
      <c r="MZX254" s="171"/>
      <c r="MZY254" s="171"/>
      <c r="MZZ254" s="171"/>
      <c r="NAA254" s="171"/>
      <c r="NAB254" s="171"/>
      <c r="NAC254" s="171"/>
      <c r="NAD254" s="171"/>
      <c r="NAE254" s="171"/>
      <c r="NAF254" s="171"/>
      <c r="NAG254" s="171"/>
      <c r="NAH254" s="171"/>
      <c r="NAI254" s="171"/>
      <c r="NAJ254" s="171"/>
      <c r="NAK254" s="171"/>
      <c r="NAL254" s="171"/>
      <c r="NAM254" s="171"/>
      <c r="NAN254" s="171"/>
      <c r="NAO254" s="171"/>
      <c r="NAP254" s="171"/>
      <c r="NAQ254" s="171"/>
      <c r="NAR254" s="171"/>
      <c r="NAS254" s="171"/>
      <c r="NAT254" s="171"/>
      <c r="NAU254" s="171"/>
      <c r="NAV254" s="171"/>
      <c r="NAW254" s="171"/>
      <c r="NAX254" s="171"/>
      <c r="NAY254" s="171"/>
      <c r="NAZ254" s="171"/>
      <c r="NBA254" s="171"/>
      <c r="NBB254" s="171"/>
      <c r="NBC254" s="171"/>
      <c r="NBD254" s="171"/>
      <c r="NBE254" s="171"/>
      <c r="NBF254" s="171"/>
      <c r="NBG254" s="171"/>
      <c r="NBH254" s="171"/>
      <c r="NBI254" s="171"/>
      <c r="NBJ254" s="171"/>
      <c r="NBK254" s="171"/>
      <c r="NBL254" s="171"/>
      <c r="NBM254" s="171"/>
      <c r="NBN254" s="171"/>
      <c r="NBO254" s="171"/>
      <c r="NBP254" s="171"/>
      <c r="NBQ254" s="171"/>
      <c r="NBR254" s="171"/>
      <c r="NBS254" s="171"/>
      <c r="NBT254" s="171"/>
      <c r="NBU254" s="171"/>
      <c r="NBV254" s="171"/>
      <c r="NBW254" s="171"/>
      <c r="NBX254" s="171"/>
      <c r="NBY254" s="171"/>
      <c r="NBZ254" s="171"/>
      <c r="NCA254" s="171"/>
      <c r="NCB254" s="171"/>
      <c r="NCC254" s="171"/>
      <c r="NCD254" s="171"/>
      <c r="NCE254" s="171"/>
      <c r="NCF254" s="171"/>
      <c r="NCG254" s="171"/>
      <c r="NCH254" s="171"/>
      <c r="NCI254" s="171"/>
      <c r="NCJ254" s="171"/>
      <c r="NCK254" s="171"/>
      <c r="NCL254" s="171"/>
      <c r="NCM254" s="171"/>
      <c r="NCN254" s="171"/>
      <c r="NCO254" s="171"/>
      <c r="NCP254" s="171"/>
      <c r="NCQ254" s="171"/>
      <c r="NCR254" s="171"/>
      <c r="NCS254" s="171"/>
      <c r="NCT254" s="171"/>
      <c r="NCU254" s="171"/>
      <c r="NCV254" s="171"/>
      <c r="NCW254" s="171"/>
      <c r="NCX254" s="171"/>
      <c r="NCY254" s="171"/>
      <c r="NCZ254" s="171"/>
      <c r="NDA254" s="171"/>
      <c r="NDB254" s="171"/>
      <c r="NDC254" s="171"/>
      <c r="NDD254" s="171"/>
      <c r="NDE254" s="171"/>
      <c r="NDF254" s="171"/>
      <c r="NDG254" s="171"/>
      <c r="NDH254" s="171"/>
      <c r="NDI254" s="171"/>
      <c r="NDJ254" s="171"/>
      <c r="NDK254" s="171"/>
      <c r="NDL254" s="171"/>
      <c r="NDM254" s="171"/>
      <c r="NDN254" s="171"/>
      <c r="NDO254" s="171"/>
      <c r="NDP254" s="171"/>
      <c r="NDQ254" s="171"/>
      <c r="NDR254" s="171"/>
      <c r="NDS254" s="171"/>
      <c r="NDT254" s="171"/>
      <c r="NDU254" s="171"/>
      <c r="NDV254" s="171"/>
      <c r="NDW254" s="171"/>
      <c r="NDX254" s="171"/>
      <c r="NDY254" s="171"/>
      <c r="NDZ254" s="171"/>
      <c r="NEA254" s="171"/>
      <c r="NEB254" s="171"/>
      <c r="NEC254" s="171"/>
      <c r="NED254" s="171"/>
      <c r="NEE254" s="171"/>
      <c r="NEF254" s="171"/>
      <c r="NEG254" s="171"/>
      <c r="NEH254" s="171"/>
      <c r="NEI254" s="171"/>
      <c r="NEJ254" s="171"/>
      <c r="NEK254" s="171"/>
      <c r="NEL254" s="171"/>
      <c r="NEM254" s="171"/>
      <c r="NEN254" s="171"/>
      <c r="NEO254" s="171"/>
      <c r="NEP254" s="171"/>
      <c r="NEQ254" s="171"/>
      <c r="NER254" s="171"/>
      <c r="NES254" s="171"/>
      <c r="NET254" s="171"/>
      <c r="NEU254" s="171"/>
      <c r="NEV254" s="171"/>
      <c r="NEW254" s="171"/>
      <c r="NEX254" s="171"/>
      <c r="NEY254" s="171"/>
      <c r="NEZ254" s="171"/>
      <c r="NFA254" s="171"/>
      <c r="NFB254" s="171"/>
      <c r="NFC254" s="171"/>
      <c r="NFD254" s="171"/>
      <c r="NFE254" s="171"/>
      <c r="NFF254" s="171"/>
      <c r="NFG254" s="171"/>
      <c r="NFH254" s="171"/>
      <c r="NFI254" s="171"/>
      <c r="NFJ254" s="171"/>
      <c r="NFK254" s="171"/>
      <c r="NFL254" s="171"/>
      <c r="NFM254" s="171"/>
      <c r="NFN254" s="171"/>
      <c r="NFO254" s="171"/>
      <c r="NFP254" s="171"/>
      <c r="NFQ254" s="171"/>
      <c r="NFR254" s="171"/>
      <c r="NFS254" s="171"/>
      <c r="NFT254" s="171"/>
      <c r="NFU254" s="171"/>
      <c r="NFV254" s="171"/>
      <c r="NFW254" s="171"/>
      <c r="NFX254" s="171"/>
      <c r="NFY254" s="171"/>
      <c r="NFZ254" s="171"/>
      <c r="NGA254" s="171"/>
      <c r="NGB254" s="171"/>
      <c r="NGC254" s="171"/>
      <c r="NGD254" s="171"/>
      <c r="NGE254" s="171"/>
      <c r="NGF254" s="171"/>
      <c r="NGG254" s="171"/>
      <c r="NGH254" s="171"/>
      <c r="NGI254" s="171"/>
      <c r="NGJ254" s="171"/>
      <c r="NGK254" s="171"/>
      <c r="NGL254" s="171"/>
      <c r="NGM254" s="171"/>
      <c r="NGN254" s="171"/>
      <c r="NGO254" s="171"/>
      <c r="NGP254" s="171"/>
      <c r="NGQ254" s="171"/>
      <c r="NGR254" s="171"/>
      <c r="NGS254" s="171"/>
      <c r="NGT254" s="171"/>
      <c r="NGU254" s="171"/>
      <c r="NGV254" s="171"/>
      <c r="NGW254" s="171"/>
      <c r="NGX254" s="171"/>
      <c r="NGY254" s="171"/>
      <c r="NGZ254" s="171"/>
      <c r="NHA254" s="171"/>
      <c r="NHB254" s="171"/>
      <c r="NHC254" s="171"/>
      <c r="NHD254" s="171"/>
      <c r="NHE254" s="171"/>
      <c r="NHF254" s="171"/>
      <c r="NHG254" s="171"/>
      <c r="NHH254" s="171"/>
      <c r="NHI254" s="171"/>
      <c r="NHJ254" s="171"/>
      <c r="NHK254" s="171"/>
      <c r="NHL254" s="171"/>
      <c r="NHM254" s="171"/>
      <c r="NHN254" s="171"/>
      <c r="NHO254" s="171"/>
      <c r="NHP254" s="171"/>
      <c r="NHQ254" s="171"/>
      <c r="NHR254" s="171"/>
      <c r="NHS254" s="171"/>
      <c r="NHT254" s="171"/>
      <c r="NHU254" s="171"/>
      <c r="NHV254" s="171"/>
      <c r="NHW254" s="171"/>
      <c r="NHX254" s="171"/>
      <c r="NHY254" s="171"/>
      <c r="NHZ254" s="171"/>
      <c r="NIA254" s="171"/>
      <c r="NIB254" s="171"/>
      <c r="NIC254" s="171"/>
      <c r="NID254" s="171"/>
      <c r="NIE254" s="171"/>
      <c r="NIF254" s="171"/>
      <c r="NIG254" s="171"/>
      <c r="NIH254" s="171"/>
      <c r="NII254" s="171"/>
      <c r="NIJ254" s="171"/>
      <c r="NIK254" s="171"/>
      <c r="NIL254" s="171"/>
      <c r="NIM254" s="171"/>
      <c r="NIN254" s="171"/>
      <c r="NIO254" s="171"/>
      <c r="NIP254" s="171"/>
      <c r="NIQ254" s="171"/>
      <c r="NIR254" s="171"/>
      <c r="NIS254" s="171"/>
      <c r="NIT254" s="171"/>
      <c r="NIU254" s="171"/>
      <c r="NIV254" s="171"/>
      <c r="NIW254" s="171"/>
      <c r="NIX254" s="171"/>
      <c r="NIY254" s="171"/>
      <c r="NIZ254" s="171"/>
      <c r="NJA254" s="171"/>
      <c r="NJB254" s="171"/>
      <c r="NJC254" s="171"/>
      <c r="NJD254" s="171"/>
      <c r="NJE254" s="171"/>
      <c r="NJF254" s="171"/>
      <c r="NJG254" s="171"/>
      <c r="NJH254" s="171"/>
      <c r="NJI254" s="171"/>
      <c r="NJJ254" s="171"/>
      <c r="NJK254" s="171"/>
      <c r="NJL254" s="171"/>
      <c r="NJM254" s="171"/>
      <c r="NJN254" s="171"/>
      <c r="NJO254" s="171"/>
      <c r="NJP254" s="171"/>
      <c r="NJQ254" s="171"/>
      <c r="NJR254" s="171"/>
      <c r="NJS254" s="171"/>
      <c r="NJT254" s="171"/>
      <c r="NJU254" s="171"/>
      <c r="NJV254" s="171"/>
      <c r="NJW254" s="171"/>
      <c r="NJX254" s="171"/>
      <c r="NJY254" s="171"/>
      <c r="NJZ254" s="171"/>
      <c r="NKA254" s="171"/>
      <c r="NKB254" s="171"/>
      <c r="NKC254" s="171"/>
      <c r="NKD254" s="171"/>
      <c r="NKE254" s="171"/>
      <c r="NKF254" s="171"/>
      <c r="NKG254" s="171"/>
      <c r="NKH254" s="171"/>
      <c r="NKI254" s="171"/>
      <c r="NKJ254" s="171"/>
      <c r="NKK254" s="171"/>
      <c r="NKL254" s="171"/>
      <c r="NKM254" s="171"/>
      <c r="NKN254" s="171"/>
      <c r="NKO254" s="171"/>
      <c r="NKP254" s="171"/>
      <c r="NKQ254" s="171"/>
      <c r="NKR254" s="171"/>
      <c r="NKS254" s="171"/>
      <c r="NKT254" s="171"/>
      <c r="NKU254" s="171"/>
      <c r="NKV254" s="171"/>
      <c r="NKW254" s="171"/>
      <c r="NKX254" s="171"/>
      <c r="NKY254" s="171"/>
      <c r="NKZ254" s="171"/>
      <c r="NLA254" s="171"/>
      <c r="NLB254" s="171"/>
      <c r="NLC254" s="171"/>
      <c r="NLD254" s="171"/>
      <c r="NLE254" s="171"/>
      <c r="NLF254" s="171"/>
      <c r="NLG254" s="171"/>
      <c r="NLH254" s="171"/>
      <c r="NLI254" s="171"/>
      <c r="NLJ254" s="171"/>
      <c r="NLK254" s="171"/>
      <c r="NLL254" s="171"/>
      <c r="NLM254" s="171"/>
      <c r="NLN254" s="171"/>
      <c r="NLO254" s="171"/>
      <c r="NLP254" s="171"/>
      <c r="NLQ254" s="171"/>
      <c r="NLR254" s="171"/>
      <c r="NLS254" s="171"/>
      <c r="NLT254" s="171"/>
      <c r="NLU254" s="171"/>
      <c r="NLV254" s="171"/>
      <c r="NLW254" s="171"/>
      <c r="NLX254" s="171"/>
      <c r="NLY254" s="171"/>
      <c r="NLZ254" s="171"/>
      <c r="NMA254" s="171"/>
      <c r="NMB254" s="171"/>
      <c r="NMC254" s="171"/>
      <c r="NMD254" s="171"/>
      <c r="NME254" s="171"/>
      <c r="NMF254" s="171"/>
      <c r="NMG254" s="171"/>
      <c r="NMH254" s="171"/>
      <c r="NMI254" s="171"/>
      <c r="NMJ254" s="171"/>
      <c r="NMK254" s="171"/>
      <c r="NML254" s="171"/>
      <c r="NMM254" s="171"/>
      <c r="NMN254" s="171"/>
      <c r="NMO254" s="171"/>
      <c r="NMP254" s="171"/>
      <c r="NMQ254" s="171"/>
      <c r="NMR254" s="171"/>
      <c r="NMS254" s="171"/>
      <c r="NMT254" s="171"/>
      <c r="NMU254" s="171"/>
      <c r="NMV254" s="171"/>
      <c r="NMW254" s="171"/>
      <c r="NMX254" s="171"/>
      <c r="NMY254" s="171"/>
      <c r="NMZ254" s="171"/>
      <c r="NNA254" s="171"/>
      <c r="NNB254" s="171"/>
      <c r="NNC254" s="171"/>
      <c r="NND254" s="171"/>
      <c r="NNE254" s="171"/>
      <c r="NNF254" s="171"/>
      <c r="NNG254" s="171"/>
      <c r="NNH254" s="171"/>
      <c r="NNI254" s="171"/>
      <c r="NNJ254" s="171"/>
      <c r="NNK254" s="171"/>
      <c r="NNL254" s="171"/>
      <c r="NNM254" s="171"/>
      <c r="NNN254" s="171"/>
      <c r="NNO254" s="171"/>
      <c r="NNP254" s="171"/>
      <c r="NNQ254" s="171"/>
      <c r="NNR254" s="171"/>
      <c r="NNS254" s="171"/>
      <c r="NNT254" s="171"/>
      <c r="NNU254" s="171"/>
      <c r="NNV254" s="171"/>
      <c r="NNW254" s="171"/>
      <c r="NNX254" s="171"/>
      <c r="NNY254" s="171"/>
      <c r="NNZ254" s="171"/>
      <c r="NOA254" s="171"/>
      <c r="NOB254" s="171"/>
      <c r="NOC254" s="171"/>
      <c r="NOD254" s="171"/>
      <c r="NOE254" s="171"/>
      <c r="NOF254" s="171"/>
      <c r="NOG254" s="171"/>
      <c r="NOH254" s="171"/>
      <c r="NOI254" s="171"/>
      <c r="NOJ254" s="171"/>
      <c r="NOK254" s="171"/>
      <c r="NOL254" s="171"/>
      <c r="NOM254" s="171"/>
      <c r="NON254" s="171"/>
      <c r="NOO254" s="171"/>
      <c r="NOP254" s="171"/>
      <c r="NOQ254" s="171"/>
      <c r="NOR254" s="171"/>
      <c r="NOS254" s="171"/>
      <c r="NOT254" s="171"/>
      <c r="NOU254" s="171"/>
      <c r="NOV254" s="171"/>
      <c r="NOW254" s="171"/>
      <c r="NOX254" s="171"/>
      <c r="NOY254" s="171"/>
      <c r="NOZ254" s="171"/>
      <c r="NPA254" s="171"/>
      <c r="NPB254" s="171"/>
      <c r="NPC254" s="171"/>
      <c r="NPD254" s="171"/>
      <c r="NPE254" s="171"/>
      <c r="NPF254" s="171"/>
      <c r="NPG254" s="171"/>
      <c r="NPH254" s="171"/>
      <c r="NPI254" s="171"/>
      <c r="NPJ254" s="171"/>
      <c r="NPK254" s="171"/>
      <c r="NPL254" s="171"/>
      <c r="NPM254" s="171"/>
      <c r="NPN254" s="171"/>
      <c r="NPO254" s="171"/>
      <c r="NPP254" s="171"/>
      <c r="NPQ254" s="171"/>
      <c r="NPR254" s="171"/>
      <c r="NPS254" s="171"/>
      <c r="NPT254" s="171"/>
      <c r="NPU254" s="171"/>
      <c r="NPV254" s="171"/>
      <c r="NPW254" s="171"/>
      <c r="NPX254" s="171"/>
      <c r="NPY254" s="171"/>
      <c r="NPZ254" s="171"/>
      <c r="NQA254" s="171"/>
      <c r="NQB254" s="171"/>
      <c r="NQC254" s="171"/>
      <c r="NQD254" s="171"/>
      <c r="NQE254" s="171"/>
      <c r="NQF254" s="171"/>
      <c r="NQG254" s="171"/>
      <c r="NQH254" s="171"/>
      <c r="NQI254" s="171"/>
      <c r="NQJ254" s="171"/>
      <c r="NQK254" s="171"/>
      <c r="NQL254" s="171"/>
      <c r="NQM254" s="171"/>
      <c r="NQN254" s="171"/>
      <c r="NQO254" s="171"/>
      <c r="NQP254" s="171"/>
      <c r="NQQ254" s="171"/>
      <c r="NQR254" s="171"/>
      <c r="NQS254" s="171"/>
      <c r="NQT254" s="171"/>
      <c r="NQU254" s="171"/>
      <c r="NQV254" s="171"/>
      <c r="NQW254" s="171"/>
      <c r="NQX254" s="171"/>
      <c r="NQY254" s="171"/>
      <c r="NQZ254" s="171"/>
      <c r="NRA254" s="171"/>
      <c r="NRB254" s="171"/>
      <c r="NRC254" s="171"/>
      <c r="NRD254" s="171"/>
      <c r="NRE254" s="171"/>
      <c r="NRF254" s="171"/>
      <c r="NRG254" s="171"/>
      <c r="NRH254" s="171"/>
      <c r="NRI254" s="171"/>
      <c r="NRJ254" s="171"/>
      <c r="NRK254" s="171"/>
      <c r="NRL254" s="171"/>
      <c r="NRM254" s="171"/>
      <c r="NRN254" s="171"/>
      <c r="NRO254" s="171"/>
      <c r="NRP254" s="171"/>
      <c r="NRQ254" s="171"/>
      <c r="NRR254" s="171"/>
      <c r="NRS254" s="171"/>
      <c r="NRT254" s="171"/>
      <c r="NRU254" s="171"/>
      <c r="NRV254" s="171"/>
      <c r="NRW254" s="171"/>
      <c r="NRX254" s="171"/>
      <c r="NRY254" s="171"/>
      <c r="NRZ254" s="171"/>
      <c r="NSA254" s="171"/>
      <c r="NSB254" s="171"/>
      <c r="NSC254" s="171"/>
      <c r="NSD254" s="171"/>
      <c r="NSE254" s="171"/>
      <c r="NSF254" s="171"/>
      <c r="NSG254" s="171"/>
      <c r="NSH254" s="171"/>
      <c r="NSI254" s="171"/>
      <c r="NSJ254" s="171"/>
      <c r="NSK254" s="171"/>
      <c r="NSL254" s="171"/>
      <c r="NSM254" s="171"/>
      <c r="NSN254" s="171"/>
      <c r="NSO254" s="171"/>
      <c r="NSP254" s="171"/>
      <c r="NSQ254" s="171"/>
      <c r="NSR254" s="171"/>
      <c r="NSS254" s="171"/>
      <c r="NST254" s="171"/>
      <c r="NSU254" s="171"/>
      <c r="NSV254" s="171"/>
      <c r="NSW254" s="171"/>
      <c r="NSX254" s="171"/>
      <c r="NSY254" s="171"/>
      <c r="NSZ254" s="171"/>
      <c r="NTA254" s="171"/>
      <c r="NTB254" s="171"/>
      <c r="NTC254" s="171"/>
      <c r="NTD254" s="171"/>
      <c r="NTE254" s="171"/>
      <c r="NTF254" s="171"/>
      <c r="NTG254" s="171"/>
      <c r="NTH254" s="171"/>
      <c r="NTI254" s="171"/>
      <c r="NTJ254" s="171"/>
      <c r="NTK254" s="171"/>
      <c r="NTL254" s="171"/>
      <c r="NTM254" s="171"/>
      <c r="NTN254" s="171"/>
      <c r="NTO254" s="171"/>
      <c r="NTP254" s="171"/>
      <c r="NTQ254" s="171"/>
      <c r="NTR254" s="171"/>
      <c r="NTS254" s="171"/>
      <c r="NTT254" s="171"/>
      <c r="NTU254" s="171"/>
      <c r="NTV254" s="171"/>
      <c r="NTW254" s="171"/>
      <c r="NTX254" s="171"/>
      <c r="NTY254" s="171"/>
      <c r="NTZ254" s="171"/>
      <c r="NUA254" s="171"/>
      <c r="NUB254" s="171"/>
      <c r="NUC254" s="171"/>
      <c r="NUD254" s="171"/>
      <c r="NUE254" s="171"/>
      <c r="NUF254" s="171"/>
      <c r="NUG254" s="171"/>
      <c r="NUH254" s="171"/>
      <c r="NUI254" s="171"/>
      <c r="NUJ254" s="171"/>
      <c r="NUK254" s="171"/>
      <c r="NUL254" s="171"/>
      <c r="NUM254" s="171"/>
      <c r="NUN254" s="171"/>
      <c r="NUO254" s="171"/>
      <c r="NUP254" s="171"/>
      <c r="NUQ254" s="171"/>
      <c r="NUR254" s="171"/>
      <c r="NUS254" s="171"/>
      <c r="NUT254" s="171"/>
      <c r="NUU254" s="171"/>
      <c r="NUV254" s="171"/>
      <c r="NUW254" s="171"/>
      <c r="NUX254" s="171"/>
      <c r="NUY254" s="171"/>
      <c r="NUZ254" s="171"/>
      <c r="NVA254" s="171"/>
      <c r="NVB254" s="171"/>
      <c r="NVC254" s="171"/>
      <c r="NVD254" s="171"/>
      <c r="NVE254" s="171"/>
      <c r="NVF254" s="171"/>
      <c r="NVG254" s="171"/>
      <c r="NVH254" s="171"/>
      <c r="NVI254" s="171"/>
      <c r="NVJ254" s="171"/>
      <c r="NVK254" s="171"/>
      <c r="NVL254" s="171"/>
      <c r="NVM254" s="171"/>
      <c r="NVN254" s="171"/>
      <c r="NVO254" s="171"/>
      <c r="NVP254" s="171"/>
      <c r="NVQ254" s="171"/>
      <c r="NVR254" s="171"/>
      <c r="NVS254" s="171"/>
      <c r="NVT254" s="171"/>
      <c r="NVU254" s="171"/>
      <c r="NVV254" s="171"/>
      <c r="NVW254" s="171"/>
      <c r="NVX254" s="171"/>
      <c r="NVY254" s="171"/>
      <c r="NVZ254" s="171"/>
      <c r="NWA254" s="171"/>
      <c r="NWB254" s="171"/>
      <c r="NWC254" s="171"/>
      <c r="NWD254" s="171"/>
      <c r="NWE254" s="171"/>
      <c r="NWF254" s="171"/>
      <c r="NWG254" s="171"/>
      <c r="NWH254" s="171"/>
      <c r="NWI254" s="171"/>
      <c r="NWJ254" s="171"/>
      <c r="NWK254" s="171"/>
      <c r="NWL254" s="171"/>
      <c r="NWM254" s="171"/>
      <c r="NWN254" s="171"/>
      <c r="NWO254" s="171"/>
      <c r="NWP254" s="171"/>
      <c r="NWQ254" s="171"/>
      <c r="NWR254" s="171"/>
      <c r="NWS254" s="171"/>
      <c r="NWT254" s="171"/>
      <c r="NWU254" s="171"/>
      <c r="NWV254" s="171"/>
      <c r="NWW254" s="171"/>
      <c r="NWX254" s="171"/>
      <c r="NWY254" s="171"/>
      <c r="NWZ254" s="171"/>
      <c r="NXA254" s="171"/>
      <c r="NXB254" s="171"/>
      <c r="NXC254" s="171"/>
      <c r="NXD254" s="171"/>
      <c r="NXE254" s="171"/>
      <c r="NXF254" s="171"/>
      <c r="NXG254" s="171"/>
      <c r="NXH254" s="171"/>
      <c r="NXI254" s="171"/>
      <c r="NXJ254" s="171"/>
      <c r="NXK254" s="171"/>
      <c r="NXL254" s="171"/>
      <c r="NXM254" s="171"/>
      <c r="NXN254" s="171"/>
      <c r="NXO254" s="171"/>
      <c r="NXP254" s="171"/>
      <c r="NXQ254" s="171"/>
      <c r="NXR254" s="171"/>
      <c r="NXS254" s="171"/>
      <c r="NXT254" s="171"/>
      <c r="NXU254" s="171"/>
      <c r="NXV254" s="171"/>
      <c r="NXW254" s="171"/>
      <c r="NXX254" s="171"/>
      <c r="NXY254" s="171"/>
      <c r="NXZ254" s="171"/>
      <c r="NYA254" s="171"/>
      <c r="NYB254" s="171"/>
      <c r="NYC254" s="171"/>
      <c r="NYD254" s="171"/>
      <c r="NYE254" s="171"/>
      <c r="NYF254" s="171"/>
      <c r="NYG254" s="171"/>
      <c r="NYH254" s="171"/>
      <c r="NYI254" s="171"/>
      <c r="NYJ254" s="171"/>
      <c r="NYK254" s="171"/>
      <c r="NYL254" s="171"/>
      <c r="NYM254" s="171"/>
      <c r="NYN254" s="171"/>
      <c r="NYO254" s="171"/>
      <c r="NYP254" s="171"/>
      <c r="NYQ254" s="171"/>
      <c r="NYR254" s="171"/>
      <c r="NYS254" s="171"/>
      <c r="NYT254" s="171"/>
      <c r="NYU254" s="171"/>
      <c r="NYV254" s="171"/>
      <c r="NYW254" s="171"/>
      <c r="NYX254" s="171"/>
      <c r="NYY254" s="171"/>
      <c r="NYZ254" s="171"/>
      <c r="NZA254" s="171"/>
      <c r="NZB254" s="171"/>
      <c r="NZC254" s="171"/>
      <c r="NZD254" s="171"/>
      <c r="NZE254" s="171"/>
      <c r="NZF254" s="171"/>
      <c r="NZG254" s="171"/>
      <c r="NZH254" s="171"/>
      <c r="NZI254" s="171"/>
      <c r="NZJ254" s="171"/>
      <c r="NZK254" s="171"/>
      <c r="NZL254" s="171"/>
      <c r="NZM254" s="171"/>
      <c r="NZN254" s="171"/>
      <c r="NZO254" s="171"/>
      <c r="NZP254" s="171"/>
      <c r="NZQ254" s="171"/>
      <c r="NZR254" s="171"/>
      <c r="NZS254" s="171"/>
      <c r="NZT254" s="171"/>
      <c r="NZU254" s="171"/>
      <c r="NZV254" s="171"/>
      <c r="NZW254" s="171"/>
      <c r="NZX254" s="171"/>
      <c r="NZY254" s="171"/>
      <c r="NZZ254" s="171"/>
      <c r="OAA254" s="171"/>
      <c r="OAB254" s="171"/>
      <c r="OAC254" s="171"/>
      <c r="OAD254" s="171"/>
      <c r="OAE254" s="171"/>
      <c r="OAF254" s="171"/>
      <c r="OAG254" s="171"/>
      <c r="OAH254" s="171"/>
      <c r="OAI254" s="171"/>
      <c r="OAJ254" s="171"/>
      <c r="OAK254" s="171"/>
      <c r="OAL254" s="171"/>
      <c r="OAM254" s="171"/>
      <c r="OAN254" s="171"/>
      <c r="OAO254" s="171"/>
      <c r="OAP254" s="171"/>
      <c r="OAQ254" s="171"/>
      <c r="OAR254" s="171"/>
      <c r="OAS254" s="171"/>
      <c r="OAT254" s="171"/>
      <c r="OAU254" s="171"/>
      <c r="OAV254" s="171"/>
      <c r="OAW254" s="171"/>
      <c r="OAX254" s="171"/>
      <c r="OAY254" s="171"/>
      <c r="OAZ254" s="171"/>
      <c r="OBA254" s="171"/>
      <c r="OBB254" s="171"/>
      <c r="OBC254" s="171"/>
      <c r="OBD254" s="171"/>
      <c r="OBE254" s="171"/>
      <c r="OBF254" s="171"/>
      <c r="OBG254" s="171"/>
      <c r="OBH254" s="171"/>
      <c r="OBI254" s="171"/>
      <c r="OBJ254" s="171"/>
      <c r="OBK254" s="171"/>
      <c r="OBL254" s="171"/>
      <c r="OBM254" s="171"/>
      <c r="OBN254" s="171"/>
      <c r="OBO254" s="171"/>
      <c r="OBP254" s="171"/>
      <c r="OBQ254" s="171"/>
      <c r="OBR254" s="171"/>
      <c r="OBS254" s="171"/>
      <c r="OBT254" s="171"/>
      <c r="OBU254" s="171"/>
      <c r="OBV254" s="171"/>
      <c r="OBW254" s="171"/>
      <c r="OBX254" s="171"/>
      <c r="OBY254" s="171"/>
      <c r="OBZ254" s="171"/>
      <c r="OCA254" s="171"/>
      <c r="OCB254" s="171"/>
      <c r="OCC254" s="171"/>
      <c r="OCD254" s="171"/>
      <c r="OCE254" s="171"/>
      <c r="OCF254" s="171"/>
      <c r="OCG254" s="171"/>
      <c r="OCH254" s="171"/>
      <c r="OCI254" s="171"/>
      <c r="OCJ254" s="171"/>
      <c r="OCK254" s="171"/>
      <c r="OCL254" s="171"/>
      <c r="OCM254" s="171"/>
      <c r="OCN254" s="171"/>
      <c r="OCO254" s="171"/>
      <c r="OCP254" s="171"/>
      <c r="OCQ254" s="171"/>
      <c r="OCR254" s="171"/>
      <c r="OCS254" s="171"/>
      <c r="OCT254" s="171"/>
      <c r="OCU254" s="171"/>
      <c r="OCV254" s="171"/>
      <c r="OCW254" s="171"/>
      <c r="OCX254" s="171"/>
      <c r="OCY254" s="171"/>
      <c r="OCZ254" s="171"/>
      <c r="ODA254" s="171"/>
      <c r="ODB254" s="171"/>
      <c r="ODC254" s="171"/>
      <c r="ODD254" s="171"/>
      <c r="ODE254" s="171"/>
      <c r="ODF254" s="171"/>
      <c r="ODG254" s="171"/>
      <c r="ODH254" s="171"/>
      <c r="ODI254" s="171"/>
      <c r="ODJ254" s="171"/>
      <c r="ODK254" s="171"/>
      <c r="ODL254" s="171"/>
      <c r="ODM254" s="171"/>
      <c r="ODN254" s="171"/>
      <c r="ODO254" s="171"/>
      <c r="ODP254" s="171"/>
      <c r="ODQ254" s="171"/>
      <c r="ODR254" s="171"/>
      <c r="ODS254" s="171"/>
      <c r="ODT254" s="171"/>
      <c r="ODU254" s="171"/>
      <c r="ODV254" s="171"/>
      <c r="ODW254" s="171"/>
      <c r="ODX254" s="171"/>
      <c r="ODY254" s="171"/>
      <c r="ODZ254" s="171"/>
      <c r="OEA254" s="171"/>
      <c r="OEB254" s="171"/>
      <c r="OEC254" s="171"/>
      <c r="OED254" s="171"/>
      <c r="OEE254" s="171"/>
      <c r="OEF254" s="171"/>
      <c r="OEG254" s="171"/>
      <c r="OEH254" s="171"/>
      <c r="OEI254" s="171"/>
      <c r="OEJ254" s="171"/>
      <c r="OEK254" s="171"/>
      <c r="OEL254" s="171"/>
      <c r="OEM254" s="171"/>
      <c r="OEN254" s="171"/>
      <c r="OEO254" s="171"/>
      <c r="OEP254" s="171"/>
      <c r="OEQ254" s="171"/>
      <c r="OER254" s="171"/>
      <c r="OES254" s="171"/>
      <c r="OET254" s="171"/>
      <c r="OEU254" s="171"/>
      <c r="OEV254" s="171"/>
      <c r="OEW254" s="171"/>
      <c r="OEX254" s="171"/>
      <c r="OEY254" s="171"/>
      <c r="OEZ254" s="171"/>
      <c r="OFA254" s="171"/>
      <c r="OFB254" s="171"/>
      <c r="OFC254" s="171"/>
      <c r="OFD254" s="171"/>
      <c r="OFE254" s="171"/>
      <c r="OFF254" s="171"/>
      <c r="OFG254" s="171"/>
      <c r="OFH254" s="171"/>
      <c r="OFI254" s="171"/>
      <c r="OFJ254" s="171"/>
      <c r="OFK254" s="171"/>
      <c r="OFL254" s="171"/>
      <c r="OFM254" s="171"/>
      <c r="OFN254" s="171"/>
      <c r="OFO254" s="171"/>
      <c r="OFP254" s="171"/>
      <c r="OFQ254" s="171"/>
      <c r="OFR254" s="171"/>
      <c r="OFS254" s="171"/>
      <c r="OFT254" s="171"/>
      <c r="OFU254" s="171"/>
      <c r="OFV254" s="171"/>
      <c r="OFW254" s="171"/>
      <c r="OFX254" s="171"/>
      <c r="OFY254" s="171"/>
      <c r="OFZ254" s="171"/>
      <c r="OGA254" s="171"/>
      <c r="OGB254" s="171"/>
      <c r="OGC254" s="171"/>
      <c r="OGD254" s="171"/>
      <c r="OGE254" s="171"/>
      <c r="OGF254" s="171"/>
      <c r="OGG254" s="171"/>
      <c r="OGH254" s="171"/>
      <c r="OGI254" s="171"/>
      <c r="OGJ254" s="171"/>
      <c r="OGK254" s="171"/>
      <c r="OGL254" s="171"/>
      <c r="OGM254" s="171"/>
      <c r="OGN254" s="171"/>
      <c r="OGO254" s="171"/>
      <c r="OGP254" s="171"/>
      <c r="OGQ254" s="171"/>
      <c r="OGR254" s="171"/>
      <c r="OGS254" s="171"/>
      <c r="OGT254" s="171"/>
      <c r="OGU254" s="171"/>
      <c r="OGV254" s="171"/>
      <c r="OGW254" s="171"/>
      <c r="OGX254" s="171"/>
      <c r="OGY254" s="171"/>
      <c r="OGZ254" s="171"/>
      <c r="OHA254" s="171"/>
      <c r="OHB254" s="171"/>
      <c r="OHC254" s="171"/>
      <c r="OHD254" s="171"/>
      <c r="OHE254" s="171"/>
      <c r="OHF254" s="171"/>
      <c r="OHG254" s="171"/>
      <c r="OHH254" s="171"/>
      <c r="OHI254" s="171"/>
      <c r="OHJ254" s="171"/>
      <c r="OHK254" s="171"/>
      <c r="OHL254" s="171"/>
      <c r="OHM254" s="171"/>
      <c r="OHN254" s="171"/>
      <c r="OHO254" s="171"/>
      <c r="OHP254" s="171"/>
      <c r="OHQ254" s="171"/>
      <c r="OHR254" s="171"/>
      <c r="OHS254" s="171"/>
      <c r="OHT254" s="171"/>
      <c r="OHU254" s="171"/>
      <c r="OHV254" s="171"/>
      <c r="OHW254" s="171"/>
      <c r="OHX254" s="171"/>
      <c r="OHY254" s="171"/>
      <c r="OHZ254" s="171"/>
      <c r="OIA254" s="171"/>
      <c r="OIB254" s="171"/>
      <c r="OIC254" s="171"/>
      <c r="OID254" s="171"/>
      <c r="OIE254" s="171"/>
      <c r="OIF254" s="171"/>
      <c r="OIG254" s="171"/>
      <c r="OIH254" s="171"/>
      <c r="OII254" s="171"/>
      <c r="OIJ254" s="171"/>
      <c r="OIK254" s="171"/>
      <c r="OIL254" s="171"/>
      <c r="OIM254" s="171"/>
      <c r="OIN254" s="171"/>
      <c r="OIO254" s="171"/>
      <c r="OIP254" s="171"/>
      <c r="OIQ254" s="171"/>
      <c r="OIR254" s="171"/>
      <c r="OIS254" s="171"/>
      <c r="OIT254" s="171"/>
      <c r="OIU254" s="171"/>
      <c r="OIV254" s="171"/>
      <c r="OIW254" s="171"/>
      <c r="OIX254" s="171"/>
      <c r="OIY254" s="171"/>
      <c r="OIZ254" s="171"/>
      <c r="OJA254" s="171"/>
      <c r="OJB254" s="171"/>
      <c r="OJC254" s="171"/>
      <c r="OJD254" s="171"/>
      <c r="OJE254" s="171"/>
      <c r="OJF254" s="171"/>
      <c r="OJG254" s="171"/>
      <c r="OJH254" s="171"/>
      <c r="OJI254" s="171"/>
      <c r="OJJ254" s="171"/>
      <c r="OJK254" s="171"/>
      <c r="OJL254" s="171"/>
      <c r="OJM254" s="171"/>
      <c r="OJN254" s="171"/>
      <c r="OJO254" s="171"/>
      <c r="OJP254" s="171"/>
      <c r="OJQ254" s="171"/>
      <c r="OJR254" s="171"/>
      <c r="OJS254" s="171"/>
      <c r="OJT254" s="171"/>
      <c r="OJU254" s="171"/>
      <c r="OJV254" s="171"/>
      <c r="OJW254" s="171"/>
      <c r="OJX254" s="171"/>
      <c r="OJY254" s="171"/>
      <c r="OJZ254" s="171"/>
      <c r="OKA254" s="171"/>
      <c r="OKB254" s="171"/>
      <c r="OKC254" s="171"/>
      <c r="OKD254" s="171"/>
      <c r="OKE254" s="171"/>
      <c r="OKF254" s="171"/>
      <c r="OKG254" s="171"/>
      <c r="OKH254" s="171"/>
      <c r="OKI254" s="171"/>
      <c r="OKJ254" s="171"/>
      <c r="OKK254" s="171"/>
      <c r="OKL254" s="171"/>
      <c r="OKM254" s="171"/>
      <c r="OKN254" s="171"/>
      <c r="OKO254" s="171"/>
      <c r="OKP254" s="171"/>
      <c r="OKQ254" s="171"/>
      <c r="OKR254" s="171"/>
      <c r="OKS254" s="171"/>
      <c r="OKT254" s="171"/>
      <c r="OKU254" s="171"/>
      <c r="OKV254" s="171"/>
      <c r="OKW254" s="171"/>
      <c r="OKX254" s="171"/>
      <c r="OKY254" s="171"/>
      <c r="OKZ254" s="171"/>
      <c r="OLA254" s="171"/>
      <c r="OLB254" s="171"/>
      <c r="OLC254" s="171"/>
      <c r="OLD254" s="171"/>
      <c r="OLE254" s="171"/>
      <c r="OLF254" s="171"/>
      <c r="OLG254" s="171"/>
      <c r="OLH254" s="171"/>
      <c r="OLI254" s="171"/>
      <c r="OLJ254" s="171"/>
      <c r="OLK254" s="171"/>
      <c r="OLL254" s="171"/>
      <c r="OLM254" s="171"/>
      <c r="OLN254" s="171"/>
      <c r="OLO254" s="171"/>
      <c r="OLP254" s="171"/>
      <c r="OLQ254" s="171"/>
      <c r="OLR254" s="171"/>
      <c r="OLS254" s="171"/>
      <c r="OLT254" s="171"/>
      <c r="OLU254" s="171"/>
      <c r="OLV254" s="171"/>
      <c r="OLW254" s="171"/>
      <c r="OLX254" s="171"/>
      <c r="OLY254" s="171"/>
      <c r="OLZ254" s="171"/>
      <c r="OMA254" s="171"/>
      <c r="OMB254" s="171"/>
      <c r="OMC254" s="171"/>
      <c r="OMD254" s="171"/>
      <c r="OME254" s="171"/>
      <c r="OMF254" s="171"/>
      <c r="OMG254" s="171"/>
      <c r="OMH254" s="171"/>
      <c r="OMI254" s="171"/>
      <c r="OMJ254" s="171"/>
      <c r="OMK254" s="171"/>
      <c r="OML254" s="171"/>
      <c r="OMM254" s="171"/>
      <c r="OMN254" s="171"/>
      <c r="OMO254" s="171"/>
      <c r="OMP254" s="171"/>
      <c r="OMQ254" s="171"/>
      <c r="OMR254" s="171"/>
      <c r="OMS254" s="171"/>
      <c r="OMT254" s="171"/>
      <c r="OMU254" s="171"/>
      <c r="OMV254" s="171"/>
      <c r="OMW254" s="171"/>
      <c r="OMX254" s="171"/>
      <c r="OMY254" s="171"/>
      <c r="OMZ254" s="171"/>
      <c r="ONA254" s="171"/>
      <c r="ONB254" s="171"/>
      <c r="ONC254" s="171"/>
      <c r="OND254" s="171"/>
      <c r="ONE254" s="171"/>
      <c r="ONF254" s="171"/>
      <c r="ONG254" s="171"/>
      <c r="ONH254" s="171"/>
      <c r="ONI254" s="171"/>
      <c r="ONJ254" s="171"/>
      <c r="ONK254" s="171"/>
      <c r="ONL254" s="171"/>
      <c r="ONM254" s="171"/>
      <c r="ONN254" s="171"/>
      <c r="ONO254" s="171"/>
      <c r="ONP254" s="171"/>
      <c r="ONQ254" s="171"/>
      <c r="ONR254" s="171"/>
      <c r="ONS254" s="171"/>
      <c r="ONT254" s="171"/>
      <c r="ONU254" s="171"/>
      <c r="ONV254" s="171"/>
      <c r="ONW254" s="171"/>
      <c r="ONX254" s="171"/>
      <c r="ONY254" s="171"/>
      <c r="ONZ254" s="171"/>
      <c r="OOA254" s="171"/>
      <c r="OOB254" s="171"/>
      <c r="OOC254" s="171"/>
      <c r="OOD254" s="171"/>
      <c r="OOE254" s="171"/>
      <c r="OOF254" s="171"/>
      <c r="OOG254" s="171"/>
      <c r="OOH254" s="171"/>
      <c r="OOI254" s="171"/>
      <c r="OOJ254" s="171"/>
      <c r="OOK254" s="171"/>
      <c r="OOL254" s="171"/>
      <c r="OOM254" s="171"/>
      <c r="OON254" s="171"/>
      <c r="OOO254" s="171"/>
      <c r="OOP254" s="171"/>
      <c r="OOQ254" s="171"/>
      <c r="OOR254" s="171"/>
      <c r="OOS254" s="171"/>
      <c r="OOT254" s="171"/>
      <c r="OOU254" s="171"/>
      <c r="OOV254" s="171"/>
      <c r="OOW254" s="171"/>
      <c r="OOX254" s="171"/>
      <c r="OOY254" s="171"/>
      <c r="OOZ254" s="171"/>
      <c r="OPA254" s="171"/>
      <c r="OPB254" s="171"/>
      <c r="OPC254" s="171"/>
      <c r="OPD254" s="171"/>
      <c r="OPE254" s="171"/>
      <c r="OPF254" s="171"/>
      <c r="OPG254" s="171"/>
      <c r="OPH254" s="171"/>
      <c r="OPI254" s="171"/>
      <c r="OPJ254" s="171"/>
      <c r="OPK254" s="171"/>
      <c r="OPL254" s="171"/>
      <c r="OPM254" s="171"/>
      <c r="OPN254" s="171"/>
      <c r="OPO254" s="171"/>
      <c r="OPP254" s="171"/>
      <c r="OPQ254" s="171"/>
      <c r="OPR254" s="171"/>
      <c r="OPS254" s="171"/>
      <c r="OPT254" s="171"/>
      <c r="OPU254" s="171"/>
      <c r="OPV254" s="171"/>
      <c r="OPW254" s="171"/>
      <c r="OPX254" s="171"/>
      <c r="OPY254" s="171"/>
      <c r="OPZ254" s="171"/>
      <c r="OQA254" s="171"/>
      <c r="OQB254" s="171"/>
      <c r="OQC254" s="171"/>
      <c r="OQD254" s="171"/>
      <c r="OQE254" s="171"/>
      <c r="OQF254" s="171"/>
      <c r="OQG254" s="171"/>
      <c r="OQH254" s="171"/>
      <c r="OQI254" s="171"/>
      <c r="OQJ254" s="171"/>
      <c r="OQK254" s="171"/>
      <c r="OQL254" s="171"/>
      <c r="OQM254" s="171"/>
      <c r="OQN254" s="171"/>
      <c r="OQO254" s="171"/>
      <c r="OQP254" s="171"/>
      <c r="OQQ254" s="171"/>
      <c r="OQR254" s="171"/>
      <c r="OQS254" s="171"/>
      <c r="OQT254" s="171"/>
      <c r="OQU254" s="171"/>
      <c r="OQV254" s="171"/>
      <c r="OQW254" s="171"/>
      <c r="OQX254" s="171"/>
      <c r="OQY254" s="171"/>
      <c r="OQZ254" s="171"/>
      <c r="ORA254" s="171"/>
      <c r="ORB254" s="171"/>
      <c r="ORC254" s="171"/>
      <c r="ORD254" s="171"/>
      <c r="ORE254" s="171"/>
      <c r="ORF254" s="171"/>
      <c r="ORG254" s="171"/>
      <c r="ORH254" s="171"/>
      <c r="ORI254" s="171"/>
      <c r="ORJ254" s="171"/>
      <c r="ORK254" s="171"/>
      <c r="ORL254" s="171"/>
      <c r="ORM254" s="171"/>
      <c r="ORN254" s="171"/>
      <c r="ORO254" s="171"/>
      <c r="ORP254" s="171"/>
      <c r="ORQ254" s="171"/>
      <c r="ORR254" s="171"/>
      <c r="ORS254" s="171"/>
      <c r="ORT254" s="171"/>
      <c r="ORU254" s="171"/>
      <c r="ORV254" s="171"/>
      <c r="ORW254" s="171"/>
      <c r="ORX254" s="171"/>
      <c r="ORY254" s="171"/>
      <c r="ORZ254" s="171"/>
      <c r="OSA254" s="171"/>
      <c r="OSB254" s="171"/>
      <c r="OSC254" s="171"/>
      <c r="OSD254" s="171"/>
      <c r="OSE254" s="171"/>
      <c r="OSF254" s="171"/>
      <c r="OSG254" s="171"/>
      <c r="OSH254" s="171"/>
      <c r="OSI254" s="171"/>
      <c r="OSJ254" s="171"/>
      <c r="OSK254" s="171"/>
      <c r="OSL254" s="171"/>
      <c r="OSM254" s="171"/>
      <c r="OSN254" s="171"/>
      <c r="OSO254" s="171"/>
      <c r="OSP254" s="171"/>
      <c r="OSQ254" s="171"/>
      <c r="OSR254" s="171"/>
      <c r="OSS254" s="171"/>
      <c r="OST254" s="171"/>
      <c r="OSU254" s="171"/>
      <c r="OSV254" s="171"/>
      <c r="OSW254" s="171"/>
      <c r="OSX254" s="171"/>
      <c r="OSY254" s="171"/>
      <c r="OSZ254" s="171"/>
      <c r="OTA254" s="171"/>
      <c r="OTB254" s="171"/>
      <c r="OTC254" s="171"/>
      <c r="OTD254" s="171"/>
      <c r="OTE254" s="171"/>
      <c r="OTF254" s="171"/>
      <c r="OTG254" s="171"/>
      <c r="OTH254" s="171"/>
      <c r="OTI254" s="171"/>
      <c r="OTJ254" s="171"/>
      <c r="OTK254" s="171"/>
      <c r="OTL254" s="171"/>
      <c r="OTM254" s="171"/>
      <c r="OTN254" s="171"/>
      <c r="OTO254" s="171"/>
      <c r="OTP254" s="171"/>
      <c r="OTQ254" s="171"/>
      <c r="OTR254" s="171"/>
      <c r="OTS254" s="171"/>
      <c r="OTT254" s="171"/>
      <c r="OTU254" s="171"/>
      <c r="OTV254" s="171"/>
      <c r="OTW254" s="171"/>
      <c r="OTX254" s="171"/>
      <c r="OTY254" s="171"/>
      <c r="OTZ254" s="171"/>
      <c r="OUA254" s="171"/>
      <c r="OUB254" s="171"/>
      <c r="OUC254" s="171"/>
      <c r="OUD254" s="171"/>
      <c r="OUE254" s="171"/>
      <c r="OUF254" s="171"/>
      <c r="OUG254" s="171"/>
      <c r="OUH254" s="171"/>
      <c r="OUI254" s="171"/>
      <c r="OUJ254" s="171"/>
      <c r="OUK254" s="171"/>
      <c r="OUL254" s="171"/>
      <c r="OUM254" s="171"/>
      <c r="OUN254" s="171"/>
      <c r="OUO254" s="171"/>
      <c r="OUP254" s="171"/>
      <c r="OUQ254" s="171"/>
      <c r="OUR254" s="171"/>
      <c r="OUS254" s="171"/>
      <c r="OUT254" s="171"/>
      <c r="OUU254" s="171"/>
      <c r="OUV254" s="171"/>
      <c r="OUW254" s="171"/>
      <c r="OUX254" s="171"/>
      <c r="OUY254" s="171"/>
      <c r="OUZ254" s="171"/>
      <c r="OVA254" s="171"/>
      <c r="OVB254" s="171"/>
      <c r="OVC254" s="171"/>
      <c r="OVD254" s="171"/>
      <c r="OVE254" s="171"/>
      <c r="OVF254" s="171"/>
      <c r="OVG254" s="171"/>
      <c r="OVH254" s="171"/>
      <c r="OVI254" s="171"/>
      <c r="OVJ254" s="171"/>
      <c r="OVK254" s="171"/>
      <c r="OVL254" s="171"/>
      <c r="OVM254" s="171"/>
      <c r="OVN254" s="171"/>
      <c r="OVO254" s="171"/>
      <c r="OVP254" s="171"/>
      <c r="OVQ254" s="171"/>
      <c r="OVR254" s="171"/>
      <c r="OVS254" s="171"/>
      <c r="OVT254" s="171"/>
      <c r="OVU254" s="171"/>
      <c r="OVV254" s="171"/>
      <c r="OVW254" s="171"/>
      <c r="OVX254" s="171"/>
      <c r="OVY254" s="171"/>
      <c r="OVZ254" s="171"/>
      <c r="OWA254" s="171"/>
      <c r="OWB254" s="171"/>
      <c r="OWC254" s="171"/>
      <c r="OWD254" s="171"/>
      <c r="OWE254" s="171"/>
      <c r="OWF254" s="171"/>
      <c r="OWG254" s="171"/>
      <c r="OWH254" s="171"/>
      <c r="OWI254" s="171"/>
      <c r="OWJ254" s="171"/>
      <c r="OWK254" s="171"/>
      <c r="OWL254" s="171"/>
      <c r="OWM254" s="171"/>
      <c r="OWN254" s="171"/>
      <c r="OWO254" s="171"/>
      <c r="OWP254" s="171"/>
      <c r="OWQ254" s="171"/>
      <c r="OWR254" s="171"/>
      <c r="OWS254" s="171"/>
      <c r="OWT254" s="171"/>
      <c r="OWU254" s="171"/>
      <c r="OWV254" s="171"/>
      <c r="OWW254" s="171"/>
      <c r="OWX254" s="171"/>
      <c r="OWY254" s="171"/>
      <c r="OWZ254" s="171"/>
      <c r="OXA254" s="171"/>
      <c r="OXB254" s="171"/>
      <c r="OXC254" s="171"/>
      <c r="OXD254" s="171"/>
      <c r="OXE254" s="171"/>
      <c r="OXF254" s="171"/>
      <c r="OXG254" s="171"/>
      <c r="OXH254" s="171"/>
      <c r="OXI254" s="171"/>
      <c r="OXJ254" s="171"/>
      <c r="OXK254" s="171"/>
      <c r="OXL254" s="171"/>
      <c r="OXM254" s="171"/>
      <c r="OXN254" s="171"/>
      <c r="OXO254" s="171"/>
      <c r="OXP254" s="171"/>
      <c r="OXQ254" s="171"/>
      <c r="OXR254" s="171"/>
      <c r="OXS254" s="171"/>
      <c r="OXT254" s="171"/>
      <c r="OXU254" s="171"/>
      <c r="OXV254" s="171"/>
      <c r="OXW254" s="171"/>
      <c r="OXX254" s="171"/>
      <c r="OXY254" s="171"/>
      <c r="OXZ254" s="171"/>
      <c r="OYA254" s="171"/>
      <c r="OYB254" s="171"/>
      <c r="OYC254" s="171"/>
      <c r="OYD254" s="171"/>
      <c r="OYE254" s="171"/>
      <c r="OYF254" s="171"/>
      <c r="OYG254" s="171"/>
      <c r="OYH254" s="171"/>
      <c r="OYI254" s="171"/>
      <c r="OYJ254" s="171"/>
      <c r="OYK254" s="171"/>
      <c r="OYL254" s="171"/>
      <c r="OYM254" s="171"/>
      <c r="OYN254" s="171"/>
      <c r="OYO254" s="171"/>
      <c r="OYP254" s="171"/>
      <c r="OYQ254" s="171"/>
      <c r="OYR254" s="171"/>
      <c r="OYS254" s="171"/>
      <c r="OYT254" s="171"/>
      <c r="OYU254" s="171"/>
      <c r="OYV254" s="171"/>
      <c r="OYW254" s="171"/>
      <c r="OYX254" s="171"/>
      <c r="OYY254" s="171"/>
      <c r="OYZ254" s="171"/>
      <c r="OZA254" s="171"/>
      <c r="OZB254" s="171"/>
      <c r="OZC254" s="171"/>
      <c r="OZD254" s="171"/>
      <c r="OZE254" s="171"/>
      <c r="OZF254" s="171"/>
      <c r="OZG254" s="171"/>
      <c r="OZH254" s="171"/>
      <c r="OZI254" s="171"/>
      <c r="OZJ254" s="171"/>
      <c r="OZK254" s="171"/>
      <c r="OZL254" s="171"/>
      <c r="OZM254" s="171"/>
      <c r="OZN254" s="171"/>
      <c r="OZO254" s="171"/>
      <c r="OZP254" s="171"/>
      <c r="OZQ254" s="171"/>
      <c r="OZR254" s="171"/>
      <c r="OZS254" s="171"/>
      <c r="OZT254" s="171"/>
      <c r="OZU254" s="171"/>
      <c r="OZV254" s="171"/>
      <c r="OZW254" s="171"/>
      <c r="OZX254" s="171"/>
      <c r="OZY254" s="171"/>
      <c r="OZZ254" s="171"/>
      <c r="PAA254" s="171"/>
      <c r="PAB254" s="171"/>
      <c r="PAC254" s="171"/>
      <c r="PAD254" s="171"/>
      <c r="PAE254" s="171"/>
      <c r="PAF254" s="171"/>
      <c r="PAG254" s="171"/>
      <c r="PAH254" s="171"/>
      <c r="PAI254" s="171"/>
      <c r="PAJ254" s="171"/>
      <c r="PAK254" s="171"/>
      <c r="PAL254" s="171"/>
      <c r="PAM254" s="171"/>
      <c r="PAN254" s="171"/>
      <c r="PAO254" s="171"/>
      <c r="PAP254" s="171"/>
      <c r="PAQ254" s="171"/>
      <c r="PAR254" s="171"/>
      <c r="PAS254" s="171"/>
      <c r="PAT254" s="171"/>
      <c r="PAU254" s="171"/>
      <c r="PAV254" s="171"/>
      <c r="PAW254" s="171"/>
      <c r="PAX254" s="171"/>
      <c r="PAY254" s="171"/>
      <c r="PAZ254" s="171"/>
      <c r="PBA254" s="171"/>
      <c r="PBB254" s="171"/>
      <c r="PBC254" s="171"/>
      <c r="PBD254" s="171"/>
      <c r="PBE254" s="171"/>
      <c r="PBF254" s="171"/>
      <c r="PBG254" s="171"/>
      <c r="PBH254" s="171"/>
      <c r="PBI254" s="171"/>
      <c r="PBJ254" s="171"/>
      <c r="PBK254" s="171"/>
      <c r="PBL254" s="171"/>
      <c r="PBM254" s="171"/>
      <c r="PBN254" s="171"/>
      <c r="PBO254" s="171"/>
      <c r="PBP254" s="171"/>
      <c r="PBQ254" s="171"/>
      <c r="PBR254" s="171"/>
      <c r="PBS254" s="171"/>
      <c r="PBT254" s="171"/>
      <c r="PBU254" s="171"/>
      <c r="PBV254" s="171"/>
      <c r="PBW254" s="171"/>
      <c r="PBX254" s="171"/>
      <c r="PBY254" s="171"/>
      <c r="PBZ254" s="171"/>
      <c r="PCA254" s="171"/>
      <c r="PCB254" s="171"/>
      <c r="PCC254" s="171"/>
      <c r="PCD254" s="171"/>
      <c r="PCE254" s="171"/>
      <c r="PCF254" s="171"/>
      <c r="PCG254" s="171"/>
      <c r="PCH254" s="171"/>
      <c r="PCI254" s="171"/>
      <c r="PCJ254" s="171"/>
      <c r="PCK254" s="171"/>
      <c r="PCL254" s="171"/>
      <c r="PCM254" s="171"/>
      <c r="PCN254" s="171"/>
      <c r="PCO254" s="171"/>
      <c r="PCP254" s="171"/>
      <c r="PCQ254" s="171"/>
      <c r="PCR254" s="171"/>
      <c r="PCS254" s="171"/>
      <c r="PCT254" s="171"/>
      <c r="PCU254" s="171"/>
      <c r="PCV254" s="171"/>
      <c r="PCW254" s="171"/>
      <c r="PCX254" s="171"/>
      <c r="PCY254" s="171"/>
      <c r="PCZ254" s="171"/>
      <c r="PDA254" s="171"/>
      <c r="PDB254" s="171"/>
      <c r="PDC254" s="171"/>
      <c r="PDD254" s="171"/>
      <c r="PDE254" s="171"/>
      <c r="PDF254" s="171"/>
      <c r="PDG254" s="171"/>
      <c r="PDH254" s="171"/>
      <c r="PDI254" s="171"/>
      <c r="PDJ254" s="171"/>
      <c r="PDK254" s="171"/>
      <c r="PDL254" s="171"/>
      <c r="PDM254" s="171"/>
      <c r="PDN254" s="171"/>
      <c r="PDO254" s="171"/>
      <c r="PDP254" s="171"/>
      <c r="PDQ254" s="171"/>
      <c r="PDR254" s="171"/>
      <c r="PDS254" s="171"/>
      <c r="PDT254" s="171"/>
      <c r="PDU254" s="171"/>
      <c r="PDV254" s="171"/>
      <c r="PDW254" s="171"/>
      <c r="PDX254" s="171"/>
      <c r="PDY254" s="171"/>
      <c r="PDZ254" s="171"/>
      <c r="PEA254" s="171"/>
      <c r="PEB254" s="171"/>
      <c r="PEC254" s="171"/>
      <c r="PED254" s="171"/>
      <c r="PEE254" s="171"/>
      <c r="PEF254" s="171"/>
      <c r="PEG254" s="171"/>
      <c r="PEH254" s="171"/>
      <c r="PEI254" s="171"/>
      <c r="PEJ254" s="171"/>
      <c r="PEK254" s="171"/>
      <c r="PEL254" s="171"/>
      <c r="PEM254" s="171"/>
      <c r="PEN254" s="171"/>
      <c r="PEO254" s="171"/>
      <c r="PEP254" s="171"/>
      <c r="PEQ254" s="171"/>
      <c r="PER254" s="171"/>
      <c r="PES254" s="171"/>
      <c r="PET254" s="171"/>
      <c r="PEU254" s="171"/>
      <c r="PEV254" s="171"/>
      <c r="PEW254" s="171"/>
      <c r="PEX254" s="171"/>
      <c r="PEY254" s="171"/>
      <c r="PEZ254" s="171"/>
      <c r="PFA254" s="171"/>
      <c r="PFB254" s="171"/>
      <c r="PFC254" s="171"/>
      <c r="PFD254" s="171"/>
      <c r="PFE254" s="171"/>
      <c r="PFF254" s="171"/>
      <c r="PFG254" s="171"/>
      <c r="PFH254" s="171"/>
      <c r="PFI254" s="171"/>
      <c r="PFJ254" s="171"/>
      <c r="PFK254" s="171"/>
      <c r="PFL254" s="171"/>
      <c r="PFM254" s="171"/>
      <c r="PFN254" s="171"/>
      <c r="PFO254" s="171"/>
      <c r="PFP254" s="171"/>
      <c r="PFQ254" s="171"/>
      <c r="PFR254" s="171"/>
      <c r="PFS254" s="171"/>
      <c r="PFT254" s="171"/>
      <c r="PFU254" s="171"/>
      <c r="PFV254" s="171"/>
      <c r="PFW254" s="171"/>
      <c r="PFX254" s="171"/>
      <c r="PFY254" s="171"/>
      <c r="PFZ254" s="171"/>
      <c r="PGA254" s="171"/>
      <c r="PGB254" s="171"/>
      <c r="PGC254" s="171"/>
      <c r="PGD254" s="171"/>
      <c r="PGE254" s="171"/>
      <c r="PGF254" s="171"/>
      <c r="PGG254" s="171"/>
      <c r="PGH254" s="171"/>
      <c r="PGI254" s="171"/>
      <c r="PGJ254" s="171"/>
      <c r="PGK254" s="171"/>
      <c r="PGL254" s="171"/>
      <c r="PGM254" s="171"/>
      <c r="PGN254" s="171"/>
      <c r="PGO254" s="171"/>
      <c r="PGP254" s="171"/>
      <c r="PGQ254" s="171"/>
      <c r="PGR254" s="171"/>
      <c r="PGS254" s="171"/>
      <c r="PGT254" s="171"/>
      <c r="PGU254" s="171"/>
      <c r="PGV254" s="171"/>
      <c r="PGW254" s="171"/>
      <c r="PGX254" s="171"/>
      <c r="PGY254" s="171"/>
      <c r="PGZ254" s="171"/>
      <c r="PHA254" s="171"/>
      <c r="PHB254" s="171"/>
      <c r="PHC254" s="171"/>
      <c r="PHD254" s="171"/>
      <c r="PHE254" s="171"/>
      <c r="PHF254" s="171"/>
      <c r="PHG254" s="171"/>
      <c r="PHH254" s="171"/>
      <c r="PHI254" s="171"/>
      <c r="PHJ254" s="171"/>
      <c r="PHK254" s="171"/>
      <c r="PHL254" s="171"/>
      <c r="PHM254" s="171"/>
      <c r="PHN254" s="171"/>
      <c r="PHO254" s="171"/>
      <c r="PHP254" s="171"/>
      <c r="PHQ254" s="171"/>
      <c r="PHR254" s="171"/>
      <c r="PHS254" s="171"/>
      <c r="PHT254" s="171"/>
      <c r="PHU254" s="171"/>
      <c r="PHV254" s="171"/>
      <c r="PHW254" s="171"/>
      <c r="PHX254" s="171"/>
      <c r="PHY254" s="171"/>
      <c r="PHZ254" s="171"/>
      <c r="PIA254" s="171"/>
      <c r="PIB254" s="171"/>
      <c r="PIC254" s="171"/>
      <c r="PID254" s="171"/>
      <c r="PIE254" s="171"/>
      <c r="PIF254" s="171"/>
      <c r="PIG254" s="171"/>
      <c r="PIH254" s="171"/>
      <c r="PII254" s="171"/>
      <c r="PIJ254" s="171"/>
      <c r="PIK254" s="171"/>
      <c r="PIL254" s="171"/>
      <c r="PIM254" s="171"/>
      <c r="PIN254" s="171"/>
      <c r="PIO254" s="171"/>
      <c r="PIP254" s="171"/>
      <c r="PIQ254" s="171"/>
      <c r="PIR254" s="171"/>
      <c r="PIS254" s="171"/>
      <c r="PIT254" s="171"/>
      <c r="PIU254" s="171"/>
      <c r="PIV254" s="171"/>
      <c r="PIW254" s="171"/>
      <c r="PIX254" s="171"/>
      <c r="PIY254" s="171"/>
      <c r="PIZ254" s="171"/>
      <c r="PJA254" s="171"/>
      <c r="PJB254" s="171"/>
      <c r="PJC254" s="171"/>
      <c r="PJD254" s="171"/>
      <c r="PJE254" s="171"/>
      <c r="PJF254" s="171"/>
      <c r="PJG254" s="171"/>
      <c r="PJH254" s="171"/>
      <c r="PJI254" s="171"/>
      <c r="PJJ254" s="171"/>
      <c r="PJK254" s="171"/>
      <c r="PJL254" s="171"/>
      <c r="PJM254" s="171"/>
      <c r="PJN254" s="171"/>
      <c r="PJO254" s="171"/>
      <c r="PJP254" s="171"/>
      <c r="PJQ254" s="171"/>
      <c r="PJR254" s="171"/>
      <c r="PJS254" s="171"/>
      <c r="PJT254" s="171"/>
      <c r="PJU254" s="171"/>
      <c r="PJV254" s="171"/>
      <c r="PJW254" s="171"/>
      <c r="PJX254" s="171"/>
      <c r="PJY254" s="171"/>
      <c r="PJZ254" s="171"/>
      <c r="PKA254" s="171"/>
      <c r="PKB254" s="171"/>
      <c r="PKC254" s="171"/>
      <c r="PKD254" s="171"/>
      <c r="PKE254" s="171"/>
      <c r="PKF254" s="171"/>
      <c r="PKG254" s="171"/>
      <c r="PKH254" s="171"/>
      <c r="PKI254" s="171"/>
      <c r="PKJ254" s="171"/>
      <c r="PKK254" s="171"/>
      <c r="PKL254" s="171"/>
      <c r="PKM254" s="171"/>
      <c r="PKN254" s="171"/>
      <c r="PKO254" s="171"/>
      <c r="PKP254" s="171"/>
      <c r="PKQ254" s="171"/>
      <c r="PKR254" s="171"/>
      <c r="PKS254" s="171"/>
      <c r="PKT254" s="171"/>
      <c r="PKU254" s="171"/>
      <c r="PKV254" s="171"/>
      <c r="PKW254" s="171"/>
      <c r="PKX254" s="171"/>
      <c r="PKY254" s="171"/>
      <c r="PKZ254" s="171"/>
      <c r="PLA254" s="171"/>
      <c r="PLB254" s="171"/>
      <c r="PLC254" s="171"/>
      <c r="PLD254" s="171"/>
      <c r="PLE254" s="171"/>
      <c r="PLF254" s="171"/>
      <c r="PLG254" s="171"/>
      <c r="PLH254" s="171"/>
      <c r="PLI254" s="171"/>
      <c r="PLJ254" s="171"/>
      <c r="PLK254" s="171"/>
      <c r="PLL254" s="171"/>
      <c r="PLM254" s="171"/>
      <c r="PLN254" s="171"/>
      <c r="PLO254" s="171"/>
      <c r="PLP254" s="171"/>
      <c r="PLQ254" s="171"/>
      <c r="PLR254" s="171"/>
      <c r="PLS254" s="171"/>
      <c r="PLT254" s="171"/>
      <c r="PLU254" s="171"/>
      <c r="PLV254" s="171"/>
      <c r="PLW254" s="171"/>
      <c r="PLX254" s="171"/>
      <c r="PLY254" s="171"/>
      <c r="PLZ254" s="171"/>
      <c r="PMA254" s="171"/>
      <c r="PMB254" s="171"/>
      <c r="PMC254" s="171"/>
      <c r="PMD254" s="171"/>
      <c r="PME254" s="171"/>
      <c r="PMF254" s="171"/>
      <c r="PMG254" s="171"/>
      <c r="PMH254" s="171"/>
      <c r="PMI254" s="171"/>
      <c r="PMJ254" s="171"/>
      <c r="PMK254" s="171"/>
      <c r="PML254" s="171"/>
      <c r="PMM254" s="171"/>
      <c r="PMN254" s="171"/>
      <c r="PMO254" s="171"/>
      <c r="PMP254" s="171"/>
      <c r="PMQ254" s="171"/>
      <c r="PMR254" s="171"/>
      <c r="PMS254" s="171"/>
      <c r="PMT254" s="171"/>
      <c r="PMU254" s="171"/>
      <c r="PMV254" s="171"/>
      <c r="PMW254" s="171"/>
      <c r="PMX254" s="171"/>
      <c r="PMY254" s="171"/>
      <c r="PMZ254" s="171"/>
      <c r="PNA254" s="171"/>
      <c r="PNB254" s="171"/>
      <c r="PNC254" s="171"/>
      <c r="PND254" s="171"/>
      <c r="PNE254" s="171"/>
      <c r="PNF254" s="171"/>
      <c r="PNG254" s="171"/>
      <c r="PNH254" s="171"/>
      <c r="PNI254" s="171"/>
      <c r="PNJ254" s="171"/>
      <c r="PNK254" s="171"/>
      <c r="PNL254" s="171"/>
      <c r="PNM254" s="171"/>
      <c r="PNN254" s="171"/>
      <c r="PNO254" s="171"/>
      <c r="PNP254" s="171"/>
      <c r="PNQ254" s="171"/>
      <c r="PNR254" s="171"/>
      <c r="PNS254" s="171"/>
      <c r="PNT254" s="171"/>
      <c r="PNU254" s="171"/>
      <c r="PNV254" s="171"/>
      <c r="PNW254" s="171"/>
      <c r="PNX254" s="171"/>
      <c r="PNY254" s="171"/>
      <c r="PNZ254" s="171"/>
      <c r="POA254" s="171"/>
      <c r="POB254" s="171"/>
      <c r="POC254" s="171"/>
      <c r="POD254" s="171"/>
      <c r="POE254" s="171"/>
      <c r="POF254" s="171"/>
      <c r="POG254" s="171"/>
      <c r="POH254" s="171"/>
      <c r="POI254" s="171"/>
      <c r="POJ254" s="171"/>
      <c r="POK254" s="171"/>
      <c r="POL254" s="171"/>
      <c r="POM254" s="171"/>
      <c r="PON254" s="171"/>
      <c r="POO254" s="171"/>
      <c r="POP254" s="171"/>
      <c r="POQ254" s="171"/>
      <c r="POR254" s="171"/>
      <c r="POS254" s="171"/>
      <c r="POT254" s="171"/>
      <c r="POU254" s="171"/>
      <c r="POV254" s="171"/>
      <c r="POW254" s="171"/>
      <c r="POX254" s="171"/>
      <c r="POY254" s="171"/>
      <c r="POZ254" s="171"/>
      <c r="PPA254" s="171"/>
      <c r="PPB254" s="171"/>
      <c r="PPC254" s="171"/>
      <c r="PPD254" s="171"/>
      <c r="PPE254" s="171"/>
      <c r="PPF254" s="171"/>
      <c r="PPG254" s="171"/>
      <c r="PPH254" s="171"/>
      <c r="PPI254" s="171"/>
      <c r="PPJ254" s="171"/>
      <c r="PPK254" s="171"/>
      <c r="PPL254" s="171"/>
      <c r="PPM254" s="171"/>
      <c r="PPN254" s="171"/>
      <c r="PPO254" s="171"/>
      <c r="PPP254" s="171"/>
      <c r="PPQ254" s="171"/>
      <c r="PPR254" s="171"/>
      <c r="PPS254" s="171"/>
      <c r="PPT254" s="171"/>
      <c r="PPU254" s="171"/>
      <c r="PPV254" s="171"/>
      <c r="PPW254" s="171"/>
      <c r="PPX254" s="171"/>
      <c r="PPY254" s="171"/>
      <c r="PPZ254" s="171"/>
      <c r="PQA254" s="171"/>
      <c r="PQB254" s="171"/>
      <c r="PQC254" s="171"/>
      <c r="PQD254" s="171"/>
      <c r="PQE254" s="171"/>
      <c r="PQF254" s="171"/>
      <c r="PQG254" s="171"/>
      <c r="PQH254" s="171"/>
      <c r="PQI254" s="171"/>
      <c r="PQJ254" s="171"/>
      <c r="PQK254" s="171"/>
      <c r="PQL254" s="171"/>
      <c r="PQM254" s="171"/>
      <c r="PQN254" s="171"/>
      <c r="PQO254" s="171"/>
      <c r="PQP254" s="171"/>
      <c r="PQQ254" s="171"/>
      <c r="PQR254" s="171"/>
      <c r="PQS254" s="171"/>
      <c r="PQT254" s="171"/>
      <c r="PQU254" s="171"/>
      <c r="PQV254" s="171"/>
      <c r="PQW254" s="171"/>
      <c r="PQX254" s="171"/>
      <c r="PQY254" s="171"/>
      <c r="PQZ254" s="171"/>
      <c r="PRA254" s="171"/>
      <c r="PRB254" s="171"/>
      <c r="PRC254" s="171"/>
      <c r="PRD254" s="171"/>
      <c r="PRE254" s="171"/>
      <c r="PRF254" s="171"/>
      <c r="PRG254" s="171"/>
      <c r="PRH254" s="171"/>
      <c r="PRI254" s="171"/>
      <c r="PRJ254" s="171"/>
      <c r="PRK254" s="171"/>
      <c r="PRL254" s="171"/>
      <c r="PRM254" s="171"/>
      <c r="PRN254" s="171"/>
      <c r="PRO254" s="171"/>
      <c r="PRP254" s="171"/>
      <c r="PRQ254" s="171"/>
      <c r="PRR254" s="171"/>
      <c r="PRS254" s="171"/>
      <c r="PRT254" s="171"/>
      <c r="PRU254" s="171"/>
      <c r="PRV254" s="171"/>
      <c r="PRW254" s="171"/>
      <c r="PRX254" s="171"/>
      <c r="PRY254" s="171"/>
      <c r="PRZ254" s="171"/>
      <c r="PSA254" s="171"/>
      <c r="PSB254" s="171"/>
      <c r="PSC254" s="171"/>
      <c r="PSD254" s="171"/>
      <c r="PSE254" s="171"/>
      <c r="PSF254" s="171"/>
      <c r="PSG254" s="171"/>
      <c r="PSH254" s="171"/>
      <c r="PSI254" s="171"/>
      <c r="PSJ254" s="171"/>
      <c r="PSK254" s="171"/>
      <c r="PSL254" s="171"/>
      <c r="PSM254" s="171"/>
      <c r="PSN254" s="171"/>
      <c r="PSO254" s="171"/>
      <c r="PSP254" s="171"/>
      <c r="PSQ254" s="171"/>
      <c r="PSR254" s="171"/>
      <c r="PSS254" s="171"/>
      <c r="PST254" s="171"/>
      <c r="PSU254" s="171"/>
      <c r="PSV254" s="171"/>
      <c r="PSW254" s="171"/>
      <c r="PSX254" s="171"/>
      <c r="PSY254" s="171"/>
      <c r="PSZ254" s="171"/>
      <c r="PTA254" s="171"/>
      <c r="PTB254" s="171"/>
      <c r="PTC254" s="171"/>
      <c r="PTD254" s="171"/>
      <c r="PTE254" s="171"/>
      <c r="PTF254" s="171"/>
      <c r="PTG254" s="171"/>
      <c r="PTH254" s="171"/>
      <c r="PTI254" s="171"/>
      <c r="PTJ254" s="171"/>
      <c r="PTK254" s="171"/>
      <c r="PTL254" s="171"/>
      <c r="PTM254" s="171"/>
      <c r="PTN254" s="171"/>
      <c r="PTO254" s="171"/>
      <c r="PTP254" s="171"/>
      <c r="PTQ254" s="171"/>
      <c r="PTR254" s="171"/>
      <c r="PTS254" s="171"/>
      <c r="PTT254" s="171"/>
      <c r="PTU254" s="171"/>
      <c r="PTV254" s="171"/>
      <c r="PTW254" s="171"/>
      <c r="PTX254" s="171"/>
      <c r="PTY254" s="171"/>
      <c r="PTZ254" s="171"/>
      <c r="PUA254" s="171"/>
      <c r="PUB254" s="171"/>
      <c r="PUC254" s="171"/>
      <c r="PUD254" s="171"/>
      <c r="PUE254" s="171"/>
      <c r="PUF254" s="171"/>
      <c r="PUG254" s="171"/>
      <c r="PUH254" s="171"/>
      <c r="PUI254" s="171"/>
      <c r="PUJ254" s="171"/>
      <c r="PUK254" s="171"/>
      <c r="PUL254" s="171"/>
      <c r="PUM254" s="171"/>
      <c r="PUN254" s="171"/>
      <c r="PUO254" s="171"/>
      <c r="PUP254" s="171"/>
      <c r="PUQ254" s="171"/>
      <c r="PUR254" s="171"/>
      <c r="PUS254" s="171"/>
      <c r="PUT254" s="171"/>
      <c r="PUU254" s="171"/>
      <c r="PUV254" s="171"/>
      <c r="PUW254" s="171"/>
      <c r="PUX254" s="171"/>
      <c r="PUY254" s="171"/>
      <c r="PUZ254" s="171"/>
      <c r="PVA254" s="171"/>
      <c r="PVB254" s="171"/>
      <c r="PVC254" s="171"/>
      <c r="PVD254" s="171"/>
      <c r="PVE254" s="171"/>
      <c r="PVF254" s="171"/>
      <c r="PVG254" s="171"/>
      <c r="PVH254" s="171"/>
      <c r="PVI254" s="171"/>
      <c r="PVJ254" s="171"/>
      <c r="PVK254" s="171"/>
      <c r="PVL254" s="171"/>
      <c r="PVM254" s="171"/>
      <c r="PVN254" s="171"/>
      <c r="PVO254" s="171"/>
      <c r="PVP254" s="171"/>
      <c r="PVQ254" s="171"/>
      <c r="PVR254" s="171"/>
      <c r="PVS254" s="171"/>
      <c r="PVT254" s="171"/>
      <c r="PVU254" s="171"/>
      <c r="PVV254" s="171"/>
      <c r="PVW254" s="171"/>
      <c r="PVX254" s="171"/>
      <c r="PVY254" s="171"/>
      <c r="PVZ254" s="171"/>
      <c r="PWA254" s="171"/>
      <c r="PWB254" s="171"/>
      <c r="PWC254" s="171"/>
      <c r="PWD254" s="171"/>
      <c r="PWE254" s="171"/>
      <c r="PWF254" s="171"/>
      <c r="PWG254" s="171"/>
      <c r="PWH254" s="171"/>
      <c r="PWI254" s="171"/>
      <c r="PWJ254" s="171"/>
      <c r="PWK254" s="171"/>
      <c r="PWL254" s="171"/>
      <c r="PWM254" s="171"/>
      <c r="PWN254" s="171"/>
      <c r="PWO254" s="171"/>
      <c r="PWP254" s="171"/>
      <c r="PWQ254" s="171"/>
      <c r="PWR254" s="171"/>
      <c r="PWS254" s="171"/>
      <c r="PWT254" s="171"/>
      <c r="PWU254" s="171"/>
      <c r="PWV254" s="171"/>
      <c r="PWW254" s="171"/>
      <c r="PWX254" s="171"/>
      <c r="PWY254" s="171"/>
      <c r="PWZ254" s="171"/>
      <c r="PXA254" s="171"/>
      <c r="PXB254" s="171"/>
      <c r="PXC254" s="171"/>
      <c r="PXD254" s="171"/>
      <c r="PXE254" s="171"/>
      <c r="PXF254" s="171"/>
      <c r="PXG254" s="171"/>
      <c r="PXH254" s="171"/>
      <c r="PXI254" s="171"/>
      <c r="PXJ254" s="171"/>
      <c r="PXK254" s="171"/>
      <c r="PXL254" s="171"/>
      <c r="PXM254" s="171"/>
      <c r="PXN254" s="171"/>
      <c r="PXO254" s="171"/>
      <c r="PXP254" s="171"/>
      <c r="PXQ254" s="171"/>
      <c r="PXR254" s="171"/>
      <c r="PXS254" s="171"/>
      <c r="PXT254" s="171"/>
      <c r="PXU254" s="171"/>
      <c r="PXV254" s="171"/>
      <c r="PXW254" s="171"/>
      <c r="PXX254" s="171"/>
      <c r="PXY254" s="171"/>
      <c r="PXZ254" s="171"/>
      <c r="PYA254" s="171"/>
      <c r="PYB254" s="171"/>
      <c r="PYC254" s="171"/>
      <c r="PYD254" s="171"/>
      <c r="PYE254" s="171"/>
      <c r="PYF254" s="171"/>
      <c r="PYG254" s="171"/>
      <c r="PYH254" s="171"/>
      <c r="PYI254" s="171"/>
      <c r="PYJ254" s="171"/>
      <c r="PYK254" s="171"/>
      <c r="PYL254" s="171"/>
      <c r="PYM254" s="171"/>
      <c r="PYN254" s="171"/>
      <c r="PYO254" s="171"/>
      <c r="PYP254" s="171"/>
      <c r="PYQ254" s="171"/>
      <c r="PYR254" s="171"/>
      <c r="PYS254" s="171"/>
      <c r="PYT254" s="171"/>
      <c r="PYU254" s="171"/>
      <c r="PYV254" s="171"/>
      <c r="PYW254" s="171"/>
      <c r="PYX254" s="171"/>
      <c r="PYY254" s="171"/>
      <c r="PYZ254" s="171"/>
      <c r="PZA254" s="171"/>
      <c r="PZB254" s="171"/>
      <c r="PZC254" s="171"/>
      <c r="PZD254" s="171"/>
      <c r="PZE254" s="171"/>
      <c r="PZF254" s="171"/>
      <c r="PZG254" s="171"/>
      <c r="PZH254" s="171"/>
      <c r="PZI254" s="171"/>
      <c r="PZJ254" s="171"/>
      <c r="PZK254" s="171"/>
      <c r="PZL254" s="171"/>
      <c r="PZM254" s="171"/>
      <c r="PZN254" s="171"/>
      <c r="PZO254" s="171"/>
      <c r="PZP254" s="171"/>
      <c r="PZQ254" s="171"/>
      <c r="PZR254" s="171"/>
      <c r="PZS254" s="171"/>
      <c r="PZT254" s="171"/>
      <c r="PZU254" s="171"/>
      <c r="PZV254" s="171"/>
      <c r="PZW254" s="171"/>
      <c r="PZX254" s="171"/>
      <c r="PZY254" s="171"/>
      <c r="PZZ254" s="171"/>
      <c r="QAA254" s="171"/>
      <c r="QAB254" s="171"/>
      <c r="QAC254" s="171"/>
      <c r="QAD254" s="171"/>
      <c r="QAE254" s="171"/>
      <c r="QAF254" s="171"/>
      <c r="QAG254" s="171"/>
      <c r="QAH254" s="171"/>
      <c r="QAI254" s="171"/>
      <c r="QAJ254" s="171"/>
      <c r="QAK254" s="171"/>
      <c r="QAL254" s="171"/>
      <c r="QAM254" s="171"/>
      <c r="QAN254" s="171"/>
      <c r="QAO254" s="171"/>
      <c r="QAP254" s="171"/>
      <c r="QAQ254" s="171"/>
      <c r="QAR254" s="171"/>
      <c r="QAS254" s="171"/>
      <c r="QAT254" s="171"/>
      <c r="QAU254" s="171"/>
      <c r="QAV254" s="171"/>
      <c r="QAW254" s="171"/>
      <c r="QAX254" s="171"/>
      <c r="QAY254" s="171"/>
      <c r="QAZ254" s="171"/>
      <c r="QBA254" s="171"/>
      <c r="QBB254" s="171"/>
      <c r="QBC254" s="171"/>
      <c r="QBD254" s="171"/>
      <c r="QBE254" s="171"/>
      <c r="QBF254" s="171"/>
      <c r="QBG254" s="171"/>
      <c r="QBH254" s="171"/>
      <c r="QBI254" s="171"/>
      <c r="QBJ254" s="171"/>
      <c r="QBK254" s="171"/>
      <c r="QBL254" s="171"/>
      <c r="QBM254" s="171"/>
      <c r="QBN254" s="171"/>
      <c r="QBO254" s="171"/>
      <c r="QBP254" s="171"/>
      <c r="QBQ254" s="171"/>
      <c r="QBR254" s="171"/>
      <c r="QBS254" s="171"/>
      <c r="QBT254" s="171"/>
      <c r="QBU254" s="171"/>
      <c r="QBV254" s="171"/>
      <c r="QBW254" s="171"/>
      <c r="QBX254" s="171"/>
      <c r="QBY254" s="171"/>
      <c r="QBZ254" s="171"/>
      <c r="QCA254" s="171"/>
      <c r="QCB254" s="171"/>
      <c r="QCC254" s="171"/>
      <c r="QCD254" s="171"/>
      <c r="QCE254" s="171"/>
      <c r="QCF254" s="171"/>
      <c r="QCG254" s="171"/>
      <c r="QCH254" s="171"/>
      <c r="QCI254" s="171"/>
      <c r="QCJ254" s="171"/>
      <c r="QCK254" s="171"/>
      <c r="QCL254" s="171"/>
      <c r="QCM254" s="171"/>
      <c r="QCN254" s="171"/>
      <c r="QCO254" s="171"/>
      <c r="QCP254" s="171"/>
      <c r="QCQ254" s="171"/>
      <c r="QCR254" s="171"/>
      <c r="QCS254" s="171"/>
      <c r="QCT254" s="171"/>
      <c r="QCU254" s="171"/>
      <c r="QCV254" s="171"/>
      <c r="QCW254" s="171"/>
      <c r="QCX254" s="171"/>
      <c r="QCY254" s="171"/>
      <c r="QCZ254" s="171"/>
      <c r="QDA254" s="171"/>
      <c r="QDB254" s="171"/>
      <c r="QDC254" s="171"/>
      <c r="QDD254" s="171"/>
      <c r="QDE254" s="171"/>
      <c r="QDF254" s="171"/>
      <c r="QDG254" s="171"/>
      <c r="QDH254" s="171"/>
      <c r="QDI254" s="171"/>
      <c r="QDJ254" s="171"/>
      <c r="QDK254" s="171"/>
      <c r="QDL254" s="171"/>
      <c r="QDM254" s="171"/>
      <c r="QDN254" s="171"/>
      <c r="QDO254" s="171"/>
      <c r="QDP254" s="171"/>
      <c r="QDQ254" s="171"/>
      <c r="QDR254" s="171"/>
      <c r="QDS254" s="171"/>
      <c r="QDT254" s="171"/>
      <c r="QDU254" s="171"/>
      <c r="QDV254" s="171"/>
      <c r="QDW254" s="171"/>
      <c r="QDX254" s="171"/>
      <c r="QDY254" s="171"/>
      <c r="QDZ254" s="171"/>
      <c r="QEA254" s="171"/>
      <c r="QEB254" s="171"/>
      <c r="QEC254" s="171"/>
      <c r="QED254" s="171"/>
      <c r="QEE254" s="171"/>
      <c r="QEF254" s="171"/>
      <c r="QEG254" s="171"/>
      <c r="QEH254" s="171"/>
      <c r="QEI254" s="171"/>
      <c r="QEJ254" s="171"/>
      <c r="QEK254" s="171"/>
      <c r="QEL254" s="171"/>
      <c r="QEM254" s="171"/>
      <c r="QEN254" s="171"/>
      <c r="QEO254" s="171"/>
      <c r="QEP254" s="171"/>
      <c r="QEQ254" s="171"/>
      <c r="QER254" s="171"/>
      <c r="QES254" s="171"/>
      <c r="QET254" s="171"/>
      <c r="QEU254" s="171"/>
      <c r="QEV254" s="171"/>
      <c r="QEW254" s="171"/>
      <c r="QEX254" s="171"/>
      <c r="QEY254" s="171"/>
      <c r="QEZ254" s="171"/>
      <c r="QFA254" s="171"/>
      <c r="QFB254" s="171"/>
      <c r="QFC254" s="171"/>
      <c r="QFD254" s="171"/>
      <c r="QFE254" s="171"/>
      <c r="QFF254" s="171"/>
      <c r="QFG254" s="171"/>
      <c r="QFH254" s="171"/>
      <c r="QFI254" s="171"/>
      <c r="QFJ254" s="171"/>
      <c r="QFK254" s="171"/>
      <c r="QFL254" s="171"/>
      <c r="QFM254" s="171"/>
      <c r="QFN254" s="171"/>
      <c r="QFO254" s="171"/>
      <c r="QFP254" s="171"/>
      <c r="QFQ254" s="171"/>
      <c r="QFR254" s="171"/>
      <c r="QFS254" s="171"/>
      <c r="QFT254" s="171"/>
      <c r="QFU254" s="171"/>
      <c r="QFV254" s="171"/>
      <c r="QFW254" s="171"/>
      <c r="QFX254" s="171"/>
      <c r="QFY254" s="171"/>
      <c r="QFZ254" s="171"/>
      <c r="QGA254" s="171"/>
      <c r="QGB254" s="171"/>
      <c r="QGC254" s="171"/>
      <c r="QGD254" s="171"/>
      <c r="QGE254" s="171"/>
      <c r="QGF254" s="171"/>
      <c r="QGG254" s="171"/>
      <c r="QGH254" s="171"/>
      <c r="QGI254" s="171"/>
      <c r="QGJ254" s="171"/>
      <c r="QGK254" s="171"/>
      <c r="QGL254" s="171"/>
      <c r="QGM254" s="171"/>
      <c r="QGN254" s="171"/>
      <c r="QGO254" s="171"/>
      <c r="QGP254" s="171"/>
      <c r="QGQ254" s="171"/>
      <c r="QGR254" s="171"/>
      <c r="QGS254" s="171"/>
      <c r="QGT254" s="171"/>
      <c r="QGU254" s="171"/>
      <c r="QGV254" s="171"/>
      <c r="QGW254" s="171"/>
      <c r="QGX254" s="171"/>
      <c r="QGY254" s="171"/>
      <c r="QGZ254" s="171"/>
      <c r="QHA254" s="171"/>
      <c r="QHB254" s="171"/>
      <c r="QHC254" s="171"/>
      <c r="QHD254" s="171"/>
      <c r="QHE254" s="171"/>
      <c r="QHF254" s="171"/>
      <c r="QHG254" s="171"/>
      <c r="QHH254" s="171"/>
      <c r="QHI254" s="171"/>
      <c r="QHJ254" s="171"/>
      <c r="QHK254" s="171"/>
      <c r="QHL254" s="171"/>
      <c r="QHM254" s="171"/>
      <c r="QHN254" s="171"/>
      <c r="QHO254" s="171"/>
      <c r="QHP254" s="171"/>
      <c r="QHQ254" s="171"/>
      <c r="QHR254" s="171"/>
      <c r="QHS254" s="171"/>
      <c r="QHT254" s="171"/>
      <c r="QHU254" s="171"/>
      <c r="QHV254" s="171"/>
      <c r="QHW254" s="171"/>
      <c r="QHX254" s="171"/>
      <c r="QHY254" s="171"/>
      <c r="QHZ254" s="171"/>
      <c r="QIA254" s="171"/>
      <c r="QIB254" s="171"/>
      <c r="QIC254" s="171"/>
      <c r="QID254" s="171"/>
      <c r="QIE254" s="171"/>
      <c r="QIF254" s="171"/>
      <c r="QIG254" s="171"/>
      <c r="QIH254" s="171"/>
      <c r="QII254" s="171"/>
      <c r="QIJ254" s="171"/>
      <c r="QIK254" s="171"/>
      <c r="QIL254" s="171"/>
      <c r="QIM254" s="171"/>
      <c r="QIN254" s="171"/>
      <c r="QIO254" s="171"/>
      <c r="QIP254" s="171"/>
      <c r="QIQ254" s="171"/>
      <c r="QIR254" s="171"/>
      <c r="QIS254" s="171"/>
      <c r="QIT254" s="171"/>
      <c r="QIU254" s="171"/>
      <c r="QIV254" s="171"/>
      <c r="QIW254" s="171"/>
      <c r="QIX254" s="171"/>
      <c r="QIY254" s="171"/>
      <c r="QIZ254" s="171"/>
      <c r="QJA254" s="171"/>
      <c r="QJB254" s="171"/>
      <c r="QJC254" s="171"/>
      <c r="QJD254" s="171"/>
      <c r="QJE254" s="171"/>
      <c r="QJF254" s="171"/>
      <c r="QJG254" s="171"/>
      <c r="QJH254" s="171"/>
      <c r="QJI254" s="171"/>
      <c r="QJJ254" s="171"/>
      <c r="QJK254" s="171"/>
      <c r="QJL254" s="171"/>
      <c r="QJM254" s="171"/>
      <c r="QJN254" s="171"/>
      <c r="QJO254" s="171"/>
      <c r="QJP254" s="171"/>
      <c r="QJQ254" s="171"/>
      <c r="QJR254" s="171"/>
      <c r="QJS254" s="171"/>
      <c r="QJT254" s="171"/>
      <c r="QJU254" s="171"/>
      <c r="QJV254" s="171"/>
      <c r="QJW254" s="171"/>
      <c r="QJX254" s="171"/>
      <c r="QJY254" s="171"/>
      <c r="QJZ254" s="171"/>
      <c r="QKA254" s="171"/>
      <c r="QKB254" s="171"/>
      <c r="QKC254" s="171"/>
      <c r="QKD254" s="171"/>
      <c r="QKE254" s="171"/>
      <c r="QKF254" s="171"/>
      <c r="QKG254" s="171"/>
      <c r="QKH254" s="171"/>
      <c r="QKI254" s="171"/>
      <c r="QKJ254" s="171"/>
      <c r="QKK254" s="171"/>
      <c r="QKL254" s="171"/>
      <c r="QKM254" s="171"/>
      <c r="QKN254" s="171"/>
      <c r="QKO254" s="171"/>
      <c r="QKP254" s="171"/>
      <c r="QKQ254" s="171"/>
      <c r="QKR254" s="171"/>
      <c r="QKS254" s="171"/>
      <c r="QKT254" s="171"/>
      <c r="QKU254" s="171"/>
      <c r="QKV254" s="171"/>
      <c r="QKW254" s="171"/>
      <c r="QKX254" s="171"/>
      <c r="QKY254" s="171"/>
      <c r="QKZ254" s="171"/>
      <c r="QLA254" s="171"/>
      <c r="QLB254" s="171"/>
      <c r="QLC254" s="171"/>
      <c r="QLD254" s="171"/>
      <c r="QLE254" s="171"/>
      <c r="QLF254" s="171"/>
      <c r="QLG254" s="171"/>
      <c r="QLH254" s="171"/>
      <c r="QLI254" s="171"/>
      <c r="QLJ254" s="171"/>
      <c r="QLK254" s="171"/>
      <c r="QLL254" s="171"/>
      <c r="QLM254" s="171"/>
      <c r="QLN254" s="171"/>
      <c r="QLO254" s="171"/>
      <c r="QLP254" s="171"/>
      <c r="QLQ254" s="171"/>
      <c r="QLR254" s="171"/>
      <c r="QLS254" s="171"/>
      <c r="QLT254" s="171"/>
      <c r="QLU254" s="171"/>
      <c r="QLV254" s="171"/>
      <c r="QLW254" s="171"/>
      <c r="QLX254" s="171"/>
      <c r="QLY254" s="171"/>
      <c r="QLZ254" s="171"/>
      <c r="QMA254" s="171"/>
      <c r="QMB254" s="171"/>
      <c r="QMC254" s="171"/>
      <c r="QMD254" s="171"/>
      <c r="QME254" s="171"/>
      <c r="QMF254" s="171"/>
      <c r="QMG254" s="171"/>
      <c r="QMH254" s="171"/>
      <c r="QMI254" s="171"/>
      <c r="QMJ254" s="171"/>
      <c r="QMK254" s="171"/>
      <c r="QML254" s="171"/>
      <c r="QMM254" s="171"/>
      <c r="QMN254" s="171"/>
      <c r="QMO254" s="171"/>
      <c r="QMP254" s="171"/>
      <c r="QMQ254" s="171"/>
      <c r="QMR254" s="171"/>
      <c r="QMS254" s="171"/>
      <c r="QMT254" s="171"/>
      <c r="QMU254" s="171"/>
      <c r="QMV254" s="171"/>
      <c r="QMW254" s="171"/>
      <c r="QMX254" s="171"/>
      <c r="QMY254" s="171"/>
      <c r="QMZ254" s="171"/>
      <c r="QNA254" s="171"/>
      <c r="QNB254" s="171"/>
      <c r="QNC254" s="171"/>
      <c r="QND254" s="171"/>
      <c r="QNE254" s="171"/>
      <c r="QNF254" s="171"/>
      <c r="QNG254" s="171"/>
      <c r="QNH254" s="171"/>
      <c r="QNI254" s="171"/>
      <c r="QNJ254" s="171"/>
      <c r="QNK254" s="171"/>
      <c r="QNL254" s="171"/>
      <c r="QNM254" s="171"/>
      <c r="QNN254" s="171"/>
      <c r="QNO254" s="171"/>
      <c r="QNP254" s="171"/>
      <c r="QNQ254" s="171"/>
      <c r="QNR254" s="171"/>
      <c r="QNS254" s="171"/>
      <c r="QNT254" s="171"/>
      <c r="QNU254" s="171"/>
      <c r="QNV254" s="171"/>
      <c r="QNW254" s="171"/>
      <c r="QNX254" s="171"/>
      <c r="QNY254" s="171"/>
      <c r="QNZ254" s="171"/>
      <c r="QOA254" s="171"/>
      <c r="QOB254" s="171"/>
      <c r="QOC254" s="171"/>
      <c r="QOD254" s="171"/>
      <c r="QOE254" s="171"/>
      <c r="QOF254" s="171"/>
      <c r="QOG254" s="171"/>
      <c r="QOH254" s="171"/>
      <c r="QOI254" s="171"/>
      <c r="QOJ254" s="171"/>
      <c r="QOK254" s="171"/>
      <c r="QOL254" s="171"/>
      <c r="QOM254" s="171"/>
      <c r="QON254" s="171"/>
      <c r="QOO254" s="171"/>
      <c r="QOP254" s="171"/>
      <c r="QOQ254" s="171"/>
      <c r="QOR254" s="171"/>
      <c r="QOS254" s="171"/>
      <c r="QOT254" s="171"/>
      <c r="QOU254" s="171"/>
      <c r="QOV254" s="171"/>
      <c r="QOW254" s="171"/>
      <c r="QOX254" s="171"/>
      <c r="QOY254" s="171"/>
      <c r="QOZ254" s="171"/>
      <c r="QPA254" s="171"/>
      <c r="QPB254" s="171"/>
      <c r="QPC254" s="171"/>
      <c r="QPD254" s="171"/>
      <c r="QPE254" s="171"/>
      <c r="QPF254" s="171"/>
      <c r="QPG254" s="171"/>
      <c r="QPH254" s="171"/>
      <c r="QPI254" s="171"/>
      <c r="QPJ254" s="171"/>
      <c r="QPK254" s="171"/>
      <c r="QPL254" s="171"/>
      <c r="QPM254" s="171"/>
      <c r="QPN254" s="171"/>
      <c r="QPO254" s="171"/>
      <c r="QPP254" s="171"/>
      <c r="QPQ254" s="171"/>
      <c r="QPR254" s="171"/>
      <c r="QPS254" s="171"/>
      <c r="QPT254" s="171"/>
      <c r="QPU254" s="171"/>
      <c r="QPV254" s="171"/>
      <c r="QPW254" s="171"/>
      <c r="QPX254" s="171"/>
      <c r="QPY254" s="171"/>
      <c r="QPZ254" s="171"/>
      <c r="QQA254" s="171"/>
      <c r="QQB254" s="171"/>
      <c r="QQC254" s="171"/>
      <c r="QQD254" s="171"/>
      <c r="QQE254" s="171"/>
      <c r="QQF254" s="171"/>
      <c r="QQG254" s="171"/>
      <c r="QQH254" s="171"/>
      <c r="QQI254" s="171"/>
      <c r="QQJ254" s="171"/>
      <c r="QQK254" s="171"/>
      <c r="QQL254" s="171"/>
      <c r="QQM254" s="171"/>
      <c r="QQN254" s="171"/>
      <c r="QQO254" s="171"/>
      <c r="QQP254" s="171"/>
      <c r="QQQ254" s="171"/>
      <c r="QQR254" s="171"/>
      <c r="QQS254" s="171"/>
      <c r="QQT254" s="171"/>
      <c r="QQU254" s="171"/>
      <c r="QQV254" s="171"/>
      <c r="QQW254" s="171"/>
      <c r="QQX254" s="171"/>
      <c r="QQY254" s="171"/>
      <c r="QQZ254" s="171"/>
      <c r="QRA254" s="171"/>
      <c r="QRB254" s="171"/>
      <c r="QRC254" s="171"/>
      <c r="QRD254" s="171"/>
      <c r="QRE254" s="171"/>
      <c r="QRF254" s="171"/>
      <c r="QRG254" s="171"/>
      <c r="QRH254" s="171"/>
      <c r="QRI254" s="171"/>
      <c r="QRJ254" s="171"/>
      <c r="QRK254" s="171"/>
      <c r="QRL254" s="171"/>
      <c r="QRM254" s="171"/>
      <c r="QRN254" s="171"/>
      <c r="QRO254" s="171"/>
      <c r="QRP254" s="171"/>
      <c r="QRQ254" s="171"/>
      <c r="QRR254" s="171"/>
      <c r="QRS254" s="171"/>
      <c r="QRT254" s="171"/>
      <c r="QRU254" s="171"/>
      <c r="QRV254" s="171"/>
      <c r="QRW254" s="171"/>
      <c r="QRX254" s="171"/>
      <c r="QRY254" s="171"/>
      <c r="QRZ254" s="171"/>
      <c r="QSA254" s="171"/>
      <c r="QSB254" s="171"/>
      <c r="QSC254" s="171"/>
      <c r="QSD254" s="171"/>
      <c r="QSE254" s="171"/>
      <c r="QSF254" s="171"/>
      <c r="QSG254" s="171"/>
      <c r="QSH254" s="171"/>
      <c r="QSI254" s="171"/>
      <c r="QSJ254" s="171"/>
      <c r="QSK254" s="171"/>
      <c r="QSL254" s="171"/>
      <c r="QSM254" s="171"/>
      <c r="QSN254" s="171"/>
      <c r="QSO254" s="171"/>
      <c r="QSP254" s="171"/>
      <c r="QSQ254" s="171"/>
      <c r="QSR254" s="171"/>
      <c r="QSS254" s="171"/>
      <c r="QST254" s="171"/>
      <c r="QSU254" s="171"/>
      <c r="QSV254" s="171"/>
      <c r="QSW254" s="171"/>
      <c r="QSX254" s="171"/>
      <c r="QSY254" s="171"/>
      <c r="QSZ254" s="171"/>
      <c r="QTA254" s="171"/>
      <c r="QTB254" s="171"/>
      <c r="QTC254" s="171"/>
      <c r="QTD254" s="171"/>
      <c r="QTE254" s="171"/>
      <c r="QTF254" s="171"/>
      <c r="QTG254" s="171"/>
      <c r="QTH254" s="171"/>
      <c r="QTI254" s="171"/>
      <c r="QTJ254" s="171"/>
      <c r="QTK254" s="171"/>
      <c r="QTL254" s="171"/>
      <c r="QTM254" s="171"/>
      <c r="QTN254" s="171"/>
      <c r="QTO254" s="171"/>
      <c r="QTP254" s="171"/>
      <c r="QTQ254" s="171"/>
      <c r="QTR254" s="171"/>
      <c r="QTS254" s="171"/>
      <c r="QTT254" s="171"/>
      <c r="QTU254" s="171"/>
      <c r="QTV254" s="171"/>
      <c r="QTW254" s="171"/>
      <c r="QTX254" s="171"/>
      <c r="QTY254" s="171"/>
      <c r="QTZ254" s="171"/>
      <c r="QUA254" s="171"/>
      <c r="QUB254" s="171"/>
      <c r="QUC254" s="171"/>
      <c r="QUD254" s="171"/>
      <c r="QUE254" s="171"/>
      <c r="QUF254" s="171"/>
      <c r="QUG254" s="171"/>
      <c r="QUH254" s="171"/>
      <c r="QUI254" s="171"/>
      <c r="QUJ254" s="171"/>
      <c r="QUK254" s="171"/>
      <c r="QUL254" s="171"/>
      <c r="QUM254" s="171"/>
      <c r="QUN254" s="171"/>
      <c r="QUO254" s="171"/>
      <c r="QUP254" s="171"/>
      <c r="QUQ254" s="171"/>
      <c r="QUR254" s="171"/>
      <c r="QUS254" s="171"/>
      <c r="QUT254" s="171"/>
      <c r="QUU254" s="171"/>
      <c r="QUV254" s="171"/>
      <c r="QUW254" s="171"/>
      <c r="QUX254" s="171"/>
      <c r="QUY254" s="171"/>
      <c r="QUZ254" s="171"/>
      <c r="QVA254" s="171"/>
      <c r="QVB254" s="171"/>
      <c r="QVC254" s="171"/>
      <c r="QVD254" s="171"/>
      <c r="QVE254" s="171"/>
      <c r="QVF254" s="171"/>
      <c r="QVG254" s="171"/>
      <c r="QVH254" s="171"/>
      <c r="QVI254" s="171"/>
      <c r="QVJ254" s="171"/>
      <c r="QVK254" s="171"/>
      <c r="QVL254" s="171"/>
      <c r="QVM254" s="171"/>
      <c r="QVN254" s="171"/>
      <c r="QVO254" s="171"/>
      <c r="QVP254" s="171"/>
      <c r="QVQ254" s="171"/>
      <c r="QVR254" s="171"/>
      <c r="QVS254" s="171"/>
      <c r="QVT254" s="171"/>
      <c r="QVU254" s="171"/>
      <c r="QVV254" s="171"/>
      <c r="QVW254" s="171"/>
      <c r="QVX254" s="171"/>
      <c r="QVY254" s="171"/>
      <c r="QVZ254" s="171"/>
      <c r="QWA254" s="171"/>
      <c r="QWB254" s="171"/>
      <c r="QWC254" s="171"/>
      <c r="QWD254" s="171"/>
      <c r="QWE254" s="171"/>
      <c r="QWF254" s="171"/>
      <c r="QWG254" s="171"/>
      <c r="QWH254" s="171"/>
      <c r="QWI254" s="171"/>
      <c r="QWJ254" s="171"/>
      <c r="QWK254" s="171"/>
      <c r="QWL254" s="171"/>
      <c r="QWM254" s="171"/>
      <c r="QWN254" s="171"/>
      <c r="QWO254" s="171"/>
      <c r="QWP254" s="171"/>
      <c r="QWQ254" s="171"/>
      <c r="QWR254" s="171"/>
      <c r="QWS254" s="171"/>
      <c r="QWT254" s="171"/>
      <c r="QWU254" s="171"/>
      <c r="QWV254" s="171"/>
      <c r="QWW254" s="171"/>
      <c r="QWX254" s="171"/>
      <c r="QWY254" s="171"/>
      <c r="QWZ254" s="171"/>
      <c r="QXA254" s="171"/>
      <c r="QXB254" s="171"/>
      <c r="QXC254" s="171"/>
      <c r="QXD254" s="171"/>
      <c r="QXE254" s="171"/>
      <c r="QXF254" s="171"/>
      <c r="QXG254" s="171"/>
      <c r="QXH254" s="171"/>
      <c r="QXI254" s="171"/>
      <c r="QXJ254" s="171"/>
      <c r="QXK254" s="171"/>
      <c r="QXL254" s="171"/>
      <c r="QXM254" s="171"/>
      <c r="QXN254" s="171"/>
      <c r="QXO254" s="171"/>
      <c r="QXP254" s="171"/>
      <c r="QXQ254" s="171"/>
      <c r="QXR254" s="171"/>
      <c r="QXS254" s="171"/>
      <c r="QXT254" s="171"/>
      <c r="QXU254" s="171"/>
      <c r="QXV254" s="171"/>
      <c r="QXW254" s="171"/>
      <c r="QXX254" s="171"/>
      <c r="QXY254" s="171"/>
      <c r="QXZ254" s="171"/>
      <c r="QYA254" s="171"/>
      <c r="QYB254" s="171"/>
      <c r="QYC254" s="171"/>
      <c r="QYD254" s="171"/>
      <c r="QYE254" s="171"/>
      <c r="QYF254" s="171"/>
      <c r="QYG254" s="171"/>
      <c r="QYH254" s="171"/>
      <c r="QYI254" s="171"/>
      <c r="QYJ254" s="171"/>
      <c r="QYK254" s="171"/>
      <c r="QYL254" s="171"/>
      <c r="QYM254" s="171"/>
      <c r="QYN254" s="171"/>
      <c r="QYO254" s="171"/>
      <c r="QYP254" s="171"/>
      <c r="QYQ254" s="171"/>
      <c r="QYR254" s="171"/>
      <c r="QYS254" s="171"/>
      <c r="QYT254" s="171"/>
      <c r="QYU254" s="171"/>
      <c r="QYV254" s="171"/>
      <c r="QYW254" s="171"/>
      <c r="QYX254" s="171"/>
      <c r="QYY254" s="171"/>
      <c r="QYZ254" s="171"/>
      <c r="QZA254" s="171"/>
      <c r="QZB254" s="171"/>
      <c r="QZC254" s="171"/>
      <c r="QZD254" s="171"/>
      <c r="QZE254" s="171"/>
      <c r="QZF254" s="171"/>
      <c r="QZG254" s="171"/>
      <c r="QZH254" s="171"/>
      <c r="QZI254" s="171"/>
      <c r="QZJ254" s="171"/>
      <c r="QZK254" s="171"/>
      <c r="QZL254" s="171"/>
      <c r="QZM254" s="171"/>
      <c r="QZN254" s="171"/>
      <c r="QZO254" s="171"/>
      <c r="QZP254" s="171"/>
      <c r="QZQ254" s="171"/>
      <c r="QZR254" s="171"/>
      <c r="QZS254" s="171"/>
      <c r="QZT254" s="171"/>
      <c r="QZU254" s="171"/>
      <c r="QZV254" s="171"/>
      <c r="QZW254" s="171"/>
      <c r="QZX254" s="171"/>
      <c r="QZY254" s="171"/>
      <c r="QZZ254" s="171"/>
      <c r="RAA254" s="171"/>
      <c r="RAB254" s="171"/>
      <c r="RAC254" s="171"/>
      <c r="RAD254" s="171"/>
      <c r="RAE254" s="171"/>
      <c r="RAF254" s="171"/>
      <c r="RAG254" s="171"/>
      <c r="RAH254" s="171"/>
      <c r="RAI254" s="171"/>
      <c r="RAJ254" s="171"/>
      <c r="RAK254" s="171"/>
      <c r="RAL254" s="171"/>
      <c r="RAM254" s="171"/>
      <c r="RAN254" s="171"/>
      <c r="RAO254" s="171"/>
      <c r="RAP254" s="171"/>
      <c r="RAQ254" s="171"/>
      <c r="RAR254" s="171"/>
      <c r="RAS254" s="171"/>
      <c r="RAT254" s="171"/>
      <c r="RAU254" s="171"/>
      <c r="RAV254" s="171"/>
      <c r="RAW254" s="171"/>
      <c r="RAX254" s="171"/>
      <c r="RAY254" s="171"/>
      <c r="RAZ254" s="171"/>
      <c r="RBA254" s="171"/>
      <c r="RBB254" s="171"/>
      <c r="RBC254" s="171"/>
      <c r="RBD254" s="171"/>
      <c r="RBE254" s="171"/>
      <c r="RBF254" s="171"/>
      <c r="RBG254" s="171"/>
      <c r="RBH254" s="171"/>
      <c r="RBI254" s="171"/>
      <c r="RBJ254" s="171"/>
      <c r="RBK254" s="171"/>
      <c r="RBL254" s="171"/>
      <c r="RBM254" s="171"/>
      <c r="RBN254" s="171"/>
      <c r="RBO254" s="171"/>
      <c r="RBP254" s="171"/>
      <c r="RBQ254" s="171"/>
      <c r="RBR254" s="171"/>
      <c r="RBS254" s="171"/>
      <c r="RBT254" s="171"/>
      <c r="RBU254" s="171"/>
      <c r="RBV254" s="171"/>
      <c r="RBW254" s="171"/>
      <c r="RBX254" s="171"/>
      <c r="RBY254" s="171"/>
      <c r="RBZ254" s="171"/>
      <c r="RCA254" s="171"/>
      <c r="RCB254" s="171"/>
      <c r="RCC254" s="171"/>
      <c r="RCD254" s="171"/>
      <c r="RCE254" s="171"/>
      <c r="RCF254" s="171"/>
      <c r="RCG254" s="171"/>
      <c r="RCH254" s="171"/>
      <c r="RCI254" s="171"/>
      <c r="RCJ254" s="171"/>
      <c r="RCK254" s="171"/>
      <c r="RCL254" s="171"/>
      <c r="RCM254" s="171"/>
      <c r="RCN254" s="171"/>
      <c r="RCO254" s="171"/>
      <c r="RCP254" s="171"/>
      <c r="RCQ254" s="171"/>
      <c r="RCR254" s="171"/>
      <c r="RCS254" s="171"/>
      <c r="RCT254" s="171"/>
      <c r="RCU254" s="171"/>
      <c r="RCV254" s="171"/>
      <c r="RCW254" s="171"/>
      <c r="RCX254" s="171"/>
      <c r="RCY254" s="171"/>
      <c r="RCZ254" s="171"/>
      <c r="RDA254" s="171"/>
      <c r="RDB254" s="171"/>
      <c r="RDC254" s="171"/>
      <c r="RDD254" s="171"/>
      <c r="RDE254" s="171"/>
      <c r="RDF254" s="171"/>
      <c r="RDG254" s="171"/>
      <c r="RDH254" s="171"/>
      <c r="RDI254" s="171"/>
      <c r="RDJ254" s="171"/>
      <c r="RDK254" s="171"/>
      <c r="RDL254" s="171"/>
      <c r="RDM254" s="171"/>
      <c r="RDN254" s="171"/>
      <c r="RDO254" s="171"/>
      <c r="RDP254" s="171"/>
      <c r="RDQ254" s="171"/>
      <c r="RDR254" s="171"/>
      <c r="RDS254" s="171"/>
      <c r="RDT254" s="171"/>
      <c r="RDU254" s="171"/>
      <c r="RDV254" s="171"/>
      <c r="RDW254" s="171"/>
      <c r="RDX254" s="171"/>
      <c r="RDY254" s="171"/>
      <c r="RDZ254" s="171"/>
      <c r="REA254" s="171"/>
      <c r="REB254" s="171"/>
      <c r="REC254" s="171"/>
      <c r="RED254" s="171"/>
      <c r="REE254" s="171"/>
      <c r="REF254" s="171"/>
      <c r="REG254" s="171"/>
      <c r="REH254" s="171"/>
      <c r="REI254" s="171"/>
      <c r="REJ254" s="171"/>
      <c r="REK254" s="171"/>
      <c r="REL254" s="171"/>
      <c r="REM254" s="171"/>
      <c r="REN254" s="171"/>
      <c r="REO254" s="171"/>
      <c r="REP254" s="171"/>
      <c r="REQ254" s="171"/>
      <c r="RER254" s="171"/>
      <c r="RES254" s="171"/>
      <c r="RET254" s="171"/>
      <c r="REU254" s="171"/>
      <c r="REV254" s="171"/>
      <c r="REW254" s="171"/>
      <c r="REX254" s="171"/>
      <c r="REY254" s="171"/>
      <c r="REZ254" s="171"/>
      <c r="RFA254" s="171"/>
      <c r="RFB254" s="171"/>
      <c r="RFC254" s="171"/>
      <c r="RFD254" s="171"/>
      <c r="RFE254" s="171"/>
      <c r="RFF254" s="171"/>
      <c r="RFG254" s="171"/>
      <c r="RFH254" s="171"/>
      <c r="RFI254" s="171"/>
      <c r="RFJ254" s="171"/>
      <c r="RFK254" s="171"/>
      <c r="RFL254" s="171"/>
      <c r="RFM254" s="171"/>
      <c r="RFN254" s="171"/>
      <c r="RFO254" s="171"/>
      <c r="RFP254" s="171"/>
      <c r="RFQ254" s="171"/>
      <c r="RFR254" s="171"/>
      <c r="RFS254" s="171"/>
      <c r="RFT254" s="171"/>
      <c r="RFU254" s="171"/>
      <c r="RFV254" s="171"/>
      <c r="RFW254" s="171"/>
      <c r="RFX254" s="171"/>
      <c r="RFY254" s="171"/>
      <c r="RFZ254" s="171"/>
      <c r="RGA254" s="171"/>
      <c r="RGB254" s="171"/>
      <c r="RGC254" s="171"/>
      <c r="RGD254" s="171"/>
      <c r="RGE254" s="171"/>
      <c r="RGF254" s="171"/>
      <c r="RGG254" s="171"/>
      <c r="RGH254" s="171"/>
      <c r="RGI254" s="171"/>
      <c r="RGJ254" s="171"/>
      <c r="RGK254" s="171"/>
      <c r="RGL254" s="171"/>
      <c r="RGM254" s="171"/>
      <c r="RGN254" s="171"/>
      <c r="RGO254" s="171"/>
      <c r="RGP254" s="171"/>
      <c r="RGQ254" s="171"/>
      <c r="RGR254" s="171"/>
      <c r="RGS254" s="171"/>
      <c r="RGT254" s="171"/>
      <c r="RGU254" s="171"/>
      <c r="RGV254" s="171"/>
      <c r="RGW254" s="171"/>
      <c r="RGX254" s="171"/>
      <c r="RGY254" s="171"/>
      <c r="RGZ254" s="171"/>
      <c r="RHA254" s="171"/>
      <c r="RHB254" s="171"/>
      <c r="RHC254" s="171"/>
      <c r="RHD254" s="171"/>
      <c r="RHE254" s="171"/>
      <c r="RHF254" s="171"/>
      <c r="RHG254" s="171"/>
      <c r="RHH254" s="171"/>
      <c r="RHI254" s="171"/>
      <c r="RHJ254" s="171"/>
      <c r="RHK254" s="171"/>
      <c r="RHL254" s="171"/>
      <c r="RHM254" s="171"/>
      <c r="RHN254" s="171"/>
      <c r="RHO254" s="171"/>
      <c r="RHP254" s="171"/>
      <c r="RHQ254" s="171"/>
      <c r="RHR254" s="171"/>
      <c r="RHS254" s="171"/>
      <c r="RHT254" s="171"/>
      <c r="RHU254" s="171"/>
      <c r="RHV254" s="171"/>
      <c r="RHW254" s="171"/>
      <c r="RHX254" s="171"/>
      <c r="RHY254" s="171"/>
      <c r="RHZ254" s="171"/>
      <c r="RIA254" s="171"/>
      <c r="RIB254" s="171"/>
      <c r="RIC254" s="171"/>
      <c r="RID254" s="171"/>
      <c r="RIE254" s="171"/>
      <c r="RIF254" s="171"/>
      <c r="RIG254" s="171"/>
      <c r="RIH254" s="171"/>
      <c r="RII254" s="171"/>
      <c r="RIJ254" s="171"/>
      <c r="RIK254" s="171"/>
      <c r="RIL254" s="171"/>
      <c r="RIM254" s="171"/>
      <c r="RIN254" s="171"/>
      <c r="RIO254" s="171"/>
      <c r="RIP254" s="171"/>
      <c r="RIQ254" s="171"/>
      <c r="RIR254" s="171"/>
      <c r="RIS254" s="171"/>
      <c r="RIT254" s="171"/>
      <c r="RIU254" s="171"/>
      <c r="RIV254" s="171"/>
      <c r="RIW254" s="171"/>
      <c r="RIX254" s="171"/>
      <c r="RIY254" s="171"/>
      <c r="RIZ254" s="171"/>
      <c r="RJA254" s="171"/>
      <c r="RJB254" s="171"/>
      <c r="RJC254" s="171"/>
      <c r="RJD254" s="171"/>
      <c r="RJE254" s="171"/>
      <c r="RJF254" s="171"/>
      <c r="RJG254" s="171"/>
      <c r="RJH254" s="171"/>
      <c r="RJI254" s="171"/>
      <c r="RJJ254" s="171"/>
      <c r="RJK254" s="171"/>
      <c r="RJL254" s="171"/>
      <c r="RJM254" s="171"/>
      <c r="RJN254" s="171"/>
      <c r="RJO254" s="171"/>
      <c r="RJP254" s="171"/>
      <c r="RJQ254" s="171"/>
      <c r="RJR254" s="171"/>
      <c r="RJS254" s="171"/>
      <c r="RJT254" s="171"/>
      <c r="RJU254" s="171"/>
      <c r="RJV254" s="171"/>
      <c r="RJW254" s="171"/>
      <c r="RJX254" s="171"/>
      <c r="RJY254" s="171"/>
      <c r="RJZ254" s="171"/>
      <c r="RKA254" s="171"/>
      <c r="RKB254" s="171"/>
      <c r="RKC254" s="171"/>
      <c r="RKD254" s="171"/>
      <c r="RKE254" s="171"/>
      <c r="RKF254" s="171"/>
      <c r="RKG254" s="171"/>
      <c r="RKH254" s="171"/>
      <c r="RKI254" s="171"/>
      <c r="RKJ254" s="171"/>
      <c r="RKK254" s="171"/>
      <c r="RKL254" s="171"/>
      <c r="RKM254" s="171"/>
      <c r="RKN254" s="171"/>
      <c r="RKO254" s="171"/>
      <c r="RKP254" s="171"/>
      <c r="RKQ254" s="171"/>
      <c r="RKR254" s="171"/>
      <c r="RKS254" s="171"/>
      <c r="RKT254" s="171"/>
      <c r="RKU254" s="171"/>
      <c r="RKV254" s="171"/>
      <c r="RKW254" s="171"/>
      <c r="RKX254" s="171"/>
      <c r="RKY254" s="171"/>
      <c r="RKZ254" s="171"/>
      <c r="RLA254" s="171"/>
      <c r="RLB254" s="171"/>
      <c r="RLC254" s="171"/>
      <c r="RLD254" s="171"/>
      <c r="RLE254" s="171"/>
      <c r="RLF254" s="171"/>
      <c r="RLG254" s="171"/>
      <c r="RLH254" s="171"/>
      <c r="RLI254" s="171"/>
      <c r="RLJ254" s="171"/>
      <c r="RLK254" s="171"/>
      <c r="RLL254" s="171"/>
      <c r="RLM254" s="171"/>
      <c r="RLN254" s="171"/>
      <c r="RLO254" s="171"/>
      <c r="RLP254" s="171"/>
      <c r="RLQ254" s="171"/>
      <c r="RLR254" s="171"/>
      <c r="RLS254" s="171"/>
      <c r="RLT254" s="171"/>
      <c r="RLU254" s="171"/>
      <c r="RLV254" s="171"/>
      <c r="RLW254" s="171"/>
      <c r="RLX254" s="171"/>
      <c r="RLY254" s="171"/>
      <c r="RLZ254" s="171"/>
      <c r="RMA254" s="171"/>
      <c r="RMB254" s="171"/>
      <c r="RMC254" s="171"/>
      <c r="RMD254" s="171"/>
      <c r="RME254" s="171"/>
      <c r="RMF254" s="171"/>
      <c r="RMG254" s="171"/>
      <c r="RMH254" s="171"/>
      <c r="RMI254" s="171"/>
      <c r="RMJ254" s="171"/>
      <c r="RMK254" s="171"/>
      <c r="RML254" s="171"/>
      <c r="RMM254" s="171"/>
      <c r="RMN254" s="171"/>
      <c r="RMO254" s="171"/>
      <c r="RMP254" s="171"/>
      <c r="RMQ254" s="171"/>
      <c r="RMR254" s="171"/>
      <c r="RMS254" s="171"/>
      <c r="RMT254" s="171"/>
      <c r="RMU254" s="171"/>
      <c r="RMV254" s="171"/>
      <c r="RMW254" s="171"/>
      <c r="RMX254" s="171"/>
      <c r="RMY254" s="171"/>
      <c r="RMZ254" s="171"/>
      <c r="RNA254" s="171"/>
      <c r="RNB254" s="171"/>
      <c r="RNC254" s="171"/>
      <c r="RND254" s="171"/>
      <c r="RNE254" s="171"/>
      <c r="RNF254" s="171"/>
      <c r="RNG254" s="171"/>
      <c r="RNH254" s="171"/>
      <c r="RNI254" s="171"/>
      <c r="RNJ254" s="171"/>
      <c r="RNK254" s="171"/>
      <c r="RNL254" s="171"/>
      <c r="RNM254" s="171"/>
      <c r="RNN254" s="171"/>
      <c r="RNO254" s="171"/>
      <c r="RNP254" s="171"/>
      <c r="RNQ254" s="171"/>
      <c r="RNR254" s="171"/>
      <c r="RNS254" s="171"/>
      <c r="RNT254" s="171"/>
      <c r="RNU254" s="171"/>
      <c r="RNV254" s="171"/>
      <c r="RNW254" s="171"/>
      <c r="RNX254" s="171"/>
      <c r="RNY254" s="171"/>
      <c r="RNZ254" s="171"/>
      <c r="ROA254" s="171"/>
      <c r="ROB254" s="171"/>
      <c r="ROC254" s="171"/>
      <c r="ROD254" s="171"/>
      <c r="ROE254" s="171"/>
      <c r="ROF254" s="171"/>
      <c r="ROG254" s="171"/>
      <c r="ROH254" s="171"/>
      <c r="ROI254" s="171"/>
      <c r="ROJ254" s="171"/>
      <c r="ROK254" s="171"/>
      <c r="ROL254" s="171"/>
      <c r="ROM254" s="171"/>
      <c r="RON254" s="171"/>
      <c r="ROO254" s="171"/>
      <c r="ROP254" s="171"/>
      <c r="ROQ254" s="171"/>
      <c r="ROR254" s="171"/>
      <c r="ROS254" s="171"/>
      <c r="ROT254" s="171"/>
      <c r="ROU254" s="171"/>
      <c r="ROV254" s="171"/>
      <c r="ROW254" s="171"/>
      <c r="ROX254" s="171"/>
      <c r="ROY254" s="171"/>
      <c r="ROZ254" s="171"/>
      <c r="RPA254" s="171"/>
      <c r="RPB254" s="171"/>
      <c r="RPC254" s="171"/>
      <c r="RPD254" s="171"/>
      <c r="RPE254" s="171"/>
      <c r="RPF254" s="171"/>
      <c r="RPG254" s="171"/>
      <c r="RPH254" s="171"/>
      <c r="RPI254" s="171"/>
      <c r="RPJ254" s="171"/>
      <c r="RPK254" s="171"/>
      <c r="RPL254" s="171"/>
      <c r="RPM254" s="171"/>
      <c r="RPN254" s="171"/>
      <c r="RPO254" s="171"/>
      <c r="RPP254" s="171"/>
      <c r="RPQ254" s="171"/>
      <c r="RPR254" s="171"/>
      <c r="RPS254" s="171"/>
      <c r="RPT254" s="171"/>
      <c r="RPU254" s="171"/>
      <c r="RPV254" s="171"/>
      <c r="RPW254" s="171"/>
      <c r="RPX254" s="171"/>
      <c r="RPY254" s="171"/>
      <c r="RPZ254" s="171"/>
      <c r="RQA254" s="171"/>
      <c r="RQB254" s="171"/>
      <c r="RQC254" s="171"/>
      <c r="RQD254" s="171"/>
      <c r="RQE254" s="171"/>
      <c r="RQF254" s="171"/>
      <c r="RQG254" s="171"/>
      <c r="RQH254" s="171"/>
      <c r="RQI254" s="171"/>
      <c r="RQJ254" s="171"/>
      <c r="RQK254" s="171"/>
      <c r="RQL254" s="171"/>
      <c r="RQM254" s="171"/>
      <c r="RQN254" s="171"/>
      <c r="RQO254" s="171"/>
      <c r="RQP254" s="171"/>
      <c r="RQQ254" s="171"/>
      <c r="RQR254" s="171"/>
      <c r="RQS254" s="171"/>
      <c r="RQT254" s="171"/>
      <c r="RQU254" s="171"/>
      <c r="RQV254" s="171"/>
      <c r="RQW254" s="171"/>
      <c r="RQX254" s="171"/>
      <c r="RQY254" s="171"/>
      <c r="RQZ254" s="171"/>
      <c r="RRA254" s="171"/>
      <c r="RRB254" s="171"/>
      <c r="RRC254" s="171"/>
      <c r="RRD254" s="171"/>
      <c r="RRE254" s="171"/>
      <c r="RRF254" s="171"/>
      <c r="RRG254" s="171"/>
      <c r="RRH254" s="171"/>
      <c r="RRI254" s="171"/>
      <c r="RRJ254" s="171"/>
      <c r="RRK254" s="171"/>
      <c r="RRL254" s="171"/>
      <c r="RRM254" s="171"/>
      <c r="RRN254" s="171"/>
      <c r="RRO254" s="171"/>
      <c r="RRP254" s="171"/>
      <c r="RRQ254" s="171"/>
      <c r="RRR254" s="171"/>
      <c r="RRS254" s="171"/>
      <c r="RRT254" s="171"/>
      <c r="RRU254" s="171"/>
      <c r="RRV254" s="171"/>
      <c r="RRW254" s="171"/>
      <c r="RRX254" s="171"/>
      <c r="RRY254" s="171"/>
      <c r="RRZ254" s="171"/>
      <c r="RSA254" s="171"/>
      <c r="RSB254" s="171"/>
      <c r="RSC254" s="171"/>
      <c r="RSD254" s="171"/>
      <c r="RSE254" s="171"/>
      <c r="RSF254" s="171"/>
      <c r="RSG254" s="171"/>
      <c r="RSH254" s="171"/>
      <c r="RSI254" s="171"/>
      <c r="RSJ254" s="171"/>
      <c r="RSK254" s="171"/>
      <c r="RSL254" s="171"/>
      <c r="RSM254" s="171"/>
      <c r="RSN254" s="171"/>
      <c r="RSO254" s="171"/>
      <c r="RSP254" s="171"/>
      <c r="RSQ254" s="171"/>
      <c r="RSR254" s="171"/>
      <c r="RSS254" s="171"/>
      <c r="RST254" s="171"/>
      <c r="RSU254" s="171"/>
      <c r="RSV254" s="171"/>
      <c r="RSW254" s="171"/>
      <c r="RSX254" s="171"/>
      <c r="RSY254" s="171"/>
      <c r="RSZ254" s="171"/>
      <c r="RTA254" s="171"/>
      <c r="RTB254" s="171"/>
      <c r="RTC254" s="171"/>
      <c r="RTD254" s="171"/>
      <c r="RTE254" s="171"/>
      <c r="RTF254" s="171"/>
      <c r="RTG254" s="171"/>
      <c r="RTH254" s="171"/>
      <c r="RTI254" s="171"/>
      <c r="RTJ254" s="171"/>
      <c r="RTK254" s="171"/>
      <c r="RTL254" s="171"/>
      <c r="RTM254" s="171"/>
      <c r="RTN254" s="171"/>
      <c r="RTO254" s="171"/>
      <c r="RTP254" s="171"/>
      <c r="RTQ254" s="171"/>
      <c r="RTR254" s="171"/>
      <c r="RTS254" s="171"/>
      <c r="RTT254" s="171"/>
      <c r="RTU254" s="171"/>
      <c r="RTV254" s="171"/>
      <c r="RTW254" s="171"/>
      <c r="RTX254" s="171"/>
      <c r="RTY254" s="171"/>
      <c r="RTZ254" s="171"/>
      <c r="RUA254" s="171"/>
      <c r="RUB254" s="171"/>
      <c r="RUC254" s="171"/>
      <c r="RUD254" s="171"/>
      <c r="RUE254" s="171"/>
      <c r="RUF254" s="171"/>
      <c r="RUG254" s="171"/>
      <c r="RUH254" s="171"/>
      <c r="RUI254" s="171"/>
      <c r="RUJ254" s="171"/>
      <c r="RUK254" s="171"/>
      <c r="RUL254" s="171"/>
      <c r="RUM254" s="171"/>
      <c r="RUN254" s="171"/>
      <c r="RUO254" s="171"/>
      <c r="RUP254" s="171"/>
      <c r="RUQ254" s="171"/>
      <c r="RUR254" s="171"/>
      <c r="RUS254" s="171"/>
      <c r="RUT254" s="171"/>
      <c r="RUU254" s="171"/>
      <c r="RUV254" s="171"/>
      <c r="RUW254" s="171"/>
      <c r="RUX254" s="171"/>
      <c r="RUY254" s="171"/>
      <c r="RUZ254" s="171"/>
      <c r="RVA254" s="171"/>
      <c r="RVB254" s="171"/>
      <c r="RVC254" s="171"/>
      <c r="RVD254" s="171"/>
      <c r="RVE254" s="171"/>
      <c r="RVF254" s="171"/>
      <c r="RVG254" s="171"/>
      <c r="RVH254" s="171"/>
      <c r="RVI254" s="171"/>
      <c r="RVJ254" s="171"/>
      <c r="RVK254" s="171"/>
      <c r="RVL254" s="171"/>
      <c r="RVM254" s="171"/>
      <c r="RVN254" s="171"/>
      <c r="RVO254" s="171"/>
      <c r="RVP254" s="171"/>
      <c r="RVQ254" s="171"/>
      <c r="RVR254" s="171"/>
      <c r="RVS254" s="171"/>
      <c r="RVT254" s="171"/>
      <c r="RVU254" s="171"/>
      <c r="RVV254" s="171"/>
      <c r="RVW254" s="171"/>
      <c r="RVX254" s="171"/>
      <c r="RVY254" s="171"/>
      <c r="RVZ254" s="171"/>
      <c r="RWA254" s="171"/>
      <c r="RWB254" s="171"/>
      <c r="RWC254" s="171"/>
      <c r="RWD254" s="171"/>
      <c r="RWE254" s="171"/>
      <c r="RWF254" s="171"/>
      <c r="RWG254" s="171"/>
      <c r="RWH254" s="171"/>
      <c r="RWI254" s="171"/>
      <c r="RWJ254" s="171"/>
      <c r="RWK254" s="171"/>
      <c r="RWL254" s="171"/>
      <c r="RWM254" s="171"/>
      <c r="RWN254" s="171"/>
      <c r="RWO254" s="171"/>
      <c r="RWP254" s="171"/>
      <c r="RWQ254" s="171"/>
      <c r="RWR254" s="171"/>
      <c r="RWS254" s="171"/>
      <c r="RWT254" s="171"/>
      <c r="RWU254" s="171"/>
      <c r="RWV254" s="171"/>
      <c r="RWW254" s="171"/>
      <c r="RWX254" s="171"/>
      <c r="RWY254" s="171"/>
      <c r="RWZ254" s="171"/>
      <c r="RXA254" s="171"/>
      <c r="RXB254" s="171"/>
      <c r="RXC254" s="171"/>
      <c r="RXD254" s="171"/>
      <c r="RXE254" s="171"/>
      <c r="RXF254" s="171"/>
      <c r="RXG254" s="171"/>
      <c r="RXH254" s="171"/>
      <c r="RXI254" s="171"/>
      <c r="RXJ254" s="171"/>
      <c r="RXK254" s="171"/>
      <c r="RXL254" s="171"/>
      <c r="RXM254" s="171"/>
      <c r="RXN254" s="171"/>
      <c r="RXO254" s="171"/>
      <c r="RXP254" s="171"/>
      <c r="RXQ254" s="171"/>
      <c r="RXR254" s="171"/>
      <c r="RXS254" s="171"/>
      <c r="RXT254" s="171"/>
      <c r="RXU254" s="171"/>
      <c r="RXV254" s="171"/>
      <c r="RXW254" s="171"/>
      <c r="RXX254" s="171"/>
      <c r="RXY254" s="171"/>
      <c r="RXZ254" s="171"/>
      <c r="RYA254" s="171"/>
      <c r="RYB254" s="171"/>
      <c r="RYC254" s="171"/>
      <c r="RYD254" s="171"/>
      <c r="RYE254" s="171"/>
      <c r="RYF254" s="171"/>
      <c r="RYG254" s="171"/>
      <c r="RYH254" s="171"/>
      <c r="RYI254" s="171"/>
      <c r="RYJ254" s="171"/>
      <c r="RYK254" s="171"/>
      <c r="RYL254" s="171"/>
      <c r="RYM254" s="171"/>
      <c r="RYN254" s="171"/>
      <c r="RYO254" s="171"/>
      <c r="RYP254" s="171"/>
      <c r="RYQ254" s="171"/>
      <c r="RYR254" s="171"/>
      <c r="RYS254" s="171"/>
      <c r="RYT254" s="171"/>
      <c r="RYU254" s="171"/>
      <c r="RYV254" s="171"/>
      <c r="RYW254" s="171"/>
      <c r="RYX254" s="171"/>
      <c r="RYY254" s="171"/>
      <c r="RYZ254" s="171"/>
      <c r="RZA254" s="171"/>
      <c r="RZB254" s="171"/>
      <c r="RZC254" s="171"/>
      <c r="RZD254" s="171"/>
      <c r="RZE254" s="171"/>
      <c r="RZF254" s="171"/>
      <c r="RZG254" s="171"/>
      <c r="RZH254" s="171"/>
      <c r="RZI254" s="171"/>
      <c r="RZJ254" s="171"/>
      <c r="RZK254" s="171"/>
      <c r="RZL254" s="171"/>
      <c r="RZM254" s="171"/>
      <c r="RZN254" s="171"/>
      <c r="RZO254" s="171"/>
      <c r="RZP254" s="171"/>
      <c r="RZQ254" s="171"/>
      <c r="RZR254" s="171"/>
      <c r="RZS254" s="171"/>
      <c r="RZT254" s="171"/>
      <c r="RZU254" s="171"/>
      <c r="RZV254" s="171"/>
      <c r="RZW254" s="171"/>
      <c r="RZX254" s="171"/>
      <c r="RZY254" s="171"/>
      <c r="RZZ254" s="171"/>
      <c r="SAA254" s="171"/>
      <c r="SAB254" s="171"/>
      <c r="SAC254" s="171"/>
      <c r="SAD254" s="171"/>
      <c r="SAE254" s="171"/>
      <c r="SAF254" s="171"/>
      <c r="SAG254" s="171"/>
      <c r="SAH254" s="171"/>
      <c r="SAI254" s="171"/>
      <c r="SAJ254" s="171"/>
      <c r="SAK254" s="171"/>
      <c r="SAL254" s="171"/>
      <c r="SAM254" s="171"/>
      <c r="SAN254" s="171"/>
      <c r="SAO254" s="171"/>
      <c r="SAP254" s="171"/>
      <c r="SAQ254" s="171"/>
      <c r="SAR254" s="171"/>
      <c r="SAS254" s="171"/>
      <c r="SAT254" s="171"/>
      <c r="SAU254" s="171"/>
      <c r="SAV254" s="171"/>
      <c r="SAW254" s="171"/>
      <c r="SAX254" s="171"/>
      <c r="SAY254" s="171"/>
      <c r="SAZ254" s="171"/>
      <c r="SBA254" s="171"/>
      <c r="SBB254" s="171"/>
      <c r="SBC254" s="171"/>
      <c r="SBD254" s="171"/>
      <c r="SBE254" s="171"/>
      <c r="SBF254" s="171"/>
      <c r="SBG254" s="171"/>
      <c r="SBH254" s="171"/>
      <c r="SBI254" s="171"/>
      <c r="SBJ254" s="171"/>
      <c r="SBK254" s="171"/>
      <c r="SBL254" s="171"/>
      <c r="SBM254" s="171"/>
      <c r="SBN254" s="171"/>
      <c r="SBO254" s="171"/>
      <c r="SBP254" s="171"/>
      <c r="SBQ254" s="171"/>
      <c r="SBR254" s="171"/>
      <c r="SBS254" s="171"/>
      <c r="SBT254" s="171"/>
      <c r="SBU254" s="171"/>
      <c r="SBV254" s="171"/>
      <c r="SBW254" s="171"/>
      <c r="SBX254" s="171"/>
      <c r="SBY254" s="171"/>
      <c r="SBZ254" s="171"/>
      <c r="SCA254" s="171"/>
      <c r="SCB254" s="171"/>
      <c r="SCC254" s="171"/>
      <c r="SCD254" s="171"/>
      <c r="SCE254" s="171"/>
      <c r="SCF254" s="171"/>
      <c r="SCG254" s="171"/>
      <c r="SCH254" s="171"/>
      <c r="SCI254" s="171"/>
      <c r="SCJ254" s="171"/>
      <c r="SCK254" s="171"/>
      <c r="SCL254" s="171"/>
      <c r="SCM254" s="171"/>
      <c r="SCN254" s="171"/>
      <c r="SCO254" s="171"/>
      <c r="SCP254" s="171"/>
      <c r="SCQ254" s="171"/>
      <c r="SCR254" s="171"/>
      <c r="SCS254" s="171"/>
      <c r="SCT254" s="171"/>
      <c r="SCU254" s="171"/>
      <c r="SCV254" s="171"/>
      <c r="SCW254" s="171"/>
      <c r="SCX254" s="171"/>
      <c r="SCY254" s="171"/>
      <c r="SCZ254" s="171"/>
      <c r="SDA254" s="171"/>
      <c r="SDB254" s="171"/>
      <c r="SDC254" s="171"/>
      <c r="SDD254" s="171"/>
      <c r="SDE254" s="171"/>
      <c r="SDF254" s="171"/>
      <c r="SDG254" s="171"/>
      <c r="SDH254" s="171"/>
      <c r="SDI254" s="171"/>
      <c r="SDJ254" s="171"/>
      <c r="SDK254" s="171"/>
      <c r="SDL254" s="171"/>
      <c r="SDM254" s="171"/>
      <c r="SDN254" s="171"/>
      <c r="SDO254" s="171"/>
      <c r="SDP254" s="171"/>
      <c r="SDQ254" s="171"/>
      <c r="SDR254" s="171"/>
      <c r="SDS254" s="171"/>
      <c r="SDT254" s="171"/>
      <c r="SDU254" s="171"/>
      <c r="SDV254" s="171"/>
      <c r="SDW254" s="171"/>
      <c r="SDX254" s="171"/>
      <c r="SDY254" s="171"/>
      <c r="SDZ254" s="171"/>
      <c r="SEA254" s="171"/>
      <c r="SEB254" s="171"/>
      <c r="SEC254" s="171"/>
      <c r="SED254" s="171"/>
      <c r="SEE254" s="171"/>
      <c r="SEF254" s="171"/>
      <c r="SEG254" s="171"/>
      <c r="SEH254" s="171"/>
      <c r="SEI254" s="171"/>
      <c r="SEJ254" s="171"/>
      <c r="SEK254" s="171"/>
      <c r="SEL254" s="171"/>
      <c r="SEM254" s="171"/>
      <c r="SEN254" s="171"/>
      <c r="SEO254" s="171"/>
      <c r="SEP254" s="171"/>
      <c r="SEQ254" s="171"/>
      <c r="SER254" s="171"/>
      <c r="SES254" s="171"/>
      <c r="SET254" s="171"/>
      <c r="SEU254" s="171"/>
      <c r="SEV254" s="171"/>
      <c r="SEW254" s="171"/>
      <c r="SEX254" s="171"/>
      <c r="SEY254" s="171"/>
      <c r="SEZ254" s="171"/>
      <c r="SFA254" s="171"/>
      <c r="SFB254" s="171"/>
      <c r="SFC254" s="171"/>
      <c r="SFD254" s="171"/>
      <c r="SFE254" s="171"/>
      <c r="SFF254" s="171"/>
      <c r="SFG254" s="171"/>
      <c r="SFH254" s="171"/>
      <c r="SFI254" s="171"/>
      <c r="SFJ254" s="171"/>
      <c r="SFK254" s="171"/>
      <c r="SFL254" s="171"/>
      <c r="SFM254" s="171"/>
      <c r="SFN254" s="171"/>
      <c r="SFO254" s="171"/>
      <c r="SFP254" s="171"/>
      <c r="SFQ254" s="171"/>
      <c r="SFR254" s="171"/>
      <c r="SFS254" s="171"/>
      <c r="SFT254" s="171"/>
      <c r="SFU254" s="171"/>
      <c r="SFV254" s="171"/>
      <c r="SFW254" s="171"/>
      <c r="SFX254" s="171"/>
      <c r="SFY254" s="171"/>
      <c r="SFZ254" s="171"/>
      <c r="SGA254" s="171"/>
      <c r="SGB254" s="171"/>
      <c r="SGC254" s="171"/>
      <c r="SGD254" s="171"/>
      <c r="SGE254" s="171"/>
      <c r="SGF254" s="171"/>
      <c r="SGG254" s="171"/>
      <c r="SGH254" s="171"/>
      <c r="SGI254" s="171"/>
      <c r="SGJ254" s="171"/>
      <c r="SGK254" s="171"/>
      <c r="SGL254" s="171"/>
      <c r="SGM254" s="171"/>
      <c r="SGN254" s="171"/>
      <c r="SGO254" s="171"/>
      <c r="SGP254" s="171"/>
      <c r="SGQ254" s="171"/>
      <c r="SGR254" s="171"/>
      <c r="SGS254" s="171"/>
      <c r="SGT254" s="171"/>
      <c r="SGU254" s="171"/>
      <c r="SGV254" s="171"/>
      <c r="SGW254" s="171"/>
      <c r="SGX254" s="171"/>
      <c r="SGY254" s="171"/>
      <c r="SGZ254" s="171"/>
      <c r="SHA254" s="171"/>
      <c r="SHB254" s="171"/>
      <c r="SHC254" s="171"/>
      <c r="SHD254" s="171"/>
      <c r="SHE254" s="171"/>
      <c r="SHF254" s="171"/>
      <c r="SHG254" s="171"/>
      <c r="SHH254" s="171"/>
      <c r="SHI254" s="171"/>
      <c r="SHJ254" s="171"/>
      <c r="SHK254" s="171"/>
      <c r="SHL254" s="171"/>
      <c r="SHM254" s="171"/>
      <c r="SHN254" s="171"/>
      <c r="SHO254" s="171"/>
      <c r="SHP254" s="171"/>
      <c r="SHQ254" s="171"/>
      <c r="SHR254" s="171"/>
      <c r="SHS254" s="171"/>
      <c r="SHT254" s="171"/>
      <c r="SHU254" s="171"/>
      <c r="SHV254" s="171"/>
      <c r="SHW254" s="171"/>
      <c r="SHX254" s="171"/>
      <c r="SHY254" s="171"/>
      <c r="SHZ254" s="171"/>
      <c r="SIA254" s="171"/>
      <c r="SIB254" s="171"/>
      <c r="SIC254" s="171"/>
      <c r="SID254" s="171"/>
      <c r="SIE254" s="171"/>
      <c r="SIF254" s="171"/>
      <c r="SIG254" s="171"/>
      <c r="SIH254" s="171"/>
      <c r="SII254" s="171"/>
      <c r="SIJ254" s="171"/>
      <c r="SIK254" s="171"/>
      <c r="SIL254" s="171"/>
      <c r="SIM254" s="171"/>
      <c r="SIN254" s="171"/>
      <c r="SIO254" s="171"/>
      <c r="SIP254" s="171"/>
      <c r="SIQ254" s="171"/>
      <c r="SIR254" s="171"/>
      <c r="SIS254" s="171"/>
      <c r="SIT254" s="171"/>
      <c r="SIU254" s="171"/>
      <c r="SIV254" s="171"/>
      <c r="SIW254" s="171"/>
      <c r="SIX254" s="171"/>
      <c r="SIY254" s="171"/>
      <c r="SIZ254" s="171"/>
      <c r="SJA254" s="171"/>
      <c r="SJB254" s="171"/>
      <c r="SJC254" s="171"/>
      <c r="SJD254" s="171"/>
      <c r="SJE254" s="171"/>
      <c r="SJF254" s="171"/>
      <c r="SJG254" s="171"/>
      <c r="SJH254" s="171"/>
      <c r="SJI254" s="171"/>
      <c r="SJJ254" s="171"/>
      <c r="SJK254" s="171"/>
      <c r="SJL254" s="171"/>
      <c r="SJM254" s="171"/>
      <c r="SJN254" s="171"/>
      <c r="SJO254" s="171"/>
      <c r="SJP254" s="171"/>
      <c r="SJQ254" s="171"/>
      <c r="SJR254" s="171"/>
      <c r="SJS254" s="171"/>
      <c r="SJT254" s="171"/>
      <c r="SJU254" s="171"/>
      <c r="SJV254" s="171"/>
      <c r="SJW254" s="171"/>
      <c r="SJX254" s="171"/>
      <c r="SJY254" s="171"/>
      <c r="SJZ254" s="171"/>
      <c r="SKA254" s="171"/>
      <c r="SKB254" s="171"/>
      <c r="SKC254" s="171"/>
      <c r="SKD254" s="171"/>
      <c r="SKE254" s="171"/>
      <c r="SKF254" s="171"/>
      <c r="SKG254" s="171"/>
      <c r="SKH254" s="171"/>
      <c r="SKI254" s="171"/>
      <c r="SKJ254" s="171"/>
      <c r="SKK254" s="171"/>
      <c r="SKL254" s="171"/>
      <c r="SKM254" s="171"/>
      <c r="SKN254" s="171"/>
      <c r="SKO254" s="171"/>
      <c r="SKP254" s="171"/>
      <c r="SKQ254" s="171"/>
      <c r="SKR254" s="171"/>
      <c r="SKS254" s="171"/>
      <c r="SKT254" s="171"/>
      <c r="SKU254" s="171"/>
      <c r="SKV254" s="171"/>
      <c r="SKW254" s="171"/>
      <c r="SKX254" s="171"/>
      <c r="SKY254" s="171"/>
      <c r="SKZ254" s="171"/>
      <c r="SLA254" s="171"/>
      <c r="SLB254" s="171"/>
      <c r="SLC254" s="171"/>
      <c r="SLD254" s="171"/>
      <c r="SLE254" s="171"/>
      <c r="SLF254" s="171"/>
      <c r="SLG254" s="171"/>
      <c r="SLH254" s="171"/>
      <c r="SLI254" s="171"/>
      <c r="SLJ254" s="171"/>
      <c r="SLK254" s="171"/>
      <c r="SLL254" s="171"/>
      <c r="SLM254" s="171"/>
      <c r="SLN254" s="171"/>
      <c r="SLO254" s="171"/>
      <c r="SLP254" s="171"/>
      <c r="SLQ254" s="171"/>
      <c r="SLR254" s="171"/>
      <c r="SLS254" s="171"/>
      <c r="SLT254" s="171"/>
      <c r="SLU254" s="171"/>
      <c r="SLV254" s="171"/>
      <c r="SLW254" s="171"/>
      <c r="SLX254" s="171"/>
      <c r="SLY254" s="171"/>
      <c r="SLZ254" s="171"/>
      <c r="SMA254" s="171"/>
      <c r="SMB254" s="171"/>
      <c r="SMC254" s="171"/>
      <c r="SMD254" s="171"/>
      <c r="SME254" s="171"/>
      <c r="SMF254" s="171"/>
      <c r="SMG254" s="171"/>
      <c r="SMH254" s="171"/>
      <c r="SMI254" s="171"/>
      <c r="SMJ254" s="171"/>
      <c r="SMK254" s="171"/>
      <c r="SML254" s="171"/>
      <c r="SMM254" s="171"/>
      <c r="SMN254" s="171"/>
      <c r="SMO254" s="171"/>
      <c r="SMP254" s="171"/>
      <c r="SMQ254" s="171"/>
      <c r="SMR254" s="171"/>
      <c r="SMS254" s="171"/>
      <c r="SMT254" s="171"/>
      <c r="SMU254" s="171"/>
      <c r="SMV254" s="171"/>
      <c r="SMW254" s="171"/>
      <c r="SMX254" s="171"/>
      <c r="SMY254" s="171"/>
      <c r="SMZ254" s="171"/>
      <c r="SNA254" s="171"/>
      <c r="SNB254" s="171"/>
      <c r="SNC254" s="171"/>
      <c r="SND254" s="171"/>
      <c r="SNE254" s="171"/>
      <c r="SNF254" s="171"/>
      <c r="SNG254" s="171"/>
      <c r="SNH254" s="171"/>
      <c r="SNI254" s="171"/>
      <c r="SNJ254" s="171"/>
      <c r="SNK254" s="171"/>
      <c r="SNL254" s="171"/>
      <c r="SNM254" s="171"/>
      <c r="SNN254" s="171"/>
      <c r="SNO254" s="171"/>
      <c r="SNP254" s="171"/>
      <c r="SNQ254" s="171"/>
      <c r="SNR254" s="171"/>
      <c r="SNS254" s="171"/>
      <c r="SNT254" s="171"/>
      <c r="SNU254" s="171"/>
      <c r="SNV254" s="171"/>
      <c r="SNW254" s="171"/>
      <c r="SNX254" s="171"/>
      <c r="SNY254" s="171"/>
      <c r="SNZ254" s="171"/>
      <c r="SOA254" s="171"/>
      <c r="SOB254" s="171"/>
      <c r="SOC254" s="171"/>
      <c r="SOD254" s="171"/>
      <c r="SOE254" s="171"/>
      <c r="SOF254" s="171"/>
      <c r="SOG254" s="171"/>
      <c r="SOH254" s="171"/>
      <c r="SOI254" s="171"/>
      <c r="SOJ254" s="171"/>
      <c r="SOK254" s="171"/>
      <c r="SOL254" s="171"/>
      <c r="SOM254" s="171"/>
      <c r="SON254" s="171"/>
      <c r="SOO254" s="171"/>
      <c r="SOP254" s="171"/>
      <c r="SOQ254" s="171"/>
      <c r="SOR254" s="171"/>
      <c r="SOS254" s="171"/>
      <c r="SOT254" s="171"/>
      <c r="SOU254" s="171"/>
      <c r="SOV254" s="171"/>
      <c r="SOW254" s="171"/>
      <c r="SOX254" s="171"/>
      <c r="SOY254" s="171"/>
      <c r="SOZ254" s="171"/>
      <c r="SPA254" s="171"/>
      <c r="SPB254" s="171"/>
      <c r="SPC254" s="171"/>
      <c r="SPD254" s="171"/>
      <c r="SPE254" s="171"/>
      <c r="SPF254" s="171"/>
      <c r="SPG254" s="171"/>
      <c r="SPH254" s="171"/>
      <c r="SPI254" s="171"/>
      <c r="SPJ254" s="171"/>
      <c r="SPK254" s="171"/>
      <c r="SPL254" s="171"/>
      <c r="SPM254" s="171"/>
      <c r="SPN254" s="171"/>
      <c r="SPO254" s="171"/>
      <c r="SPP254" s="171"/>
      <c r="SPQ254" s="171"/>
      <c r="SPR254" s="171"/>
      <c r="SPS254" s="171"/>
      <c r="SPT254" s="171"/>
      <c r="SPU254" s="171"/>
      <c r="SPV254" s="171"/>
      <c r="SPW254" s="171"/>
      <c r="SPX254" s="171"/>
      <c r="SPY254" s="171"/>
      <c r="SPZ254" s="171"/>
      <c r="SQA254" s="171"/>
      <c r="SQB254" s="171"/>
      <c r="SQC254" s="171"/>
      <c r="SQD254" s="171"/>
      <c r="SQE254" s="171"/>
      <c r="SQF254" s="171"/>
      <c r="SQG254" s="171"/>
      <c r="SQH254" s="171"/>
      <c r="SQI254" s="171"/>
      <c r="SQJ254" s="171"/>
      <c r="SQK254" s="171"/>
      <c r="SQL254" s="171"/>
      <c r="SQM254" s="171"/>
      <c r="SQN254" s="171"/>
      <c r="SQO254" s="171"/>
      <c r="SQP254" s="171"/>
      <c r="SQQ254" s="171"/>
      <c r="SQR254" s="171"/>
      <c r="SQS254" s="171"/>
      <c r="SQT254" s="171"/>
      <c r="SQU254" s="171"/>
      <c r="SQV254" s="171"/>
      <c r="SQW254" s="171"/>
      <c r="SQX254" s="171"/>
      <c r="SQY254" s="171"/>
      <c r="SQZ254" s="171"/>
      <c r="SRA254" s="171"/>
      <c r="SRB254" s="171"/>
      <c r="SRC254" s="171"/>
      <c r="SRD254" s="171"/>
      <c r="SRE254" s="171"/>
      <c r="SRF254" s="171"/>
      <c r="SRG254" s="171"/>
      <c r="SRH254" s="171"/>
      <c r="SRI254" s="171"/>
      <c r="SRJ254" s="171"/>
      <c r="SRK254" s="171"/>
      <c r="SRL254" s="171"/>
      <c r="SRM254" s="171"/>
      <c r="SRN254" s="171"/>
      <c r="SRO254" s="171"/>
      <c r="SRP254" s="171"/>
      <c r="SRQ254" s="171"/>
      <c r="SRR254" s="171"/>
      <c r="SRS254" s="171"/>
      <c r="SRT254" s="171"/>
      <c r="SRU254" s="171"/>
      <c r="SRV254" s="171"/>
      <c r="SRW254" s="171"/>
      <c r="SRX254" s="171"/>
      <c r="SRY254" s="171"/>
      <c r="SRZ254" s="171"/>
      <c r="SSA254" s="171"/>
      <c r="SSB254" s="171"/>
      <c r="SSC254" s="171"/>
      <c r="SSD254" s="171"/>
      <c r="SSE254" s="171"/>
      <c r="SSF254" s="171"/>
      <c r="SSG254" s="171"/>
      <c r="SSH254" s="171"/>
      <c r="SSI254" s="171"/>
      <c r="SSJ254" s="171"/>
      <c r="SSK254" s="171"/>
      <c r="SSL254" s="171"/>
      <c r="SSM254" s="171"/>
      <c r="SSN254" s="171"/>
      <c r="SSO254" s="171"/>
      <c r="SSP254" s="171"/>
      <c r="SSQ254" s="171"/>
      <c r="SSR254" s="171"/>
      <c r="SSS254" s="171"/>
      <c r="SST254" s="171"/>
      <c r="SSU254" s="171"/>
      <c r="SSV254" s="171"/>
      <c r="SSW254" s="171"/>
      <c r="SSX254" s="171"/>
      <c r="SSY254" s="171"/>
      <c r="SSZ254" s="171"/>
      <c r="STA254" s="171"/>
      <c r="STB254" s="171"/>
      <c r="STC254" s="171"/>
      <c r="STD254" s="171"/>
      <c r="STE254" s="171"/>
      <c r="STF254" s="171"/>
      <c r="STG254" s="171"/>
      <c r="STH254" s="171"/>
      <c r="STI254" s="171"/>
      <c r="STJ254" s="171"/>
      <c r="STK254" s="171"/>
      <c r="STL254" s="171"/>
      <c r="STM254" s="171"/>
      <c r="STN254" s="171"/>
      <c r="STO254" s="171"/>
      <c r="STP254" s="171"/>
      <c r="STQ254" s="171"/>
      <c r="STR254" s="171"/>
      <c r="STS254" s="171"/>
      <c r="STT254" s="171"/>
      <c r="STU254" s="171"/>
      <c r="STV254" s="171"/>
      <c r="STW254" s="171"/>
      <c r="STX254" s="171"/>
      <c r="STY254" s="171"/>
      <c r="STZ254" s="171"/>
      <c r="SUA254" s="171"/>
      <c r="SUB254" s="171"/>
      <c r="SUC254" s="171"/>
      <c r="SUD254" s="171"/>
      <c r="SUE254" s="171"/>
      <c r="SUF254" s="171"/>
      <c r="SUG254" s="171"/>
      <c r="SUH254" s="171"/>
      <c r="SUI254" s="171"/>
      <c r="SUJ254" s="171"/>
      <c r="SUK254" s="171"/>
      <c r="SUL254" s="171"/>
      <c r="SUM254" s="171"/>
      <c r="SUN254" s="171"/>
      <c r="SUO254" s="171"/>
      <c r="SUP254" s="171"/>
      <c r="SUQ254" s="171"/>
      <c r="SUR254" s="171"/>
      <c r="SUS254" s="171"/>
      <c r="SUT254" s="171"/>
      <c r="SUU254" s="171"/>
      <c r="SUV254" s="171"/>
      <c r="SUW254" s="171"/>
      <c r="SUX254" s="171"/>
      <c r="SUY254" s="171"/>
      <c r="SUZ254" s="171"/>
      <c r="SVA254" s="171"/>
      <c r="SVB254" s="171"/>
      <c r="SVC254" s="171"/>
      <c r="SVD254" s="171"/>
      <c r="SVE254" s="171"/>
      <c r="SVF254" s="171"/>
      <c r="SVG254" s="171"/>
      <c r="SVH254" s="171"/>
      <c r="SVI254" s="171"/>
      <c r="SVJ254" s="171"/>
      <c r="SVK254" s="171"/>
      <c r="SVL254" s="171"/>
      <c r="SVM254" s="171"/>
      <c r="SVN254" s="171"/>
      <c r="SVO254" s="171"/>
      <c r="SVP254" s="171"/>
      <c r="SVQ254" s="171"/>
      <c r="SVR254" s="171"/>
      <c r="SVS254" s="171"/>
      <c r="SVT254" s="171"/>
      <c r="SVU254" s="171"/>
      <c r="SVV254" s="171"/>
      <c r="SVW254" s="171"/>
      <c r="SVX254" s="171"/>
      <c r="SVY254" s="171"/>
      <c r="SVZ254" s="171"/>
      <c r="SWA254" s="171"/>
      <c r="SWB254" s="171"/>
      <c r="SWC254" s="171"/>
      <c r="SWD254" s="171"/>
      <c r="SWE254" s="171"/>
      <c r="SWF254" s="171"/>
      <c r="SWG254" s="171"/>
      <c r="SWH254" s="171"/>
      <c r="SWI254" s="171"/>
      <c r="SWJ254" s="171"/>
      <c r="SWK254" s="171"/>
      <c r="SWL254" s="171"/>
      <c r="SWM254" s="171"/>
      <c r="SWN254" s="171"/>
      <c r="SWO254" s="171"/>
      <c r="SWP254" s="171"/>
      <c r="SWQ254" s="171"/>
      <c r="SWR254" s="171"/>
      <c r="SWS254" s="171"/>
      <c r="SWT254" s="171"/>
      <c r="SWU254" s="171"/>
      <c r="SWV254" s="171"/>
      <c r="SWW254" s="171"/>
      <c r="SWX254" s="171"/>
      <c r="SWY254" s="171"/>
      <c r="SWZ254" s="171"/>
      <c r="SXA254" s="171"/>
      <c r="SXB254" s="171"/>
      <c r="SXC254" s="171"/>
      <c r="SXD254" s="171"/>
      <c r="SXE254" s="171"/>
      <c r="SXF254" s="171"/>
      <c r="SXG254" s="171"/>
      <c r="SXH254" s="171"/>
      <c r="SXI254" s="171"/>
      <c r="SXJ254" s="171"/>
      <c r="SXK254" s="171"/>
      <c r="SXL254" s="171"/>
      <c r="SXM254" s="171"/>
      <c r="SXN254" s="171"/>
      <c r="SXO254" s="171"/>
      <c r="SXP254" s="171"/>
      <c r="SXQ254" s="171"/>
      <c r="SXR254" s="171"/>
      <c r="SXS254" s="171"/>
      <c r="SXT254" s="171"/>
      <c r="SXU254" s="171"/>
      <c r="SXV254" s="171"/>
      <c r="SXW254" s="171"/>
      <c r="SXX254" s="171"/>
      <c r="SXY254" s="171"/>
      <c r="SXZ254" s="171"/>
      <c r="SYA254" s="171"/>
      <c r="SYB254" s="171"/>
      <c r="SYC254" s="171"/>
      <c r="SYD254" s="171"/>
      <c r="SYE254" s="171"/>
      <c r="SYF254" s="171"/>
      <c r="SYG254" s="171"/>
      <c r="SYH254" s="171"/>
      <c r="SYI254" s="171"/>
      <c r="SYJ254" s="171"/>
      <c r="SYK254" s="171"/>
      <c r="SYL254" s="171"/>
      <c r="SYM254" s="171"/>
      <c r="SYN254" s="171"/>
      <c r="SYO254" s="171"/>
      <c r="SYP254" s="171"/>
      <c r="SYQ254" s="171"/>
      <c r="SYR254" s="171"/>
      <c r="SYS254" s="171"/>
      <c r="SYT254" s="171"/>
      <c r="SYU254" s="171"/>
      <c r="SYV254" s="171"/>
      <c r="SYW254" s="171"/>
      <c r="SYX254" s="171"/>
      <c r="SYY254" s="171"/>
      <c r="SYZ254" s="171"/>
      <c r="SZA254" s="171"/>
      <c r="SZB254" s="171"/>
      <c r="SZC254" s="171"/>
      <c r="SZD254" s="171"/>
      <c r="SZE254" s="171"/>
      <c r="SZF254" s="171"/>
      <c r="SZG254" s="171"/>
      <c r="SZH254" s="171"/>
      <c r="SZI254" s="171"/>
      <c r="SZJ254" s="171"/>
      <c r="SZK254" s="171"/>
      <c r="SZL254" s="171"/>
      <c r="SZM254" s="171"/>
      <c r="SZN254" s="171"/>
      <c r="SZO254" s="171"/>
      <c r="SZP254" s="171"/>
      <c r="SZQ254" s="171"/>
      <c r="SZR254" s="171"/>
      <c r="SZS254" s="171"/>
      <c r="SZT254" s="171"/>
      <c r="SZU254" s="171"/>
      <c r="SZV254" s="171"/>
      <c r="SZW254" s="171"/>
      <c r="SZX254" s="171"/>
      <c r="SZY254" s="171"/>
      <c r="SZZ254" s="171"/>
      <c r="TAA254" s="171"/>
      <c r="TAB254" s="171"/>
      <c r="TAC254" s="171"/>
      <c r="TAD254" s="171"/>
      <c r="TAE254" s="171"/>
      <c r="TAF254" s="171"/>
      <c r="TAG254" s="171"/>
      <c r="TAH254" s="171"/>
      <c r="TAI254" s="171"/>
      <c r="TAJ254" s="171"/>
      <c r="TAK254" s="171"/>
      <c r="TAL254" s="171"/>
      <c r="TAM254" s="171"/>
      <c r="TAN254" s="171"/>
      <c r="TAO254" s="171"/>
      <c r="TAP254" s="171"/>
      <c r="TAQ254" s="171"/>
      <c r="TAR254" s="171"/>
      <c r="TAS254" s="171"/>
      <c r="TAT254" s="171"/>
      <c r="TAU254" s="171"/>
      <c r="TAV254" s="171"/>
      <c r="TAW254" s="171"/>
      <c r="TAX254" s="171"/>
      <c r="TAY254" s="171"/>
      <c r="TAZ254" s="171"/>
      <c r="TBA254" s="171"/>
      <c r="TBB254" s="171"/>
      <c r="TBC254" s="171"/>
      <c r="TBD254" s="171"/>
      <c r="TBE254" s="171"/>
      <c r="TBF254" s="171"/>
      <c r="TBG254" s="171"/>
      <c r="TBH254" s="171"/>
      <c r="TBI254" s="171"/>
      <c r="TBJ254" s="171"/>
      <c r="TBK254" s="171"/>
      <c r="TBL254" s="171"/>
      <c r="TBM254" s="171"/>
      <c r="TBN254" s="171"/>
      <c r="TBO254" s="171"/>
      <c r="TBP254" s="171"/>
      <c r="TBQ254" s="171"/>
      <c r="TBR254" s="171"/>
      <c r="TBS254" s="171"/>
      <c r="TBT254" s="171"/>
      <c r="TBU254" s="171"/>
      <c r="TBV254" s="171"/>
      <c r="TBW254" s="171"/>
      <c r="TBX254" s="171"/>
      <c r="TBY254" s="171"/>
      <c r="TBZ254" s="171"/>
      <c r="TCA254" s="171"/>
      <c r="TCB254" s="171"/>
      <c r="TCC254" s="171"/>
      <c r="TCD254" s="171"/>
      <c r="TCE254" s="171"/>
      <c r="TCF254" s="171"/>
      <c r="TCG254" s="171"/>
      <c r="TCH254" s="171"/>
      <c r="TCI254" s="171"/>
      <c r="TCJ254" s="171"/>
      <c r="TCK254" s="171"/>
      <c r="TCL254" s="171"/>
      <c r="TCM254" s="171"/>
      <c r="TCN254" s="171"/>
      <c r="TCO254" s="171"/>
      <c r="TCP254" s="171"/>
      <c r="TCQ254" s="171"/>
      <c r="TCR254" s="171"/>
      <c r="TCS254" s="171"/>
      <c r="TCT254" s="171"/>
      <c r="TCU254" s="171"/>
      <c r="TCV254" s="171"/>
      <c r="TCW254" s="171"/>
      <c r="TCX254" s="171"/>
      <c r="TCY254" s="171"/>
      <c r="TCZ254" s="171"/>
      <c r="TDA254" s="171"/>
      <c r="TDB254" s="171"/>
      <c r="TDC254" s="171"/>
      <c r="TDD254" s="171"/>
      <c r="TDE254" s="171"/>
      <c r="TDF254" s="171"/>
      <c r="TDG254" s="171"/>
      <c r="TDH254" s="171"/>
      <c r="TDI254" s="171"/>
      <c r="TDJ254" s="171"/>
      <c r="TDK254" s="171"/>
      <c r="TDL254" s="171"/>
      <c r="TDM254" s="171"/>
      <c r="TDN254" s="171"/>
      <c r="TDO254" s="171"/>
      <c r="TDP254" s="171"/>
      <c r="TDQ254" s="171"/>
      <c r="TDR254" s="171"/>
      <c r="TDS254" s="171"/>
      <c r="TDT254" s="171"/>
      <c r="TDU254" s="171"/>
      <c r="TDV254" s="171"/>
      <c r="TDW254" s="171"/>
      <c r="TDX254" s="171"/>
      <c r="TDY254" s="171"/>
      <c r="TDZ254" s="171"/>
      <c r="TEA254" s="171"/>
      <c r="TEB254" s="171"/>
      <c r="TEC254" s="171"/>
      <c r="TED254" s="171"/>
      <c r="TEE254" s="171"/>
      <c r="TEF254" s="171"/>
      <c r="TEG254" s="171"/>
      <c r="TEH254" s="171"/>
      <c r="TEI254" s="171"/>
      <c r="TEJ254" s="171"/>
      <c r="TEK254" s="171"/>
      <c r="TEL254" s="171"/>
      <c r="TEM254" s="171"/>
      <c r="TEN254" s="171"/>
      <c r="TEO254" s="171"/>
      <c r="TEP254" s="171"/>
      <c r="TEQ254" s="171"/>
      <c r="TER254" s="171"/>
      <c r="TES254" s="171"/>
      <c r="TET254" s="171"/>
      <c r="TEU254" s="171"/>
      <c r="TEV254" s="171"/>
      <c r="TEW254" s="171"/>
      <c r="TEX254" s="171"/>
      <c r="TEY254" s="171"/>
      <c r="TEZ254" s="171"/>
      <c r="TFA254" s="171"/>
      <c r="TFB254" s="171"/>
      <c r="TFC254" s="171"/>
      <c r="TFD254" s="171"/>
      <c r="TFE254" s="171"/>
      <c r="TFF254" s="171"/>
      <c r="TFG254" s="171"/>
      <c r="TFH254" s="171"/>
      <c r="TFI254" s="171"/>
      <c r="TFJ254" s="171"/>
      <c r="TFK254" s="171"/>
      <c r="TFL254" s="171"/>
      <c r="TFM254" s="171"/>
      <c r="TFN254" s="171"/>
      <c r="TFO254" s="171"/>
      <c r="TFP254" s="171"/>
      <c r="TFQ254" s="171"/>
      <c r="TFR254" s="171"/>
      <c r="TFS254" s="171"/>
      <c r="TFT254" s="171"/>
      <c r="TFU254" s="171"/>
      <c r="TFV254" s="171"/>
      <c r="TFW254" s="171"/>
      <c r="TFX254" s="171"/>
      <c r="TFY254" s="171"/>
      <c r="TFZ254" s="171"/>
      <c r="TGA254" s="171"/>
      <c r="TGB254" s="171"/>
      <c r="TGC254" s="171"/>
      <c r="TGD254" s="171"/>
      <c r="TGE254" s="171"/>
      <c r="TGF254" s="171"/>
      <c r="TGG254" s="171"/>
      <c r="TGH254" s="171"/>
      <c r="TGI254" s="171"/>
      <c r="TGJ254" s="171"/>
      <c r="TGK254" s="171"/>
      <c r="TGL254" s="171"/>
      <c r="TGM254" s="171"/>
      <c r="TGN254" s="171"/>
      <c r="TGO254" s="171"/>
      <c r="TGP254" s="171"/>
      <c r="TGQ254" s="171"/>
      <c r="TGR254" s="171"/>
      <c r="TGS254" s="171"/>
      <c r="TGT254" s="171"/>
      <c r="TGU254" s="171"/>
      <c r="TGV254" s="171"/>
      <c r="TGW254" s="171"/>
      <c r="TGX254" s="171"/>
      <c r="TGY254" s="171"/>
      <c r="TGZ254" s="171"/>
      <c r="THA254" s="171"/>
      <c r="THB254" s="171"/>
      <c r="THC254" s="171"/>
      <c r="THD254" s="171"/>
      <c r="THE254" s="171"/>
      <c r="THF254" s="171"/>
      <c r="THG254" s="171"/>
      <c r="THH254" s="171"/>
      <c r="THI254" s="171"/>
      <c r="THJ254" s="171"/>
      <c r="THK254" s="171"/>
      <c r="THL254" s="171"/>
      <c r="THM254" s="171"/>
      <c r="THN254" s="171"/>
      <c r="THO254" s="171"/>
      <c r="THP254" s="171"/>
      <c r="THQ254" s="171"/>
      <c r="THR254" s="171"/>
      <c r="THS254" s="171"/>
      <c r="THT254" s="171"/>
      <c r="THU254" s="171"/>
      <c r="THV254" s="171"/>
      <c r="THW254" s="171"/>
      <c r="THX254" s="171"/>
      <c r="THY254" s="171"/>
      <c r="THZ254" s="171"/>
      <c r="TIA254" s="171"/>
      <c r="TIB254" s="171"/>
      <c r="TIC254" s="171"/>
      <c r="TID254" s="171"/>
      <c r="TIE254" s="171"/>
      <c r="TIF254" s="171"/>
      <c r="TIG254" s="171"/>
      <c r="TIH254" s="171"/>
      <c r="TII254" s="171"/>
      <c r="TIJ254" s="171"/>
      <c r="TIK254" s="171"/>
      <c r="TIL254" s="171"/>
      <c r="TIM254" s="171"/>
      <c r="TIN254" s="171"/>
      <c r="TIO254" s="171"/>
      <c r="TIP254" s="171"/>
      <c r="TIQ254" s="171"/>
      <c r="TIR254" s="171"/>
      <c r="TIS254" s="171"/>
      <c r="TIT254" s="171"/>
      <c r="TIU254" s="171"/>
      <c r="TIV254" s="171"/>
      <c r="TIW254" s="171"/>
      <c r="TIX254" s="171"/>
      <c r="TIY254" s="171"/>
      <c r="TIZ254" s="171"/>
      <c r="TJA254" s="171"/>
      <c r="TJB254" s="171"/>
      <c r="TJC254" s="171"/>
      <c r="TJD254" s="171"/>
      <c r="TJE254" s="171"/>
      <c r="TJF254" s="171"/>
      <c r="TJG254" s="171"/>
      <c r="TJH254" s="171"/>
      <c r="TJI254" s="171"/>
      <c r="TJJ254" s="171"/>
      <c r="TJK254" s="171"/>
      <c r="TJL254" s="171"/>
      <c r="TJM254" s="171"/>
      <c r="TJN254" s="171"/>
      <c r="TJO254" s="171"/>
      <c r="TJP254" s="171"/>
      <c r="TJQ254" s="171"/>
      <c r="TJR254" s="171"/>
      <c r="TJS254" s="171"/>
      <c r="TJT254" s="171"/>
      <c r="TJU254" s="171"/>
      <c r="TJV254" s="171"/>
      <c r="TJW254" s="171"/>
      <c r="TJX254" s="171"/>
      <c r="TJY254" s="171"/>
      <c r="TJZ254" s="171"/>
      <c r="TKA254" s="171"/>
      <c r="TKB254" s="171"/>
      <c r="TKC254" s="171"/>
      <c r="TKD254" s="171"/>
      <c r="TKE254" s="171"/>
      <c r="TKF254" s="171"/>
      <c r="TKG254" s="171"/>
      <c r="TKH254" s="171"/>
      <c r="TKI254" s="171"/>
      <c r="TKJ254" s="171"/>
      <c r="TKK254" s="171"/>
      <c r="TKL254" s="171"/>
      <c r="TKM254" s="171"/>
      <c r="TKN254" s="171"/>
      <c r="TKO254" s="171"/>
      <c r="TKP254" s="171"/>
      <c r="TKQ254" s="171"/>
      <c r="TKR254" s="171"/>
      <c r="TKS254" s="171"/>
      <c r="TKT254" s="171"/>
      <c r="TKU254" s="171"/>
      <c r="TKV254" s="171"/>
      <c r="TKW254" s="171"/>
      <c r="TKX254" s="171"/>
      <c r="TKY254" s="171"/>
      <c r="TKZ254" s="171"/>
      <c r="TLA254" s="171"/>
      <c r="TLB254" s="171"/>
      <c r="TLC254" s="171"/>
      <c r="TLD254" s="171"/>
      <c r="TLE254" s="171"/>
      <c r="TLF254" s="171"/>
      <c r="TLG254" s="171"/>
      <c r="TLH254" s="171"/>
      <c r="TLI254" s="171"/>
      <c r="TLJ254" s="171"/>
      <c r="TLK254" s="171"/>
      <c r="TLL254" s="171"/>
      <c r="TLM254" s="171"/>
      <c r="TLN254" s="171"/>
      <c r="TLO254" s="171"/>
      <c r="TLP254" s="171"/>
      <c r="TLQ254" s="171"/>
      <c r="TLR254" s="171"/>
      <c r="TLS254" s="171"/>
      <c r="TLT254" s="171"/>
      <c r="TLU254" s="171"/>
      <c r="TLV254" s="171"/>
      <c r="TLW254" s="171"/>
      <c r="TLX254" s="171"/>
      <c r="TLY254" s="171"/>
      <c r="TLZ254" s="171"/>
      <c r="TMA254" s="171"/>
      <c r="TMB254" s="171"/>
      <c r="TMC254" s="171"/>
      <c r="TMD254" s="171"/>
      <c r="TME254" s="171"/>
      <c r="TMF254" s="171"/>
      <c r="TMG254" s="171"/>
      <c r="TMH254" s="171"/>
      <c r="TMI254" s="171"/>
      <c r="TMJ254" s="171"/>
      <c r="TMK254" s="171"/>
      <c r="TML254" s="171"/>
      <c r="TMM254" s="171"/>
      <c r="TMN254" s="171"/>
      <c r="TMO254" s="171"/>
      <c r="TMP254" s="171"/>
      <c r="TMQ254" s="171"/>
      <c r="TMR254" s="171"/>
      <c r="TMS254" s="171"/>
      <c r="TMT254" s="171"/>
      <c r="TMU254" s="171"/>
      <c r="TMV254" s="171"/>
      <c r="TMW254" s="171"/>
      <c r="TMX254" s="171"/>
      <c r="TMY254" s="171"/>
      <c r="TMZ254" s="171"/>
      <c r="TNA254" s="171"/>
      <c r="TNB254" s="171"/>
      <c r="TNC254" s="171"/>
      <c r="TND254" s="171"/>
      <c r="TNE254" s="171"/>
      <c r="TNF254" s="171"/>
      <c r="TNG254" s="171"/>
      <c r="TNH254" s="171"/>
      <c r="TNI254" s="171"/>
      <c r="TNJ254" s="171"/>
      <c r="TNK254" s="171"/>
      <c r="TNL254" s="171"/>
      <c r="TNM254" s="171"/>
      <c r="TNN254" s="171"/>
      <c r="TNO254" s="171"/>
      <c r="TNP254" s="171"/>
      <c r="TNQ254" s="171"/>
      <c r="TNR254" s="171"/>
      <c r="TNS254" s="171"/>
      <c r="TNT254" s="171"/>
      <c r="TNU254" s="171"/>
      <c r="TNV254" s="171"/>
      <c r="TNW254" s="171"/>
      <c r="TNX254" s="171"/>
      <c r="TNY254" s="171"/>
      <c r="TNZ254" s="171"/>
      <c r="TOA254" s="171"/>
      <c r="TOB254" s="171"/>
      <c r="TOC254" s="171"/>
      <c r="TOD254" s="171"/>
      <c r="TOE254" s="171"/>
      <c r="TOF254" s="171"/>
      <c r="TOG254" s="171"/>
      <c r="TOH254" s="171"/>
      <c r="TOI254" s="171"/>
      <c r="TOJ254" s="171"/>
      <c r="TOK254" s="171"/>
      <c r="TOL254" s="171"/>
      <c r="TOM254" s="171"/>
      <c r="TON254" s="171"/>
      <c r="TOO254" s="171"/>
      <c r="TOP254" s="171"/>
      <c r="TOQ254" s="171"/>
      <c r="TOR254" s="171"/>
      <c r="TOS254" s="171"/>
      <c r="TOT254" s="171"/>
      <c r="TOU254" s="171"/>
      <c r="TOV254" s="171"/>
      <c r="TOW254" s="171"/>
      <c r="TOX254" s="171"/>
      <c r="TOY254" s="171"/>
      <c r="TOZ254" s="171"/>
      <c r="TPA254" s="171"/>
      <c r="TPB254" s="171"/>
      <c r="TPC254" s="171"/>
      <c r="TPD254" s="171"/>
      <c r="TPE254" s="171"/>
      <c r="TPF254" s="171"/>
      <c r="TPG254" s="171"/>
      <c r="TPH254" s="171"/>
      <c r="TPI254" s="171"/>
      <c r="TPJ254" s="171"/>
      <c r="TPK254" s="171"/>
      <c r="TPL254" s="171"/>
      <c r="TPM254" s="171"/>
      <c r="TPN254" s="171"/>
      <c r="TPO254" s="171"/>
      <c r="TPP254" s="171"/>
      <c r="TPQ254" s="171"/>
      <c r="TPR254" s="171"/>
      <c r="TPS254" s="171"/>
      <c r="TPT254" s="171"/>
      <c r="TPU254" s="171"/>
      <c r="TPV254" s="171"/>
      <c r="TPW254" s="171"/>
      <c r="TPX254" s="171"/>
      <c r="TPY254" s="171"/>
      <c r="TPZ254" s="171"/>
      <c r="TQA254" s="171"/>
      <c r="TQB254" s="171"/>
      <c r="TQC254" s="171"/>
      <c r="TQD254" s="171"/>
      <c r="TQE254" s="171"/>
      <c r="TQF254" s="171"/>
      <c r="TQG254" s="171"/>
      <c r="TQH254" s="171"/>
      <c r="TQI254" s="171"/>
      <c r="TQJ254" s="171"/>
      <c r="TQK254" s="171"/>
      <c r="TQL254" s="171"/>
      <c r="TQM254" s="171"/>
      <c r="TQN254" s="171"/>
      <c r="TQO254" s="171"/>
      <c r="TQP254" s="171"/>
      <c r="TQQ254" s="171"/>
      <c r="TQR254" s="171"/>
      <c r="TQS254" s="171"/>
      <c r="TQT254" s="171"/>
      <c r="TQU254" s="171"/>
      <c r="TQV254" s="171"/>
      <c r="TQW254" s="171"/>
      <c r="TQX254" s="171"/>
      <c r="TQY254" s="171"/>
      <c r="TQZ254" s="171"/>
      <c r="TRA254" s="171"/>
      <c r="TRB254" s="171"/>
      <c r="TRC254" s="171"/>
      <c r="TRD254" s="171"/>
      <c r="TRE254" s="171"/>
      <c r="TRF254" s="171"/>
      <c r="TRG254" s="171"/>
      <c r="TRH254" s="171"/>
      <c r="TRI254" s="171"/>
      <c r="TRJ254" s="171"/>
      <c r="TRK254" s="171"/>
      <c r="TRL254" s="171"/>
      <c r="TRM254" s="171"/>
      <c r="TRN254" s="171"/>
      <c r="TRO254" s="171"/>
      <c r="TRP254" s="171"/>
      <c r="TRQ254" s="171"/>
      <c r="TRR254" s="171"/>
      <c r="TRS254" s="171"/>
      <c r="TRT254" s="171"/>
      <c r="TRU254" s="171"/>
      <c r="TRV254" s="171"/>
      <c r="TRW254" s="171"/>
      <c r="TRX254" s="171"/>
      <c r="TRY254" s="171"/>
      <c r="TRZ254" s="171"/>
      <c r="TSA254" s="171"/>
      <c r="TSB254" s="171"/>
      <c r="TSC254" s="171"/>
      <c r="TSD254" s="171"/>
      <c r="TSE254" s="171"/>
      <c r="TSF254" s="171"/>
      <c r="TSG254" s="171"/>
      <c r="TSH254" s="171"/>
      <c r="TSI254" s="171"/>
      <c r="TSJ254" s="171"/>
      <c r="TSK254" s="171"/>
      <c r="TSL254" s="171"/>
      <c r="TSM254" s="171"/>
      <c r="TSN254" s="171"/>
      <c r="TSO254" s="171"/>
      <c r="TSP254" s="171"/>
      <c r="TSQ254" s="171"/>
      <c r="TSR254" s="171"/>
      <c r="TSS254" s="171"/>
      <c r="TST254" s="171"/>
      <c r="TSU254" s="171"/>
      <c r="TSV254" s="171"/>
      <c r="TSW254" s="171"/>
      <c r="TSX254" s="171"/>
      <c r="TSY254" s="171"/>
      <c r="TSZ254" s="171"/>
      <c r="TTA254" s="171"/>
      <c r="TTB254" s="171"/>
      <c r="TTC254" s="171"/>
      <c r="TTD254" s="171"/>
      <c r="TTE254" s="171"/>
      <c r="TTF254" s="171"/>
      <c r="TTG254" s="171"/>
      <c r="TTH254" s="171"/>
      <c r="TTI254" s="171"/>
      <c r="TTJ254" s="171"/>
      <c r="TTK254" s="171"/>
      <c r="TTL254" s="171"/>
      <c r="TTM254" s="171"/>
      <c r="TTN254" s="171"/>
      <c r="TTO254" s="171"/>
      <c r="TTP254" s="171"/>
      <c r="TTQ254" s="171"/>
      <c r="TTR254" s="171"/>
      <c r="TTS254" s="171"/>
      <c r="TTT254" s="171"/>
      <c r="TTU254" s="171"/>
      <c r="TTV254" s="171"/>
      <c r="TTW254" s="171"/>
      <c r="TTX254" s="171"/>
      <c r="TTY254" s="171"/>
      <c r="TTZ254" s="171"/>
      <c r="TUA254" s="171"/>
      <c r="TUB254" s="171"/>
      <c r="TUC254" s="171"/>
      <c r="TUD254" s="171"/>
      <c r="TUE254" s="171"/>
      <c r="TUF254" s="171"/>
      <c r="TUG254" s="171"/>
      <c r="TUH254" s="171"/>
      <c r="TUI254" s="171"/>
      <c r="TUJ254" s="171"/>
      <c r="TUK254" s="171"/>
      <c r="TUL254" s="171"/>
      <c r="TUM254" s="171"/>
      <c r="TUN254" s="171"/>
      <c r="TUO254" s="171"/>
      <c r="TUP254" s="171"/>
      <c r="TUQ254" s="171"/>
      <c r="TUR254" s="171"/>
      <c r="TUS254" s="171"/>
      <c r="TUT254" s="171"/>
      <c r="TUU254" s="171"/>
      <c r="TUV254" s="171"/>
      <c r="TUW254" s="171"/>
      <c r="TUX254" s="171"/>
      <c r="TUY254" s="171"/>
      <c r="TUZ254" s="171"/>
      <c r="TVA254" s="171"/>
      <c r="TVB254" s="171"/>
      <c r="TVC254" s="171"/>
      <c r="TVD254" s="171"/>
      <c r="TVE254" s="171"/>
      <c r="TVF254" s="171"/>
      <c r="TVG254" s="171"/>
      <c r="TVH254" s="171"/>
      <c r="TVI254" s="171"/>
      <c r="TVJ254" s="171"/>
      <c r="TVK254" s="171"/>
      <c r="TVL254" s="171"/>
      <c r="TVM254" s="171"/>
      <c r="TVN254" s="171"/>
      <c r="TVO254" s="171"/>
      <c r="TVP254" s="171"/>
      <c r="TVQ254" s="171"/>
      <c r="TVR254" s="171"/>
      <c r="TVS254" s="171"/>
      <c r="TVT254" s="171"/>
      <c r="TVU254" s="171"/>
      <c r="TVV254" s="171"/>
      <c r="TVW254" s="171"/>
      <c r="TVX254" s="171"/>
      <c r="TVY254" s="171"/>
      <c r="TVZ254" s="171"/>
      <c r="TWA254" s="171"/>
      <c r="TWB254" s="171"/>
      <c r="TWC254" s="171"/>
      <c r="TWD254" s="171"/>
      <c r="TWE254" s="171"/>
      <c r="TWF254" s="171"/>
      <c r="TWG254" s="171"/>
      <c r="TWH254" s="171"/>
      <c r="TWI254" s="171"/>
      <c r="TWJ254" s="171"/>
      <c r="TWK254" s="171"/>
      <c r="TWL254" s="171"/>
      <c r="TWM254" s="171"/>
      <c r="TWN254" s="171"/>
      <c r="TWO254" s="171"/>
      <c r="TWP254" s="171"/>
      <c r="TWQ254" s="171"/>
      <c r="TWR254" s="171"/>
      <c r="TWS254" s="171"/>
      <c r="TWT254" s="171"/>
      <c r="TWU254" s="171"/>
      <c r="TWV254" s="171"/>
      <c r="TWW254" s="171"/>
      <c r="TWX254" s="171"/>
      <c r="TWY254" s="171"/>
      <c r="TWZ254" s="171"/>
      <c r="TXA254" s="171"/>
      <c r="TXB254" s="171"/>
      <c r="TXC254" s="171"/>
      <c r="TXD254" s="171"/>
      <c r="TXE254" s="171"/>
      <c r="TXF254" s="171"/>
      <c r="TXG254" s="171"/>
      <c r="TXH254" s="171"/>
      <c r="TXI254" s="171"/>
      <c r="TXJ254" s="171"/>
      <c r="TXK254" s="171"/>
      <c r="TXL254" s="171"/>
      <c r="TXM254" s="171"/>
      <c r="TXN254" s="171"/>
      <c r="TXO254" s="171"/>
      <c r="TXP254" s="171"/>
      <c r="TXQ254" s="171"/>
      <c r="TXR254" s="171"/>
      <c r="TXS254" s="171"/>
      <c r="TXT254" s="171"/>
      <c r="TXU254" s="171"/>
      <c r="TXV254" s="171"/>
      <c r="TXW254" s="171"/>
      <c r="TXX254" s="171"/>
      <c r="TXY254" s="171"/>
      <c r="TXZ254" s="171"/>
      <c r="TYA254" s="171"/>
      <c r="TYB254" s="171"/>
      <c r="TYC254" s="171"/>
      <c r="TYD254" s="171"/>
      <c r="TYE254" s="171"/>
      <c r="TYF254" s="171"/>
      <c r="TYG254" s="171"/>
      <c r="TYH254" s="171"/>
      <c r="TYI254" s="171"/>
      <c r="TYJ254" s="171"/>
      <c r="TYK254" s="171"/>
      <c r="TYL254" s="171"/>
      <c r="TYM254" s="171"/>
      <c r="TYN254" s="171"/>
      <c r="TYO254" s="171"/>
      <c r="TYP254" s="171"/>
      <c r="TYQ254" s="171"/>
      <c r="TYR254" s="171"/>
      <c r="TYS254" s="171"/>
      <c r="TYT254" s="171"/>
      <c r="TYU254" s="171"/>
      <c r="TYV254" s="171"/>
      <c r="TYW254" s="171"/>
      <c r="TYX254" s="171"/>
      <c r="TYY254" s="171"/>
      <c r="TYZ254" s="171"/>
      <c r="TZA254" s="171"/>
      <c r="TZB254" s="171"/>
      <c r="TZC254" s="171"/>
      <c r="TZD254" s="171"/>
      <c r="TZE254" s="171"/>
      <c r="TZF254" s="171"/>
      <c r="TZG254" s="171"/>
      <c r="TZH254" s="171"/>
      <c r="TZI254" s="171"/>
      <c r="TZJ254" s="171"/>
      <c r="TZK254" s="171"/>
      <c r="TZL254" s="171"/>
      <c r="TZM254" s="171"/>
      <c r="TZN254" s="171"/>
      <c r="TZO254" s="171"/>
      <c r="TZP254" s="171"/>
      <c r="TZQ254" s="171"/>
      <c r="TZR254" s="171"/>
      <c r="TZS254" s="171"/>
      <c r="TZT254" s="171"/>
      <c r="TZU254" s="171"/>
      <c r="TZV254" s="171"/>
      <c r="TZW254" s="171"/>
      <c r="TZX254" s="171"/>
      <c r="TZY254" s="171"/>
      <c r="TZZ254" s="171"/>
      <c r="UAA254" s="171"/>
      <c r="UAB254" s="171"/>
      <c r="UAC254" s="171"/>
      <c r="UAD254" s="171"/>
      <c r="UAE254" s="171"/>
      <c r="UAF254" s="171"/>
      <c r="UAG254" s="171"/>
      <c r="UAH254" s="171"/>
      <c r="UAI254" s="171"/>
      <c r="UAJ254" s="171"/>
      <c r="UAK254" s="171"/>
      <c r="UAL254" s="171"/>
      <c r="UAM254" s="171"/>
      <c r="UAN254" s="171"/>
      <c r="UAO254" s="171"/>
      <c r="UAP254" s="171"/>
      <c r="UAQ254" s="171"/>
      <c r="UAR254" s="171"/>
      <c r="UAS254" s="171"/>
      <c r="UAT254" s="171"/>
      <c r="UAU254" s="171"/>
      <c r="UAV254" s="171"/>
      <c r="UAW254" s="171"/>
      <c r="UAX254" s="171"/>
      <c r="UAY254" s="171"/>
      <c r="UAZ254" s="171"/>
      <c r="UBA254" s="171"/>
      <c r="UBB254" s="171"/>
      <c r="UBC254" s="171"/>
      <c r="UBD254" s="171"/>
      <c r="UBE254" s="171"/>
      <c r="UBF254" s="171"/>
      <c r="UBG254" s="171"/>
      <c r="UBH254" s="171"/>
      <c r="UBI254" s="171"/>
      <c r="UBJ254" s="171"/>
      <c r="UBK254" s="171"/>
      <c r="UBL254" s="171"/>
      <c r="UBM254" s="171"/>
      <c r="UBN254" s="171"/>
      <c r="UBO254" s="171"/>
      <c r="UBP254" s="171"/>
      <c r="UBQ254" s="171"/>
      <c r="UBR254" s="171"/>
      <c r="UBS254" s="171"/>
      <c r="UBT254" s="171"/>
      <c r="UBU254" s="171"/>
      <c r="UBV254" s="171"/>
      <c r="UBW254" s="171"/>
      <c r="UBX254" s="171"/>
      <c r="UBY254" s="171"/>
      <c r="UBZ254" s="171"/>
      <c r="UCA254" s="171"/>
      <c r="UCB254" s="171"/>
      <c r="UCC254" s="171"/>
      <c r="UCD254" s="171"/>
      <c r="UCE254" s="171"/>
      <c r="UCF254" s="171"/>
      <c r="UCG254" s="171"/>
      <c r="UCH254" s="171"/>
      <c r="UCI254" s="171"/>
      <c r="UCJ254" s="171"/>
      <c r="UCK254" s="171"/>
      <c r="UCL254" s="171"/>
      <c r="UCM254" s="171"/>
      <c r="UCN254" s="171"/>
      <c r="UCO254" s="171"/>
      <c r="UCP254" s="171"/>
      <c r="UCQ254" s="171"/>
      <c r="UCR254" s="171"/>
      <c r="UCS254" s="171"/>
      <c r="UCT254" s="171"/>
      <c r="UCU254" s="171"/>
      <c r="UCV254" s="171"/>
      <c r="UCW254" s="171"/>
      <c r="UCX254" s="171"/>
      <c r="UCY254" s="171"/>
      <c r="UCZ254" s="171"/>
      <c r="UDA254" s="171"/>
      <c r="UDB254" s="171"/>
      <c r="UDC254" s="171"/>
      <c r="UDD254" s="171"/>
      <c r="UDE254" s="171"/>
      <c r="UDF254" s="171"/>
      <c r="UDG254" s="171"/>
      <c r="UDH254" s="171"/>
      <c r="UDI254" s="171"/>
      <c r="UDJ254" s="171"/>
      <c r="UDK254" s="171"/>
      <c r="UDL254" s="171"/>
      <c r="UDM254" s="171"/>
      <c r="UDN254" s="171"/>
      <c r="UDO254" s="171"/>
      <c r="UDP254" s="171"/>
      <c r="UDQ254" s="171"/>
      <c r="UDR254" s="171"/>
      <c r="UDS254" s="171"/>
      <c r="UDT254" s="171"/>
      <c r="UDU254" s="171"/>
      <c r="UDV254" s="171"/>
      <c r="UDW254" s="171"/>
      <c r="UDX254" s="171"/>
      <c r="UDY254" s="171"/>
      <c r="UDZ254" s="171"/>
      <c r="UEA254" s="171"/>
      <c r="UEB254" s="171"/>
      <c r="UEC254" s="171"/>
      <c r="UED254" s="171"/>
      <c r="UEE254" s="171"/>
      <c r="UEF254" s="171"/>
      <c r="UEG254" s="171"/>
      <c r="UEH254" s="171"/>
      <c r="UEI254" s="171"/>
      <c r="UEJ254" s="171"/>
      <c r="UEK254" s="171"/>
      <c r="UEL254" s="171"/>
      <c r="UEM254" s="171"/>
      <c r="UEN254" s="171"/>
      <c r="UEO254" s="171"/>
      <c r="UEP254" s="171"/>
      <c r="UEQ254" s="171"/>
      <c r="UER254" s="171"/>
      <c r="UES254" s="171"/>
      <c r="UET254" s="171"/>
      <c r="UEU254" s="171"/>
      <c r="UEV254" s="171"/>
      <c r="UEW254" s="171"/>
      <c r="UEX254" s="171"/>
      <c r="UEY254" s="171"/>
      <c r="UEZ254" s="171"/>
      <c r="UFA254" s="171"/>
      <c r="UFB254" s="171"/>
      <c r="UFC254" s="171"/>
      <c r="UFD254" s="171"/>
      <c r="UFE254" s="171"/>
      <c r="UFF254" s="171"/>
      <c r="UFG254" s="171"/>
      <c r="UFH254" s="171"/>
      <c r="UFI254" s="171"/>
      <c r="UFJ254" s="171"/>
      <c r="UFK254" s="171"/>
      <c r="UFL254" s="171"/>
      <c r="UFM254" s="171"/>
      <c r="UFN254" s="171"/>
      <c r="UFO254" s="171"/>
      <c r="UFP254" s="171"/>
      <c r="UFQ254" s="171"/>
      <c r="UFR254" s="171"/>
      <c r="UFS254" s="171"/>
      <c r="UFT254" s="171"/>
      <c r="UFU254" s="171"/>
      <c r="UFV254" s="171"/>
      <c r="UFW254" s="171"/>
      <c r="UFX254" s="171"/>
      <c r="UFY254" s="171"/>
      <c r="UFZ254" s="171"/>
      <c r="UGA254" s="171"/>
      <c r="UGB254" s="171"/>
      <c r="UGC254" s="171"/>
      <c r="UGD254" s="171"/>
      <c r="UGE254" s="171"/>
      <c r="UGF254" s="171"/>
      <c r="UGG254" s="171"/>
      <c r="UGH254" s="171"/>
      <c r="UGI254" s="171"/>
      <c r="UGJ254" s="171"/>
      <c r="UGK254" s="171"/>
      <c r="UGL254" s="171"/>
      <c r="UGM254" s="171"/>
      <c r="UGN254" s="171"/>
      <c r="UGO254" s="171"/>
      <c r="UGP254" s="171"/>
      <c r="UGQ254" s="171"/>
      <c r="UGR254" s="171"/>
      <c r="UGS254" s="171"/>
      <c r="UGT254" s="171"/>
      <c r="UGU254" s="171"/>
      <c r="UGV254" s="171"/>
      <c r="UGW254" s="171"/>
      <c r="UGX254" s="171"/>
      <c r="UGY254" s="171"/>
      <c r="UGZ254" s="171"/>
      <c r="UHA254" s="171"/>
      <c r="UHB254" s="171"/>
      <c r="UHC254" s="171"/>
      <c r="UHD254" s="171"/>
      <c r="UHE254" s="171"/>
      <c r="UHF254" s="171"/>
      <c r="UHG254" s="171"/>
      <c r="UHH254" s="171"/>
      <c r="UHI254" s="171"/>
      <c r="UHJ254" s="171"/>
      <c r="UHK254" s="171"/>
      <c r="UHL254" s="171"/>
      <c r="UHM254" s="171"/>
      <c r="UHN254" s="171"/>
      <c r="UHO254" s="171"/>
      <c r="UHP254" s="171"/>
      <c r="UHQ254" s="171"/>
      <c r="UHR254" s="171"/>
      <c r="UHS254" s="171"/>
      <c r="UHT254" s="171"/>
      <c r="UHU254" s="171"/>
      <c r="UHV254" s="171"/>
      <c r="UHW254" s="171"/>
      <c r="UHX254" s="171"/>
      <c r="UHY254" s="171"/>
      <c r="UHZ254" s="171"/>
      <c r="UIA254" s="171"/>
      <c r="UIB254" s="171"/>
      <c r="UIC254" s="171"/>
      <c r="UID254" s="171"/>
      <c r="UIE254" s="171"/>
      <c r="UIF254" s="171"/>
      <c r="UIG254" s="171"/>
      <c r="UIH254" s="171"/>
      <c r="UII254" s="171"/>
      <c r="UIJ254" s="171"/>
      <c r="UIK254" s="171"/>
      <c r="UIL254" s="171"/>
      <c r="UIM254" s="171"/>
      <c r="UIN254" s="171"/>
      <c r="UIO254" s="171"/>
      <c r="UIP254" s="171"/>
      <c r="UIQ254" s="171"/>
      <c r="UIR254" s="171"/>
      <c r="UIS254" s="171"/>
      <c r="UIT254" s="171"/>
      <c r="UIU254" s="171"/>
      <c r="UIV254" s="171"/>
      <c r="UIW254" s="171"/>
      <c r="UIX254" s="171"/>
      <c r="UIY254" s="171"/>
      <c r="UIZ254" s="171"/>
      <c r="UJA254" s="171"/>
      <c r="UJB254" s="171"/>
      <c r="UJC254" s="171"/>
      <c r="UJD254" s="171"/>
      <c r="UJE254" s="171"/>
      <c r="UJF254" s="171"/>
      <c r="UJG254" s="171"/>
      <c r="UJH254" s="171"/>
      <c r="UJI254" s="171"/>
      <c r="UJJ254" s="171"/>
      <c r="UJK254" s="171"/>
      <c r="UJL254" s="171"/>
      <c r="UJM254" s="171"/>
      <c r="UJN254" s="171"/>
      <c r="UJO254" s="171"/>
      <c r="UJP254" s="171"/>
      <c r="UJQ254" s="171"/>
      <c r="UJR254" s="171"/>
      <c r="UJS254" s="171"/>
      <c r="UJT254" s="171"/>
      <c r="UJU254" s="171"/>
      <c r="UJV254" s="171"/>
      <c r="UJW254" s="171"/>
      <c r="UJX254" s="171"/>
      <c r="UJY254" s="171"/>
      <c r="UJZ254" s="171"/>
      <c r="UKA254" s="171"/>
      <c r="UKB254" s="171"/>
      <c r="UKC254" s="171"/>
      <c r="UKD254" s="171"/>
      <c r="UKE254" s="171"/>
      <c r="UKF254" s="171"/>
      <c r="UKG254" s="171"/>
      <c r="UKH254" s="171"/>
      <c r="UKI254" s="171"/>
      <c r="UKJ254" s="171"/>
      <c r="UKK254" s="171"/>
      <c r="UKL254" s="171"/>
      <c r="UKM254" s="171"/>
      <c r="UKN254" s="171"/>
      <c r="UKO254" s="171"/>
      <c r="UKP254" s="171"/>
      <c r="UKQ254" s="171"/>
      <c r="UKR254" s="171"/>
      <c r="UKS254" s="171"/>
      <c r="UKT254" s="171"/>
      <c r="UKU254" s="171"/>
      <c r="UKV254" s="171"/>
      <c r="UKW254" s="171"/>
      <c r="UKX254" s="171"/>
      <c r="UKY254" s="171"/>
      <c r="UKZ254" s="171"/>
      <c r="ULA254" s="171"/>
      <c r="ULB254" s="171"/>
      <c r="ULC254" s="171"/>
      <c r="ULD254" s="171"/>
      <c r="ULE254" s="171"/>
      <c r="ULF254" s="171"/>
      <c r="ULG254" s="171"/>
      <c r="ULH254" s="171"/>
      <c r="ULI254" s="171"/>
      <c r="ULJ254" s="171"/>
      <c r="ULK254" s="171"/>
      <c r="ULL254" s="171"/>
      <c r="ULM254" s="171"/>
      <c r="ULN254" s="171"/>
      <c r="ULO254" s="171"/>
      <c r="ULP254" s="171"/>
      <c r="ULQ254" s="171"/>
      <c r="ULR254" s="171"/>
      <c r="ULS254" s="171"/>
      <c r="ULT254" s="171"/>
      <c r="ULU254" s="171"/>
      <c r="ULV254" s="171"/>
      <c r="ULW254" s="171"/>
      <c r="ULX254" s="171"/>
      <c r="ULY254" s="171"/>
      <c r="ULZ254" s="171"/>
      <c r="UMA254" s="171"/>
      <c r="UMB254" s="171"/>
      <c r="UMC254" s="171"/>
      <c r="UMD254" s="171"/>
      <c r="UME254" s="171"/>
      <c r="UMF254" s="171"/>
      <c r="UMG254" s="171"/>
      <c r="UMH254" s="171"/>
      <c r="UMI254" s="171"/>
      <c r="UMJ254" s="171"/>
      <c r="UMK254" s="171"/>
      <c r="UML254" s="171"/>
      <c r="UMM254" s="171"/>
      <c r="UMN254" s="171"/>
      <c r="UMO254" s="171"/>
      <c r="UMP254" s="171"/>
      <c r="UMQ254" s="171"/>
      <c r="UMR254" s="171"/>
      <c r="UMS254" s="171"/>
      <c r="UMT254" s="171"/>
      <c r="UMU254" s="171"/>
      <c r="UMV254" s="171"/>
      <c r="UMW254" s="171"/>
      <c r="UMX254" s="171"/>
      <c r="UMY254" s="171"/>
      <c r="UMZ254" s="171"/>
      <c r="UNA254" s="171"/>
      <c r="UNB254" s="171"/>
      <c r="UNC254" s="171"/>
      <c r="UND254" s="171"/>
      <c r="UNE254" s="171"/>
      <c r="UNF254" s="171"/>
      <c r="UNG254" s="171"/>
      <c r="UNH254" s="171"/>
      <c r="UNI254" s="171"/>
      <c r="UNJ254" s="171"/>
      <c r="UNK254" s="171"/>
      <c r="UNL254" s="171"/>
      <c r="UNM254" s="171"/>
      <c r="UNN254" s="171"/>
      <c r="UNO254" s="171"/>
      <c r="UNP254" s="171"/>
      <c r="UNQ254" s="171"/>
      <c r="UNR254" s="171"/>
      <c r="UNS254" s="171"/>
      <c r="UNT254" s="171"/>
      <c r="UNU254" s="171"/>
      <c r="UNV254" s="171"/>
      <c r="UNW254" s="171"/>
      <c r="UNX254" s="171"/>
      <c r="UNY254" s="171"/>
      <c r="UNZ254" s="171"/>
      <c r="UOA254" s="171"/>
      <c r="UOB254" s="171"/>
      <c r="UOC254" s="171"/>
      <c r="UOD254" s="171"/>
      <c r="UOE254" s="171"/>
      <c r="UOF254" s="171"/>
      <c r="UOG254" s="171"/>
      <c r="UOH254" s="171"/>
      <c r="UOI254" s="171"/>
      <c r="UOJ254" s="171"/>
      <c r="UOK254" s="171"/>
      <c r="UOL254" s="171"/>
      <c r="UOM254" s="171"/>
      <c r="UON254" s="171"/>
      <c r="UOO254" s="171"/>
      <c r="UOP254" s="171"/>
      <c r="UOQ254" s="171"/>
      <c r="UOR254" s="171"/>
      <c r="UOS254" s="171"/>
      <c r="UOT254" s="171"/>
      <c r="UOU254" s="171"/>
      <c r="UOV254" s="171"/>
      <c r="UOW254" s="171"/>
      <c r="UOX254" s="171"/>
      <c r="UOY254" s="171"/>
      <c r="UOZ254" s="171"/>
      <c r="UPA254" s="171"/>
      <c r="UPB254" s="171"/>
      <c r="UPC254" s="171"/>
      <c r="UPD254" s="171"/>
      <c r="UPE254" s="171"/>
      <c r="UPF254" s="171"/>
      <c r="UPG254" s="171"/>
      <c r="UPH254" s="171"/>
      <c r="UPI254" s="171"/>
      <c r="UPJ254" s="171"/>
      <c r="UPK254" s="171"/>
      <c r="UPL254" s="171"/>
      <c r="UPM254" s="171"/>
      <c r="UPN254" s="171"/>
      <c r="UPO254" s="171"/>
      <c r="UPP254" s="171"/>
      <c r="UPQ254" s="171"/>
      <c r="UPR254" s="171"/>
      <c r="UPS254" s="171"/>
      <c r="UPT254" s="171"/>
      <c r="UPU254" s="171"/>
      <c r="UPV254" s="171"/>
      <c r="UPW254" s="171"/>
      <c r="UPX254" s="171"/>
      <c r="UPY254" s="171"/>
      <c r="UPZ254" s="171"/>
      <c r="UQA254" s="171"/>
      <c r="UQB254" s="171"/>
      <c r="UQC254" s="171"/>
      <c r="UQD254" s="171"/>
      <c r="UQE254" s="171"/>
      <c r="UQF254" s="171"/>
      <c r="UQG254" s="171"/>
      <c r="UQH254" s="171"/>
      <c r="UQI254" s="171"/>
      <c r="UQJ254" s="171"/>
      <c r="UQK254" s="171"/>
      <c r="UQL254" s="171"/>
      <c r="UQM254" s="171"/>
      <c r="UQN254" s="171"/>
      <c r="UQO254" s="171"/>
      <c r="UQP254" s="171"/>
      <c r="UQQ254" s="171"/>
      <c r="UQR254" s="171"/>
      <c r="UQS254" s="171"/>
      <c r="UQT254" s="171"/>
      <c r="UQU254" s="171"/>
      <c r="UQV254" s="171"/>
      <c r="UQW254" s="171"/>
      <c r="UQX254" s="171"/>
      <c r="UQY254" s="171"/>
      <c r="UQZ254" s="171"/>
      <c r="URA254" s="171"/>
      <c r="URB254" s="171"/>
      <c r="URC254" s="171"/>
      <c r="URD254" s="171"/>
      <c r="URE254" s="171"/>
      <c r="URF254" s="171"/>
      <c r="URG254" s="171"/>
      <c r="URH254" s="171"/>
      <c r="URI254" s="171"/>
      <c r="URJ254" s="171"/>
      <c r="URK254" s="171"/>
      <c r="URL254" s="171"/>
      <c r="URM254" s="171"/>
      <c r="URN254" s="171"/>
      <c r="URO254" s="171"/>
      <c r="URP254" s="171"/>
      <c r="URQ254" s="171"/>
      <c r="URR254" s="171"/>
      <c r="URS254" s="171"/>
      <c r="URT254" s="171"/>
      <c r="URU254" s="171"/>
      <c r="URV254" s="171"/>
      <c r="URW254" s="171"/>
      <c r="URX254" s="171"/>
      <c r="URY254" s="171"/>
      <c r="URZ254" s="171"/>
      <c r="USA254" s="171"/>
      <c r="USB254" s="171"/>
      <c r="USC254" s="171"/>
      <c r="USD254" s="171"/>
      <c r="USE254" s="171"/>
      <c r="USF254" s="171"/>
      <c r="USG254" s="171"/>
      <c r="USH254" s="171"/>
      <c r="USI254" s="171"/>
      <c r="USJ254" s="171"/>
      <c r="USK254" s="171"/>
      <c r="USL254" s="171"/>
      <c r="USM254" s="171"/>
      <c r="USN254" s="171"/>
      <c r="USO254" s="171"/>
      <c r="USP254" s="171"/>
      <c r="USQ254" s="171"/>
      <c r="USR254" s="171"/>
      <c r="USS254" s="171"/>
      <c r="UST254" s="171"/>
      <c r="USU254" s="171"/>
      <c r="USV254" s="171"/>
      <c r="USW254" s="171"/>
      <c r="USX254" s="171"/>
      <c r="USY254" s="171"/>
      <c r="USZ254" s="171"/>
      <c r="UTA254" s="171"/>
      <c r="UTB254" s="171"/>
      <c r="UTC254" s="171"/>
      <c r="UTD254" s="171"/>
      <c r="UTE254" s="171"/>
      <c r="UTF254" s="171"/>
      <c r="UTG254" s="171"/>
      <c r="UTH254" s="171"/>
      <c r="UTI254" s="171"/>
      <c r="UTJ254" s="171"/>
      <c r="UTK254" s="171"/>
      <c r="UTL254" s="171"/>
      <c r="UTM254" s="171"/>
      <c r="UTN254" s="171"/>
      <c r="UTO254" s="171"/>
      <c r="UTP254" s="171"/>
      <c r="UTQ254" s="171"/>
      <c r="UTR254" s="171"/>
      <c r="UTS254" s="171"/>
      <c r="UTT254" s="171"/>
      <c r="UTU254" s="171"/>
      <c r="UTV254" s="171"/>
      <c r="UTW254" s="171"/>
      <c r="UTX254" s="171"/>
      <c r="UTY254" s="171"/>
      <c r="UTZ254" s="171"/>
      <c r="UUA254" s="171"/>
      <c r="UUB254" s="171"/>
      <c r="UUC254" s="171"/>
      <c r="UUD254" s="171"/>
      <c r="UUE254" s="171"/>
      <c r="UUF254" s="171"/>
      <c r="UUG254" s="171"/>
      <c r="UUH254" s="171"/>
      <c r="UUI254" s="171"/>
      <c r="UUJ254" s="171"/>
      <c r="UUK254" s="171"/>
      <c r="UUL254" s="171"/>
      <c r="UUM254" s="171"/>
      <c r="UUN254" s="171"/>
      <c r="UUO254" s="171"/>
      <c r="UUP254" s="171"/>
      <c r="UUQ254" s="171"/>
      <c r="UUR254" s="171"/>
      <c r="UUS254" s="171"/>
      <c r="UUT254" s="171"/>
      <c r="UUU254" s="171"/>
      <c r="UUV254" s="171"/>
      <c r="UUW254" s="171"/>
      <c r="UUX254" s="171"/>
      <c r="UUY254" s="171"/>
      <c r="UUZ254" s="171"/>
      <c r="UVA254" s="171"/>
      <c r="UVB254" s="171"/>
      <c r="UVC254" s="171"/>
      <c r="UVD254" s="171"/>
      <c r="UVE254" s="171"/>
      <c r="UVF254" s="171"/>
      <c r="UVG254" s="171"/>
      <c r="UVH254" s="171"/>
      <c r="UVI254" s="171"/>
      <c r="UVJ254" s="171"/>
      <c r="UVK254" s="171"/>
      <c r="UVL254" s="171"/>
      <c r="UVM254" s="171"/>
      <c r="UVN254" s="171"/>
      <c r="UVO254" s="171"/>
      <c r="UVP254" s="171"/>
      <c r="UVQ254" s="171"/>
      <c r="UVR254" s="171"/>
      <c r="UVS254" s="171"/>
      <c r="UVT254" s="171"/>
      <c r="UVU254" s="171"/>
      <c r="UVV254" s="171"/>
      <c r="UVW254" s="171"/>
      <c r="UVX254" s="171"/>
      <c r="UVY254" s="171"/>
      <c r="UVZ254" s="171"/>
      <c r="UWA254" s="171"/>
      <c r="UWB254" s="171"/>
      <c r="UWC254" s="171"/>
      <c r="UWD254" s="171"/>
      <c r="UWE254" s="171"/>
      <c r="UWF254" s="171"/>
      <c r="UWG254" s="171"/>
      <c r="UWH254" s="171"/>
      <c r="UWI254" s="171"/>
      <c r="UWJ254" s="171"/>
      <c r="UWK254" s="171"/>
      <c r="UWL254" s="171"/>
      <c r="UWM254" s="171"/>
      <c r="UWN254" s="171"/>
      <c r="UWO254" s="171"/>
      <c r="UWP254" s="171"/>
      <c r="UWQ254" s="171"/>
      <c r="UWR254" s="171"/>
      <c r="UWS254" s="171"/>
      <c r="UWT254" s="171"/>
      <c r="UWU254" s="171"/>
      <c r="UWV254" s="171"/>
      <c r="UWW254" s="171"/>
      <c r="UWX254" s="171"/>
      <c r="UWY254" s="171"/>
      <c r="UWZ254" s="171"/>
      <c r="UXA254" s="171"/>
      <c r="UXB254" s="171"/>
      <c r="UXC254" s="171"/>
      <c r="UXD254" s="171"/>
      <c r="UXE254" s="171"/>
      <c r="UXF254" s="171"/>
      <c r="UXG254" s="171"/>
      <c r="UXH254" s="171"/>
      <c r="UXI254" s="171"/>
      <c r="UXJ254" s="171"/>
      <c r="UXK254" s="171"/>
      <c r="UXL254" s="171"/>
      <c r="UXM254" s="171"/>
      <c r="UXN254" s="171"/>
      <c r="UXO254" s="171"/>
      <c r="UXP254" s="171"/>
      <c r="UXQ254" s="171"/>
      <c r="UXR254" s="171"/>
      <c r="UXS254" s="171"/>
      <c r="UXT254" s="171"/>
      <c r="UXU254" s="171"/>
      <c r="UXV254" s="171"/>
      <c r="UXW254" s="171"/>
      <c r="UXX254" s="171"/>
      <c r="UXY254" s="171"/>
      <c r="UXZ254" s="171"/>
      <c r="UYA254" s="171"/>
      <c r="UYB254" s="171"/>
      <c r="UYC254" s="171"/>
      <c r="UYD254" s="171"/>
      <c r="UYE254" s="171"/>
      <c r="UYF254" s="171"/>
      <c r="UYG254" s="171"/>
      <c r="UYH254" s="171"/>
      <c r="UYI254" s="171"/>
      <c r="UYJ254" s="171"/>
      <c r="UYK254" s="171"/>
      <c r="UYL254" s="171"/>
      <c r="UYM254" s="171"/>
      <c r="UYN254" s="171"/>
      <c r="UYO254" s="171"/>
      <c r="UYP254" s="171"/>
      <c r="UYQ254" s="171"/>
      <c r="UYR254" s="171"/>
      <c r="UYS254" s="171"/>
      <c r="UYT254" s="171"/>
      <c r="UYU254" s="171"/>
      <c r="UYV254" s="171"/>
      <c r="UYW254" s="171"/>
      <c r="UYX254" s="171"/>
      <c r="UYY254" s="171"/>
      <c r="UYZ254" s="171"/>
      <c r="UZA254" s="171"/>
      <c r="UZB254" s="171"/>
      <c r="UZC254" s="171"/>
      <c r="UZD254" s="171"/>
      <c r="UZE254" s="171"/>
      <c r="UZF254" s="171"/>
      <c r="UZG254" s="171"/>
      <c r="UZH254" s="171"/>
      <c r="UZI254" s="171"/>
      <c r="UZJ254" s="171"/>
      <c r="UZK254" s="171"/>
      <c r="UZL254" s="171"/>
      <c r="UZM254" s="171"/>
      <c r="UZN254" s="171"/>
      <c r="UZO254" s="171"/>
      <c r="UZP254" s="171"/>
      <c r="UZQ254" s="171"/>
      <c r="UZR254" s="171"/>
      <c r="UZS254" s="171"/>
      <c r="UZT254" s="171"/>
      <c r="UZU254" s="171"/>
      <c r="UZV254" s="171"/>
      <c r="UZW254" s="171"/>
      <c r="UZX254" s="171"/>
      <c r="UZY254" s="171"/>
      <c r="UZZ254" s="171"/>
      <c r="VAA254" s="171"/>
      <c r="VAB254" s="171"/>
      <c r="VAC254" s="171"/>
      <c r="VAD254" s="171"/>
      <c r="VAE254" s="171"/>
      <c r="VAF254" s="171"/>
      <c r="VAG254" s="171"/>
      <c r="VAH254" s="171"/>
      <c r="VAI254" s="171"/>
      <c r="VAJ254" s="171"/>
      <c r="VAK254" s="171"/>
      <c r="VAL254" s="171"/>
      <c r="VAM254" s="171"/>
      <c r="VAN254" s="171"/>
      <c r="VAO254" s="171"/>
      <c r="VAP254" s="171"/>
      <c r="VAQ254" s="171"/>
      <c r="VAR254" s="171"/>
      <c r="VAS254" s="171"/>
      <c r="VAT254" s="171"/>
      <c r="VAU254" s="171"/>
      <c r="VAV254" s="171"/>
      <c r="VAW254" s="171"/>
      <c r="VAX254" s="171"/>
      <c r="VAY254" s="171"/>
      <c r="VAZ254" s="171"/>
      <c r="VBA254" s="171"/>
      <c r="VBB254" s="171"/>
      <c r="VBC254" s="171"/>
      <c r="VBD254" s="171"/>
      <c r="VBE254" s="171"/>
      <c r="VBF254" s="171"/>
      <c r="VBG254" s="171"/>
      <c r="VBH254" s="171"/>
      <c r="VBI254" s="171"/>
      <c r="VBJ254" s="171"/>
      <c r="VBK254" s="171"/>
      <c r="VBL254" s="171"/>
      <c r="VBM254" s="171"/>
      <c r="VBN254" s="171"/>
      <c r="VBO254" s="171"/>
      <c r="VBP254" s="171"/>
      <c r="VBQ254" s="171"/>
      <c r="VBR254" s="171"/>
      <c r="VBS254" s="171"/>
      <c r="VBT254" s="171"/>
      <c r="VBU254" s="171"/>
      <c r="VBV254" s="171"/>
      <c r="VBW254" s="171"/>
      <c r="VBX254" s="171"/>
      <c r="VBY254" s="171"/>
      <c r="VBZ254" s="171"/>
      <c r="VCA254" s="171"/>
      <c r="VCB254" s="171"/>
      <c r="VCC254" s="171"/>
      <c r="VCD254" s="171"/>
      <c r="VCE254" s="171"/>
      <c r="VCF254" s="171"/>
      <c r="VCG254" s="171"/>
      <c r="VCH254" s="171"/>
      <c r="VCI254" s="171"/>
      <c r="VCJ254" s="171"/>
      <c r="VCK254" s="171"/>
      <c r="VCL254" s="171"/>
      <c r="VCM254" s="171"/>
      <c r="VCN254" s="171"/>
      <c r="VCO254" s="171"/>
      <c r="VCP254" s="171"/>
      <c r="VCQ254" s="171"/>
      <c r="VCR254" s="171"/>
      <c r="VCS254" s="171"/>
      <c r="VCT254" s="171"/>
      <c r="VCU254" s="171"/>
      <c r="VCV254" s="171"/>
      <c r="VCW254" s="171"/>
      <c r="VCX254" s="171"/>
      <c r="VCY254" s="171"/>
      <c r="VCZ254" s="171"/>
      <c r="VDA254" s="171"/>
      <c r="VDB254" s="171"/>
      <c r="VDC254" s="171"/>
      <c r="VDD254" s="171"/>
      <c r="VDE254" s="171"/>
      <c r="VDF254" s="171"/>
      <c r="VDG254" s="171"/>
      <c r="VDH254" s="171"/>
      <c r="VDI254" s="171"/>
      <c r="VDJ254" s="171"/>
      <c r="VDK254" s="171"/>
      <c r="VDL254" s="171"/>
      <c r="VDM254" s="171"/>
      <c r="VDN254" s="171"/>
      <c r="VDO254" s="171"/>
      <c r="VDP254" s="171"/>
      <c r="VDQ254" s="171"/>
      <c r="VDR254" s="171"/>
      <c r="VDS254" s="171"/>
      <c r="VDT254" s="171"/>
      <c r="VDU254" s="171"/>
      <c r="VDV254" s="171"/>
      <c r="VDW254" s="171"/>
      <c r="VDX254" s="171"/>
      <c r="VDY254" s="171"/>
      <c r="VDZ254" s="171"/>
      <c r="VEA254" s="171"/>
      <c r="VEB254" s="171"/>
      <c r="VEC254" s="171"/>
      <c r="VED254" s="171"/>
      <c r="VEE254" s="171"/>
      <c r="VEF254" s="171"/>
      <c r="VEG254" s="171"/>
      <c r="VEH254" s="171"/>
      <c r="VEI254" s="171"/>
      <c r="VEJ254" s="171"/>
      <c r="VEK254" s="171"/>
      <c r="VEL254" s="171"/>
      <c r="VEM254" s="171"/>
      <c r="VEN254" s="171"/>
      <c r="VEO254" s="171"/>
      <c r="VEP254" s="171"/>
      <c r="VEQ254" s="171"/>
      <c r="VER254" s="171"/>
      <c r="VES254" s="171"/>
      <c r="VET254" s="171"/>
      <c r="VEU254" s="171"/>
      <c r="VEV254" s="171"/>
      <c r="VEW254" s="171"/>
      <c r="VEX254" s="171"/>
      <c r="VEY254" s="171"/>
      <c r="VEZ254" s="171"/>
      <c r="VFA254" s="171"/>
      <c r="VFB254" s="171"/>
      <c r="VFC254" s="171"/>
      <c r="VFD254" s="171"/>
      <c r="VFE254" s="171"/>
      <c r="VFF254" s="171"/>
      <c r="VFG254" s="171"/>
      <c r="VFH254" s="171"/>
      <c r="VFI254" s="171"/>
      <c r="VFJ254" s="171"/>
      <c r="VFK254" s="171"/>
      <c r="VFL254" s="171"/>
      <c r="VFM254" s="171"/>
      <c r="VFN254" s="171"/>
      <c r="VFO254" s="171"/>
      <c r="VFP254" s="171"/>
      <c r="VFQ254" s="171"/>
      <c r="VFR254" s="171"/>
      <c r="VFS254" s="171"/>
      <c r="VFT254" s="171"/>
      <c r="VFU254" s="171"/>
      <c r="VFV254" s="171"/>
      <c r="VFW254" s="171"/>
      <c r="VFX254" s="171"/>
      <c r="VFY254" s="171"/>
      <c r="VFZ254" s="171"/>
      <c r="VGA254" s="171"/>
      <c r="VGB254" s="171"/>
      <c r="VGC254" s="171"/>
      <c r="VGD254" s="171"/>
      <c r="VGE254" s="171"/>
      <c r="VGF254" s="171"/>
      <c r="VGG254" s="171"/>
      <c r="VGH254" s="171"/>
      <c r="VGI254" s="171"/>
      <c r="VGJ254" s="171"/>
      <c r="VGK254" s="171"/>
      <c r="VGL254" s="171"/>
      <c r="VGM254" s="171"/>
      <c r="VGN254" s="171"/>
      <c r="VGO254" s="171"/>
      <c r="VGP254" s="171"/>
      <c r="VGQ254" s="171"/>
      <c r="VGR254" s="171"/>
      <c r="VGS254" s="171"/>
      <c r="VGT254" s="171"/>
      <c r="VGU254" s="171"/>
      <c r="VGV254" s="171"/>
      <c r="VGW254" s="171"/>
      <c r="VGX254" s="171"/>
      <c r="VGY254" s="171"/>
      <c r="VGZ254" s="171"/>
      <c r="VHA254" s="171"/>
      <c r="VHB254" s="171"/>
      <c r="VHC254" s="171"/>
      <c r="VHD254" s="171"/>
      <c r="VHE254" s="171"/>
      <c r="VHF254" s="171"/>
      <c r="VHG254" s="171"/>
      <c r="VHH254" s="171"/>
      <c r="VHI254" s="171"/>
      <c r="VHJ254" s="171"/>
      <c r="VHK254" s="171"/>
      <c r="VHL254" s="171"/>
      <c r="VHM254" s="171"/>
      <c r="VHN254" s="171"/>
      <c r="VHO254" s="171"/>
      <c r="VHP254" s="171"/>
      <c r="VHQ254" s="171"/>
      <c r="VHR254" s="171"/>
      <c r="VHS254" s="171"/>
      <c r="VHT254" s="171"/>
      <c r="VHU254" s="171"/>
      <c r="VHV254" s="171"/>
      <c r="VHW254" s="171"/>
      <c r="VHX254" s="171"/>
      <c r="VHY254" s="171"/>
      <c r="VHZ254" s="171"/>
      <c r="VIA254" s="171"/>
      <c r="VIB254" s="171"/>
      <c r="VIC254" s="171"/>
      <c r="VID254" s="171"/>
      <c r="VIE254" s="171"/>
      <c r="VIF254" s="171"/>
      <c r="VIG254" s="171"/>
      <c r="VIH254" s="171"/>
      <c r="VII254" s="171"/>
      <c r="VIJ254" s="171"/>
      <c r="VIK254" s="171"/>
      <c r="VIL254" s="171"/>
      <c r="VIM254" s="171"/>
      <c r="VIN254" s="171"/>
      <c r="VIO254" s="171"/>
      <c r="VIP254" s="171"/>
      <c r="VIQ254" s="171"/>
      <c r="VIR254" s="171"/>
      <c r="VIS254" s="171"/>
      <c r="VIT254" s="171"/>
      <c r="VIU254" s="171"/>
      <c r="VIV254" s="171"/>
      <c r="VIW254" s="171"/>
      <c r="VIX254" s="171"/>
      <c r="VIY254" s="171"/>
      <c r="VIZ254" s="171"/>
      <c r="VJA254" s="171"/>
      <c r="VJB254" s="171"/>
      <c r="VJC254" s="171"/>
      <c r="VJD254" s="171"/>
      <c r="VJE254" s="171"/>
      <c r="VJF254" s="171"/>
      <c r="VJG254" s="171"/>
      <c r="VJH254" s="171"/>
      <c r="VJI254" s="171"/>
      <c r="VJJ254" s="171"/>
      <c r="VJK254" s="171"/>
      <c r="VJL254" s="171"/>
      <c r="VJM254" s="171"/>
      <c r="VJN254" s="171"/>
      <c r="VJO254" s="171"/>
      <c r="VJP254" s="171"/>
      <c r="VJQ254" s="171"/>
      <c r="VJR254" s="171"/>
      <c r="VJS254" s="171"/>
      <c r="VJT254" s="171"/>
      <c r="VJU254" s="171"/>
      <c r="VJV254" s="171"/>
      <c r="VJW254" s="171"/>
      <c r="VJX254" s="171"/>
      <c r="VJY254" s="171"/>
      <c r="VJZ254" s="171"/>
      <c r="VKA254" s="171"/>
      <c r="VKB254" s="171"/>
      <c r="VKC254" s="171"/>
      <c r="VKD254" s="171"/>
      <c r="VKE254" s="171"/>
      <c r="VKF254" s="171"/>
      <c r="VKG254" s="171"/>
      <c r="VKH254" s="171"/>
      <c r="VKI254" s="171"/>
      <c r="VKJ254" s="171"/>
      <c r="VKK254" s="171"/>
      <c r="VKL254" s="171"/>
      <c r="VKM254" s="171"/>
      <c r="VKN254" s="171"/>
      <c r="VKO254" s="171"/>
      <c r="VKP254" s="171"/>
      <c r="VKQ254" s="171"/>
      <c r="VKR254" s="171"/>
      <c r="VKS254" s="171"/>
      <c r="VKT254" s="171"/>
      <c r="VKU254" s="171"/>
      <c r="VKV254" s="171"/>
      <c r="VKW254" s="171"/>
      <c r="VKX254" s="171"/>
      <c r="VKY254" s="171"/>
      <c r="VKZ254" s="171"/>
      <c r="VLA254" s="171"/>
      <c r="VLB254" s="171"/>
      <c r="VLC254" s="171"/>
      <c r="VLD254" s="171"/>
      <c r="VLE254" s="171"/>
      <c r="VLF254" s="171"/>
      <c r="VLG254" s="171"/>
      <c r="VLH254" s="171"/>
      <c r="VLI254" s="171"/>
      <c r="VLJ254" s="171"/>
      <c r="VLK254" s="171"/>
      <c r="VLL254" s="171"/>
      <c r="VLM254" s="171"/>
      <c r="VLN254" s="171"/>
      <c r="VLO254" s="171"/>
      <c r="VLP254" s="171"/>
      <c r="VLQ254" s="171"/>
      <c r="VLR254" s="171"/>
      <c r="VLS254" s="171"/>
      <c r="VLT254" s="171"/>
      <c r="VLU254" s="171"/>
      <c r="VLV254" s="171"/>
      <c r="VLW254" s="171"/>
      <c r="VLX254" s="171"/>
      <c r="VLY254" s="171"/>
      <c r="VLZ254" s="171"/>
      <c r="VMA254" s="171"/>
      <c r="VMB254" s="171"/>
      <c r="VMC254" s="171"/>
      <c r="VMD254" s="171"/>
      <c r="VME254" s="171"/>
      <c r="VMF254" s="171"/>
      <c r="VMG254" s="171"/>
      <c r="VMH254" s="171"/>
      <c r="VMI254" s="171"/>
      <c r="VMJ254" s="171"/>
      <c r="VMK254" s="171"/>
      <c r="VML254" s="171"/>
      <c r="VMM254" s="171"/>
      <c r="VMN254" s="171"/>
      <c r="VMO254" s="171"/>
      <c r="VMP254" s="171"/>
      <c r="VMQ254" s="171"/>
      <c r="VMR254" s="171"/>
      <c r="VMS254" s="171"/>
      <c r="VMT254" s="171"/>
      <c r="VMU254" s="171"/>
      <c r="VMV254" s="171"/>
      <c r="VMW254" s="171"/>
      <c r="VMX254" s="171"/>
      <c r="VMY254" s="171"/>
      <c r="VMZ254" s="171"/>
      <c r="VNA254" s="171"/>
      <c r="VNB254" s="171"/>
      <c r="VNC254" s="171"/>
      <c r="VND254" s="171"/>
      <c r="VNE254" s="171"/>
      <c r="VNF254" s="171"/>
      <c r="VNG254" s="171"/>
      <c r="VNH254" s="171"/>
      <c r="VNI254" s="171"/>
      <c r="VNJ254" s="171"/>
      <c r="VNK254" s="171"/>
      <c r="VNL254" s="171"/>
      <c r="VNM254" s="171"/>
      <c r="VNN254" s="171"/>
      <c r="VNO254" s="171"/>
      <c r="VNP254" s="171"/>
      <c r="VNQ254" s="171"/>
      <c r="VNR254" s="171"/>
      <c r="VNS254" s="171"/>
      <c r="VNT254" s="171"/>
      <c r="VNU254" s="171"/>
      <c r="VNV254" s="171"/>
      <c r="VNW254" s="171"/>
      <c r="VNX254" s="171"/>
      <c r="VNY254" s="171"/>
      <c r="VNZ254" s="171"/>
      <c r="VOA254" s="171"/>
      <c r="VOB254" s="171"/>
      <c r="VOC254" s="171"/>
      <c r="VOD254" s="171"/>
      <c r="VOE254" s="171"/>
      <c r="VOF254" s="171"/>
      <c r="VOG254" s="171"/>
      <c r="VOH254" s="171"/>
      <c r="VOI254" s="171"/>
      <c r="VOJ254" s="171"/>
      <c r="VOK254" s="171"/>
      <c r="VOL254" s="171"/>
      <c r="VOM254" s="171"/>
      <c r="VON254" s="171"/>
      <c r="VOO254" s="171"/>
      <c r="VOP254" s="171"/>
      <c r="VOQ254" s="171"/>
      <c r="VOR254" s="171"/>
      <c r="VOS254" s="171"/>
      <c r="VOT254" s="171"/>
      <c r="VOU254" s="171"/>
      <c r="VOV254" s="171"/>
      <c r="VOW254" s="171"/>
      <c r="VOX254" s="171"/>
      <c r="VOY254" s="171"/>
      <c r="VOZ254" s="171"/>
      <c r="VPA254" s="171"/>
      <c r="VPB254" s="171"/>
      <c r="VPC254" s="171"/>
      <c r="VPD254" s="171"/>
      <c r="VPE254" s="171"/>
      <c r="VPF254" s="171"/>
      <c r="VPG254" s="171"/>
      <c r="VPH254" s="171"/>
      <c r="VPI254" s="171"/>
      <c r="VPJ254" s="171"/>
      <c r="VPK254" s="171"/>
      <c r="VPL254" s="171"/>
      <c r="VPM254" s="171"/>
      <c r="VPN254" s="171"/>
      <c r="VPO254" s="171"/>
      <c r="VPP254" s="171"/>
      <c r="VPQ254" s="171"/>
      <c r="VPR254" s="171"/>
      <c r="VPS254" s="171"/>
      <c r="VPT254" s="171"/>
      <c r="VPU254" s="171"/>
      <c r="VPV254" s="171"/>
      <c r="VPW254" s="171"/>
      <c r="VPX254" s="171"/>
      <c r="VPY254" s="171"/>
      <c r="VPZ254" s="171"/>
      <c r="VQA254" s="171"/>
      <c r="VQB254" s="171"/>
      <c r="VQC254" s="171"/>
      <c r="VQD254" s="171"/>
      <c r="VQE254" s="171"/>
      <c r="VQF254" s="171"/>
      <c r="VQG254" s="171"/>
      <c r="VQH254" s="171"/>
      <c r="VQI254" s="171"/>
      <c r="VQJ254" s="171"/>
      <c r="VQK254" s="171"/>
      <c r="VQL254" s="171"/>
      <c r="VQM254" s="171"/>
      <c r="VQN254" s="171"/>
      <c r="VQO254" s="171"/>
      <c r="VQP254" s="171"/>
      <c r="VQQ254" s="171"/>
      <c r="VQR254" s="171"/>
      <c r="VQS254" s="171"/>
      <c r="VQT254" s="171"/>
      <c r="VQU254" s="171"/>
      <c r="VQV254" s="171"/>
      <c r="VQW254" s="171"/>
      <c r="VQX254" s="171"/>
      <c r="VQY254" s="171"/>
      <c r="VQZ254" s="171"/>
      <c r="VRA254" s="171"/>
      <c r="VRB254" s="171"/>
      <c r="VRC254" s="171"/>
      <c r="VRD254" s="171"/>
      <c r="VRE254" s="171"/>
      <c r="VRF254" s="171"/>
      <c r="VRG254" s="171"/>
      <c r="VRH254" s="171"/>
      <c r="VRI254" s="171"/>
      <c r="VRJ254" s="171"/>
      <c r="VRK254" s="171"/>
      <c r="VRL254" s="171"/>
      <c r="VRM254" s="171"/>
      <c r="VRN254" s="171"/>
      <c r="VRO254" s="171"/>
      <c r="VRP254" s="171"/>
      <c r="VRQ254" s="171"/>
      <c r="VRR254" s="171"/>
      <c r="VRS254" s="171"/>
      <c r="VRT254" s="171"/>
      <c r="VRU254" s="171"/>
      <c r="VRV254" s="171"/>
      <c r="VRW254" s="171"/>
      <c r="VRX254" s="171"/>
      <c r="VRY254" s="171"/>
      <c r="VRZ254" s="171"/>
      <c r="VSA254" s="171"/>
      <c r="VSB254" s="171"/>
      <c r="VSC254" s="171"/>
      <c r="VSD254" s="171"/>
      <c r="VSE254" s="171"/>
      <c r="VSF254" s="171"/>
      <c r="VSG254" s="171"/>
      <c r="VSH254" s="171"/>
      <c r="VSI254" s="171"/>
      <c r="VSJ254" s="171"/>
      <c r="VSK254" s="171"/>
      <c r="VSL254" s="171"/>
      <c r="VSM254" s="171"/>
      <c r="VSN254" s="171"/>
      <c r="VSO254" s="171"/>
      <c r="VSP254" s="171"/>
      <c r="VSQ254" s="171"/>
      <c r="VSR254" s="171"/>
      <c r="VSS254" s="171"/>
      <c r="VST254" s="171"/>
      <c r="VSU254" s="171"/>
      <c r="VSV254" s="171"/>
      <c r="VSW254" s="171"/>
      <c r="VSX254" s="171"/>
      <c r="VSY254" s="171"/>
      <c r="VSZ254" s="171"/>
      <c r="VTA254" s="171"/>
      <c r="VTB254" s="171"/>
      <c r="VTC254" s="171"/>
      <c r="VTD254" s="171"/>
      <c r="VTE254" s="171"/>
      <c r="VTF254" s="171"/>
      <c r="VTG254" s="171"/>
      <c r="VTH254" s="171"/>
      <c r="VTI254" s="171"/>
      <c r="VTJ254" s="171"/>
      <c r="VTK254" s="171"/>
      <c r="VTL254" s="171"/>
      <c r="VTM254" s="171"/>
      <c r="VTN254" s="171"/>
      <c r="VTO254" s="171"/>
      <c r="VTP254" s="171"/>
      <c r="VTQ254" s="171"/>
      <c r="VTR254" s="171"/>
      <c r="VTS254" s="171"/>
      <c r="VTT254" s="171"/>
      <c r="VTU254" s="171"/>
      <c r="VTV254" s="171"/>
      <c r="VTW254" s="171"/>
      <c r="VTX254" s="171"/>
      <c r="VTY254" s="171"/>
      <c r="VTZ254" s="171"/>
      <c r="VUA254" s="171"/>
      <c r="VUB254" s="171"/>
      <c r="VUC254" s="171"/>
      <c r="VUD254" s="171"/>
      <c r="VUE254" s="171"/>
      <c r="VUF254" s="171"/>
      <c r="VUG254" s="171"/>
      <c r="VUH254" s="171"/>
      <c r="VUI254" s="171"/>
      <c r="VUJ254" s="171"/>
      <c r="VUK254" s="171"/>
      <c r="VUL254" s="171"/>
      <c r="VUM254" s="171"/>
      <c r="VUN254" s="171"/>
      <c r="VUO254" s="171"/>
      <c r="VUP254" s="171"/>
      <c r="VUQ254" s="171"/>
      <c r="VUR254" s="171"/>
      <c r="VUS254" s="171"/>
      <c r="VUT254" s="171"/>
      <c r="VUU254" s="171"/>
      <c r="VUV254" s="171"/>
      <c r="VUW254" s="171"/>
      <c r="VUX254" s="171"/>
      <c r="VUY254" s="171"/>
      <c r="VUZ254" s="171"/>
      <c r="VVA254" s="171"/>
      <c r="VVB254" s="171"/>
      <c r="VVC254" s="171"/>
      <c r="VVD254" s="171"/>
      <c r="VVE254" s="171"/>
      <c r="VVF254" s="171"/>
      <c r="VVG254" s="171"/>
      <c r="VVH254" s="171"/>
      <c r="VVI254" s="171"/>
      <c r="VVJ254" s="171"/>
      <c r="VVK254" s="171"/>
      <c r="VVL254" s="171"/>
      <c r="VVM254" s="171"/>
      <c r="VVN254" s="171"/>
      <c r="VVO254" s="171"/>
      <c r="VVP254" s="171"/>
      <c r="VVQ254" s="171"/>
      <c r="VVR254" s="171"/>
      <c r="VVS254" s="171"/>
      <c r="VVT254" s="171"/>
      <c r="VVU254" s="171"/>
      <c r="VVV254" s="171"/>
      <c r="VVW254" s="171"/>
      <c r="VVX254" s="171"/>
      <c r="VVY254" s="171"/>
      <c r="VVZ254" s="171"/>
      <c r="VWA254" s="171"/>
      <c r="VWB254" s="171"/>
      <c r="VWC254" s="171"/>
      <c r="VWD254" s="171"/>
      <c r="VWE254" s="171"/>
      <c r="VWF254" s="171"/>
      <c r="VWG254" s="171"/>
      <c r="VWH254" s="171"/>
      <c r="VWI254" s="171"/>
      <c r="VWJ254" s="171"/>
      <c r="VWK254" s="171"/>
      <c r="VWL254" s="171"/>
      <c r="VWM254" s="171"/>
      <c r="VWN254" s="171"/>
      <c r="VWO254" s="171"/>
      <c r="VWP254" s="171"/>
      <c r="VWQ254" s="171"/>
      <c r="VWR254" s="171"/>
      <c r="VWS254" s="171"/>
      <c r="VWT254" s="171"/>
      <c r="VWU254" s="171"/>
      <c r="VWV254" s="171"/>
      <c r="VWW254" s="171"/>
      <c r="VWX254" s="171"/>
      <c r="VWY254" s="171"/>
      <c r="VWZ254" s="171"/>
      <c r="VXA254" s="171"/>
      <c r="VXB254" s="171"/>
      <c r="VXC254" s="171"/>
      <c r="VXD254" s="171"/>
      <c r="VXE254" s="171"/>
      <c r="VXF254" s="171"/>
      <c r="VXG254" s="171"/>
      <c r="VXH254" s="171"/>
      <c r="VXI254" s="171"/>
      <c r="VXJ254" s="171"/>
      <c r="VXK254" s="171"/>
      <c r="VXL254" s="171"/>
      <c r="VXM254" s="171"/>
      <c r="VXN254" s="171"/>
      <c r="VXO254" s="171"/>
      <c r="VXP254" s="171"/>
      <c r="VXQ254" s="171"/>
      <c r="VXR254" s="171"/>
      <c r="VXS254" s="171"/>
      <c r="VXT254" s="171"/>
      <c r="VXU254" s="171"/>
      <c r="VXV254" s="171"/>
      <c r="VXW254" s="171"/>
      <c r="VXX254" s="171"/>
      <c r="VXY254" s="171"/>
      <c r="VXZ254" s="171"/>
      <c r="VYA254" s="171"/>
      <c r="VYB254" s="171"/>
      <c r="VYC254" s="171"/>
      <c r="VYD254" s="171"/>
      <c r="VYE254" s="171"/>
      <c r="VYF254" s="171"/>
      <c r="VYG254" s="171"/>
      <c r="VYH254" s="171"/>
      <c r="VYI254" s="171"/>
      <c r="VYJ254" s="171"/>
      <c r="VYK254" s="171"/>
      <c r="VYL254" s="171"/>
      <c r="VYM254" s="171"/>
      <c r="VYN254" s="171"/>
      <c r="VYO254" s="171"/>
      <c r="VYP254" s="171"/>
      <c r="VYQ254" s="171"/>
      <c r="VYR254" s="171"/>
      <c r="VYS254" s="171"/>
      <c r="VYT254" s="171"/>
      <c r="VYU254" s="171"/>
      <c r="VYV254" s="171"/>
      <c r="VYW254" s="171"/>
      <c r="VYX254" s="171"/>
      <c r="VYY254" s="171"/>
      <c r="VYZ254" s="171"/>
      <c r="VZA254" s="171"/>
      <c r="VZB254" s="171"/>
      <c r="VZC254" s="171"/>
      <c r="VZD254" s="171"/>
      <c r="VZE254" s="171"/>
      <c r="VZF254" s="171"/>
      <c r="VZG254" s="171"/>
      <c r="VZH254" s="171"/>
      <c r="VZI254" s="171"/>
      <c r="VZJ254" s="171"/>
      <c r="VZK254" s="171"/>
      <c r="VZL254" s="171"/>
      <c r="VZM254" s="171"/>
      <c r="VZN254" s="171"/>
      <c r="VZO254" s="171"/>
      <c r="VZP254" s="171"/>
      <c r="VZQ254" s="171"/>
      <c r="VZR254" s="171"/>
      <c r="VZS254" s="171"/>
      <c r="VZT254" s="171"/>
      <c r="VZU254" s="171"/>
      <c r="VZV254" s="171"/>
      <c r="VZW254" s="171"/>
      <c r="VZX254" s="171"/>
      <c r="VZY254" s="171"/>
      <c r="VZZ254" s="171"/>
      <c r="WAA254" s="171"/>
      <c r="WAB254" s="171"/>
      <c r="WAC254" s="171"/>
      <c r="WAD254" s="171"/>
      <c r="WAE254" s="171"/>
      <c r="WAF254" s="171"/>
      <c r="WAG254" s="171"/>
      <c r="WAH254" s="171"/>
      <c r="WAI254" s="171"/>
      <c r="WAJ254" s="171"/>
      <c r="WAK254" s="171"/>
      <c r="WAL254" s="171"/>
      <c r="WAM254" s="171"/>
      <c r="WAN254" s="171"/>
      <c r="WAO254" s="171"/>
      <c r="WAP254" s="171"/>
      <c r="WAQ254" s="171"/>
      <c r="WAR254" s="171"/>
      <c r="WAS254" s="171"/>
      <c r="WAT254" s="171"/>
      <c r="WAU254" s="171"/>
      <c r="WAV254" s="171"/>
      <c r="WAW254" s="171"/>
      <c r="WAX254" s="171"/>
      <c r="WAY254" s="171"/>
      <c r="WAZ254" s="171"/>
      <c r="WBA254" s="171"/>
      <c r="WBB254" s="171"/>
      <c r="WBC254" s="171"/>
      <c r="WBD254" s="171"/>
      <c r="WBE254" s="171"/>
      <c r="WBF254" s="171"/>
      <c r="WBG254" s="171"/>
      <c r="WBH254" s="171"/>
      <c r="WBI254" s="171"/>
      <c r="WBJ254" s="171"/>
      <c r="WBK254" s="171"/>
      <c r="WBL254" s="171"/>
      <c r="WBM254" s="171"/>
      <c r="WBN254" s="171"/>
      <c r="WBO254" s="171"/>
      <c r="WBP254" s="171"/>
      <c r="WBQ254" s="171"/>
      <c r="WBR254" s="171"/>
      <c r="WBS254" s="171"/>
      <c r="WBT254" s="171"/>
      <c r="WBU254" s="171"/>
      <c r="WBV254" s="171"/>
      <c r="WBW254" s="171"/>
      <c r="WBX254" s="171"/>
      <c r="WBY254" s="171"/>
      <c r="WBZ254" s="171"/>
      <c r="WCA254" s="171"/>
      <c r="WCB254" s="171"/>
      <c r="WCC254" s="171"/>
      <c r="WCD254" s="171"/>
      <c r="WCE254" s="171"/>
      <c r="WCF254" s="171"/>
      <c r="WCG254" s="171"/>
      <c r="WCH254" s="171"/>
      <c r="WCI254" s="171"/>
      <c r="WCJ254" s="171"/>
      <c r="WCK254" s="171"/>
      <c r="WCL254" s="171"/>
      <c r="WCM254" s="171"/>
      <c r="WCN254" s="171"/>
      <c r="WCO254" s="171"/>
      <c r="WCP254" s="171"/>
      <c r="WCQ254" s="171"/>
      <c r="WCR254" s="171"/>
      <c r="WCS254" s="171"/>
      <c r="WCT254" s="171"/>
      <c r="WCU254" s="171"/>
      <c r="WCV254" s="171"/>
      <c r="WCW254" s="171"/>
      <c r="WCX254" s="171"/>
      <c r="WCY254" s="171"/>
      <c r="WCZ254" s="171"/>
      <c r="WDA254" s="171"/>
      <c r="WDB254" s="171"/>
      <c r="WDC254" s="171"/>
      <c r="WDD254" s="171"/>
      <c r="WDE254" s="171"/>
      <c r="WDF254" s="171"/>
      <c r="WDG254" s="171"/>
      <c r="WDH254" s="171"/>
      <c r="WDI254" s="171"/>
      <c r="WDJ254" s="171"/>
      <c r="WDK254" s="171"/>
      <c r="WDL254" s="171"/>
      <c r="WDM254" s="171"/>
      <c r="WDN254" s="171"/>
      <c r="WDO254" s="171"/>
      <c r="WDP254" s="171"/>
      <c r="WDQ254" s="171"/>
      <c r="WDR254" s="171"/>
      <c r="WDS254" s="171"/>
      <c r="WDT254" s="171"/>
      <c r="WDU254" s="171"/>
      <c r="WDV254" s="171"/>
      <c r="WDW254" s="171"/>
      <c r="WDX254" s="171"/>
      <c r="WDY254" s="171"/>
      <c r="WDZ254" s="171"/>
      <c r="WEA254" s="171"/>
      <c r="WEB254" s="171"/>
      <c r="WEC254" s="171"/>
      <c r="WED254" s="171"/>
      <c r="WEE254" s="171"/>
      <c r="WEF254" s="171"/>
      <c r="WEG254" s="171"/>
      <c r="WEH254" s="171"/>
      <c r="WEI254" s="171"/>
      <c r="WEJ254" s="171"/>
      <c r="WEK254" s="171"/>
      <c r="WEL254" s="171"/>
      <c r="WEM254" s="171"/>
      <c r="WEN254" s="171"/>
      <c r="WEO254" s="171"/>
      <c r="WEP254" s="171"/>
      <c r="WEQ254" s="171"/>
      <c r="WER254" s="171"/>
      <c r="WES254" s="171"/>
      <c r="WET254" s="171"/>
      <c r="WEU254" s="171"/>
      <c r="WEV254" s="171"/>
      <c r="WEW254" s="171"/>
      <c r="WEX254" s="171"/>
      <c r="WEY254" s="171"/>
      <c r="WEZ254" s="171"/>
      <c r="WFA254" s="171"/>
      <c r="WFB254" s="171"/>
      <c r="WFC254" s="171"/>
      <c r="WFD254" s="171"/>
      <c r="WFE254" s="171"/>
      <c r="WFF254" s="171"/>
      <c r="WFG254" s="171"/>
      <c r="WFH254" s="171"/>
      <c r="WFI254" s="171"/>
      <c r="WFJ254" s="171"/>
      <c r="WFK254" s="171"/>
      <c r="WFL254" s="171"/>
      <c r="WFM254" s="171"/>
      <c r="WFN254" s="171"/>
      <c r="WFO254" s="171"/>
      <c r="WFP254" s="171"/>
      <c r="WFQ254" s="171"/>
      <c r="WFR254" s="171"/>
      <c r="WFS254" s="171"/>
      <c r="WFT254" s="171"/>
      <c r="WFU254" s="171"/>
      <c r="WFV254" s="171"/>
      <c r="WFW254" s="171"/>
      <c r="WFX254" s="171"/>
      <c r="WFY254" s="171"/>
      <c r="WFZ254" s="171"/>
      <c r="WGA254" s="171"/>
      <c r="WGB254" s="171"/>
      <c r="WGC254" s="171"/>
      <c r="WGD254" s="171"/>
      <c r="WGE254" s="171"/>
      <c r="WGF254" s="171"/>
      <c r="WGG254" s="171"/>
      <c r="WGH254" s="171"/>
      <c r="WGI254" s="171"/>
      <c r="WGJ254" s="171"/>
      <c r="WGK254" s="171"/>
      <c r="WGL254" s="171"/>
      <c r="WGM254" s="171"/>
      <c r="WGN254" s="171"/>
      <c r="WGO254" s="171"/>
      <c r="WGP254" s="171"/>
      <c r="WGQ254" s="171"/>
      <c r="WGR254" s="171"/>
      <c r="WGS254" s="171"/>
      <c r="WGT254" s="171"/>
      <c r="WGU254" s="171"/>
      <c r="WGV254" s="171"/>
      <c r="WGW254" s="171"/>
      <c r="WGX254" s="171"/>
      <c r="WGY254" s="171"/>
      <c r="WGZ254" s="171"/>
      <c r="WHA254" s="171"/>
      <c r="WHB254" s="171"/>
      <c r="WHC254" s="171"/>
      <c r="WHD254" s="171"/>
      <c r="WHE254" s="171"/>
      <c r="WHF254" s="171"/>
      <c r="WHG254" s="171"/>
      <c r="WHH254" s="171"/>
      <c r="WHI254" s="171"/>
      <c r="WHJ254" s="171"/>
      <c r="WHK254" s="171"/>
      <c r="WHL254" s="171"/>
      <c r="WHM254" s="171"/>
      <c r="WHN254" s="171"/>
      <c r="WHO254" s="171"/>
      <c r="WHP254" s="171"/>
      <c r="WHQ254" s="171"/>
      <c r="WHR254" s="171"/>
      <c r="WHS254" s="171"/>
      <c r="WHT254" s="171"/>
      <c r="WHU254" s="171"/>
      <c r="WHV254" s="171"/>
      <c r="WHW254" s="171"/>
      <c r="WHX254" s="171"/>
      <c r="WHY254" s="171"/>
      <c r="WHZ254" s="171"/>
      <c r="WIA254" s="171"/>
      <c r="WIB254" s="171"/>
      <c r="WIC254" s="171"/>
      <c r="WID254" s="171"/>
      <c r="WIE254" s="171"/>
      <c r="WIF254" s="171"/>
      <c r="WIG254" s="171"/>
      <c r="WIH254" s="171"/>
      <c r="WII254" s="171"/>
      <c r="WIJ254" s="171"/>
      <c r="WIK254" s="171"/>
      <c r="WIL254" s="171"/>
      <c r="WIM254" s="171"/>
      <c r="WIN254" s="171"/>
      <c r="WIO254" s="171"/>
      <c r="WIP254" s="171"/>
      <c r="WIQ254" s="171"/>
      <c r="WIR254" s="171"/>
      <c r="WIS254" s="171"/>
      <c r="WIT254" s="171"/>
      <c r="WIU254" s="171"/>
      <c r="WIV254" s="171"/>
      <c r="WIW254" s="171"/>
      <c r="WIX254" s="171"/>
      <c r="WIY254" s="171"/>
      <c r="WIZ254" s="171"/>
      <c r="WJA254" s="171"/>
      <c r="WJB254" s="171"/>
      <c r="WJC254" s="171"/>
      <c r="WJD254" s="171"/>
      <c r="WJE254" s="171"/>
      <c r="WJF254" s="171"/>
      <c r="WJG254" s="171"/>
      <c r="WJH254" s="171"/>
      <c r="WJI254" s="171"/>
      <c r="WJJ254" s="171"/>
      <c r="WJK254" s="171"/>
      <c r="WJL254" s="171"/>
      <c r="WJM254" s="171"/>
      <c r="WJN254" s="171"/>
      <c r="WJO254" s="171"/>
      <c r="WJP254" s="171"/>
      <c r="WJQ254" s="171"/>
      <c r="WJR254" s="171"/>
      <c r="WJS254" s="171"/>
      <c r="WJT254" s="171"/>
      <c r="WJU254" s="171"/>
      <c r="WJV254" s="171"/>
      <c r="WJW254" s="171"/>
      <c r="WJX254" s="171"/>
      <c r="WJY254" s="171"/>
      <c r="WJZ254" s="171"/>
      <c r="WKA254" s="171"/>
      <c r="WKB254" s="171"/>
      <c r="WKC254" s="171"/>
      <c r="WKD254" s="171"/>
      <c r="WKE254" s="171"/>
      <c r="WKF254" s="171"/>
      <c r="WKG254" s="171"/>
      <c r="WKH254" s="171"/>
      <c r="WKI254" s="171"/>
      <c r="WKJ254" s="171"/>
      <c r="WKK254" s="171"/>
      <c r="WKL254" s="171"/>
      <c r="WKM254" s="171"/>
      <c r="WKN254" s="171"/>
      <c r="WKO254" s="171"/>
      <c r="WKP254" s="171"/>
      <c r="WKQ254" s="171"/>
      <c r="WKR254" s="171"/>
      <c r="WKS254" s="171"/>
      <c r="WKT254" s="171"/>
      <c r="WKU254" s="171"/>
      <c r="WKV254" s="171"/>
      <c r="WKW254" s="171"/>
      <c r="WKX254" s="171"/>
      <c r="WKY254" s="171"/>
      <c r="WKZ254" s="171"/>
      <c r="WLA254" s="171"/>
      <c r="WLB254" s="171"/>
      <c r="WLC254" s="171"/>
      <c r="WLD254" s="171"/>
      <c r="WLE254" s="171"/>
      <c r="WLF254" s="171"/>
      <c r="WLG254" s="171"/>
      <c r="WLH254" s="171"/>
      <c r="WLI254" s="171"/>
      <c r="WLJ254" s="171"/>
      <c r="WLK254" s="171"/>
      <c r="WLL254" s="171"/>
      <c r="WLM254" s="171"/>
      <c r="WLN254" s="171"/>
      <c r="WLO254" s="171"/>
      <c r="WLP254" s="171"/>
      <c r="WLQ254" s="171"/>
      <c r="WLR254" s="171"/>
      <c r="WLS254" s="171"/>
      <c r="WLT254" s="171"/>
      <c r="WLU254" s="171"/>
      <c r="WLV254" s="171"/>
      <c r="WLW254" s="171"/>
      <c r="WLX254" s="171"/>
      <c r="WLY254" s="171"/>
      <c r="WLZ254" s="171"/>
      <c r="WMA254" s="171"/>
      <c r="WMB254" s="171"/>
      <c r="WMC254" s="171"/>
      <c r="WMD254" s="171"/>
      <c r="WME254" s="171"/>
      <c r="WMF254" s="171"/>
      <c r="WMG254" s="171"/>
      <c r="WMH254" s="171"/>
      <c r="WMI254" s="171"/>
      <c r="WMJ254" s="171"/>
      <c r="WMK254" s="171"/>
      <c r="WML254" s="171"/>
      <c r="WMM254" s="171"/>
      <c r="WMN254" s="171"/>
      <c r="WMO254" s="171"/>
      <c r="WMP254" s="171"/>
      <c r="WMQ254" s="171"/>
      <c r="WMR254" s="171"/>
      <c r="WMS254" s="171"/>
      <c r="WMT254" s="171"/>
      <c r="WMU254" s="171"/>
      <c r="WMV254" s="171"/>
      <c r="WMW254" s="171"/>
      <c r="WMX254" s="171"/>
      <c r="WMY254" s="171"/>
      <c r="WMZ254" s="171"/>
      <c r="WNA254" s="171"/>
      <c r="WNB254" s="171"/>
      <c r="WNC254" s="171"/>
      <c r="WND254" s="171"/>
      <c r="WNE254" s="171"/>
      <c r="WNF254" s="171"/>
      <c r="WNG254" s="171"/>
      <c r="WNH254" s="171"/>
      <c r="WNI254" s="171"/>
      <c r="WNJ254" s="171"/>
      <c r="WNK254" s="171"/>
      <c r="WNL254" s="171"/>
      <c r="WNM254" s="171"/>
      <c r="WNN254" s="171"/>
      <c r="WNO254" s="171"/>
      <c r="WNP254" s="171"/>
      <c r="WNQ254" s="171"/>
      <c r="WNR254" s="171"/>
      <c r="WNS254" s="171"/>
      <c r="WNT254" s="171"/>
      <c r="WNU254" s="171"/>
      <c r="WNV254" s="171"/>
      <c r="WNW254" s="171"/>
      <c r="WNX254" s="171"/>
      <c r="WNY254" s="171"/>
      <c r="WNZ254" s="171"/>
      <c r="WOA254" s="171"/>
      <c r="WOB254" s="171"/>
      <c r="WOC254" s="171"/>
      <c r="WOD254" s="171"/>
      <c r="WOE254" s="171"/>
      <c r="WOF254" s="171"/>
      <c r="WOG254" s="171"/>
      <c r="WOH254" s="171"/>
      <c r="WOI254" s="171"/>
      <c r="WOJ254" s="171"/>
      <c r="WOK254" s="171"/>
      <c r="WOL254" s="171"/>
      <c r="WOM254" s="171"/>
      <c r="WON254" s="171"/>
      <c r="WOO254" s="171"/>
      <c r="WOP254" s="171"/>
      <c r="WOQ254" s="171"/>
      <c r="WOR254" s="171"/>
      <c r="WOS254" s="171"/>
      <c r="WOT254" s="171"/>
      <c r="WOU254" s="171"/>
      <c r="WOV254" s="171"/>
      <c r="WOW254" s="171"/>
      <c r="WOX254" s="171"/>
      <c r="WOY254" s="171"/>
      <c r="WOZ254" s="171"/>
      <c r="WPA254" s="171"/>
      <c r="WPB254" s="171"/>
      <c r="WPC254" s="171"/>
      <c r="WPD254" s="171"/>
      <c r="WPE254" s="171"/>
      <c r="WPF254" s="171"/>
      <c r="WPG254" s="171"/>
      <c r="WPH254" s="171"/>
      <c r="WPI254" s="171"/>
      <c r="WPJ254" s="171"/>
      <c r="WPK254" s="171"/>
      <c r="WPL254" s="171"/>
      <c r="WPM254" s="171"/>
      <c r="WPN254" s="171"/>
      <c r="WPO254" s="171"/>
      <c r="WPP254" s="171"/>
      <c r="WPQ254" s="171"/>
      <c r="WPR254" s="171"/>
      <c r="WPS254" s="171"/>
      <c r="WPT254" s="171"/>
      <c r="WPU254" s="171"/>
      <c r="WPV254" s="171"/>
      <c r="WPW254" s="171"/>
      <c r="WPX254" s="171"/>
      <c r="WPY254" s="171"/>
      <c r="WPZ254" s="171"/>
      <c r="WQA254" s="171"/>
      <c r="WQB254" s="171"/>
      <c r="WQC254" s="171"/>
      <c r="WQD254" s="171"/>
      <c r="WQE254" s="171"/>
      <c r="WQF254" s="171"/>
      <c r="WQG254" s="171"/>
      <c r="WQH254" s="171"/>
      <c r="WQI254" s="171"/>
      <c r="WQJ254" s="171"/>
      <c r="WQK254" s="171"/>
      <c r="WQL254" s="171"/>
      <c r="WQM254" s="171"/>
      <c r="WQN254" s="171"/>
      <c r="WQO254" s="171"/>
      <c r="WQP254" s="171"/>
      <c r="WQQ254" s="171"/>
      <c r="WQR254" s="171"/>
      <c r="WQS254" s="171"/>
      <c r="WQT254" s="171"/>
      <c r="WQU254" s="171"/>
      <c r="WQV254" s="171"/>
      <c r="WQW254" s="171"/>
      <c r="WQX254" s="171"/>
      <c r="WQY254" s="171"/>
      <c r="WQZ254" s="171"/>
      <c r="WRA254" s="171"/>
      <c r="WRB254" s="171"/>
      <c r="WRC254" s="171"/>
      <c r="WRD254" s="171"/>
      <c r="WRE254" s="171"/>
      <c r="WRF254" s="171"/>
      <c r="WRG254" s="171"/>
      <c r="WRH254" s="171"/>
      <c r="WRI254" s="171"/>
      <c r="WRJ254" s="171"/>
      <c r="WRK254" s="171"/>
      <c r="WRL254" s="171"/>
      <c r="WRM254" s="171"/>
      <c r="WRN254" s="171"/>
      <c r="WRO254" s="171"/>
      <c r="WRP254" s="171"/>
      <c r="WRQ254" s="171"/>
      <c r="WRR254" s="171"/>
      <c r="WRS254" s="171"/>
      <c r="WRT254" s="171"/>
      <c r="WRU254" s="171"/>
      <c r="WRV254" s="171"/>
      <c r="WRW254" s="171"/>
      <c r="WRX254" s="171"/>
      <c r="WRY254" s="171"/>
      <c r="WRZ254" s="171"/>
      <c r="WSA254" s="171"/>
      <c r="WSB254" s="171"/>
      <c r="WSC254" s="171"/>
      <c r="WSD254" s="171"/>
      <c r="WSE254" s="171"/>
      <c r="WSF254" s="171"/>
      <c r="WSG254" s="171"/>
      <c r="WSH254" s="171"/>
      <c r="WSI254" s="171"/>
      <c r="WSJ254" s="171"/>
      <c r="WSK254" s="171"/>
      <c r="WSL254" s="171"/>
      <c r="WSM254" s="171"/>
      <c r="WSN254" s="171"/>
      <c r="WSO254" s="171"/>
      <c r="WSP254" s="171"/>
      <c r="WSQ254" s="171"/>
      <c r="WSR254" s="171"/>
      <c r="WSS254" s="171"/>
      <c r="WST254" s="171"/>
      <c r="WSU254" s="171"/>
      <c r="WSV254" s="171"/>
      <c r="WSW254" s="171"/>
      <c r="WSX254" s="171"/>
      <c r="WSY254" s="171"/>
      <c r="WSZ254" s="171"/>
      <c r="WTA254" s="171"/>
      <c r="WTB254" s="171"/>
      <c r="WTC254" s="171"/>
      <c r="WTD254" s="171"/>
      <c r="WTE254" s="171"/>
      <c r="WTF254" s="171"/>
      <c r="WTG254" s="171"/>
      <c r="WTH254" s="171"/>
      <c r="WTI254" s="171"/>
      <c r="WTJ254" s="171"/>
      <c r="WTK254" s="171"/>
      <c r="WTL254" s="171"/>
      <c r="WTM254" s="171"/>
      <c r="WTN254" s="171"/>
      <c r="WTO254" s="171"/>
      <c r="WTP254" s="171"/>
      <c r="WTQ254" s="171"/>
      <c r="WTR254" s="171"/>
      <c r="WTS254" s="171"/>
      <c r="WTT254" s="171"/>
      <c r="WTU254" s="171"/>
      <c r="WTV254" s="171"/>
      <c r="WTW254" s="171"/>
      <c r="WTX254" s="171"/>
      <c r="WTY254" s="171"/>
      <c r="WTZ254" s="171"/>
      <c r="WUA254" s="171"/>
      <c r="WUB254" s="171"/>
      <c r="WUC254" s="171"/>
      <c r="WUD254" s="171"/>
      <c r="WUE254" s="171"/>
      <c r="WUF254" s="171"/>
      <c r="WUG254" s="171"/>
      <c r="WUH254" s="171"/>
      <c r="WUI254" s="171"/>
      <c r="WUJ254" s="171"/>
      <c r="WUK254" s="171"/>
      <c r="WUL254" s="171"/>
      <c r="WUM254" s="171"/>
      <c r="WUN254" s="171"/>
      <c r="WUO254" s="171"/>
      <c r="WUP254" s="171"/>
      <c r="WUQ254" s="171"/>
      <c r="WUR254" s="171"/>
      <c r="WUS254" s="171"/>
      <c r="WUT254" s="171"/>
      <c r="WUU254" s="171"/>
      <c r="WUV254" s="171"/>
      <c r="WUW254" s="171"/>
      <c r="WUX254" s="171"/>
      <c r="WUY254" s="171"/>
      <c r="WUZ254" s="171"/>
      <c r="WVA254" s="171"/>
      <c r="WVB254" s="171"/>
      <c r="WVC254" s="171"/>
      <c r="WVD254" s="171"/>
      <c r="WVE254" s="171"/>
      <c r="WVF254" s="171"/>
      <c r="WVG254" s="171"/>
      <c r="WVH254" s="171"/>
      <c r="WVI254" s="171"/>
      <c r="WVJ254" s="171"/>
      <c r="WVK254" s="171"/>
      <c r="WVL254" s="171"/>
      <c r="WVM254" s="171"/>
      <c r="WVN254" s="171"/>
      <c r="WVO254" s="171"/>
      <c r="WVP254" s="171"/>
      <c r="WVQ254" s="171"/>
      <c r="WVR254" s="171"/>
      <c r="WVS254" s="171"/>
      <c r="WVT254" s="171"/>
      <c r="WVU254" s="171"/>
      <c r="WVV254" s="171"/>
      <c r="WVW254" s="171"/>
      <c r="WVX254" s="171"/>
      <c r="WVY254" s="171"/>
      <c r="WVZ254" s="171"/>
      <c r="WWA254" s="171"/>
      <c r="WWB254" s="171"/>
      <c r="WWC254" s="171"/>
      <c r="WWD254" s="171"/>
      <c r="WWE254" s="171"/>
      <c r="WWF254" s="171"/>
      <c r="WWG254" s="171"/>
      <c r="WWH254" s="171"/>
      <c r="WWI254" s="171"/>
    </row>
    <row r="255" spans="1:16155" ht="33" hidden="1" x14ac:dyDescent="0.3">
      <c r="A255" s="234" t="s">
        <v>1089</v>
      </c>
      <c r="B255" s="234" t="s">
        <v>380</v>
      </c>
      <c r="C255" s="235"/>
      <c r="D255" s="8" t="s">
        <v>386</v>
      </c>
      <c r="E255" s="9"/>
      <c r="F255" s="9"/>
      <c r="G255" s="9">
        <v>165</v>
      </c>
      <c r="H255" s="9" t="s">
        <v>50</v>
      </c>
      <c r="I255" s="9" t="s">
        <v>1414</v>
      </c>
      <c r="J255" s="9" t="s">
        <v>1417</v>
      </c>
      <c r="K255" s="17" t="s">
        <v>1419</v>
      </c>
      <c r="M255" s="9"/>
      <c r="N255" s="9"/>
      <c r="O255" s="9"/>
      <c r="P255" s="9"/>
      <c r="Q255" s="9"/>
      <c r="R255" s="9"/>
      <c r="S255" s="9" t="s">
        <v>29</v>
      </c>
      <c r="T255" s="9"/>
      <c r="U255" s="9"/>
      <c r="V255" s="9"/>
      <c r="W255" s="9"/>
      <c r="X255" s="9"/>
      <c r="Y255" s="9"/>
      <c r="Z255" s="9"/>
      <c r="AA255" s="9"/>
      <c r="AD255" s="247"/>
      <c r="AE255" s="247"/>
      <c r="AF255" s="247"/>
      <c r="AG255" s="247"/>
      <c r="AH255" s="247"/>
      <c r="AI255" s="247"/>
      <c r="AJ255" s="247"/>
      <c r="AK255" s="247"/>
      <c r="AQ255" s="247"/>
      <c r="AR255" s="247"/>
      <c r="AS255" s="247"/>
      <c r="AT255" s="247"/>
      <c r="AU255" s="247"/>
      <c r="AV255" s="247"/>
      <c r="AW255" s="247"/>
      <c r="AX255" s="247"/>
      <c r="AY255" s="247"/>
      <c r="AZ255" s="247"/>
      <c r="BA255" s="247"/>
      <c r="BB255" s="247"/>
      <c r="BC255" s="247"/>
      <c r="BD255" s="247"/>
      <c r="BE255" s="247"/>
      <c r="BF255" s="247"/>
      <c r="BG255" s="247"/>
      <c r="BH255" s="247"/>
      <c r="BI255" s="247"/>
      <c r="BJ255" s="247"/>
      <c r="BK255" s="247"/>
      <c r="BL255" s="247"/>
      <c r="BM255" s="247"/>
      <c r="BN255" s="247"/>
      <c r="BO255" s="247"/>
      <c r="BP255" s="247"/>
      <c r="BQ255" s="247"/>
      <c r="BR255" s="247"/>
      <c r="BS255" s="247"/>
      <c r="BT255" s="247"/>
      <c r="BU255" s="247"/>
      <c r="BV255" s="247"/>
      <c r="BW255" s="247"/>
      <c r="BX255" s="247"/>
      <c r="BY255" s="247"/>
      <c r="BZ255" s="247"/>
      <c r="CA255" s="247"/>
      <c r="CB255" s="247"/>
      <c r="CC255" s="247"/>
      <c r="CD255" s="247"/>
      <c r="CE255" s="247"/>
      <c r="CF255" s="247"/>
      <c r="CG255" s="247"/>
      <c r="CH255" s="247"/>
      <c r="CI255" s="247"/>
      <c r="CJ255" s="247"/>
      <c r="CK255" s="247"/>
      <c r="CL255" s="247"/>
      <c r="CM255" s="247"/>
      <c r="CN255" s="247"/>
      <c r="CO255" s="247"/>
      <c r="CP255" s="247"/>
      <c r="CQ255" s="247"/>
      <c r="CR255" s="247"/>
      <c r="CS255" s="247"/>
      <c r="CT255" s="247"/>
      <c r="CU255" s="247"/>
      <c r="CV255" s="247"/>
      <c r="CW255" s="247"/>
      <c r="CX255" s="247"/>
      <c r="CY255" s="247"/>
      <c r="CZ255" s="247"/>
      <c r="DA255" s="247"/>
      <c r="DB255" s="247"/>
      <c r="DC255" s="247"/>
      <c r="DD255" s="247"/>
      <c r="DE255" s="247"/>
      <c r="DF255" s="247"/>
      <c r="DG255" s="247"/>
      <c r="DH255" s="247"/>
      <c r="DI255" s="247"/>
      <c r="DJ255" s="247"/>
      <c r="DK255" s="247"/>
      <c r="DL255" s="247"/>
      <c r="DM255" s="247"/>
      <c r="DN255" s="247"/>
      <c r="DO255" s="247"/>
      <c r="DP255" s="247"/>
      <c r="DQ255" s="247"/>
      <c r="DR255" s="247"/>
      <c r="DS255" s="247"/>
      <c r="DT255" s="247"/>
      <c r="DU255" s="247"/>
      <c r="DV255" s="247"/>
      <c r="DW255" s="247"/>
      <c r="DX255" s="247"/>
      <c r="DY255" s="247"/>
      <c r="DZ255" s="247"/>
      <c r="EA255" s="247"/>
      <c r="EB255" s="247"/>
      <c r="EC255" s="247"/>
      <c r="ED255" s="247"/>
      <c r="EE255" s="247"/>
      <c r="EF255" s="247"/>
      <c r="EG255" s="247"/>
      <c r="EH255" s="247"/>
      <c r="EI255" s="247"/>
      <c r="EJ255" s="247"/>
      <c r="EK255" s="247"/>
      <c r="EL255" s="247"/>
      <c r="EM255" s="247"/>
      <c r="EN255" s="247"/>
      <c r="EO255" s="247"/>
      <c r="EP255" s="247"/>
      <c r="EQ255" s="247"/>
      <c r="ER255" s="247"/>
      <c r="ES255" s="247"/>
      <c r="ET255" s="247"/>
      <c r="EU255" s="247"/>
      <c r="EV255" s="247"/>
      <c r="EW255" s="247"/>
      <c r="EX255" s="247"/>
      <c r="EY255" s="247"/>
      <c r="EZ255" s="247"/>
      <c r="FA255" s="247"/>
      <c r="FB255" s="247"/>
      <c r="FC255" s="247"/>
      <c r="FD255" s="247"/>
      <c r="FE255" s="247"/>
      <c r="FF255" s="247"/>
      <c r="FG255" s="247"/>
      <c r="FH255" s="247"/>
      <c r="FI255" s="247"/>
      <c r="FJ255" s="247"/>
      <c r="FK255" s="247"/>
      <c r="FL255" s="247"/>
      <c r="FM255" s="247"/>
      <c r="FN255" s="247"/>
      <c r="FO255" s="247"/>
      <c r="FP255" s="247"/>
      <c r="FQ255" s="247"/>
      <c r="FR255" s="247"/>
      <c r="FS255" s="247"/>
      <c r="FT255" s="247"/>
      <c r="FU255" s="247"/>
      <c r="FV255" s="247"/>
      <c r="FW255" s="247"/>
      <c r="FX255" s="247"/>
      <c r="FY255" s="247"/>
      <c r="FZ255" s="247"/>
      <c r="GA255" s="247"/>
      <c r="GB255" s="247"/>
      <c r="GC255" s="247"/>
      <c r="GD255" s="247"/>
      <c r="GE255" s="247"/>
      <c r="GF255" s="247"/>
      <c r="GG255" s="247"/>
      <c r="GH255" s="247"/>
      <c r="GI255" s="247"/>
      <c r="GJ255" s="247"/>
      <c r="GK255" s="247"/>
      <c r="GL255" s="247"/>
      <c r="GM255" s="247"/>
      <c r="GN255" s="247"/>
      <c r="GO255" s="247"/>
      <c r="GP255" s="247"/>
      <c r="GQ255" s="247"/>
      <c r="GR255" s="247"/>
      <c r="GS255" s="247"/>
      <c r="GT255" s="247"/>
      <c r="GU255" s="247"/>
      <c r="GV255" s="247"/>
      <c r="GW255" s="247"/>
      <c r="GX255" s="247"/>
      <c r="GY255" s="247"/>
      <c r="GZ255" s="247"/>
      <c r="HA255" s="247"/>
      <c r="HB255" s="247"/>
      <c r="HC255" s="247"/>
      <c r="HD255" s="247"/>
      <c r="HE255" s="247"/>
      <c r="HF255" s="247"/>
      <c r="HG255" s="247"/>
      <c r="HH255" s="247"/>
      <c r="HI255" s="247"/>
      <c r="HJ255" s="247"/>
      <c r="HK255" s="247"/>
      <c r="HL255" s="247"/>
      <c r="HM255" s="247"/>
      <c r="HN255" s="247"/>
      <c r="HO255" s="247"/>
      <c r="HP255" s="247"/>
      <c r="HQ255" s="247"/>
      <c r="HR255" s="247"/>
      <c r="HS255" s="247"/>
      <c r="HT255" s="247"/>
      <c r="HU255" s="247"/>
      <c r="HV255" s="247"/>
      <c r="HW255" s="247"/>
      <c r="HX255" s="247"/>
      <c r="HY255" s="247"/>
      <c r="HZ255" s="247"/>
      <c r="IA255" s="247"/>
      <c r="IB255" s="247"/>
      <c r="IC255" s="247"/>
      <c r="ID255" s="247"/>
      <c r="IE255" s="247"/>
      <c r="IF255" s="247"/>
      <c r="IG255" s="247"/>
      <c r="IH255" s="247"/>
      <c r="II255" s="247"/>
      <c r="IJ255" s="247"/>
      <c r="IK255" s="247"/>
      <c r="IL255" s="247"/>
      <c r="IM255" s="247"/>
      <c r="IN255" s="247"/>
      <c r="IO255" s="247"/>
      <c r="IP255" s="247"/>
      <c r="IQ255" s="247"/>
      <c r="IR255" s="247"/>
      <c r="IS255" s="247"/>
      <c r="IT255" s="247"/>
      <c r="IU255" s="247"/>
      <c r="IV255" s="247"/>
      <c r="IW255" s="247"/>
      <c r="IX255" s="247"/>
      <c r="IY255" s="247"/>
      <c r="IZ255" s="247"/>
      <c r="JA255" s="247"/>
      <c r="JB255" s="247"/>
      <c r="JC255" s="247"/>
      <c r="JD255" s="247"/>
      <c r="JE255" s="247"/>
      <c r="JF255" s="247"/>
      <c r="JG255" s="247"/>
      <c r="JH255" s="247"/>
      <c r="JI255" s="247"/>
      <c r="JJ255" s="247"/>
      <c r="JK255" s="247"/>
      <c r="JL255" s="247"/>
      <c r="JM255" s="247"/>
      <c r="JN255" s="247"/>
      <c r="JO255" s="247"/>
      <c r="JP255" s="247"/>
      <c r="JQ255" s="247"/>
      <c r="JR255" s="247"/>
      <c r="JS255" s="247"/>
      <c r="JT255" s="247"/>
      <c r="JU255" s="247"/>
      <c r="JV255" s="247"/>
      <c r="JW255" s="247"/>
      <c r="JX255" s="247"/>
      <c r="JY255" s="247"/>
      <c r="JZ255" s="247"/>
      <c r="KA255" s="247"/>
      <c r="KB255" s="247"/>
      <c r="KC255" s="247"/>
      <c r="KD255" s="247"/>
      <c r="KE255" s="247"/>
      <c r="KF255" s="247"/>
      <c r="KG255" s="247"/>
      <c r="KH255" s="247"/>
      <c r="KI255" s="247"/>
      <c r="KJ255" s="247"/>
      <c r="KK255" s="247"/>
      <c r="KL255" s="247"/>
      <c r="KM255" s="247"/>
      <c r="KN255" s="247"/>
      <c r="KO255" s="247"/>
      <c r="KP255" s="247"/>
      <c r="KQ255" s="247"/>
      <c r="KR255" s="247"/>
      <c r="KS255" s="247"/>
      <c r="KT255" s="247"/>
      <c r="KU255" s="247"/>
      <c r="KV255" s="247"/>
      <c r="KW255" s="247"/>
      <c r="KX255" s="247"/>
      <c r="KY255" s="247"/>
      <c r="KZ255" s="247"/>
      <c r="LA255" s="247"/>
      <c r="LB255" s="247"/>
      <c r="LC255" s="247"/>
      <c r="LD255" s="247"/>
      <c r="LE255" s="247"/>
      <c r="LF255" s="247"/>
      <c r="LG255" s="247"/>
      <c r="LH255" s="247"/>
      <c r="LI255" s="247"/>
      <c r="LJ255" s="247"/>
      <c r="LK255" s="247"/>
      <c r="LL255" s="247"/>
      <c r="LM255" s="247"/>
      <c r="LN255" s="247"/>
      <c r="LO255" s="247"/>
      <c r="LP255" s="247"/>
      <c r="LQ255" s="247"/>
      <c r="LR255" s="247"/>
      <c r="LS255" s="247"/>
      <c r="LT255" s="247"/>
      <c r="LU255" s="247"/>
      <c r="LV255" s="247"/>
      <c r="LW255" s="247"/>
      <c r="LX255" s="247"/>
      <c r="LY255" s="247"/>
      <c r="LZ255" s="247"/>
      <c r="MA255" s="247"/>
      <c r="MB255" s="247"/>
      <c r="MC255" s="247"/>
      <c r="MD255" s="247"/>
      <c r="ME255" s="247"/>
      <c r="MF255" s="247"/>
      <c r="MG255" s="247"/>
      <c r="MH255" s="247"/>
      <c r="MI255" s="247"/>
      <c r="MJ255" s="247"/>
      <c r="MK255" s="247"/>
      <c r="ML255" s="247"/>
      <c r="MM255" s="247"/>
      <c r="MN255" s="247"/>
      <c r="MO255" s="247"/>
      <c r="MP255" s="247"/>
      <c r="MQ255" s="247"/>
      <c r="MR255" s="247"/>
      <c r="MS255" s="247"/>
      <c r="MT255" s="247"/>
      <c r="MU255" s="247"/>
      <c r="MV255" s="247"/>
      <c r="MW255" s="247"/>
      <c r="MX255" s="247"/>
      <c r="MY255" s="247"/>
      <c r="MZ255" s="247"/>
      <c r="NA255" s="247"/>
      <c r="NB255" s="247"/>
      <c r="NC255" s="247"/>
      <c r="ND255" s="247"/>
      <c r="NE255" s="247"/>
      <c r="NF255" s="247"/>
      <c r="NG255" s="247"/>
      <c r="NH255" s="247"/>
      <c r="NI255" s="247"/>
      <c r="NJ255" s="247"/>
      <c r="NK255" s="247"/>
      <c r="NL255" s="247"/>
      <c r="NM255" s="247"/>
      <c r="NN255" s="247"/>
      <c r="NO255" s="247"/>
      <c r="NP255" s="247"/>
      <c r="NQ255" s="247"/>
      <c r="NR255" s="247"/>
      <c r="NS255" s="247"/>
      <c r="NT255" s="247"/>
      <c r="NU255" s="247"/>
      <c r="NV255" s="247"/>
      <c r="NW255" s="247"/>
      <c r="NX255" s="247"/>
      <c r="NY255" s="247"/>
      <c r="NZ255" s="247"/>
      <c r="OA255" s="247"/>
      <c r="OB255" s="247"/>
      <c r="OC255" s="247"/>
      <c r="OD255" s="247"/>
      <c r="OE255" s="247"/>
      <c r="OF255" s="247"/>
      <c r="OG255" s="247"/>
      <c r="OH255" s="247"/>
      <c r="OI255" s="247"/>
      <c r="OJ255" s="247"/>
      <c r="OK255" s="247"/>
      <c r="OL255" s="247"/>
      <c r="OM255" s="247"/>
      <c r="ON255" s="247"/>
      <c r="OO255" s="247"/>
      <c r="OP255" s="247"/>
      <c r="OQ255" s="247"/>
      <c r="OR255" s="247"/>
      <c r="OS255" s="247"/>
      <c r="OT255" s="247"/>
      <c r="OU255" s="247"/>
      <c r="OV255" s="247"/>
      <c r="OW255" s="247"/>
      <c r="OX255" s="247"/>
      <c r="OY255" s="247"/>
      <c r="OZ255" s="247"/>
      <c r="PA255" s="247"/>
      <c r="PB255" s="247"/>
      <c r="PC255" s="247"/>
      <c r="PD255" s="247"/>
      <c r="PE255" s="247"/>
      <c r="PF255" s="247"/>
      <c r="PG255" s="247"/>
      <c r="PH255" s="247"/>
      <c r="PI255" s="247"/>
      <c r="PJ255" s="247"/>
      <c r="PK255" s="247"/>
      <c r="PL255" s="247"/>
      <c r="PM255" s="247"/>
      <c r="PN255" s="247"/>
      <c r="PO255" s="247"/>
      <c r="PP255" s="247"/>
      <c r="PQ255" s="247"/>
      <c r="PR255" s="247"/>
      <c r="PS255" s="247"/>
      <c r="PT255" s="247"/>
      <c r="PU255" s="247"/>
      <c r="PV255" s="247"/>
      <c r="PW255" s="247"/>
      <c r="PX255" s="247"/>
      <c r="PY255" s="247"/>
      <c r="PZ255" s="247"/>
      <c r="QA255" s="247"/>
      <c r="QB255" s="247"/>
      <c r="QC255" s="247"/>
      <c r="QD255" s="247"/>
      <c r="QE255" s="247"/>
      <c r="QF255" s="247"/>
      <c r="QG255" s="247"/>
      <c r="QH255" s="247"/>
      <c r="QI255" s="247"/>
      <c r="QJ255" s="247"/>
      <c r="QK255" s="247"/>
      <c r="QL255" s="247"/>
      <c r="QM255" s="247"/>
      <c r="QN255" s="247"/>
      <c r="QO255" s="247"/>
      <c r="QP255" s="247"/>
      <c r="QQ255" s="247"/>
      <c r="QR255" s="247"/>
      <c r="QS255" s="247"/>
      <c r="QT255" s="247"/>
      <c r="QU255" s="247"/>
      <c r="QV255" s="247"/>
      <c r="QW255" s="247"/>
      <c r="QX255" s="247"/>
      <c r="QY255" s="247"/>
      <c r="QZ255" s="247"/>
      <c r="RA255" s="247"/>
      <c r="RB255" s="247"/>
      <c r="RC255" s="247"/>
      <c r="RD255" s="247"/>
      <c r="RE255" s="247"/>
      <c r="RF255" s="247"/>
      <c r="RG255" s="247"/>
      <c r="RH255" s="247"/>
      <c r="RI255" s="247"/>
      <c r="RJ255" s="247"/>
      <c r="RK255" s="247"/>
      <c r="RL255" s="247"/>
      <c r="RM255" s="247"/>
      <c r="RN255" s="247"/>
      <c r="RO255" s="247"/>
      <c r="RP255" s="247"/>
      <c r="RQ255" s="247"/>
      <c r="RR255" s="247"/>
      <c r="RS255" s="247"/>
      <c r="RT255" s="247"/>
      <c r="RU255" s="247"/>
      <c r="RV255" s="247"/>
      <c r="RW255" s="247"/>
      <c r="RX255" s="247"/>
      <c r="RY255" s="247"/>
      <c r="RZ255" s="247"/>
      <c r="SA255" s="247"/>
      <c r="SB255" s="247"/>
      <c r="SC255" s="247"/>
      <c r="SD255" s="247"/>
      <c r="SE255" s="247"/>
      <c r="SF255" s="247"/>
      <c r="SG255" s="247"/>
      <c r="SH255" s="247"/>
      <c r="SI255" s="247"/>
      <c r="SJ255" s="247"/>
      <c r="SK255" s="247"/>
      <c r="SL255" s="247"/>
      <c r="SM255" s="247"/>
      <c r="SN255" s="247"/>
      <c r="SO255" s="247"/>
      <c r="SP255" s="247"/>
      <c r="SQ255" s="247"/>
      <c r="SR255" s="247"/>
      <c r="SS255" s="247"/>
      <c r="ST255" s="247"/>
      <c r="SU255" s="247"/>
      <c r="SV255" s="247"/>
      <c r="SW255" s="247"/>
      <c r="SX255" s="247"/>
      <c r="SY255" s="247"/>
      <c r="SZ255" s="247"/>
      <c r="TA255" s="247"/>
      <c r="TB255" s="247"/>
      <c r="TC255" s="247"/>
      <c r="TD255" s="247"/>
      <c r="TE255" s="247"/>
      <c r="TF255" s="247"/>
      <c r="TG255" s="247"/>
      <c r="TH255" s="247"/>
      <c r="TI255" s="247"/>
      <c r="TJ255" s="247"/>
      <c r="TK255" s="247"/>
      <c r="TL255" s="247"/>
      <c r="TM255" s="247"/>
      <c r="TN255" s="247"/>
      <c r="TO255" s="247"/>
      <c r="TP255" s="247"/>
      <c r="TQ255" s="247"/>
      <c r="TR255" s="247"/>
      <c r="TS255" s="247"/>
      <c r="TT255" s="247"/>
      <c r="TU255" s="247"/>
      <c r="TV255" s="247"/>
      <c r="TW255" s="247"/>
      <c r="TX255" s="247"/>
      <c r="TY255" s="247"/>
      <c r="TZ255" s="247"/>
      <c r="UA255" s="247"/>
      <c r="UB255" s="247"/>
      <c r="UC255" s="247"/>
      <c r="UD255" s="247"/>
      <c r="UE255" s="247"/>
      <c r="UF255" s="247"/>
      <c r="UG255" s="247"/>
      <c r="UH255" s="247"/>
      <c r="UI255" s="247"/>
      <c r="UJ255" s="247"/>
      <c r="UK255" s="247"/>
      <c r="UL255" s="247"/>
      <c r="UM255" s="247"/>
      <c r="UN255" s="247"/>
      <c r="UO255" s="247"/>
      <c r="UP255" s="247"/>
      <c r="UQ255" s="247"/>
      <c r="UR255" s="247"/>
      <c r="US255" s="247"/>
      <c r="UT255" s="247"/>
      <c r="UU255" s="247"/>
      <c r="UV255" s="247"/>
      <c r="UW255" s="247"/>
      <c r="UX255" s="247"/>
      <c r="UY255" s="247"/>
      <c r="UZ255" s="247"/>
      <c r="VA255" s="247"/>
      <c r="VB255" s="247"/>
      <c r="VC255" s="247"/>
      <c r="VD255" s="247"/>
      <c r="VE255" s="247"/>
      <c r="VF255" s="247"/>
      <c r="VG255" s="247"/>
      <c r="VH255" s="247"/>
      <c r="VI255" s="247"/>
      <c r="VJ255" s="247"/>
      <c r="VK255" s="247"/>
      <c r="VL255" s="247"/>
      <c r="VM255" s="247"/>
      <c r="VN255" s="247"/>
      <c r="VO255" s="247"/>
      <c r="VP255" s="247"/>
      <c r="VQ255" s="247"/>
      <c r="VR255" s="247"/>
      <c r="VS255" s="247"/>
      <c r="VT255" s="247"/>
      <c r="VU255" s="247"/>
      <c r="VV255" s="247"/>
      <c r="VW255" s="247"/>
      <c r="VX255" s="247"/>
      <c r="VY255" s="247"/>
      <c r="VZ255" s="247"/>
      <c r="WA255" s="247"/>
      <c r="WB255" s="247"/>
      <c r="WC255" s="247"/>
      <c r="WD255" s="247"/>
      <c r="WE255" s="247"/>
      <c r="WF255" s="247"/>
      <c r="WG255" s="247"/>
      <c r="WH255" s="247"/>
      <c r="WI255" s="247"/>
      <c r="WJ255" s="247"/>
      <c r="WK255" s="247"/>
      <c r="WL255" s="247"/>
      <c r="WM255" s="247"/>
      <c r="WN255" s="247"/>
      <c r="WO255" s="247"/>
      <c r="WP255" s="247"/>
      <c r="WQ255" s="247"/>
      <c r="WR255" s="247"/>
      <c r="WS255" s="247"/>
      <c r="WT255" s="247"/>
      <c r="WU255" s="247"/>
      <c r="WV255" s="247"/>
      <c r="WW255" s="247"/>
      <c r="WX255" s="247"/>
      <c r="WY255" s="247"/>
      <c r="WZ255" s="247"/>
      <c r="XA255" s="247"/>
      <c r="XB255" s="247"/>
      <c r="XC255" s="247"/>
      <c r="XD255" s="247"/>
      <c r="XE255" s="247"/>
      <c r="XF255" s="247"/>
      <c r="XG255" s="247"/>
      <c r="XH255" s="247"/>
      <c r="XI255" s="247"/>
      <c r="XJ255" s="247"/>
      <c r="XK255" s="247"/>
      <c r="XL255" s="247"/>
      <c r="XM255" s="247"/>
      <c r="XN255" s="247"/>
      <c r="XO255" s="247"/>
      <c r="XP255" s="247"/>
      <c r="XQ255" s="247"/>
      <c r="XR255" s="247"/>
      <c r="XS255" s="247"/>
      <c r="XT255" s="247"/>
      <c r="XU255" s="247"/>
      <c r="XV255" s="247"/>
      <c r="XW255" s="247"/>
      <c r="XX255" s="247"/>
      <c r="XY255" s="247"/>
      <c r="XZ255" s="247"/>
      <c r="YA255" s="247"/>
      <c r="YB255" s="247"/>
      <c r="YC255" s="247"/>
      <c r="YD255" s="247"/>
      <c r="YE255" s="247"/>
      <c r="YF255" s="247"/>
      <c r="YG255" s="247"/>
      <c r="YH255" s="247"/>
      <c r="YI255" s="247"/>
      <c r="YJ255" s="247"/>
      <c r="YK255" s="247"/>
      <c r="YL255" s="247"/>
      <c r="YM255" s="247"/>
      <c r="YN255" s="247"/>
      <c r="YO255" s="247"/>
      <c r="YP255" s="247"/>
      <c r="YQ255" s="247"/>
      <c r="YR255" s="247"/>
      <c r="YS255" s="247"/>
      <c r="YT255" s="247"/>
      <c r="YU255" s="247"/>
      <c r="YV255" s="247"/>
      <c r="YW255" s="247"/>
      <c r="YX255" s="247"/>
      <c r="YY255" s="247"/>
      <c r="YZ255" s="247"/>
      <c r="ZA255" s="247"/>
      <c r="ZB255" s="247"/>
      <c r="ZC255" s="247"/>
      <c r="ZD255" s="247"/>
      <c r="ZE255" s="247"/>
      <c r="ZF255" s="247"/>
      <c r="ZG255" s="247"/>
      <c r="ZH255" s="247"/>
      <c r="ZI255" s="247"/>
      <c r="ZJ255" s="247"/>
      <c r="ZK255" s="247"/>
      <c r="ZL255" s="247"/>
      <c r="ZM255" s="247"/>
      <c r="ZN255" s="247"/>
      <c r="ZO255" s="247"/>
      <c r="ZP255" s="247"/>
      <c r="ZQ255" s="247"/>
      <c r="ZR255" s="247"/>
      <c r="ZS255" s="247"/>
      <c r="ZT255" s="247"/>
      <c r="ZU255" s="247"/>
      <c r="ZV255" s="247"/>
      <c r="ZW255" s="247"/>
      <c r="ZX255" s="247"/>
      <c r="ZY255" s="247"/>
      <c r="ZZ255" s="247"/>
      <c r="AAA255" s="247"/>
      <c r="AAB255" s="247"/>
      <c r="AAC255" s="247"/>
      <c r="AAD255" s="247"/>
      <c r="AAE255" s="247"/>
      <c r="AAF255" s="247"/>
      <c r="AAG255" s="247"/>
      <c r="AAH255" s="247"/>
      <c r="AAI255" s="247"/>
      <c r="AAJ255" s="247"/>
      <c r="AAK255" s="247"/>
      <c r="AAL255" s="247"/>
      <c r="AAM255" s="247"/>
      <c r="AAN255" s="247"/>
      <c r="AAO255" s="247"/>
      <c r="AAP255" s="247"/>
      <c r="AAQ255" s="247"/>
      <c r="AAR255" s="247"/>
      <c r="AAS255" s="247"/>
      <c r="AAT255" s="247"/>
      <c r="AAU255" s="247"/>
      <c r="AAV255" s="247"/>
      <c r="AAW255" s="247"/>
      <c r="AAX255" s="247"/>
      <c r="AAY255" s="247"/>
      <c r="AAZ255" s="247"/>
      <c r="ABA255" s="247"/>
      <c r="ABB255" s="247"/>
      <c r="ABC255" s="247"/>
      <c r="ABD255" s="247"/>
      <c r="ABE255" s="247"/>
      <c r="ABF255" s="247"/>
      <c r="ABG255" s="247"/>
      <c r="ABH255" s="247"/>
      <c r="ABI255" s="247"/>
      <c r="ABJ255" s="247"/>
      <c r="ABK255" s="247"/>
      <c r="ABL255" s="247"/>
      <c r="ABM255" s="247"/>
      <c r="ABN255" s="247"/>
      <c r="ABO255" s="247"/>
      <c r="ABP255" s="247"/>
      <c r="ABQ255" s="247"/>
      <c r="ABR255" s="247"/>
      <c r="ABS255" s="247"/>
      <c r="ABT255" s="247"/>
      <c r="ABU255" s="247"/>
      <c r="ABV255" s="247"/>
      <c r="ABW255" s="247"/>
      <c r="ABX255" s="247"/>
      <c r="ABY255" s="247"/>
      <c r="ABZ255" s="247"/>
      <c r="ACA255" s="247"/>
      <c r="ACB255" s="247"/>
      <c r="ACC255" s="247"/>
      <c r="ACD255" s="247"/>
      <c r="ACE255" s="247"/>
      <c r="ACF255" s="247"/>
      <c r="ACG255" s="247"/>
      <c r="ACH255" s="247"/>
      <c r="ACI255" s="247"/>
      <c r="ACJ255" s="247"/>
      <c r="ACK255" s="247"/>
      <c r="ACL255" s="247"/>
      <c r="ACM255" s="247"/>
      <c r="ACN255" s="247"/>
      <c r="ACO255" s="247"/>
      <c r="ACP255" s="247"/>
      <c r="ACQ255" s="247"/>
      <c r="ACR255" s="247"/>
      <c r="ACS255" s="247"/>
      <c r="ACT255" s="247"/>
      <c r="ACU255" s="247"/>
      <c r="ACV255" s="247"/>
      <c r="ACW255" s="247"/>
      <c r="ACX255" s="247"/>
      <c r="ACY255" s="247"/>
      <c r="ACZ255" s="247"/>
      <c r="ADA255" s="247"/>
      <c r="ADB255" s="247"/>
      <c r="ADC255" s="247"/>
      <c r="ADD255" s="247"/>
      <c r="ADE255" s="247"/>
      <c r="ADF255" s="247"/>
      <c r="ADG255" s="247"/>
      <c r="ADH255" s="247"/>
      <c r="ADI255" s="247"/>
      <c r="ADJ255" s="247"/>
      <c r="ADK255" s="247"/>
      <c r="ADL255" s="247"/>
      <c r="ADM255" s="247"/>
      <c r="ADN255" s="247"/>
      <c r="ADO255" s="247"/>
      <c r="ADP255" s="247"/>
      <c r="ADQ255" s="247"/>
      <c r="ADR255" s="247"/>
      <c r="ADS255" s="247"/>
      <c r="ADT255" s="247"/>
      <c r="ADU255" s="247"/>
      <c r="ADV255" s="247"/>
      <c r="ADW255" s="247"/>
      <c r="ADX255" s="247"/>
      <c r="ADY255" s="247"/>
      <c r="ADZ255" s="247"/>
      <c r="AEA255" s="247"/>
      <c r="AEB255" s="247"/>
      <c r="AEC255" s="247"/>
      <c r="AED255" s="247"/>
      <c r="AEE255" s="247"/>
      <c r="AEF255" s="247"/>
      <c r="AEG255" s="247"/>
      <c r="AEH255" s="247"/>
      <c r="AEI255" s="247"/>
      <c r="AEJ255" s="247"/>
      <c r="AEK255" s="247"/>
      <c r="AEL255" s="247"/>
      <c r="AEM255" s="247"/>
      <c r="AEN255" s="247"/>
      <c r="AEO255" s="247"/>
      <c r="AEP255" s="247"/>
      <c r="AEQ255" s="247"/>
      <c r="AER255" s="247"/>
      <c r="AES255" s="247"/>
      <c r="AET255" s="247"/>
      <c r="AEU255" s="247"/>
      <c r="AEV255" s="247"/>
      <c r="AEW255" s="247"/>
      <c r="AEX255" s="247"/>
      <c r="AEY255" s="247"/>
      <c r="AEZ255" s="247"/>
      <c r="AFA255" s="247"/>
      <c r="AFB255" s="247"/>
      <c r="AFC255" s="247"/>
      <c r="AFD255" s="247"/>
      <c r="AFE255" s="247"/>
      <c r="AFF255" s="247"/>
      <c r="AFG255" s="247"/>
      <c r="AFH255" s="247"/>
      <c r="AFI255" s="247"/>
      <c r="AFJ255" s="247"/>
      <c r="AFK255" s="247"/>
      <c r="AFL255" s="247"/>
      <c r="AFM255" s="247"/>
      <c r="AFN255" s="247"/>
      <c r="AFO255" s="247"/>
      <c r="AFP255" s="247"/>
      <c r="AFQ255" s="247"/>
      <c r="AFR255" s="247"/>
      <c r="AFS255" s="247"/>
      <c r="AFT255" s="247"/>
      <c r="AFU255" s="247"/>
      <c r="AFV255" s="247"/>
      <c r="AFW255" s="247"/>
      <c r="AFX255" s="247"/>
      <c r="AFY255" s="247"/>
      <c r="AFZ255" s="247"/>
      <c r="AGA255" s="247"/>
      <c r="AGB255" s="247"/>
      <c r="AGC255" s="247"/>
      <c r="AGD255" s="247"/>
      <c r="AGE255" s="247"/>
      <c r="AGF255" s="247"/>
      <c r="AGG255" s="247"/>
      <c r="AGH255" s="247"/>
      <c r="AGI255" s="247"/>
      <c r="AGJ255" s="247"/>
      <c r="AGK255" s="247"/>
      <c r="AGL255" s="247"/>
      <c r="AGM255" s="247"/>
      <c r="AGN255" s="247"/>
      <c r="AGO255" s="247"/>
      <c r="AGP255" s="247"/>
      <c r="AGQ255" s="247"/>
      <c r="AGR255" s="247"/>
      <c r="AGS255" s="247"/>
      <c r="AGT255" s="247"/>
      <c r="AGU255" s="247"/>
      <c r="AGV255" s="247"/>
      <c r="AGW255" s="247"/>
      <c r="AGX255" s="247"/>
      <c r="AGY255" s="247"/>
      <c r="AGZ255" s="247"/>
      <c r="AHA255" s="247"/>
      <c r="AHB255" s="247"/>
      <c r="AHC255" s="247"/>
      <c r="AHD255" s="247"/>
      <c r="AHE255" s="247"/>
      <c r="AHF255" s="247"/>
      <c r="AHG255" s="247"/>
      <c r="AHH255" s="247"/>
      <c r="AHI255" s="247"/>
      <c r="AHJ255" s="247"/>
      <c r="AHK255" s="247"/>
      <c r="AHL255" s="247"/>
      <c r="AHM255" s="247"/>
      <c r="AHN255" s="247"/>
      <c r="AHO255" s="247"/>
      <c r="AHP255" s="247"/>
      <c r="AHQ255" s="247"/>
      <c r="AHR255" s="247"/>
      <c r="AHS255" s="247"/>
      <c r="AHT255" s="247"/>
      <c r="AHU255" s="247"/>
      <c r="AHV255" s="247"/>
      <c r="AHW255" s="247"/>
      <c r="AHX255" s="247"/>
      <c r="AHY255" s="247"/>
      <c r="AHZ255" s="247"/>
      <c r="AIA255" s="247"/>
      <c r="AIB255" s="247"/>
      <c r="AIC255" s="247"/>
      <c r="AID255" s="247"/>
      <c r="AIE255" s="247"/>
      <c r="AIF255" s="247"/>
      <c r="AIG255" s="247"/>
      <c r="AIH255" s="247"/>
      <c r="AII255" s="247"/>
      <c r="AIJ255" s="247"/>
      <c r="AIK255" s="247"/>
      <c r="AIL255" s="247"/>
      <c r="AIM255" s="247"/>
      <c r="AIN255" s="247"/>
      <c r="AIO255" s="247"/>
      <c r="AIP255" s="247"/>
      <c r="AIQ255" s="247"/>
      <c r="AIR255" s="247"/>
      <c r="AIS255" s="247"/>
      <c r="AIT255" s="247"/>
      <c r="AIU255" s="247"/>
      <c r="AIV255" s="247"/>
      <c r="AIW255" s="247"/>
      <c r="AIX255" s="247"/>
      <c r="AIY255" s="247"/>
      <c r="AIZ255" s="247"/>
      <c r="AJA255" s="247"/>
      <c r="AJB255" s="247"/>
      <c r="AJC255" s="247"/>
      <c r="AJD255" s="247"/>
      <c r="AJE255" s="247"/>
      <c r="AJF255" s="247"/>
      <c r="AJG255" s="247"/>
      <c r="AJH255" s="247"/>
      <c r="AJI255" s="247"/>
      <c r="AJJ255" s="247"/>
      <c r="AJK255" s="247"/>
      <c r="AJL255" s="247"/>
      <c r="AJM255" s="247"/>
      <c r="AJN255" s="247"/>
      <c r="AJO255" s="247"/>
      <c r="AJP255" s="247"/>
      <c r="AJQ255" s="247"/>
      <c r="AJR255" s="247"/>
      <c r="AJS255" s="247"/>
      <c r="AJT255" s="247"/>
      <c r="AJU255" s="247"/>
      <c r="AJV255" s="247"/>
      <c r="AJW255" s="247"/>
      <c r="AJX255" s="247"/>
      <c r="AJY255" s="247"/>
      <c r="AJZ255" s="247"/>
      <c r="AKA255" s="247"/>
      <c r="AKB255" s="247"/>
      <c r="AKC255" s="247"/>
      <c r="AKD255" s="247"/>
      <c r="AKE255" s="247"/>
      <c r="AKF255" s="247"/>
      <c r="AKG255" s="247"/>
      <c r="AKH255" s="247"/>
      <c r="AKI255" s="247"/>
      <c r="AKJ255" s="247"/>
      <c r="AKK255" s="247"/>
      <c r="AKL255" s="247"/>
      <c r="AKM255" s="247"/>
      <c r="AKN255" s="247"/>
      <c r="AKO255" s="247"/>
      <c r="AKP255" s="247"/>
      <c r="AKQ255" s="247"/>
      <c r="AKR255" s="247"/>
      <c r="AKS255" s="247"/>
      <c r="AKT255" s="247"/>
      <c r="AKU255" s="247"/>
      <c r="AKV255" s="247"/>
      <c r="AKW255" s="247"/>
      <c r="AKX255" s="247"/>
      <c r="AKY255" s="247"/>
      <c r="AKZ255" s="247"/>
      <c r="ALA255" s="247"/>
      <c r="ALB255" s="247"/>
      <c r="ALC255" s="247"/>
      <c r="ALD255" s="247"/>
      <c r="ALE255" s="247"/>
      <c r="ALF255" s="247"/>
      <c r="ALG255" s="247"/>
      <c r="ALH255" s="247"/>
      <c r="ALI255" s="247"/>
      <c r="ALJ255" s="247"/>
      <c r="ALK255" s="247"/>
      <c r="ALL255" s="247"/>
      <c r="ALM255" s="247"/>
      <c r="ALN255" s="247"/>
      <c r="ALO255" s="247"/>
      <c r="ALP255" s="247"/>
      <c r="ALQ255" s="247"/>
      <c r="ALR255" s="247"/>
      <c r="ALS255" s="247"/>
      <c r="ALT255" s="247"/>
      <c r="ALU255" s="247"/>
      <c r="ALV255" s="247"/>
      <c r="ALW255" s="247"/>
      <c r="ALX255" s="247"/>
      <c r="ALY255" s="247"/>
      <c r="ALZ255" s="247"/>
      <c r="AMA255" s="247"/>
      <c r="AMB255" s="247"/>
      <c r="AMC255" s="247"/>
      <c r="AMD255" s="247"/>
      <c r="AME255" s="247"/>
      <c r="AMF255" s="247"/>
      <c r="AMG255" s="247"/>
      <c r="AMH255" s="247"/>
      <c r="AMI255" s="247"/>
      <c r="AMJ255" s="247"/>
      <c r="AMK255" s="247"/>
      <c r="AML255" s="247"/>
      <c r="AMM255" s="247"/>
      <c r="AMN255" s="247"/>
      <c r="AMO255" s="247"/>
      <c r="AMP255" s="247"/>
      <c r="AMQ255" s="247"/>
      <c r="AMR255" s="247"/>
      <c r="AMS255" s="247"/>
      <c r="AMT255" s="247"/>
      <c r="AMU255" s="247"/>
      <c r="AMV255" s="247"/>
      <c r="AMW255" s="247"/>
      <c r="AMX255" s="247"/>
      <c r="AMY255" s="247"/>
      <c r="AMZ255" s="247"/>
      <c r="ANA255" s="247"/>
      <c r="ANB255" s="247"/>
      <c r="ANC255" s="247"/>
      <c r="AND255" s="247"/>
      <c r="ANE255" s="247"/>
      <c r="ANF255" s="247"/>
      <c r="ANG255" s="247"/>
      <c r="ANH255" s="247"/>
      <c r="ANI255" s="247"/>
      <c r="ANJ255" s="247"/>
      <c r="ANK255" s="247"/>
      <c r="ANL255" s="247"/>
      <c r="ANM255" s="247"/>
      <c r="ANN255" s="247"/>
      <c r="ANO255" s="247"/>
      <c r="ANP255" s="247"/>
      <c r="ANQ255" s="247"/>
      <c r="ANR255" s="247"/>
      <c r="ANS255" s="247"/>
      <c r="ANT255" s="247"/>
      <c r="ANU255" s="247"/>
      <c r="ANV255" s="247"/>
      <c r="ANW255" s="247"/>
      <c r="ANX255" s="247"/>
      <c r="ANY255" s="247"/>
      <c r="ANZ255" s="247"/>
      <c r="AOA255" s="247"/>
      <c r="AOB255" s="247"/>
      <c r="AOC255" s="247"/>
      <c r="AOD255" s="247"/>
      <c r="AOE255" s="247"/>
      <c r="AOF255" s="247"/>
      <c r="AOG255" s="247"/>
      <c r="AOH255" s="247"/>
      <c r="AOI255" s="247"/>
      <c r="AOJ255" s="247"/>
      <c r="AOK255" s="247"/>
      <c r="AOL255" s="247"/>
      <c r="AOM255" s="247"/>
      <c r="AON255" s="247"/>
      <c r="AOO255" s="247"/>
      <c r="AOP255" s="247"/>
      <c r="AOQ255" s="247"/>
      <c r="AOR255" s="247"/>
      <c r="AOS255" s="247"/>
      <c r="AOT255" s="247"/>
      <c r="AOU255" s="247"/>
      <c r="AOV255" s="247"/>
      <c r="AOW255" s="247"/>
      <c r="AOX255" s="247"/>
      <c r="AOY255" s="247"/>
      <c r="AOZ255" s="247"/>
      <c r="APA255" s="247"/>
      <c r="APB255" s="247"/>
      <c r="APC255" s="247"/>
      <c r="APD255" s="247"/>
      <c r="APE255" s="247"/>
      <c r="APF255" s="247"/>
      <c r="APG255" s="247"/>
      <c r="APH255" s="247"/>
      <c r="API255" s="247"/>
      <c r="APJ255" s="247"/>
      <c r="APK255" s="247"/>
      <c r="APL255" s="247"/>
      <c r="APM255" s="247"/>
      <c r="APN255" s="247"/>
      <c r="APO255" s="247"/>
      <c r="APP255" s="247"/>
      <c r="APQ255" s="247"/>
      <c r="APR255" s="247"/>
      <c r="APS255" s="247"/>
      <c r="APT255" s="247"/>
      <c r="APU255" s="247"/>
      <c r="APV255" s="247"/>
      <c r="APW255" s="247"/>
      <c r="APX255" s="247"/>
      <c r="APY255" s="247"/>
      <c r="APZ255" s="247"/>
      <c r="AQA255" s="247"/>
      <c r="AQB255" s="247"/>
      <c r="AQC255" s="247"/>
      <c r="AQD255" s="247"/>
      <c r="AQE255" s="247"/>
      <c r="AQF255" s="247"/>
      <c r="AQG255" s="247"/>
      <c r="AQH255" s="247"/>
      <c r="AQI255" s="247"/>
      <c r="AQJ255" s="247"/>
      <c r="AQK255" s="247"/>
      <c r="AQL255" s="247"/>
      <c r="AQM255" s="247"/>
      <c r="AQN255" s="247"/>
      <c r="AQO255" s="247"/>
      <c r="AQP255" s="247"/>
      <c r="AQQ255" s="247"/>
      <c r="AQR255" s="247"/>
      <c r="AQS255" s="247"/>
      <c r="AQT255" s="247"/>
      <c r="AQU255" s="247"/>
      <c r="AQV255" s="247"/>
      <c r="AQW255" s="247"/>
      <c r="AQX255" s="247"/>
      <c r="AQY255" s="247"/>
      <c r="AQZ255" s="247"/>
      <c r="ARA255" s="247"/>
      <c r="ARB255" s="247"/>
      <c r="ARC255" s="247"/>
      <c r="ARD255" s="247"/>
      <c r="ARE255" s="247"/>
      <c r="ARF255" s="247"/>
      <c r="ARG255" s="247"/>
      <c r="ARH255" s="247"/>
      <c r="ARI255" s="247"/>
      <c r="ARJ255" s="247"/>
      <c r="ARK255" s="247"/>
      <c r="ARL255" s="247"/>
      <c r="ARM255" s="247"/>
      <c r="ARN255" s="247"/>
      <c r="ARO255" s="247"/>
      <c r="ARP255" s="247"/>
      <c r="ARQ255" s="247"/>
      <c r="ARR255" s="247"/>
      <c r="ARS255" s="247"/>
      <c r="ART255" s="247"/>
      <c r="ARU255" s="247"/>
      <c r="ARV255" s="247"/>
      <c r="ARW255" s="247"/>
      <c r="ARX255" s="247"/>
      <c r="ARY255" s="247"/>
      <c r="ARZ255" s="247"/>
      <c r="ASA255" s="247"/>
      <c r="ASB255" s="247"/>
      <c r="ASC255" s="247"/>
      <c r="ASD255" s="247"/>
      <c r="ASE255" s="247"/>
      <c r="ASF255" s="247"/>
      <c r="ASG255" s="247"/>
      <c r="ASH255" s="247"/>
      <c r="ASI255" s="247"/>
      <c r="ASJ255" s="247"/>
      <c r="ASK255" s="247"/>
      <c r="ASL255" s="247"/>
      <c r="ASM255" s="247"/>
      <c r="ASN255" s="247"/>
      <c r="ASO255" s="247"/>
      <c r="ASP255" s="247"/>
      <c r="ASQ255" s="247"/>
      <c r="ASR255" s="247"/>
      <c r="ASS255" s="247"/>
      <c r="AST255" s="247"/>
      <c r="ASU255" s="247"/>
      <c r="ASV255" s="247"/>
      <c r="ASW255" s="247"/>
      <c r="ASX255" s="247"/>
      <c r="ASY255" s="247"/>
      <c r="ASZ255" s="247"/>
      <c r="ATA255" s="247"/>
      <c r="ATB255" s="247"/>
      <c r="ATC255" s="247"/>
      <c r="ATD255" s="247"/>
      <c r="ATE255" s="247"/>
      <c r="ATF255" s="247"/>
      <c r="ATG255" s="247"/>
      <c r="ATH255" s="247"/>
      <c r="ATI255" s="247"/>
      <c r="ATJ255" s="247"/>
      <c r="ATK255" s="247"/>
      <c r="ATL255" s="247"/>
      <c r="ATM255" s="247"/>
      <c r="ATN255" s="247"/>
      <c r="ATO255" s="247"/>
      <c r="ATP255" s="247"/>
      <c r="ATQ255" s="247"/>
      <c r="ATR255" s="247"/>
      <c r="ATS255" s="247"/>
      <c r="ATT255" s="247"/>
      <c r="ATU255" s="247"/>
      <c r="ATV255" s="247"/>
      <c r="ATW255" s="247"/>
      <c r="ATX255" s="247"/>
      <c r="ATY255" s="247"/>
      <c r="ATZ255" s="247"/>
      <c r="AUA255" s="247"/>
      <c r="AUB255" s="247"/>
      <c r="AUC255" s="247"/>
      <c r="AUD255" s="247"/>
      <c r="AUE255" s="247"/>
      <c r="AUF255" s="247"/>
      <c r="AUG255" s="247"/>
      <c r="AUH255" s="247"/>
      <c r="AUI255" s="247"/>
      <c r="AUJ255" s="247"/>
      <c r="AUK255" s="247"/>
      <c r="AUL255" s="247"/>
      <c r="AUM255" s="247"/>
      <c r="AUN255" s="247"/>
      <c r="AUO255" s="247"/>
      <c r="AUP255" s="247"/>
      <c r="AUQ255" s="247"/>
      <c r="AUR255" s="247"/>
      <c r="AUS255" s="247"/>
      <c r="AUT255" s="247"/>
      <c r="AUU255" s="247"/>
      <c r="AUV255" s="247"/>
      <c r="AUW255" s="247"/>
      <c r="AUX255" s="247"/>
      <c r="AUY255" s="247"/>
      <c r="AUZ255" s="247"/>
      <c r="AVA255" s="247"/>
      <c r="AVB255" s="247"/>
      <c r="AVC255" s="247"/>
      <c r="AVD255" s="247"/>
      <c r="AVE255" s="247"/>
      <c r="AVF255" s="247"/>
      <c r="AVG255" s="247"/>
      <c r="AVH255" s="247"/>
      <c r="AVI255" s="247"/>
      <c r="AVJ255" s="247"/>
      <c r="AVK255" s="247"/>
      <c r="AVL255" s="247"/>
      <c r="AVM255" s="247"/>
      <c r="AVN255" s="247"/>
      <c r="AVO255" s="247"/>
      <c r="AVP255" s="247"/>
      <c r="AVQ255" s="247"/>
      <c r="AVR255" s="247"/>
      <c r="AVS255" s="247"/>
      <c r="AVT255" s="247"/>
      <c r="AVU255" s="247"/>
      <c r="AVV255" s="247"/>
      <c r="AVW255" s="247"/>
      <c r="AVX255" s="247"/>
      <c r="AVY255" s="247"/>
      <c r="AVZ255" s="247"/>
      <c r="AWA255" s="247"/>
      <c r="AWB255" s="247"/>
      <c r="AWC255" s="247"/>
      <c r="AWD255" s="247"/>
      <c r="AWE255" s="247"/>
      <c r="AWF255" s="247"/>
      <c r="AWG255" s="247"/>
      <c r="AWH255" s="247"/>
      <c r="AWI255" s="247"/>
      <c r="AWJ255" s="247"/>
      <c r="AWK255" s="247"/>
      <c r="AWL255" s="247"/>
      <c r="AWM255" s="247"/>
      <c r="AWN255" s="247"/>
      <c r="AWO255" s="247"/>
      <c r="AWP255" s="247"/>
      <c r="AWQ255" s="247"/>
      <c r="AWR255" s="247"/>
      <c r="AWS255" s="247"/>
      <c r="AWT255" s="247"/>
      <c r="AWU255" s="247"/>
      <c r="AWV255" s="247"/>
      <c r="AWW255" s="247"/>
      <c r="AWX255" s="247"/>
      <c r="AWY255" s="247"/>
      <c r="AWZ255" s="247"/>
      <c r="AXA255" s="247"/>
      <c r="AXB255" s="247"/>
      <c r="AXC255" s="247"/>
      <c r="AXD255" s="247"/>
      <c r="AXE255" s="247"/>
      <c r="AXF255" s="247"/>
      <c r="AXG255" s="247"/>
      <c r="AXH255" s="247"/>
      <c r="AXI255" s="247"/>
      <c r="AXJ255" s="247"/>
      <c r="AXK255" s="247"/>
      <c r="AXL255" s="247"/>
      <c r="AXM255" s="247"/>
      <c r="AXN255" s="247"/>
      <c r="AXO255" s="247"/>
      <c r="AXP255" s="247"/>
      <c r="AXQ255" s="247"/>
      <c r="AXR255" s="247"/>
      <c r="AXS255" s="247"/>
      <c r="AXT255" s="247"/>
      <c r="AXU255" s="247"/>
      <c r="AXV255" s="247"/>
      <c r="AXW255" s="247"/>
      <c r="AXX255" s="247"/>
      <c r="AXY255" s="247"/>
      <c r="AXZ255" s="247"/>
      <c r="AYA255" s="247"/>
      <c r="AYB255" s="247"/>
      <c r="AYC255" s="247"/>
      <c r="AYD255" s="247"/>
      <c r="AYE255" s="247"/>
      <c r="AYF255" s="247"/>
      <c r="AYG255" s="247"/>
      <c r="AYH255" s="247"/>
      <c r="AYI255" s="247"/>
      <c r="AYJ255" s="247"/>
      <c r="AYK255" s="247"/>
      <c r="AYL255" s="247"/>
      <c r="AYM255" s="247"/>
      <c r="AYN255" s="247"/>
      <c r="AYO255" s="247"/>
      <c r="AYP255" s="247"/>
      <c r="AYQ255" s="247"/>
      <c r="AYR255" s="247"/>
      <c r="AYS255" s="247"/>
      <c r="AYT255" s="247"/>
      <c r="AYU255" s="247"/>
      <c r="AYV255" s="247"/>
      <c r="AYW255" s="247"/>
      <c r="AYX255" s="247"/>
      <c r="AYY255" s="247"/>
      <c r="AYZ255" s="247"/>
      <c r="AZA255" s="247"/>
      <c r="AZB255" s="247"/>
      <c r="AZC255" s="247"/>
      <c r="AZD255" s="247"/>
      <c r="AZE255" s="247"/>
      <c r="AZF255" s="247"/>
      <c r="AZG255" s="247"/>
      <c r="AZH255" s="247"/>
      <c r="AZI255" s="247"/>
      <c r="AZJ255" s="247"/>
      <c r="AZK255" s="247"/>
      <c r="AZL255" s="247"/>
      <c r="AZM255" s="247"/>
      <c r="AZN255" s="247"/>
      <c r="AZO255" s="247"/>
      <c r="AZP255" s="247"/>
      <c r="AZQ255" s="247"/>
      <c r="AZR255" s="247"/>
      <c r="AZS255" s="247"/>
      <c r="AZT255" s="247"/>
      <c r="AZU255" s="247"/>
      <c r="AZV255" s="247"/>
      <c r="AZW255" s="247"/>
      <c r="AZX255" s="247"/>
      <c r="AZY255" s="247"/>
      <c r="AZZ255" s="247"/>
      <c r="BAA255" s="247"/>
      <c r="BAB255" s="247"/>
      <c r="BAC255" s="247"/>
      <c r="BAD255" s="247"/>
      <c r="BAE255" s="247"/>
      <c r="BAF255" s="247"/>
      <c r="BAG255" s="247"/>
      <c r="BAH255" s="247"/>
      <c r="BAI255" s="247"/>
      <c r="BAJ255" s="247"/>
      <c r="BAK255" s="247"/>
      <c r="BAL255" s="247"/>
      <c r="BAM255" s="247"/>
      <c r="BAN255" s="247"/>
      <c r="BAO255" s="247"/>
      <c r="BAP255" s="247"/>
      <c r="BAQ255" s="247"/>
      <c r="BAR255" s="247"/>
      <c r="BAS255" s="247"/>
      <c r="BAT255" s="247"/>
      <c r="BAU255" s="247"/>
      <c r="BAV255" s="247"/>
      <c r="BAW255" s="247"/>
      <c r="BAX255" s="247"/>
      <c r="BAY255" s="247"/>
      <c r="BAZ255" s="247"/>
      <c r="BBA255" s="247"/>
      <c r="BBB255" s="247"/>
      <c r="BBC255" s="247"/>
      <c r="BBD255" s="247"/>
      <c r="BBE255" s="247"/>
      <c r="BBF255" s="247"/>
      <c r="BBG255" s="247"/>
      <c r="BBH255" s="247"/>
      <c r="BBI255" s="247"/>
      <c r="BBJ255" s="247"/>
      <c r="BBK255" s="247"/>
      <c r="BBL255" s="247"/>
      <c r="BBM255" s="247"/>
      <c r="BBN255" s="247"/>
      <c r="BBO255" s="247"/>
      <c r="BBP255" s="247"/>
      <c r="BBQ255" s="247"/>
      <c r="BBR255" s="247"/>
      <c r="BBS255" s="247"/>
      <c r="BBT255" s="247"/>
      <c r="BBU255" s="247"/>
      <c r="BBV255" s="247"/>
      <c r="BBW255" s="247"/>
      <c r="BBX255" s="247"/>
      <c r="BBY255" s="247"/>
      <c r="BBZ255" s="247"/>
      <c r="BCA255" s="247"/>
      <c r="BCB255" s="247"/>
      <c r="BCC255" s="247"/>
      <c r="BCD255" s="247"/>
      <c r="BCE255" s="247"/>
      <c r="BCF255" s="247"/>
      <c r="BCG255" s="247"/>
      <c r="BCH255" s="247"/>
      <c r="BCI255" s="247"/>
      <c r="BCJ255" s="247"/>
      <c r="BCK255" s="247"/>
      <c r="BCL255" s="247"/>
      <c r="BCM255" s="247"/>
      <c r="BCN255" s="247"/>
      <c r="BCO255" s="247"/>
      <c r="BCP255" s="247"/>
      <c r="BCQ255" s="247"/>
      <c r="BCR255" s="247"/>
      <c r="BCS255" s="247"/>
      <c r="BCT255" s="247"/>
      <c r="BCU255" s="247"/>
      <c r="BCV255" s="247"/>
      <c r="BCW255" s="247"/>
      <c r="BCX255" s="247"/>
      <c r="BCY255" s="247"/>
      <c r="BCZ255" s="247"/>
      <c r="BDA255" s="247"/>
      <c r="BDB255" s="247"/>
      <c r="BDC255" s="247"/>
      <c r="BDD255" s="247"/>
      <c r="BDE255" s="247"/>
      <c r="BDF255" s="247"/>
      <c r="BDG255" s="247"/>
      <c r="BDH255" s="247"/>
      <c r="BDI255" s="247"/>
      <c r="BDJ255" s="247"/>
      <c r="BDK255" s="247"/>
      <c r="BDL255" s="247"/>
      <c r="BDM255" s="247"/>
      <c r="BDN255" s="247"/>
      <c r="BDO255" s="247"/>
      <c r="BDP255" s="247"/>
      <c r="BDQ255" s="247"/>
      <c r="BDR255" s="247"/>
      <c r="BDS255" s="247"/>
      <c r="BDT255" s="247"/>
      <c r="BDU255" s="247"/>
      <c r="BDV255" s="247"/>
      <c r="BDW255" s="247"/>
      <c r="BDX255" s="247"/>
      <c r="BDY255" s="247"/>
      <c r="BDZ255" s="247"/>
      <c r="BEA255" s="247"/>
      <c r="BEB255" s="247"/>
      <c r="BEC255" s="247"/>
      <c r="BED255" s="247"/>
      <c r="BEE255" s="247"/>
      <c r="BEF255" s="247"/>
      <c r="BEG255" s="247"/>
      <c r="BEH255" s="247"/>
      <c r="BEI255" s="247"/>
      <c r="BEJ255" s="247"/>
      <c r="BEK255" s="247"/>
      <c r="BEL255" s="247"/>
      <c r="BEM255" s="247"/>
      <c r="BEN255" s="247"/>
      <c r="BEO255" s="247"/>
      <c r="BEP255" s="247"/>
      <c r="BEQ255" s="247"/>
      <c r="BER255" s="247"/>
      <c r="BES255" s="247"/>
      <c r="BET255" s="247"/>
      <c r="BEU255" s="247"/>
      <c r="BEV255" s="247"/>
      <c r="BEW255" s="247"/>
      <c r="BEX255" s="247"/>
      <c r="BEY255" s="247"/>
      <c r="BEZ255" s="247"/>
      <c r="BFA255" s="247"/>
      <c r="BFB255" s="247"/>
      <c r="BFC255" s="247"/>
      <c r="BFD255" s="247"/>
      <c r="BFE255" s="247"/>
      <c r="BFF255" s="247"/>
      <c r="BFG255" s="247"/>
      <c r="BFH255" s="247"/>
      <c r="BFI255" s="247"/>
      <c r="BFJ255" s="247"/>
      <c r="BFK255" s="247"/>
      <c r="BFL255" s="247"/>
      <c r="BFM255" s="247"/>
      <c r="BFN255" s="247"/>
      <c r="BFO255" s="247"/>
      <c r="BFP255" s="247"/>
      <c r="BFQ255" s="247"/>
      <c r="BFR255" s="247"/>
      <c r="BFS255" s="247"/>
      <c r="BFT255" s="247"/>
      <c r="BFU255" s="247"/>
      <c r="BFV255" s="247"/>
      <c r="BFW255" s="247"/>
      <c r="BFX255" s="247"/>
      <c r="BFY255" s="247"/>
      <c r="BFZ255" s="247"/>
      <c r="BGA255" s="247"/>
      <c r="BGB255" s="247"/>
      <c r="BGC255" s="247"/>
      <c r="BGD255" s="247"/>
      <c r="BGE255" s="247"/>
      <c r="BGF255" s="247"/>
      <c r="BGG255" s="247"/>
      <c r="BGH255" s="247"/>
      <c r="BGI255" s="247"/>
      <c r="BGJ255" s="247"/>
      <c r="BGK255" s="247"/>
      <c r="BGL255" s="247"/>
      <c r="BGM255" s="247"/>
      <c r="BGN255" s="247"/>
      <c r="BGO255" s="247"/>
      <c r="BGP255" s="247"/>
      <c r="BGQ255" s="247"/>
      <c r="BGR255" s="247"/>
      <c r="BGS255" s="247"/>
      <c r="BGT255" s="247"/>
      <c r="BGU255" s="247"/>
      <c r="BGV255" s="247"/>
      <c r="BGW255" s="247"/>
      <c r="BGX255" s="247"/>
      <c r="BGY255" s="247"/>
      <c r="BGZ255" s="247"/>
      <c r="BHA255" s="247"/>
      <c r="BHB255" s="247"/>
      <c r="BHC255" s="247"/>
      <c r="BHD255" s="247"/>
      <c r="BHE255" s="247"/>
      <c r="BHF255" s="247"/>
      <c r="BHG255" s="247"/>
      <c r="BHH255" s="247"/>
      <c r="BHI255" s="247"/>
      <c r="BHJ255" s="247"/>
      <c r="BHK255" s="247"/>
      <c r="BHL255" s="247"/>
      <c r="BHM255" s="247"/>
      <c r="BHN255" s="247"/>
      <c r="BHO255" s="247"/>
      <c r="BHP255" s="247"/>
      <c r="BHQ255" s="247"/>
      <c r="BHR255" s="247"/>
      <c r="BHS255" s="247"/>
      <c r="BHT255" s="247"/>
      <c r="BHU255" s="247"/>
      <c r="BHV255" s="247"/>
      <c r="BHW255" s="247"/>
      <c r="BHX255" s="247"/>
      <c r="BHY255" s="247"/>
      <c r="BHZ255" s="247"/>
      <c r="BIA255" s="247"/>
      <c r="BIB255" s="247"/>
      <c r="BIC255" s="247"/>
      <c r="BID255" s="247"/>
      <c r="BIE255" s="247"/>
      <c r="BIF255" s="247"/>
      <c r="BIG255" s="247"/>
      <c r="BIH255" s="247"/>
      <c r="BII255" s="247"/>
      <c r="BIJ255" s="247"/>
      <c r="BIK255" s="247"/>
      <c r="BIL255" s="247"/>
      <c r="BIM255" s="247"/>
      <c r="BIN255" s="247"/>
      <c r="BIO255" s="247"/>
      <c r="BIP255" s="247"/>
      <c r="BIQ255" s="247"/>
      <c r="BIR255" s="247"/>
      <c r="BIS255" s="247"/>
      <c r="BIT255" s="247"/>
      <c r="BIU255" s="247"/>
      <c r="BIV255" s="247"/>
      <c r="BIW255" s="247"/>
      <c r="BIX255" s="247"/>
      <c r="BIY255" s="247"/>
      <c r="BIZ255" s="247"/>
      <c r="BJA255" s="247"/>
      <c r="BJB255" s="247"/>
      <c r="BJC255" s="247"/>
      <c r="BJD255" s="247"/>
      <c r="BJE255" s="247"/>
      <c r="BJF255" s="247"/>
      <c r="BJG255" s="247"/>
      <c r="BJH255" s="247"/>
      <c r="BJI255" s="247"/>
      <c r="BJJ255" s="247"/>
      <c r="BJK255" s="247"/>
      <c r="BJL255" s="247"/>
      <c r="BJM255" s="247"/>
      <c r="BJN255" s="247"/>
      <c r="BJO255" s="247"/>
      <c r="BJP255" s="247"/>
      <c r="BJQ255" s="247"/>
      <c r="BJR255" s="247"/>
      <c r="BJS255" s="247"/>
      <c r="BJT255" s="247"/>
      <c r="BJU255" s="247"/>
      <c r="BJV255" s="247"/>
      <c r="BJW255" s="247"/>
      <c r="BJX255" s="247"/>
      <c r="BJY255" s="247"/>
      <c r="BJZ255" s="247"/>
      <c r="BKA255" s="247"/>
      <c r="BKB255" s="247"/>
      <c r="BKC255" s="247"/>
      <c r="BKD255" s="247"/>
      <c r="BKE255" s="247"/>
      <c r="BKF255" s="247"/>
      <c r="BKG255" s="247"/>
      <c r="BKH255" s="247"/>
      <c r="BKI255" s="247"/>
      <c r="BKJ255" s="247"/>
      <c r="BKK255" s="247"/>
      <c r="BKL255" s="247"/>
      <c r="BKM255" s="247"/>
      <c r="BKN255" s="247"/>
      <c r="BKO255" s="247"/>
      <c r="BKP255" s="247"/>
      <c r="BKQ255" s="247"/>
      <c r="BKR255" s="247"/>
      <c r="BKS255" s="247"/>
      <c r="BKT255" s="247"/>
      <c r="BKU255" s="247"/>
      <c r="BKV255" s="247"/>
      <c r="BKW255" s="247"/>
      <c r="BKX255" s="247"/>
      <c r="BKY255" s="247"/>
      <c r="BKZ255" s="247"/>
      <c r="BLA255" s="247"/>
      <c r="BLB255" s="247"/>
      <c r="BLC255" s="247"/>
      <c r="BLD255" s="247"/>
      <c r="BLE255" s="247"/>
      <c r="BLF255" s="247"/>
      <c r="BLG255" s="247"/>
      <c r="BLH255" s="247"/>
      <c r="BLI255" s="247"/>
      <c r="BLJ255" s="247"/>
      <c r="BLK255" s="247"/>
      <c r="BLL255" s="247"/>
      <c r="BLM255" s="247"/>
      <c r="BLN255" s="247"/>
      <c r="BLO255" s="247"/>
      <c r="BLP255" s="247"/>
      <c r="BLQ255" s="247"/>
      <c r="BLR255" s="247"/>
      <c r="BLS255" s="247"/>
      <c r="BLT255" s="247"/>
      <c r="BLU255" s="247"/>
      <c r="BLV255" s="247"/>
      <c r="BLW255" s="247"/>
      <c r="BLX255" s="247"/>
      <c r="BLY255" s="247"/>
      <c r="BLZ255" s="247"/>
      <c r="BMA255" s="247"/>
      <c r="BMB255" s="247"/>
      <c r="BMC255" s="247"/>
      <c r="BMD255" s="247"/>
      <c r="BME255" s="247"/>
      <c r="BMF255" s="247"/>
      <c r="BMG255" s="247"/>
      <c r="BMH255" s="247"/>
      <c r="BMI255" s="247"/>
      <c r="BMJ255" s="247"/>
      <c r="BMK255" s="247"/>
      <c r="BML255" s="247"/>
      <c r="BMM255" s="247"/>
      <c r="BMN255" s="247"/>
      <c r="BMO255" s="247"/>
      <c r="BMP255" s="247"/>
      <c r="BMQ255" s="247"/>
      <c r="BMR255" s="247"/>
      <c r="BMS255" s="247"/>
      <c r="BMT255" s="247"/>
      <c r="BMU255" s="247"/>
      <c r="BMV255" s="247"/>
      <c r="BMW255" s="247"/>
      <c r="BMX255" s="247"/>
      <c r="BMY255" s="247"/>
      <c r="BMZ255" s="247"/>
      <c r="BNA255" s="247"/>
      <c r="BNB255" s="247"/>
      <c r="BNC255" s="247"/>
      <c r="BND255" s="247"/>
      <c r="BNE255" s="247"/>
      <c r="BNF255" s="247"/>
      <c r="BNG255" s="247"/>
      <c r="BNH255" s="247"/>
      <c r="BNI255" s="247"/>
      <c r="BNJ255" s="247"/>
      <c r="BNK255" s="247"/>
      <c r="BNL255" s="247"/>
      <c r="BNM255" s="247"/>
      <c r="BNN255" s="247"/>
      <c r="BNO255" s="247"/>
      <c r="BNP255" s="247"/>
      <c r="BNQ255" s="247"/>
      <c r="BNR255" s="247"/>
      <c r="BNS255" s="247"/>
      <c r="BNT255" s="247"/>
      <c r="BNU255" s="247"/>
      <c r="BNV255" s="247"/>
      <c r="BNW255" s="247"/>
      <c r="BNX255" s="247"/>
      <c r="BNY255" s="247"/>
      <c r="BNZ255" s="247"/>
      <c r="BOA255" s="247"/>
      <c r="BOB255" s="247"/>
      <c r="BOC255" s="247"/>
      <c r="BOD255" s="247"/>
      <c r="BOE255" s="247"/>
      <c r="BOF255" s="247"/>
      <c r="BOG255" s="247"/>
      <c r="BOH255" s="247"/>
      <c r="BOI255" s="247"/>
      <c r="BOJ255" s="247"/>
      <c r="BOK255" s="247"/>
      <c r="BOL255" s="247"/>
      <c r="BOM255" s="247"/>
      <c r="BON255" s="247"/>
      <c r="BOO255" s="247"/>
      <c r="BOP255" s="247"/>
      <c r="BOQ255" s="247"/>
      <c r="BOR255" s="247"/>
      <c r="BOS255" s="247"/>
      <c r="BOT255" s="247"/>
      <c r="BOU255" s="247"/>
      <c r="BOV255" s="247"/>
      <c r="BOW255" s="247"/>
      <c r="BOX255" s="247"/>
      <c r="BOY255" s="247"/>
      <c r="BOZ255" s="247"/>
      <c r="BPA255" s="247"/>
      <c r="BPB255" s="247"/>
      <c r="BPC255" s="247"/>
      <c r="BPD255" s="247"/>
      <c r="BPE255" s="247"/>
      <c r="BPF255" s="247"/>
      <c r="BPG255" s="247"/>
      <c r="BPH255" s="247"/>
      <c r="BPI255" s="247"/>
      <c r="BPJ255" s="247"/>
      <c r="BPK255" s="247"/>
      <c r="BPL255" s="247"/>
      <c r="BPM255" s="247"/>
      <c r="BPN255" s="247"/>
      <c r="BPO255" s="247"/>
      <c r="BPP255" s="247"/>
      <c r="BPQ255" s="247"/>
      <c r="BPR255" s="247"/>
      <c r="BPS255" s="247"/>
      <c r="BPT255" s="247"/>
      <c r="BPU255" s="247"/>
      <c r="BPV255" s="247"/>
      <c r="BPW255" s="247"/>
      <c r="BPX255" s="247"/>
      <c r="BPY255" s="247"/>
      <c r="BPZ255" s="247"/>
      <c r="BQA255" s="247"/>
      <c r="BQB255" s="247"/>
      <c r="BQC255" s="247"/>
      <c r="BQD255" s="247"/>
      <c r="BQE255" s="247"/>
      <c r="BQF255" s="247"/>
      <c r="BQG255" s="247"/>
      <c r="BQH255" s="247"/>
      <c r="BQI255" s="247"/>
      <c r="BQJ255" s="247"/>
      <c r="BQK255" s="247"/>
      <c r="BQL255" s="247"/>
      <c r="BQM255" s="247"/>
      <c r="BQN255" s="247"/>
      <c r="BQO255" s="247"/>
      <c r="BQP255" s="247"/>
      <c r="BQQ255" s="247"/>
      <c r="BQR255" s="247"/>
      <c r="BQS255" s="247"/>
      <c r="BQT255" s="247"/>
      <c r="BQU255" s="247"/>
      <c r="BQV255" s="247"/>
      <c r="BQW255" s="247"/>
      <c r="BQX255" s="247"/>
      <c r="BQY255" s="247"/>
      <c r="BQZ255" s="247"/>
      <c r="BRA255" s="247"/>
      <c r="BRB255" s="247"/>
      <c r="BRC255" s="247"/>
      <c r="BRD255" s="247"/>
      <c r="BRE255" s="247"/>
      <c r="BRF255" s="247"/>
      <c r="BRG255" s="247"/>
      <c r="BRH255" s="247"/>
      <c r="BRI255" s="247"/>
      <c r="BRJ255" s="247"/>
      <c r="BRK255" s="247"/>
      <c r="BRL255" s="247"/>
      <c r="BRM255" s="247"/>
      <c r="BRN255" s="247"/>
      <c r="BRO255" s="247"/>
      <c r="BRP255" s="247"/>
      <c r="BRQ255" s="247"/>
      <c r="BRR255" s="247"/>
      <c r="BRS255" s="247"/>
      <c r="BRT255" s="247"/>
      <c r="BRU255" s="247"/>
      <c r="BRV255" s="247"/>
      <c r="BRW255" s="247"/>
      <c r="BRX255" s="247"/>
      <c r="BRY255" s="247"/>
      <c r="BRZ255" s="247"/>
      <c r="BSA255" s="247"/>
      <c r="BSB255" s="247"/>
      <c r="BSC255" s="247"/>
      <c r="BSD255" s="247"/>
      <c r="BSE255" s="247"/>
      <c r="BSF255" s="247"/>
      <c r="BSG255" s="247"/>
      <c r="BSH255" s="247"/>
      <c r="BSI255" s="247"/>
      <c r="BSJ255" s="247"/>
      <c r="BSK255" s="247"/>
      <c r="BSL255" s="247"/>
      <c r="BSM255" s="247"/>
      <c r="BSN255" s="247"/>
      <c r="BSO255" s="247"/>
      <c r="BSP255" s="247"/>
      <c r="BSQ255" s="247"/>
      <c r="BSR255" s="247"/>
      <c r="BSS255" s="247"/>
      <c r="BST255" s="247"/>
      <c r="BSU255" s="247"/>
      <c r="BSV255" s="247"/>
      <c r="BSW255" s="247"/>
      <c r="BSX255" s="247"/>
      <c r="BSY255" s="247"/>
      <c r="BSZ255" s="247"/>
      <c r="BTA255" s="247"/>
      <c r="BTB255" s="247"/>
      <c r="BTC255" s="247"/>
      <c r="BTD255" s="247"/>
      <c r="BTE255" s="247"/>
      <c r="BTF255" s="247"/>
      <c r="BTG255" s="247"/>
      <c r="BTH255" s="247"/>
      <c r="BTI255" s="247"/>
      <c r="BTJ255" s="247"/>
      <c r="BTK255" s="247"/>
      <c r="BTL255" s="247"/>
      <c r="BTM255" s="247"/>
      <c r="BTN255" s="247"/>
      <c r="BTO255" s="247"/>
      <c r="BTP255" s="247"/>
      <c r="BTQ255" s="247"/>
      <c r="BTR255" s="247"/>
      <c r="BTS255" s="247"/>
      <c r="BTT255" s="247"/>
      <c r="BTU255" s="247"/>
      <c r="BTV255" s="247"/>
      <c r="BTW255" s="247"/>
      <c r="BTX255" s="247"/>
      <c r="BTY255" s="247"/>
      <c r="BTZ255" s="247"/>
      <c r="BUA255" s="247"/>
      <c r="BUB255" s="247"/>
      <c r="BUC255" s="247"/>
      <c r="BUD255" s="247"/>
      <c r="BUE255" s="247"/>
      <c r="BUF255" s="247"/>
      <c r="BUG255" s="247"/>
      <c r="BUH255" s="247"/>
      <c r="BUI255" s="247"/>
      <c r="BUJ255" s="247"/>
      <c r="BUK255" s="247"/>
      <c r="BUL255" s="247"/>
      <c r="BUM255" s="247"/>
      <c r="BUN255" s="247"/>
      <c r="BUO255" s="247"/>
      <c r="BUP255" s="247"/>
      <c r="BUQ255" s="247"/>
      <c r="BUR255" s="247"/>
      <c r="BUS255" s="247"/>
      <c r="BUT255" s="247"/>
      <c r="BUU255" s="247"/>
      <c r="BUV255" s="247"/>
      <c r="BUW255" s="247"/>
      <c r="BUX255" s="247"/>
      <c r="BUY255" s="247"/>
      <c r="BUZ255" s="247"/>
      <c r="BVA255" s="247"/>
      <c r="BVB255" s="247"/>
      <c r="BVC255" s="247"/>
      <c r="BVD255" s="247"/>
      <c r="BVE255" s="247"/>
      <c r="BVF255" s="247"/>
      <c r="BVG255" s="247"/>
      <c r="BVH255" s="247"/>
      <c r="BVI255" s="247"/>
      <c r="BVJ255" s="247"/>
      <c r="BVK255" s="247"/>
      <c r="BVL255" s="247"/>
      <c r="BVM255" s="247"/>
      <c r="BVN255" s="247"/>
      <c r="BVO255" s="247"/>
      <c r="BVP255" s="247"/>
      <c r="BVQ255" s="247"/>
      <c r="BVR255" s="247"/>
      <c r="BVS255" s="247"/>
      <c r="BVT255" s="247"/>
      <c r="BVU255" s="247"/>
      <c r="BVV255" s="247"/>
      <c r="BVW255" s="247"/>
      <c r="BVX255" s="247"/>
      <c r="BVY255" s="247"/>
      <c r="BVZ255" s="247"/>
      <c r="BWA255" s="247"/>
      <c r="BWB255" s="247"/>
      <c r="BWC255" s="247"/>
      <c r="BWD255" s="247"/>
      <c r="BWE255" s="247"/>
      <c r="BWF255" s="247"/>
      <c r="BWG255" s="247"/>
      <c r="BWH255" s="247"/>
      <c r="BWI255" s="247"/>
      <c r="BWJ255" s="247"/>
      <c r="BWK255" s="247"/>
      <c r="BWL255" s="247"/>
      <c r="BWM255" s="247"/>
      <c r="BWN255" s="247"/>
      <c r="BWO255" s="247"/>
      <c r="BWP255" s="247"/>
      <c r="BWQ255" s="247"/>
      <c r="BWR255" s="247"/>
      <c r="BWS255" s="247"/>
      <c r="BWT255" s="247"/>
      <c r="BWU255" s="247"/>
      <c r="BWV255" s="247"/>
      <c r="BWW255" s="247"/>
      <c r="BWX255" s="247"/>
      <c r="BWY255" s="247"/>
      <c r="BWZ255" s="247"/>
      <c r="BXA255" s="247"/>
      <c r="BXB255" s="247"/>
      <c r="BXC255" s="247"/>
      <c r="BXD255" s="247"/>
      <c r="BXE255" s="247"/>
      <c r="BXF255" s="247"/>
      <c r="BXG255" s="247"/>
      <c r="BXH255" s="247"/>
      <c r="BXI255" s="247"/>
      <c r="BXJ255" s="247"/>
      <c r="BXK255" s="247"/>
      <c r="BXL255" s="247"/>
      <c r="BXM255" s="247"/>
      <c r="BXN255" s="247"/>
      <c r="BXO255" s="247"/>
      <c r="BXP255" s="247"/>
      <c r="BXQ255" s="247"/>
      <c r="BXR255" s="247"/>
      <c r="BXS255" s="247"/>
      <c r="BXT255" s="247"/>
      <c r="BXU255" s="247"/>
      <c r="BXV255" s="247"/>
      <c r="BXW255" s="247"/>
      <c r="BXX255" s="247"/>
      <c r="BXY255" s="247"/>
      <c r="BXZ255" s="247"/>
      <c r="BYA255" s="247"/>
      <c r="BYB255" s="247"/>
      <c r="BYC255" s="247"/>
      <c r="BYD255" s="247"/>
      <c r="BYE255" s="247"/>
      <c r="BYF255" s="247"/>
      <c r="BYG255" s="247"/>
      <c r="BYH255" s="247"/>
      <c r="BYI255" s="247"/>
      <c r="BYJ255" s="247"/>
      <c r="BYK255" s="247"/>
      <c r="BYL255" s="247"/>
      <c r="BYM255" s="247"/>
      <c r="BYN255" s="247"/>
      <c r="BYO255" s="247"/>
      <c r="BYP255" s="247"/>
      <c r="BYQ255" s="247"/>
      <c r="BYR255" s="247"/>
      <c r="BYS255" s="247"/>
      <c r="BYT255" s="247"/>
      <c r="BYU255" s="247"/>
      <c r="BYV255" s="247"/>
      <c r="BYW255" s="247"/>
      <c r="BYX255" s="247"/>
      <c r="BYY255" s="247"/>
      <c r="BYZ255" s="247"/>
      <c r="BZA255" s="247"/>
      <c r="BZB255" s="247"/>
      <c r="BZC255" s="247"/>
      <c r="BZD255" s="247"/>
      <c r="BZE255" s="247"/>
      <c r="BZF255" s="247"/>
      <c r="BZG255" s="247"/>
      <c r="BZH255" s="247"/>
      <c r="BZI255" s="247"/>
      <c r="BZJ255" s="247"/>
      <c r="BZK255" s="247"/>
      <c r="BZL255" s="247"/>
      <c r="BZM255" s="247"/>
      <c r="BZN255" s="247"/>
      <c r="BZO255" s="247"/>
      <c r="BZP255" s="247"/>
      <c r="BZQ255" s="247"/>
      <c r="BZR255" s="247"/>
      <c r="BZS255" s="247"/>
      <c r="BZT255" s="247"/>
      <c r="BZU255" s="247"/>
      <c r="BZV255" s="247"/>
      <c r="BZW255" s="247"/>
      <c r="BZX255" s="247"/>
      <c r="BZY255" s="247"/>
      <c r="BZZ255" s="247"/>
      <c r="CAA255" s="247"/>
      <c r="CAB255" s="247"/>
      <c r="CAC255" s="247"/>
      <c r="CAD255" s="247"/>
      <c r="CAE255" s="247"/>
      <c r="CAF255" s="247"/>
      <c r="CAG255" s="247"/>
      <c r="CAH255" s="247"/>
      <c r="CAI255" s="247"/>
      <c r="CAJ255" s="247"/>
      <c r="CAK255" s="247"/>
      <c r="CAL255" s="247"/>
      <c r="CAM255" s="247"/>
      <c r="CAN255" s="247"/>
      <c r="CAO255" s="247"/>
      <c r="CAP255" s="247"/>
      <c r="CAQ255" s="247"/>
      <c r="CAR255" s="247"/>
      <c r="CAS255" s="247"/>
      <c r="CAT255" s="247"/>
      <c r="CAU255" s="247"/>
      <c r="CAV255" s="247"/>
      <c r="CAW255" s="247"/>
      <c r="CAX255" s="247"/>
      <c r="CAY255" s="247"/>
      <c r="CAZ255" s="247"/>
      <c r="CBA255" s="247"/>
      <c r="CBB255" s="247"/>
      <c r="CBC255" s="247"/>
      <c r="CBD255" s="247"/>
      <c r="CBE255" s="247"/>
      <c r="CBF255" s="247"/>
      <c r="CBG255" s="247"/>
      <c r="CBH255" s="247"/>
      <c r="CBI255" s="247"/>
      <c r="CBJ255" s="247"/>
      <c r="CBK255" s="247"/>
      <c r="CBL255" s="247"/>
      <c r="CBM255" s="247"/>
      <c r="CBN255" s="247"/>
      <c r="CBO255" s="247"/>
      <c r="CBP255" s="247"/>
      <c r="CBQ255" s="247"/>
      <c r="CBR255" s="247"/>
      <c r="CBS255" s="247"/>
      <c r="CBT255" s="247"/>
      <c r="CBU255" s="247"/>
      <c r="CBV255" s="247"/>
      <c r="CBW255" s="247"/>
      <c r="CBX255" s="247"/>
      <c r="CBY255" s="247"/>
      <c r="CBZ255" s="247"/>
      <c r="CCA255" s="247"/>
      <c r="CCB255" s="247"/>
      <c r="CCC255" s="247"/>
      <c r="CCD255" s="247"/>
      <c r="CCE255" s="247"/>
      <c r="CCF255" s="247"/>
      <c r="CCG255" s="247"/>
      <c r="CCH255" s="247"/>
      <c r="CCI255" s="247"/>
      <c r="CCJ255" s="247"/>
      <c r="CCK255" s="247"/>
      <c r="CCL255" s="247"/>
      <c r="CCM255" s="247"/>
      <c r="CCN255" s="247"/>
      <c r="CCO255" s="247"/>
      <c r="CCP255" s="247"/>
      <c r="CCQ255" s="247"/>
      <c r="CCR255" s="247"/>
      <c r="CCS255" s="247"/>
      <c r="CCT255" s="247"/>
      <c r="CCU255" s="247"/>
      <c r="CCV255" s="247"/>
      <c r="CCW255" s="247"/>
      <c r="CCX255" s="247"/>
      <c r="CCY255" s="247"/>
      <c r="CCZ255" s="247"/>
      <c r="CDA255" s="247"/>
      <c r="CDB255" s="247"/>
      <c r="CDC255" s="247"/>
      <c r="CDD255" s="247"/>
      <c r="CDE255" s="247"/>
      <c r="CDF255" s="247"/>
      <c r="CDG255" s="247"/>
      <c r="CDH255" s="247"/>
      <c r="CDI255" s="247"/>
      <c r="CDJ255" s="247"/>
      <c r="CDK255" s="247"/>
      <c r="CDL255" s="247"/>
      <c r="CDM255" s="247"/>
      <c r="CDN255" s="247"/>
      <c r="CDO255" s="247"/>
      <c r="CDP255" s="247"/>
      <c r="CDQ255" s="247"/>
      <c r="CDR255" s="247"/>
      <c r="CDS255" s="247"/>
      <c r="CDT255" s="247"/>
      <c r="CDU255" s="247"/>
      <c r="CDV255" s="247"/>
      <c r="CDW255" s="247"/>
      <c r="CDX255" s="247"/>
      <c r="CDY255" s="247"/>
      <c r="CDZ255" s="247"/>
      <c r="CEA255" s="247"/>
      <c r="CEB255" s="247"/>
      <c r="CEC255" s="247"/>
      <c r="CED255" s="247"/>
      <c r="CEE255" s="247"/>
      <c r="CEF255" s="247"/>
      <c r="CEG255" s="247"/>
      <c r="CEH255" s="247"/>
      <c r="CEI255" s="247"/>
      <c r="CEJ255" s="247"/>
      <c r="CEK255" s="247"/>
      <c r="CEL255" s="247"/>
      <c r="CEM255" s="247"/>
      <c r="CEN255" s="247"/>
      <c r="CEO255" s="247"/>
      <c r="CEP255" s="247"/>
      <c r="CEQ255" s="247"/>
      <c r="CER255" s="247"/>
      <c r="CES255" s="247"/>
      <c r="CET255" s="247"/>
      <c r="CEU255" s="247"/>
      <c r="CEV255" s="247"/>
      <c r="CEW255" s="247"/>
      <c r="CEX255" s="247"/>
      <c r="CEY255" s="247"/>
      <c r="CEZ255" s="247"/>
      <c r="CFA255" s="247"/>
      <c r="CFB255" s="247"/>
      <c r="CFC255" s="247"/>
      <c r="CFD255" s="247"/>
      <c r="CFE255" s="247"/>
      <c r="CFF255" s="247"/>
      <c r="CFG255" s="247"/>
      <c r="CFH255" s="247"/>
      <c r="CFI255" s="247"/>
      <c r="CFJ255" s="247"/>
      <c r="CFK255" s="247"/>
      <c r="CFL255" s="247"/>
      <c r="CFM255" s="247"/>
      <c r="CFN255" s="247"/>
      <c r="CFO255" s="247"/>
      <c r="CFP255" s="247"/>
      <c r="CFQ255" s="247"/>
      <c r="CFR255" s="247"/>
      <c r="CFS255" s="247"/>
      <c r="CFT255" s="247"/>
      <c r="CFU255" s="247"/>
      <c r="CFV255" s="247"/>
      <c r="CFW255" s="247"/>
      <c r="CFX255" s="247"/>
      <c r="CFY255" s="247"/>
      <c r="CFZ255" s="247"/>
      <c r="CGA255" s="247"/>
      <c r="CGB255" s="247"/>
      <c r="CGC255" s="247"/>
      <c r="CGD255" s="247"/>
      <c r="CGE255" s="247"/>
      <c r="CGF255" s="247"/>
      <c r="CGG255" s="247"/>
      <c r="CGH255" s="247"/>
      <c r="CGI255" s="247"/>
      <c r="CGJ255" s="247"/>
      <c r="CGK255" s="247"/>
      <c r="CGL255" s="247"/>
      <c r="CGM255" s="247"/>
      <c r="CGN255" s="247"/>
      <c r="CGO255" s="247"/>
      <c r="CGP255" s="247"/>
      <c r="CGQ255" s="247"/>
      <c r="CGR255" s="247"/>
      <c r="CGS255" s="247"/>
      <c r="CGT255" s="247"/>
      <c r="CGU255" s="247"/>
      <c r="CGV255" s="247"/>
      <c r="CGW255" s="247"/>
      <c r="CGX255" s="247"/>
      <c r="CGY255" s="247"/>
      <c r="CGZ255" s="247"/>
      <c r="CHA255" s="247"/>
      <c r="CHB255" s="247"/>
      <c r="CHC255" s="247"/>
      <c r="CHD255" s="247"/>
      <c r="CHE255" s="247"/>
      <c r="CHF255" s="247"/>
      <c r="CHG255" s="247"/>
      <c r="CHH255" s="247"/>
      <c r="CHI255" s="247"/>
      <c r="CHJ255" s="247"/>
      <c r="CHK255" s="247"/>
      <c r="CHL255" s="247"/>
      <c r="CHM255" s="247"/>
      <c r="CHN255" s="247"/>
      <c r="CHO255" s="247"/>
      <c r="CHP255" s="247"/>
      <c r="CHQ255" s="247"/>
      <c r="CHR255" s="247"/>
      <c r="CHS255" s="247"/>
      <c r="CHT255" s="247"/>
      <c r="CHU255" s="247"/>
      <c r="CHV255" s="247"/>
      <c r="CHW255" s="247"/>
      <c r="CHX255" s="247"/>
      <c r="CHY255" s="247"/>
      <c r="CHZ255" s="247"/>
      <c r="CIA255" s="247"/>
      <c r="CIB255" s="247"/>
      <c r="CIC255" s="247"/>
      <c r="CID255" s="247"/>
      <c r="CIE255" s="247"/>
      <c r="CIF255" s="247"/>
      <c r="CIG255" s="247"/>
      <c r="CIH255" s="247"/>
      <c r="CII255" s="247"/>
      <c r="CIJ255" s="247"/>
      <c r="CIK255" s="247"/>
      <c r="CIL255" s="247"/>
      <c r="CIM255" s="247"/>
      <c r="CIN255" s="247"/>
      <c r="CIO255" s="247"/>
      <c r="CIP255" s="247"/>
      <c r="CIQ255" s="247"/>
      <c r="CIR255" s="247"/>
      <c r="CIS255" s="247"/>
      <c r="CIT255" s="247"/>
      <c r="CIU255" s="247"/>
      <c r="CIV255" s="247"/>
      <c r="CIW255" s="247"/>
      <c r="CIX255" s="247"/>
      <c r="CIY255" s="247"/>
      <c r="CIZ255" s="247"/>
      <c r="CJA255" s="247"/>
      <c r="CJB255" s="247"/>
      <c r="CJC255" s="247"/>
      <c r="CJD255" s="247"/>
      <c r="CJE255" s="247"/>
      <c r="CJF255" s="247"/>
      <c r="CJG255" s="247"/>
      <c r="CJH255" s="247"/>
      <c r="CJI255" s="247"/>
      <c r="CJJ255" s="247"/>
      <c r="CJK255" s="247"/>
      <c r="CJL255" s="247"/>
      <c r="CJM255" s="247"/>
      <c r="CJN255" s="247"/>
      <c r="CJO255" s="247"/>
      <c r="CJP255" s="247"/>
      <c r="CJQ255" s="247"/>
      <c r="CJR255" s="247"/>
      <c r="CJS255" s="247"/>
      <c r="CJT255" s="247"/>
      <c r="CJU255" s="247"/>
      <c r="CJV255" s="247"/>
      <c r="CJW255" s="247"/>
      <c r="CJX255" s="247"/>
      <c r="CJY255" s="247"/>
      <c r="CJZ255" s="247"/>
      <c r="CKA255" s="247"/>
      <c r="CKB255" s="247"/>
      <c r="CKC255" s="247"/>
      <c r="CKD255" s="247"/>
      <c r="CKE255" s="247"/>
      <c r="CKF255" s="247"/>
      <c r="CKG255" s="247"/>
      <c r="CKH255" s="247"/>
      <c r="CKI255" s="247"/>
      <c r="CKJ255" s="247"/>
      <c r="CKK255" s="247"/>
      <c r="CKL255" s="247"/>
      <c r="CKM255" s="247"/>
      <c r="CKN255" s="247"/>
      <c r="CKO255" s="247"/>
      <c r="CKP255" s="247"/>
      <c r="CKQ255" s="247"/>
      <c r="CKR255" s="247"/>
      <c r="CKS255" s="247"/>
      <c r="CKT255" s="247"/>
      <c r="CKU255" s="247"/>
      <c r="CKV255" s="247"/>
      <c r="CKW255" s="247"/>
      <c r="CKX255" s="247"/>
      <c r="CKY255" s="247"/>
      <c r="CKZ255" s="247"/>
      <c r="CLA255" s="247"/>
      <c r="CLB255" s="247"/>
      <c r="CLC255" s="247"/>
      <c r="CLD255" s="247"/>
      <c r="CLE255" s="247"/>
      <c r="CLF255" s="247"/>
      <c r="CLG255" s="247"/>
      <c r="CLH255" s="247"/>
      <c r="CLI255" s="247"/>
      <c r="CLJ255" s="247"/>
      <c r="CLK255" s="247"/>
      <c r="CLL255" s="247"/>
      <c r="CLM255" s="247"/>
      <c r="CLN255" s="247"/>
      <c r="CLO255" s="247"/>
      <c r="CLP255" s="247"/>
      <c r="CLQ255" s="247"/>
      <c r="CLR255" s="247"/>
      <c r="CLS255" s="247"/>
      <c r="CLT255" s="247"/>
      <c r="CLU255" s="247"/>
      <c r="CLV255" s="247"/>
      <c r="CLW255" s="247"/>
      <c r="CLX255" s="247"/>
      <c r="CLY255" s="247"/>
      <c r="CLZ255" s="247"/>
      <c r="CMA255" s="247"/>
      <c r="CMB255" s="247"/>
      <c r="CMC255" s="247"/>
      <c r="CMD255" s="247"/>
      <c r="CME255" s="247"/>
      <c r="CMF255" s="247"/>
      <c r="CMG255" s="247"/>
      <c r="CMH255" s="247"/>
      <c r="CMI255" s="247"/>
      <c r="CMJ255" s="247"/>
      <c r="CMK255" s="247"/>
      <c r="CML255" s="247"/>
      <c r="CMM255" s="247"/>
      <c r="CMN255" s="247"/>
      <c r="CMO255" s="247"/>
      <c r="CMP255" s="247"/>
      <c r="CMQ255" s="247"/>
      <c r="CMR255" s="247"/>
      <c r="CMS255" s="247"/>
      <c r="CMT255" s="247"/>
      <c r="CMU255" s="247"/>
      <c r="CMV255" s="247"/>
      <c r="CMW255" s="247"/>
      <c r="CMX255" s="247"/>
      <c r="CMY255" s="247"/>
      <c r="CMZ255" s="247"/>
      <c r="CNA255" s="247"/>
      <c r="CNB255" s="247"/>
      <c r="CNC255" s="247"/>
      <c r="CND255" s="247"/>
      <c r="CNE255" s="247"/>
      <c r="CNF255" s="247"/>
      <c r="CNG255" s="247"/>
      <c r="CNH255" s="247"/>
      <c r="CNI255" s="247"/>
      <c r="CNJ255" s="247"/>
      <c r="CNK255" s="247"/>
      <c r="CNL255" s="247"/>
      <c r="CNM255" s="247"/>
      <c r="CNN255" s="247"/>
      <c r="CNO255" s="247"/>
      <c r="CNP255" s="247"/>
      <c r="CNQ255" s="247"/>
      <c r="CNR255" s="247"/>
      <c r="CNS255" s="247"/>
      <c r="CNT255" s="247"/>
      <c r="CNU255" s="247"/>
      <c r="CNV255" s="247"/>
      <c r="CNW255" s="247"/>
      <c r="CNX255" s="247"/>
      <c r="CNY255" s="247"/>
      <c r="CNZ255" s="247"/>
      <c r="COA255" s="247"/>
      <c r="COB255" s="247"/>
      <c r="COC255" s="247"/>
      <c r="COD255" s="247"/>
      <c r="COE255" s="247"/>
      <c r="COF255" s="247"/>
      <c r="COG255" s="247"/>
      <c r="COH255" s="247"/>
      <c r="COI255" s="247"/>
      <c r="COJ255" s="247"/>
      <c r="COK255" s="247"/>
      <c r="COL255" s="247"/>
      <c r="COM255" s="247"/>
      <c r="CON255" s="247"/>
      <c r="COO255" s="247"/>
      <c r="COP255" s="247"/>
      <c r="COQ255" s="247"/>
      <c r="COR255" s="247"/>
      <c r="COS255" s="247"/>
      <c r="COT255" s="247"/>
      <c r="COU255" s="247"/>
      <c r="COV255" s="247"/>
      <c r="COW255" s="247"/>
      <c r="COX255" s="247"/>
      <c r="COY255" s="247"/>
      <c r="COZ255" s="247"/>
      <c r="CPA255" s="247"/>
      <c r="CPB255" s="247"/>
      <c r="CPC255" s="247"/>
      <c r="CPD255" s="247"/>
      <c r="CPE255" s="247"/>
      <c r="CPF255" s="247"/>
      <c r="CPG255" s="247"/>
      <c r="CPH255" s="247"/>
      <c r="CPI255" s="247"/>
      <c r="CPJ255" s="247"/>
      <c r="CPK255" s="247"/>
      <c r="CPL255" s="247"/>
      <c r="CPM255" s="247"/>
      <c r="CPN255" s="247"/>
      <c r="CPO255" s="247"/>
      <c r="CPP255" s="247"/>
      <c r="CPQ255" s="247"/>
      <c r="CPR255" s="247"/>
      <c r="CPS255" s="247"/>
      <c r="CPT255" s="247"/>
      <c r="CPU255" s="247"/>
      <c r="CPV255" s="247"/>
      <c r="CPW255" s="247"/>
      <c r="CPX255" s="247"/>
      <c r="CPY255" s="247"/>
      <c r="CPZ255" s="247"/>
      <c r="CQA255" s="247"/>
      <c r="CQB255" s="247"/>
      <c r="CQC255" s="247"/>
      <c r="CQD255" s="247"/>
      <c r="CQE255" s="247"/>
      <c r="CQF255" s="247"/>
      <c r="CQG255" s="247"/>
      <c r="CQH255" s="247"/>
      <c r="CQI255" s="247"/>
      <c r="CQJ255" s="247"/>
      <c r="CQK255" s="247"/>
      <c r="CQL255" s="247"/>
      <c r="CQM255" s="247"/>
      <c r="CQN255" s="247"/>
      <c r="CQO255" s="247"/>
      <c r="CQP255" s="247"/>
      <c r="CQQ255" s="247"/>
      <c r="CQR255" s="247"/>
      <c r="CQS255" s="247"/>
      <c r="CQT255" s="247"/>
      <c r="CQU255" s="247"/>
      <c r="CQV255" s="247"/>
      <c r="CQW255" s="247"/>
      <c r="CQX255" s="247"/>
      <c r="CQY255" s="247"/>
      <c r="CQZ255" s="247"/>
      <c r="CRA255" s="247"/>
      <c r="CRB255" s="247"/>
      <c r="CRC255" s="247"/>
      <c r="CRD255" s="247"/>
      <c r="CRE255" s="247"/>
      <c r="CRF255" s="247"/>
      <c r="CRG255" s="247"/>
      <c r="CRH255" s="247"/>
      <c r="CRI255" s="247"/>
      <c r="CRJ255" s="247"/>
      <c r="CRK255" s="247"/>
      <c r="CRL255" s="247"/>
      <c r="CRM255" s="247"/>
      <c r="CRN255" s="247"/>
      <c r="CRO255" s="247"/>
      <c r="CRP255" s="247"/>
      <c r="CRQ255" s="247"/>
      <c r="CRR255" s="247"/>
      <c r="CRS255" s="247"/>
      <c r="CRT255" s="247"/>
      <c r="CRU255" s="247"/>
      <c r="CRV255" s="247"/>
      <c r="CRW255" s="247"/>
      <c r="CRX255" s="247"/>
      <c r="CRY255" s="247"/>
      <c r="CRZ255" s="247"/>
      <c r="CSA255" s="247"/>
      <c r="CSB255" s="247"/>
      <c r="CSC255" s="247"/>
      <c r="CSD255" s="247"/>
      <c r="CSE255" s="247"/>
      <c r="CSF255" s="247"/>
      <c r="CSG255" s="247"/>
      <c r="CSH255" s="247"/>
      <c r="CSI255" s="247"/>
      <c r="CSJ255" s="247"/>
      <c r="CSK255" s="247"/>
      <c r="CSL255" s="247"/>
      <c r="CSM255" s="247"/>
      <c r="CSN255" s="247"/>
      <c r="CSO255" s="247"/>
      <c r="CSP255" s="247"/>
      <c r="CSQ255" s="247"/>
      <c r="CSR255" s="247"/>
      <c r="CSS255" s="247"/>
      <c r="CST255" s="247"/>
      <c r="CSU255" s="247"/>
      <c r="CSV255" s="247"/>
      <c r="CSW255" s="247"/>
      <c r="CSX255" s="247"/>
      <c r="CSY255" s="247"/>
      <c r="CSZ255" s="247"/>
      <c r="CTA255" s="247"/>
      <c r="CTB255" s="247"/>
      <c r="CTC255" s="247"/>
      <c r="CTD255" s="247"/>
      <c r="CTE255" s="247"/>
      <c r="CTF255" s="247"/>
      <c r="CTG255" s="247"/>
      <c r="CTH255" s="247"/>
      <c r="CTI255" s="247"/>
      <c r="CTJ255" s="247"/>
      <c r="CTK255" s="247"/>
      <c r="CTL255" s="247"/>
      <c r="CTM255" s="247"/>
      <c r="CTN255" s="247"/>
      <c r="CTO255" s="247"/>
      <c r="CTP255" s="247"/>
      <c r="CTQ255" s="247"/>
      <c r="CTR255" s="247"/>
      <c r="CTS255" s="247"/>
      <c r="CTT255" s="247"/>
      <c r="CTU255" s="247"/>
      <c r="CTV255" s="247"/>
      <c r="CTW255" s="247"/>
      <c r="CTX255" s="247"/>
      <c r="CTY255" s="247"/>
      <c r="CTZ255" s="247"/>
      <c r="CUA255" s="247"/>
      <c r="CUB255" s="247"/>
      <c r="CUC255" s="247"/>
      <c r="CUD255" s="247"/>
      <c r="CUE255" s="247"/>
      <c r="CUF255" s="247"/>
      <c r="CUG255" s="247"/>
      <c r="CUH255" s="247"/>
      <c r="CUI255" s="247"/>
      <c r="CUJ255" s="247"/>
      <c r="CUK255" s="247"/>
      <c r="CUL255" s="247"/>
      <c r="CUM255" s="247"/>
      <c r="CUN255" s="247"/>
      <c r="CUO255" s="247"/>
      <c r="CUP255" s="247"/>
      <c r="CUQ255" s="247"/>
      <c r="CUR255" s="247"/>
      <c r="CUS255" s="247"/>
      <c r="CUT255" s="247"/>
      <c r="CUU255" s="247"/>
      <c r="CUV255" s="247"/>
      <c r="CUW255" s="247"/>
      <c r="CUX255" s="247"/>
      <c r="CUY255" s="247"/>
      <c r="CUZ255" s="247"/>
      <c r="CVA255" s="247"/>
      <c r="CVB255" s="247"/>
      <c r="CVC255" s="247"/>
      <c r="CVD255" s="247"/>
      <c r="CVE255" s="247"/>
      <c r="CVF255" s="247"/>
      <c r="CVG255" s="247"/>
      <c r="CVH255" s="247"/>
      <c r="CVI255" s="247"/>
      <c r="CVJ255" s="247"/>
      <c r="CVK255" s="247"/>
      <c r="CVL255" s="247"/>
      <c r="CVM255" s="247"/>
      <c r="CVN255" s="247"/>
      <c r="CVO255" s="247"/>
      <c r="CVP255" s="247"/>
      <c r="CVQ255" s="247"/>
      <c r="CVR255" s="247"/>
      <c r="CVS255" s="247"/>
      <c r="CVT255" s="247"/>
      <c r="CVU255" s="247"/>
      <c r="CVV255" s="247"/>
      <c r="CVW255" s="247"/>
      <c r="CVX255" s="247"/>
      <c r="CVY255" s="247"/>
      <c r="CVZ255" s="247"/>
      <c r="CWA255" s="247"/>
      <c r="CWB255" s="247"/>
      <c r="CWC255" s="247"/>
      <c r="CWD255" s="247"/>
      <c r="CWE255" s="247"/>
      <c r="CWF255" s="247"/>
      <c r="CWG255" s="247"/>
      <c r="CWH255" s="247"/>
      <c r="CWI255" s="247"/>
      <c r="CWJ255" s="247"/>
      <c r="CWK255" s="247"/>
      <c r="CWL255" s="247"/>
      <c r="CWM255" s="247"/>
      <c r="CWN255" s="247"/>
      <c r="CWO255" s="247"/>
      <c r="CWP255" s="247"/>
      <c r="CWQ255" s="247"/>
      <c r="CWR255" s="247"/>
      <c r="CWS255" s="247"/>
      <c r="CWT255" s="247"/>
      <c r="CWU255" s="247"/>
      <c r="CWV255" s="247"/>
      <c r="CWW255" s="247"/>
      <c r="CWX255" s="247"/>
      <c r="CWY255" s="247"/>
      <c r="CWZ255" s="247"/>
      <c r="CXA255" s="247"/>
      <c r="CXB255" s="247"/>
      <c r="CXC255" s="247"/>
      <c r="CXD255" s="247"/>
      <c r="CXE255" s="247"/>
      <c r="CXF255" s="247"/>
      <c r="CXG255" s="247"/>
      <c r="CXH255" s="247"/>
      <c r="CXI255" s="247"/>
      <c r="CXJ255" s="247"/>
      <c r="CXK255" s="247"/>
      <c r="CXL255" s="247"/>
      <c r="CXM255" s="247"/>
      <c r="CXN255" s="247"/>
      <c r="CXO255" s="247"/>
      <c r="CXP255" s="247"/>
      <c r="CXQ255" s="247"/>
      <c r="CXR255" s="247"/>
      <c r="CXS255" s="247"/>
      <c r="CXT255" s="247"/>
      <c r="CXU255" s="247"/>
      <c r="CXV255" s="247"/>
      <c r="CXW255" s="247"/>
      <c r="CXX255" s="247"/>
      <c r="CXY255" s="247"/>
      <c r="CXZ255" s="247"/>
      <c r="CYA255" s="247"/>
      <c r="CYB255" s="247"/>
      <c r="CYC255" s="247"/>
      <c r="CYD255" s="247"/>
      <c r="CYE255" s="247"/>
      <c r="CYF255" s="247"/>
      <c r="CYG255" s="247"/>
      <c r="CYH255" s="247"/>
      <c r="CYI255" s="247"/>
      <c r="CYJ255" s="247"/>
      <c r="CYK255" s="247"/>
      <c r="CYL255" s="247"/>
      <c r="CYM255" s="247"/>
      <c r="CYN255" s="247"/>
      <c r="CYO255" s="247"/>
      <c r="CYP255" s="247"/>
      <c r="CYQ255" s="247"/>
      <c r="CYR255" s="247"/>
      <c r="CYS255" s="247"/>
      <c r="CYT255" s="247"/>
      <c r="CYU255" s="247"/>
      <c r="CYV255" s="247"/>
      <c r="CYW255" s="247"/>
      <c r="CYX255" s="247"/>
      <c r="CYY255" s="247"/>
      <c r="CYZ255" s="247"/>
      <c r="CZA255" s="247"/>
      <c r="CZB255" s="247"/>
      <c r="CZC255" s="247"/>
      <c r="CZD255" s="247"/>
      <c r="CZE255" s="247"/>
      <c r="CZF255" s="247"/>
      <c r="CZG255" s="247"/>
      <c r="CZH255" s="247"/>
      <c r="CZI255" s="247"/>
      <c r="CZJ255" s="247"/>
      <c r="CZK255" s="247"/>
      <c r="CZL255" s="247"/>
      <c r="CZM255" s="247"/>
      <c r="CZN255" s="247"/>
      <c r="CZO255" s="247"/>
      <c r="CZP255" s="247"/>
      <c r="CZQ255" s="247"/>
      <c r="CZR255" s="247"/>
      <c r="CZS255" s="247"/>
      <c r="CZT255" s="247"/>
      <c r="CZU255" s="247"/>
      <c r="CZV255" s="247"/>
      <c r="CZW255" s="247"/>
      <c r="CZX255" s="247"/>
      <c r="CZY255" s="247"/>
      <c r="CZZ255" s="247"/>
      <c r="DAA255" s="247"/>
      <c r="DAB255" s="247"/>
      <c r="DAC255" s="247"/>
      <c r="DAD255" s="247"/>
      <c r="DAE255" s="247"/>
      <c r="DAF255" s="247"/>
      <c r="DAG255" s="247"/>
      <c r="DAH255" s="247"/>
      <c r="DAI255" s="247"/>
      <c r="DAJ255" s="247"/>
      <c r="DAK255" s="247"/>
      <c r="DAL255" s="247"/>
      <c r="DAM255" s="247"/>
      <c r="DAN255" s="247"/>
      <c r="DAO255" s="247"/>
      <c r="DAP255" s="247"/>
      <c r="DAQ255" s="247"/>
      <c r="DAR255" s="247"/>
      <c r="DAS255" s="247"/>
      <c r="DAT255" s="247"/>
      <c r="DAU255" s="247"/>
      <c r="DAV255" s="247"/>
      <c r="DAW255" s="247"/>
      <c r="DAX255" s="247"/>
      <c r="DAY255" s="247"/>
      <c r="DAZ255" s="247"/>
      <c r="DBA255" s="247"/>
      <c r="DBB255" s="247"/>
      <c r="DBC255" s="247"/>
      <c r="DBD255" s="247"/>
      <c r="DBE255" s="247"/>
      <c r="DBF255" s="247"/>
      <c r="DBG255" s="247"/>
      <c r="DBH255" s="247"/>
      <c r="DBI255" s="247"/>
      <c r="DBJ255" s="247"/>
      <c r="DBK255" s="247"/>
      <c r="DBL255" s="247"/>
      <c r="DBM255" s="247"/>
      <c r="DBN255" s="247"/>
      <c r="DBO255" s="247"/>
      <c r="DBP255" s="247"/>
      <c r="DBQ255" s="247"/>
      <c r="DBR255" s="247"/>
      <c r="DBS255" s="247"/>
      <c r="DBT255" s="247"/>
      <c r="DBU255" s="247"/>
      <c r="DBV255" s="247"/>
      <c r="DBW255" s="247"/>
      <c r="DBX255" s="247"/>
      <c r="DBY255" s="247"/>
      <c r="DBZ255" s="247"/>
      <c r="DCA255" s="247"/>
      <c r="DCB255" s="247"/>
      <c r="DCC255" s="247"/>
      <c r="DCD255" s="247"/>
      <c r="DCE255" s="247"/>
      <c r="DCF255" s="247"/>
      <c r="DCG255" s="247"/>
      <c r="DCH255" s="247"/>
      <c r="DCI255" s="247"/>
      <c r="DCJ255" s="247"/>
      <c r="DCK255" s="247"/>
      <c r="DCL255" s="247"/>
      <c r="DCM255" s="247"/>
      <c r="DCN255" s="247"/>
      <c r="DCO255" s="247"/>
      <c r="DCP255" s="247"/>
      <c r="DCQ255" s="247"/>
      <c r="DCR255" s="247"/>
      <c r="DCS255" s="247"/>
      <c r="DCT255" s="247"/>
      <c r="DCU255" s="247"/>
      <c r="DCV255" s="247"/>
      <c r="DCW255" s="247"/>
      <c r="DCX255" s="247"/>
      <c r="DCY255" s="247"/>
      <c r="DCZ255" s="247"/>
      <c r="DDA255" s="247"/>
      <c r="DDB255" s="247"/>
      <c r="DDC255" s="247"/>
      <c r="DDD255" s="247"/>
      <c r="DDE255" s="247"/>
      <c r="DDF255" s="247"/>
      <c r="DDG255" s="247"/>
      <c r="DDH255" s="247"/>
      <c r="DDI255" s="247"/>
      <c r="DDJ255" s="247"/>
      <c r="DDK255" s="247"/>
      <c r="DDL255" s="247"/>
      <c r="DDM255" s="247"/>
      <c r="DDN255" s="247"/>
      <c r="DDO255" s="247"/>
      <c r="DDP255" s="247"/>
      <c r="DDQ255" s="247"/>
      <c r="DDR255" s="247"/>
      <c r="DDS255" s="247"/>
      <c r="DDT255" s="247"/>
      <c r="DDU255" s="247"/>
      <c r="DDV255" s="247"/>
      <c r="DDW255" s="247"/>
      <c r="DDX255" s="247"/>
      <c r="DDY255" s="247"/>
      <c r="DDZ255" s="247"/>
      <c r="DEA255" s="247"/>
      <c r="DEB255" s="247"/>
      <c r="DEC255" s="247"/>
      <c r="DED255" s="247"/>
      <c r="DEE255" s="247"/>
      <c r="DEF255" s="247"/>
      <c r="DEG255" s="247"/>
      <c r="DEH255" s="247"/>
      <c r="DEI255" s="247"/>
      <c r="DEJ255" s="247"/>
      <c r="DEK255" s="247"/>
      <c r="DEL255" s="247"/>
      <c r="DEM255" s="247"/>
      <c r="DEN255" s="247"/>
      <c r="DEO255" s="247"/>
      <c r="DEP255" s="247"/>
      <c r="DEQ255" s="247"/>
      <c r="DER255" s="247"/>
      <c r="DES255" s="247"/>
      <c r="DET255" s="247"/>
      <c r="DEU255" s="247"/>
      <c r="DEV255" s="247"/>
      <c r="DEW255" s="247"/>
      <c r="DEX255" s="247"/>
      <c r="DEY255" s="247"/>
      <c r="DEZ255" s="247"/>
      <c r="DFA255" s="247"/>
      <c r="DFB255" s="247"/>
      <c r="DFC255" s="247"/>
      <c r="DFD255" s="247"/>
      <c r="DFE255" s="247"/>
      <c r="DFF255" s="247"/>
      <c r="DFG255" s="247"/>
      <c r="DFH255" s="247"/>
      <c r="DFI255" s="247"/>
      <c r="DFJ255" s="247"/>
      <c r="DFK255" s="247"/>
      <c r="DFL255" s="247"/>
      <c r="DFM255" s="247"/>
      <c r="DFN255" s="247"/>
      <c r="DFO255" s="247"/>
      <c r="DFP255" s="247"/>
      <c r="DFQ255" s="247"/>
      <c r="DFR255" s="247"/>
      <c r="DFS255" s="247"/>
      <c r="DFT255" s="247"/>
      <c r="DFU255" s="247"/>
      <c r="DFV255" s="247"/>
      <c r="DFW255" s="247"/>
      <c r="DFX255" s="247"/>
      <c r="DFY255" s="247"/>
      <c r="DFZ255" s="247"/>
      <c r="DGA255" s="247"/>
      <c r="DGB255" s="247"/>
      <c r="DGC255" s="247"/>
      <c r="DGD255" s="247"/>
      <c r="DGE255" s="247"/>
      <c r="DGF255" s="247"/>
      <c r="DGG255" s="247"/>
      <c r="DGH255" s="247"/>
      <c r="DGI255" s="247"/>
      <c r="DGJ255" s="247"/>
      <c r="DGK255" s="247"/>
      <c r="DGL255" s="247"/>
      <c r="DGM255" s="247"/>
      <c r="DGN255" s="247"/>
      <c r="DGO255" s="247"/>
      <c r="DGP255" s="247"/>
      <c r="DGQ255" s="247"/>
      <c r="DGR255" s="247"/>
      <c r="DGS255" s="247"/>
      <c r="DGT255" s="247"/>
      <c r="DGU255" s="247"/>
      <c r="DGV255" s="247"/>
      <c r="DGW255" s="247"/>
      <c r="DGX255" s="247"/>
      <c r="DGY255" s="247"/>
      <c r="DGZ255" s="247"/>
      <c r="DHA255" s="247"/>
      <c r="DHB255" s="247"/>
      <c r="DHC255" s="247"/>
      <c r="DHD255" s="247"/>
      <c r="DHE255" s="247"/>
      <c r="DHF255" s="247"/>
      <c r="DHG255" s="247"/>
      <c r="DHH255" s="247"/>
      <c r="DHI255" s="247"/>
      <c r="DHJ255" s="247"/>
      <c r="DHK255" s="247"/>
      <c r="DHL255" s="247"/>
      <c r="DHM255" s="247"/>
      <c r="DHN255" s="247"/>
      <c r="DHO255" s="247"/>
      <c r="DHP255" s="247"/>
      <c r="DHQ255" s="247"/>
      <c r="DHR255" s="247"/>
      <c r="DHS255" s="247"/>
      <c r="DHT255" s="247"/>
      <c r="DHU255" s="247"/>
      <c r="DHV255" s="247"/>
      <c r="DHW255" s="247"/>
      <c r="DHX255" s="247"/>
      <c r="DHY255" s="247"/>
      <c r="DHZ255" s="247"/>
      <c r="DIA255" s="247"/>
      <c r="DIB255" s="247"/>
      <c r="DIC255" s="247"/>
      <c r="DID255" s="247"/>
      <c r="DIE255" s="247"/>
      <c r="DIF255" s="247"/>
      <c r="DIG255" s="247"/>
      <c r="DIH255" s="247"/>
      <c r="DII255" s="247"/>
      <c r="DIJ255" s="247"/>
      <c r="DIK255" s="247"/>
      <c r="DIL255" s="247"/>
      <c r="DIM255" s="247"/>
      <c r="DIN255" s="247"/>
      <c r="DIO255" s="247"/>
      <c r="DIP255" s="247"/>
      <c r="DIQ255" s="247"/>
      <c r="DIR255" s="247"/>
      <c r="DIS255" s="247"/>
      <c r="DIT255" s="247"/>
      <c r="DIU255" s="247"/>
      <c r="DIV255" s="247"/>
      <c r="DIW255" s="247"/>
      <c r="DIX255" s="247"/>
      <c r="DIY255" s="247"/>
      <c r="DIZ255" s="247"/>
      <c r="DJA255" s="247"/>
      <c r="DJB255" s="247"/>
      <c r="DJC255" s="247"/>
      <c r="DJD255" s="247"/>
      <c r="DJE255" s="247"/>
      <c r="DJF255" s="247"/>
      <c r="DJG255" s="247"/>
      <c r="DJH255" s="247"/>
      <c r="DJI255" s="247"/>
      <c r="DJJ255" s="247"/>
      <c r="DJK255" s="247"/>
      <c r="DJL255" s="247"/>
      <c r="DJM255" s="247"/>
      <c r="DJN255" s="247"/>
      <c r="DJO255" s="247"/>
      <c r="DJP255" s="247"/>
      <c r="DJQ255" s="247"/>
      <c r="DJR255" s="247"/>
      <c r="DJS255" s="247"/>
      <c r="DJT255" s="247"/>
      <c r="DJU255" s="247"/>
      <c r="DJV255" s="247"/>
      <c r="DJW255" s="247"/>
      <c r="DJX255" s="247"/>
      <c r="DJY255" s="247"/>
      <c r="DJZ255" s="247"/>
      <c r="DKA255" s="247"/>
      <c r="DKB255" s="247"/>
      <c r="DKC255" s="247"/>
      <c r="DKD255" s="247"/>
      <c r="DKE255" s="247"/>
      <c r="DKF255" s="247"/>
      <c r="DKG255" s="247"/>
      <c r="DKH255" s="247"/>
      <c r="DKI255" s="247"/>
      <c r="DKJ255" s="247"/>
      <c r="DKK255" s="247"/>
      <c r="DKL255" s="247"/>
      <c r="DKM255" s="247"/>
      <c r="DKN255" s="247"/>
      <c r="DKO255" s="247"/>
      <c r="DKP255" s="247"/>
      <c r="DKQ255" s="247"/>
      <c r="DKR255" s="247"/>
      <c r="DKS255" s="247"/>
      <c r="DKT255" s="247"/>
      <c r="DKU255" s="247"/>
      <c r="DKV255" s="247"/>
      <c r="DKW255" s="247"/>
      <c r="DKX255" s="247"/>
      <c r="DKY255" s="247"/>
      <c r="DKZ255" s="247"/>
      <c r="DLA255" s="247"/>
      <c r="DLB255" s="247"/>
      <c r="DLC255" s="247"/>
      <c r="DLD255" s="247"/>
      <c r="DLE255" s="247"/>
      <c r="DLF255" s="247"/>
      <c r="DLG255" s="247"/>
      <c r="DLH255" s="247"/>
      <c r="DLI255" s="247"/>
      <c r="DLJ255" s="247"/>
      <c r="DLK255" s="247"/>
      <c r="DLL255" s="247"/>
      <c r="DLM255" s="247"/>
      <c r="DLN255" s="247"/>
      <c r="DLO255" s="247"/>
      <c r="DLP255" s="247"/>
      <c r="DLQ255" s="247"/>
      <c r="DLR255" s="247"/>
      <c r="DLS255" s="247"/>
      <c r="DLT255" s="247"/>
      <c r="DLU255" s="247"/>
      <c r="DLV255" s="247"/>
      <c r="DLW255" s="247"/>
      <c r="DLX255" s="247"/>
      <c r="DLY255" s="247"/>
      <c r="DLZ255" s="247"/>
      <c r="DMA255" s="247"/>
      <c r="DMB255" s="247"/>
      <c r="DMC255" s="247"/>
      <c r="DMD255" s="247"/>
      <c r="DME255" s="247"/>
      <c r="DMF255" s="247"/>
      <c r="DMG255" s="247"/>
      <c r="DMH255" s="247"/>
      <c r="DMI255" s="247"/>
      <c r="DMJ255" s="247"/>
      <c r="DMK255" s="247"/>
      <c r="DML255" s="247"/>
      <c r="DMM255" s="247"/>
      <c r="DMN255" s="247"/>
      <c r="DMO255" s="247"/>
      <c r="DMP255" s="247"/>
      <c r="DMQ255" s="247"/>
      <c r="DMR255" s="247"/>
      <c r="DMS255" s="247"/>
      <c r="DMT255" s="247"/>
      <c r="DMU255" s="247"/>
      <c r="DMV255" s="247"/>
      <c r="DMW255" s="247"/>
      <c r="DMX255" s="247"/>
      <c r="DMY255" s="247"/>
      <c r="DMZ255" s="247"/>
      <c r="DNA255" s="247"/>
      <c r="DNB255" s="247"/>
      <c r="DNC255" s="247"/>
      <c r="DND255" s="247"/>
      <c r="DNE255" s="247"/>
      <c r="DNF255" s="247"/>
      <c r="DNG255" s="247"/>
      <c r="DNH255" s="247"/>
      <c r="DNI255" s="247"/>
      <c r="DNJ255" s="247"/>
      <c r="DNK255" s="247"/>
      <c r="DNL255" s="247"/>
      <c r="DNM255" s="247"/>
      <c r="DNN255" s="247"/>
      <c r="DNO255" s="247"/>
      <c r="DNP255" s="247"/>
      <c r="DNQ255" s="247"/>
      <c r="DNR255" s="247"/>
      <c r="DNS255" s="247"/>
      <c r="DNT255" s="247"/>
      <c r="DNU255" s="247"/>
      <c r="DNV255" s="247"/>
      <c r="DNW255" s="247"/>
      <c r="DNX255" s="247"/>
      <c r="DNY255" s="247"/>
      <c r="DNZ255" s="247"/>
      <c r="DOA255" s="247"/>
      <c r="DOB255" s="247"/>
      <c r="DOC255" s="247"/>
      <c r="DOD255" s="247"/>
      <c r="DOE255" s="247"/>
      <c r="DOF255" s="247"/>
      <c r="DOG255" s="247"/>
      <c r="DOH255" s="247"/>
      <c r="DOI255" s="247"/>
      <c r="DOJ255" s="247"/>
      <c r="DOK255" s="247"/>
      <c r="DOL255" s="247"/>
      <c r="DOM255" s="247"/>
      <c r="DON255" s="247"/>
      <c r="DOO255" s="247"/>
      <c r="DOP255" s="247"/>
      <c r="DOQ255" s="247"/>
      <c r="DOR255" s="247"/>
      <c r="DOS255" s="247"/>
      <c r="DOT255" s="247"/>
      <c r="DOU255" s="247"/>
      <c r="DOV255" s="247"/>
      <c r="DOW255" s="247"/>
      <c r="DOX255" s="247"/>
      <c r="DOY255" s="247"/>
      <c r="DOZ255" s="247"/>
      <c r="DPA255" s="247"/>
      <c r="DPB255" s="247"/>
      <c r="DPC255" s="247"/>
      <c r="DPD255" s="247"/>
      <c r="DPE255" s="247"/>
      <c r="DPF255" s="247"/>
      <c r="DPG255" s="247"/>
      <c r="DPH255" s="247"/>
      <c r="DPI255" s="247"/>
      <c r="DPJ255" s="247"/>
      <c r="DPK255" s="247"/>
      <c r="DPL255" s="247"/>
      <c r="DPM255" s="247"/>
      <c r="DPN255" s="247"/>
      <c r="DPO255" s="247"/>
      <c r="DPP255" s="247"/>
      <c r="DPQ255" s="247"/>
      <c r="DPR255" s="247"/>
      <c r="DPS255" s="247"/>
      <c r="DPT255" s="247"/>
      <c r="DPU255" s="247"/>
      <c r="DPV255" s="247"/>
      <c r="DPW255" s="247"/>
      <c r="DPX255" s="247"/>
      <c r="DPY255" s="247"/>
      <c r="DPZ255" s="247"/>
      <c r="DQA255" s="247"/>
      <c r="DQB255" s="247"/>
      <c r="DQC255" s="247"/>
      <c r="DQD255" s="247"/>
      <c r="DQE255" s="247"/>
      <c r="DQF255" s="247"/>
      <c r="DQG255" s="247"/>
      <c r="DQH255" s="247"/>
      <c r="DQI255" s="247"/>
      <c r="DQJ255" s="247"/>
      <c r="DQK255" s="247"/>
      <c r="DQL255" s="247"/>
      <c r="DQM255" s="247"/>
      <c r="DQN255" s="247"/>
      <c r="DQO255" s="247"/>
      <c r="DQP255" s="247"/>
      <c r="DQQ255" s="247"/>
      <c r="DQR255" s="247"/>
      <c r="DQS255" s="247"/>
      <c r="DQT255" s="247"/>
      <c r="DQU255" s="247"/>
      <c r="DQV255" s="247"/>
      <c r="DQW255" s="247"/>
      <c r="DQX255" s="247"/>
      <c r="DQY255" s="247"/>
      <c r="DQZ255" s="247"/>
      <c r="DRA255" s="247"/>
      <c r="DRB255" s="247"/>
      <c r="DRC255" s="247"/>
      <c r="DRD255" s="247"/>
      <c r="DRE255" s="247"/>
      <c r="DRF255" s="247"/>
      <c r="DRG255" s="247"/>
      <c r="DRH255" s="247"/>
      <c r="DRI255" s="247"/>
      <c r="DRJ255" s="247"/>
      <c r="DRK255" s="247"/>
      <c r="DRL255" s="247"/>
      <c r="DRM255" s="247"/>
      <c r="DRN255" s="247"/>
      <c r="DRO255" s="247"/>
      <c r="DRP255" s="247"/>
      <c r="DRQ255" s="247"/>
      <c r="DRR255" s="247"/>
      <c r="DRS255" s="247"/>
      <c r="DRT255" s="247"/>
      <c r="DRU255" s="247"/>
      <c r="DRV255" s="247"/>
      <c r="DRW255" s="247"/>
      <c r="DRX255" s="247"/>
      <c r="DRY255" s="247"/>
      <c r="DRZ255" s="247"/>
      <c r="DSA255" s="247"/>
      <c r="DSB255" s="247"/>
      <c r="DSC255" s="247"/>
      <c r="DSD255" s="247"/>
      <c r="DSE255" s="247"/>
      <c r="DSF255" s="247"/>
      <c r="DSG255" s="247"/>
      <c r="DSH255" s="247"/>
      <c r="DSI255" s="247"/>
      <c r="DSJ255" s="247"/>
      <c r="DSK255" s="247"/>
      <c r="DSL255" s="247"/>
      <c r="DSM255" s="247"/>
      <c r="DSN255" s="247"/>
      <c r="DSO255" s="247"/>
      <c r="DSP255" s="247"/>
      <c r="DSQ255" s="247"/>
      <c r="DSR255" s="247"/>
      <c r="DSS255" s="247"/>
      <c r="DST255" s="247"/>
      <c r="DSU255" s="247"/>
      <c r="DSV255" s="247"/>
      <c r="DSW255" s="247"/>
      <c r="DSX255" s="247"/>
      <c r="DSY255" s="247"/>
      <c r="DSZ255" s="247"/>
      <c r="DTA255" s="247"/>
      <c r="DTB255" s="247"/>
      <c r="DTC255" s="247"/>
      <c r="DTD255" s="247"/>
      <c r="DTE255" s="247"/>
      <c r="DTF255" s="247"/>
      <c r="DTG255" s="247"/>
      <c r="DTH255" s="247"/>
      <c r="DTI255" s="247"/>
      <c r="DTJ255" s="247"/>
      <c r="DTK255" s="247"/>
      <c r="DTL255" s="247"/>
      <c r="DTM255" s="247"/>
      <c r="DTN255" s="247"/>
      <c r="DTO255" s="247"/>
      <c r="DTP255" s="247"/>
      <c r="DTQ255" s="247"/>
      <c r="DTR255" s="247"/>
      <c r="DTS255" s="247"/>
      <c r="DTT255" s="247"/>
      <c r="DTU255" s="247"/>
      <c r="DTV255" s="247"/>
      <c r="DTW255" s="247"/>
      <c r="DTX255" s="247"/>
      <c r="DTY255" s="247"/>
      <c r="DTZ255" s="247"/>
      <c r="DUA255" s="247"/>
      <c r="DUB255" s="247"/>
      <c r="DUC255" s="247"/>
      <c r="DUD255" s="247"/>
      <c r="DUE255" s="247"/>
      <c r="DUF255" s="247"/>
      <c r="DUG255" s="247"/>
      <c r="DUH255" s="247"/>
      <c r="DUI255" s="247"/>
      <c r="DUJ255" s="247"/>
      <c r="DUK255" s="247"/>
      <c r="DUL255" s="247"/>
      <c r="DUM255" s="247"/>
      <c r="DUN255" s="247"/>
      <c r="DUO255" s="247"/>
      <c r="DUP255" s="247"/>
      <c r="DUQ255" s="247"/>
      <c r="DUR255" s="247"/>
      <c r="DUS255" s="247"/>
      <c r="DUT255" s="247"/>
      <c r="DUU255" s="247"/>
      <c r="DUV255" s="247"/>
      <c r="DUW255" s="247"/>
      <c r="DUX255" s="247"/>
      <c r="DUY255" s="247"/>
      <c r="DUZ255" s="247"/>
      <c r="DVA255" s="247"/>
      <c r="DVB255" s="247"/>
      <c r="DVC255" s="247"/>
      <c r="DVD255" s="247"/>
      <c r="DVE255" s="247"/>
      <c r="DVF255" s="247"/>
      <c r="DVG255" s="247"/>
      <c r="DVH255" s="247"/>
      <c r="DVI255" s="247"/>
      <c r="DVJ255" s="247"/>
      <c r="DVK255" s="247"/>
      <c r="DVL255" s="247"/>
      <c r="DVM255" s="247"/>
      <c r="DVN255" s="247"/>
      <c r="DVO255" s="247"/>
      <c r="DVP255" s="247"/>
      <c r="DVQ255" s="247"/>
      <c r="DVR255" s="247"/>
      <c r="DVS255" s="247"/>
      <c r="DVT255" s="247"/>
      <c r="DVU255" s="247"/>
      <c r="DVV255" s="247"/>
      <c r="DVW255" s="247"/>
      <c r="DVX255" s="247"/>
      <c r="DVY255" s="247"/>
      <c r="DVZ255" s="247"/>
      <c r="DWA255" s="247"/>
      <c r="DWB255" s="247"/>
      <c r="DWC255" s="247"/>
      <c r="DWD255" s="247"/>
      <c r="DWE255" s="247"/>
      <c r="DWF255" s="247"/>
      <c r="DWG255" s="247"/>
      <c r="DWH255" s="247"/>
      <c r="DWI255" s="247"/>
      <c r="DWJ255" s="247"/>
      <c r="DWK255" s="247"/>
      <c r="DWL255" s="247"/>
      <c r="DWM255" s="247"/>
      <c r="DWN255" s="247"/>
      <c r="DWO255" s="247"/>
      <c r="DWP255" s="247"/>
      <c r="DWQ255" s="247"/>
      <c r="DWR255" s="247"/>
      <c r="DWS255" s="247"/>
      <c r="DWT255" s="247"/>
      <c r="DWU255" s="247"/>
      <c r="DWV255" s="247"/>
      <c r="DWW255" s="247"/>
      <c r="DWX255" s="247"/>
      <c r="DWY255" s="247"/>
      <c r="DWZ255" s="247"/>
      <c r="DXA255" s="247"/>
      <c r="DXB255" s="247"/>
      <c r="DXC255" s="247"/>
      <c r="DXD255" s="247"/>
      <c r="DXE255" s="247"/>
      <c r="DXF255" s="247"/>
      <c r="DXG255" s="247"/>
      <c r="DXH255" s="247"/>
      <c r="DXI255" s="247"/>
      <c r="DXJ255" s="247"/>
      <c r="DXK255" s="247"/>
      <c r="DXL255" s="247"/>
      <c r="DXM255" s="247"/>
      <c r="DXN255" s="247"/>
      <c r="DXO255" s="247"/>
      <c r="DXP255" s="247"/>
      <c r="DXQ255" s="247"/>
      <c r="DXR255" s="247"/>
      <c r="DXS255" s="247"/>
      <c r="DXT255" s="247"/>
      <c r="DXU255" s="247"/>
      <c r="DXV255" s="247"/>
      <c r="DXW255" s="247"/>
      <c r="DXX255" s="247"/>
      <c r="DXY255" s="247"/>
      <c r="DXZ255" s="247"/>
      <c r="DYA255" s="247"/>
      <c r="DYB255" s="247"/>
      <c r="DYC255" s="247"/>
      <c r="DYD255" s="247"/>
      <c r="DYE255" s="247"/>
      <c r="DYF255" s="247"/>
      <c r="DYG255" s="247"/>
      <c r="DYH255" s="247"/>
      <c r="DYI255" s="247"/>
      <c r="DYJ255" s="247"/>
      <c r="DYK255" s="247"/>
      <c r="DYL255" s="247"/>
      <c r="DYM255" s="247"/>
      <c r="DYN255" s="247"/>
      <c r="DYO255" s="247"/>
      <c r="DYP255" s="247"/>
      <c r="DYQ255" s="247"/>
      <c r="DYR255" s="247"/>
      <c r="DYS255" s="247"/>
      <c r="DYT255" s="247"/>
      <c r="DYU255" s="247"/>
      <c r="DYV255" s="247"/>
      <c r="DYW255" s="247"/>
      <c r="DYX255" s="247"/>
      <c r="DYY255" s="247"/>
      <c r="DYZ255" s="247"/>
      <c r="DZA255" s="247"/>
      <c r="DZB255" s="247"/>
      <c r="DZC255" s="247"/>
      <c r="DZD255" s="247"/>
      <c r="DZE255" s="247"/>
      <c r="DZF255" s="247"/>
      <c r="DZG255" s="247"/>
      <c r="DZH255" s="247"/>
      <c r="DZI255" s="247"/>
      <c r="DZJ255" s="247"/>
      <c r="DZK255" s="247"/>
      <c r="DZL255" s="247"/>
      <c r="DZM255" s="247"/>
      <c r="DZN255" s="247"/>
      <c r="DZO255" s="247"/>
      <c r="DZP255" s="247"/>
      <c r="DZQ255" s="247"/>
      <c r="DZR255" s="247"/>
      <c r="DZS255" s="247"/>
      <c r="DZT255" s="247"/>
      <c r="DZU255" s="247"/>
      <c r="DZV255" s="247"/>
      <c r="DZW255" s="247"/>
      <c r="DZX255" s="247"/>
      <c r="DZY255" s="247"/>
      <c r="DZZ255" s="247"/>
      <c r="EAA255" s="247"/>
      <c r="EAB255" s="247"/>
      <c r="EAC255" s="247"/>
      <c r="EAD255" s="247"/>
      <c r="EAE255" s="247"/>
      <c r="EAF255" s="247"/>
      <c r="EAG255" s="247"/>
      <c r="EAH255" s="247"/>
      <c r="EAI255" s="247"/>
      <c r="EAJ255" s="247"/>
      <c r="EAK255" s="247"/>
      <c r="EAL255" s="247"/>
      <c r="EAM255" s="247"/>
      <c r="EAN255" s="247"/>
      <c r="EAO255" s="247"/>
      <c r="EAP255" s="247"/>
      <c r="EAQ255" s="247"/>
      <c r="EAR255" s="247"/>
      <c r="EAS255" s="247"/>
      <c r="EAT255" s="247"/>
      <c r="EAU255" s="247"/>
      <c r="EAV255" s="247"/>
      <c r="EAW255" s="247"/>
      <c r="EAX255" s="247"/>
      <c r="EAY255" s="247"/>
      <c r="EAZ255" s="247"/>
      <c r="EBA255" s="247"/>
      <c r="EBB255" s="247"/>
      <c r="EBC255" s="247"/>
      <c r="EBD255" s="247"/>
      <c r="EBE255" s="247"/>
      <c r="EBF255" s="247"/>
      <c r="EBG255" s="247"/>
      <c r="EBH255" s="247"/>
      <c r="EBI255" s="247"/>
      <c r="EBJ255" s="247"/>
      <c r="EBK255" s="247"/>
      <c r="EBL255" s="247"/>
      <c r="EBM255" s="247"/>
      <c r="EBN255" s="247"/>
      <c r="EBO255" s="247"/>
      <c r="EBP255" s="247"/>
      <c r="EBQ255" s="247"/>
      <c r="EBR255" s="247"/>
      <c r="EBS255" s="247"/>
      <c r="EBT255" s="247"/>
      <c r="EBU255" s="247"/>
      <c r="EBV255" s="247"/>
      <c r="EBW255" s="247"/>
      <c r="EBX255" s="247"/>
      <c r="EBY255" s="247"/>
      <c r="EBZ255" s="247"/>
      <c r="ECA255" s="247"/>
      <c r="ECB255" s="247"/>
      <c r="ECC255" s="247"/>
      <c r="ECD255" s="247"/>
      <c r="ECE255" s="247"/>
      <c r="ECF255" s="247"/>
      <c r="ECG255" s="247"/>
      <c r="ECH255" s="247"/>
      <c r="ECI255" s="247"/>
      <c r="ECJ255" s="247"/>
      <c r="ECK255" s="247"/>
      <c r="ECL255" s="247"/>
      <c r="ECM255" s="247"/>
      <c r="ECN255" s="247"/>
      <c r="ECO255" s="247"/>
      <c r="ECP255" s="247"/>
      <c r="ECQ255" s="247"/>
      <c r="ECR255" s="247"/>
      <c r="ECS255" s="247"/>
      <c r="ECT255" s="247"/>
      <c r="ECU255" s="247"/>
      <c r="ECV255" s="247"/>
      <c r="ECW255" s="247"/>
      <c r="ECX255" s="247"/>
      <c r="ECY255" s="247"/>
      <c r="ECZ255" s="247"/>
      <c r="EDA255" s="247"/>
      <c r="EDB255" s="247"/>
      <c r="EDC255" s="247"/>
      <c r="EDD255" s="247"/>
      <c r="EDE255" s="247"/>
      <c r="EDF255" s="247"/>
      <c r="EDG255" s="247"/>
      <c r="EDH255" s="247"/>
      <c r="EDI255" s="247"/>
      <c r="EDJ255" s="247"/>
      <c r="EDK255" s="247"/>
      <c r="EDL255" s="247"/>
      <c r="EDM255" s="247"/>
      <c r="EDN255" s="247"/>
      <c r="EDO255" s="247"/>
      <c r="EDP255" s="247"/>
      <c r="EDQ255" s="247"/>
      <c r="EDR255" s="247"/>
      <c r="EDS255" s="247"/>
      <c r="EDT255" s="247"/>
      <c r="EDU255" s="247"/>
      <c r="EDV255" s="247"/>
      <c r="EDW255" s="247"/>
      <c r="EDX255" s="247"/>
      <c r="EDY255" s="247"/>
      <c r="EDZ255" s="247"/>
      <c r="EEA255" s="247"/>
      <c r="EEB255" s="247"/>
      <c r="EEC255" s="247"/>
      <c r="EED255" s="247"/>
      <c r="EEE255" s="247"/>
      <c r="EEF255" s="247"/>
      <c r="EEG255" s="247"/>
      <c r="EEH255" s="247"/>
      <c r="EEI255" s="247"/>
      <c r="EEJ255" s="247"/>
      <c r="EEK255" s="247"/>
      <c r="EEL255" s="247"/>
      <c r="EEM255" s="247"/>
      <c r="EEN255" s="247"/>
      <c r="EEO255" s="247"/>
      <c r="EEP255" s="247"/>
      <c r="EEQ255" s="247"/>
      <c r="EER255" s="247"/>
      <c r="EES255" s="247"/>
      <c r="EET255" s="247"/>
      <c r="EEU255" s="247"/>
      <c r="EEV255" s="247"/>
      <c r="EEW255" s="247"/>
      <c r="EEX255" s="247"/>
      <c r="EEY255" s="247"/>
      <c r="EEZ255" s="247"/>
      <c r="EFA255" s="247"/>
      <c r="EFB255" s="247"/>
      <c r="EFC255" s="247"/>
      <c r="EFD255" s="247"/>
      <c r="EFE255" s="247"/>
      <c r="EFF255" s="247"/>
      <c r="EFG255" s="247"/>
      <c r="EFH255" s="247"/>
      <c r="EFI255" s="247"/>
      <c r="EFJ255" s="247"/>
      <c r="EFK255" s="247"/>
      <c r="EFL255" s="247"/>
      <c r="EFM255" s="247"/>
      <c r="EFN255" s="247"/>
      <c r="EFO255" s="247"/>
      <c r="EFP255" s="247"/>
      <c r="EFQ255" s="247"/>
      <c r="EFR255" s="247"/>
      <c r="EFS255" s="247"/>
      <c r="EFT255" s="247"/>
      <c r="EFU255" s="247"/>
      <c r="EFV255" s="247"/>
      <c r="EFW255" s="247"/>
      <c r="EFX255" s="247"/>
      <c r="EFY255" s="247"/>
      <c r="EFZ255" s="247"/>
      <c r="EGA255" s="247"/>
      <c r="EGB255" s="247"/>
      <c r="EGC255" s="247"/>
      <c r="EGD255" s="247"/>
      <c r="EGE255" s="247"/>
      <c r="EGF255" s="247"/>
      <c r="EGG255" s="247"/>
      <c r="EGH255" s="247"/>
      <c r="EGI255" s="247"/>
      <c r="EGJ255" s="247"/>
      <c r="EGK255" s="247"/>
      <c r="EGL255" s="247"/>
      <c r="EGM255" s="247"/>
      <c r="EGN255" s="247"/>
      <c r="EGO255" s="247"/>
      <c r="EGP255" s="247"/>
      <c r="EGQ255" s="247"/>
      <c r="EGR255" s="247"/>
      <c r="EGS255" s="247"/>
      <c r="EGT255" s="247"/>
      <c r="EGU255" s="247"/>
      <c r="EGV255" s="247"/>
      <c r="EGW255" s="247"/>
      <c r="EGX255" s="247"/>
      <c r="EGY255" s="247"/>
      <c r="EGZ255" s="247"/>
      <c r="EHA255" s="247"/>
      <c r="EHB255" s="247"/>
      <c r="EHC255" s="247"/>
      <c r="EHD255" s="247"/>
      <c r="EHE255" s="247"/>
      <c r="EHF255" s="247"/>
      <c r="EHG255" s="247"/>
      <c r="EHH255" s="247"/>
      <c r="EHI255" s="247"/>
      <c r="EHJ255" s="247"/>
      <c r="EHK255" s="247"/>
      <c r="EHL255" s="247"/>
      <c r="EHM255" s="247"/>
      <c r="EHN255" s="247"/>
      <c r="EHO255" s="247"/>
      <c r="EHP255" s="247"/>
      <c r="EHQ255" s="247"/>
      <c r="EHR255" s="247"/>
      <c r="EHS255" s="247"/>
      <c r="EHT255" s="247"/>
      <c r="EHU255" s="247"/>
      <c r="EHV255" s="247"/>
      <c r="EHW255" s="247"/>
      <c r="EHX255" s="247"/>
      <c r="EHY255" s="247"/>
      <c r="EHZ255" s="247"/>
      <c r="EIA255" s="247"/>
      <c r="EIB255" s="247"/>
      <c r="EIC255" s="247"/>
      <c r="EID255" s="247"/>
      <c r="EIE255" s="247"/>
      <c r="EIF255" s="247"/>
      <c r="EIG255" s="247"/>
      <c r="EIH255" s="247"/>
      <c r="EII255" s="247"/>
      <c r="EIJ255" s="247"/>
      <c r="EIK255" s="247"/>
      <c r="EIL255" s="247"/>
      <c r="EIM255" s="247"/>
      <c r="EIN255" s="247"/>
      <c r="EIO255" s="247"/>
      <c r="EIP255" s="247"/>
      <c r="EIQ255" s="247"/>
      <c r="EIR255" s="247"/>
      <c r="EIS255" s="247"/>
      <c r="EIT255" s="247"/>
      <c r="EIU255" s="247"/>
      <c r="EIV255" s="247"/>
      <c r="EIW255" s="247"/>
      <c r="EIX255" s="247"/>
      <c r="EIY255" s="247"/>
      <c r="EIZ255" s="247"/>
      <c r="EJA255" s="247"/>
      <c r="EJB255" s="247"/>
      <c r="EJC255" s="247"/>
      <c r="EJD255" s="247"/>
      <c r="EJE255" s="247"/>
      <c r="EJF255" s="247"/>
      <c r="EJG255" s="247"/>
      <c r="EJH255" s="247"/>
      <c r="EJI255" s="247"/>
      <c r="EJJ255" s="247"/>
      <c r="EJK255" s="247"/>
      <c r="EJL255" s="247"/>
      <c r="EJM255" s="247"/>
      <c r="EJN255" s="247"/>
      <c r="EJO255" s="247"/>
      <c r="EJP255" s="247"/>
      <c r="EJQ255" s="247"/>
      <c r="EJR255" s="247"/>
      <c r="EJS255" s="247"/>
      <c r="EJT255" s="247"/>
      <c r="EJU255" s="247"/>
      <c r="EJV255" s="247"/>
      <c r="EJW255" s="247"/>
      <c r="EJX255" s="247"/>
      <c r="EJY255" s="247"/>
      <c r="EJZ255" s="247"/>
      <c r="EKA255" s="247"/>
      <c r="EKB255" s="247"/>
      <c r="EKC255" s="247"/>
      <c r="EKD255" s="247"/>
      <c r="EKE255" s="247"/>
      <c r="EKF255" s="247"/>
      <c r="EKG255" s="247"/>
      <c r="EKH255" s="247"/>
      <c r="EKI255" s="247"/>
      <c r="EKJ255" s="247"/>
      <c r="EKK255" s="247"/>
      <c r="EKL255" s="247"/>
      <c r="EKM255" s="247"/>
      <c r="EKN255" s="247"/>
      <c r="EKO255" s="247"/>
      <c r="EKP255" s="247"/>
      <c r="EKQ255" s="247"/>
      <c r="EKR255" s="247"/>
      <c r="EKS255" s="247"/>
      <c r="EKT255" s="247"/>
      <c r="EKU255" s="247"/>
      <c r="EKV255" s="247"/>
      <c r="EKW255" s="247"/>
      <c r="EKX255" s="247"/>
      <c r="EKY255" s="247"/>
      <c r="EKZ255" s="247"/>
      <c r="ELA255" s="247"/>
      <c r="ELB255" s="247"/>
      <c r="ELC255" s="247"/>
      <c r="ELD255" s="247"/>
      <c r="ELE255" s="247"/>
      <c r="ELF255" s="247"/>
      <c r="ELG255" s="247"/>
      <c r="ELH255" s="247"/>
      <c r="ELI255" s="247"/>
      <c r="ELJ255" s="247"/>
      <c r="ELK255" s="247"/>
      <c r="ELL255" s="247"/>
      <c r="ELM255" s="247"/>
      <c r="ELN255" s="247"/>
      <c r="ELO255" s="247"/>
      <c r="ELP255" s="247"/>
      <c r="ELQ255" s="247"/>
      <c r="ELR255" s="247"/>
      <c r="ELS255" s="247"/>
      <c r="ELT255" s="247"/>
      <c r="ELU255" s="247"/>
      <c r="ELV255" s="247"/>
      <c r="ELW255" s="247"/>
      <c r="ELX255" s="247"/>
      <c r="ELY255" s="247"/>
      <c r="ELZ255" s="247"/>
      <c r="EMA255" s="247"/>
      <c r="EMB255" s="247"/>
      <c r="EMC255" s="247"/>
      <c r="EMD255" s="247"/>
      <c r="EME255" s="247"/>
      <c r="EMF255" s="247"/>
      <c r="EMG255" s="247"/>
      <c r="EMH255" s="247"/>
      <c r="EMI255" s="247"/>
      <c r="EMJ255" s="247"/>
      <c r="EMK255" s="247"/>
      <c r="EML255" s="247"/>
      <c r="EMM255" s="247"/>
      <c r="EMN255" s="247"/>
      <c r="EMO255" s="247"/>
      <c r="EMP255" s="247"/>
      <c r="EMQ255" s="247"/>
      <c r="EMR255" s="247"/>
      <c r="EMS255" s="247"/>
      <c r="EMT255" s="247"/>
      <c r="EMU255" s="247"/>
      <c r="EMV255" s="247"/>
      <c r="EMW255" s="247"/>
      <c r="EMX255" s="247"/>
      <c r="EMY255" s="247"/>
      <c r="EMZ255" s="247"/>
      <c r="ENA255" s="247"/>
      <c r="ENB255" s="247"/>
      <c r="ENC255" s="247"/>
      <c r="END255" s="247"/>
      <c r="ENE255" s="247"/>
      <c r="ENF255" s="247"/>
      <c r="ENG255" s="247"/>
      <c r="ENH255" s="247"/>
      <c r="ENI255" s="247"/>
      <c r="ENJ255" s="247"/>
      <c r="ENK255" s="247"/>
      <c r="ENL255" s="247"/>
      <c r="ENM255" s="247"/>
      <c r="ENN255" s="247"/>
      <c r="ENO255" s="247"/>
      <c r="ENP255" s="247"/>
      <c r="ENQ255" s="247"/>
      <c r="ENR255" s="247"/>
      <c r="ENS255" s="247"/>
      <c r="ENT255" s="247"/>
      <c r="ENU255" s="247"/>
      <c r="ENV255" s="247"/>
      <c r="ENW255" s="247"/>
      <c r="ENX255" s="247"/>
      <c r="ENY255" s="247"/>
      <c r="ENZ255" s="247"/>
      <c r="EOA255" s="247"/>
      <c r="EOB255" s="247"/>
      <c r="EOC255" s="247"/>
      <c r="EOD255" s="247"/>
      <c r="EOE255" s="247"/>
      <c r="EOF255" s="247"/>
      <c r="EOG255" s="247"/>
      <c r="EOH255" s="247"/>
      <c r="EOI255" s="247"/>
      <c r="EOJ255" s="247"/>
      <c r="EOK255" s="247"/>
      <c r="EOL255" s="247"/>
      <c r="EOM255" s="247"/>
      <c r="EON255" s="247"/>
      <c r="EOO255" s="247"/>
      <c r="EOP255" s="247"/>
      <c r="EOQ255" s="247"/>
      <c r="EOR255" s="247"/>
      <c r="EOS255" s="247"/>
      <c r="EOT255" s="247"/>
      <c r="EOU255" s="247"/>
      <c r="EOV255" s="247"/>
      <c r="EOW255" s="247"/>
      <c r="EOX255" s="247"/>
      <c r="EOY255" s="247"/>
      <c r="EOZ255" s="247"/>
      <c r="EPA255" s="247"/>
      <c r="EPB255" s="247"/>
      <c r="EPC255" s="247"/>
      <c r="EPD255" s="247"/>
      <c r="EPE255" s="247"/>
      <c r="EPF255" s="247"/>
      <c r="EPG255" s="247"/>
      <c r="EPH255" s="247"/>
      <c r="EPI255" s="247"/>
      <c r="EPJ255" s="247"/>
      <c r="EPK255" s="247"/>
      <c r="EPL255" s="247"/>
      <c r="EPM255" s="247"/>
      <c r="EPN255" s="247"/>
      <c r="EPO255" s="247"/>
      <c r="EPP255" s="247"/>
      <c r="EPQ255" s="247"/>
      <c r="EPR255" s="247"/>
      <c r="EPS255" s="247"/>
      <c r="EPT255" s="247"/>
      <c r="EPU255" s="247"/>
      <c r="EPV255" s="247"/>
      <c r="EPW255" s="247"/>
      <c r="EPX255" s="247"/>
      <c r="EPY255" s="247"/>
      <c r="EPZ255" s="247"/>
      <c r="EQA255" s="247"/>
      <c r="EQB255" s="247"/>
      <c r="EQC255" s="247"/>
      <c r="EQD255" s="247"/>
      <c r="EQE255" s="247"/>
      <c r="EQF255" s="247"/>
      <c r="EQG255" s="247"/>
      <c r="EQH255" s="247"/>
      <c r="EQI255" s="247"/>
      <c r="EQJ255" s="247"/>
      <c r="EQK255" s="247"/>
      <c r="EQL255" s="247"/>
      <c r="EQM255" s="247"/>
      <c r="EQN255" s="247"/>
      <c r="EQO255" s="247"/>
      <c r="EQP255" s="247"/>
      <c r="EQQ255" s="247"/>
      <c r="EQR255" s="247"/>
      <c r="EQS255" s="247"/>
      <c r="EQT255" s="247"/>
      <c r="EQU255" s="247"/>
      <c r="EQV255" s="247"/>
      <c r="EQW255" s="247"/>
      <c r="EQX255" s="247"/>
      <c r="EQY255" s="247"/>
      <c r="EQZ255" s="247"/>
      <c r="ERA255" s="247"/>
      <c r="ERB255" s="247"/>
      <c r="ERC255" s="247"/>
      <c r="ERD255" s="247"/>
      <c r="ERE255" s="247"/>
      <c r="ERF255" s="247"/>
      <c r="ERG255" s="247"/>
      <c r="ERH255" s="247"/>
      <c r="ERI255" s="247"/>
      <c r="ERJ255" s="247"/>
      <c r="ERK255" s="247"/>
      <c r="ERL255" s="247"/>
      <c r="ERM255" s="247"/>
      <c r="ERN255" s="247"/>
      <c r="ERO255" s="247"/>
      <c r="ERP255" s="247"/>
      <c r="ERQ255" s="247"/>
      <c r="ERR255" s="247"/>
      <c r="ERS255" s="247"/>
      <c r="ERT255" s="247"/>
      <c r="ERU255" s="247"/>
      <c r="ERV255" s="247"/>
      <c r="ERW255" s="247"/>
      <c r="ERX255" s="247"/>
      <c r="ERY255" s="247"/>
      <c r="ERZ255" s="247"/>
      <c r="ESA255" s="247"/>
      <c r="ESB255" s="247"/>
      <c r="ESC255" s="247"/>
      <c r="ESD255" s="247"/>
      <c r="ESE255" s="247"/>
      <c r="ESF255" s="247"/>
      <c r="ESG255" s="247"/>
      <c r="ESH255" s="247"/>
      <c r="ESI255" s="247"/>
      <c r="ESJ255" s="247"/>
      <c r="ESK255" s="247"/>
      <c r="ESL255" s="247"/>
      <c r="ESM255" s="247"/>
      <c r="ESN255" s="247"/>
      <c r="ESO255" s="247"/>
      <c r="ESP255" s="247"/>
      <c r="ESQ255" s="247"/>
      <c r="ESR255" s="247"/>
      <c r="ESS255" s="247"/>
      <c r="EST255" s="247"/>
      <c r="ESU255" s="247"/>
      <c r="ESV255" s="247"/>
      <c r="ESW255" s="247"/>
      <c r="ESX255" s="247"/>
      <c r="ESY255" s="247"/>
      <c r="ESZ255" s="247"/>
      <c r="ETA255" s="247"/>
      <c r="ETB255" s="247"/>
      <c r="ETC255" s="247"/>
      <c r="ETD255" s="247"/>
      <c r="ETE255" s="247"/>
      <c r="ETF255" s="247"/>
      <c r="ETG255" s="247"/>
      <c r="ETH255" s="247"/>
      <c r="ETI255" s="247"/>
      <c r="ETJ255" s="247"/>
      <c r="ETK255" s="247"/>
      <c r="ETL255" s="247"/>
      <c r="ETM255" s="247"/>
      <c r="ETN255" s="247"/>
      <c r="ETO255" s="247"/>
      <c r="ETP255" s="247"/>
      <c r="ETQ255" s="247"/>
      <c r="ETR255" s="247"/>
      <c r="ETS255" s="247"/>
      <c r="ETT255" s="247"/>
      <c r="ETU255" s="247"/>
      <c r="ETV255" s="247"/>
      <c r="ETW255" s="247"/>
      <c r="ETX255" s="247"/>
      <c r="ETY255" s="247"/>
      <c r="ETZ255" s="247"/>
      <c r="EUA255" s="247"/>
      <c r="EUB255" s="247"/>
      <c r="EUC255" s="247"/>
      <c r="EUD255" s="247"/>
      <c r="EUE255" s="247"/>
      <c r="EUF255" s="247"/>
      <c r="EUG255" s="247"/>
      <c r="EUH255" s="247"/>
      <c r="EUI255" s="247"/>
      <c r="EUJ255" s="247"/>
      <c r="EUK255" s="247"/>
      <c r="EUL255" s="247"/>
      <c r="EUM255" s="247"/>
      <c r="EUN255" s="247"/>
      <c r="EUO255" s="247"/>
      <c r="EUP255" s="247"/>
      <c r="EUQ255" s="247"/>
      <c r="EUR255" s="247"/>
      <c r="EUS255" s="247"/>
      <c r="EUT255" s="247"/>
      <c r="EUU255" s="247"/>
      <c r="EUV255" s="247"/>
      <c r="EUW255" s="247"/>
      <c r="EUX255" s="247"/>
      <c r="EUY255" s="247"/>
      <c r="EUZ255" s="247"/>
      <c r="EVA255" s="247"/>
      <c r="EVB255" s="247"/>
      <c r="EVC255" s="247"/>
      <c r="EVD255" s="247"/>
      <c r="EVE255" s="247"/>
      <c r="EVF255" s="247"/>
      <c r="EVG255" s="247"/>
      <c r="EVH255" s="247"/>
      <c r="EVI255" s="247"/>
      <c r="EVJ255" s="247"/>
      <c r="EVK255" s="247"/>
      <c r="EVL255" s="247"/>
      <c r="EVM255" s="247"/>
      <c r="EVN255" s="247"/>
      <c r="EVO255" s="247"/>
      <c r="EVP255" s="247"/>
      <c r="EVQ255" s="247"/>
      <c r="EVR255" s="247"/>
      <c r="EVS255" s="247"/>
      <c r="EVT255" s="247"/>
      <c r="EVU255" s="247"/>
      <c r="EVV255" s="247"/>
      <c r="EVW255" s="247"/>
      <c r="EVX255" s="247"/>
      <c r="EVY255" s="247"/>
      <c r="EVZ255" s="247"/>
      <c r="EWA255" s="247"/>
      <c r="EWB255" s="247"/>
      <c r="EWC255" s="247"/>
      <c r="EWD255" s="247"/>
      <c r="EWE255" s="247"/>
      <c r="EWF255" s="247"/>
      <c r="EWG255" s="247"/>
      <c r="EWH255" s="247"/>
      <c r="EWI255" s="247"/>
      <c r="EWJ255" s="247"/>
      <c r="EWK255" s="247"/>
      <c r="EWL255" s="247"/>
      <c r="EWM255" s="247"/>
      <c r="EWN255" s="247"/>
      <c r="EWO255" s="247"/>
      <c r="EWP255" s="247"/>
      <c r="EWQ255" s="247"/>
      <c r="EWR255" s="247"/>
      <c r="EWS255" s="247"/>
      <c r="EWT255" s="247"/>
      <c r="EWU255" s="247"/>
      <c r="EWV255" s="247"/>
      <c r="EWW255" s="247"/>
      <c r="EWX255" s="247"/>
      <c r="EWY255" s="247"/>
      <c r="EWZ255" s="247"/>
      <c r="EXA255" s="247"/>
      <c r="EXB255" s="247"/>
      <c r="EXC255" s="247"/>
      <c r="EXD255" s="247"/>
      <c r="EXE255" s="247"/>
      <c r="EXF255" s="247"/>
      <c r="EXG255" s="247"/>
      <c r="EXH255" s="247"/>
      <c r="EXI255" s="247"/>
      <c r="EXJ255" s="247"/>
      <c r="EXK255" s="247"/>
      <c r="EXL255" s="247"/>
      <c r="EXM255" s="247"/>
      <c r="EXN255" s="247"/>
      <c r="EXO255" s="247"/>
      <c r="EXP255" s="247"/>
      <c r="EXQ255" s="247"/>
      <c r="EXR255" s="247"/>
      <c r="EXS255" s="247"/>
      <c r="EXT255" s="247"/>
      <c r="EXU255" s="247"/>
      <c r="EXV255" s="247"/>
      <c r="EXW255" s="247"/>
      <c r="EXX255" s="247"/>
      <c r="EXY255" s="247"/>
      <c r="EXZ255" s="247"/>
      <c r="EYA255" s="247"/>
      <c r="EYB255" s="247"/>
      <c r="EYC255" s="247"/>
      <c r="EYD255" s="247"/>
      <c r="EYE255" s="247"/>
      <c r="EYF255" s="247"/>
      <c r="EYG255" s="247"/>
      <c r="EYH255" s="247"/>
      <c r="EYI255" s="247"/>
      <c r="EYJ255" s="247"/>
      <c r="EYK255" s="247"/>
      <c r="EYL255" s="247"/>
      <c r="EYM255" s="247"/>
      <c r="EYN255" s="247"/>
      <c r="EYO255" s="247"/>
      <c r="EYP255" s="247"/>
      <c r="EYQ255" s="247"/>
      <c r="EYR255" s="247"/>
      <c r="EYS255" s="247"/>
      <c r="EYT255" s="247"/>
      <c r="EYU255" s="247"/>
      <c r="EYV255" s="247"/>
      <c r="EYW255" s="247"/>
      <c r="EYX255" s="247"/>
      <c r="EYY255" s="247"/>
      <c r="EYZ255" s="247"/>
      <c r="EZA255" s="247"/>
      <c r="EZB255" s="247"/>
      <c r="EZC255" s="247"/>
      <c r="EZD255" s="247"/>
      <c r="EZE255" s="247"/>
      <c r="EZF255" s="247"/>
      <c r="EZG255" s="247"/>
      <c r="EZH255" s="247"/>
      <c r="EZI255" s="247"/>
      <c r="EZJ255" s="247"/>
      <c r="EZK255" s="247"/>
      <c r="EZL255" s="247"/>
      <c r="EZM255" s="247"/>
      <c r="EZN255" s="247"/>
      <c r="EZO255" s="247"/>
      <c r="EZP255" s="247"/>
      <c r="EZQ255" s="247"/>
      <c r="EZR255" s="247"/>
      <c r="EZS255" s="247"/>
      <c r="EZT255" s="247"/>
      <c r="EZU255" s="247"/>
      <c r="EZV255" s="247"/>
      <c r="EZW255" s="247"/>
      <c r="EZX255" s="247"/>
      <c r="EZY255" s="247"/>
      <c r="EZZ255" s="247"/>
      <c r="FAA255" s="247"/>
      <c r="FAB255" s="247"/>
      <c r="FAC255" s="247"/>
      <c r="FAD255" s="247"/>
      <c r="FAE255" s="247"/>
      <c r="FAF255" s="247"/>
      <c r="FAG255" s="247"/>
      <c r="FAH255" s="247"/>
      <c r="FAI255" s="247"/>
      <c r="FAJ255" s="247"/>
      <c r="FAK255" s="247"/>
      <c r="FAL255" s="247"/>
      <c r="FAM255" s="247"/>
      <c r="FAN255" s="247"/>
      <c r="FAO255" s="247"/>
      <c r="FAP255" s="247"/>
      <c r="FAQ255" s="247"/>
      <c r="FAR255" s="247"/>
      <c r="FAS255" s="247"/>
      <c r="FAT255" s="247"/>
      <c r="FAU255" s="247"/>
      <c r="FAV255" s="247"/>
      <c r="FAW255" s="247"/>
      <c r="FAX255" s="247"/>
      <c r="FAY255" s="247"/>
      <c r="FAZ255" s="247"/>
      <c r="FBA255" s="247"/>
      <c r="FBB255" s="247"/>
      <c r="FBC255" s="247"/>
      <c r="FBD255" s="247"/>
      <c r="FBE255" s="247"/>
      <c r="FBF255" s="247"/>
      <c r="FBG255" s="247"/>
      <c r="FBH255" s="247"/>
      <c r="FBI255" s="247"/>
      <c r="FBJ255" s="247"/>
      <c r="FBK255" s="247"/>
      <c r="FBL255" s="247"/>
      <c r="FBM255" s="247"/>
      <c r="FBN255" s="247"/>
      <c r="FBO255" s="247"/>
      <c r="FBP255" s="247"/>
      <c r="FBQ255" s="247"/>
      <c r="FBR255" s="247"/>
      <c r="FBS255" s="247"/>
      <c r="FBT255" s="247"/>
      <c r="FBU255" s="247"/>
      <c r="FBV255" s="247"/>
      <c r="FBW255" s="247"/>
      <c r="FBX255" s="247"/>
      <c r="FBY255" s="247"/>
      <c r="FBZ255" s="247"/>
      <c r="FCA255" s="247"/>
      <c r="FCB255" s="247"/>
      <c r="FCC255" s="247"/>
      <c r="FCD255" s="247"/>
      <c r="FCE255" s="247"/>
      <c r="FCF255" s="247"/>
      <c r="FCG255" s="247"/>
      <c r="FCH255" s="247"/>
      <c r="FCI255" s="247"/>
      <c r="FCJ255" s="247"/>
      <c r="FCK255" s="247"/>
      <c r="FCL255" s="247"/>
      <c r="FCM255" s="247"/>
      <c r="FCN255" s="247"/>
      <c r="FCO255" s="247"/>
      <c r="FCP255" s="247"/>
      <c r="FCQ255" s="247"/>
      <c r="FCR255" s="247"/>
      <c r="FCS255" s="247"/>
      <c r="FCT255" s="247"/>
      <c r="FCU255" s="247"/>
      <c r="FCV255" s="247"/>
      <c r="FCW255" s="247"/>
      <c r="FCX255" s="247"/>
      <c r="FCY255" s="247"/>
      <c r="FCZ255" s="247"/>
      <c r="FDA255" s="247"/>
      <c r="FDB255" s="247"/>
      <c r="FDC255" s="247"/>
      <c r="FDD255" s="247"/>
      <c r="FDE255" s="247"/>
      <c r="FDF255" s="247"/>
      <c r="FDG255" s="247"/>
      <c r="FDH255" s="247"/>
      <c r="FDI255" s="247"/>
      <c r="FDJ255" s="247"/>
      <c r="FDK255" s="247"/>
      <c r="FDL255" s="247"/>
      <c r="FDM255" s="247"/>
      <c r="FDN255" s="247"/>
      <c r="FDO255" s="247"/>
      <c r="FDP255" s="247"/>
      <c r="FDQ255" s="247"/>
      <c r="FDR255" s="247"/>
      <c r="FDS255" s="247"/>
      <c r="FDT255" s="247"/>
      <c r="FDU255" s="247"/>
      <c r="FDV255" s="247"/>
      <c r="FDW255" s="247"/>
      <c r="FDX255" s="247"/>
      <c r="FDY255" s="247"/>
      <c r="FDZ255" s="247"/>
      <c r="FEA255" s="247"/>
      <c r="FEB255" s="247"/>
      <c r="FEC255" s="247"/>
      <c r="FED255" s="247"/>
      <c r="FEE255" s="247"/>
      <c r="FEF255" s="247"/>
      <c r="FEG255" s="247"/>
      <c r="FEH255" s="247"/>
      <c r="FEI255" s="247"/>
      <c r="FEJ255" s="247"/>
      <c r="FEK255" s="247"/>
      <c r="FEL255" s="247"/>
      <c r="FEM255" s="247"/>
      <c r="FEN255" s="247"/>
      <c r="FEO255" s="247"/>
      <c r="FEP255" s="247"/>
      <c r="FEQ255" s="247"/>
      <c r="FER255" s="247"/>
      <c r="FES255" s="247"/>
      <c r="FET255" s="247"/>
      <c r="FEU255" s="247"/>
      <c r="FEV255" s="247"/>
      <c r="FEW255" s="247"/>
      <c r="FEX255" s="247"/>
      <c r="FEY255" s="247"/>
      <c r="FEZ255" s="247"/>
      <c r="FFA255" s="247"/>
      <c r="FFB255" s="247"/>
      <c r="FFC255" s="247"/>
      <c r="FFD255" s="247"/>
      <c r="FFE255" s="247"/>
      <c r="FFF255" s="247"/>
      <c r="FFG255" s="247"/>
      <c r="FFH255" s="247"/>
      <c r="FFI255" s="247"/>
      <c r="FFJ255" s="247"/>
      <c r="FFK255" s="247"/>
      <c r="FFL255" s="247"/>
      <c r="FFM255" s="247"/>
      <c r="FFN255" s="247"/>
      <c r="FFO255" s="247"/>
      <c r="FFP255" s="247"/>
      <c r="FFQ255" s="247"/>
      <c r="FFR255" s="247"/>
      <c r="FFS255" s="247"/>
      <c r="FFT255" s="247"/>
      <c r="FFU255" s="247"/>
      <c r="FFV255" s="247"/>
      <c r="FFW255" s="247"/>
      <c r="FFX255" s="247"/>
      <c r="FFY255" s="247"/>
      <c r="FFZ255" s="247"/>
      <c r="FGA255" s="247"/>
      <c r="FGB255" s="247"/>
      <c r="FGC255" s="247"/>
      <c r="FGD255" s="247"/>
      <c r="FGE255" s="247"/>
      <c r="FGF255" s="247"/>
      <c r="FGG255" s="247"/>
      <c r="FGH255" s="247"/>
      <c r="FGI255" s="247"/>
      <c r="FGJ255" s="247"/>
      <c r="FGK255" s="247"/>
      <c r="FGL255" s="247"/>
      <c r="FGM255" s="247"/>
      <c r="FGN255" s="247"/>
      <c r="FGO255" s="247"/>
      <c r="FGP255" s="247"/>
      <c r="FGQ255" s="247"/>
      <c r="FGR255" s="247"/>
      <c r="FGS255" s="247"/>
      <c r="FGT255" s="247"/>
      <c r="FGU255" s="247"/>
      <c r="FGV255" s="247"/>
      <c r="FGW255" s="247"/>
      <c r="FGX255" s="247"/>
      <c r="FGY255" s="247"/>
      <c r="FGZ255" s="247"/>
      <c r="FHA255" s="247"/>
      <c r="FHB255" s="247"/>
      <c r="FHC255" s="247"/>
      <c r="FHD255" s="247"/>
      <c r="FHE255" s="247"/>
      <c r="FHF255" s="247"/>
      <c r="FHG255" s="247"/>
      <c r="FHH255" s="247"/>
      <c r="FHI255" s="247"/>
      <c r="FHJ255" s="247"/>
      <c r="FHK255" s="247"/>
      <c r="FHL255" s="247"/>
      <c r="FHM255" s="247"/>
      <c r="FHN255" s="247"/>
      <c r="FHO255" s="247"/>
      <c r="FHP255" s="247"/>
      <c r="FHQ255" s="247"/>
      <c r="FHR255" s="247"/>
      <c r="FHS255" s="247"/>
      <c r="FHT255" s="247"/>
      <c r="FHU255" s="247"/>
      <c r="FHV255" s="247"/>
      <c r="FHW255" s="247"/>
      <c r="FHX255" s="247"/>
      <c r="FHY255" s="247"/>
      <c r="FHZ255" s="247"/>
      <c r="FIA255" s="247"/>
      <c r="FIB255" s="247"/>
      <c r="FIC255" s="247"/>
      <c r="FID255" s="247"/>
      <c r="FIE255" s="247"/>
      <c r="FIF255" s="247"/>
      <c r="FIG255" s="247"/>
      <c r="FIH255" s="247"/>
      <c r="FII255" s="247"/>
      <c r="FIJ255" s="247"/>
      <c r="FIK255" s="247"/>
      <c r="FIL255" s="247"/>
      <c r="FIM255" s="247"/>
      <c r="FIN255" s="247"/>
      <c r="FIO255" s="247"/>
      <c r="FIP255" s="247"/>
      <c r="FIQ255" s="247"/>
      <c r="FIR255" s="247"/>
      <c r="FIS255" s="247"/>
      <c r="FIT255" s="247"/>
      <c r="FIU255" s="247"/>
      <c r="FIV255" s="247"/>
      <c r="FIW255" s="247"/>
      <c r="FIX255" s="247"/>
      <c r="FIY255" s="247"/>
      <c r="FIZ255" s="247"/>
      <c r="FJA255" s="247"/>
      <c r="FJB255" s="247"/>
      <c r="FJC255" s="247"/>
      <c r="FJD255" s="247"/>
      <c r="FJE255" s="247"/>
      <c r="FJF255" s="247"/>
      <c r="FJG255" s="247"/>
      <c r="FJH255" s="247"/>
      <c r="FJI255" s="247"/>
      <c r="FJJ255" s="247"/>
      <c r="FJK255" s="247"/>
      <c r="FJL255" s="247"/>
      <c r="FJM255" s="247"/>
      <c r="FJN255" s="247"/>
      <c r="FJO255" s="247"/>
      <c r="FJP255" s="247"/>
      <c r="FJQ255" s="247"/>
      <c r="FJR255" s="247"/>
      <c r="FJS255" s="247"/>
      <c r="FJT255" s="247"/>
      <c r="FJU255" s="247"/>
      <c r="FJV255" s="247"/>
      <c r="FJW255" s="247"/>
      <c r="FJX255" s="247"/>
      <c r="FJY255" s="247"/>
      <c r="FJZ255" s="247"/>
      <c r="FKA255" s="247"/>
      <c r="FKB255" s="247"/>
      <c r="FKC255" s="247"/>
      <c r="FKD255" s="247"/>
      <c r="FKE255" s="247"/>
      <c r="FKF255" s="247"/>
      <c r="FKG255" s="247"/>
      <c r="FKH255" s="247"/>
      <c r="FKI255" s="247"/>
      <c r="FKJ255" s="247"/>
      <c r="FKK255" s="247"/>
      <c r="FKL255" s="247"/>
      <c r="FKM255" s="247"/>
      <c r="FKN255" s="247"/>
      <c r="FKO255" s="247"/>
      <c r="FKP255" s="247"/>
      <c r="FKQ255" s="247"/>
      <c r="FKR255" s="247"/>
      <c r="FKS255" s="247"/>
      <c r="FKT255" s="247"/>
      <c r="FKU255" s="247"/>
      <c r="FKV255" s="247"/>
      <c r="FKW255" s="247"/>
      <c r="FKX255" s="247"/>
      <c r="FKY255" s="247"/>
      <c r="FKZ255" s="247"/>
      <c r="FLA255" s="247"/>
      <c r="FLB255" s="247"/>
      <c r="FLC255" s="247"/>
      <c r="FLD255" s="247"/>
      <c r="FLE255" s="247"/>
      <c r="FLF255" s="247"/>
      <c r="FLG255" s="247"/>
      <c r="FLH255" s="247"/>
      <c r="FLI255" s="247"/>
      <c r="FLJ255" s="247"/>
      <c r="FLK255" s="247"/>
      <c r="FLL255" s="247"/>
      <c r="FLM255" s="247"/>
      <c r="FLN255" s="247"/>
      <c r="FLO255" s="247"/>
      <c r="FLP255" s="247"/>
      <c r="FLQ255" s="247"/>
      <c r="FLR255" s="247"/>
      <c r="FLS255" s="247"/>
      <c r="FLT255" s="247"/>
      <c r="FLU255" s="247"/>
      <c r="FLV255" s="247"/>
      <c r="FLW255" s="247"/>
      <c r="FLX255" s="247"/>
      <c r="FLY255" s="247"/>
      <c r="FLZ255" s="247"/>
      <c r="FMA255" s="247"/>
      <c r="FMB255" s="247"/>
      <c r="FMC255" s="247"/>
      <c r="FMD255" s="247"/>
      <c r="FME255" s="247"/>
      <c r="FMF255" s="247"/>
      <c r="FMG255" s="247"/>
      <c r="FMH255" s="247"/>
      <c r="FMI255" s="247"/>
      <c r="FMJ255" s="247"/>
      <c r="FMK255" s="247"/>
      <c r="FML255" s="247"/>
      <c r="FMM255" s="247"/>
      <c r="FMN255" s="247"/>
      <c r="FMO255" s="247"/>
      <c r="FMP255" s="247"/>
      <c r="FMQ255" s="247"/>
      <c r="FMR255" s="247"/>
      <c r="FMS255" s="247"/>
      <c r="FMT255" s="247"/>
      <c r="FMU255" s="247"/>
      <c r="FMV255" s="247"/>
      <c r="FMW255" s="247"/>
      <c r="FMX255" s="247"/>
      <c r="FMY255" s="247"/>
      <c r="FMZ255" s="247"/>
      <c r="FNA255" s="247"/>
      <c r="FNB255" s="247"/>
      <c r="FNC255" s="247"/>
      <c r="FND255" s="247"/>
      <c r="FNE255" s="247"/>
      <c r="FNF255" s="247"/>
      <c r="FNG255" s="247"/>
      <c r="FNH255" s="247"/>
      <c r="FNI255" s="247"/>
      <c r="FNJ255" s="247"/>
      <c r="FNK255" s="247"/>
      <c r="FNL255" s="247"/>
      <c r="FNM255" s="247"/>
      <c r="FNN255" s="247"/>
      <c r="FNO255" s="247"/>
      <c r="FNP255" s="247"/>
      <c r="FNQ255" s="247"/>
      <c r="FNR255" s="247"/>
      <c r="FNS255" s="247"/>
      <c r="FNT255" s="247"/>
      <c r="FNU255" s="247"/>
      <c r="FNV255" s="247"/>
      <c r="FNW255" s="247"/>
      <c r="FNX255" s="247"/>
      <c r="FNY255" s="247"/>
      <c r="FNZ255" s="247"/>
      <c r="FOA255" s="247"/>
      <c r="FOB255" s="247"/>
      <c r="FOC255" s="247"/>
      <c r="FOD255" s="247"/>
      <c r="FOE255" s="247"/>
      <c r="FOF255" s="247"/>
      <c r="FOG255" s="247"/>
      <c r="FOH255" s="247"/>
      <c r="FOI255" s="247"/>
      <c r="FOJ255" s="247"/>
      <c r="FOK255" s="247"/>
      <c r="FOL255" s="247"/>
      <c r="FOM255" s="247"/>
      <c r="FON255" s="247"/>
      <c r="FOO255" s="247"/>
      <c r="FOP255" s="247"/>
      <c r="FOQ255" s="247"/>
      <c r="FOR255" s="247"/>
      <c r="FOS255" s="247"/>
      <c r="FOT255" s="247"/>
      <c r="FOU255" s="247"/>
      <c r="FOV255" s="247"/>
      <c r="FOW255" s="247"/>
      <c r="FOX255" s="247"/>
      <c r="FOY255" s="247"/>
      <c r="FOZ255" s="247"/>
      <c r="FPA255" s="247"/>
      <c r="FPB255" s="247"/>
      <c r="FPC255" s="247"/>
      <c r="FPD255" s="247"/>
      <c r="FPE255" s="247"/>
      <c r="FPF255" s="247"/>
      <c r="FPG255" s="247"/>
      <c r="FPH255" s="247"/>
      <c r="FPI255" s="247"/>
      <c r="FPJ255" s="247"/>
      <c r="FPK255" s="247"/>
      <c r="FPL255" s="247"/>
      <c r="FPM255" s="247"/>
      <c r="FPN255" s="247"/>
      <c r="FPO255" s="247"/>
      <c r="FPP255" s="247"/>
      <c r="FPQ255" s="247"/>
      <c r="FPR255" s="247"/>
      <c r="FPS255" s="247"/>
      <c r="FPT255" s="247"/>
      <c r="FPU255" s="247"/>
      <c r="FPV255" s="247"/>
      <c r="FPW255" s="247"/>
      <c r="FPX255" s="247"/>
      <c r="FPY255" s="247"/>
      <c r="FPZ255" s="247"/>
      <c r="FQA255" s="247"/>
      <c r="FQB255" s="247"/>
      <c r="FQC255" s="247"/>
      <c r="FQD255" s="247"/>
      <c r="FQE255" s="247"/>
      <c r="FQF255" s="247"/>
      <c r="FQG255" s="247"/>
      <c r="FQH255" s="247"/>
      <c r="FQI255" s="247"/>
      <c r="FQJ255" s="247"/>
      <c r="FQK255" s="247"/>
      <c r="FQL255" s="247"/>
      <c r="FQM255" s="247"/>
      <c r="FQN255" s="247"/>
      <c r="FQO255" s="247"/>
      <c r="FQP255" s="247"/>
      <c r="FQQ255" s="247"/>
      <c r="FQR255" s="247"/>
      <c r="FQS255" s="247"/>
      <c r="FQT255" s="247"/>
      <c r="FQU255" s="247"/>
      <c r="FQV255" s="247"/>
      <c r="FQW255" s="247"/>
      <c r="FQX255" s="247"/>
      <c r="FQY255" s="247"/>
      <c r="FQZ255" s="247"/>
      <c r="FRA255" s="247"/>
      <c r="FRB255" s="247"/>
      <c r="FRC255" s="247"/>
      <c r="FRD255" s="247"/>
      <c r="FRE255" s="247"/>
      <c r="FRF255" s="247"/>
      <c r="FRG255" s="247"/>
      <c r="FRH255" s="247"/>
      <c r="FRI255" s="247"/>
      <c r="FRJ255" s="247"/>
      <c r="FRK255" s="247"/>
      <c r="FRL255" s="247"/>
      <c r="FRM255" s="247"/>
      <c r="FRN255" s="247"/>
      <c r="FRO255" s="247"/>
      <c r="FRP255" s="247"/>
      <c r="FRQ255" s="247"/>
      <c r="FRR255" s="247"/>
      <c r="FRS255" s="247"/>
      <c r="FRT255" s="247"/>
      <c r="FRU255" s="247"/>
      <c r="FRV255" s="247"/>
      <c r="FRW255" s="247"/>
      <c r="FRX255" s="247"/>
      <c r="FRY255" s="247"/>
      <c r="FRZ255" s="247"/>
      <c r="FSA255" s="247"/>
      <c r="FSB255" s="247"/>
      <c r="FSC255" s="247"/>
      <c r="FSD255" s="247"/>
      <c r="FSE255" s="247"/>
      <c r="FSF255" s="247"/>
      <c r="FSG255" s="247"/>
      <c r="FSH255" s="247"/>
      <c r="FSI255" s="247"/>
      <c r="FSJ255" s="247"/>
      <c r="FSK255" s="247"/>
      <c r="FSL255" s="247"/>
      <c r="FSM255" s="247"/>
      <c r="FSN255" s="247"/>
      <c r="FSO255" s="247"/>
      <c r="FSP255" s="247"/>
      <c r="FSQ255" s="247"/>
      <c r="FSR255" s="247"/>
      <c r="FSS255" s="247"/>
      <c r="FST255" s="247"/>
      <c r="FSU255" s="247"/>
      <c r="FSV255" s="247"/>
      <c r="FSW255" s="247"/>
      <c r="FSX255" s="247"/>
      <c r="FSY255" s="247"/>
      <c r="FSZ255" s="247"/>
      <c r="FTA255" s="247"/>
      <c r="FTB255" s="247"/>
      <c r="FTC255" s="247"/>
      <c r="FTD255" s="247"/>
      <c r="FTE255" s="247"/>
      <c r="FTF255" s="247"/>
      <c r="FTG255" s="247"/>
      <c r="FTH255" s="247"/>
      <c r="FTI255" s="247"/>
      <c r="FTJ255" s="247"/>
      <c r="FTK255" s="247"/>
      <c r="FTL255" s="247"/>
      <c r="FTM255" s="247"/>
      <c r="FTN255" s="247"/>
      <c r="FTO255" s="247"/>
      <c r="FTP255" s="247"/>
      <c r="FTQ255" s="247"/>
      <c r="FTR255" s="247"/>
      <c r="FTS255" s="247"/>
      <c r="FTT255" s="247"/>
      <c r="FTU255" s="247"/>
      <c r="FTV255" s="247"/>
      <c r="FTW255" s="247"/>
      <c r="FTX255" s="247"/>
      <c r="FTY255" s="247"/>
      <c r="FTZ255" s="247"/>
      <c r="FUA255" s="247"/>
      <c r="FUB255" s="247"/>
      <c r="FUC255" s="247"/>
      <c r="FUD255" s="247"/>
      <c r="FUE255" s="247"/>
      <c r="FUF255" s="247"/>
      <c r="FUG255" s="247"/>
      <c r="FUH255" s="247"/>
      <c r="FUI255" s="247"/>
      <c r="FUJ255" s="247"/>
      <c r="FUK255" s="247"/>
      <c r="FUL255" s="247"/>
      <c r="FUM255" s="247"/>
      <c r="FUN255" s="247"/>
      <c r="FUO255" s="247"/>
      <c r="FUP255" s="247"/>
      <c r="FUQ255" s="247"/>
      <c r="FUR255" s="247"/>
      <c r="FUS255" s="247"/>
      <c r="FUT255" s="247"/>
      <c r="FUU255" s="247"/>
      <c r="FUV255" s="247"/>
      <c r="FUW255" s="247"/>
      <c r="FUX255" s="247"/>
      <c r="FUY255" s="247"/>
      <c r="FUZ255" s="247"/>
      <c r="FVA255" s="247"/>
      <c r="FVB255" s="247"/>
      <c r="FVC255" s="247"/>
      <c r="FVD255" s="247"/>
      <c r="FVE255" s="247"/>
      <c r="FVF255" s="247"/>
      <c r="FVG255" s="247"/>
      <c r="FVH255" s="247"/>
      <c r="FVI255" s="247"/>
      <c r="FVJ255" s="247"/>
      <c r="FVK255" s="247"/>
      <c r="FVL255" s="247"/>
      <c r="FVM255" s="247"/>
      <c r="FVN255" s="247"/>
      <c r="FVO255" s="247"/>
      <c r="FVP255" s="247"/>
      <c r="FVQ255" s="247"/>
      <c r="FVR255" s="247"/>
      <c r="FVS255" s="247"/>
      <c r="FVT255" s="247"/>
      <c r="FVU255" s="247"/>
      <c r="FVV255" s="247"/>
      <c r="FVW255" s="247"/>
      <c r="FVX255" s="247"/>
      <c r="FVY255" s="247"/>
      <c r="FVZ255" s="247"/>
      <c r="FWA255" s="247"/>
      <c r="FWB255" s="247"/>
      <c r="FWC255" s="247"/>
      <c r="FWD255" s="247"/>
      <c r="FWE255" s="247"/>
      <c r="FWF255" s="247"/>
      <c r="FWG255" s="247"/>
      <c r="FWH255" s="247"/>
      <c r="FWI255" s="247"/>
      <c r="FWJ255" s="247"/>
      <c r="FWK255" s="247"/>
      <c r="FWL255" s="247"/>
      <c r="FWM255" s="247"/>
      <c r="FWN255" s="247"/>
      <c r="FWO255" s="247"/>
      <c r="FWP255" s="247"/>
      <c r="FWQ255" s="247"/>
      <c r="FWR255" s="247"/>
      <c r="FWS255" s="247"/>
      <c r="FWT255" s="247"/>
      <c r="FWU255" s="247"/>
      <c r="FWV255" s="247"/>
      <c r="FWW255" s="247"/>
      <c r="FWX255" s="247"/>
      <c r="FWY255" s="247"/>
      <c r="FWZ255" s="247"/>
      <c r="FXA255" s="247"/>
      <c r="FXB255" s="247"/>
      <c r="FXC255" s="247"/>
      <c r="FXD255" s="247"/>
      <c r="FXE255" s="247"/>
      <c r="FXF255" s="247"/>
      <c r="FXG255" s="247"/>
      <c r="FXH255" s="247"/>
      <c r="FXI255" s="247"/>
      <c r="FXJ255" s="247"/>
      <c r="FXK255" s="247"/>
      <c r="FXL255" s="247"/>
      <c r="FXM255" s="247"/>
      <c r="FXN255" s="247"/>
      <c r="FXO255" s="247"/>
      <c r="FXP255" s="247"/>
      <c r="FXQ255" s="247"/>
      <c r="FXR255" s="247"/>
      <c r="FXS255" s="247"/>
      <c r="FXT255" s="247"/>
      <c r="FXU255" s="247"/>
      <c r="FXV255" s="247"/>
      <c r="FXW255" s="247"/>
      <c r="FXX255" s="247"/>
      <c r="FXY255" s="247"/>
      <c r="FXZ255" s="247"/>
      <c r="FYA255" s="247"/>
      <c r="FYB255" s="247"/>
      <c r="FYC255" s="247"/>
      <c r="FYD255" s="247"/>
      <c r="FYE255" s="247"/>
      <c r="FYF255" s="247"/>
      <c r="FYG255" s="247"/>
      <c r="FYH255" s="247"/>
      <c r="FYI255" s="247"/>
      <c r="FYJ255" s="247"/>
      <c r="FYK255" s="247"/>
      <c r="FYL255" s="247"/>
      <c r="FYM255" s="247"/>
      <c r="FYN255" s="247"/>
      <c r="FYO255" s="247"/>
      <c r="FYP255" s="247"/>
      <c r="FYQ255" s="247"/>
      <c r="FYR255" s="247"/>
      <c r="FYS255" s="247"/>
      <c r="FYT255" s="247"/>
      <c r="FYU255" s="247"/>
      <c r="FYV255" s="247"/>
      <c r="FYW255" s="247"/>
      <c r="FYX255" s="247"/>
      <c r="FYY255" s="247"/>
      <c r="FYZ255" s="247"/>
      <c r="FZA255" s="247"/>
      <c r="FZB255" s="247"/>
      <c r="FZC255" s="247"/>
      <c r="FZD255" s="247"/>
      <c r="FZE255" s="247"/>
      <c r="FZF255" s="247"/>
      <c r="FZG255" s="247"/>
      <c r="FZH255" s="247"/>
      <c r="FZI255" s="247"/>
      <c r="FZJ255" s="247"/>
      <c r="FZK255" s="247"/>
      <c r="FZL255" s="247"/>
      <c r="FZM255" s="247"/>
      <c r="FZN255" s="247"/>
      <c r="FZO255" s="247"/>
      <c r="FZP255" s="247"/>
      <c r="FZQ255" s="247"/>
      <c r="FZR255" s="247"/>
      <c r="FZS255" s="247"/>
      <c r="FZT255" s="247"/>
      <c r="FZU255" s="247"/>
      <c r="FZV255" s="247"/>
      <c r="FZW255" s="247"/>
      <c r="FZX255" s="247"/>
      <c r="FZY255" s="247"/>
      <c r="FZZ255" s="247"/>
      <c r="GAA255" s="247"/>
      <c r="GAB255" s="247"/>
      <c r="GAC255" s="247"/>
      <c r="GAD255" s="247"/>
      <c r="GAE255" s="247"/>
      <c r="GAF255" s="247"/>
      <c r="GAG255" s="247"/>
      <c r="GAH255" s="247"/>
      <c r="GAI255" s="247"/>
      <c r="GAJ255" s="247"/>
      <c r="GAK255" s="247"/>
      <c r="GAL255" s="247"/>
      <c r="GAM255" s="247"/>
      <c r="GAN255" s="247"/>
      <c r="GAO255" s="247"/>
      <c r="GAP255" s="247"/>
      <c r="GAQ255" s="247"/>
      <c r="GAR255" s="247"/>
      <c r="GAS255" s="247"/>
      <c r="GAT255" s="247"/>
      <c r="GAU255" s="247"/>
      <c r="GAV255" s="247"/>
      <c r="GAW255" s="247"/>
      <c r="GAX255" s="247"/>
      <c r="GAY255" s="247"/>
      <c r="GAZ255" s="247"/>
      <c r="GBA255" s="247"/>
      <c r="GBB255" s="247"/>
      <c r="GBC255" s="247"/>
      <c r="GBD255" s="247"/>
      <c r="GBE255" s="247"/>
      <c r="GBF255" s="247"/>
      <c r="GBG255" s="247"/>
      <c r="GBH255" s="247"/>
      <c r="GBI255" s="247"/>
      <c r="GBJ255" s="247"/>
      <c r="GBK255" s="247"/>
      <c r="GBL255" s="247"/>
      <c r="GBM255" s="247"/>
      <c r="GBN255" s="247"/>
      <c r="GBO255" s="247"/>
      <c r="GBP255" s="247"/>
      <c r="GBQ255" s="247"/>
      <c r="GBR255" s="247"/>
      <c r="GBS255" s="247"/>
      <c r="GBT255" s="247"/>
      <c r="GBU255" s="247"/>
      <c r="GBV255" s="247"/>
      <c r="GBW255" s="247"/>
      <c r="GBX255" s="247"/>
      <c r="GBY255" s="247"/>
      <c r="GBZ255" s="247"/>
      <c r="GCA255" s="247"/>
      <c r="GCB255" s="247"/>
      <c r="GCC255" s="247"/>
      <c r="GCD255" s="247"/>
      <c r="GCE255" s="247"/>
      <c r="GCF255" s="247"/>
      <c r="GCG255" s="247"/>
      <c r="GCH255" s="247"/>
      <c r="GCI255" s="247"/>
      <c r="GCJ255" s="247"/>
      <c r="GCK255" s="247"/>
      <c r="GCL255" s="247"/>
      <c r="GCM255" s="247"/>
      <c r="GCN255" s="247"/>
      <c r="GCO255" s="247"/>
      <c r="GCP255" s="247"/>
      <c r="GCQ255" s="247"/>
      <c r="GCR255" s="247"/>
      <c r="GCS255" s="247"/>
      <c r="GCT255" s="247"/>
      <c r="GCU255" s="247"/>
      <c r="GCV255" s="247"/>
      <c r="GCW255" s="247"/>
      <c r="GCX255" s="247"/>
      <c r="GCY255" s="247"/>
      <c r="GCZ255" s="247"/>
      <c r="GDA255" s="247"/>
      <c r="GDB255" s="247"/>
      <c r="GDC255" s="247"/>
      <c r="GDD255" s="247"/>
      <c r="GDE255" s="247"/>
      <c r="GDF255" s="247"/>
      <c r="GDG255" s="247"/>
      <c r="GDH255" s="247"/>
      <c r="GDI255" s="247"/>
      <c r="GDJ255" s="247"/>
      <c r="GDK255" s="247"/>
      <c r="GDL255" s="247"/>
      <c r="GDM255" s="247"/>
      <c r="GDN255" s="247"/>
      <c r="GDO255" s="247"/>
      <c r="GDP255" s="247"/>
      <c r="GDQ255" s="247"/>
      <c r="GDR255" s="247"/>
      <c r="GDS255" s="247"/>
      <c r="GDT255" s="247"/>
      <c r="GDU255" s="247"/>
      <c r="GDV255" s="247"/>
      <c r="GDW255" s="247"/>
      <c r="GDX255" s="247"/>
      <c r="GDY255" s="247"/>
      <c r="GDZ255" s="247"/>
      <c r="GEA255" s="247"/>
      <c r="GEB255" s="247"/>
      <c r="GEC255" s="247"/>
      <c r="GED255" s="247"/>
      <c r="GEE255" s="247"/>
      <c r="GEF255" s="247"/>
      <c r="GEG255" s="247"/>
      <c r="GEH255" s="247"/>
      <c r="GEI255" s="247"/>
      <c r="GEJ255" s="247"/>
      <c r="GEK255" s="247"/>
      <c r="GEL255" s="247"/>
      <c r="GEM255" s="247"/>
      <c r="GEN255" s="247"/>
      <c r="GEO255" s="247"/>
      <c r="GEP255" s="247"/>
      <c r="GEQ255" s="247"/>
      <c r="GER255" s="247"/>
      <c r="GES255" s="247"/>
      <c r="GET255" s="247"/>
      <c r="GEU255" s="247"/>
      <c r="GEV255" s="247"/>
      <c r="GEW255" s="247"/>
      <c r="GEX255" s="247"/>
      <c r="GEY255" s="247"/>
      <c r="GEZ255" s="247"/>
      <c r="GFA255" s="247"/>
      <c r="GFB255" s="247"/>
      <c r="GFC255" s="247"/>
      <c r="GFD255" s="247"/>
      <c r="GFE255" s="247"/>
      <c r="GFF255" s="247"/>
      <c r="GFG255" s="247"/>
      <c r="GFH255" s="247"/>
      <c r="GFI255" s="247"/>
      <c r="GFJ255" s="247"/>
      <c r="GFK255" s="247"/>
      <c r="GFL255" s="247"/>
      <c r="GFM255" s="247"/>
      <c r="GFN255" s="247"/>
      <c r="GFO255" s="247"/>
      <c r="GFP255" s="247"/>
      <c r="GFQ255" s="247"/>
      <c r="GFR255" s="247"/>
      <c r="GFS255" s="247"/>
      <c r="GFT255" s="247"/>
      <c r="GFU255" s="247"/>
      <c r="GFV255" s="247"/>
      <c r="GFW255" s="247"/>
      <c r="GFX255" s="247"/>
      <c r="GFY255" s="247"/>
      <c r="GFZ255" s="247"/>
      <c r="GGA255" s="247"/>
      <c r="GGB255" s="247"/>
      <c r="GGC255" s="247"/>
      <c r="GGD255" s="247"/>
      <c r="GGE255" s="247"/>
      <c r="GGF255" s="247"/>
      <c r="GGG255" s="247"/>
      <c r="GGH255" s="247"/>
      <c r="GGI255" s="247"/>
      <c r="GGJ255" s="247"/>
      <c r="GGK255" s="247"/>
      <c r="GGL255" s="247"/>
      <c r="GGM255" s="247"/>
      <c r="GGN255" s="247"/>
      <c r="GGO255" s="247"/>
      <c r="GGP255" s="247"/>
      <c r="GGQ255" s="247"/>
      <c r="GGR255" s="247"/>
      <c r="GGS255" s="247"/>
      <c r="GGT255" s="247"/>
      <c r="GGU255" s="247"/>
      <c r="GGV255" s="247"/>
      <c r="GGW255" s="247"/>
      <c r="GGX255" s="247"/>
      <c r="GGY255" s="247"/>
      <c r="GGZ255" s="247"/>
      <c r="GHA255" s="247"/>
      <c r="GHB255" s="247"/>
      <c r="GHC255" s="247"/>
      <c r="GHD255" s="247"/>
      <c r="GHE255" s="247"/>
      <c r="GHF255" s="247"/>
      <c r="GHG255" s="247"/>
      <c r="GHH255" s="247"/>
      <c r="GHI255" s="247"/>
      <c r="GHJ255" s="247"/>
      <c r="GHK255" s="247"/>
      <c r="GHL255" s="247"/>
      <c r="GHM255" s="247"/>
      <c r="GHN255" s="247"/>
      <c r="GHO255" s="247"/>
      <c r="GHP255" s="247"/>
      <c r="GHQ255" s="247"/>
      <c r="GHR255" s="247"/>
      <c r="GHS255" s="247"/>
      <c r="GHT255" s="247"/>
      <c r="GHU255" s="247"/>
      <c r="GHV255" s="247"/>
      <c r="GHW255" s="247"/>
      <c r="GHX255" s="247"/>
      <c r="GHY255" s="247"/>
      <c r="GHZ255" s="247"/>
      <c r="GIA255" s="247"/>
      <c r="GIB255" s="247"/>
      <c r="GIC255" s="247"/>
      <c r="GID255" s="247"/>
      <c r="GIE255" s="247"/>
      <c r="GIF255" s="247"/>
      <c r="GIG255" s="247"/>
      <c r="GIH255" s="247"/>
      <c r="GII255" s="247"/>
      <c r="GIJ255" s="247"/>
      <c r="GIK255" s="247"/>
      <c r="GIL255" s="247"/>
      <c r="GIM255" s="247"/>
      <c r="GIN255" s="247"/>
      <c r="GIO255" s="247"/>
      <c r="GIP255" s="247"/>
      <c r="GIQ255" s="247"/>
      <c r="GIR255" s="247"/>
      <c r="GIS255" s="247"/>
      <c r="GIT255" s="247"/>
      <c r="GIU255" s="247"/>
      <c r="GIV255" s="247"/>
      <c r="GIW255" s="247"/>
      <c r="GIX255" s="247"/>
      <c r="GIY255" s="247"/>
      <c r="GIZ255" s="247"/>
      <c r="GJA255" s="247"/>
      <c r="GJB255" s="247"/>
      <c r="GJC255" s="247"/>
      <c r="GJD255" s="247"/>
      <c r="GJE255" s="247"/>
      <c r="GJF255" s="247"/>
      <c r="GJG255" s="247"/>
      <c r="GJH255" s="247"/>
      <c r="GJI255" s="247"/>
      <c r="GJJ255" s="247"/>
      <c r="GJK255" s="247"/>
      <c r="GJL255" s="247"/>
      <c r="GJM255" s="247"/>
      <c r="GJN255" s="247"/>
      <c r="GJO255" s="247"/>
      <c r="GJP255" s="247"/>
      <c r="GJQ255" s="247"/>
      <c r="GJR255" s="247"/>
      <c r="GJS255" s="247"/>
      <c r="GJT255" s="247"/>
      <c r="GJU255" s="247"/>
      <c r="GJV255" s="247"/>
      <c r="GJW255" s="247"/>
      <c r="GJX255" s="247"/>
      <c r="GJY255" s="247"/>
      <c r="GJZ255" s="247"/>
      <c r="GKA255" s="247"/>
      <c r="GKB255" s="247"/>
      <c r="GKC255" s="247"/>
      <c r="GKD255" s="247"/>
      <c r="GKE255" s="247"/>
      <c r="GKF255" s="247"/>
      <c r="GKG255" s="247"/>
      <c r="GKH255" s="247"/>
      <c r="GKI255" s="247"/>
      <c r="GKJ255" s="247"/>
      <c r="GKK255" s="247"/>
      <c r="GKL255" s="247"/>
      <c r="GKM255" s="247"/>
      <c r="GKN255" s="247"/>
      <c r="GKO255" s="247"/>
      <c r="GKP255" s="247"/>
      <c r="GKQ255" s="247"/>
      <c r="GKR255" s="247"/>
      <c r="GKS255" s="247"/>
      <c r="GKT255" s="247"/>
      <c r="GKU255" s="247"/>
      <c r="GKV255" s="247"/>
      <c r="GKW255" s="247"/>
      <c r="GKX255" s="247"/>
      <c r="GKY255" s="247"/>
      <c r="GKZ255" s="247"/>
      <c r="GLA255" s="247"/>
      <c r="GLB255" s="247"/>
      <c r="GLC255" s="247"/>
      <c r="GLD255" s="247"/>
      <c r="GLE255" s="247"/>
      <c r="GLF255" s="247"/>
      <c r="GLG255" s="247"/>
      <c r="GLH255" s="247"/>
      <c r="GLI255" s="247"/>
      <c r="GLJ255" s="247"/>
      <c r="GLK255" s="247"/>
      <c r="GLL255" s="247"/>
      <c r="GLM255" s="247"/>
      <c r="GLN255" s="247"/>
      <c r="GLO255" s="247"/>
      <c r="GLP255" s="247"/>
      <c r="GLQ255" s="247"/>
      <c r="GLR255" s="247"/>
      <c r="GLS255" s="247"/>
      <c r="GLT255" s="247"/>
      <c r="GLU255" s="247"/>
      <c r="GLV255" s="247"/>
      <c r="GLW255" s="247"/>
      <c r="GLX255" s="247"/>
      <c r="GLY255" s="247"/>
      <c r="GLZ255" s="247"/>
      <c r="GMA255" s="247"/>
      <c r="GMB255" s="247"/>
      <c r="GMC255" s="247"/>
      <c r="GMD255" s="247"/>
      <c r="GME255" s="247"/>
      <c r="GMF255" s="247"/>
      <c r="GMG255" s="247"/>
      <c r="GMH255" s="247"/>
      <c r="GMI255" s="247"/>
      <c r="GMJ255" s="247"/>
      <c r="GMK255" s="247"/>
      <c r="GML255" s="247"/>
      <c r="GMM255" s="247"/>
      <c r="GMN255" s="247"/>
      <c r="GMO255" s="247"/>
      <c r="GMP255" s="247"/>
      <c r="GMQ255" s="247"/>
      <c r="GMR255" s="247"/>
      <c r="GMS255" s="247"/>
      <c r="GMT255" s="247"/>
      <c r="GMU255" s="247"/>
      <c r="GMV255" s="247"/>
      <c r="GMW255" s="247"/>
      <c r="GMX255" s="247"/>
      <c r="GMY255" s="247"/>
      <c r="GMZ255" s="247"/>
      <c r="GNA255" s="247"/>
      <c r="GNB255" s="247"/>
      <c r="GNC255" s="247"/>
      <c r="GND255" s="247"/>
      <c r="GNE255" s="247"/>
      <c r="GNF255" s="247"/>
      <c r="GNG255" s="247"/>
      <c r="GNH255" s="247"/>
      <c r="GNI255" s="247"/>
      <c r="GNJ255" s="247"/>
      <c r="GNK255" s="247"/>
      <c r="GNL255" s="247"/>
      <c r="GNM255" s="247"/>
      <c r="GNN255" s="247"/>
      <c r="GNO255" s="247"/>
      <c r="GNP255" s="247"/>
      <c r="GNQ255" s="247"/>
      <c r="GNR255" s="247"/>
      <c r="GNS255" s="247"/>
      <c r="GNT255" s="247"/>
      <c r="GNU255" s="247"/>
      <c r="GNV255" s="247"/>
      <c r="GNW255" s="247"/>
      <c r="GNX255" s="247"/>
      <c r="GNY255" s="247"/>
      <c r="GNZ255" s="247"/>
      <c r="GOA255" s="247"/>
      <c r="GOB255" s="247"/>
      <c r="GOC255" s="247"/>
      <c r="GOD255" s="247"/>
      <c r="GOE255" s="247"/>
      <c r="GOF255" s="247"/>
      <c r="GOG255" s="247"/>
      <c r="GOH255" s="247"/>
      <c r="GOI255" s="247"/>
      <c r="GOJ255" s="247"/>
      <c r="GOK255" s="247"/>
      <c r="GOL255" s="247"/>
      <c r="GOM255" s="247"/>
      <c r="GON255" s="247"/>
      <c r="GOO255" s="247"/>
      <c r="GOP255" s="247"/>
      <c r="GOQ255" s="247"/>
      <c r="GOR255" s="247"/>
      <c r="GOS255" s="247"/>
      <c r="GOT255" s="247"/>
      <c r="GOU255" s="247"/>
      <c r="GOV255" s="247"/>
      <c r="GOW255" s="247"/>
      <c r="GOX255" s="247"/>
      <c r="GOY255" s="247"/>
      <c r="GOZ255" s="247"/>
      <c r="GPA255" s="247"/>
      <c r="GPB255" s="247"/>
      <c r="GPC255" s="247"/>
      <c r="GPD255" s="247"/>
      <c r="GPE255" s="247"/>
      <c r="GPF255" s="247"/>
      <c r="GPG255" s="247"/>
      <c r="GPH255" s="247"/>
      <c r="GPI255" s="247"/>
      <c r="GPJ255" s="247"/>
      <c r="GPK255" s="247"/>
      <c r="GPL255" s="247"/>
      <c r="GPM255" s="247"/>
      <c r="GPN255" s="247"/>
      <c r="GPO255" s="247"/>
      <c r="GPP255" s="247"/>
      <c r="GPQ255" s="247"/>
      <c r="GPR255" s="247"/>
      <c r="GPS255" s="247"/>
      <c r="GPT255" s="247"/>
      <c r="GPU255" s="247"/>
      <c r="GPV255" s="247"/>
      <c r="GPW255" s="247"/>
      <c r="GPX255" s="247"/>
      <c r="GPY255" s="247"/>
      <c r="GPZ255" s="247"/>
      <c r="GQA255" s="247"/>
      <c r="GQB255" s="247"/>
      <c r="GQC255" s="247"/>
      <c r="GQD255" s="247"/>
      <c r="GQE255" s="247"/>
      <c r="GQF255" s="247"/>
      <c r="GQG255" s="247"/>
      <c r="GQH255" s="247"/>
      <c r="GQI255" s="247"/>
      <c r="GQJ255" s="247"/>
      <c r="GQK255" s="247"/>
      <c r="GQL255" s="247"/>
      <c r="GQM255" s="247"/>
      <c r="GQN255" s="247"/>
      <c r="GQO255" s="247"/>
      <c r="GQP255" s="247"/>
      <c r="GQQ255" s="247"/>
      <c r="GQR255" s="247"/>
      <c r="GQS255" s="247"/>
      <c r="GQT255" s="247"/>
      <c r="GQU255" s="247"/>
      <c r="GQV255" s="247"/>
      <c r="GQW255" s="247"/>
      <c r="GQX255" s="247"/>
      <c r="GQY255" s="247"/>
      <c r="GQZ255" s="247"/>
      <c r="GRA255" s="247"/>
      <c r="GRB255" s="247"/>
      <c r="GRC255" s="247"/>
      <c r="GRD255" s="247"/>
      <c r="GRE255" s="247"/>
      <c r="GRF255" s="247"/>
      <c r="GRG255" s="247"/>
      <c r="GRH255" s="247"/>
      <c r="GRI255" s="247"/>
      <c r="GRJ255" s="247"/>
      <c r="GRK255" s="247"/>
      <c r="GRL255" s="247"/>
      <c r="GRM255" s="247"/>
      <c r="GRN255" s="247"/>
      <c r="GRO255" s="247"/>
      <c r="GRP255" s="247"/>
      <c r="GRQ255" s="247"/>
      <c r="GRR255" s="247"/>
      <c r="GRS255" s="247"/>
      <c r="GRT255" s="247"/>
      <c r="GRU255" s="247"/>
      <c r="GRV255" s="247"/>
      <c r="GRW255" s="247"/>
      <c r="GRX255" s="247"/>
      <c r="GRY255" s="247"/>
      <c r="GRZ255" s="247"/>
      <c r="GSA255" s="247"/>
      <c r="GSB255" s="247"/>
      <c r="GSC255" s="247"/>
      <c r="GSD255" s="247"/>
      <c r="GSE255" s="247"/>
      <c r="GSF255" s="247"/>
      <c r="GSG255" s="247"/>
      <c r="GSH255" s="247"/>
      <c r="GSI255" s="247"/>
      <c r="GSJ255" s="247"/>
      <c r="GSK255" s="247"/>
      <c r="GSL255" s="247"/>
      <c r="GSM255" s="247"/>
      <c r="GSN255" s="247"/>
      <c r="GSO255" s="247"/>
      <c r="GSP255" s="247"/>
      <c r="GSQ255" s="247"/>
      <c r="GSR255" s="247"/>
      <c r="GSS255" s="247"/>
      <c r="GST255" s="247"/>
      <c r="GSU255" s="247"/>
      <c r="GSV255" s="247"/>
      <c r="GSW255" s="247"/>
      <c r="GSX255" s="247"/>
      <c r="GSY255" s="247"/>
      <c r="GSZ255" s="247"/>
      <c r="GTA255" s="247"/>
      <c r="GTB255" s="247"/>
      <c r="GTC255" s="247"/>
      <c r="GTD255" s="247"/>
      <c r="GTE255" s="247"/>
      <c r="GTF255" s="247"/>
      <c r="GTG255" s="247"/>
      <c r="GTH255" s="247"/>
      <c r="GTI255" s="247"/>
      <c r="GTJ255" s="247"/>
      <c r="GTK255" s="247"/>
      <c r="GTL255" s="247"/>
      <c r="GTM255" s="247"/>
      <c r="GTN255" s="247"/>
      <c r="GTO255" s="247"/>
      <c r="GTP255" s="247"/>
      <c r="GTQ255" s="247"/>
      <c r="GTR255" s="247"/>
      <c r="GTS255" s="247"/>
      <c r="GTT255" s="247"/>
      <c r="GTU255" s="247"/>
      <c r="GTV255" s="247"/>
      <c r="GTW255" s="247"/>
      <c r="GTX255" s="247"/>
      <c r="GTY255" s="247"/>
      <c r="GTZ255" s="247"/>
      <c r="GUA255" s="247"/>
      <c r="GUB255" s="247"/>
      <c r="GUC255" s="247"/>
      <c r="GUD255" s="247"/>
      <c r="GUE255" s="247"/>
      <c r="GUF255" s="247"/>
      <c r="GUG255" s="247"/>
      <c r="GUH255" s="247"/>
      <c r="GUI255" s="247"/>
      <c r="GUJ255" s="247"/>
      <c r="GUK255" s="247"/>
      <c r="GUL255" s="247"/>
      <c r="GUM255" s="247"/>
      <c r="GUN255" s="247"/>
      <c r="GUO255" s="247"/>
      <c r="GUP255" s="247"/>
      <c r="GUQ255" s="247"/>
      <c r="GUR255" s="247"/>
      <c r="GUS255" s="247"/>
      <c r="GUT255" s="247"/>
      <c r="GUU255" s="247"/>
      <c r="GUV255" s="247"/>
      <c r="GUW255" s="247"/>
      <c r="GUX255" s="247"/>
      <c r="GUY255" s="247"/>
      <c r="GUZ255" s="247"/>
      <c r="GVA255" s="247"/>
      <c r="GVB255" s="247"/>
      <c r="GVC255" s="247"/>
      <c r="GVD255" s="247"/>
      <c r="GVE255" s="247"/>
      <c r="GVF255" s="247"/>
      <c r="GVG255" s="247"/>
      <c r="GVH255" s="247"/>
      <c r="GVI255" s="247"/>
      <c r="GVJ255" s="247"/>
      <c r="GVK255" s="247"/>
      <c r="GVL255" s="247"/>
      <c r="GVM255" s="247"/>
      <c r="GVN255" s="247"/>
      <c r="GVO255" s="247"/>
      <c r="GVP255" s="247"/>
      <c r="GVQ255" s="247"/>
      <c r="GVR255" s="247"/>
      <c r="GVS255" s="247"/>
      <c r="GVT255" s="247"/>
      <c r="GVU255" s="247"/>
      <c r="GVV255" s="247"/>
      <c r="GVW255" s="247"/>
      <c r="GVX255" s="247"/>
      <c r="GVY255" s="247"/>
      <c r="GVZ255" s="247"/>
      <c r="GWA255" s="247"/>
      <c r="GWB255" s="247"/>
      <c r="GWC255" s="247"/>
      <c r="GWD255" s="247"/>
      <c r="GWE255" s="247"/>
      <c r="GWF255" s="247"/>
      <c r="GWG255" s="247"/>
      <c r="GWH255" s="247"/>
      <c r="GWI255" s="247"/>
      <c r="GWJ255" s="247"/>
      <c r="GWK255" s="247"/>
      <c r="GWL255" s="247"/>
      <c r="GWM255" s="247"/>
      <c r="GWN255" s="247"/>
      <c r="GWO255" s="247"/>
      <c r="GWP255" s="247"/>
      <c r="GWQ255" s="247"/>
      <c r="GWR255" s="247"/>
      <c r="GWS255" s="247"/>
      <c r="GWT255" s="247"/>
      <c r="GWU255" s="247"/>
      <c r="GWV255" s="247"/>
      <c r="GWW255" s="247"/>
      <c r="GWX255" s="247"/>
      <c r="GWY255" s="247"/>
      <c r="GWZ255" s="247"/>
      <c r="GXA255" s="247"/>
      <c r="GXB255" s="247"/>
      <c r="GXC255" s="247"/>
      <c r="GXD255" s="247"/>
      <c r="GXE255" s="247"/>
      <c r="GXF255" s="247"/>
      <c r="GXG255" s="247"/>
      <c r="GXH255" s="247"/>
      <c r="GXI255" s="247"/>
      <c r="GXJ255" s="247"/>
      <c r="GXK255" s="247"/>
      <c r="GXL255" s="247"/>
      <c r="GXM255" s="247"/>
      <c r="GXN255" s="247"/>
      <c r="GXO255" s="247"/>
      <c r="GXP255" s="247"/>
      <c r="GXQ255" s="247"/>
      <c r="GXR255" s="247"/>
      <c r="GXS255" s="247"/>
      <c r="GXT255" s="247"/>
      <c r="GXU255" s="247"/>
      <c r="GXV255" s="247"/>
      <c r="GXW255" s="247"/>
      <c r="GXX255" s="247"/>
      <c r="GXY255" s="247"/>
      <c r="GXZ255" s="247"/>
      <c r="GYA255" s="247"/>
      <c r="GYB255" s="247"/>
      <c r="GYC255" s="247"/>
      <c r="GYD255" s="247"/>
      <c r="GYE255" s="247"/>
      <c r="GYF255" s="247"/>
      <c r="GYG255" s="247"/>
      <c r="GYH255" s="247"/>
      <c r="GYI255" s="247"/>
      <c r="GYJ255" s="247"/>
      <c r="GYK255" s="247"/>
      <c r="GYL255" s="247"/>
      <c r="GYM255" s="247"/>
      <c r="GYN255" s="247"/>
      <c r="GYO255" s="247"/>
      <c r="GYP255" s="247"/>
      <c r="GYQ255" s="247"/>
      <c r="GYR255" s="247"/>
      <c r="GYS255" s="247"/>
      <c r="GYT255" s="247"/>
      <c r="GYU255" s="247"/>
      <c r="GYV255" s="247"/>
      <c r="GYW255" s="247"/>
      <c r="GYX255" s="247"/>
      <c r="GYY255" s="247"/>
      <c r="GYZ255" s="247"/>
      <c r="GZA255" s="247"/>
      <c r="GZB255" s="247"/>
      <c r="GZC255" s="247"/>
      <c r="GZD255" s="247"/>
      <c r="GZE255" s="247"/>
      <c r="GZF255" s="247"/>
      <c r="GZG255" s="247"/>
      <c r="GZH255" s="247"/>
      <c r="GZI255" s="247"/>
      <c r="GZJ255" s="247"/>
      <c r="GZK255" s="247"/>
      <c r="GZL255" s="247"/>
      <c r="GZM255" s="247"/>
      <c r="GZN255" s="247"/>
      <c r="GZO255" s="247"/>
      <c r="GZP255" s="247"/>
      <c r="GZQ255" s="247"/>
      <c r="GZR255" s="247"/>
      <c r="GZS255" s="247"/>
      <c r="GZT255" s="247"/>
      <c r="GZU255" s="247"/>
      <c r="GZV255" s="247"/>
      <c r="GZW255" s="247"/>
      <c r="GZX255" s="247"/>
      <c r="GZY255" s="247"/>
      <c r="GZZ255" s="247"/>
      <c r="HAA255" s="247"/>
      <c r="HAB255" s="247"/>
      <c r="HAC255" s="247"/>
      <c r="HAD255" s="247"/>
      <c r="HAE255" s="247"/>
      <c r="HAF255" s="247"/>
      <c r="HAG255" s="247"/>
      <c r="HAH255" s="247"/>
      <c r="HAI255" s="247"/>
      <c r="HAJ255" s="247"/>
      <c r="HAK255" s="247"/>
      <c r="HAL255" s="247"/>
      <c r="HAM255" s="247"/>
      <c r="HAN255" s="247"/>
      <c r="HAO255" s="247"/>
      <c r="HAP255" s="247"/>
      <c r="HAQ255" s="247"/>
      <c r="HAR255" s="247"/>
      <c r="HAS255" s="247"/>
      <c r="HAT255" s="247"/>
      <c r="HAU255" s="247"/>
      <c r="HAV255" s="247"/>
      <c r="HAW255" s="247"/>
      <c r="HAX255" s="247"/>
      <c r="HAY255" s="247"/>
      <c r="HAZ255" s="247"/>
      <c r="HBA255" s="247"/>
      <c r="HBB255" s="247"/>
      <c r="HBC255" s="247"/>
      <c r="HBD255" s="247"/>
      <c r="HBE255" s="247"/>
      <c r="HBF255" s="247"/>
      <c r="HBG255" s="247"/>
      <c r="HBH255" s="247"/>
      <c r="HBI255" s="247"/>
      <c r="HBJ255" s="247"/>
      <c r="HBK255" s="247"/>
      <c r="HBL255" s="247"/>
      <c r="HBM255" s="247"/>
      <c r="HBN255" s="247"/>
      <c r="HBO255" s="247"/>
      <c r="HBP255" s="247"/>
      <c r="HBQ255" s="247"/>
      <c r="HBR255" s="247"/>
      <c r="HBS255" s="247"/>
      <c r="HBT255" s="247"/>
      <c r="HBU255" s="247"/>
      <c r="HBV255" s="247"/>
      <c r="HBW255" s="247"/>
      <c r="HBX255" s="247"/>
      <c r="HBY255" s="247"/>
      <c r="HBZ255" s="247"/>
      <c r="HCA255" s="247"/>
      <c r="HCB255" s="247"/>
      <c r="HCC255" s="247"/>
      <c r="HCD255" s="247"/>
      <c r="HCE255" s="247"/>
      <c r="HCF255" s="247"/>
      <c r="HCG255" s="247"/>
      <c r="HCH255" s="247"/>
      <c r="HCI255" s="247"/>
      <c r="HCJ255" s="247"/>
      <c r="HCK255" s="247"/>
      <c r="HCL255" s="247"/>
      <c r="HCM255" s="247"/>
      <c r="HCN255" s="247"/>
      <c r="HCO255" s="247"/>
      <c r="HCP255" s="247"/>
      <c r="HCQ255" s="247"/>
      <c r="HCR255" s="247"/>
      <c r="HCS255" s="247"/>
      <c r="HCT255" s="247"/>
      <c r="HCU255" s="247"/>
      <c r="HCV255" s="247"/>
      <c r="HCW255" s="247"/>
      <c r="HCX255" s="247"/>
      <c r="HCY255" s="247"/>
      <c r="HCZ255" s="247"/>
      <c r="HDA255" s="247"/>
      <c r="HDB255" s="247"/>
      <c r="HDC255" s="247"/>
      <c r="HDD255" s="247"/>
      <c r="HDE255" s="247"/>
      <c r="HDF255" s="247"/>
      <c r="HDG255" s="247"/>
      <c r="HDH255" s="247"/>
      <c r="HDI255" s="247"/>
      <c r="HDJ255" s="247"/>
      <c r="HDK255" s="247"/>
      <c r="HDL255" s="247"/>
      <c r="HDM255" s="247"/>
      <c r="HDN255" s="247"/>
      <c r="HDO255" s="247"/>
      <c r="HDP255" s="247"/>
      <c r="HDQ255" s="247"/>
      <c r="HDR255" s="247"/>
      <c r="HDS255" s="247"/>
      <c r="HDT255" s="247"/>
      <c r="HDU255" s="247"/>
      <c r="HDV255" s="247"/>
      <c r="HDW255" s="247"/>
      <c r="HDX255" s="247"/>
      <c r="HDY255" s="247"/>
      <c r="HDZ255" s="247"/>
      <c r="HEA255" s="247"/>
      <c r="HEB255" s="247"/>
      <c r="HEC255" s="247"/>
      <c r="HED255" s="247"/>
      <c r="HEE255" s="247"/>
      <c r="HEF255" s="247"/>
      <c r="HEG255" s="247"/>
      <c r="HEH255" s="247"/>
      <c r="HEI255" s="247"/>
      <c r="HEJ255" s="247"/>
      <c r="HEK255" s="247"/>
      <c r="HEL255" s="247"/>
      <c r="HEM255" s="247"/>
      <c r="HEN255" s="247"/>
      <c r="HEO255" s="247"/>
      <c r="HEP255" s="247"/>
      <c r="HEQ255" s="247"/>
      <c r="HER255" s="247"/>
      <c r="HES255" s="247"/>
      <c r="HET255" s="247"/>
      <c r="HEU255" s="247"/>
      <c r="HEV255" s="247"/>
      <c r="HEW255" s="247"/>
      <c r="HEX255" s="247"/>
      <c r="HEY255" s="247"/>
      <c r="HEZ255" s="247"/>
      <c r="HFA255" s="247"/>
      <c r="HFB255" s="247"/>
      <c r="HFC255" s="247"/>
      <c r="HFD255" s="247"/>
      <c r="HFE255" s="247"/>
      <c r="HFF255" s="247"/>
      <c r="HFG255" s="247"/>
      <c r="HFH255" s="247"/>
      <c r="HFI255" s="247"/>
      <c r="HFJ255" s="247"/>
      <c r="HFK255" s="247"/>
      <c r="HFL255" s="247"/>
      <c r="HFM255" s="247"/>
      <c r="HFN255" s="247"/>
      <c r="HFO255" s="247"/>
      <c r="HFP255" s="247"/>
      <c r="HFQ255" s="247"/>
      <c r="HFR255" s="247"/>
      <c r="HFS255" s="247"/>
      <c r="HFT255" s="247"/>
      <c r="HFU255" s="247"/>
      <c r="HFV255" s="247"/>
      <c r="HFW255" s="247"/>
      <c r="HFX255" s="247"/>
      <c r="HFY255" s="247"/>
      <c r="HFZ255" s="247"/>
      <c r="HGA255" s="247"/>
      <c r="HGB255" s="247"/>
      <c r="HGC255" s="247"/>
      <c r="HGD255" s="247"/>
      <c r="HGE255" s="247"/>
      <c r="HGF255" s="247"/>
      <c r="HGG255" s="247"/>
      <c r="HGH255" s="247"/>
      <c r="HGI255" s="247"/>
      <c r="HGJ255" s="247"/>
      <c r="HGK255" s="247"/>
      <c r="HGL255" s="247"/>
      <c r="HGM255" s="247"/>
      <c r="HGN255" s="247"/>
      <c r="HGO255" s="247"/>
      <c r="HGP255" s="247"/>
      <c r="HGQ255" s="247"/>
      <c r="HGR255" s="247"/>
      <c r="HGS255" s="247"/>
      <c r="HGT255" s="247"/>
      <c r="HGU255" s="247"/>
      <c r="HGV255" s="247"/>
      <c r="HGW255" s="247"/>
      <c r="HGX255" s="247"/>
      <c r="HGY255" s="247"/>
      <c r="HGZ255" s="247"/>
      <c r="HHA255" s="247"/>
      <c r="HHB255" s="247"/>
      <c r="HHC255" s="247"/>
      <c r="HHD255" s="247"/>
      <c r="HHE255" s="247"/>
      <c r="HHF255" s="247"/>
      <c r="HHG255" s="247"/>
      <c r="HHH255" s="247"/>
      <c r="HHI255" s="247"/>
      <c r="HHJ255" s="247"/>
      <c r="HHK255" s="247"/>
      <c r="HHL255" s="247"/>
      <c r="HHM255" s="247"/>
      <c r="HHN255" s="247"/>
      <c r="HHO255" s="247"/>
      <c r="HHP255" s="247"/>
      <c r="HHQ255" s="247"/>
      <c r="HHR255" s="247"/>
      <c r="HHS255" s="247"/>
      <c r="HHT255" s="247"/>
      <c r="HHU255" s="247"/>
      <c r="HHV255" s="247"/>
      <c r="HHW255" s="247"/>
      <c r="HHX255" s="247"/>
      <c r="HHY255" s="247"/>
      <c r="HHZ255" s="247"/>
      <c r="HIA255" s="247"/>
      <c r="HIB255" s="247"/>
      <c r="HIC255" s="247"/>
      <c r="HID255" s="247"/>
      <c r="HIE255" s="247"/>
      <c r="HIF255" s="247"/>
      <c r="HIG255" s="247"/>
      <c r="HIH255" s="247"/>
      <c r="HII255" s="247"/>
      <c r="HIJ255" s="247"/>
      <c r="HIK255" s="247"/>
      <c r="HIL255" s="247"/>
      <c r="HIM255" s="247"/>
      <c r="HIN255" s="247"/>
      <c r="HIO255" s="247"/>
      <c r="HIP255" s="247"/>
      <c r="HIQ255" s="247"/>
      <c r="HIR255" s="247"/>
      <c r="HIS255" s="247"/>
      <c r="HIT255" s="247"/>
      <c r="HIU255" s="247"/>
      <c r="HIV255" s="247"/>
      <c r="HIW255" s="247"/>
      <c r="HIX255" s="247"/>
      <c r="HIY255" s="247"/>
      <c r="HIZ255" s="247"/>
      <c r="HJA255" s="247"/>
      <c r="HJB255" s="247"/>
      <c r="HJC255" s="247"/>
      <c r="HJD255" s="247"/>
      <c r="HJE255" s="247"/>
      <c r="HJF255" s="247"/>
      <c r="HJG255" s="247"/>
      <c r="HJH255" s="247"/>
      <c r="HJI255" s="247"/>
      <c r="HJJ255" s="247"/>
      <c r="HJK255" s="247"/>
      <c r="HJL255" s="247"/>
      <c r="HJM255" s="247"/>
      <c r="HJN255" s="247"/>
      <c r="HJO255" s="247"/>
      <c r="HJP255" s="247"/>
      <c r="HJQ255" s="247"/>
      <c r="HJR255" s="247"/>
      <c r="HJS255" s="247"/>
      <c r="HJT255" s="247"/>
      <c r="HJU255" s="247"/>
      <c r="HJV255" s="247"/>
      <c r="HJW255" s="247"/>
      <c r="HJX255" s="247"/>
      <c r="HJY255" s="247"/>
      <c r="HJZ255" s="247"/>
      <c r="HKA255" s="247"/>
      <c r="HKB255" s="247"/>
      <c r="HKC255" s="247"/>
      <c r="HKD255" s="247"/>
      <c r="HKE255" s="247"/>
      <c r="HKF255" s="247"/>
      <c r="HKG255" s="247"/>
      <c r="HKH255" s="247"/>
      <c r="HKI255" s="247"/>
      <c r="HKJ255" s="247"/>
      <c r="HKK255" s="247"/>
      <c r="HKL255" s="247"/>
      <c r="HKM255" s="247"/>
      <c r="HKN255" s="247"/>
      <c r="HKO255" s="247"/>
      <c r="HKP255" s="247"/>
      <c r="HKQ255" s="247"/>
      <c r="HKR255" s="247"/>
      <c r="HKS255" s="247"/>
      <c r="HKT255" s="247"/>
      <c r="HKU255" s="247"/>
      <c r="HKV255" s="247"/>
      <c r="HKW255" s="247"/>
      <c r="HKX255" s="247"/>
      <c r="HKY255" s="247"/>
      <c r="HKZ255" s="247"/>
      <c r="HLA255" s="247"/>
      <c r="HLB255" s="247"/>
      <c r="HLC255" s="247"/>
      <c r="HLD255" s="247"/>
      <c r="HLE255" s="247"/>
      <c r="HLF255" s="247"/>
      <c r="HLG255" s="247"/>
      <c r="HLH255" s="247"/>
      <c r="HLI255" s="247"/>
      <c r="HLJ255" s="247"/>
      <c r="HLK255" s="247"/>
      <c r="HLL255" s="247"/>
      <c r="HLM255" s="247"/>
      <c r="HLN255" s="247"/>
      <c r="HLO255" s="247"/>
      <c r="HLP255" s="247"/>
      <c r="HLQ255" s="247"/>
      <c r="HLR255" s="247"/>
      <c r="HLS255" s="247"/>
      <c r="HLT255" s="247"/>
      <c r="HLU255" s="247"/>
      <c r="HLV255" s="247"/>
      <c r="HLW255" s="247"/>
      <c r="HLX255" s="247"/>
      <c r="HLY255" s="247"/>
      <c r="HLZ255" s="247"/>
      <c r="HMA255" s="247"/>
      <c r="HMB255" s="247"/>
      <c r="HMC255" s="247"/>
      <c r="HMD255" s="247"/>
      <c r="HME255" s="247"/>
      <c r="HMF255" s="247"/>
      <c r="HMG255" s="247"/>
      <c r="HMH255" s="247"/>
      <c r="HMI255" s="247"/>
      <c r="HMJ255" s="247"/>
      <c r="HMK255" s="247"/>
      <c r="HML255" s="247"/>
      <c r="HMM255" s="247"/>
      <c r="HMN255" s="247"/>
      <c r="HMO255" s="247"/>
      <c r="HMP255" s="247"/>
      <c r="HMQ255" s="247"/>
      <c r="HMR255" s="247"/>
      <c r="HMS255" s="247"/>
      <c r="HMT255" s="247"/>
      <c r="HMU255" s="247"/>
      <c r="HMV255" s="247"/>
      <c r="HMW255" s="247"/>
      <c r="HMX255" s="247"/>
      <c r="HMY255" s="247"/>
      <c r="HMZ255" s="247"/>
      <c r="HNA255" s="247"/>
      <c r="HNB255" s="247"/>
      <c r="HNC255" s="247"/>
      <c r="HND255" s="247"/>
      <c r="HNE255" s="247"/>
      <c r="HNF255" s="247"/>
      <c r="HNG255" s="247"/>
      <c r="HNH255" s="247"/>
      <c r="HNI255" s="247"/>
      <c r="HNJ255" s="247"/>
      <c r="HNK255" s="247"/>
      <c r="HNL255" s="247"/>
      <c r="HNM255" s="247"/>
      <c r="HNN255" s="247"/>
      <c r="HNO255" s="247"/>
      <c r="HNP255" s="247"/>
      <c r="HNQ255" s="247"/>
      <c r="HNR255" s="247"/>
      <c r="HNS255" s="247"/>
      <c r="HNT255" s="247"/>
      <c r="HNU255" s="247"/>
      <c r="HNV255" s="247"/>
      <c r="HNW255" s="247"/>
      <c r="HNX255" s="247"/>
      <c r="HNY255" s="247"/>
      <c r="HNZ255" s="247"/>
      <c r="HOA255" s="247"/>
      <c r="HOB255" s="247"/>
      <c r="HOC255" s="247"/>
      <c r="HOD255" s="247"/>
      <c r="HOE255" s="247"/>
      <c r="HOF255" s="247"/>
      <c r="HOG255" s="247"/>
      <c r="HOH255" s="247"/>
      <c r="HOI255" s="247"/>
      <c r="HOJ255" s="247"/>
      <c r="HOK255" s="247"/>
      <c r="HOL255" s="247"/>
      <c r="HOM255" s="247"/>
      <c r="HON255" s="247"/>
      <c r="HOO255" s="247"/>
      <c r="HOP255" s="247"/>
      <c r="HOQ255" s="247"/>
      <c r="HOR255" s="247"/>
      <c r="HOS255" s="247"/>
      <c r="HOT255" s="247"/>
      <c r="HOU255" s="247"/>
      <c r="HOV255" s="247"/>
      <c r="HOW255" s="247"/>
      <c r="HOX255" s="247"/>
      <c r="HOY255" s="247"/>
      <c r="HOZ255" s="247"/>
      <c r="HPA255" s="247"/>
      <c r="HPB255" s="247"/>
      <c r="HPC255" s="247"/>
      <c r="HPD255" s="247"/>
      <c r="HPE255" s="247"/>
      <c r="HPF255" s="247"/>
      <c r="HPG255" s="247"/>
      <c r="HPH255" s="247"/>
      <c r="HPI255" s="247"/>
      <c r="HPJ255" s="247"/>
      <c r="HPK255" s="247"/>
      <c r="HPL255" s="247"/>
      <c r="HPM255" s="247"/>
      <c r="HPN255" s="247"/>
      <c r="HPO255" s="247"/>
      <c r="HPP255" s="247"/>
      <c r="HPQ255" s="247"/>
      <c r="HPR255" s="247"/>
      <c r="HPS255" s="247"/>
      <c r="HPT255" s="247"/>
      <c r="HPU255" s="247"/>
      <c r="HPV255" s="247"/>
      <c r="HPW255" s="247"/>
      <c r="HPX255" s="247"/>
      <c r="HPY255" s="247"/>
      <c r="HPZ255" s="247"/>
      <c r="HQA255" s="247"/>
      <c r="HQB255" s="247"/>
      <c r="HQC255" s="247"/>
      <c r="HQD255" s="247"/>
      <c r="HQE255" s="247"/>
      <c r="HQF255" s="247"/>
      <c r="HQG255" s="247"/>
      <c r="HQH255" s="247"/>
      <c r="HQI255" s="247"/>
      <c r="HQJ255" s="247"/>
      <c r="HQK255" s="247"/>
      <c r="HQL255" s="247"/>
      <c r="HQM255" s="247"/>
      <c r="HQN255" s="247"/>
      <c r="HQO255" s="247"/>
      <c r="HQP255" s="247"/>
      <c r="HQQ255" s="247"/>
      <c r="HQR255" s="247"/>
      <c r="HQS255" s="247"/>
      <c r="HQT255" s="247"/>
      <c r="HQU255" s="247"/>
      <c r="HQV255" s="247"/>
      <c r="HQW255" s="247"/>
      <c r="HQX255" s="247"/>
      <c r="HQY255" s="247"/>
      <c r="HQZ255" s="247"/>
      <c r="HRA255" s="247"/>
      <c r="HRB255" s="247"/>
      <c r="HRC255" s="247"/>
      <c r="HRD255" s="247"/>
      <c r="HRE255" s="247"/>
      <c r="HRF255" s="247"/>
      <c r="HRG255" s="247"/>
      <c r="HRH255" s="247"/>
      <c r="HRI255" s="247"/>
      <c r="HRJ255" s="247"/>
      <c r="HRK255" s="247"/>
      <c r="HRL255" s="247"/>
      <c r="HRM255" s="247"/>
      <c r="HRN255" s="247"/>
      <c r="HRO255" s="247"/>
      <c r="HRP255" s="247"/>
      <c r="HRQ255" s="247"/>
      <c r="HRR255" s="247"/>
      <c r="HRS255" s="247"/>
      <c r="HRT255" s="247"/>
      <c r="HRU255" s="247"/>
      <c r="HRV255" s="247"/>
      <c r="HRW255" s="247"/>
      <c r="HRX255" s="247"/>
      <c r="HRY255" s="247"/>
      <c r="HRZ255" s="247"/>
      <c r="HSA255" s="247"/>
      <c r="HSB255" s="247"/>
      <c r="HSC255" s="247"/>
      <c r="HSD255" s="247"/>
      <c r="HSE255" s="247"/>
      <c r="HSF255" s="247"/>
      <c r="HSG255" s="247"/>
      <c r="HSH255" s="247"/>
      <c r="HSI255" s="247"/>
      <c r="HSJ255" s="247"/>
      <c r="HSK255" s="247"/>
      <c r="HSL255" s="247"/>
      <c r="HSM255" s="247"/>
      <c r="HSN255" s="247"/>
      <c r="HSO255" s="247"/>
      <c r="HSP255" s="247"/>
      <c r="HSQ255" s="247"/>
      <c r="HSR255" s="247"/>
      <c r="HSS255" s="247"/>
      <c r="HST255" s="247"/>
      <c r="HSU255" s="247"/>
      <c r="HSV255" s="247"/>
      <c r="HSW255" s="247"/>
      <c r="HSX255" s="247"/>
      <c r="HSY255" s="247"/>
      <c r="HSZ255" s="247"/>
      <c r="HTA255" s="247"/>
      <c r="HTB255" s="247"/>
      <c r="HTC255" s="247"/>
      <c r="HTD255" s="247"/>
      <c r="HTE255" s="247"/>
      <c r="HTF255" s="247"/>
      <c r="HTG255" s="247"/>
      <c r="HTH255" s="247"/>
      <c r="HTI255" s="247"/>
      <c r="HTJ255" s="247"/>
      <c r="HTK255" s="247"/>
      <c r="HTL255" s="247"/>
      <c r="HTM255" s="247"/>
      <c r="HTN255" s="247"/>
      <c r="HTO255" s="247"/>
      <c r="HTP255" s="247"/>
      <c r="HTQ255" s="247"/>
      <c r="HTR255" s="247"/>
      <c r="HTS255" s="247"/>
      <c r="HTT255" s="247"/>
      <c r="HTU255" s="247"/>
      <c r="HTV255" s="247"/>
      <c r="HTW255" s="247"/>
      <c r="HTX255" s="247"/>
      <c r="HTY255" s="247"/>
      <c r="HTZ255" s="247"/>
      <c r="HUA255" s="247"/>
      <c r="HUB255" s="247"/>
      <c r="HUC255" s="247"/>
      <c r="HUD255" s="247"/>
      <c r="HUE255" s="247"/>
      <c r="HUF255" s="247"/>
      <c r="HUG255" s="247"/>
      <c r="HUH255" s="247"/>
      <c r="HUI255" s="247"/>
      <c r="HUJ255" s="247"/>
      <c r="HUK255" s="247"/>
      <c r="HUL255" s="247"/>
      <c r="HUM255" s="247"/>
      <c r="HUN255" s="247"/>
      <c r="HUO255" s="247"/>
      <c r="HUP255" s="247"/>
      <c r="HUQ255" s="247"/>
      <c r="HUR255" s="247"/>
      <c r="HUS255" s="247"/>
      <c r="HUT255" s="247"/>
      <c r="HUU255" s="247"/>
      <c r="HUV255" s="247"/>
      <c r="HUW255" s="247"/>
      <c r="HUX255" s="247"/>
      <c r="HUY255" s="247"/>
      <c r="HUZ255" s="247"/>
      <c r="HVA255" s="247"/>
      <c r="HVB255" s="247"/>
      <c r="HVC255" s="247"/>
      <c r="HVD255" s="247"/>
      <c r="HVE255" s="247"/>
      <c r="HVF255" s="247"/>
      <c r="HVG255" s="247"/>
      <c r="HVH255" s="247"/>
      <c r="HVI255" s="247"/>
      <c r="HVJ255" s="247"/>
      <c r="HVK255" s="247"/>
      <c r="HVL255" s="247"/>
      <c r="HVM255" s="247"/>
      <c r="HVN255" s="247"/>
      <c r="HVO255" s="247"/>
      <c r="HVP255" s="247"/>
      <c r="HVQ255" s="247"/>
      <c r="HVR255" s="247"/>
      <c r="HVS255" s="247"/>
      <c r="HVT255" s="247"/>
      <c r="HVU255" s="247"/>
      <c r="HVV255" s="247"/>
      <c r="HVW255" s="247"/>
      <c r="HVX255" s="247"/>
      <c r="HVY255" s="247"/>
      <c r="HVZ255" s="247"/>
      <c r="HWA255" s="247"/>
      <c r="HWB255" s="247"/>
      <c r="HWC255" s="247"/>
      <c r="HWD255" s="247"/>
      <c r="HWE255" s="247"/>
      <c r="HWF255" s="247"/>
      <c r="HWG255" s="247"/>
      <c r="HWH255" s="247"/>
      <c r="HWI255" s="247"/>
      <c r="HWJ255" s="247"/>
      <c r="HWK255" s="247"/>
      <c r="HWL255" s="247"/>
      <c r="HWM255" s="247"/>
      <c r="HWN255" s="247"/>
      <c r="HWO255" s="247"/>
      <c r="HWP255" s="247"/>
      <c r="HWQ255" s="247"/>
      <c r="HWR255" s="247"/>
      <c r="HWS255" s="247"/>
      <c r="HWT255" s="247"/>
      <c r="HWU255" s="247"/>
      <c r="HWV255" s="247"/>
      <c r="HWW255" s="247"/>
      <c r="HWX255" s="247"/>
      <c r="HWY255" s="247"/>
      <c r="HWZ255" s="247"/>
      <c r="HXA255" s="247"/>
      <c r="HXB255" s="247"/>
      <c r="HXC255" s="247"/>
      <c r="HXD255" s="247"/>
      <c r="HXE255" s="247"/>
      <c r="HXF255" s="247"/>
      <c r="HXG255" s="247"/>
      <c r="HXH255" s="247"/>
      <c r="HXI255" s="247"/>
      <c r="HXJ255" s="247"/>
      <c r="HXK255" s="247"/>
      <c r="HXL255" s="247"/>
      <c r="HXM255" s="247"/>
      <c r="HXN255" s="247"/>
      <c r="HXO255" s="247"/>
      <c r="HXP255" s="247"/>
      <c r="HXQ255" s="247"/>
      <c r="HXR255" s="247"/>
      <c r="HXS255" s="247"/>
      <c r="HXT255" s="247"/>
      <c r="HXU255" s="247"/>
      <c r="HXV255" s="247"/>
      <c r="HXW255" s="247"/>
      <c r="HXX255" s="247"/>
      <c r="HXY255" s="247"/>
      <c r="HXZ255" s="247"/>
      <c r="HYA255" s="247"/>
      <c r="HYB255" s="247"/>
      <c r="HYC255" s="247"/>
      <c r="HYD255" s="247"/>
      <c r="HYE255" s="247"/>
      <c r="HYF255" s="247"/>
      <c r="HYG255" s="247"/>
      <c r="HYH255" s="247"/>
      <c r="HYI255" s="247"/>
      <c r="HYJ255" s="247"/>
      <c r="HYK255" s="247"/>
      <c r="HYL255" s="247"/>
      <c r="HYM255" s="247"/>
      <c r="HYN255" s="247"/>
      <c r="HYO255" s="247"/>
      <c r="HYP255" s="247"/>
      <c r="HYQ255" s="247"/>
      <c r="HYR255" s="247"/>
      <c r="HYS255" s="247"/>
      <c r="HYT255" s="247"/>
      <c r="HYU255" s="247"/>
      <c r="HYV255" s="247"/>
      <c r="HYW255" s="247"/>
      <c r="HYX255" s="247"/>
      <c r="HYY255" s="247"/>
      <c r="HYZ255" s="247"/>
      <c r="HZA255" s="247"/>
      <c r="HZB255" s="247"/>
      <c r="HZC255" s="247"/>
      <c r="HZD255" s="247"/>
      <c r="HZE255" s="247"/>
      <c r="HZF255" s="247"/>
      <c r="HZG255" s="247"/>
      <c r="HZH255" s="247"/>
      <c r="HZI255" s="247"/>
      <c r="HZJ255" s="247"/>
      <c r="HZK255" s="247"/>
      <c r="HZL255" s="247"/>
      <c r="HZM255" s="247"/>
      <c r="HZN255" s="247"/>
      <c r="HZO255" s="247"/>
      <c r="HZP255" s="247"/>
      <c r="HZQ255" s="247"/>
      <c r="HZR255" s="247"/>
      <c r="HZS255" s="247"/>
      <c r="HZT255" s="247"/>
      <c r="HZU255" s="247"/>
      <c r="HZV255" s="247"/>
      <c r="HZW255" s="247"/>
      <c r="HZX255" s="247"/>
      <c r="HZY255" s="247"/>
      <c r="HZZ255" s="247"/>
      <c r="IAA255" s="247"/>
      <c r="IAB255" s="247"/>
      <c r="IAC255" s="247"/>
      <c r="IAD255" s="247"/>
      <c r="IAE255" s="247"/>
      <c r="IAF255" s="247"/>
      <c r="IAG255" s="247"/>
      <c r="IAH255" s="247"/>
      <c r="IAI255" s="247"/>
      <c r="IAJ255" s="247"/>
      <c r="IAK255" s="247"/>
      <c r="IAL255" s="247"/>
      <c r="IAM255" s="247"/>
      <c r="IAN255" s="247"/>
      <c r="IAO255" s="247"/>
      <c r="IAP255" s="247"/>
      <c r="IAQ255" s="247"/>
      <c r="IAR255" s="247"/>
      <c r="IAS255" s="247"/>
      <c r="IAT255" s="247"/>
      <c r="IAU255" s="247"/>
      <c r="IAV255" s="247"/>
      <c r="IAW255" s="247"/>
      <c r="IAX255" s="247"/>
      <c r="IAY255" s="247"/>
      <c r="IAZ255" s="247"/>
      <c r="IBA255" s="247"/>
      <c r="IBB255" s="247"/>
      <c r="IBC255" s="247"/>
      <c r="IBD255" s="247"/>
      <c r="IBE255" s="247"/>
      <c r="IBF255" s="247"/>
      <c r="IBG255" s="247"/>
      <c r="IBH255" s="247"/>
      <c r="IBI255" s="247"/>
      <c r="IBJ255" s="247"/>
      <c r="IBK255" s="247"/>
      <c r="IBL255" s="247"/>
      <c r="IBM255" s="247"/>
      <c r="IBN255" s="247"/>
      <c r="IBO255" s="247"/>
      <c r="IBP255" s="247"/>
      <c r="IBQ255" s="247"/>
      <c r="IBR255" s="247"/>
      <c r="IBS255" s="247"/>
      <c r="IBT255" s="247"/>
      <c r="IBU255" s="247"/>
      <c r="IBV255" s="247"/>
      <c r="IBW255" s="247"/>
      <c r="IBX255" s="247"/>
      <c r="IBY255" s="247"/>
      <c r="IBZ255" s="247"/>
      <c r="ICA255" s="247"/>
      <c r="ICB255" s="247"/>
      <c r="ICC255" s="247"/>
      <c r="ICD255" s="247"/>
      <c r="ICE255" s="247"/>
      <c r="ICF255" s="247"/>
      <c r="ICG255" s="247"/>
      <c r="ICH255" s="247"/>
      <c r="ICI255" s="247"/>
      <c r="ICJ255" s="247"/>
      <c r="ICK255" s="247"/>
      <c r="ICL255" s="247"/>
      <c r="ICM255" s="247"/>
      <c r="ICN255" s="247"/>
      <c r="ICO255" s="247"/>
      <c r="ICP255" s="247"/>
      <c r="ICQ255" s="247"/>
      <c r="ICR255" s="247"/>
      <c r="ICS255" s="247"/>
      <c r="ICT255" s="247"/>
      <c r="ICU255" s="247"/>
      <c r="ICV255" s="247"/>
      <c r="ICW255" s="247"/>
      <c r="ICX255" s="247"/>
      <c r="ICY255" s="247"/>
      <c r="ICZ255" s="247"/>
      <c r="IDA255" s="247"/>
      <c r="IDB255" s="247"/>
      <c r="IDC255" s="247"/>
      <c r="IDD255" s="247"/>
      <c r="IDE255" s="247"/>
      <c r="IDF255" s="247"/>
      <c r="IDG255" s="247"/>
      <c r="IDH255" s="247"/>
      <c r="IDI255" s="247"/>
      <c r="IDJ255" s="247"/>
      <c r="IDK255" s="247"/>
      <c r="IDL255" s="247"/>
      <c r="IDM255" s="247"/>
      <c r="IDN255" s="247"/>
      <c r="IDO255" s="247"/>
      <c r="IDP255" s="247"/>
      <c r="IDQ255" s="247"/>
      <c r="IDR255" s="247"/>
      <c r="IDS255" s="247"/>
      <c r="IDT255" s="247"/>
      <c r="IDU255" s="247"/>
      <c r="IDV255" s="247"/>
      <c r="IDW255" s="247"/>
      <c r="IDX255" s="247"/>
      <c r="IDY255" s="247"/>
      <c r="IDZ255" s="247"/>
      <c r="IEA255" s="247"/>
      <c r="IEB255" s="247"/>
      <c r="IEC255" s="247"/>
      <c r="IED255" s="247"/>
      <c r="IEE255" s="247"/>
      <c r="IEF255" s="247"/>
      <c r="IEG255" s="247"/>
      <c r="IEH255" s="247"/>
      <c r="IEI255" s="247"/>
      <c r="IEJ255" s="247"/>
      <c r="IEK255" s="247"/>
      <c r="IEL255" s="247"/>
      <c r="IEM255" s="247"/>
      <c r="IEN255" s="247"/>
      <c r="IEO255" s="247"/>
      <c r="IEP255" s="247"/>
      <c r="IEQ255" s="247"/>
      <c r="IER255" s="247"/>
      <c r="IES255" s="247"/>
      <c r="IET255" s="247"/>
      <c r="IEU255" s="247"/>
      <c r="IEV255" s="247"/>
      <c r="IEW255" s="247"/>
      <c r="IEX255" s="247"/>
      <c r="IEY255" s="247"/>
      <c r="IEZ255" s="247"/>
      <c r="IFA255" s="247"/>
      <c r="IFB255" s="247"/>
      <c r="IFC255" s="247"/>
      <c r="IFD255" s="247"/>
      <c r="IFE255" s="247"/>
      <c r="IFF255" s="247"/>
      <c r="IFG255" s="247"/>
      <c r="IFH255" s="247"/>
      <c r="IFI255" s="247"/>
      <c r="IFJ255" s="247"/>
      <c r="IFK255" s="247"/>
      <c r="IFL255" s="247"/>
      <c r="IFM255" s="247"/>
      <c r="IFN255" s="247"/>
      <c r="IFO255" s="247"/>
      <c r="IFP255" s="247"/>
      <c r="IFQ255" s="247"/>
      <c r="IFR255" s="247"/>
      <c r="IFS255" s="247"/>
      <c r="IFT255" s="247"/>
      <c r="IFU255" s="247"/>
      <c r="IFV255" s="247"/>
      <c r="IFW255" s="247"/>
      <c r="IFX255" s="247"/>
      <c r="IFY255" s="247"/>
      <c r="IFZ255" s="247"/>
      <c r="IGA255" s="247"/>
      <c r="IGB255" s="247"/>
      <c r="IGC255" s="247"/>
      <c r="IGD255" s="247"/>
      <c r="IGE255" s="247"/>
      <c r="IGF255" s="247"/>
      <c r="IGG255" s="247"/>
      <c r="IGH255" s="247"/>
      <c r="IGI255" s="247"/>
      <c r="IGJ255" s="247"/>
      <c r="IGK255" s="247"/>
      <c r="IGL255" s="247"/>
      <c r="IGM255" s="247"/>
      <c r="IGN255" s="247"/>
      <c r="IGO255" s="247"/>
      <c r="IGP255" s="247"/>
      <c r="IGQ255" s="247"/>
      <c r="IGR255" s="247"/>
      <c r="IGS255" s="247"/>
      <c r="IGT255" s="247"/>
      <c r="IGU255" s="247"/>
      <c r="IGV255" s="247"/>
      <c r="IGW255" s="247"/>
      <c r="IGX255" s="247"/>
      <c r="IGY255" s="247"/>
      <c r="IGZ255" s="247"/>
      <c r="IHA255" s="247"/>
      <c r="IHB255" s="247"/>
      <c r="IHC255" s="247"/>
      <c r="IHD255" s="247"/>
      <c r="IHE255" s="247"/>
      <c r="IHF255" s="247"/>
      <c r="IHG255" s="247"/>
      <c r="IHH255" s="247"/>
      <c r="IHI255" s="247"/>
      <c r="IHJ255" s="247"/>
      <c r="IHK255" s="247"/>
      <c r="IHL255" s="247"/>
      <c r="IHM255" s="247"/>
      <c r="IHN255" s="247"/>
      <c r="IHO255" s="247"/>
      <c r="IHP255" s="247"/>
      <c r="IHQ255" s="247"/>
      <c r="IHR255" s="247"/>
      <c r="IHS255" s="247"/>
      <c r="IHT255" s="247"/>
      <c r="IHU255" s="247"/>
      <c r="IHV255" s="247"/>
      <c r="IHW255" s="247"/>
      <c r="IHX255" s="247"/>
      <c r="IHY255" s="247"/>
      <c r="IHZ255" s="247"/>
      <c r="IIA255" s="247"/>
      <c r="IIB255" s="247"/>
      <c r="IIC255" s="247"/>
      <c r="IID255" s="247"/>
      <c r="IIE255" s="247"/>
      <c r="IIF255" s="247"/>
      <c r="IIG255" s="247"/>
      <c r="IIH255" s="247"/>
      <c r="III255" s="247"/>
      <c r="IIJ255" s="247"/>
      <c r="IIK255" s="247"/>
      <c r="IIL255" s="247"/>
      <c r="IIM255" s="247"/>
      <c r="IIN255" s="247"/>
      <c r="IIO255" s="247"/>
      <c r="IIP255" s="247"/>
      <c r="IIQ255" s="247"/>
      <c r="IIR255" s="247"/>
      <c r="IIS255" s="247"/>
      <c r="IIT255" s="247"/>
      <c r="IIU255" s="247"/>
      <c r="IIV255" s="247"/>
      <c r="IIW255" s="247"/>
      <c r="IIX255" s="247"/>
      <c r="IIY255" s="247"/>
      <c r="IIZ255" s="247"/>
      <c r="IJA255" s="247"/>
      <c r="IJB255" s="247"/>
      <c r="IJC255" s="247"/>
      <c r="IJD255" s="247"/>
      <c r="IJE255" s="247"/>
      <c r="IJF255" s="247"/>
      <c r="IJG255" s="247"/>
      <c r="IJH255" s="247"/>
      <c r="IJI255" s="247"/>
      <c r="IJJ255" s="247"/>
      <c r="IJK255" s="247"/>
      <c r="IJL255" s="247"/>
      <c r="IJM255" s="247"/>
      <c r="IJN255" s="247"/>
      <c r="IJO255" s="247"/>
      <c r="IJP255" s="247"/>
      <c r="IJQ255" s="247"/>
      <c r="IJR255" s="247"/>
      <c r="IJS255" s="247"/>
      <c r="IJT255" s="247"/>
      <c r="IJU255" s="247"/>
      <c r="IJV255" s="247"/>
      <c r="IJW255" s="247"/>
      <c r="IJX255" s="247"/>
      <c r="IJY255" s="247"/>
      <c r="IJZ255" s="247"/>
      <c r="IKA255" s="247"/>
      <c r="IKB255" s="247"/>
      <c r="IKC255" s="247"/>
      <c r="IKD255" s="247"/>
      <c r="IKE255" s="247"/>
      <c r="IKF255" s="247"/>
      <c r="IKG255" s="247"/>
      <c r="IKH255" s="247"/>
      <c r="IKI255" s="247"/>
      <c r="IKJ255" s="247"/>
      <c r="IKK255" s="247"/>
      <c r="IKL255" s="247"/>
      <c r="IKM255" s="247"/>
      <c r="IKN255" s="247"/>
      <c r="IKO255" s="247"/>
      <c r="IKP255" s="247"/>
      <c r="IKQ255" s="247"/>
      <c r="IKR255" s="247"/>
      <c r="IKS255" s="247"/>
      <c r="IKT255" s="247"/>
      <c r="IKU255" s="247"/>
      <c r="IKV255" s="247"/>
      <c r="IKW255" s="247"/>
      <c r="IKX255" s="247"/>
      <c r="IKY255" s="247"/>
      <c r="IKZ255" s="247"/>
      <c r="ILA255" s="247"/>
      <c r="ILB255" s="247"/>
      <c r="ILC255" s="247"/>
      <c r="ILD255" s="247"/>
      <c r="ILE255" s="247"/>
      <c r="ILF255" s="247"/>
      <c r="ILG255" s="247"/>
      <c r="ILH255" s="247"/>
      <c r="ILI255" s="247"/>
      <c r="ILJ255" s="247"/>
      <c r="ILK255" s="247"/>
      <c r="ILL255" s="247"/>
      <c r="ILM255" s="247"/>
      <c r="ILN255" s="247"/>
      <c r="ILO255" s="247"/>
      <c r="ILP255" s="247"/>
      <c r="ILQ255" s="247"/>
      <c r="ILR255" s="247"/>
      <c r="ILS255" s="247"/>
      <c r="ILT255" s="247"/>
      <c r="ILU255" s="247"/>
      <c r="ILV255" s="247"/>
      <c r="ILW255" s="247"/>
      <c r="ILX255" s="247"/>
      <c r="ILY255" s="247"/>
      <c r="ILZ255" s="247"/>
      <c r="IMA255" s="247"/>
      <c r="IMB255" s="247"/>
      <c r="IMC255" s="247"/>
      <c r="IMD255" s="247"/>
      <c r="IME255" s="247"/>
      <c r="IMF255" s="247"/>
      <c r="IMG255" s="247"/>
      <c r="IMH255" s="247"/>
      <c r="IMI255" s="247"/>
      <c r="IMJ255" s="247"/>
      <c r="IMK255" s="247"/>
      <c r="IML255" s="247"/>
      <c r="IMM255" s="247"/>
      <c r="IMN255" s="247"/>
      <c r="IMO255" s="247"/>
      <c r="IMP255" s="247"/>
      <c r="IMQ255" s="247"/>
      <c r="IMR255" s="247"/>
      <c r="IMS255" s="247"/>
      <c r="IMT255" s="247"/>
      <c r="IMU255" s="247"/>
      <c r="IMV255" s="247"/>
      <c r="IMW255" s="247"/>
      <c r="IMX255" s="247"/>
      <c r="IMY255" s="247"/>
      <c r="IMZ255" s="247"/>
      <c r="INA255" s="247"/>
      <c r="INB255" s="247"/>
      <c r="INC255" s="247"/>
      <c r="IND255" s="247"/>
      <c r="INE255" s="247"/>
      <c r="INF255" s="247"/>
      <c r="ING255" s="247"/>
      <c r="INH255" s="247"/>
      <c r="INI255" s="247"/>
      <c r="INJ255" s="247"/>
      <c r="INK255" s="247"/>
      <c r="INL255" s="247"/>
      <c r="INM255" s="247"/>
      <c r="INN255" s="247"/>
      <c r="INO255" s="247"/>
      <c r="INP255" s="247"/>
      <c r="INQ255" s="247"/>
      <c r="INR255" s="247"/>
      <c r="INS255" s="247"/>
      <c r="INT255" s="247"/>
      <c r="INU255" s="247"/>
      <c r="INV255" s="247"/>
      <c r="INW255" s="247"/>
      <c r="INX255" s="247"/>
      <c r="INY255" s="247"/>
      <c r="INZ255" s="247"/>
      <c r="IOA255" s="247"/>
      <c r="IOB255" s="247"/>
      <c r="IOC255" s="247"/>
      <c r="IOD255" s="247"/>
      <c r="IOE255" s="247"/>
      <c r="IOF255" s="247"/>
      <c r="IOG255" s="247"/>
      <c r="IOH255" s="247"/>
      <c r="IOI255" s="247"/>
      <c r="IOJ255" s="247"/>
      <c r="IOK255" s="247"/>
      <c r="IOL255" s="247"/>
      <c r="IOM255" s="247"/>
      <c r="ION255" s="247"/>
      <c r="IOO255" s="247"/>
      <c r="IOP255" s="247"/>
      <c r="IOQ255" s="247"/>
      <c r="IOR255" s="247"/>
      <c r="IOS255" s="247"/>
      <c r="IOT255" s="247"/>
      <c r="IOU255" s="247"/>
      <c r="IOV255" s="247"/>
      <c r="IOW255" s="247"/>
      <c r="IOX255" s="247"/>
      <c r="IOY255" s="247"/>
      <c r="IOZ255" s="247"/>
      <c r="IPA255" s="247"/>
      <c r="IPB255" s="247"/>
      <c r="IPC255" s="247"/>
      <c r="IPD255" s="247"/>
      <c r="IPE255" s="247"/>
      <c r="IPF255" s="247"/>
      <c r="IPG255" s="247"/>
      <c r="IPH255" s="247"/>
      <c r="IPI255" s="247"/>
      <c r="IPJ255" s="247"/>
      <c r="IPK255" s="247"/>
      <c r="IPL255" s="247"/>
      <c r="IPM255" s="247"/>
      <c r="IPN255" s="247"/>
      <c r="IPO255" s="247"/>
      <c r="IPP255" s="247"/>
      <c r="IPQ255" s="247"/>
      <c r="IPR255" s="247"/>
      <c r="IPS255" s="247"/>
      <c r="IPT255" s="247"/>
      <c r="IPU255" s="247"/>
      <c r="IPV255" s="247"/>
      <c r="IPW255" s="247"/>
      <c r="IPX255" s="247"/>
      <c r="IPY255" s="247"/>
      <c r="IPZ255" s="247"/>
      <c r="IQA255" s="247"/>
      <c r="IQB255" s="247"/>
      <c r="IQC255" s="247"/>
      <c r="IQD255" s="247"/>
      <c r="IQE255" s="247"/>
      <c r="IQF255" s="247"/>
      <c r="IQG255" s="247"/>
      <c r="IQH255" s="247"/>
      <c r="IQI255" s="247"/>
      <c r="IQJ255" s="247"/>
      <c r="IQK255" s="247"/>
      <c r="IQL255" s="247"/>
      <c r="IQM255" s="247"/>
      <c r="IQN255" s="247"/>
      <c r="IQO255" s="247"/>
      <c r="IQP255" s="247"/>
      <c r="IQQ255" s="247"/>
      <c r="IQR255" s="247"/>
      <c r="IQS255" s="247"/>
      <c r="IQT255" s="247"/>
      <c r="IQU255" s="247"/>
      <c r="IQV255" s="247"/>
      <c r="IQW255" s="247"/>
      <c r="IQX255" s="247"/>
      <c r="IQY255" s="247"/>
      <c r="IQZ255" s="247"/>
      <c r="IRA255" s="247"/>
      <c r="IRB255" s="247"/>
      <c r="IRC255" s="247"/>
      <c r="IRD255" s="247"/>
      <c r="IRE255" s="247"/>
      <c r="IRF255" s="247"/>
      <c r="IRG255" s="247"/>
      <c r="IRH255" s="247"/>
      <c r="IRI255" s="247"/>
      <c r="IRJ255" s="247"/>
      <c r="IRK255" s="247"/>
      <c r="IRL255" s="247"/>
      <c r="IRM255" s="247"/>
      <c r="IRN255" s="247"/>
      <c r="IRO255" s="247"/>
      <c r="IRP255" s="247"/>
      <c r="IRQ255" s="247"/>
      <c r="IRR255" s="247"/>
      <c r="IRS255" s="247"/>
      <c r="IRT255" s="247"/>
      <c r="IRU255" s="247"/>
      <c r="IRV255" s="247"/>
      <c r="IRW255" s="247"/>
      <c r="IRX255" s="247"/>
      <c r="IRY255" s="247"/>
      <c r="IRZ255" s="247"/>
      <c r="ISA255" s="247"/>
      <c r="ISB255" s="247"/>
      <c r="ISC255" s="247"/>
      <c r="ISD255" s="247"/>
      <c r="ISE255" s="247"/>
      <c r="ISF255" s="247"/>
      <c r="ISG255" s="247"/>
      <c r="ISH255" s="247"/>
      <c r="ISI255" s="247"/>
      <c r="ISJ255" s="247"/>
      <c r="ISK255" s="247"/>
      <c r="ISL255" s="247"/>
      <c r="ISM255" s="247"/>
      <c r="ISN255" s="247"/>
      <c r="ISO255" s="247"/>
      <c r="ISP255" s="247"/>
      <c r="ISQ255" s="247"/>
      <c r="ISR255" s="247"/>
      <c r="ISS255" s="247"/>
      <c r="IST255" s="247"/>
      <c r="ISU255" s="247"/>
      <c r="ISV255" s="247"/>
      <c r="ISW255" s="247"/>
      <c r="ISX255" s="247"/>
      <c r="ISY255" s="247"/>
      <c r="ISZ255" s="247"/>
      <c r="ITA255" s="247"/>
      <c r="ITB255" s="247"/>
      <c r="ITC255" s="247"/>
      <c r="ITD255" s="247"/>
      <c r="ITE255" s="247"/>
      <c r="ITF255" s="247"/>
      <c r="ITG255" s="247"/>
      <c r="ITH255" s="247"/>
      <c r="ITI255" s="247"/>
      <c r="ITJ255" s="247"/>
      <c r="ITK255" s="247"/>
      <c r="ITL255" s="247"/>
      <c r="ITM255" s="247"/>
      <c r="ITN255" s="247"/>
      <c r="ITO255" s="247"/>
      <c r="ITP255" s="247"/>
      <c r="ITQ255" s="247"/>
      <c r="ITR255" s="247"/>
      <c r="ITS255" s="247"/>
      <c r="ITT255" s="247"/>
      <c r="ITU255" s="247"/>
      <c r="ITV255" s="247"/>
      <c r="ITW255" s="247"/>
      <c r="ITX255" s="247"/>
      <c r="ITY255" s="247"/>
      <c r="ITZ255" s="247"/>
      <c r="IUA255" s="247"/>
      <c r="IUB255" s="247"/>
      <c r="IUC255" s="247"/>
      <c r="IUD255" s="247"/>
      <c r="IUE255" s="247"/>
      <c r="IUF255" s="247"/>
      <c r="IUG255" s="247"/>
      <c r="IUH255" s="247"/>
      <c r="IUI255" s="247"/>
      <c r="IUJ255" s="247"/>
      <c r="IUK255" s="247"/>
      <c r="IUL255" s="247"/>
      <c r="IUM255" s="247"/>
      <c r="IUN255" s="247"/>
      <c r="IUO255" s="247"/>
      <c r="IUP255" s="247"/>
      <c r="IUQ255" s="247"/>
      <c r="IUR255" s="247"/>
      <c r="IUS255" s="247"/>
      <c r="IUT255" s="247"/>
      <c r="IUU255" s="247"/>
      <c r="IUV255" s="247"/>
      <c r="IUW255" s="247"/>
      <c r="IUX255" s="247"/>
      <c r="IUY255" s="247"/>
      <c r="IUZ255" s="247"/>
      <c r="IVA255" s="247"/>
      <c r="IVB255" s="247"/>
      <c r="IVC255" s="247"/>
      <c r="IVD255" s="247"/>
      <c r="IVE255" s="247"/>
      <c r="IVF255" s="247"/>
      <c r="IVG255" s="247"/>
      <c r="IVH255" s="247"/>
      <c r="IVI255" s="247"/>
      <c r="IVJ255" s="247"/>
      <c r="IVK255" s="247"/>
      <c r="IVL255" s="247"/>
      <c r="IVM255" s="247"/>
      <c r="IVN255" s="247"/>
      <c r="IVO255" s="247"/>
      <c r="IVP255" s="247"/>
      <c r="IVQ255" s="247"/>
      <c r="IVR255" s="247"/>
      <c r="IVS255" s="247"/>
      <c r="IVT255" s="247"/>
      <c r="IVU255" s="247"/>
      <c r="IVV255" s="247"/>
      <c r="IVW255" s="247"/>
      <c r="IVX255" s="247"/>
      <c r="IVY255" s="247"/>
      <c r="IVZ255" s="247"/>
      <c r="IWA255" s="247"/>
      <c r="IWB255" s="247"/>
      <c r="IWC255" s="247"/>
      <c r="IWD255" s="247"/>
      <c r="IWE255" s="247"/>
      <c r="IWF255" s="247"/>
      <c r="IWG255" s="247"/>
      <c r="IWH255" s="247"/>
      <c r="IWI255" s="247"/>
      <c r="IWJ255" s="247"/>
      <c r="IWK255" s="247"/>
      <c r="IWL255" s="247"/>
      <c r="IWM255" s="247"/>
      <c r="IWN255" s="247"/>
      <c r="IWO255" s="247"/>
      <c r="IWP255" s="247"/>
      <c r="IWQ255" s="247"/>
      <c r="IWR255" s="247"/>
      <c r="IWS255" s="247"/>
      <c r="IWT255" s="247"/>
      <c r="IWU255" s="247"/>
      <c r="IWV255" s="247"/>
      <c r="IWW255" s="247"/>
      <c r="IWX255" s="247"/>
      <c r="IWY255" s="247"/>
      <c r="IWZ255" s="247"/>
      <c r="IXA255" s="247"/>
      <c r="IXB255" s="247"/>
      <c r="IXC255" s="247"/>
      <c r="IXD255" s="247"/>
      <c r="IXE255" s="247"/>
      <c r="IXF255" s="247"/>
      <c r="IXG255" s="247"/>
      <c r="IXH255" s="247"/>
      <c r="IXI255" s="247"/>
      <c r="IXJ255" s="247"/>
      <c r="IXK255" s="247"/>
      <c r="IXL255" s="247"/>
      <c r="IXM255" s="247"/>
      <c r="IXN255" s="247"/>
      <c r="IXO255" s="247"/>
      <c r="IXP255" s="247"/>
      <c r="IXQ255" s="247"/>
      <c r="IXR255" s="247"/>
      <c r="IXS255" s="247"/>
      <c r="IXT255" s="247"/>
      <c r="IXU255" s="247"/>
      <c r="IXV255" s="247"/>
      <c r="IXW255" s="247"/>
      <c r="IXX255" s="247"/>
      <c r="IXY255" s="247"/>
      <c r="IXZ255" s="247"/>
      <c r="IYA255" s="247"/>
      <c r="IYB255" s="247"/>
      <c r="IYC255" s="247"/>
      <c r="IYD255" s="247"/>
      <c r="IYE255" s="247"/>
      <c r="IYF255" s="247"/>
      <c r="IYG255" s="247"/>
      <c r="IYH255" s="247"/>
      <c r="IYI255" s="247"/>
      <c r="IYJ255" s="247"/>
      <c r="IYK255" s="247"/>
      <c r="IYL255" s="247"/>
      <c r="IYM255" s="247"/>
      <c r="IYN255" s="247"/>
      <c r="IYO255" s="247"/>
      <c r="IYP255" s="247"/>
      <c r="IYQ255" s="247"/>
      <c r="IYR255" s="247"/>
      <c r="IYS255" s="247"/>
      <c r="IYT255" s="247"/>
      <c r="IYU255" s="247"/>
      <c r="IYV255" s="247"/>
      <c r="IYW255" s="247"/>
      <c r="IYX255" s="247"/>
      <c r="IYY255" s="247"/>
      <c r="IYZ255" s="247"/>
      <c r="IZA255" s="247"/>
      <c r="IZB255" s="247"/>
      <c r="IZC255" s="247"/>
      <c r="IZD255" s="247"/>
      <c r="IZE255" s="247"/>
      <c r="IZF255" s="247"/>
      <c r="IZG255" s="247"/>
      <c r="IZH255" s="247"/>
      <c r="IZI255" s="247"/>
      <c r="IZJ255" s="247"/>
      <c r="IZK255" s="247"/>
      <c r="IZL255" s="247"/>
      <c r="IZM255" s="247"/>
      <c r="IZN255" s="247"/>
      <c r="IZO255" s="247"/>
      <c r="IZP255" s="247"/>
      <c r="IZQ255" s="247"/>
      <c r="IZR255" s="247"/>
      <c r="IZS255" s="247"/>
      <c r="IZT255" s="247"/>
      <c r="IZU255" s="247"/>
      <c r="IZV255" s="247"/>
      <c r="IZW255" s="247"/>
      <c r="IZX255" s="247"/>
      <c r="IZY255" s="247"/>
      <c r="IZZ255" s="247"/>
      <c r="JAA255" s="247"/>
      <c r="JAB255" s="247"/>
      <c r="JAC255" s="247"/>
      <c r="JAD255" s="247"/>
      <c r="JAE255" s="247"/>
      <c r="JAF255" s="247"/>
      <c r="JAG255" s="247"/>
      <c r="JAH255" s="247"/>
      <c r="JAI255" s="247"/>
      <c r="JAJ255" s="247"/>
      <c r="JAK255" s="247"/>
      <c r="JAL255" s="247"/>
      <c r="JAM255" s="247"/>
      <c r="JAN255" s="247"/>
      <c r="JAO255" s="247"/>
      <c r="JAP255" s="247"/>
      <c r="JAQ255" s="247"/>
      <c r="JAR255" s="247"/>
      <c r="JAS255" s="247"/>
      <c r="JAT255" s="247"/>
      <c r="JAU255" s="247"/>
      <c r="JAV255" s="247"/>
      <c r="JAW255" s="247"/>
      <c r="JAX255" s="247"/>
      <c r="JAY255" s="247"/>
      <c r="JAZ255" s="247"/>
      <c r="JBA255" s="247"/>
      <c r="JBB255" s="247"/>
      <c r="JBC255" s="247"/>
      <c r="JBD255" s="247"/>
      <c r="JBE255" s="247"/>
      <c r="JBF255" s="247"/>
      <c r="JBG255" s="247"/>
      <c r="JBH255" s="247"/>
      <c r="JBI255" s="247"/>
      <c r="JBJ255" s="247"/>
      <c r="JBK255" s="247"/>
      <c r="JBL255" s="247"/>
      <c r="JBM255" s="247"/>
      <c r="JBN255" s="247"/>
      <c r="JBO255" s="247"/>
      <c r="JBP255" s="247"/>
      <c r="JBQ255" s="247"/>
      <c r="JBR255" s="247"/>
      <c r="JBS255" s="247"/>
      <c r="JBT255" s="247"/>
      <c r="JBU255" s="247"/>
      <c r="JBV255" s="247"/>
      <c r="JBW255" s="247"/>
      <c r="JBX255" s="247"/>
      <c r="JBY255" s="247"/>
      <c r="JBZ255" s="247"/>
      <c r="JCA255" s="247"/>
      <c r="JCB255" s="247"/>
      <c r="JCC255" s="247"/>
      <c r="JCD255" s="247"/>
      <c r="JCE255" s="247"/>
      <c r="JCF255" s="247"/>
      <c r="JCG255" s="247"/>
      <c r="JCH255" s="247"/>
      <c r="JCI255" s="247"/>
      <c r="JCJ255" s="247"/>
      <c r="JCK255" s="247"/>
      <c r="JCL255" s="247"/>
      <c r="JCM255" s="247"/>
      <c r="JCN255" s="247"/>
      <c r="JCO255" s="247"/>
      <c r="JCP255" s="247"/>
      <c r="JCQ255" s="247"/>
      <c r="JCR255" s="247"/>
      <c r="JCS255" s="247"/>
      <c r="JCT255" s="247"/>
      <c r="JCU255" s="247"/>
      <c r="JCV255" s="247"/>
      <c r="JCW255" s="247"/>
      <c r="JCX255" s="247"/>
      <c r="JCY255" s="247"/>
      <c r="JCZ255" s="247"/>
      <c r="JDA255" s="247"/>
      <c r="JDB255" s="247"/>
      <c r="JDC255" s="247"/>
      <c r="JDD255" s="247"/>
      <c r="JDE255" s="247"/>
      <c r="JDF255" s="247"/>
      <c r="JDG255" s="247"/>
      <c r="JDH255" s="247"/>
      <c r="JDI255" s="247"/>
      <c r="JDJ255" s="247"/>
      <c r="JDK255" s="247"/>
      <c r="JDL255" s="247"/>
      <c r="JDM255" s="247"/>
      <c r="JDN255" s="247"/>
      <c r="JDO255" s="247"/>
      <c r="JDP255" s="247"/>
      <c r="JDQ255" s="247"/>
      <c r="JDR255" s="247"/>
      <c r="JDS255" s="247"/>
      <c r="JDT255" s="247"/>
      <c r="JDU255" s="247"/>
      <c r="JDV255" s="247"/>
      <c r="JDW255" s="247"/>
      <c r="JDX255" s="247"/>
      <c r="JDY255" s="247"/>
      <c r="JDZ255" s="247"/>
      <c r="JEA255" s="247"/>
      <c r="JEB255" s="247"/>
      <c r="JEC255" s="247"/>
      <c r="JED255" s="247"/>
      <c r="JEE255" s="247"/>
      <c r="JEF255" s="247"/>
      <c r="JEG255" s="247"/>
      <c r="JEH255" s="247"/>
      <c r="JEI255" s="247"/>
      <c r="JEJ255" s="247"/>
      <c r="JEK255" s="247"/>
      <c r="JEL255" s="247"/>
      <c r="JEM255" s="247"/>
      <c r="JEN255" s="247"/>
      <c r="JEO255" s="247"/>
      <c r="JEP255" s="247"/>
      <c r="JEQ255" s="247"/>
      <c r="JER255" s="247"/>
      <c r="JES255" s="247"/>
      <c r="JET255" s="247"/>
      <c r="JEU255" s="247"/>
      <c r="JEV255" s="247"/>
      <c r="JEW255" s="247"/>
      <c r="JEX255" s="247"/>
      <c r="JEY255" s="247"/>
      <c r="JEZ255" s="247"/>
      <c r="JFA255" s="247"/>
      <c r="JFB255" s="247"/>
      <c r="JFC255" s="247"/>
      <c r="JFD255" s="247"/>
      <c r="JFE255" s="247"/>
      <c r="JFF255" s="247"/>
      <c r="JFG255" s="247"/>
      <c r="JFH255" s="247"/>
      <c r="JFI255" s="247"/>
      <c r="JFJ255" s="247"/>
      <c r="JFK255" s="247"/>
      <c r="JFL255" s="247"/>
      <c r="JFM255" s="247"/>
      <c r="JFN255" s="247"/>
      <c r="JFO255" s="247"/>
      <c r="JFP255" s="247"/>
      <c r="JFQ255" s="247"/>
      <c r="JFR255" s="247"/>
      <c r="JFS255" s="247"/>
      <c r="JFT255" s="247"/>
      <c r="JFU255" s="247"/>
      <c r="JFV255" s="247"/>
      <c r="JFW255" s="247"/>
      <c r="JFX255" s="247"/>
      <c r="JFY255" s="247"/>
      <c r="JFZ255" s="247"/>
      <c r="JGA255" s="247"/>
      <c r="JGB255" s="247"/>
      <c r="JGC255" s="247"/>
      <c r="JGD255" s="247"/>
      <c r="JGE255" s="247"/>
      <c r="JGF255" s="247"/>
      <c r="JGG255" s="247"/>
      <c r="JGH255" s="247"/>
      <c r="JGI255" s="247"/>
      <c r="JGJ255" s="247"/>
      <c r="JGK255" s="247"/>
      <c r="JGL255" s="247"/>
      <c r="JGM255" s="247"/>
      <c r="JGN255" s="247"/>
      <c r="JGO255" s="247"/>
      <c r="JGP255" s="247"/>
      <c r="JGQ255" s="247"/>
      <c r="JGR255" s="247"/>
      <c r="JGS255" s="247"/>
      <c r="JGT255" s="247"/>
      <c r="JGU255" s="247"/>
      <c r="JGV255" s="247"/>
      <c r="JGW255" s="247"/>
      <c r="JGX255" s="247"/>
      <c r="JGY255" s="247"/>
      <c r="JGZ255" s="247"/>
      <c r="JHA255" s="247"/>
      <c r="JHB255" s="247"/>
      <c r="JHC255" s="247"/>
      <c r="JHD255" s="247"/>
      <c r="JHE255" s="247"/>
      <c r="JHF255" s="247"/>
      <c r="JHG255" s="247"/>
      <c r="JHH255" s="247"/>
      <c r="JHI255" s="247"/>
      <c r="JHJ255" s="247"/>
      <c r="JHK255" s="247"/>
      <c r="JHL255" s="247"/>
      <c r="JHM255" s="247"/>
      <c r="JHN255" s="247"/>
      <c r="JHO255" s="247"/>
      <c r="JHP255" s="247"/>
      <c r="JHQ255" s="247"/>
      <c r="JHR255" s="247"/>
      <c r="JHS255" s="247"/>
      <c r="JHT255" s="247"/>
      <c r="JHU255" s="247"/>
      <c r="JHV255" s="247"/>
      <c r="JHW255" s="247"/>
      <c r="JHX255" s="247"/>
      <c r="JHY255" s="247"/>
      <c r="JHZ255" s="247"/>
      <c r="JIA255" s="247"/>
      <c r="JIB255" s="247"/>
      <c r="JIC255" s="247"/>
      <c r="JID255" s="247"/>
      <c r="JIE255" s="247"/>
      <c r="JIF255" s="247"/>
      <c r="JIG255" s="247"/>
      <c r="JIH255" s="247"/>
      <c r="JII255" s="247"/>
      <c r="JIJ255" s="247"/>
      <c r="JIK255" s="247"/>
      <c r="JIL255" s="247"/>
      <c r="JIM255" s="247"/>
      <c r="JIN255" s="247"/>
      <c r="JIO255" s="247"/>
      <c r="JIP255" s="247"/>
      <c r="JIQ255" s="247"/>
      <c r="JIR255" s="247"/>
      <c r="JIS255" s="247"/>
      <c r="JIT255" s="247"/>
      <c r="JIU255" s="247"/>
      <c r="JIV255" s="247"/>
      <c r="JIW255" s="247"/>
      <c r="JIX255" s="247"/>
      <c r="JIY255" s="247"/>
      <c r="JIZ255" s="247"/>
      <c r="JJA255" s="247"/>
      <c r="JJB255" s="247"/>
      <c r="JJC255" s="247"/>
      <c r="JJD255" s="247"/>
      <c r="JJE255" s="247"/>
      <c r="JJF255" s="247"/>
      <c r="JJG255" s="247"/>
      <c r="JJH255" s="247"/>
      <c r="JJI255" s="247"/>
      <c r="JJJ255" s="247"/>
      <c r="JJK255" s="247"/>
      <c r="JJL255" s="247"/>
      <c r="JJM255" s="247"/>
      <c r="JJN255" s="247"/>
      <c r="JJO255" s="247"/>
      <c r="JJP255" s="247"/>
      <c r="JJQ255" s="247"/>
      <c r="JJR255" s="247"/>
      <c r="JJS255" s="247"/>
      <c r="JJT255" s="247"/>
      <c r="JJU255" s="247"/>
      <c r="JJV255" s="247"/>
      <c r="JJW255" s="247"/>
      <c r="JJX255" s="247"/>
      <c r="JJY255" s="247"/>
      <c r="JJZ255" s="247"/>
      <c r="JKA255" s="247"/>
      <c r="JKB255" s="247"/>
      <c r="JKC255" s="247"/>
      <c r="JKD255" s="247"/>
      <c r="JKE255" s="247"/>
      <c r="JKF255" s="247"/>
      <c r="JKG255" s="247"/>
      <c r="JKH255" s="247"/>
      <c r="JKI255" s="247"/>
      <c r="JKJ255" s="247"/>
      <c r="JKK255" s="247"/>
      <c r="JKL255" s="247"/>
      <c r="JKM255" s="247"/>
      <c r="JKN255" s="247"/>
      <c r="JKO255" s="247"/>
      <c r="JKP255" s="247"/>
      <c r="JKQ255" s="247"/>
      <c r="JKR255" s="247"/>
      <c r="JKS255" s="247"/>
      <c r="JKT255" s="247"/>
      <c r="JKU255" s="247"/>
      <c r="JKV255" s="247"/>
      <c r="JKW255" s="247"/>
      <c r="JKX255" s="247"/>
      <c r="JKY255" s="247"/>
      <c r="JKZ255" s="247"/>
      <c r="JLA255" s="247"/>
      <c r="JLB255" s="247"/>
      <c r="JLC255" s="247"/>
      <c r="JLD255" s="247"/>
      <c r="JLE255" s="247"/>
      <c r="JLF255" s="247"/>
      <c r="JLG255" s="247"/>
      <c r="JLH255" s="247"/>
      <c r="JLI255" s="247"/>
      <c r="JLJ255" s="247"/>
      <c r="JLK255" s="247"/>
      <c r="JLL255" s="247"/>
      <c r="JLM255" s="247"/>
      <c r="JLN255" s="247"/>
      <c r="JLO255" s="247"/>
      <c r="JLP255" s="247"/>
      <c r="JLQ255" s="247"/>
      <c r="JLR255" s="247"/>
      <c r="JLS255" s="247"/>
      <c r="JLT255" s="247"/>
      <c r="JLU255" s="247"/>
      <c r="JLV255" s="247"/>
      <c r="JLW255" s="247"/>
      <c r="JLX255" s="247"/>
      <c r="JLY255" s="247"/>
      <c r="JLZ255" s="247"/>
      <c r="JMA255" s="247"/>
      <c r="JMB255" s="247"/>
      <c r="JMC255" s="247"/>
      <c r="JMD255" s="247"/>
      <c r="JME255" s="247"/>
      <c r="JMF255" s="247"/>
      <c r="JMG255" s="247"/>
      <c r="JMH255" s="247"/>
      <c r="JMI255" s="247"/>
      <c r="JMJ255" s="247"/>
      <c r="JMK255" s="247"/>
      <c r="JML255" s="247"/>
      <c r="JMM255" s="247"/>
      <c r="JMN255" s="247"/>
      <c r="JMO255" s="247"/>
      <c r="JMP255" s="247"/>
      <c r="JMQ255" s="247"/>
      <c r="JMR255" s="247"/>
      <c r="JMS255" s="247"/>
      <c r="JMT255" s="247"/>
      <c r="JMU255" s="247"/>
      <c r="JMV255" s="247"/>
      <c r="JMW255" s="247"/>
      <c r="JMX255" s="247"/>
      <c r="JMY255" s="247"/>
      <c r="JMZ255" s="247"/>
      <c r="JNA255" s="247"/>
      <c r="JNB255" s="247"/>
      <c r="JNC255" s="247"/>
      <c r="JND255" s="247"/>
      <c r="JNE255" s="247"/>
      <c r="JNF255" s="247"/>
      <c r="JNG255" s="247"/>
      <c r="JNH255" s="247"/>
      <c r="JNI255" s="247"/>
      <c r="JNJ255" s="247"/>
      <c r="JNK255" s="247"/>
      <c r="JNL255" s="247"/>
      <c r="JNM255" s="247"/>
      <c r="JNN255" s="247"/>
      <c r="JNO255" s="247"/>
      <c r="JNP255" s="247"/>
      <c r="JNQ255" s="247"/>
      <c r="JNR255" s="247"/>
      <c r="JNS255" s="247"/>
      <c r="JNT255" s="247"/>
      <c r="JNU255" s="247"/>
      <c r="JNV255" s="247"/>
      <c r="JNW255" s="247"/>
      <c r="JNX255" s="247"/>
      <c r="JNY255" s="247"/>
      <c r="JNZ255" s="247"/>
      <c r="JOA255" s="247"/>
      <c r="JOB255" s="247"/>
      <c r="JOC255" s="247"/>
      <c r="JOD255" s="247"/>
      <c r="JOE255" s="247"/>
      <c r="JOF255" s="247"/>
      <c r="JOG255" s="247"/>
      <c r="JOH255" s="247"/>
      <c r="JOI255" s="247"/>
      <c r="JOJ255" s="247"/>
      <c r="JOK255" s="247"/>
      <c r="JOL255" s="247"/>
      <c r="JOM255" s="247"/>
      <c r="JON255" s="247"/>
      <c r="JOO255" s="247"/>
      <c r="JOP255" s="247"/>
      <c r="JOQ255" s="247"/>
      <c r="JOR255" s="247"/>
      <c r="JOS255" s="247"/>
      <c r="JOT255" s="247"/>
      <c r="JOU255" s="247"/>
      <c r="JOV255" s="247"/>
      <c r="JOW255" s="247"/>
      <c r="JOX255" s="247"/>
      <c r="JOY255" s="247"/>
      <c r="JOZ255" s="247"/>
      <c r="JPA255" s="247"/>
      <c r="JPB255" s="247"/>
      <c r="JPC255" s="247"/>
      <c r="JPD255" s="247"/>
      <c r="JPE255" s="247"/>
      <c r="JPF255" s="247"/>
      <c r="JPG255" s="247"/>
      <c r="JPH255" s="247"/>
      <c r="JPI255" s="247"/>
      <c r="JPJ255" s="247"/>
      <c r="JPK255" s="247"/>
      <c r="JPL255" s="247"/>
      <c r="JPM255" s="247"/>
      <c r="JPN255" s="247"/>
      <c r="JPO255" s="247"/>
      <c r="JPP255" s="247"/>
      <c r="JPQ255" s="247"/>
      <c r="JPR255" s="247"/>
      <c r="JPS255" s="247"/>
      <c r="JPT255" s="247"/>
      <c r="JPU255" s="247"/>
      <c r="JPV255" s="247"/>
      <c r="JPW255" s="247"/>
      <c r="JPX255" s="247"/>
      <c r="JPY255" s="247"/>
      <c r="JPZ255" s="247"/>
      <c r="JQA255" s="247"/>
      <c r="JQB255" s="247"/>
      <c r="JQC255" s="247"/>
      <c r="JQD255" s="247"/>
      <c r="JQE255" s="247"/>
      <c r="JQF255" s="247"/>
      <c r="JQG255" s="247"/>
      <c r="JQH255" s="247"/>
      <c r="JQI255" s="247"/>
      <c r="JQJ255" s="247"/>
      <c r="JQK255" s="247"/>
      <c r="JQL255" s="247"/>
      <c r="JQM255" s="247"/>
      <c r="JQN255" s="247"/>
      <c r="JQO255" s="247"/>
      <c r="JQP255" s="247"/>
      <c r="JQQ255" s="247"/>
      <c r="JQR255" s="247"/>
      <c r="JQS255" s="247"/>
      <c r="JQT255" s="247"/>
      <c r="JQU255" s="247"/>
      <c r="JQV255" s="247"/>
      <c r="JQW255" s="247"/>
      <c r="JQX255" s="247"/>
      <c r="JQY255" s="247"/>
      <c r="JQZ255" s="247"/>
      <c r="JRA255" s="247"/>
      <c r="JRB255" s="247"/>
      <c r="JRC255" s="247"/>
      <c r="JRD255" s="247"/>
      <c r="JRE255" s="247"/>
      <c r="JRF255" s="247"/>
      <c r="JRG255" s="247"/>
      <c r="JRH255" s="247"/>
      <c r="JRI255" s="247"/>
      <c r="JRJ255" s="247"/>
      <c r="JRK255" s="247"/>
      <c r="JRL255" s="247"/>
      <c r="JRM255" s="247"/>
      <c r="JRN255" s="247"/>
      <c r="JRO255" s="247"/>
      <c r="JRP255" s="247"/>
      <c r="JRQ255" s="247"/>
      <c r="JRR255" s="247"/>
      <c r="JRS255" s="247"/>
      <c r="JRT255" s="247"/>
      <c r="JRU255" s="247"/>
      <c r="JRV255" s="247"/>
      <c r="JRW255" s="247"/>
      <c r="JRX255" s="247"/>
      <c r="JRY255" s="247"/>
      <c r="JRZ255" s="247"/>
      <c r="JSA255" s="247"/>
      <c r="JSB255" s="247"/>
      <c r="JSC255" s="247"/>
      <c r="JSD255" s="247"/>
      <c r="JSE255" s="247"/>
      <c r="JSF255" s="247"/>
      <c r="JSG255" s="247"/>
      <c r="JSH255" s="247"/>
      <c r="JSI255" s="247"/>
      <c r="JSJ255" s="247"/>
      <c r="JSK255" s="247"/>
      <c r="JSL255" s="247"/>
      <c r="JSM255" s="247"/>
      <c r="JSN255" s="247"/>
      <c r="JSO255" s="247"/>
      <c r="JSP255" s="247"/>
      <c r="JSQ255" s="247"/>
      <c r="JSR255" s="247"/>
      <c r="JSS255" s="247"/>
      <c r="JST255" s="247"/>
      <c r="JSU255" s="247"/>
      <c r="JSV255" s="247"/>
      <c r="JSW255" s="247"/>
      <c r="JSX255" s="247"/>
      <c r="JSY255" s="247"/>
      <c r="JSZ255" s="247"/>
      <c r="JTA255" s="247"/>
      <c r="JTB255" s="247"/>
      <c r="JTC255" s="247"/>
      <c r="JTD255" s="247"/>
      <c r="JTE255" s="247"/>
      <c r="JTF255" s="247"/>
      <c r="JTG255" s="247"/>
      <c r="JTH255" s="247"/>
      <c r="JTI255" s="247"/>
      <c r="JTJ255" s="247"/>
      <c r="JTK255" s="247"/>
      <c r="JTL255" s="247"/>
      <c r="JTM255" s="247"/>
      <c r="JTN255" s="247"/>
      <c r="JTO255" s="247"/>
      <c r="JTP255" s="247"/>
      <c r="JTQ255" s="247"/>
      <c r="JTR255" s="247"/>
      <c r="JTS255" s="247"/>
      <c r="JTT255" s="247"/>
      <c r="JTU255" s="247"/>
      <c r="JTV255" s="247"/>
      <c r="JTW255" s="247"/>
      <c r="JTX255" s="247"/>
      <c r="JTY255" s="247"/>
      <c r="JTZ255" s="247"/>
      <c r="JUA255" s="247"/>
      <c r="JUB255" s="247"/>
      <c r="JUC255" s="247"/>
      <c r="JUD255" s="247"/>
      <c r="JUE255" s="247"/>
      <c r="JUF255" s="247"/>
      <c r="JUG255" s="247"/>
      <c r="JUH255" s="247"/>
      <c r="JUI255" s="247"/>
      <c r="JUJ255" s="247"/>
      <c r="JUK255" s="247"/>
      <c r="JUL255" s="247"/>
      <c r="JUM255" s="247"/>
      <c r="JUN255" s="247"/>
      <c r="JUO255" s="247"/>
      <c r="JUP255" s="247"/>
      <c r="JUQ255" s="247"/>
      <c r="JUR255" s="247"/>
      <c r="JUS255" s="247"/>
      <c r="JUT255" s="247"/>
      <c r="JUU255" s="247"/>
      <c r="JUV255" s="247"/>
      <c r="JUW255" s="247"/>
      <c r="JUX255" s="247"/>
      <c r="JUY255" s="247"/>
      <c r="JUZ255" s="247"/>
      <c r="JVA255" s="247"/>
      <c r="JVB255" s="247"/>
      <c r="JVC255" s="247"/>
      <c r="JVD255" s="247"/>
      <c r="JVE255" s="247"/>
      <c r="JVF255" s="247"/>
      <c r="JVG255" s="247"/>
      <c r="JVH255" s="247"/>
      <c r="JVI255" s="247"/>
      <c r="JVJ255" s="247"/>
      <c r="JVK255" s="247"/>
      <c r="JVL255" s="247"/>
      <c r="JVM255" s="247"/>
      <c r="JVN255" s="247"/>
      <c r="JVO255" s="247"/>
      <c r="JVP255" s="247"/>
      <c r="JVQ255" s="247"/>
      <c r="JVR255" s="247"/>
      <c r="JVS255" s="247"/>
      <c r="JVT255" s="247"/>
      <c r="JVU255" s="247"/>
      <c r="JVV255" s="247"/>
      <c r="JVW255" s="247"/>
      <c r="JVX255" s="247"/>
      <c r="JVY255" s="247"/>
      <c r="JVZ255" s="247"/>
      <c r="JWA255" s="247"/>
      <c r="JWB255" s="247"/>
      <c r="JWC255" s="247"/>
      <c r="JWD255" s="247"/>
      <c r="JWE255" s="247"/>
      <c r="JWF255" s="247"/>
      <c r="JWG255" s="247"/>
      <c r="JWH255" s="247"/>
      <c r="JWI255" s="247"/>
      <c r="JWJ255" s="247"/>
      <c r="JWK255" s="247"/>
      <c r="JWL255" s="247"/>
      <c r="JWM255" s="247"/>
      <c r="JWN255" s="247"/>
      <c r="JWO255" s="247"/>
      <c r="JWP255" s="247"/>
      <c r="JWQ255" s="247"/>
      <c r="JWR255" s="247"/>
      <c r="JWS255" s="247"/>
      <c r="JWT255" s="247"/>
      <c r="JWU255" s="247"/>
      <c r="JWV255" s="247"/>
      <c r="JWW255" s="247"/>
      <c r="JWX255" s="247"/>
      <c r="JWY255" s="247"/>
      <c r="JWZ255" s="247"/>
      <c r="JXA255" s="247"/>
      <c r="JXB255" s="247"/>
      <c r="JXC255" s="247"/>
      <c r="JXD255" s="247"/>
      <c r="JXE255" s="247"/>
      <c r="JXF255" s="247"/>
      <c r="JXG255" s="247"/>
      <c r="JXH255" s="247"/>
      <c r="JXI255" s="247"/>
      <c r="JXJ255" s="247"/>
      <c r="JXK255" s="247"/>
      <c r="JXL255" s="247"/>
      <c r="JXM255" s="247"/>
      <c r="JXN255" s="247"/>
      <c r="JXO255" s="247"/>
      <c r="JXP255" s="247"/>
      <c r="JXQ255" s="247"/>
      <c r="JXR255" s="247"/>
      <c r="JXS255" s="247"/>
      <c r="JXT255" s="247"/>
      <c r="JXU255" s="247"/>
      <c r="JXV255" s="247"/>
      <c r="JXW255" s="247"/>
      <c r="JXX255" s="247"/>
      <c r="JXY255" s="247"/>
      <c r="JXZ255" s="247"/>
      <c r="JYA255" s="247"/>
      <c r="JYB255" s="247"/>
      <c r="JYC255" s="247"/>
      <c r="JYD255" s="247"/>
      <c r="JYE255" s="247"/>
      <c r="JYF255" s="247"/>
      <c r="JYG255" s="247"/>
      <c r="JYH255" s="247"/>
      <c r="JYI255" s="247"/>
      <c r="JYJ255" s="247"/>
      <c r="JYK255" s="247"/>
      <c r="JYL255" s="247"/>
      <c r="JYM255" s="247"/>
      <c r="JYN255" s="247"/>
      <c r="JYO255" s="247"/>
      <c r="JYP255" s="247"/>
      <c r="JYQ255" s="247"/>
      <c r="JYR255" s="247"/>
      <c r="JYS255" s="247"/>
      <c r="JYT255" s="247"/>
      <c r="JYU255" s="247"/>
      <c r="JYV255" s="247"/>
      <c r="JYW255" s="247"/>
      <c r="JYX255" s="247"/>
      <c r="JYY255" s="247"/>
      <c r="JYZ255" s="247"/>
      <c r="JZA255" s="247"/>
      <c r="JZB255" s="247"/>
      <c r="JZC255" s="247"/>
      <c r="JZD255" s="247"/>
      <c r="JZE255" s="247"/>
      <c r="JZF255" s="247"/>
      <c r="JZG255" s="247"/>
      <c r="JZH255" s="247"/>
      <c r="JZI255" s="247"/>
      <c r="JZJ255" s="247"/>
      <c r="JZK255" s="247"/>
      <c r="JZL255" s="247"/>
      <c r="JZM255" s="247"/>
      <c r="JZN255" s="247"/>
      <c r="JZO255" s="247"/>
      <c r="JZP255" s="247"/>
      <c r="JZQ255" s="247"/>
      <c r="JZR255" s="247"/>
      <c r="JZS255" s="247"/>
      <c r="JZT255" s="247"/>
      <c r="JZU255" s="247"/>
      <c r="JZV255" s="247"/>
      <c r="JZW255" s="247"/>
      <c r="JZX255" s="247"/>
      <c r="JZY255" s="247"/>
      <c r="JZZ255" s="247"/>
      <c r="KAA255" s="247"/>
      <c r="KAB255" s="247"/>
      <c r="KAC255" s="247"/>
      <c r="KAD255" s="247"/>
      <c r="KAE255" s="247"/>
      <c r="KAF255" s="247"/>
      <c r="KAG255" s="247"/>
      <c r="KAH255" s="247"/>
      <c r="KAI255" s="247"/>
      <c r="KAJ255" s="247"/>
      <c r="KAK255" s="247"/>
      <c r="KAL255" s="247"/>
      <c r="KAM255" s="247"/>
      <c r="KAN255" s="247"/>
      <c r="KAO255" s="247"/>
      <c r="KAP255" s="247"/>
      <c r="KAQ255" s="247"/>
      <c r="KAR255" s="247"/>
      <c r="KAS255" s="247"/>
      <c r="KAT255" s="247"/>
      <c r="KAU255" s="247"/>
      <c r="KAV255" s="247"/>
      <c r="KAW255" s="247"/>
      <c r="KAX255" s="247"/>
      <c r="KAY255" s="247"/>
      <c r="KAZ255" s="247"/>
      <c r="KBA255" s="247"/>
      <c r="KBB255" s="247"/>
      <c r="KBC255" s="247"/>
      <c r="KBD255" s="247"/>
      <c r="KBE255" s="247"/>
      <c r="KBF255" s="247"/>
      <c r="KBG255" s="247"/>
      <c r="KBH255" s="247"/>
      <c r="KBI255" s="247"/>
      <c r="KBJ255" s="247"/>
      <c r="KBK255" s="247"/>
      <c r="KBL255" s="247"/>
      <c r="KBM255" s="247"/>
      <c r="KBN255" s="247"/>
      <c r="KBO255" s="247"/>
      <c r="KBP255" s="247"/>
      <c r="KBQ255" s="247"/>
      <c r="KBR255" s="247"/>
      <c r="KBS255" s="247"/>
      <c r="KBT255" s="247"/>
      <c r="KBU255" s="247"/>
      <c r="KBV255" s="247"/>
      <c r="KBW255" s="247"/>
      <c r="KBX255" s="247"/>
      <c r="KBY255" s="247"/>
      <c r="KBZ255" s="247"/>
      <c r="KCA255" s="247"/>
      <c r="KCB255" s="247"/>
      <c r="KCC255" s="247"/>
      <c r="KCD255" s="247"/>
      <c r="KCE255" s="247"/>
      <c r="KCF255" s="247"/>
      <c r="KCG255" s="247"/>
      <c r="KCH255" s="247"/>
      <c r="KCI255" s="247"/>
      <c r="KCJ255" s="247"/>
      <c r="KCK255" s="247"/>
      <c r="KCL255" s="247"/>
      <c r="KCM255" s="247"/>
      <c r="KCN255" s="247"/>
      <c r="KCO255" s="247"/>
      <c r="KCP255" s="247"/>
      <c r="KCQ255" s="247"/>
      <c r="KCR255" s="247"/>
      <c r="KCS255" s="247"/>
      <c r="KCT255" s="247"/>
      <c r="KCU255" s="247"/>
      <c r="KCV255" s="247"/>
      <c r="KCW255" s="247"/>
      <c r="KCX255" s="247"/>
      <c r="KCY255" s="247"/>
      <c r="KCZ255" s="247"/>
      <c r="KDA255" s="247"/>
      <c r="KDB255" s="247"/>
      <c r="KDC255" s="247"/>
      <c r="KDD255" s="247"/>
      <c r="KDE255" s="247"/>
      <c r="KDF255" s="247"/>
      <c r="KDG255" s="247"/>
      <c r="KDH255" s="247"/>
      <c r="KDI255" s="247"/>
      <c r="KDJ255" s="247"/>
      <c r="KDK255" s="247"/>
      <c r="KDL255" s="247"/>
      <c r="KDM255" s="247"/>
      <c r="KDN255" s="247"/>
      <c r="KDO255" s="247"/>
      <c r="KDP255" s="247"/>
      <c r="KDQ255" s="247"/>
      <c r="KDR255" s="247"/>
      <c r="KDS255" s="247"/>
      <c r="KDT255" s="247"/>
      <c r="KDU255" s="247"/>
      <c r="KDV255" s="247"/>
      <c r="KDW255" s="247"/>
      <c r="KDX255" s="247"/>
      <c r="KDY255" s="247"/>
      <c r="KDZ255" s="247"/>
      <c r="KEA255" s="247"/>
      <c r="KEB255" s="247"/>
      <c r="KEC255" s="247"/>
      <c r="KED255" s="247"/>
      <c r="KEE255" s="247"/>
      <c r="KEF255" s="247"/>
      <c r="KEG255" s="247"/>
      <c r="KEH255" s="247"/>
      <c r="KEI255" s="247"/>
      <c r="KEJ255" s="247"/>
      <c r="KEK255" s="247"/>
      <c r="KEL255" s="247"/>
      <c r="KEM255" s="247"/>
      <c r="KEN255" s="247"/>
      <c r="KEO255" s="247"/>
      <c r="KEP255" s="247"/>
      <c r="KEQ255" s="247"/>
      <c r="KER255" s="247"/>
      <c r="KES255" s="247"/>
      <c r="KET255" s="247"/>
      <c r="KEU255" s="247"/>
      <c r="KEV255" s="247"/>
      <c r="KEW255" s="247"/>
      <c r="KEX255" s="247"/>
      <c r="KEY255" s="247"/>
      <c r="KEZ255" s="247"/>
      <c r="KFA255" s="247"/>
      <c r="KFB255" s="247"/>
      <c r="KFC255" s="247"/>
      <c r="KFD255" s="247"/>
      <c r="KFE255" s="247"/>
      <c r="KFF255" s="247"/>
      <c r="KFG255" s="247"/>
      <c r="KFH255" s="247"/>
      <c r="KFI255" s="247"/>
      <c r="KFJ255" s="247"/>
      <c r="KFK255" s="247"/>
      <c r="KFL255" s="247"/>
      <c r="KFM255" s="247"/>
      <c r="KFN255" s="247"/>
      <c r="KFO255" s="247"/>
      <c r="KFP255" s="247"/>
      <c r="KFQ255" s="247"/>
      <c r="KFR255" s="247"/>
      <c r="KFS255" s="247"/>
      <c r="KFT255" s="247"/>
      <c r="KFU255" s="247"/>
      <c r="KFV255" s="247"/>
      <c r="KFW255" s="247"/>
      <c r="KFX255" s="247"/>
      <c r="KFY255" s="247"/>
      <c r="KFZ255" s="247"/>
      <c r="KGA255" s="247"/>
      <c r="KGB255" s="247"/>
      <c r="KGC255" s="247"/>
      <c r="KGD255" s="247"/>
      <c r="KGE255" s="247"/>
      <c r="KGF255" s="247"/>
      <c r="KGG255" s="247"/>
      <c r="KGH255" s="247"/>
      <c r="KGI255" s="247"/>
      <c r="KGJ255" s="247"/>
      <c r="KGK255" s="247"/>
      <c r="KGL255" s="247"/>
      <c r="KGM255" s="247"/>
      <c r="KGN255" s="247"/>
      <c r="KGO255" s="247"/>
      <c r="KGP255" s="247"/>
      <c r="KGQ255" s="247"/>
      <c r="KGR255" s="247"/>
      <c r="KGS255" s="247"/>
      <c r="KGT255" s="247"/>
      <c r="KGU255" s="247"/>
      <c r="KGV255" s="247"/>
      <c r="KGW255" s="247"/>
      <c r="KGX255" s="247"/>
      <c r="KGY255" s="247"/>
      <c r="KGZ255" s="247"/>
      <c r="KHA255" s="247"/>
      <c r="KHB255" s="247"/>
      <c r="KHC255" s="247"/>
      <c r="KHD255" s="247"/>
      <c r="KHE255" s="247"/>
      <c r="KHF255" s="247"/>
      <c r="KHG255" s="247"/>
      <c r="KHH255" s="247"/>
      <c r="KHI255" s="247"/>
      <c r="KHJ255" s="247"/>
      <c r="KHK255" s="247"/>
      <c r="KHL255" s="247"/>
      <c r="KHM255" s="247"/>
      <c r="KHN255" s="247"/>
      <c r="KHO255" s="247"/>
      <c r="KHP255" s="247"/>
      <c r="KHQ255" s="247"/>
      <c r="KHR255" s="247"/>
      <c r="KHS255" s="247"/>
      <c r="KHT255" s="247"/>
      <c r="KHU255" s="247"/>
      <c r="KHV255" s="247"/>
      <c r="KHW255" s="247"/>
      <c r="KHX255" s="247"/>
      <c r="KHY255" s="247"/>
      <c r="KHZ255" s="247"/>
      <c r="KIA255" s="247"/>
      <c r="KIB255" s="247"/>
      <c r="KIC255" s="247"/>
      <c r="KID255" s="247"/>
      <c r="KIE255" s="247"/>
      <c r="KIF255" s="247"/>
      <c r="KIG255" s="247"/>
      <c r="KIH255" s="247"/>
      <c r="KII255" s="247"/>
      <c r="KIJ255" s="247"/>
      <c r="KIK255" s="247"/>
      <c r="KIL255" s="247"/>
      <c r="KIM255" s="247"/>
      <c r="KIN255" s="247"/>
      <c r="KIO255" s="247"/>
      <c r="KIP255" s="247"/>
      <c r="KIQ255" s="247"/>
      <c r="KIR255" s="247"/>
      <c r="KIS255" s="247"/>
      <c r="KIT255" s="247"/>
      <c r="KIU255" s="247"/>
      <c r="KIV255" s="247"/>
      <c r="KIW255" s="247"/>
      <c r="KIX255" s="247"/>
      <c r="KIY255" s="247"/>
      <c r="KIZ255" s="247"/>
      <c r="KJA255" s="247"/>
      <c r="KJB255" s="247"/>
      <c r="KJC255" s="247"/>
      <c r="KJD255" s="247"/>
      <c r="KJE255" s="247"/>
      <c r="KJF255" s="247"/>
      <c r="KJG255" s="247"/>
      <c r="KJH255" s="247"/>
      <c r="KJI255" s="247"/>
      <c r="KJJ255" s="247"/>
      <c r="KJK255" s="247"/>
      <c r="KJL255" s="247"/>
      <c r="KJM255" s="247"/>
      <c r="KJN255" s="247"/>
      <c r="KJO255" s="247"/>
      <c r="KJP255" s="247"/>
      <c r="KJQ255" s="247"/>
      <c r="KJR255" s="247"/>
      <c r="KJS255" s="247"/>
      <c r="KJT255" s="247"/>
      <c r="KJU255" s="247"/>
      <c r="KJV255" s="247"/>
      <c r="KJW255" s="247"/>
      <c r="KJX255" s="247"/>
      <c r="KJY255" s="247"/>
      <c r="KJZ255" s="247"/>
      <c r="KKA255" s="247"/>
      <c r="KKB255" s="247"/>
      <c r="KKC255" s="247"/>
      <c r="KKD255" s="247"/>
      <c r="KKE255" s="247"/>
      <c r="KKF255" s="247"/>
      <c r="KKG255" s="247"/>
      <c r="KKH255" s="247"/>
      <c r="KKI255" s="247"/>
      <c r="KKJ255" s="247"/>
      <c r="KKK255" s="247"/>
      <c r="KKL255" s="247"/>
      <c r="KKM255" s="247"/>
      <c r="KKN255" s="247"/>
      <c r="KKO255" s="247"/>
      <c r="KKP255" s="247"/>
      <c r="KKQ255" s="247"/>
      <c r="KKR255" s="247"/>
      <c r="KKS255" s="247"/>
      <c r="KKT255" s="247"/>
      <c r="KKU255" s="247"/>
      <c r="KKV255" s="247"/>
      <c r="KKW255" s="247"/>
      <c r="KKX255" s="247"/>
      <c r="KKY255" s="247"/>
      <c r="KKZ255" s="247"/>
      <c r="KLA255" s="247"/>
      <c r="KLB255" s="247"/>
      <c r="KLC255" s="247"/>
      <c r="KLD255" s="247"/>
      <c r="KLE255" s="247"/>
      <c r="KLF255" s="247"/>
      <c r="KLG255" s="247"/>
      <c r="KLH255" s="247"/>
      <c r="KLI255" s="247"/>
      <c r="KLJ255" s="247"/>
      <c r="KLK255" s="247"/>
      <c r="KLL255" s="247"/>
      <c r="KLM255" s="247"/>
      <c r="KLN255" s="247"/>
      <c r="KLO255" s="247"/>
      <c r="KLP255" s="247"/>
      <c r="KLQ255" s="247"/>
      <c r="KLR255" s="247"/>
      <c r="KLS255" s="247"/>
      <c r="KLT255" s="247"/>
      <c r="KLU255" s="247"/>
      <c r="KLV255" s="247"/>
      <c r="KLW255" s="247"/>
      <c r="KLX255" s="247"/>
      <c r="KLY255" s="247"/>
      <c r="KLZ255" s="247"/>
      <c r="KMA255" s="247"/>
      <c r="KMB255" s="247"/>
      <c r="KMC255" s="247"/>
      <c r="KMD255" s="247"/>
      <c r="KME255" s="247"/>
      <c r="KMF255" s="247"/>
      <c r="KMG255" s="247"/>
      <c r="KMH255" s="247"/>
      <c r="KMI255" s="247"/>
      <c r="KMJ255" s="247"/>
      <c r="KMK255" s="247"/>
      <c r="KML255" s="247"/>
      <c r="KMM255" s="247"/>
      <c r="KMN255" s="247"/>
      <c r="KMO255" s="247"/>
      <c r="KMP255" s="247"/>
      <c r="KMQ255" s="247"/>
      <c r="KMR255" s="247"/>
      <c r="KMS255" s="247"/>
      <c r="KMT255" s="247"/>
      <c r="KMU255" s="247"/>
      <c r="KMV255" s="247"/>
      <c r="KMW255" s="247"/>
      <c r="KMX255" s="247"/>
      <c r="KMY255" s="247"/>
      <c r="KMZ255" s="247"/>
      <c r="KNA255" s="247"/>
      <c r="KNB255" s="247"/>
      <c r="KNC255" s="247"/>
      <c r="KND255" s="247"/>
      <c r="KNE255" s="247"/>
      <c r="KNF255" s="247"/>
      <c r="KNG255" s="247"/>
      <c r="KNH255" s="247"/>
      <c r="KNI255" s="247"/>
      <c r="KNJ255" s="247"/>
      <c r="KNK255" s="247"/>
      <c r="KNL255" s="247"/>
      <c r="KNM255" s="247"/>
      <c r="KNN255" s="247"/>
      <c r="KNO255" s="247"/>
      <c r="KNP255" s="247"/>
      <c r="KNQ255" s="247"/>
      <c r="KNR255" s="247"/>
      <c r="KNS255" s="247"/>
      <c r="KNT255" s="247"/>
      <c r="KNU255" s="247"/>
      <c r="KNV255" s="247"/>
      <c r="KNW255" s="247"/>
      <c r="KNX255" s="247"/>
      <c r="KNY255" s="247"/>
      <c r="KNZ255" s="247"/>
      <c r="KOA255" s="247"/>
      <c r="KOB255" s="247"/>
      <c r="KOC255" s="247"/>
      <c r="KOD255" s="247"/>
      <c r="KOE255" s="247"/>
      <c r="KOF255" s="247"/>
      <c r="KOG255" s="247"/>
      <c r="KOH255" s="247"/>
      <c r="KOI255" s="247"/>
      <c r="KOJ255" s="247"/>
      <c r="KOK255" s="247"/>
      <c r="KOL255" s="247"/>
      <c r="KOM255" s="247"/>
      <c r="KON255" s="247"/>
      <c r="KOO255" s="247"/>
      <c r="KOP255" s="247"/>
      <c r="KOQ255" s="247"/>
      <c r="KOR255" s="247"/>
      <c r="KOS255" s="247"/>
      <c r="KOT255" s="247"/>
      <c r="KOU255" s="247"/>
      <c r="KOV255" s="247"/>
      <c r="KOW255" s="247"/>
      <c r="KOX255" s="247"/>
      <c r="KOY255" s="247"/>
      <c r="KOZ255" s="247"/>
      <c r="KPA255" s="247"/>
      <c r="KPB255" s="247"/>
      <c r="KPC255" s="247"/>
      <c r="KPD255" s="247"/>
      <c r="KPE255" s="247"/>
      <c r="KPF255" s="247"/>
      <c r="KPG255" s="247"/>
      <c r="KPH255" s="247"/>
      <c r="KPI255" s="247"/>
      <c r="KPJ255" s="247"/>
      <c r="KPK255" s="247"/>
      <c r="KPL255" s="247"/>
      <c r="KPM255" s="247"/>
      <c r="KPN255" s="247"/>
      <c r="KPO255" s="247"/>
      <c r="KPP255" s="247"/>
      <c r="KPQ255" s="247"/>
      <c r="KPR255" s="247"/>
      <c r="KPS255" s="247"/>
      <c r="KPT255" s="247"/>
      <c r="KPU255" s="247"/>
      <c r="KPV255" s="247"/>
      <c r="KPW255" s="247"/>
      <c r="KPX255" s="247"/>
      <c r="KPY255" s="247"/>
      <c r="KPZ255" s="247"/>
      <c r="KQA255" s="247"/>
      <c r="KQB255" s="247"/>
      <c r="KQC255" s="247"/>
      <c r="KQD255" s="247"/>
      <c r="KQE255" s="247"/>
      <c r="KQF255" s="247"/>
      <c r="KQG255" s="247"/>
      <c r="KQH255" s="247"/>
      <c r="KQI255" s="247"/>
      <c r="KQJ255" s="247"/>
      <c r="KQK255" s="247"/>
      <c r="KQL255" s="247"/>
      <c r="KQM255" s="247"/>
      <c r="KQN255" s="247"/>
      <c r="KQO255" s="247"/>
      <c r="KQP255" s="247"/>
      <c r="KQQ255" s="247"/>
      <c r="KQR255" s="247"/>
      <c r="KQS255" s="247"/>
      <c r="KQT255" s="247"/>
      <c r="KQU255" s="247"/>
      <c r="KQV255" s="247"/>
      <c r="KQW255" s="247"/>
      <c r="KQX255" s="247"/>
      <c r="KQY255" s="247"/>
      <c r="KQZ255" s="247"/>
      <c r="KRA255" s="247"/>
      <c r="KRB255" s="247"/>
      <c r="KRC255" s="247"/>
      <c r="KRD255" s="247"/>
      <c r="KRE255" s="247"/>
      <c r="KRF255" s="247"/>
      <c r="KRG255" s="247"/>
      <c r="KRH255" s="247"/>
      <c r="KRI255" s="247"/>
      <c r="KRJ255" s="247"/>
      <c r="KRK255" s="247"/>
      <c r="KRL255" s="247"/>
      <c r="KRM255" s="247"/>
      <c r="KRN255" s="247"/>
      <c r="KRO255" s="247"/>
      <c r="KRP255" s="247"/>
      <c r="KRQ255" s="247"/>
      <c r="KRR255" s="247"/>
      <c r="KRS255" s="247"/>
      <c r="KRT255" s="247"/>
      <c r="KRU255" s="247"/>
      <c r="KRV255" s="247"/>
      <c r="KRW255" s="247"/>
      <c r="KRX255" s="247"/>
      <c r="KRY255" s="247"/>
      <c r="KRZ255" s="247"/>
      <c r="KSA255" s="247"/>
      <c r="KSB255" s="247"/>
      <c r="KSC255" s="247"/>
      <c r="KSD255" s="247"/>
      <c r="KSE255" s="247"/>
      <c r="KSF255" s="247"/>
      <c r="KSG255" s="247"/>
      <c r="KSH255" s="247"/>
      <c r="KSI255" s="247"/>
      <c r="KSJ255" s="247"/>
      <c r="KSK255" s="247"/>
      <c r="KSL255" s="247"/>
      <c r="KSM255" s="247"/>
      <c r="KSN255" s="247"/>
      <c r="KSO255" s="247"/>
      <c r="KSP255" s="247"/>
      <c r="KSQ255" s="247"/>
      <c r="KSR255" s="247"/>
      <c r="KSS255" s="247"/>
      <c r="KST255" s="247"/>
      <c r="KSU255" s="247"/>
      <c r="KSV255" s="247"/>
      <c r="KSW255" s="247"/>
      <c r="KSX255" s="247"/>
      <c r="KSY255" s="247"/>
      <c r="KSZ255" s="247"/>
      <c r="KTA255" s="247"/>
      <c r="KTB255" s="247"/>
      <c r="KTC255" s="247"/>
      <c r="KTD255" s="247"/>
      <c r="KTE255" s="247"/>
      <c r="KTF255" s="247"/>
      <c r="KTG255" s="247"/>
      <c r="KTH255" s="247"/>
      <c r="KTI255" s="247"/>
      <c r="KTJ255" s="247"/>
      <c r="KTK255" s="247"/>
      <c r="KTL255" s="247"/>
      <c r="KTM255" s="247"/>
      <c r="KTN255" s="247"/>
      <c r="KTO255" s="247"/>
      <c r="KTP255" s="247"/>
      <c r="KTQ255" s="247"/>
      <c r="KTR255" s="247"/>
      <c r="KTS255" s="247"/>
      <c r="KTT255" s="247"/>
      <c r="KTU255" s="247"/>
      <c r="KTV255" s="247"/>
      <c r="KTW255" s="247"/>
      <c r="KTX255" s="247"/>
      <c r="KTY255" s="247"/>
      <c r="KTZ255" s="247"/>
      <c r="KUA255" s="247"/>
      <c r="KUB255" s="247"/>
      <c r="KUC255" s="247"/>
      <c r="KUD255" s="247"/>
      <c r="KUE255" s="247"/>
      <c r="KUF255" s="247"/>
      <c r="KUG255" s="247"/>
      <c r="KUH255" s="247"/>
      <c r="KUI255" s="247"/>
      <c r="KUJ255" s="247"/>
      <c r="KUK255" s="247"/>
      <c r="KUL255" s="247"/>
      <c r="KUM255" s="247"/>
      <c r="KUN255" s="247"/>
      <c r="KUO255" s="247"/>
      <c r="KUP255" s="247"/>
      <c r="KUQ255" s="247"/>
      <c r="KUR255" s="247"/>
      <c r="KUS255" s="247"/>
      <c r="KUT255" s="247"/>
      <c r="KUU255" s="247"/>
      <c r="KUV255" s="247"/>
      <c r="KUW255" s="247"/>
      <c r="KUX255" s="247"/>
      <c r="KUY255" s="247"/>
      <c r="KUZ255" s="247"/>
      <c r="KVA255" s="247"/>
      <c r="KVB255" s="247"/>
      <c r="KVC255" s="247"/>
      <c r="KVD255" s="247"/>
      <c r="KVE255" s="247"/>
      <c r="KVF255" s="247"/>
      <c r="KVG255" s="247"/>
      <c r="KVH255" s="247"/>
      <c r="KVI255" s="247"/>
      <c r="KVJ255" s="247"/>
      <c r="KVK255" s="247"/>
      <c r="KVL255" s="247"/>
      <c r="KVM255" s="247"/>
      <c r="KVN255" s="247"/>
      <c r="KVO255" s="247"/>
      <c r="KVP255" s="247"/>
      <c r="KVQ255" s="247"/>
      <c r="KVR255" s="247"/>
      <c r="KVS255" s="247"/>
      <c r="KVT255" s="247"/>
      <c r="KVU255" s="247"/>
      <c r="KVV255" s="247"/>
      <c r="KVW255" s="247"/>
      <c r="KVX255" s="247"/>
      <c r="KVY255" s="247"/>
      <c r="KVZ255" s="247"/>
      <c r="KWA255" s="247"/>
      <c r="KWB255" s="247"/>
      <c r="KWC255" s="247"/>
      <c r="KWD255" s="247"/>
      <c r="KWE255" s="247"/>
      <c r="KWF255" s="247"/>
      <c r="KWG255" s="247"/>
      <c r="KWH255" s="247"/>
      <c r="KWI255" s="247"/>
      <c r="KWJ255" s="247"/>
      <c r="KWK255" s="247"/>
      <c r="KWL255" s="247"/>
      <c r="KWM255" s="247"/>
      <c r="KWN255" s="247"/>
      <c r="KWO255" s="247"/>
      <c r="KWP255" s="247"/>
      <c r="KWQ255" s="247"/>
      <c r="KWR255" s="247"/>
      <c r="KWS255" s="247"/>
      <c r="KWT255" s="247"/>
      <c r="KWU255" s="247"/>
      <c r="KWV255" s="247"/>
      <c r="KWW255" s="247"/>
      <c r="KWX255" s="247"/>
      <c r="KWY255" s="247"/>
      <c r="KWZ255" s="247"/>
      <c r="KXA255" s="247"/>
      <c r="KXB255" s="247"/>
      <c r="KXC255" s="247"/>
      <c r="KXD255" s="247"/>
      <c r="KXE255" s="247"/>
      <c r="KXF255" s="247"/>
      <c r="KXG255" s="247"/>
      <c r="KXH255" s="247"/>
      <c r="KXI255" s="247"/>
      <c r="KXJ255" s="247"/>
      <c r="KXK255" s="247"/>
      <c r="KXL255" s="247"/>
      <c r="KXM255" s="247"/>
      <c r="KXN255" s="247"/>
      <c r="KXO255" s="247"/>
      <c r="KXP255" s="247"/>
      <c r="KXQ255" s="247"/>
      <c r="KXR255" s="247"/>
      <c r="KXS255" s="247"/>
      <c r="KXT255" s="247"/>
      <c r="KXU255" s="247"/>
      <c r="KXV255" s="247"/>
      <c r="KXW255" s="247"/>
      <c r="KXX255" s="247"/>
      <c r="KXY255" s="247"/>
      <c r="KXZ255" s="247"/>
      <c r="KYA255" s="247"/>
      <c r="KYB255" s="247"/>
      <c r="KYC255" s="247"/>
      <c r="KYD255" s="247"/>
      <c r="KYE255" s="247"/>
      <c r="KYF255" s="247"/>
      <c r="KYG255" s="247"/>
      <c r="KYH255" s="247"/>
      <c r="KYI255" s="247"/>
      <c r="KYJ255" s="247"/>
      <c r="KYK255" s="247"/>
      <c r="KYL255" s="247"/>
      <c r="KYM255" s="247"/>
      <c r="KYN255" s="247"/>
      <c r="KYO255" s="247"/>
      <c r="KYP255" s="247"/>
      <c r="KYQ255" s="247"/>
      <c r="KYR255" s="247"/>
      <c r="KYS255" s="247"/>
      <c r="KYT255" s="247"/>
      <c r="KYU255" s="247"/>
      <c r="KYV255" s="247"/>
      <c r="KYW255" s="247"/>
      <c r="KYX255" s="247"/>
      <c r="KYY255" s="247"/>
      <c r="KYZ255" s="247"/>
      <c r="KZA255" s="247"/>
      <c r="KZB255" s="247"/>
      <c r="KZC255" s="247"/>
      <c r="KZD255" s="247"/>
      <c r="KZE255" s="247"/>
      <c r="KZF255" s="247"/>
      <c r="KZG255" s="247"/>
      <c r="KZH255" s="247"/>
      <c r="KZI255" s="247"/>
      <c r="KZJ255" s="247"/>
      <c r="KZK255" s="247"/>
      <c r="KZL255" s="247"/>
      <c r="KZM255" s="247"/>
      <c r="KZN255" s="247"/>
      <c r="KZO255" s="247"/>
      <c r="KZP255" s="247"/>
      <c r="KZQ255" s="247"/>
      <c r="KZR255" s="247"/>
      <c r="KZS255" s="247"/>
      <c r="KZT255" s="247"/>
      <c r="KZU255" s="247"/>
      <c r="KZV255" s="247"/>
      <c r="KZW255" s="247"/>
      <c r="KZX255" s="247"/>
      <c r="KZY255" s="247"/>
      <c r="KZZ255" s="247"/>
      <c r="LAA255" s="247"/>
      <c r="LAB255" s="247"/>
      <c r="LAC255" s="247"/>
      <c r="LAD255" s="247"/>
      <c r="LAE255" s="247"/>
      <c r="LAF255" s="247"/>
      <c r="LAG255" s="247"/>
      <c r="LAH255" s="247"/>
      <c r="LAI255" s="247"/>
      <c r="LAJ255" s="247"/>
      <c r="LAK255" s="247"/>
      <c r="LAL255" s="247"/>
      <c r="LAM255" s="247"/>
      <c r="LAN255" s="247"/>
      <c r="LAO255" s="247"/>
      <c r="LAP255" s="247"/>
      <c r="LAQ255" s="247"/>
      <c r="LAR255" s="247"/>
      <c r="LAS255" s="247"/>
      <c r="LAT255" s="247"/>
      <c r="LAU255" s="247"/>
      <c r="LAV255" s="247"/>
      <c r="LAW255" s="247"/>
      <c r="LAX255" s="247"/>
      <c r="LAY255" s="247"/>
      <c r="LAZ255" s="247"/>
      <c r="LBA255" s="247"/>
      <c r="LBB255" s="247"/>
      <c r="LBC255" s="247"/>
      <c r="LBD255" s="247"/>
      <c r="LBE255" s="247"/>
      <c r="LBF255" s="247"/>
      <c r="LBG255" s="247"/>
      <c r="LBH255" s="247"/>
      <c r="LBI255" s="247"/>
      <c r="LBJ255" s="247"/>
      <c r="LBK255" s="247"/>
      <c r="LBL255" s="247"/>
      <c r="LBM255" s="247"/>
      <c r="LBN255" s="247"/>
      <c r="LBO255" s="247"/>
      <c r="LBP255" s="247"/>
      <c r="LBQ255" s="247"/>
      <c r="LBR255" s="247"/>
      <c r="LBS255" s="247"/>
      <c r="LBT255" s="247"/>
      <c r="LBU255" s="247"/>
      <c r="LBV255" s="247"/>
      <c r="LBW255" s="247"/>
      <c r="LBX255" s="247"/>
      <c r="LBY255" s="247"/>
      <c r="LBZ255" s="247"/>
      <c r="LCA255" s="247"/>
      <c r="LCB255" s="247"/>
      <c r="LCC255" s="247"/>
      <c r="LCD255" s="247"/>
      <c r="LCE255" s="247"/>
      <c r="LCF255" s="247"/>
      <c r="LCG255" s="247"/>
      <c r="LCH255" s="247"/>
      <c r="LCI255" s="247"/>
      <c r="LCJ255" s="247"/>
      <c r="LCK255" s="247"/>
      <c r="LCL255" s="247"/>
      <c r="LCM255" s="247"/>
      <c r="LCN255" s="247"/>
      <c r="LCO255" s="247"/>
      <c r="LCP255" s="247"/>
      <c r="LCQ255" s="247"/>
      <c r="LCR255" s="247"/>
      <c r="LCS255" s="247"/>
      <c r="LCT255" s="247"/>
      <c r="LCU255" s="247"/>
      <c r="LCV255" s="247"/>
      <c r="LCW255" s="247"/>
      <c r="LCX255" s="247"/>
      <c r="LCY255" s="247"/>
      <c r="LCZ255" s="247"/>
      <c r="LDA255" s="247"/>
      <c r="LDB255" s="247"/>
      <c r="LDC255" s="247"/>
      <c r="LDD255" s="247"/>
      <c r="LDE255" s="247"/>
      <c r="LDF255" s="247"/>
      <c r="LDG255" s="247"/>
      <c r="LDH255" s="247"/>
      <c r="LDI255" s="247"/>
      <c r="LDJ255" s="247"/>
      <c r="LDK255" s="247"/>
      <c r="LDL255" s="247"/>
      <c r="LDM255" s="247"/>
      <c r="LDN255" s="247"/>
      <c r="LDO255" s="247"/>
      <c r="LDP255" s="247"/>
      <c r="LDQ255" s="247"/>
      <c r="LDR255" s="247"/>
      <c r="LDS255" s="247"/>
      <c r="LDT255" s="247"/>
      <c r="LDU255" s="247"/>
      <c r="LDV255" s="247"/>
      <c r="LDW255" s="247"/>
      <c r="LDX255" s="247"/>
      <c r="LDY255" s="247"/>
      <c r="LDZ255" s="247"/>
      <c r="LEA255" s="247"/>
      <c r="LEB255" s="247"/>
      <c r="LEC255" s="247"/>
      <c r="LED255" s="247"/>
      <c r="LEE255" s="247"/>
      <c r="LEF255" s="247"/>
      <c r="LEG255" s="247"/>
      <c r="LEH255" s="247"/>
      <c r="LEI255" s="247"/>
      <c r="LEJ255" s="247"/>
      <c r="LEK255" s="247"/>
      <c r="LEL255" s="247"/>
      <c r="LEM255" s="247"/>
      <c r="LEN255" s="247"/>
      <c r="LEO255" s="247"/>
      <c r="LEP255" s="247"/>
      <c r="LEQ255" s="247"/>
      <c r="LER255" s="247"/>
      <c r="LES255" s="247"/>
      <c r="LET255" s="247"/>
      <c r="LEU255" s="247"/>
      <c r="LEV255" s="247"/>
      <c r="LEW255" s="247"/>
      <c r="LEX255" s="247"/>
      <c r="LEY255" s="247"/>
      <c r="LEZ255" s="247"/>
      <c r="LFA255" s="247"/>
      <c r="LFB255" s="247"/>
      <c r="LFC255" s="247"/>
      <c r="LFD255" s="247"/>
      <c r="LFE255" s="247"/>
      <c r="LFF255" s="247"/>
      <c r="LFG255" s="247"/>
      <c r="LFH255" s="247"/>
      <c r="LFI255" s="247"/>
      <c r="LFJ255" s="247"/>
      <c r="LFK255" s="247"/>
      <c r="LFL255" s="247"/>
      <c r="LFM255" s="247"/>
      <c r="LFN255" s="247"/>
      <c r="LFO255" s="247"/>
      <c r="LFP255" s="247"/>
      <c r="LFQ255" s="247"/>
      <c r="LFR255" s="247"/>
      <c r="LFS255" s="247"/>
      <c r="LFT255" s="247"/>
      <c r="LFU255" s="247"/>
      <c r="LFV255" s="247"/>
      <c r="LFW255" s="247"/>
      <c r="LFX255" s="247"/>
      <c r="LFY255" s="247"/>
      <c r="LFZ255" s="247"/>
      <c r="LGA255" s="247"/>
      <c r="LGB255" s="247"/>
      <c r="LGC255" s="247"/>
      <c r="LGD255" s="247"/>
      <c r="LGE255" s="247"/>
      <c r="LGF255" s="247"/>
      <c r="LGG255" s="247"/>
      <c r="LGH255" s="247"/>
      <c r="LGI255" s="247"/>
      <c r="LGJ255" s="247"/>
      <c r="LGK255" s="247"/>
      <c r="LGL255" s="247"/>
      <c r="LGM255" s="247"/>
      <c r="LGN255" s="247"/>
      <c r="LGO255" s="247"/>
      <c r="LGP255" s="247"/>
      <c r="LGQ255" s="247"/>
      <c r="LGR255" s="247"/>
      <c r="LGS255" s="247"/>
      <c r="LGT255" s="247"/>
      <c r="LGU255" s="247"/>
      <c r="LGV255" s="247"/>
      <c r="LGW255" s="247"/>
      <c r="LGX255" s="247"/>
      <c r="LGY255" s="247"/>
      <c r="LGZ255" s="247"/>
      <c r="LHA255" s="247"/>
      <c r="LHB255" s="247"/>
      <c r="LHC255" s="247"/>
      <c r="LHD255" s="247"/>
      <c r="LHE255" s="247"/>
      <c r="LHF255" s="247"/>
      <c r="LHG255" s="247"/>
      <c r="LHH255" s="247"/>
      <c r="LHI255" s="247"/>
      <c r="LHJ255" s="247"/>
      <c r="LHK255" s="247"/>
      <c r="LHL255" s="247"/>
      <c r="LHM255" s="247"/>
      <c r="LHN255" s="247"/>
      <c r="LHO255" s="247"/>
      <c r="LHP255" s="247"/>
      <c r="LHQ255" s="247"/>
      <c r="LHR255" s="247"/>
      <c r="LHS255" s="247"/>
      <c r="LHT255" s="247"/>
      <c r="LHU255" s="247"/>
      <c r="LHV255" s="247"/>
      <c r="LHW255" s="247"/>
      <c r="LHX255" s="247"/>
      <c r="LHY255" s="247"/>
      <c r="LHZ255" s="247"/>
      <c r="LIA255" s="247"/>
      <c r="LIB255" s="247"/>
      <c r="LIC255" s="247"/>
      <c r="LID255" s="247"/>
      <c r="LIE255" s="247"/>
      <c r="LIF255" s="247"/>
      <c r="LIG255" s="247"/>
      <c r="LIH255" s="247"/>
      <c r="LII255" s="247"/>
      <c r="LIJ255" s="247"/>
      <c r="LIK255" s="247"/>
      <c r="LIL255" s="247"/>
      <c r="LIM255" s="247"/>
      <c r="LIN255" s="247"/>
      <c r="LIO255" s="247"/>
      <c r="LIP255" s="247"/>
      <c r="LIQ255" s="247"/>
      <c r="LIR255" s="247"/>
      <c r="LIS255" s="247"/>
      <c r="LIT255" s="247"/>
      <c r="LIU255" s="247"/>
      <c r="LIV255" s="247"/>
      <c r="LIW255" s="247"/>
      <c r="LIX255" s="247"/>
      <c r="LIY255" s="247"/>
      <c r="LIZ255" s="247"/>
      <c r="LJA255" s="247"/>
      <c r="LJB255" s="247"/>
      <c r="LJC255" s="247"/>
      <c r="LJD255" s="247"/>
      <c r="LJE255" s="247"/>
      <c r="LJF255" s="247"/>
      <c r="LJG255" s="247"/>
      <c r="LJH255" s="247"/>
      <c r="LJI255" s="247"/>
      <c r="LJJ255" s="247"/>
      <c r="LJK255" s="247"/>
      <c r="LJL255" s="247"/>
      <c r="LJM255" s="247"/>
      <c r="LJN255" s="247"/>
      <c r="LJO255" s="247"/>
      <c r="LJP255" s="247"/>
      <c r="LJQ255" s="247"/>
      <c r="LJR255" s="247"/>
      <c r="LJS255" s="247"/>
      <c r="LJT255" s="247"/>
      <c r="LJU255" s="247"/>
      <c r="LJV255" s="247"/>
      <c r="LJW255" s="247"/>
      <c r="LJX255" s="247"/>
      <c r="LJY255" s="247"/>
      <c r="LJZ255" s="247"/>
      <c r="LKA255" s="247"/>
      <c r="LKB255" s="247"/>
      <c r="LKC255" s="247"/>
      <c r="LKD255" s="247"/>
      <c r="LKE255" s="247"/>
      <c r="LKF255" s="247"/>
      <c r="LKG255" s="247"/>
      <c r="LKH255" s="247"/>
      <c r="LKI255" s="247"/>
      <c r="LKJ255" s="247"/>
      <c r="LKK255" s="247"/>
      <c r="LKL255" s="247"/>
      <c r="LKM255" s="247"/>
      <c r="LKN255" s="247"/>
      <c r="LKO255" s="247"/>
      <c r="LKP255" s="247"/>
      <c r="LKQ255" s="247"/>
      <c r="LKR255" s="247"/>
      <c r="LKS255" s="247"/>
      <c r="LKT255" s="247"/>
      <c r="LKU255" s="247"/>
      <c r="LKV255" s="247"/>
      <c r="LKW255" s="247"/>
      <c r="LKX255" s="247"/>
      <c r="LKY255" s="247"/>
      <c r="LKZ255" s="247"/>
      <c r="LLA255" s="247"/>
      <c r="LLB255" s="247"/>
      <c r="LLC255" s="247"/>
      <c r="LLD255" s="247"/>
      <c r="LLE255" s="247"/>
      <c r="LLF255" s="247"/>
      <c r="LLG255" s="247"/>
      <c r="LLH255" s="247"/>
      <c r="LLI255" s="247"/>
      <c r="LLJ255" s="247"/>
      <c r="LLK255" s="247"/>
      <c r="LLL255" s="247"/>
      <c r="LLM255" s="247"/>
      <c r="LLN255" s="247"/>
      <c r="LLO255" s="247"/>
      <c r="LLP255" s="247"/>
      <c r="LLQ255" s="247"/>
      <c r="LLR255" s="247"/>
      <c r="LLS255" s="247"/>
      <c r="LLT255" s="247"/>
      <c r="LLU255" s="247"/>
      <c r="LLV255" s="247"/>
      <c r="LLW255" s="247"/>
      <c r="LLX255" s="247"/>
      <c r="LLY255" s="247"/>
      <c r="LLZ255" s="247"/>
      <c r="LMA255" s="247"/>
      <c r="LMB255" s="247"/>
      <c r="LMC255" s="247"/>
      <c r="LMD255" s="247"/>
      <c r="LME255" s="247"/>
      <c r="LMF255" s="247"/>
      <c r="LMG255" s="247"/>
      <c r="LMH255" s="247"/>
      <c r="LMI255" s="247"/>
      <c r="LMJ255" s="247"/>
      <c r="LMK255" s="247"/>
      <c r="LML255" s="247"/>
      <c r="LMM255" s="247"/>
      <c r="LMN255" s="247"/>
      <c r="LMO255" s="247"/>
      <c r="LMP255" s="247"/>
      <c r="LMQ255" s="247"/>
      <c r="LMR255" s="247"/>
      <c r="LMS255" s="247"/>
      <c r="LMT255" s="247"/>
      <c r="LMU255" s="247"/>
      <c r="LMV255" s="247"/>
      <c r="LMW255" s="247"/>
      <c r="LMX255" s="247"/>
      <c r="LMY255" s="247"/>
      <c r="LMZ255" s="247"/>
      <c r="LNA255" s="247"/>
      <c r="LNB255" s="247"/>
      <c r="LNC255" s="247"/>
      <c r="LND255" s="247"/>
      <c r="LNE255" s="247"/>
      <c r="LNF255" s="247"/>
      <c r="LNG255" s="247"/>
      <c r="LNH255" s="247"/>
      <c r="LNI255" s="247"/>
      <c r="LNJ255" s="247"/>
      <c r="LNK255" s="247"/>
      <c r="LNL255" s="247"/>
      <c r="LNM255" s="247"/>
      <c r="LNN255" s="247"/>
      <c r="LNO255" s="247"/>
      <c r="LNP255" s="247"/>
      <c r="LNQ255" s="247"/>
      <c r="LNR255" s="247"/>
      <c r="LNS255" s="247"/>
      <c r="LNT255" s="247"/>
      <c r="LNU255" s="247"/>
      <c r="LNV255" s="247"/>
      <c r="LNW255" s="247"/>
      <c r="LNX255" s="247"/>
      <c r="LNY255" s="247"/>
      <c r="LNZ255" s="247"/>
      <c r="LOA255" s="247"/>
      <c r="LOB255" s="247"/>
      <c r="LOC255" s="247"/>
      <c r="LOD255" s="247"/>
      <c r="LOE255" s="247"/>
      <c r="LOF255" s="247"/>
      <c r="LOG255" s="247"/>
      <c r="LOH255" s="247"/>
      <c r="LOI255" s="247"/>
      <c r="LOJ255" s="247"/>
      <c r="LOK255" s="247"/>
      <c r="LOL255" s="247"/>
      <c r="LOM255" s="247"/>
      <c r="LON255" s="247"/>
      <c r="LOO255" s="247"/>
      <c r="LOP255" s="247"/>
      <c r="LOQ255" s="247"/>
      <c r="LOR255" s="247"/>
      <c r="LOS255" s="247"/>
      <c r="LOT255" s="247"/>
      <c r="LOU255" s="247"/>
      <c r="LOV255" s="247"/>
      <c r="LOW255" s="247"/>
      <c r="LOX255" s="247"/>
      <c r="LOY255" s="247"/>
      <c r="LOZ255" s="247"/>
      <c r="LPA255" s="247"/>
      <c r="LPB255" s="247"/>
      <c r="LPC255" s="247"/>
      <c r="LPD255" s="247"/>
      <c r="LPE255" s="247"/>
      <c r="LPF255" s="247"/>
      <c r="LPG255" s="247"/>
      <c r="LPH255" s="247"/>
      <c r="LPI255" s="247"/>
      <c r="LPJ255" s="247"/>
      <c r="LPK255" s="247"/>
      <c r="LPL255" s="247"/>
      <c r="LPM255" s="247"/>
      <c r="LPN255" s="247"/>
      <c r="LPO255" s="247"/>
      <c r="LPP255" s="247"/>
      <c r="LPQ255" s="247"/>
      <c r="LPR255" s="247"/>
      <c r="LPS255" s="247"/>
      <c r="LPT255" s="247"/>
      <c r="LPU255" s="247"/>
      <c r="LPV255" s="247"/>
      <c r="LPW255" s="247"/>
      <c r="LPX255" s="247"/>
      <c r="LPY255" s="247"/>
      <c r="LPZ255" s="247"/>
      <c r="LQA255" s="247"/>
      <c r="LQB255" s="247"/>
      <c r="LQC255" s="247"/>
      <c r="LQD255" s="247"/>
      <c r="LQE255" s="247"/>
      <c r="LQF255" s="247"/>
      <c r="LQG255" s="247"/>
      <c r="LQH255" s="247"/>
      <c r="LQI255" s="247"/>
      <c r="LQJ255" s="247"/>
      <c r="LQK255" s="247"/>
      <c r="LQL255" s="247"/>
      <c r="LQM255" s="247"/>
      <c r="LQN255" s="247"/>
      <c r="LQO255" s="247"/>
      <c r="LQP255" s="247"/>
      <c r="LQQ255" s="247"/>
      <c r="LQR255" s="247"/>
      <c r="LQS255" s="247"/>
      <c r="LQT255" s="247"/>
      <c r="LQU255" s="247"/>
      <c r="LQV255" s="247"/>
      <c r="LQW255" s="247"/>
      <c r="LQX255" s="247"/>
      <c r="LQY255" s="247"/>
      <c r="LQZ255" s="247"/>
      <c r="LRA255" s="247"/>
      <c r="LRB255" s="247"/>
      <c r="LRC255" s="247"/>
      <c r="LRD255" s="247"/>
      <c r="LRE255" s="247"/>
      <c r="LRF255" s="247"/>
      <c r="LRG255" s="247"/>
      <c r="LRH255" s="247"/>
      <c r="LRI255" s="247"/>
      <c r="LRJ255" s="247"/>
      <c r="LRK255" s="247"/>
      <c r="LRL255" s="247"/>
      <c r="LRM255" s="247"/>
      <c r="LRN255" s="247"/>
      <c r="LRO255" s="247"/>
      <c r="LRP255" s="247"/>
      <c r="LRQ255" s="247"/>
      <c r="LRR255" s="247"/>
      <c r="LRS255" s="247"/>
      <c r="LRT255" s="247"/>
      <c r="LRU255" s="247"/>
      <c r="LRV255" s="247"/>
      <c r="LRW255" s="247"/>
      <c r="LRX255" s="247"/>
      <c r="LRY255" s="247"/>
      <c r="LRZ255" s="247"/>
      <c r="LSA255" s="247"/>
      <c r="LSB255" s="247"/>
      <c r="LSC255" s="247"/>
      <c r="LSD255" s="247"/>
      <c r="LSE255" s="247"/>
      <c r="LSF255" s="247"/>
      <c r="LSG255" s="247"/>
      <c r="LSH255" s="247"/>
      <c r="LSI255" s="247"/>
      <c r="LSJ255" s="247"/>
      <c r="LSK255" s="247"/>
      <c r="LSL255" s="247"/>
      <c r="LSM255" s="247"/>
      <c r="LSN255" s="247"/>
      <c r="LSO255" s="247"/>
      <c r="LSP255" s="247"/>
      <c r="LSQ255" s="247"/>
      <c r="LSR255" s="247"/>
      <c r="LSS255" s="247"/>
      <c r="LST255" s="247"/>
      <c r="LSU255" s="247"/>
      <c r="LSV255" s="247"/>
      <c r="LSW255" s="247"/>
      <c r="LSX255" s="247"/>
      <c r="LSY255" s="247"/>
      <c r="LSZ255" s="247"/>
      <c r="LTA255" s="247"/>
      <c r="LTB255" s="247"/>
      <c r="LTC255" s="247"/>
      <c r="LTD255" s="247"/>
      <c r="LTE255" s="247"/>
      <c r="LTF255" s="247"/>
      <c r="LTG255" s="247"/>
      <c r="LTH255" s="247"/>
      <c r="LTI255" s="247"/>
      <c r="LTJ255" s="247"/>
      <c r="LTK255" s="247"/>
      <c r="LTL255" s="247"/>
      <c r="LTM255" s="247"/>
      <c r="LTN255" s="247"/>
      <c r="LTO255" s="247"/>
      <c r="LTP255" s="247"/>
      <c r="LTQ255" s="247"/>
      <c r="LTR255" s="247"/>
      <c r="LTS255" s="247"/>
      <c r="LTT255" s="247"/>
      <c r="LTU255" s="247"/>
      <c r="LTV255" s="247"/>
      <c r="LTW255" s="247"/>
      <c r="LTX255" s="247"/>
      <c r="LTY255" s="247"/>
      <c r="LTZ255" s="247"/>
      <c r="LUA255" s="247"/>
      <c r="LUB255" s="247"/>
      <c r="LUC255" s="247"/>
      <c r="LUD255" s="247"/>
      <c r="LUE255" s="247"/>
      <c r="LUF255" s="247"/>
      <c r="LUG255" s="247"/>
      <c r="LUH255" s="247"/>
      <c r="LUI255" s="247"/>
      <c r="LUJ255" s="247"/>
      <c r="LUK255" s="247"/>
      <c r="LUL255" s="247"/>
      <c r="LUM255" s="247"/>
      <c r="LUN255" s="247"/>
      <c r="LUO255" s="247"/>
      <c r="LUP255" s="247"/>
      <c r="LUQ255" s="247"/>
      <c r="LUR255" s="247"/>
      <c r="LUS255" s="247"/>
      <c r="LUT255" s="247"/>
      <c r="LUU255" s="247"/>
      <c r="LUV255" s="247"/>
      <c r="LUW255" s="247"/>
      <c r="LUX255" s="247"/>
      <c r="LUY255" s="247"/>
      <c r="LUZ255" s="247"/>
      <c r="LVA255" s="247"/>
      <c r="LVB255" s="247"/>
      <c r="LVC255" s="247"/>
      <c r="LVD255" s="247"/>
      <c r="LVE255" s="247"/>
      <c r="LVF255" s="247"/>
      <c r="LVG255" s="247"/>
      <c r="LVH255" s="247"/>
      <c r="LVI255" s="247"/>
      <c r="LVJ255" s="247"/>
      <c r="LVK255" s="247"/>
      <c r="LVL255" s="247"/>
      <c r="LVM255" s="247"/>
      <c r="LVN255" s="247"/>
      <c r="LVO255" s="247"/>
      <c r="LVP255" s="247"/>
      <c r="LVQ255" s="247"/>
      <c r="LVR255" s="247"/>
      <c r="LVS255" s="247"/>
      <c r="LVT255" s="247"/>
      <c r="LVU255" s="247"/>
      <c r="LVV255" s="247"/>
      <c r="LVW255" s="247"/>
      <c r="LVX255" s="247"/>
      <c r="LVY255" s="247"/>
      <c r="LVZ255" s="247"/>
      <c r="LWA255" s="247"/>
      <c r="LWB255" s="247"/>
      <c r="LWC255" s="247"/>
      <c r="LWD255" s="247"/>
      <c r="LWE255" s="247"/>
      <c r="LWF255" s="247"/>
      <c r="LWG255" s="247"/>
      <c r="LWH255" s="247"/>
      <c r="LWI255" s="247"/>
      <c r="LWJ255" s="247"/>
      <c r="LWK255" s="247"/>
      <c r="LWL255" s="247"/>
      <c r="LWM255" s="247"/>
      <c r="LWN255" s="247"/>
      <c r="LWO255" s="247"/>
      <c r="LWP255" s="247"/>
      <c r="LWQ255" s="247"/>
      <c r="LWR255" s="247"/>
      <c r="LWS255" s="247"/>
      <c r="LWT255" s="247"/>
      <c r="LWU255" s="247"/>
      <c r="LWV255" s="247"/>
      <c r="LWW255" s="247"/>
      <c r="LWX255" s="247"/>
      <c r="LWY255" s="247"/>
      <c r="LWZ255" s="247"/>
      <c r="LXA255" s="247"/>
      <c r="LXB255" s="247"/>
      <c r="LXC255" s="247"/>
      <c r="LXD255" s="247"/>
      <c r="LXE255" s="247"/>
      <c r="LXF255" s="247"/>
      <c r="LXG255" s="247"/>
      <c r="LXH255" s="247"/>
      <c r="LXI255" s="247"/>
      <c r="LXJ255" s="247"/>
      <c r="LXK255" s="247"/>
      <c r="LXL255" s="247"/>
      <c r="LXM255" s="247"/>
      <c r="LXN255" s="247"/>
      <c r="LXO255" s="247"/>
      <c r="LXP255" s="247"/>
      <c r="LXQ255" s="247"/>
      <c r="LXR255" s="247"/>
      <c r="LXS255" s="247"/>
      <c r="LXT255" s="247"/>
      <c r="LXU255" s="247"/>
      <c r="LXV255" s="247"/>
      <c r="LXW255" s="247"/>
      <c r="LXX255" s="247"/>
      <c r="LXY255" s="247"/>
      <c r="LXZ255" s="247"/>
      <c r="LYA255" s="247"/>
      <c r="LYB255" s="247"/>
      <c r="LYC255" s="247"/>
      <c r="LYD255" s="247"/>
      <c r="LYE255" s="247"/>
      <c r="LYF255" s="247"/>
      <c r="LYG255" s="247"/>
      <c r="LYH255" s="247"/>
      <c r="LYI255" s="247"/>
      <c r="LYJ255" s="247"/>
      <c r="LYK255" s="247"/>
      <c r="LYL255" s="247"/>
      <c r="LYM255" s="247"/>
      <c r="LYN255" s="247"/>
      <c r="LYO255" s="247"/>
      <c r="LYP255" s="247"/>
      <c r="LYQ255" s="247"/>
      <c r="LYR255" s="247"/>
      <c r="LYS255" s="247"/>
      <c r="LYT255" s="247"/>
      <c r="LYU255" s="247"/>
      <c r="LYV255" s="247"/>
      <c r="LYW255" s="247"/>
      <c r="LYX255" s="247"/>
      <c r="LYY255" s="247"/>
      <c r="LYZ255" s="247"/>
      <c r="LZA255" s="247"/>
      <c r="LZB255" s="247"/>
      <c r="LZC255" s="247"/>
      <c r="LZD255" s="247"/>
      <c r="LZE255" s="247"/>
      <c r="LZF255" s="247"/>
      <c r="LZG255" s="247"/>
      <c r="LZH255" s="247"/>
      <c r="LZI255" s="247"/>
      <c r="LZJ255" s="247"/>
      <c r="LZK255" s="247"/>
      <c r="LZL255" s="247"/>
      <c r="LZM255" s="247"/>
      <c r="LZN255" s="247"/>
      <c r="LZO255" s="247"/>
      <c r="LZP255" s="247"/>
      <c r="LZQ255" s="247"/>
      <c r="LZR255" s="247"/>
      <c r="LZS255" s="247"/>
      <c r="LZT255" s="247"/>
      <c r="LZU255" s="247"/>
      <c r="LZV255" s="247"/>
      <c r="LZW255" s="247"/>
      <c r="LZX255" s="247"/>
      <c r="LZY255" s="247"/>
      <c r="LZZ255" s="247"/>
      <c r="MAA255" s="247"/>
      <c r="MAB255" s="247"/>
      <c r="MAC255" s="247"/>
      <c r="MAD255" s="247"/>
      <c r="MAE255" s="247"/>
      <c r="MAF255" s="247"/>
      <c r="MAG255" s="247"/>
      <c r="MAH255" s="247"/>
      <c r="MAI255" s="247"/>
      <c r="MAJ255" s="247"/>
      <c r="MAK255" s="247"/>
      <c r="MAL255" s="247"/>
      <c r="MAM255" s="247"/>
      <c r="MAN255" s="247"/>
      <c r="MAO255" s="247"/>
      <c r="MAP255" s="247"/>
      <c r="MAQ255" s="247"/>
      <c r="MAR255" s="247"/>
      <c r="MAS255" s="247"/>
      <c r="MAT255" s="247"/>
      <c r="MAU255" s="247"/>
      <c r="MAV255" s="247"/>
      <c r="MAW255" s="247"/>
      <c r="MAX255" s="247"/>
      <c r="MAY255" s="247"/>
      <c r="MAZ255" s="247"/>
      <c r="MBA255" s="247"/>
      <c r="MBB255" s="247"/>
      <c r="MBC255" s="247"/>
      <c r="MBD255" s="247"/>
      <c r="MBE255" s="247"/>
      <c r="MBF255" s="247"/>
      <c r="MBG255" s="247"/>
      <c r="MBH255" s="247"/>
      <c r="MBI255" s="247"/>
      <c r="MBJ255" s="247"/>
      <c r="MBK255" s="247"/>
      <c r="MBL255" s="247"/>
      <c r="MBM255" s="247"/>
      <c r="MBN255" s="247"/>
      <c r="MBO255" s="247"/>
      <c r="MBP255" s="247"/>
      <c r="MBQ255" s="247"/>
      <c r="MBR255" s="247"/>
      <c r="MBS255" s="247"/>
      <c r="MBT255" s="247"/>
      <c r="MBU255" s="247"/>
      <c r="MBV255" s="247"/>
      <c r="MBW255" s="247"/>
      <c r="MBX255" s="247"/>
      <c r="MBY255" s="247"/>
      <c r="MBZ255" s="247"/>
      <c r="MCA255" s="247"/>
      <c r="MCB255" s="247"/>
      <c r="MCC255" s="247"/>
      <c r="MCD255" s="247"/>
      <c r="MCE255" s="247"/>
      <c r="MCF255" s="247"/>
      <c r="MCG255" s="247"/>
      <c r="MCH255" s="247"/>
      <c r="MCI255" s="247"/>
      <c r="MCJ255" s="247"/>
      <c r="MCK255" s="247"/>
      <c r="MCL255" s="247"/>
      <c r="MCM255" s="247"/>
      <c r="MCN255" s="247"/>
      <c r="MCO255" s="247"/>
      <c r="MCP255" s="247"/>
      <c r="MCQ255" s="247"/>
      <c r="MCR255" s="247"/>
      <c r="MCS255" s="247"/>
      <c r="MCT255" s="247"/>
      <c r="MCU255" s="247"/>
      <c r="MCV255" s="247"/>
      <c r="MCW255" s="247"/>
      <c r="MCX255" s="247"/>
      <c r="MCY255" s="247"/>
      <c r="MCZ255" s="247"/>
      <c r="MDA255" s="247"/>
      <c r="MDB255" s="247"/>
      <c r="MDC255" s="247"/>
      <c r="MDD255" s="247"/>
      <c r="MDE255" s="247"/>
      <c r="MDF255" s="247"/>
      <c r="MDG255" s="247"/>
      <c r="MDH255" s="247"/>
      <c r="MDI255" s="247"/>
      <c r="MDJ255" s="247"/>
      <c r="MDK255" s="247"/>
      <c r="MDL255" s="247"/>
      <c r="MDM255" s="247"/>
      <c r="MDN255" s="247"/>
      <c r="MDO255" s="247"/>
      <c r="MDP255" s="247"/>
      <c r="MDQ255" s="247"/>
      <c r="MDR255" s="247"/>
      <c r="MDS255" s="247"/>
      <c r="MDT255" s="247"/>
      <c r="MDU255" s="247"/>
      <c r="MDV255" s="247"/>
      <c r="MDW255" s="247"/>
      <c r="MDX255" s="247"/>
      <c r="MDY255" s="247"/>
      <c r="MDZ255" s="247"/>
      <c r="MEA255" s="247"/>
      <c r="MEB255" s="247"/>
      <c r="MEC255" s="247"/>
      <c r="MED255" s="247"/>
      <c r="MEE255" s="247"/>
      <c r="MEF255" s="247"/>
      <c r="MEG255" s="247"/>
      <c r="MEH255" s="247"/>
      <c r="MEI255" s="247"/>
      <c r="MEJ255" s="247"/>
      <c r="MEK255" s="247"/>
      <c r="MEL255" s="247"/>
      <c r="MEM255" s="247"/>
      <c r="MEN255" s="247"/>
      <c r="MEO255" s="247"/>
      <c r="MEP255" s="247"/>
      <c r="MEQ255" s="247"/>
      <c r="MER255" s="247"/>
      <c r="MES255" s="247"/>
      <c r="MET255" s="247"/>
      <c r="MEU255" s="247"/>
      <c r="MEV255" s="247"/>
      <c r="MEW255" s="247"/>
      <c r="MEX255" s="247"/>
      <c r="MEY255" s="247"/>
      <c r="MEZ255" s="247"/>
      <c r="MFA255" s="247"/>
      <c r="MFB255" s="247"/>
      <c r="MFC255" s="247"/>
      <c r="MFD255" s="247"/>
      <c r="MFE255" s="247"/>
      <c r="MFF255" s="247"/>
      <c r="MFG255" s="247"/>
      <c r="MFH255" s="247"/>
      <c r="MFI255" s="247"/>
      <c r="MFJ255" s="247"/>
      <c r="MFK255" s="247"/>
      <c r="MFL255" s="247"/>
      <c r="MFM255" s="247"/>
      <c r="MFN255" s="247"/>
      <c r="MFO255" s="247"/>
      <c r="MFP255" s="247"/>
      <c r="MFQ255" s="247"/>
      <c r="MFR255" s="247"/>
      <c r="MFS255" s="247"/>
      <c r="MFT255" s="247"/>
      <c r="MFU255" s="247"/>
      <c r="MFV255" s="247"/>
      <c r="MFW255" s="247"/>
      <c r="MFX255" s="247"/>
      <c r="MFY255" s="247"/>
      <c r="MFZ255" s="247"/>
      <c r="MGA255" s="247"/>
      <c r="MGB255" s="247"/>
      <c r="MGC255" s="247"/>
      <c r="MGD255" s="247"/>
      <c r="MGE255" s="247"/>
      <c r="MGF255" s="247"/>
      <c r="MGG255" s="247"/>
      <c r="MGH255" s="247"/>
      <c r="MGI255" s="247"/>
      <c r="MGJ255" s="247"/>
      <c r="MGK255" s="247"/>
      <c r="MGL255" s="247"/>
      <c r="MGM255" s="247"/>
      <c r="MGN255" s="247"/>
      <c r="MGO255" s="247"/>
      <c r="MGP255" s="247"/>
      <c r="MGQ255" s="247"/>
      <c r="MGR255" s="247"/>
      <c r="MGS255" s="247"/>
      <c r="MGT255" s="247"/>
      <c r="MGU255" s="247"/>
      <c r="MGV255" s="247"/>
      <c r="MGW255" s="247"/>
      <c r="MGX255" s="247"/>
      <c r="MGY255" s="247"/>
      <c r="MGZ255" s="247"/>
      <c r="MHA255" s="247"/>
      <c r="MHB255" s="247"/>
      <c r="MHC255" s="247"/>
      <c r="MHD255" s="247"/>
      <c r="MHE255" s="247"/>
      <c r="MHF255" s="247"/>
      <c r="MHG255" s="247"/>
      <c r="MHH255" s="247"/>
      <c r="MHI255" s="247"/>
      <c r="MHJ255" s="247"/>
      <c r="MHK255" s="247"/>
      <c r="MHL255" s="247"/>
      <c r="MHM255" s="247"/>
      <c r="MHN255" s="247"/>
      <c r="MHO255" s="247"/>
      <c r="MHP255" s="247"/>
      <c r="MHQ255" s="247"/>
      <c r="MHR255" s="247"/>
      <c r="MHS255" s="247"/>
      <c r="MHT255" s="247"/>
      <c r="MHU255" s="247"/>
      <c r="MHV255" s="247"/>
      <c r="MHW255" s="247"/>
      <c r="MHX255" s="247"/>
      <c r="MHY255" s="247"/>
      <c r="MHZ255" s="247"/>
      <c r="MIA255" s="247"/>
      <c r="MIB255" s="247"/>
      <c r="MIC255" s="247"/>
      <c r="MID255" s="247"/>
      <c r="MIE255" s="247"/>
      <c r="MIF255" s="247"/>
      <c r="MIG255" s="247"/>
      <c r="MIH255" s="247"/>
      <c r="MII255" s="247"/>
      <c r="MIJ255" s="247"/>
      <c r="MIK255" s="247"/>
      <c r="MIL255" s="247"/>
      <c r="MIM255" s="247"/>
      <c r="MIN255" s="247"/>
      <c r="MIO255" s="247"/>
      <c r="MIP255" s="247"/>
      <c r="MIQ255" s="247"/>
      <c r="MIR255" s="247"/>
      <c r="MIS255" s="247"/>
      <c r="MIT255" s="247"/>
      <c r="MIU255" s="247"/>
      <c r="MIV255" s="247"/>
      <c r="MIW255" s="247"/>
      <c r="MIX255" s="247"/>
      <c r="MIY255" s="247"/>
      <c r="MIZ255" s="247"/>
      <c r="MJA255" s="247"/>
      <c r="MJB255" s="247"/>
      <c r="MJC255" s="247"/>
      <c r="MJD255" s="247"/>
      <c r="MJE255" s="247"/>
      <c r="MJF255" s="247"/>
      <c r="MJG255" s="247"/>
      <c r="MJH255" s="247"/>
      <c r="MJI255" s="247"/>
      <c r="MJJ255" s="247"/>
      <c r="MJK255" s="247"/>
      <c r="MJL255" s="247"/>
      <c r="MJM255" s="247"/>
      <c r="MJN255" s="247"/>
      <c r="MJO255" s="247"/>
      <c r="MJP255" s="247"/>
      <c r="MJQ255" s="247"/>
      <c r="MJR255" s="247"/>
      <c r="MJS255" s="247"/>
      <c r="MJT255" s="247"/>
      <c r="MJU255" s="247"/>
      <c r="MJV255" s="247"/>
      <c r="MJW255" s="247"/>
      <c r="MJX255" s="247"/>
      <c r="MJY255" s="247"/>
      <c r="MJZ255" s="247"/>
      <c r="MKA255" s="247"/>
      <c r="MKB255" s="247"/>
      <c r="MKC255" s="247"/>
      <c r="MKD255" s="247"/>
      <c r="MKE255" s="247"/>
      <c r="MKF255" s="247"/>
      <c r="MKG255" s="247"/>
      <c r="MKH255" s="247"/>
      <c r="MKI255" s="247"/>
      <c r="MKJ255" s="247"/>
      <c r="MKK255" s="247"/>
      <c r="MKL255" s="247"/>
      <c r="MKM255" s="247"/>
      <c r="MKN255" s="247"/>
      <c r="MKO255" s="247"/>
      <c r="MKP255" s="247"/>
      <c r="MKQ255" s="247"/>
      <c r="MKR255" s="247"/>
      <c r="MKS255" s="247"/>
      <c r="MKT255" s="247"/>
      <c r="MKU255" s="247"/>
      <c r="MKV255" s="247"/>
      <c r="MKW255" s="247"/>
      <c r="MKX255" s="247"/>
      <c r="MKY255" s="247"/>
      <c r="MKZ255" s="247"/>
      <c r="MLA255" s="247"/>
      <c r="MLB255" s="247"/>
      <c r="MLC255" s="247"/>
      <c r="MLD255" s="247"/>
      <c r="MLE255" s="247"/>
      <c r="MLF255" s="247"/>
      <c r="MLG255" s="247"/>
      <c r="MLH255" s="247"/>
      <c r="MLI255" s="247"/>
      <c r="MLJ255" s="247"/>
      <c r="MLK255" s="247"/>
      <c r="MLL255" s="247"/>
      <c r="MLM255" s="247"/>
      <c r="MLN255" s="247"/>
      <c r="MLO255" s="247"/>
      <c r="MLP255" s="247"/>
      <c r="MLQ255" s="247"/>
      <c r="MLR255" s="247"/>
      <c r="MLS255" s="247"/>
      <c r="MLT255" s="247"/>
      <c r="MLU255" s="247"/>
      <c r="MLV255" s="247"/>
      <c r="MLW255" s="247"/>
      <c r="MLX255" s="247"/>
      <c r="MLY255" s="247"/>
      <c r="MLZ255" s="247"/>
      <c r="MMA255" s="247"/>
      <c r="MMB255" s="247"/>
      <c r="MMC255" s="247"/>
      <c r="MMD255" s="247"/>
      <c r="MME255" s="247"/>
      <c r="MMF255" s="247"/>
      <c r="MMG255" s="247"/>
      <c r="MMH255" s="247"/>
      <c r="MMI255" s="247"/>
      <c r="MMJ255" s="247"/>
      <c r="MMK255" s="247"/>
      <c r="MML255" s="247"/>
      <c r="MMM255" s="247"/>
      <c r="MMN255" s="247"/>
      <c r="MMO255" s="247"/>
      <c r="MMP255" s="247"/>
      <c r="MMQ255" s="247"/>
      <c r="MMR255" s="247"/>
      <c r="MMS255" s="247"/>
      <c r="MMT255" s="247"/>
      <c r="MMU255" s="247"/>
      <c r="MMV255" s="247"/>
      <c r="MMW255" s="247"/>
      <c r="MMX255" s="247"/>
      <c r="MMY255" s="247"/>
      <c r="MMZ255" s="247"/>
      <c r="MNA255" s="247"/>
      <c r="MNB255" s="247"/>
      <c r="MNC255" s="247"/>
      <c r="MND255" s="247"/>
      <c r="MNE255" s="247"/>
      <c r="MNF255" s="247"/>
      <c r="MNG255" s="247"/>
      <c r="MNH255" s="247"/>
      <c r="MNI255" s="247"/>
      <c r="MNJ255" s="247"/>
      <c r="MNK255" s="247"/>
      <c r="MNL255" s="247"/>
      <c r="MNM255" s="247"/>
      <c r="MNN255" s="247"/>
      <c r="MNO255" s="247"/>
      <c r="MNP255" s="247"/>
      <c r="MNQ255" s="247"/>
      <c r="MNR255" s="247"/>
      <c r="MNS255" s="247"/>
      <c r="MNT255" s="247"/>
      <c r="MNU255" s="247"/>
      <c r="MNV255" s="247"/>
      <c r="MNW255" s="247"/>
      <c r="MNX255" s="247"/>
      <c r="MNY255" s="247"/>
      <c r="MNZ255" s="247"/>
      <c r="MOA255" s="247"/>
      <c r="MOB255" s="247"/>
      <c r="MOC255" s="247"/>
      <c r="MOD255" s="247"/>
      <c r="MOE255" s="247"/>
      <c r="MOF255" s="247"/>
      <c r="MOG255" s="247"/>
      <c r="MOH255" s="247"/>
      <c r="MOI255" s="247"/>
      <c r="MOJ255" s="247"/>
      <c r="MOK255" s="247"/>
      <c r="MOL255" s="247"/>
      <c r="MOM255" s="247"/>
      <c r="MON255" s="247"/>
      <c r="MOO255" s="247"/>
      <c r="MOP255" s="247"/>
      <c r="MOQ255" s="247"/>
      <c r="MOR255" s="247"/>
      <c r="MOS255" s="247"/>
      <c r="MOT255" s="247"/>
      <c r="MOU255" s="247"/>
      <c r="MOV255" s="247"/>
      <c r="MOW255" s="247"/>
      <c r="MOX255" s="247"/>
      <c r="MOY255" s="247"/>
      <c r="MOZ255" s="247"/>
      <c r="MPA255" s="247"/>
      <c r="MPB255" s="247"/>
      <c r="MPC255" s="247"/>
      <c r="MPD255" s="247"/>
      <c r="MPE255" s="247"/>
      <c r="MPF255" s="247"/>
      <c r="MPG255" s="247"/>
      <c r="MPH255" s="247"/>
      <c r="MPI255" s="247"/>
      <c r="MPJ255" s="247"/>
      <c r="MPK255" s="247"/>
      <c r="MPL255" s="247"/>
      <c r="MPM255" s="247"/>
      <c r="MPN255" s="247"/>
      <c r="MPO255" s="247"/>
      <c r="MPP255" s="247"/>
      <c r="MPQ255" s="247"/>
      <c r="MPR255" s="247"/>
      <c r="MPS255" s="247"/>
      <c r="MPT255" s="247"/>
      <c r="MPU255" s="247"/>
      <c r="MPV255" s="247"/>
      <c r="MPW255" s="247"/>
      <c r="MPX255" s="247"/>
      <c r="MPY255" s="247"/>
      <c r="MPZ255" s="247"/>
      <c r="MQA255" s="247"/>
      <c r="MQB255" s="247"/>
      <c r="MQC255" s="247"/>
      <c r="MQD255" s="247"/>
      <c r="MQE255" s="247"/>
      <c r="MQF255" s="247"/>
      <c r="MQG255" s="247"/>
      <c r="MQH255" s="247"/>
      <c r="MQI255" s="247"/>
      <c r="MQJ255" s="247"/>
      <c r="MQK255" s="247"/>
      <c r="MQL255" s="247"/>
      <c r="MQM255" s="247"/>
      <c r="MQN255" s="247"/>
      <c r="MQO255" s="247"/>
      <c r="MQP255" s="247"/>
      <c r="MQQ255" s="247"/>
      <c r="MQR255" s="247"/>
      <c r="MQS255" s="247"/>
      <c r="MQT255" s="247"/>
      <c r="MQU255" s="247"/>
      <c r="MQV255" s="247"/>
      <c r="MQW255" s="247"/>
      <c r="MQX255" s="247"/>
      <c r="MQY255" s="247"/>
      <c r="MQZ255" s="247"/>
      <c r="MRA255" s="247"/>
      <c r="MRB255" s="247"/>
      <c r="MRC255" s="247"/>
      <c r="MRD255" s="247"/>
      <c r="MRE255" s="247"/>
      <c r="MRF255" s="247"/>
      <c r="MRG255" s="247"/>
      <c r="MRH255" s="247"/>
      <c r="MRI255" s="247"/>
      <c r="MRJ255" s="247"/>
      <c r="MRK255" s="247"/>
      <c r="MRL255" s="247"/>
      <c r="MRM255" s="247"/>
      <c r="MRN255" s="247"/>
      <c r="MRO255" s="247"/>
      <c r="MRP255" s="247"/>
      <c r="MRQ255" s="247"/>
      <c r="MRR255" s="247"/>
      <c r="MRS255" s="247"/>
      <c r="MRT255" s="247"/>
      <c r="MRU255" s="247"/>
      <c r="MRV255" s="247"/>
      <c r="MRW255" s="247"/>
      <c r="MRX255" s="247"/>
      <c r="MRY255" s="247"/>
      <c r="MRZ255" s="247"/>
      <c r="MSA255" s="247"/>
      <c r="MSB255" s="247"/>
      <c r="MSC255" s="247"/>
      <c r="MSD255" s="247"/>
      <c r="MSE255" s="247"/>
      <c r="MSF255" s="247"/>
      <c r="MSG255" s="247"/>
      <c r="MSH255" s="247"/>
      <c r="MSI255" s="247"/>
      <c r="MSJ255" s="247"/>
      <c r="MSK255" s="247"/>
      <c r="MSL255" s="247"/>
      <c r="MSM255" s="247"/>
      <c r="MSN255" s="247"/>
      <c r="MSO255" s="247"/>
      <c r="MSP255" s="247"/>
      <c r="MSQ255" s="247"/>
      <c r="MSR255" s="247"/>
      <c r="MSS255" s="247"/>
      <c r="MST255" s="247"/>
      <c r="MSU255" s="247"/>
      <c r="MSV255" s="247"/>
      <c r="MSW255" s="247"/>
      <c r="MSX255" s="247"/>
      <c r="MSY255" s="247"/>
      <c r="MSZ255" s="247"/>
      <c r="MTA255" s="247"/>
      <c r="MTB255" s="247"/>
      <c r="MTC255" s="247"/>
      <c r="MTD255" s="247"/>
      <c r="MTE255" s="247"/>
      <c r="MTF255" s="247"/>
      <c r="MTG255" s="247"/>
      <c r="MTH255" s="247"/>
      <c r="MTI255" s="247"/>
      <c r="MTJ255" s="247"/>
      <c r="MTK255" s="247"/>
      <c r="MTL255" s="247"/>
      <c r="MTM255" s="247"/>
      <c r="MTN255" s="247"/>
      <c r="MTO255" s="247"/>
      <c r="MTP255" s="247"/>
      <c r="MTQ255" s="247"/>
      <c r="MTR255" s="247"/>
      <c r="MTS255" s="247"/>
      <c r="MTT255" s="247"/>
      <c r="MTU255" s="247"/>
      <c r="MTV255" s="247"/>
      <c r="MTW255" s="247"/>
      <c r="MTX255" s="247"/>
      <c r="MTY255" s="247"/>
      <c r="MTZ255" s="247"/>
      <c r="MUA255" s="247"/>
      <c r="MUB255" s="247"/>
      <c r="MUC255" s="247"/>
      <c r="MUD255" s="247"/>
      <c r="MUE255" s="247"/>
      <c r="MUF255" s="247"/>
      <c r="MUG255" s="247"/>
      <c r="MUH255" s="247"/>
      <c r="MUI255" s="247"/>
      <c r="MUJ255" s="247"/>
      <c r="MUK255" s="247"/>
      <c r="MUL255" s="247"/>
      <c r="MUM255" s="247"/>
      <c r="MUN255" s="247"/>
      <c r="MUO255" s="247"/>
      <c r="MUP255" s="247"/>
      <c r="MUQ255" s="247"/>
      <c r="MUR255" s="247"/>
      <c r="MUS255" s="247"/>
      <c r="MUT255" s="247"/>
      <c r="MUU255" s="247"/>
      <c r="MUV255" s="247"/>
      <c r="MUW255" s="247"/>
      <c r="MUX255" s="247"/>
      <c r="MUY255" s="247"/>
      <c r="MUZ255" s="247"/>
      <c r="MVA255" s="247"/>
      <c r="MVB255" s="247"/>
      <c r="MVC255" s="247"/>
      <c r="MVD255" s="247"/>
      <c r="MVE255" s="247"/>
      <c r="MVF255" s="247"/>
      <c r="MVG255" s="247"/>
      <c r="MVH255" s="247"/>
      <c r="MVI255" s="247"/>
      <c r="MVJ255" s="247"/>
      <c r="MVK255" s="247"/>
      <c r="MVL255" s="247"/>
      <c r="MVM255" s="247"/>
      <c r="MVN255" s="247"/>
      <c r="MVO255" s="247"/>
      <c r="MVP255" s="247"/>
      <c r="MVQ255" s="247"/>
      <c r="MVR255" s="247"/>
      <c r="MVS255" s="247"/>
      <c r="MVT255" s="247"/>
      <c r="MVU255" s="247"/>
      <c r="MVV255" s="247"/>
      <c r="MVW255" s="247"/>
      <c r="MVX255" s="247"/>
      <c r="MVY255" s="247"/>
      <c r="MVZ255" s="247"/>
      <c r="MWA255" s="247"/>
      <c r="MWB255" s="247"/>
      <c r="MWC255" s="247"/>
      <c r="MWD255" s="247"/>
      <c r="MWE255" s="247"/>
      <c r="MWF255" s="247"/>
      <c r="MWG255" s="247"/>
      <c r="MWH255" s="247"/>
      <c r="MWI255" s="247"/>
      <c r="MWJ255" s="247"/>
      <c r="MWK255" s="247"/>
      <c r="MWL255" s="247"/>
      <c r="MWM255" s="247"/>
      <c r="MWN255" s="247"/>
      <c r="MWO255" s="247"/>
      <c r="MWP255" s="247"/>
      <c r="MWQ255" s="247"/>
      <c r="MWR255" s="247"/>
      <c r="MWS255" s="247"/>
      <c r="MWT255" s="247"/>
      <c r="MWU255" s="247"/>
      <c r="MWV255" s="247"/>
      <c r="MWW255" s="247"/>
      <c r="MWX255" s="247"/>
      <c r="MWY255" s="247"/>
      <c r="MWZ255" s="247"/>
      <c r="MXA255" s="247"/>
      <c r="MXB255" s="247"/>
      <c r="MXC255" s="247"/>
      <c r="MXD255" s="247"/>
      <c r="MXE255" s="247"/>
      <c r="MXF255" s="247"/>
      <c r="MXG255" s="247"/>
      <c r="MXH255" s="247"/>
      <c r="MXI255" s="247"/>
      <c r="MXJ255" s="247"/>
      <c r="MXK255" s="247"/>
      <c r="MXL255" s="247"/>
      <c r="MXM255" s="247"/>
      <c r="MXN255" s="247"/>
      <c r="MXO255" s="247"/>
      <c r="MXP255" s="247"/>
      <c r="MXQ255" s="247"/>
      <c r="MXR255" s="247"/>
      <c r="MXS255" s="247"/>
      <c r="MXT255" s="247"/>
      <c r="MXU255" s="247"/>
      <c r="MXV255" s="247"/>
      <c r="MXW255" s="247"/>
      <c r="MXX255" s="247"/>
      <c r="MXY255" s="247"/>
      <c r="MXZ255" s="247"/>
      <c r="MYA255" s="247"/>
      <c r="MYB255" s="247"/>
      <c r="MYC255" s="247"/>
      <c r="MYD255" s="247"/>
      <c r="MYE255" s="247"/>
      <c r="MYF255" s="247"/>
      <c r="MYG255" s="247"/>
      <c r="MYH255" s="247"/>
      <c r="MYI255" s="247"/>
      <c r="MYJ255" s="247"/>
      <c r="MYK255" s="247"/>
      <c r="MYL255" s="247"/>
      <c r="MYM255" s="247"/>
      <c r="MYN255" s="247"/>
      <c r="MYO255" s="247"/>
      <c r="MYP255" s="247"/>
      <c r="MYQ255" s="247"/>
      <c r="MYR255" s="247"/>
      <c r="MYS255" s="247"/>
      <c r="MYT255" s="247"/>
      <c r="MYU255" s="247"/>
      <c r="MYV255" s="247"/>
      <c r="MYW255" s="247"/>
      <c r="MYX255" s="247"/>
      <c r="MYY255" s="247"/>
      <c r="MYZ255" s="247"/>
      <c r="MZA255" s="247"/>
      <c r="MZB255" s="247"/>
      <c r="MZC255" s="247"/>
      <c r="MZD255" s="247"/>
      <c r="MZE255" s="247"/>
      <c r="MZF255" s="247"/>
      <c r="MZG255" s="247"/>
      <c r="MZH255" s="247"/>
      <c r="MZI255" s="247"/>
      <c r="MZJ255" s="247"/>
      <c r="MZK255" s="247"/>
      <c r="MZL255" s="247"/>
      <c r="MZM255" s="247"/>
      <c r="MZN255" s="247"/>
      <c r="MZO255" s="247"/>
      <c r="MZP255" s="247"/>
      <c r="MZQ255" s="247"/>
      <c r="MZR255" s="247"/>
      <c r="MZS255" s="247"/>
      <c r="MZT255" s="247"/>
      <c r="MZU255" s="247"/>
      <c r="MZV255" s="247"/>
      <c r="MZW255" s="247"/>
      <c r="MZX255" s="247"/>
      <c r="MZY255" s="247"/>
      <c r="MZZ255" s="247"/>
      <c r="NAA255" s="247"/>
      <c r="NAB255" s="247"/>
      <c r="NAC255" s="247"/>
      <c r="NAD255" s="247"/>
      <c r="NAE255" s="247"/>
      <c r="NAF255" s="247"/>
      <c r="NAG255" s="247"/>
      <c r="NAH255" s="247"/>
      <c r="NAI255" s="247"/>
      <c r="NAJ255" s="247"/>
      <c r="NAK255" s="247"/>
      <c r="NAL255" s="247"/>
      <c r="NAM255" s="247"/>
      <c r="NAN255" s="247"/>
      <c r="NAO255" s="247"/>
      <c r="NAP255" s="247"/>
      <c r="NAQ255" s="247"/>
      <c r="NAR255" s="247"/>
      <c r="NAS255" s="247"/>
      <c r="NAT255" s="247"/>
      <c r="NAU255" s="247"/>
      <c r="NAV255" s="247"/>
      <c r="NAW255" s="247"/>
      <c r="NAX255" s="247"/>
      <c r="NAY255" s="247"/>
      <c r="NAZ255" s="247"/>
      <c r="NBA255" s="247"/>
      <c r="NBB255" s="247"/>
      <c r="NBC255" s="247"/>
      <c r="NBD255" s="247"/>
      <c r="NBE255" s="247"/>
      <c r="NBF255" s="247"/>
      <c r="NBG255" s="247"/>
      <c r="NBH255" s="247"/>
      <c r="NBI255" s="247"/>
      <c r="NBJ255" s="247"/>
      <c r="NBK255" s="247"/>
      <c r="NBL255" s="247"/>
      <c r="NBM255" s="247"/>
      <c r="NBN255" s="247"/>
      <c r="NBO255" s="247"/>
      <c r="NBP255" s="247"/>
      <c r="NBQ255" s="247"/>
      <c r="NBR255" s="247"/>
      <c r="NBS255" s="247"/>
      <c r="NBT255" s="247"/>
      <c r="NBU255" s="247"/>
      <c r="NBV255" s="247"/>
      <c r="NBW255" s="247"/>
      <c r="NBX255" s="247"/>
      <c r="NBY255" s="247"/>
      <c r="NBZ255" s="247"/>
      <c r="NCA255" s="247"/>
      <c r="NCB255" s="247"/>
      <c r="NCC255" s="247"/>
      <c r="NCD255" s="247"/>
      <c r="NCE255" s="247"/>
      <c r="NCF255" s="247"/>
      <c r="NCG255" s="247"/>
      <c r="NCH255" s="247"/>
      <c r="NCI255" s="247"/>
      <c r="NCJ255" s="247"/>
      <c r="NCK255" s="247"/>
      <c r="NCL255" s="247"/>
      <c r="NCM255" s="247"/>
      <c r="NCN255" s="247"/>
      <c r="NCO255" s="247"/>
      <c r="NCP255" s="247"/>
      <c r="NCQ255" s="247"/>
      <c r="NCR255" s="247"/>
      <c r="NCS255" s="247"/>
      <c r="NCT255" s="247"/>
      <c r="NCU255" s="247"/>
      <c r="NCV255" s="247"/>
      <c r="NCW255" s="247"/>
      <c r="NCX255" s="247"/>
      <c r="NCY255" s="247"/>
      <c r="NCZ255" s="247"/>
      <c r="NDA255" s="247"/>
      <c r="NDB255" s="247"/>
      <c r="NDC255" s="247"/>
      <c r="NDD255" s="247"/>
      <c r="NDE255" s="247"/>
      <c r="NDF255" s="247"/>
      <c r="NDG255" s="247"/>
      <c r="NDH255" s="247"/>
      <c r="NDI255" s="247"/>
      <c r="NDJ255" s="247"/>
      <c r="NDK255" s="247"/>
      <c r="NDL255" s="247"/>
      <c r="NDM255" s="247"/>
      <c r="NDN255" s="247"/>
      <c r="NDO255" s="247"/>
      <c r="NDP255" s="247"/>
      <c r="NDQ255" s="247"/>
      <c r="NDR255" s="247"/>
      <c r="NDS255" s="247"/>
      <c r="NDT255" s="247"/>
      <c r="NDU255" s="247"/>
      <c r="NDV255" s="247"/>
      <c r="NDW255" s="247"/>
      <c r="NDX255" s="247"/>
      <c r="NDY255" s="247"/>
      <c r="NDZ255" s="247"/>
      <c r="NEA255" s="247"/>
      <c r="NEB255" s="247"/>
      <c r="NEC255" s="247"/>
      <c r="NED255" s="247"/>
      <c r="NEE255" s="247"/>
      <c r="NEF255" s="247"/>
      <c r="NEG255" s="247"/>
      <c r="NEH255" s="247"/>
      <c r="NEI255" s="247"/>
      <c r="NEJ255" s="247"/>
      <c r="NEK255" s="247"/>
      <c r="NEL255" s="247"/>
      <c r="NEM255" s="247"/>
      <c r="NEN255" s="247"/>
      <c r="NEO255" s="247"/>
      <c r="NEP255" s="247"/>
      <c r="NEQ255" s="247"/>
      <c r="NER255" s="247"/>
      <c r="NES255" s="247"/>
      <c r="NET255" s="247"/>
      <c r="NEU255" s="247"/>
      <c r="NEV255" s="247"/>
      <c r="NEW255" s="247"/>
      <c r="NEX255" s="247"/>
      <c r="NEY255" s="247"/>
      <c r="NEZ255" s="247"/>
      <c r="NFA255" s="247"/>
      <c r="NFB255" s="247"/>
      <c r="NFC255" s="247"/>
      <c r="NFD255" s="247"/>
      <c r="NFE255" s="247"/>
      <c r="NFF255" s="247"/>
      <c r="NFG255" s="247"/>
      <c r="NFH255" s="247"/>
      <c r="NFI255" s="247"/>
      <c r="NFJ255" s="247"/>
      <c r="NFK255" s="247"/>
      <c r="NFL255" s="247"/>
      <c r="NFM255" s="247"/>
      <c r="NFN255" s="247"/>
      <c r="NFO255" s="247"/>
      <c r="NFP255" s="247"/>
      <c r="NFQ255" s="247"/>
      <c r="NFR255" s="247"/>
      <c r="NFS255" s="247"/>
      <c r="NFT255" s="247"/>
      <c r="NFU255" s="247"/>
      <c r="NFV255" s="247"/>
      <c r="NFW255" s="247"/>
      <c r="NFX255" s="247"/>
      <c r="NFY255" s="247"/>
      <c r="NFZ255" s="247"/>
      <c r="NGA255" s="247"/>
      <c r="NGB255" s="247"/>
      <c r="NGC255" s="247"/>
      <c r="NGD255" s="247"/>
      <c r="NGE255" s="247"/>
      <c r="NGF255" s="247"/>
      <c r="NGG255" s="247"/>
      <c r="NGH255" s="247"/>
      <c r="NGI255" s="247"/>
      <c r="NGJ255" s="247"/>
      <c r="NGK255" s="247"/>
      <c r="NGL255" s="247"/>
      <c r="NGM255" s="247"/>
      <c r="NGN255" s="247"/>
      <c r="NGO255" s="247"/>
      <c r="NGP255" s="247"/>
      <c r="NGQ255" s="247"/>
      <c r="NGR255" s="247"/>
      <c r="NGS255" s="247"/>
      <c r="NGT255" s="247"/>
      <c r="NGU255" s="247"/>
      <c r="NGV255" s="247"/>
      <c r="NGW255" s="247"/>
      <c r="NGX255" s="247"/>
      <c r="NGY255" s="247"/>
      <c r="NGZ255" s="247"/>
      <c r="NHA255" s="247"/>
      <c r="NHB255" s="247"/>
      <c r="NHC255" s="247"/>
      <c r="NHD255" s="247"/>
      <c r="NHE255" s="247"/>
      <c r="NHF255" s="247"/>
      <c r="NHG255" s="247"/>
      <c r="NHH255" s="247"/>
      <c r="NHI255" s="247"/>
      <c r="NHJ255" s="247"/>
      <c r="NHK255" s="247"/>
      <c r="NHL255" s="247"/>
      <c r="NHM255" s="247"/>
      <c r="NHN255" s="247"/>
      <c r="NHO255" s="247"/>
      <c r="NHP255" s="247"/>
      <c r="NHQ255" s="247"/>
      <c r="NHR255" s="247"/>
      <c r="NHS255" s="247"/>
      <c r="NHT255" s="247"/>
      <c r="NHU255" s="247"/>
      <c r="NHV255" s="247"/>
      <c r="NHW255" s="247"/>
      <c r="NHX255" s="247"/>
      <c r="NHY255" s="247"/>
      <c r="NHZ255" s="247"/>
      <c r="NIA255" s="247"/>
      <c r="NIB255" s="247"/>
      <c r="NIC255" s="247"/>
      <c r="NID255" s="247"/>
      <c r="NIE255" s="247"/>
      <c r="NIF255" s="247"/>
      <c r="NIG255" s="247"/>
      <c r="NIH255" s="247"/>
      <c r="NII255" s="247"/>
      <c r="NIJ255" s="247"/>
      <c r="NIK255" s="247"/>
      <c r="NIL255" s="247"/>
      <c r="NIM255" s="247"/>
      <c r="NIN255" s="247"/>
      <c r="NIO255" s="247"/>
      <c r="NIP255" s="247"/>
      <c r="NIQ255" s="247"/>
      <c r="NIR255" s="247"/>
      <c r="NIS255" s="247"/>
      <c r="NIT255" s="247"/>
      <c r="NIU255" s="247"/>
      <c r="NIV255" s="247"/>
      <c r="NIW255" s="247"/>
      <c r="NIX255" s="247"/>
      <c r="NIY255" s="247"/>
      <c r="NIZ255" s="247"/>
      <c r="NJA255" s="247"/>
      <c r="NJB255" s="247"/>
      <c r="NJC255" s="247"/>
      <c r="NJD255" s="247"/>
      <c r="NJE255" s="247"/>
      <c r="NJF255" s="247"/>
      <c r="NJG255" s="247"/>
      <c r="NJH255" s="247"/>
      <c r="NJI255" s="247"/>
      <c r="NJJ255" s="247"/>
      <c r="NJK255" s="247"/>
      <c r="NJL255" s="247"/>
      <c r="NJM255" s="247"/>
      <c r="NJN255" s="247"/>
      <c r="NJO255" s="247"/>
      <c r="NJP255" s="247"/>
      <c r="NJQ255" s="247"/>
      <c r="NJR255" s="247"/>
      <c r="NJS255" s="247"/>
      <c r="NJT255" s="247"/>
      <c r="NJU255" s="247"/>
      <c r="NJV255" s="247"/>
      <c r="NJW255" s="247"/>
      <c r="NJX255" s="247"/>
      <c r="NJY255" s="247"/>
      <c r="NJZ255" s="247"/>
      <c r="NKA255" s="247"/>
      <c r="NKB255" s="247"/>
      <c r="NKC255" s="247"/>
      <c r="NKD255" s="247"/>
      <c r="NKE255" s="247"/>
      <c r="NKF255" s="247"/>
      <c r="NKG255" s="247"/>
      <c r="NKH255" s="247"/>
      <c r="NKI255" s="247"/>
      <c r="NKJ255" s="247"/>
      <c r="NKK255" s="247"/>
      <c r="NKL255" s="247"/>
      <c r="NKM255" s="247"/>
      <c r="NKN255" s="247"/>
      <c r="NKO255" s="247"/>
      <c r="NKP255" s="247"/>
      <c r="NKQ255" s="247"/>
      <c r="NKR255" s="247"/>
      <c r="NKS255" s="247"/>
      <c r="NKT255" s="247"/>
      <c r="NKU255" s="247"/>
      <c r="NKV255" s="247"/>
      <c r="NKW255" s="247"/>
      <c r="NKX255" s="247"/>
      <c r="NKY255" s="247"/>
      <c r="NKZ255" s="247"/>
      <c r="NLA255" s="247"/>
      <c r="NLB255" s="247"/>
      <c r="NLC255" s="247"/>
      <c r="NLD255" s="247"/>
      <c r="NLE255" s="247"/>
      <c r="NLF255" s="247"/>
      <c r="NLG255" s="247"/>
      <c r="NLH255" s="247"/>
      <c r="NLI255" s="247"/>
      <c r="NLJ255" s="247"/>
      <c r="NLK255" s="247"/>
      <c r="NLL255" s="247"/>
      <c r="NLM255" s="247"/>
      <c r="NLN255" s="247"/>
      <c r="NLO255" s="247"/>
      <c r="NLP255" s="247"/>
      <c r="NLQ255" s="247"/>
      <c r="NLR255" s="247"/>
      <c r="NLS255" s="247"/>
      <c r="NLT255" s="247"/>
      <c r="NLU255" s="247"/>
      <c r="NLV255" s="247"/>
      <c r="NLW255" s="247"/>
      <c r="NLX255" s="247"/>
      <c r="NLY255" s="247"/>
      <c r="NLZ255" s="247"/>
      <c r="NMA255" s="247"/>
      <c r="NMB255" s="247"/>
      <c r="NMC255" s="247"/>
      <c r="NMD255" s="247"/>
      <c r="NME255" s="247"/>
      <c r="NMF255" s="247"/>
      <c r="NMG255" s="247"/>
      <c r="NMH255" s="247"/>
      <c r="NMI255" s="247"/>
      <c r="NMJ255" s="247"/>
      <c r="NMK255" s="247"/>
      <c r="NML255" s="247"/>
      <c r="NMM255" s="247"/>
      <c r="NMN255" s="247"/>
      <c r="NMO255" s="247"/>
      <c r="NMP255" s="247"/>
      <c r="NMQ255" s="247"/>
      <c r="NMR255" s="247"/>
      <c r="NMS255" s="247"/>
      <c r="NMT255" s="247"/>
      <c r="NMU255" s="247"/>
      <c r="NMV255" s="247"/>
      <c r="NMW255" s="247"/>
      <c r="NMX255" s="247"/>
      <c r="NMY255" s="247"/>
      <c r="NMZ255" s="247"/>
      <c r="NNA255" s="247"/>
      <c r="NNB255" s="247"/>
      <c r="NNC255" s="247"/>
      <c r="NND255" s="247"/>
      <c r="NNE255" s="247"/>
      <c r="NNF255" s="247"/>
      <c r="NNG255" s="247"/>
      <c r="NNH255" s="247"/>
      <c r="NNI255" s="247"/>
      <c r="NNJ255" s="247"/>
      <c r="NNK255" s="247"/>
      <c r="NNL255" s="247"/>
      <c r="NNM255" s="247"/>
      <c r="NNN255" s="247"/>
      <c r="NNO255" s="247"/>
      <c r="NNP255" s="247"/>
      <c r="NNQ255" s="247"/>
      <c r="NNR255" s="247"/>
      <c r="NNS255" s="247"/>
      <c r="NNT255" s="247"/>
      <c r="NNU255" s="247"/>
      <c r="NNV255" s="247"/>
      <c r="NNW255" s="247"/>
      <c r="NNX255" s="247"/>
      <c r="NNY255" s="247"/>
      <c r="NNZ255" s="247"/>
      <c r="NOA255" s="247"/>
      <c r="NOB255" s="247"/>
      <c r="NOC255" s="247"/>
      <c r="NOD255" s="247"/>
      <c r="NOE255" s="247"/>
      <c r="NOF255" s="247"/>
      <c r="NOG255" s="247"/>
      <c r="NOH255" s="247"/>
      <c r="NOI255" s="247"/>
      <c r="NOJ255" s="247"/>
      <c r="NOK255" s="247"/>
      <c r="NOL255" s="247"/>
      <c r="NOM255" s="247"/>
      <c r="NON255" s="247"/>
      <c r="NOO255" s="247"/>
      <c r="NOP255" s="247"/>
      <c r="NOQ255" s="247"/>
      <c r="NOR255" s="247"/>
      <c r="NOS255" s="247"/>
      <c r="NOT255" s="247"/>
      <c r="NOU255" s="247"/>
      <c r="NOV255" s="247"/>
      <c r="NOW255" s="247"/>
      <c r="NOX255" s="247"/>
      <c r="NOY255" s="247"/>
      <c r="NOZ255" s="247"/>
      <c r="NPA255" s="247"/>
      <c r="NPB255" s="247"/>
      <c r="NPC255" s="247"/>
      <c r="NPD255" s="247"/>
      <c r="NPE255" s="247"/>
      <c r="NPF255" s="247"/>
      <c r="NPG255" s="247"/>
      <c r="NPH255" s="247"/>
      <c r="NPI255" s="247"/>
      <c r="NPJ255" s="247"/>
      <c r="NPK255" s="247"/>
      <c r="NPL255" s="247"/>
      <c r="NPM255" s="247"/>
      <c r="NPN255" s="247"/>
      <c r="NPO255" s="247"/>
      <c r="NPP255" s="247"/>
      <c r="NPQ255" s="247"/>
      <c r="NPR255" s="247"/>
      <c r="NPS255" s="247"/>
      <c r="NPT255" s="247"/>
      <c r="NPU255" s="247"/>
      <c r="NPV255" s="247"/>
      <c r="NPW255" s="247"/>
      <c r="NPX255" s="247"/>
      <c r="NPY255" s="247"/>
      <c r="NPZ255" s="247"/>
      <c r="NQA255" s="247"/>
      <c r="NQB255" s="247"/>
      <c r="NQC255" s="247"/>
      <c r="NQD255" s="247"/>
      <c r="NQE255" s="247"/>
      <c r="NQF255" s="247"/>
      <c r="NQG255" s="247"/>
      <c r="NQH255" s="247"/>
      <c r="NQI255" s="247"/>
      <c r="NQJ255" s="247"/>
      <c r="NQK255" s="247"/>
      <c r="NQL255" s="247"/>
      <c r="NQM255" s="247"/>
      <c r="NQN255" s="247"/>
      <c r="NQO255" s="247"/>
      <c r="NQP255" s="247"/>
      <c r="NQQ255" s="247"/>
      <c r="NQR255" s="247"/>
      <c r="NQS255" s="247"/>
      <c r="NQT255" s="247"/>
      <c r="NQU255" s="247"/>
      <c r="NQV255" s="247"/>
      <c r="NQW255" s="247"/>
      <c r="NQX255" s="247"/>
      <c r="NQY255" s="247"/>
      <c r="NQZ255" s="247"/>
      <c r="NRA255" s="247"/>
      <c r="NRB255" s="247"/>
      <c r="NRC255" s="247"/>
      <c r="NRD255" s="247"/>
      <c r="NRE255" s="247"/>
      <c r="NRF255" s="247"/>
      <c r="NRG255" s="247"/>
      <c r="NRH255" s="247"/>
      <c r="NRI255" s="247"/>
      <c r="NRJ255" s="247"/>
      <c r="NRK255" s="247"/>
      <c r="NRL255" s="247"/>
      <c r="NRM255" s="247"/>
      <c r="NRN255" s="247"/>
      <c r="NRO255" s="247"/>
      <c r="NRP255" s="247"/>
      <c r="NRQ255" s="247"/>
      <c r="NRR255" s="247"/>
      <c r="NRS255" s="247"/>
      <c r="NRT255" s="247"/>
      <c r="NRU255" s="247"/>
      <c r="NRV255" s="247"/>
      <c r="NRW255" s="247"/>
      <c r="NRX255" s="247"/>
      <c r="NRY255" s="247"/>
      <c r="NRZ255" s="247"/>
      <c r="NSA255" s="247"/>
      <c r="NSB255" s="247"/>
      <c r="NSC255" s="247"/>
      <c r="NSD255" s="247"/>
      <c r="NSE255" s="247"/>
      <c r="NSF255" s="247"/>
      <c r="NSG255" s="247"/>
      <c r="NSH255" s="247"/>
      <c r="NSI255" s="247"/>
      <c r="NSJ255" s="247"/>
      <c r="NSK255" s="247"/>
      <c r="NSL255" s="247"/>
      <c r="NSM255" s="247"/>
      <c r="NSN255" s="247"/>
      <c r="NSO255" s="247"/>
      <c r="NSP255" s="247"/>
      <c r="NSQ255" s="247"/>
      <c r="NSR255" s="247"/>
      <c r="NSS255" s="247"/>
      <c r="NST255" s="247"/>
      <c r="NSU255" s="247"/>
      <c r="NSV255" s="247"/>
      <c r="NSW255" s="247"/>
      <c r="NSX255" s="247"/>
      <c r="NSY255" s="247"/>
      <c r="NSZ255" s="247"/>
      <c r="NTA255" s="247"/>
      <c r="NTB255" s="247"/>
      <c r="NTC255" s="247"/>
      <c r="NTD255" s="247"/>
      <c r="NTE255" s="247"/>
      <c r="NTF255" s="247"/>
      <c r="NTG255" s="247"/>
      <c r="NTH255" s="247"/>
      <c r="NTI255" s="247"/>
      <c r="NTJ255" s="247"/>
      <c r="NTK255" s="247"/>
      <c r="NTL255" s="247"/>
      <c r="NTM255" s="247"/>
      <c r="NTN255" s="247"/>
      <c r="NTO255" s="247"/>
      <c r="NTP255" s="247"/>
      <c r="NTQ255" s="247"/>
      <c r="NTR255" s="247"/>
      <c r="NTS255" s="247"/>
      <c r="NTT255" s="247"/>
      <c r="NTU255" s="247"/>
      <c r="NTV255" s="247"/>
      <c r="NTW255" s="247"/>
      <c r="NTX255" s="247"/>
      <c r="NTY255" s="247"/>
      <c r="NTZ255" s="247"/>
      <c r="NUA255" s="247"/>
      <c r="NUB255" s="247"/>
      <c r="NUC255" s="247"/>
      <c r="NUD255" s="247"/>
      <c r="NUE255" s="247"/>
      <c r="NUF255" s="247"/>
      <c r="NUG255" s="247"/>
      <c r="NUH255" s="247"/>
      <c r="NUI255" s="247"/>
      <c r="NUJ255" s="247"/>
      <c r="NUK255" s="247"/>
      <c r="NUL255" s="247"/>
      <c r="NUM255" s="247"/>
      <c r="NUN255" s="247"/>
      <c r="NUO255" s="247"/>
      <c r="NUP255" s="247"/>
      <c r="NUQ255" s="247"/>
      <c r="NUR255" s="247"/>
      <c r="NUS255" s="247"/>
      <c r="NUT255" s="247"/>
      <c r="NUU255" s="247"/>
      <c r="NUV255" s="247"/>
      <c r="NUW255" s="247"/>
      <c r="NUX255" s="247"/>
      <c r="NUY255" s="247"/>
      <c r="NUZ255" s="247"/>
      <c r="NVA255" s="247"/>
      <c r="NVB255" s="247"/>
      <c r="NVC255" s="247"/>
      <c r="NVD255" s="247"/>
      <c r="NVE255" s="247"/>
      <c r="NVF255" s="247"/>
      <c r="NVG255" s="247"/>
      <c r="NVH255" s="247"/>
      <c r="NVI255" s="247"/>
      <c r="NVJ255" s="247"/>
      <c r="NVK255" s="247"/>
      <c r="NVL255" s="247"/>
      <c r="NVM255" s="247"/>
      <c r="NVN255" s="247"/>
      <c r="NVO255" s="247"/>
      <c r="NVP255" s="247"/>
      <c r="NVQ255" s="247"/>
      <c r="NVR255" s="247"/>
      <c r="NVS255" s="247"/>
      <c r="NVT255" s="247"/>
      <c r="NVU255" s="247"/>
      <c r="NVV255" s="247"/>
      <c r="NVW255" s="247"/>
      <c r="NVX255" s="247"/>
      <c r="NVY255" s="247"/>
      <c r="NVZ255" s="247"/>
      <c r="NWA255" s="247"/>
      <c r="NWB255" s="247"/>
      <c r="NWC255" s="247"/>
      <c r="NWD255" s="247"/>
      <c r="NWE255" s="247"/>
      <c r="NWF255" s="247"/>
      <c r="NWG255" s="247"/>
      <c r="NWH255" s="247"/>
      <c r="NWI255" s="247"/>
      <c r="NWJ255" s="247"/>
      <c r="NWK255" s="247"/>
      <c r="NWL255" s="247"/>
      <c r="NWM255" s="247"/>
      <c r="NWN255" s="247"/>
      <c r="NWO255" s="247"/>
      <c r="NWP255" s="247"/>
      <c r="NWQ255" s="247"/>
      <c r="NWR255" s="247"/>
      <c r="NWS255" s="247"/>
      <c r="NWT255" s="247"/>
      <c r="NWU255" s="247"/>
      <c r="NWV255" s="247"/>
      <c r="NWW255" s="247"/>
      <c r="NWX255" s="247"/>
      <c r="NWY255" s="247"/>
      <c r="NWZ255" s="247"/>
      <c r="NXA255" s="247"/>
      <c r="NXB255" s="247"/>
      <c r="NXC255" s="247"/>
      <c r="NXD255" s="247"/>
      <c r="NXE255" s="247"/>
      <c r="NXF255" s="247"/>
      <c r="NXG255" s="247"/>
      <c r="NXH255" s="247"/>
      <c r="NXI255" s="247"/>
      <c r="NXJ255" s="247"/>
      <c r="NXK255" s="247"/>
      <c r="NXL255" s="247"/>
      <c r="NXM255" s="247"/>
      <c r="NXN255" s="247"/>
      <c r="NXO255" s="247"/>
      <c r="NXP255" s="247"/>
      <c r="NXQ255" s="247"/>
      <c r="NXR255" s="247"/>
      <c r="NXS255" s="247"/>
      <c r="NXT255" s="247"/>
      <c r="NXU255" s="247"/>
      <c r="NXV255" s="247"/>
      <c r="NXW255" s="247"/>
      <c r="NXX255" s="247"/>
      <c r="NXY255" s="247"/>
      <c r="NXZ255" s="247"/>
      <c r="NYA255" s="247"/>
      <c r="NYB255" s="247"/>
      <c r="NYC255" s="247"/>
      <c r="NYD255" s="247"/>
      <c r="NYE255" s="247"/>
      <c r="NYF255" s="247"/>
      <c r="NYG255" s="247"/>
      <c r="NYH255" s="247"/>
      <c r="NYI255" s="247"/>
      <c r="NYJ255" s="247"/>
      <c r="NYK255" s="247"/>
      <c r="NYL255" s="247"/>
      <c r="NYM255" s="247"/>
      <c r="NYN255" s="247"/>
      <c r="NYO255" s="247"/>
      <c r="NYP255" s="247"/>
      <c r="NYQ255" s="247"/>
      <c r="NYR255" s="247"/>
      <c r="NYS255" s="247"/>
      <c r="NYT255" s="247"/>
      <c r="NYU255" s="247"/>
      <c r="NYV255" s="247"/>
      <c r="NYW255" s="247"/>
      <c r="NYX255" s="247"/>
      <c r="NYY255" s="247"/>
      <c r="NYZ255" s="247"/>
      <c r="NZA255" s="247"/>
      <c r="NZB255" s="247"/>
      <c r="NZC255" s="247"/>
      <c r="NZD255" s="247"/>
      <c r="NZE255" s="247"/>
      <c r="NZF255" s="247"/>
      <c r="NZG255" s="247"/>
      <c r="NZH255" s="247"/>
      <c r="NZI255" s="247"/>
      <c r="NZJ255" s="247"/>
      <c r="NZK255" s="247"/>
      <c r="NZL255" s="247"/>
      <c r="NZM255" s="247"/>
      <c r="NZN255" s="247"/>
      <c r="NZO255" s="247"/>
      <c r="NZP255" s="247"/>
      <c r="NZQ255" s="247"/>
      <c r="NZR255" s="247"/>
      <c r="NZS255" s="247"/>
      <c r="NZT255" s="247"/>
      <c r="NZU255" s="247"/>
      <c r="NZV255" s="247"/>
      <c r="NZW255" s="247"/>
      <c r="NZX255" s="247"/>
      <c r="NZY255" s="247"/>
      <c r="NZZ255" s="247"/>
      <c r="OAA255" s="247"/>
      <c r="OAB255" s="247"/>
      <c r="OAC255" s="247"/>
      <c r="OAD255" s="247"/>
      <c r="OAE255" s="247"/>
      <c r="OAF255" s="247"/>
      <c r="OAG255" s="247"/>
      <c r="OAH255" s="247"/>
      <c r="OAI255" s="247"/>
      <c r="OAJ255" s="247"/>
      <c r="OAK255" s="247"/>
      <c r="OAL255" s="247"/>
      <c r="OAM255" s="247"/>
      <c r="OAN255" s="247"/>
      <c r="OAO255" s="247"/>
      <c r="OAP255" s="247"/>
      <c r="OAQ255" s="247"/>
      <c r="OAR255" s="247"/>
      <c r="OAS255" s="247"/>
      <c r="OAT255" s="247"/>
      <c r="OAU255" s="247"/>
      <c r="OAV255" s="247"/>
      <c r="OAW255" s="247"/>
      <c r="OAX255" s="247"/>
      <c r="OAY255" s="247"/>
      <c r="OAZ255" s="247"/>
      <c r="OBA255" s="247"/>
      <c r="OBB255" s="247"/>
      <c r="OBC255" s="247"/>
      <c r="OBD255" s="247"/>
      <c r="OBE255" s="247"/>
      <c r="OBF255" s="247"/>
      <c r="OBG255" s="247"/>
      <c r="OBH255" s="247"/>
      <c r="OBI255" s="247"/>
      <c r="OBJ255" s="247"/>
      <c r="OBK255" s="247"/>
      <c r="OBL255" s="247"/>
      <c r="OBM255" s="247"/>
      <c r="OBN255" s="247"/>
      <c r="OBO255" s="247"/>
      <c r="OBP255" s="247"/>
      <c r="OBQ255" s="247"/>
      <c r="OBR255" s="247"/>
      <c r="OBS255" s="247"/>
      <c r="OBT255" s="247"/>
      <c r="OBU255" s="247"/>
      <c r="OBV255" s="247"/>
      <c r="OBW255" s="247"/>
      <c r="OBX255" s="247"/>
      <c r="OBY255" s="247"/>
      <c r="OBZ255" s="247"/>
      <c r="OCA255" s="247"/>
      <c r="OCB255" s="247"/>
      <c r="OCC255" s="247"/>
      <c r="OCD255" s="247"/>
      <c r="OCE255" s="247"/>
      <c r="OCF255" s="247"/>
      <c r="OCG255" s="247"/>
      <c r="OCH255" s="247"/>
      <c r="OCI255" s="247"/>
      <c r="OCJ255" s="247"/>
      <c r="OCK255" s="247"/>
      <c r="OCL255" s="247"/>
      <c r="OCM255" s="247"/>
      <c r="OCN255" s="247"/>
      <c r="OCO255" s="247"/>
      <c r="OCP255" s="247"/>
      <c r="OCQ255" s="247"/>
      <c r="OCR255" s="247"/>
      <c r="OCS255" s="247"/>
      <c r="OCT255" s="247"/>
      <c r="OCU255" s="247"/>
      <c r="OCV255" s="247"/>
      <c r="OCW255" s="247"/>
      <c r="OCX255" s="247"/>
      <c r="OCY255" s="247"/>
      <c r="OCZ255" s="247"/>
      <c r="ODA255" s="247"/>
      <c r="ODB255" s="247"/>
      <c r="ODC255" s="247"/>
      <c r="ODD255" s="247"/>
      <c r="ODE255" s="247"/>
      <c r="ODF255" s="247"/>
      <c r="ODG255" s="247"/>
      <c r="ODH255" s="247"/>
      <c r="ODI255" s="247"/>
      <c r="ODJ255" s="247"/>
      <c r="ODK255" s="247"/>
      <c r="ODL255" s="247"/>
      <c r="ODM255" s="247"/>
      <c r="ODN255" s="247"/>
      <c r="ODO255" s="247"/>
      <c r="ODP255" s="247"/>
      <c r="ODQ255" s="247"/>
      <c r="ODR255" s="247"/>
      <c r="ODS255" s="247"/>
      <c r="ODT255" s="247"/>
      <c r="ODU255" s="247"/>
      <c r="ODV255" s="247"/>
      <c r="ODW255" s="247"/>
      <c r="ODX255" s="247"/>
      <c r="ODY255" s="247"/>
      <c r="ODZ255" s="247"/>
      <c r="OEA255" s="247"/>
      <c r="OEB255" s="247"/>
      <c r="OEC255" s="247"/>
      <c r="OED255" s="247"/>
      <c r="OEE255" s="247"/>
      <c r="OEF255" s="247"/>
      <c r="OEG255" s="247"/>
      <c r="OEH255" s="247"/>
      <c r="OEI255" s="247"/>
      <c r="OEJ255" s="247"/>
      <c r="OEK255" s="247"/>
      <c r="OEL255" s="247"/>
      <c r="OEM255" s="247"/>
      <c r="OEN255" s="247"/>
      <c r="OEO255" s="247"/>
      <c r="OEP255" s="247"/>
      <c r="OEQ255" s="247"/>
      <c r="OER255" s="247"/>
      <c r="OES255" s="247"/>
      <c r="OET255" s="247"/>
      <c r="OEU255" s="247"/>
      <c r="OEV255" s="247"/>
      <c r="OEW255" s="247"/>
      <c r="OEX255" s="247"/>
      <c r="OEY255" s="247"/>
      <c r="OEZ255" s="247"/>
      <c r="OFA255" s="247"/>
      <c r="OFB255" s="247"/>
      <c r="OFC255" s="247"/>
      <c r="OFD255" s="247"/>
      <c r="OFE255" s="247"/>
      <c r="OFF255" s="247"/>
      <c r="OFG255" s="247"/>
      <c r="OFH255" s="247"/>
      <c r="OFI255" s="247"/>
      <c r="OFJ255" s="247"/>
      <c r="OFK255" s="247"/>
      <c r="OFL255" s="247"/>
      <c r="OFM255" s="247"/>
      <c r="OFN255" s="247"/>
      <c r="OFO255" s="247"/>
      <c r="OFP255" s="247"/>
      <c r="OFQ255" s="247"/>
      <c r="OFR255" s="247"/>
      <c r="OFS255" s="247"/>
      <c r="OFT255" s="247"/>
      <c r="OFU255" s="247"/>
      <c r="OFV255" s="247"/>
      <c r="OFW255" s="247"/>
      <c r="OFX255" s="247"/>
      <c r="OFY255" s="247"/>
      <c r="OFZ255" s="247"/>
      <c r="OGA255" s="247"/>
      <c r="OGB255" s="247"/>
      <c r="OGC255" s="247"/>
      <c r="OGD255" s="247"/>
      <c r="OGE255" s="247"/>
      <c r="OGF255" s="247"/>
      <c r="OGG255" s="247"/>
      <c r="OGH255" s="247"/>
      <c r="OGI255" s="247"/>
      <c r="OGJ255" s="247"/>
      <c r="OGK255" s="247"/>
      <c r="OGL255" s="247"/>
      <c r="OGM255" s="247"/>
      <c r="OGN255" s="247"/>
      <c r="OGO255" s="247"/>
      <c r="OGP255" s="247"/>
      <c r="OGQ255" s="247"/>
      <c r="OGR255" s="247"/>
      <c r="OGS255" s="247"/>
      <c r="OGT255" s="247"/>
      <c r="OGU255" s="247"/>
      <c r="OGV255" s="247"/>
      <c r="OGW255" s="247"/>
      <c r="OGX255" s="247"/>
      <c r="OGY255" s="247"/>
      <c r="OGZ255" s="247"/>
      <c r="OHA255" s="247"/>
      <c r="OHB255" s="247"/>
      <c r="OHC255" s="247"/>
      <c r="OHD255" s="247"/>
      <c r="OHE255" s="247"/>
      <c r="OHF255" s="247"/>
      <c r="OHG255" s="247"/>
      <c r="OHH255" s="247"/>
      <c r="OHI255" s="247"/>
      <c r="OHJ255" s="247"/>
      <c r="OHK255" s="247"/>
      <c r="OHL255" s="247"/>
      <c r="OHM255" s="247"/>
      <c r="OHN255" s="247"/>
      <c r="OHO255" s="247"/>
      <c r="OHP255" s="247"/>
      <c r="OHQ255" s="247"/>
      <c r="OHR255" s="247"/>
      <c r="OHS255" s="247"/>
      <c r="OHT255" s="247"/>
      <c r="OHU255" s="247"/>
      <c r="OHV255" s="247"/>
      <c r="OHW255" s="247"/>
      <c r="OHX255" s="247"/>
      <c r="OHY255" s="247"/>
      <c r="OHZ255" s="247"/>
      <c r="OIA255" s="247"/>
      <c r="OIB255" s="247"/>
      <c r="OIC255" s="247"/>
      <c r="OID255" s="247"/>
      <c r="OIE255" s="247"/>
      <c r="OIF255" s="247"/>
      <c r="OIG255" s="247"/>
      <c r="OIH255" s="247"/>
      <c r="OII255" s="247"/>
      <c r="OIJ255" s="247"/>
      <c r="OIK255" s="247"/>
      <c r="OIL255" s="247"/>
      <c r="OIM255" s="247"/>
      <c r="OIN255" s="247"/>
      <c r="OIO255" s="247"/>
      <c r="OIP255" s="247"/>
      <c r="OIQ255" s="247"/>
      <c r="OIR255" s="247"/>
      <c r="OIS255" s="247"/>
      <c r="OIT255" s="247"/>
      <c r="OIU255" s="247"/>
      <c r="OIV255" s="247"/>
      <c r="OIW255" s="247"/>
      <c r="OIX255" s="247"/>
      <c r="OIY255" s="247"/>
      <c r="OIZ255" s="247"/>
      <c r="OJA255" s="247"/>
      <c r="OJB255" s="247"/>
      <c r="OJC255" s="247"/>
      <c r="OJD255" s="247"/>
      <c r="OJE255" s="247"/>
      <c r="OJF255" s="247"/>
      <c r="OJG255" s="247"/>
      <c r="OJH255" s="247"/>
      <c r="OJI255" s="247"/>
      <c r="OJJ255" s="247"/>
      <c r="OJK255" s="247"/>
      <c r="OJL255" s="247"/>
      <c r="OJM255" s="247"/>
      <c r="OJN255" s="247"/>
      <c r="OJO255" s="247"/>
      <c r="OJP255" s="247"/>
      <c r="OJQ255" s="247"/>
      <c r="OJR255" s="247"/>
      <c r="OJS255" s="247"/>
      <c r="OJT255" s="247"/>
      <c r="OJU255" s="247"/>
      <c r="OJV255" s="247"/>
      <c r="OJW255" s="247"/>
      <c r="OJX255" s="247"/>
      <c r="OJY255" s="247"/>
      <c r="OJZ255" s="247"/>
      <c r="OKA255" s="247"/>
      <c r="OKB255" s="247"/>
      <c r="OKC255" s="247"/>
      <c r="OKD255" s="247"/>
      <c r="OKE255" s="247"/>
      <c r="OKF255" s="247"/>
      <c r="OKG255" s="247"/>
      <c r="OKH255" s="247"/>
      <c r="OKI255" s="247"/>
      <c r="OKJ255" s="247"/>
      <c r="OKK255" s="247"/>
      <c r="OKL255" s="247"/>
      <c r="OKM255" s="247"/>
      <c r="OKN255" s="247"/>
      <c r="OKO255" s="247"/>
      <c r="OKP255" s="247"/>
      <c r="OKQ255" s="247"/>
      <c r="OKR255" s="247"/>
      <c r="OKS255" s="247"/>
      <c r="OKT255" s="247"/>
      <c r="OKU255" s="247"/>
      <c r="OKV255" s="247"/>
      <c r="OKW255" s="247"/>
      <c r="OKX255" s="247"/>
      <c r="OKY255" s="247"/>
      <c r="OKZ255" s="247"/>
      <c r="OLA255" s="247"/>
      <c r="OLB255" s="247"/>
      <c r="OLC255" s="247"/>
      <c r="OLD255" s="247"/>
      <c r="OLE255" s="247"/>
      <c r="OLF255" s="247"/>
      <c r="OLG255" s="247"/>
      <c r="OLH255" s="247"/>
      <c r="OLI255" s="247"/>
      <c r="OLJ255" s="247"/>
      <c r="OLK255" s="247"/>
      <c r="OLL255" s="247"/>
      <c r="OLM255" s="247"/>
      <c r="OLN255" s="247"/>
      <c r="OLO255" s="247"/>
      <c r="OLP255" s="247"/>
      <c r="OLQ255" s="247"/>
      <c r="OLR255" s="247"/>
      <c r="OLS255" s="247"/>
      <c r="OLT255" s="247"/>
      <c r="OLU255" s="247"/>
      <c r="OLV255" s="247"/>
      <c r="OLW255" s="247"/>
      <c r="OLX255" s="247"/>
      <c r="OLY255" s="247"/>
      <c r="OLZ255" s="247"/>
      <c r="OMA255" s="247"/>
      <c r="OMB255" s="247"/>
      <c r="OMC255" s="247"/>
      <c r="OMD255" s="247"/>
      <c r="OME255" s="247"/>
      <c r="OMF255" s="247"/>
      <c r="OMG255" s="247"/>
      <c r="OMH255" s="247"/>
      <c r="OMI255" s="247"/>
      <c r="OMJ255" s="247"/>
      <c r="OMK255" s="247"/>
      <c r="OML255" s="247"/>
      <c r="OMM255" s="247"/>
      <c r="OMN255" s="247"/>
      <c r="OMO255" s="247"/>
      <c r="OMP255" s="247"/>
      <c r="OMQ255" s="247"/>
      <c r="OMR255" s="247"/>
      <c r="OMS255" s="247"/>
      <c r="OMT255" s="247"/>
      <c r="OMU255" s="247"/>
      <c r="OMV255" s="247"/>
      <c r="OMW255" s="247"/>
      <c r="OMX255" s="247"/>
      <c r="OMY255" s="247"/>
      <c r="OMZ255" s="247"/>
      <c r="ONA255" s="247"/>
      <c r="ONB255" s="247"/>
      <c r="ONC255" s="247"/>
      <c r="OND255" s="247"/>
      <c r="ONE255" s="247"/>
      <c r="ONF255" s="247"/>
      <c r="ONG255" s="247"/>
      <c r="ONH255" s="247"/>
      <c r="ONI255" s="247"/>
      <c r="ONJ255" s="247"/>
      <c r="ONK255" s="247"/>
      <c r="ONL255" s="247"/>
      <c r="ONM255" s="247"/>
      <c r="ONN255" s="247"/>
      <c r="ONO255" s="247"/>
      <c r="ONP255" s="247"/>
      <c r="ONQ255" s="247"/>
      <c r="ONR255" s="247"/>
      <c r="ONS255" s="247"/>
      <c r="ONT255" s="247"/>
      <c r="ONU255" s="247"/>
      <c r="ONV255" s="247"/>
      <c r="ONW255" s="247"/>
      <c r="ONX255" s="247"/>
      <c r="ONY255" s="247"/>
      <c r="ONZ255" s="247"/>
      <c r="OOA255" s="247"/>
      <c r="OOB255" s="247"/>
      <c r="OOC255" s="247"/>
      <c r="OOD255" s="247"/>
      <c r="OOE255" s="247"/>
      <c r="OOF255" s="247"/>
      <c r="OOG255" s="247"/>
      <c r="OOH255" s="247"/>
      <c r="OOI255" s="247"/>
      <c r="OOJ255" s="247"/>
      <c r="OOK255" s="247"/>
      <c r="OOL255" s="247"/>
      <c r="OOM255" s="247"/>
      <c r="OON255" s="247"/>
      <c r="OOO255" s="247"/>
      <c r="OOP255" s="247"/>
      <c r="OOQ255" s="247"/>
      <c r="OOR255" s="247"/>
      <c r="OOS255" s="247"/>
      <c r="OOT255" s="247"/>
      <c r="OOU255" s="247"/>
      <c r="OOV255" s="247"/>
      <c r="OOW255" s="247"/>
      <c r="OOX255" s="247"/>
      <c r="OOY255" s="247"/>
      <c r="OOZ255" s="247"/>
      <c r="OPA255" s="247"/>
      <c r="OPB255" s="247"/>
      <c r="OPC255" s="247"/>
      <c r="OPD255" s="247"/>
      <c r="OPE255" s="247"/>
      <c r="OPF255" s="247"/>
      <c r="OPG255" s="247"/>
      <c r="OPH255" s="247"/>
      <c r="OPI255" s="247"/>
      <c r="OPJ255" s="247"/>
      <c r="OPK255" s="247"/>
      <c r="OPL255" s="247"/>
      <c r="OPM255" s="247"/>
      <c r="OPN255" s="247"/>
      <c r="OPO255" s="247"/>
      <c r="OPP255" s="247"/>
      <c r="OPQ255" s="247"/>
      <c r="OPR255" s="247"/>
      <c r="OPS255" s="247"/>
      <c r="OPT255" s="247"/>
      <c r="OPU255" s="247"/>
      <c r="OPV255" s="247"/>
      <c r="OPW255" s="247"/>
      <c r="OPX255" s="247"/>
      <c r="OPY255" s="247"/>
      <c r="OPZ255" s="247"/>
      <c r="OQA255" s="247"/>
      <c r="OQB255" s="247"/>
      <c r="OQC255" s="247"/>
      <c r="OQD255" s="247"/>
      <c r="OQE255" s="247"/>
      <c r="OQF255" s="247"/>
      <c r="OQG255" s="247"/>
      <c r="OQH255" s="247"/>
      <c r="OQI255" s="247"/>
      <c r="OQJ255" s="247"/>
      <c r="OQK255" s="247"/>
      <c r="OQL255" s="247"/>
      <c r="OQM255" s="247"/>
      <c r="OQN255" s="247"/>
      <c r="OQO255" s="247"/>
      <c r="OQP255" s="247"/>
      <c r="OQQ255" s="247"/>
      <c r="OQR255" s="247"/>
      <c r="OQS255" s="247"/>
      <c r="OQT255" s="247"/>
      <c r="OQU255" s="247"/>
      <c r="OQV255" s="247"/>
      <c r="OQW255" s="247"/>
      <c r="OQX255" s="247"/>
      <c r="OQY255" s="247"/>
      <c r="OQZ255" s="247"/>
      <c r="ORA255" s="247"/>
      <c r="ORB255" s="247"/>
      <c r="ORC255" s="247"/>
      <c r="ORD255" s="247"/>
      <c r="ORE255" s="247"/>
      <c r="ORF255" s="247"/>
      <c r="ORG255" s="247"/>
      <c r="ORH255" s="247"/>
      <c r="ORI255" s="247"/>
      <c r="ORJ255" s="247"/>
      <c r="ORK255" s="247"/>
      <c r="ORL255" s="247"/>
      <c r="ORM255" s="247"/>
      <c r="ORN255" s="247"/>
      <c r="ORO255" s="247"/>
      <c r="ORP255" s="247"/>
      <c r="ORQ255" s="247"/>
      <c r="ORR255" s="247"/>
      <c r="ORS255" s="247"/>
      <c r="ORT255" s="247"/>
      <c r="ORU255" s="247"/>
      <c r="ORV255" s="247"/>
      <c r="ORW255" s="247"/>
      <c r="ORX255" s="247"/>
      <c r="ORY255" s="247"/>
      <c r="ORZ255" s="247"/>
      <c r="OSA255" s="247"/>
      <c r="OSB255" s="247"/>
      <c r="OSC255" s="247"/>
      <c r="OSD255" s="247"/>
      <c r="OSE255" s="247"/>
      <c r="OSF255" s="247"/>
      <c r="OSG255" s="247"/>
      <c r="OSH255" s="247"/>
      <c r="OSI255" s="247"/>
      <c r="OSJ255" s="247"/>
      <c r="OSK255" s="247"/>
      <c r="OSL255" s="247"/>
      <c r="OSM255" s="247"/>
      <c r="OSN255" s="247"/>
      <c r="OSO255" s="247"/>
      <c r="OSP255" s="247"/>
      <c r="OSQ255" s="247"/>
      <c r="OSR255" s="247"/>
      <c r="OSS255" s="247"/>
      <c r="OST255" s="247"/>
      <c r="OSU255" s="247"/>
      <c r="OSV255" s="247"/>
      <c r="OSW255" s="247"/>
      <c r="OSX255" s="247"/>
      <c r="OSY255" s="247"/>
      <c r="OSZ255" s="247"/>
      <c r="OTA255" s="247"/>
      <c r="OTB255" s="247"/>
      <c r="OTC255" s="247"/>
      <c r="OTD255" s="247"/>
      <c r="OTE255" s="247"/>
      <c r="OTF255" s="247"/>
      <c r="OTG255" s="247"/>
      <c r="OTH255" s="247"/>
      <c r="OTI255" s="247"/>
      <c r="OTJ255" s="247"/>
      <c r="OTK255" s="247"/>
      <c r="OTL255" s="247"/>
      <c r="OTM255" s="247"/>
      <c r="OTN255" s="247"/>
      <c r="OTO255" s="247"/>
      <c r="OTP255" s="247"/>
      <c r="OTQ255" s="247"/>
      <c r="OTR255" s="247"/>
      <c r="OTS255" s="247"/>
      <c r="OTT255" s="247"/>
      <c r="OTU255" s="247"/>
      <c r="OTV255" s="247"/>
      <c r="OTW255" s="247"/>
      <c r="OTX255" s="247"/>
      <c r="OTY255" s="247"/>
      <c r="OTZ255" s="247"/>
      <c r="OUA255" s="247"/>
      <c r="OUB255" s="247"/>
      <c r="OUC255" s="247"/>
      <c r="OUD255" s="247"/>
      <c r="OUE255" s="247"/>
      <c r="OUF255" s="247"/>
      <c r="OUG255" s="247"/>
      <c r="OUH255" s="247"/>
      <c r="OUI255" s="247"/>
      <c r="OUJ255" s="247"/>
      <c r="OUK255" s="247"/>
      <c r="OUL255" s="247"/>
      <c r="OUM255" s="247"/>
      <c r="OUN255" s="247"/>
      <c r="OUO255" s="247"/>
      <c r="OUP255" s="247"/>
      <c r="OUQ255" s="247"/>
      <c r="OUR255" s="247"/>
      <c r="OUS255" s="247"/>
      <c r="OUT255" s="247"/>
      <c r="OUU255" s="247"/>
      <c r="OUV255" s="247"/>
      <c r="OUW255" s="247"/>
      <c r="OUX255" s="247"/>
      <c r="OUY255" s="247"/>
      <c r="OUZ255" s="247"/>
      <c r="OVA255" s="247"/>
      <c r="OVB255" s="247"/>
      <c r="OVC255" s="247"/>
      <c r="OVD255" s="247"/>
      <c r="OVE255" s="247"/>
      <c r="OVF255" s="247"/>
      <c r="OVG255" s="247"/>
      <c r="OVH255" s="247"/>
      <c r="OVI255" s="247"/>
      <c r="OVJ255" s="247"/>
      <c r="OVK255" s="247"/>
      <c r="OVL255" s="247"/>
      <c r="OVM255" s="247"/>
      <c r="OVN255" s="247"/>
      <c r="OVO255" s="247"/>
      <c r="OVP255" s="247"/>
      <c r="OVQ255" s="247"/>
      <c r="OVR255" s="247"/>
      <c r="OVS255" s="247"/>
      <c r="OVT255" s="247"/>
      <c r="OVU255" s="247"/>
      <c r="OVV255" s="247"/>
      <c r="OVW255" s="247"/>
      <c r="OVX255" s="247"/>
      <c r="OVY255" s="247"/>
      <c r="OVZ255" s="247"/>
      <c r="OWA255" s="247"/>
      <c r="OWB255" s="247"/>
      <c r="OWC255" s="247"/>
      <c r="OWD255" s="247"/>
      <c r="OWE255" s="247"/>
      <c r="OWF255" s="247"/>
      <c r="OWG255" s="247"/>
      <c r="OWH255" s="247"/>
      <c r="OWI255" s="247"/>
      <c r="OWJ255" s="247"/>
      <c r="OWK255" s="247"/>
      <c r="OWL255" s="247"/>
      <c r="OWM255" s="247"/>
      <c r="OWN255" s="247"/>
      <c r="OWO255" s="247"/>
      <c r="OWP255" s="247"/>
      <c r="OWQ255" s="247"/>
      <c r="OWR255" s="247"/>
      <c r="OWS255" s="247"/>
      <c r="OWT255" s="247"/>
      <c r="OWU255" s="247"/>
      <c r="OWV255" s="247"/>
      <c r="OWW255" s="247"/>
      <c r="OWX255" s="247"/>
      <c r="OWY255" s="247"/>
      <c r="OWZ255" s="247"/>
      <c r="OXA255" s="247"/>
      <c r="OXB255" s="247"/>
      <c r="OXC255" s="247"/>
      <c r="OXD255" s="247"/>
      <c r="OXE255" s="247"/>
      <c r="OXF255" s="247"/>
      <c r="OXG255" s="247"/>
      <c r="OXH255" s="247"/>
      <c r="OXI255" s="247"/>
      <c r="OXJ255" s="247"/>
      <c r="OXK255" s="247"/>
      <c r="OXL255" s="247"/>
      <c r="OXM255" s="247"/>
      <c r="OXN255" s="247"/>
      <c r="OXO255" s="247"/>
      <c r="OXP255" s="247"/>
      <c r="OXQ255" s="247"/>
      <c r="OXR255" s="247"/>
      <c r="OXS255" s="247"/>
      <c r="OXT255" s="247"/>
      <c r="OXU255" s="247"/>
      <c r="OXV255" s="247"/>
      <c r="OXW255" s="247"/>
      <c r="OXX255" s="247"/>
      <c r="OXY255" s="247"/>
      <c r="OXZ255" s="247"/>
      <c r="OYA255" s="247"/>
      <c r="OYB255" s="247"/>
      <c r="OYC255" s="247"/>
      <c r="OYD255" s="247"/>
      <c r="OYE255" s="247"/>
      <c r="OYF255" s="247"/>
      <c r="OYG255" s="247"/>
      <c r="OYH255" s="247"/>
      <c r="OYI255" s="247"/>
      <c r="OYJ255" s="247"/>
      <c r="OYK255" s="247"/>
      <c r="OYL255" s="247"/>
      <c r="OYM255" s="247"/>
      <c r="OYN255" s="247"/>
      <c r="OYO255" s="247"/>
      <c r="OYP255" s="247"/>
      <c r="OYQ255" s="247"/>
      <c r="OYR255" s="247"/>
      <c r="OYS255" s="247"/>
      <c r="OYT255" s="247"/>
      <c r="OYU255" s="247"/>
      <c r="OYV255" s="247"/>
      <c r="OYW255" s="247"/>
      <c r="OYX255" s="247"/>
      <c r="OYY255" s="247"/>
      <c r="OYZ255" s="247"/>
      <c r="OZA255" s="247"/>
      <c r="OZB255" s="247"/>
      <c r="OZC255" s="247"/>
      <c r="OZD255" s="247"/>
      <c r="OZE255" s="247"/>
      <c r="OZF255" s="247"/>
      <c r="OZG255" s="247"/>
      <c r="OZH255" s="247"/>
      <c r="OZI255" s="247"/>
      <c r="OZJ255" s="247"/>
      <c r="OZK255" s="247"/>
      <c r="OZL255" s="247"/>
      <c r="OZM255" s="247"/>
      <c r="OZN255" s="247"/>
      <c r="OZO255" s="247"/>
      <c r="OZP255" s="247"/>
      <c r="OZQ255" s="247"/>
      <c r="OZR255" s="247"/>
      <c r="OZS255" s="247"/>
      <c r="OZT255" s="247"/>
      <c r="OZU255" s="247"/>
      <c r="OZV255" s="247"/>
      <c r="OZW255" s="247"/>
      <c r="OZX255" s="247"/>
      <c r="OZY255" s="247"/>
      <c r="OZZ255" s="247"/>
      <c r="PAA255" s="247"/>
      <c r="PAB255" s="247"/>
      <c r="PAC255" s="247"/>
      <c r="PAD255" s="247"/>
      <c r="PAE255" s="247"/>
      <c r="PAF255" s="247"/>
      <c r="PAG255" s="247"/>
      <c r="PAH255" s="247"/>
      <c r="PAI255" s="247"/>
      <c r="PAJ255" s="247"/>
      <c r="PAK255" s="247"/>
      <c r="PAL255" s="247"/>
      <c r="PAM255" s="247"/>
      <c r="PAN255" s="247"/>
      <c r="PAO255" s="247"/>
      <c r="PAP255" s="247"/>
      <c r="PAQ255" s="247"/>
      <c r="PAR255" s="247"/>
      <c r="PAS255" s="247"/>
      <c r="PAT255" s="247"/>
      <c r="PAU255" s="247"/>
      <c r="PAV255" s="247"/>
      <c r="PAW255" s="247"/>
      <c r="PAX255" s="247"/>
      <c r="PAY255" s="247"/>
      <c r="PAZ255" s="247"/>
      <c r="PBA255" s="247"/>
      <c r="PBB255" s="247"/>
      <c r="PBC255" s="247"/>
      <c r="PBD255" s="247"/>
      <c r="PBE255" s="247"/>
      <c r="PBF255" s="247"/>
      <c r="PBG255" s="247"/>
      <c r="PBH255" s="247"/>
      <c r="PBI255" s="247"/>
      <c r="PBJ255" s="247"/>
      <c r="PBK255" s="247"/>
      <c r="PBL255" s="247"/>
      <c r="PBM255" s="247"/>
      <c r="PBN255" s="247"/>
      <c r="PBO255" s="247"/>
      <c r="PBP255" s="247"/>
      <c r="PBQ255" s="247"/>
      <c r="PBR255" s="247"/>
      <c r="PBS255" s="247"/>
      <c r="PBT255" s="247"/>
      <c r="PBU255" s="247"/>
      <c r="PBV255" s="247"/>
      <c r="PBW255" s="247"/>
      <c r="PBX255" s="247"/>
      <c r="PBY255" s="247"/>
      <c r="PBZ255" s="247"/>
      <c r="PCA255" s="247"/>
      <c r="PCB255" s="247"/>
      <c r="PCC255" s="247"/>
      <c r="PCD255" s="247"/>
      <c r="PCE255" s="247"/>
      <c r="PCF255" s="247"/>
      <c r="PCG255" s="247"/>
      <c r="PCH255" s="247"/>
      <c r="PCI255" s="247"/>
      <c r="PCJ255" s="247"/>
      <c r="PCK255" s="247"/>
      <c r="PCL255" s="247"/>
      <c r="PCM255" s="247"/>
      <c r="PCN255" s="247"/>
      <c r="PCO255" s="247"/>
      <c r="PCP255" s="247"/>
      <c r="PCQ255" s="247"/>
      <c r="PCR255" s="247"/>
      <c r="PCS255" s="247"/>
      <c r="PCT255" s="247"/>
      <c r="PCU255" s="247"/>
      <c r="PCV255" s="247"/>
      <c r="PCW255" s="247"/>
      <c r="PCX255" s="247"/>
      <c r="PCY255" s="247"/>
      <c r="PCZ255" s="247"/>
      <c r="PDA255" s="247"/>
      <c r="PDB255" s="247"/>
      <c r="PDC255" s="247"/>
      <c r="PDD255" s="247"/>
      <c r="PDE255" s="247"/>
      <c r="PDF255" s="247"/>
      <c r="PDG255" s="247"/>
      <c r="PDH255" s="247"/>
      <c r="PDI255" s="247"/>
      <c r="PDJ255" s="247"/>
      <c r="PDK255" s="247"/>
      <c r="PDL255" s="247"/>
      <c r="PDM255" s="247"/>
      <c r="PDN255" s="247"/>
      <c r="PDO255" s="247"/>
      <c r="PDP255" s="247"/>
      <c r="PDQ255" s="247"/>
      <c r="PDR255" s="247"/>
      <c r="PDS255" s="247"/>
      <c r="PDT255" s="247"/>
      <c r="PDU255" s="247"/>
      <c r="PDV255" s="247"/>
      <c r="PDW255" s="247"/>
      <c r="PDX255" s="247"/>
      <c r="PDY255" s="247"/>
      <c r="PDZ255" s="247"/>
      <c r="PEA255" s="247"/>
      <c r="PEB255" s="247"/>
      <c r="PEC255" s="247"/>
      <c r="PED255" s="247"/>
      <c r="PEE255" s="247"/>
      <c r="PEF255" s="247"/>
      <c r="PEG255" s="247"/>
      <c r="PEH255" s="247"/>
      <c r="PEI255" s="247"/>
      <c r="PEJ255" s="247"/>
      <c r="PEK255" s="247"/>
      <c r="PEL255" s="247"/>
      <c r="PEM255" s="247"/>
      <c r="PEN255" s="247"/>
      <c r="PEO255" s="247"/>
      <c r="PEP255" s="247"/>
      <c r="PEQ255" s="247"/>
      <c r="PER255" s="247"/>
      <c r="PES255" s="247"/>
      <c r="PET255" s="247"/>
      <c r="PEU255" s="247"/>
      <c r="PEV255" s="247"/>
      <c r="PEW255" s="247"/>
      <c r="PEX255" s="247"/>
      <c r="PEY255" s="247"/>
      <c r="PEZ255" s="247"/>
      <c r="PFA255" s="247"/>
      <c r="PFB255" s="247"/>
      <c r="PFC255" s="247"/>
      <c r="PFD255" s="247"/>
      <c r="PFE255" s="247"/>
      <c r="PFF255" s="247"/>
      <c r="PFG255" s="247"/>
      <c r="PFH255" s="247"/>
      <c r="PFI255" s="247"/>
      <c r="PFJ255" s="247"/>
      <c r="PFK255" s="247"/>
      <c r="PFL255" s="247"/>
      <c r="PFM255" s="247"/>
      <c r="PFN255" s="247"/>
      <c r="PFO255" s="247"/>
      <c r="PFP255" s="247"/>
      <c r="PFQ255" s="247"/>
      <c r="PFR255" s="247"/>
      <c r="PFS255" s="247"/>
      <c r="PFT255" s="247"/>
      <c r="PFU255" s="247"/>
      <c r="PFV255" s="247"/>
      <c r="PFW255" s="247"/>
      <c r="PFX255" s="247"/>
      <c r="PFY255" s="247"/>
      <c r="PFZ255" s="247"/>
      <c r="PGA255" s="247"/>
      <c r="PGB255" s="247"/>
      <c r="PGC255" s="247"/>
      <c r="PGD255" s="247"/>
      <c r="PGE255" s="247"/>
      <c r="PGF255" s="247"/>
      <c r="PGG255" s="247"/>
      <c r="PGH255" s="247"/>
      <c r="PGI255" s="247"/>
      <c r="PGJ255" s="247"/>
      <c r="PGK255" s="247"/>
      <c r="PGL255" s="247"/>
      <c r="PGM255" s="247"/>
      <c r="PGN255" s="247"/>
      <c r="PGO255" s="247"/>
      <c r="PGP255" s="247"/>
      <c r="PGQ255" s="247"/>
      <c r="PGR255" s="247"/>
      <c r="PGS255" s="247"/>
      <c r="PGT255" s="247"/>
      <c r="PGU255" s="247"/>
      <c r="PGV255" s="247"/>
      <c r="PGW255" s="247"/>
      <c r="PGX255" s="247"/>
      <c r="PGY255" s="247"/>
      <c r="PGZ255" s="247"/>
      <c r="PHA255" s="247"/>
      <c r="PHB255" s="247"/>
      <c r="PHC255" s="247"/>
      <c r="PHD255" s="247"/>
      <c r="PHE255" s="247"/>
      <c r="PHF255" s="247"/>
      <c r="PHG255" s="247"/>
      <c r="PHH255" s="247"/>
      <c r="PHI255" s="247"/>
      <c r="PHJ255" s="247"/>
      <c r="PHK255" s="247"/>
      <c r="PHL255" s="247"/>
      <c r="PHM255" s="247"/>
      <c r="PHN255" s="247"/>
      <c r="PHO255" s="247"/>
      <c r="PHP255" s="247"/>
      <c r="PHQ255" s="247"/>
      <c r="PHR255" s="247"/>
      <c r="PHS255" s="247"/>
      <c r="PHT255" s="247"/>
      <c r="PHU255" s="247"/>
      <c r="PHV255" s="247"/>
      <c r="PHW255" s="247"/>
      <c r="PHX255" s="247"/>
      <c r="PHY255" s="247"/>
      <c r="PHZ255" s="247"/>
      <c r="PIA255" s="247"/>
      <c r="PIB255" s="247"/>
      <c r="PIC255" s="247"/>
      <c r="PID255" s="247"/>
      <c r="PIE255" s="247"/>
      <c r="PIF255" s="247"/>
      <c r="PIG255" s="247"/>
      <c r="PIH255" s="247"/>
      <c r="PII255" s="247"/>
      <c r="PIJ255" s="247"/>
      <c r="PIK255" s="247"/>
      <c r="PIL255" s="247"/>
      <c r="PIM255" s="247"/>
      <c r="PIN255" s="247"/>
      <c r="PIO255" s="247"/>
      <c r="PIP255" s="247"/>
      <c r="PIQ255" s="247"/>
      <c r="PIR255" s="247"/>
      <c r="PIS255" s="247"/>
      <c r="PIT255" s="247"/>
      <c r="PIU255" s="247"/>
      <c r="PIV255" s="247"/>
      <c r="PIW255" s="247"/>
      <c r="PIX255" s="247"/>
      <c r="PIY255" s="247"/>
      <c r="PIZ255" s="247"/>
      <c r="PJA255" s="247"/>
      <c r="PJB255" s="247"/>
      <c r="PJC255" s="247"/>
      <c r="PJD255" s="247"/>
      <c r="PJE255" s="247"/>
      <c r="PJF255" s="247"/>
      <c r="PJG255" s="247"/>
      <c r="PJH255" s="247"/>
      <c r="PJI255" s="247"/>
      <c r="PJJ255" s="247"/>
      <c r="PJK255" s="247"/>
      <c r="PJL255" s="247"/>
      <c r="PJM255" s="247"/>
      <c r="PJN255" s="247"/>
      <c r="PJO255" s="247"/>
      <c r="PJP255" s="247"/>
      <c r="PJQ255" s="247"/>
      <c r="PJR255" s="247"/>
      <c r="PJS255" s="247"/>
      <c r="PJT255" s="247"/>
      <c r="PJU255" s="247"/>
      <c r="PJV255" s="247"/>
      <c r="PJW255" s="247"/>
      <c r="PJX255" s="247"/>
      <c r="PJY255" s="247"/>
      <c r="PJZ255" s="247"/>
      <c r="PKA255" s="247"/>
      <c r="PKB255" s="247"/>
      <c r="PKC255" s="247"/>
      <c r="PKD255" s="247"/>
      <c r="PKE255" s="247"/>
      <c r="PKF255" s="247"/>
      <c r="PKG255" s="247"/>
      <c r="PKH255" s="247"/>
      <c r="PKI255" s="247"/>
      <c r="PKJ255" s="247"/>
      <c r="PKK255" s="247"/>
      <c r="PKL255" s="247"/>
      <c r="PKM255" s="247"/>
      <c r="PKN255" s="247"/>
      <c r="PKO255" s="247"/>
      <c r="PKP255" s="247"/>
      <c r="PKQ255" s="247"/>
      <c r="PKR255" s="247"/>
      <c r="PKS255" s="247"/>
      <c r="PKT255" s="247"/>
      <c r="PKU255" s="247"/>
      <c r="PKV255" s="247"/>
      <c r="PKW255" s="247"/>
      <c r="PKX255" s="247"/>
      <c r="PKY255" s="247"/>
      <c r="PKZ255" s="247"/>
      <c r="PLA255" s="247"/>
      <c r="PLB255" s="247"/>
      <c r="PLC255" s="247"/>
      <c r="PLD255" s="247"/>
      <c r="PLE255" s="247"/>
      <c r="PLF255" s="247"/>
      <c r="PLG255" s="247"/>
      <c r="PLH255" s="247"/>
      <c r="PLI255" s="247"/>
      <c r="PLJ255" s="247"/>
      <c r="PLK255" s="247"/>
      <c r="PLL255" s="247"/>
      <c r="PLM255" s="247"/>
      <c r="PLN255" s="247"/>
      <c r="PLO255" s="247"/>
      <c r="PLP255" s="247"/>
      <c r="PLQ255" s="247"/>
      <c r="PLR255" s="247"/>
      <c r="PLS255" s="247"/>
      <c r="PLT255" s="247"/>
      <c r="PLU255" s="247"/>
      <c r="PLV255" s="247"/>
      <c r="PLW255" s="247"/>
      <c r="PLX255" s="247"/>
      <c r="PLY255" s="247"/>
      <c r="PLZ255" s="247"/>
      <c r="PMA255" s="247"/>
      <c r="PMB255" s="247"/>
      <c r="PMC255" s="247"/>
      <c r="PMD255" s="247"/>
      <c r="PME255" s="247"/>
      <c r="PMF255" s="247"/>
      <c r="PMG255" s="247"/>
      <c r="PMH255" s="247"/>
      <c r="PMI255" s="247"/>
      <c r="PMJ255" s="247"/>
      <c r="PMK255" s="247"/>
      <c r="PML255" s="247"/>
      <c r="PMM255" s="247"/>
      <c r="PMN255" s="247"/>
      <c r="PMO255" s="247"/>
      <c r="PMP255" s="247"/>
      <c r="PMQ255" s="247"/>
      <c r="PMR255" s="247"/>
      <c r="PMS255" s="247"/>
      <c r="PMT255" s="247"/>
      <c r="PMU255" s="247"/>
      <c r="PMV255" s="247"/>
      <c r="PMW255" s="247"/>
      <c r="PMX255" s="247"/>
      <c r="PMY255" s="247"/>
      <c r="PMZ255" s="247"/>
      <c r="PNA255" s="247"/>
      <c r="PNB255" s="247"/>
      <c r="PNC255" s="247"/>
      <c r="PND255" s="247"/>
      <c r="PNE255" s="247"/>
      <c r="PNF255" s="247"/>
      <c r="PNG255" s="247"/>
      <c r="PNH255" s="247"/>
      <c r="PNI255" s="247"/>
      <c r="PNJ255" s="247"/>
      <c r="PNK255" s="247"/>
      <c r="PNL255" s="247"/>
      <c r="PNM255" s="247"/>
      <c r="PNN255" s="247"/>
      <c r="PNO255" s="247"/>
      <c r="PNP255" s="247"/>
      <c r="PNQ255" s="247"/>
      <c r="PNR255" s="247"/>
      <c r="PNS255" s="247"/>
      <c r="PNT255" s="247"/>
      <c r="PNU255" s="247"/>
      <c r="PNV255" s="247"/>
      <c r="PNW255" s="247"/>
      <c r="PNX255" s="247"/>
      <c r="PNY255" s="247"/>
      <c r="PNZ255" s="247"/>
      <c r="POA255" s="247"/>
      <c r="POB255" s="247"/>
      <c r="POC255" s="247"/>
      <c r="POD255" s="247"/>
      <c r="POE255" s="247"/>
      <c r="POF255" s="247"/>
      <c r="POG255" s="247"/>
      <c r="POH255" s="247"/>
      <c r="POI255" s="247"/>
      <c r="POJ255" s="247"/>
      <c r="POK255" s="247"/>
      <c r="POL255" s="247"/>
      <c r="POM255" s="247"/>
      <c r="PON255" s="247"/>
      <c r="POO255" s="247"/>
      <c r="POP255" s="247"/>
      <c r="POQ255" s="247"/>
      <c r="POR255" s="247"/>
      <c r="POS255" s="247"/>
      <c r="POT255" s="247"/>
      <c r="POU255" s="247"/>
      <c r="POV255" s="247"/>
      <c r="POW255" s="247"/>
      <c r="POX255" s="247"/>
      <c r="POY255" s="247"/>
      <c r="POZ255" s="247"/>
      <c r="PPA255" s="247"/>
      <c r="PPB255" s="247"/>
      <c r="PPC255" s="247"/>
      <c r="PPD255" s="247"/>
      <c r="PPE255" s="247"/>
      <c r="PPF255" s="247"/>
      <c r="PPG255" s="247"/>
      <c r="PPH255" s="247"/>
      <c r="PPI255" s="247"/>
      <c r="PPJ255" s="247"/>
      <c r="PPK255" s="247"/>
      <c r="PPL255" s="247"/>
      <c r="PPM255" s="247"/>
      <c r="PPN255" s="247"/>
      <c r="PPO255" s="247"/>
      <c r="PPP255" s="247"/>
      <c r="PPQ255" s="247"/>
      <c r="PPR255" s="247"/>
      <c r="PPS255" s="247"/>
      <c r="PPT255" s="247"/>
      <c r="PPU255" s="247"/>
      <c r="PPV255" s="247"/>
      <c r="PPW255" s="247"/>
      <c r="PPX255" s="247"/>
      <c r="PPY255" s="247"/>
      <c r="PPZ255" s="247"/>
      <c r="PQA255" s="247"/>
      <c r="PQB255" s="247"/>
      <c r="PQC255" s="247"/>
      <c r="PQD255" s="247"/>
      <c r="PQE255" s="247"/>
      <c r="PQF255" s="247"/>
      <c r="PQG255" s="247"/>
      <c r="PQH255" s="247"/>
      <c r="PQI255" s="247"/>
      <c r="PQJ255" s="247"/>
      <c r="PQK255" s="247"/>
      <c r="PQL255" s="247"/>
      <c r="PQM255" s="247"/>
      <c r="PQN255" s="247"/>
      <c r="PQO255" s="247"/>
      <c r="PQP255" s="247"/>
      <c r="PQQ255" s="247"/>
      <c r="PQR255" s="247"/>
      <c r="PQS255" s="247"/>
      <c r="PQT255" s="247"/>
      <c r="PQU255" s="247"/>
      <c r="PQV255" s="247"/>
      <c r="PQW255" s="247"/>
      <c r="PQX255" s="247"/>
      <c r="PQY255" s="247"/>
      <c r="PQZ255" s="247"/>
      <c r="PRA255" s="247"/>
      <c r="PRB255" s="247"/>
      <c r="PRC255" s="247"/>
      <c r="PRD255" s="247"/>
      <c r="PRE255" s="247"/>
      <c r="PRF255" s="247"/>
      <c r="PRG255" s="247"/>
      <c r="PRH255" s="247"/>
      <c r="PRI255" s="247"/>
      <c r="PRJ255" s="247"/>
      <c r="PRK255" s="247"/>
      <c r="PRL255" s="247"/>
      <c r="PRM255" s="247"/>
      <c r="PRN255" s="247"/>
      <c r="PRO255" s="247"/>
      <c r="PRP255" s="247"/>
      <c r="PRQ255" s="247"/>
      <c r="PRR255" s="247"/>
      <c r="PRS255" s="247"/>
      <c r="PRT255" s="247"/>
      <c r="PRU255" s="247"/>
      <c r="PRV255" s="247"/>
      <c r="PRW255" s="247"/>
      <c r="PRX255" s="247"/>
      <c r="PRY255" s="247"/>
      <c r="PRZ255" s="247"/>
      <c r="PSA255" s="247"/>
      <c r="PSB255" s="247"/>
      <c r="PSC255" s="247"/>
      <c r="PSD255" s="247"/>
      <c r="PSE255" s="247"/>
      <c r="PSF255" s="247"/>
      <c r="PSG255" s="247"/>
      <c r="PSH255" s="247"/>
      <c r="PSI255" s="247"/>
      <c r="PSJ255" s="247"/>
      <c r="PSK255" s="247"/>
      <c r="PSL255" s="247"/>
      <c r="PSM255" s="247"/>
      <c r="PSN255" s="247"/>
      <c r="PSO255" s="247"/>
      <c r="PSP255" s="247"/>
      <c r="PSQ255" s="247"/>
      <c r="PSR255" s="247"/>
      <c r="PSS255" s="247"/>
      <c r="PST255" s="247"/>
      <c r="PSU255" s="247"/>
      <c r="PSV255" s="247"/>
      <c r="PSW255" s="247"/>
      <c r="PSX255" s="247"/>
      <c r="PSY255" s="247"/>
      <c r="PSZ255" s="247"/>
      <c r="PTA255" s="247"/>
      <c r="PTB255" s="247"/>
      <c r="PTC255" s="247"/>
      <c r="PTD255" s="247"/>
      <c r="PTE255" s="247"/>
      <c r="PTF255" s="247"/>
      <c r="PTG255" s="247"/>
      <c r="PTH255" s="247"/>
      <c r="PTI255" s="247"/>
      <c r="PTJ255" s="247"/>
      <c r="PTK255" s="247"/>
      <c r="PTL255" s="247"/>
      <c r="PTM255" s="247"/>
      <c r="PTN255" s="247"/>
      <c r="PTO255" s="247"/>
      <c r="PTP255" s="247"/>
      <c r="PTQ255" s="247"/>
      <c r="PTR255" s="247"/>
      <c r="PTS255" s="247"/>
      <c r="PTT255" s="247"/>
      <c r="PTU255" s="247"/>
      <c r="PTV255" s="247"/>
      <c r="PTW255" s="247"/>
      <c r="PTX255" s="247"/>
      <c r="PTY255" s="247"/>
      <c r="PTZ255" s="247"/>
      <c r="PUA255" s="247"/>
      <c r="PUB255" s="247"/>
      <c r="PUC255" s="247"/>
      <c r="PUD255" s="247"/>
      <c r="PUE255" s="247"/>
      <c r="PUF255" s="247"/>
      <c r="PUG255" s="247"/>
      <c r="PUH255" s="247"/>
      <c r="PUI255" s="247"/>
      <c r="PUJ255" s="247"/>
      <c r="PUK255" s="247"/>
      <c r="PUL255" s="247"/>
      <c r="PUM255" s="247"/>
      <c r="PUN255" s="247"/>
      <c r="PUO255" s="247"/>
      <c r="PUP255" s="247"/>
      <c r="PUQ255" s="247"/>
      <c r="PUR255" s="247"/>
      <c r="PUS255" s="247"/>
      <c r="PUT255" s="247"/>
      <c r="PUU255" s="247"/>
      <c r="PUV255" s="247"/>
      <c r="PUW255" s="247"/>
      <c r="PUX255" s="247"/>
      <c r="PUY255" s="247"/>
      <c r="PUZ255" s="247"/>
      <c r="PVA255" s="247"/>
      <c r="PVB255" s="247"/>
      <c r="PVC255" s="247"/>
      <c r="PVD255" s="247"/>
      <c r="PVE255" s="247"/>
      <c r="PVF255" s="247"/>
      <c r="PVG255" s="247"/>
      <c r="PVH255" s="247"/>
      <c r="PVI255" s="247"/>
      <c r="PVJ255" s="247"/>
      <c r="PVK255" s="247"/>
      <c r="PVL255" s="247"/>
      <c r="PVM255" s="247"/>
      <c r="PVN255" s="247"/>
      <c r="PVO255" s="247"/>
      <c r="PVP255" s="247"/>
      <c r="PVQ255" s="247"/>
      <c r="PVR255" s="247"/>
      <c r="PVS255" s="247"/>
      <c r="PVT255" s="247"/>
      <c r="PVU255" s="247"/>
      <c r="PVV255" s="247"/>
      <c r="PVW255" s="247"/>
      <c r="PVX255" s="247"/>
      <c r="PVY255" s="247"/>
      <c r="PVZ255" s="247"/>
      <c r="PWA255" s="247"/>
      <c r="PWB255" s="247"/>
      <c r="PWC255" s="247"/>
      <c r="PWD255" s="247"/>
      <c r="PWE255" s="247"/>
      <c r="PWF255" s="247"/>
      <c r="PWG255" s="247"/>
      <c r="PWH255" s="247"/>
      <c r="PWI255" s="247"/>
      <c r="PWJ255" s="247"/>
      <c r="PWK255" s="247"/>
      <c r="PWL255" s="247"/>
      <c r="PWM255" s="247"/>
      <c r="PWN255" s="247"/>
      <c r="PWO255" s="247"/>
      <c r="PWP255" s="247"/>
      <c r="PWQ255" s="247"/>
      <c r="PWR255" s="247"/>
      <c r="PWS255" s="247"/>
      <c r="PWT255" s="247"/>
      <c r="PWU255" s="247"/>
      <c r="PWV255" s="247"/>
      <c r="PWW255" s="247"/>
      <c r="PWX255" s="247"/>
      <c r="PWY255" s="247"/>
      <c r="PWZ255" s="247"/>
      <c r="PXA255" s="247"/>
      <c r="PXB255" s="247"/>
      <c r="PXC255" s="247"/>
      <c r="PXD255" s="247"/>
      <c r="PXE255" s="247"/>
      <c r="PXF255" s="247"/>
      <c r="PXG255" s="247"/>
      <c r="PXH255" s="247"/>
      <c r="PXI255" s="247"/>
      <c r="PXJ255" s="247"/>
      <c r="PXK255" s="247"/>
      <c r="PXL255" s="247"/>
      <c r="PXM255" s="247"/>
      <c r="PXN255" s="247"/>
      <c r="PXO255" s="247"/>
      <c r="PXP255" s="247"/>
      <c r="PXQ255" s="247"/>
      <c r="PXR255" s="247"/>
      <c r="PXS255" s="247"/>
      <c r="PXT255" s="247"/>
      <c r="PXU255" s="247"/>
      <c r="PXV255" s="247"/>
      <c r="PXW255" s="247"/>
      <c r="PXX255" s="247"/>
      <c r="PXY255" s="247"/>
      <c r="PXZ255" s="247"/>
      <c r="PYA255" s="247"/>
      <c r="PYB255" s="247"/>
      <c r="PYC255" s="247"/>
      <c r="PYD255" s="247"/>
      <c r="PYE255" s="247"/>
      <c r="PYF255" s="247"/>
      <c r="PYG255" s="247"/>
      <c r="PYH255" s="247"/>
      <c r="PYI255" s="247"/>
      <c r="PYJ255" s="247"/>
      <c r="PYK255" s="247"/>
      <c r="PYL255" s="247"/>
      <c r="PYM255" s="247"/>
      <c r="PYN255" s="247"/>
      <c r="PYO255" s="247"/>
      <c r="PYP255" s="247"/>
      <c r="PYQ255" s="247"/>
      <c r="PYR255" s="247"/>
      <c r="PYS255" s="247"/>
      <c r="PYT255" s="247"/>
      <c r="PYU255" s="247"/>
      <c r="PYV255" s="247"/>
      <c r="PYW255" s="247"/>
      <c r="PYX255" s="247"/>
      <c r="PYY255" s="247"/>
      <c r="PYZ255" s="247"/>
      <c r="PZA255" s="247"/>
      <c r="PZB255" s="247"/>
      <c r="PZC255" s="247"/>
      <c r="PZD255" s="247"/>
      <c r="PZE255" s="247"/>
      <c r="PZF255" s="247"/>
      <c r="PZG255" s="247"/>
      <c r="PZH255" s="247"/>
      <c r="PZI255" s="247"/>
      <c r="PZJ255" s="247"/>
      <c r="PZK255" s="247"/>
      <c r="PZL255" s="247"/>
      <c r="PZM255" s="247"/>
      <c r="PZN255" s="247"/>
      <c r="PZO255" s="247"/>
      <c r="PZP255" s="247"/>
      <c r="PZQ255" s="247"/>
      <c r="PZR255" s="247"/>
      <c r="PZS255" s="247"/>
      <c r="PZT255" s="247"/>
      <c r="PZU255" s="247"/>
      <c r="PZV255" s="247"/>
      <c r="PZW255" s="247"/>
      <c r="PZX255" s="247"/>
      <c r="PZY255" s="247"/>
      <c r="PZZ255" s="247"/>
      <c r="QAA255" s="247"/>
      <c r="QAB255" s="247"/>
      <c r="QAC255" s="247"/>
      <c r="QAD255" s="247"/>
      <c r="QAE255" s="247"/>
      <c r="QAF255" s="247"/>
      <c r="QAG255" s="247"/>
      <c r="QAH255" s="247"/>
      <c r="QAI255" s="247"/>
      <c r="QAJ255" s="247"/>
      <c r="QAK255" s="247"/>
      <c r="QAL255" s="247"/>
      <c r="QAM255" s="247"/>
      <c r="QAN255" s="247"/>
      <c r="QAO255" s="247"/>
      <c r="QAP255" s="247"/>
      <c r="QAQ255" s="247"/>
      <c r="QAR255" s="247"/>
      <c r="QAS255" s="247"/>
      <c r="QAT255" s="247"/>
      <c r="QAU255" s="247"/>
      <c r="QAV255" s="247"/>
      <c r="QAW255" s="247"/>
      <c r="QAX255" s="247"/>
      <c r="QAY255" s="247"/>
      <c r="QAZ255" s="247"/>
      <c r="QBA255" s="247"/>
      <c r="QBB255" s="247"/>
      <c r="QBC255" s="247"/>
      <c r="QBD255" s="247"/>
      <c r="QBE255" s="247"/>
      <c r="QBF255" s="247"/>
      <c r="QBG255" s="247"/>
      <c r="QBH255" s="247"/>
      <c r="QBI255" s="247"/>
      <c r="QBJ255" s="247"/>
      <c r="QBK255" s="247"/>
      <c r="QBL255" s="247"/>
      <c r="QBM255" s="247"/>
      <c r="QBN255" s="247"/>
      <c r="QBO255" s="247"/>
      <c r="QBP255" s="247"/>
      <c r="QBQ255" s="247"/>
      <c r="QBR255" s="247"/>
      <c r="QBS255" s="247"/>
      <c r="QBT255" s="247"/>
      <c r="QBU255" s="247"/>
      <c r="QBV255" s="247"/>
      <c r="QBW255" s="247"/>
      <c r="QBX255" s="247"/>
      <c r="QBY255" s="247"/>
      <c r="QBZ255" s="247"/>
      <c r="QCA255" s="247"/>
      <c r="QCB255" s="247"/>
      <c r="QCC255" s="247"/>
      <c r="QCD255" s="247"/>
      <c r="QCE255" s="247"/>
      <c r="QCF255" s="247"/>
      <c r="QCG255" s="247"/>
      <c r="QCH255" s="247"/>
      <c r="QCI255" s="247"/>
      <c r="QCJ255" s="247"/>
      <c r="QCK255" s="247"/>
      <c r="QCL255" s="247"/>
      <c r="QCM255" s="247"/>
      <c r="QCN255" s="247"/>
      <c r="QCO255" s="247"/>
      <c r="QCP255" s="247"/>
      <c r="QCQ255" s="247"/>
      <c r="QCR255" s="247"/>
      <c r="QCS255" s="247"/>
      <c r="QCT255" s="247"/>
      <c r="QCU255" s="247"/>
      <c r="QCV255" s="247"/>
      <c r="QCW255" s="247"/>
      <c r="QCX255" s="247"/>
      <c r="QCY255" s="247"/>
      <c r="QCZ255" s="247"/>
      <c r="QDA255" s="247"/>
      <c r="QDB255" s="247"/>
      <c r="QDC255" s="247"/>
      <c r="QDD255" s="247"/>
      <c r="QDE255" s="247"/>
      <c r="QDF255" s="247"/>
      <c r="QDG255" s="247"/>
      <c r="QDH255" s="247"/>
      <c r="QDI255" s="247"/>
      <c r="QDJ255" s="247"/>
      <c r="QDK255" s="247"/>
      <c r="QDL255" s="247"/>
      <c r="QDM255" s="247"/>
      <c r="QDN255" s="247"/>
      <c r="QDO255" s="247"/>
      <c r="QDP255" s="247"/>
      <c r="QDQ255" s="247"/>
      <c r="QDR255" s="247"/>
      <c r="QDS255" s="247"/>
      <c r="QDT255" s="247"/>
      <c r="QDU255" s="247"/>
      <c r="QDV255" s="247"/>
      <c r="QDW255" s="247"/>
      <c r="QDX255" s="247"/>
      <c r="QDY255" s="247"/>
      <c r="QDZ255" s="247"/>
      <c r="QEA255" s="247"/>
      <c r="QEB255" s="247"/>
      <c r="QEC255" s="247"/>
      <c r="QED255" s="247"/>
      <c r="QEE255" s="247"/>
      <c r="QEF255" s="247"/>
      <c r="QEG255" s="247"/>
      <c r="QEH255" s="247"/>
      <c r="QEI255" s="247"/>
      <c r="QEJ255" s="247"/>
      <c r="QEK255" s="247"/>
      <c r="QEL255" s="247"/>
      <c r="QEM255" s="247"/>
      <c r="QEN255" s="247"/>
      <c r="QEO255" s="247"/>
      <c r="QEP255" s="247"/>
      <c r="QEQ255" s="247"/>
      <c r="QER255" s="247"/>
      <c r="QES255" s="247"/>
      <c r="QET255" s="247"/>
      <c r="QEU255" s="247"/>
      <c r="QEV255" s="247"/>
      <c r="QEW255" s="247"/>
      <c r="QEX255" s="247"/>
      <c r="QEY255" s="247"/>
      <c r="QEZ255" s="247"/>
      <c r="QFA255" s="247"/>
      <c r="QFB255" s="247"/>
      <c r="QFC255" s="247"/>
      <c r="QFD255" s="247"/>
      <c r="QFE255" s="247"/>
      <c r="QFF255" s="247"/>
      <c r="QFG255" s="247"/>
      <c r="QFH255" s="247"/>
      <c r="QFI255" s="247"/>
      <c r="QFJ255" s="247"/>
      <c r="QFK255" s="247"/>
      <c r="QFL255" s="247"/>
      <c r="QFM255" s="247"/>
      <c r="QFN255" s="247"/>
      <c r="QFO255" s="247"/>
      <c r="QFP255" s="247"/>
      <c r="QFQ255" s="247"/>
      <c r="QFR255" s="247"/>
      <c r="QFS255" s="247"/>
      <c r="QFT255" s="247"/>
      <c r="QFU255" s="247"/>
      <c r="QFV255" s="247"/>
      <c r="QFW255" s="247"/>
      <c r="QFX255" s="247"/>
      <c r="QFY255" s="247"/>
      <c r="QFZ255" s="247"/>
      <c r="QGA255" s="247"/>
      <c r="QGB255" s="247"/>
      <c r="QGC255" s="247"/>
      <c r="QGD255" s="247"/>
      <c r="QGE255" s="247"/>
      <c r="QGF255" s="247"/>
      <c r="QGG255" s="247"/>
      <c r="QGH255" s="247"/>
      <c r="QGI255" s="247"/>
      <c r="QGJ255" s="247"/>
      <c r="QGK255" s="247"/>
      <c r="QGL255" s="247"/>
      <c r="QGM255" s="247"/>
      <c r="QGN255" s="247"/>
      <c r="QGO255" s="247"/>
      <c r="QGP255" s="247"/>
      <c r="QGQ255" s="247"/>
      <c r="QGR255" s="247"/>
      <c r="QGS255" s="247"/>
      <c r="QGT255" s="247"/>
      <c r="QGU255" s="247"/>
      <c r="QGV255" s="247"/>
      <c r="QGW255" s="247"/>
      <c r="QGX255" s="247"/>
      <c r="QGY255" s="247"/>
      <c r="QGZ255" s="247"/>
      <c r="QHA255" s="247"/>
      <c r="QHB255" s="247"/>
      <c r="QHC255" s="247"/>
      <c r="QHD255" s="247"/>
      <c r="QHE255" s="247"/>
      <c r="QHF255" s="247"/>
      <c r="QHG255" s="247"/>
      <c r="QHH255" s="247"/>
      <c r="QHI255" s="247"/>
      <c r="QHJ255" s="247"/>
      <c r="QHK255" s="247"/>
      <c r="QHL255" s="247"/>
      <c r="QHM255" s="247"/>
      <c r="QHN255" s="247"/>
      <c r="QHO255" s="247"/>
      <c r="QHP255" s="247"/>
      <c r="QHQ255" s="247"/>
      <c r="QHR255" s="247"/>
      <c r="QHS255" s="247"/>
      <c r="QHT255" s="247"/>
      <c r="QHU255" s="247"/>
      <c r="QHV255" s="247"/>
      <c r="QHW255" s="247"/>
      <c r="QHX255" s="247"/>
      <c r="QHY255" s="247"/>
      <c r="QHZ255" s="247"/>
      <c r="QIA255" s="247"/>
      <c r="QIB255" s="247"/>
      <c r="QIC255" s="247"/>
      <c r="QID255" s="247"/>
      <c r="QIE255" s="247"/>
      <c r="QIF255" s="247"/>
      <c r="QIG255" s="247"/>
      <c r="QIH255" s="247"/>
      <c r="QII255" s="247"/>
      <c r="QIJ255" s="247"/>
      <c r="QIK255" s="247"/>
      <c r="QIL255" s="247"/>
      <c r="QIM255" s="247"/>
      <c r="QIN255" s="247"/>
      <c r="QIO255" s="247"/>
      <c r="QIP255" s="247"/>
      <c r="QIQ255" s="247"/>
      <c r="QIR255" s="247"/>
      <c r="QIS255" s="247"/>
      <c r="QIT255" s="247"/>
      <c r="QIU255" s="247"/>
      <c r="QIV255" s="247"/>
      <c r="QIW255" s="247"/>
      <c r="QIX255" s="247"/>
      <c r="QIY255" s="247"/>
      <c r="QIZ255" s="247"/>
      <c r="QJA255" s="247"/>
      <c r="QJB255" s="247"/>
      <c r="QJC255" s="247"/>
      <c r="QJD255" s="247"/>
      <c r="QJE255" s="247"/>
      <c r="QJF255" s="247"/>
      <c r="QJG255" s="247"/>
      <c r="QJH255" s="247"/>
      <c r="QJI255" s="247"/>
      <c r="QJJ255" s="247"/>
      <c r="QJK255" s="247"/>
      <c r="QJL255" s="247"/>
      <c r="QJM255" s="247"/>
      <c r="QJN255" s="247"/>
      <c r="QJO255" s="247"/>
      <c r="QJP255" s="247"/>
      <c r="QJQ255" s="247"/>
      <c r="QJR255" s="247"/>
      <c r="QJS255" s="247"/>
      <c r="QJT255" s="247"/>
      <c r="QJU255" s="247"/>
      <c r="QJV255" s="247"/>
      <c r="QJW255" s="247"/>
      <c r="QJX255" s="247"/>
      <c r="QJY255" s="247"/>
      <c r="QJZ255" s="247"/>
      <c r="QKA255" s="247"/>
      <c r="QKB255" s="247"/>
      <c r="QKC255" s="247"/>
      <c r="QKD255" s="247"/>
      <c r="QKE255" s="247"/>
      <c r="QKF255" s="247"/>
      <c r="QKG255" s="247"/>
      <c r="QKH255" s="247"/>
      <c r="QKI255" s="247"/>
      <c r="QKJ255" s="247"/>
      <c r="QKK255" s="247"/>
      <c r="QKL255" s="247"/>
      <c r="QKM255" s="247"/>
      <c r="QKN255" s="247"/>
      <c r="QKO255" s="247"/>
      <c r="QKP255" s="247"/>
      <c r="QKQ255" s="247"/>
      <c r="QKR255" s="247"/>
      <c r="QKS255" s="247"/>
      <c r="QKT255" s="247"/>
      <c r="QKU255" s="247"/>
      <c r="QKV255" s="247"/>
      <c r="QKW255" s="247"/>
      <c r="QKX255" s="247"/>
      <c r="QKY255" s="247"/>
      <c r="QKZ255" s="247"/>
      <c r="QLA255" s="247"/>
      <c r="QLB255" s="247"/>
      <c r="QLC255" s="247"/>
      <c r="QLD255" s="247"/>
      <c r="QLE255" s="247"/>
      <c r="QLF255" s="247"/>
      <c r="QLG255" s="247"/>
      <c r="QLH255" s="247"/>
      <c r="QLI255" s="247"/>
      <c r="QLJ255" s="247"/>
      <c r="QLK255" s="247"/>
      <c r="QLL255" s="247"/>
      <c r="QLM255" s="247"/>
      <c r="QLN255" s="247"/>
      <c r="QLO255" s="247"/>
      <c r="QLP255" s="247"/>
      <c r="QLQ255" s="247"/>
      <c r="QLR255" s="247"/>
      <c r="QLS255" s="247"/>
      <c r="QLT255" s="247"/>
      <c r="QLU255" s="247"/>
      <c r="QLV255" s="247"/>
      <c r="QLW255" s="247"/>
      <c r="QLX255" s="247"/>
      <c r="QLY255" s="247"/>
      <c r="QLZ255" s="247"/>
      <c r="QMA255" s="247"/>
      <c r="QMB255" s="247"/>
      <c r="QMC255" s="247"/>
      <c r="QMD255" s="247"/>
      <c r="QME255" s="247"/>
      <c r="QMF255" s="247"/>
      <c r="QMG255" s="247"/>
      <c r="QMH255" s="247"/>
      <c r="QMI255" s="247"/>
      <c r="QMJ255" s="247"/>
      <c r="QMK255" s="247"/>
      <c r="QML255" s="247"/>
      <c r="QMM255" s="247"/>
      <c r="QMN255" s="247"/>
      <c r="QMO255" s="247"/>
      <c r="QMP255" s="247"/>
      <c r="QMQ255" s="247"/>
      <c r="QMR255" s="247"/>
      <c r="QMS255" s="247"/>
      <c r="QMT255" s="247"/>
      <c r="QMU255" s="247"/>
      <c r="QMV255" s="247"/>
      <c r="QMW255" s="247"/>
      <c r="QMX255" s="247"/>
      <c r="QMY255" s="247"/>
      <c r="QMZ255" s="247"/>
      <c r="QNA255" s="247"/>
      <c r="QNB255" s="247"/>
      <c r="QNC255" s="247"/>
      <c r="QND255" s="247"/>
      <c r="QNE255" s="247"/>
      <c r="QNF255" s="247"/>
      <c r="QNG255" s="247"/>
      <c r="QNH255" s="247"/>
      <c r="QNI255" s="247"/>
      <c r="QNJ255" s="247"/>
      <c r="QNK255" s="247"/>
      <c r="QNL255" s="247"/>
      <c r="QNM255" s="247"/>
      <c r="QNN255" s="247"/>
      <c r="QNO255" s="247"/>
      <c r="QNP255" s="247"/>
      <c r="QNQ255" s="247"/>
      <c r="QNR255" s="247"/>
      <c r="QNS255" s="247"/>
      <c r="QNT255" s="247"/>
      <c r="QNU255" s="247"/>
      <c r="QNV255" s="247"/>
      <c r="QNW255" s="247"/>
      <c r="QNX255" s="247"/>
      <c r="QNY255" s="247"/>
      <c r="QNZ255" s="247"/>
      <c r="QOA255" s="247"/>
      <c r="QOB255" s="247"/>
      <c r="QOC255" s="247"/>
      <c r="QOD255" s="247"/>
      <c r="QOE255" s="247"/>
      <c r="QOF255" s="247"/>
      <c r="QOG255" s="247"/>
      <c r="QOH255" s="247"/>
      <c r="QOI255" s="247"/>
      <c r="QOJ255" s="247"/>
      <c r="QOK255" s="247"/>
      <c r="QOL255" s="247"/>
      <c r="QOM255" s="247"/>
      <c r="QON255" s="247"/>
      <c r="QOO255" s="247"/>
      <c r="QOP255" s="247"/>
      <c r="QOQ255" s="247"/>
      <c r="QOR255" s="247"/>
      <c r="QOS255" s="247"/>
      <c r="QOT255" s="247"/>
      <c r="QOU255" s="247"/>
      <c r="QOV255" s="247"/>
      <c r="QOW255" s="247"/>
      <c r="QOX255" s="247"/>
      <c r="QOY255" s="247"/>
      <c r="QOZ255" s="247"/>
      <c r="QPA255" s="247"/>
      <c r="QPB255" s="247"/>
      <c r="QPC255" s="247"/>
      <c r="QPD255" s="247"/>
      <c r="QPE255" s="247"/>
      <c r="QPF255" s="247"/>
      <c r="QPG255" s="247"/>
      <c r="QPH255" s="247"/>
      <c r="QPI255" s="247"/>
      <c r="QPJ255" s="247"/>
      <c r="QPK255" s="247"/>
      <c r="QPL255" s="247"/>
      <c r="QPM255" s="247"/>
      <c r="QPN255" s="247"/>
      <c r="QPO255" s="247"/>
      <c r="QPP255" s="247"/>
      <c r="QPQ255" s="247"/>
      <c r="QPR255" s="247"/>
      <c r="QPS255" s="247"/>
      <c r="QPT255" s="247"/>
      <c r="QPU255" s="247"/>
      <c r="QPV255" s="247"/>
      <c r="QPW255" s="247"/>
      <c r="QPX255" s="247"/>
      <c r="QPY255" s="247"/>
      <c r="QPZ255" s="247"/>
      <c r="QQA255" s="247"/>
      <c r="QQB255" s="247"/>
      <c r="QQC255" s="247"/>
      <c r="QQD255" s="247"/>
      <c r="QQE255" s="247"/>
      <c r="QQF255" s="247"/>
      <c r="QQG255" s="247"/>
      <c r="QQH255" s="247"/>
      <c r="QQI255" s="247"/>
      <c r="QQJ255" s="247"/>
      <c r="QQK255" s="247"/>
      <c r="QQL255" s="247"/>
      <c r="QQM255" s="247"/>
      <c r="QQN255" s="247"/>
      <c r="QQO255" s="247"/>
      <c r="QQP255" s="247"/>
      <c r="QQQ255" s="247"/>
      <c r="QQR255" s="247"/>
      <c r="QQS255" s="247"/>
      <c r="QQT255" s="247"/>
      <c r="QQU255" s="247"/>
      <c r="QQV255" s="247"/>
      <c r="QQW255" s="247"/>
      <c r="QQX255" s="247"/>
      <c r="QQY255" s="247"/>
      <c r="QQZ255" s="247"/>
      <c r="QRA255" s="247"/>
      <c r="QRB255" s="247"/>
      <c r="QRC255" s="247"/>
      <c r="QRD255" s="247"/>
      <c r="QRE255" s="247"/>
      <c r="QRF255" s="247"/>
      <c r="QRG255" s="247"/>
      <c r="QRH255" s="247"/>
      <c r="QRI255" s="247"/>
      <c r="QRJ255" s="247"/>
      <c r="QRK255" s="247"/>
      <c r="QRL255" s="247"/>
      <c r="QRM255" s="247"/>
      <c r="QRN255" s="247"/>
      <c r="QRO255" s="247"/>
      <c r="QRP255" s="247"/>
      <c r="QRQ255" s="247"/>
      <c r="QRR255" s="247"/>
      <c r="QRS255" s="247"/>
      <c r="QRT255" s="247"/>
      <c r="QRU255" s="247"/>
      <c r="QRV255" s="247"/>
      <c r="QRW255" s="247"/>
      <c r="QRX255" s="247"/>
      <c r="QRY255" s="247"/>
      <c r="QRZ255" s="247"/>
      <c r="QSA255" s="247"/>
      <c r="QSB255" s="247"/>
      <c r="QSC255" s="247"/>
      <c r="QSD255" s="247"/>
      <c r="QSE255" s="247"/>
      <c r="QSF255" s="247"/>
      <c r="QSG255" s="247"/>
      <c r="QSH255" s="247"/>
      <c r="QSI255" s="247"/>
      <c r="QSJ255" s="247"/>
      <c r="QSK255" s="247"/>
      <c r="QSL255" s="247"/>
      <c r="QSM255" s="247"/>
      <c r="QSN255" s="247"/>
      <c r="QSO255" s="247"/>
      <c r="QSP255" s="247"/>
      <c r="QSQ255" s="247"/>
      <c r="QSR255" s="247"/>
      <c r="QSS255" s="247"/>
      <c r="QST255" s="247"/>
      <c r="QSU255" s="247"/>
      <c r="QSV255" s="247"/>
      <c r="QSW255" s="247"/>
      <c r="QSX255" s="247"/>
      <c r="QSY255" s="247"/>
      <c r="QSZ255" s="247"/>
      <c r="QTA255" s="247"/>
      <c r="QTB255" s="247"/>
      <c r="QTC255" s="247"/>
      <c r="QTD255" s="247"/>
      <c r="QTE255" s="247"/>
      <c r="QTF255" s="247"/>
      <c r="QTG255" s="247"/>
      <c r="QTH255" s="247"/>
      <c r="QTI255" s="247"/>
      <c r="QTJ255" s="247"/>
      <c r="QTK255" s="247"/>
      <c r="QTL255" s="247"/>
      <c r="QTM255" s="247"/>
      <c r="QTN255" s="247"/>
      <c r="QTO255" s="247"/>
      <c r="QTP255" s="247"/>
      <c r="QTQ255" s="247"/>
      <c r="QTR255" s="247"/>
      <c r="QTS255" s="247"/>
      <c r="QTT255" s="247"/>
      <c r="QTU255" s="247"/>
      <c r="QTV255" s="247"/>
      <c r="QTW255" s="247"/>
      <c r="QTX255" s="247"/>
      <c r="QTY255" s="247"/>
      <c r="QTZ255" s="247"/>
      <c r="QUA255" s="247"/>
      <c r="QUB255" s="247"/>
      <c r="QUC255" s="247"/>
      <c r="QUD255" s="247"/>
      <c r="QUE255" s="247"/>
      <c r="QUF255" s="247"/>
      <c r="QUG255" s="247"/>
      <c r="QUH255" s="247"/>
      <c r="QUI255" s="247"/>
      <c r="QUJ255" s="247"/>
      <c r="QUK255" s="247"/>
      <c r="QUL255" s="247"/>
      <c r="QUM255" s="247"/>
      <c r="QUN255" s="247"/>
      <c r="QUO255" s="247"/>
      <c r="QUP255" s="247"/>
      <c r="QUQ255" s="247"/>
      <c r="QUR255" s="247"/>
      <c r="QUS255" s="247"/>
      <c r="QUT255" s="247"/>
      <c r="QUU255" s="247"/>
      <c r="QUV255" s="247"/>
      <c r="QUW255" s="247"/>
      <c r="QUX255" s="247"/>
      <c r="QUY255" s="247"/>
      <c r="QUZ255" s="247"/>
      <c r="QVA255" s="247"/>
      <c r="QVB255" s="247"/>
      <c r="QVC255" s="247"/>
      <c r="QVD255" s="247"/>
      <c r="QVE255" s="247"/>
      <c r="QVF255" s="247"/>
      <c r="QVG255" s="247"/>
      <c r="QVH255" s="247"/>
      <c r="QVI255" s="247"/>
      <c r="QVJ255" s="247"/>
      <c r="QVK255" s="247"/>
      <c r="QVL255" s="247"/>
      <c r="QVM255" s="247"/>
      <c r="QVN255" s="247"/>
      <c r="QVO255" s="247"/>
      <c r="QVP255" s="247"/>
      <c r="QVQ255" s="247"/>
      <c r="QVR255" s="247"/>
      <c r="QVS255" s="247"/>
      <c r="QVT255" s="247"/>
      <c r="QVU255" s="247"/>
      <c r="QVV255" s="247"/>
      <c r="QVW255" s="247"/>
      <c r="QVX255" s="247"/>
      <c r="QVY255" s="247"/>
      <c r="QVZ255" s="247"/>
      <c r="QWA255" s="247"/>
      <c r="QWB255" s="247"/>
      <c r="QWC255" s="247"/>
      <c r="QWD255" s="247"/>
      <c r="QWE255" s="247"/>
      <c r="QWF255" s="247"/>
      <c r="QWG255" s="247"/>
      <c r="QWH255" s="247"/>
      <c r="QWI255" s="247"/>
      <c r="QWJ255" s="247"/>
      <c r="QWK255" s="247"/>
      <c r="QWL255" s="247"/>
      <c r="QWM255" s="247"/>
      <c r="QWN255" s="247"/>
      <c r="QWO255" s="247"/>
      <c r="QWP255" s="247"/>
      <c r="QWQ255" s="247"/>
      <c r="QWR255" s="247"/>
      <c r="QWS255" s="247"/>
      <c r="QWT255" s="247"/>
      <c r="QWU255" s="247"/>
      <c r="QWV255" s="247"/>
      <c r="QWW255" s="247"/>
      <c r="QWX255" s="247"/>
      <c r="QWY255" s="247"/>
      <c r="QWZ255" s="247"/>
      <c r="QXA255" s="247"/>
      <c r="QXB255" s="247"/>
      <c r="QXC255" s="247"/>
      <c r="QXD255" s="247"/>
      <c r="QXE255" s="247"/>
      <c r="QXF255" s="247"/>
      <c r="QXG255" s="247"/>
      <c r="QXH255" s="247"/>
      <c r="QXI255" s="247"/>
      <c r="QXJ255" s="247"/>
      <c r="QXK255" s="247"/>
      <c r="QXL255" s="247"/>
      <c r="QXM255" s="247"/>
      <c r="QXN255" s="247"/>
      <c r="QXO255" s="247"/>
      <c r="QXP255" s="247"/>
      <c r="QXQ255" s="247"/>
      <c r="QXR255" s="247"/>
      <c r="QXS255" s="247"/>
      <c r="QXT255" s="247"/>
      <c r="QXU255" s="247"/>
      <c r="QXV255" s="247"/>
      <c r="QXW255" s="247"/>
      <c r="QXX255" s="247"/>
      <c r="QXY255" s="247"/>
      <c r="QXZ255" s="247"/>
      <c r="QYA255" s="247"/>
      <c r="QYB255" s="247"/>
      <c r="QYC255" s="247"/>
      <c r="QYD255" s="247"/>
      <c r="QYE255" s="247"/>
      <c r="QYF255" s="247"/>
      <c r="QYG255" s="247"/>
      <c r="QYH255" s="247"/>
      <c r="QYI255" s="247"/>
      <c r="QYJ255" s="247"/>
      <c r="QYK255" s="247"/>
      <c r="QYL255" s="247"/>
      <c r="QYM255" s="247"/>
      <c r="QYN255" s="247"/>
      <c r="QYO255" s="247"/>
      <c r="QYP255" s="247"/>
      <c r="QYQ255" s="247"/>
      <c r="QYR255" s="247"/>
      <c r="QYS255" s="247"/>
      <c r="QYT255" s="247"/>
      <c r="QYU255" s="247"/>
      <c r="QYV255" s="247"/>
      <c r="QYW255" s="247"/>
      <c r="QYX255" s="247"/>
      <c r="QYY255" s="247"/>
      <c r="QYZ255" s="247"/>
      <c r="QZA255" s="247"/>
      <c r="QZB255" s="247"/>
      <c r="QZC255" s="247"/>
      <c r="QZD255" s="247"/>
      <c r="QZE255" s="247"/>
      <c r="QZF255" s="247"/>
      <c r="QZG255" s="247"/>
      <c r="QZH255" s="247"/>
      <c r="QZI255" s="247"/>
      <c r="QZJ255" s="247"/>
      <c r="QZK255" s="247"/>
      <c r="QZL255" s="247"/>
      <c r="QZM255" s="247"/>
      <c r="QZN255" s="247"/>
      <c r="QZO255" s="247"/>
      <c r="QZP255" s="247"/>
      <c r="QZQ255" s="247"/>
      <c r="QZR255" s="247"/>
      <c r="QZS255" s="247"/>
      <c r="QZT255" s="247"/>
      <c r="QZU255" s="247"/>
      <c r="QZV255" s="247"/>
      <c r="QZW255" s="247"/>
      <c r="QZX255" s="247"/>
      <c r="QZY255" s="247"/>
      <c r="QZZ255" s="247"/>
      <c r="RAA255" s="247"/>
      <c r="RAB255" s="247"/>
      <c r="RAC255" s="247"/>
      <c r="RAD255" s="247"/>
      <c r="RAE255" s="247"/>
      <c r="RAF255" s="247"/>
      <c r="RAG255" s="247"/>
      <c r="RAH255" s="247"/>
      <c r="RAI255" s="247"/>
      <c r="RAJ255" s="247"/>
      <c r="RAK255" s="247"/>
      <c r="RAL255" s="247"/>
      <c r="RAM255" s="247"/>
      <c r="RAN255" s="247"/>
      <c r="RAO255" s="247"/>
      <c r="RAP255" s="247"/>
      <c r="RAQ255" s="247"/>
      <c r="RAR255" s="247"/>
      <c r="RAS255" s="247"/>
      <c r="RAT255" s="247"/>
      <c r="RAU255" s="247"/>
      <c r="RAV255" s="247"/>
      <c r="RAW255" s="247"/>
      <c r="RAX255" s="247"/>
      <c r="RAY255" s="247"/>
      <c r="RAZ255" s="247"/>
      <c r="RBA255" s="247"/>
      <c r="RBB255" s="247"/>
      <c r="RBC255" s="247"/>
      <c r="RBD255" s="247"/>
      <c r="RBE255" s="247"/>
      <c r="RBF255" s="247"/>
      <c r="RBG255" s="247"/>
      <c r="RBH255" s="247"/>
      <c r="RBI255" s="247"/>
      <c r="RBJ255" s="247"/>
      <c r="RBK255" s="247"/>
      <c r="RBL255" s="247"/>
      <c r="RBM255" s="247"/>
      <c r="RBN255" s="247"/>
      <c r="RBO255" s="247"/>
      <c r="RBP255" s="247"/>
      <c r="RBQ255" s="247"/>
      <c r="RBR255" s="247"/>
      <c r="RBS255" s="247"/>
      <c r="RBT255" s="247"/>
      <c r="RBU255" s="247"/>
      <c r="RBV255" s="247"/>
      <c r="RBW255" s="247"/>
      <c r="RBX255" s="247"/>
      <c r="RBY255" s="247"/>
      <c r="RBZ255" s="247"/>
      <c r="RCA255" s="247"/>
      <c r="RCB255" s="247"/>
      <c r="RCC255" s="247"/>
      <c r="RCD255" s="247"/>
      <c r="RCE255" s="247"/>
      <c r="RCF255" s="247"/>
      <c r="RCG255" s="247"/>
      <c r="RCH255" s="247"/>
      <c r="RCI255" s="247"/>
      <c r="RCJ255" s="247"/>
      <c r="RCK255" s="247"/>
      <c r="RCL255" s="247"/>
      <c r="RCM255" s="247"/>
      <c r="RCN255" s="247"/>
      <c r="RCO255" s="247"/>
      <c r="RCP255" s="247"/>
      <c r="RCQ255" s="247"/>
      <c r="RCR255" s="247"/>
      <c r="RCS255" s="247"/>
      <c r="RCT255" s="247"/>
      <c r="RCU255" s="247"/>
      <c r="RCV255" s="247"/>
      <c r="RCW255" s="247"/>
      <c r="RCX255" s="247"/>
      <c r="RCY255" s="247"/>
      <c r="RCZ255" s="247"/>
      <c r="RDA255" s="247"/>
      <c r="RDB255" s="247"/>
      <c r="RDC255" s="247"/>
      <c r="RDD255" s="247"/>
      <c r="RDE255" s="247"/>
      <c r="RDF255" s="247"/>
      <c r="RDG255" s="247"/>
      <c r="RDH255" s="247"/>
      <c r="RDI255" s="247"/>
      <c r="RDJ255" s="247"/>
      <c r="RDK255" s="247"/>
      <c r="RDL255" s="247"/>
      <c r="RDM255" s="247"/>
      <c r="RDN255" s="247"/>
      <c r="RDO255" s="247"/>
      <c r="RDP255" s="247"/>
      <c r="RDQ255" s="247"/>
      <c r="RDR255" s="247"/>
      <c r="RDS255" s="247"/>
      <c r="RDT255" s="247"/>
      <c r="RDU255" s="247"/>
      <c r="RDV255" s="247"/>
      <c r="RDW255" s="247"/>
      <c r="RDX255" s="247"/>
      <c r="RDY255" s="247"/>
      <c r="RDZ255" s="247"/>
      <c r="REA255" s="247"/>
      <c r="REB255" s="247"/>
      <c r="REC255" s="247"/>
      <c r="RED255" s="247"/>
      <c r="REE255" s="247"/>
      <c r="REF255" s="247"/>
      <c r="REG255" s="247"/>
      <c r="REH255" s="247"/>
      <c r="REI255" s="247"/>
      <c r="REJ255" s="247"/>
      <c r="REK255" s="247"/>
      <c r="REL255" s="247"/>
      <c r="REM255" s="247"/>
      <c r="REN255" s="247"/>
      <c r="REO255" s="247"/>
      <c r="REP255" s="247"/>
      <c r="REQ255" s="247"/>
      <c r="RER255" s="247"/>
      <c r="RES255" s="247"/>
      <c r="RET255" s="247"/>
      <c r="REU255" s="247"/>
      <c r="REV255" s="247"/>
      <c r="REW255" s="247"/>
      <c r="REX255" s="247"/>
      <c r="REY255" s="247"/>
      <c r="REZ255" s="247"/>
      <c r="RFA255" s="247"/>
      <c r="RFB255" s="247"/>
      <c r="RFC255" s="247"/>
      <c r="RFD255" s="247"/>
      <c r="RFE255" s="247"/>
      <c r="RFF255" s="247"/>
      <c r="RFG255" s="247"/>
      <c r="RFH255" s="247"/>
      <c r="RFI255" s="247"/>
      <c r="RFJ255" s="247"/>
      <c r="RFK255" s="247"/>
      <c r="RFL255" s="247"/>
      <c r="RFM255" s="247"/>
      <c r="RFN255" s="247"/>
      <c r="RFO255" s="247"/>
      <c r="RFP255" s="247"/>
      <c r="RFQ255" s="247"/>
      <c r="RFR255" s="247"/>
      <c r="RFS255" s="247"/>
      <c r="RFT255" s="247"/>
      <c r="RFU255" s="247"/>
      <c r="RFV255" s="247"/>
      <c r="RFW255" s="247"/>
      <c r="RFX255" s="247"/>
      <c r="RFY255" s="247"/>
      <c r="RFZ255" s="247"/>
      <c r="RGA255" s="247"/>
      <c r="RGB255" s="247"/>
      <c r="RGC255" s="247"/>
      <c r="RGD255" s="247"/>
      <c r="RGE255" s="247"/>
      <c r="RGF255" s="247"/>
      <c r="RGG255" s="247"/>
      <c r="RGH255" s="247"/>
      <c r="RGI255" s="247"/>
      <c r="RGJ255" s="247"/>
      <c r="RGK255" s="247"/>
      <c r="RGL255" s="247"/>
      <c r="RGM255" s="247"/>
      <c r="RGN255" s="247"/>
      <c r="RGO255" s="247"/>
      <c r="RGP255" s="247"/>
      <c r="RGQ255" s="247"/>
      <c r="RGR255" s="247"/>
      <c r="RGS255" s="247"/>
      <c r="RGT255" s="247"/>
      <c r="RGU255" s="247"/>
      <c r="RGV255" s="247"/>
      <c r="RGW255" s="247"/>
      <c r="RGX255" s="247"/>
      <c r="RGY255" s="247"/>
      <c r="RGZ255" s="247"/>
      <c r="RHA255" s="247"/>
      <c r="RHB255" s="247"/>
      <c r="RHC255" s="247"/>
      <c r="RHD255" s="247"/>
      <c r="RHE255" s="247"/>
      <c r="RHF255" s="247"/>
      <c r="RHG255" s="247"/>
      <c r="RHH255" s="247"/>
      <c r="RHI255" s="247"/>
      <c r="RHJ255" s="247"/>
      <c r="RHK255" s="247"/>
      <c r="RHL255" s="247"/>
      <c r="RHM255" s="247"/>
      <c r="RHN255" s="247"/>
      <c r="RHO255" s="247"/>
      <c r="RHP255" s="247"/>
      <c r="RHQ255" s="247"/>
      <c r="RHR255" s="247"/>
      <c r="RHS255" s="247"/>
      <c r="RHT255" s="247"/>
      <c r="RHU255" s="247"/>
      <c r="RHV255" s="247"/>
      <c r="RHW255" s="247"/>
      <c r="RHX255" s="247"/>
      <c r="RHY255" s="247"/>
      <c r="RHZ255" s="247"/>
      <c r="RIA255" s="247"/>
      <c r="RIB255" s="247"/>
      <c r="RIC255" s="247"/>
      <c r="RID255" s="247"/>
      <c r="RIE255" s="247"/>
      <c r="RIF255" s="247"/>
      <c r="RIG255" s="247"/>
      <c r="RIH255" s="247"/>
      <c r="RII255" s="247"/>
      <c r="RIJ255" s="247"/>
      <c r="RIK255" s="247"/>
      <c r="RIL255" s="247"/>
      <c r="RIM255" s="247"/>
      <c r="RIN255" s="247"/>
      <c r="RIO255" s="247"/>
      <c r="RIP255" s="247"/>
      <c r="RIQ255" s="247"/>
      <c r="RIR255" s="247"/>
      <c r="RIS255" s="247"/>
      <c r="RIT255" s="247"/>
      <c r="RIU255" s="247"/>
      <c r="RIV255" s="247"/>
      <c r="RIW255" s="247"/>
      <c r="RIX255" s="247"/>
      <c r="RIY255" s="247"/>
      <c r="RIZ255" s="247"/>
      <c r="RJA255" s="247"/>
      <c r="RJB255" s="247"/>
      <c r="RJC255" s="247"/>
      <c r="RJD255" s="247"/>
      <c r="RJE255" s="247"/>
      <c r="RJF255" s="247"/>
      <c r="RJG255" s="247"/>
      <c r="RJH255" s="247"/>
      <c r="RJI255" s="247"/>
      <c r="RJJ255" s="247"/>
      <c r="RJK255" s="247"/>
      <c r="RJL255" s="247"/>
      <c r="RJM255" s="247"/>
      <c r="RJN255" s="247"/>
      <c r="RJO255" s="247"/>
      <c r="RJP255" s="247"/>
      <c r="RJQ255" s="247"/>
      <c r="RJR255" s="247"/>
      <c r="RJS255" s="247"/>
      <c r="RJT255" s="247"/>
      <c r="RJU255" s="247"/>
      <c r="RJV255" s="247"/>
      <c r="RJW255" s="247"/>
      <c r="RJX255" s="247"/>
      <c r="RJY255" s="247"/>
      <c r="RJZ255" s="247"/>
      <c r="RKA255" s="247"/>
      <c r="RKB255" s="247"/>
      <c r="RKC255" s="247"/>
      <c r="RKD255" s="247"/>
      <c r="RKE255" s="247"/>
      <c r="RKF255" s="247"/>
      <c r="RKG255" s="247"/>
      <c r="RKH255" s="247"/>
      <c r="RKI255" s="247"/>
      <c r="RKJ255" s="247"/>
      <c r="RKK255" s="247"/>
      <c r="RKL255" s="247"/>
      <c r="RKM255" s="247"/>
      <c r="RKN255" s="247"/>
      <c r="RKO255" s="247"/>
      <c r="RKP255" s="247"/>
      <c r="RKQ255" s="247"/>
      <c r="RKR255" s="247"/>
      <c r="RKS255" s="247"/>
      <c r="RKT255" s="247"/>
      <c r="RKU255" s="247"/>
      <c r="RKV255" s="247"/>
      <c r="RKW255" s="247"/>
      <c r="RKX255" s="247"/>
      <c r="RKY255" s="247"/>
      <c r="RKZ255" s="247"/>
      <c r="RLA255" s="247"/>
      <c r="RLB255" s="247"/>
      <c r="RLC255" s="247"/>
      <c r="RLD255" s="247"/>
      <c r="RLE255" s="247"/>
      <c r="RLF255" s="247"/>
      <c r="RLG255" s="247"/>
      <c r="RLH255" s="247"/>
      <c r="RLI255" s="247"/>
      <c r="RLJ255" s="247"/>
      <c r="RLK255" s="247"/>
      <c r="RLL255" s="247"/>
      <c r="RLM255" s="247"/>
      <c r="RLN255" s="247"/>
      <c r="RLO255" s="247"/>
      <c r="RLP255" s="247"/>
      <c r="RLQ255" s="247"/>
      <c r="RLR255" s="247"/>
      <c r="RLS255" s="247"/>
      <c r="RLT255" s="247"/>
      <c r="RLU255" s="247"/>
      <c r="RLV255" s="247"/>
      <c r="RLW255" s="247"/>
      <c r="RLX255" s="247"/>
      <c r="RLY255" s="247"/>
      <c r="RLZ255" s="247"/>
      <c r="RMA255" s="247"/>
      <c r="RMB255" s="247"/>
      <c r="RMC255" s="247"/>
      <c r="RMD255" s="247"/>
      <c r="RME255" s="247"/>
      <c r="RMF255" s="247"/>
      <c r="RMG255" s="247"/>
      <c r="RMH255" s="247"/>
      <c r="RMI255" s="247"/>
      <c r="RMJ255" s="247"/>
      <c r="RMK255" s="247"/>
      <c r="RML255" s="247"/>
      <c r="RMM255" s="247"/>
      <c r="RMN255" s="247"/>
      <c r="RMO255" s="247"/>
      <c r="RMP255" s="247"/>
      <c r="RMQ255" s="247"/>
      <c r="RMR255" s="247"/>
      <c r="RMS255" s="247"/>
      <c r="RMT255" s="247"/>
      <c r="RMU255" s="247"/>
      <c r="RMV255" s="247"/>
      <c r="RMW255" s="247"/>
      <c r="RMX255" s="247"/>
      <c r="RMY255" s="247"/>
      <c r="RMZ255" s="247"/>
      <c r="RNA255" s="247"/>
      <c r="RNB255" s="247"/>
      <c r="RNC255" s="247"/>
      <c r="RND255" s="247"/>
      <c r="RNE255" s="247"/>
      <c r="RNF255" s="247"/>
      <c r="RNG255" s="247"/>
      <c r="RNH255" s="247"/>
      <c r="RNI255" s="247"/>
      <c r="RNJ255" s="247"/>
      <c r="RNK255" s="247"/>
      <c r="RNL255" s="247"/>
      <c r="RNM255" s="247"/>
      <c r="RNN255" s="247"/>
      <c r="RNO255" s="247"/>
      <c r="RNP255" s="247"/>
      <c r="RNQ255" s="247"/>
      <c r="RNR255" s="247"/>
      <c r="RNS255" s="247"/>
      <c r="RNT255" s="247"/>
      <c r="RNU255" s="247"/>
      <c r="RNV255" s="247"/>
      <c r="RNW255" s="247"/>
      <c r="RNX255" s="247"/>
      <c r="RNY255" s="247"/>
      <c r="RNZ255" s="247"/>
      <c r="ROA255" s="247"/>
      <c r="ROB255" s="247"/>
      <c r="ROC255" s="247"/>
      <c r="ROD255" s="247"/>
      <c r="ROE255" s="247"/>
      <c r="ROF255" s="247"/>
      <c r="ROG255" s="247"/>
      <c r="ROH255" s="247"/>
      <c r="ROI255" s="247"/>
      <c r="ROJ255" s="247"/>
      <c r="ROK255" s="247"/>
      <c r="ROL255" s="247"/>
      <c r="ROM255" s="247"/>
      <c r="RON255" s="247"/>
      <c r="ROO255" s="247"/>
      <c r="ROP255" s="247"/>
      <c r="ROQ255" s="247"/>
      <c r="ROR255" s="247"/>
      <c r="ROS255" s="247"/>
      <c r="ROT255" s="247"/>
      <c r="ROU255" s="247"/>
      <c r="ROV255" s="247"/>
      <c r="ROW255" s="247"/>
      <c r="ROX255" s="247"/>
      <c r="ROY255" s="247"/>
      <c r="ROZ255" s="247"/>
      <c r="RPA255" s="247"/>
      <c r="RPB255" s="247"/>
      <c r="RPC255" s="247"/>
      <c r="RPD255" s="247"/>
      <c r="RPE255" s="247"/>
      <c r="RPF255" s="247"/>
      <c r="RPG255" s="247"/>
      <c r="RPH255" s="247"/>
      <c r="RPI255" s="247"/>
      <c r="RPJ255" s="247"/>
      <c r="RPK255" s="247"/>
      <c r="RPL255" s="247"/>
      <c r="RPM255" s="247"/>
      <c r="RPN255" s="247"/>
      <c r="RPO255" s="247"/>
      <c r="RPP255" s="247"/>
      <c r="RPQ255" s="247"/>
      <c r="RPR255" s="247"/>
      <c r="RPS255" s="247"/>
      <c r="RPT255" s="247"/>
      <c r="RPU255" s="247"/>
      <c r="RPV255" s="247"/>
      <c r="RPW255" s="247"/>
      <c r="RPX255" s="247"/>
      <c r="RPY255" s="247"/>
      <c r="RPZ255" s="247"/>
      <c r="RQA255" s="247"/>
      <c r="RQB255" s="247"/>
      <c r="RQC255" s="247"/>
      <c r="RQD255" s="247"/>
      <c r="RQE255" s="247"/>
      <c r="RQF255" s="247"/>
      <c r="RQG255" s="247"/>
      <c r="RQH255" s="247"/>
      <c r="RQI255" s="247"/>
      <c r="RQJ255" s="247"/>
      <c r="RQK255" s="247"/>
      <c r="RQL255" s="247"/>
      <c r="RQM255" s="247"/>
      <c r="RQN255" s="247"/>
      <c r="RQO255" s="247"/>
      <c r="RQP255" s="247"/>
      <c r="RQQ255" s="247"/>
      <c r="RQR255" s="247"/>
      <c r="RQS255" s="247"/>
      <c r="RQT255" s="247"/>
      <c r="RQU255" s="247"/>
      <c r="RQV255" s="247"/>
      <c r="RQW255" s="247"/>
      <c r="RQX255" s="247"/>
      <c r="RQY255" s="247"/>
      <c r="RQZ255" s="247"/>
      <c r="RRA255" s="247"/>
      <c r="RRB255" s="247"/>
      <c r="RRC255" s="247"/>
      <c r="RRD255" s="247"/>
      <c r="RRE255" s="247"/>
      <c r="RRF255" s="247"/>
      <c r="RRG255" s="247"/>
      <c r="RRH255" s="247"/>
      <c r="RRI255" s="247"/>
      <c r="RRJ255" s="247"/>
      <c r="RRK255" s="247"/>
      <c r="RRL255" s="247"/>
      <c r="RRM255" s="247"/>
      <c r="RRN255" s="247"/>
      <c r="RRO255" s="247"/>
      <c r="RRP255" s="247"/>
      <c r="RRQ255" s="247"/>
      <c r="RRR255" s="247"/>
      <c r="RRS255" s="247"/>
      <c r="RRT255" s="247"/>
      <c r="RRU255" s="247"/>
      <c r="RRV255" s="247"/>
      <c r="RRW255" s="247"/>
      <c r="RRX255" s="247"/>
      <c r="RRY255" s="247"/>
      <c r="RRZ255" s="247"/>
      <c r="RSA255" s="247"/>
      <c r="RSB255" s="247"/>
      <c r="RSC255" s="247"/>
      <c r="RSD255" s="247"/>
      <c r="RSE255" s="247"/>
      <c r="RSF255" s="247"/>
      <c r="RSG255" s="247"/>
      <c r="RSH255" s="247"/>
      <c r="RSI255" s="247"/>
      <c r="RSJ255" s="247"/>
      <c r="RSK255" s="247"/>
      <c r="RSL255" s="247"/>
      <c r="RSM255" s="247"/>
      <c r="RSN255" s="247"/>
      <c r="RSO255" s="247"/>
      <c r="RSP255" s="247"/>
      <c r="RSQ255" s="247"/>
      <c r="RSR255" s="247"/>
      <c r="RSS255" s="247"/>
      <c r="RST255" s="247"/>
      <c r="RSU255" s="247"/>
      <c r="RSV255" s="247"/>
      <c r="RSW255" s="247"/>
      <c r="RSX255" s="247"/>
      <c r="RSY255" s="247"/>
      <c r="RSZ255" s="247"/>
      <c r="RTA255" s="247"/>
      <c r="RTB255" s="247"/>
      <c r="RTC255" s="247"/>
      <c r="RTD255" s="247"/>
      <c r="RTE255" s="247"/>
      <c r="RTF255" s="247"/>
      <c r="RTG255" s="247"/>
      <c r="RTH255" s="247"/>
      <c r="RTI255" s="247"/>
      <c r="RTJ255" s="247"/>
      <c r="RTK255" s="247"/>
      <c r="RTL255" s="247"/>
      <c r="RTM255" s="247"/>
      <c r="RTN255" s="247"/>
      <c r="RTO255" s="247"/>
      <c r="RTP255" s="247"/>
      <c r="RTQ255" s="247"/>
      <c r="RTR255" s="247"/>
      <c r="RTS255" s="247"/>
      <c r="RTT255" s="247"/>
      <c r="RTU255" s="247"/>
      <c r="RTV255" s="247"/>
      <c r="RTW255" s="247"/>
      <c r="RTX255" s="247"/>
      <c r="RTY255" s="247"/>
      <c r="RTZ255" s="247"/>
      <c r="RUA255" s="247"/>
      <c r="RUB255" s="247"/>
      <c r="RUC255" s="247"/>
      <c r="RUD255" s="247"/>
      <c r="RUE255" s="247"/>
      <c r="RUF255" s="247"/>
      <c r="RUG255" s="247"/>
      <c r="RUH255" s="247"/>
      <c r="RUI255" s="247"/>
      <c r="RUJ255" s="247"/>
      <c r="RUK255" s="247"/>
      <c r="RUL255" s="247"/>
      <c r="RUM255" s="247"/>
      <c r="RUN255" s="247"/>
      <c r="RUO255" s="247"/>
      <c r="RUP255" s="247"/>
      <c r="RUQ255" s="247"/>
      <c r="RUR255" s="247"/>
      <c r="RUS255" s="247"/>
      <c r="RUT255" s="247"/>
      <c r="RUU255" s="247"/>
      <c r="RUV255" s="247"/>
      <c r="RUW255" s="247"/>
      <c r="RUX255" s="247"/>
      <c r="RUY255" s="247"/>
      <c r="RUZ255" s="247"/>
      <c r="RVA255" s="247"/>
      <c r="RVB255" s="247"/>
      <c r="RVC255" s="247"/>
      <c r="RVD255" s="247"/>
      <c r="RVE255" s="247"/>
      <c r="RVF255" s="247"/>
      <c r="RVG255" s="247"/>
      <c r="RVH255" s="247"/>
      <c r="RVI255" s="247"/>
      <c r="RVJ255" s="247"/>
      <c r="RVK255" s="247"/>
      <c r="RVL255" s="247"/>
      <c r="RVM255" s="247"/>
      <c r="RVN255" s="247"/>
      <c r="RVO255" s="247"/>
      <c r="RVP255" s="247"/>
      <c r="RVQ255" s="247"/>
      <c r="RVR255" s="247"/>
      <c r="RVS255" s="247"/>
      <c r="RVT255" s="247"/>
      <c r="RVU255" s="247"/>
      <c r="RVV255" s="247"/>
      <c r="RVW255" s="247"/>
      <c r="RVX255" s="247"/>
      <c r="RVY255" s="247"/>
      <c r="RVZ255" s="247"/>
      <c r="RWA255" s="247"/>
      <c r="RWB255" s="247"/>
      <c r="RWC255" s="247"/>
      <c r="RWD255" s="247"/>
      <c r="RWE255" s="247"/>
      <c r="RWF255" s="247"/>
      <c r="RWG255" s="247"/>
      <c r="RWH255" s="247"/>
      <c r="RWI255" s="247"/>
      <c r="RWJ255" s="247"/>
      <c r="RWK255" s="247"/>
      <c r="RWL255" s="247"/>
      <c r="RWM255" s="247"/>
      <c r="RWN255" s="247"/>
      <c r="RWO255" s="247"/>
      <c r="RWP255" s="247"/>
      <c r="RWQ255" s="247"/>
      <c r="RWR255" s="247"/>
      <c r="RWS255" s="247"/>
      <c r="RWT255" s="247"/>
      <c r="RWU255" s="247"/>
      <c r="RWV255" s="247"/>
      <c r="RWW255" s="247"/>
      <c r="RWX255" s="247"/>
      <c r="RWY255" s="247"/>
      <c r="RWZ255" s="247"/>
      <c r="RXA255" s="247"/>
      <c r="RXB255" s="247"/>
      <c r="RXC255" s="247"/>
      <c r="RXD255" s="247"/>
      <c r="RXE255" s="247"/>
      <c r="RXF255" s="247"/>
      <c r="RXG255" s="247"/>
      <c r="RXH255" s="247"/>
      <c r="RXI255" s="247"/>
      <c r="RXJ255" s="247"/>
      <c r="RXK255" s="247"/>
      <c r="RXL255" s="247"/>
      <c r="RXM255" s="247"/>
      <c r="RXN255" s="247"/>
      <c r="RXO255" s="247"/>
      <c r="RXP255" s="247"/>
      <c r="RXQ255" s="247"/>
      <c r="RXR255" s="247"/>
      <c r="RXS255" s="247"/>
      <c r="RXT255" s="247"/>
      <c r="RXU255" s="247"/>
      <c r="RXV255" s="247"/>
      <c r="RXW255" s="247"/>
      <c r="RXX255" s="247"/>
      <c r="RXY255" s="247"/>
      <c r="RXZ255" s="247"/>
      <c r="RYA255" s="247"/>
      <c r="RYB255" s="247"/>
      <c r="RYC255" s="247"/>
      <c r="RYD255" s="247"/>
      <c r="RYE255" s="247"/>
      <c r="RYF255" s="247"/>
      <c r="RYG255" s="247"/>
      <c r="RYH255" s="247"/>
      <c r="RYI255" s="247"/>
      <c r="RYJ255" s="247"/>
      <c r="RYK255" s="247"/>
      <c r="RYL255" s="247"/>
      <c r="RYM255" s="247"/>
      <c r="RYN255" s="247"/>
      <c r="RYO255" s="247"/>
      <c r="RYP255" s="247"/>
      <c r="RYQ255" s="247"/>
      <c r="RYR255" s="247"/>
      <c r="RYS255" s="247"/>
      <c r="RYT255" s="247"/>
      <c r="RYU255" s="247"/>
      <c r="RYV255" s="247"/>
      <c r="RYW255" s="247"/>
      <c r="RYX255" s="247"/>
      <c r="RYY255" s="247"/>
      <c r="RYZ255" s="247"/>
      <c r="RZA255" s="247"/>
      <c r="RZB255" s="247"/>
      <c r="RZC255" s="247"/>
      <c r="RZD255" s="247"/>
      <c r="RZE255" s="247"/>
      <c r="RZF255" s="247"/>
      <c r="RZG255" s="247"/>
      <c r="RZH255" s="247"/>
      <c r="RZI255" s="247"/>
      <c r="RZJ255" s="247"/>
      <c r="RZK255" s="247"/>
      <c r="RZL255" s="247"/>
      <c r="RZM255" s="247"/>
      <c r="RZN255" s="247"/>
      <c r="RZO255" s="247"/>
      <c r="RZP255" s="247"/>
      <c r="RZQ255" s="247"/>
      <c r="RZR255" s="247"/>
      <c r="RZS255" s="247"/>
      <c r="RZT255" s="247"/>
      <c r="RZU255" s="247"/>
      <c r="RZV255" s="247"/>
      <c r="RZW255" s="247"/>
      <c r="RZX255" s="247"/>
      <c r="RZY255" s="247"/>
      <c r="RZZ255" s="247"/>
      <c r="SAA255" s="247"/>
      <c r="SAB255" s="247"/>
      <c r="SAC255" s="247"/>
      <c r="SAD255" s="247"/>
      <c r="SAE255" s="247"/>
      <c r="SAF255" s="247"/>
      <c r="SAG255" s="247"/>
      <c r="SAH255" s="247"/>
      <c r="SAI255" s="247"/>
      <c r="SAJ255" s="247"/>
      <c r="SAK255" s="247"/>
      <c r="SAL255" s="247"/>
      <c r="SAM255" s="247"/>
      <c r="SAN255" s="247"/>
      <c r="SAO255" s="247"/>
      <c r="SAP255" s="247"/>
      <c r="SAQ255" s="247"/>
      <c r="SAR255" s="247"/>
      <c r="SAS255" s="247"/>
      <c r="SAT255" s="247"/>
      <c r="SAU255" s="247"/>
      <c r="SAV255" s="247"/>
      <c r="SAW255" s="247"/>
      <c r="SAX255" s="247"/>
      <c r="SAY255" s="247"/>
      <c r="SAZ255" s="247"/>
      <c r="SBA255" s="247"/>
      <c r="SBB255" s="247"/>
      <c r="SBC255" s="247"/>
      <c r="SBD255" s="247"/>
      <c r="SBE255" s="247"/>
      <c r="SBF255" s="247"/>
      <c r="SBG255" s="247"/>
      <c r="SBH255" s="247"/>
      <c r="SBI255" s="247"/>
      <c r="SBJ255" s="247"/>
      <c r="SBK255" s="247"/>
      <c r="SBL255" s="247"/>
      <c r="SBM255" s="247"/>
      <c r="SBN255" s="247"/>
      <c r="SBO255" s="247"/>
      <c r="SBP255" s="247"/>
      <c r="SBQ255" s="247"/>
      <c r="SBR255" s="247"/>
      <c r="SBS255" s="247"/>
      <c r="SBT255" s="247"/>
      <c r="SBU255" s="247"/>
      <c r="SBV255" s="247"/>
      <c r="SBW255" s="247"/>
      <c r="SBX255" s="247"/>
      <c r="SBY255" s="247"/>
      <c r="SBZ255" s="247"/>
      <c r="SCA255" s="247"/>
      <c r="SCB255" s="247"/>
      <c r="SCC255" s="247"/>
      <c r="SCD255" s="247"/>
      <c r="SCE255" s="247"/>
      <c r="SCF255" s="247"/>
      <c r="SCG255" s="247"/>
      <c r="SCH255" s="247"/>
      <c r="SCI255" s="247"/>
      <c r="SCJ255" s="247"/>
      <c r="SCK255" s="247"/>
      <c r="SCL255" s="247"/>
      <c r="SCM255" s="247"/>
      <c r="SCN255" s="247"/>
      <c r="SCO255" s="247"/>
      <c r="SCP255" s="247"/>
      <c r="SCQ255" s="247"/>
      <c r="SCR255" s="247"/>
      <c r="SCS255" s="247"/>
      <c r="SCT255" s="247"/>
      <c r="SCU255" s="247"/>
      <c r="SCV255" s="247"/>
      <c r="SCW255" s="247"/>
      <c r="SCX255" s="247"/>
      <c r="SCY255" s="247"/>
      <c r="SCZ255" s="247"/>
      <c r="SDA255" s="247"/>
      <c r="SDB255" s="247"/>
      <c r="SDC255" s="247"/>
      <c r="SDD255" s="247"/>
      <c r="SDE255" s="247"/>
      <c r="SDF255" s="247"/>
      <c r="SDG255" s="247"/>
      <c r="SDH255" s="247"/>
      <c r="SDI255" s="247"/>
      <c r="SDJ255" s="247"/>
      <c r="SDK255" s="247"/>
      <c r="SDL255" s="247"/>
      <c r="SDM255" s="247"/>
      <c r="SDN255" s="247"/>
      <c r="SDO255" s="247"/>
      <c r="SDP255" s="247"/>
      <c r="SDQ255" s="247"/>
      <c r="SDR255" s="247"/>
      <c r="SDS255" s="247"/>
      <c r="SDT255" s="247"/>
      <c r="SDU255" s="247"/>
      <c r="SDV255" s="247"/>
      <c r="SDW255" s="247"/>
      <c r="SDX255" s="247"/>
      <c r="SDY255" s="247"/>
      <c r="SDZ255" s="247"/>
      <c r="SEA255" s="247"/>
      <c r="SEB255" s="247"/>
      <c r="SEC255" s="247"/>
      <c r="SED255" s="247"/>
      <c r="SEE255" s="247"/>
      <c r="SEF255" s="247"/>
      <c r="SEG255" s="247"/>
      <c r="SEH255" s="247"/>
      <c r="SEI255" s="247"/>
      <c r="SEJ255" s="247"/>
      <c r="SEK255" s="247"/>
      <c r="SEL255" s="247"/>
      <c r="SEM255" s="247"/>
      <c r="SEN255" s="247"/>
      <c r="SEO255" s="247"/>
      <c r="SEP255" s="247"/>
      <c r="SEQ255" s="247"/>
      <c r="SER255" s="247"/>
      <c r="SES255" s="247"/>
      <c r="SET255" s="247"/>
      <c r="SEU255" s="247"/>
      <c r="SEV255" s="247"/>
      <c r="SEW255" s="247"/>
      <c r="SEX255" s="247"/>
      <c r="SEY255" s="247"/>
      <c r="SEZ255" s="247"/>
      <c r="SFA255" s="247"/>
      <c r="SFB255" s="247"/>
      <c r="SFC255" s="247"/>
      <c r="SFD255" s="247"/>
      <c r="SFE255" s="247"/>
      <c r="SFF255" s="247"/>
      <c r="SFG255" s="247"/>
      <c r="SFH255" s="247"/>
      <c r="SFI255" s="247"/>
      <c r="SFJ255" s="247"/>
      <c r="SFK255" s="247"/>
      <c r="SFL255" s="247"/>
      <c r="SFM255" s="247"/>
      <c r="SFN255" s="247"/>
      <c r="SFO255" s="247"/>
      <c r="SFP255" s="247"/>
      <c r="SFQ255" s="247"/>
      <c r="SFR255" s="247"/>
      <c r="SFS255" s="247"/>
      <c r="SFT255" s="247"/>
      <c r="SFU255" s="247"/>
      <c r="SFV255" s="247"/>
      <c r="SFW255" s="247"/>
      <c r="SFX255" s="247"/>
      <c r="SFY255" s="247"/>
      <c r="SFZ255" s="247"/>
      <c r="SGA255" s="247"/>
      <c r="SGB255" s="247"/>
      <c r="SGC255" s="247"/>
      <c r="SGD255" s="247"/>
      <c r="SGE255" s="247"/>
      <c r="SGF255" s="247"/>
      <c r="SGG255" s="247"/>
      <c r="SGH255" s="247"/>
      <c r="SGI255" s="247"/>
      <c r="SGJ255" s="247"/>
      <c r="SGK255" s="247"/>
      <c r="SGL255" s="247"/>
      <c r="SGM255" s="247"/>
      <c r="SGN255" s="247"/>
      <c r="SGO255" s="247"/>
      <c r="SGP255" s="247"/>
      <c r="SGQ255" s="247"/>
      <c r="SGR255" s="247"/>
      <c r="SGS255" s="247"/>
      <c r="SGT255" s="247"/>
      <c r="SGU255" s="247"/>
      <c r="SGV255" s="247"/>
      <c r="SGW255" s="247"/>
      <c r="SGX255" s="247"/>
      <c r="SGY255" s="247"/>
      <c r="SGZ255" s="247"/>
      <c r="SHA255" s="247"/>
      <c r="SHB255" s="247"/>
      <c r="SHC255" s="247"/>
      <c r="SHD255" s="247"/>
      <c r="SHE255" s="247"/>
      <c r="SHF255" s="247"/>
      <c r="SHG255" s="247"/>
      <c r="SHH255" s="247"/>
      <c r="SHI255" s="247"/>
      <c r="SHJ255" s="247"/>
      <c r="SHK255" s="247"/>
      <c r="SHL255" s="247"/>
      <c r="SHM255" s="247"/>
      <c r="SHN255" s="247"/>
      <c r="SHO255" s="247"/>
      <c r="SHP255" s="247"/>
      <c r="SHQ255" s="247"/>
      <c r="SHR255" s="247"/>
      <c r="SHS255" s="247"/>
      <c r="SHT255" s="247"/>
      <c r="SHU255" s="247"/>
      <c r="SHV255" s="247"/>
      <c r="SHW255" s="247"/>
      <c r="SHX255" s="247"/>
      <c r="SHY255" s="247"/>
      <c r="SHZ255" s="247"/>
      <c r="SIA255" s="247"/>
      <c r="SIB255" s="247"/>
      <c r="SIC255" s="247"/>
      <c r="SID255" s="247"/>
      <c r="SIE255" s="247"/>
      <c r="SIF255" s="247"/>
      <c r="SIG255" s="247"/>
      <c r="SIH255" s="247"/>
      <c r="SII255" s="247"/>
      <c r="SIJ255" s="247"/>
      <c r="SIK255" s="247"/>
      <c r="SIL255" s="247"/>
      <c r="SIM255" s="247"/>
      <c r="SIN255" s="247"/>
      <c r="SIO255" s="247"/>
      <c r="SIP255" s="247"/>
      <c r="SIQ255" s="247"/>
      <c r="SIR255" s="247"/>
      <c r="SIS255" s="247"/>
      <c r="SIT255" s="247"/>
      <c r="SIU255" s="247"/>
      <c r="SIV255" s="247"/>
      <c r="SIW255" s="247"/>
      <c r="SIX255" s="247"/>
      <c r="SIY255" s="247"/>
      <c r="SIZ255" s="247"/>
      <c r="SJA255" s="247"/>
      <c r="SJB255" s="247"/>
      <c r="SJC255" s="247"/>
      <c r="SJD255" s="247"/>
      <c r="SJE255" s="247"/>
      <c r="SJF255" s="247"/>
      <c r="SJG255" s="247"/>
      <c r="SJH255" s="247"/>
      <c r="SJI255" s="247"/>
      <c r="SJJ255" s="247"/>
      <c r="SJK255" s="247"/>
      <c r="SJL255" s="247"/>
      <c r="SJM255" s="247"/>
      <c r="SJN255" s="247"/>
      <c r="SJO255" s="247"/>
      <c r="SJP255" s="247"/>
      <c r="SJQ255" s="247"/>
      <c r="SJR255" s="247"/>
      <c r="SJS255" s="247"/>
      <c r="SJT255" s="247"/>
      <c r="SJU255" s="247"/>
      <c r="SJV255" s="247"/>
      <c r="SJW255" s="247"/>
      <c r="SJX255" s="247"/>
      <c r="SJY255" s="247"/>
      <c r="SJZ255" s="247"/>
      <c r="SKA255" s="247"/>
      <c r="SKB255" s="247"/>
      <c r="SKC255" s="247"/>
      <c r="SKD255" s="247"/>
      <c r="SKE255" s="247"/>
      <c r="SKF255" s="247"/>
      <c r="SKG255" s="247"/>
      <c r="SKH255" s="247"/>
      <c r="SKI255" s="247"/>
      <c r="SKJ255" s="247"/>
      <c r="SKK255" s="247"/>
      <c r="SKL255" s="247"/>
      <c r="SKM255" s="247"/>
      <c r="SKN255" s="247"/>
      <c r="SKO255" s="247"/>
      <c r="SKP255" s="247"/>
      <c r="SKQ255" s="247"/>
      <c r="SKR255" s="247"/>
      <c r="SKS255" s="247"/>
      <c r="SKT255" s="247"/>
      <c r="SKU255" s="247"/>
      <c r="SKV255" s="247"/>
      <c r="SKW255" s="247"/>
      <c r="SKX255" s="247"/>
      <c r="SKY255" s="247"/>
      <c r="SKZ255" s="247"/>
      <c r="SLA255" s="247"/>
      <c r="SLB255" s="247"/>
      <c r="SLC255" s="247"/>
      <c r="SLD255" s="247"/>
      <c r="SLE255" s="247"/>
      <c r="SLF255" s="247"/>
      <c r="SLG255" s="247"/>
      <c r="SLH255" s="247"/>
      <c r="SLI255" s="247"/>
      <c r="SLJ255" s="247"/>
      <c r="SLK255" s="247"/>
      <c r="SLL255" s="247"/>
      <c r="SLM255" s="247"/>
      <c r="SLN255" s="247"/>
      <c r="SLO255" s="247"/>
      <c r="SLP255" s="247"/>
      <c r="SLQ255" s="247"/>
      <c r="SLR255" s="247"/>
      <c r="SLS255" s="247"/>
      <c r="SLT255" s="247"/>
      <c r="SLU255" s="247"/>
      <c r="SLV255" s="247"/>
      <c r="SLW255" s="247"/>
      <c r="SLX255" s="247"/>
      <c r="SLY255" s="247"/>
      <c r="SLZ255" s="247"/>
      <c r="SMA255" s="247"/>
      <c r="SMB255" s="247"/>
      <c r="SMC255" s="247"/>
      <c r="SMD255" s="247"/>
      <c r="SME255" s="247"/>
      <c r="SMF255" s="247"/>
      <c r="SMG255" s="247"/>
      <c r="SMH255" s="247"/>
      <c r="SMI255" s="247"/>
      <c r="SMJ255" s="247"/>
      <c r="SMK255" s="247"/>
      <c r="SML255" s="247"/>
      <c r="SMM255" s="247"/>
      <c r="SMN255" s="247"/>
      <c r="SMO255" s="247"/>
      <c r="SMP255" s="247"/>
      <c r="SMQ255" s="247"/>
      <c r="SMR255" s="247"/>
      <c r="SMS255" s="247"/>
      <c r="SMT255" s="247"/>
      <c r="SMU255" s="247"/>
      <c r="SMV255" s="247"/>
      <c r="SMW255" s="247"/>
      <c r="SMX255" s="247"/>
      <c r="SMY255" s="247"/>
      <c r="SMZ255" s="247"/>
      <c r="SNA255" s="247"/>
      <c r="SNB255" s="247"/>
      <c r="SNC255" s="247"/>
      <c r="SND255" s="247"/>
      <c r="SNE255" s="247"/>
      <c r="SNF255" s="247"/>
      <c r="SNG255" s="247"/>
      <c r="SNH255" s="247"/>
      <c r="SNI255" s="247"/>
      <c r="SNJ255" s="247"/>
      <c r="SNK255" s="247"/>
      <c r="SNL255" s="247"/>
      <c r="SNM255" s="247"/>
      <c r="SNN255" s="247"/>
      <c r="SNO255" s="247"/>
      <c r="SNP255" s="247"/>
      <c r="SNQ255" s="247"/>
      <c r="SNR255" s="247"/>
      <c r="SNS255" s="247"/>
      <c r="SNT255" s="247"/>
      <c r="SNU255" s="247"/>
      <c r="SNV255" s="247"/>
      <c r="SNW255" s="247"/>
      <c r="SNX255" s="247"/>
      <c r="SNY255" s="247"/>
      <c r="SNZ255" s="247"/>
      <c r="SOA255" s="247"/>
      <c r="SOB255" s="247"/>
      <c r="SOC255" s="247"/>
      <c r="SOD255" s="247"/>
      <c r="SOE255" s="247"/>
      <c r="SOF255" s="247"/>
      <c r="SOG255" s="247"/>
      <c r="SOH255" s="247"/>
      <c r="SOI255" s="247"/>
      <c r="SOJ255" s="247"/>
      <c r="SOK255" s="247"/>
      <c r="SOL255" s="247"/>
      <c r="SOM255" s="247"/>
      <c r="SON255" s="247"/>
      <c r="SOO255" s="247"/>
      <c r="SOP255" s="247"/>
      <c r="SOQ255" s="247"/>
      <c r="SOR255" s="247"/>
      <c r="SOS255" s="247"/>
      <c r="SOT255" s="247"/>
      <c r="SOU255" s="247"/>
      <c r="SOV255" s="247"/>
      <c r="SOW255" s="247"/>
      <c r="SOX255" s="247"/>
      <c r="SOY255" s="247"/>
      <c r="SOZ255" s="247"/>
      <c r="SPA255" s="247"/>
      <c r="SPB255" s="247"/>
      <c r="SPC255" s="247"/>
      <c r="SPD255" s="247"/>
      <c r="SPE255" s="247"/>
      <c r="SPF255" s="247"/>
      <c r="SPG255" s="247"/>
      <c r="SPH255" s="247"/>
      <c r="SPI255" s="247"/>
      <c r="SPJ255" s="247"/>
      <c r="SPK255" s="247"/>
      <c r="SPL255" s="247"/>
      <c r="SPM255" s="247"/>
      <c r="SPN255" s="247"/>
      <c r="SPO255" s="247"/>
      <c r="SPP255" s="247"/>
      <c r="SPQ255" s="247"/>
      <c r="SPR255" s="247"/>
      <c r="SPS255" s="247"/>
      <c r="SPT255" s="247"/>
      <c r="SPU255" s="247"/>
      <c r="SPV255" s="247"/>
      <c r="SPW255" s="247"/>
      <c r="SPX255" s="247"/>
      <c r="SPY255" s="247"/>
      <c r="SPZ255" s="247"/>
      <c r="SQA255" s="247"/>
      <c r="SQB255" s="247"/>
      <c r="SQC255" s="247"/>
      <c r="SQD255" s="247"/>
      <c r="SQE255" s="247"/>
      <c r="SQF255" s="247"/>
      <c r="SQG255" s="247"/>
      <c r="SQH255" s="247"/>
      <c r="SQI255" s="247"/>
      <c r="SQJ255" s="247"/>
      <c r="SQK255" s="247"/>
      <c r="SQL255" s="247"/>
      <c r="SQM255" s="247"/>
      <c r="SQN255" s="247"/>
      <c r="SQO255" s="247"/>
      <c r="SQP255" s="247"/>
      <c r="SQQ255" s="247"/>
      <c r="SQR255" s="247"/>
      <c r="SQS255" s="247"/>
      <c r="SQT255" s="247"/>
      <c r="SQU255" s="247"/>
      <c r="SQV255" s="247"/>
      <c r="SQW255" s="247"/>
      <c r="SQX255" s="247"/>
      <c r="SQY255" s="247"/>
      <c r="SQZ255" s="247"/>
      <c r="SRA255" s="247"/>
      <c r="SRB255" s="247"/>
      <c r="SRC255" s="247"/>
      <c r="SRD255" s="247"/>
      <c r="SRE255" s="247"/>
      <c r="SRF255" s="247"/>
      <c r="SRG255" s="247"/>
      <c r="SRH255" s="247"/>
      <c r="SRI255" s="247"/>
      <c r="SRJ255" s="247"/>
      <c r="SRK255" s="247"/>
      <c r="SRL255" s="247"/>
      <c r="SRM255" s="247"/>
      <c r="SRN255" s="247"/>
      <c r="SRO255" s="247"/>
      <c r="SRP255" s="247"/>
      <c r="SRQ255" s="247"/>
      <c r="SRR255" s="247"/>
      <c r="SRS255" s="247"/>
      <c r="SRT255" s="247"/>
      <c r="SRU255" s="247"/>
      <c r="SRV255" s="247"/>
      <c r="SRW255" s="247"/>
      <c r="SRX255" s="247"/>
      <c r="SRY255" s="247"/>
      <c r="SRZ255" s="247"/>
      <c r="SSA255" s="247"/>
      <c r="SSB255" s="247"/>
      <c r="SSC255" s="247"/>
      <c r="SSD255" s="247"/>
      <c r="SSE255" s="247"/>
      <c r="SSF255" s="247"/>
      <c r="SSG255" s="247"/>
      <c r="SSH255" s="247"/>
      <c r="SSI255" s="247"/>
      <c r="SSJ255" s="247"/>
      <c r="SSK255" s="247"/>
      <c r="SSL255" s="247"/>
      <c r="SSM255" s="247"/>
      <c r="SSN255" s="247"/>
      <c r="SSO255" s="247"/>
      <c r="SSP255" s="247"/>
      <c r="SSQ255" s="247"/>
      <c r="SSR255" s="247"/>
      <c r="SSS255" s="247"/>
      <c r="SST255" s="247"/>
      <c r="SSU255" s="247"/>
      <c r="SSV255" s="247"/>
      <c r="SSW255" s="247"/>
      <c r="SSX255" s="247"/>
      <c r="SSY255" s="247"/>
      <c r="SSZ255" s="247"/>
      <c r="STA255" s="247"/>
      <c r="STB255" s="247"/>
      <c r="STC255" s="247"/>
      <c r="STD255" s="247"/>
      <c r="STE255" s="247"/>
      <c r="STF255" s="247"/>
      <c r="STG255" s="247"/>
      <c r="STH255" s="247"/>
      <c r="STI255" s="247"/>
      <c r="STJ255" s="247"/>
      <c r="STK255" s="247"/>
      <c r="STL255" s="247"/>
      <c r="STM255" s="247"/>
      <c r="STN255" s="247"/>
      <c r="STO255" s="247"/>
      <c r="STP255" s="247"/>
      <c r="STQ255" s="247"/>
      <c r="STR255" s="247"/>
      <c r="STS255" s="247"/>
      <c r="STT255" s="247"/>
      <c r="STU255" s="247"/>
      <c r="STV255" s="247"/>
      <c r="STW255" s="247"/>
      <c r="STX255" s="247"/>
      <c r="STY255" s="247"/>
      <c r="STZ255" s="247"/>
      <c r="SUA255" s="247"/>
      <c r="SUB255" s="247"/>
      <c r="SUC255" s="247"/>
      <c r="SUD255" s="247"/>
      <c r="SUE255" s="247"/>
      <c r="SUF255" s="247"/>
      <c r="SUG255" s="247"/>
      <c r="SUH255" s="247"/>
      <c r="SUI255" s="247"/>
      <c r="SUJ255" s="247"/>
      <c r="SUK255" s="247"/>
      <c r="SUL255" s="247"/>
      <c r="SUM255" s="247"/>
      <c r="SUN255" s="247"/>
      <c r="SUO255" s="247"/>
      <c r="SUP255" s="247"/>
      <c r="SUQ255" s="247"/>
      <c r="SUR255" s="247"/>
      <c r="SUS255" s="247"/>
      <c r="SUT255" s="247"/>
      <c r="SUU255" s="247"/>
      <c r="SUV255" s="247"/>
      <c r="SUW255" s="247"/>
      <c r="SUX255" s="247"/>
      <c r="SUY255" s="247"/>
      <c r="SUZ255" s="247"/>
      <c r="SVA255" s="247"/>
      <c r="SVB255" s="247"/>
      <c r="SVC255" s="247"/>
      <c r="SVD255" s="247"/>
      <c r="SVE255" s="247"/>
      <c r="SVF255" s="247"/>
      <c r="SVG255" s="247"/>
      <c r="SVH255" s="247"/>
      <c r="SVI255" s="247"/>
      <c r="SVJ255" s="247"/>
      <c r="SVK255" s="247"/>
      <c r="SVL255" s="247"/>
      <c r="SVM255" s="247"/>
      <c r="SVN255" s="247"/>
      <c r="SVO255" s="247"/>
      <c r="SVP255" s="247"/>
      <c r="SVQ255" s="247"/>
      <c r="SVR255" s="247"/>
      <c r="SVS255" s="247"/>
      <c r="SVT255" s="247"/>
      <c r="SVU255" s="247"/>
      <c r="SVV255" s="247"/>
      <c r="SVW255" s="247"/>
      <c r="SVX255" s="247"/>
      <c r="SVY255" s="247"/>
      <c r="SVZ255" s="247"/>
      <c r="SWA255" s="247"/>
      <c r="SWB255" s="247"/>
      <c r="SWC255" s="247"/>
      <c r="SWD255" s="247"/>
      <c r="SWE255" s="247"/>
      <c r="SWF255" s="247"/>
      <c r="SWG255" s="247"/>
      <c r="SWH255" s="247"/>
      <c r="SWI255" s="247"/>
      <c r="SWJ255" s="247"/>
      <c r="SWK255" s="247"/>
      <c r="SWL255" s="247"/>
      <c r="SWM255" s="247"/>
      <c r="SWN255" s="247"/>
      <c r="SWO255" s="247"/>
      <c r="SWP255" s="247"/>
      <c r="SWQ255" s="247"/>
      <c r="SWR255" s="247"/>
      <c r="SWS255" s="247"/>
      <c r="SWT255" s="247"/>
      <c r="SWU255" s="247"/>
      <c r="SWV255" s="247"/>
      <c r="SWW255" s="247"/>
      <c r="SWX255" s="247"/>
      <c r="SWY255" s="247"/>
      <c r="SWZ255" s="247"/>
      <c r="SXA255" s="247"/>
      <c r="SXB255" s="247"/>
      <c r="SXC255" s="247"/>
      <c r="SXD255" s="247"/>
      <c r="SXE255" s="247"/>
      <c r="SXF255" s="247"/>
      <c r="SXG255" s="247"/>
      <c r="SXH255" s="247"/>
      <c r="SXI255" s="247"/>
      <c r="SXJ255" s="247"/>
      <c r="SXK255" s="247"/>
      <c r="SXL255" s="247"/>
      <c r="SXM255" s="247"/>
      <c r="SXN255" s="247"/>
      <c r="SXO255" s="247"/>
      <c r="SXP255" s="247"/>
      <c r="SXQ255" s="247"/>
      <c r="SXR255" s="247"/>
      <c r="SXS255" s="247"/>
      <c r="SXT255" s="247"/>
      <c r="SXU255" s="247"/>
      <c r="SXV255" s="247"/>
      <c r="SXW255" s="247"/>
      <c r="SXX255" s="247"/>
      <c r="SXY255" s="247"/>
      <c r="SXZ255" s="247"/>
      <c r="SYA255" s="247"/>
      <c r="SYB255" s="247"/>
      <c r="SYC255" s="247"/>
      <c r="SYD255" s="247"/>
      <c r="SYE255" s="247"/>
      <c r="SYF255" s="247"/>
      <c r="SYG255" s="247"/>
      <c r="SYH255" s="247"/>
      <c r="SYI255" s="247"/>
      <c r="SYJ255" s="247"/>
      <c r="SYK255" s="247"/>
      <c r="SYL255" s="247"/>
      <c r="SYM255" s="247"/>
      <c r="SYN255" s="247"/>
      <c r="SYO255" s="247"/>
      <c r="SYP255" s="247"/>
      <c r="SYQ255" s="247"/>
      <c r="SYR255" s="247"/>
      <c r="SYS255" s="247"/>
      <c r="SYT255" s="247"/>
      <c r="SYU255" s="247"/>
      <c r="SYV255" s="247"/>
      <c r="SYW255" s="247"/>
      <c r="SYX255" s="247"/>
      <c r="SYY255" s="247"/>
      <c r="SYZ255" s="247"/>
      <c r="SZA255" s="247"/>
      <c r="SZB255" s="247"/>
      <c r="SZC255" s="247"/>
      <c r="SZD255" s="247"/>
      <c r="SZE255" s="247"/>
      <c r="SZF255" s="247"/>
      <c r="SZG255" s="247"/>
      <c r="SZH255" s="247"/>
      <c r="SZI255" s="247"/>
      <c r="SZJ255" s="247"/>
      <c r="SZK255" s="247"/>
      <c r="SZL255" s="247"/>
      <c r="SZM255" s="247"/>
      <c r="SZN255" s="247"/>
      <c r="SZO255" s="247"/>
      <c r="SZP255" s="247"/>
      <c r="SZQ255" s="247"/>
      <c r="SZR255" s="247"/>
      <c r="SZS255" s="247"/>
      <c r="SZT255" s="247"/>
      <c r="SZU255" s="247"/>
      <c r="SZV255" s="247"/>
      <c r="SZW255" s="247"/>
      <c r="SZX255" s="247"/>
      <c r="SZY255" s="247"/>
      <c r="SZZ255" s="247"/>
      <c r="TAA255" s="247"/>
      <c r="TAB255" s="247"/>
      <c r="TAC255" s="247"/>
      <c r="TAD255" s="247"/>
      <c r="TAE255" s="247"/>
      <c r="TAF255" s="247"/>
      <c r="TAG255" s="247"/>
      <c r="TAH255" s="247"/>
      <c r="TAI255" s="247"/>
      <c r="TAJ255" s="247"/>
      <c r="TAK255" s="247"/>
      <c r="TAL255" s="247"/>
      <c r="TAM255" s="247"/>
      <c r="TAN255" s="247"/>
      <c r="TAO255" s="247"/>
      <c r="TAP255" s="247"/>
      <c r="TAQ255" s="247"/>
      <c r="TAR255" s="247"/>
      <c r="TAS255" s="247"/>
      <c r="TAT255" s="247"/>
      <c r="TAU255" s="247"/>
      <c r="TAV255" s="247"/>
      <c r="TAW255" s="247"/>
      <c r="TAX255" s="247"/>
      <c r="TAY255" s="247"/>
      <c r="TAZ255" s="247"/>
      <c r="TBA255" s="247"/>
      <c r="TBB255" s="247"/>
      <c r="TBC255" s="247"/>
      <c r="TBD255" s="247"/>
      <c r="TBE255" s="247"/>
      <c r="TBF255" s="247"/>
      <c r="TBG255" s="247"/>
      <c r="TBH255" s="247"/>
      <c r="TBI255" s="247"/>
      <c r="TBJ255" s="247"/>
      <c r="TBK255" s="247"/>
      <c r="TBL255" s="247"/>
      <c r="TBM255" s="247"/>
      <c r="TBN255" s="247"/>
      <c r="TBO255" s="247"/>
      <c r="TBP255" s="247"/>
      <c r="TBQ255" s="247"/>
      <c r="TBR255" s="247"/>
      <c r="TBS255" s="247"/>
      <c r="TBT255" s="247"/>
      <c r="TBU255" s="247"/>
      <c r="TBV255" s="247"/>
      <c r="TBW255" s="247"/>
      <c r="TBX255" s="247"/>
      <c r="TBY255" s="247"/>
      <c r="TBZ255" s="247"/>
      <c r="TCA255" s="247"/>
      <c r="TCB255" s="247"/>
      <c r="TCC255" s="247"/>
      <c r="TCD255" s="247"/>
      <c r="TCE255" s="247"/>
      <c r="TCF255" s="247"/>
      <c r="TCG255" s="247"/>
      <c r="TCH255" s="247"/>
      <c r="TCI255" s="247"/>
      <c r="TCJ255" s="247"/>
      <c r="TCK255" s="247"/>
      <c r="TCL255" s="247"/>
      <c r="TCM255" s="247"/>
      <c r="TCN255" s="247"/>
      <c r="TCO255" s="247"/>
      <c r="TCP255" s="247"/>
      <c r="TCQ255" s="247"/>
      <c r="TCR255" s="247"/>
      <c r="TCS255" s="247"/>
      <c r="TCT255" s="247"/>
      <c r="TCU255" s="247"/>
      <c r="TCV255" s="247"/>
      <c r="TCW255" s="247"/>
      <c r="TCX255" s="247"/>
      <c r="TCY255" s="247"/>
      <c r="TCZ255" s="247"/>
      <c r="TDA255" s="247"/>
      <c r="TDB255" s="247"/>
      <c r="TDC255" s="247"/>
      <c r="TDD255" s="247"/>
      <c r="TDE255" s="247"/>
      <c r="TDF255" s="247"/>
      <c r="TDG255" s="247"/>
      <c r="TDH255" s="247"/>
      <c r="TDI255" s="247"/>
      <c r="TDJ255" s="247"/>
      <c r="TDK255" s="247"/>
      <c r="TDL255" s="247"/>
      <c r="TDM255" s="247"/>
      <c r="TDN255" s="247"/>
      <c r="TDO255" s="247"/>
      <c r="TDP255" s="247"/>
      <c r="TDQ255" s="247"/>
      <c r="TDR255" s="247"/>
      <c r="TDS255" s="247"/>
      <c r="TDT255" s="247"/>
      <c r="TDU255" s="247"/>
      <c r="TDV255" s="247"/>
      <c r="TDW255" s="247"/>
      <c r="TDX255" s="247"/>
      <c r="TDY255" s="247"/>
      <c r="TDZ255" s="247"/>
      <c r="TEA255" s="247"/>
      <c r="TEB255" s="247"/>
      <c r="TEC255" s="247"/>
      <c r="TED255" s="247"/>
      <c r="TEE255" s="247"/>
      <c r="TEF255" s="247"/>
      <c r="TEG255" s="247"/>
      <c r="TEH255" s="247"/>
      <c r="TEI255" s="247"/>
      <c r="TEJ255" s="247"/>
      <c r="TEK255" s="247"/>
      <c r="TEL255" s="247"/>
      <c r="TEM255" s="247"/>
      <c r="TEN255" s="247"/>
      <c r="TEO255" s="247"/>
      <c r="TEP255" s="247"/>
      <c r="TEQ255" s="247"/>
      <c r="TER255" s="247"/>
      <c r="TES255" s="247"/>
      <c r="TET255" s="247"/>
      <c r="TEU255" s="247"/>
      <c r="TEV255" s="247"/>
      <c r="TEW255" s="247"/>
      <c r="TEX255" s="247"/>
      <c r="TEY255" s="247"/>
      <c r="TEZ255" s="247"/>
      <c r="TFA255" s="247"/>
      <c r="TFB255" s="247"/>
      <c r="TFC255" s="247"/>
      <c r="TFD255" s="247"/>
      <c r="TFE255" s="247"/>
      <c r="TFF255" s="247"/>
      <c r="TFG255" s="247"/>
      <c r="TFH255" s="247"/>
      <c r="TFI255" s="247"/>
      <c r="TFJ255" s="247"/>
      <c r="TFK255" s="247"/>
      <c r="TFL255" s="247"/>
      <c r="TFM255" s="247"/>
      <c r="TFN255" s="247"/>
      <c r="TFO255" s="247"/>
      <c r="TFP255" s="247"/>
      <c r="TFQ255" s="247"/>
      <c r="TFR255" s="247"/>
      <c r="TFS255" s="247"/>
      <c r="TFT255" s="247"/>
      <c r="TFU255" s="247"/>
      <c r="TFV255" s="247"/>
      <c r="TFW255" s="247"/>
      <c r="TFX255" s="247"/>
      <c r="TFY255" s="247"/>
      <c r="TFZ255" s="247"/>
      <c r="TGA255" s="247"/>
      <c r="TGB255" s="247"/>
      <c r="TGC255" s="247"/>
      <c r="TGD255" s="247"/>
      <c r="TGE255" s="247"/>
      <c r="TGF255" s="247"/>
      <c r="TGG255" s="247"/>
      <c r="TGH255" s="247"/>
      <c r="TGI255" s="247"/>
      <c r="TGJ255" s="247"/>
      <c r="TGK255" s="247"/>
      <c r="TGL255" s="247"/>
      <c r="TGM255" s="247"/>
      <c r="TGN255" s="247"/>
      <c r="TGO255" s="247"/>
      <c r="TGP255" s="247"/>
      <c r="TGQ255" s="247"/>
      <c r="TGR255" s="247"/>
      <c r="TGS255" s="247"/>
      <c r="TGT255" s="247"/>
      <c r="TGU255" s="247"/>
      <c r="TGV255" s="247"/>
      <c r="TGW255" s="247"/>
      <c r="TGX255" s="247"/>
      <c r="TGY255" s="247"/>
      <c r="TGZ255" s="247"/>
      <c r="THA255" s="247"/>
      <c r="THB255" s="247"/>
      <c r="THC255" s="247"/>
      <c r="THD255" s="247"/>
      <c r="THE255" s="247"/>
      <c r="THF255" s="247"/>
      <c r="THG255" s="247"/>
      <c r="THH255" s="247"/>
      <c r="THI255" s="247"/>
      <c r="THJ255" s="247"/>
      <c r="THK255" s="247"/>
      <c r="THL255" s="247"/>
      <c r="THM255" s="247"/>
      <c r="THN255" s="247"/>
      <c r="THO255" s="247"/>
      <c r="THP255" s="247"/>
      <c r="THQ255" s="247"/>
      <c r="THR255" s="247"/>
      <c r="THS255" s="247"/>
      <c r="THT255" s="247"/>
      <c r="THU255" s="247"/>
      <c r="THV255" s="247"/>
      <c r="THW255" s="247"/>
      <c r="THX255" s="247"/>
      <c r="THY255" s="247"/>
      <c r="THZ255" s="247"/>
      <c r="TIA255" s="247"/>
      <c r="TIB255" s="247"/>
      <c r="TIC255" s="247"/>
      <c r="TID255" s="247"/>
      <c r="TIE255" s="247"/>
      <c r="TIF255" s="247"/>
      <c r="TIG255" s="247"/>
      <c r="TIH255" s="247"/>
      <c r="TII255" s="247"/>
      <c r="TIJ255" s="247"/>
      <c r="TIK255" s="247"/>
      <c r="TIL255" s="247"/>
      <c r="TIM255" s="247"/>
      <c r="TIN255" s="247"/>
      <c r="TIO255" s="247"/>
      <c r="TIP255" s="247"/>
      <c r="TIQ255" s="247"/>
      <c r="TIR255" s="247"/>
      <c r="TIS255" s="247"/>
      <c r="TIT255" s="247"/>
      <c r="TIU255" s="247"/>
      <c r="TIV255" s="247"/>
      <c r="TIW255" s="247"/>
      <c r="TIX255" s="247"/>
      <c r="TIY255" s="247"/>
      <c r="TIZ255" s="247"/>
      <c r="TJA255" s="247"/>
      <c r="TJB255" s="247"/>
      <c r="TJC255" s="247"/>
      <c r="TJD255" s="247"/>
      <c r="TJE255" s="247"/>
      <c r="TJF255" s="247"/>
      <c r="TJG255" s="247"/>
      <c r="TJH255" s="247"/>
      <c r="TJI255" s="247"/>
      <c r="TJJ255" s="247"/>
      <c r="TJK255" s="247"/>
      <c r="TJL255" s="247"/>
      <c r="TJM255" s="247"/>
      <c r="TJN255" s="247"/>
      <c r="TJO255" s="247"/>
      <c r="TJP255" s="247"/>
      <c r="TJQ255" s="247"/>
      <c r="TJR255" s="247"/>
      <c r="TJS255" s="247"/>
      <c r="TJT255" s="247"/>
      <c r="TJU255" s="247"/>
      <c r="TJV255" s="247"/>
      <c r="TJW255" s="247"/>
      <c r="TJX255" s="247"/>
      <c r="TJY255" s="247"/>
      <c r="TJZ255" s="247"/>
      <c r="TKA255" s="247"/>
      <c r="TKB255" s="247"/>
      <c r="TKC255" s="247"/>
      <c r="TKD255" s="247"/>
      <c r="TKE255" s="247"/>
      <c r="TKF255" s="247"/>
      <c r="TKG255" s="247"/>
      <c r="TKH255" s="247"/>
      <c r="TKI255" s="247"/>
      <c r="TKJ255" s="247"/>
      <c r="TKK255" s="247"/>
      <c r="TKL255" s="247"/>
      <c r="TKM255" s="247"/>
      <c r="TKN255" s="247"/>
      <c r="TKO255" s="247"/>
      <c r="TKP255" s="247"/>
      <c r="TKQ255" s="247"/>
      <c r="TKR255" s="247"/>
      <c r="TKS255" s="247"/>
      <c r="TKT255" s="247"/>
      <c r="TKU255" s="247"/>
      <c r="TKV255" s="247"/>
      <c r="TKW255" s="247"/>
      <c r="TKX255" s="247"/>
      <c r="TKY255" s="247"/>
      <c r="TKZ255" s="247"/>
      <c r="TLA255" s="247"/>
      <c r="TLB255" s="247"/>
      <c r="TLC255" s="247"/>
      <c r="TLD255" s="247"/>
      <c r="TLE255" s="247"/>
      <c r="TLF255" s="247"/>
      <c r="TLG255" s="247"/>
      <c r="TLH255" s="247"/>
      <c r="TLI255" s="247"/>
      <c r="TLJ255" s="247"/>
      <c r="TLK255" s="247"/>
      <c r="TLL255" s="247"/>
      <c r="TLM255" s="247"/>
      <c r="TLN255" s="247"/>
      <c r="TLO255" s="247"/>
      <c r="TLP255" s="247"/>
      <c r="TLQ255" s="247"/>
      <c r="TLR255" s="247"/>
      <c r="TLS255" s="247"/>
      <c r="TLT255" s="247"/>
      <c r="TLU255" s="247"/>
      <c r="TLV255" s="247"/>
      <c r="TLW255" s="247"/>
      <c r="TLX255" s="247"/>
      <c r="TLY255" s="247"/>
      <c r="TLZ255" s="247"/>
      <c r="TMA255" s="247"/>
      <c r="TMB255" s="247"/>
      <c r="TMC255" s="247"/>
      <c r="TMD255" s="247"/>
      <c r="TME255" s="247"/>
      <c r="TMF255" s="247"/>
      <c r="TMG255" s="247"/>
      <c r="TMH255" s="247"/>
      <c r="TMI255" s="247"/>
      <c r="TMJ255" s="247"/>
      <c r="TMK255" s="247"/>
      <c r="TML255" s="247"/>
      <c r="TMM255" s="247"/>
      <c r="TMN255" s="247"/>
      <c r="TMO255" s="247"/>
      <c r="TMP255" s="247"/>
      <c r="TMQ255" s="247"/>
      <c r="TMR255" s="247"/>
      <c r="TMS255" s="247"/>
      <c r="TMT255" s="247"/>
      <c r="TMU255" s="247"/>
      <c r="TMV255" s="247"/>
      <c r="TMW255" s="247"/>
      <c r="TMX255" s="247"/>
      <c r="TMY255" s="247"/>
      <c r="TMZ255" s="247"/>
      <c r="TNA255" s="247"/>
      <c r="TNB255" s="247"/>
      <c r="TNC255" s="247"/>
      <c r="TND255" s="247"/>
      <c r="TNE255" s="247"/>
      <c r="TNF255" s="247"/>
      <c r="TNG255" s="247"/>
      <c r="TNH255" s="247"/>
      <c r="TNI255" s="247"/>
      <c r="TNJ255" s="247"/>
      <c r="TNK255" s="247"/>
      <c r="TNL255" s="247"/>
      <c r="TNM255" s="247"/>
      <c r="TNN255" s="247"/>
      <c r="TNO255" s="247"/>
      <c r="TNP255" s="247"/>
      <c r="TNQ255" s="247"/>
      <c r="TNR255" s="247"/>
      <c r="TNS255" s="247"/>
      <c r="TNT255" s="247"/>
      <c r="TNU255" s="247"/>
      <c r="TNV255" s="247"/>
      <c r="TNW255" s="247"/>
      <c r="TNX255" s="247"/>
      <c r="TNY255" s="247"/>
      <c r="TNZ255" s="247"/>
      <c r="TOA255" s="247"/>
      <c r="TOB255" s="247"/>
      <c r="TOC255" s="247"/>
      <c r="TOD255" s="247"/>
      <c r="TOE255" s="247"/>
      <c r="TOF255" s="247"/>
      <c r="TOG255" s="247"/>
      <c r="TOH255" s="247"/>
      <c r="TOI255" s="247"/>
      <c r="TOJ255" s="247"/>
      <c r="TOK255" s="247"/>
      <c r="TOL255" s="247"/>
      <c r="TOM255" s="247"/>
      <c r="TON255" s="247"/>
      <c r="TOO255" s="247"/>
      <c r="TOP255" s="247"/>
      <c r="TOQ255" s="247"/>
      <c r="TOR255" s="247"/>
      <c r="TOS255" s="247"/>
      <c r="TOT255" s="247"/>
      <c r="TOU255" s="247"/>
      <c r="TOV255" s="247"/>
      <c r="TOW255" s="247"/>
      <c r="TOX255" s="247"/>
      <c r="TOY255" s="247"/>
      <c r="TOZ255" s="247"/>
      <c r="TPA255" s="247"/>
      <c r="TPB255" s="247"/>
      <c r="TPC255" s="247"/>
      <c r="TPD255" s="247"/>
      <c r="TPE255" s="247"/>
      <c r="TPF255" s="247"/>
      <c r="TPG255" s="247"/>
      <c r="TPH255" s="247"/>
      <c r="TPI255" s="247"/>
      <c r="TPJ255" s="247"/>
      <c r="TPK255" s="247"/>
      <c r="TPL255" s="247"/>
      <c r="TPM255" s="247"/>
      <c r="TPN255" s="247"/>
      <c r="TPO255" s="247"/>
      <c r="TPP255" s="247"/>
      <c r="TPQ255" s="247"/>
      <c r="TPR255" s="247"/>
      <c r="TPS255" s="247"/>
      <c r="TPT255" s="247"/>
      <c r="TPU255" s="247"/>
      <c r="TPV255" s="247"/>
      <c r="TPW255" s="247"/>
      <c r="TPX255" s="247"/>
      <c r="TPY255" s="247"/>
      <c r="TPZ255" s="247"/>
      <c r="TQA255" s="247"/>
      <c r="TQB255" s="247"/>
      <c r="TQC255" s="247"/>
      <c r="TQD255" s="247"/>
      <c r="TQE255" s="247"/>
      <c r="TQF255" s="247"/>
      <c r="TQG255" s="247"/>
      <c r="TQH255" s="247"/>
      <c r="TQI255" s="247"/>
      <c r="TQJ255" s="247"/>
      <c r="TQK255" s="247"/>
      <c r="TQL255" s="247"/>
      <c r="TQM255" s="247"/>
      <c r="TQN255" s="247"/>
      <c r="TQO255" s="247"/>
      <c r="TQP255" s="247"/>
      <c r="TQQ255" s="247"/>
      <c r="TQR255" s="247"/>
      <c r="TQS255" s="247"/>
      <c r="TQT255" s="247"/>
      <c r="TQU255" s="247"/>
      <c r="TQV255" s="247"/>
      <c r="TQW255" s="247"/>
      <c r="TQX255" s="247"/>
      <c r="TQY255" s="247"/>
      <c r="TQZ255" s="247"/>
      <c r="TRA255" s="247"/>
      <c r="TRB255" s="247"/>
      <c r="TRC255" s="247"/>
      <c r="TRD255" s="247"/>
      <c r="TRE255" s="247"/>
      <c r="TRF255" s="247"/>
      <c r="TRG255" s="247"/>
      <c r="TRH255" s="247"/>
      <c r="TRI255" s="247"/>
      <c r="TRJ255" s="247"/>
      <c r="TRK255" s="247"/>
      <c r="TRL255" s="247"/>
      <c r="TRM255" s="247"/>
      <c r="TRN255" s="247"/>
      <c r="TRO255" s="247"/>
      <c r="TRP255" s="247"/>
      <c r="TRQ255" s="247"/>
      <c r="TRR255" s="247"/>
      <c r="TRS255" s="247"/>
      <c r="TRT255" s="247"/>
      <c r="TRU255" s="247"/>
      <c r="TRV255" s="247"/>
      <c r="TRW255" s="247"/>
      <c r="TRX255" s="247"/>
      <c r="TRY255" s="247"/>
      <c r="TRZ255" s="247"/>
      <c r="TSA255" s="247"/>
      <c r="TSB255" s="247"/>
      <c r="TSC255" s="247"/>
      <c r="TSD255" s="247"/>
      <c r="TSE255" s="247"/>
      <c r="TSF255" s="247"/>
      <c r="TSG255" s="247"/>
      <c r="TSH255" s="247"/>
      <c r="TSI255" s="247"/>
      <c r="TSJ255" s="247"/>
      <c r="TSK255" s="247"/>
      <c r="TSL255" s="247"/>
      <c r="TSM255" s="247"/>
      <c r="TSN255" s="247"/>
      <c r="TSO255" s="247"/>
      <c r="TSP255" s="247"/>
      <c r="TSQ255" s="247"/>
      <c r="TSR255" s="247"/>
      <c r="TSS255" s="247"/>
      <c r="TST255" s="247"/>
      <c r="TSU255" s="247"/>
      <c r="TSV255" s="247"/>
      <c r="TSW255" s="247"/>
      <c r="TSX255" s="247"/>
      <c r="TSY255" s="247"/>
      <c r="TSZ255" s="247"/>
      <c r="TTA255" s="247"/>
      <c r="TTB255" s="247"/>
      <c r="TTC255" s="247"/>
      <c r="TTD255" s="247"/>
      <c r="TTE255" s="247"/>
      <c r="TTF255" s="247"/>
      <c r="TTG255" s="247"/>
      <c r="TTH255" s="247"/>
      <c r="TTI255" s="247"/>
      <c r="TTJ255" s="247"/>
      <c r="TTK255" s="247"/>
      <c r="TTL255" s="247"/>
      <c r="TTM255" s="247"/>
      <c r="TTN255" s="247"/>
      <c r="TTO255" s="247"/>
      <c r="TTP255" s="247"/>
      <c r="TTQ255" s="247"/>
      <c r="TTR255" s="247"/>
      <c r="TTS255" s="247"/>
      <c r="TTT255" s="247"/>
      <c r="TTU255" s="247"/>
      <c r="TTV255" s="247"/>
      <c r="TTW255" s="247"/>
      <c r="TTX255" s="247"/>
      <c r="TTY255" s="247"/>
      <c r="TTZ255" s="247"/>
      <c r="TUA255" s="247"/>
      <c r="TUB255" s="247"/>
      <c r="TUC255" s="247"/>
      <c r="TUD255" s="247"/>
      <c r="TUE255" s="247"/>
      <c r="TUF255" s="247"/>
      <c r="TUG255" s="247"/>
      <c r="TUH255" s="247"/>
      <c r="TUI255" s="247"/>
      <c r="TUJ255" s="247"/>
      <c r="TUK255" s="247"/>
      <c r="TUL255" s="247"/>
      <c r="TUM255" s="247"/>
      <c r="TUN255" s="247"/>
      <c r="TUO255" s="247"/>
      <c r="TUP255" s="247"/>
      <c r="TUQ255" s="247"/>
      <c r="TUR255" s="247"/>
      <c r="TUS255" s="247"/>
      <c r="TUT255" s="247"/>
      <c r="TUU255" s="247"/>
      <c r="TUV255" s="247"/>
      <c r="TUW255" s="247"/>
      <c r="TUX255" s="247"/>
      <c r="TUY255" s="247"/>
      <c r="TUZ255" s="247"/>
      <c r="TVA255" s="247"/>
      <c r="TVB255" s="247"/>
      <c r="TVC255" s="247"/>
      <c r="TVD255" s="247"/>
      <c r="TVE255" s="247"/>
      <c r="TVF255" s="247"/>
      <c r="TVG255" s="247"/>
      <c r="TVH255" s="247"/>
      <c r="TVI255" s="247"/>
      <c r="TVJ255" s="247"/>
      <c r="TVK255" s="247"/>
      <c r="TVL255" s="247"/>
      <c r="TVM255" s="247"/>
      <c r="TVN255" s="247"/>
      <c r="TVO255" s="247"/>
      <c r="TVP255" s="247"/>
      <c r="TVQ255" s="247"/>
      <c r="TVR255" s="247"/>
      <c r="TVS255" s="247"/>
      <c r="TVT255" s="247"/>
      <c r="TVU255" s="247"/>
      <c r="TVV255" s="247"/>
      <c r="TVW255" s="247"/>
      <c r="TVX255" s="247"/>
      <c r="TVY255" s="247"/>
      <c r="TVZ255" s="247"/>
      <c r="TWA255" s="247"/>
      <c r="TWB255" s="247"/>
      <c r="TWC255" s="247"/>
      <c r="TWD255" s="247"/>
      <c r="TWE255" s="247"/>
      <c r="TWF255" s="247"/>
      <c r="TWG255" s="247"/>
      <c r="TWH255" s="247"/>
      <c r="TWI255" s="247"/>
      <c r="TWJ255" s="247"/>
      <c r="TWK255" s="247"/>
      <c r="TWL255" s="247"/>
      <c r="TWM255" s="247"/>
      <c r="TWN255" s="247"/>
      <c r="TWO255" s="247"/>
      <c r="TWP255" s="247"/>
      <c r="TWQ255" s="247"/>
      <c r="TWR255" s="247"/>
      <c r="TWS255" s="247"/>
      <c r="TWT255" s="247"/>
      <c r="TWU255" s="247"/>
      <c r="TWV255" s="247"/>
      <c r="TWW255" s="247"/>
      <c r="TWX255" s="247"/>
      <c r="TWY255" s="247"/>
      <c r="TWZ255" s="247"/>
      <c r="TXA255" s="247"/>
      <c r="TXB255" s="247"/>
      <c r="TXC255" s="247"/>
      <c r="TXD255" s="247"/>
      <c r="TXE255" s="247"/>
      <c r="TXF255" s="247"/>
      <c r="TXG255" s="247"/>
      <c r="TXH255" s="247"/>
      <c r="TXI255" s="247"/>
      <c r="TXJ255" s="247"/>
      <c r="TXK255" s="247"/>
      <c r="TXL255" s="247"/>
      <c r="TXM255" s="247"/>
      <c r="TXN255" s="247"/>
      <c r="TXO255" s="247"/>
      <c r="TXP255" s="247"/>
      <c r="TXQ255" s="247"/>
      <c r="TXR255" s="247"/>
      <c r="TXS255" s="247"/>
      <c r="TXT255" s="247"/>
      <c r="TXU255" s="247"/>
      <c r="TXV255" s="247"/>
      <c r="TXW255" s="247"/>
      <c r="TXX255" s="247"/>
      <c r="TXY255" s="247"/>
      <c r="TXZ255" s="247"/>
      <c r="TYA255" s="247"/>
      <c r="TYB255" s="247"/>
      <c r="TYC255" s="247"/>
      <c r="TYD255" s="247"/>
      <c r="TYE255" s="247"/>
      <c r="TYF255" s="247"/>
      <c r="TYG255" s="247"/>
      <c r="TYH255" s="247"/>
      <c r="TYI255" s="247"/>
      <c r="TYJ255" s="247"/>
      <c r="TYK255" s="247"/>
      <c r="TYL255" s="247"/>
      <c r="TYM255" s="247"/>
      <c r="TYN255" s="247"/>
      <c r="TYO255" s="247"/>
      <c r="TYP255" s="247"/>
      <c r="TYQ255" s="247"/>
      <c r="TYR255" s="247"/>
      <c r="TYS255" s="247"/>
      <c r="TYT255" s="247"/>
      <c r="TYU255" s="247"/>
      <c r="TYV255" s="247"/>
      <c r="TYW255" s="247"/>
      <c r="TYX255" s="247"/>
      <c r="TYY255" s="247"/>
      <c r="TYZ255" s="247"/>
      <c r="TZA255" s="247"/>
      <c r="TZB255" s="247"/>
      <c r="TZC255" s="247"/>
      <c r="TZD255" s="247"/>
      <c r="TZE255" s="247"/>
      <c r="TZF255" s="247"/>
      <c r="TZG255" s="247"/>
      <c r="TZH255" s="247"/>
      <c r="TZI255" s="247"/>
      <c r="TZJ255" s="247"/>
      <c r="TZK255" s="247"/>
      <c r="TZL255" s="247"/>
      <c r="TZM255" s="247"/>
      <c r="TZN255" s="247"/>
      <c r="TZO255" s="247"/>
      <c r="TZP255" s="247"/>
      <c r="TZQ255" s="247"/>
      <c r="TZR255" s="247"/>
      <c r="TZS255" s="247"/>
      <c r="TZT255" s="247"/>
      <c r="TZU255" s="247"/>
      <c r="TZV255" s="247"/>
      <c r="TZW255" s="247"/>
      <c r="TZX255" s="247"/>
      <c r="TZY255" s="247"/>
      <c r="TZZ255" s="247"/>
      <c r="UAA255" s="247"/>
      <c r="UAB255" s="247"/>
      <c r="UAC255" s="247"/>
      <c r="UAD255" s="247"/>
      <c r="UAE255" s="247"/>
      <c r="UAF255" s="247"/>
      <c r="UAG255" s="247"/>
      <c r="UAH255" s="247"/>
      <c r="UAI255" s="247"/>
      <c r="UAJ255" s="247"/>
      <c r="UAK255" s="247"/>
      <c r="UAL255" s="247"/>
      <c r="UAM255" s="247"/>
      <c r="UAN255" s="247"/>
      <c r="UAO255" s="247"/>
      <c r="UAP255" s="247"/>
      <c r="UAQ255" s="247"/>
      <c r="UAR255" s="247"/>
      <c r="UAS255" s="247"/>
      <c r="UAT255" s="247"/>
      <c r="UAU255" s="247"/>
      <c r="UAV255" s="247"/>
      <c r="UAW255" s="247"/>
      <c r="UAX255" s="247"/>
      <c r="UAY255" s="247"/>
      <c r="UAZ255" s="247"/>
      <c r="UBA255" s="247"/>
      <c r="UBB255" s="247"/>
      <c r="UBC255" s="247"/>
      <c r="UBD255" s="247"/>
      <c r="UBE255" s="247"/>
      <c r="UBF255" s="247"/>
      <c r="UBG255" s="247"/>
      <c r="UBH255" s="247"/>
      <c r="UBI255" s="247"/>
      <c r="UBJ255" s="247"/>
      <c r="UBK255" s="247"/>
      <c r="UBL255" s="247"/>
      <c r="UBM255" s="247"/>
      <c r="UBN255" s="247"/>
      <c r="UBO255" s="247"/>
      <c r="UBP255" s="247"/>
      <c r="UBQ255" s="247"/>
      <c r="UBR255" s="247"/>
      <c r="UBS255" s="247"/>
      <c r="UBT255" s="247"/>
      <c r="UBU255" s="247"/>
      <c r="UBV255" s="247"/>
      <c r="UBW255" s="247"/>
      <c r="UBX255" s="247"/>
      <c r="UBY255" s="247"/>
      <c r="UBZ255" s="247"/>
      <c r="UCA255" s="247"/>
      <c r="UCB255" s="247"/>
      <c r="UCC255" s="247"/>
      <c r="UCD255" s="247"/>
      <c r="UCE255" s="247"/>
      <c r="UCF255" s="247"/>
      <c r="UCG255" s="247"/>
      <c r="UCH255" s="247"/>
      <c r="UCI255" s="247"/>
      <c r="UCJ255" s="247"/>
      <c r="UCK255" s="247"/>
      <c r="UCL255" s="247"/>
      <c r="UCM255" s="247"/>
      <c r="UCN255" s="247"/>
      <c r="UCO255" s="247"/>
      <c r="UCP255" s="247"/>
      <c r="UCQ255" s="247"/>
      <c r="UCR255" s="247"/>
      <c r="UCS255" s="247"/>
      <c r="UCT255" s="247"/>
      <c r="UCU255" s="247"/>
      <c r="UCV255" s="247"/>
      <c r="UCW255" s="247"/>
      <c r="UCX255" s="247"/>
      <c r="UCY255" s="247"/>
      <c r="UCZ255" s="247"/>
      <c r="UDA255" s="247"/>
      <c r="UDB255" s="247"/>
      <c r="UDC255" s="247"/>
      <c r="UDD255" s="247"/>
      <c r="UDE255" s="247"/>
      <c r="UDF255" s="247"/>
      <c r="UDG255" s="247"/>
      <c r="UDH255" s="247"/>
      <c r="UDI255" s="247"/>
      <c r="UDJ255" s="247"/>
      <c r="UDK255" s="247"/>
      <c r="UDL255" s="247"/>
      <c r="UDM255" s="247"/>
      <c r="UDN255" s="247"/>
      <c r="UDO255" s="247"/>
      <c r="UDP255" s="247"/>
      <c r="UDQ255" s="247"/>
      <c r="UDR255" s="247"/>
      <c r="UDS255" s="247"/>
      <c r="UDT255" s="247"/>
      <c r="UDU255" s="247"/>
      <c r="UDV255" s="247"/>
      <c r="UDW255" s="247"/>
      <c r="UDX255" s="247"/>
      <c r="UDY255" s="247"/>
      <c r="UDZ255" s="247"/>
      <c r="UEA255" s="247"/>
      <c r="UEB255" s="247"/>
      <c r="UEC255" s="247"/>
      <c r="UED255" s="247"/>
      <c r="UEE255" s="247"/>
      <c r="UEF255" s="247"/>
      <c r="UEG255" s="247"/>
      <c r="UEH255" s="247"/>
      <c r="UEI255" s="247"/>
      <c r="UEJ255" s="247"/>
      <c r="UEK255" s="247"/>
      <c r="UEL255" s="247"/>
      <c r="UEM255" s="247"/>
      <c r="UEN255" s="247"/>
      <c r="UEO255" s="247"/>
      <c r="UEP255" s="247"/>
      <c r="UEQ255" s="247"/>
      <c r="UER255" s="247"/>
      <c r="UES255" s="247"/>
      <c r="UET255" s="247"/>
      <c r="UEU255" s="247"/>
      <c r="UEV255" s="247"/>
      <c r="UEW255" s="247"/>
      <c r="UEX255" s="247"/>
      <c r="UEY255" s="247"/>
      <c r="UEZ255" s="247"/>
      <c r="UFA255" s="247"/>
      <c r="UFB255" s="247"/>
      <c r="UFC255" s="247"/>
      <c r="UFD255" s="247"/>
      <c r="UFE255" s="247"/>
      <c r="UFF255" s="247"/>
      <c r="UFG255" s="247"/>
      <c r="UFH255" s="247"/>
      <c r="UFI255" s="247"/>
      <c r="UFJ255" s="247"/>
      <c r="UFK255" s="247"/>
      <c r="UFL255" s="247"/>
      <c r="UFM255" s="247"/>
      <c r="UFN255" s="247"/>
      <c r="UFO255" s="247"/>
      <c r="UFP255" s="247"/>
      <c r="UFQ255" s="247"/>
      <c r="UFR255" s="247"/>
      <c r="UFS255" s="247"/>
      <c r="UFT255" s="247"/>
      <c r="UFU255" s="247"/>
      <c r="UFV255" s="247"/>
      <c r="UFW255" s="247"/>
      <c r="UFX255" s="247"/>
      <c r="UFY255" s="247"/>
      <c r="UFZ255" s="247"/>
      <c r="UGA255" s="247"/>
      <c r="UGB255" s="247"/>
      <c r="UGC255" s="247"/>
      <c r="UGD255" s="247"/>
      <c r="UGE255" s="247"/>
      <c r="UGF255" s="247"/>
      <c r="UGG255" s="247"/>
      <c r="UGH255" s="247"/>
      <c r="UGI255" s="247"/>
      <c r="UGJ255" s="247"/>
      <c r="UGK255" s="247"/>
      <c r="UGL255" s="247"/>
      <c r="UGM255" s="247"/>
      <c r="UGN255" s="247"/>
      <c r="UGO255" s="247"/>
      <c r="UGP255" s="247"/>
      <c r="UGQ255" s="247"/>
      <c r="UGR255" s="247"/>
      <c r="UGS255" s="247"/>
      <c r="UGT255" s="247"/>
      <c r="UGU255" s="247"/>
      <c r="UGV255" s="247"/>
      <c r="UGW255" s="247"/>
      <c r="UGX255" s="247"/>
      <c r="UGY255" s="247"/>
      <c r="UGZ255" s="247"/>
      <c r="UHA255" s="247"/>
      <c r="UHB255" s="247"/>
      <c r="UHC255" s="247"/>
      <c r="UHD255" s="247"/>
      <c r="UHE255" s="247"/>
      <c r="UHF255" s="247"/>
      <c r="UHG255" s="247"/>
      <c r="UHH255" s="247"/>
      <c r="UHI255" s="247"/>
      <c r="UHJ255" s="247"/>
      <c r="UHK255" s="247"/>
      <c r="UHL255" s="247"/>
      <c r="UHM255" s="247"/>
      <c r="UHN255" s="247"/>
      <c r="UHO255" s="247"/>
      <c r="UHP255" s="247"/>
      <c r="UHQ255" s="247"/>
      <c r="UHR255" s="247"/>
      <c r="UHS255" s="247"/>
      <c r="UHT255" s="247"/>
      <c r="UHU255" s="247"/>
      <c r="UHV255" s="247"/>
      <c r="UHW255" s="247"/>
      <c r="UHX255" s="247"/>
      <c r="UHY255" s="247"/>
      <c r="UHZ255" s="247"/>
      <c r="UIA255" s="247"/>
      <c r="UIB255" s="247"/>
      <c r="UIC255" s="247"/>
      <c r="UID255" s="247"/>
      <c r="UIE255" s="247"/>
      <c r="UIF255" s="247"/>
      <c r="UIG255" s="247"/>
      <c r="UIH255" s="247"/>
      <c r="UII255" s="247"/>
      <c r="UIJ255" s="247"/>
      <c r="UIK255" s="247"/>
      <c r="UIL255" s="247"/>
      <c r="UIM255" s="247"/>
      <c r="UIN255" s="247"/>
      <c r="UIO255" s="247"/>
      <c r="UIP255" s="247"/>
      <c r="UIQ255" s="247"/>
      <c r="UIR255" s="247"/>
      <c r="UIS255" s="247"/>
      <c r="UIT255" s="247"/>
      <c r="UIU255" s="247"/>
      <c r="UIV255" s="247"/>
      <c r="UIW255" s="247"/>
      <c r="UIX255" s="247"/>
      <c r="UIY255" s="247"/>
      <c r="UIZ255" s="247"/>
      <c r="UJA255" s="247"/>
      <c r="UJB255" s="247"/>
      <c r="UJC255" s="247"/>
      <c r="UJD255" s="247"/>
      <c r="UJE255" s="247"/>
      <c r="UJF255" s="247"/>
      <c r="UJG255" s="247"/>
      <c r="UJH255" s="247"/>
      <c r="UJI255" s="247"/>
      <c r="UJJ255" s="247"/>
      <c r="UJK255" s="247"/>
      <c r="UJL255" s="247"/>
      <c r="UJM255" s="247"/>
      <c r="UJN255" s="247"/>
      <c r="UJO255" s="247"/>
      <c r="UJP255" s="247"/>
      <c r="UJQ255" s="247"/>
      <c r="UJR255" s="247"/>
      <c r="UJS255" s="247"/>
      <c r="UJT255" s="247"/>
      <c r="UJU255" s="247"/>
      <c r="UJV255" s="247"/>
      <c r="UJW255" s="247"/>
      <c r="UJX255" s="247"/>
      <c r="UJY255" s="247"/>
      <c r="UJZ255" s="247"/>
      <c r="UKA255" s="247"/>
      <c r="UKB255" s="247"/>
      <c r="UKC255" s="247"/>
      <c r="UKD255" s="247"/>
      <c r="UKE255" s="247"/>
      <c r="UKF255" s="247"/>
      <c r="UKG255" s="247"/>
      <c r="UKH255" s="247"/>
      <c r="UKI255" s="247"/>
      <c r="UKJ255" s="247"/>
      <c r="UKK255" s="247"/>
      <c r="UKL255" s="247"/>
      <c r="UKM255" s="247"/>
      <c r="UKN255" s="247"/>
      <c r="UKO255" s="247"/>
      <c r="UKP255" s="247"/>
      <c r="UKQ255" s="247"/>
      <c r="UKR255" s="247"/>
      <c r="UKS255" s="247"/>
      <c r="UKT255" s="247"/>
      <c r="UKU255" s="247"/>
      <c r="UKV255" s="247"/>
      <c r="UKW255" s="247"/>
      <c r="UKX255" s="247"/>
      <c r="UKY255" s="247"/>
      <c r="UKZ255" s="247"/>
      <c r="ULA255" s="247"/>
      <c r="ULB255" s="247"/>
      <c r="ULC255" s="247"/>
      <c r="ULD255" s="247"/>
      <c r="ULE255" s="247"/>
      <c r="ULF255" s="247"/>
      <c r="ULG255" s="247"/>
      <c r="ULH255" s="247"/>
      <c r="ULI255" s="247"/>
      <c r="ULJ255" s="247"/>
      <c r="ULK255" s="247"/>
      <c r="ULL255" s="247"/>
      <c r="ULM255" s="247"/>
      <c r="ULN255" s="247"/>
      <c r="ULO255" s="247"/>
      <c r="ULP255" s="247"/>
      <c r="ULQ255" s="247"/>
      <c r="ULR255" s="247"/>
      <c r="ULS255" s="247"/>
      <c r="ULT255" s="247"/>
      <c r="ULU255" s="247"/>
      <c r="ULV255" s="247"/>
      <c r="ULW255" s="247"/>
      <c r="ULX255" s="247"/>
      <c r="ULY255" s="247"/>
      <c r="ULZ255" s="247"/>
      <c r="UMA255" s="247"/>
      <c r="UMB255" s="247"/>
      <c r="UMC255" s="247"/>
      <c r="UMD255" s="247"/>
      <c r="UME255" s="247"/>
      <c r="UMF255" s="247"/>
      <c r="UMG255" s="247"/>
      <c r="UMH255" s="247"/>
      <c r="UMI255" s="247"/>
      <c r="UMJ255" s="247"/>
      <c r="UMK255" s="247"/>
      <c r="UML255" s="247"/>
      <c r="UMM255" s="247"/>
      <c r="UMN255" s="247"/>
      <c r="UMO255" s="247"/>
      <c r="UMP255" s="247"/>
      <c r="UMQ255" s="247"/>
      <c r="UMR255" s="247"/>
      <c r="UMS255" s="247"/>
      <c r="UMT255" s="247"/>
      <c r="UMU255" s="247"/>
      <c r="UMV255" s="247"/>
      <c r="UMW255" s="247"/>
      <c r="UMX255" s="247"/>
      <c r="UMY255" s="247"/>
      <c r="UMZ255" s="247"/>
      <c r="UNA255" s="247"/>
      <c r="UNB255" s="247"/>
      <c r="UNC255" s="247"/>
      <c r="UND255" s="247"/>
      <c r="UNE255" s="247"/>
      <c r="UNF255" s="247"/>
      <c r="UNG255" s="247"/>
      <c r="UNH255" s="247"/>
      <c r="UNI255" s="247"/>
      <c r="UNJ255" s="247"/>
      <c r="UNK255" s="247"/>
      <c r="UNL255" s="247"/>
      <c r="UNM255" s="247"/>
      <c r="UNN255" s="247"/>
      <c r="UNO255" s="247"/>
      <c r="UNP255" s="247"/>
      <c r="UNQ255" s="247"/>
      <c r="UNR255" s="247"/>
      <c r="UNS255" s="247"/>
      <c r="UNT255" s="247"/>
      <c r="UNU255" s="247"/>
      <c r="UNV255" s="247"/>
      <c r="UNW255" s="247"/>
      <c r="UNX255" s="247"/>
      <c r="UNY255" s="247"/>
      <c r="UNZ255" s="247"/>
      <c r="UOA255" s="247"/>
      <c r="UOB255" s="247"/>
      <c r="UOC255" s="247"/>
      <c r="UOD255" s="247"/>
      <c r="UOE255" s="247"/>
      <c r="UOF255" s="247"/>
      <c r="UOG255" s="247"/>
      <c r="UOH255" s="247"/>
      <c r="UOI255" s="247"/>
      <c r="UOJ255" s="247"/>
      <c r="UOK255" s="247"/>
      <c r="UOL255" s="247"/>
      <c r="UOM255" s="247"/>
      <c r="UON255" s="247"/>
      <c r="UOO255" s="247"/>
      <c r="UOP255" s="247"/>
      <c r="UOQ255" s="247"/>
      <c r="UOR255" s="247"/>
      <c r="UOS255" s="247"/>
      <c r="UOT255" s="247"/>
      <c r="UOU255" s="247"/>
      <c r="UOV255" s="247"/>
      <c r="UOW255" s="247"/>
      <c r="UOX255" s="247"/>
      <c r="UOY255" s="247"/>
      <c r="UOZ255" s="247"/>
      <c r="UPA255" s="247"/>
      <c r="UPB255" s="247"/>
      <c r="UPC255" s="247"/>
      <c r="UPD255" s="247"/>
      <c r="UPE255" s="247"/>
      <c r="UPF255" s="247"/>
      <c r="UPG255" s="247"/>
      <c r="UPH255" s="247"/>
      <c r="UPI255" s="247"/>
      <c r="UPJ255" s="247"/>
      <c r="UPK255" s="247"/>
      <c r="UPL255" s="247"/>
      <c r="UPM255" s="247"/>
      <c r="UPN255" s="247"/>
      <c r="UPO255" s="247"/>
      <c r="UPP255" s="247"/>
      <c r="UPQ255" s="247"/>
      <c r="UPR255" s="247"/>
      <c r="UPS255" s="247"/>
      <c r="UPT255" s="247"/>
      <c r="UPU255" s="247"/>
      <c r="UPV255" s="247"/>
      <c r="UPW255" s="247"/>
      <c r="UPX255" s="247"/>
      <c r="UPY255" s="247"/>
      <c r="UPZ255" s="247"/>
      <c r="UQA255" s="247"/>
      <c r="UQB255" s="247"/>
      <c r="UQC255" s="247"/>
      <c r="UQD255" s="247"/>
      <c r="UQE255" s="247"/>
      <c r="UQF255" s="247"/>
      <c r="UQG255" s="247"/>
      <c r="UQH255" s="247"/>
      <c r="UQI255" s="247"/>
      <c r="UQJ255" s="247"/>
      <c r="UQK255" s="247"/>
      <c r="UQL255" s="247"/>
      <c r="UQM255" s="247"/>
      <c r="UQN255" s="247"/>
      <c r="UQO255" s="247"/>
      <c r="UQP255" s="247"/>
      <c r="UQQ255" s="247"/>
      <c r="UQR255" s="247"/>
      <c r="UQS255" s="247"/>
      <c r="UQT255" s="247"/>
      <c r="UQU255" s="247"/>
      <c r="UQV255" s="247"/>
      <c r="UQW255" s="247"/>
      <c r="UQX255" s="247"/>
      <c r="UQY255" s="247"/>
      <c r="UQZ255" s="247"/>
      <c r="URA255" s="247"/>
      <c r="URB255" s="247"/>
      <c r="URC255" s="247"/>
      <c r="URD255" s="247"/>
      <c r="URE255" s="247"/>
      <c r="URF255" s="247"/>
      <c r="URG255" s="247"/>
      <c r="URH255" s="247"/>
      <c r="URI255" s="247"/>
      <c r="URJ255" s="247"/>
      <c r="URK255" s="247"/>
      <c r="URL255" s="247"/>
      <c r="URM255" s="247"/>
      <c r="URN255" s="247"/>
      <c r="URO255" s="247"/>
      <c r="URP255" s="247"/>
      <c r="URQ255" s="247"/>
      <c r="URR255" s="247"/>
      <c r="URS255" s="247"/>
      <c r="URT255" s="247"/>
      <c r="URU255" s="247"/>
      <c r="URV255" s="247"/>
      <c r="URW255" s="247"/>
      <c r="URX255" s="247"/>
      <c r="URY255" s="247"/>
      <c r="URZ255" s="247"/>
      <c r="USA255" s="247"/>
      <c r="USB255" s="247"/>
      <c r="USC255" s="247"/>
      <c r="USD255" s="247"/>
      <c r="USE255" s="247"/>
      <c r="USF255" s="247"/>
      <c r="USG255" s="247"/>
      <c r="USH255" s="247"/>
      <c r="USI255" s="247"/>
      <c r="USJ255" s="247"/>
      <c r="USK255" s="247"/>
      <c r="USL255" s="247"/>
      <c r="USM255" s="247"/>
      <c r="USN255" s="247"/>
      <c r="USO255" s="247"/>
      <c r="USP255" s="247"/>
      <c r="USQ255" s="247"/>
      <c r="USR255" s="247"/>
      <c r="USS255" s="247"/>
      <c r="UST255" s="247"/>
      <c r="USU255" s="247"/>
      <c r="USV255" s="247"/>
      <c r="USW255" s="247"/>
      <c r="USX255" s="247"/>
      <c r="USY255" s="247"/>
      <c r="USZ255" s="247"/>
      <c r="UTA255" s="247"/>
      <c r="UTB255" s="247"/>
      <c r="UTC255" s="247"/>
      <c r="UTD255" s="247"/>
      <c r="UTE255" s="247"/>
      <c r="UTF255" s="247"/>
      <c r="UTG255" s="247"/>
      <c r="UTH255" s="247"/>
      <c r="UTI255" s="247"/>
      <c r="UTJ255" s="247"/>
      <c r="UTK255" s="247"/>
      <c r="UTL255" s="247"/>
      <c r="UTM255" s="247"/>
      <c r="UTN255" s="247"/>
      <c r="UTO255" s="247"/>
      <c r="UTP255" s="247"/>
      <c r="UTQ255" s="247"/>
      <c r="UTR255" s="247"/>
      <c r="UTS255" s="247"/>
      <c r="UTT255" s="247"/>
      <c r="UTU255" s="247"/>
      <c r="UTV255" s="247"/>
      <c r="UTW255" s="247"/>
      <c r="UTX255" s="247"/>
      <c r="UTY255" s="247"/>
      <c r="UTZ255" s="247"/>
      <c r="UUA255" s="247"/>
      <c r="UUB255" s="247"/>
      <c r="UUC255" s="247"/>
      <c r="UUD255" s="247"/>
      <c r="UUE255" s="247"/>
      <c r="UUF255" s="247"/>
      <c r="UUG255" s="247"/>
      <c r="UUH255" s="247"/>
      <c r="UUI255" s="247"/>
      <c r="UUJ255" s="247"/>
      <c r="UUK255" s="247"/>
      <c r="UUL255" s="247"/>
      <c r="UUM255" s="247"/>
      <c r="UUN255" s="247"/>
      <c r="UUO255" s="247"/>
      <c r="UUP255" s="247"/>
      <c r="UUQ255" s="247"/>
      <c r="UUR255" s="247"/>
      <c r="UUS255" s="247"/>
      <c r="UUT255" s="247"/>
      <c r="UUU255" s="247"/>
      <c r="UUV255" s="247"/>
      <c r="UUW255" s="247"/>
      <c r="UUX255" s="247"/>
      <c r="UUY255" s="247"/>
      <c r="UUZ255" s="247"/>
      <c r="UVA255" s="247"/>
      <c r="UVB255" s="247"/>
      <c r="UVC255" s="247"/>
      <c r="UVD255" s="247"/>
      <c r="UVE255" s="247"/>
      <c r="UVF255" s="247"/>
      <c r="UVG255" s="247"/>
      <c r="UVH255" s="247"/>
      <c r="UVI255" s="247"/>
      <c r="UVJ255" s="247"/>
      <c r="UVK255" s="247"/>
      <c r="UVL255" s="247"/>
      <c r="UVM255" s="247"/>
      <c r="UVN255" s="247"/>
      <c r="UVO255" s="247"/>
      <c r="UVP255" s="247"/>
      <c r="UVQ255" s="247"/>
      <c r="UVR255" s="247"/>
      <c r="UVS255" s="247"/>
      <c r="UVT255" s="247"/>
      <c r="UVU255" s="247"/>
      <c r="UVV255" s="247"/>
      <c r="UVW255" s="247"/>
      <c r="UVX255" s="247"/>
      <c r="UVY255" s="247"/>
      <c r="UVZ255" s="247"/>
      <c r="UWA255" s="247"/>
      <c r="UWB255" s="247"/>
      <c r="UWC255" s="247"/>
      <c r="UWD255" s="247"/>
      <c r="UWE255" s="247"/>
      <c r="UWF255" s="247"/>
      <c r="UWG255" s="247"/>
      <c r="UWH255" s="247"/>
      <c r="UWI255" s="247"/>
      <c r="UWJ255" s="247"/>
      <c r="UWK255" s="247"/>
      <c r="UWL255" s="247"/>
      <c r="UWM255" s="247"/>
      <c r="UWN255" s="247"/>
      <c r="UWO255" s="247"/>
      <c r="UWP255" s="247"/>
      <c r="UWQ255" s="247"/>
      <c r="UWR255" s="247"/>
      <c r="UWS255" s="247"/>
      <c r="UWT255" s="247"/>
      <c r="UWU255" s="247"/>
      <c r="UWV255" s="247"/>
      <c r="UWW255" s="247"/>
      <c r="UWX255" s="247"/>
      <c r="UWY255" s="247"/>
      <c r="UWZ255" s="247"/>
      <c r="UXA255" s="247"/>
      <c r="UXB255" s="247"/>
      <c r="UXC255" s="247"/>
      <c r="UXD255" s="247"/>
      <c r="UXE255" s="247"/>
      <c r="UXF255" s="247"/>
      <c r="UXG255" s="247"/>
      <c r="UXH255" s="247"/>
      <c r="UXI255" s="247"/>
      <c r="UXJ255" s="247"/>
      <c r="UXK255" s="247"/>
      <c r="UXL255" s="247"/>
      <c r="UXM255" s="247"/>
      <c r="UXN255" s="247"/>
      <c r="UXO255" s="247"/>
      <c r="UXP255" s="247"/>
      <c r="UXQ255" s="247"/>
      <c r="UXR255" s="247"/>
      <c r="UXS255" s="247"/>
      <c r="UXT255" s="247"/>
      <c r="UXU255" s="247"/>
      <c r="UXV255" s="247"/>
      <c r="UXW255" s="247"/>
      <c r="UXX255" s="247"/>
      <c r="UXY255" s="247"/>
      <c r="UXZ255" s="247"/>
      <c r="UYA255" s="247"/>
      <c r="UYB255" s="247"/>
      <c r="UYC255" s="247"/>
      <c r="UYD255" s="247"/>
      <c r="UYE255" s="247"/>
      <c r="UYF255" s="247"/>
      <c r="UYG255" s="247"/>
      <c r="UYH255" s="247"/>
      <c r="UYI255" s="247"/>
      <c r="UYJ255" s="247"/>
      <c r="UYK255" s="247"/>
      <c r="UYL255" s="247"/>
      <c r="UYM255" s="247"/>
      <c r="UYN255" s="247"/>
      <c r="UYO255" s="247"/>
      <c r="UYP255" s="247"/>
      <c r="UYQ255" s="247"/>
      <c r="UYR255" s="247"/>
      <c r="UYS255" s="247"/>
      <c r="UYT255" s="247"/>
      <c r="UYU255" s="247"/>
      <c r="UYV255" s="247"/>
      <c r="UYW255" s="247"/>
      <c r="UYX255" s="247"/>
      <c r="UYY255" s="247"/>
      <c r="UYZ255" s="247"/>
      <c r="UZA255" s="247"/>
      <c r="UZB255" s="247"/>
      <c r="UZC255" s="247"/>
      <c r="UZD255" s="247"/>
      <c r="UZE255" s="247"/>
      <c r="UZF255" s="247"/>
      <c r="UZG255" s="247"/>
      <c r="UZH255" s="247"/>
      <c r="UZI255" s="247"/>
      <c r="UZJ255" s="247"/>
      <c r="UZK255" s="247"/>
      <c r="UZL255" s="247"/>
      <c r="UZM255" s="247"/>
      <c r="UZN255" s="247"/>
      <c r="UZO255" s="247"/>
      <c r="UZP255" s="247"/>
      <c r="UZQ255" s="247"/>
      <c r="UZR255" s="247"/>
      <c r="UZS255" s="247"/>
      <c r="UZT255" s="247"/>
      <c r="UZU255" s="247"/>
      <c r="UZV255" s="247"/>
      <c r="UZW255" s="247"/>
      <c r="UZX255" s="247"/>
      <c r="UZY255" s="247"/>
      <c r="UZZ255" s="247"/>
      <c r="VAA255" s="247"/>
      <c r="VAB255" s="247"/>
      <c r="VAC255" s="247"/>
      <c r="VAD255" s="247"/>
      <c r="VAE255" s="247"/>
      <c r="VAF255" s="247"/>
      <c r="VAG255" s="247"/>
      <c r="VAH255" s="247"/>
      <c r="VAI255" s="247"/>
      <c r="VAJ255" s="247"/>
      <c r="VAK255" s="247"/>
      <c r="VAL255" s="247"/>
      <c r="VAM255" s="247"/>
      <c r="VAN255" s="247"/>
      <c r="VAO255" s="247"/>
      <c r="VAP255" s="247"/>
      <c r="VAQ255" s="247"/>
      <c r="VAR255" s="247"/>
      <c r="VAS255" s="247"/>
      <c r="VAT255" s="247"/>
      <c r="VAU255" s="247"/>
      <c r="VAV255" s="247"/>
      <c r="VAW255" s="247"/>
      <c r="VAX255" s="247"/>
      <c r="VAY255" s="247"/>
      <c r="VAZ255" s="247"/>
      <c r="VBA255" s="247"/>
      <c r="VBB255" s="247"/>
      <c r="VBC255" s="247"/>
      <c r="VBD255" s="247"/>
      <c r="VBE255" s="247"/>
      <c r="VBF255" s="247"/>
      <c r="VBG255" s="247"/>
      <c r="VBH255" s="247"/>
      <c r="VBI255" s="247"/>
      <c r="VBJ255" s="247"/>
      <c r="VBK255" s="247"/>
      <c r="VBL255" s="247"/>
      <c r="VBM255" s="247"/>
      <c r="VBN255" s="247"/>
      <c r="VBO255" s="247"/>
      <c r="VBP255" s="247"/>
      <c r="VBQ255" s="247"/>
      <c r="VBR255" s="247"/>
      <c r="VBS255" s="247"/>
      <c r="VBT255" s="247"/>
      <c r="VBU255" s="247"/>
      <c r="VBV255" s="247"/>
      <c r="VBW255" s="247"/>
      <c r="VBX255" s="247"/>
      <c r="VBY255" s="247"/>
      <c r="VBZ255" s="247"/>
      <c r="VCA255" s="247"/>
      <c r="VCB255" s="247"/>
      <c r="VCC255" s="247"/>
      <c r="VCD255" s="247"/>
      <c r="VCE255" s="247"/>
      <c r="VCF255" s="247"/>
      <c r="VCG255" s="247"/>
      <c r="VCH255" s="247"/>
      <c r="VCI255" s="247"/>
      <c r="VCJ255" s="247"/>
      <c r="VCK255" s="247"/>
      <c r="VCL255" s="247"/>
      <c r="VCM255" s="247"/>
      <c r="VCN255" s="247"/>
      <c r="VCO255" s="247"/>
      <c r="VCP255" s="247"/>
      <c r="VCQ255" s="247"/>
      <c r="VCR255" s="247"/>
      <c r="VCS255" s="247"/>
      <c r="VCT255" s="247"/>
      <c r="VCU255" s="247"/>
      <c r="VCV255" s="247"/>
      <c r="VCW255" s="247"/>
      <c r="VCX255" s="247"/>
      <c r="VCY255" s="247"/>
      <c r="VCZ255" s="247"/>
      <c r="VDA255" s="247"/>
      <c r="VDB255" s="247"/>
      <c r="VDC255" s="247"/>
      <c r="VDD255" s="247"/>
      <c r="VDE255" s="247"/>
      <c r="VDF255" s="247"/>
      <c r="VDG255" s="247"/>
      <c r="VDH255" s="247"/>
      <c r="VDI255" s="247"/>
      <c r="VDJ255" s="247"/>
      <c r="VDK255" s="247"/>
      <c r="VDL255" s="247"/>
      <c r="VDM255" s="247"/>
      <c r="VDN255" s="247"/>
      <c r="VDO255" s="247"/>
      <c r="VDP255" s="247"/>
      <c r="VDQ255" s="247"/>
      <c r="VDR255" s="247"/>
      <c r="VDS255" s="247"/>
      <c r="VDT255" s="247"/>
      <c r="VDU255" s="247"/>
      <c r="VDV255" s="247"/>
      <c r="VDW255" s="247"/>
      <c r="VDX255" s="247"/>
      <c r="VDY255" s="247"/>
      <c r="VDZ255" s="247"/>
      <c r="VEA255" s="247"/>
      <c r="VEB255" s="247"/>
      <c r="VEC255" s="247"/>
      <c r="VED255" s="247"/>
      <c r="VEE255" s="247"/>
      <c r="VEF255" s="247"/>
      <c r="VEG255" s="247"/>
      <c r="VEH255" s="247"/>
      <c r="VEI255" s="247"/>
      <c r="VEJ255" s="247"/>
      <c r="VEK255" s="247"/>
      <c r="VEL255" s="247"/>
      <c r="VEM255" s="247"/>
      <c r="VEN255" s="247"/>
      <c r="VEO255" s="247"/>
      <c r="VEP255" s="247"/>
      <c r="VEQ255" s="247"/>
      <c r="VER255" s="247"/>
      <c r="VES255" s="247"/>
      <c r="VET255" s="247"/>
      <c r="VEU255" s="247"/>
      <c r="VEV255" s="247"/>
      <c r="VEW255" s="247"/>
      <c r="VEX255" s="247"/>
      <c r="VEY255" s="247"/>
      <c r="VEZ255" s="247"/>
      <c r="VFA255" s="247"/>
      <c r="VFB255" s="247"/>
      <c r="VFC255" s="247"/>
      <c r="VFD255" s="247"/>
      <c r="VFE255" s="247"/>
      <c r="VFF255" s="247"/>
      <c r="VFG255" s="247"/>
      <c r="VFH255" s="247"/>
      <c r="VFI255" s="247"/>
      <c r="VFJ255" s="247"/>
      <c r="VFK255" s="247"/>
      <c r="VFL255" s="247"/>
      <c r="VFM255" s="247"/>
      <c r="VFN255" s="247"/>
      <c r="VFO255" s="247"/>
      <c r="VFP255" s="247"/>
      <c r="VFQ255" s="247"/>
      <c r="VFR255" s="247"/>
      <c r="VFS255" s="247"/>
      <c r="VFT255" s="247"/>
      <c r="VFU255" s="247"/>
      <c r="VFV255" s="247"/>
      <c r="VFW255" s="247"/>
      <c r="VFX255" s="247"/>
      <c r="VFY255" s="247"/>
      <c r="VFZ255" s="247"/>
      <c r="VGA255" s="247"/>
      <c r="VGB255" s="247"/>
      <c r="VGC255" s="247"/>
      <c r="VGD255" s="247"/>
      <c r="VGE255" s="247"/>
      <c r="VGF255" s="247"/>
      <c r="VGG255" s="247"/>
      <c r="VGH255" s="247"/>
      <c r="VGI255" s="247"/>
      <c r="VGJ255" s="247"/>
      <c r="VGK255" s="247"/>
      <c r="VGL255" s="247"/>
      <c r="VGM255" s="247"/>
      <c r="VGN255" s="247"/>
      <c r="VGO255" s="247"/>
      <c r="VGP255" s="247"/>
      <c r="VGQ255" s="247"/>
      <c r="VGR255" s="247"/>
      <c r="VGS255" s="247"/>
      <c r="VGT255" s="247"/>
      <c r="VGU255" s="247"/>
      <c r="VGV255" s="247"/>
      <c r="VGW255" s="247"/>
      <c r="VGX255" s="247"/>
      <c r="VGY255" s="247"/>
      <c r="VGZ255" s="247"/>
      <c r="VHA255" s="247"/>
      <c r="VHB255" s="247"/>
      <c r="VHC255" s="247"/>
      <c r="VHD255" s="247"/>
      <c r="VHE255" s="247"/>
      <c r="VHF255" s="247"/>
      <c r="VHG255" s="247"/>
      <c r="VHH255" s="247"/>
      <c r="VHI255" s="247"/>
      <c r="VHJ255" s="247"/>
      <c r="VHK255" s="247"/>
      <c r="VHL255" s="247"/>
      <c r="VHM255" s="247"/>
      <c r="VHN255" s="247"/>
      <c r="VHO255" s="247"/>
      <c r="VHP255" s="247"/>
      <c r="VHQ255" s="247"/>
      <c r="VHR255" s="247"/>
      <c r="VHS255" s="247"/>
      <c r="VHT255" s="247"/>
      <c r="VHU255" s="247"/>
      <c r="VHV255" s="247"/>
      <c r="VHW255" s="247"/>
      <c r="VHX255" s="247"/>
      <c r="VHY255" s="247"/>
      <c r="VHZ255" s="247"/>
      <c r="VIA255" s="247"/>
      <c r="VIB255" s="247"/>
      <c r="VIC255" s="247"/>
      <c r="VID255" s="247"/>
      <c r="VIE255" s="247"/>
      <c r="VIF255" s="247"/>
      <c r="VIG255" s="247"/>
      <c r="VIH255" s="247"/>
      <c r="VII255" s="247"/>
      <c r="VIJ255" s="247"/>
      <c r="VIK255" s="247"/>
      <c r="VIL255" s="247"/>
      <c r="VIM255" s="247"/>
      <c r="VIN255" s="247"/>
      <c r="VIO255" s="247"/>
      <c r="VIP255" s="247"/>
      <c r="VIQ255" s="247"/>
      <c r="VIR255" s="247"/>
      <c r="VIS255" s="247"/>
      <c r="VIT255" s="247"/>
      <c r="VIU255" s="247"/>
      <c r="VIV255" s="247"/>
      <c r="VIW255" s="247"/>
      <c r="VIX255" s="247"/>
      <c r="VIY255" s="247"/>
      <c r="VIZ255" s="247"/>
      <c r="VJA255" s="247"/>
      <c r="VJB255" s="247"/>
      <c r="VJC255" s="247"/>
      <c r="VJD255" s="247"/>
      <c r="VJE255" s="247"/>
      <c r="VJF255" s="247"/>
      <c r="VJG255" s="247"/>
      <c r="VJH255" s="247"/>
      <c r="VJI255" s="247"/>
      <c r="VJJ255" s="247"/>
      <c r="VJK255" s="247"/>
      <c r="VJL255" s="247"/>
      <c r="VJM255" s="247"/>
      <c r="VJN255" s="247"/>
      <c r="VJO255" s="247"/>
      <c r="VJP255" s="247"/>
      <c r="VJQ255" s="247"/>
      <c r="VJR255" s="247"/>
      <c r="VJS255" s="247"/>
      <c r="VJT255" s="247"/>
      <c r="VJU255" s="247"/>
      <c r="VJV255" s="247"/>
      <c r="VJW255" s="247"/>
      <c r="VJX255" s="247"/>
      <c r="VJY255" s="247"/>
      <c r="VJZ255" s="247"/>
      <c r="VKA255" s="247"/>
      <c r="VKB255" s="247"/>
      <c r="VKC255" s="247"/>
      <c r="VKD255" s="247"/>
      <c r="VKE255" s="247"/>
      <c r="VKF255" s="247"/>
      <c r="VKG255" s="247"/>
      <c r="VKH255" s="247"/>
      <c r="VKI255" s="247"/>
      <c r="VKJ255" s="247"/>
      <c r="VKK255" s="247"/>
      <c r="VKL255" s="247"/>
      <c r="VKM255" s="247"/>
      <c r="VKN255" s="247"/>
      <c r="VKO255" s="247"/>
      <c r="VKP255" s="247"/>
      <c r="VKQ255" s="247"/>
      <c r="VKR255" s="247"/>
      <c r="VKS255" s="247"/>
      <c r="VKT255" s="247"/>
      <c r="VKU255" s="247"/>
      <c r="VKV255" s="247"/>
      <c r="VKW255" s="247"/>
      <c r="VKX255" s="247"/>
      <c r="VKY255" s="247"/>
      <c r="VKZ255" s="247"/>
      <c r="VLA255" s="247"/>
      <c r="VLB255" s="247"/>
      <c r="VLC255" s="247"/>
      <c r="VLD255" s="247"/>
      <c r="VLE255" s="247"/>
      <c r="VLF255" s="247"/>
      <c r="VLG255" s="247"/>
      <c r="VLH255" s="247"/>
      <c r="VLI255" s="247"/>
      <c r="VLJ255" s="247"/>
      <c r="VLK255" s="247"/>
      <c r="VLL255" s="247"/>
      <c r="VLM255" s="247"/>
      <c r="VLN255" s="247"/>
      <c r="VLO255" s="247"/>
      <c r="VLP255" s="247"/>
      <c r="VLQ255" s="247"/>
      <c r="VLR255" s="247"/>
      <c r="VLS255" s="247"/>
      <c r="VLT255" s="247"/>
      <c r="VLU255" s="247"/>
      <c r="VLV255" s="247"/>
      <c r="VLW255" s="247"/>
      <c r="VLX255" s="247"/>
      <c r="VLY255" s="247"/>
      <c r="VLZ255" s="247"/>
      <c r="VMA255" s="247"/>
      <c r="VMB255" s="247"/>
      <c r="VMC255" s="247"/>
      <c r="VMD255" s="247"/>
      <c r="VME255" s="247"/>
      <c r="VMF255" s="247"/>
      <c r="VMG255" s="247"/>
      <c r="VMH255" s="247"/>
      <c r="VMI255" s="247"/>
      <c r="VMJ255" s="247"/>
      <c r="VMK255" s="247"/>
      <c r="VML255" s="247"/>
      <c r="VMM255" s="247"/>
      <c r="VMN255" s="247"/>
      <c r="VMO255" s="247"/>
      <c r="VMP255" s="247"/>
      <c r="VMQ255" s="247"/>
      <c r="VMR255" s="247"/>
      <c r="VMS255" s="247"/>
      <c r="VMT255" s="247"/>
      <c r="VMU255" s="247"/>
      <c r="VMV255" s="247"/>
      <c r="VMW255" s="247"/>
      <c r="VMX255" s="247"/>
      <c r="VMY255" s="247"/>
      <c r="VMZ255" s="247"/>
      <c r="VNA255" s="247"/>
      <c r="VNB255" s="247"/>
      <c r="VNC255" s="247"/>
      <c r="VND255" s="247"/>
      <c r="VNE255" s="247"/>
      <c r="VNF255" s="247"/>
      <c r="VNG255" s="247"/>
      <c r="VNH255" s="247"/>
      <c r="VNI255" s="247"/>
      <c r="VNJ255" s="247"/>
      <c r="VNK255" s="247"/>
      <c r="VNL255" s="247"/>
      <c r="VNM255" s="247"/>
      <c r="VNN255" s="247"/>
      <c r="VNO255" s="247"/>
      <c r="VNP255" s="247"/>
      <c r="VNQ255" s="247"/>
      <c r="VNR255" s="247"/>
      <c r="VNS255" s="247"/>
      <c r="VNT255" s="247"/>
      <c r="VNU255" s="247"/>
      <c r="VNV255" s="247"/>
      <c r="VNW255" s="247"/>
      <c r="VNX255" s="247"/>
      <c r="VNY255" s="247"/>
      <c r="VNZ255" s="247"/>
      <c r="VOA255" s="247"/>
      <c r="VOB255" s="247"/>
      <c r="VOC255" s="247"/>
      <c r="VOD255" s="247"/>
      <c r="VOE255" s="247"/>
      <c r="VOF255" s="247"/>
      <c r="VOG255" s="247"/>
      <c r="VOH255" s="247"/>
      <c r="VOI255" s="247"/>
      <c r="VOJ255" s="247"/>
      <c r="VOK255" s="247"/>
      <c r="VOL255" s="247"/>
      <c r="VOM255" s="247"/>
      <c r="VON255" s="247"/>
      <c r="VOO255" s="247"/>
      <c r="VOP255" s="247"/>
      <c r="VOQ255" s="247"/>
      <c r="VOR255" s="247"/>
      <c r="VOS255" s="247"/>
      <c r="VOT255" s="247"/>
      <c r="VOU255" s="247"/>
      <c r="VOV255" s="247"/>
      <c r="VOW255" s="247"/>
      <c r="VOX255" s="247"/>
      <c r="VOY255" s="247"/>
      <c r="VOZ255" s="247"/>
      <c r="VPA255" s="247"/>
      <c r="VPB255" s="247"/>
      <c r="VPC255" s="247"/>
      <c r="VPD255" s="247"/>
      <c r="VPE255" s="247"/>
      <c r="VPF255" s="247"/>
      <c r="VPG255" s="247"/>
      <c r="VPH255" s="247"/>
      <c r="VPI255" s="247"/>
      <c r="VPJ255" s="247"/>
      <c r="VPK255" s="247"/>
      <c r="VPL255" s="247"/>
      <c r="VPM255" s="247"/>
      <c r="VPN255" s="247"/>
      <c r="VPO255" s="247"/>
      <c r="VPP255" s="247"/>
      <c r="VPQ255" s="247"/>
      <c r="VPR255" s="247"/>
      <c r="VPS255" s="247"/>
      <c r="VPT255" s="247"/>
      <c r="VPU255" s="247"/>
      <c r="VPV255" s="247"/>
      <c r="VPW255" s="247"/>
      <c r="VPX255" s="247"/>
      <c r="VPY255" s="247"/>
      <c r="VPZ255" s="247"/>
      <c r="VQA255" s="247"/>
      <c r="VQB255" s="247"/>
      <c r="VQC255" s="247"/>
      <c r="VQD255" s="247"/>
      <c r="VQE255" s="247"/>
      <c r="VQF255" s="247"/>
      <c r="VQG255" s="247"/>
      <c r="VQH255" s="247"/>
      <c r="VQI255" s="247"/>
      <c r="VQJ255" s="247"/>
      <c r="VQK255" s="247"/>
      <c r="VQL255" s="247"/>
      <c r="VQM255" s="247"/>
      <c r="VQN255" s="247"/>
      <c r="VQO255" s="247"/>
      <c r="VQP255" s="247"/>
      <c r="VQQ255" s="247"/>
      <c r="VQR255" s="247"/>
      <c r="VQS255" s="247"/>
      <c r="VQT255" s="247"/>
      <c r="VQU255" s="247"/>
      <c r="VQV255" s="247"/>
      <c r="VQW255" s="247"/>
      <c r="VQX255" s="247"/>
      <c r="VQY255" s="247"/>
      <c r="VQZ255" s="247"/>
      <c r="VRA255" s="247"/>
      <c r="VRB255" s="247"/>
      <c r="VRC255" s="247"/>
      <c r="VRD255" s="247"/>
      <c r="VRE255" s="247"/>
      <c r="VRF255" s="247"/>
      <c r="VRG255" s="247"/>
      <c r="VRH255" s="247"/>
      <c r="VRI255" s="247"/>
      <c r="VRJ255" s="247"/>
      <c r="VRK255" s="247"/>
      <c r="VRL255" s="247"/>
      <c r="VRM255" s="247"/>
      <c r="VRN255" s="247"/>
      <c r="VRO255" s="247"/>
      <c r="VRP255" s="247"/>
      <c r="VRQ255" s="247"/>
      <c r="VRR255" s="247"/>
      <c r="VRS255" s="247"/>
      <c r="VRT255" s="247"/>
      <c r="VRU255" s="247"/>
      <c r="VRV255" s="247"/>
      <c r="VRW255" s="247"/>
      <c r="VRX255" s="247"/>
      <c r="VRY255" s="247"/>
      <c r="VRZ255" s="247"/>
      <c r="VSA255" s="247"/>
      <c r="VSB255" s="247"/>
      <c r="VSC255" s="247"/>
      <c r="VSD255" s="247"/>
      <c r="VSE255" s="247"/>
      <c r="VSF255" s="247"/>
      <c r="VSG255" s="247"/>
      <c r="VSH255" s="247"/>
      <c r="VSI255" s="247"/>
      <c r="VSJ255" s="247"/>
      <c r="VSK255" s="247"/>
      <c r="VSL255" s="247"/>
      <c r="VSM255" s="247"/>
      <c r="VSN255" s="247"/>
      <c r="VSO255" s="247"/>
      <c r="VSP255" s="247"/>
      <c r="VSQ255" s="247"/>
      <c r="VSR255" s="247"/>
      <c r="VSS255" s="247"/>
      <c r="VST255" s="247"/>
      <c r="VSU255" s="247"/>
      <c r="VSV255" s="247"/>
      <c r="VSW255" s="247"/>
      <c r="VSX255" s="247"/>
      <c r="VSY255" s="247"/>
      <c r="VSZ255" s="247"/>
      <c r="VTA255" s="247"/>
      <c r="VTB255" s="247"/>
      <c r="VTC255" s="247"/>
      <c r="VTD255" s="247"/>
      <c r="VTE255" s="247"/>
      <c r="VTF255" s="247"/>
      <c r="VTG255" s="247"/>
      <c r="VTH255" s="247"/>
      <c r="VTI255" s="247"/>
      <c r="VTJ255" s="247"/>
      <c r="VTK255" s="247"/>
      <c r="VTL255" s="247"/>
      <c r="VTM255" s="247"/>
      <c r="VTN255" s="247"/>
      <c r="VTO255" s="247"/>
      <c r="VTP255" s="247"/>
      <c r="VTQ255" s="247"/>
      <c r="VTR255" s="247"/>
      <c r="VTS255" s="247"/>
      <c r="VTT255" s="247"/>
      <c r="VTU255" s="247"/>
      <c r="VTV255" s="247"/>
      <c r="VTW255" s="247"/>
      <c r="VTX255" s="247"/>
      <c r="VTY255" s="247"/>
      <c r="VTZ255" s="247"/>
      <c r="VUA255" s="247"/>
      <c r="VUB255" s="247"/>
      <c r="VUC255" s="247"/>
      <c r="VUD255" s="247"/>
      <c r="VUE255" s="247"/>
      <c r="VUF255" s="247"/>
      <c r="VUG255" s="247"/>
      <c r="VUH255" s="247"/>
      <c r="VUI255" s="247"/>
      <c r="VUJ255" s="247"/>
      <c r="VUK255" s="247"/>
      <c r="VUL255" s="247"/>
      <c r="VUM255" s="247"/>
      <c r="VUN255" s="247"/>
      <c r="VUO255" s="247"/>
      <c r="VUP255" s="247"/>
      <c r="VUQ255" s="247"/>
      <c r="VUR255" s="247"/>
      <c r="VUS255" s="247"/>
      <c r="VUT255" s="247"/>
      <c r="VUU255" s="247"/>
      <c r="VUV255" s="247"/>
      <c r="VUW255" s="247"/>
      <c r="VUX255" s="247"/>
      <c r="VUY255" s="247"/>
      <c r="VUZ255" s="247"/>
      <c r="VVA255" s="247"/>
      <c r="VVB255" s="247"/>
      <c r="VVC255" s="247"/>
      <c r="VVD255" s="247"/>
      <c r="VVE255" s="247"/>
      <c r="VVF255" s="247"/>
      <c r="VVG255" s="247"/>
      <c r="VVH255" s="247"/>
      <c r="VVI255" s="247"/>
      <c r="VVJ255" s="247"/>
      <c r="VVK255" s="247"/>
      <c r="VVL255" s="247"/>
      <c r="VVM255" s="247"/>
      <c r="VVN255" s="247"/>
      <c r="VVO255" s="247"/>
      <c r="VVP255" s="247"/>
      <c r="VVQ255" s="247"/>
      <c r="VVR255" s="247"/>
      <c r="VVS255" s="247"/>
      <c r="VVT255" s="247"/>
      <c r="VVU255" s="247"/>
      <c r="VVV255" s="247"/>
      <c r="VVW255" s="247"/>
      <c r="VVX255" s="247"/>
      <c r="VVY255" s="247"/>
      <c r="VVZ255" s="247"/>
      <c r="VWA255" s="247"/>
      <c r="VWB255" s="247"/>
      <c r="VWC255" s="247"/>
      <c r="VWD255" s="247"/>
      <c r="VWE255" s="247"/>
      <c r="VWF255" s="247"/>
      <c r="VWG255" s="247"/>
      <c r="VWH255" s="247"/>
      <c r="VWI255" s="247"/>
      <c r="VWJ255" s="247"/>
      <c r="VWK255" s="247"/>
      <c r="VWL255" s="247"/>
      <c r="VWM255" s="247"/>
      <c r="VWN255" s="247"/>
      <c r="VWO255" s="247"/>
      <c r="VWP255" s="247"/>
      <c r="VWQ255" s="247"/>
      <c r="VWR255" s="247"/>
      <c r="VWS255" s="247"/>
      <c r="VWT255" s="247"/>
      <c r="VWU255" s="247"/>
      <c r="VWV255" s="247"/>
      <c r="VWW255" s="247"/>
      <c r="VWX255" s="247"/>
      <c r="VWY255" s="247"/>
      <c r="VWZ255" s="247"/>
      <c r="VXA255" s="247"/>
      <c r="VXB255" s="247"/>
      <c r="VXC255" s="247"/>
      <c r="VXD255" s="247"/>
      <c r="VXE255" s="247"/>
      <c r="VXF255" s="247"/>
      <c r="VXG255" s="247"/>
      <c r="VXH255" s="247"/>
      <c r="VXI255" s="247"/>
      <c r="VXJ255" s="247"/>
      <c r="VXK255" s="247"/>
      <c r="VXL255" s="247"/>
      <c r="VXM255" s="247"/>
      <c r="VXN255" s="247"/>
      <c r="VXO255" s="247"/>
      <c r="VXP255" s="247"/>
      <c r="VXQ255" s="247"/>
      <c r="VXR255" s="247"/>
      <c r="VXS255" s="247"/>
      <c r="VXT255" s="247"/>
      <c r="VXU255" s="247"/>
      <c r="VXV255" s="247"/>
      <c r="VXW255" s="247"/>
      <c r="VXX255" s="247"/>
      <c r="VXY255" s="247"/>
      <c r="VXZ255" s="247"/>
      <c r="VYA255" s="247"/>
      <c r="VYB255" s="247"/>
      <c r="VYC255" s="247"/>
      <c r="VYD255" s="247"/>
      <c r="VYE255" s="247"/>
      <c r="VYF255" s="247"/>
      <c r="VYG255" s="247"/>
      <c r="VYH255" s="247"/>
      <c r="VYI255" s="247"/>
      <c r="VYJ255" s="247"/>
      <c r="VYK255" s="247"/>
      <c r="VYL255" s="247"/>
      <c r="VYM255" s="247"/>
      <c r="VYN255" s="247"/>
      <c r="VYO255" s="247"/>
      <c r="VYP255" s="247"/>
      <c r="VYQ255" s="247"/>
      <c r="VYR255" s="247"/>
      <c r="VYS255" s="247"/>
      <c r="VYT255" s="247"/>
      <c r="VYU255" s="247"/>
      <c r="VYV255" s="247"/>
      <c r="VYW255" s="247"/>
      <c r="VYX255" s="247"/>
      <c r="VYY255" s="247"/>
      <c r="VYZ255" s="247"/>
      <c r="VZA255" s="247"/>
      <c r="VZB255" s="247"/>
      <c r="VZC255" s="247"/>
      <c r="VZD255" s="247"/>
      <c r="VZE255" s="247"/>
      <c r="VZF255" s="247"/>
      <c r="VZG255" s="247"/>
      <c r="VZH255" s="247"/>
      <c r="VZI255" s="247"/>
      <c r="VZJ255" s="247"/>
      <c r="VZK255" s="247"/>
      <c r="VZL255" s="247"/>
      <c r="VZM255" s="247"/>
      <c r="VZN255" s="247"/>
      <c r="VZO255" s="247"/>
      <c r="VZP255" s="247"/>
      <c r="VZQ255" s="247"/>
      <c r="VZR255" s="247"/>
      <c r="VZS255" s="247"/>
      <c r="VZT255" s="247"/>
      <c r="VZU255" s="247"/>
      <c r="VZV255" s="247"/>
      <c r="VZW255" s="247"/>
      <c r="VZX255" s="247"/>
      <c r="VZY255" s="247"/>
      <c r="VZZ255" s="247"/>
      <c r="WAA255" s="247"/>
      <c r="WAB255" s="247"/>
      <c r="WAC255" s="247"/>
      <c r="WAD255" s="247"/>
      <c r="WAE255" s="247"/>
      <c r="WAF255" s="247"/>
      <c r="WAG255" s="247"/>
      <c r="WAH255" s="247"/>
      <c r="WAI255" s="247"/>
      <c r="WAJ255" s="247"/>
      <c r="WAK255" s="247"/>
      <c r="WAL255" s="247"/>
      <c r="WAM255" s="247"/>
      <c r="WAN255" s="247"/>
      <c r="WAO255" s="247"/>
      <c r="WAP255" s="247"/>
      <c r="WAQ255" s="247"/>
      <c r="WAR255" s="247"/>
      <c r="WAS255" s="247"/>
      <c r="WAT255" s="247"/>
      <c r="WAU255" s="247"/>
      <c r="WAV255" s="247"/>
      <c r="WAW255" s="247"/>
      <c r="WAX255" s="247"/>
      <c r="WAY255" s="247"/>
      <c r="WAZ255" s="247"/>
      <c r="WBA255" s="247"/>
      <c r="WBB255" s="247"/>
      <c r="WBC255" s="247"/>
      <c r="WBD255" s="247"/>
      <c r="WBE255" s="247"/>
      <c r="WBF255" s="247"/>
      <c r="WBG255" s="247"/>
      <c r="WBH255" s="247"/>
      <c r="WBI255" s="247"/>
      <c r="WBJ255" s="247"/>
      <c r="WBK255" s="247"/>
      <c r="WBL255" s="247"/>
      <c r="WBM255" s="247"/>
      <c r="WBN255" s="247"/>
      <c r="WBO255" s="247"/>
      <c r="WBP255" s="247"/>
      <c r="WBQ255" s="247"/>
      <c r="WBR255" s="247"/>
      <c r="WBS255" s="247"/>
      <c r="WBT255" s="247"/>
      <c r="WBU255" s="247"/>
      <c r="WBV255" s="247"/>
      <c r="WBW255" s="247"/>
      <c r="WBX255" s="247"/>
      <c r="WBY255" s="247"/>
      <c r="WBZ255" s="247"/>
      <c r="WCA255" s="247"/>
      <c r="WCB255" s="247"/>
      <c r="WCC255" s="247"/>
      <c r="WCD255" s="247"/>
      <c r="WCE255" s="247"/>
      <c r="WCF255" s="247"/>
      <c r="WCG255" s="247"/>
      <c r="WCH255" s="247"/>
      <c r="WCI255" s="247"/>
      <c r="WCJ255" s="247"/>
      <c r="WCK255" s="247"/>
      <c r="WCL255" s="247"/>
      <c r="WCM255" s="247"/>
      <c r="WCN255" s="247"/>
      <c r="WCO255" s="247"/>
      <c r="WCP255" s="247"/>
      <c r="WCQ255" s="247"/>
      <c r="WCR255" s="247"/>
      <c r="WCS255" s="247"/>
      <c r="WCT255" s="247"/>
      <c r="WCU255" s="247"/>
      <c r="WCV255" s="247"/>
      <c r="WCW255" s="247"/>
      <c r="WCX255" s="247"/>
      <c r="WCY255" s="247"/>
      <c r="WCZ255" s="247"/>
      <c r="WDA255" s="247"/>
      <c r="WDB255" s="247"/>
      <c r="WDC255" s="247"/>
      <c r="WDD255" s="247"/>
      <c r="WDE255" s="247"/>
      <c r="WDF255" s="247"/>
      <c r="WDG255" s="247"/>
      <c r="WDH255" s="247"/>
      <c r="WDI255" s="247"/>
      <c r="WDJ255" s="247"/>
      <c r="WDK255" s="247"/>
      <c r="WDL255" s="247"/>
      <c r="WDM255" s="247"/>
      <c r="WDN255" s="247"/>
      <c r="WDO255" s="247"/>
      <c r="WDP255" s="247"/>
      <c r="WDQ255" s="247"/>
      <c r="WDR255" s="247"/>
      <c r="WDS255" s="247"/>
      <c r="WDT255" s="247"/>
      <c r="WDU255" s="247"/>
      <c r="WDV255" s="247"/>
      <c r="WDW255" s="247"/>
      <c r="WDX255" s="247"/>
      <c r="WDY255" s="247"/>
      <c r="WDZ255" s="247"/>
      <c r="WEA255" s="247"/>
      <c r="WEB255" s="247"/>
      <c r="WEC255" s="247"/>
      <c r="WED255" s="247"/>
      <c r="WEE255" s="247"/>
      <c r="WEF255" s="247"/>
      <c r="WEG255" s="247"/>
      <c r="WEH255" s="247"/>
      <c r="WEI255" s="247"/>
      <c r="WEJ255" s="247"/>
      <c r="WEK255" s="247"/>
      <c r="WEL255" s="247"/>
      <c r="WEM255" s="247"/>
      <c r="WEN255" s="247"/>
      <c r="WEO255" s="247"/>
      <c r="WEP255" s="247"/>
      <c r="WEQ255" s="247"/>
      <c r="WER255" s="247"/>
      <c r="WES255" s="247"/>
      <c r="WET255" s="247"/>
      <c r="WEU255" s="247"/>
      <c r="WEV255" s="247"/>
      <c r="WEW255" s="247"/>
      <c r="WEX255" s="247"/>
      <c r="WEY255" s="247"/>
      <c r="WEZ255" s="247"/>
      <c r="WFA255" s="247"/>
      <c r="WFB255" s="247"/>
      <c r="WFC255" s="247"/>
      <c r="WFD255" s="247"/>
      <c r="WFE255" s="247"/>
      <c r="WFF255" s="247"/>
      <c r="WFG255" s="247"/>
      <c r="WFH255" s="247"/>
      <c r="WFI255" s="247"/>
      <c r="WFJ255" s="247"/>
      <c r="WFK255" s="247"/>
      <c r="WFL255" s="247"/>
      <c r="WFM255" s="247"/>
      <c r="WFN255" s="247"/>
      <c r="WFO255" s="247"/>
      <c r="WFP255" s="247"/>
      <c r="WFQ255" s="247"/>
      <c r="WFR255" s="247"/>
      <c r="WFS255" s="247"/>
      <c r="WFT255" s="247"/>
      <c r="WFU255" s="247"/>
      <c r="WFV255" s="247"/>
      <c r="WFW255" s="247"/>
      <c r="WFX255" s="247"/>
      <c r="WFY255" s="247"/>
      <c r="WFZ255" s="247"/>
      <c r="WGA255" s="247"/>
      <c r="WGB255" s="247"/>
      <c r="WGC255" s="247"/>
      <c r="WGD255" s="247"/>
      <c r="WGE255" s="247"/>
      <c r="WGF255" s="247"/>
      <c r="WGG255" s="247"/>
      <c r="WGH255" s="247"/>
      <c r="WGI255" s="247"/>
      <c r="WGJ255" s="247"/>
      <c r="WGK255" s="247"/>
      <c r="WGL255" s="247"/>
      <c r="WGM255" s="247"/>
      <c r="WGN255" s="247"/>
      <c r="WGO255" s="247"/>
      <c r="WGP255" s="247"/>
      <c r="WGQ255" s="247"/>
      <c r="WGR255" s="247"/>
      <c r="WGS255" s="247"/>
      <c r="WGT255" s="247"/>
      <c r="WGU255" s="247"/>
      <c r="WGV255" s="247"/>
      <c r="WGW255" s="247"/>
      <c r="WGX255" s="247"/>
      <c r="WGY255" s="247"/>
      <c r="WGZ255" s="247"/>
      <c r="WHA255" s="247"/>
      <c r="WHB255" s="247"/>
      <c r="WHC255" s="247"/>
      <c r="WHD255" s="247"/>
      <c r="WHE255" s="247"/>
      <c r="WHF255" s="247"/>
      <c r="WHG255" s="247"/>
      <c r="WHH255" s="247"/>
      <c r="WHI255" s="247"/>
      <c r="WHJ255" s="247"/>
      <c r="WHK255" s="247"/>
      <c r="WHL255" s="247"/>
      <c r="WHM255" s="247"/>
      <c r="WHN255" s="247"/>
      <c r="WHO255" s="247"/>
      <c r="WHP255" s="247"/>
      <c r="WHQ255" s="247"/>
      <c r="WHR255" s="247"/>
      <c r="WHS255" s="247"/>
      <c r="WHT255" s="247"/>
      <c r="WHU255" s="247"/>
      <c r="WHV255" s="247"/>
      <c r="WHW255" s="247"/>
      <c r="WHX255" s="247"/>
      <c r="WHY255" s="247"/>
      <c r="WHZ255" s="247"/>
      <c r="WIA255" s="247"/>
      <c r="WIB255" s="247"/>
      <c r="WIC255" s="247"/>
      <c r="WID255" s="247"/>
      <c r="WIE255" s="247"/>
      <c r="WIF255" s="247"/>
      <c r="WIG255" s="247"/>
      <c r="WIH255" s="247"/>
      <c r="WII255" s="247"/>
      <c r="WIJ255" s="247"/>
      <c r="WIK255" s="247"/>
      <c r="WIL255" s="247"/>
      <c r="WIM255" s="247"/>
      <c r="WIN255" s="247"/>
      <c r="WIO255" s="247"/>
      <c r="WIP255" s="247"/>
      <c r="WIQ255" s="247"/>
      <c r="WIR255" s="247"/>
      <c r="WIS255" s="247"/>
      <c r="WIT255" s="247"/>
      <c r="WIU255" s="247"/>
      <c r="WIV255" s="247"/>
      <c r="WIW255" s="247"/>
      <c r="WIX255" s="247"/>
      <c r="WIY255" s="247"/>
      <c r="WIZ255" s="247"/>
      <c r="WJA255" s="247"/>
      <c r="WJB255" s="247"/>
      <c r="WJC255" s="247"/>
      <c r="WJD255" s="247"/>
      <c r="WJE255" s="247"/>
      <c r="WJF255" s="247"/>
      <c r="WJG255" s="247"/>
      <c r="WJH255" s="247"/>
      <c r="WJI255" s="247"/>
      <c r="WJJ255" s="247"/>
      <c r="WJK255" s="247"/>
      <c r="WJL255" s="247"/>
      <c r="WJM255" s="247"/>
      <c r="WJN255" s="247"/>
      <c r="WJO255" s="247"/>
      <c r="WJP255" s="247"/>
      <c r="WJQ255" s="247"/>
      <c r="WJR255" s="247"/>
      <c r="WJS255" s="247"/>
      <c r="WJT255" s="247"/>
      <c r="WJU255" s="247"/>
      <c r="WJV255" s="247"/>
      <c r="WJW255" s="247"/>
      <c r="WJX255" s="247"/>
      <c r="WJY255" s="247"/>
      <c r="WJZ255" s="247"/>
      <c r="WKA255" s="247"/>
      <c r="WKB255" s="247"/>
      <c r="WKC255" s="247"/>
      <c r="WKD255" s="247"/>
      <c r="WKE255" s="247"/>
      <c r="WKF255" s="247"/>
      <c r="WKG255" s="247"/>
      <c r="WKH255" s="247"/>
      <c r="WKI255" s="247"/>
      <c r="WKJ255" s="247"/>
      <c r="WKK255" s="247"/>
      <c r="WKL255" s="247"/>
      <c r="WKM255" s="247"/>
      <c r="WKN255" s="247"/>
      <c r="WKO255" s="247"/>
      <c r="WKP255" s="247"/>
      <c r="WKQ255" s="247"/>
      <c r="WKR255" s="247"/>
      <c r="WKS255" s="247"/>
      <c r="WKT255" s="247"/>
      <c r="WKU255" s="247"/>
      <c r="WKV255" s="247"/>
      <c r="WKW255" s="247"/>
      <c r="WKX255" s="247"/>
      <c r="WKY255" s="247"/>
      <c r="WKZ255" s="247"/>
      <c r="WLA255" s="247"/>
      <c r="WLB255" s="247"/>
      <c r="WLC255" s="247"/>
      <c r="WLD255" s="247"/>
      <c r="WLE255" s="247"/>
      <c r="WLF255" s="247"/>
      <c r="WLG255" s="247"/>
      <c r="WLH255" s="247"/>
      <c r="WLI255" s="247"/>
      <c r="WLJ255" s="247"/>
      <c r="WLK255" s="247"/>
      <c r="WLL255" s="247"/>
      <c r="WLM255" s="247"/>
      <c r="WLN255" s="247"/>
      <c r="WLO255" s="247"/>
      <c r="WLP255" s="247"/>
      <c r="WLQ255" s="247"/>
      <c r="WLR255" s="247"/>
      <c r="WLS255" s="247"/>
      <c r="WLT255" s="247"/>
      <c r="WLU255" s="247"/>
      <c r="WLV255" s="247"/>
      <c r="WLW255" s="247"/>
      <c r="WLX255" s="247"/>
      <c r="WLY255" s="247"/>
      <c r="WLZ255" s="247"/>
      <c r="WMA255" s="247"/>
      <c r="WMB255" s="247"/>
      <c r="WMC255" s="247"/>
      <c r="WMD255" s="247"/>
      <c r="WME255" s="247"/>
      <c r="WMF255" s="247"/>
      <c r="WMG255" s="247"/>
      <c r="WMH255" s="247"/>
      <c r="WMI255" s="247"/>
      <c r="WMJ255" s="247"/>
      <c r="WMK255" s="247"/>
      <c r="WML255" s="247"/>
      <c r="WMM255" s="247"/>
      <c r="WMN255" s="247"/>
      <c r="WMO255" s="247"/>
      <c r="WMP255" s="247"/>
      <c r="WMQ255" s="247"/>
      <c r="WMR255" s="247"/>
      <c r="WMS255" s="247"/>
      <c r="WMT255" s="247"/>
      <c r="WMU255" s="247"/>
      <c r="WMV255" s="247"/>
      <c r="WMW255" s="247"/>
      <c r="WMX255" s="247"/>
      <c r="WMY255" s="247"/>
      <c r="WMZ255" s="247"/>
      <c r="WNA255" s="247"/>
      <c r="WNB255" s="247"/>
      <c r="WNC255" s="247"/>
      <c r="WND255" s="247"/>
      <c r="WNE255" s="247"/>
      <c r="WNF255" s="247"/>
      <c r="WNG255" s="247"/>
      <c r="WNH255" s="247"/>
      <c r="WNI255" s="247"/>
      <c r="WNJ255" s="247"/>
      <c r="WNK255" s="247"/>
      <c r="WNL255" s="247"/>
      <c r="WNM255" s="247"/>
      <c r="WNN255" s="247"/>
      <c r="WNO255" s="247"/>
      <c r="WNP255" s="247"/>
      <c r="WNQ255" s="247"/>
      <c r="WNR255" s="247"/>
      <c r="WNS255" s="247"/>
      <c r="WNT255" s="247"/>
      <c r="WNU255" s="247"/>
      <c r="WNV255" s="247"/>
      <c r="WNW255" s="247"/>
      <c r="WNX255" s="247"/>
      <c r="WNY255" s="247"/>
      <c r="WNZ255" s="247"/>
      <c r="WOA255" s="247"/>
      <c r="WOB255" s="247"/>
      <c r="WOC255" s="247"/>
      <c r="WOD255" s="247"/>
      <c r="WOE255" s="247"/>
      <c r="WOF255" s="247"/>
      <c r="WOG255" s="247"/>
      <c r="WOH255" s="247"/>
      <c r="WOI255" s="247"/>
      <c r="WOJ255" s="247"/>
      <c r="WOK255" s="247"/>
      <c r="WOL255" s="247"/>
      <c r="WOM255" s="247"/>
      <c r="WON255" s="247"/>
      <c r="WOO255" s="247"/>
      <c r="WOP255" s="247"/>
      <c r="WOQ255" s="247"/>
      <c r="WOR255" s="247"/>
      <c r="WOS255" s="247"/>
      <c r="WOT255" s="247"/>
      <c r="WOU255" s="247"/>
      <c r="WOV255" s="247"/>
      <c r="WOW255" s="247"/>
      <c r="WOX255" s="247"/>
      <c r="WOY255" s="247"/>
      <c r="WOZ255" s="247"/>
      <c r="WPA255" s="247"/>
      <c r="WPB255" s="247"/>
      <c r="WPC255" s="247"/>
      <c r="WPD255" s="247"/>
      <c r="WPE255" s="247"/>
      <c r="WPF255" s="247"/>
      <c r="WPG255" s="247"/>
      <c r="WPH255" s="247"/>
      <c r="WPI255" s="247"/>
      <c r="WPJ255" s="247"/>
      <c r="WPK255" s="247"/>
      <c r="WPL255" s="247"/>
      <c r="WPM255" s="247"/>
      <c r="WPN255" s="247"/>
      <c r="WPO255" s="247"/>
      <c r="WPP255" s="247"/>
      <c r="WPQ255" s="247"/>
      <c r="WPR255" s="247"/>
      <c r="WPS255" s="247"/>
      <c r="WPT255" s="247"/>
      <c r="WPU255" s="247"/>
      <c r="WPV255" s="247"/>
      <c r="WPW255" s="247"/>
      <c r="WPX255" s="247"/>
      <c r="WPY255" s="247"/>
      <c r="WPZ255" s="247"/>
      <c r="WQA255" s="247"/>
      <c r="WQB255" s="247"/>
      <c r="WQC255" s="247"/>
      <c r="WQD255" s="247"/>
      <c r="WQE255" s="247"/>
      <c r="WQF255" s="247"/>
      <c r="WQG255" s="247"/>
      <c r="WQH255" s="247"/>
      <c r="WQI255" s="247"/>
      <c r="WQJ255" s="247"/>
      <c r="WQK255" s="247"/>
      <c r="WQL255" s="247"/>
      <c r="WQM255" s="247"/>
      <c r="WQN255" s="247"/>
      <c r="WQO255" s="247"/>
      <c r="WQP255" s="247"/>
      <c r="WQQ255" s="247"/>
      <c r="WQR255" s="247"/>
      <c r="WQS255" s="247"/>
      <c r="WQT255" s="247"/>
      <c r="WQU255" s="247"/>
      <c r="WQV255" s="247"/>
      <c r="WQW255" s="247"/>
      <c r="WQX255" s="247"/>
      <c r="WQY255" s="247"/>
      <c r="WQZ255" s="247"/>
      <c r="WRA255" s="247"/>
      <c r="WRB255" s="247"/>
      <c r="WRC255" s="247"/>
      <c r="WRD255" s="247"/>
      <c r="WRE255" s="247"/>
      <c r="WRF255" s="247"/>
      <c r="WRG255" s="247"/>
      <c r="WRH255" s="247"/>
      <c r="WRI255" s="247"/>
      <c r="WRJ255" s="247"/>
      <c r="WRK255" s="247"/>
      <c r="WRL255" s="247"/>
      <c r="WRM255" s="247"/>
      <c r="WRN255" s="247"/>
      <c r="WRO255" s="247"/>
      <c r="WRP255" s="247"/>
      <c r="WRQ255" s="247"/>
      <c r="WRR255" s="247"/>
      <c r="WRS255" s="247"/>
      <c r="WRT255" s="247"/>
      <c r="WRU255" s="247"/>
      <c r="WRV255" s="247"/>
      <c r="WRW255" s="247"/>
      <c r="WRX255" s="247"/>
      <c r="WRY255" s="247"/>
      <c r="WRZ255" s="247"/>
      <c r="WSA255" s="247"/>
      <c r="WSB255" s="247"/>
      <c r="WSC255" s="247"/>
      <c r="WSD255" s="247"/>
      <c r="WSE255" s="247"/>
      <c r="WSF255" s="247"/>
      <c r="WSG255" s="247"/>
      <c r="WSH255" s="247"/>
      <c r="WSI255" s="247"/>
      <c r="WSJ255" s="247"/>
      <c r="WSK255" s="247"/>
      <c r="WSL255" s="247"/>
      <c r="WSM255" s="247"/>
      <c r="WSN255" s="247"/>
      <c r="WSO255" s="247"/>
      <c r="WSP255" s="247"/>
      <c r="WSQ255" s="247"/>
      <c r="WSR255" s="247"/>
      <c r="WSS255" s="247"/>
      <c r="WST255" s="247"/>
      <c r="WSU255" s="247"/>
      <c r="WSV255" s="247"/>
      <c r="WSW255" s="247"/>
      <c r="WSX255" s="247"/>
      <c r="WSY255" s="247"/>
      <c r="WSZ255" s="247"/>
      <c r="WTA255" s="247"/>
      <c r="WTB255" s="247"/>
      <c r="WTC255" s="247"/>
      <c r="WTD255" s="247"/>
      <c r="WTE255" s="247"/>
      <c r="WTF255" s="247"/>
      <c r="WTG255" s="247"/>
      <c r="WTH255" s="247"/>
      <c r="WTI255" s="247"/>
      <c r="WTJ255" s="247"/>
      <c r="WTK255" s="247"/>
      <c r="WTL255" s="247"/>
      <c r="WTM255" s="247"/>
      <c r="WTN255" s="247"/>
      <c r="WTO255" s="247"/>
      <c r="WTP255" s="247"/>
      <c r="WTQ255" s="247"/>
      <c r="WTR255" s="247"/>
      <c r="WTS255" s="247"/>
      <c r="WTT255" s="247"/>
      <c r="WTU255" s="247"/>
      <c r="WTV255" s="247"/>
      <c r="WTW255" s="247"/>
      <c r="WTX255" s="247"/>
      <c r="WTY255" s="247"/>
      <c r="WTZ255" s="247"/>
      <c r="WUA255" s="247"/>
      <c r="WUB255" s="247"/>
      <c r="WUC255" s="247"/>
      <c r="WUD255" s="247"/>
      <c r="WUE255" s="247"/>
      <c r="WUF255" s="247"/>
      <c r="WUG255" s="247"/>
      <c r="WUH255" s="247"/>
      <c r="WUI255" s="247"/>
      <c r="WUJ255" s="247"/>
      <c r="WUK255" s="247"/>
      <c r="WUL255" s="247"/>
      <c r="WUM255" s="247"/>
      <c r="WUN255" s="247"/>
      <c r="WUO255" s="247"/>
      <c r="WUP255" s="247"/>
      <c r="WUQ255" s="247"/>
      <c r="WUR255" s="247"/>
      <c r="WUS255" s="247"/>
      <c r="WUT255" s="247"/>
      <c r="WUU255" s="247"/>
      <c r="WUV255" s="247"/>
      <c r="WUW255" s="247"/>
      <c r="WUX255" s="247"/>
      <c r="WUY255" s="247"/>
      <c r="WUZ255" s="247"/>
      <c r="WVA255" s="247"/>
      <c r="WVB255" s="247"/>
      <c r="WVC255" s="247"/>
      <c r="WVD255" s="247"/>
      <c r="WVE255" s="247"/>
      <c r="WVF255" s="247"/>
      <c r="WVG255" s="247"/>
      <c r="WVH255" s="247"/>
      <c r="WVI255" s="247"/>
      <c r="WVJ255" s="247"/>
      <c r="WVK255" s="247"/>
      <c r="WVL255" s="247"/>
      <c r="WVM255" s="247"/>
      <c r="WVN255" s="247"/>
      <c r="WVO255" s="247"/>
      <c r="WVP255" s="247"/>
      <c r="WVQ255" s="247"/>
      <c r="WVR255" s="247"/>
      <c r="WVS255" s="247"/>
      <c r="WVT255" s="247"/>
      <c r="WVU255" s="247"/>
      <c r="WVV255" s="247"/>
      <c r="WVW255" s="247"/>
      <c r="WVX255" s="247"/>
      <c r="WVY255" s="247"/>
      <c r="WVZ255" s="247"/>
      <c r="WWA255" s="247"/>
      <c r="WWB255" s="247"/>
      <c r="WWC255" s="247"/>
      <c r="WWD255" s="247"/>
      <c r="WWE255" s="247"/>
      <c r="WWF255" s="247"/>
      <c r="WWG255" s="247"/>
      <c r="WWH255" s="247"/>
      <c r="WWI255" s="247"/>
    </row>
    <row r="256" spans="1:16155" s="247" customFormat="1" ht="33" hidden="1" x14ac:dyDescent="0.3">
      <c r="A256" s="234" t="s">
        <v>1106</v>
      </c>
      <c r="B256" s="234" t="s">
        <v>380</v>
      </c>
      <c r="C256" s="235"/>
      <c r="D256" s="8" t="s">
        <v>402</v>
      </c>
      <c r="E256" s="9" t="s">
        <v>57</v>
      </c>
      <c r="F256" s="9" t="s">
        <v>57</v>
      </c>
      <c r="G256" s="9" t="s">
        <v>57</v>
      </c>
      <c r="H256" s="9" t="s">
        <v>50</v>
      </c>
      <c r="I256" s="9" t="s">
        <v>416</v>
      </c>
      <c r="J256" s="9" t="s">
        <v>417</v>
      </c>
      <c r="K256" s="17" t="s">
        <v>418</v>
      </c>
      <c r="L256" s="171"/>
      <c r="M256" s="9"/>
      <c r="N256" s="9"/>
      <c r="O256" s="9"/>
      <c r="P256" s="9"/>
      <c r="Q256" s="9"/>
      <c r="R256" s="9"/>
      <c r="S256" s="9"/>
      <c r="T256" s="9"/>
      <c r="U256" s="9"/>
      <c r="V256" s="9"/>
      <c r="W256" s="9"/>
      <c r="X256" s="9"/>
      <c r="Y256" s="9"/>
      <c r="Z256" s="9"/>
      <c r="AA256" s="9" t="s">
        <v>29</v>
      </c>
      <c r="AB256" s="245"/>
      <c r="AC256" s="171"/>
      <c r="AL256" s="171"/>
      <c r="AM256" s="171"/>
      <c r="AN256" s="171"/>
      <c r="AO256" s="171"/>
      <c r="AP256" s="171"/>
      <c r="AQ256" s="171"/>
      <c r="AR256" s="171"/>
      <c r="AS256" s="171"/>
      <c r="AT256" s="171"/>
      <c r="AU256" s="171"/>
      <c r="AV256" s="171"/>
      <c r="AW256" s="171"/>
      <c r="AX256" s="171"/>
      <c r="AY256" s="171"/>
      <c r="AZ256" s="171"/>
      <c r="BA256" s="171"/>
      <c r="BB256" s="171"/>
      <c r="BC256" s="171"/>
      <c r="BD256" s="171"/>
      <c r="BE256" s="171"/>
      <c r="BF256" s="171"/>
      <c r="BG256" s="171"/>
      <c r="BH256" s="171"/>
      <c r="BI256" s="171"/>
      <c r="BJ256" s="171"/>
      <c r="BK256" s="171"/>
      <c r="BL256" s="171"/>
      <c r="BM256" s="171"/>
      <c r="BN256" s="171"/>
      <c r="BO256" s="171"/>
      <c r="BP256" s="171"/>
      <c r="BQ256" s="171"/>
      <c r="BR256" s="171"/>
      <c r="BS256" s="171"/>
      <c r="BT256" s="171"/>
      <c r="BU256" s="171"/>
      <c r="BV256" s="171"/>
      <c r="BW256" s="171"/>
      <c r="BX256" s="171"/>
      <c r="BY256" s="171"/>
      <c r="BZ256" s="171"/>
      <c r="CA256" s="171"/>
      <c r="CB256" s="171"/>
      <c r="CC256" s="171"/>
      <c r="CD256" s="171"/>
      <c r="CE256" s="171"/>
      <c r="CF256" s="171"/>
      <c r="CG256" s="171"/>
      <c r="CH256" s="171"/>
      <c r="CI256" s="171"/>
      <c r="CJ256" s="171"/>
      <c r="CK256" s="171"/>
      <c r="CL256" s="171"/>
      <c r="CM256" s="171"/>
      <c r="CN256" s="171"/>
      <c r="CO256" s="171"/>
      <c r="CP256" s="171"/>
      <c r="CQ256" s="171"/>
      <c r="CR256" s="171"/>
      <c r="CS256" s="171"/>
      <c r="CT256" s="171"/>
      <c r="CU256" s="171"/>
      <c r="CV256" s="171"/>
      <c r="CW256" s="171"/>
      <c r="CX256" s="171"/>
      <c r="CY256" s="171"/>
      <c r="CZ256" s="171"/>
      <c r="DA256" s="171"/>
      <c r="DB256" s="171"/>
      <c r="DC256" s="171"/>
      <c r="DD256" s="171"/>
      <c r="DE256" s="171"/>
      <c r="DF256" s="171"/>
      <c r="DG256" s="171"/>
      <c r="DH256" s="171"/>
      <c r="DI256" s="171"/>
      <c r="DJ256" s="171"/>
      <c r="DK256" s="171"/>
      <c r="DL256" s="171"/>
      <c r="DM256" s="171"/>
      <c r="DN256" s="171"/>
      <c r="DO256" s="171"/>
      <c r="DP256" s="171"/>
      <c r="DQ256" s="171"/>
      <c r="DR256" s="171"/>
      <c r="DS256" s="171"/>
      <c r="DT256" s="171"/>
      <c r="DU256" s="171"/>
      <c r="DV256" s="171"/>
      <c r="DW256" s="171"/>
      <c r="DX256" s="171"/>
      <c r="DY256" s="171"/>
      <c r="DZ256" s="171"/>
      <c r="EA256" s="171"/>
      <c r="EB256" s="171"/>
      <c r="EC256" s="171"/>
      <c r="ED256" s="171"/>
      <c r="EE256" s="171"/>
      <c r="EF256" s="171"/>
      <c r="EG256" s="171"/>
      <c r="EH256" s="171"/>
      <c r="EI256" s="171"/>
      <c r="EJ256" s="171"/>
      <c r="EK256" s="171"/>
      <c r="EL256" s="171"/>
      <c r="EM256" s="171"/>
      <c r="EN256" s="171"/>
      <c r="EO256" s="171"/>
      <c r="EP256" s="171"/>
      <c r="EQ256" s="171"/>
      <c r="ER256" s="171"/>
      <c r="ES256" s="171"/>
      <c r="ET256" s="171"/>
      <c r="EU256" s="171"/>
      <c r="EV256" s="171"/>
      <c r="EW256" s="171"/>
      <c r="EX256" s="171"/>
      <c r="EY256" s="171"/>
      <c r="EZ256" s="171"/>
      <c r="FA256" s="171"/>
      <c r="FB256" s="171"/>
      <c r="FC256" s="171"/>
      <c r="FD256" s="171"/>
      <c r="FE256" s="171"/>
      <c r="FF256" s="171"/>
      <c r="FG256" s="171"/>
      <c r="FH256" s="171"/>
      <c r="FI256" s="171"/>
      <c r="FJ256" s="171"/>
      <c r="FK256" s="171"/>
      <c r="FL256" s="171"/>
      <c r="FM256" s="171"/>
      <c r="FN256" s="171"/>
      <c r="FO256" s="171"/>
      <c r="FP256" s="171"/>
      <c r="FQ256" s="171"/>
      <c r="FR256" s="171"/>
      <c r="FS256" s="171"/>
      <c r="FT256" s="171"/>
      <c r="FU256" s="171"/>
      <c r="FV256" s="171"/>
      <c r="FW256" s="171"/>
      <c r="FX256" s="171"/>
      <c r="FY256" s="171"/>
      <c r="FZ256" s="171"/>
      <c r="GA256" s="171"/>
      <c r="GB256" s="171"/>
      <c r="GC256" s="171"/>
      <c r="GD256" s="171"/>
      <c r="GE256" s="171"/>
      <c r="GF256" s="171"/>
      <c r="GG256" s="171"/>
      <c r="GH256" s="171"/>
      <c r="GI256" s="171"/>
      <c r="GJ256" s="171"/>
      <c r="GK256" s="171"/>
      <c r="GL256" s="171"/>
      <c r="GM256" s="171"/>
      <c r="GN256" s="171"/>
      <c r="GO256" s="171"/>
      <c r="GP256" s="171"/>
      <c r="GQ256" s="171"/>
      <c r="GR256" s="171"/>
      <c r="GS256" s="171"/>
      <c r="GT256" s="171"/>
      <c r="GU256" s="171"/>
      <c r="GV256" s="171"/>
      <c r="GW256" s="171"/>
      <c r="GX256" s="171"/>
      <c r="GY256" s="171"/>
      <c r="GZ256" s="171"/>
      <c r="HA256" s="171"/>
      <c r="HB256" s="171"/>
      <c r="HC256" s="171"/>
      <c r="HD256" s="171"/>
      <c r="HE256" s="171"/>
      <c r="HF256" s="171"/>
      <c r="HG256" s="171"/>
      <c r="HH256" s="171"/>
      <c r="HI256" s="171"/>
      <c r="HJ256" s="171"/>
      <c r="HK256" s="171"/>
      <c r="HL256" s="171"/>
      <c r="HM256" s="171"/>
      <c r="HN256" s="171"/>
      <c r="HO256" s="171"/>
      <c r="HP256" s="171"/>
      <c r="HQ256" s="171"/>
      <c r="HR256" s="171"/>
      <c r="HS256" s="171"/>
      <c r="HT256" s="171"/>
      <c r="HU256" s="171"/>
      <c r="HV256" s="171"/>
      <c r="HW256" s="171"/>
      <c r="HX256" s="171"/>
      <c r="HY256" s="171"/>
      <c r="HZ256" s="171"/>
      <c r="IA256" s="171"/>
      <c r="IB256" s="171"/>
      <c r="IC256" s="171"/>
      <c r="ID256" s="171"/>
      <c r="IE256" s="171"/>
      <c r="IF256" s="171"/>
      <c r="IG256" s="171"/>
      <c r="IH256" s="171"/>
      <c r="II256" s="171"/>
      <c r="IJ256" s="171"/>
      <c r="IK256" s="171"/>
      <c r="IL256" s="171"/>
      <c r="IM256" s="171"/>
      <c r="IN256" s="171"/>
      <c r="IO256" s="171"/>
      <c r="IP256" s="171"/>
      <c r="IQ256" s="171"/>
      <c r="IR256" s="171"/>
      <c r="IS256" s="171"/>
      <c r="IT256" s="171"/>
      <c r="IU256" s="171"/>
      <c r="IV256" s="171"/>
      <c r="IW256" s="171"/>
      <c r="IX256" s="171"/>
      <c r="IY256" s="171"/>
      <c r="IZ256" s="171"/>
      <c r="JA256" s="171"/>
      <c r="JB256" s="171"/>
      <c r="JC256" s="171"/>
      <c r="JD256" s="171"/>
      <c r="JE256" s="171"/>
      <c r="JF256" s="171"/>
      <c r="JG256" s="171"/>
      <c r="JH256" s="171"/>
      <c r="JI256" s="171"/>
      <c r="JJ256" s="171"/>
      <c r="JK256" s="171"/>
      <c r="JL256" s="171"/>
      <c r="JM256" s="171"/>
      <c r="JN256" s="171"/>
      <c r="JO256" s="171"/>
      <c r="JP256" s="171"/>
      <c r="JQ256" s="171"/>
      <c r="JR256" s="171"/>
      <c r="JS256" s="171"/>
      <c r="JT256" s="171"/>
      <c r="JU256" s="171"/>
      <c r="JV256" s="171"/>
      <c r="JW256" s="171"/>
      <c r="JX256" s="171"/>
      <c r="JY256" s="171"/>
      <c r="JZ256" s="171"/>
      <c r="KA256" s="171"/>
      <c r="KB256" s="171"/>
      <c r="KC256" s="171"/>
      <c r="KD256" s="171"/>
      <c r="KE256" s="171"/>
      <c r="KF256" s="171"/>
      <c r="KG256" s="171"/>
      <c r="KH256" s="171"/>
      <c r="KI256" s="171"/>
      <c r="KJ256" s="171"/>
      <c r="KK256" s="171"/>
      <c r="KL256" s="171"/>
      <c r="KM256" s="171"/>
      <c r="KN256" s="171"/>
      <c r="KO256" s="171"/>
      <c r="KP256" s="171"/>
      <c r="KQ256" s="171"/>
      <c r="KR256" s="171"/>
      <c r="KS256" s="171"/>
      <c r="KT256" s="171"/>
      <c r="KU256" s="171"/>
      <c r="KV256" s="171"/>
      <c r="KW256" s="171"/>
      <c r="KX256" s="171"/>
      <c r="KY256" s="171"/>
      <c r="KZ256" s="171"/>
      <c r="LA256" s="171"/>
      <c r="LB256" s="171"/>
      <c r="LC256" s="171"/>
      <c r="LD256" s="171"/>
      <c r="LE256" s="171"/>
      <c r="LF256" s="171"/>
      <c r="LG256" s="171"/>
      <c r="LH256" s="171"/>
      <c r="LI256" s="171"/>
      <c r="LJ256" s="171"/>
      <c r="LK256" s="171"/>
      <c r="LL256" s="171"/>
      <c r="LM256" s="171"/>
      <c r="LN256" s="171"/>
      <c r="LO256" s="171"/>
      <c r="LP256" s="171"/>
      <c r="LQ256" s="171"/>
      <c r="LR256" s="171"/>
      <c r="LS256" s="171"/>
      <c r="LT256" s="171"/>
      <c r="LU256" s="171"/>
      <c r="LV256" s="171"/>
      <c r="LW256" s="171"/>
      <c r="LX256" s="171"/>
      <c r="LY256" s="171"/>
      <c r="LZ256" s="171"/>
      <c r="MA256" s="171"/>
      <c r="MB256" s="171"/>
      <c r="MC256" s="171"/>
      <c r="MD256" s="171"/>
      <c r="ME256" s="171"/>
      <c r="MF256" s="171"/>
      <c r="MG256" s="171"/>
      <c r="MH256" s="171"/>
      <c r="MI256" s="171"/>
      <c r="MJ256" s="171"/>
      <c r="MK256" s="171"/>
      <c r="ML256" s="171"/>
      <c r="MM256" s="171"/>
      <c r="MN256" s="171"/>
      <c r="MO256" s="171"/>
      <c r="MP256" s="171"/>
      <c r="MQ256" s="171"/>
      <c r="MR256" s="171"/>
      <c r="MS256" s="171"/>
      <c r="MT256" s="171"/>
      <c r="MU256" s="171"/>
      <c r="MV256" s="171"/>
      <c r="MW256" s="171"/>
      <c r="MX256" s="171"/>
      <c r="MY256" s="171"/>
      <c r="MZ256" s="171"/>
      <c r="NA256" s="171"/>
      <c r="NB256" s="171"/>
      <c r="NC256" s="171"/>
      <c r="ND256" s="171"/>
      <c r="NE256" s="171"/>
      <c r="NF256" s="171"/>
      <c r="NG256" s="171"/>
      <c r="NH256" s="171"/>
      <c r="NI256" s="171"/>
      <c r="NJ256" s="171"/>
      <c r="NK256" s="171"/>
      <c r="NL256" s="171"/>
      <c r="NM256" s="171"/>
      <c r="NN256" s="171"/>
      <c r="NO256" s="171"/>
      <c r="NP256" s="171"/>
      <c r="NQ256" s="171"/>
      <c r="NR256" s="171"/>
      <c r="NS256" s="171"/>
      <c r="NT256" s="171"/>
      <c r="NU256" s="171"/>
      <c r="NV256" s="171"/>
      <c r="NW256" s="171"/>
      <c r="NX256" s="171"/>
      <c r="NY256" s="171"/>
      <c r="NZ256" s="171"/>
      <c r="OA256" s="171"/>
      <c r="OB256" s="171"/>
      <c r="OC256" s="171"/>
      <c r="OD256" s="171"/>
      <c r="OE256" s="171"/>
      <c r="OF256" s="171"/>
      <c r="OG256" s="171"/>
      <c r="OH256" s="171"/>
      <c r="OI256" s="171"/>
      <c r="OJ256" s="171"/>
      <c r="OK256" s="171"/>
      <c r="OL256" s="171"/>
      <c r="OM256" s="171"/>
      <c r="ON256" s="171"/>
      <c r="OO256" s="171"/>
      <c r="OP256" s="171"/>
      <c r="OQ256" s="171"/>
      <c r="OR256" s="171"/>
      <c r="OS256" s="171"/>
      <c r="OT256" s="171"/>
      <c r="OU256" s="171"/>
      <c r="OV256" s="171"/>
      <c r="OW256" s="171"/>
      <c r="OX256" s="171"/>
      <c r="OY256" s="171"/>
      <c r="OZ256" s="171"/>
      <c r="PA256" s="171"/>
      <c r="PB256" s="171"/>
      <c r="PC256" s="171"/>
      <c r="PD256" s="171"/>
      <c r="PE256" s="171"/>
      <c r="PF256" s="171"/>
      <c r="PG256" s="171"/>
      <c r="PH256" s="171"/>
      <c r="PI256" s="171"/>
      <c r="PJ256" s="171"/>
      <c r="PK256" s="171"/>
      <c r="PL256" s="171"/>
      <c r="PM256" s="171"/>
      <c r="PN256" s="171"/>
      <c r="PO256" s="171"/>
      <c r="PP256" s="171"/>
      <c r="PQ256" s="171"/>
      <c r="PR256" s="171"/>
      <c r="PS256" s="171"/>
      <c r="PT256" s="171"/>
      <c r="PU256" s="171"/>
      <c r="PV256" s="171"/>
      <c r="PW256" s="171"/>
      <c r="PX256" s="171"/>
      <c r="PY256" s="171"/>
      <c r="PZ256" s="171"/>
      <c r="QA256" s="171"/>
      <c r="QB256" s="171"/>
      <c r="QC256" s="171"/>
      <c r="QD256" s="171"/>
      <c r="QE256" s="171"/>
      <c r="QF256" s="171"/>
      <c r="QG256" s="171"/>
      <c r="QH256" s="171"/>
      <c r="QI256" s="171"/>
      <c r="QJ256" s="171"/>
      <c r="QK256" s="171"/>
      <c r="QL256" s="171"/>
      <c r="QM256" s="171"/>
      <c r="QN256" s="171"/>
      <c r="QO256" s="171"/>
      <c r="QP256" s="171"/>
      <c r="QQ256" s="171"/>
      <c r="QR256" s="171"/>
      <c r="QS256" s="171"/>
      <c r="QT256" s="171"/>
      <c r="QU256" s="171"/>
      <c r="QV256" s="171"/>
      <c r="QW256" s="171"/>
      <c r="QX256" s="171"/>
      <c r="QY256" s="171"/>
      <c r="QZ256" s="171"/>
      <c r="RA256" s="171"/>
      <c r="RB256" s="171"/>
      <c r="RC256" s="171"/>
      <c r="RD256" s="171"/>
      <c r="RE256" s="171"/>
      <c r="RF256" s="171"/>
      <c r="RG256" s="171"/>
      <c r="RH256" s="171"/>
      <c r="RI256" s="171"/>
      <c r="RJ256" s="171"/>
      <c r="RK256" s="171"/>
      <c r="RL256" s="171"/>
      <c r="RM256" s="171"/>
      <c r="RN256" s="171"/>
      <c r="RO256" s="171"/>
      <c r="RP256" s="171"/>
      <c r="RQ256" s="171"/>
      <c r="RR256" s="171"/>
      <c r="RS256" s="171"/>
      <c r="RT256" s="171"/>
      <c r="RU256" s="171"/>
      <c r="RV256" s="171"/>
      <c r="RW256" s="171"/>
      <c r="RX256" s="171"/>
      <c r="RY256" s="171"/>
      <c r="RZ256" s="171"/>
      <c r="SA256" s="171"/>
      <c r="SB256" s="171"/>
      <c r="SC256" s="171"/>
      <c r="SD256" s="171"/>
      <c r="SE256" s="171"/>
      <c r="SF256" s="171"/>
      <c r="SG256" s="171"/>
      <c r="SH256" s="171"/>
      <c r="SI256" s="171"/>
      <c r="SJ256" s="171"/>
      <c r="SK256" s="171"/>
      <c r="SL256" s="171"/>
      <c r="SM256" s="171"/>
      <c r="SN256" s="171"/>
      <c r="SO256" s="171"/>
      <c r="SP256" s="171"/>
      <c r="SQ256" s="171"/>
      <c r="SR256" s="171"/>
      <c r="SS256" s="171"/>
      <c r="ST256" s="171"/>
      <c r="SU256" s="171"/>
      <c r="SV256" s="171"/>
      <c r="SW256" s="171"/>
      <c r="SX256" s="171"/>
      <c r="SY256" s="171"/>
      <c r="SZ256" s="171"/>
      <c r="TA256" s="171"/>
      <c r="TB256" s="171"/>
      <c r="TC256" s="171"/>
      <c r="TD256" s="171"/>
      <c r="TE256" s="171"/>
      <c r="TF256" s="171"/>
      <c r="TG256" s="171"/>
      <c r="TH256" s="171"/>
      <c r="TI256" s="171"/>
      <c r="TJ256" s="171"/>
      <c r="TK256" s="171"/>
      <c r="TL256" s="171"/>
      <c r="TM256" s="171"/>
      <c r="TN256" s="171"/>
      <c r="TO256" s="171"/>
      <c r="TP256" s="171"/>
      <c r="TQ256" s="171"/>
      <c r="TR256" s="171"/>
      <c r="TS256" s="171"/>
      <c r="TT256" s="171"/>
      <c r="TU256" s="171"/>
      <c r="TV256" s="171"/>
      <c r="TW256" s="171"/>
      <c r="TX256" s="171"/>
      <c r="TY256" s="171"/>
      <c r="TZ256" s="171"/>
      <c r="UA256" s="171"/>
      <c r="UB256" s="171"/>
      <c r="UC256" s="171"/>
      <c r="UD256" s="171"/>
      <c r="UE256" s="171"/>
      <c r="UF256" s="171"/>
      <c r="UG256" s="171"/>
      <c r="UH256" s="171"/>
      <c r="UI256" s="171"/>
      <c r="UJ256" s="171"/>
      <c r="UK256" s="171"/>
      <c r="UL256" s="171"/>
      <c r="UM256" s="171"/>
      <c r="UN256" s="171"/>
      <c r="UO256" s="171"/>
      <c r="UP256" s="171"/>
      <c r="UQ256" s="171"/>
      <c r="UR256" s="171"/>
      <c r="US256" s="171"/>
      <c r="UT256" s="171"/>
      <c r="UU256" s="171"/>
      <c r="UV256" s="171"/>
      <c r="UW256" s="171"/>
      <c r="UX256" s="171"/>
      <c r="UY256" s="171"/>
      <c r="UZ256" s="171"/>
      <c r="VA256" s="171"/>
      <c r="VB256" s="171"/>
      <c r="VC256" s="171"/>
      <c r="VD256" s="171"/>
      <c r="VE256" s="171"/>
      <c r="VF256" s="171"/>
      <c r="VG256" s="171"/>
      <c r="VH256" s="171"/>
      <c r="VI256" s="171"/>
      <c r="VJ256" s="171"/>
      <c r="VK256" s="171"/>
      <c r="VL256" s="171"/>
      <c r="VM256" s="171"/>
      <c r="VN256" s="171"/>
      <c r="VO256" s="171"/>
      <c r="VP256" s="171"/>
      <c r="VQ256" s="171"/>
      <c r="VR256" s="171"/>
      <c r="VS256" s="171"/>
      <c r="VT256" s="171"/>
      <c r="VU256" s="171"/>
      <c r="VV256" s="171"/>
      <c r="VW256" s="171"/>
      <c r="VX256" s="171"/>
      <c r="VY256" s="171"/>
      <c r="VZ256" s="171"/>
      <c r="WA256" s="171"/>
      <c r="WB256" s="171"/>
      <c r="WC256" s="171"/>
      <c r="WD256" s="171"/>
      <c r="WE256" s="171"/>
      <c r="WF256" s="171"/>
      <c r="WG256" s="171"/>
      <c r="WH256" s="171"/>
      <c r="WI256" s="171"/>
      <c r="WJ256" s="171"/>
      <c r="WK256" s="171"/>
      <c r="WL256" s="171"/>
      <c r="WM256" s="171"/>
      <c r="WN256" s="171"/>
      <c r="WO256" s="171"/>
      <c r="WP256" s="171"/>
      <c r="WQ256" s="171"/>
      <c r="WR256" s="171"/>
      <c r="WS256" s="171"/>
      <c r="WT256" s="171"/>
      <c r="WU256" s="171"/>
      <c r="WV256" s="171"/>
      <c r="WW256" s="171"/>
      <c r="WX256" s="171"/>
      <c r="WY256" s="171"/>
      <c r="WZ256" s="171"/>
      <c r="XA256" s="171"/>
      <c r="XB256" s="171"/>
      <c r="XC256" s="171"/>
      <c r="XD256" s="171"/>
      <c r="XE256" s="171"/>
      <c r="XF256" s="171"/>
      <c r="XG256" s="171"/>
      <c r="XH256" s="171"/>
      <c r="XI256" s="171"/>
      <c r="XJ256" s="171"/>
      <c r="XK256" s="171"/>
      <c r="XL256" s="171"/>
      <c r="XM256" s="171"/>
      <c r="XN256" s="171"/>
      <c r="XO256" s="171"/>
      <c r="XP256" s="171"/>
      <c r="XQ256" s="171"/>
      <c r="XR256" s="171"/>
      <c r="XS256" s="171"/>
      <c r="XT256" s="171"/>
      <c r="XU256" s="171"/>
      <c r="XV256" s="171"/>
      <c r="XW256" s="171"/>
      <c r="XX256" s="171"/>
      <c r="XY256" s="171"/>
      <c r="XZ256" s="171"/>
      <c r="YA256" s="171"/>
      <c r="YB256" s="171"/>
      <c r="YC256" s="171"/>
      <c r="YD256" s="171"/>
      <c r="YE256" s="171"/>
      <c r="YF256" s="171"/>
      <c r="YG256" s="171"/>
      <c r="YH256" s="171"/>
      <c r="YI256" s="171"/>
      <c r="YJ256" s="171"/>
      <c r="YK256" s="171"/>
      <c r="YL256" s="171"/>
      <c r="YM256" s="171"/>
      <c r="YN256" s="171"/>
      <c r="YO256" s="171"/>
      <c r="YP256" s="171"/>
      <c r="YQ256" s="171"/>
      <c r="YR256" s="171"/>
      <c r="YS256" s="171"/>
      <c r="YT256" s="171"/>
      <c r="YU256" s="171"/>
      <c r="YV256" s="171"/>
      <c r="YW256" s="171"/>
      <c r="YX256" s="171"/>
      <c r="YY256" s="171"/>
      <c r="YZ256" s="171"/>
      <c r="ZA256" s="171"/>
      <c r="ZB256" s="171"/>
      <c r="ZC256" s="171"/>
      <c r="ZD256" s="171"/>
      <c r="ZE256" s="171"/>
      <c r="ZF256" s="171"/>
      <c r="ZG256" s="171"/>
      <c r="ZH256" s="171"/>
      <c r="ZI256" s="171"/>
      <c r="ZJ256" s="171"/>
      <c r="ZK256" s="171"/>
      <c r="ZL256" s="171"/>
      <c r="ZM256" s="171"/>
      <c r="ZN256" s="171"/>
      <c r="ZO256" s="171"/>
      <c r="ZP256" s="171"/>
      <c r="ZQ256" s="171"/>
      <c r="ZR256" s="171"/>
      <c r="ZS256" s="171"/>
      <c r="ZT256" s="171"/>
      <c r="ZU256" s="171"/>
      <c r="ZV256" s="171"/>
      <c r="ZW256" s="171"/>
      <c r="ZX256" s="171"/>
      <c r="ZY256" s="171"/>
      <c r="ZZ256" s="171"/>
      <c r="AAA256" s="171"/>
      <c r="AAB256" s="171"/>
      <c r="AAC256" s="171"/>
      <c r="AAD256" s="171"/>
      <c r="AAE256" s="171"/>
      <c r="AAF256" s="171"/>
      <c r="AAG256" s="171"/>
      <c r="AAH256" s="171"/>
      <c r="AAI256" s="171"/>
      <c r="AAJ256" s="171"/>
      <c r="AAK256" s="171"/>
      <c r="AAL256" s="171"/>
      <c r="AAM256" s="171"/>
      <c r="AAN256" s="171"/>
      <c r="AAO256" s="171"/>
      <c r="AAP256" s="171"/>
      <c r="AAQ256" s="171"/>
      <c r="AAR256" s="171"/>
      <c r="AAS256" s="171"/>
      <c r="AAT256" s="171"/>
      <c r="AAU256" s="171"/>
      <c r="AAV256" s="171"/>
      <c r="AAW256" s="171"/>
      <c r="AAX256" s="171"/>
      <c r="AAY256" s="171"/>
      <c r="AAZ256" s="171"/>
      <c r="ABA256" s="171"/>
      <c r="ABB256" s="171"/>
      <c r="ABC256" s="171"/>
      <c r="ABD256" s="171"/>
      <c r="ABE256" s="171"/>
      <c r="ABF256" s="171"/>
      <c r="ABG256" s="171"/>
      <c r="ABH256" s="171"/>
      <c r="ABI256" s="171"/>
      <c r="ABJ256" s="171"/>
      <c r="ABK256" s="171"/>
      <c r="ABL256" s="171"/>
      <c r="ABM256" s="171"/>
      <c r="ABN256" s="171"/>
      <c r="ABO256" s="171"/>
      <c r="ABP256" s="171"/>
      <c r="ABQ256" s="171"/>
      <c r="ABR256" s="171"/>
      <c r="ABS256" s="171"/>
      <c r="ABT256" s="171"/>
      <c r="ABU256" s="171"/>
      <c r="ABV256" s="171"/>
      <c r="ABW256" s="171"/>
      <c r="ABX256" s="171"/>
      <c r="ABY256" s="171"/>
      <c r="ABZ256" s="171"/>
      <c r="ACA256" s="171"/>
      <c r="ACB256" s="171"/>
      <c r="ACC256" s="171"/>
      <c r="ACD256" s="171"/>
      <c r="ACE256" s="171"/>
      <c r="ACF256" s="171"/>
      <c r="ACG256" s="171"/>
      <c r="ACH256" s="171"/>
      <c r="ACI256" s="171"/>
      <c r="ACJ256" s="171"/>
      <c r="ACK256" s="171"/>
      <c r="ACL256" s="171"/>
      <c r="ACM256" s="171"/>
      <c r="ACN256" s="171"/>
      <c r="ACO256" s="171"/>
      <c r="ACP256" s="171"/>
      <c r="ACQ256" s="171"/>
      <c r="ACR256" s="171"/>
      <c r="ACS256" s="171"/>
      <c r="ACT256" s="171"/>
      <c r="ACU256" s="171"/>
      <c r="ACV256" s="171"/>
      <c r="ACW256" s="171"/>
      <c r="ACX256" s="171"/>
      <c r="ACY256" s="171"/>
      <c r="ACZ256" s="171"/>
      <c r="ADA256" s="171"/>
      <c r="ADB256" s="171"/>
      <c r="ADC256" s="171"/>
      <c r="ADD256" s="171"/>
      <c r="ADE256" s="171"/>
      <c r="ADF256" s="171"/>
      <c r="ADG256" s="171"/>
      <c r="ADH256" s="171"/>
      <c r="ADI256" s="171"/>
      <c r="ADJ256" s="171"/>
      <c r="ADK256" s="171"/>
      <c r="ADL256" s="171"/>
      <c r="ADM256" s="171"/>
      <c r="ADN256" s="171"/>
      <c r="ADO256" s="171"/>
      <c r="ADP256" s="171"/>
      <c r="ADQ256" s="171"/>
      <c r="ADR256" s="171"/>
      <c r="ADS256" s="171"/>
      <c r="ADT256" s="171"/>
      <c r="ADU256" s="171"/>
      <c r="ADV256" s="171"/>
      <c r="ADW256" s="171"/>
      <c r="ADX256" s="171"/>
      <c r="ADY256" s="171"/>
      <c r="ADZ256" s="171"/>
      <c r="AEA256" s="171"/>
      <c r="AEB256" s="171"/>
      <c r="AEC256" s="171"/>
      <c r="AED256" s="171"/>
      <c r="AEE256" s="171"/>
      <c r="AEF256" s="171"/>
      <c r="AEG256" s="171"/>
      <c r="AEH256" s="171"/>
      <c r="AEI256" s="171"/>
      <c r="AEJ256" s="171"/>
      <c r="AEK256" s="171"/>
      <c r="AEL256" s="171"/>
      <c r="AEM256" s="171"/>
      <c r="AEN256" s="171"/>
      <c r="AEO256" s="171"/>
      <c r="AEP256" s="171"/>
      <c r="AEQ256" s="171"/>
      <c r="AER256" s="171"/>
      <c r="AES256" s="171"/>
      <c r="AET256" s="171"/>
      <c r="AEU256" s="171"/>
      <c r="AEV256" s="171"/>
      <c r="AEW256" s="171"/>
      <c r="AEX256" s="171"/>
      <c r="AEY256" s="171"/>
      <c r="AEZ256" s="171"/>
      <c r="AFA256" s="171"/>
      <c r="AFB256" s="171"/>
      <c r="AFC256" s="171"/>
      <c r="AFD256" s="171"/>
      <c r="AFE256" s="171"/>
      <c r="AFF256" s="171"/>
      <c r="AFG256" s="171"/>
      <c r="AFH256" s="171"/>
      <c r="AFI256" s="171"/>
      <c r="AFJ256" s="171"/>
      <c r="AFK256" s="171"/>
      <c r="AFL256" s="171"/>
      <c r="AFM256" s="171"/>
      <c r="AFN256" s="171"/>
      <c r="AFO256" s="171"/>
      <c r="AFP256" s="171"/>
      <c r="AFQ256" s="171"/>
      <c r="AFR256" s="171"/>
      <c r="AFS256" s="171"/>
      <c r="AFT256" s="171"/>
      <c r="AFU256" s="171"/>
      <c r="AFV256" s="171"/>
      <c r="AFW256" s="171"/>
      <c r="AFX256" s="171"/>
      <c r="AFY256" s="171"/>
      <c r="AFZ256" s="171"/>
      <c r="AGA256" s="171"/>
      <c r="AGB256" s="171"/>
      <c r="AGC256" s="171"/>
      <c r="AGD256" s="171"/>
      <c r="AGE256" s="171"/>
      <c r="AGF256" s="171"/>
      <c r="AGG256" s="171"/>
      <c r="AGH256" s="171"/>
      <c r="AGI256" s="171"/>
      <c r="AGJ256" s="171"/>
      <c r="AGK256" s="171"/>
      <c r="AGL256" s="171"/>
      <c r="AGM256" s="171"/>
      <c r="AGN256" s="171"/>
      <c r="AGO256" s="171"/>
      <c r="AGP256" s="171"/>
      <c r="AGQ256" s="171"/>
      <c r="AGR256" s="171"/>
      <c r="AGS256" s="171"/>
      <c r="AGT256" s="171"/>
      <c r="AGU256" s="171"/>
      <c r="AGV256" s="171"/>
      <c r="AGW256" s="171"/>
      <c r="AGX256" s="171"/>
      <c r="AGY256" s="171"/>
      <c r="AGZ256" s="171"/>
      <c r="AHA256" s="171"/>
      <c r="AHB256" s="171"/>
      <c r="AHC256" s="171"/>
      <c r="AHD256" s="171"/>
      <c r="AHE256" s="171"/>
      <c r="AHF256" s="171"/>
      <c r="AHG256" s="171"/>
      <c r="AHH256" s="171"/>
      <c r="AHI256" s="171"/>
      <c r="AHJ256" s="171"/>
      <c r="AHK256" s="171"/>
      <c r="AHL256" s="171"/>
      <c r="AHM256" s="171"/>
      <c r="AHN256" s="171"/>
      <c r="AHO256" s="171"/>
      <c r="AHP256" s="171"/>
      <c r="AHQ256" s="171"/>
      <c r="AHR256" s="171"/>
      <c r="AHS256" s="171"/>
      <c r="AHT256" s="171"/>
      <c r="AHU256" s="171"/>
      <c r="AHV256" s="171"/>
      <c r="AHW256" s="171"/>
      <c r="AHX256" s="171"/>
      <c r="AHY256" s="171"/>
      <c r="AHZ256" s="171"/>
      <c r="AIA256" s="171"/>
      <c r="AIB256" s="171"/>
      <c r="AIC256" s="171"/>
      <c r="AID256" s="171"/>
      <c r="AIE256" s="171"/>
      <c r="AIF256" s="171"/>
      <c r="AIG256" s="171"/>
      <c r="AIH256" s="171"/>
      <c r="AII256" s="171"/>
      <c r="AIJ256" s="171"/>
      <c r="AIK256" s="171"/>
      <c r="AIL256" s="171"/>
      <c r="AIM256" s="171"/>
      <c r="AIN256" s="171"/>
      <c r="AIO256" s="171"/>
      <c r="AIP256" s="171"/>
      <c r="AIQ256" s="171"/>
      <c r="AIR256" s="171"/>
      <c r="AIS256" s="171"/>
      <c r="AIT256" s="171"/>
      <c r="AIU256" s="171"/>
      <c r="AIV256" s="171"/>
      <c r="AIW256" s="171"/>
      <c r="AIX256" s="171"/>
      <c r="AIY256" s="171"/>
      <c r="AIZ256" s="171"/>
      <c r="AJA256" s="171"/>
      <c r="AJB256" s="171"/>
      <c r="AJC256" s="171"/>
      <c r="AJD256" s="171"/>
      <c r="AJE256" s="171"/>
      <c r="AJF256" s="171"/>
      <c r="AJG256" s="171"/>
      <c r="AJH256" s="171"/>
      <c r="AJI256" s="171"/>
      <c r="AJJ256" s="171"/>
      <c r="AJK256" s="171"/>
      <c r="AJL256" s="171"/>
      <c r="AJM256" s="171"/>
      <c r="AJN256" s="171"/>
      <c r="AJO256" s="171"/>
      <c r="AJP256" s="171"/>
      <c r="AJQ256" s="171"/>
      <c r="AJR256" s="171"/>
      <c r="AJS256" s="171"/>
      <c r="AJT256" s="171"/>
      <c r="AJU256" s="171"/>
      <c r="AJV256" s="171"/>
      <c r="AJW256" s="171"/>
      <c r="AJX256" s="171"/>
      <c r="AJY256" s="171"/>
      <c r="AJZ256" s="171"/>
      <c r="AKA256" s="171"/>
      <c r="AKB256" s="171"/>
      <c r="AKC256" s="171"/>
      <c r="AKD256" s="171"/>
      <c r="AKE256" s="171"/>
      <c r="AKF256" s="171"/>
      <c r="AKG256" s="171"/>
      <c r="AKH256" s="171"/>
      <c r="AKI256" s="171"/>
      <c r="AKJ256" s="171"/>
      <c r="AKK256" s="171"/>
      <c r="AKL256" s="171"/>
      <c r="AKM256" s="171"/>
      <c r="AKN256" s="171"/>
      <c r="AKO256" s="171"/>
      <c r="AKP256" s="171"/>
      <c r="AKQ256" s="171"/>
      <c r="AKR256" s="171"/>
      <c r="AKS256" s="171"/>
      <c r="AKT256" s="171"/>
      <c r="AKU256" s="171"/>
      <c r="AKV256" s="171"/>
      <c r="AKW256" s="171"/>
      <c r="AKX256" s="171"/>
      <c r="AKY256" s="171"/>
      <c r="AKZ256" s="171"/>
      <c r="ALA256" s="171"/>
      <c r="ALB256" s="171"/>
      <c r="ALC256" s="171"/>
      <c r="ALD256" s="171"/>
      <c r="ALE256" s="171"/>
      <c r="ALF256" s="171"/>
      <c r="ALG256" s="171"/>
      <c r="ALH256" s="171"/>
      <c r="ALI256" s="171"/>
      <c r="ALJ256" s="171"/>
      <c r="ALK256" s="171"/>
      <c r="ALL256" s="171"/>
      <c r="ALM256" s="171"/>
      <c r="ALN256" s="171"/>
      <c r="ALO256" s="171"/>
      <c r="ALP256" s="171"/>
      <c r="ALQ256" s="171"/>
      <c r="ALR256" s="171"/>
      <c r="ALS256" s="171"/>
      <c r="ALT256" s="171"/>
      <c r="ALU256" s="171"/>
      <c r="ALV256" s="171"/>
      <c r="ALW256" s="171"/>
      <c r="ALX256" s="171"/>
      <c r="ALY256" s="171"/>
      <c r="ALZ256" s="171"/>
      <c r="AMA256" s="171"/>
      <c r="AMB256" s="171"/>
      <c r="AMC256" s="171"/>
      <c r="AMD256" s="171"/>
      <c r="AME256" s="171"/>
      <c r="AMF256" s="171"/>
      <c r="AMG256" s="171"/>
      <c r="AMH256" s="171"/>
      <c r="AMI256" s="171"/>
      <c r="AMJ256" s="171"/>
      <c r="AMK256" s="171"/>
      <c r="AML256" s="171"/>
      <c r="AMM256" s="171"/>
      <c r="AMN256" s="171"/>
      <c r="AMO256" s="171"/>
      <c r="AMP256" s="171"/>
      <c r="AMQ256" s="171"/>
      <c r="AMR256" s="171"/>
      <c r="AMS256" s="171"/>
      <c r="AMT256" s="171"/>
      <c r="AMU256" s="171"/>
      <c r="AMV256" s="171"/>
      <c r="AMW256" s="171"/>
      <c r="AMX256" s="171"/>
      <c r="AMY256" s="171"/>
      <c r="AMZ256" s="171"/>
      <c r="ANA256" s="171"/>
      <c r="ANB256" s="171"/>
      <c r="ANC256" s="171"/>
      <c r="AND256" s="171"/>
      <c r="ANE256" s="171"/>
      <c r="ANF256" s="171"/>
      <c r="ANG256" s="171"/>
      <c r="ANH256" s="171"/>
      <c r="ANI256" s="171"/>
      <c r="ANJ256" s="171"/>
      <c r="ANK256" s="171"/>
      <c r="ANL256" s="171"/>
      <c r="ANM256" s="171"/>
      <c r="ANN256" s="171"/>
      <c r="ANO256" s="171"/>
      <c r="ANP256" s="171"/>
      <c r="ANQ256" s="171"/>
      <c r="ANR256" s="171"/>
      <c r="ANS256" s="171"/>
      <c r="ANT256" s="171"/>
      <c r="ANU256" s="171"/>
      <c r="ANV256" s="171"/>
      <c r="ANW256" s="171"/>
      <c r="ANX256" s="171"/>
      <c r="ANY256" s="171"/>
      <c r="ANZ256" s="171"/>
      <c r="AOA256" s="171"/>
      <c r="AOB256" s="171"/>
      <c r="AOC256" s="171"/>
      <c r="AOD256" s="171"/>
      <c r="AOE256" s="171"/>
      <c r="AOF256" s="171"/>
      <c r="AOG256" s="171"/>
      <c r="AOH256" s="171"/>
      <c r="AOI256" s="171"/>
      <c r="AOJ256" s="171"/>
      <c r="AOK256" s="171"/>
      <c r="AOL256" s="171"/>
      <c r="AOM256" s="171"/>
      <c r="AON256" s="171"/>
      <c r="AOO256" s="171"/>
      <c r="AOP256" s="171"/>
      <c r="AOQ256" s="171"/>
      <c r="AOR256" s="171"/>
      <c r="AOS256" s="171"/>
      <c r="AOT256" s="171"/>
      <c r="AOU256" s="171"/>
      <c r="AOV256" s="171"/>
      <c r="AOW256" s="171"/>
      <c r="AOX256" s="171"/>
      <c r="AOY256" s="171"/>
      <c r="AOZ256" s="171"/>
      <c r="APA256" s="171"/>
      <c r="APB256" s="171"/>
      <c r="APC256" s="171"/>
      <c r="APD256" s="171"/>
      <c r="APE256" s="171"/>
      <c r="APF256" s="171"/>
      <c r="APG256" s="171"/>
      <c r="APH256" s="171"/>
      <c r="API256" s="171"/>
      <c r="APJ256" s="171"/>
      <c r="APK256" s="171"/>
      <c r="APL256" s="171"/>
      <c r="APM256" s="171"/>
      <c r="APN256" s="171"/>
      <c r="APO256" s="171"/>
      <c r="APP256" s="171"/>
      <c r="APQ256" s="171"/>
      <c r="APR256" s="171"/>
      <c r="APS256" s="171"/>
      <c r="APT256" s="171"/>
      <c r="APU256" s="171"/>
      <c r="APV256" s="171"/>
      <c r="APW256" s="171"/>
      <c r="APX256" s="171"/>
      <c r="APY256" s="171"/>
      <c r="APZ256" s="171"/>
      <c r="AQA256" s="171"/>
      <c r="AQB256" s="171"/>
      <c r="AQC256" s="171"/>
      <c r="AQD256" s="171"/>
      <c r="AQE256" s="171"/>
      <c r="AQF256" s="171"/>
      <c r="AQG256" s="171"/>
      <c r="AQH256" s="171"/>
      <c r="AQI256" s="171"/>
      <c r="AQJ256" s="171"/>
      <c r="AQK256" s="171"/>
      <c r="AQL256" s="171"/>
      <c r="AQM256" s="171"/>
      <c r="AQN256" s="171"/>
      <c r="AQO256" s="171"/>
      <c r="AQP256" s="171"/>
      <c r="AQQ256" s="171"/>
      <c r="AQR256" s="171"/>
      <c r="AQS256" s="171"/>
      <c r="AQT256" s="171"/>
      <c r="AQU256" s="171"/>
      <c r="AQV256" s="171"/>
      <c r="AQW256" s="171"/>
      <c r="AQX256" s="171"/>
      <c r="AQY256" s="171"/>
      <c r="AQZ256" s="171"/>
      <c r="ARA256" s="171"/>
      <c r="ARB256" s="171"/>
      <c r="ARC256" s="171"/>
      <c r="ARD256" s="171"/>
      <c r="ARE256" s="171"/>
      <c r="ARF256" s="171"/>
      <c r="ARG256" s="171"/>
      <c r="ARH256" s="171"/>
      <c r="ARI256" s="171"/>
      <c r="ARJ256" s="171"/>
      <c r="ARK256" s="171"/>
      <c r="ARL256" s="171"/>
      <c r="ARM256" s="171"/>
      <c r="ARN256" s="171"/>
      <c r="ARO256" s="171"/>
      <c r="ARP256" s="171"/>
      <c r="ARQ256" s="171"/>
      <c r="ARR256" s="171"/>
      <c r="ARS256" s="171"/>
      <c r="ART256" s="171"/>
      <c r="ARU256" s="171"/>
      <c r="ARV256" s="171"/>
      <c r="ARW256" s="171"/>
      <c r="ARX256" s="171"/>
      <c r="ARY256" s="171"/>
      <c r="ARZ256" s="171"/>
      <c r="ASA256" s="171"/>
      <c r="ASB256" s="171"/>
      <c r="ASC256" s="171"/>
      <c r="ASD256" s="171"/>
      <c r="ASE256" s="171"/>
      <c r="ASF256" s="171"/>
      <c r="ASG256" s="171"/>
      <c r="ASH256" s="171"/>
      <c r="ASI256" s="171"/>
      <c r="ASJ256" s="171"/>
      <c r="ASK256" s="171"/>
      <c r="ASL256" s="171"/>
      <c r="ASM256" s="171"/>
      <c r="ASN256" s="171"/>
      <c r="ASO256" s="171"/>
      <c r="ASP256" s="171"/>
      <c r="ASQ256" s="171"/>
      <c r="ASR256" s="171"/>
      <c r="ASS256" s="171"/>
      <c r="AST256" s="171"/>
      <c r="ASU256" s="171"/>
      <c r="ASV256" s="171"/>
      <c r="ASW256" s="171"/>
      <c r="ASX256" s="171"/>
      <c r="ASY256" s="171"/>
      <c r="ASZ256" s="171"/>
      <c r="ATA256" s="171"/>
      <c r="ATB256" s="171"/>
      <c r="ATC256" s="171"/>
      <c r="ATD256" s="171"/>
      <c r="ATE256" s="171"/>
      <c r="ATF256" s="171"/>
      <c r="ATG256" s="171"/>
      <c r="ATH256" s="171"/>
      <c r="ATI256" s="171"/>
      <c r="ATJ256" s="171"/>
      <c r="ATK256" s="171"/>
      <c r="ATL256" s="171"/>
      <c r="ATM256" s="171"/>
      <c r="ATN256" s="171"/>
      <c r="ATO256" s="171"/>
      <c r="ATP256" s="171"/>
      <c r="ATQ256" s="171"/>
      <c r="ATR256" s="171"/>
      <c r="ATS256" s="171"/>
      <c r="ATT256" s="171"/>
      <c r="ATU256" s="171"/>
      <c r="ATV256" s="171"/>
      <c r="ATW256" s="171"/>
      <c r="ATX256" s="171"/>
      <c r="ATY256" s="171"/>
      <c r="ATZ256" s="171"/>
      <c r="AUA256" s="171"/>
      <c r="AUB256" s="171"/>
      <c r="AUC256" s="171"/>
      <c r="AUD256" s="171"/>
      <c r="AUE256" s="171"/>
      <c r="AUF256" s="171"/>
      <c r="AUG256" s="171"/>
      <c r="AUH256" s="171"/>
      <c r="AUI256" s="171"/>
      <c r="AUJ256" s="171"/>
      <c r="AUK256" s="171"/>
      <c r="AUL256" s="171"/>
      <c r="AUM256" s="171"/>
      <c r="AUN256" s="171"/>
      <c r="AUO256" s="171"/>
      <c r="AUP256" s="171"/>
      <c r="AUQ256" s="171"/>
      <c r="AUR256" s="171"/>
      <c r="AUS256" s="171"/>
      <c r="AUT256" s="171"/>
      <c r="AUU256" s="171"/>
      <c r="AUV256" s="171"/>
      <c r="AUW256" s="171"/>
      <c r="AUX256" s="171"/>
      <c r="AUY256" s="171"/>
      <c r="AUZ256" s="171"/>
      <c r="AVA256" s="171"/>
      <c r="AVB256" s="171"/>
      <c r="AVC256" s="171"/>
      <c r="AVD256" s="171"/>
      <c r="AVE256" s="171"/>
      <c r="AVF256" s="171"/>
      <c r="AVG256" s="171"/>
      <c r="AVH256" s="171"/>
      <c r="AVI256" s="171"/>
      <c r="AVJ256" s="171"/>
      <c r="AVK256" s="171"/>
      <c r="AVL256" s="171"/>
      <c r="AVM256" s="171"/>
      <c r="AVN256" s="171"/>
      <c r="AVO256" s="171"/>
      <c r="AVP256" s="171"/>
      <c r="AVQ256" s="171"/>
      <c r="AVR256" s="171"/>
      <c r="AVS256" s="171"/>
      <c r="AVT256" s="171"/>
      <c r="AVU256" s="171"/>
      <c r="AVV256" s="171"/>
      <c r="AVW256" s="171"/>
      <c r="AVX256" s="171"/>
      <c r="AVY256" s="171"/>
      <c r="AVZ256" s="171"/>
      <c r="AWA256" s="171"/>
      <c r="AWB256" s="171"/>
      <c r="AWC256" s="171"/>
      <c r="AWD256" s="171"/>
      <c r="AWE256" s="171"/>
      <c r="AWF256" s="171"/>
      <c r="AWG256" s="171"/>
      <c r="AWH256" s="171"/>
      <c r="AWI256" s="171"/>
      <c r="AWJ256" s="171"/>
      <c r="AWK256" s="171"/>
      <c r="AWL256" s="171"/>
      <c r="AWM256" s="171"/>
      <c r="AWN256" s="171"/>
      <c r="AWO256" s="171"/>
      <c r="AWP256" s="171"/>
      <c r="AWQ256" s="171"/>
      <c r="AWR256" s="171"/>
      <c r="AWS256" s="171"/>
      <c r="AWT256" s="171"/>
      <c r="AWU256" s="171"/>
      <c r="AWV256" s="171"/>
      <c r="AWW256" s="171"/>
      <c r="AWX256" s="171"/>
      <c r="AWY256" s="171"/>
      <c r="AWZ256" s="171"/>
      <c r="AXA256" s="171"/>
      <c r="AXB256" s="171"/>
      <c r="AXC256" s="171"/>
      <c r="AXD256" s="171"/>
      <c r="AXE256" s="171"/>
      <c r="AXF256" s="171"/>
      <c r="AXG256" s="171"/>
      <c r="AXH256" s="171"/>
      <c r="AXI256" s="171"/>
      <c r="AXJ256" s="171"/>
      <c r="AXK256" s="171"/>
      <c r="AXL256" s="171"/>
      <c r="AXM256" s="171"/>
      <c r="AXN256" s="171"/>
      <c r="AXO256" s="171"/>
      <c r="AXP256" s="171"/>
      <c r="AXQ256" s="171"/>
      <c r="AXR256" s="171"/>
      <c r="AXS256" s="171"/>
      <c r="AXT256" s="171"/>
      <c r="AXU256" s="171"/>
      <c r="AXV256" s="171"/>
      <c r="AXW256" s="171"/>
      <c r="AXX256" s="171"/>
      <c r="AXY256" s="171"/>
      <c r="AXZ256" s="171"/>
      <c r="AYA256" s="171"/>
      <c r="AYB256" s="171"/>
      <c r="AYC256" s="171"/>
      <c r="AYD256" s="171"/>
      <c r="AYE256" s="171"/>
      <c r="AYF256" s="171"/>
      <c r="AYG256" s="171"/>
      <c r="AYH256" s="171"/>
      <c r="AYI256" s="171"/>
      <c r="AYJ256" s="171"/>
      <c r="AYK256" s="171"/>
      <c r="AYL256" s="171"/>
      <c r="AYM256" s="171"/>
      <c r="AYN256" s="171"/>
      <c r="AYO256" s="171"/>
      <c r="AYP256" s="171"/>
      <c r="AYQ256" s="171"/>
      <c r="AYR256" s="171"/>
      <c r="AYS256" s="171"/>
      <c r="AYT256" s="171"/>
      <c r="AYU256" s="171"/>
      <c r="AYV256" s="171"/>
      <c r="AYW256" s="171"/>
      <c r="AYX256" s="171"/>
      <c r="AYY256" s="171"/>
      <c r="AYZ256" s="171"/>
      <c r="AZA256" s="171"/>
      <c r="AZB256" s="171"/>
      <c r="AZC256" s="171"/>
      <c r="AZD256" s="171"/>
      <c r="AZE256" s="171"/>
      <c r="AZF256" s="171"/>
      <c r="AZG256" s="171"/>
      <c r="AZH256" s="171"/>
      <c r="AZI256" s="171"/>
      <c r="AZJ256" s="171"/>
      <c r="AZK256" s="171"/>
      <c r="AZL256" s="171"/>
      <c r="AZM256" s="171"/>
      <c r="AZN256" s="171"/>
      <c r="AZO256" s="171"/>
      <c r="AZP256" s="171"/>
      <c r="AZQ256" s="171"/>
      <c r="AZR256" s="171"/>
      <c r="AZS256" s="171"/>
      <c r="AZT256" s="171"/>
      <c r="AZU256" s="171"/>
      <c r="AZV256" s="171"/>
      <c r="AZW256" s="171"/>
      <c r="AZX256" s="171"/>
      <c r="AZY256" s="171"/>
      <c r="AZZ256" s="171"/>
      <c r="BAA256" s="171"/>
      <c r="BAB256" s="171"/>
      <c r="BAC256" s="171"/>
      <c r="BAD256" s="171"/>
      <c r="BAE256" s="171"/>
      <c r="BAF256" s="171"/>
      <c r="BAG256" s="171"/>
      <c r="BAH256" s="171"/>
      <c r="BAI256" s="171"/>
      <c r="BAJ256" s="171"/>
      <c r="BAK256" s="171"/>
      <c r="BAL256" s="171"/>
      <c r="BAM256" s="171"/>
      <c r="BAN256" s="171"/>
      <c r="BAO256" s="171"/>
      <c r="BAP256" s="171"/>
      <c r="BAQ256" s="171"/>
      <c r="BAR256" s="171"/>
      <c r="BAS256" s="171"/>
      <c r="BAT256" s="171"/>
      <c r="BAU256" s="171"/>
      <c r="BAV256" s="171"/>
      <c r="BAW256" s="171"/>
      <c r="BAX256" s="171"/>
      <c r="BAY256" s="171"/>
      <c r="BAZ256" s="171"/>
      <c r="BBA256" s="171"/>
      <c r="BBB256" s="171"/>
      <c r="BBC256" s="171"/>
      <c r="BBD256" s="171"/>
      <c r="BBE256" s="171"/>
      <c r="BBF256" s="171"/>
      <c r="BBG256" s="171"/>
      <c r="BBH256" s="171"/>
      <c r="BBI256" s="171"/>
      <c r="BBJ256" s="171"/>
      <c r="BBK256" s="171"/>
      <c r="BBL256" s="171"/>
      <c r="BBM256" s="171"/>
      <c r="BBN256" s="171"/>
      <c r="BBO256" s="171"/>
      <c r="BBP256" s="171"/>
      <c r="BBQ256" s="171"/>
      <c r="BBR256" s="171"/>
      <c r="BBS256" s="171"/>
      <c r="BBT256" s="171"/>
      <c r="BBU256" s="171"/>
      <c r="BBV256" s="171"/>
      <c r="BBW256" s="171"/>
      <c r="BBX256" s="171"/>
      <c r="BBY256" s="171"/>
      <c r="BBZ256" s="171"/>
      <c r="BCA256" s="171"/>
      <c r="BCB256" s="171"/>
      <c r="BCC256" s="171"/>
      <c r="BCD256" s="171"/>
      <c r="BCE256" s="171"/>
      <c r="BCF256" s="171"/>
      <c r="BCG256" s="171"/>
      <c r="BCH256" s="171"/>
      <c r="BCI256" s="171"/>
      <c r="BCJ256" s="171"/>
      <c r="BCK256" s="171"/>
      <c r="BCL256" s="171"/>
      <c r="BCM256" s="171"/>
      <c r="BCN256" s="171"/>
      <c r="BCO256" s="171"/>
      <c r="BCP256" s="171"/>
      <c r="BCQ256" s="171"/>
      <c r="BCR256" s="171"/>
      <c r="BCS256" s="171"/>
      <c r="BCT256" s="171"/>
      <c r="BCU256" s="171"/>
      <c r="BCV256" s="171"/>
      <c r="BCW256" s="171"/>
      <c r="BCX256" s="171"/>
      <c r="BCY256" s="171"/>
      <c r="BCZ256" s="171"/>
      <c r="BDA256" s="171"/>
      <c r="BDB256" s="171"/>
      <c r="BDC256" s="171"/>
      <c r="BDD256" s="171"/>
      <c r="BDE256" s="171"/>
      <c r="BDF256" s="171"/>
      <c r="BDG256" s="171"/>
      <c r="BDH256" s="171"/>
      <c r="BDI256" s="171"/>
      <c r="BDJ256" s="171"/>
      <c r="BDK256" s="171"/>
      <c r="BDL256" s="171"/>
      <c r="BDM256" s="171"/>
      <c r="BDN256" s="171"/>
      <c r="BDO256" s="171"/>
      <c r="BDP256" s="171"/>
      <c r="BDQ256" s="171"/>
      <c r="BDR256" s="171"/>
      <c r="BDS256" s="171"/>
      <c r="BDT256" s="171"/>
      <c r="BDU256" s="171"/>
      <c r="BDV256" s="171"/>
      <c r="BDW256" s="171"/>
      <c r="BDX256" s="171"/>
      <c r="BDY256" s="171"/>
      <c r="BDZ256" s="171"/>
      <c r="BEA256" s="171"/>
      <c r="BEB256" s="171"/>
      <c r="BEC256" s="171"/>
      <c r="BED256" s="171"/>
      <c r="BEE256" s="171"/>
      <c r="BEF256" s="171"/>
      <c r="BEG256" s="171"/>
      <c r="BEH256" s="171"/>
      <c r="BEI256" s="171"/>
      <c r="BEJ256" s="171"/>
      <c r="BEK256" s="171"/>
      <c r="BEL256" s="171"/>
      <c r="BEM256" s="171"/>
      <c r="BEN256" s="171"/>
      <c r="BEO256" s="171"/>
      <c r="BEP256" s="171"/>
      <c r="BEQ256" s="171"/>
      <c r="BER256" s="171"/>
      <c r="BES256" s="171"/>
      <c r="BET256" s="171"/>
      <c r="BEU256" s="171"/>
      <c r="BEV256" s="171"/>
      <c r="BEW256" s="171"/>
      <c r="BEX256" s="171"/>
      <c r="BEY256" s="171"/>
      <c r="BEZ256" s="171"/>
      <c r="BFA256" s="171"/>
      <c r="BFB256" s="171"/>
      <c r="BFC256" s="171"/>
      <c r="BFD256" s="171"/>
      <c r="BFE256" s="171"/>
      <c r="BFF256" s="171"/>
      <c r="BFG256" s="171"/>
      <c r="BFH256" s="171"/>
      <c r="BFI256" s="171"/>
      <c r="BFJ256" s="171"/>
      <c r="BFK256" s="171"/>
      <c r="BFL256" s="171"/>
      <c r="BFM256" s="171"/>
      <c r="BFN256" s="171"/>
      <c r="BFO256" s="171"/>
      <c r="BFP256" s="171"/>
      <c r="BFQ256" s="171"/>
      <c r="BFR256" s="171"/>
      <c r="BFS256" s="171"/>
      <c r="BFT256" s="171"/>
      <c r="BFU256" s="171"/>
      <c r="BFV256" s="171"/>
      <c r="BFW256" s="171"/>
      <c r="BFX256" s="171"/>
      <c r="BFY256" s="171"/>
      <c r="BFZ256" s="171"/>
      <c r="BGA256" s="171"/>
      <c r="BGB256" s="171"/>
      <c r="BGC256" s="171"/>
      <c r="BGD256" s="171"/>
      <c r="BGE256" s="171"/>
      <c r="BGF256" s="171"/>
      <c r="BGG256" s="171"/>
      <c r="BGH256" s="171"/>
      <c r="BGI256" s="171"/>
      <c r="BGJ256" s="171"/>
      <c r="BGK256" s="171"/>
      <c r="BGL256" s="171"/>
      <c r="BGM256" s="171"/>
      <c r="BGN256" s="171"/>
      <c r="BGO256" s="171"/>
      <c r="BGP256" s="171"/>
      <c r="BGQ256" s="171"/>
      <c r="BGR256" s="171"/>
      <c r="BGS256" s="171"/>
      <c r="BGT256" s="171"/>
      <c r="BGU256" s="171"/>
      <c r="BGV256" s="171"/>
      <c r="BGW256" s="171"/>
      <c r="BGX256" s="171"/>
      <c r="BGY256" s="171"/>
      <c r="BGZ256" s="171"/>
      <c r="BHA256" s="171"/>
      <c r="BHB256" s="171"/>
      <c r="BHC256" s="171"/>
      <c r="BHD256" s="171"/>
      <c r="BHE256" s="171"/>
      <c r="BHF256" s="171"/>
      <c r="BHG256" s="171"/>
      <c r="BHH256" s="171"/>
      <c r="BHI256" s="171"/>
      <c r="BHJ256" s="171"/>
      <c r="BHK256" s="171"/>
      <c r="BHL256" s="171"/>
      <c r="BHM256" s="171"/>
      <c r="BHN256" s="171"/>
      <c r="BHO256" s="171"/>
      <c r="BHP256" s="171"/>
      <c r="BHQ256" s="171"/>
      <c r="BHR256" s="171"/>
      <c r="BHS256" s="171"/>
      <c r="BHT256" s="171"/>
      <c r="BHU256" s="171"/>
      <c r="BHV256" s="171"/>
      <c r="BHW256" s="171"/>
      <c r="BHX256" s="171"/>
      <c r="BHY256" s="171"/>
      <c r="BHZ256" s="171"/>
      <c r="BIA256" s="171"/>
      <c r="BIB256" s="171"/>
      <c r="BIC256" s="171"/>
      <c r="BID256" s="171"/>
      <c r="BIE256" s="171"/>
      <c r="BIF256" s="171"/>
      <c r="BIG256" s="171"/>
      <c r="BIH256" s="171"/>
      <c r="BII256" s="171"/>
      <c r="BIJ256" s="171"/>
      <c r="BIK256" s="171"/>
      <c r="BIL256" s="171"/>
      <c r="BIM256" s="171"/>
      <c r="BIN256" s="171"/>
      <c r="BIO256" s="171"/>
      <c r="BIP256" s="171"/>
      <c r="BIQ256" s="171"/>
      <c r="BIR256" s="171"/>
      <c r="BIS256" s="171"/>
      <c r="BIT256" s="171"/>
      <c r="BIU256" s="171"/>
      <c r="BIV256" s="171"/>
      <c r="BIW256" s="171"/>
      <c r="BIX256" s="171"/>
      <c r="BIY256" s="171"/>
      <c r="BIZ256" s="171"/>
      <c r="BJA256" s="171"/>
      <c r="BJB256" s="171"/>
      <c r="BJC256" s="171"/>
      <c r="BJD256" s="171"/>
      <c r="BJE256" s="171"/>
      <c r="BJF256" s="171"/>
      <c r="BJG256" s="171"/>
      <c r="BJH256" s="171"/>
      <c r="BJI256" s="171"/>
      <c r="BJJ256" s="171"/>
      <c r="BJK256" s="171"/>
      <c r="BJL256" s="171"/>
      <c r="BJM256" s="171"/>
      <c r="BJN256" s="171"/>
      <c r="BJO256" s="171"/>
      <c r="BJP256" s="171"/>
      <c r="BJQ256" s="171"/>
      <c r="BJR256" s="171"/>
      <c r="BJS256" s="171"/>
      <c r="BJT256" s="171"/>
      <c r="BJU256" s="171"/>
      <c r="BJV256" s="171"/>
      <c r="BJW256" s="171"/>
      <c r="BJX256" s="171"/>
      <c r="BJY256" s="171"/>
      <c r="BJZ256" s="171"/>
      <c r="BKA256" s="171"/>
      <c r="BKB256" s="171"/>
      <c r="BKC256" s="171"/>
      <c r="BKD256" s="171"/>
      <c r="BKE256" s="171"/>
      <c r="BKF256" s="171"/>
      <c r="BKG256" s="171"/>
      <c r="BKH256" s="171"/>
      <c r="BKI256" s="171"/>
      <c r="BKJ256" s="171"/>
      <c r="BKK256" s="171"/>
      <c r="BKL256" s="171"/>
      <c r="BKM256" s="171"/>
      <c r="BKN256" s="171"/>
      <c r="BKO256" s="171"/>
      <c r="BKP256" s="171"/>
      <c r="BKQ256" s="171"/>
      <c r="BKR256" s="171"/>
      <c r="BKS256" s="171"/>
      <c r="BKT256" s="171"/>
      <c r="BKU256" s="171"/>
      <c r="BKV256" s="171"/>
      <c r="BKW256" s="171"/>
      <c r="BKX256" s="171"/>
      <c r="BKY256" s="171"/>
      <c r="BKZ256" s="171"/>
      <c r="BLA256" s="171"/>
      <c r="BLB256" s="171"/>
      <c r="BLC256" s="171"/>
      <c r="BLD256" s="171"/>
      <c r="BLE256" s="171"/>
      <c r="BLF256" s="171"/>
      <c r="BLG256" s="171"/>
      <c r="BLH256" s="171"/>
      <c r="BLI256" s="171"/>
      <c r="BLJ256" s="171"/>
      <c r="BLK256" s="171"/>
      <c r="BLL256" s="171"/>
      <c r="BLM256" s="171"/>
      <c r="BLN256" s="171"/>
      <c r="BLO256" s="171"/>
      <c r="BLP256" s="171"/>
      <c r="BLQ256" s="171"/>
      <c r="BLR256" s="171"/>
      <c r="BLS256" s="171"/>
      <c r="BLT256" s="171"/>
      <c r="BLU256" s="171"/>
      <c r="BLV256" s="171"/>
      <c r="BLW256" s="171"/>
      <c r="BLX256" s="171"/>
      <c r="BLY256" s="171"/>
      <c r="BLZ256" s="171"/>
      <c r="BMA256" s="171"/>
      <c r="BMB256" s="171"/>
      <c r="BMC256" s="171"/>
      <c r="BMD256" s="171"/>
      <c r="BME256" s="171"/>
      <c r="BMF256" s="171"/>
      <c r="BMG256" s="171"/>
      <c r="BMH256" s="171"/>
      <c r="BMI256" s="171"/>
      <c r="BMJ256" s="171"/>
      <c r="BMK256" s="171"/>
      <c r="BML256" s="171"/>
      <c r="BMM256" s="171"/>
      <c r="BMN256" s="171"/>
      <c r="BMO256" s="171"/>
      <c r="BMP256" s="171"/>
      <c r="BMQ256" s="171"/>
      <c r="BMR256" s="171"/>
      <c r="BMS256" s="171"/>
      <c r="BMT256" s="171"/>
      <c r="BMU256" s="171"/>
      <c r="BMV256" s="171"/>
      <c r="BMW256" s="171"/>
      <c r="BMX256" s="171"/>
      <c r="BMY256" s="171"/>
      <c r="BMZ256" s="171"/>
      <c r="BNA256" s="171"/>
      <c r="BNB256" s="171"/>
      <c r="BNC256" s="171"/>
      <c r="BND256" s="171"/>
      <c r="BNE256" s="171"/>
      <c r="BNF256" s="171"/>
      <c r="BNG256" s="171"/>
      <c r="BNH256" s="171"/>
      <c r="BNI256" s="171"/>
      <c r="BNJ256" s="171"/>
      <c r="BNK256" s="171"/>
      <c r="BNL256" s="171"/>
      <c r="BNM256" s="171"/>
      <c r="BNN256" s="171"/>
      <c r="BNO256" s="171"/>
      <c r="BNP256" s="171"/>
      <c r="BNQ256" s="171"/>
      <c r="BNR256" s="171"/>
      <c r="BNS256" s="171"/>
      <c r="BNT256" s="171"/>
      <c r="BNU256" s="171"/>
      <c r="BNV256" s="171"/>
      <c r="BNW256" s="171"/>
      <c r="BNX256" s="171"/>
      <c r="BNY256" s="171"/>
      <c r="BNZ256" s="171"/>
      <c r="BOA256" s="171"/>
      <c r="BOB256" s="171"/>
      <c r="BOC256" s="171"/>
      <c r="BOD256" s="171"/>
      <c r="BOE256" s="171"/>
      <c r="BOF256" s="171"/>
      <c r="BOG256" s="171"/>
      <c r="BOH256" s="171"/>
      <c r="BOI256" s="171"/>
      <c r="BOJ256" s="171"/>
      <c r="BOK256" s="171"/>
      <c r="BOL256" s="171"/>
      <c r="BOM256" s="171"/>
      <c r="BON256" s="171"/>
      <c r="BOO256" s="171"/>
      <c r="BOP256" s="171"/>
      <c r="BOQ256" s="171"/>
      <c r="BOR256" s="171"/>
      <c r="BOS256" s="171"/>
      <c r="BOT256" s="171"/>
      <c r="BOU256" s="171"/>
      <c r="BOV256" s="171"/>
      <c r="BOW256" s="171"/>
      <c r="BOX256" s="171"/>
      <c r="BOY256" s="171"/>
      <c r="BOZ256" s="171"/>
      <c r="BPA256" s="171"/>
      <c r="BPB256" s="171"/>
      <c r="BPC256" s="171"/>
      <c r="BPD256" s="171"/>
      <c r="BPE256" s="171"/>
      <c r="BPF256" s="171"/>
      <c r="BPG256" s="171"/>
      <c r="BPH256" s="171"/>
      <c r="BPI256" s="171"/>
      <c r="BPJ256" s="171"/>
      <c r="BPK256" s="171"/>
      <c r="BPL256" s="171"/>
      <c r="BPM256" s="171"/>
      <c r="BPN256" s="171"/>
      <c r="BPO256" s="171"/>
      <c r="BPP256" s="171"/>
      <c r="BPQ256" s="171"/>
      <c r="BPR256" s="171"/>
      <c r="BPS256" s="171"/>
      <c r="BPT256" s="171"/>
      <c r="BPU256" s="171"/>
      <c r="BPV256" s="171"/>
      <c r="BPW256" s="171"/>
      <c r="BPX256" s="171"/>
      <c r="BPY256" s="171"/>
      <c r="BPZ256" s="171"/>
      <c r="BQA256" s="171"/>
      <c r="BQB256" s="171"/>
      <c r="BQC256" s="171"/>
      <c r="BQD256" s="171"/>
      <c r="BQE256" s="171"/>
      <c r="BQF256" s="171"/>
      <c r="BQG256" s="171"/>
      <c r="BQH256" s="171"/>
      <c r="BQI256" s="171"/>
      <c r="BQJ256" s="171"/>
      <c r="BQK256" s="171"/>
      <c r="BQL256" s="171"/>
      <c r="BQM256" s="171"/>
      <c r="BQN256" s="171"/>
      <c r="BQO256" s="171"/>
      <c r="BQP256" s="171"/>
      <c r="BQQ256" s="171"/>
      <c r="BQR256" s="171"/>
      <c r="BQS256" s="171"/>
      <c r="BQT256" s="171"/>
      <c r="BQU256" s="171"/>
      <c r="BQV256" s="171"/>
      <c r="BQW256" s="171"/>
      <c r="BQX256" s="171"/>
      <c r="BQY256" s="171"/>
      <c r="BQZ256" s="171"/>
      <c r="BRA256" s="171"/>
      <c r="BRB256" s="171"/>
      <c r="BRC256" s="171"/>
      <c r="BRD256" s="171"/>
      <c r="BRE256" s="171"/>
      <c r="BRF256" s="171"/>
      <c r="BRG256" s="171"/>
      <c r="BRH256" s="171"/>
      <c r="BRI256" s="171"/>
      <c r="BRJ256" s="171"/>
      <c r="BRK256" s="171"/>
      <c r="BRL256" s="171"/>
      <c r="BRM256" s="171"/>
      <c r="BRN256" s="171"/>
      <c r="BRO256" s="171"/>
      <c r="BRP256" s="171"/>
      <c r="BRQ256" s="171"/>
      <c r="BRR256" s="171"/>
      <c r="BRS256" s="171"/>
      <c r="BRT256" s="171"/>
      <c r="BRU256" s="171"/>
      <c r="BRV256" s="171"/>
      <c r="BRW256" s="171"/>
      <c r="BRX256" s="171"/>
      <c r="BRY256" s="171"/>
      <c r="BRZ256" s="171"/>
      <c r="BSA256" s="171"/>
      <c r="BSB256" s="171"/>
      <c r="BSC256" s="171"/>
      <c r="BSD256" s="171"/>
      <c r="BSE256" s="171"/>
      <c r="BSF256" s="171"/>
      <c r="BSG256" s="171"/>
      <c r="BSH256" s="171"/>
      <c r="BSI256" s="171"/>
      <c r="BSJ256" s="171"/>
      <c r="BSK256" s="171"/>
      <c r="BSL256" s="171"/>
      <c r="BSM256" s="171"/>
      <c r="BSN256" s="171"/>
      <c r="BSO256" s="171"/>
      <c r="BSP256" s="171"/>
      <c r="BSQ256" s="171"/>
      <c r="BSR256" s="171"/>
      <c r="BSS256" s="171"/>
      <c r="BST256" s="171"/>
      <c r="BSU256" s="171"/>
      <c r="BSV256" s="171"/>
      <c r="BSW256" s="171"/>
      <c r="BSX256" s="171"/>
      <c r="BSY256" s="171"/>
      <c r="BSZ256" s="171"/>
      <c r="BTA256" s="171"/>
      <c r="BTB256" s="171"/>
      <c r="BTC256" s="171"/>
      <c r="BTD256" s="171"/>
      <c r="BTE256" s="171"/>
      <c r="BTF256" s="171"/>
      <c r="BTG256" s="171"/>
      <c r="BTH256" s="171"/>
      <c r="BTI256" s="171"/>
      <c r="BTJ256" s="171"/>
      <c r="BTK256" s="171"/>
      <c r="BTL256" s="171"/>
      <c r="BTM256" s="171"/>
      <c r="BTN256" s="171"/>
      <c r="BTO256" s="171"/>
      <c r="BTP256" s="171"/>
      <c r="BTQ256" s="171"/>
      <c r="BTR256" s="171"/>
      <c r="BTS256" s="171"/>
      <c r="BTT256" s="171"/>
      <c r="BTU256" s="171"/>
      <c r="BTV256" s="171"/>
      <c r="BTW256" s="171"/>
      <c r="BTX256" s="171"/>
      <c r="BTY256" s="171"/>
      <c r="BTZ256" s="171"/>
      <c r="BUA256" s="171"/>
      <c r="BUB256" s="171"/>
      <c r="BUC256" s="171"/>
      <c r="BUD256" s="171"/>
      <c r="BUE256" s="171"/>
      <c r="BUF256" s="171"/>
      <c r="BUG256" s="171"/>
      <c r="BUH256" s="171"/>
      <c r="BUI256" s="171"/>
      <c r="BUJ256" s="171"/>
      <c r="BUK256" s="171"/>
      <c r="BUL256" s="171"/>
      <c r="BUM256" s="171"/>
      <c r="BUN256" s="171"/>
      <c r="BUO256" s="171"/>
      <c r="BUP256" s="171"/>
      <c r="BUQ256" s="171"/>
      <c r="BUR256" s="171"/>
      <c r="BUS256" s="171"/>
      <c r="BUT256" s="171"/>
      <c r="BUU256" s="171"/>
      <c r="BUV256" s="171"/>
      <c r="BUW256" s="171"/>
      <c r="BUX256" s="171"/>
      <c r="BUY256" s="171"/>
      <c r="BUZ256" s="171"/>
      <c r="BVA256" s="171"/>
      <c r="BVB256" s="171"/>
      <c r="BVC256" s="171"/>
      <c r="BVD256" s="171"/>
      <c r="BVE256" s="171"/>
      <c r="BVF256" s="171"/>
      <c r="BVG256" s="171"/>
      <c r="BVH256" s="171"/>
      <c r="BVI256" s="171"/>
      <c r="BVJ256" s="171"/>
      <c r="BVK256" s="171"/>
      <c r="BVL256" s="171"/>
      <c r="BVM256" s="171"/>
      <c r="BVN256" s="171"/>
      <c r="BVO256" s="171"/>
      <c r="BVP256" s="171"/>
      <c r="BVQ256" s="171"/>
      <c r="BVR256" s="171"/>
      <c r="BVS256" s="171"/>
      <c r="BVT256" s="171"/>
      <c r="BVU256" s="171"/>
      <c r="BVV256" s="171"/>
      <c r="BVW256" s="171"/>
      <c r="BVX256" s="171"/>
      <c r="BVY256" s="171"/>
      <c r="BVZ256" s="171"/>
      <c r="BWA256" s="171"/>
      <c r="BWB256" s="171"/>
      <c r="BWC256" s="171"/>
      <c r="BWD256" s="171"/>
      <c r="BWE256" s="171"/>
      <c r="BWF256" s="171"/>
      <c r="BWG256" s="171"/>
      <c r="BWH256" s="171"/>
      <c r="BWI256" s="171"/>
      <c r="BWJ256" s="171"/>
      <c r="BWK256" s="171"/>
      <c r="BWL256" s="171"/>
      <c r="BWM256" s="171"/>
      <c r="BWN256" s="171"/>
      <c r="BWO256" s="171"/>
      <c r="BWP256" s="171"/>
      <c r="BWQ256" s="171"/>
      <c r="BWR256" s="171"/>
      <c r="BWS256" s="171"/>
      <c r="BWT256" s="171"/>
      <c r="BWU256" s="171"/>
      <c r="BWV256" s="171"/>
      <c r="BWW256" s="171"/>
      <c r="BWX256" s="171"/>
      <c r="BWY256" s="171"/>
      <c r="BWZ256" s="171"/>
      <c r="BXA256" s="171"/>
      <c r="BXB256" s="171"/>
      <c r="BXC256" s="171"/>
      <c r="BXD256" s="171"/>
      <c r="BXE256" s="171"/>
      <c r="BXF256" s="171"/>
      <c r="BXG256" s="171"/>
      <c r="BXH256" s="171"/>
      <c r="BXI256" s="171"/>
      <c r="BXJ256" s="171"/>
      <c r="BXK256" s="171"/>
      <c r="BXL256" s="171"/>
      <c r="BXM256" s="171"/>
      <c r="BXN256" s="171"/>
      <c r="BXO256" s="171"/>
      <c r="BXP256" s="171"/>
      <c r="BXQ256" s="171"/>
      <c r="BXR256" s="171"/>
      <c r="BXS256" s="171"/>
      <c r="BXT256" s="171"/>
      <c r="BXU256" s="171"/>
      <c r="BXV256" s="171"/>
      <c r="BXW256" s="171"/>
      <c r="BXX256" s="171"/>
      <c r="BXY256" s="171"/>
      <c r="BXZ256" s="171"/>
      <c r="BYA256" s="171"/>
      <c r="BYB256" s="171"/>
      <c r="BYC256" s="171"/>
      <c r="BYD256" s="171"/>
      <c r="BYE256" s="171"/>
      <c r="BYF256" s="171"/>
      <c r="BYG256" s="171"/>
      <c r="BYH256" s="171"/>
      <c r="BYI256" s="171"/>
      <c r="BYJ256" s="171"/>
      <c r="BYK256" s="171"/>
      <c r="BYL256" s="171"/>
      <c r="BYM256" s="171"/>
      <c r="BYN256" s="171"/>
      <c r="BYO256" s="171"/>
      <c r="BYP256" s="171"/>
      <c r="BYQ256" s="171"/>
      <c r="BYR256" s="171"/>
      <c r="BYS256" s="171"/>
      <c r="BYT256" s="171"/>
      <c r="BYU256" s="171"/>
      <c r="BYV256" s="171"/>
      <c r="BYW256" s="171"/>
      <c r="BYX256" s="171"/>
      <c r="BYY256" s="171"/>
      <c r="BYZ256" s="171"/>
      <c r="BZA256" s="171"/>
      <c r="BZB256" s="171"/>
      <c r="BZC256" s="171"/>
      <c r="BZD256" s="171"/>
      <c r="BZE256" s="171"/>
      <c r="BZF256" s="171"/>
      <c r="BZG256" s="171"/>
      <c r="BZH256" s="171"/>
      <c r="BZI256" s="171"/>
      <c r="BZJ256" s="171"/>
      <c r="BZK256" s="171"/>
      <c r="BZL256" s="171"/>
      <c r="BZM256" s="171"/>
      <c r="BZN256" s="171"/>
      <c r="BZO256" s="171"/>
      <c r="BZP256" s="171"/>
      <c r="BZQ256" s="171"/>
      <c r="BZR256" s="171"/>
      <c r="BZS256" s="171"/>
      <c r="BZT256" s="171"/>
      <c r="BZU256" s="171"/>
      <c r="BZV256" s="171"/>
      <c r="BZW256" s="171"/>
      <c r="BZX256" s="171"/>
      <c r="BZY256" s="171"/>
      <c r="BZZ256" s="171"/>
      <c r="CAA256" s="171"/>
      <c r="CAB256" s="171"/>
      <c r="CAC256" s="171"/>
      <c r="CAD256" s="171"/>
      <c r="CAE256" s="171"/>
      <c r="CAF256" s="171"/>
      <c r="CAG256" s="171"/>
      <c r="CAH256" s="171"/>
      <c r="CAI256" s="171"/>
      <c r="CAJ256" s="171"/>
      <c r="CAK256" s="171"/>
      <c r="CAL256" s="171"/>
      <c r="CAM256" s="171"/>
      <c r="CAN256" s="171"/>
      <c r="CAO256" s="171"/>
      <c r="CAP256" s="171"/>
      <c r="CAQ256" s="171"/>
      <c r="CAR256" s="171"/>
      <c r="CAS256" s="171"/>
      <c r="CAT256" s="171"/>
      <c r="CAU256" s="171"/>
      <c r="CAV256" s="171"/>
      <c r="CAW256" s="171"/>
      <c r="CAX256" s="171"/>
      <c r="CAY256" s="171"/>
      <c r="CAZ256" s="171"/>
      <c r="CBA256" s="171"/>
      <c r="CBB256" s="171"/>
      <c r="CBC256" s="171"/>
      <c r="CBD256" s="171"/>
      <c r="CBE256" s="171"/>
      <c r="CBF256" s="171"/>
      <c r="CBG256" s="171"/>
      <c r="CBH256" s="171"/>
      <c r="CBI256" s="171"/>
      <c r="CBJ256" s="171"/>
      <c r="CBK256" s="171"/>
      <c r="CBL256" s="171"/>
      <c r="CBM256" s="171"/>
      <c r="CBN256" s="171"/>
      <c r="CBO256" s="171"/>
      <c r="CBP256" s="171"/>
      <c r="CBQ256" s="171"/>
      <c r="CBR256" s="171"/>
      <c r="CBS256" s="171"/>
      <c r="CBT256" s="171"/>
      <c r="CBU256" s="171"/>
      <c r="CBV256" s="171"/>
      <c r="CBW256" s="171"/>
      <c r="CBX256" s="171"/>
      <c r="CBY256" s="171"/>
      <c r="CBZ256" s="171"/>
      <c r="CCA256" s="171"/>
      <c r="CCB256" s="171"/>
      <c r="CCC256" s="171"/>
      <c r="CCD256" s="171"/>
      <c r="CCE256" s="171"/>
      <c r="CCF256" s="171"/>
      <c r="CCG256" s="171"/>
      <c r="CCH256" s="171"/>
      <c r="CCI256" s="171"/>
      <c r="CCJ256" s="171"/>
      <c r="CCK256" s="171"/>
      <c r="CCL256" s="171"/>
      <c r="CCM256" s="171"/>
      <c r="CCN256" s="171"/>
      <c r="CCO256" s="171"/>
      <c r="CCP256" s="171"/>
      <c r="CCQ256" s="171"/>
      <c r="CCR256" s="171"/>
      <c r="CCS256" s="171"/>
      <c r="CCT256" s="171"/>
      <c r="CCU256" s="171"/>
      <c r="CCV256" s="171"/>
      <c r="CCW256" s="171"/>
      <c r="CCX256" s="171"/>
      <c r="CCY256" s="171"/>
      <c r="CCZ256" s="171"/>
      <c r="CDA256" s="171"/>
      <c r="CDB256" s="171"/>
      <c r="CDC256" s="171"/>
      <c r="CDD256" s="171"/>
      <c r="CDE256" s="171"/>
      <c r="CDF256" s="171"/>
      <c r="CDG256" s="171"/>
      <c r="CDH256" s="171"/>
      <c r="CDI256" s="171"/>
      <c r="CDJ256" s="171"/>
      <c r="CDK256" s="171"/>
      <c r="CDL256" s="171"/>
      <c r="CDM256" s="171"/>
      <c r="CDN256" s="171"/>
      <c r="CDO256" s="171"/>
      <c r="CDP256" s="171"/>
      <c r="CDQ256" s="171"/>
      <c r="CDR256" s="171"/>
      <c r="CDS256" s="171"/>
      <c r="CDT256" s="171"/>
      <c r="CDU256" s="171"/>
      <c r="CDV256" s="171"/>
      <c r="CDW256" s="171"/>
      <c r="CDX256" s="171"/>
      <c r="CDY256" s="171"/>
      <c r="CDZ256" s="171"/>
      <c r="CEA256" s="171"/>
      <c r="CEB256" s="171"/>
      <c r="CEC256" s="171"/>
      <c r="CED256" s="171"/>
      <c r="CEE256" s="171"/>
      <c r="CEF256" s="171"/>
      <c r="CEG256" s="171"/>
      <c r="CEH256" s="171"/>
      <c r="CEI256" s="171"/>
      <c r="CEJ256" s="171"/>
      <c r="CEK256" s="171"/>
      <c r="CEL256" s="171"/>
      <c r="CEM256" s="171"/>
      <c r="CEN256" s="171"/>
      <c r="CEO256" s="171"/>
      <c r="CEP256" s="171"/>
      <c r="CEQ256" s="171"/>
      <c r="CER256" s="171"/>
      <c r="CES256" s="171"/>
      <c r="CET256" s="171"/>
      <c r="CEU256" s="171"/>
      <c r="CEV256" s="171"/>
      <c r="CEW256" s="171"/>
      <c r="CEX256" s="171"/>
      <c r="CEY256" s="171"/>
      <c r="CEZ256" s="171"/>
      <c r="CFA256" s="171"/>
      <c r="CFB256" s="171"/>
      <c r="CFC256" s="171"/>
      <c r="CFD256" s="171"/>
      <c r="CFE256" s="171"/>
      <c r="CFF256" s="171"/>
      <c r="CFG256" s="171"/>
      <c r="CFH256" s="171"/>
      <c r="CFI256" s="171"/>
      <c r="CFJ256" s="171"/>
      <c r="CFK256" s="171"/>
      <c r="CFL256" s="171"/>
      <c r="CFM256" s="171"/>
      <c r="CFN256" s="171"/>
      <c r="CFO256" s="171"/>
      <c r="CFP256" s="171"/>
      <c r="CFQ256" s="171"/>
      <c r="CFR256" s="171"/>
      <c r="CFS256" s="171"/>
      <c r="CFT256" s="171"/>
      <c r="CFU256" s="171"/>
      <c r="CFV256" s="171"/>
      <c r="CFW256" s="171"/>
      <c r="CFX256" s="171"/>
      <c r="CFY256" s="171"/>
      <c r="CFZ256" s="171"/>
      <c r="CGA256" s="171"/>
      <c r="CGB256" s="171"/>
      <c r="CGC256" s="171"/>
      <c r="CGD256" s="171"/>
      <c r="CGE256" s="171"/>
      <c r="CGF256" s="171"/>
      <c r="CGG256" s="171"/>
      <c r="CGH256" s="171"/>
      <c r="CGI256" s="171"/>
      <c r="CGJ256" s="171"/>
      <c r="CGK256" s="171"/>
      <c r="CGL256" s="171"/>
      <c r="CGM256" s="171"/>
      <c r="CGN256" s="171"/>
      <c r="CGO256" s="171"/>
      <c r="CGP256" s="171"/>
      <c r="CGQ256" s="171"/>
      <c r="CGR256" s="171"/>
      <c r="CGS256" s="171"/>
      <c r="CGT256" s="171"/>
      <c r="CGU256" s="171"/>
      <c r="CGV256" s="171"/>
      <c r="CGW256" s="171"/>
      <c r="CGX256" s="171"/>
      <c r="CGY256" s="171"/>
      <c r="CGZ256" s="171"/>
      <c r="CHA256" s="171"/>
      <c r="CHB256" s="171"/>
      <c r="CHC256" s="171"/>
      <c r="CHD256" s="171"/>
      <c r="CHE256" s="171"/>
      <c r="CHF256" s="171"/>
      <c r="CHG256" s="171"/>
      <c r="CHH256" s="171"/>
      <c r="CHI256" s="171"/>
      <c r="CHJ256" s="171"/>
      <c r="CHK256" s="171"/>
      <c r="CHL256" s="171"/>
      <c r="CHM256" s="171"/>
      <c r="CHN256" s="171"/>
      <c r="CHO256" s="171"/>
      <c r="CHP256" s="171"/>
      <c r="CHQ256" s="171"/>
      <c r="CHR256" s="171"/>
      <c r="CHS256" s="171"/>
      <c r="CHT256" s="171"/>
      <c r="CHU256" s="171"/>
      <c r="CHV256" s="171"/>
      <c r="CHW256" s="171"/>
      <c r="CHX256" s="171"/>
      <c r="CHY256" s="171"/>
      <c r="CHZ256" s="171"/>
      <c r="CIA256" s="171"/>
      <c r="CIB256" s="171"/>
      <c r="CIC256" s="171"/>
      <c r="CID256" s="171"/>
      <c r="CIE256" s="171"/>
      <c r="CIF256" s="171"/>
      <c r="CIG256" s="171"/>
      <c r="CIH256" s="171"/>
      <c r="CII256" s="171"/>
      <c r="CIJ256" s="171"/>
      <c r="CIK256" s="171"/>
      <c r="CIL256" s="171"/>
      <c r="CIM256" s="171"/>
      <c r="CIN256" s="171"/>
      <c r="CIO256" s="171"/>
      <c r="CIP256" s="171"/>
      <c r="CIQ256" s="171"/>
      <c r="CIR256" s="171"/>
      <c r="CIS256" s="171"/>
      <c r="CIT256" s="171"/>
      <c r="CIU256" s="171"/>
      <c r="CIV256" s="171"/>
      <c r="CIW256" s="171"/>
      <c r="CIX256" s="171"/>
      <c r="CIY256" s="171"/>
      <c r="CIZ256" s="171"/>
      <c r="CJA256" s="171"/>
      <c r="CJB256" s="171"/>
      <c r="CJC256" s="171"/>
      <c r="CJD256" s="171"/>
      <c r="CJE256" s="171"/>
      <c r="CJF256" s="171"/>
      <c r="CJG256" s="171"/>
      <c r="CJH256" s="171"/>
      <c r="CJI256" s="171"/>
      <c r="CJJ256" s="171"/>
      <c r="CJK256" s="171"/>
      <c r="CJL256" s="171"/>
      <c r="CJM256" s="171"/>
      <c r="CJN256" s="171"/>
      <c r="CJO256" s="171"/>
      <c r="CJP256" s="171"/>
      <c r="CJQ256" s="171"/>
      <c r="CJR256" s="171"/>
      <c r="CJS256" s="171"/>
      <c r="CJT256" s="171"/>
      <c r="CJU256" s="171"/>
      <c r="CJV256" s="171"/>
      <c r="CJW256" s="171"/>
      <c r="CJX256" s="171"/>
      <c r="CJY256" s="171"/>
      <c r="CJZ256" s="171"/>
      <c r="CKA256" s="171"/>
      <c r="CKB256" s="171"/>
      <c r="CKC256" s="171"/>
      <c r="CKD256" s="171"/>
      <c r="CKE256" s="171"/>
      <c r="CKF256" s="171"/>
      <c r="CKG256" s="171"/>
      <c r="CKH256" s="171"/>
      <c r="CKI256" s="171"/>
      <c r="CKJ256" s="171"/>
      <c r="CKK256" s="171"/>
      <c r="CKL256" s="171"/>
      <c r="CKM256" s="171"/>
      <c r="CKN256" s="171"/>
      <c r="CKO256" s="171"/>
      <c r="CKP256" s="171"/>
      <c r="CKQ256" s="171"/>
      <c r="CKR256" s="171"/>
      <c r="CKS256" s="171"/>
      <c r="CKT256" s="171"/>
      <c r="CKU256" s="171"/>
      <c r="CKV256" s="171"/>
      <c r="CKW256" s="171"/>
      <c r="CKX256" s="171"/>
      <c r="CKY256" s="171"/>
      <c r="CKZ256" s="171"/>
      <c r="CLA256" s="171"/>
      <c r="CLB256" s="171"/>
      <c r="CLC256" s="171"/>
      <c r="CLD256" s="171"/>
      <c r="CLE256" s="171"/>
      <c r="CLF256" s="171"/>
      <c r="CLG256" s="171"/>
      <c r="CLH256" s="171"/>
      <c r="CLI256" s="171"/>
      <c r="CLJ256" s="171"/>
      <c r="CLK256" s="171"/>
      <c r="CLL256" s="171"/>
      <c r="CLM256" s="171"/>
      <c r="CLN256" s="171"/>
      <c r="CLO256" s="171"/>
      <c r="CLP256" s="171"/>
      <c r="CLQ256" s="171"/>
      <c r="CLR256" s="171"/>
      <c r="CLS256" s="171"/>
      <c r="CLT256" s="171"/>
      <c r="CLU256" s="171"/>
      <c r="CLV256" s="171"/>
      <c r="CLW256" s="171"/>
      <c r="CLX256" s="171"/>
      <c r="CLY256" s="171"/>
      <c r="CLZ256" s="171"/>
      <c r="CMA256" s="171"/>
      <c r="CMB256" s="171"/>
      <c r="CMC256" s="171"/>
      <c r="CMD256" s="171"/>
      <c r="CME256" s="171"/>
      <c r="CMF256" s="171"/>
      <c r="CMG256" s="171"/>
      <c r="CMH256" s="171"/>
      <c r="CMI256" s="171"/>
      <c r="CMJ256" s="171"/>
      <c r="CMK256" s="171"/>
      <c r="CML256" s="171"/>
      <c r="CMM256" s="171"/>
      <c r="CMN256" s="171"/>
      <c r="CMO256" s="171"/>
      <c r="CMP256" s="171"/>
      <c r="CMQ256" s="171"/>
      <c r="CMR256" s="171"/>
      <c r="CMS256" s="171"/>
      <c r="CMT256" s="171"/>
      <c r="CMU256" s="171"/>
      <c r="CMV256" s="171"/>
      <c r="CMW256" s="171"/>
      <c r="CMX256" s="171"/>
      <c r="CMY256" s="171"/>
      <c r="CMZ256" s="171"/>
      <c r="CNA256" s="171"/>
      <c r="CNB256" s="171"/>
      <c r="CNC256" s="171"/>
      <c r="CND256" s="171"/>
      <c r="CNE256" s="171"/>
      <c r="CNF256" s="171"/>
      <c r="CNG256" s="171"/>
      <c r="CNH256" s="171"/>
      <c r="CNI256" s="171"/>
      <c r="CNJ256" s="171"/>
      <c r="CNK256" s="171"/>
      <c r="CNL256" s="171"/>
      <c r="CNM256" s="171"/>
      <c r="CNN256" s="171"/>
      <c r="CNO256" s="171"/>
      <c r="CNP256" s="171"/>
      <c r="CNQ256" s="171"/>
      <c r="CNR256" s="171"/>
      <c r="CNS256" s="171"/>
      <c r="CNT256" s="171"/>
      <c r="CNU256" s="171"/>
      <c r="CNV256" s="171"/>
      <c r="CNW256" s="171"/>
      <c r="CNX256" s="171"/>
      <c r="CNY256" s="171"/>
      <c r="CNZ256" s="171"/>
      <c r="COA256" s="171"/>
      <c r="COB256" s="171"/>
      <c r="COC256" s="171"/>
      <c r="COD256" s="171"/>
      <c r="COE256" s="171"/>
      <c r="COF256" s="171"/>
      <c r="COG256" s="171"/>
      <c r="COH256" s="171"/>
      <c r="COI256" s="171"/>
      <c r="COJ256" s="171"/>
      <c r="COK256" s="171"/>
      <c r="COL256" s="171"/>
      <c r="COM256" s="171"/>
      <c r="CON256" s="171"/>
      <c r="COO256" s="171"/>
      <c r="COP256" s="171"/>
      <c r="COQ256" s="171"/>
      <c r="COR256" s="171"/>
      <c r="COS256" s="171"/>
      <c r="COT256" s="171"/>
      <c r="COU256" s="171"/>
      <c r="COV256" s="171"/>
      <c r="COW256" s="171"/>
      <c r="COX256" s="171"/>
      <c r="COY256" s="171"/>
      <c r="COZ256" s="171"/>
      <c r="CPA256" s="171"/>
      <c r="CPB256" s="171"/>
      <c r="CPC256" s="171"/>
      <c r="CPD256" s="171"/>
      <c r="CPE256" s="171"/>
      <c r="CPF256" s="171"/>
      <c r="CPG256" s="171"/>
      <c r="CPH256" s="171"/>
      <c r="CPI256" s="171"/>
      <c r="CPJ256" s="171"/>
      <c r="CPK256" s="171"/>
      <c r="CPL256" s="171"/>
      <c r="CPM256" s="171"/>
      <c r="CPN256" s="171"/>
      <c r="CPO256" s="171"/>
      <c r="CPP256" s="171"/>
      <c r="CPQ256" s="171"/>
      <c r="CPR256" s="171"/>
      <c r="CPS256" s="171"/>
      <c r="CPT256" s="171"/>
      <c r="CPU256" s="171"/>
      <c r="CPV256" s="171"/>
      <c r="CPW256" s="171"/>
      <c r="CPX256" s="171"/>
      <c r="CPY256" s="171"/>
      <c r="CPZ256" s="171"/>
      <c r="CQA256" s="171"/>
      <c r="CQB256" s="171"/>
      <c r="CQC256" s="171"/>
      <c r="CQD256" s="171"/>
      <c r="CQE256" s="171"/>
      <c r="CQF256" s="171"/>
      <c r="CQG256" s="171"/>
      <c r="CQH256" s="171"/>
      <c r="CQI256" s="171"/>
      <c r="CQJ256" s="171"/>
      <c r="CQK256" s="171"/>
      <c r="CQL256" s="171"/>
      <c r="CQM256" s="171"/>
      <c r="CQN256" s="171"/>
      <c r="CQO256" s="171"/>
      <c r="CQP256" s="171"/>
      <c r="CQQ256" s="171"/>
      <c r="CQR256" s="171"/>
      <c r="CQS256" s="171"/>
      <c r="CQT256" s="171"/>
      <c r="CQU256" s="171"/>
      <c r="CQV256" s="171"/>
      <c r="CQW256" s="171"/>
      <c r="CQX256" s="171"/>
      <c r="CQY256" s="171"/>
      <c r="CQZ256" s="171"/>
      <c r="CRA256" s="171"/>
      <c r="CRB256" s="171"/>
      <c r="CRC256" s="171"/>
      <c r="CRD256" s="171"/>
      <c r="CRE256" s="171"/>
      <c r="CRF256" s="171"/>
      <c r="CRG256" s="171"/>
      <c r="CRH256" s="171"/>
      <c r="CRI256" s="171"/>
      <c r="CRJ256" s="171"/>
      <c r="CRK256" s="171"/>
      <c r="CRL256" s="171"/>
      <c r="CRM256" s="171"/>
      <c r="CRN256" s="171"/>
      <c r="CRO256" s="171"/>
      <c r="CRP256" s="171"/>
      <c r="CRQ256" s="171"/>
      <c r="CRR256" s="171"/>
      <c r="CRS256" s="171"/>
      <c r="CRT256" s="171"/>
      <c r="CRU256" s="171"/>
      <c r="CRV256" s="171"/>
      <c r="CRW256" s="171"/>
      <c r="CRX256" s="171"/>
      <c r="CRY256" s="171"/>
      <c r="CRZ256" s="171"/>
      <c r="CSA256" s="171"/>
      <c r="CSB256" s="171"/>
      <c r="CSC256" s="171"/>
      <c r="CSD256" s="171"/>
      <c r="CSE256" s="171"/>
      <c r="CSF256" s="171"/>
      <c r="CSG256" s="171"/>
      <c r="CSH256" s="171"/>
      <c r="CSI256" s="171"/>
      <c r="CSJ256" s="171"/>
      <c r="CSK256" s="171"/>
      <c r="CSL256" s="171"/>
      <c r="CSM256" s="171"/>
      <c r="CSN256" s="171"/>
      <c r="CSO256" s="171"/>
      <c r="CSP256" s="171"/>
      <c r="CSQ256" s="171"/>
      <c r="CSR256" s="171"/>
      <c r="CSS256" s="171"/>
      <c r="CST256" s="171"/>
      <c r="CSU256" s="171"/>
      <c r="CSV256" s="171"/>
      <c r="CSW256" s="171"/>
      <c r="CSX256" s="171"/>
      <c r="CSY256" s="171"/>
      <c r="CSZ256" s="171"/>
      <c r="CTA256" s="171"/>
      <c r="CTB256" s="171"/>
      <c r="CTC256" s="171"/>
      <c r="CTD256" s="171"/>
      <c r="CTE256" s="171"/>
      <c r="CTF256" s="171"/>
      <c r="CTG256" s="171"/>
      <c r="CTH256" s="171"/>
      <c r="CTI256" s="171"/>
      <c r="CTJ256" s="171"/>
      <c r="CTK256" s="171"/>
      <c r="CTL256" s="171"/>
      <c r="CTM256" s="171"/>
      <c r="CTN256" s="171"/>
      <c r="CTO256" s="171"/>
      <c r="CTP256" s="171"/>
      <c r="CTQ256" s="171"/>
      <c r="CTR256" s="171"/>
      <c r="CTS256" s="171"/>
      <c r="CTT256" s="171"/>
      <c r="CTU256" s="171"/>
      <c r="CTV256" s="171"/>
      <c r="CTW256" s="171"/>
      <c r="CTX256" s="171"/>
      <c r="CTY256" s="171"/>
      <c r="CTZ256" s="171"/>
      <c r="CUA256" s="171"/>
      <c r="CUB256" s="171"/>
      <c r="CUC256" s="171"/>
      <c r="CUD256" s="171"/>
      <c r="CUE256" s="171"/>
      <c r="CUF256" s="171"/>
      <c r="CUG256" s="171"/>
      <c r="CUH256" s="171"/>
      <c r="CUI256" s="171"/>
      <c r="CUJ256" s="171"/>
      <c r="CUK256" s="171"/>
      <c r="CUL256" s="171"/>
      <c r="CUM256" s="171"/>
      <c r="CUN256" s="171"/>
      <c r="CUO256" s="171"/>
      <c r="CUP256" s="171"/>
      <c r="CUQ256" s="171"/>
      <c r="CUR256" s="171"/>
      <c r="CUS256" s="171"/>
      <c r="CUT256" s="171"/>
      <c r="CUU256" s="171"/>
      <c r="CUV256" s="171"/>
      <c r="CUW256" s="171"/>
      <c r="CUX256" s="171"/>
      <c r="CUY256" s="171"/>
      <c r="CUZ256" s="171"/>
      <c r="CVA256" s="171"/>
      <c r="CVB256" s="171"/>
      <c r="CVC256" s="171"/>
      <c r="CVD256" s="171"/>
      <c r="CVE256" s="171"/>
      <c r="CVF256" s="171"/>
      <c r="CVG256" s="171"/>
      <c r="CVH256" s="171"/>
      <c r="CVI256" s="171"/>
      <c r="CVJ256" s="171"/>
      <c r="CVK256" s="171"/>
      <c r="CVL256" s="171"/>
      <c r="CVM256" s="171"/>
      <c r="CVN256" s="171"/>
      <c r="CVO256" s="171"/>
      <c r="CVP256" s="171"/>
      <c r="CVQ256" s="171"/>
      <c r="CVR256" s="171"/>
      <c r="CVS256" s="171"/>
      <c r="CVT256" s="171"/>
      <c r="CVU256" s="171"/>
      <c r="CVV256" s="171"/>
      <c r="CVW256" s="171"/>
      <c r="CVX256" s="171"/>
      <c r="CVY256" s="171"/>
      <c r="CVZ256" s="171"/>
      <c r="CWA256" s="171"/>
      <c r="CWB256" s="171"/>
      <c r="CWC256" s="171"/>
      <c r="CWD256" s="171"/>
      <c r="CWE256" s="171"/>
      <c r="CWF256" s="171"/>
      <c r="CWG256" s="171"/>
      <c r="CWH256" s="171"/>
      <c r="CWI256" s="171"/>
      <c r="CWJ256" s="171"/>
      <c r="CWK256" s="171"/>
      <c r="CWL256" s="171"/>
      <c r="CWM256" s="171"/>
      <c r="CWN256" s="171"/>
      <c r="CWO256" s="171"/>
      <c r="CWP256" s="171"/>
      <c r="CWQ256" s="171"/>
      <c r="CWR256" s="171"/>
      <c r="CWS256" s="171"/>
      <c r="CWT256" s="171"/>
      <c r="CWU256" s="171"/>
      <c r="CWV256" s="171"/>
      <c r="CWW256" s="171"/>
      <c r="CWX256" s="171"/>
      <c r="CWY256" s="171"/>
      <c r="CWZ256" s="171"/>
      <c r="CXA256" s="171"/>
      <c r="CXB256" s="171"/>
      <c r="CXC256" s="171"/>
      <c r="CXD256" s="171"/>
      <c r="CXE256" s="171"/>
      <c r="CXF256" s="171"/>
      <c r="CXG256" s="171"/>
      <c r="CXH256" s="171"/>
      <c r="CXI256" s="171"/>
      <c r="CXJ256" s="171"/>
      <c r="CXK256" s="171"/>
      <c r="CXL256" s="171"/>
      <c r="CXM256" s="171"/>
      <c r="CXN256" s="171"/>
      <c r="CXO256" s="171"/>
      <c r="CXP256" s="171"/>
      <c r="CXQ256" s="171"/>
      <c r="CXR256" s="171"/>
      <c r="CXS256" s="171"/>
      <c r="CXT256" s="171"/>
      <c r="CXU256" s="171"/>
      <c r="CXV256" s="171"/>
      <c r="CXW256" s="171"/>
      <c r="CXX256" s="171"/>
      <c r="CXY256" s="171"/>
      <c r="CXZ256" s="171"/>
      <c r="CYA256" s="171"/>
      <c r="CYB256" s="171"/>
      <c r="CYC256" s="171"/>
      <c r="CYD256" s="171"/>
      <c r="CYE256" s="171"/>
      <c r="CYF256" s="171"/>
      <c r="CYG256" s="171"/>
      <c r="CYH256" s="171"/>
      <c r="CYI256" s="171"/>
      <c r="CYJ256" s="171"/>
      <c r="CYK256" s="171"/>
      <c r="CYL256" s="171"/>
      <c r="CYM256" s="171"/>
      <c r="CYN256" s="171"/>
      <c r="CYO256" s="171"/>
      <c r="CYP256" s="171"/>
      <c r="CYQ256" s="171"/>
      <c r="CYR256" s="171"/>
      <c r="CYS256" s="171"/>
      <c r="CYT256" s="171"/>
      <c r="CYU256" s="171"/>
      <c r="CYV256" s="171"/>
      <c r="CYW256" s="171"/>
      <c r="CYX256" s="171"/>
      <c r="CYY256" s="171"/>
      <c r="CYZ256" s="171"/>
      <c r="CZA256" s="171"/>
      <c r="CZB256" s="171"/>
      <c r="CZC256" s="171"/>
      <c r="CZD256" s="171"/>
      <c r="CZE256" s="171"/>
      <c r="CZF256" s="171"/>
      <c r="CZG256" s="171"/>
      <c r="CZH256" s="171"/>
      <c r="CZI256" s="171"/>
      <c r="CZJ256" s="171"/>
      <c r="CZK256" s="171"/>
      <c r="CZL256" s="171"/>
      <c r="CZM256" s="171"/>
      <c r="CZN256" s="171"/>
      <c r="CZO256" s="171"/>
      <c r="CZP256" s="171"/>
      <c r="CZQ256" s="171"/>
      <c r="CZR256" s="171"/>
      <c r="CZS256" s="171"/>
      <c r="CZT256" s="171"/>
      <c r="CZU256" s="171"/>
      <c r="CZV256" s="171"/>
      <c r="CZW256" s="171"/>
      <c r="CZX256" s="171"/>
      <c r="CZY256" s="171"/>
      <c r="CZZ256" s="171"/>
      <c r="DAA256" s="171"/>
      <c r="DAB256" s="171"/>
      <c r="DAC256" s="171"/>
      <c r="DAD256" s="171"/>
      <c r="DAE256" s="171"/>
      <c r="DAF256" s="171"/>
      <c r="DAG256" s="171"/>
      <c r="DAH256" s="171"/>
      <c r="DAI256" s="171"/>
      <c r="DAJ256" s="171"/>
      <c r="DAK256" s="171"/>
      <c r="DAL256" s="171"/>
      <c r="DAM256" s="171"/>
      <c r="DAN256" s="171"/>
      <c r="DAO256" s="171"/>
      <c r="DAP256" s="171"/>
      <c r="DAQ256" s="171"/>
      <c r="DAR256" s="171"/>
      <c r="DAS256" s="171"/>
      <c r="DAT256" s="171"/>
      <c r="DAU256" s="171"/>
      <c r="DAV256" s="171"/>
      <c r="DAW256" s="171"/>
      <c r="DAX256" s="171"/>
      <c r="DAY256" s="171"/>
      <c r="DAZ256" s="171"/>
      <c r="DBA256" s="171"/>
      <c r="DBB256" s="171"/>
      <c r="DBC256" s="171"/>
      <c r="DBD256" s="171"/>
      <c r="DBE256" s="171"/>
      <c r="DBF256" s="171"/>
      <c r="DBG256" s="171"/>
      <c r="DBH256" s="171"/>
      <c r="DBI256" s="171"/>
      <c r="DBJ256" s="171"/>
      <c r="DBK256" s="171"/>
      <c r="DBL256" s="171"/>
      <c r="DBM256" s="171"/>
      <c r="DBN256" s="171"/>
      <c r="DBO256" s="171"/>
      <c r="DBP256" s="171"/>
      <c r="DBQ256" s="171"/>
      <c r="DBR256" s="171"/>
      <c r="DBS256" s="171"/>
      <c r="DBT256" s="171"/>
      <c r="DBU256" s="171"/>
      <c r="DBV256" s="171"/>
      <c r="DBW256" s="171"/>
      <c r="DBX256" s="171"/>
      <c r="DBY256" s="171"/>
      <c r="DBZ256" s="171"/>
      <c r="DCA256" s="171"/>
      <c r="DCB256" s="171"/>
      <c r="DCC256" s="171"/>
      <c r="DCD256" s="171"/>
      <c r="DCE256" s="171"/>
      <c r="DCF256" s="171"/>
      <c r="DCG256" s="171"/>
      <c r="DCH256" s="171"/>
      <c r="DCI256" s="171"/>
      <c r="DCJ256" s="171"/>
      <c r="DCK256" s="171"/>
      <c r="DCL256" s="171"/>
      <c r="DCM256" s="171"/>
      <c r="DCN256" s="171"/>
      <c r="DCO256" s="171"/>
      <c r="DCP256" s="171"/>
      <c r="DCQ256" s="171"/>
      <c r="DCR256" s="171"/>
      <c r="DCS256" s="171"/>
      <c r="DCT256" s="171"/>
      <c r="DCU256" s="171"/>
      <c r="DCV256" s="171"/>
      <c r="DCW256" s="171"/>
      <c r="DCX256" s="171"/>
      <c r="DCY256" s="171"/>
      <c r="DCZ256" s="171"/>
      <c r="DDA256" s="171"/>
      <c r="DDB256" s="171"/>
      <c r="DDC256" s="171"/>
      <c r="DDD256" s="171"/>
      <c r="DDE256" s="171"/>
      <c r="DDF256" s="171"/>
      <c r="DDG256" s="171"/>
      <c r="DDH256" s="171"/>
      <c r="DDI256" s="171"/>
      <c r="DDJ256" s="171"/>
      <c r="DDK256" s="171"/>
      <c r="DDL256" s="171"/>
      <c r="DDM256" s="171"/>
      <c r="DDN256" s="171"/>
      <c r="DDO256" s="171"/>
      <c r="DDP256" s="171"/>
      <c r="DDQ256" s="171"/>
      <c r="DDR256" s="171"/>
      <c r="DDS256" s="171"/>
      <c r="DDT256" s="171"/>
      <c r="DDU256" s="171"/>
      <c r="DDV256" s="171"/>
      <c r="DDW256" s="171"/>
      <c r="DDX256" s="171"/>
      <c r="DDY256" s="171"/>
      <c r="DDZ256" s="171"/>
      <c r="DEA256" s="171"/>
      <c r="DEB256" s="171"/>
      <c r="DEC256" s="171"/>
      <c r="DED256" s="171"/>
      <c r="DEE256" s="171"/>
      <c r="DEF256" s="171"/>
      <c r="DEG256" s="171"/>
      <c r="DEH256" s="171"/>
      <c r="DEI256" s="171"/>
      <c r="DEJ256" s="171"/>
      <c r="DEK256" s="171"/>
      <c r="DEL256" s="171"/>
      <c r="DEM256" s="171"/>
      <c r="DEN256" s="171"/>
      <c r="DEO256" s="171"/>
      <c r="DEP256" s="171"/>
      <c r="DEQ256" s="171"/>
      <c r="DER256" s="171"/>
      <c r="DES256" s="171"/>
      <c r="DET256" s="171"/>
      <c r="DEU256" s="171"/>
      <c r="DEV256" s="171"/>
      <c r="DEW256" s="171"/>
      <c r="DEX256" s="171"/>
      <c r="DEY256" s="171"/>
      <c r="DEZ256" s="171"/>
      <c r="DFA256" s="171"/>
      <c r="DFB256" s="171"/>
      <c r="DFC256" s="171"/>
      <c r="DFD256" s="171"/>
      <c r="DFE256" s="171"/>
      <c r="DFF256" s="171"/>
      <c r="DFG256" s="171"/>
      <c r="DFH256" s="171"/>
      <c r="DFI256" s="171"/>
      <c r="DFJ256" s="171"/>
      <c r="DFK256" s="171"/>
      <c r="DFL256" s="171"/>
      <c r="DFM256" s="171"/>
      <c r="DFN256" s="171"/>
      <c r="DFO256" s="171"/>
      <c r="DFP256" s="171"/>
      <c r="DFQ256" s="171"/>
      <c r="DFR256" s="171"/>
      <c r="DFS256" s="171"/>
      <c r="DFT256" s="171"/>
      <c r="DFU256" s="171"/>
      <c r="DFV256" s="171"/>
      <c r="DFW256" s="171"/>
      <c r="DFX256" s="171"/>
      <c r="DFY256" s="171"/>
      <c r="DFZ256" s="171"/>
      <c r="DGA256" s="171"/>
      <c r="DGB256" s="171"/>
      <c r="DGC256" s="171"/>
      <c r="DGD256" s="171"/>
      <c r="DGE256" s="171"/>
      <c r="DGF256" s="171"/>
      <c r="DGG256" s="171"/>
      <c r="DGH256" s="171"/>
      <c r="DGI256" s="171"/>
      <c r="DGJ256" s="171"/>
      <c r="DGK256" s="171"/>
      <c r="DGL256" s="171"/>
      <c r="DGM256" s="171"/>
      <c r="DGN256" s="171"/>
      <c r="DGO256" s="171"/>
      <c r="DGP256" s="171"/>
      <c r="DGQ256" s="171"/>
      <c r="DGR256" s="171"/>
      <c r="DGS256" s="171"/>
      <c r="DGT256" s="171"/>
      <c r="DGU256" s="171"/>
      <c r="DGV256" s="171"/>
      <c r="DGW256" s="171"/>
      <c r="DGX256" s="171"/>
      <c r="DGY256" s="171"/>
      <c r="DGZ256" s="171"/>
      <c r="DHA256" s="171"/>
      <c r="DHB256" s="171"/>
      <c r="DHC256" s="171"/>
      <c r="DHD256" s="171"/>
      <c r="DHE256" s="171"/>
      <c r="DHF256" s="171"/>
      <c r="DHG256" s="171"/>
      <c r="DHH256" s="171"/>
      <c r="DHI256" s="171"/>
      <c r="DHJ256" s="171"/>
      <c r="DHK256" s="171"/>
      <c r="DHL256" s="171"/>
      <c r="DHM256" s="171"/>
      <c r="DHN256" s="171"/>
      <c r="DHO256" s="171"/>
      <c r="DHP256" s="171"/>
      <c r="DHQ256" s="171"/>
      <c r="DHR256" s="171"/>
      <c r="DHS256" s="171"/>
      <c r="DHT256" s="171"/>
      <c r="DHU256" s="171"/>
      <c r="DHV256" s="171"/>
      <c r="DHW256" s="171"/>
      <c r="DHX256" s="171"/>
      <c r="DHY256" s="171"/>
      <c r="DHZ256" s="171"/>
      <c r="DIA256" s="171"/>
      <c r="DIB256" s="171"/>
      <c r="DIC256" s="171"/>
      <c r="DID256" s="171"/>
      <c r="DIE256" s="171"/>
      <c r="DIF256" s="171"/>
      <c r="DIG256" s="171"/>
      <c r="DIH256" s="171"/>
      <c r="DII256" s="171"/>
      <c r="DIJ256" s="171"/>
      <c r="DIK256" s="171"/>
      <c r="DIL256" s="171"/>
      <c r="DIM256" s="171"/>
      <c r="DIN256" s="171"/>
      <c r="DIO256" s="171"/>
      <c r="DIP256" s="171"/>
      <c r="DIQ256" s="171"/>
      <c r="DIR256" s="171"/>
      <c r="DIS256" s="171"/>
      <c r="DIT256" s="171"/>
      <c r="DIU256" s="171"/>
      <c r="DIV256" s="171"/>
      <c r="DIW256" s="171"/>
      <c r="DIX256" s="171"/>
      <c r="DIY256" s="171"/>
      <c r="DIZ256" s="171"/>
      <c r="DJA256" s="171"/>
      <c r="DJB256" s="171"/>
      <c r="DJC256" s="171"/>
      <c r="DJD256" s="171"/>
      <c r="DJE256" s="171"/>
      <c r="DJF256" s="171"/>
      <c r="DJG256" s="171"/>
      <c r="DJH256" s="171"/>
      <c r="DJI256" s="171"/>
      <c r="DJJ256" s="171"/>
      <c r="DJK256" s="171"/>
      <c r="DJL256" s="171"/>
      <c r="DJM256" s="171"/>
      <c r="DJN256" s="171"/>
      <c r="DJO256" s="171"/>
      <c r="DJP256" s="171"/>
      <c r="DJQ256" s="171"/>
      <c r="DJR256" s="171"/>
      <c r="DJS256" s="171"/>
      <c r="DJT256" s="171"/>
      <c r="DJU256" s="171"/>
      <c r="DJV256" s="171"/>
      <c r="DJW256" s="171"/>
      <c r="DJX256" s="171"/>
      <c r="DJY256" s="171"/>
      <c r="DJZ256" s="171"/>
      <c r="DKA256" s="171"/>
      <c r="DKB256" s="171"/>
      <c r="DKC256" s="171"/>
      <c r="DKD256" s="171"/>
      <c r="DKE256" s="171"/>
      <c r="DKF256" s="171"/>
      <c r="DKG256" s="171"/>
      <c r="DKH256" s="171"/>
      <c r="DKI256" s="171"/>
      <c r="DKJ256" s="171"/>
      <c r="DKK256" s="171"/>
      <c r="DKL256" s="171"/>
      <c r="DKM256" s="171"/>
      <c r="DKN256" s="171"/>
      <c r="DKO256" s="171"/>
      <c r="DKP256" s="171"/>
      <c r="DKQ256" s="171"/>
      <c r="DKR256" s="171"/>
      <c r="DKS256" s="171"/>
      <c r="DKT256" s="171"/>
      <c r="DKU256" s="171"/>
      <c r="DKV256" s="171"/>
      <c r="DKW256" s="171"/>
      <c r="DKX256" s="171"/>
      <c r="DKY256" s="171"/>
      <c r="DKZ256" s="171"/>
      <c r="DLA256" s="171"/>
      <c r="DLB256" s="171"/>
      <c r="DLC256" s="171"/>
      <c r="DLD256" s="171"/>
      <c r="DLE256" s="171"/>
      <c r="DLF256" s="171"/>
      <c r="DLG256" s="171"/>
      <c r="DLH256" s="171"/>
      <c r="DLI256" s="171"/>
      <c r="DLJ256" s="171"/>
      <c r="DLK256" s="171"/>
      <c r="DLL256" s="171"/>
      <c r="DLM256" s="171"/>
      <c r="DLN256" s="171"/>
      <c r="DLO256" s="171"/>
      <c r="DLP256" s="171"/>
      <c r="DLQ256" s="171"/>
      <c r="DLR256" s="171"/>
      <c r="DLS256" s="171"/>
      <c r="DLT256" s="171"/>
      <c r="DLU256" s="171"/>
      <c r="DLV256" s="171"/>
      <c r="DLW256" s="171"/>
      <c r="DLX256" s="171"/>
      <c r="DLY256" s="171"/>
      <c r="DLZ256" s="171"/>
      <c r="DMA256" s="171"/>
      <c r="DMB256" s="171"/>
      <c r="DMC256" s="171"/>
      <c r="DMD256" s="171"/>
      <c r="DME256" s="171"/>
      <c r="DMF256" s="171"/>
      <c r="DMG256" s="171"/>
      <c r="DMH256" s="171"/>
      <c r="DMI256" s="171"/>
      <c r="DMJ256" s="171"/>
      <c r="DMK256" s="171"/>
      <c r="DML256" s="171"/>
      <c r="DMM256" s="171"/>
      <c r="DMN256" s="171"/>
      <c r="DMO256" s="171"/>
      <c r="DMP256" s="171"/>
      <c r="DMQ256" s="171"/>
      <c r="DMR256" s="171"/>
      <c r="DMS256" s="171"/>
      <c r="DMT256" s="171"/>
      <c r="DMU256" s="171"/>
      <c r="DMV256" s="171"/>
      <c r="DMW256" s="171"/>
      <c r="DMX256" s="171"/>
      <c r="DMY256" s="171"/>
      <c r="DMZ256" s="171"/>
      <c r="DNA256" s="171"/>
      <c r="DNB256" s="171"/>
      <c r="DNC256" s="171"/>
      <c r="DND256" s="171"/>
      <c r="DNE256" s="171"/>
      <c r="DNF256" s="171"/>
      <c r="DNG256" s="171"/>
      <c r="DNH256" s="171"/>
      <c r="DNI256" s="171"/>
      <c r="DNJ256" s="171"/>
      <c r="DNK256" s="171"/>
      <c r="DNL256" s="171"/>
      <c r="DNM256" s="171"/>
      <c r="DNN256" s="171"/>
      <c r="DNO256" s="171"/>
      <c r="DNP256" s="171"/>
      <c r="DNQ256" s="171"/>
      <c r="DNR256" s="171"/>
      <c r="DNS256" s="171"/>
      <c r="DNT256" s="171"/>
      <c r="DNU256" s="171"/>
      <c r="DNV256" s="171"/>
      <c r="DNW256" s="171"/>
      <c r="DNX256" s="171"/>
      <c r="DNY256" s="171"/>
      <c r="DNZ256" s="171"/>
      <c r="DOA256" s="171"/>
      <c r="DOB256" s="171"/>
      <c r="DOC256" s="171"/>
      <c r="DOD256" s="171"/>
      <c r="DOE256" s="171"/>
      <c r="DOF256" s="171"/>
      <c r="DOG256" s="171"/>
      <c r="DOH256" s="171"/>
      <c r="DOI256" s="171"/>
      <c r="DOJ256" s="171"/>
      <c r="DOK256" s="171"/>
      <c r="DOL256" s="171"/>
      <c r="DOM256" s="171"/>
      <c r="DON256" s="171"/>
      <c r="DOO256" s="171"/>
      <c r="DOP256" s="171"/>
      <c r="DOQ256" s="171"/>
      <c r="DOR256" s="171"/>
      <c r="DOS256" s="171"/>
      <c r="DOT256" s="171"/>
      <c r="DOU256" s="171"/>
      <c r="DOV256" s="171"/>
      <c r="DOW256" s="171"/>
      <c r="DOX256" s="171"/>
      <c r="DOY256" s="171"/>
      <c r="DOZ256" s="171"/>
      <c r="DPA256" s="171"/>
      <c r="DPB256" s="171"/>
      <c r="DPC256" s="171"/>
      <c r="DPD256" s="171"/>
      <c r="DPE256" s="171"/>
      <c r="DPF256" s="171"/>
      <c r="DPG256" s="171"/>
      <c r="DPH256" s="171"/>
      <c r="DPI256" s="171"/>
      <c r="DPJ256" s="171"/>
      <c r="DPK256" s="171"/>
      <c r="DPL256" s="171"/>
      <c r="DPM256" s="171"/>
      <c r="DPN256" s="171"/>
      <c r="DPO256" s="171"/>
      <c r="DPP256" s="171"/>
      <c r="DPQ256" s="171"/>
      <c r="DPR256" s="171"/>
      <c r="DPS256" s="171"/>
      <c r="DPT256" s="171"/>
      <c r="DPU256" s="171"/>
      <c r="DPV256" s="171"/>
      <c r="DPW256" s="171"/>
      <c r="DPX256" s="171"/>
      <c r="DPY256" s="171"/>
      <c r="DPZ256" s="171"/>
      <c r="DQA256" s="171"/>
      <c r="DQB256" s="171"/>
      <c r="DQC256" s="171"/>
      <c r="DQD256" s="171"/>
      <c r="DQE256" s="171"/>
      <c r="DQF256" s="171"/>
      <c r="DQG256" s="171"/>
      <c r="DQH256" s="171"/>
      <c r="DQI256" s="171"/>
      <c r="DQJ256" s="171"/>
      <c r="DQK256" s="171"/>
      <c r="DQL256" s="171"/>
      <c r="DQM256" s="171"/>
      <c r="DQN256" s="171"/>
      <c r="DQO256" s="171"/>
      <c r="DQP256" s="171"/>
      <c r="DQQ256" s="171"/>
      <c r="DQR256" s="171"/>
      <c r="DQS256" s="171"/>
      <c r="DQT256" s="171"/>
      <c r="DQU256" s="171"/>
      <c r="DQV256" s="171"/>
      <c r="DQW256" s="171"/>
      <c r="DQX256" s="171"/>
      <c r="DQY256" s="171"/>
      <c r="DQZ256" s="171"/>
      <c r="DRA256" s="171"/>
      <c r="DRB256" s="171"/>
      <c r="DRC256" s="171"/>
      <c r="DRD256" s="171"/>
      <c r="DRE256" s="171"/>
      <c r="DRF256" s="171"/>
      <c r="DRG256" s="171"/>
      <c r="DRH256" s="171"/>
      <c r="DRI256" s="171"/>
      <c r="DRJ256" s="171"/>
      <c r="DRK256" s="171"/>
      <c r="DRL256" s="171"/>
      <c r="DRM256" s="171"/>
      <c r="DRN256" s="171"/>
      <c r="DRO256" s="171"/>
      <c r="DRP256" s="171"/>
      <c r="DRQ256" s="171"/>
      <c r="DRR256" s="171"/>
      <c r="DRS256" s="171"/>
      <c r="DRT256" s="171"/>
      <c r="DRU256" s="171"/>
      <c r="DRV256" s="171"/>
      <c r="DRW256" s="171"/>
      <c r="DRX256" s="171"/>
      <c r="DRY256" s="171"/>
      <c r="DRZ256" s="171"/>
      <c r="DSA256" s="171"/>
      <c r="DSB256" s="171"/>
      <c r="DSC256" s="171"/>
      <c r="DSD256" s="171"/>
      <c r="DSE256" s="171"/>
      <c r="DSF256" s="171"/>
      <c r="DSG256" s="171"/>
      <c r="DSH256" s="171"/>
      <c r="DSI256" s="171"/>
      <c r="DSJ256" s="171"/>
      <c r="DSK256" s="171"/>
      <c r="DSL256" s="171"/>
      <c r="DSM256" s="171"/>
      <c r="DSN256" s="171"/>
      <c r="DSO256" s="171"/>
      <c r="DSP256" s="171"/>
      <c r="DSQ256" s="171"/>
      <c r="DSR256" s="171"/>
      <c r="DSS256" s="171"/>
      <c r="DST256" s="171"/>
      <c r="DSU256" s="171"/>
      <c r="DSV256" s="171"/>
      <c r="DSW256" s="171"/>
      <c r="DSX256" s="171"/>
      <c r="DSY256" s="171"/>
      <c r="DSZ256" s="171"/>
      <c r="DTA256" s="171"/>
      <c r="DTB256" s="171"/>
      <c r="DTC256" s="171"/>
      <c r="DTD256" s="171"/>
      <c r="DTE256" s="171"/>
      <c r="DTF256" s="171"/>
      <c r="DTG256" s="171"/>
      <c r="DTH256" s="171"/>
      <c r="DTI256" s="171"/>
      <c r="DTJ256" s="171"/>
      <c r="DTK256" s="171"/>
      <c r="DTL256" s="171"/>
      <c r="DTM256" s="171"/>
      <c r="DTN256" s="171"/>
      <c r="DTO256" s="171"/>
      <c r="DTP256" s="171"/>
      <c r="DTQ256" s="171"/>
      <c r="DTR256" s="171"/>
      <c r="DTS256" s="171"/>
      <c r="DTT256" s="171"/>
      <c r="DTU256" s="171"/>
      <c r="DTV256" s="171"/>
      <c r="DTW256" s="171"/>
      <c r="DTX256" s="171"/>
      <c r="DTY256" s="171"/>
      <c r="DTZ256" s="171"/>
      <c r="DUA256" s="171"/>
      <c r="DUB256" s="171"/>
      <c r="DUC256" s="171"/>
      <c r="DUD256" s="171"/>
      <c r="DUE256" s="171"/>
      <c r="DUF256" s="171"/>
      <c r="DUG256" s="171"/>
      <c r="DUH256" s="171"/>
      <c r="DUI256" s="171"/>
      <c r="DUJ256" s="171"/>
      <c r="DUK256" s="171"/>
      <c r="DUL256" s="171"/>
      <c r="DUM256" s="171"/>
      <c r="DUN256" s="171"/>
      <c r="DUO256" s="171"/>
      <c r="DUP256" s="171"/>
      <c r="DUQ256" s="171"/>
      <c r="DUR256" s="171"/>
      <c r="DUS256" s="171"/>
      <c r="DUT256" s="171"/>
      <c r="DUU256" s="171"/>
      <c r="DUV256" s="171"/>
      <c r="DUW256" s="171"/>
      <c r="DUX256" s="171"/>
      <c r="DUY256" s="171"/>
      <c r="DUZ256" s="171"/>
      <c r="DVA256" s="171"/>
      <c r="DVB256" s="171"/>
      <c r="DVC256" s="171"/>
      <c r="DVD256" s="171"/>
      <c r="DVE256" s="171"/>
      <c r="DVF256" s="171"/>
      <c r="DVG256" s="171"/>
      <c r="DVH256" s="171"/>
      <c r="DVI256" s="171"/>
      <c r="DVJ256" s="171"/>
      <c r="DVK256" s="171"/>
      <c r="DVL256" s="171"/>
      <c r="DVM256" s="171"/>
      <c r="DVN256" s="171"/>
      <c r="DVO256" s="171"/>
      <c r="DVP256" s="171"/>
      <c r="DVQ256" s="171"/>
      <c r="DVR256" s="171"/>
      <c r="DVS256" s="171"/>
      <c r="DVT256" s="171"/>
      <c r="DVU256" s="171"/>
      <c r="DVV256" s="171"/>
      <c r="DVW256" s="171"/>
      <c r="DVX256" s="171"/>
      <c r="DVY256" s="171"/>
      <c r="DVZ256" s="171"/>
      <c r="DWA256" s="171"/>
      <c r="DWB256" s="171"/>
      <c r="DWC256" s="171"/>
      <c r="DWD256" s="171"/>
      <c r="DWE256" s="171"/>
      <c r="DWF256" s="171"/>
      <c r="DWG256" s="171"/>
      <c r="DWH256" s="171"/>
      <c r="DWI256" s="171"/>
      <c r="DWJ256" s="171"/>
      <c r="DWK256" s="171"/>
      <c r="DWL256" s="171"/>
      <c r="DWM256" s="171"/>
      <c r="DWN256" s="171"/>
      <c r="DWO256" s="171"/>
      <c r="DWP256" s="171"/>
      <c r="DWQ256" s="171"/>
      <c r="DWR256" s="171"/>
      <c r="DWS256" s="171"/>
      <c r="DWT256" s="171"/>
      <c r="DWU256" s="171"/>
      <c r="DWV256" s="171"/>
      <c r="DWW256" s="171"/>
      <c r="DWX256" s="171"/>
      <c r="DWY256" s="171"/>
      <c r="DWZ256" s="171"/>
      <c r="DXA256" s="171"/>
      <c r="DXB256" s="171"/>
      <c r="DXC256" s="171"/>
      <c r="DXD256" s="171"/>
      <c r="DXE256" s="171"/>
      <c r="DXF256" s="171"/>
      <c r="DXG256" s="171"/>
      <c r="DXH256" s="171"/>
      <c r="DXI256" s="171"/>
      <c r="DXJ256" s="171"/>
      <c r="DXK256" s="171"/>
      <c r="DXL256" s="171"/>
      <c r="DXM256" s="171"/>
      <c r="DXN256" s="171"/>
      <c r="DXO256" s="171"/>
      <c r="DXP256" s="171"/>
      <c r="DXQ256" s="171"/>
      <c r="DXR256" s="171"/>
      <c r="DXS256" s="171"/>
      <c r="DXT256" s="171"/>
      <c r="DXU256" s="171"/>
      <c r="DXV256" s="171"/>
      <c r="DXW256" s="171"/>
      <c r="DXX256" s="171"/>
      <c r="DXY256" s="171"/>
      <c r="DXZ256" s="171"/>
      <c r="DYA256" s="171"/>
      <c r="DYB256" s="171"/>
      <c r="DYC256" s="171"/>
      <c r="DYD256" s="171"/>
      <c r="DYE256" s="171"/>
      <c r="DYF256" s="171"/>
      <c r="DYG256" s="171"/>
      <c r="DYH256" s="171"/>
      <c r="DYI256" s="171"/>
      <c r="DYJ256" s="171"/>
      <c r="DYK256" s="171"/>
      <c r="DYL256" s="171"/>
      <c r="DYM256" s="171"/>
      <c r="DYN256" s="171"/>
      <c r="DYO256" s="171"/>
      <c r="DYP256" s="171"/>
      <c r="DYQ256" s="171"/>
      <c r="DYR256" s="171"/>
      <c r="DYS256" s="171"/>
      <c r="DYT256" s="171"/>
      <c r="DYU256" s="171"/>
      <c r="DYV256" s="171"/>
      <c r="DYW256" s="171"/>
      <c r="DYX256" s="171"/>
      <c r="DYY256" s="171"/>
      <c r="DYZ256" s="171"/>
      <c r="DZA256" s="171"/>
      <c r="DZB256" s="171"/>
      <c r="DZC256" s="171"/>
      <c r="DZD256" s="171"/>
      <c r="DZE256" s="171"/>
      <c r="DZF256" s="171"/>
      <c r="DZG256" s="171"/>
      <c r="DZH256" s="171"/>
      <c r="DZI256" s="171"/>
      <c r="DZJ256" s="171"/>
      <c r="DZK256" s="171"/>
      <c r="DZL256" s="171"/>
      <c r="DZM256" s="171"/>
      <c r="DZN256" s="171"/>
      <c r="DZO256" s="171"/>
      <c r="DZP256" s="171"/>
      <c r="DZQ256" s="171"/>
      <c r="DZR256" s="171"/>
      <c r="DZS256" s="171"/>
      <c r="DZT256" s="171"/>
      <c r="DZU256" s="171"/>
      <c r="DZV256" s="171"/>
      <c r="DZW256" s="171"/>
      <c r="DZX256" s="171"/>
      <c r="DZY256" s="171"/>
      <c r="DZZ256" s="171"/>
      <c r="EAA256" s="171"/>
      <c r="EAB256" s="171"/>
      <c r="EAC256" s="171"/>
      <c r="EAD256" s="171"/>
      <c r="EAE256" s="171"/>
      <c r="EAF256" s="171"/>
      <c r="EAG256" s="171"/>
      <c r="EAH256" s="171"/>
      <c r="EAI256" s="171"/>
      <c r="EAJ256" s="171"/>
      <c r="EAK256" s="171"/>
      <c r="EAL256" s="171"/>
      <c r="EAM256" s="171"/>
      <c r="EAN256" s="171"/>
      <c r="EAO256" s="171"/>
      <c r="EAP256" s="171"/>
      <c r="EAQ256" s="171"/>
      <c r="EAR256" s="171"/>
      <c r="EAS256" s="171"/>
      <c r="EAT256" s="171"/>
      <c r="EAU256" s="171"/>
      <c r="EAV256" s="171"/>
      <c r="EAW256" s="171"/>
      <c r="EAX256" s="171"/>
      <c r="EAY256" s="171"/>
      <c r="EAZ256" s="171"/>
      <c r="EBA256" s="171"/>
      <c r="EBB256" s="171"/>
      <c r="EBC256" s="171"/>
      <c r="EBD256" s="171"/>
      <c r="EBE256" s="171"/>
      <c r="EBF256" s="171"/>
      <c r="EBG256" s="171"/>
      <c r="EBH256" s="171"/>
      <c r="EBI256" s="171"/>
      <c r="EBJ256" s="171"/>
      <c r="EBK256" s="171"/>
      <c r="EBL256" s="171"/>
      <c r="EBM256" s="171"/>
      <c r="EBN256" s="171"/>
      <c r="EBO256" s="171"/>
      <c r="EBP256" s="171"/>
      <c r="EBQ256" s="171"/>
      <c r="EBR256" s="171"/>
      <c r="EBS256" s="171"/>
      <c r="EBT256" s="171"/>
      <c r="EBU256" s="171"/>
      <c r="EBV256" s="171"/>
      <c r="EBW256" s="171"/>
      <c r="EBX256" s="171"/>
      <c r="EBY256" s="171"/>
      <c r="EBZ256" s="171"/>
      <c r="ECA256" s="171"/>
      <c r="ECB256" s="171"/>
      <c r="ECC256" s="171"/>
      <c r="ECD256" s="171"/>
      <c r="ECE256" s="171"/>
      <c r="ECF256" s="171"/>
      <c r="ECG256" s="171"/>
      <c r="ECH256" s="171"/>
      <c r="ECI256" s="171"/>
      <c r="ECJ256" s="171"/>
      <c r="ECK256" s="171"/>
      <c r="ECL256" s="171"/>
      <c r="ECM256" s="171"/>
      <c r="ECN256" s="171"/>
      <c r="ECO256" s="171"/>
      <c r="ECP256" s="171"/>
      <c r="ECQ256" s="171"/>
      <c r="ECR256" s="171"/>
      <c r="ECS256" s="171"/>
      <c r="ECT256" s="171"/>
      <c r="ECU256" s="171"/>
      <c r="ECV256" s="171"/>
      <c r="ECW256" s="171"/>
      <c r="ECX256" s="171"/>
      <c r="ECY256" s="171"/>
      <c r="ECZ256" s="171"/>
      <c r="EDA256" s="171"/>
      <c r="EDB256" s="171"/>
      <c r="EDC256" s="171"/>
      <c r="EDD256" s="171"/>
      <c r="EDE256" s="171"/>
      <c r="EDF256" s="171"/>
      <c r="EDG256" s="171"/>
      <c r="EDH256" s="171"/>
      <c r="EDI256" s="171"/>
      <c r="EDJ256" s="171"/>
      <c r="EDK256" s="171"/>
      <c r="EDL256" s="171"/>
      <c r="EDM256" s="171"/>
      <c r="EDN256" s="171"/>
      <c r="EDO256" s="171"/>
      <c r="EDP256" s="171"/>
      <c r="EDQ256" s="171"/>
      <c r="EDR256" s="171"/>
      <c r="EDS256" s="171"/>
      <c r="EDT256" s="171"/>
      <c r="EDU256" s="171"/>
      <c r="EDV256" s="171"/>
      <c r="EDW256" s="171"/>
      <c r="EDX256" s="171"/>
      <c r="EDY256" s="171"/>
      <c r="EDZ256" s="171"/>
      <c r="EEA256" s="171"/>
      <c r="EEB256" s="171"/>
      <c r="EEC256" s="171"/>
      <c r="EED256" s="171"/>
      <c r="EEE256" s="171"/>
      <c r="EEF256" s="171"/>
      <c r="EEG256" s="171"/>
      <c r="EEH256" s="171"/>
      <c r="EEI256" s="171"/>
      <c r="EEJ256" s="171"/>
      <c r="EEK256" s="171"/>
      <c r="EEL256" s="171"/>
      <c r="EEM256" s="171"/>
      <c r="EEN256" s="171"/>
      <c r="EEO256" s="171"/>
      <c r="EEP256" s="171"/>
      <c r="EEQ256" s="171"/>
      <c r="EER256" s="171"/>
      <c r="EES256" s="171"/>
      <c r="EET256" s="171"/>
      <c r="EEU256" s="171"/>
      <c r="EEV256" s="171"/>
      <c r="EEW256" s="171"/>
      <c r="EEX256" s="171"/>
      <c r="EEY256" s="171"/>
      <c r="EEZ256" s="171"/>
      <c r="EFA256" s="171"/>
      <c r="EFB256" s="171"/>
      <c r="EFC256" s="171"/>
      <c r="EFD256" s="171"/>
      <c r="EFE256" s="171"/>
      <c r="EFF256" s="171"/>
      <c r="EFG256" s="171"/>
      <c r="EFH256" s="171"/>
      <c r="EFI256" s="171"/>
      <c r="EFJ256" s="171"/>
      <c r="EFK256" s="171"/>
      <c r="EFL256" s="171"/>
      <c r="EFM256" s="171"/>
      <c r="EFN256" s="171"/>
      <c r="EFO256" s="171"/>
      <c r="EFP256" s="171"/>
      <c r="EFQ256" s="171"/>
      <c r="EFR256" s="171"/>
      <c r="EFS256" s="171"/>
      <c r="EFT256" s="171"/>
      <c r="EFU256" s="171"/>
      <c r="EFV256" s="171"/>
      <c r="EFW256" s="171"/>
      <c r="EFX256" s="171"/>
      <c r="EFY256" s="171"/>
      <c r="EFZ256" s="171"/>
      <c r="EGA256" s="171"/>
      <c r="EGB256" s="171"/>
      <c r="EGC256" s="171"/>
      <c r="EGD256" s="171"/>
      <c r="EGE256" s="171"/>
      <c r="EGF256" s="171"/>
      <c r="EGG256" s="171"/>
      <c r="EGH256" s="171"/>
      <c r="EGI256" s="171"/>
      <c r="EGJ256" s="171"/>
      <c r="EGK256" s="171"/>
      <c r="EGL256" s="171"/>
      <c r="EGM256" s="171"/>
      <c r="EGN256" s="171"/>
      <c r="EGO256" s="171"/>
      <c r="EGP256" s="171"/>
      <c r="EGQ256" s="171"/>
      <c r="EGR256" s="171"/>
      <c r="EGS256" s="171"/>
      <c r="EGT256" s="171"/>
      <c r="EGU256" s="171"/>
      <c r="EGV256" s="171"/>
      <c r="EGW256" s="171"/>
      <c r="EGX256" s="171"/>
      <c r="EGY256" s="171"/>
      <c r="EGZ256" s="171"/>
      <c r="EHA256" s="171"/>
      <c r="EHB256" s="171"/>
      <c r="EHC256" s="171"/>
      <c r="EHD256" s="171"/>
      <c r="EHE256" s="171"/>
      <c r="EHF256" s="171"/>
      <c r="EHG256" s="171"/>
      <c r="EHH256" s="171"/>
      <c r="EHI256" s="171"/>
      <c r="EHJ256" s="171"/>
      <c r="EHK256" s="171"/>
      <c r="EHL256" s="171"/>
      <c r="EHM256" s="171"/>
      <c r="EHN256" s="171"/>
      <c r="EHO256" s="171"/>
      <c r="EHP256" s="171"/>
      <c r="EHQ256" s="171"/>
      <c r="EHR256" s="171"/>
      <c r="EHS256" s="171"/>
      <c r="EHT256" s="171"/>
      <c r="EHU256" s="171"/>
      <c r="EHV256" s="171"/>
      <c r="EHW256" s="171"/>
      <c r="EHX256" s="171"/>
      <c r="EHY256" s="171"/>
      <c r="EHZ256" s="171"/>
      <c r="EIA256" s="171"/>
      <c r="EIB256" s="171"/>
      <c r="EIC256" s="171"/>
      <c r="EID256" s="171"/>
      <c r="EIE256" s="171"/>
      <c r="EIF256" s="171"/>
      <c r="EIG256" s="171"/>
      <c r="EIH256" s="171"/>
      <c r="EII256" s="171"/>
      <c r="EIJ256" s="171"/>
      <c r="EIK256" s="171"/>
      <c r="EIL256" s="171"/>
      <c r="EIM256" s="171"/>
      <c r="EIN256" s="171"/>
      <c r="EIO256" s="171"/>
      <c r="EIP256" s="171"/>
      <c r="EIQ256" s="171"/>
      <c r="EIR256" s="171"/>
      <c r="EIS256" s="171"/>
      <c r="EIT256" s="171"/>
      <c r="EIU256" s="171"/>
      <c r="EIV256" s="171"/>
      <c r="EIW256" s="171"/>
      <c r="EIX256" s="171"/>
      <c r="EIY256" s="171"/>
      <c r="EIZ256" s="171"/>
      <c r="EJA256" s="171"/>
      <c r="EJB256" s="171"/>
      <c r="EJC256" s="171"/>
      <c r="EJD256" s="171"/>
      <c r="EJE256" s="171"/>
      <c r="EJF256" s="171"/>
      <c r="EJG256" s="171"/>
      <c r="EJH256" s="171"/>
      <c r="EJI256" s="171"/>
      <c r="EJJ256" s="171"/>
      <c r="EJK256" s="171"/>
      <c r="EJL256" s="171"/>
      <c r="EJM256" s="171"/>
      <c r="EJN256" s="171"/>
      <c r="EJO256" s="171"/>
      <c r="EJP256" s="171"/>
      <c r="EJQ256" s="171"/>
      <c r="EJR256" s="171"/>
      <c r="EJS256" s="171"/>
      <c r="EJT256" s="171"/>
      <c r="EJU256" s="171"/>
      <c r="EJV256" s="171"/>
      <c r="EJW256" s="171"/>
      <c r="EJX256" s="171"/>
      <c r="EJY256" s="171"/>
      <c r="EJZ256" s="171"/>
      <c r="EKA256" s="171"/>
      <c r="EKB256" s="171"/>
      <c r="EKC256" s="171"/>
      <c r="EKD256" s="171"/>
      <c r="EKE256" s="171"/>
      <c r="EKF256" s="171"/>
      <c r="EKG256" s="171"/>
      <c r="EKH256" s="171"/>
      <c r="EKI256" s="171"/>
      <c r="EKJ256" s="171"/>
      <c r="EKK256" s="171"/>
      <c r="EKL256" s="171"/>
      <c r="EKM256" s="171"/>
      <c r="EKN256" s="171"/>
      <c r="EKO256" s="171"/>
      <c r="EKP256" s="171"/>
      <c r="EKQ256" s="171"/>
      <c r="EKR256" s="171"/>
      <c r="EKS256" s="171"/>
      <c r="EKT256" s="171"/>
      <c r="EKU256" s="171"/>
      <c r="EKV256" s="171"/>
      <c r="EKW256" s="171"/>
      <c r="EKX256" s="171"/>
      <c r="EKY256" s="171"/>
      <c r="EKZ256" s="171"/>
      <c r="ELA256" s="171"/>
      <c r="ELB256" s="171"/>
      <c r="ELC256" s="171"/>
      <c r="ELD256" s="171"/>
      <c r="ELE256" s="171"/>
      <c r="ELF256" s="171"/>
      <c r="ELG256" s="171"/>
      <c r="ELH256" s="171"/>
      <c r="ELI256" s="171"/>
      <c r="ELJ256" s="171"/>
      <c r="ELK256" s="171"/>
      <c r="ELL256" s="171"/>
      <c r="ELM256" s="171"/>
      <c r="ELN256" s="171"/>
      <c r="ELO256" s="171"/>
      <c r="ELP256" s="171"/>
      <c r="ELQ256" s="171"/>
      <c r="ELR256" s="171"/>
      <c r="ELS256" s="171"/>
      <c r="ELT256" s="171"/>
      <c r="ELU256" s="171"/>
      <c r="ELV256" s="171"/>
      <c r="ELW256" s="171"/>
      <c r="ELX256" s="171"/>
      <c r="ELY256" s="171"/>
      <c r="ELZ256" s="171"/>
      <c r="EMA256" s="171"/>
      <c r="EMB256" s="171"/>
      <c r="EMC256" s="171"/>
      <c r="EMD256" s="171"/>
      <c r="EME256" s="171"/>
      <c r="EMF256" s="171"/>
      <c r="EMG256" s="171"/>
      <c r="EMH256" s="171"/>
      <c r="EMI256" s="171"/>
      <c r="EMJ256" s="171"/>
      <c r="EMK256" s="171"/>
      <c r="EML256" s="171"/>
      <c r="EMM256" s="171"/>
      <c r="EMN256" s="171"/>
      <c r="EMO256" s="171"/>
      <c r="EMP256" s="171"/>
      <c r="EMQ256" s="171"/>
      <c r="EMR256" s="171"/>
      <c r="EMS256" s="171"/>
      <c r="EMT256" s="171"/>
      <c r="EMU256" s="171"/>
      <c r="EMV256" s="171"/>
      <c r="EMW256" s="171"/>
      <c r="EMX256" s="171"/>
      <c r="EMY256" s="171"/>
      <c r="EMZ256" s="171"/>
      <c r="ENA256" s="171"/>
      <c r="ENB256" s="171"/>
      <c r="ENC256" s="171"/>
      <c r="END256" s="171"/>
      <c r="ENE256" s="171"/>
      <c r="ENF256" s="171"/>
      <c r="ENG256" s="171"/>
      <c r="ENH256" s="171"/>
      <c r="ENI256" s="171"/>
      <c r="ENJ256" s="171"/>
      <c r="ENK256" s="171"/>
      <c r="ENL256" s="171"/>
      <c r="ENM256" s="171"/>
      <c r="ENN256" s="171"/>
      <c r="ENO256" s="171"/>
      <c r="ENP256" s="171"/>
      <c r="ENQ256" s="171"/>
      <c r="ENR256" s="171"/>
      <c r="ENS256" s="171"/>
      <c r="ENT256" s="171"/>
      <c r="ENU256" s="171"/>
      <c r="ENV256" s="171"/>
      <c r="ENW256" s="171"/>
      <c r="ENX256" s="171"/>
      <c r="ENY256" s="171"/>
      <c r="ENZ256" s="171"/>
      <c r="EOA256" s="171"/>
      <c r="EOB256" s="171"/>
      <c r="EOC256" s="171"/>
      <c r="EOD256" s="171"/>
      <c r="EOE256" s="171"/>
      <c r="EOF256" s="171"/>
      <c r="EOG256" s="171"/>
      <c r="EOH256" s="171"/>
      <c r="EOI256" s="171"/>
      <c r="EOJ256" s="171"/>
      <c r="EOK256" s="171"/>
      <c r="EOL256" s="171"/>
      <c r="EOM256" s="171"/>
      <c r="EON256" s="171"/>
      <c r="EOO256" s="171"/>
      <c r="EOP256" s="171"/>
      <c r="EOQ256" s="171"/>
      <c r="EOR256" s="171"/>
      <c r="EOS256" s="171"/>
      <c r="EOT256" s="171"/>
      <c r="EOU256" s="171"/>
      <c r="EOV256" s="171"/>
      <c r="EOW256" s="171"/>
      <c r="EOX256" s="171"/>
      <c r="EOY256" s="171"/>
      <c r="EOZ256" s="171"/>
      <c r="EPA256" s="171"/>
      <c r="EPB256" s="171"/>
      <c r="EPC256" s="171"/>
      <c r="EPD256" s="171"/>
      <c r="EPE256" s="171"/>
      <c r="EPF256" s="171"/>
      <c r="EPG256" s="171"/>
      <c r="EPH256" s="171"/>
      <c r="EPI256" s="171"/>
      <c r="EPJ256" s="171"/>
      <c r="EPK256" s="171"/>
      <c r="EPL256" s="171"/>
      <c r="EPM256" s="171"/>
      <c r="EPN256" s="171"/>
      <c r="EPO256" s="171"/>
      <c r="EPP256" s="171"/>
      <c r="EPQ256" s="171"/>
      <c r="EPR256" s="171"/>
      <c r="EPS256" s="171"/>
      <c r="EPT256" s="171"/>
      <c r="EPU256" s="171"/>
      <c r="EPV256" s="171"/>
      <c r="EPW256" s="171"/>
      <c r="EPX256" s="171"/>
      <c r="EPY256" s="171"/>
      <c r="EPZ256" s="171"/>
      <c r="EQA256" s="171"/>
      <c r="EQB256" s="171"/>
      <c r="EQC256" s="171"/>
      <c r="EQD256" s="171"/>
      <c r="EQE256" s="171"/>
      <c r="EQF256" s="171"/>
      <c r="EQG256" s="171"/>
      <c r="EQH256" s="171"/>
      <c r="EQI256" s="171"/>
      <c r="EQJ256" s="171"/>
      <c r="EQK256" s="171"/>
      <c r="EQL256" s="171"/>
      <c r="EQM256" s="171"/>
      <c r="EQN256" s="171"/>
      <c r="EQO256" s="171"/>
      <c r="EQP256" s="171"/>
      <c r="EQQ256" s="171"/>
      <c r="EQR256" s="171"/>
      <c r="EQS256" s="171"/>
      <c r="EQT256" s="171"/>
      <c r="EQU256" s="171"/>
      <c r="EQV256" s="171"/>
      <c r="EQW256" s="171"/>
      <c r="EQX256" s="171"/>
      <c r="EQY256" s="171"/>
      <c r="EQZ256" s="171"/>
      <c r="ERA256" s="171"/>
      <c r="ERB256" s="171"/>
      <c r="ERC256" s="171"/>
      <c r="ERD256" s="171"/>
      <c r="ERE256" s="171"/>
      <c r="ERF256" s="171"/>
      <c r="ERG256" s="171"/>
      <c r="ERH256" s="171"/>
      <c r="ERI256" s="171"/>
      <c r="ERJ256" s="171"/>
      <c r="ERK256" s="171"/>
      <c r="ERL256" s="171"/>
      <c r="ERM256" s="171"/>
      <c r="ERN256" s="171"/>
      <c r="ERO256" s="171"/>
      <c r="ERP256" s="171"/>
      <c r="ERQ256" s="171"/>
      <c r="ERR256" s="171"/>
      <c r="ERS256" s="171"/>
      <c r="ERT256" s="171"/>
      <c r="ERU256" s="171"/>
      <c r="ERV256" s="171"/>
      <c r="ERW256" s="171"/>
      <c r="ERX256" s="171"/>
      <c r="ERY256" s="171"/>
      <c r="ERZ256" s="171"/>
      <c r="ESA256" s="171"/>
      <c r="ESB256" s="171"/>
      <c r="ESC256" s="171"/>
      <c r="ESD256" s="171"/>
      <c r="ESE256" s="171"/>
      <c r="ESF256" s="171"/>
      <c r="ESG256" s="171"/>
      <c r="ESH256" s="171"/>
      <c r="ESI256" s="171"/>
      <c r="ESJ256" s="171"/>
      <c r="ESK256" s="171"/>
      <c r="ESL256" s="171"/>
      <c r="ESM256" s="171"/>
      <c r="ESN256" s="171"/>
      <c r="ESO256" s="171"/>
      <c r="ESP256" s="171"/>
      <c r="ESQ256" s="171"/>
      <c r="ESR256" s="171"/>
      <c r="ESS256" s="171"/>
      <c r="EST256" s="171"/>
      <c r="ESU256" s="171"/>
      <c r="ESV256" s="171"/>
      <c r="ESW256" s="171"/>
      <c r="ESX256" s="171"/>
      <c r="ESY256" s="171"/>
      <c r="ESZ256" s="171"/>
      <c r="ETA256" s="171"/>
      <c r="ETB256" s="171"/>
      <c r="ETC256" s="171"/>
      <c r="ETD256" s="171"/>
      <c r="ETE256" s="171"/>
      <c r="ETF256" s="171"/>
      <c r="ETG256" s="171"/>
      <c r="ETH256" s="171"/>
      <c r="ETI256" s="171"/>
      <c r="ETJ256" s="171"/>
      <c r="ETK256" s="171"/>
      <c r="ETL256" s="171"/>
      <c r="ETM256" s="171"/>
      <c r="ETN256" s="171"/>
      <c r="ETO256" s="171"/>
      <c r="ETP256" s="171"/>
      <c r="ETQ256" s="171"/>
      <c r="ETR256" s="171"/>
      <c r="ETS256" s="171"/>
      <c r="ETT256" s="171"/>
      <c r="ETU256" s="171"/>
      <c r="ETV256" s="171"/>
      <c r="ETW256" s="171"/>
      <c r="ETX256" s="171"/>
      <c r="ETY256" s="171"/>
      <c r="ETZ256" s="171"/>
      <c r="EUA256" s="171"/>
      <c r="EUB256" s="171"/>
      <c r="EUC256" s="171"/>
      <c r="EUD256" s="171"/>
      <c r="EUE256" s="171"/>
      <c r="EUF256" s="171"/>
      <c r="EUG256" s="171"/>
      <c r="EUH256" s="171"/>
      <c r="EUI256" s="171"/>
      <c r="EUJ256" s="171"/>
      <c r="EUK256" s="171"/>
      <c r="EUL256" s="171"/>
      <c r="EUM256" s="171"/>
      <c r="EUN256" s="171"/>
      <c r="EUO256" s="171"/>
      <c r="EUP256" s="171"/>
      <c r="EUQ256" s="171"/>
      <c r="EUR256" s="171"/>
      <c r="EUS256" s="171"/>
      <c r="EUT256" s="171"/>
      <c r="EUU256" s="171"/>
      <c r="EUV256" s="171"/>
      <c r="EUW256" s="171"/>
      <c r="EUX256" s="171"/>
      <c r="EUY256" s="171"/>
      <c r="EUZ256" s="171"/>
      <c r="EVA256" s="171"/>
      <c r="EVB256" s="171"/>
      <c r="EVC256" s="171"/>
      <c r="EVD256" s="171"/>
      <c r="EVE256" s="171"/>
      <c r="EVF256" s="171"/>
      <c r="EVG256" s="171"/>
      <c r="EVH256" s="171"/>
      <c r="EVI256" s="171"/>
      <c r="EVJ256" s="171"/>
      <c r="EVK256" s="171"/>
      <c r="EVL256" s="171"/>
      <c r="EVM256" s="171"/>
      <c r="EVN256" s="171"/>
      <c r="EVO256" s="171"/>
      <c r="EVP256" s="171"/>
      <c r="EVQ256" s="171"/>
      <c r="EVR256" s="171"/>
      <c r="EVS256" s="171"/>
      <c r="EVT256" s="171"/>
      <c r="EVU256" s="171"/>
      <c r="EVV256" s="171"/>
      <c r="EVW256" s="171"/>
      <c r="EVX256" s="171"/>
      <c r="EVY256" s="171"/>
      <c r="EVZ256" s="171"/>
      <c r="EWA256" s="171"/>
      <c r="EWB256" s="171"/>
      <c r="EWC256" s="171"/>
      <c r="EWD256" s="171"/>
      <c r="EWE256" s="171"/>
      <c r="EWF256" s="171"/>
      <c r="EWG256" s="171"/>
      <c r="EWH256" s="171"/>
      <c r="EWI256" s="171"/>
      <c r="EWJ256" s="171"/>
      <c r="EWK256" s="171"/>
      <c r="EWL256" s="171"/>
      <c r="EWM256" s="171"/>
      <c r="EWN256" s="171"/>
      <c r="EWO256" s="171"/>
      <c r="EWP256" s="171"/>
      <c r="EWQ256" s="171"/>
      <c r="EWR256" s="171"/>
      <c r="EWS256" s="171"/>
      <c r="EWT256" s="171"/>
      <c r="EWU256" s="171"/>
      <c r="EWV256" s="171"/>
      <c r="EWW256" s="171"/>
      <c r="EWX256" s="171"/>
      <c r="EWY256" s="171"/>
      <c r="EWZ256" s="171"/>
      <c r="EXA256" s="171"/>
      <c r="EXB256" s="171"/>
      <c r="EXC256" s="171"/>
      <c r="EXD256" s="171"/>
      <c r="EXE256" s="171"/>
      <c r="EXF256" s="171"/>
      <c r="EXG256" s="171"/>
      <c r="EXH256" s="171"/>
      <c r="EXI256" s="171"/>
      <c r="EXJ256" s="171"/>
      <c r="EXK256" s="171"/>
      <c r="EXL256" s="171"/>
      <c r="EXM256" s="171"/>
      <c r="EXN256" s="171"/>
      <c r="EXO256" s="171"/>
      <c r="EXP256" s="171"/>
      <c r="EXQ256" s="171"/>
      <c r="EXR256" s="171"/>
      <c r="EXS256" s="171"/>
      <c r="EXT256" s="171"/>
      <c r="EXU256" s="171"/>
      <c r="EXV256" s="171"/>
      <c r="EXW256" s="171"/>
      <c r="EXX256" s="171"/>
      <c r="EXY256" s="171"/>
      <c r="EXZ256" s="171"/>
      <c r="EYA256" s="171"/>
      <c r="EYB256" s="171"/>
      <c r="EYC256" s="171"/>
      <c r="EYD256" s="171"/>
      <c r="EYE256" s="171"/>
      <c r="EYF256" s="171"/>
      <c r="EYG256" s="171"/>
      <c r="EYH256" s="171"/>
      <c r="EYI256" s="171"/>
      <c r="EYJ256" s="171"/>
      <c r="EYK256" s="171"/>
      <c r="EYL256" s="171"/>
      <c r="EYM256" s="171"/>
      <c r="EYN256" s="171"/>
      <c r="EYO256" s="171"/>
      <c r="EYP256" s="171"/>
      <c r="EYQ256" s="171"/>
      <c r="EYR256" s="171"/>
      <c r="EYS256" s="171"/>
      <c r="EYT256" s="171"/>
      <c r="EYU256" s="171"/>
      <c r="EYV256" s="171"/>
      <c r="EYW256" s="171"/>
      <c r="EYX256" s="171"/>
      <c r="EYY256" s="171"/>
      <c r="EYZ256" s="171"/>
      <c r="EZA256" s="171"/>
      <c r="EZB256" s="171"/>
      <c r="EZC256" s="171"/>
      <c r="EZD256" s="171"/>
      <c r="EZE256" s="171"/>
      <c r="EZF256" s="171"/>
      <c r="EZG256" s="171"/>
      <c r="EZH256" s="171"/>
      <c r="EZI256" s="171"/>
      <c r="EZJ256" s="171"/>
      <c r="EZK256" s="171"/>
      <c r="EZL256" s="171"/>
      <c r="EZM256" s="171"/>
      <c r="EZN256" s="171"/>
      <c r="EZO256" s="171"/>
      <c r="EZP256" s="171"/>
      <c r="EZQ256" s="171"/>
      <c r="EZR256" s="171"/>
      <c r="EZS256" s="171"/>
      <c r="EZT256" s="171"/>
      <c r="EZU256" s="171"/>
      <c r="EZV256" s="171"/>
      <c r="EZW256" s="171"/>
      <c r="EZX256" s="171"/>
      <c r="EZY256" s="171"/>
      <c r="EZZ256" s="171"/>
      <c r="FAA256" s="171"/>
      <c r="FAB256" s="171"/>
      <c r="FAC256" s="171"/>
      <c r="FAD256" s="171"/>
      <c r="FAE256" s="171"/>
      <c r="FAF256" s="171"/>
      <c r="FAG256" s="171"/>
      <c r="FAH256" s="171"/>
      <c r="FAI256" s="171"/>
      <c r="FAJ256" s="171"/>
      <c r="FAK256" s="171"/>
      <c r="FAL256" s="171"/>
      <c r="FAM256" s="171"/>
      <c r="FAN256" s="171"/>
      <c r="FAO256" s="171"/>
      <c r="FAP256" s="171"/>
      <c r="FAQ256" s="171"/>
      <c r="FAR256" s="171"/>
      <c r="FAS256" s="171"/>
      <c r="FAT256" s="171"/>
      <c r="FAU256" s="171"/>
      <c r="FAV256" s="171"/>
      <c r="FAW256" s="171"/>
      <c r="FAX256" s="171"/>
      <c r="FAY256" s="171"/>
      <c r="FAZ256" s="171"/>
      <c r="FBA256" s="171"/>
      <c r="FBB256" s="171"/>
      <c r="FBC256" s="171"/>
      <c r="FBD256" s="171"/>
      <c r="FBE256" s="171"/>
      <c r="FBF256" s="171"/>
      <c r="FBG256" s="171"/>
      <c r="FBH256" s="171"/>
      <c r="FBI256" s="171"/>
      <c r="FBJ256" s="171"/>
      <c r="FBK256" s="171"/>
      <c r="FBL256" s="171"/>
      <c r="FBM256" s="171"/>
      <c r="FBN256" s="171"/>
      <c r="FBO256" s="171"/>
      <c r="FBP256" s="171"/>
      <c r="FBQ256" s="171"/>
      <c r="FBR256" s="171"/>
      <c r="FBS256" s="171"/>
      <c r="FBT256" s="171"/>
      <c r="FBU256" s="171"/>
      <c r="FBV256" s="171"/>
      <c r="FBW256" s="171"/>
      <c r="FBX256" s="171"/>
      <c r="FBY256" s="171"/>
      <c r="FBZ256" s="171"/>
      <c r="FCA256" s="171"/>
      <c r="FCB256" s="171"/>
      <c r="FCC256" s="171"/>
      <c r="FCD256" s="171"/>
      <c r="FCE256" s="171"/>
      <c r="FCF256" s="171"/>
      <c r="FCG256" s="171"/>
      <c r="FCH256" s="171"/>
      <c r="FCI256" s="171"/>
      <c r="FCJ256" s="171"/>
      <c r="FCK256" s="171"/>
      <c r="FCL256" s="171"/>
      <c r="FCM256" s="171"/>
      <c r="FCN256" s="171"/>
      <c r="FCO256" s="171"/>
      <c r="FCP256" s="171"/>
      <c r="FCQ256" s="171"/>
      <c r="FCR256" s="171"/>
      <c r="FCS256" s="171"/>
      <c r="FCT256" s="171"/>
      <c r="FCU256" s="171"/>
      <c r="FCV256" s="171"/>
      <c r="FCW256" s="171"/>
      <c r="FCX256" s="171"/>
      <c r="FCY256" s="171"/>
      <c r="FCZ256" s="171"/>
      <c r="FDA256" s="171"/>
      <c r="FDB256" s="171"/>
      <c r="FDC256" s="171"/>
      <c r="FDD256" s="171"/>
      <c r="FDE256" s="171"/>
      <c r="FDF256" s="171"/>
      <c r="FDG256" s="171"/>
      <c r="FDH256" s="171"/>
      <c r="FDI256" s="171"/>
      <c r="FDJ256" s="171"/>
      <c r="FDK256" s="171"/>
      <c r="FDL256" s="171"/>
      <c r="FDM256" s="171"/>
      <c r="FDN256" s="171"/>
      <c r="FDO256" s="171"/>
      <c r="FDP256" s="171"/>
      <c r="FDQ256" s="171"/>
      <c r="FDR256" s="171"/>
      <c r="FDS256" s="171"/>
      <c r="FDT256" s="171"/>
      <c r="FDU256" s="171"/>
      <c r="FDV256" s="171"/>
      <c r="FDW256" s="171"/>
      <c r="FDX256" s="171"/>
      <c r="FDY256" s="171"/>
      <c r="FDZ256" s="171"/>
      <c r="FEA256" s="171"/>
      <c r="FEB256" s="171"/>
      <c r="FEC256" s="171"/>
      <c r="FED256" s="171"/>
      <c r="FEE256" s="171"/>
      <c r="FEF256" s="171"/>
      <c r="FEG256" s="171"/>
      <c r="FEH256" s="171"/>
      <c r="FEI256" s="171"/>
      <c r="FEJ256" s="171"/>
      <c r="FEK256" s="171"/>
      <c r="FEL256" s="171"/>
      <c r="FEM256" s="171"/>
      <c r="FEN256" s="171"/>
      <c r="FEO256" s="171"/>
      <c r="FEP256" s="171"/>
      <c r="FEQ256" s="171"/>
      <c r="FER256" s="171"/>
      <c r="FES256" s="171"/>
      <c r="FET256" s="171"/>
      <c r="FEU256" s="171"/>
      <c r="FEV256" s="171"/>
      <c r="FEW256" s="171"/>
      <c r="FEX256" s="171"/>
      <c r="FEY256" s="171"/>
      <c r="FEZ256" s="171"/>
      <c r="FFA256" s="171"/>
      <c r="FFB256" s="171"/>
      <c r="FFC256" s="171"/>
      <c r="FFD256" s="171"/>
      <c r="FFE256" s="171"/>
      <c r="FFF256" s="171"/>
      <c r="FFG256" s="171"/>
      <c r="FFH256" s="171"/>
      <c r="FFI256" s="171"/>
      <c r="FFJ256" s="171"/>
      <c r="FFK256" s="171"/>
      <c r="FFL256" s="171"/>
      <c r="FFM256" s="171"/>
      <c r="FFN256" s="171"/>
      <c r="FFO256" s="171"/>
      <c r="FFP256" s="171"/>
      <c r="FFQ256" s="171"/>
      <c r="FFR256" s="171"/>
      <c r="FFS256" s="171"/>
      <c r="FFT256" s="171"/>
      <c r="FFU256" s="171"/>
      <c r="FFV256" s="171"/>
      <c r="FFW256" s="171"/>
      <c r="FFX256" s="171"/>
      <c r="FFY256" s="171"/>
      <c r="FFZ256" s="171"/>
      <c r="FGA256" s="171"/>
      <c r="FGB256" s="171"/>
      <c r="FGC256" s="171"/>
      <c r="FGD256" s="171"/>
      <c r="FGE256" s="171"/>
      <c r="FGF256" s="171"/>
      <c r="FGG256" s="171"/>
      <c r="FGH256" s="171"/>
      <c r="FGI256" s="171"/>
      <c r="FGJ256" s="171"/>
      <c r="FGK256" s="171"/>
      <c r="FGL256" s="171"/>
      <c r="FGM256" s="171"/>
      <c r="FGN256" s="171"/>
      <c r="FGO256" s="171"/>
      <c r="FGP256" s="171"/>
      <c r="FGQ256" s="171"/>
      <c r="FGR256" s="171"/>
      <c r="FGS256" s="171"/>
      <c r="FGT256" s="171"/>
      <c r="FGU256" s="171"/>
      <c r="FGV256" s="171"/>
      <c r="FGW256" s="171"/>
      <c r="FGX256" s="171"/>
      <c r="FGY256" s="171"/>
      <c r="FGZ256" s="171"/>
      <c r="FHA256" s="171"/>
      <c r="FHB256" s="171"/>
      <c r="FHC256" s="171"/>
      <c r="FHD256" s="171"/>
      <c r="FHE256" s="171"/>
      <c r="FHF256" s="171"/>
      <c r="FHG256" s="171"/>
      <c r="FHH256" s="171"/>
      <c r="FHI256" s="171"/>
      <c r="FHJ256" s="171"/>
      <c r="FHK256" s="171"/>
      <c r="FHL256" s="171"/>
      <c r="FHM256" s="171"/>
      <c r="FHN256" s="171"/>
      <c r="FHO256" s="171"/>
      <c r="FHP256" s="171"/>
      <c r="FHQ256" s="171"/>
      <c r="FHR256" s="171"/>
      <c r="FHS256" s="171"/>
      <c r="FHT256" s="171"/>
      <c r="FHU256" s="171"/>
      <c r="FHV256" s="171"/>
      <c r="FHW256" s="171"/>
      <c r="FHX256" s="171"/>
      <c r="FHY256" s="171"/>
      <c r="FHZ256" s="171"/>
      <c r="FIA256" s="171"/>
      <c r="FIB256" s="171"/>
      <c r="FIC256" s="171"/>
      <c r="FID256" s="171"/>
      <c r="FIE256" s="171"/>
      <c r="FIF256" s="171"/>
      <c r="FIG256" s="171"/>
      <c r="FIH256" s="171"/>
      <c r="FII256" s="171"/>
      <c r="FIJ256" s="171"/>
      <c r="FIK256" s="171"/>
      <c r="FIL256" s="171"/>
      <c r="FIM256" s="171"/>
      <c r="FIN256" s="171"/>
      <c r="FIO256" s="171"/>
      <c r="FIP256" s="171"/>
      <c r="FIQ256" s="171"/>
      <c r="FIR256" s="171"/>
      <c r="FIS256" s="171"/>
      <c r="FIT256" s="171"/>
      <c r="FIU256" s="171"/>
      <c r="FIV256" s="171"/>
      <c r="FIW256" s="171"/>
      <c r="FIX256" s="171"/>
      <c r="FIY256" s="171"/>
      <c r="FIZ256" s="171"/>
      <c r="FJA256" s="171"/>
      <c r="FJB256" s="171"/>
      <c r="FJC256" s="171"/>
      <c r="FJD256" s="171"/>
      <c r="FJE256" s="171"/>
      <c r="FJF256" s="171"/>
      <c r="FJG256" s="171"/>
      <c r="FJH256" s="171"/>
      <c r="FJI256" s="171"/>
      <c r="FJJ256" s="171"/>
      <c r="FJK256" s="171"/>
      <c r="FJL256" s="171"/>
      <c r="FJM256" s="171"/>
      <c r="FJN256" s="171"/>
      <c r="FJO256" s="171"/>
      <c r="FJP256" s="171"/>
      <c r="FJQ256" s="171"/>
      <c r="FJR256" s="171"/>
      <c r="FJS256" s="171"/>
      <c r="FJT256" s="171"/>
      <c r="FJU256" s="171"/>
      <c r="FJV256" s="171"/>
      <c r="FJW256" s="171"/>
      <c r="FJX256" s="171"/>
      <c r="FJY256" s="171"/>
      <c r="FJZ256" s="171"/>
      <c r="FKA256" s="171"/>
      <c r="FKB256" s="171"/>
      <c r="FKC256" s="171"/>
      <c r="FKD256" s="171"/>
      <c r="FKE256" s="171"/>
      <c r="FKF256" s="171"/>
      <c r="FKG256" s="171"/>
      <c r="FKH256" s="171"/>
      <c r="FKI256" s="171"/>
      <c r="FKJ256" s="171"/>
      <c r="FKK256" s="171"/>
      <c r="FKL256" s="171"/>
      <c r="FKM256" s="171"/>
      <c r="FKN256" s="171"/>
      <c r="FKO256" s="171"/>
      <c r="FKP256" s="171"/>
      <c r="FKQ256" s="171"/>
      <c r="FKR256" s="171"/>
      <c r="FKS256" s="171"/>
      <c r="FKT256" s="171"/>
      <c r="FKU256" s="171"/>
      <c r="FKV256" s="171"/>
      <c r="FKW256" s="171"/>
      <c r="FKX256" s="171"/>
      <c r="FKY256" s="171"/>
      <c r="FKZ256" s="171"/>
      <c r="FLA256" s="171"/>
      <c r="FLB256" s="171"/>
      <c r="FLC256" s="171"/>
      <c r="FLD256" s="171"/>
      <c r="FLE256" s="171"/>
      <c r="FLF256" s="171"/>
      <c r="FLG256" s="171"/>
      <c r="FLH256" s="171"/>
      <c r="FLI256" s="171"/>
      <c r="FLJ256" s="171"/>
      <c r="FLK256" s="171"/>
      <c r="FLL256" s="171"/>
      <c r="FLM256" s="171"/>
      <c r="FLN256" s="171"/>
      <c r="FLO256" s="171"/>
      <c r="FLP256" s="171"/>
      <c r="FLQ256" s="171"/>
      <c r="FLR256" s="171"/>
      <c r="FLS256" s="171"/>
      <c r="FLT256" s="171"/>
      <c r="FLU256" s="171"/>
      <c r="FLV256" s="171"/>
      <c r="FLW256" s="171"/>
      <c r="FLX256" s="171"/>
      <c r="FLY256" s="171"/>
      <c r="FLZ256" s="171"/>
      <c r="FMA256" s="171"/>
      <c r="FMB256" s="171"/>
      <c r="FMC256" s="171"/>
      <c r="FMD256" s="171"/>
      <c r="FME256" s="171"/>
      <c r="FMF256" s="171"/>
      <c r="FMG256" s="171"/>
      <c r="FMH256" s="171"/>
      <c r="FMI256" s="171"/>
      <c r="FMJ256" s="171"/>
      <c r="FMK256" s="171"/>
      <c r="FML256" s="171"/>
      <c r="FMM256" s="171"/>
      <c r="FMN256" s="171"/>
      <c r="FMO256" s="171"/>
      <c r="FMP256" s="171"/>
      <c r="FMQ256" s="171"/>
      <c r="FMR256" s="171"/>
      <c r="FMS256" s="171"/>
      <c r="FMT256" s="171"/>
      <c r="FMU256" s="171"/>
      <c r="FMV256" s="171"/>
      <c r="FMW256" s="171"/>
      <c r="FMX256" s="171"/>
      <c r="FMY256" s="171"/>
      <c r="FMZ256" s="171"/>
      <c r="FNA256" s="171"/>
      <c r="FNB256" s="171"/>
      <c r="FNC256" s="171"/>
      <c r="FND256" s="171"/>
      <c r="FNE256" s="171"/>
      <c r="FNF256" s="171"/>
      <c r="FNG256" s="171"/>
      <c r="FNH256" s="171"/>
      <c r="FNI256" s="171"/>
      <c r="FNJ256" s="171"/>
      <c r="FNK256" s="171"/>
      <c r="FNL256" s="171"/>
      <c r="FNM256" s="171"/>
      <c r="FNN256" s="171"/>
      <c r="FNO256" s="171"/>
      <c r="FNP256" s="171"/>
      <c r="FNQ256" s="171"/>
      <c r="FNR256" s="171"/>
      <c r="FNS256" s="171"/>
      <c r="FNT256" s="171"/>
      <c r="FNU256" s="171"/>
      <c r="FNV256" s="171"/>
      <c r="FNW256" s="171"/>
      <c r="FNX256" s="171"/>
      <c r="FNY256" s="171"/>
      <c r="FNZ256" s="171"/>
      <c r="FOA256" s="171"/>
      <c r="FOB256" s="171"/>
      <c r="FOC256" s="171"/>
      <c r="FOD256" s="171"/>
      <c r="FOE256" s="171"/>
      <c r="FOF256" s="171"/>
      <c r="FOG256" s="171"/>
      <c r="FOH256" s="171"/>
      <c r="FOI256" s="171"/>
      <c r="FOJ256" s="171"/>
      <c r="FOK256" s="171"/>
      <c r="FOL256" s="171"/>
      <c r="FOM256" s="171"/>
      <c r="FON256" s="171"/>
      <c r="FOO256" s="171"/>
      <c r="FOP256" s="171"/>
      <c r="FOQ256" s="171"/>
      <c r="FOR256" s="171"/>
      <c r="FOS256" s="171"/>
      <c r="FOT256" s="171"/>
      <c r="FOU256" s="171"/>
      <c r="FOV256" s="171"/>
      <c r="FOW256" s="171"/>
      <c r="FOX256" s="171"/>
      <c r="FOY256" s="171"/>
      <c r="FOZ256" s="171"/>
      <c r="FPA256" s="171"/>
      <c r="FPB256" s="171"/>
      <c r="FPC256" s="171"/>
      <c r="FPD256" s="171"/>
      <c r="FPE256" s="171"/>
      <c r="FPF256" s="171"/>
      <c r="FPG256" s="171"/>
      <c r="FPH256" s="171"/>
      <c r="FPI256" s="171"/>
      <c r="FPJ256" s="171"/>
      <c r="FPK256" s="171"/>
      <c r="FPL256" s="171"/>
      <c r="FPM256" s="171"/>
      <c r="FPN256" s="171"/>
      <c r="FPO256" s="171"/>
      <c r="FPP256" s="171"/>
      <c r="FPQ256" s="171"/>
      <c r="FPR256" s="171"/>
      <c r="FPS256" s="171"/>
      <c r="FPT256" s="171"/>
      <c r="FPU256" s="171"/>
      <c r="FPV256" s="171"/>
      <c r="FPW256" s="171"/>
      <c r="FPX256" s="171"/>
      <c r="FPY256" s="171"/>
      <c r="FPZ256" s="171"/>
      <c r="FQA256" s="171"/>
      <c r="FQB256" s="171"/>
      <c r="FQC256" s="171"/>
      <c r="FQD256" s="171"/>
      <c r="FQE256" s="171"/>
      <c r="FQF256" s="171"/>
      <c r="FQG256" s="171"/>
      <c r="FQH256" s="171"/>
      <c r="FQI256" s="171"/>
      <c r="FQJ256" s="171"/>
      <c r="FQK256" s="171"/>
      <c r="FQL256" s="171"/>
      <c r="FQM256" s="171"/>
      <c r="FQN256" s="171"/>
      <c r="FQO256" s="171"/>
      <c r="FQP256" s="171"/>
      <c r="FQQ256" s="171"/>
      <c r="FQR256" s="171"/>
      <c r="FQS256" s="171"/>
      <c r="FQT256" s="171"/>
      <c r="FQU256" s="171"/>
      <c r="FQV256" s="171"/>
      <c r="FQW256" s="171"/>
      <c r="FQX256" s="171"/>
      <c r="FQY256" s="171"/>
      <c r="FQZ256" s="171"/>
      <c r="FRA256" s="171"/>
      <c r="FRB256" s="171"/>
      <c r="FRC256" s="171"/>
      <c r="FRD256" s="171"/>
      <c r="FRE256" s="171"/>
      <c r="FRF256" s="171"/>
      <c r="FRG256" s="171"/>
      <c r="FRH256" s="171"/>
      <c r="FRI256" s="171"/>
      <c r="FRJ256" s="171"/>
      <c r="FRK256" s="171"/>
      <c r="FRL256" s="171"/>
      <c r="FRM256" s="171"/>
      <c r="FRN256" s="171"/>
      <c r="FRO256" s="171"/>
      <c r="FRP256" s="171"/>
      <c r="FRQ256" s="171"/>
      <c r="FRR256" s="171"/>
      <c r="FRS256" s="171"/>
      <c r="FRT256" s="171"/>
      <c r="FRU256" s="171"/>
      <c r="FRV256" s="171"/>
      <c r="FRW256" s="171"/>
      <c r="FRX256" s="171"/>
      <c r="FRY256" s="171"/>
      <c r="FRZ256" s="171"/>
      <c r="FSA256" s="171"/>
      <c r="FSB256" s="171"/>
      <c r="FSC256" s="171"/>
      <c r="FSD256" s="171"/>
      <c r="FSE256" s="171"/>
      <c r="FSF256" s="171"/>
      <c r="FSG256" s="171"/>
      <c r="FSH256" s="171"/>
      <c r="FSI256" s="171"/>
      <c r="FSJ256" s="171"/>
      <c r="FSK256" s="171"/>
      <c r="FSL256" s="171"/>
      <c r="FSM256" s="171"/>
      <c r="FSN256" s="171"/>
      <c r="FSO256" s="171"/>
      <c r="FSP256" s="171"/>
      <c r="FSQ256" s="171"/>
      <c r="FSR256" s="171"/>
      <c r="FSS256" s="171"/>
      <c r="FST256" s="171"/>
      <c r="FSU256" s="171"/>
      <c r="FSV256" s="171"/>
      <c r="FSW256" s="171"/>
      <c r="FSX256" s="171"/>
      <c r="FSY256" s="171"/>
      <c r="FSZ256" s="171"/>
      <c r="FTA256" s="171"/>
      <c r="FTB256" s="171"/>
      <c r="FTC256" s="171"/>
      <c r="FTD256" s="171"/>
      <c r="FTE256" s="171"/>
      <c r="FTF256" s="171"/>
      <c r="FTG256" s="171"/>
      <c r="FTH256" s="171"/>
      <c r="FTI256" s="171"/>
      <c r="FTJ256" s="171"/>
      <c r="FTK256" s="171"/>
      <c r="FTL256" s="171"/>
      <c r="FTM256" s="171"/>
      <c r="FTN256" s="171"/>
      <c r="FTO256" s="171"/>
      <c r="FTP256" s="171"/>
      <c r="FTQ256" s="171"/>
      <c r="FTR256" s="171"/>
      <c r="FTS256" s="171"/>
      <c r="FTT256" s="171"/>
      <c r="FTU256" s="171"/>
      <c r="FTV256" s="171"/>
      <c r="FTW256" s="171"/>
      <c r="FTX256" s="171"/>
      <c r="FTY256" s="171"/>
      <c r="FTZ256" s="171"/>
      <c r="FUA256" s="171"/>
      <c r="FUB256" s="171"/>
      <c r="FUC256" s="171"/>
      <c r="FUD256" s="171"/>
      <c r="FUE256" s="171"/>
      <c r="FUF256" s="171"/>
      <c r="FUG256" s="171"/>
      <c r="FUH256" s="171"/>
      <c r="FUI256" s="171"/>
      <c r="FUJ256" s="171"/>
      <c r="FUK256" s="171"/>
      <c r="FUL256" s="171"/>
      <c r="FUM256" s="171"/>
      <c r="FUN256" s="171"/>
      <c r="FUO256" s="171"/>
      <c r="FUP256" s="171"/>
      <c r="FUQ256" s="171"/>
      <c r="FUR256" s="171"/>
      <c r="FUS256" s="171"/>
      <c r="FUT256" s="171"/>
      <c r="FUU256" s="171"/>
      <c r="FUV256" s="171"/>
      <c r="FUW256" s="171"/>
      <c r="FUX256" s="171"/>
      <c r="FUY256" s="171"/>
      <c r="FUZ256" s="171"/>
      <c r="FVA256" s="171"/>
      <c r="FVB256" s="171"/>
      <c r="FVC256" s="171"/>
      <c r="FVD256" s="171"/>
      <c r="FVE256" s="171"/>
      <c r="FVF256" s="171"/>
      <c r="FVG256" s="171"/>
      <c r="FVH256" s="171"/>
      <c r="FVI256" s="171"/>
      <c r="FVJ256" s="171"/>
      <c r="FVK256" s="171"/>
      <c r="FVL256" s="171"/>
      <c r="FVM256" s="171"/>
      <c r="FVN256" s="171"/>
      <c r="FVO256" s="171"/>
      <c r="FVP256" s="171"/>
      <c r="FVQ256" s="171"/>
      <c r="FVR256" s="171"/>
      <c r="FVS256" s="171"/>
      <c r="FVT256" s="171"/>
      <c r="FVU256" s="171"/>
      <c r="FVV256" s="171"/>
      <c r="FVW256" s="171"/>
      <c r="FVX256" s="171"/>
      <c r="FVY256" s="171"/>
      <c r="FVZ256" s="171"/>
      <c r="FWA256" s="171"/>
      <c r="FWB256" s="171"/>
      <c r="FWC256" s="171"/>
      <c r="FWD256" s="171"/>
      <c r="FWE256" s="171"/>
      <c r="FWF256" s="171"/>
      <c r="FWG256" s="171"/>
      <c r="FWH256" s="171"/>
      <c r="FWI256" s="171"/>
      <c r="FWJ256" s="171"/>
      <c r="FWK256" s="171"/>
      <c r="FWL256" s="171"/>
      <c r="FWM256" s="171"/>
      <c r="FWN256" s="171"/>
      <c r="FWO256" s="171"/>
      <c r="FWP256" s="171"/>
      <c r="FWQ256" s="171"/>
      <c r="FWR256" s="171"/>
      <c r="FWS256" s="171"/>
      <c r="FWT256" s="171"/>
      <c r="FWU256" s="171"/>
      <c r="FWV256" s="171"/>
      <c r="FWW256" s="171"/>
      <c r="FWX256" s="171"/>
      <c r="FWY256" s="171"/>
      <c r="FWZ256" s="171"/>
      <c r="FXA256" s="171"/>
      <c r="FXB256" s="171"/>
      <c r="FXC256" s="171"/>
      <c r="FXD256" s="171"/>
      <c r="FXE256" s="171"/>
      <c r="FXF256" s="171"/>
      <c r="FXG256" s="171"/>
      <c r="FXH256" s="171"/>
      <c r="FXI256" s="171"/>
      <c r="FXJ256" s="171"/>
      <c r="FXK256" s="171"/>
      <c r="FXL256" s="171"/>
      <c r="FXM256" s="171"/>
      <c r="FXN256" s="171"/>
      <c r="FXO256" s="171"/>
      <c r="FXP256" s="171"/>
      <c r="FXQ256" s="171"/>
      <c r="FXR256" s="171"/>
      <c r="FXS256" s="171"/>
      <c r="FXT256" s="171"/>
      <c r="FXU256" s="171"/>
      <c r="FXV256" s="171"/>
      <c r="FXW256" s="171"/>
      <c r="FXX256" s="171"/>
      <c r="FXY256" s="171"/>
      <c r="FXZ256" s="171"/>
      <c r="FYA256" s="171"/>
      <c r="FYB256" s="171"/>
      <c r="FYC256" s="171"/>
      <c r="FYD256" s="171"/>
      <c r="FYE256" s="171"/>
      <c r="FYF256" s="171"/>
      <c r="FYG256" s="171"/>
      <c r="FYH256" s="171"/>
      <c r="FYI256" s="171"/>
      <c r="FYJ256" s="171"/>
      <c r="FYK256" s="171"/>
      <c r="FYL256" s="171"/>
      <c r="FYM256" s="171"/>
      <c r="FYN256" s="171"/>
      <c r="FYO256" s="171"/>
      <c r="FYP256" s="171"/>
      <c r="FYQ256" s="171"/>
      <c r="FYR256" s="171"/>
      <c r="FYS256" s="171"/>
      <c r="FYT256" s="171"/>
      <c r="FYU256" s="171"/>
      <c r="FYV256" s="171"/>
      <c r="FYW256" s="171"/>
      <c r="FYX256" s="171"/>
      <c r="FYY256" s="171"/>
      <c r="FYZ256" s="171"/>
      <c r="FZA256" s="171"/>
      <c r="FZB256" s="171"/>
      <c r="FZC256" s="171"/>
      <c r="FZD256" s="171"/>
      <c r="FZE256" s="171"/>
      <c r="FZF256" s="171"/>
      <c r="FZG256" s="171"/>
      <c r="FZH256" s="171"/>
      <c r="FZI256" s="171"/>
      <c r="FZJ256" s="171"/>
      <c r="FZK256" s="171"/>
      <c r="FZL256" s="171"/>
      <c r="FZM256" s="171"/>
      <c r="FZN256" s="171"/>
      <c r="FZO256" s="171"/>
      <c r="FZP256" s="171"/>
      <c r="FZQ256" s="171"/>
      <c r="FZR256" s="171"/>
      <c r="FZS256" s="171"/>
      <c r="FZT256" s="171"/>
      <c r="FZU256" s="171"/>
      <c r="FZV256" s="171"/>
      <c r="FZW256" s="171"/>
      <c r="FZX256" s="171"/>
      <c r="FZY256" s="171"/>
      <c r="FZZ256" s="171"/>
      <c r="GAA256" s="171"/>
      <c r="GAB256" s="171"/>
      <c r="GAC256" s="171"/>
      <c r="GAD256" s="171"/>
      <c r="GAE256" s="171"/>
      <c r="GAF256" s="171"/>
      <c r="GAG256" s="171"/>
      <c r="GAH256" s="171"/>
      <c r="GAI256" s="171"/>
      <c r="GAJ256" s="171"/>
      <c r="GAK256" s="171"/>
      <c r="GAL256" s="171"/>
      <c r="GAM256" s="171"/>
      <c r="GAN256" s="171"/>
      <c r="GAO256" s="171"/>
      <c r="GAP256" s="171"/>
      <c r="GAQ256" s="171"/>
      <c r="GAR256" s="171"/>
      <c r="GAS256" s="171"/>
      <c r="GAT256" s="171"/>
      <c r="GAU256" s="171"/>
      <c r="GAV256" s="171"/>
      <c r="GAW256" s="171"/>
      <c r="GAX256" s="171"/>
      <c r="GAY256" s="171"/>
      <c r="GAZ256" s="171"/>
      <c r="GBA256" s="171"/>
      <c r="GBB256" s="171"/>
      <c r="GBC256" s="171"/>
      <c r="GBD256" s="171"/>
      <c r="GBE256" s="171"/>
      <c r="GBF256" s="171"/>
      <c r="GBG256" s="171"/>
      <c r="GBH256" s="171"/>
      <c r="GBI256" s="171"/>
      <c r="GBJ256" s="171"/>
      <c r="GBK256" s="171"/>
      <c r="GBL256" s="171"/>
      <c r="GBM256" s="171"/>
      <c r="GBN256" s="171"/>
      <c r="GBO256" s="171"/>
      <c r="GBP256" s="171"/>
      <c r="GBQ256" s="171"/>
      <c r="GBR256" s="171"/>
      <c r="GBS256" s="171"/>
      <c r="GBT256" s="171"/>
      <c r="GBU256" s="171"/>
      <c r="GBV256" s="171"/>
      <c r="GBW256" s="171"/>
      <c r="GBX256" s="171"/>
      <c r="GBY256" s="171"/>
      <c r="GBZ256" s="171"/>
      <c r="GCA256" s="171"/>
      <c r="GCB256" s="171"/>
      <c r="GCC256" s="171"/>
      <c r="GCD256" s="171"/>
      <c r="GCE256" s="171"/>
      <c r="GCF256" s="171"/>
      <c r="GCG256" s="171"/>
      <c r="GCH256" s="171"/>
      <c r="GCI256" s="171"/>
      <c r="GCJ256" s="171"/>
      <c r="GCK256" s="171"/>
      <c r="GCL256" s="171"/>
      <c r="GCM256" s="171"/>
      <c r="GCN256" s="171"/>
      <c r="GCO256" s="171"/>
      <c r="GCP256" s="171"/>
      <c r="GCQ256" s="171"/>
      <c r="GCR256" s="171"/>
      <c r="GCS256" s="171"/>
      <c r="GCT256" s="171"/>
      <c r="GCU256" s="171"/>
      <c r="GCV256" s="171"/>
      <c r="GCW256" s="171"/>
      <c r="GCX256" s="171"/>
      <c r="GCY256" s="171"/>
      <c r="GCZ256" s="171"/>
      <c r="GDA256" s="171"/>
      <c r="GDB256" s="171"/>
      <c r="GDC256" s="171"/>
      <c r="GDD256" s="171"/>
      <c r="GDE256" s="171"/>
      <c r="GDF256" s="171"/>
      <c r="GDG256" s="171"/>
      <c r="GDH256" s="171"/>
      <c r="GDI256" s="171"/>
      <c r="GDJ256" s="171"/>
      <c r="GDK256" s="171"/>
      <c r="GDL256" s="171"/>
      <c r="GDM256" s="171"/>
      <c r="GDN256" s="171"/>
      <c r="GDO256" s="171"/>
      <c r="GDP256" s="171"/>
      <c r="GDQ256" s="171"/>
      <c r="GDR256" s="171"/>
      <c r="GDS256" s="171"/>
      <c r="GDT256" s="171"/>
      <c r="GDU256" s="171"/>
      <c r="GDV256" s="171"/>
      <c r="GDW256" s="171"/>
      <c r="GDX256" s="171"/>
      <c r="GDY256" s="171"/>
      <c r="GDZ256" s="171"/>
      <c r="GEA256" s="171"/>
      <c r="GEB256" s="171"/>
      <c r="GEC256" s="171"/>
      <c r="GED256" s="171"/>
      <c r="GEE256" s="171"/>
      <c r="GEF256" s="171"/>
      <c r="GEG256" s="171"/>
      <c r="GEH256" s="171"/>
      <c r="GEI256" s="171"/>
      <c r="GEJ256" s="171"/>
      <c r="GEK256" s="171"/>
      <c r="GEL256" s="171"/>
      <c r="GEM256" s="171"/>
      <c r="GEN256" s="171"/>
      <c r="GEO256" s="171"/>
      <c r="GEP256" s="171"/>
      <c r="GEQ256" s="171"/>
      <c r="GER256" s="171"/>
      <c r="GES256" s="171"/>
      <c r="GET256" s="171"/>
      <c r="GEU256" s="171"/>
      <c r="GEV256" s="171"/>
      <c r="GEW256" s="171"/>
      <c r="GEX256" s="171"/>
      <c r="GEY256" s="171"/>
      <c r="GEZ256" s="171"/>
      <c r="GFA256" s="171"/>
      <c r="GFB256" s="171"/>
      <c r="GFC256" s="171"/>
      <c r="GFD256" s="171"/>
      <c r="GFE256" s="171"/>
      <c r="GFF256" s="171"/>
      <c r="GFG256" s="171"/>
      <c r="GFH256" s="171"/>
      <c r="GFI256" s="171"/>
      <c r="GFJ256" s="171"/>
      <c r="GFK256" s="171"/>
      <c r="GFL256" s="171"/>
      <c r="GFM256" s="171"/>
      <c r="GFN256" s="171"/>
      <c r="GFO256" s="171"/>
      <c r="GFP256" s="171"/>
      <c r="GFQ256" s="171"/>
      <c r="GFR256" s="171"/>
      <c r="GFS256" s="171"/>
      <c r="GFT256" s="171"/>
      <c r="GFU256" s="171"/>
      <c r="GFV256" s="171"/>
      <c r="GFW256" s="171"/>
      <c r="GFX256" s="171"/>
      <c r="GFY256" s="171"/>
      <c r="GFZ256" s="171"/>
      <c r="GGA256" s="171"/>
      <c r="GGB256" s="171"/>
      <c r="GGC256" s="171"/>
      <c r="GGD256" s="171"/>
      <c r="GGE256" s="171"/>
      <c r="GGF256" s="171"/>
      <c r="GGG256" s="171"/>
      <c r="GGH256" s="171"/>
      <c r="GGI256" s="171"/>
      <c r="GGJ256" s="171"/>
      <c r="GGK256" s="171"/>
      <c r="GGL256" s="171"/>
      <c r="GGM256" s="171"/>
      <c r="GGN256" s="171"/>
      <c r="GGO256" s="171"/>
      <c r="GGP256" s="171"/>
      <c r="GGQ256" s="171"/>
      <c r="GGR256" s="171"/>
      <c r="GGS256" s="171"/>
      <c r="GGT256" s="171"/>
      <c r="GGU256" s="171"/>
      <c r="GGV256" s="171"/>
      <c r="GGW256" s="171"/>
      <c r="GGX256" s="171"/>
      <c r="GGY256" s="171"/>
      <c r="GGZ256" s="171"/>
      <c r="GHA256" s="171"/>
      <c r="GHB256" s="171"/>
      <c r="GHC256" s="171"/>
      <c r="GHD256" s="171"/>
      <c r="GHE256" s="171"/>
      <c r="GHF256" s="171"/>
      <c r="GHG256" s="171"/>
      <c r="GHH256" s="171"/>
      <c r="GHI256" s="171"/>
      <c r="GHJ256" s="171"/>
      <c r="GHK256" s="171"/>
      <c r="GHL256" s="171"/>
      <c r="GHM256" s="171"/>
      <c r="GHN256" s="171"/>
      <c r="GHO256" s="171"/>
      <c r="GHP256" s="171"/>
      <c r="GHQ256" s="171"/>
      <c r="GHR256" s="171"/>
      <c r="GHS256" s="171"/>
      <c r="GHT256" s="171"/>
      <c r="GHU256" s="171"/>
      <c r="GHV256" s="171"/>
      <c r="GHW256" s="171"/>
      <c r="GHX256" s="171"/>
      <c r="GHY256" s="171"/>
      <c r="GHZ256" s="171"/>
      <c r="GIA256" s="171"/>
      <c r="GIB256" s="171"/>
      <c r="GIC256" s="171"/>
      <c r="GID256" s="171"/>
      <c r="GIE256" s="171"/>
      <c r="GIF256" s="171"/>
      <c r="GIG256" s="171"/>
      <c r="GIH256" s="171"/>
      <c r="GII256" s="171"/>
      <c r="GIJ256" s="171"/>
      <c r="GIK256" s="171"/>
      <c r="GIL256" s="171"/>
      <c r="GIM256" s="171"/>
      <c r="GIN256" s="171"/>
      <c r="GIO256" s="171"/>
      <c r="GIP256" s="171"/>
      <c r="GIQ256" s="171"/>
      <c r="GIR256" s="171"/>
      <c r="GIS256" s="171"/>
      <c r="GIT256" s="171"/>
      <c r="GIU256" s="171"/>
      <c r="GIV256" s="171"/>
      <c r="GIW256" s="171"/>
      <c r="GIX256" s="171"/>
      <c r="GIY256" s="171"/>
      <c r="GIZ256" s="171"/>
      <c r="GJA256" s="171"/>
      <c r="GJB256" s="171"/>
      <c r="GJC256" s="171"/>
      <c r="GJD256" s="171"/>
      <c r="GJE256" s="171"/>
      <c r="GJF256" s="171"/>
      <c r="GJG256" s="171"/>
      <c r="GJH256" s="171"/>
      <c r="GJI256" s="171"/>
      <c r="GJJ256" s="171"/>
      <c r="GJK256" s="171"/>
      <c r="GJL256" s="171"/>
      <c r="GJM256" s="171"/>
      <c r="GJN256" s="171"/>
      <c r="GJO256" s="171"/>
      <c r="GJP256" s="171"/>
      <c r="GJQ256" s="171"/>
      <c r="GJR256" s="171"/>
      <c r="GJS256" s="171"/>
      <c r="GJT256" s="171"/>
      <c r="GJU256" s="171"/>
      <c r="GJV256" s="171"/>
      <c r="GJW256" s="171"/>
      <c r="GJX256" s="171"/>
      <c r="GJY256" s="171"/>
      <c r="GJZ256" s="171"/>
      <c r="GKA256" s="171"/>
      <c r="GKB256" s="171"/>
      <c r="GKC256" s="171"/>
      <c r="GKD256" s="171"/>
      <c r="GKE256" s="171"/>
      <c r="GKF256" s="171"/>
      <c r="GKG256" s="171"/>
      <c r="GKH256" s="171"/>
      <c r="GKI256" s="171"/>
      <c r="GKJ256" s="171"/>
      <c r="GKK256" s="171"/>
      <c r="GKL256" s="171"/>
      <c r="GKM256" s="171"/>
      <c r="GKN256" s="171"/>
      <c r="GKO256" s="171"/>
      <c r="GKP256" s="171"/>
      <c r="GKQ256" s="171"/>
      <c r="GKR256" s="171"/>
      <c r="GKS256" s="171"/>
      <c r="GKT256" s="171"/>
      <c r="GKU256" s="171"/>
      <c r="GKV256" s="171"/>
      <c r="GKW256" s="171"/>
      <c r="GKX256" s="171"/>
      <c r="GKY256" s="171"/>
      <c r="GKZ256" s="171"/>
      <c r="GLA256" s="171"/>
      <c r="GLB256" s="171"/>
      <c r="GLC256" s="171"/>
      <c r="GLD256" s="171"/>
      <c r="GLE256" s="171"/>
      <c r="GLF256" s="171"/>
      <c r="GLG256" s="171"/>
      <c r="GLH256" s="171"/>
      <c r="GLI256" s="171"/>
      <c r="GLJ256" s="171"/>
      <c r="GLK256" s="171"/>
      <c r="GLL256" s="171"/>
      <c r="GLM256" s="171"/>
      <c r="GLN256" s="171"/>
      <c r="GLO256" s="171"/>
      <c r="GLP256" s="171"/>
      <c r="GLQ256" s="171"/>
      <c r="GLR256" s="171"/>
      <c r="GLS256" s="171"/>
      <c r="GLT256" s="171"/>
      <c r="GLU256" s="171"/>
      <c r="GLV256" s="171"/>
      <c r="GLW256" s="171"/>
      <c r="GLX256" s="171"/>
      <c r="GLY256" s="171"/>
      <c r="GLZ256" s="171"/>
      <c r="GMA256" s="171"/>
      <c r="GMB256" s="171"/>
      <c r="GMC256" s="171"/>
      <c r="GMD256" s="171"/>
      <c r="GME256" s="171"/>
      <c r="GMF256" s="171"/>
      <c r="GMG256" s="171"/>
      <c r="GMH256" s="171"/>
      <c r="GMI256" s="171"/>
      <c r="GMJ256" s="171"/>
      <c r="GMK256" s="171"/>
      <c r="GML256" s="171"/>
      <c r="GMM256" s="171"/>
      <c r="GMN256" s="171"/>
      <c r="GMO256" s="171"/>
      <c r="GMP256" s="171"/>
      <c r="GMQ256" s="171"/>
      <c r="GMR256" s="171"/>
      <c r="GMS256" s="171"/>
      <c r="GMT256" s="171"/>
      <c r="GMU256" s="171"/>
      <c r="GMV256" s="171"/>
      <c r="GMW256" s="171"/>
      <c r="GMX256" s="171"/>
      <c r="GMY256" s="171"/>
      <c r="GMZ256" s="171"/>
      <c r="GNA256" s="171"/>
      <c r="GNB256" s="171"/>
      <c r="GNC256" s="171"/>
      <c r="GND256" s="171"/>
      <c r="GNE256" s="171"/>
      <c r="GNF256" s="171"/>
      <c r="GNG256" s="171"/>
      <c r="GNH256" s="171"/>
      <c r="GNI256" s="171"/>
      <c r="GNJ256" s="171"/>
      <c r="GNK256" s="171"/>
      <c r="GNL256" s="171"/>
      <c r="GNM256" s="171"/>
      <c r="GNN256" s="171"/>
      <c r="GNO256" s="171"/>
      <c r="GNP256" s="171"/>
      <c r="GNQ256" s="171"/>
      <c r="GNR256" s="171"/>
      <c r="GNS256" s="171"/>
      <c r="GNT256" s="171"/>
      <c r="GNU256" s="171"/>
      <c r="GNV256" s="171"/>
      <c r="GNW256" s="171"/>
      <c r="GNX256" s="171"/>
      <c r="GNY256" s="171"/>
      <c r="GNZ256" s="171"/>
      <c r="GOA256" s="171"/>
      <c r="GOB256" s="171"/>
      <c r="GOC256" s="171"/>
      <c r="GOD256" s="171"/>
      <c r="GOE256" s="171"/>
      <c r="GOF256" s="171"/>
      <c r="GOG256" s="171"/>
      <c r="GOH256" s="171"/>
      <c r="GOI256" s="171"/>
      <c r="GOJ256" s="171"/>
      <c r="GOK256" s="171"/>
      <c r="GOL256" s="171"/>
      <c r="GOM256" s="171"/>
      <c r="GON256" s="171"/>
      <c r="GOO256" s="171"/>
      <c r="GOP256" s="171"/>
      <c r="GOQ256" s="171"/>
      <c r="GOR256" s="171"/>
      <c r="GOS256" s="171"/>
      <c r="GOT256" s="171"/>
      <c r="GOU256" s="171"/>
      <c r="GOV256" s="171"/>
      <c r="GOW256" s="171"/>
      <c r="GOX256" s="171"/>
      <c r="GOY256" s="171"/>
      <c r="GOZ256" s="171"/>
      <c r="GPA256" s="171"/>
      <c r="GPB256" s="171"/>
      <c r="GPC256" s="171"/>
      <c r="GPD256" s="171"/>
      <c r="GPE256" s="171"/>
      <c r="GPF256" s="171"/>
      <c r="GPG256" s="171"/>
      <c r="GPH256" s="171"/>
      <c r="GPI256" s="171"/>
      <c r="GPJ256" s="171"/>
      <c r="GPK256" s="171"/>
      <c r="GPL256" s="171"/>
      <c r="GPM256" s="171"/>
      <c r="GPN256" s="171"/>
      <c r="GPO256" s="171"/>
      <c r="GPP256" s="171"/>
      <c r="GPQ256" s="171"/>
      <c r="GPR256" s="171"/>
      <c r="GPS256" s="171"/>
      <c r="GPT256" s="171"/>
      <c r="GPU256" s="171"/>
      <c r="GPV256" s="171"/>
      <c r="GPW256" s="171"/>
      <c r="GPX256" s="171"/>
      <c r="GPY256" s="171"/>
      <c r="GPZ256" s="171"/>
      <c r="GQA256" s="171"/>
      <c r="GQB256" s="171"/>
      <c r="GQC256" s="171"/>
      <c r="GQD256" s="171"/>
      <c r="GQE256" s="171"/>
      <c r="GQF256" s="171"/>
      <c r="GQG256" s="171"/>
      <c r="GQH256" s="171"/>
      <c r="GQI256" s="171"/>
      <c r="GQJ256" s="171"/>
      <c r="GQK256" s="171"/>
      <c r="GQL256" s="171"/>
      <c r="GQM256" s="171"/>
      <c r="GQN256" s="171"/>
      <c r="GQO256" s="171"/>
      <c r="GQP256" s="171"/>
      <c r="GQQ256" s="171"/>
      <c r="GQR256" s="171"/>
      <c r="GQS256" s="171"/>
      <c r="GQT256" s="171"/>
      <c r="GQU256" s="171"/>
      <c r="GQV256" s="171"/>
      <c r="GQW256" s="171"/>
      <c r="GQX256" s="171"/>
      <c r="GQY256" s="171"/>
      <c r="GQZ256" s="171"/>
      <c r="GRA256" s="171"/>
      <c r="GRB256" s="171"/>
      <c r="GRC256" s="171"/>
      <c r="GRD256" s="171"/>
      <c r="GRE256" s="171"/>
      <c r="GRF256" s="171"/>
      <c r="GRG256" s="171"/>
      <c r="GRH256" s="171"/>
      <c r="GRI256" s="171"/>
      <c r="GRJ256" s="171"/>
      <c r="GRK256" s="171"/>
      <c r="GRL256" s="171"/>
      <c r="GRM256" s="171"/>
      <c r="GRN256" s="171"/>
      <c r="GRO256" s="171"/>
      <c r="GRP256" s="171"/>
      <c r="GRQ256" s="171"/>
      <c r="GRR256" s="171"/>
      <c r="GRS256" s="171"/>
      <c r="GRT256" s="171"/>
      <c r="GRU256" s="171"/>
      <c r="GRV256" s="171"/>
      <c r="GRW256" s="171"/>
      <c r="GRX256" s="171"/>
      <c r="GRY256" s="171"/>
      <c r="GRZ256" s="171"/>
      <c r="GSA256" s="171"/>
      <c r="GSB256" s="171"/>
      <c r="GSC256" s="171"/>
      <c r="GSD256" s="171"/>
      <c r="GSE256" s="171"/>
      <c r="GSF256" s="171"/>
      <c r="GSG256" s="171"/>
      <c r="GSH256" s="171"/>
      <c r="GSI256" s="171"/>
      <c r="GSJ256" s="171"/>
      <c r="GSK256" s="171"/>
      <c r="GSL256" s="171"/>
      <c r="GSM256" s="171"/>
      <c r="GSN256" s="171"/>
      <c r="GSO256" s="171"/>
      <c r="GSP256" s="171"/>
      <c r="GSQ256" s="171"/>
      <c r="GSR256" s="171"/>
      <c r="GSS256" s="171"/>
      <c r="GST256" s="171"/>
      <c r="GSU256" s="171"/>
      <c r="GSV256" s="171"/>
      <c r="GSW256" s="171"/>
      <c r="GSX256" s="171"/>
      <c r="GSY256" s="171"/>
      <c r="GSZ256" s="171"/>
      <c r="GTA256" s="171"/>
      <c r="GTB256" s="171"/>
      <c r="GTC256" s="171"/>
      <c r="GTD256" s="171"/>
      <c r="GTE256" s="171"/>
      <c r="GTF256" s="171"/>
      <c r="GTG256" s="171"/>
      <c r="GTH256" s="171"/>
      <c r="GTI256" s="171"/>
      <c r="GTJ256" s="171"/>
      <c r="GTK256" s="171"/>
      <c r="GTL256" s="171"/>
      <c r="GTM256" s="171"/>
      <c r="GTN256" s="171"/>
      <c r="GTO256" s="171"/>
      <c r="GTP256" s="171"/>
      <c r="GTQ256" s="171"/>
      <c r="GTR256" s="171"/>
      <c r="GTS256" s="171"/>
      <c r="GTT256" s="171"/>
      <c r="GTU256" s="171"/>
      <c r="GTV256" s="171"/>
      <c r="GTW256" s="171"/>
      <c r="GTX256" s="171"/>
      <c r="GTY256" s="171"/>
      <c r="GTZ256" s="171"/>
      <c r="GUA256" s="171"/>
      <c r="GUB256" s="171"/>
      <c r="GUC256" s="171"/>
      <c r="GUD256" s="171"/>
      <c r="GUE256" s="171"/>
      <c r="GUF256" s="171"/>
      <c r="GUG256" s="171"/>
      <c r="GUH256" s="171"/>
      <c r="GUI256" s="171"/>
      <c r="GUJ256" s="171"/>
      <c r="GUK256" s="171"/>
      <c r="GUL256" s="171"/>
      <c r="GUM256" s="171"/>
      <c r="GUN256" s="171"/>
      <c r="GUO256" s="171"/>
      <c r="GUP256" s="171"/>
      <c r="GUQ256" s="171"/>
      <c r="GUR256" s="171"/>
      <c r="GUS256" s="171"/>
      <c r="GUT256" s="171"/>
      <c r="GUU256" s="171"/>
      <c r="GUV256" s="171"/>
      <c r="GUW256" s="171"/>
      <c r="GUX256" s="171"/>
      <c r="GUY256" s="171"/>
      <c r="GUZ256" s="171"/>
      <c r="GVA256" s="171"/>
      <c r="GVB256" s="171"/>
      <c r="GVC256" s="171"/>
      <c r="GVD256" s="171"/>
      <c r="GVE256" s="171"/>
      <c r="GVF256" s="171"/>
      <c r="GVG256" s="171"/>
      <c r="GVH256" s="171"/>
      <c r="GVI256" s="171"/>
      <c r="GVJ256" s="171"/>
      <c r="GVK256" s="171"/>
      <c r="GVL256" s="171"/>
      <c r="GVM256" s="171"/>
      <c r="GVN256" s="171"/>
      <c r="GVO256" s="171"/>
      <c r="GVP256" s="171"/>
      <c r="GVQ256" s="171"/>
      <c r="GVR256" s="171"/>
      <c r="GVS256" s="171"/>
      <c r="GVT256" s="171"/>
      <c r="GVU256" s="171"/>
      <c r="GVV256" s="171"/>
      <c r="GVW256" s="171"/>
      <c r="GVX256" s="171"/>
      <c r="GVY256" s="171"/>
      <c r="GVZ256" s="171"/>
      <c r="GWA256" s="171"/>
      <c r="GWB256" s="171"/>
      <c r="GWC256" s="171"/>
      <c r="GWD256" s="171"/>
      <c r="GWE256" s="171"/>
      <c r="GWF256" s="171"/>
      <c r="GWG256" s="171"/>
      <c r="GWH256" s="171"/>
      <c r="GWI256" s="171"/>
      <c r="GWJ256" s="171"/>
      <c r="GWK256" s="171"/>
      <c r="GWL256" s="171"/>
      <c r="GWM256" s="171"/>
      <c r="GWN256" s="171"/>
      <c r="GWO256" s="171"/>
      <c r="GWP256" s="171"/>
      <c r="GWQ256" s="171"/>
      <c r="GWR256" s="171"/>
      <c r="GWS256" s="171"/>
      <c r="GWT256" s="171"/>
      <c r="GWU256" s="171"/>
      <c r="GWV256" s="171"/>
      <c r="GWW256" s="171"/>
      <c r="GWX256" s="171"/>
      <c r="GWY256" s="171"/>
      <c r="GWZ256" s="171"/>
      <c r="GXA256" s="171"/>
      <c r="GXB256" s="171"/>
      <c r="GXC256" s="171"/>
      <c r="GXD256" s="171"/>
      <c r="GXE256" s="171"/>
      <c r="GXF256" s="171"/>
      <c r="GXG256" s="171"/>
      <c r="GXH256" s="171"/>
      <c r="GXI256" s="171"/>
      <c r="GXJ256" s="171"/>
      <c r="GXK256" s="171"/>
      <c r="GXL256" s="171"/>
      <c r="GXM256" s="171"/>
      <c r="GXN256" s="171"/>
      <c r="GXO256" s="171"/>
      <c r="GXP256" s="171"/>
      <c r="GXQ256" s="171"/>
      <c r="GXR256" s="171"/>
      <c r="GXS256" s="171"/>
      <c r="GXT256" s="171"/>
      <c r="GXU256" s="171"/>
      <c r="GXV256" s="171"/>
      <c r="GXW256" s="171"/>
      <c r="GXX256" s="171"/>
      <c r="GXY256" s="171"/>
      <c r="GXZ256" s="171"/>
      <c r="GYA256" s="171"/>
      <c r="GYB256" s="171"/>
      <c r="GYC256" s="171"/>
      <c r="GYD256" s="171"/>
      <c r="GYE256" s="171"/>
      <c r="GYF256" s="171"/>
      <c r="GYG256" s="171"/>
      <c r="GYH256" s="171"/>
      <c r="GYI256" s="171"/>
      <c r="GYJ256" s="171"/>
      <c r="GYK256" s="171"/>
      <c r="GYL256" s="171"/>
      <c r="GYM256" s="171"/>
      <c r="GYN256" s="171"/>
      <c r="GYO256" s="171"/>
      <c r="GYP256" s="171"/>
      <c r="GYQ256" s="171"/>
      <c r="GYR256" s="171"/>
      <c r="GYS256" s="171"/>
      <c r="GYT256" s="171"/>
      <c r="GYU256" s="171"/>
      <c r="GYV256" s="171"/>
      <c r="GYW256" s="171"/>
      <c r="GYX256" s="171"/>
      <c r="GYY256" s="171"/>
      <c r="GYZ256" s="171"/>
      <c r="GZA256" s="171"/>
      <c r="GZB256" s="171"/>
      <c r="GZC256" s="171"/>
      <c r="GZD256" s="171"/>
      <c r="GZE256" s="171"/>
      <c r="GZF256" s="171"/>
      <c r="GZG256" s="171"/>
      <c r="GZH256" s="171"/>
      <c r="GZI256" s="171"/>
      <c r="GZJ256" s="171"/>
      <c r="GZK256" s="171"/>
      <c r="GZL256" s="171"/>
      <c r="GZM256" s="171"/>
      <c r="GZN256" s="171"/>
      <c r="GZO256" s="171"/>
      <c r="GZP256" s="171"/>
      <c r="GZQ256" s="171"/>
      <c r="GZR256" s="171"/>
      <c r="GZS256" s="171"/>
      <c r="GZT256" s="171"/>
      <c r="GZU256" s="171"/>
      <c r="GZV256" s="171"/>
      <c r="GZW256" s="171"/>
      <c r="GZX256" s="171"/>
      <c r="GZY256" s="171"/>
      <c r="GZZ256" s="171"/>
      <c r="HAA256" s="171"/>
      <c r="HAB256" s="171"/>
      <c r="HAC256" s="171"/>
      <c r="HAD256" s="171"/>
      <c r="HAE256" s="171"/>
      <c r="HAF256" s="171"/>
      <c r="HAG256" s="171"/>
      <c r="HAH256" s="171"/>
      <c r="HAI256" s="171"/>
      <c r="HAJ256" s="171"/>
      <c r="HAK256" s="171"/>
      <c r="HAL256" s="171"/>
      <c r="HAM256" s="171"/>
      <c r="HAN256" s="171"/>
      <c r="HAO256" s="171"/>
      <c r="HAP256" s="171"/>
      <c r="HAQ256" s="171"/>
      <c r="HAR256" s="171"/>
      <c r="HAS256" s="171"/>
      <c r="HAT256" s="171"/>
      <c r="HAU256" s="171"/>
      <c r="HAV256" s="171"/>
      <c r="HAW256" s="171"/>
      <c r="HAX256" s="171"/>
      <c r="HAY256" s="171"/>
      <c r="HAZ256" s="171"/>
      <c r="HBA256" s="171"/>
      <c r="HBB256" s="171"/>
      <c r="HBC256" s="171"/>
      <c r="HBD256" s="171"/>
      <c r="HBE256" s="171"/>
      <c r="HBF256" s="171"/>
      <c r="HBG256" s="171"/>
      <c r="HBH256" s="171"/>
      <c r="HBI256" s="171"/>
      <c r="HBJ256" s="171"/>
      <c r="HBK256" s="171"/>
      <c r="HBL256" s="171"/>
      <c r="HBM256" s="171"/>
      <c r="HBN256" s="171"/>
      <c r="HBO256" s="171"/>
      <c r="HBP256" s="171"/>
      <c r="HBQ256" s="171"/>
      <c r="HBR256" s="171"/>
      <c r="HBS256" s="171"/>
      <c r="HBT256" s="171"/>
      <c r="HBU256" s="171"/>
      <c r="HBV256" s="171"/>
      <c r="HBW256" s="171"/>
      <c r="HBX256" s="171"/>
      <c r="HBY256" s="171"/>
      <c r="HBZ256" s="171"/>
      <c r="HCA256" s="171"/>
      <c r="HCB256" s="171"/>
      <c r="HCC256" s="171"/>
      <c r="HCD256" s="171"/>
      <c r="HCE256" s="171"/>
      <c r="HCF256" s="171"/>
      <c r="HCG256" s="171"/>
      <c r="HCH256" s="171"/>
      <c r="HCI256" s="171"/>
      <c r="HCJ256" s="171"/>
      <c r="HCK256" s="171"/>
      <c r="HCL256" s="171"/>
      <c r="HCM256" s="171"/>
      <c r="HCN256" s="171"/>
      <c r="HCO256" s="171"/>
      <c r="HCP256" s="171"/>
      <c r="HCQ256" s="171"/>
      <c r="HCR256" s="171"/>
      <c r="HCS256" s="171"/>
      <c r="HCT256" s="171"/>
      <c r="HCU256" s="171"/>
      <c r="HCV256" s="171"/>
      <c r="HCW256" s="171"/>
      <c r="HCX256" s="171"/>
      <c r="HCY256" s="171"/>
      <c r="HCZ256" s="171"/>
      <c r="HDA256" s="171"/>
      <c r="HDB256" s="171"/>
      <c r="HDC256" s="171"/>
      <c r="HDD256" s="171"/>
      <c r="HDE256" s="171"/>
      <c r="HDF256" s="171"/>
      <c r="HDG256" s="171"/>
      <c r="HDH256" s="171"/>
      <c r="HDI256" s="171"/>
      <c r="HDJ256" s="171"/>
      <c r="HDK256" s="171"/>
      <c r="HDL256" s="171"/>
      <c r="HDM256" s="171"/>
      <c r="HDN256" s="171"/>
      <c r="HDO256" s="171"/>
      <c r="HDP256" s="171"/>
      <c r="HDQ256" s="171"/>
      <c r="HDR256" s="171"/>
      <c r="HDS256" s="171"/>
      <c r="HDT256" s="171"/>
      <c r="HDU256" s="171"/>
      <c r="HDV256" s="171"/>
      <c r="HDW256" s="171"/>
      <c r="HDX256" s="171"/>
      <c r="HDY256" s="171"/>
      <c r="HDZ256" s="171"/>
      <c r="HEA256" s="171"/>
      <c r="HEB256" s="171"/>
      <c r="HEC256" s="171"/>
      <c r="HED256" s="171"/>
      <c r="HEE256" s="171"/>
      <c r="HEF256" s="171"/>
      <c r="HEG256" s="171"/>
      <c r="HEH256" s="171"/>
      <c r="HEI256" s="171"/>
      <c r="HEJ256" s="171"/>
      <c r="HEK256" s="171"/>
      <c r="HEL256" s="171"/>
      <c r="HEM256" s="171"/>
      <c r="HEN256" s="171"/>
      <c r="HEO256" s="171"/>
      <c r="HEP256" s="171"/>
      <c r="HEQ256" s="171"/>
      <c r="HER256" s="171"/>
      <c r="HES256" s="171"/>
      <c r="HET256" s="171"/>
      <c r="HEU256" s="171"/>
      <c r="HEV256" s="171"/>
      <c r="HEW256" s="171"/>
      <c r="HEX256" s="171"/>
      <c r="HEY256" s="171"/>
      <c r="HEZ256" s="171"/>
      <c r="HFA256" s="171"/>
      <c r="HFB256" s="171"/>
      <c r="HFC256" s="171"/>
      <c r="HFD256" s="171"/>
      <c r="HFE256" s="171"/>
      <c r="HFF256" s="171"/>
      <c r="HFG256" s="171"/>
      <c r="HFH256" s="171"/>
      <c r="HFI256" s="171"/>
      <c r="HFJ256" s="171"/>
      <c r="HFK256" s="171"/>
      <c r="HFL256" s="171"/>
      <c r="HFM256" s="171"/>
      <c r="HFN256" s="171"/>
      <c r="HFO256" s="171"/>
      <c r="HFP256" s="171"/>
      <c r="HFQ256" s="171"/>
      <c r="HFR256" s="171"/>
      <c r="HFS256" s="171"/>
      <c r="HFT256" s="171"/>
      <c r="HFU256" s="171"/>
      <c r="HFV256" s="171"/>
      <c r="HFW256" s="171"/>
      <c r="HFX256" s="171"/>
      <c r="HFY256" s="171"/>
      <c r="HFZ256" s="171"/>
      <c r="HGA256" s="171"/>
      <c r="HGB256" s="171"/>
      <c r="HGC256" s="171"/>
      <c r="HGD256" s="171"/>
      <c r="HGE256" s="171"/>
      <c r="HGF256" s="171"/>
      <c r="HGG256" s="171"/>
      <c r="HGH256" s="171"/>
      <c r="HGI256" s="171"/>
      <c r="HGJ256" s="171"/>
      <c r="HGK256" s="171"/>
      <c r="HGL256" s="171"/>
      <c r="HGM256" s="171"/>
      <c r="HGN256" s="171"/>
      <c r="HGO256" s="171"/>
      <c r="HGP256" s="171"/>
      <c r="HGQ256" s="171"/>
      <c r="HGR256" s="171"/>
      <c r="HGS256" s="171"/>
      <c r="HGT256" s="171"/>
      <c r="HGU256" s="171"/>
      <c r="HGV256" s="171"/>
      <c r="HGW256" s="171"/>
      <c r="HGX256" s="171"/>
      <c r="HGY256" s="171"/>
      <c r="HGZ256" s="171"/>
      <c r="HHA256" s="171"/>
      <c r="HHB256" s="171"/>
      <c r="HHC256" s="171"/>
      <c r="HHD256" s="171"/>
      <c r="HHE256" s="171"/>
      <c r="HHF256" s="171"/>
      <c r="HHG256" s="171"/>
      <c r="HHH256" s="171"/>
      <c r="HHI256" s="171"/>
      <c r="HHJ256" s="171"/>
      <c r="HHK256" s="171"/>
      <c r="HHL256" s="171"/>
      <c r="HHM256" s="171"/>
      <c r="HHN256" s="171"/>
      <c r="HHO256" s="171"/>
      <c r="HHP256" s="171"/>
      <c r="HHQ256" s="171"/>
      <c r="HHR256" s="171"/>
      <c r="HHS256" s="171"/>
      <c r="HHT256" s="171"/>
      <c r="HHU256" s="171"/>
      <c r="HHV256" s="171"/>
      <c r="HHW256" s="171"/>
      <c r="HHX256" s="171"/>
      <c r="HHY256" s="171"/>
      <c r="HHZ256" s="171"/>
      <c r="HIA256" s="171"/>
      <c r="HIB256" s="171"/>
      <c r="HIC256" s="171"/>
      <c r="HID256" s="171"/>
      <c r="HIE256" s="171"/>
      <c r="HIF256" s="171"/>
      <c r="HIG256" s="171"/>
      <c r="HIH256" s="171"/>
      <c r="HII256" s="171"/>
      <c r="HIJ256" s="171"/>
      <c r="HIK256" s="171"/>
      <c r="HIL256" s="171"/>
      <c r="HIM256" s="171"/>
      <c r="HIN256" s="171"/>
      <c r="HIO256" s="171"/>
      <c r="HIP256" s="171"/>
      <c r="HIQ256" s="171"/>
      <c r="HIR256" s="171"/>
      <c r="HIS256" s="171"/>
      <c r="HIT256" s="171"/>
      <c r="HIU256" s="171"/>
      <c r="HIV256" s="171"/>
      <c r="HIW256" s="171"/>
      <c r="HIX256" s="171"/>
      <c r="HIY256" s="171"/>
      <c r="HIZ256" s="171"/>
      <c r="HJA256" s="171"/>
      <c r="HJB256" s="171"/>
      <c r="HJC256" s="171"/>
      <c r="HJD256" s="171"/>
      <c r="HJE256" s="171"/>
      <c r="HJF256" s="171"/>
      <c r="HJG256" s="171"/>
      <c r="HJH256" s="171"/>
      <c r="HJI256" s="171"/>
      <c r="HJJ256" s="171"/>
      <c r="HJK256" s="171"/>
      <c r="HJL256" s="171"/>
      <c r="HJM256" s="171"/>
      <c r="HJN256" s="171"/>
      <c r="HJO256" s="171"/>
      <c r="HJP256" s="171"/>
      <c r="HJQ256" s="171"/>
      <c r="HJR256" s="171"/>
      <c r="HJS256" s="171"/>
      <c r="HJT256" s="171"/>
      <c r="HJU256" s="171"/>
      <c r="HJV256" s="171"/>
      <c r="HJW256" s="171"/>
      <c r="HJX256" s="171"/>
      <c r="HJY256" s="171"/>
      <c r="HJZ256" s="171"/>
      <c r="HKA256" s="171"/>
      <c r="HKB256" s="171"/>
      <c r="HKC256" s="171"/>
      <c r="HKD256" s="171"/>
      <c r="HKE256" s="171"/>
      <c r="HKF256" s="171"/>
      <c r="HKG256" s="171"/>
      <c r="HKH256" s="171"/>
      <c r="HKI256" s="171"/>
      <c r="HKJ256" s="171"/>
      <c r="HKK256" s="171"/>
      <c r="HKL256" s="171"/>
      <c r="HKM256" s="171"/>
      <c r="HKN256" s="171"/>
      <c r="HKO256" s="171"/>
      <c r="HKP256" s="171"/>
      <c r="HKQ256" s="171"/>
      <c r="HKR256" s="171"/>
      <c r="HKS256" s="171"/>
      <c r="HKT256" s="171"/>
      <c r="HKU256" s="171"/>
      <c r="HKV256" s="171"/>
      <c r="HKW256" s="171"/>
      <c r="HKX256" s="171"/>
      <c r="HKY256" s="171"/>
      <c r="HKZ256" s="171"/>
      <c r="HLA256" s="171"/>
      <c r="HLB256" s="171"/>
      <c r="HLC256" s="171"/>
      <c r="HLD256" s="171"/>
      <c r="HLE256" s="171"/>
      <c r="HLF256" s="171"/>
      <c r="HLG256" s="171"/>
      <c r="HLH256" s="171"/>
      <c r="HLI256" s="171"/>
      <c r="HLJ256" s="171"/>
      <c r="HLK256" s="171"/>
      <c r="HLL256" s="171"/>
      <c r="HLM256" s="171"/>
      <c r="HLN256" s="171"/>
      <c r="HLO256" s="171"/>
      <c r="HLP256" s="171"/>
      <c r="HLQ256" s="171"/>
      <c r="HLR256" s="171"/>
      <c r="HLS256" s="171"/>
      <c r="HLT256" s="171"/>
      <c r="HLU256" s="171"/>
      <c r="HLV256" s="171"/>
      <c r="HLW256" s="171"/>
      <c r="HLX256" s="171"/>
      <c r="HLY256" s="171"/>
      <c r="HLZ256" s="171"/>
      <c r="HMA256" s="171"/>
      <c r="HMB256" s="171"/>
      <c r="HMC256" s="171"/>
      <c r="HMD256" s="171"/>
      <c r="HME256" s="171"/>
      <c r="HMF256" s="171"/>
      <c r="HMG256" s="171"/>
      <c r="HMH256" s="171"/>
      <c r="HMI256" s="171"/>
      <c r="HMJ256" s="171"/>
      <c r="HMK256" s="171"/>
      <c r="HML256" s="171"/>
      <c r="HMM256" s="171"/>
      <c r="HMN256" s="171"/>
      <c r="HMO256" s="171"/>
      <c r="HMP256" s="171"/>
      <c r="HMQ256" s="171"/>
      <c r="HMR256" s="171"/>
      <c r="HMS256" s="171"/>
      <c r="HMT256" s="171"/>
      <c r="HMU256" s="171"/>
      <c r="HMV256" s="171"/>
      <c r="HMW256" s="171"/>
      <c r="HMX256" s="171"/>
      <c r="HMY256" s="171"/>
      <c r="HMZ256" s="171"/>
      <c r="HNA256" s="171"/>
      <c r="HNB256" s="171"/>
      <c r="HNC256" s="171"/>
      <c r="HND256" s="171"/>
      <c r="HNE256" s="171"/>
      <c r="HNF256" s="171"/>
      <c r="HNG256" s="171"/>
      <c r="HNH256" s="171"/>
      <c r="HNI256" s="171"/>
      <c r="HNJ256" s="171"/>
      <c r="HNK256" s="171"/>
      <c r="HNL256" s="171"/>
      <c r="HNM256" s="171"/>
      <c r="HNN256" s="171"/>
      <c r="HNO256" s="171"/>
      <c r="HNP256" s="171"/>
      <c r="HNQ256" s="171"/>
      <c r="HNR256" s="171"/>
      <c r="HNS256" s="171"/>
      <c r="HNT256" s="171"/>
      <c r="HNU256" s="171"/>
      <c r="HNV256" s="171"/>
      <c r="HNW256" s="171"/>
      <c r="HNX256" s="171"/>
      <c r="HNY256" s="171"/>
      <c r="HNZ256" s="171"/>
      <c r="HOA256" s="171"/>
      <c r="HOB256" s="171"/>
      <c r="HOC256" s="171"/>
      <c r="HOD256" s="171"/>
      <c r="HOE256" s="171"/>
      <c r="HOF256" s="171"/>
      <c r="HOG256" s="171"/>
      <c r="HOH256" s="171"/>
      <c r="HOI256" s="171"/>
      <c r="HOJ256" s="171"/>
      <c r="HOK256" s="171"/>
      <c r="HOL256" s="171"/>
      <c r="HOM256" s="171"/>
      <c r="HON256" s="171"/>
      <c r="HOO256" s="171"/>
      <c r="HOP256" s="171"/>
      <c r="HOQ256" s="171"/>
      <c r="HOR256" s="171"/>
      <c r="HOS256" s="171"/>
      <c r="HOT256" s="171"/>
      <c r="HOU256" s="171"/>
      <c r="HOV256" s="171"/>
      <c r="HOW256" s="171"/>
      <c r="HOX256" s="171"/>
      <c r="HOY256" s="171"/>
      <c r="HOZ256" s="171"/>
      <c r="HPA256" s="171"/>
      <c r="HPB256" s="171"/>
      <c r="HPC256" s="171"/>
      <c r="HPD256" s="171"/>
      <c r="HPE256" s="171"/>
      <c r="HPF256" s="171"/>
      <c r="HPG256" s="171"/>
      <c r="HPH256" s="171"/>
      <c r="HPI256" s="171"/>
      <c r="HPJ256" s="171"/>
      <c r="HPK256" s="171"/>
      <c r="HPL256" s="171"/>
      <c r="HPM256" s="171"/>
      <c r="HPN256" s="171"/>
      <c r="HPO256" s="171"/>
      <c r="HPP256" s="171"/>
      <c r="HPQ256" s="171"/>
      <c r="HPR256" s="171"/>
      <c r="HPS256" s="171"/>
      <c r="HPT256" s="171"/>
      <c r="HPU256" s="171"/>
      <c r="HPV256" s="171"/>
      <c r="HPW256" s="171"/>
      <c r="HPX256" s="171"/>
      <c r="HPY256" s="171"/>
      <c r="HPZ256" s="171"/>
      <c r="HQA256" s="171"/>
      <c r="HQB256" s="171"/>
      <c r="HQC256" s="171"/>
      <c r="HQD256" s="171"/>
      <c r="HQE256" s="171"/>
      <c r="HQF256" s="171"/>
      <c r="HQG256" s="171"/>
      <c r="HQH256" s="171"/>
      <c r="HQI256" s="171"/>
      <c r="HQJ256" s="171"/>
      <c r="HQK256" s="171"/>
      <c r="HQL256" s="171"/>
      <c r="HQM256" s="171"/>
      <c r="HQN256" s="171"/>
      <c r="HQO256" s="171"/>
      <c r="HQP256" s="171"/>
      <c r="HQQ256" s="171"/>
      <c r="HQR256" s="171"/>
      <c r="HQS256" s="171"/>
      <c r="HQT256" s="171"/>
      <c r="HQU256" s="171"/>
      <c r="HQV256" s="171"/>
      <c r="HQW256" s="171"/>
      <c r="HQX256" s="171"/>
      <c r="HQY256" s="171"/>
      <c r="HQZ256" s="171"/>
      <c r="HRA256" s="171"/>
      <c r="HRB256" s="171"/>
      <c r="HRC256" s="171"/>
      <c r="HRD256" s="171"/>
      <c r="HRE256" s="171"/>
      <c r="HRF256" s="171"/>
      <c r="HRG256" s="171"/>
      <c r="HRH256" s="171"/>
      <c r="HRI256" s="171"/>
      <c r="HRJ256" s="171"/>
      <c r="HRK256" s="171"/>
      <c r="HRL256" s="171"/>
      <c r="HRM256" s="171"/>
      <c r="HRN256" s="171"/>
      <c r="HRO256" s="171"/>
      <c r="HRP256" s="171"/>
      <c r="HRQ256" s="171"/>
      <c r="HRR256" s="171"/>
      <c r="HRS256" s="171"/>
      <c r="HRT256" s="171"/>
      <c r="HRU256" s="171"/>
      <c r="HRV256" s="171"/>
      <c r="HRW256" s="171"/>
      <c r="HRX256" s="171"/>
      <c r="HRY256" s="171"/>
      <c r="HRZ256" s="171"/>
      <c r="HSA256" s="171"/>
      <c r="HSB256" s="171"/>
      <c r="HSC256" s="171"/>
      <c r="HSD256" s="171"/>
      <c r="HSE256" s="171"/>
      <c r="HSF256" s="171"/>
      <c r="HSG256" s="171"/>
      <c r="HSH256" s="171"/>
      <c r="HSI256" s="171"/>
      <c r="HSJ256" s="171"/>
      <c r="HSK256" s="171"/>
      <c r="HSL256" s="171"/>
      <c r="HSM256" s="171"/>
      <c r="HSN256" s="171"/>
      <c r="HSO256" s="171"/>
      <c r="HSP256" s="171"/>
      <c r="HSQ256" s="171"/>
      <c r="HSR256" s="171"/>
      <c r="HSS256" s="171"/>
      <c r="HST256" s="171"/>
      <c r="HSU256" s="171"/>
      <c r="HSV256" s="171"/>
      <c r="HSW256" s="171"/>
      <c r="HSX256" s="171"/>
      <c r="HSY256" s="171"/>
      <c r="HSZ256" s="171"/>
      <c r="HTA256" s="171"/>
      <c r="HTB256" s="171"/>
      <c r="HTC256" s="171"/>
      <c r="HTD256" s="171"/>
      <c r="HTE256" s="171"/>
      <c r="HTF256" s="171"/>
      <c r="HTG256" s="171"/>
      <c r="HTH256" s="171"/>
      <c r="HTI256" s="171"/>
      <c r="HTJ256" s="171"/>
      <c r="HTK256" s="171"/>
      <c r="HTL256" s="171"/>
      <c r="HTM256" s="171"/>
      <c r="HTN256" s="171"/>
      <c r="HTO256" s="171"/>
      <c r="HTP256" s="171"/>
      <c r="HTQ256" s="171"/>
      <c r="HTR256" s="171"/>
      <c r="HTS256" s="171"/>
      <c r="HTT256" s="171"/>
      <c r="HTU256" s="171"/>
      <c r="HTV256" s="171"/>
      <c r="HTW256" s="171"/>
      <c r="HTX256" s="171"/>
      <c r="HTY256" s="171"/>
      <c r="HTZ256" s="171"/>
      <c r="HUA256" s="171"/>
      <c r="HUB256" s="171"/>
      <c r="HUC256" s="171"/>
      <c r="HUD256" s="171"/>
      <c r="HUE256" s="171"/>
      <c r="HUF256" s="171"/>
      <c r="HUG256" s="171"/>
      <c r="HUH256" s="171"/>
      <c r="HUI256" s="171"/>
      <c r="HUJ256" s="171"/>
      <c r="HUK256" s="171"/>
      <c r="HUL256" s="171"/>
      <c r="HUM256" s="171"/>
      <c r="HUN256" s="171"/>
      <c r="HUO256" s="171"/>
      <c r="HUP256" s="171"/>
      <c r="HUQ256" s="171"/>
      <c r="HUR256" s="171"/>
      <c r="HUS256" s="171"/>
      <c r="HUT256" s="171"/>
      <c r="HUU256" s="171"/>
      <c r="HUV256" s="171"/>
      <c r="HUW256" s="171"/>
      <c r="HUX256" s="171"/>
      <c r="HUY256" s="171"/>
      <c r="HUZ256" s="171"/>
      <c r="HVA256" s="171"/>
      <c r="HVB256" s="171"/>
      <c r="HVC256" s="171"/>
      <c r="HVD256" s="171"/>
      <c r="HVE256" s="171"/>
      <c r="HVF256" s="171"/>
      <c r="HVG256" s="171"/>
      <c r="HVH256" s="171"/>
      <c r="HVI256" s="171"/>
      <c r="HVJ256" s="171"/>
      <c r="HVK256" s="171"/>
      <c r="HVL256" s="171"/>
      <c r="HVM256" s="171"/>
      <c r="HVN256" s="171"/>
      <c r="HVO256" s="171"/>
      <c r="HVP256" s="171"/>
      <c r="HVQ256" s="171"/>
      <c r="HVR256" s="171"/>
      <c r="HVS256" s="171"/>
      <c r="HVT256" s="171"/>
      <c r="HVU256" s="171"/>
      <c r="HVV256" s="171"/>
      <c r="HVW256" s="171"/>
      <c r="HVX256" s="171"/>
      <c r="HVY256" s="171"/>
      <c r="HVZ256" s="171"/>
      <c r="HWA256" s="171"/>
      <c r="HWB256" s="171"/>
      <c r="HWC256" s="171"/>
      <c r="HWD256" s="171"/>
      <c r="HWE256" s="171"/>
      <c r="HWF256" s="171"/>
      <c r="HWG256" s="171"/>
      <c r="HWH256" s="171"/>
      <c r="HWI256" s="171"/>
      <c r="HWJ256" s="171"/>
      <c r="HWK256" s="171"/>
      <c r="HWL256" s="171"/>
      <c r="HWM256" s="171"/>
      <c r="HWN256" s="171"/>
      <c r="HWO256" s="171"/>
      <c r="HWP256" s="171"/>
      <c r="HWQ256" s="171"/>
      <c r="HWR256" s="171"/>
      <c r="HWS256" s="171"/>
      <c r="HWT256" s="171"/>
      <c r="HWU256" s="171"/>
      <c r="HWV256" s="171"/>
      <c r="HWW256" s="171"/>
      <c r="HWX256" s="171"/>
      <c r="HWY256" s="171"/>
      <c r="HWZ256" s="171"/>
      <c r="HXA256" s="171"/>
      <c r="HXB256" s="171"/>
      <c r="HXC256" s="171"/>
      <c r="HXD256" s="171"/>
      <c r="HXE256" s="171"/>
      <c r="HXF256" s="171"/>
      <c r="HXG256" s="171"/>
      <c r="HXH256" s="171"/>
      <c r="HXI256" s="171"/>
      <c r="HXJ256" s="171"/>
      <c r="HXK256" s="171"/>
      <c r="HXL256" s="171"/>
      <c r="HXM256" s="171"/>
      <c r="HXN256" s="171"/>
      <c r="HXO256" s="171"/>
      <c r="HXP256" s="171"/>
      <c r="HXQ256" s="171"/>
      <c r="HXR256" s="171"/>
      <c r="HXS256" s="171"/>
      <c r="HXT256" s="171"/>
      <c r="HXU256" s="171"/>
      <c r="HXV256" s="171"/>
      <c r="HXW256" s="171"/>
      <c r="HXX256" s="171"/>
      <c r="HXY256" s="171"/>
      <c r="HXZ256" s="171"/>
      <c r="HYA256" s="171"/>
      <c r="HYB256" s="171"/>
      <c r="HYC256" s="171"/>
      <c r="HYD256" s="171"/>
      <c r="HYE256" s="171"/>
      <c r="HYF256" s="171"/>
      <c r="HYG256" s="171"/>
      <c r="HYH256" s="171"/>
      <c r="HYI256" s="171"/>
      <c r="HYJ256" s="171"/>
      <c r="HYK256" s="171"/>
      <c r="HYL256" s="171"/>
      <c r="HYM256" s="171"/>
      <c r="HYN256" s="171"/>
      <c r="HYO256" s="171"/>
      <c r="HYP256" s="171"/>
      <c r="HYQ256" s="171"/>
      <c r="HYR256" s="171"/>
      <c r="HYS256" s="171"/>
      <c r="HYT256" s="171"/>
      <c r="HYU256" s="171"/>
      <c r="HYV256" s="171"/>
      <c r="HYW256" s="171"/>
      <c r="HYX256" s="171"/>
      <c r="HYY256" s="171"/>
      <c r="HYZ256" s="171"/>
      <c r="HZA256" s="171"/>
      <c r="HZB256" s="171"/>
      <c r="HZC256" s="171"/>
      <c r="HZD256" s="171"/>
      <c r="HZE256" s="171"/>
      <c r="HZF256" s="171"/>
      <c r="HZG256" s="171"/>
      <c r="HZH256" s="171"/>
      <c r="HZI256" s="171"/>
      <c r="HZJ256" s="171"/>
      <c r="HZK256" s="171"/>
      <c r="HZL256" s="171"/>
      <c r="HZM256" s="171"/>
      <c r="HZN256" s="171"/>
      <c r="HZO256" s="171"/>
      <c r="HZP256" s="171"/>
      <c r="HZQ256" s="171"/>
      <c r="HZR256" s="171"/>
      <c r="HZS256" s="171"/>
      <c r="HZT256" s="171"/>
      <c r="HZU256" s="171"/>
      <c r="HZV256" s="171"/>
      <c r="HZW256" s="171"/>
      <c r="HZX256" s="171"/>
      <c r="HZY256" s="171"/>
      <c r="HZZ256" s="171"/>
      <c r="IAA256" s="171"/>
      <c r="IAB256" s="171"/>
      <c r="IAC256" s="171"/>
      <c r="IAD256" s="171"/>
      <c r="IAE256" s="171"/>
      <c r="IAF256" s="171"/>
      <c r="IAG256" s="171"/>
      <c r="IAH256" s="171"/>
      <c r="IAI256" s="171"/>
      <c r="IAJ256" s="171"/>
      <c r="IAK256" s="171"/>
      <c r="IAL256" s="171"/>
      <c r="IAM256" s="171"/>
      <c r="IAN256" s="171"/>
      <c r="IAO256" s="171"/>
      <c r="IAP256" s="171"/>
      <c r="IAQ256" s="171"/>
      <c r="IAR256" s="171"/>
      <c r="IAS256" s="171"/>
      <c r="IAT256" s="171"/>
      <c r="IAU256" s="171"/>
      <c r="IAV256" s="171"/>
      <c r="IAW256" s="171"/>
      <c r="IAX256" s="171"/>
      <c r="IAY256" s="171"/>
      <c r="IAZ256" s="171"/>
      <c r="IBA256" s="171"/>
      <c r="IBB256" s="171"/>
      <c r="IBC256" s="171"/>
      <c r="IBD256" s="171"/>
      <c r="IBE256" s="171"/>
      <c r="IBF256" s="171"/>
      <c r="IBG256" s="171"/>
      <c r="IBH256" s="171"/>
      <c r="IBI256" s="171"/>
      <c r="IBJ256" s="171"/>
      <c r="IBK256" s="171"/>
      <c r="IBL256" s="171"/>
      <c r="IBM256" s="171"/>
      <c r="IBN256" s="171"/>
      <c r="IBO256" s="171"/>
      <c r="IBP256" s="171"/>
      <c r="IBQ256" s="171"/>
      <c r="IBR256" s="171"/>
      <c r="IBS256" s="171"/>
      <c r="IBT256" s="171"/>
      <c r="IBU256" s="171"/>
      <c r="IBV256" s="171"/>
      <c r="IBW256" s="171"/>
      <c r="IBX256" s="171"/>
      <c r="IBY256" s="171"/>
      <c r="IBZ256" s="171"/>
      <c r="ICA256" s="171"/>
      <c r="ICB256" s="171"/>
      <c r="ICC256" s="171"/>
      <c r="ICD256" s="171"/>
      <c r="ICE256" s="171"/>
      <c r="ICF256" s="171"/>
      <c r="ICG256" s="171"/>
      <c r="ICH256" s="171"/>
      <c r="ICI256" s="171"/>
      <c r="ICJ256" s="171"/>
      <c r="ICK256" s="171"/>
      <c r="ICL256" s="171"/>
      <c r="ICM256" s="171"/>
      <c r="ICN256" s="171"/>
      <c r="ICO256" s="171"/>
      <c r="ICP256" s="171"/>
      <c r="ICQ256" s="171"/>
      <c r="ICR256" s="171"/>
      <c r="ICS256" s="171"/>
      <c r="ICT256" s="171"/>
      <c r="ICU256" s="171"/>
      <c r="ICV256" s="171"/>
      <c r="ICW256" s="171"/>
      <c r="ICX256" s="171"/>
      <c r="ICY256" s="171"/>
      <c r="ICZ256" s="171"/>
      <c r="IDA256" s="171"/>
      <c r="IDB256" s="171"/>
      <c r="IDC256" s="171"/>
      <c r="IDD256" s="171"/>
      <c r="IDE256" s="171"/>
      <c r="IDF256" s="171"/>
      <c r="IDG256" s="171"/>
      <c r="IDH256" s="171"/>
      <c r="IDI256" s="171"/>
      <c r="IDJ256" s="171"/>
      <c r="IDK256" s="171"/>
      <c r="IDL256" s="171"/>
      <c r="IDM256" s="171"/>
      <c r="IDN256" s="171"/>
      <c r="IDO256" s="171"/>
      <c r="IDP256" s="171"/>
      <c r="IDQ256" s="171"/>
      <c r="IDR256" s="171"/>
      <c r="IDS256" s="171"/>
      <c r="IDT256" s="171"/>
      <c r="IDU256" s="171"/>
      <c r="IDV256" s="171"/>
      <c r="IDW256" s="171"/>
      <c r="IDX256" s="171"/>
      <c r="IDY256" s="171"/>
      <c r="IDZ256" s="171"/>
      <c r="IEA256" s="171"/>
      <c r="IEB256" s="171"/>
      <c r="IEC256" s="171"/>
      <c r="IED256" s="171"/>
      <c r="IEE256" s="171"/>
      <c r="IEF256" s="171"/>
      <c r="IEG256" s="171"/>
      <c r="IEH256" s="171"/>
      <c r="IEI256" s="171"/>
      <c r="IEJ256" s="171"/>
      <c r="IEK256" s="171"/>
      <c r="IEL256" s="171"/>
      <c r="IEM256" s="171"/>
      <c r="IEN256" s="171"/>
      <c r="IEO256" s="171"/>
      <c r="IEP256" s="171"/>
      <c r="IEQ256" s="171"/>
      <c r="IER256" s="171"/>
      <c r="IES256" s="171"/>
      <c r="IET256" s="171"/>
      <c r="IEU256" s="171"/>
      <c r="IEV256" s="171"/>
      <c r="IEW256" s="171"/>
      <c r="IEX256" s="171"/>
      <c r="IEY256" s="171"/>
      <c r="IEZ256" s="171"/>
      <c r="IFA256" s="171"/>
      <c r="IFB256" s="171"/>
      <c r="IFC256" s="171"/>
      <c r="IFD256" s="171"/>
      <c r="IFE256" s="171"/>
      <c r="IFF256" s="171"/>
      <c r="IFG256" s="171"/>
      <c r="IFH256" s="171"/>
      <c r="IFI256" s="171"/>
      <c r="IFJ256" s="171"/>
      <c r="IFK256" s="171"/>
      <c r="IFL256" s="171"/>
      <c r="IFM256" s="171"/>
      <c r="IFN256" s="171"/>
      <c r="IFO256" s="171"/>
      <c r="IFP256" s="171"/>
      <c r="IFQ256" s="171"/>
      <c r="IFR256" s="171"/>
      <c r="IFS256" s="171"/>
      <c r="IFT256" s="171"/>
      <c r="IFU256" s="171"/>
      <c r="IFV256" s="171"/>
      <c r="IFW256" s="171"/>
      <c r="IFX256" s="171"/>
      <c r="IFY256" s="171"/>
      <c r="IFZ256" s="171"/>
      <c r="IGA256" s="171"/>
      <c r="IGB256" s="171"/>
      <c r="IGC256" s="171"/>
      <c r="IGD256" s="171"/>
      <c r="IGE256" s="171"/>
      <c r="IGF256" s="171"/>
      <c r="IGG256" s="171"/>
      <c r="IGH256" s="171"/>
      <c r="IGI256" s="171"/>
      <c r="IGJ256" s="171"/>
      <c r="IGK256" s="171"/>
      <c r="IGL256" s="171"/>
      <c r="IGM256" s="171"/>
      <c r="IGN256" s="171"/>
      <c r="IGO256" s="171"/>
      <c r="IGP256" s="171"/>
      <c r="IGQ256" s="171"/>
      <c r="IGR256" s="171"/>
      <c r="IGS256" s="171"/>
      <c r="IGT256" s="171"/>
      <c r="IGU256" s="171"/>
      <c r="IGV256" s="171"/>
      <c r="IGW256" s="171"/>
      <c r="IGX256" s="171"/>
      <c r="IGY256" s="171"/>
      <c r="IGZ256" s="171"/>
      <c r="IHA256" s="171"/>
      <c r="IHB256" s="171"/>
      <c r="IHC256" s="171"/>
      <c r="IHD256" s="171"/>
      <c r="IHE256" s="171"/>
      <c r="IHF256" s="171"/>
      <c r="IHG256" s="171"/>
      <c r="IHH256" s="171"/>
      <c r="IHI256" s="171"/>
      <c r="IHJ256" s="171"/>
      <c r="IHK256" s="171"/>
      <c r="IHL256" s="171"/>
      <c r="IHM256" s="171"/>
      <c r="IHN256" s="171"/>
      <c r="IHO256" s="171"/>
      <c r="IHP256" s="171"/>
      <c r="IHQ256" s="171"/>
      <c r="IHR256" s="171"/>
      <c r="IHS256" s="171"/>
      <c r="IHT256" s="171"/>
      <c r="IHU256" s="171"/>
      <c r="IHV256" s="171"/>
      <c r="IHW256" s="171"/>
      <c r="IHX256" s="171"/>
      <c r="IHY256" s="171"/>
      <c r="IHZ256" s="171"/>
      <c r="IIA256" s="171"/>
      <c r="IIB256" s="171"/>
      <c r="IIC256" s="171"/>
      <c r="IID256" s="171"/>
      <c r="IIE256" s="171"/>
      <c r="IIF256" s="171"/>
      <c r="IIG256" s="171"/>
      <c r="IIH256" s="171"/>
      <c r="III256" s="171"/>
      <c r="IIJ256" s="171"/>
      <c r="IIK256" s="171"/>
      <c r="IIL256" s="171"/>
      <c r="IIM256" s="171"/>
      <c r="IIN256" s="171"/>
      <c r="IIO256" s="171"/>
      <c r="IIP256" s="171"/>
      <c r="IIQ256" s="171"/>
      <c r="IIR256" s="171"/>
      <c r="IIS256" s="171"/>
      <c r="IIT256" s="171"/>
      <c r="IIU256" s="171"/>
      <c r="IIV256" s="171"/>
      <c r="IIW256" s="171"/>
      <c r="IIX256" s="171"/>
      <c r="IIY256" s="171"/>
      <c r="IIZ256" s="171"/>
      <c r="IJA256" s="171"/>
      <c r="IJB256" s="171"/>
      <c r="IJC256" s="171"/>
      <c r="IJD256" s="171"/>
      <c r="IJE256" s="171"/>
      <c r="IJF256" s="171"/>
      <c r="IJG256" s="171"/>
      <c r="IJH256" s="171"/>
      <c r="IJI256" s="171"/>
      <c r="IJJ256" s="171"/>
      <c r="IJK256" s="171"/>
      <c r="IJL256" s="171"/>
      <c r="IJM256" s="171"/>
      <c r="IJN256" s="171"/>
      <c r="IJO256" s="171"/>
      <c r="IJP256" s="171"/>
      <c r="IJQ256" s="171"/>
      <c r="IJR256" s="171"/>
      <c r="IJS256" s="171"/>
      <c r="IJT256" s="171"/>
      <c r="IJU256" s="171"/>
      <c r="IJV256" s="171"/>
      <c r="IJW256" s="171"/>
      <c r="IJX256" s="171"/>
      <c r="IJY256" s="171"/>
      <c r="IJZ256" s="171"/>
      <c r="IKA256" s="171"/>
      <c r="IKB256" s="171"/>
      <c r="IKC256" s="171"/>
      <c r="IKD256" s="171"/>
      <c r="IKE256" s="171"/>
      <c r="IKF256" s="171"/>
      <c r="IKG256" s="171"/>
      <c r="IKH256" s="171"/>
      <c r="IKI256" s="171"/>
      <c r="IKJ256" s="171"/>
      <c r="IKK256" s="171"/>
      <c r="IKL256" s="171"/>
      <c r="IKM256" s="171"/>
      <c r="IKN256" s="171"/>
      <c r="IKO256" s="171"/>
      <c r="IKP256" s="171"/>
      <c r="IKQ256" s="171"/>
      <c r="IKR256" s="171"/>
      <c r="IKS256" s="171"/>
      <c r="IKT256" s="171"/>
      <c r="IKU256" s="171"/>
      <c r="IKV256" s="171"/>
      <c r="IKW256" s="171"/>
      <c r="IKX256" s="171"/>
      <c r="IKY256" s="171"/>
      <c r="IKZ256" s="171"/>
      <c r="ILA256" s="171"/>
      <c r="ILB256" s="171"/>
      <c r="ILC256" s="171"/>
      <c r="ILD256" s="171"/>
      <c r="ILE256" s="171"/>
      <c r="ILF256" s="171"/>
      <c r="ILG256" s="171"/>
      <c r="ILH256" s="171"/>
      <c r="ILI256" s="171"/>
      <c r="ILJ256" s="171"/>
      <c r="ILK256" s="171"/>
      <c r="ILL256" s="171"/>
      <c r="ILM256" s="171"/>
      <c r="ILN256" s="171"/>
      <c r="ILO256" s="171"/>
      <c r="ILP256" s="171"/>
      <c r="ILQ256" s="171"/>
      <c r="ILR256" s="171"/>
      <c r="ILS256" s="171"/>
      <c r="ILT256" s="171"/>
      <c r="ILU256" s="171"/>
      <c r="ILV256" s="171"/>
      <c r="ILW256" s="171"/>
      <c r="ILX256" s="171"/>
      <c r="ILY256" s="171"/>
      <c r="ILZ256" s="171"/>
      <c r="IMA256" s="171"/>
      <c r="IMB256" s="171"/>
      <c r="IMC256" s="171"/>
      <c r="IMD256" s="171"/>
      <c r="IME256" s="171"/>
      <c r="IMF256" s="171"/>
      <c r="IMG256" s="171"/>
      <c r="IMH256" s="171"/>
      <c r="IMI256" s="171"/>
      <c r="IMJ256" s="171"/>
      <c r="IMK256" s="171"/>
      <c r="IML256" s="171"/>
      <c r="IMM256" s="171"/>
      <c r="IMN256" s="171"/>
      <c r="IMO256" s="171"/>
      <c r="IMP256" s="171"/>
      <c r="IMQ256" s="171"/>
      <c r="IMR256" s="171"/>
      <c r="IMS256" s="171"/>
      <c r="IMT256" s="171"/>
      <c r="IMU256" s="171"/>
      <c r="IMV256" s="171"/>
      <c r="IMW256" s="171"/>
      <c r="IMX256" s="171"/>
      <c r="IMY256" s="171"/>
      <c r="IMZ256" s="171"/>
      <c r="INA256" s="171"/>
      <c r="INB256" s="171"/>
      <c r="INC256" s="171"/>
      <c r="IND256" s="171"/>
      <c r="INE256" s="171"/>
      <c r="INF256" s="171"/>
      <c r="ING256" s="171"/>
      <c r="INH256" s="171"/>
      <c r="INI256" s="171"/>
      <c r="INJ256" s="171"/>
      <c r="INK256" s="171"/>
      <c r="INL256" s="171"/>
      <c r="INM256" s="171"/>
      <c r="INN256" s="171"/>
      <c r="INO256" s="171"/>
      <c r="INP256" s="171"/>
      <c r="INQ256" s="171"/>
      <c r="INR256" s="171"/>
      <c r="INS256" s="171"/>
      <c r="INT256" s="171"/>
      <c r="INU256" s="171"/>
      <c r="INV256" s="171"/>
      <c r="INW256" s="171"/>
      <c r="INX256" s="171"/>
      <c r="INY256" s="171"/>
      <c r="INZ256" s="171"/>
      <c r="IOA256" s="171"/>
      <c r="IOB256" s="171"/>
      <c r="IOC256" s="171"/>
      <c r="IOD256" s="171"/>
      <c r="IOE256" s="171"/>
      <c r="IOF256" s="171"/>
      <c r="IOG256" s="171"/>
      <c r="IOH256" s="171"/>
      <c r="IOI256" s="171"/>
      <c r="IOJ256" s="171"/>
      <c r="IOK256" s="171"/>
      <c r="IOL256" s="171"/>
      <c r="IOM256" s="171"/>
      <c r="ION256" s="171"/>
      <c r="IOO256" s="171"/>
      <c r="IOP256" s="171"/>
      <c r="IOQ256" s="171"/>
      <c r="IOR256" s="171"/>
      <c r="IOS256" s="171"/>
      <c r="IOT256" s="171"/>
      <c r="IOU256" s="171"/>
      <c r="IOV256" s="171"/>
      <c r="IOW256" s="171"/>
      <c r="IOX256" s="171"/>
      <c r="IOY256" s="171"/>
      <c r="IOZ256" s="171"/>
      <c r="IPA256" s="171"/>
      <c r="IPB256" s="171"/>
      <c r="IPC256" s="171"/>
      <c r="IPD256" s="171"/>
      <c r="IPE256" s="171"/>
      <c r="IPF256" s="171"/>
      <c r="IPG256" s="171"/>
      <c r="IPH256" s="171"/>
      <c r="IPI256" s="171"/>
      <c r="IPJ256" s="171"/>
      <c r="IPK256" s="171"/>
      <c r="IPL256" s="171"/>
      <c r="IPM256" s="171"/>
      <c r="IPN256" s="171"/>
      <c r="IPO256" s="171"/>
      <c r="IPP256" s="171"/>
      <c r="IPQ256" s="171"/>
      <c r="IPR256" s="171"/>
      <c r="IPS256" s="171"/>
      <c r="IPT256" s="171"/>
      <c r="IPU256" s="171"/>
      <c r="IPV256" s="171"/>
      <c r="IPW256" s="171"/>
      <c r="IPX256" s="171"/>
      <c r="IPY256" s="171"/>
      <c r="IPZ256" s="171"/>
      <c r="IQA256" s="171"/>
      <c r="IQB256" s="171"/>
      <c r="IQC256" s="171"/>
      <c r="IQD256" s="171"/>
      <c r="IQE256" s="171"/>
      <c r="IQF256" s="171"/>
      <c r="IQG256" s="171"/>
      <c r="IQH256" s="171"/>
      <c r="IQI256" s="171"/>
      <c r="IQJ256" s="171"/>
      <c r="IQK256" s="171"/>
      <c r="IQL256" s="171"/>
      <c r="IQM256" s="171"/>
      <c r="IQN256" s="171"/>
      <c r="IQO256" s="171"/>
      <c r="IQP256" s="171"/>
      <c r="IQQ256" s="171"/>
      <c r="IQR256" s="171"/>
      <c r="IQS256" s="171"/>
      <c r="IQT256" s="171"/>
      <c r="IQU256" s="171"/>
      <c r="IQV256" s="171"/>
      <c r="IQW256" s="171"/>
      <c r="IQX256" s="171"/>
      <c r="IQY256" s="171"/>
      <c r="IQZ256" s="171"/>
      <c r="IRA256" s="171"/>
      <c r="IRB256" s="171"/>
      <c r="IRC256" s="171"/>
      <c r="IRD256" s="171"/>
      <c r="IRE256" s="171"/>
      <c r="IRF256" s="171"/>
      <c r="IRG256" s="171"/>
      <c r="IRH256" s="171"/>
      <c r="IRI256" s="171"/>
      <c r="IRJ256" s="171"/>
      <c r="IRK256" s="171"/>
      <c r="IRL256" s="171"/>
      <c r="IRM256" s="171"/>
      <c r="IRN256" s="171"/>
      <c r="IRO256" s="171"/>
      <c r="IRP256" s="171"/>
      <c r="IRQ256" s="171"/>
      <c r="IRR256" s="171"/>
      <c r="IRS256" s="171"/>
      <c r="IRT256" s="171"/>
      <c r="IRU256" s="171"/>
      <c r="IRV256" s="171"/>
      <c r="IRW256" s="171"/>
      <c r="IRX256" s="171"/>
      <c r="IRY256" s="171"/>
      <c r="IRZ256" s="171"/>
      <c r="ISA256" s="171"/>
      <c r="ISB256" s="171"/>
      <c r="ISC256" s="171"/>
      <c r="ISD256" s="171"/>
      <c r="ISE256" s="171"/>
      <c r="ISF256" s="171"/>
      <c r="ISG256" s="171"/>
      <c r="ISH256" s="171"/>
      <c r="ISI256" s="171"/>
      <c r="ISJ256" s="171"/>
      <c r="ISK256" s="171"/>
      <c r="ISL256" s="171"/>
      <c r="ISM256" s="171"/>
      <c r="ISN256" s="171"/>
      <c r="ISO256" s="171"/>
      <c r="ISP256" s="171"/>
      <c r="ISQ256" s="171"/>
      <c r="ISR256" s="171"/>
      <c r="ISS256" s="171"/>
      <c r="IST256" s="171"/>
      <c r="ISU256" s="171"/>
      <c r="ISV256" s="171"/>
      <c r="ISW256" s="171"/>
      <c r="ISX256" s="171"/>
      <c r="ISY256" s="171"/>
      <c r="ISZ256" s="171"/>
      <c r="ITA256" s="171"/>
      <c r="ITB256" s="171"/>
      <c r="ITC256" s="171"/>
      <c r="ITD256" s="171"/>
      <c r="ITE256" s="171"/>
      <c r="ITF256" s="171"/>
      <c r="ITG256" s="171"/>
      <c r="ITH256" s="171"/>
      <c r="ITI256" s="171"/>
      <c r="ITJ256" s="171"/>
      <c r="ITK256" s="171"/>
      <c r="ITL256" s="171"/>
      <c r="ITM256" s="171"/>
      <c r="ITN256" s="171"/>
      <c r="ITO256" s="171"/>
      <c r="ITP256" s="171"/>
      <c r="ITQ256" s="171"/>
      <c r="ITR256" s="171"/>
      <c r="ITS256" s="171"/>
      <c r="ITT256" s="171"/>
      <c r="ITU256" s="171"/>
      <c r="ITV256" s="171"/>
      <c r="ITW256" s="171"/>
      <c r="ITX256" s="171"/>
      <c r="ITY256" s="171"/>
      <c r="ITZ256" s="171"/>
      <c r="IUA256" s="171"/>
      <c r="IUB256" s="171"/>
      <c r="IUC256" s="171"/>
      <c r="IUD256" s="171"/>
      <c r="IUE256" s="171"/>
      <c r="IUF256" s="171"/>
      <c r="IUG256" s="171"/>
      <c r="IUH256" s="171"/>
      <c r="IUI256" s="171"/>
      <c r="IUJ256" s="171"/>
      <c r="IUK256" s="171"/>
      <c r="IUL256" s="171"/>
      <c r="IUM256" s="171"/>
      <c r="IUN256" s="171"/>
      <c r="IUO256" s="171"/>
      <c r="IUP256" s="171"/>
      <c r="IUQ256" s="171"/>
      <c r="IUR256" s="171"/>
      <c r="IUS256" s="171"/>
      <c r="IUT256" s="171"/>
      <c r="IUU256" s="171"/>
      <c r="IUV256" s="171"/>
      <c r="IUW256" s="171"/>
      <c r="IUX256" s="171"/>
      <c r="IUY256" s="171"/>
      <c r="IUZ256" s="171"/>
      <c r="IVA256" s="171"/>
      <c r="IVB256" s="171"/>
      <c r="IVC256" s="171"/>
      <c r="IVD256" s="171"/>
      <c r="IVE256" s="171"/>
      <c r="IVF256" s="171"/>
      <c r="IVG256" s="171"/>
      <c r="IVH256" s="171"/>
      <c r="IVI256" s="171"/>
      <c r="IVJ256" s="171"/>
      <c r="IVK256" s="171"/>
      <c r="IVL256" s="171"/>
      <c r="IVM256" s="171"/>
      <c r="IVN256" s="171"/>
      <c r="IVO256" s="171"/>
      <c r="IVP256" s="171"/>
      <c r="IVQ256" s="171"/>
      <c r="IVR256" s="171"/>
      <c r="IVS256" s="171"/>
      <c r="IVT256" s="171"/>
      <c r="IVU256" s="171"/>
      <c r="IVV256" s="171"/>
      <c r="IVW256" s="171"/>
      <c r="IVX256" s="171"/>
      <c r="IVY256" s="171"/>
      <c r="IVZ256" s="171"/>
      <c r="IWA256" s="171"/>
      <c r="IWB256" s="171"/>
      <c r="IWC256" s="171"/>
      <c r="IWD256" s="171"/>
      <c r="IWE256" s="171"/>
      <c r="IWF256" s="171"/>
      <c r="IWG256" s="171"/>
      <c r="IWH256" s="171"/>
      <c r="IWI256" s="171"/>
      <c r="IWJ256" s="171"/>
      <c r="IWK256" s="171"/>
      <c r="IWL256" s="171"/>
      <c r="IWM256" s="171"/>
      <c r="IWN256" s="171"/>
      <c r="IWO256" s="171"/>
      <c r="IWP256" s="171"/>
      <c r="IWQ256" s="171"/>
      <c r="IWR256" s="171"/>
      <c r="IWS256" s="171"/>
      <c r="IWT256" s="171"/>
      <c r="IWU256" s="171"/>
      <c r="IWV256" s="171"/>
      <c r="IWW256" s="171"/>
      <c r="IWX256" s="171"/>
      <c r="IWY256" s="171"/>
      <c r="IWZ256" s="171"/>
      <c r="IXA256" s="171"/>
      <c r="IXB256" s="171"/>
      <c r="IXC256" s="171"/>
      <c r="IXD256" s="171"/>
      <c r="IXE256" s="171"/>
      <c r="IXF256" s="171"/>
      <c r="IXG256" s="171"/>
      <c r="IXH256" s="171"/>
      <c r="IXI256" s="171"/>
      <c r="IXJ256" s="171"/>
      <c r="IXK256" s="171"/>
      <c r="IXL256" s="171"/>
      <c r="IXM256" s="171"/>
      <c r="IXN256" s="171"/>
      <c r="IXO256" s="171"/>
      <c r="IXP256" s="171"/>
      <c r="IXQ256" s="171"/>
      <c r="IXR256" s="171"/>
      <c r="IXS256" s="171"/>
      <c r="IXT256" s="171"/>
      <c r="IXU256" s="171"/>
      <c r="IXV256" s="171"/>
      <c r="IXW256" s="171"/>
      <c r="IXX256" s="171"/>
      <c r="IXY256" s="171"/>
      <c r="IXZ256" s="171"/>
      <c r="IYA256" s="171"/>
      <c r="IYB256" s="171"/>
      <c r="IYC256" s="171"/>
      <c r="IYD256" s="171"/>
      <c r="IYE256" s="171"/>
      <c r="IYF256" s="171"/>
      <c r="IYG256" s="171"/>
      <c r="IYH256" s="171"/>
      <c r="IYI256" s="171"/>
      <c r="IYJ256" s="171"/>
      <c r="IYK256" s="171"/>
      <c r="IYL256" s="171"/>
      <c r="IYM256" s="171"/>
      <c r="IYN256" s="171"/>
      <c r="IYO256" s="171"/>
      <c r="IYP256" s="171"/>
      <c r="IYQ256" s="171"/>
      <c r="IYR256" s="171"/>
      <c r="IYS256" s="171"/>
      <c r="IYT256" s="171"/>
      <c r="IYU256" s="171"/>
      <c r="IYV256" s="171"/>
      <c r="IYW256" s="171"/>
      <c r="IYX256" s="171"/>
      <c r="IYY256" s="171"/>
      <c r="IYZ256" s="171"/>
      <c r="IZA256" s="171"/>
      <c r="IZB256" s="171"/>
      <c r="IZC256" s="171"/>
      <c r="IZD256" s="171"/>
      <c r="IZE256" s="171"/>
      <c r="IZF256" s="171"/>
      <c r="IZG256" s="171"/>
      <c r="IZH256" s="171"/>
      <c r="IZI256" s="171"/>
      <c r="IZJ256" s="171"/>
      <c r="IZK256" s="171"/>
      <c r="IZL256" s="171"/>
      <c r="IZM256" s="171"/>
      <c r="IZN256" s="171"/>
      <c r="IZO256" s="171"/>
      <c r="IZP256" s="171"/>
      <c r="IZQ256" s="171"/>
      <c r="IZR256" s="171"/>
      <c r="IZS256" s="171"/>
      <c r="IZT256" s="171"/>
      <c r="IZU256" s="171"/>
      <c r="IZV256" s="171"/>
      <c r="IZW256" s="171"/>
      <c r="IZX256" s="171"/>
      <c r="IZY256" s="171"/>
      <c r="IZZ256" s="171"/>
      <c r="JAA256" s="171"/>
      <c r="JAB256" s="171"/>
      <c r="JAC256" s="171"/>
      <c r="JAD256" s="171"/>
      <c r="JAE256" s="171"/>
      <c r="JAF256" s="171"/>
      <c r="JAG256" s="171"/>
      <c r="JAH256" s="171"/>
      <c r="JAI256" s="171"/>
      <c r="JAJ256" s="171"/>
      <c r="JAK256" s="171"/>
      <c r="JAL256" s="171"/>
      <c r="JAM256" s="171"/>
      <c r="JAN256" s="171"/>
      <c r="JAO256" s="171"/>
      <c r="JAP256" s="171"/>
      <c r="JAQ256" s="171"/>
      <c r="JAR256" s="171"/>
      <c r="JAS256" s="171"/>
      <c r="JAT256" s="171"/>
      <c r="JAU256" s="171"/>
      <c r="JAV256" s="171"/>
      <c r="JAW256" s="171"/>
      <c r="JAX256" s="171"/>
      <c r="JAY256" s="171"/>
      <c r="JAZ256" s="171"/>
      <c r="JBA256" s="171"/>
      <c r="JBB256" s="171"/>
      <c r="JBC256" s="171"/>
      <c r="JBD256" s="171"/>
      <c r="JBE256" s="171"/>
      <c r="JBF256" s="171"/>
      <c r="JBG256" s="171"/>
      <c r="JBH256" s="171"/>
      <c r="JBI256" s="171"/>
      <c r="JBJ256" s="171"/>
      <c r="JBK256" s="171"/>
      <c r="JBL256" s="171"/>
      <c r="JBM256" s="171"/>
      <c r="JBN256" s="171"/>
      <c r="JBO256" s="171"/>
      <c r="JBP256" s="171"/>
      <c r="JBQ256" s="171"/>
      <c r="JBR256" s="171"/>
      <c r="JBS256" s="171"/>
      <c r="JBT256" s="171"/>
      <c r="JBU256" s="171"/>
      <c r="JBV256" s="171"/>
      <c r="JBW256" s="171"/>
      <c r="JBX256" s="171"/>
      <c r="JBY256" s="171"/>
      <c r="JBZ256" s="171"/>
      <c r="JCA256" s="171"/>
      <c r="JCB256" s="171"/>
      <c r="JCC256" s="171"/>
      <c r="JCD256" s="171"/>
      <c r="JCE256" s="171"/>
      <c r="JCF256" s="171"/>
      <c r="JCG256" s="171"/>
      <c r="JCH256" s="171"/>
      <c r="JCI256" s="171"/>
      <c r="JCJ256" s="171"/>
      <c r="JCK256" s="171"/>
      <c r="JCL256" s="171"/>
      <c r="JCM256" s="171"/>
      <c r="JCN256" s="171"/>
      <c r="JCO256" s="171"/>
      <c r="JCP256" s="171"/>
      <c r="JCQ256" s="171"/>
      <c r="JCR256" s="171"/>
      <c r="JCS256" s="171"/>
      <c r="JCT256" s="171"/>
      <c r="JCU256" s="171"/>
      <c r="JCV256" s="171"/>
      <c r="JCW256" s="171"/>
      <c r="JCX256" s="171"/>
      <c r="JCY256" s="171"/>
      <c r="JCZ256" s="171"/>
      <c r="JDA256" s="171"/>
      <c r="JDB256" s="171"/>
      <c r="JDC256" s="171"/>
      <c r="JDD256" s="171"/>
      <c r="JDE256" s="171"/>
      <c r="JDF256" s="171"/>
      <c r="JDG256" s="171"/>
      <c r="JDH256" s="171"/>
      <c r="JDI256" s="171"/>
      <c r="JDJ256" s="171"/>
      <c r="JDK256" s="171"/>
      <c r="JDL256" s="171"/>
      <c r="JDM256" s="171"/>
      <c r="JDN256" s="171"/>
      <c r="JDO256" s="171"/>
      <c r="JDP256" s="171"/>
      <c r="JDQ256" s="171"/>
      <c r="JDR256" s="171"/>
      <c r="JDS256" s="171"/>
      <c r="JDT256" s="171"/>
      <c r="JDU256" s="171"/>
      <c r="JDV256" s="171"/>
      <c r="JDW256" s="171"/>
      <c r="JDX256" s="171"/>
      <c r="JDY256" s="171"/>
      <c r="JDZ256" s="171"/>
      <c r="JEA256" s="171"/>
      <c r="JEB256" s="171"/>
      <c r="JEC256" s="171"/>
      <c r="JED256" s="171"/>
      <c r="JEE256" s="171"/>
      <c r="JEF256" s="171"/>
      <c r="JEG256" s="171"/>
      <c r="JEH256" s="171"/>
      <c r="JEI256" s="171"/>
      <c r="JEJ256" s="171"/>
      <c r="JEK256" s="171"/>
      <c r="JEL256" s="171"/>
      <c r="JEM256" s="171"/>
      <c r="JEN256" s="171"/>
      <c r="JEO256" s="171"/>
      <c r="JEP256" s="171"/>
      <c r="JEQ256" s="171"/>
      <c r="JER256" s="171"/>
      <c r="JES256" s="171"/>
      <c r="JET256" s="171"/>
      <c r="JEU256" s="171"/>
      <c r="JEV256" s="171"/>
      <c r="JEW256" s="171"/>
      <c r="JEX256" s="171"/>
      <c r="JEY256" s="171"/>
      <c r="JEZ256" s="171"/>
      <c r="JFA256" s="171"/>
      <c r="JFB256" s="171"/>
      <c r="JFC256" s="171"/>
      <c r="JFD256" s="171"/>
      <c r="JFE256" s="171"/>
      <c r="JFF256" s="171"/>
      <c r="JFG256" s="171"/>
      <c r="JFH256" s="171"/>
      <c r="JFI256" s="171"/>
      <c r="JFJ256" s="171"/>
      <c r="JFK256" s="171"/>
      <c r="JFL256" s="171"/>
      <c r="JFM256" s="171"/>
      <c r="JFN256" s="171"/>
      <c r="JFO256" s="171"/>
      <c r="JFP256" s="171"/>
      <c r="JFQ256" s="171"/>
      <c r="JFR256" s="171"/>
      <c r="JFS256" s="171"/>
      <c r="JFT256" s="171"/>
      <c r="JFU256" s="171"/>
      <c r="JFV256" s="171"/>
      <c r="JFW256" s="171"/>
      <c r="JFX256" s="171"/>
      <c r="JFY256" s="171"/>
      <c r="JFZ256" s="171"/>
      <c r="JGA256" s="171"/>
      <c r="JGB256" s="171"/>
      <c r="JGC256" s="171"/>
      <c r="JGD256" s="171"/>
      <c r="JGE256" s="171"/>
      <c r="JGF256" s="171"/>
      <c r="JGG256" s="171"/>
      <c r="JGH256" s="171"/>
      <c r="JGI256" s="171"/>
      <c r="JGJ256" s="171"/>
      <c r="JGK256" s="171"/>
      <c r="JGL256" s="171"/>
      <c r="JGM256" s="171"/>
      <c r="JGN256" s="171"/>
      <c r="JGO256" s="171"/>
      <c r="JGP256" s="171"/>
      <c r="JGQ256" s="171"/>
      <c r="JGR256" s="171"/>
      <c r="JGS256" s="171"/>
      <c r="JGT256" s="171"/>
      <c r="JGU256" s="171"/>
      <c r="JGV256" s="171"/>
      <c r="JGW256" s="171"/>
      <c r="JGX256" s="171"/>
      <c r="JGY256" s="171"/>
      <c r="JGZ256" s="171"/>
      <c r="JHA256" s="171"/>
      <c r="JHB256" s="171"/>
      <c r="JHC256" s="171"/>
      <c r="JHD256" s="171"/>
      <c r="JHE256" s="171"/>
      <c r="JHF256" s="171"/>
      <c r="JHG256" s="171"/>
      <c r="JHH256" s="171"/>
      <c r="JHI256" s="171"/>
      <c r="JHJ256" s="171"/>
      <c r="JHK256" s="171"/>
      <c r="JHL256" s="171"/>
      <c r="JHM256" s="171"/>
      <c r="JHN256" s="171"/>
      <c r="JHO256" s="171"/>
      <c r="JHP256" s="171"/>
      <c r="JHQ256" s="171"/>
      <c r="JHR256" s="171"/>
      <c r="JHS256" s="171"/>
      <c r="JHT256" s="171"/>
      <c r="JHU256" s="171"/>
      <c r="JHV256" s="171"/>
      <c r="JHW256" s="171"/>
      <c r="JHX256" s="171"/>
      <c r="JHY256" s="171"/>
      <c r="JHZ256" s="171"/>
      <c r="JIA256" s="171"/>
      <c r="JIB256" s="171"/>
      <c r="JIC256" s="171"/>
      <c r="JID256" s="171"/>
      <c r="JIE256" s="171"/>
      <c r="JIF256" s="171"/>
      <c r="JIG256" s="171"/>
      <c r="JIH256" s="171"/>
      <c r="JII256" s="171"/>
      <c r="JIJ256" s="171"/>
      <c r="JIK256" s="171"/>
      <c r="JIL256" s="171"/>
      <c r="JIM256" s="171"/>
      <c r="JIN256" s="171"/>
      <c r="JIO256" s="171"/>
      <c r="JIP256" s="171"/>
      <c r="JIQ256" s="171"/>
      <c r="JIR256" s="171"/>
      <c r="JIS256" s="171"/>
      <c r="JIT256" s="171"/>
      <c r="JIU256" s="171"/>
      <c r="JIV256" s="171"/>
      <c r="JIW256" s="171"/>
      <c r="JIX256" s="171"/>
      <c r="JIY256" s="171"/>
      <c r="JIZ256" s="171"/>
      <c r="JJA256" s="171"/>
      <c r="JJB256" s="171"/>
      <c r="JJC256" s="171"/>
      <c r="JJD256" s="171"/>
      <c r="JJE256" s="171"/>
      <c r="JJF256" s="171"/>
      <c r="JJG256" s="171"/>
      <c r="JJH256" s="171"/>
      <c r="JJI256" s="171"/>
      <c r="JJJ256" s="171"/>
      <c r="JJK256" s="171"/>
      <c r="JJL256" s="171"/>
      <c r="JJM256" s="171"/>
      <c r="JJN256" s="171"/>
      <c r="JJO256" s="171"/>
      <c r="JJP256" s="171"/>
      <c r="JJQ256" s="171"/>
      <c r="JJR256" s="171"/>
      <c r="JJS256" s="171"/>
      <c r="JJT256" s="171"/>
      <c r="JJU256" s="171"/>
      <c r="JJV256" s="171"/>
      <c r="JJW256" s="171"/>
      <c r="JJX256" s="171"/>
      <c r="JJY256" s="171"/>
      <c r="JJZ256" s="171"/>
      <c r="JKA256" s="171"/>
      <c r="JKB256" s="171"/>
      <c r="JKC256" s="171"/>
      <c r="JKD256" s="171"/>
      <c r="JKE256" s="171"/>
      <c r="JKF256" s="171"/>
      <c r="JKG256" s="171"/>
      <c r="JKH256" s="171"/>
      <c r="JKI256" s="171"/>
      <c r="JKJ256" s="171"/>
      <c r="JKK256" s="171"/>
      <c r="JKL256" s="171"/>
      <c r="JKM256" s="171"/>
      <c r="JKN256" s="171"/>
      <c r="JKO256" s="171"/>
      <c r="JKP256" s="171"/>
      <c r="JKQ256" s="171"/>
      <c r="JKR256" s="171"/>
      <c r="JKS256" s="171"/>
      <c r="JKT256" s="171"/>
      <c r="JKU256" s="171"/>
      <c r="JKV256" s="171"/>
      <c r="JKW256" s="171"/>
      <c r="JKX256" s="171"/>
      <c r="JKY256" s="171"/>
      <c r="JKZ256" s="171"/>
      <c r="JLA256" s="171"/>
      <c r="JLB256" s="171"/>
      <c r="JLC256" s="171"/>
      <c r="JLD256" s="171"/>
      <c r="JLE256" s="171"/>
      <c r="JLF256" s="171"/>
      <c r="JLG256" s="171"/>
      <c r="JLH256" s="171"/>
      <c r="JLI256" s="171"/>
      <c r="JLJ256" s="171"/>
      <c r="JLK256" s="171"/>
      <c r="JLL256" s="171"/>
      <c r="JLM256" s="171"/>
      <c r="JLN256" s="171"/>
      <c r="JLO256" s="171"/>
      <c r="JLP256" s="171"/>
      <c r="JLQ256" s="171"/>
      <c r="JLR256" s="171"/>
      <c r="JLS256" s="171"/>
      <c r="JLT256" s="171"/>
      <c r="JLU256" s="171"/>
      <c r="JLV256" s="171"/>
      <c r="JLW256" s="171"/>
      <c r="JLX256" s="171"/>
      <c r="JLY256" s="171"/>
      <c r="JLZ256" s="171"/>
      <c r="JMA256" s="171"/>
      <c r="JMB256" s="171"/>
      <c r="JMC256" s="171"/>
      <c r="JMD256" s="171"/>
      <c r="JME256" s="171"/>
      <c r="JMF256" s="171"/>
      <c r="JMG256" s="171"/>
      <c r="JMH256" s="171"/>
      <c r="JMI256" s="171"/>
      <c r="JMJ256" s="171"/>
      <c r="JMK256" s="171"/>
      <c r="JML256" s="171"/>
      <c r="JMM256" s="171"/>
      <c r="JMN256" s="171"/>
      <c r="JMO256" s="171"/>
      <c r="JMP256" s="171"/>
      <c r="JMQ256" s="171"/>
      <c r="JMR256" s="171"/>
      <c r="JMS256" s="171"/>
      <c r="JMT256" s="171"/>
      <c r="JMU256" s="171"/>
      <c r="JMV256" s="171"/>
      <c r="JMW256" s="171"/>
      <c r="JMX256" s="171"/>
      <c r="JMY256" s="171"/>
      <c r="JMZ256" s="171"/>
      <c r="JNA256" s="171"/>
      <c r="JNB256" s="171"/>
      <c r="JNC256" s="171"/>
      <c r="JND256" s="171"/>
      <c r="JNE256" s="171"/>
      <c r="JNF256" s="171"/>
      <c r="JNG256" s="171"/>
      <c r="JNH256" s="171"/>
      <c r="JNI256" s="171"/>
      <c r="JNJ256" s="171"/>
      <c r="JNK256" s="171"/>
      <c r="JNL256" s="171"/>
      <c r="JNM256" s="171"/>
      <c r="JNN256" s="171"/>
      <c r="JNO256" s="171"/>
      <c r="JNP256" s="171"/>
      <c r="JNQ256" s="171"/>
      <c r="JNR256" s="171"/>
      <c r="JNS256" s="171"/>
      <c r="JNT256" s="171"/>
      <c r="JNU256" s="171"/>
      <c r="JNV256" s="171"/>
      <c r="JNW256" s="171"/>
      <c r="JNX256" s="171"/>
      <c r="JNY256" s="171"/>
      <c r="JNZ256" s="171"/>
      <c r="JOA256" s="171"/>
      <c r="JOB256" s="171"/>
      <c r="JOC256" s="171"/>
      <c r="JOD256" s="171"/>
      <c r="JOE256" s="171"/>
      <c r="JOF256" s="171"/>
      <c r="JOG256" s="171"/>
      <c r="JOH256" s="171"/>
      <c r="JOI256" s="171"/>
      <c r="JOJ256" s="171"/>
      <c r="JOK256" s="171"/>
      <c r="JOL256" s="171"/>
      <c r="JOM256" s="171"/>
      <c r="JON256" s="171"/>
      <c r="JOO256" s="171"/>
      <c r="JOP256" s="171"/>
      <c r="JOQ256" s="171"/>
      <c r="JOR256" s="171"/>
      <c r="JOS256" s="171"/>
      <c r="JOT256" s="171"/>
      <c r="JOU256" s="171"/>
      <c r="JOV256" s="171"/>
      <c r="JOW256" s="171"/>
      <c r="JOX256" s="171"/>
      <c r="JOY256" s="171"/>
      <c r="JOZ256" s="171"/>
      <c r="JPA256" s="171"/>
      <c r="JPB256" s="171"/>
      <c r="JPC256" s="171"/>
      <c r="JPD256" s="171"/>
      <c r="JPE256" s="171"/>
      <c r="JPF256" s="171"/>
      <c r="JPG256" s="171"/>
      <c r="JPH256" s="171"/>
      <c r="JPI256" s="171"/>
      <c r="JPJ256" s="171"/>
      <c r="JPK256" s="171"/>
      <c r="JPL256" s="171"/>
      <c r="JPM256" s="171"/>
      <c r="JPN256" s="171"/>
      <c r="JPO256" s="171"/>
      <c r="JPP256" s="171"/>
      <c r="JPQ256" s="171"/>
      <c r="JPR256" s="171"/>
      <c r="JPS256" s="171"/>
      <c r="JPT256" s="171"/>
      <c r="JPU256" s="171"/>
      <c r="JPV256" s="171"/>
      <c r="JPW256" s="171"/>
      <c r="JPX256" s="171"/>
      <c r="JPY256" s="171"/>
      <c r="JPZ256" s="171"/>
      <c r="JQA256" s="171"/>
      <c r="JQB256" s="171"/>
      <c r="JQC256" s="171"/>
      <c r="JQD256" s="171"/>
      <c r="JQE256" s="171"/>
      <c r="JQF256" s="171"/>
      <c r="JQG256" s="171"/>
      <c r="JQH256" s="171"/>
      <c r="JQI256" s="171"/>
      <c r="JQJ256" s="171"/>
      <c r="JQK256" s="171"/>
      <c r="JQL256" s="171"/>
      <c r="JQM256" s="171"/>
      <c r="JQN256" s="171"/>
      <c r="JQO256" s="171"/>
      <c r="JQP256" s="171"/>
      <c r="JQQ256" s="171"/>
      <c r="JQR256" s="171"/>
      <c r="JQS256" s="171"/>
      <c r="JQT256" s="171"/>
      <c r="JQU256" s="171"/>
      <c r="JQV256" s="171"/>
      <c r="JQW256" s="171"/>
      <c r="JQX256" s="171"/>
      <c r="JQY256" s="171"/>
      <c r="JQZ256" s="171"/>
      <c r="JRA256" s="171"/>
      <c r="JRB256" s="171"/>
      <c r="JRC256" s="171"/>
      <c r="JRD256" s="171"/>
      <c r="JRE256" s="171"/>
      <c r="JRF256" s="171"/>
      <c r="JRG256" s="171"/>
      <c r="JRH256" s="171"/>
      <c r="JRI256" s="171"/>
      <c r="JRJ256" s="171"/>
      <c r="JRK256" s="171"/>
      <c r="JRL256" s="171"/>
      <c r="JRM256" s="171"/>
      <c r="JRN256" s="171"/>
      <c r="JRO256" s="171"/>
      <c r="JRP256" s="171"/>
      <c r="JRQ256" s="171"/>
      <c r="JRR256" s="171"/>
      <c r="JRS256" s="171"/>
      <c r="JRT256" s="171"/>
      <c r="JRU256" s="171"/>
      <c r="JRV256" s="171"/>
      <c r="JRW256" s="171"/>
      <c r="JRX256" s="171"/>
      <c r="JRY256" s="171"/>
      <c r="JRZ256" s="171"/>
      <c r="JSA256" s="171"/>
      <c r="JSB256" s="171"/>
      <c r="JSC256" s="171"/>
      <c r="JSD256" s="171"/>
      <c r="JSE256" s="171"/>
      <c r="JSF256" s="171"/>
      <c r="JSG256" s="171"/>
      <c r="JSH256" s="171"/>
      <c r="JSI256" s="171"/>
      <c r="JSJ256" s="171"/>
      <c r="JSK256" s="171"/>
      <c r="JSL256" s="171"/>
      <c r="JSM256" s="171"/>
      <c r="JSN256" s="171"/>
      <c r="JSO256" s="171"/>
      <c r="JSP256" s="171"/>
      <c r="JSQ256" s="171"/>
      <c r="JSR256" s="171"/>
      <c r="JSS256" s="171"/>
      <c r="JST256" s="171"/>
      <c r="JSU256" s="171"/>
      <c r="JSV256" s="171"/>
      <c r="JSW256" s="171"/>
      <c r="JSX256" s="171"/>
      <c r="JSY256" s="171"/>
      <c r="JSZ256" s="171"/>
      <c r="JTA256" s="171"/>
      <c r="JTB256" s="171"/>
      <c r="JTC256" s="171"/>
      <c r="JTD256" s="171"/>
      <c r="JTE256" s="171"/>
      <c r="JTF256" s="171"/>
      <c r="JTG256" s="171"/>
      <c r="JTH256" s="171"/>
      <c r="JTI256" s="171"/>
      <c r="JTJ256" s="171"/>
      <c r="JTK256" s="171"/>
      <c r="JTL256" s="171"/>
      <c r="JTM256" s="171"/>
      <c r="JTN256" s="171"/>
      <c r="JTO256" s="171"/>
      <c r="JTP256" s="171"/>
      <c r="JTQ256" s="171"/>
      <c r="JTR256" s="171"/>
      <c r="JTS256" s="171"/>
      <c r="JTT256" s="171"/>
      <c r="JTU256" s="171"/>
      <c r="JTV256" s="171"/>
      <c r="JTW256" s="171"/>
      <c r="JTX256" s="171"/>
      <c r="JTY256" s="171"/>
      <c r="JTZ256" s="171"/>
      <c r="JUA256" s="171"/>
      <c r="JUB256" s="171"/>
      <c r="JUC256" s="171"/>
      <c r="JUD256" s="171"/>
      <c r="JUE256" s="171"/>
      <c r="JUF256" s="171"/>
      <c r="JUG256" s="171"/>
      <c r="JUH256" s="171"/>
      <c r="JUI256" s="171"/>
      <c r="JUJ256" s="171"/>
      <c r="JUK256" s="171"/>
      <c r="JUL256" s="171"/>
      <c r="JUM256" s="171"/>
      <c r="JUN256" s="171"/>
      <c r="JUO256" s="171"/>
      <c r="JUP256" s="171"/>
      <c r="JUQ256" s="171"/>
      <c r="JUR256" s="171"/>
      <c r="JUS256" s="171"/>
      <c r="JUT256" s="171"/>
      <c r="JUU256" s="171"/>
      <c r="JUV256" s="171"/>
      <c r="JUW256" s="171"/>
      <c r="JUX256" s="171"/>
      <c r="JUY256" s="171"/>
      <c r="JUZ256" s="171"/>
      <c r="JVA256" s="171"/>
      <c r="JVB256" s="171"/>
      <c r="JVC256" s="171"/>
      <c r="JVD256" s="171"/>
      <c r="JVE256" s="171"/>
      <c r="JVF256" s="171"/>
      <c r="JVG256" s="171"/>
      <c r="JVH256" s="171"/>
      <c r="JVI256" s="171"/>
      <c r="JVJ256" s="171"/>
      <c r="JVK256" s="171"/>
      <c r="JVL256" s="171"/>
      <c r="JVM256" s="171"/>
      <c r="JVN256" s="171"/>
      <c r="JVO256" s="171"/>
      <c r="JVP256" s="171"/>
      <c r="JVQ256" s="171"/>
      <c r="JVR256" s="171"/>
      <c r="JVS256" s="171"/>
      <c r="JVT256" s="171"/>
      <c r="JVU256" s="171"/>
      <c r="JVV256" s="171"/>
      <c r="JVW256" s="171"/>
      <c r="JVX256" s="171"/>
      <c r="JVY256" s="171"/>
      <c r="JVZ256" s="171"/>
      <c r="JWA256" s="171"/>
      <c r="JWB256" s="171"/>
      <c r="JWC256" s="171"/>
      <c r="JWD256" s="171"/>
      <c r="JWE256" s="171"/>
      <c r="JWF256" s="171"/>
      <c r="JWG256" s="171"/>
      <c r="JWH256" s="171"/>
      <c r="JWI256" s="171"/>
      <c r="JWJ256" s="171"/>
      <c r="JWK256" s="171"/>
      <c r="JWL256" s="171"/>
      <c r="JWM256" s="171"/>
      <c r="JWN256" s="171"/>
      <c r="JWO256" s="171"/>
      <c r="JWP256" s="171"/>
      <c r="JWQ256" s="171"/>
      <c r="JWR256" s="171"/>
      <c r="JWS256" s="171"/>
      <c r="JWT256" s="171"/>
      <c r="JWU256" s="171"/>
      <c r="JWV256" s="171"/>
      <c r="JWW256" s="171"/>
      <c r="JWX256" s="171"/>
      <c r="JWY256" s="171"/>
      <c r="JWZ256" s="171"/>
      <c r="JXA256" s="171"/>
      <c r="JXB256" s="171"/>
      <c r="JXC256" s="171"/>
      <c r="JXD256" s="171"/>
      <c r="JXE256" s="171"/>
      <c r="JXF256" s="171"/>
      <c r="JXG256" s="171"/>
      <c r="JXH256" s="171"/>
      <c r="JXI256" s="171"/>
      <c r="JXJ256" s="171"/>
      <c r="JXK256" s="171"/>
      <c r="JXL256" s="171"/>
      <c r="JXM256" s="171"/>
      <c r="JXN256" s="171"/>
      <c r="JXO256" s="171"/>
      <c r="JXP256" s="171"/>
      <c r="JXQ256" s="171"/>
      <c r="JXR256" s="171"/>
      <c r="JXS256" s="171"/>
      <c r="JXT256" s="171"/>
      <c r="JXU256" s="171"/>
      <c r="JXV256" s="171"/>
      <c r="JXW256" s="171"/>
      <c r="JXX256" s="171"/>
      <c r="JXY256" s="171"/>
      <c r="JXZ256" s="171"/>
      <c r="JYA256" s="171"/>
      <c r="JYB256" s="171"/>
      <c r="JYC256" s="171"/>
      <c r="JYD256" s="171"/>
      <c r="JYE256" s="171"/>
      <c r="JYF256" s="171"/>
      <c r="JYG256" s="171"/>
      <c r="JYH256" s="171"/>
      <c r="JYI256" s="171"/>
      <c r="JYJ256" s="171"/>
      <c r="JYK256" s="171"/>
      <c r="JYL256" s="171"/>
      <c r="JYM256" s="171"/>
      <c r="JYN256" s="171"/>
      <c r="JYO256" s="171"/>
      <c r="JYP256" s="171"/>
      <c r="JYQ256" s="171"/>
      <c r="JYR256" s="171"/>
      <c r="JYS256" s="171"/>
      <c r="JYT256" s="171"/>
      <c r="JYU256" s="171"/>
      <c r="JYV256" s="171"/>
      <c r="JYW256" s="171"/>
      <c r="JYX256" s="171"/>
      <c r="JYY256" s="171"/>
      <c r="JYZ256" s="171"/>
      <c r="JZA256" s="171"/>
      <c r="JZB256" s="171"/>
      <c r="JZC256" s="171"/>
      <c r="JZD256" s="171"/>
      <c r="JZE256" s="171"/>
      <c r="JZF256" s="171"/>
      <c r="JZG256" s="171"/>
      <c r="JZH256" s="171"/>
      <c r="JZI256" s="171"/>
      <c r="JZJ256" s="171"/>
      <c r="JZK256" s="171"/>
      <c r="JZL256" s="171"/>
      <c r="JZM256" s="171"/>
      <c r="JZN256" s="171"/>
      <c r="JZO256" s="171"/>
      <c r="JZP256" s="171"/>
      <c r="JZQ256" s="171"/>
      <c r="JZR256" s="171"/>
      <c r="JZS256" s="171"/>
      <c r="JZT256" s="171"/>
      <c r="JZU256" s="171"/>
      <c r="JZV256" s="171"/>
      <c r="JZW256" s="171"/>
      <c r="JZX256" s="171"/>
      <c r="JZY256" s="171"/>
      <c r="JZZ256" s="171"/>
      <c r="KAA256" s="171"/>
      <c r="KAB256" s="171"/>
      <c r="KAC256" s="171"/>
      <c r="KAD256" s="171"/>
      <c r="KAE256" s="171"/>
      <c r="KAF256" s="171"/>
      <c r="KAG256" s="171"/>
      <c r="KAH256" s="171"/>
      <c r="KAI256" s="171"/>
      <c r="KAJ256" s="171"/>
      <c r="KAK256" s="171"/>
      <c r="KAL256" s="171"/>
      <c r="KAM256" s="171"/>
      <c r="KAN256" s="171"/>
      <c r="KAO256" s="171"/>
      <c r="KAP256" s="171"/>
      <c r="KAQ256" s="171"/>
      <c r="KAR256" s="171"/>
      <c r="KAS256" s="171"/>
      <c r="KAT256" s="171"/>
      <c r="KAU256" s="171"/>
      <c r="KAV256" s="171"/>
      <c r="KAW256" s="171"/>
      <c r="KAX256" s="171"/>
      <c r="KAY256" s="171"/>
      <c r="KAZ256" s="171"/>
      <c r="KBA256" s="171"/>
      <c r="KBB256" s="171"/>
      <c r="KBC256" s="171"/>
      <c r="KBD256" s="171"/>
      <c r="KBE256" s="171"/>
      <c r="KBF256" s="171"/>
      <c r="KBG256" s="171"/>
      <c r="KBH256" s="171"/>
      <c r="KBI256" s="171"/>
      <c r="KBJ256" s="171"/>
      <c r="KBK256" s="171"/>
      <c r="KBL256" s="171"/>
      <c r="KBM256" s="171"/>
      <c r="KBN256" s="171"/>
      <c r="KBO256" s="171"/>
      <c r="KBP256" s="171"/>
      <c r="KBQ256" s="171"/>
      <c r="KBR256" s="171"/>
      <c r="KBS256" s="171"/>
      <c r="KBT256" s="171"/>
      <c r="KBU256" s="171"/>
      <c r="KBV256" s="171"/>
      <c r="KBW256" s="171"/>
      <c r="KBX256" s="171"/>
      <c r="KBY256" s="171"/>
      <c r="KBZ256" s="171"/>
      <c r="KCA256" s="171"/>
      <c r="KCB256" s="171"/>
      <c r="KCC256" s="171"/>
      <c r="KCD256" s="171"/>
      <c r="KCE256" s="171"/>
      <c r="KCF256" s="171"/>
      <c r="KCG256" s="171"/>
      <c r="KCH256" s="171"/>
      <c r="KCI256" s="171"/>
      <c r="KCJ256" s="171"/>
      <c r="KCK256" s="171"/>
      <c r="KCL256" s="171"/>
      <c r="KCM256" s="171"/>
      <c r="KCN256" s="171"/>
      <c r="KCO256" s="171"/>
      <c r="KCP256" s="171"/>
      <c r="KCQ256" s="171"/>
      <c r="KCR256" s="171"/>
      <c r="KCS256" s="171"/>
      <c r="KCT256" s="171"/>
      <c r="KCU256" s="171"/>
      <c r="KCV256" s="171"/>
      <c r="KCW256" s="171"/>
      <c r="KCX256" s="171"/>
      <c r="KCY256" s="171"/>
      <c r="KCZ256" s="171"/>
      <c r="KDA256" s="171"/>
      <c r="KDB256" s="171"/>
      <c r="KDC256" s="171"/>
      <c r="KDD256" s="171"/>
      <c r="KDE256" s="171"/>
      <c r="KDF256" s="171"/>
      <c r="KDG256" s="171"/>
      <c r="KDH256" s="171"/>
      <c r="KDI256" s="171"/>
      <c r="KDJ256" s="171"/>
      <c r="KDK256" s="171"/>
      <c r="KDL256" s="171"/>
      <c r="KDM256" s="171"/>
      <c r="KDN256" s="171"/>
      <c r="KDO256" s="171"/>
      <c r="KDP256" s="171"/>
      <c r="KDQ256" s="171"/>
      <c r="KDR256" s="171"/>
      <c r="KDS256" s="171"/>
      <c r="KDT256" s="171"/>
      <c r="KDU256" s="171"/>
      <c r="KDV256" s="171"/>
      <c r="KDW256" s="171"/>
      <c r="KDX256" s="171"/>
      <c r="KDY256" s="171"/>
      <c r="KDZ256" s="171"/>
      <c r="KEA256" s="171"/>
      <c r="KEB256" s="171"/>
      <c r="KEC256" s="171"/>
      <c r="KED256" s="171"/>
      <c r="KEE256" s="171"/>
      <c r="KEF256" s="171"/>
      <c r="KEG256" s="171"/>
      <c r="KEH256" s="171"/>
      <c r="KEI256" s="171"/>
      <c r="KEJ256" s="171"/>
      <c r="KEK256" s="171"/>
      <c r="KEL256" s="171"/>
      <c r="KEM256" s="171"/>
      <c r="KEN256" s="171"/>
      <c r="KEO256" s="171"/>
      <c r="KEP256" s="171"/>
      <c r="KEQ256" s="171"/>
      <c r="KER256" s="171"/>
      <c r="KES256" s="171"/>
      <c r="KET256" s="171"/>
      <c r="KEU256" s="171"/>
      <c r="KEV256" s="171"/>
      <c r="KEW256" s="171"/>
      <c r="KEX256" s="171"/>
      <c r="KEY256" s="171"/>
      <c r="KEZ256" s="171"/>
      <c r="KFA256" s="171"/>
      <c r="KFB256" s="171"/>
      <c r="KFC256" s="171"/>
      <c r="KFD256" s="171"/>
      <c r="KFE256" s="171"/>
      <c r="KFF256" s="171"/>
      <c r="KFG256" s="171"/>
      <c r="KFH256" s="171"/>
      <c r="KFI256" s="171"/>
      <c r="KFJ256" s="171"/>
      <c r="KFK256" s="171"/>
      <c r="KFL256" s="171"/>
      <c r="KFM256" s="171"/>
      <c r="KFN256" s="171"/>
      <c r="KFO256" s="171"/>
      <c r="KFP256" s="171"/>
      <c r="KFQ256" s="171"/>
      <c r="KFR256" s="171"/>
      <c r="KFS256" s="171"/>
      <c r="KFT256" s="171"/>
      <c r="KFU256" s="171"/>
      <c r="KFV256" s="171"/>
      <c r="KFW256" s="171"/>
      <c r="KFX256" s="171"/>
      <c r="KFY256" s="171"/>
      <c r="KFZ256" s="171"/>
      <c r="KGA256" s="171"/>
      <c r="KGB256" s="171"/>
      <c r="KGC256" s="171"/>
      <c r="KGD256" s="171"/>
      <c r="KGE256" s="171"/>
      <c r="KGF256" s="171"/>
      <c r="KGG256" s="171"/>
      <c r="KGH256" s="171"/>
      <c r="KGI256" s="171"/>
      <c r="KGJ256" s="171"/>
      <c r="KGK256" s="171"/>
      <c r="KGL256" s="171"/>
      <c r="KGM256" s="171"/>
      <c r="KGN256" s="171"/>
      <c r="KGO256" s="171"/>
      <c r="KGP256" s="171"/>
      <c r="KGQ256" s="171"/>
      <c r="KGR256" s="171"/>
      <c r="KGS256" s="171"/>
      <c r="KGT256" s="171"/>
      <c r="KGU256" s="171"/>
      <c r="KGV256" s="171"/>
      <c r="KGW256" s="171"/>
      <c r="KGX256" s="171"/>
      <c r="KGY256" s="171"/>
      <c r="KGZ256" s="171"/>
      <c r="KHA256" s="171"/>
      <c r="KHB256" s="171"/>
      <c r="KHC256" s="171"/>
      <c r="KHD256" s="171"/>
      <c r="KHE256" s="171"/>
      <c r="KHF256" s="171"/>
      <c r="KHG256" s="171"/>
      <c r="KHH256" s="171"/>
      <c r="KHI256" s="171"/>
      <c r="KHJ256" s="171"/>
      <c r="KHK256" s="171"/>
      <c r="KHL256" s="171"/>
      <c r="KHM256" s="171"/>
      <c r="KHN256" s="171"/>
      <c r="KHO256" s="171"/>
      <c r="KHP256" s="171"/>
      <c r="KHQ256" s="171"/>
      <c r="KHR256" s="171"/>
      <c r="KHS256" s="171"/>
      <c r="KHT256" s="171"/>
      <c r="KHU256" s="171"/>
      <c r="KHV256" s="171"/>
      <c r="KHW256" s="171"/>
      <c r="KHX256" s="171"/>
      <c r="KHY256" s="171"/>
      <c r="KHZ256" s="171"/>
      <c r="KIA256" s="171"/>
      <c r="KIB256" s="171"/>
      <c r="KIC256" s="171"/>
      <c r="KID256" s="171"/>
      <c r="KIE256" s="171"/>
      <c r="KIF256" s="171"/>
      <c r="KIG256" s="171"/>
      <c r="KIH256" s="171"/>
      <c r="KII256" s="171"/>
      <c r="KIJ256" s="171"/>
      <c r="KIK256" s="171"/>
      <c r="KIL256" s="171"/>
      <c r="KIM256" s="171"/>
      <c r="KIN256" s="171"/>
      <c r="KIO256" s="171"/>
      <c r="KIP256" s="171"/>
      <c r="KIQ256" s="171"/>
      <c r="KIR256" s="171"/>
      <c r="KIS256" s="171"/>
      <c r="KIT256" s="171"/>
      <c r="KIU256" s="171"/>
      <c r="KIV256" s="171"/>
      <c r="KIW256" s="171"/>
      <c r="KIX256" s="171"/>
      <c r="KIY256" s="171"/>
      <c r="KIZ256" s="171"/>
      <c r="KJA256" s="171"/>
      <c r="KJB256" s="171"/>
      <c r="KJC256" s="171"/>
      <c r="KJD256" s="171"/>
      <c r="KJE256" s="171"/>
      <c r="KJF256" s="171"/>
      <c r="KJG256" s="171"/>
      <c r="KJH256" s="171"/>
      <c r="KJI256" s="171"/>
      <c r="KJJ256" s="171"/>
      <c r="KJK256" s="171"/>
      <c r="KJL256" s="171"/>
      <c r="KJM256" s="171"/>
      <c r="KJN256" s="171"/>
      <c r="KJO256" s="171"/>
      <c r="KJP256" s="171"/>
      <c r="KJQ256" s="171"/>
      <c r="KJR256" s="171"/>
      <c r="KJS256" s="171"/>
      <c r="KJT256" s="171"/>
      <c r="KJU256" s="171"/>
      <c r="KJV256" s="171"/>
      <c r="KJW256" s="171"/>
      <c r="KJX256" s="171"/>
      <c r="KJY256" s="171"/>
      <c r="KJZ256" s="171"/>
      <c r="KKA256" s="171"/>
      <c r="KKB256" s="171"/>
      <c r="KKC256" s="171"/>
      <c r="KKD256" s="171"/>
      <c r="KKE256" s="171"/>
      <c r="KKF256" s="171"/>
      <c r="KKG256" s="171"/>
      <c r="KKH256" s="171"/>
      <c r="KKI256" s="171"/>
      <c r="KKJ256" s="171"/>
      <c r="KKK256" s="171"/>
      <c r="KKL256" s="171"/>
      <c r="KKM256" s="171"/>
      <c r="KKN256" s="171"/>
      <c r="KKO256" s="171"/>
      <c r="KKP256" s="171"/>
      <c r="KKQ256" s="171"/>
      <c r="KKR256" s="171"/>
      <c r="KKS256" s="171"/>
      <c r="KKT256" s="171"/>
      <c r="KKU256" s="171"/>
      <c r="KKV256" s="171"/>
      <c r="KKW256" s="171"/>
      <c r="KKX256" s="171"/>
      <c r="KKY256" s="171"/>
      <c r="KKZ256" s="171"/>
      <c r="KLA256" s="171"/>
      <c r="KLB256" s="171"/>
      <c r="KLC256" s="171"/>
      <c r="KLD256" s="171"/>
      <c r="KLE256" s="171"/>
      <c r="KLF256" s="171"/>
      <c r="KLG256" s="171"/>
      <c r="KLH256" s="171"/>
      <c r="KLI256" s="171"/>
      <c r="KLJ256" s="171"/>
      <c r="KLK256" s="171"/>
      <c r="KLL256" s="171"/>
      <c r="KLM256" s="171"/>
      <c r="KLN256" s="171"/>
      <c r="KLO256" s="171"/>
      <c r="KLP256" s="171"/>
      <c r="KLQ256" s="171"/>
      <c r="KLR256" s="171"/>
      <c r="KLS256" s="171"/>
      <c r="KLT256" s="171"/>
      <c r="KLU256" s="171"/>
      <c r="KLV256" s="171"/>
      <c r="KLW256" s="171"/>
      <c r="KLX256" s="171"/>
      <c r="KLY256" s="171"/>
      <c r="KLZ256" s="171"/>
      <c r="KMA256" s="171"/>
      <c r="KMB256" s="171"/>
      <c r="KMC256" s="171"/>
      <c r="KMD256" s="171"/>
      <c r="KME256" s="171"/>
      <c r="KMF256" s="171"/>
      <c r="KMG256" s="171"/>
      <c r="KMH256" s="171"/>
      <c r="KMI256" s="171"/>
      <c r="KMJ256" s="171"/>
      <c r="KMK256" s="171"/>
      <c r="KML256" s="171"/>
      <c r="KMM256" s="171"/>
      <c r="KMN256" s="171"/>
      <c r="KMO256" s="171"/>
      <c r="KMP256" s="171"/>
      <c r="KMQ256" s="171"/>
      <c r="KMR256" s="171"/>
      <c r="KMS256" s="171"/>
      <c r="KMT256" s="171"/>
      <c r="KMU256" s="171"/>
      <c r="KMV256" s="171"/>
      <c r="KMW256" s="171"/>
      <c r="KMX256" s="171"/>
      <c r="KMY256" s="171"/>
      <c r="KMZ256" s="171"/>
      <c r="KNA256" s="171"/>
      <c r="KNB256" s="171"/>
      <c r="KNC256" s="171"/>
      <c r="KND256" s="171"/>
      <c r="KNE256" s="171"/>
      <c r="KNF256" s="171"/>
      <c r="KNG256" s="171"/>
      <c r="KNH256" s="171"/>
      <c r="KNI256" s="171"/>
      <c r="KNJ256" s="171"/>
      <c r="KNK256" s="171"/>
      <c r="KNL256" s="171"/>
      <c r="KNM256" s="171"/>
      <c r="KNN256" s="171"/>
      <c r="KNO256" s="171"/>
      <c r="KNP256" s="171"/>
      <c r="KNQ256" s="171"/>
      <c r="KNR256" s="171"/>
      <c r="KNS256" s="171"/>
      <c r="KNT256" s="171"/>
      <c r="KNU256" s="171"/>
      <c r="KNV256" s="171"/>
      <c r="KNW256" s="171"/>
      <c r="KNX256" s="171"/>
      <c r="KNY256" s="171"/>
      <c r="KNZ256" s="171"/>
      <c r="KOA256" s="171"/>
      <c r="KOB256" s="171"/>
      <c r="KOC256" s="171"/>
      <c r="KOD256" s="171"/>
      <c r="KOE256" s="171"/>
      <c r="KOF256" s="171"/>
      <c r="KOG256" s="171"/>
      <c r="KOH256" s="171"/>
      <c r="KOI256" s="171"/>
      <c r="KOJ256" s="171"/>
      <c r="KOK256" s="171"/>
      <c r="KOL256" s="171"/>
      <c r="KOM256" s="171"/>
      <c r="KON256" s="171"/>
      <c r="KOO256" s="171"/>
      <c r="KOP256" s="171"/>
      <c r="KOQ256" s="171"/>
      <c r="KOR256" s="171"/>
      <c r="KOS256" s="171"/>
      <c r="KOT256" s="171"/>
      <c r="KOU256" s="171"/>
      <c r="KOV256" s="171"/>
      <c r="KOW256" s="171"/>
      <c r="KOX256" s="171"/>
      <c r="KOY256" s="171"/>
      <c r="KOZ256" s="171"/>
      <c r="KPA256" s="171"/>
      <c r="KPB256" s="171"/>
      <c r="KPC256" s="171"/>
      <c r="KPD256" s="171"/>
      <c r="KPE256" s="171"/>
      <c r="KPF256" s="171"/>
      <c r="KPG256" s="171"/>
      <c r="KPH256" s="171"/>
      <c r="KPI256" s="171"/>
      <c r="KPJ256" s="171"/>
      <c r="KPK256" s="171"/>
      <c r="KPL256" s="171"/>
      <c r="KPM256" s="171"/>
      <c r="KPN256" s="171"/>
      <c r="KPO256" s="171"/>
      <c r="KPP256" s="171"/>
      <c r="KPQ256" s="171"/>
      <c r="KPR256" s="171"/>
      <c r="KPS256" s="171"/>
      <c r="KPT256" s="171"/>
      <c r="KPU256" s="171"/>
      <c r="KPV256" s="171"/>
      <c r="KPW256" s="171"/>
      <c r="KPX256" s="171"/>
      <c r="KPY256" s="171"/>
      <c r="KPZ256" s="171"/>
      <c r="KQA256" s="171"/>
      <c r="KQB256" s="171"/>
      <c r="KQC256" s="171"/>
      <c r="KQD256" s="171"/>
      <c r="KQE256" s="171"/>
      <c r="KQF256" s="171"/>
      <c r="KQG256" s="171"/>
      <c r="KQH256" s="171"/>
      <c r="KQI256" s="171"/>
      <c r="KQJ256" s="171"/>
      <c r="KQK256" s="171"/>
      <c r="KQL256" s="171"/>
      <c r="KQM256" s="171"/>
      <c r="KQN256" s="171"/>
      <c r="KQO256" s="171"/>
      <c r="KQP256" s="171"/>
      <c r="KQQ256" s="171"/>
      <c r="KQR256" s="171"/>
      <c r="KQS256" s="171"/>
      <c r="KQT256" s="171"/>
      <c r="KQU256" s="171"/>
      <c r="KQV256" s="171"/>
      <c r="KQW256" s="171"/>
      <c r="KQX256" s="171"/>
      <c r="KQY256" s="171"/>
      <c r="KQZ256" s="171"/>
      <c r="KRA256" s="171"/>
      <c r="KRB256" s="171"/>
      <c r="KRC256" s="171"/>
      <c r="KRD256" s="171"/>
      <c r="KRE256" s="171"/>
      <c r="KRF256" s="171"/>
      <c r="KRG256" s="171"/>
      <c r="KRH256" s="171"/>
      <c r="KRI256" s="171"/>
      <c r="KRJ256" s="171"/>
      <c r="KRK256" s="171"/>
      <c r="KRL256" s="171"/>
      <c r="KRM256" s="171"/>
      <c r="KRN256" s="171"/>
      <c r="KRO256" s="171"/>
      <c r="KRP256" s="171"/>
      <c r="KRQ256" s="171"/>
      <c r="KRR256" s="171"/>
      <c r="KRS256" s="171"/>
      <c r="KRT256" s="171"/>
      <c r="KRU256" s="171"/>
      <c r="KRV256" s="171"/>
      <c r="KRW256" s="171"/>
      <c r="KRX256" s="171"/>
      <c r="KRY256" s="171"/>
      <c r="KRZ256" s="171"/>
      <c r="KSA256" s="171"/>
      <c r="KSB256" s="171"/>
      <c r="KSC256" s="171"/>
      <c r="KSD256" s="171"/>
      <c r="KSE256" s="171"/>
      <c r="KSF256" s="171"/>
      <c r="KSG256" s="171"/>
      <c r="KSH256" s="171"/>
      <c r="KSI256" s="171"/>
      <c r="KSJ256" s="171"/>
      <c r="KSK256" s="171"/>
      <c r="KSL256" s="171"/>
      <c r="KSM256" s="171"/>
      <c r="KSN256" s="171"/>
      <c r="KSO256" s="171"/>
      <c r="KSP256" s="171"/>
      <c r="KSQ256" s="171"/>
      <c r="KSR256" s="171"/>
      <c r="KSS256" s="171"/>
      <c r="KST256" s="171"/>
      <c r="KSU256" s="171"/>
      <c r="KSV256" s="171"/>
      <c r="KSW256" s="171"/>
      <c r="KSX256" s="171"/>
      <c r="KSY256" s="171"/>
      <c r="KSZ256" s="171"/>
      <c r="KTA256" s="171"/>
      <c r="KTB256" s="171"/>
      <c r="KTC256" s="171"/>
      <c r="KTD256" s="171"/>
      <c r="KTE256" s="171"/>
      <c r="KTF256" s="171"/>
      <c r="KTG256" s="171"/>
      <c r="KTH256" s="171"/>
      <c r="KTI256" s="171"/>
      <c r="KTJ256" s="171"/>
      <c r="KTK256" s="171"/>
      <c r="KTL256" s="171"/>
      <c r="KTM256" s="171"/>
      <c r="KTN256" s="171"/>
      <c r="KTO256" s="171"/>
      <c r="KTP256" s="171"/>
      <c r="KTQ256" s="171"/>
      <c r="KTR256" s="171"/>
      <c r="KTS256" s="171"/>
      <c r="KTT256" s="171"/>
      <c r="KTU256" s="171"/>
      <c r="KTV256" s="171"/>
      <c r="KTW256" s="171"/>
      <c r="KTX256" s="171"/>
      <c r="KTY256" s="171"/>
      <c r="KTZ256" s="171"/>
      <c r="KUA256" s="171"/>
      <c r="KUB256" s="171"/>
      <c r="KUC256" s="171"/>
      <c r="KUD256" s="171"/>
      <c r="KUE256" s="171"/>
      <c r="KUF256" s="171"/>
      <c r="KUG256" s="171"/>
      <c r="KUH256" s="171"/>
      <c r="KUI256" s="171"/>
      <c r="KUJ256" s="171"/>
      <c r="KUK256" s="171"/>
      <c r="KUL256" s="171"/>
      <c r="KUM256" s="171"/>
      <c r="KUN256" s="171"/>
      <c r="KUO256" s="171"/>
      <c r="KUP256" s="171"/>
      <c r="KUQ256" s="171"/>
      <c r="KUR256" s="171"/>
      <c r="KUS256" s="171"/>
      <c r="KUT256" s="171"/>
      <c r="KUU256" s="171"/>
      <c r="KUV256" s="171"/>
      <c r="KUW256" s="171"/>
      <c r="KUX256" s="171"/>
      <c r="KUY256" s="171"/>
      <c r="KUZ256" s="171"/>
      <c r="KVA256" s="171"/>
      <c r="KVB256" s="171"/>
      <c r="KVC256" s="171"/>
      <c r="KVD256" s="171"/>
      <c r="KVE256" s="171"/>
      <c r="KVF256" s="171"/>
      <c r="KVG256" s="171"/>
      <c r="KVH256" s="171"/>
      <c r="KVI256" s="171"/>
      <c r="KVJ256" s="171"/>
      <c r="KVK256" s="171"/>
      <c r="KVL256" s="171"/>
      <c r="KVM256" s="171"/>
      <c r="KVN256" s="171"/>
      <c r="KVO256" s="171"/>
      <c r="KVP256" s="171"/>
      <c r="KVQ256" s="171"/>
      <c r="KVR256" s="171"/>
      <c r="KVS256" s="171"/>
      <c r="KVT256" s="171"/>
      <c r="KVU256" s="171"/>
      <c r="KVV256" s="171"/>
      <c r="KVW256" s="171"/>
      <c r="KVX256" s="171"/>
      <c r="KVY256" s="171"/>
      <c r="KVZ256" s="171"/>
      <c r="KWA256" s="171"/>
      <c r="KWB256" s="171"/>
      <c r="KWC256" s="171"/>
      <c r="KWD256" s="171"/>
      <c r="KWE256" s="171"/>
      <c r="KWF256" s="171"/>
      <c r="KWG256" s="171"/>
      <c r="KWH256" s="171"/>
      <c r="KWI256" s="171"/>
      <c r="KWJ256" s="171"/>
      <c r="KWK256" s="171"/>
      <c r="KWL256" s="171"/>
      <c r="KWM256" s="171"/>
      <c r="KWN256" s="171"/>
      <c r="KWO256" s="171"/>
      <c r="KWP256" s="171"/>
      <c r="KWQ256" s="171"/>
      <c r="KWR256" s="171"/>
      <c r="KWS256" s="171"/>
      <c r="KWT256" s="171"/>
      <c r="KWU256" s="171"/>
      <c r="KWV256" s="171"/>
      <c r="KWW256" s="171"/>
      <c r="KWX256" s="171"/>
      <c r="KWY256" s="171"/>
      <c r="KWZ256" s="171"/>
      <c r="KXA256" s="171"/>
      <c r="KXB256" s="171"/>
      <c r="KXC256" s="171"/>
      <c r="KXD256" s="171"/>
      <c r="KXE256" s="171"/>
      <c r="KXF256" s="171"/>
      <c r="KXG256" s="171"/>
      <c r="KXH256" s="171"/>
      <c r="KXI256" s="171"/>
      <c r="KXJ256" s="171"/>
      <c r="KXK256" s="171"/>
      <c r="KXL256" s="171"/>
      <c r="KXM256" s="171"/>
      <c r="KXN256" s="171"/>
      <c r="KXO256" s="171"/>
      <c r="KXP256" s="171"/>
      <c r="KXQ256" s="171"/>
      <c r="KXR256" s="171"/>
      <c r="KXS256" s="171"/>
      <c r="KXT256" s="171"/>
      <c r="KXU256" s="171"/>
      <c r="KXV256" s="171"/>
      <c r="KXW256" s="171"/>
      <c r="KXX256" s="171"/>
      <c r="KXY256" s="171"/>
      <c r="KXZ256" s="171"/>
      <c r="KYA256" s="171"/>
      <c r="KYB256" s="171"/>
      <c r="KYC256" s="171"/>
      <c r="KYD256" s="171"/>
      <c r="KYE256" s="171"/>
      <c r="KYF256" s="171"/>
      <c r="KYG256" s="171"/>
      <c r="KYH256" s="171"/>
      <c r="KYI256" s="171"/>
      <c r="KYJ256" s="171"/>
      <c r="KYK256" s="171"/>
      <c r="KYL256" s="171"/>
      <c r="KYM256" s="171"/>
      <c r="KYN256" s="171"/>
      <c r="KYO256" s="171"/>
      <c r="KYP256" s="171"/>
      <c r="KYQ256" s="171"/>
      <c r="KYR256" s="171"/>
      <c r="KYS256" s="171"/>
      <c r="KYT256" s="171"/>
      <c r="KYU256" s="171"/>
      <c r="KYV256" s="171"/>
      <c r="KYW256" s="171"/>
      <c r="KYX256" s="171"/>
      <c r="KYY256" s="171"/>
      <c r="KYZ256" s="171"/>
      <c r="KZA256" s="171"/>
      <c r="KZB256" s="171"/>
      <c r="KZC256" s="171"/>
      <c r="KZD256" s="171"/>
      <c r="KZE256" s="171"/>
      <c r="KZF256" s="171"/>
      <c r="KZG256" s="171"/>
      <c r="KZH256" s="171"/>
      <c r="KZI256" s="171"/>
      <c r="KZJ256" s="171"/>
      <c r="KZK256" s="171"/>
      <c r="KZL256" s="171"/>
      <c r="KZM256" s="171"/>
      <c r="KZN256" s="171"/>
      <c r="KZO256" s="171"/>
      <c r="KZP256" s="171"/>
      <c r="KZQ256" s="171"/>
      <c r="KZR256" s="171"/>
      <c r="KZS256" s="171"/>
      <c r="KZT256" s="171"/>
      <c r="KZU256" s="171"/>
      <c r="KZV256" s="171"/>
      <c r="KZW256" s="171"/>
      <c r="KZX256" s="171"/>
      <c r="KZY256" s="171"/>
      <c r="KZZ256" s="171"/>
      <c r="LAA256" s="171"/>
      <c r="LAB256" s="171"/>
      <c r="LAC256" s="171"/>
      <c r="LAD256" s="171"/>
      <c r="LAE256" s="171"/>
      <c r="LAF256" s="171"/>
      <c r="LAG256" s="171"/>
      <c r="LAH256" s="171"/>
      <c r="LAI256" s="171"/>
      <c r="LAJ256" s="171"/>
      <c r="LAK256" s="171"/>
      <c r="LAL256" s="171"/>
      <c r="LAM256" s="171"/>
      <c r="LAN256" s="171"/>
      <c r="LAO256" s="171"/>
      <c r="LAP256" s="171"/>
      <c r="LAQ256" s="171"/>
      <c r="LAR256" s="171"/>
      <c r="LAS256" s="171"/>
      <c r="LAT256" s="171"/>
      <c r="LAU256" s="171"/>
      <c r="LAV256" s="171"/>
      <c r="LAW256" s="171"/>
      <c r="LAX256" s="171"/>
      <c r="LAY256" s="171"/>
      <c r="LAZ256" s="171"/>
      <c r="LBA256" s="171"/>
      <c r="LBB256" s="171"/>
      <c r="LBC256" s="171"/>
      <c r="LBD256" s="171"/>
      <c r="LBE256" s="171"/>
      <c r="LBF256" s="171"/>
      <c r="LBG256" s="171"/>
      <c r="LBH256" s="171"/>
      <c r="LBI256" s="171"/>
      <c r="LBJ256" s="171"/>
      <c r="LBK256" s="171"/>
      <c r="LBL256" s="171"/>
      <c r="LBM256" s="171"/>
      <c r="LBN256" s="171"/>
      <c r="LBO256" s="171"/>
      <c r="LBP256" s="171"/>
      <c r="LBQ256" s="171"/>
      <c r="LBR256" s="171"/>
      <c r="LBS256" s="171"/>
      <c r="LBT256" s="171"/>
      <c r="LBU256" s="171"/>
      <c r="LBV256" s="171"/>
      <c r="LBW256" s="171"/>
      <c r="LBX256" s="171"/>
      <c r="LBY256" s="171"/>
      <c r="LBZ256" s="171"/>
      <c r="LCA256" s="171"/>
      <c r="LCB256" s="171"/>
      <c r="LCC256" s="171"/>
      <c r="LCD256" s="171"/>
      <c r="LCE256" s="171"/>
      <c r="LCF256" s="171"/>
      <c r="LCG256" s="171"/>
      <c r="LCH256" s="171"/>
      <c r="LCI256" s="171"/>
      <c r="LCJ256" s="171"/>
      <c r="LCK256" s="171"/>
      <c r="LCL256" s="171"/>
      <c r="LCM256" s="171"/>
      <c r="LCN256" s="171"/>
      <c r="LCO256" s="171"/>
      <c r="LCP256" s="171"/>
      <c r="LCQ256" s="171"/>
      <c r="LCR256" s="171"/>
      <c r="LCS256" s="171"/>
      <c r="LCT256" s="171"/>
      <c r="LCU256" s="171"/>
      <c r="LCV256" s="171"/>
      <c r="LCW256" s="171"/>
      <c r="LCX256" s="171"/>
      <c r="LCY256" s="171"/>
      <c r="LCZ256" s="171"/>
      <c r="LDA256" s="171"/>
      <c r="LDB256" s="171"/>
      <c r="LDC256" s="171"/>
      <c r="LDD256" s="171"/>
      <c r="LDE256" s="171"/>
      <c r="LDF256" s="171"/>
      <c r="LDG256" s="171"/>
      <c r="LDH256" s="171"/>
      <c r="LDI256" s="171"/>
      <c r="LDJ256" s="171"/>
      <c r="LDK256" s="171"/>
      <c r="LDL256" s="171"/>
      <c r="LDM256" s="171"/>
      <c r="LDN256" s="171"/>
      <c r="LDO256" s="171"/>
      <c r="LDP256" s="171"/>
      <c r="LDQ256" s="171"/>
      <c r="LDR256" s="171"/>
      <c r="LDS256" s="171"/>
      <c r="LDT256" s="171"/>
      <c r="LDU256" s="171"/>
      <c r="LDV256" s="171"/>
      <c r="LDW256" s="171"/>
      <c r="LDX256" s="171"/>
      <c r="LDY256" s="171"/>
      <c r="LDZ256" s="171"/>
      <c r="LEA256" s="171"/>
      <c r="LEB256" s="171"/>
      <c r="LEC256" s="171"/>
      <c r="LED256" s="171"/>
      <c r="LEE256" s="171"/>
      <c r="LEF256" s="171"/>
      <c r="LEG256" s="171"/>
      <c r="LEH256" s="171"/>
      <c r="LEI256" s="171"/>
      <c r="LEJ256" s="171"/>
      <c r="LEK256" s="171"/>
      <c r="LEL256" s="171"/>
      <c r="LEM256" s="171"/>
      <c r="LEN256" s="171"/>
      <c r="LEO256" s="171"/>
      <c r="LEP256" s="171"/>
      <c r="LEQ256" s="171"/>
      <c r="LER256" s="171"/>
      <c r="LES256" s="171"/>
      <c r="LET256" s="171"/>
      <c r="LEU256" s="171"/>
      <c r="LEV256" s="171"/>
      <c r="LEW256" s="171"/>
      <c r="LEX256" s="171"/>
      <c r="LEY256" s="171"/>
      <c r="LEZ256" s="171"/>
      <c r="LFA256" s="171"/>
      <c r="LFB256" s="171"/>
      <c r="LFC256" s="171"/>
      <c r="LFD256" s="171"/>
      <c r="LFE256" s="171"/>
      <c r="LFF256" s="171"/>
      <c r="LFG256" s="171"/>
      <c r="LFH256" s="171"/>
      <c r="LFI256" s="171"/>
      <c r="LFJ256" s="171"/>
      <c r="LFK256" s="171"/>
      <c r="LFL256" s="171"/>
      <c r="LFM256" s="171"/>
      <c r="LFN256" s="171"/>
      <c r="LFO256" s="171"/>
      <c r="LFP256" s="171"/>
      <c r="LFQ256" s="171"/>
      <c r="LFR256" s="171"/>
      <c r="LFS256" s="171"/>
      <c r="LFT256" s="171"/>
      <c r="LFU256" s="171"/>
      <c r="LFV256" s="171"/>
      <c r="LFW256" s="171"/>
      <c r="LFX256" s="171"/>
      <c r="LFY256" s="171"/>
      <c r="LFZ256" s="171"/>
      <c r="LGA256" s="171"/>
      <c r="LGB256" s="171"/>
      <c r="LGC256" s="171"/>
      <c r="LGD256" s="171"/>
      <c r="LGE256" s="171"/>
      <c r="LGF256" s="171"/>
      <c r="LGG256" s="171"/>
      <c r="LGH256" s="171"/>
      <c r="LGI256" s="171"/>
      <c r="LGJ256" s="171"/>
      <c r="LGK256" s="171"/>
      <c r="LGL256" s="171"/>
      <c r="LGM256" s="171"/>
      <c r="LGN256" s="171"/>
      <c r="LGO256" s="171"/>
      <c r="LGP256" s="171"/>
      <c r="LGQ256" s="171"/>
      <c r="LGR256" s="171"/>
      <c r="LGS256" s="171"/>
      <c r="LGT256" s="171"/>
      <c r="LGU256" s="171"/>
      <c r="LGV256" s="171"/>
      <c r="LGW256" s="171"/>
      <c r="LGX256" s="171"/>
      <c r="LGY256" s="171"/>
      <c r="LGZ256" s="171"/>
      <c r="LHA256" s="171"/>
      <c r="LHB256" s="171"/>
      <c r="LHC256" s="171"/>
      <c r="LHD256" s="171"/>
      <c r="LHE256" s="171"/>
      <c r="LHF256" s="171"/>
      <c r="LHG256" s="171"/>
      <c r="LHH256" s="171"/>
      <c r="LHI256" s="171"/>
      <c r="LHJ256" s="171"/>
      <c r="LHK256" s="171"/>
      <c r="LHL256" s="171"/>
      <c r="LHM256" s="171"/>
      <c r="LHN256" s="171"/>
      <c r="LHO256" s="171"/>
      <c r="LHP256" s="171"/>
      <c r="LHQ256" s="171"/>
      <c r="LHR256" s="171"/>
      <c r="LHS256" s="171"/>
      <c r="LHT256" s="171"/>
      <c r="LHU256" s="171"/>
      <c r="LHV256" s="171"/>
      <c r="LHW256" s="171"/>
      <c r="LHX256" s="171"/>
      <c r="LHY256" s="171"/>
      <c r="LHZ256" s="171"/>
      <c r="LIA256" s="171"/>
      <c r="LIB256" s="171"/>
      <c r="LIC256" s="171"/>
      <c r="LID256" s="171"/>
      <c r="LIE256" s="171"/>
      <c r="LIF256" s="171"/>
      <c r="LIG256" s="171"/>
      <c r="LIH256" s="171"/>
      <c r="LII256" s="171"/>
      <c r="LIJ256" s="171"/>
      <c r="LIK256" s="171"/>
      <c r="LIL256" s="171"/>
      <c r="LIM256" s="171"/>
      <c r="LIN256" s="171"/>
      <c r="LIO256" s="171"/>
      <c r="LIP256" s="171"/>
      <c r="LIQ256" s="171"/>
      <c r="LIR256" s="171"/>
      <c r="LIS256" s="171"/>
      <c r="LIT256" s="171"/>
      <c r="LIU256" s="171"/>
      <c r="LIV256" s="171"/>
      <c r="LIW256" s="171"/>
      <c r="LIX256" s="171"/>
      <c r="LIY256" s="171"/>
      <c r="LIZ256" s="171"/>
      <c r="LJA256" s="171"/>
      <c r="LJB256" s="171"/>
      <c r="LJC256" s="171"/>
      <c r="LJD256" s="171"/>
      <c r="LJE256" s="171"/>
      <c r="LJF256" s="171"/>
      <c r="LJG256" s="171"/>
      <c r="LJH256" s="171"/>
      <c r="LJI256" s="171"/>
      <c r="LJJ256" s="171"/>
      <c r="LJK256" s="171"/>
      <c r="LJL256" s="171"/>
      <c r="LJM256" s="171"/>
      <c r="LJN256" s="171"/>
      <c r="LJO256" s="171"/>
      <c r="LJP256" s="171"/>
      <c r="LJQ256" s="171"/>
      <c r="LJR256" s="171"/>
      <c r="LJS256" s="171"/>
      <c r="LJT256" s="171"/>
      <c r="LJU256" s="171"/>
      <c r="LJV256" s="171"/>
      <c r="LJW256" s="171"/>
      <c r="LJX256" s="171"/>
      <c r="LJY256" s="171"/>
      <c r="LJZ256" s="171"/>
      <c r="LKA256" s="171"/>
      <c r="LKB256" s="171"/>
      <c r="LKC256" s="171"/>
      <c r="LKD256" s="171"/>
      <c r="LKE256" s="171"/>
      <c r="LKF256" s="171"/>
      <c r="LKG256" s="171"/>
      <c r="LKH256" s="171"/>
      <c r="LKI256" s="171"/>
      <c r="LKJ256" s="171"/>
      <c r="LKK256" s="171"/>
      <c r="LKL256" s="171"/>
      <c r="LKM256" s="171"/>
      <c r="LKN256" s="171"/>
      <c r="LKO256" s="171"/>
      <c r="LKP256" s="171"/>
      <c r="LKQ256" s="171"/>
      <c r="LKR256" s="171"/>
      <c r="LKS256" s="171"/>
      <c r="LKT256" s="171"/>
      <c r="LKU256" s="171"/>
      <c r="LKV256" s="171"/>
      <c r="LKW256" s="171"/>
      <c r="LKX256" s="171"/>
      <c r="LKY256" s="171"/>
      <c r="LKZ256" s="171"/>
      <c r="LLA256" s="171"/>
      <c r="LLB256" s="171"/>
      <c r="LLC256" s="171"/>
      <c r="LLD256" s="171"/>
      <c r="LLE256" s="171"/>
      <c r="LLF256" s="171"/>
      <c r="LLG256" s="171"/>
      <c r="LLH256" s="171"/>
      <c r="LLI256" s="171"/>
      <c r="LLJ256" s="171"/>
      <c r="LLK256" s="171"/>
      <c r="LLL256" s="171"/>
      <c r="LLM256" s="171"/>
      <c r="LLN256" s="171"/>
      <c r="LLO256" s="171"/>
      <c r="LLP256" s="171"/>
      <c r="LLQ256" s="171"/>
      <c r="LLR256" s="171"/>
      <c r="LLS256" s="171"/>
      <c r="LLT256" s="171"/>
      <c r="LLU256" s="171"/>
      <c r="LLV256" s="171"/>
      <c r="LLW256" s="171"/>
      <c r="LLX256" s="171"/>
      <c r="LLY256" s="171"/>
      <c r="LLZ256" s="171"/>
      <c r="LMA256" s="171"/>
      <c r="LMB256" s="171"/>
      <c r="LMC256" s="171"/>
      <c r="LMD256" s="171"/>
      <c r="LME256" s="171"/>
      <c r="LMF256" s="171"/>
      <c r="LMG256" s="171"/>
      <c r="LMH256" s="171"/>
      <c r="LMI256" s="171"/>
      <c r="LMJ256" s="171"/>
      <c r="LMK256" s="171"/>
      <c r="LML256" s="171"/>
      <c r="LMM256" s="171"/>
      <c r="LMN256" s="171"/>
      <c r="LMO256" s="171"/>
      <c r="LMP256" s="171"/>
      <c r="LMQ256" s="171"/>
      <c r="LMR256" s="171"/>
      <c r="LMS256" s="171"/>
      <c r="LMT256" s="171"/>
      <c r="LMU256" s="171"/>
      <c r="LMV256" s="171"/>
      <c r="LMW256" s="171"/>
      <c r="LMX256" s="171"/>
      <c r="LMY256" s="171"/>
      <c r="LMZ256" s="171"/>
      <c r="LNA256" s="171"/>
      <c r="LNB256" s="171"/>
      <c r="LNC256" s="171"/>
      <c r="LND256" s="171"/>
      <c r="LNE256" s="171"/>
      <c r="LNF256" s="171"/>
      <c r="LNG256" s="171"/>
      <c r="LNH256" s="171"/>
      <c r="LNI256" s="171"/>
      <c r="LNJ256" s="171"/>
      <c r="LNK256" s="171"/>
      <c r="LNL256" s="171"/>
      <c r="LNM256" s="171"/>
      <c r="LNN256" s="171"/>
      <c r="LNO256" s="171"/>
      <c r="LNP256" s="171"/>
      <c r="LNQ256" s="171"/>
      <c r="LNR256" s="171"/>
      <c r="LNS256" s="171"/>
      <c r="LNT256" s="171"/>
      <c r="LNU256" s="171"/>
      <c r="LNV256" s="171"/>
      <c r="LNW256" s="171"/>
      <c r="LNX256" s="171"/>
      <c r="LNY256" s="171"/>
      <c r="LNZ256" s="171"/>
      <c r="LOA256" s="171"/>
      <c r="LOB256" s="171"/>
      <c r="LOC256" s="171"/>
      <c r="LOD256" s="171"/>
      <c r="LOE256" s="171"/>
      <c r="LOF256" s="171"/>
      <c r="LOG256" s="171"/>
      <c r="LOH256" s="171"/>
      <c r="LOI256" s="171"/>
      <c r="LOJ256" s="171"/>
      <c r="LOK256" s="171"/>
      <c r="LOL256" s="171"/>
      <c r="LOM256" s="171"/>
      <c r="LON256" s="171"/>
      <c r="LOO256" s="171"/>
      <c r="LOP256" s="171"/>
      <c r="LOQ256" s="171"/>
      <c r="LOR256" s="171"/>
      <c r="LOS256" s="171"/>
      <c r="LOT256" s="171"/>
      <c r="LOU256" s="171"/>
      <c r="LOV256" s="171"/>
      <c r="LOW256" s="171"/>
      <c r="LOX256" s="171"/>
      <c r="LOY256" s="171"/>
      <c r="LOZ256" s="171"/>
      <c r="LPA256" s="171"/>
      <c r="LPB256" s="171"/>
      <c r="LPC256" s="171"/>
      <c r="LPD256" s="171"/>
      <c r="LPE256" s="171"/>
      <c r="LPF256" s="171"/>
      <c r="LPG256" s="171"/>
      <c r="LPH256" s="171"/>
      <c r="LPI256" s="171"/>
      <c r="LPJ256" s="171"/>
      <c r="LPK256" s="171"/>
      <c r="LPL256" s="171"/>
      <c r="LPM256" s="171"/>
      <c r="LPN256" s="171"/>
      <c r="LPO256" s="171"/>
      <c r="LPP256" s="171"/>
      <c r="LPQ256" s="171"/>
      <c r="LPR256" s="171"/>
      <c r="LPS256" s="171"/>
      <c r="LPT256" s="171"/>
      <c r="LPU256" s="171"/>
      <c r="LPV256" s="171"/>
      <c r="LPW256" s="171"/>
      <c r="LPX256" s="171"/>
      <c r="LPY256" s="171"/>
      <c r="LPZ256" s="171"/>
      <c r="LQA256" s="171"/>
      <c r="LQB256" s="171"/>
      <c r="LQC256" s="171"/>
      <c r="LQD256" s="171"/>
      <c r="LQE256" s="171"/>
      <c r="LQF256" s="171"/>
      <c r="LQG256" s="171"/>
      <c r="LQH256" s="171"/>
      <c r="LQI256" s="171"/>
      <c r="LQJ256" s="171"/>
      <c r="LQK256" s="171"/>
      <c r="LQL256" s="171"/>
      <c r="LQM256" s="171"/>
      <c r="LQN256" s="171"/>
      <c r="LQO256" s="171"/>
      <c r="LQP256" s="171"/>
      <c r="LQQ256" s="171"/>
      <c r="LQR256" s="171"/>
      <c r="LQS256" s="171"/>
      <c r="LQT256" s="171"/>
      <c r="LQU256" s="171"/>
      <c r="LQV256" s="171"/>
      <c r="LQW256" s="171"/>
      <c r="LQX256" s="171"/>
      <c r="LQY256" s="171"/>
      <c r="LQZ256" s="171"/>
      <c r="LRA256" s="171"/>
      <c r="LRB256" s="171"/>
      <c r="LRC256" s="171"/>
      <c r="LRD256" s="171"/>
      <c r="LRE256" s="171"/>
      <c r="LRF256" s="171"/>
      <c r="LRG256" s="171"/>
      <c r="LRH256" s="171"/>
      <c r="LRI256" s="171"/>
      <c r="LRJ256" s="171"/>
      <c r="LRK256" s="171"/>
      <c r="LRL256" s="171"/>
      <c r="LRM256" s="171"/>
      <c r="LRN256" s="171"/>
      <c r="LRO256" s="171"/>
      <c r="LRP256" s="171"/>
      <c r="LRQ256" s="171"/>
      <c r="LRR256" s="171"/>
      <c r="LRS256" s="171"/>
      <c r="LRT256" s="171"/>
      <c r="LRU256" s="171"/>
      <c r="LRV256" s="171"/>
      <c r="LRW256" s="171"/>
      <c r="LRX256" s="171"/>
      <c r="LRY256" s="171"/>
      <c r="LRZ256" s="171"/>
      <c r="LSA256" s="171"/>
      <c r="LSB256" s="171"/>
      <c r="LSC256" s="171"/>
      <c r="LSD256" s="171"/>
      <c r="LSE256" s="171"/>
      <c r="LSF256" s="171"/>
      <c r="LSG256" s="171"/>
      <c r="LSH256" s="171"/>
      <c r="LSI256" s="171"/>
      <c r="LSJ256" s="171"/>
      <c r="LSK256" s="171"/>
      <c r="LSL256" s="171"/>
      <c r="LSM256" s="171"/>
      <c r="LSN256" s="171"/>
      <c r="LSO256" s="171"/>
      <c r="LSP256" s="171"/>
      <c r="LSQ256" s="171"/>
      <c r="LSR256" s="171"/>
      <c r="LSS256" s="171"/>
      <c r="LST256" s="171"/>
      <c r="LSU256" s="171"/>
      <c r="LSV256" s="171"/>
      <c r="LSW256" s="171"/>
      <c r="LSX256" s="171"/>
      <c r="LSY256" s="171"/>
      <c r="LSZ256" s="171"/>
      <c r="LTA256" s="171"/>
      <c r="LTB256" s="171"/>
      <c r="LTC256" s="171"/>
      <c r="LTD256" s="171"/>
      <c r="LTE256" s="171"/>
      <c r="LTF256" s="171"/>
      <c r="LTG256" s="171"/>
      <c r="LTH256" s="171"/>
      <c r="LTI256" s="171"/>
      <c r="LTJ256" s="171"/>
      <c r="LTK256" s="171"/>
      <c r="LTL256" s="171"/>
      <c r="LTM256" s="171"/>
      <c r="LTN256" s="171"/>
      <c r="LTO256" s="171"/>
      <c r="LTP256" s="171"/>
      <c r="LTQ256" s="171"/>
      <c r="LTR256" s="171"/>
      <c r="LTS256" s="171"/>
      <c r="LTT256" s="171"/>
      <c r="LTU256" s="171"/>
      <c r="LTV256" s="171"/>
      <c r="LTW256" s="171"/>
      <c r="LTX256" s="171"/>
      <c r="LTY256" s="171"/>
      <c r="LTZ256" s="171"/>
      <c r="LUA256" s="171"/>
      <c r="LUB256" s="171"/>
      <c r="LUC256" s="171"/>
      <c r="LUD256" s="171"/>
      <c r="LUE256" s="171"/>
      <c r="LUF256" s="171"/>
      <c r="LUG256" s="171"/>
      <c r="LUH256" s="171"/>
      <c r="LUI256" s="171"/>
      <c r="LUJ256" s="171"/>
      <c r="LUK256" s="171"/>
      <c r="LUL256" s="171"/>
      <c r="LUM256" s="171"/>
      <c r="LUN256" s="171"/>
      <c r="LUO256" s="171"/>
      <c r="LUP256" s="171"/>
      <c r="LUQ256" s="171"/>
      <c r="LUR256" s="171"/>
      <c r="LUS256" s="171"/>
      <c r="LUT256" s="171"/>
      <c r="LUU256" s="171"/>
      <c r="LUV256" s="171"/>
      <c r="LUW256" s="171"/>
      <c r="LUX256" s="171"/>
      <c r="LUY256" s="171"/>
      <c r="LUZ256" s="171"/>
      <c r="LVA256" s="171"/>
      <c r="LVB256" s="171"/>
      <c r="LVC256" s="171"/>
      <c r="LVD256" s="171"/>
      <c r="LVE256" s="171"/>
      <c r="LVF256" s="171"/>
      <c r="LVG256" s="171"/>
      <c r="LVH256" s="171"/>
      <c r="LVI256" s="171"/>
      <c r="LVJ256" s="171"/>
      <c r="LVK256" s="171"/>
      <c r="LVL256" s="171"/>
      <c r="LVM256" s="171"/>
      <c r="LVN256" s="171"/>
      <c r="LVO256" s="171"/>
      <c r="LVP256" s="171"/>
      <c r="LVQ256" s="171"/>
      <c r="LVR256" s="171"/>
      <c r="LVS256" s="171"/>
      <c r="LVT256" s="171"/>
      <c r="LVU256" s="171"/>
      <c r="LVV256" s="171"/>
      <c r="LVW256" s="171"/>
      <c r="LVX256" s="171"/>
      <c r="LVY256" s="171"/>
      <c r="LVZ256" s="171"/>
      <c r="LWA256" s="171"/>
      <c r="LWB256" s="171"/>
      <c r="LWC256" s="171"/>
      <c r="LWD256" s="171"/>
      <c r="LWE256" s="171"/>
      <c r="LWF256" s="171"/>
      <c r="LWG256" s="171"/>
      <c r="LWH256" s="171"/>
      <c r="LWI256" s="171"/>
      <c r="LWJ256" s="171"/>
      <c r="LWK256" s="171"/>
      <c r="LWL256" s="171"/>
      <c r="LWM256" s="171"/>
      <c r="LWN256" s="171"/>
      <c r="LWO256" s="171"/>
      <c r="LWP256" s="171"/>
      <c r="LWQ256" s="171"/>
      <c r="LWR256" s="171"/>
      <c r="LWS256" s="171"/>
      <c r="LWT256" s="171"/>
      <c r="LWU256" s="171"/>
      <c r="LWV256" s="171"/>
      <c r="LWW256" s="171"/>
      <c r="LWX256" s="171"/>
      <c r="LWY256" s="171"/>
      <c r="LWZ256" s="171"/>
      <c r="LXA256" s="171"/>
      <c r="LXB256" s="171"/>
      <c r="LXC256" s="171"/>
      <c r="LXD256" s="171"/>
      <c r="LXE256" s="171"/>
      <c r="LXF256" s="171"/>
      <c r="LXG256" s="171"/>
      <c r="LXH256" s="171"/>
      <c r="LXI256" s="171"/>
      <c r="LXJ256" s="171"/>
      <c r="LXK256" s="171"/>
      <c r="LXL256" s="171"/>
      <c r="LXM256" s="171"/>
      <c r="LXN256" s="171"/>
      <c r="LXO256" s="171"/>
      <c r="LXP256" s="171"/>
      <c r="LXQ256" s="171"/>
      <c r="LXR256" s="171"/>
      <c r="LXS256" s="171"/>
      <c r="LXT256" s="171"/>
      <c r="LXU256" s="171"/>
      <c r="LXV256" s="171"/>
      <c r="LXW256" s="171"/>
      <c r="LXX256" s="171"/>
      <c r="LXY256" s="171"/>
      <c r="LXZ256" s="171"/>
      <c r="LYA256" s="171"/>
      <c r="LYB256" s="171"/>
      <c r="LYC256" s="171"/>
      <c r="LYD256" s="171"/>
      <c r="LYE256" s="171"/>
      <c r="LYF256" s="171"/>
      <c r="LYG256" s="171"/>
      <c r="LYH256" s="171"/>
      <c r="LYI256" s="171"/>
      <c r="LYJ256" s="171"/>
      <c r="LYK256" s="171"/>
      <c r="LYL256" s="171"/>
      <c r="LYM256" s="171"/>
      <c r="LYN256" s="171"/>
      <c r="LYO256" s="171"/>
      <c r="LYP256" s="171"/>
      <c r="LYQ256" s="171"/>
      <c r="LYR256" s="171"/>
      <c r="LYS256" s="171"/>
      <c r="LYT256" s="171"/>
      <c r="LYU256" s="171"/>
      <c r="LYV256" s="171"/>
      <c r="LYW256" s="171"/>
      <c r="LYX256" s="171"/>
      <c r="LYY256" s="171"/>
      <c r="LYZ256" s="171"/>
      <c r="LZA256" s="171"/>
      <c r="LZB256" s="171"/>
      <c r="LZC256" s="171"/>
      <c r="LZD256" s="171"/>
      <c r="LZE256" s="171"/>
      <c r="LZF256" s="171"/>
      <c r="LZG256" s="171"/>
      <c r="LZH256" s="171"/>
      <c r="LZI256" s="171"/>
      <c r="LZJ256" s="171"/>
      <c r="LZK256" s="171"/>
      <c r="LZL256" s="171"/>
      <c r="LZM256" s="171"/>
      <c r="LZN256" s="171"/>
      <c r="LZO256" s="171"/>
      <c r="LZP256" s="171"/>
      <c r="LZQ256" s="171"/>
      <c r="LZR256" s="171"/>
      <c r="LZS256" s="171"/>
      <c r="LZT256" s="171"/>
      <c r="LZU256" s="171"/>
      <c r="LZV256" s="171"/>
      <c r="LZW256" s="171"/>
      <c r="LZX256" s="171"/>
      <c r="LZY256" s="171"/>
      <c r="LZZ256" s="171"/>
      <c r="MAA256" s="171"/>
      <c r="MAB256" s="171"/>
      <c r="MAC256" s="171"/>
      <c r="MAD256" s="171"/>
      <c r="MAE256" s="171"/>
      <c r="MAF256" s="171"/>
      <c r="MAG256" s="171"/>
      <c r="MAH256" s="171"/>
      <c r="MAI256" s="171"/>
      <c r="MAJ256" s="171"/>
      <c r="MAK256" s="171"/>
      <c r="MAL256" s="171"/>
      <c r="MAM256" s="171"/>
      <c r="MAN256" s="171"/>
      <c r="MAO256" s="171"/>
      <c r="MAP256" s="171"/>
      <c r="MAQ256" s="171"/>
      <c r="MAR256" s="171"/>
      <c r="MAS256" s="171"/>
      <c r="MAT256" s="171"/>
      <c r="MAU256" s="171"/>
      <c r="MAV256" s="171"/>
      <c r="MAW256" s="171"/>
      <c r="MAX256" s="171"/>
      <c r="MAY256" s="171"/>
      <c r="MAZ256" s="171"/>
      <c r="MBA256" s="171"/>
      <c r="MBB256" s="171"/>
      <c r="MBC256" s="171"/>
      <c r="MBD256" s="171"/>
      <c r="MBE256" s="171"/>
      <c r="MBF256" s="171"/>
      <c r="MBG256" s="171"/>
      <c r="MBH256" s="171"/>
      <c r="MBI256" s="171"/>
      <c r="MBJ256" s="171"/>
      <c r="MBK256" s="171"/>
      <c r="MBL256" s="171"/>
      <c r="MBM256" s="171"/>
      <c r="MBN256" s="171"/>
      <c r="MBO256" s="171"/>
      <c r="MBP256" s="171"/>
      <c r="MBQ256" s="171"/>
      <c r="MBR256" s="171"/>
      <c r="MBS256" s="171"/>
      <c r="MBT256" s="171"/>
      <c r="MBU256" s="171"/>
      <c r="MBV256" s="171"/>
      <c r="MBW256" s="171"/>
      <c r="MBX256" s="171"/>
      <c r="MBY256" s="171"/>
      <c r="MBZ256" s="171"/>
      <c r="MCA256" s="171"/>
      <c r="MCB256" s="171"/>
      <c r="MCC256" s="171"/>
      <c r="MCD256" s="171"/>
      <c r="MCE256" s="171"/>
      <c r="MCF256" s="171"/>
      <c r="MCG256" s="171"/>
      <c r="MCH256" s="171"/>
      <c r="MCI256" s="171"/>
      <c r="MCJ256" s="171"/>
      <c r="MCK256" s="171"/>
      <c r="MCL256" s="171"/>
      <c r="MCM256" s="171"/>
      <c r="MCN256" s="171"/>
      <c r="MCO256" s="171"/>
      <c r="MCP256" s="171"/>
      <c r="MCQ256" s="171"/>
      <c r="MCR256" s="171"/>
      <c r="MCS256" s="171"/>
      <c r="MCT256" s="171"/>
      <c r="MCU256" s="171"/>
      <c r="MCV256" s="171"/>
      <c r="MCW256" s="171"/>
      <c r="MCX256" s="171"/>
      <c r="MCY256" s="171"/>
      <c r="MCZ256" s="171"/>
      <c r="MDA256" s="171"/>
      <c r="MDB256" s="171"/>
      <c r="MDC256" s="171"/>
      <c r="MDD256" s="171"/>
      <c r="MDE256" s="171"/>
      <c r="MDF256" s="171"/>
      <c r="MDG256" s="171"/>
      <c r="MDH256" s="171"/>
      <c r="MDI256" s="171"/>
      <c r="MDJ256" s="171"/>
      <c r="MDK256" s="171"/>
      <c r="MDL256" s="171"/>
      <c r="MDM256" s="171"/>
      <c r="MDN256" s="171"/>
      <c r="MDO256" s="171"/>
      <c r="MDP256" s="171"/>
      <c r="MDQ256" s="171"/>
      <c r="MDR256" s="171"/>
      <c r="MDS256" s="171"/>
      <c r="MDT256" s="171"/>
      <c r="MDU256" s="171"/>
      <c r="MDV256" s="171"/>
      <c r="MDW256" s="171"/>
      <c r="MDX256" s="171"/>
      <c r="MDY256" s="171"/>
      <c r="MDZ256" s="171"/>
      <c r="MEA256" s="171"/>
      <c r="MEB256" s="171"/>
      <c r="MEC256" s="171"/>
      <c r="MED256" s="171"/>
      <c r="MEE256" s="171"/>
      <c r="MEF256" s="171"/>
      <c r="MEG256" s="171"/>
      <c r="MEH256" s="171"/>
      <c r="MEI256" s="171"/>
      <c r="MEJ256" s="171"/>
      <c r="MEK256" s="171"/>
      <c r="MEL256" s="171"/>
      <c r="MEM256" s="171"/>
      <c r="MEN256" s="171"/>
      <c r="MEO256" s="171"/>
      <c r="MEP256" s="171"/>
      <c r="MEQ256" s="171"/>
      <c r="MER256" s="171"/>
      <c r="MES256" s="171"/>
      <c r="MET256" s="171"/>
      <c r="MEU256" s="171"/>
      <c r="MEV256" s="171"/>
      <c r="MEW256" s="171"/>
      <c r="MEX256" s="171"/>
      <c r="MEY256" s="171"/>
      <c r="MEZ256" s="171"/>
      <c r="MFA256" s="171"/>
      <c r="MFB256" s="171"/>
      <c r="MFC256" s="171"/>
      <c r="MFD256" s="171"/>
      <c r="MFE256" s="171"/>
      <c r="MFF256" s="171"/>
      <c r="MFG256" s="171"/>
      <c r="MFH256" s="171"/>
      <c r="MFI256" s="171"/>
      <c r="MFJ256" s="171"/>
      <c r="MFK256" s="171"/>
      <c r="MFL256" s="171"/>
      <c r="MFM256" s="171"/>
      <c r="MFN256" s="171"/>
      <c r="MFO256" s="171"/>
      <c r="MFP256" s="171"/>
      <c r="MFQ256" s="171"/>
      <c r="MFR256" s="171"/>
      <c r="MFS256" s="171"/>
      <c r="MFT256" s="171"/>
      <c r="MFU256" s="171"/>
      <c r="MFV256" s="171"/>
      <c r="MFW256" s="171"/>
      <c r="MFX256" s="171"/>
      <c r="MFY256" s="171"/>
      <c r="MFZ256" s="171"/>
      <c r="MGA256" s="171"/>
      <c r="MGB256" s="171"/>
      <c r="MGC256" s="171"/>
      <c r="MGD256" s="171"/>
      <c r="MGE256" s="171"/>
      <c r="MGF256" s="171"/>
      <c r="MGG256" s="171"/>
      <c r="MGH256" s="171"/>
      <c r="MGI256" s="171"/>
      <c r="MGJ256" s="171"/>
      <c r="MGK256" s="171"/>
      <c r="MGL256" s="171"/>
      <c r="MGM256" s="171"/>
      <c r="MGN256" s="171"/>
      <c r="MGO256" s="171"/>
      <c r="MGP256" s="171"/>
      <c r="MGQ256" s="171"/>
      <c r="MGR256" s="171"/>
      <c r="MGS256" s="171"/>
      <c r="MGT256" s="171"/>
      <c r="MGU256" s="171"/>
      <c r="MGV256" s="171"/>
      <c r="MGW256" s="171"/>
      <c r="MGX256" s="171"/>
      <c r="MGY256" s="171"/>
      <c r="MGZ256" s="171"/>
      <c r="MHA256" s="171"/>
      <c r="MHB256" s="171"/>
      <c r="MHC256" s="171"/>
      <c r="MHD256" s="171"/>
      <c r="MHE256" s="171"/>
      <c r="MHF256" s="171"/>
      <c r="MHG256" s="171"/>
      <c r="MHH256" s="171"/>
      <c r="MHI256" s="171"/>
      <c r="MHJ256" s="171"/>
      <c r="MHK256" s="171"/>
      <c r="MHL256" s="171"/>
      <c r="MHM256" s="171"/>
      <c r="MHN256" s="171"/>
      <c r="MHO256" s="171"/>
      <c r="MHP256" s="171"/>
      <c r="MHQ256" s="171"/>
      <c r="MHR256" s="171"/>
      <c r="MHS256" s="171"/>
      <c r="MHT256" s="171"/>
      <c r="MHU256" s="171"/>
      <c r="MHV256" s="171"/>
      <c r="MHW256" s="171"/>
      <c r="MHX256" s="171"/>
      <c r="MHY256" s="171"/>
      <c r="MHZ256" s="171"/>
      <c r="MIA256" s="171"/>
      <c r="MIB256" s="171"/>
      <c r="MIC256" s="171"/>
      <c r="MID256" s="171"/>
      <c r="MIE256" s="171"/>
      <c r="MIF256" s="171"/>
      <c r="MIG256" s="171"/>
      <c r="MIH256" s="171"/>
      <c r="MII256" s="171"/>
      <c r="MIJ256" s="171"/>
      <c r="MIK256" s="171"/>
      <c r="MIL256" s="171"/>
      <c r="MIM256" s="171"/>
      <c r="MIN256" s="171"/>
      <c r="MIO256" s="171"/>
      <c r="MIP256" s="171"/>
      <c r="MIQ256" s="171"/>
      <c r="MIR256" s="171"/>
      <c r="MIS256" s="171"/>
      <c r="MIT256" s="171"/>
      <c r="MIU256" s="171"/>
      <c r="MIV256" s="171"/>
      <c r="MIW256" s="171"/>
      <c r="MIX256" s="171"/>
      <c r="MIY256" s="171"/>
      <c r="MIZ256" s="171"/>
      <c r="MJA256" s="171"/>
      <c r="MJB256" s="171"/>
      <c r="MJC256" s="171"/>
      <c r="MJD256" s="171"/>
      <c r="MJE256" s="171"/>
      <c r="MJF256" s="171"/>
      <c r="MJG256" s="171"/>
      <c r="MJH256" s="171"/>
      <c r="MJI256" s="171"/>
      <c r="MJJ256" s="171"/>
      <c r="MJK256" s="171"/>
      <c r="MJL256" s="171"/>
      <c r="MJM256" s="171"/>
      <c r="MJN256" s="171"/>
      <c r="MJO256" s="171"/>
      <c r="MJP256" s="171"/>
      <c r="MJQ256" s="171"/>
      <c r="MJR256" s="171"/>
      <c r="MJS256" s="171"/>
      <c r="MJT256" s="171"/>
      <c r="MJU256" s="171"/>
      <c r="MJV256" s="171"/>
      <c r="MJW256" s="171"/>
      <c r="MJX256" s="171"/>
      <c r="MJY256" s="171"/>
      <c r="MJZ256" s="171"/>
      <c r="MKA256" s="171"/>
      <c r="MKB256" s="171"/>
      <c r="MKC256" s="171"/>
      <c r="MKD256" s="171"/>
      <c r="MKE256" s="171"/>
      <c r="MKF256" s="171"/>
      <c r="MKG256" s="171"/>
      <c r="MKH256" s="171"/>
      <c r="MKI256" s="171"/>
      <c r="MKJ256" s="171"/>
      <c r="MKK256" s="171"/>
      <c r="MKL256" s="171"/>
      <c r="MKM256" s="171"/>
      <c r="MKN256" s="171"/>
      <c r="MKO256" s="171"/>
      <c r="MKP256" s="171"/>
      <c r="MKQ256" s="171"/>
      <c r="MKR256" s="171"/>
      <c r="MKS256" s="171"/>
      <c r="MKT256" s="171"/>
      <c r="MKU256" s="171"/>
      <c r="MKV256" s="171"/>
      <c r="MKW256" s="171"/>
      <c r="MKX256" s="171"/>
      <c r="MKY256" s="171"/>
      <c r="MKZ256" s="171"/>
      <c r="MLA256" s="171"/>
      <c r="MLB256" s="171"/>
      <c r="MLC256" s="171"/>
      <c r="MLD256" s="171"/>
      <c r="MLE256" s="171"/>
      <c r="MLF256" s="171"/>
      <c r="MLG256" s="171"/>
      <c r="MLH256" s="171"/>
      <c r="MLI256" s="171"/>
      <c r="MLJ256" s="171"/>
      <c r="MLK256" s="171"/>
      <c r="MLL256" s="171"/>
      <c r="MLM256" s="171"/>
      <c r="MLN256" s="171"/>
      <c r="MLO256" s="171"/>
      <c r="MLP256" s="171"/>
      <c r="MLQ256" s="171"/>
      <c r="MLR256" s="171"/>
      <c r="MLS256" s="171"/>
      <c r="MLT256" s="171"/>
      <c r="MLU256" s="171"/>
      <c r="MLV256" s="171"/>
      <c r="MLW256" s="171"/>
      <c r="MLX256" s="171"/>
      <c r="MLY256" s="171"/>
      <c r="MLZ256" s="171"/>
      <c r="MMA256" s="171"/>
      <c r="MMB256" s="171"/>
      <c r="MMC256" s="171"/>
      <c r="MMD256" s="171"/>
      <c r="MME256" s="171"/>
      <c r="MMF256" s="171"/>
      <c r="MMG256" s="171"/>
      <c r="MMH256" s="171"/>
      <c r="MMI256" s="171"/>
      <c r="MMJ256" s="171"/>
      <c r="MMK256" s="171"/>
      <c r="MML256" s="171"/>
      <c r="MMM256" s="171"/>
      <c r="MMN256" s="171"/>
      <c r="MMO256" s="171"/>
      <c r="MMP256" s="171"/>
      <c r="MMQ256" s="171"/>
      <c r="MMR256" s="171"/>
      <c r="MMS256" s="171"/>
      <c r="MMT256" s="171"/>
      <c r="MMU256" s="171"/>
      <c r="MMV256" s="171"/>
      <c r="MMW256" s="171"/>
      <c r="MMX256" s="171"/>
      <c r="MMY256" s="171"/>
      <c r="MMZ256" s="171"/>
      <c r="MNA256" s="171"/>
      <c r="MNB256" s="171"/>
      <c r="MNC256" s="171"/>
      <c r="MND256" s="171"/>
      <c r="MNE256" s="171"/>
      <c r="MNF256" s="171"/>
      <c r="MNG256" s="171"/>
      <c r="MNH256" s="171"/>
      <c r="MNI256" s="171"/>
      <c r="MNJ256" s="171"/>
      <c r="MNK256" s="171"/>
      <c r="MNL256" s="171"/>
      <c r="MNM256" s="171"/>
      <c r="MNN256" s="171"/>
      <c r="MNO256" s="171"/>
      <c r="MNP256" s="171"/>
      <c r="MNQ256" s="171"/>
      <c r="MNR256" s="171"/>
      <c r="MNS256" s="171"/>
      <c r="MNT256" s="171"/>
      <c r="MNU256" s="171"/>
      <c r="MNV256" s="171"/>
      <c r="MNW256" s="171"/>
      <c r="MNX256" s="171"/>
      <c r="MNY256" s="171"/>
      <c r="MNZ256" s="171"/>
      <c r="MOA256" s="171"/>
      <c r="MOB256" s="171"/>
      <c r="MOC256" s="171"/>
      <c r="MOD256" s="171"/>
      <c r="MOE256" s="171"/>
      <c r="MOF256" s="171"/>
      <c r="MOG256" s="171"/>
      <c r="MOH256" s="171"/>
      <c r="MOI256" s="171"/>
      <c r="MOJ256" s="171"/>
      <c r="MOK256" s="171"/>
      <c r="MOL256" s="171"/>
      <c r="MOM256" s="171"/>
      <c r="MON256" s="171"/>
      <c r="MOO256" s="171"/>
      <c r="MOP256" s="171"/>
      <c r="MOQ256" s="171"/>
      <c r="MOR256" s="171"/>
      <c r="MOS256" s="171"/>
      <c r="MOT256" s="171"/>
      <c r="MOU256" s="171"/>
      <c r="MOV256" s="171"/>
      <c r="MOW256" s="171"/>
      <c r="MOX256" s="171"/>
      <c r="MOY256" s="171"/>
      <c r="MOZ256" s="171"/>
      <c r="MPA256" s="171"/>
      <c r="MPB256" s="171"/>
      <c r="MPC256" s="171"/>
      <c r="MPD256" s="171"/>
      <c r="MPE256" s="171"/>
      <c r="MPF256" s="171"/>
      <c r="MPG256" s="171"/>
      <c r="MPH256" s="171"/>
      <c r="MPI256" s="171"/>
      <c r="MPJ256" s="171"/>
      <c r="MPK256" s="171"/>
      <c r="MPL256" s="171"/>
      <c r="MPM256" s="171"/>
      <c r="MPN256" s="171"/>
      <c r="MPO256" s="171"/>
      <c r="MPP256" s="171"/>
      <c r="MPQ256" s="171"/>
      <c r="MPR256" s="171"/>
      <c r="MPS256" s="171"/>
      <c r="MPT256" s="171"/>
      <c r="MPU256" s="171"/>
      <c r="MPV256" s="171"/>
      <c r="MPW256" s="171"/>
      <c r="MPX256" s="171"/>
      <c r="MPY256" s="171"/>
      <c r="MPZ256" s="171"/>
      <c r="MQA256" s="171"/>
      <c r="MQB256" s="171"/>
      <c r="MQC256" s="171"/>
      <c r="MQD256" s="171"/>
      <c r="MQE256" s="171"/>
      <c r="MQF256" s="171"/>
      <c r="MQG256" s="171"/>
      <c r="MQH256" s="171"/>
      <c r="MQI256" s="171"/>
      <c r="MQJ256" s="171"/>
      <c r="MQK256" s="171"/>
      <c r="MQL256" s="171"/>
      <c r="MQM256" s="171"/>
      <c r="MQN256" s="171"/>
      <c r="MQO256" s="171"/>
      <c r="MQP256" s="171"/>
      <c r="MQQ256" s="171"/>
      <c r="MQR256" s="171"/>
      <c r="MQS256" s="171"/>
      <c r="MQT256" s="171"/>
      <c r="MQU256" s="171"/>
      <c r="MQV256" s="171"/>
      <c r="MQW256" s="171"/>
      <c r="MQX256" s="171"/>
      <c r="MQY256" s="171"/>
      <c r="MQZ256" s="171"/>
      <c r="MRA256" s="171"/>
      <c r="MRB256" s="171"/>
      <c r="MRC256" s="171"/>
      <c r="MRD256" s="171"/>
      <c r="MRE256" s="171"/>
      <c r="MRF256" s="171"/>
      <c r="MRG256" s="171"/>
      <c r="MRH256" s="171"/>
      <c r="MRI256" s="171"/>
      <c r="MRJ256" s="171"/>
      <c r="MRK256" s="171"/>
      <c r="MRL256" s="171"/>
      <c r="MRM256" s="171"/>
      <c r="MRN256" s="171"/>
      <c r="MRO256" s="171"/>
      <c r="MRP256" s="171"/>
      <c r="MRQ256" s="171"/>
      <c r="MRR256" s="171"/>
      <c r="MRS256" s="171"/>
      <c r="MRT256" s="171"/>
      <c r="MRU256" s="171"/>
      <c r="MRV256" s="171"/>
      <c r="MRW256" s="171"/>
      <c r="MRX256" s="171"/>
      <c r="MRY256" s="171"/>
      <c r="MRZ256" s="171"/>
      <c r="MSA256" s="171"/>
      <c r="MSB256" s="171"/>
      <c r="MSC256" s="171"/>
      <c r="MSD256" s="171"/>
      <c r="MSE256" s="171"/>
      <c r="MSF256" s="171"/>
      <c r="MSG256" s="171"/>
      <c r="MSH256" s="171"/>
      <c r="MSI256" s="171"/>
      <c r="MSJ256" s="171"/>
      <c r="MSK256" s="171"/>
      <c r="MSL256" s="171"/>
      <c r="MSM256" s="171"/>
      <c r="MSN256" s="171"/>
      <c r="MSO256" s="171"/>
      <c r="MSP256" s="171"/>
      <c r="MSQ256" s="171"/>
      <c r="MSR256" s="171"/>
      <c r="MSS256" s="171"/>
      <c r="MST256" s="171"/>
      <c r="MSU256" s="171"/>
      <c r="MSV256" s="171"/>
      <c r="MSW256" s="171"/>
      <c r="MSX256" s="171"/>
      <c r="MSY256" s="171"/>
      <c r="MSZ256" s="171"/>
      <c r="MTA256" s="171"/>
      <c r="MTB256" s="171"/>
      <c r="MTC256" s="171"/>
      <c r="MTD256" s="171"/>
      <c r="MTE256" s="171"/>
      <c r="MTF256" s="171"/>
      <c r="MTG256" s="171"/>
      <c r="MTH256" s="171"/>
      <c r="MTI256" s="171"/>
      <c r="MTJ256" s="171"/>
      <c r="MTK256" s="171"/>
      <c r="MTL256" s="171"/>
      <c r="MTM256" s="171"/>
      <c r="MTN256" s="171"/>
      <c r="MTO256" s="171"/>
      <c r="MTP256" s="171"/>
      <c r="MTQ256" s="171"/>
      <c r="MTR256" s="171"/>
      <c r="MTS256" s="171"/>
      <c r="MTT256" s="171"/>
      <c r="MTU256" s="171"/>
      <c r="MTV256" s="171"/>
      <c r="MTW256" s="171"/>
      <c r="MTX256" s="171"/>
      <c r="MTY256" s="171"/>
      <c r="MTZ256" s="171"/>
      <c r="MUA256" s="171"/>
      <c r="MUB256" s="171"/>
      <c r="MUC256" s="171"/>
      <c r="MUD256" s="171"/>
      <c r="MUE256" s="171"/>
      <c r="MUF256" s="171"/>
      <c r="MUG256" s="171"/>
      <c r="MUH256" s="171"/>
      <c r="MUI256" s="171"/>
      <c r="MUJ256" s="171"/>
      <c r="MUK256" s="171"/>
      <c r="MUL256" s="171"/>
      <c r="MUM256" s="171"/>
      <c r="MUN256" s="171"/>
      <c r="MUO256" s="171"/>
      <c r="MUP256" s="171"/>
      <c r="MUQ256" s="171"/>
      <c r="MUR256" s="171"/>
      <c r="MUS256" s="171"/>
      <c r="MUT256" s="171"/>
      <c r="MUU256" s="171"/>
      <c r="MUV256" s="171"/>
      <c r="MUW256" s="171"/>
      <c r="MUX256" s="171"/>
      <c r="MUY256" s="171"/>
      <c r="MUZ256" s="171"/>
      <c r="MVA256" s="171"/>
      <c r="MVB256" s="171"/>
      <c r="MVC256" s="171"/>
      <c r="MVD256" s="171"/>
      <c r="MVE256" s="171"/>
      <c r="MVF256" s="171"/>
      <c r="MVG256" s="171"/>
      <c r="MVH256" s="171"/>
      <c r="MVI256" s="171"/>
      <c r="MVJ256" s="171"/>
      <c r="MVK256" s="171"/>
      <c r="MVL256" s="171"/>
      <c r="MVM256" s="171"/>
      <c r="MVN256" s="171"/>
      <c r="MVO256" s="171"/>
      <c r="MVP256" s="171"/>
      <c r="MVQ256" s="171"/>
      <c r="MVR256" s="171"/>
      <c r="MVS256" s="171"/>
      <c r="MVT256" s="171"/>
      <c r="MVU256" s="171"/>
      <c r="MVV256" s="171"/>
      <c r="MVW256" s="171"/>
      <c r="MVX256" s="171"/>
      <c r="MVY256" s="171"/>
      <c r="MVZ256" s="171"/>
      <c r="MWA256" s="171"/>
      <c r="MWB256" s="171"/>
      <c r="MWC256" s="171"/>
      <c r="MWD256" s="171"/>
      <c r="MWE256" s="171"/>
      <c r="MWF256" s="171"/>
      <c r="MWG256" s="171"/>
      <c r="MWH256" s="171"/>
      <c r="MWI256" s="171"/>
      <c r="MWJ256" s="171"/>
      <c r="MWK256" s="171"/>
      <c r="MWL256" s="171"/>
      <c r="MWM256" s="171"/>
      <c r="MWN256" s="171"/>
      <c r="MWO256" s="171"/>
      <c r="MWP256" s="171"/>
      <c r="MWQ256" s="171"/>
      <c r="MWR256" s="171"/>
      <c r="MWS256" s="171"/>
      <c r="MWT256" s="171"/>
      <c r="MWU256" s="171"/>
      <c r="MWV256" s="171"/>
      <c r="MWW256" s="171"/>
      <c r="MWX256" s="171"/>
      <c r="MWY256" s="171"/>
      <c r="MWZ256" s="171"/>
      <c r="MXA256" s="171"/>
      <c r="MXB256" s="171"/>
      <c r="MXC256" s="171"/>
      <c r="MXD256" s="171"/>
      <c r="MXE256" s="171"/>
      <c r="MXF256" s="171"/>
      <c r="MXG256" s="171"/>
      <c r="MXH256" s="171"/>
      <c r="MXI256" s="171"/>
      <c r="MXJ256" s="171"/>
      <c r="MXK256" s="171"/>
      <c r="MXL256" s="171"/>
      <c r="MXM256" s="171"/>
      <c r="MXN256" s="171"/>
      <c r="MXO256" s="171"/>
      <c r="MXP256" s="171"/>
      <c r="MXQ256" s="171"/>
      <c r="MXR256" s="171"/>
      <c r="MXS256" s="171"/>
      <c r="MXT256" s="171"/>
      <c r="MXU256" s="171"/>
      <c r="MXV256" s="171"/>
      <c r="MXW256" s="171"/>
      <c r="MXX256" s="171"/>
      <c r="MXY256" s="171"/>
      <c r="MXZ256" s="171"/>
      <c r="MYA256" s="171"/>
      <c r="MYB256" s="171"/>
      <c r="MYC256" s="171"/>
      <c r="MYD256" s="171"/>
      <c r="MYE256" s="171"/>
      <c r="MYF256" s="171"/>
      <c r="MYG256" s="171"/>
      <c r="MYH256" s="171"/>
      <c r="MYI256" s="171"/>
      <c r="MYJ256" s="171"/>
      <c r="MYK256" s="171"/>
      <c r="MYL256" s="171"/>
      <c r="MYM256" s="171"/>
      <c r="MYN256" s="171"/>
      <c r="MYO256" s="171"/>
      <c r="MYP256" s="171"/>
      <c r="MYQ256" s="171"/>
      <c r="MYR256" s="171"/>
      <c r="MYS256" s="171"/>
      <c r="MYT256" s="171"/>
      <c r="MYU256" s="171"/>
      <c r="MYV256" s="171"/>
      <c r="MYW256" s="171"/>
      <c r="MYX256" s="171"/>
      <c r="MYY256" s="171"/>
      <c r="MYZ256" s="171"/>
      <c r="MZA256" s="171"/>
      <c r="MZB256" s="171"/>
      <c r="MZC256" s="171"/>
      <c r="MZD256" s="171"/>
      <c r="MZE256" s="171"/>
      <c r="MZF256" s="171"/>
      <c r="MZG256" s="171"/>
      <c r="MZH256" s="171"/>
      <c r="MZI256" s="171"/>
      <c r="MZJ256" s="171"/>
      <c r="MZK256" s="171"/>
      <c r="MZL256" s="171"/>
      <c r="MZM256" s="171"/>
      <c r="MZN256" s="171"/>
      <c r="MZO256" s="171"/>
      <c r="MZP256" s="171"/>
      <c r="MZQ256" s="171"/>
      <c r="MZR256" s="171"/>
      <c r="MZS256" s="171"/>
      <c r="MZT256" s="171"/>
      <c r="MZU256" s="171"/>
      <c r="MZV256" s="171"/>
      <c r="MZW256" s="171"/>
      <c r="MZX256" s="171"/>
      <c r="MZY256" s="171"/>
      <c r="MZZ256" s="171"/>
      <c r="NAA256" s="171"/>
      <c r="NAB256" s="171"/>
      <c r="NAC256" s="171"/>
      <c r="NAD256" s="171"/>
      <c r="NAE256" s="171"/>
      <c r="NAF256" s="171"/>
      <c r="NAG256" s="171"/>
      <c r="NAH256" s="171"/>
      <c r="NAI256" s="171"/>
      <c r="NAJ256" s="171"/>
      <c r="NAK256" s="171"/>
      <c r="NAL256" s="171"/>
      <c r="NAM256" s="171"/>
      <c r="NAN256" s="171"/>
      <c r="NAO256" s="171"/>
      <c r="NAP256" s="171"/>
      <c r="NAQ256" s="171"/>
      <c r="NAR256" s="171"/>
      <c r="NAS256" s="171"/>
      <c r="NAT256" s="171"/>
      <c r="NAU256" s="171"/>
      <c r="NAV256" s="171"/>
      <c r="NAW256" s="171"/>
      <c r="NAX256" s="171"/>
      <c r="NAY256" s="171"/>
      <c r="NAZ256" s="171"/>
      <c r="NBA256" s="171"/>
      <c r="NBB256" s="171"/>
      <c r="NBC256" s="171"/>
      <c r="NBD256" s="171"/>
      <c r="NBE256" s="171"/>
      <c r="NBF256" s="171"/>
      <c r="NBG256" s="171"/>
      <c r="NBH256" s="171"/>
      <c r="NBI256" s="171"/>
      <c r="NBJ256" s="171"/>
      <c r="NBK256" s="171"/>
      <c r="NBL256" s="171"/>
      <c r="NBM256" s="171"/>
      <c r="NBN256" s="171"/>
      <c r="NBO256" s="171"/>
      <c r="NBP256" s="171"/>
      <c r="NBQ256" s="171"/>
      <c r="NBR256" s="171"/>
      <c r="NBS256" s="171"/>
      <c r="NBT256" s="171"/>
      <c r="NBU256" s="171"/>
      <c r="NBV256" s="171"/>
      <c r="NBW256" s="171"/>
      <c r="NBX256" s="171"/>
      <c r="NBY256" s="171"/>
      <c r="NBZ256" s="171"/>
      <c r="NCA256" s="171"/>
      <c r="NCB256" s="171"/>
      <c r="NCC256" s="171"/>
      <c r="NCD256" s="171"/>
      <c r="NCE256" s="171"/>
      <c r="NCF256" s="171"/>
      <c r="NCG256" s="171"/>
      <c r="NCH256" s="171"/>
      <c r="NCI256" s="171"/>
      <c r="NCJ256" s="171"/>
      <c r="NCK256" s="171"/>
      <c r="NCL256" s="171"/>
      <c r="NCM256" s="171"/>
      <c r="NCN256" s="171"/>
      <c r="NCO256" s="171"/>
      <c r="NCP256" s="171"/>
      <c r="NCQ256" s="171"/>
      <c r="NCR256" s="171"/>
      <c r="NCS256" s="171"/>
      <c r="NCT256" s="171"/>
      <c r="NCU256" s="171"/>
      <c r="NCV256" s="171"/>
      <c r="NCW256" s="171"/>
      <c r="NCX256" s="171"/>
      <c r="NCY256" s="171"/>
      <c r="NCZ256" s="171"/>
      <c r="NDA256" s="171"/>
      <c r="NDB256" s="171"/>
      <c r="NDC256" s="171"/>
      <c r="NDD256" s="171"/>
      <c r="NDE256" s="171"/>
      <c r="NDF256" s="171"/>
      <c r="NDG256" s="171"/>
      <c r="NDH256" s="171"/>
      <c r="NDI256" s="171"/>
      <c r="NDJ256" s="171"/>
      <c r="NDK256" s="171"/>
      <c r="NDL256" s="171"/>
      <c r="NDM256" s="171"/>
      <c r="NDN256" s="171"/>
      <c r="NDO256" s="171"/>
      <c r="NDP256" s="171"/>
      <c r="NDQ256" s="171"/>
      <c r="NDR256" s="171"/>
      <c r="NDS256" s="171"/>
      <c r="NDT256" s="171"/>
      <c r="NDU256" s="171"/>
      <c r="NDV256" s="171"/>
      <c r="NDW256" s="171"/>
      <c r="NDX256" s="171"/>
      <c r="NDY256" s="171"/>
      <c r="NDZ256" s="171"/>
      <c r="NEA256" s="171"/>
      <c r="NEB256" s="171"/>
      <c r="NEC256" s="171"/>
      <c r="NED256" s="171"/>
      <c r="NEE256" s="171"/>
      <c r="NEF256" s="171"/>
      <c r="NEG256" s="171"/>
      <c r="NEH256" s="171"/>
      <c r="NEI256" s="171"/>
      <c r="NEJ256" s="171"/>
      <c r="NEK256" s="171"/>
      <c r="NEL256" s="171"/>
      <c r="NEM256" s="171"/>
      <c r="NEN256" s="171"/>
      <c r="NEO256" s="171"/>
      <c r="NEP256" s="171"/>
      <c r="NEQ256" s="171"/>
      <c r="NER256" s="171"/>
      <c r="NES256" s="171"/>
      <c r="NET256" s="171"/>
      <c r="NEU256" s="171"/>
      <c r="NEV256" s="171"/>
      <c r="NEW256" s="171"/>
      <c r="NEX256" s="171"/>
      <c r="NEY256" s="171"/>
      <c r="NEZ256" s="171"/>
      <c r="NFA256" s="171"/>
      <c r="NFB256" s="171"/>
      <c r="NFC256" s="171"/>
      <c r="NFD256" s="171"/>
      <c r="NFE256" s="171"/>
      <c r="NFF256" s="171"/>
      <c r="NFG256" s="171"/>
      <c r="NFH256" s="171"/>
      <c r="NFI256" s="171"/>
      <c r="NFJ256" s="171"/>
      <c r="NFK256" s="171"/>
      <c r="NFL256" s="171"/>
      <c r="NFM256" s="171"/>
      <c r="NFN256" s="171"/>
      <c r="NFO256" s="171"/>
      <c r="NFP256" s="171"/>
      <c r="NFQ256" s="171"/>
      <c r="NFR256" s="171"/>
      <c r="NFS256" s="171"/>
      <c r="NFT256" s="171"/>
      <c r="NFU256" s="171"/>
      <c r="NFV256" s="171"/>
      <c r="NFW256" s="171"/>
      <c r="NFX256" s="171"/>
      <c r="NFY256" s="171"/>
      <c r="NFZ256" s="171"/>
      <c r="NGA256" s="171"/>
      <c r="NGB256" s="171"/>
      <c r="NGC256" s="171"/>
      <c r="NGD256" s="171"/>
      <c r="NGE256" s="171"/>
      <c r="NGF256" s="171"/>
      <c r="NGG256" s="171"/>
      <c r="NGH256" s="171"/>
      <c r="NGI256" s="171"/>
      <c r="NGJ256" s="171"/>
      <c r="NGK256" s="171"/>
      <c r="NGL256" s="171"/>
      <c r="NGM256" s="171"/>
      <c r="NGN256" s="171"/>
      <c r="NGO256" s="171"/>
      <c r="NGP256" s="171"/>
      <c r="NGQ256" s="171"/>
      <c r="NGR256" s="171"/>
      <c r="NGS256" s="171"/>
      <c r="NGT256" s="171"/>
      <c r="NGU256" s="171"/>
      <c r="NGV256" s="171"/>
      <c r="NGW256" s="171"/>
      <c r="NGX256" s="171"/>
      <c r="NGY256" s="171"/>
      <c r="NGZ256" s="171"/>
      <c r="NHA256" s="171"/>
      <c r="NHB256" s="171"/>
      <c r="NHC256" s="171"/>
      <c r="NHD256" s="171"/>
      <c r="NHE256" s="171"/>
      <c r="NHF256" s="171"/>
      <c r="NHG256" s="171"/>
      <c r="NHH256" s="171"/>
      <c r="NHI256" s="171"/>
      <c r="NHJ256" s="171"/>
      <c r="NHK256" s="171"/>
      <c r="NHL256" s="171"/>
      <c r="NHM256" s="171"/>
      <c r="NHN256" s="171"/>
      <c r="NHO256" s="171"/>
      <c r="NHP256" s="171"/>
      <c r="NHQ256" s="171"/>
      <c r="NHR256" s="171"/>
      <c r="NHS256" s="171"/>
      <c r="NHT256" s="171"/>
      <c r="NHU256" s="171"/>
      <c r="NHV256" s="171"/>
      <c r="NHW256" s="171"/>
      <c r="NHX256" s="171"/>
      <c r="NHY256" s="171"/>
      <c r="NHZ256" s="171"/>
      <c r="NIA256" s="171"/>
      <c r="NIB256" s="171"/>
      <c r="NIC256" s="171"/>
      <c r="NID256" s="171"/>
      <c r="NIE256" s="171"/>
      <c r="NIF256" s="171"/>
      <c r="NIG256" s="171"/>
      <c r="NIH256" s="171"/>
      <c r="NII256" s="171"/>
      <c r="NIJ256" s="171"/>
      <c r="NIK256" s="171"/>
      <c r="NIL256" s="171"/>
      <c r="NIM256" s="171"/>
      <c r="NIN256" s="171"/>
      <c r="NIO256" s="171"/>
      <c r="NIP256" s="171"/>
      <c r="NIQ256" s="171"/>
      <c r="NIR256" s="171"/>
      <c r="NIS256" s="171"/>
      <c r="NIT256" s="171"/>
      <c r="NIU256" s="171"/>
      <c r="NIV256" s="171"/>
      <c r="NIW256" s="171"/>
      <c r="NIX256" s="171"/>
      <c r="NIY256" s="171"/>
      <c r="NIZ256" s="171"/>
      <c r="NJA256" s="171"/>
      <c r="NJB256" s="171"/>
      <c r="NJC256" s="171"/>
      <c r="NJD256" s="171"/>
      <c r="NJE256" s="171"/>
      <c r="NJF256" s="171"/>
      <c r="NJG256" s="171"/>
      <c r="NJH256" s="171"/>
      <c r="NJI256" s="171"/>
      <c r="NJJ256" s="171"/>
      <c r="NJK256" s="171"/>
      <c r="NJL256" s="171"/>
      <c r="NJM256" s="171"/>
      <c r="NJN256" s="171"/>
      <c r="NJO256" s="171"/>
      <c r="NJP256" s="171"/>
      <c r="NJQ256" s="171"/>
      <c r="NJR256" s="171"/>
      <c r="NJS256" s="171"/>
      <c r="NJT256" s="171"/>
      <c r="NJU256" s="171"/>
      <c r="NJV256" s="171"/>
      <c r="NJW256" s="171"/>
      <c r="NJX256" s="171"/>
      <c r="NJY256" s="171"/>
      <c r="NJZ256" s="171"/>
      <c r="NKA256" s="171"/>
      <c r="NKB256" s="171"/>
      <c r="NKC256" s="171"/>
      <c r="NKD256" s="171"/>
      <c r="NKE256" s="171"/>
      <c r="NKF256" s="171"/>
      <c r="NKG256" s="171"/>
      <c r="NKH256" s="171"/>
      <c r="NKI256" s="171"/>
      <c r="NKJ256" s="171"/>
      <c r="NKK256" s="171"/>
      <c r="NKL256" s="171"/>
      <c r="NKM256" s="171"/>
      <c r="NKN256" s="171"/>
      <c r="NKO256" s="171"/>
      <c r="NKP256" s="171"/>
      <c r="NKQ256" s="171"/>
      <c r="NKR256" s="171"/>
      <c r="NKS256" s="171"/>
      <c r="NKT256" s="171"/>
      <c r="NKU256" s="171"/>
      <c r="NKV256" s="171"/>
      <c r="NKW256" s="171"/>
      <c r="NKX256" s="171"/>
      <c r="NKY256" s="171"/>
      <c r="NKZ256" s="171"/>
      <c r="NLA256" s="171"/>
      <c r="NLB256" s="171"/>
      <c r="NLC256" s="171"/>
      <c r="NLD256" s="171"/>
      <c r="NLE256" s="171"/>
      <c r="NLF256" s="171"/>
      <c r="NLG256" s="171"/>
      <c r="NLH256" s="171"/>
      <c r="NLI256" s="171"/>
      <c r="NLJ256" s="171"/>
      <c r="NLK256" s="171"/>
      <c r="NLL256" s="171"/>
      <c r="NLM256" s="171"/>
      <c r="NLN256" s="171"/>
      <c r="NLO256" s="171"/>
      <c r="NLP256" s="171"/>
      <c r="NLQ256" s="171"/>
      <c r="NLR256" s="171"/>
      <c r="NLS256" s="171"/>
      <c r="NLT256" s="171"/>
      <c r="NLU256" s="171"/>
      <c r="NLV256" s="171"/>
      <c r="NLW256" s="171"/>
      <c r="NLX256" s="171"/>
      <c r="NLY256" s="171"/>
      <c r="NLZ256" s="171"/>
      <c r="NMA256" s="171"/>
      <c r="NMB256" s="171"/>
      <c r="NMC256" s="171"/>
      <c r="NMD256" s="171"/>
      <c r="NME256" s="171"/>
      <c r="NMF256" s="171"/>
      <c r="NMG256" s="171"/>
      <c r="NMH256" s="171"/>
      <c r="NMI256" s="171"/>
      <c r="NMJ256" s="171"/>
      <c r="NMK256" s="171"/>
      <c r="NML256" s="171"/>
      <c r="NMM256" s="171"/>
      <c r="NMN256" s="171"/>
      <c r="NMO256" s="171"/>
      <c r="NMP256" s="171"/>
      <c r="NMQ256" s="171"/>
      <c r="NMR256" s="171"/>
      <c r="NMS256" s="171"/>
      <c r="NMT256" s="171"/>
      <c r="NMU256" s="171"/>
      <c r="NMV256" s="171"/>
      <c r="NMW256" s="171"/>
      <c r="NMX256" s="171"/>
      <c r="NMY256" s="171"/>
      <c r="NMZ256" s="171"/>
      <c r="NNA256" s="171"/>
      <c r="NNB256" s="171"/>
      <c r="NNC256" s="171"/>
      <c r="NND256" s="171"/>
      <c r="NNE256" s="171"/>
      <c r="NNF256" s="171"/>
      <c r="NNG256" s="171"/>
      <c r="NNH256" s="171"/>
      <c r="NNI256" s="171"/>
      <c r="NNJ256" s="171"/>
      <c r="NNK256" s="171"/>
      <c r="NNL256" s="171"/>
      <c r="NNM256" s="171"/>
      <c r="NNN256" s="171"/>
      <c r="NNO256" s="171"/>
      <c r="NNP256" s="171"/>
      <c r="NNQ256" s="171"/>
      <c r="NNR256" s="171"/>
      <c r="NNS256" s="171"/>
      <c r="NNT256" s="171"/>
      <c r="NNU256" s="171"/>
      <c r="NNV256" s="171"/>
      <c r="NNW256" s="171"/>
      <c r="NNX256" s="171"/>
      <c r="NNY256" s="171"/>
      <c r="NNZ256" s="171"/>
      <c r="NOA256" s="171"/>
      <c r="NOB256" s="171"/>
      <c r="NOC256" s="171"/>
      <c r="NOD256" s="171"/>
      <c r="NOE256" s="171"/>
      <c r="NOF256" s="171"/>
      <c r="NOG256" s="171"/>
      <c r="NOH256" s="171"/>
      <c r="NOI256" s="171"/>
      <c r="NOJ256" s="171"/>
      <c r="NOK256" s="171"/>
      <c r="NOL256" s="171"/>
      <c r="NOM256" s="171"/>
      <c r="NON256" s="171"/>
      <c r="NOO256" s="171"/>
      <c r="NOP256" s="171"/>
      <c r="NOQ256" s="171"/>
      <c r="NOR256" s="171"/>
      <c r="NOS256" s="171"/>
      <c r="NOT256" s="171"/>
      <c r="NOU256" s="171"/>
      <c r="NOV256" s="171"/>
      <c r="NOW256" s="171"/>
      <c r="NOX256" s="171"/>
      <c r="NOY256" s="171"/>
      <c r="NOZ256" s="171"/>
      <c r="NPA256" s="171"/>
      <c r="NPB256" s="171"/>
      <c r="NPC256" s="171"/>
      <c r="NPD256" s="171"/>
      <c r="NPE256" s="171"/>
      <c r="NPF256" s="171"/>
      <c r="NPG256" s="171"/>
      <c r="NPH256" s="171"/>
      <c r="NPI256" s="171"/>
      <c r="NPJ256" s="171"/>
      <c r="NPK256" s="171"/>
      <c r="NPL256" s="171"/>
      <c r="NPM256" s="171"/>
      <c r="NPN256" s="171"/>
      <c r="NPO256" s="171"/>
      <c r="NPP256" s="171"/>
      <c r="NPQ256" s="171"/>
      <c r="NPR256" s="171"/>
      <c r="NPS256" s="171"/>
      <c r="NPT256" s="171"/>
      <c r="NPU256" s="171"/>
      <c r="NPV256" s="171"/>
      <c r="NPW256" s="171"/>
      <c r="NPX256" s="171"/>
      <c r="NPY256" s="171"/>
      <c r="NPZ256" s="171"/>
      <c r="NQA256" s="171"/>
      <c r="NQB256" s="171"/>
      <c r="NQC256" s="171"/>
      <c r="NQD256" s="171"/>
      <c r="NQE256" s="171"/>
      <c r="NQF256" s="171"/>
      <c r="NQG256" s="171"/>
      <c r="NQH256" s="171"/>
      <c r="NQI256" s="171"/>
      <c r="NQJ256" s="171"/>
      <c r="NQK256" s="171"/>
      <c r="NQL256" s="171"/>
      <c r="NQM256" s="171"/>
      <c r="NQN256" s="171"/>
      <c r="NQO256" s="171"/>
      <c r="NQP256" s="171"/>
      <c r="NQQ256" s="171"/>
      <c r="NQR256" s="171"/>
      <c r="NQS256" s="171"/>
      <c r="NQT256" s="171"/>
      <c r="NQU256" s="171"/>
      <c r="NQV256" s="171"/>
      <c r="NQW256" s="171"/>
      <c r="NQX256" s="171"/>
      <c r="NQY256" s="171"/>
      <c r="NQZ256" s="171"/>
      <c r="NRA256" s="171"/>
      <c r="NRB256" s="171"/>
      <c r="NRC256" s="171"/>
      <c r="NRD256" s="171"/>
      <c r="NRE256" s="171"/>
      <c r="NRF256" s="171"/>
      <c r="NRG256" s="171"/>
      <c r="NRH256" s="171"/>
      <c r="NRI256" s="171"/>
      <c r="NRJ256" s="171"/>
      <c r="NRK256" s="171"/>
      <c r="NRL256" s="171"/>
      <c r="NRM256" s="171"/>
      <c r="NRN256" s="171"/>
      <c r="NRO256" s="171"/>
      <c r="NRP256" s="171"/>
      <c r="NRQ256" s="171"/>
      <c r="NRR256" s="171"/>
      <c r="NRS256" s="171"/>
      <c r="NRT256" s="171"/>
      <c r="NRU256" s="171"/>
      <c r="NRV256" s="171"/>
      <c r="NRW256" s="171"/>
      <c r="NRX256" s="171"/>
      <c r="NRY256" s="171"/>
      <c r="NRZ256" s="171"/>
      <c r="NSA256" s="171"/>
      <c r="NSB256" s="171"/>
      <c r="NSC256" s="171"/>
      <c r="NSD256" s="171"/>
      <c r="NSE256" s="171"/>
      <c r="NSF256" s="171"/>
      <c r="NSG256" s="171"/>
      <c r="NSH256" s="171"/>
      <c r="NSI256" s="171"/>
      <c r="NSJ256" s="171"/>
      <c r="NSK256" s="171"/>
      <c r="NSL256" s="171"/>
      <c r="NSM256" s="171"/>
      <c r="NSN256" s="171"/>
      <c r="NSO256" s="171"/>
      <c r="NSP256" s="171"/>
      <c r="NSQ256" s="171"/>
      <c r="NSR256" s="171"/>
      <c r="NSS256" s="171"/>
      <c r="NST256" s="171"/>
      <c r="NSU256" s="171"/>
      <c r="NSV256" s="171"/>
      <c r="NSW256" s="171"/>
      <c r="NSX256" s="171"/>
      <c r="NSY256" s="171"/>
      <c r="NSZ256" s="171"/>
      <c r="NTA256" s="171"/>
      <c r="NTB256" s="171"/>
      <c r="NTC256" s="171"/>
      <c r="NTD256" s="171"/>
      <c r="NTE256" s="171"/>
      <c r="NTF256" s="171"/>
      <c r="NTG256" s="171"/>
      <c r="NTH256" s="171"/>
      <c r="NTI256" s="171"/>
      <c r="NTJ256" s="171"/>
      <c r="NTK256" s="171"/>
      <c r="NTL256" s="171"/>
      <c r="NTM256" s="171"/>
      <c r="NTN256" s="171"/>
      <c r="NTO256" s="171"/>
      <c r="NTP256" s="171"/>
      <c r="NTQ256" s="171"/>
      <c r="NTR256" s="171"/>
      <c r="NTS256" s="171"/>
      <c r="NTT256" s="171"/>
      <c r="NTU256" s="171"/>
      <c r="NTV256" s="171"/>
      <c r="NTW256" s="171"/>
      <c r="NTX256" s="171"/>
      <c r="NTY256" s="171"/>
      <c r="NTZ256" s="171"/>
      <c r="NUA256" s="171"/>
      <c r="NUB256" s="171"/>
      <c r="NUC256" s="171"/>
      <c r="NUD256" s="171"/>
      <c r="NUE256" s="171"/>
      <c r="NUF256" s="171"/>
      <c r="NUG256" s="171"/>
      <c r="NUH256" s="171"/>
      <c r="NUI256" s="171"/>
      <c r="NUJ256" s="171"/>
      <c r="NUK256" s="171"/>
      <c r="NUL256" s="171"/>
      <c r="NUM256" s="171"/>
      <c r="NUN256" s="171"/>
      <c r="NUO256" s="171"/>
      <c r="NUP256" s="171"/>
      <c r="NUQ256" s="171"/>
      <c r="NUR256" s="171"/>
      <c r="NUS256" s="171"/>
      <c r="NUT256" s="171"/>
      <c r="NUU256" s="171"/>
      <c r="NUV256" s="171"/>
      <c r="NUW256" s="171"/>
      <c r="NUX256" s="171"/>
      <c r="NUY256" s="171"/>
      <c r="NUZ256" s="171"/>
      <c r="NVA256" s="171"/>
      <c r="NVB256" s="171"/>
      <c r="NVC256" s="171"/>
      <c r="NVD256" s="171"/>
      <c r="NVE256" s="171"/>
      <c r="NVF256" s="171"/>
      <c r="NVG256" s="171"/>
      <c r="NVH256" s="171"/>
      <c r="NVI256" s="171"/>
      <c r="NVJ256" s="171"/>
      <c r="NVK256" s="171"/>
      <c r="NVL256" s="171"/>
      <c r="NVM256" s="171"/>
      <c r="NVN256" s="171"/>
      <c r="NVO256" s="171"/>
      <c r="NVP256" s="171"/>
      <c r="NVQ256" s="171"/>
      <c r="NVR256" s="171"/>
      <c r="NVS256" s="171"/>
      <c r="NVT256" s="171"/>
      <c r="NVU256" s="171"/>
      <c r="NVV256" s="171"/>
      <c r="NVW256" s="171"/>
      <c r="NVX256" s="171"/>
      <c r="NVY256" s="171"/>
      <c r="NVZ256" s="171"/>
      <c r="NWA256" s="171"/>
      <c r="NWB256" s="171"/>
      <c r="NWC256" s="171"/>
      <c r="NWD256" s="171"/>
      <c r="NWE256" s="171"/>
      <c r="NWF256" s="171"/>
      <c r="NWG256" s="171"/>
      <c r="NWH256" s="171"/>
      <c r="NWI256" s="171"/>
      <c r="NWJ256" s="171"/>
      <c r="NWK256" s="171"/>
      <c r="NWL256" s="171"/>
      <c r="NWM256" s="171"/>
      <c r="NWN256" s="171"/>
      <c r="NWO256" s="171"/>
      <c r="NWP256" s="171"/>
      <c r="NWQ256" s="171"/>
      <c r="NWR256" s="171"/>
      <c r="NWS256" s="171"/>
      <c r="NWT256" s="171"/>
      <c r="NWU256" s="171"/>
      <c r="NWV256" s="171"/>
      <c r="NWW256" s="171"/>
      <c r="NWX256" s="171"/>
      <c r="NWY256" s="171"/>
      <c r="NWZ256" s="171"/>
      <c r="NXA256" s="171"/>
      <c r="NXB256" s="171"/>
      <c r="NXC256" s="171"/>
      <c r="NXD256" s="171"/>
      <c r="NXE256" s="171"/>
      <c r="NXF256" s="171"/>
      <c r="NXG256" s="171"/>
      <c r="NXH256" s="171"/>
      <c r="NXI256" s="171"/>
      <c r="NXJ256" s="171"/>
      <c r="NXK256" s="171"/>
      <c r="NXL256" s="171"/>
      <c r="NXM256" s="171"/>
      <c r="NXN256" s="171"/>
      <c r="NXO256" s="171"/>
      <c r="NXP256" s="171"/>
      <c r="NXQ256" s="171"/>
      <c r="NXR256" s="171"/>
      <c r="NXS256" s="171"/>
      <c r="NXT256" s="171"/>
      <c r="NXU256" s="171"/>
      <c r="NXV256" s="171"/>
      <c r="NXW256" s="171"/>
      <c r="NXX256" s="171"/>
      <c r="NXY256" s="171"/>
      <c r="NXZ256" s="171"/>
      <c r="NYA256" s="171"/>
      <c r="NYB256" s="171"/>
      <c r="NYC256" s="171"/>
      <c r="NYD256" s="171"/>
      <c r="NYE256" s="171"/>
      <c r="NYF256" s="171"/>
      <c r="NYG256" s="171"/>
      <c r="NYH256" s="171"/>
      <c r="NYI256" s="171"/>
      <c r="NYJ256" s="171"/>
      <c r="NYK256" s="171"/>
      <c r="NYL256" s="171"/>
      <c r="NYM256" s="171"/>
      <c r="NYN256" s="171"/>
      <c r="NYO256" s="171"/>
      <c r="NYP256" s="171"/>
      <c r="NYQ256" s="171"/>
      <c r="NYR256" s="171"/>
      <c r="NYS256" s="171"/>
      <c r="NYT256" s="171"/>
      <c r="NYU256" s="171"/>
      <c r="NYV256" s="171"/>
      <c r="NYW256" s="171"/>
      <c r="NYX256" s="171"/>
      <c r="NYY256" s="171"/>
      <c r="NYZ256" s="171"/>
      <c r="NZA256" s="171"/>
      <c r="NZB256" s="171"/>
      <c r="NZC256" s="171"/>
      <c r="NZD256" s="171"/>
      <c r="NZE256" s="171"/>
      <c r="NZF256" s="171"/>
      <c r="NZG256" s="171"/>
      <c r="NZH256" s="171"/>
      <c r="NZI256" s="171"/>
      <c r="NZJ256" s="171"/>
      <c r="NZK256" s="171"/>
      <c r="NZL256" s="171"/>
      <c r="NZM256" s="171"/>
      <c r="NZN256" s="171"/>
      <c r="NZO256" s="171"/>
      <c r="NZP256" s="171"/>
      <c r="NZQ256" s="171"/>
      <c r="NZR256" s="171"/>
      <c r="NZS256" s="171"/>
      <c r="NZT256" s="171"/>
      <c r="NZU256" s="171"/>
      <c r="NZV256" s="171"/>
      <c r="NZW256" s="171"/>
      <c r="NZX256" s="171"/>
      <c r="NZY256" s="171"/>
      <c r="NZZ256" s="171"/>
      <c r="OAA256" s="171"/>
      <c r="OAB256" s="171"/>
      <c r="OAC256" s="171"/>
      <c r="OAD256" s="171"/>
      <c r="OAE256" s="171"/>
      <c r="OAF256" s="171"/>
      <c r="OAG256" s="171"/>
      <c r="OAH256" s="171"/>
      <c r="OAI256" s="171"/>
      <c r="OAJ256" s="171"/>
      <c r="OAK256" s="171"/>
      <c r="OAL256" s="171"/>
      <c r="OAM256" s="171"/>
      <c r="OAN256" s="171"/>
      <c r="OAO256" s="171"/>
      <c r="OAP256" s="171"/>
      <c r="OAQ256" s="171"/>
      <c r="OAR256" s="171"/>
      <c r="OAS256" s="171"/>
      <c r="OAT256" s="171"/>
      <c r="OAU256" s="171"/>
      <c r="OAV256" s="171"/>
      <c r="OAW256" s="171"/>
      <c r="OAX256" s="171"/>
      <c r="OAY256" s="171"/>
      <c r="OAZ256" s="171"/>
      <c r="OBA256" s="171"/>
      <c r="OBB256" s="171"/>
      <c r="OBC256" s="171"/>
      <c r="OBD256" s="171"/>
      <c r="OBE256" s="171"/>
      <c r="OBF256" s="171"/>
      <c r="OBG256" s="171"/>
      <c r="OBH256" s="171"/>
      <c r="OBI256" s="171"/>
      <c r="OBJ256" s="171"/>
      <c r="OBK256" s="171"/>
      <c r="OBL256" s="171"/>
      <c r="OBM256" s="171"/>
      <c r="OBN256" s="171"/>
      <c r="OBO256" s="171"/>
      <c r="OBP256" s="171"/>
      <c r="OBQ256" s="171"/>
      <c r="OBR256" s="171"/>
      <c r="OBS256" s="171"/>
      <c r="OBT256" s="171"/>
      <c r="OBU256" s="171"/>
      <c r="OBV256" s="171"/>
      <c r="OBW256" s="171"/>
      <c r="OBX256" s="171"/>
      <c r="OBY256" s="171"/>
      <c r="OBZ256" s="171"/>
      <c r="OCA256" s="171"/>
      <c r="OCB256" s="171"/>
      <c r="OCC256" s="171"/>
      <c r="OCD256" s="171"/>
      <c r="OCE256" s="171"/>
      <c r="OCF256" s="171"/>
      <c r="OCG256" s="171"/>
      <c r="OCH256" s="171"/>
      <c r="OCI256" s="171"/>
      <c r="OCJ256" s="171"/>
      <c r="OCK256" s="171"/>
      <c r="OCL256" s="171"/>
      <c r="OCM256" s="171"/>
      <c r="OCN256" s="171"/>
      <c r="OCO256" s="171"/>
      <c r="OCP256" s="171"/>
      <c r="OCQ256" s="171"/>
      <c r="OCR256" s="171"/>
      <c r="OCS256" s="171"/>
      <c r="OCT256" s="171"/>
      <c r="OCU256" s="171"/>
      <c r="OCV256" s="171"/>
      <c r="OCW256" s="171"/>
      <c r="OCX256" s="171"/>
      <c r="OCY256" s="171"/>
      <c r="OCZ256" s="171"/>
      <c r="ODA256" s="171"/>
      <c r="ODB256" s="171"/>
      <c r="ODC256" s="171"/>
      <c r="ODD256" s="171"/>
      <c r="ODE256" s="171"/>
      <c r="ODF256" s="171"/>
      <c r="ODG256" s="171"/>
      <c r="ODH256" s="171"/>
      <c r="ODI256" s="171"/>
      <c r="ODJ256" s="171"/>
      <c r="ODK256" s="171"/>
      <c r="ODL256" s="171"/>
      <c r="ODM256" s="171"/>
      <c r="ODN256" s="171"/>
      <c r="ODO256" s="171"/>
      <c r="ODP256" s="171"/>
      <c r="ODQ256" s="171"/>
      <c r="ODR256" s="171"/>
      <c r="ODS256" s="171"/>
      <c r="ODT256" s="171"/>
      <c r="ODU256" s="171"/>
      <c r="ODV256" s="171"/>
      <c r="ODW256" s="171"/>
      <c r="ODX256" s="171"/>
      <c r="ODY256" s="171"/>
      <c r="ODZ256" s="171"/>
      <c r="OEA256" s="171"/>
      <c r="OEB256" s="171"/>
      <c r="OEC256" s="171"/>
      <c r="OED256" s="171"/>
      <c r="OEE256" s="171"/>
      <c r="OEF256" s="171"/>
      <c r="OEG256" s="171"/>
      <c r="OEH256" s="171"/>
      <c r="OEI256" s="171"/>
      <c r="OEJ256" s="171"/>
      <c r="OEK256" s="171"/>
      <c r="OEL256" s="171"/>
      <c r="OEM256" s="171"/>
      <c r="OEN256" s="171"/>
      <c r="OEO256" s="171"/>
      <c r="OEP256" s="171"/>
      <c r="OEQ256" s="171"/>
      <c r="OER256" s="171"/>
      <c r="OES256" s="171"/>
      <c r="OET256" s="171"/>
      <c r="OEU256" s="171"/>
      <c r="OEV256" s="171"/>
      <c r="OEW256" s="171"/>
      <c r="OEX256" s="171"/>
      <c r="OEY256" s="171"/>
      <c r="OEZ256" s="171"/>
      <c r="OFA256" s="171"/>
      <c r="OFB256" s="171"/>
      <c r="OFC256" s="171"/>
      <c r="OFD256" s="171"/>
      <c r="OFE256" s="171"/>
      <c r="OFF256" s="171"/>
      <c r="OFG256" s="171"/>
      <c r="OFH256" s="171"/>
      <c r="OFI256" s="171"/>
      <c r="OFJ256" s="171"/>
      <c r="OFK256" s="171"/>
      <c r="OFL256" s="171"/>
      <c r="OFM256" s="171"/>
      <c r="OFN256" s="171"/>
      <c r="OFO256" s="171"/>
      <c r="OFP256" s="171"/>
      <c r="OFQ256" s="171"/>
      <c r="OFR256" s="171"/>
      <c r="OFS256" s="171"/>
      <c r="OFT256" s="171"/>
      <c r="OFU256" s="171"/>
      <c r="OFV256" s="171"/>
      <c r="OFW256" s="171"/>
      <c r="OFX256" s="171"/>
      <c r="OFY256" s="171"/>
      <c r="OFZ256" s="171"/>
      <c r="OGA256" s="171"/>
      <c r="OGB256" s="171"/>
      <c r="OGC256" s="171"/>
      <c r="OGD256" s="171"/>
      <c r="OGE256" s="171"/>
      <c r="OGF256" s="171"/>
      <c r="OGG256" s="171"/>
      <c r="OGH256" s="171"/>
      <c r="OGI256" s="171"/>
      <c r="OGJ256" s="171"/>
      <c r="OGK256" s="171"/>
      <c r="OGL256" s="171"/>
      <c r="OGM256" s="171"/>
      <c r="OGN256" s="171"/>
      <c r="OGO256" s="171"/>
      <c r="OGP256" s="171"/>
      <c r="OGQ256" s="171"/>
      <c r="OGR256" s="171"/>
      <c r="OGS256" s="171"/>
      <c r="OGT256" s="171"/>
      <c r="OGU256" s="171"/>
      <c r="OGV256" s="171"/>
      <c r="OGW256" s="171"/>
      <c r="OGX256" s="171"/>
      <c r="OGY256" s="171"/>
      <c r="OGZ256" s="171"/>
      <c r="OHA256" s="171"/>
      <c r="OHB256" s="171"/>
      <c r="OHC256" s="171"/>
      <c r="OHD256" s="171"/>
      <c r="OHE256" s="171"/>
      <c r="OHF256" s="171"/>
      <c r="OHG256" s="171"/>
      <c r="OHH256" s="171"/>
      <c r="OHI256" s="171"/>
      <c r="OHJ256" s="171"/>
      <c r="OHK256" s="171"/>
      <c r="OHL256" s="171"/>
      <c r="OHM256" s="171"/>
      <c r="OHN256" s="171"/>
      <c r="OHO256" s="171"/>
      <c r="OHP256" s="171"/>
      <c r="OHQ256" s="171"/>
      <c r="OHR256" s="171"/>
      <c r="OHS256" s="171"/>
      <c r="OHT256" s="171"/>
      <c r="OHU256" s="171"/>
      <c r="OHV256" s="171"/>
      <c r="OHW256" s="171"/>
      <c r="OHX256" s="171"/>
      <c r="OHY256" s="171"/>
      <c r="OHZ256" s="171"/>
      <c r="OIA256" s="171"/>
      <c r="OIB256" s="171"/>
      <c r="OIC256" s="171"/>
      <c r="OID256" s="171"/>
      <c r="OIE256" s="171"/>
      <c r="OIF256" s="171"/>
      <c r="OIG256" s="171"/>
      <c r="OIH256" s="171"/>
      <c r="OII256" s="171"/>
      <c r="OIJ256" s="171"/>
      <c r="OIK256" s="171"/>
      <c r="OIL256" s="171"/>
      <c r="OIM256" s="171"/>
      <c r="OIN256" s="171"/>
      <c r="OIO256" s="171"/>
      <c r="OIP256" s="171"/>
      <c r="OIQ256" s="171"/>
      <c r="OIR256" s="171"/>
      <c r="OIS256" s="171"/>
      <c r="OIT256" s="171"/>
      <c r="OIU256" s="171"/>
      <c r="OIV256" s="171"/>
      <c r="OIW256" s="171"/>
      <c r="OIX256" s="171"/>
      <c r="OIY256" s="171"/>
      <c r="OIZ256" s="171"/>
      <c r="OJA256" s="171"/>
      <c r="OJB256" s="171"/>
      <c r="OJC256" s="171"/>
      <c r="OJD256" s="171"/>
      <c r="OJE256" s="171"/>
      <c r="OJF256" s="171"/>
      <c r="OJG256" s="171"/>
      <c r="OJH256" s="171"/>
      <c r="OJI256" s="171"/>
      <c r="OJJ256" s="171"/>
      <c r="OJK256" s="171"/>
      <c r="OJL256" s="171"/>
      <c r="OJM256" s="171"/>
      <c r="OJN256" s="171"/>
      <c r="OJO256" s="171"/>
      <c r="OJP256" s="171"/>
      <c r="OJQ256" s="171"/>
      <c r="OJR256" s="171"/>
      <c r="OJS256" s="171"/>
      <c r="OJT256" s="171"/>
      <c r="OJU256" s="171"/>
      <c r="OJV256" s="171"/>
      <c r="OJW256" s="171"/>
      <c r="OJX256" s="171"/>
      <c r="OJY256" s="171"/>
      <c r="OJZ256" s="171"/>
      <c r="OKA256" s="171"/>
      <c r="OKB256" s="171"/>
      <c r="OKC256" s="171"/>
      <c r="OKD256" s="171"/>
      <c r="OKE256" s="171"/>
      <c r="OKF256" s="171"/>
      <c r="OKG256" s="171"/>
      <c r="OKH256" s="171"/>
      <c r="OKI256" s="171"/>
      <c r="OKJ256" s="171"/>
      <c r="OKK256" s="171"/>
      <c r="OKL256" s="171"/>
      <c r="OKM256" s="171"/>
      <c r="OKN256" s="171"/>
      <c r="OKO256" s="171"/>
      <c r="OKP256" s="171"/>
      <c r="OKQ256" s="171"/>
      <c r="OKR256" s="171"/>
      <c r="OKS256" s="171"/>
      <c r="OKT256" s="171"/>
      <c r="OKU256" s="171"/>
      <c r="OKV256" s="171"/>
      <c r="OKW256" s="171"/>
      <c r="OKX256" s="171"/>
      <c r="OKY256" s="171"/>
      <c r="OKZ256" s="171"/>
      <c r="OLA256" s="171"/>
      <c r="OLB256" s="171"/>
      <c r="OLC256" s="171"/>
      <c r="OLD256" s="171"/>
      <c r="OLE256" s="171"/>
      <c r="OLF256" s="171"/>
      <c r="OLG256" s="171"/>
      <c r="OLH256" s="171"/>
      <c r="OLI256" s="171"/>
      <c r="OLJ256" s="171"/>
      <c r="OLK256" s="171"/>
      <c r="OLL256" s="171"/>
      <c r="OLM256" s="171"/>
      <c r="OLN256" s="171"/>
      <c r="OLO256" s="171"/>
      <c r="OLP256" s="171"/>
      <c r="OLQ256" s="171"/>
      <c r="OLR256" s="171"/>
      <c r="OLS256" s="171"/>
      <c r="OLT256" s="171"/>
      <c r="OLU256" s="171"/>
      <c r="OLV256" s="171"/>
      <c r="OLW256" s="171"/>
      <c r="OLX256" s="171"/>
      <c r="OLY256" s="171"/>
      <c r="OLZ256" s="171"/>
      <c r="OMA256" s="171"/>
      <c r="OMB256" s="171"/>
      <c r="OMC256" s="171"/>
      <c r="OMD256" s="171"/>
      <c r="OME256" s="171"/>
      <c r="OMF256" s="171"/>
      <c r="OMG256" s="171"/>
      <c r="OMH256" s="171"/>
      <c r="OMI256" s="171"/>
      <c r="OMJ256" s="171"/>
      <c r="OMK256" s="171"/>
      <c r="OML256" s="171"/>
      <c r="OMM256" s="171"/>
      <c r="OMN256" s="171"/>
      <c r="OMO256" s="171"/>
      <c r="OMP256" s="171"/>
      <c r="OMQ256" s="171"/>
      <c r="OMR256" s="171"/>
      <c r="OMS256" s="171"/>
      <c r="OMT256" s="171"/>
      <c r="OMU256" s="171"/>
      <c r="OMV256" s="171"/>
      <c r="OMW256" s="171"/>
      <c r="OMX256" s="171"/>
      <c r="OMY256" s="171"/>
      <c r="OMZ256" s="171"/>
      <c r="ONA256" s="171"/>
      <c r="ONB256" s="171"/>
      <c r="ONC256" s="171"/>
      <c r="OND256" s="171"/>
      <c r="ONE256" s="171"/>
      <c r="ONF256" s="171"/>
      <c r="ONG256" s="171"/>
      <c r="ONH256" s="171"/>
      <c r="ONI256" s="171"/>
      <c r="ONJ256" s="171"/>
      <c r="ONK256" s="171"/>
      <c r="ONL256" s="171"/>
      <c r="ONM256" s="171"/>
      <c r="ONN256" s="171"/>
      <c r="ONO256" s="171"/>
      <c r="ONP256" s="171"/>
      <c r="ONQ256" s="171"/>
      <c r="ONR256" s="171"/>
      <c r="ONS256" s="171"/>
      <c r="ONT256" s="171"/>
      <c r="ONU256" s="171"/>
      <c r="ONV256" s="171"/>
      <c r="ONW256" s="171"/>
      <c r="ONX256" s="171"/>
      <c r="ONY256" s="171"/>
      <c r="ONZ256" s="171"/>
      <c r="OOA256" s="171"/>
      <c r="OOB256" s="171"/>
      <c r="OOC256" s="171"/>
      <c r="OOD256" s="171"/>
      <c r="OOE256" s="171"/>
      <c r="OOF256" s="171"/>
      <c r="OOG256" s="171"/>
      <c r="OOH256" s="171"/>
      <c r="OOI256" s="171"/>
      <c r="OOJ256" s="171"/>
      <c r="OOK256" s="171"/>
      <c r="OOL256" s="171"/>
      <c r="OOM256" s="171"/>
      <c r="OON256" s="171"/>
      <c r="OOO256" s="171"/>
      <c r="OOP256" s="171"/>
      <c r="OOQ256" s="171"/>
      <c r="OOR256" s="171"/>
      <c r="OOS256" s="171"/>
      <c r="OOT256" s="171"/>
      <c r="OOU256" s="171"/>
      <c r="OOV256" s="171"/>
      <c r="OOW256" s="171"/>
      <c r="OOX256" s="171"/>
      <c r="OOY256" s="171"/>
      <c r="OOZ256" s="171"/>
      <c r="OPA256" s="171"/>
      <c r="OPB256" s="171"/>
      <c r="OPC256" s="171"/>
      <c r="OPD256" s="171"/>
      <c r="OPE256" s="171"/>
      <c r="OPF256" s="171"/>
      <c r="OPG256" s="171"/>
      <c r="OPH256" s="171"/>
      <c r="OPI256" s="171"/>
      <c r="OPJ256" s="171"/>
      <c r="OPK256" s="171"/>
      <c r="OPL256" s="171"/>
      <c r="OPM256" s="171"/>
      <c r="OPN256" s="171"/>
      <c r="OPO256" s="171"/>
      <c r="OPP256" s="171"/>
      <c r="OPQ256" s="171"/>
      <c r="OPR256" s="171"/>
      <c r="OPS256" s="171"/>
      <c r="OPT256" s="171"/>
      <c r="OPU256" s="171"/>
      <c r="OPV256" s="171"/>
      <c r="OPW256" s="171"/>
      <c r="OPX256" s="171"/>
      <c r="OPY256" s="171"/>
      <c r="OPZ256" s="171"/>
      <c r="OQA256" s="171"/>
      <c r="OQB256" s="171"/>
      <c r="OQC256" s="171"/>
      <c r="OQD256" s="171"/>
      <c r="OQE256" s="171"/>
      <c r="OQF256" s="171"/>
      <c r="OQG256" s="171"/>
      <c r="OQH256" s="171"/>
      <c r="OQI256" s="171"/>
      <c r="OQJ256" s="171"/>
      <c r="OQK256" s="171"/>
      <c r="OQL256" s="171"/>
      <c r="OQM256" s="171"/>
      <c r="OQN256" s="171"/>
      <c r="OQO256" s="171"/>
      <c r="OQP256" s="171"/>
      <c r="OQQ256" s="171"/>
      <c r="OQR256" s="171"/>
      <c r="OQS256" s="171"/>
      <c r="OQT256" s="171"/>
      <c r="OQU256" s="171"/>
      <c r="OQV256" s="171"/>
      <c r="OQW256" s="171"/>
      <c r="OQX256" s="171"/>
      <c r="OQY256" s="171"/>
      <c r="OQZ256" s="171"/>
      <c r="ORA256" s="171"/>
      <c r="ORB256" s="171"/>
      <c r="ORC256" s="171"/>
      <c r="ORD256" s="171"/>
      <c r="ORE256" s="171"/>
      <c r="ORF256" s="171"/>
      <c r="ORG256" s="171"/>
      <c r="ORH256" s="171"/>
      <c r="ORI256" s="171"/>
      <c r="ORJ256" s="171"/>
      <c r="ORK256" s="171"/>
      <c r="ORL256" s="171"/>
      <c r="ORM256" s="171"/>
      <c r="ORN256" s="171"/>
      <c r="ORO256" s="171"/>
      <c r="ORP256" s="171"/>
      <c r="ORQ256" s="171"/>
      <c r="ORR256" s="171"/>
      <c r="ORS256" s="171"/>
      <c r="ORT256" s="171"/>
      <c r="ORU256" s="171"/>
      <c r="ORV256" s="171"/>
      <c r="ORW256" s="171"/>
      <c r="ORX256" s="171"/>
      <c r="ORY256" s="171"/>
      <c r="ORZ256" s="171"/>
      <c r="OSA256" s="171"/>
      <c r="OSB256" s="171"/>
      <c r="OSC256" s="171"/>
      <c r="OSD256" s="171"/>
      <c r="OSE256" s="171"/>
      <c r="OSF256" s="171"/>
      <c r="OSG256" s="171"/>
      <c r="OSH256" s="171"/>
      <c r="OSI256" s="171"/>
      <c r="OSJ256" s="171"/>
      <c r="OSK256" s="171"/>
      <c r="OSL256" s="171"/>
      <c r="OSM256" s="171"/>
      <c r="OSN256" s="171"/>
      <c r="OSO256" s="171"/>
      <c r="OSP256" s="171"/>
      <c r="OSQ256" s="171"/>
      <c r="OSR256" s="171"/>
      <c r="OSS256" s="171"/>
      <c r="OST256" s="171"/>
      <c r="OSU256" s="171"/>
      <c r="OSV256" s="171"/>
      <c r="OSW256" s="171"/>
      <c r="OSX256" s="171"/>
      <c r="OSY256" s="171"/>
      <c r="OSZ256" s="171"/>
      <c r="OTA256" s="171"/>
      <c r="OTB256" s="171"/>
      <c r="OTC256" s="171"/>
      <c r="OTD256" s="171"/>
      <c r="OTE256" s="171"/>
      <c r="OTF256" s="171"/>
      <c r="OTG256" s="171"/>
      <c r="OTH256" s="171"/>
      <c r="OTI256" s="171"/>
      <c r="OTJ256" s="171"/>
      <c r="OTK256" s="171"/>
      <c r="OTL256" s="171"/>
      <c r="OTM256" s="171"/>
      <c r="OTN256" s="171"/>
      <c r="OTO256" s="171"/>
      <c r="OTP256" s="171"/>
      <c r="OTQ256" s="171"/>
      <c r="OTR256" s="171"/>
      <c r="OTS256" s="171"/>
      <c r="OTT256" s="171"/>
      <c r="OTU256" s="171"/>
      <c r="OTV256" s="171"/>
      <c r="OTW256" s="171"/>
      <c r="OTX256" s="171"/>
      <c r="OTY256" s="171"/>
      <c r="OTZ256" s="171"/>
      <c r="OUA256" s="171"/>
      <c r="OUB256" s="171"/>
      <c r="OUC256" s="171"/>
      <c r="OUD256" s="171"/>
      <c r="OUE256" s="171"/>
      <c r="OUF256" s="171"/>
      <c r="OUG256" s="171"/>
      <c r="OUH256" s="171"/>
      <c r="OUI256" s="171"/>
      <c r="OUJ256" s="171"/>
      <c r="OUK256" s="171"/>
      <c r="OUL256" s="171"/>
      <c r="OUM256" s="171"/>
      <c r="OUN256" s="171"/>
      <c r="OUO256" s="171"/>
      <c r="OUP256" s="171"/>
      <c r="OUQ256" s="171"/>
      <c r="OUR256" s="171"/>
      <c r="OUS256" s="171"/>
      <c r="OUT256" s="171"/>
      <c r="OUU256" s="171"/>
      <c r="OUV256" s="171"/>
      <c r="OUW256" s="171"/>
      <c r="OUX256" s="171"/>
      <c r="OUY256" s="171"/>
      <c r="OUZ256" s="171"/>
      <c r="OVA256" s="171"/>
      <c r="OVB256" s="171"/>
      <c r="OVC256" s="171"/>
      <c r="OVD256" s="171"/>
      <c r="OVE256" s="171"/>
      <c r="OVF256" s="171"/>
      <c r="OVG256" s="171"/>
      <c r="OVH256" s="171"/>
      <c r="OVI256" s="171"/>
      <c r="OVJ256" s="171"/>
      <c r="OVK256" s="171"/>
      <c r="OVL256" s="171"/>
      <c r="OVM256" s="171"/>
      <c r="OVN256" s="171"/>
      <c r="OVO256" s="171"/>
      <c r="OVP256" s="171"/>
      <c r="OVQ256" s="171"/>
      <c r="OVR256" s="171"/>
      <c r="OVS256" s="171"/>
      <c r="OVT256" s="171"/>
      <c r="OVU256" s="171"/>
      <c r="OVV256" s="171"/>
      <c r="OVW256" s="171"/>
      <c r="OVX256" s="171"/>
      <c r="OVY256" s="171"/>
      <c r="OVZ256" s="171"/>
      <c r="OWA256" s="171"/>
      <c r="OWB256" s="171"/>
      <c r="OWC256" s="171"/>
      <c r="OWD256" s="171"/>
      <c r="OWE256" s="171"/>
      <c r="OWF256" s="171"/>
      <c r="OWG256" s="171"/>
      <c r="OWH256" s="171"/>
      <c r="OWI256" s="171"/>
      <c r="OWJ256" s="171"/>
      <c r="OWK256" s="171"/>
      <c r="OWL256" s="171"/>
      <c r="OWM256" s="171"/>
      <c r="OWN256" s="171"/>
      <c r="OWO256" s="171"/>
      <c r="OWP256" s="171"/>
      <c r="OWQ256" s="171"/>
      <c r="OWR256" s="171"/>
      <c r="OWS256" s="171"/>
      <c r="OWT256" s="171"/>
      <c r="OWU256" s="171"/>
      <c r="OWV256" s="171"/>
      <c r="OWW256" s="171"/>
      <c r="OWX256" s="171"/>
      <c r="OWY256" s="171"/>
      <c r="OWZ256" s="171"/>
      <c r="OXA256" s="171"/>
      <c r="OXB256" s="171"/>
      <c r="OXC256" s="171"/>
      <c r="OXD256" s="171"/>
      <c r="OXE256" s="171"/>
      <c r="OXF256" s="171"/>
      <c r="OXG256" s="171"/>
      <c r="OXH256" s="171"/>
      <c r="OXI256" s="171"/>
      <c r="OXJ256" s="171"/>
      <c r="OXK256" s="171"/>
      <c r="OXL256" s="171"/>
      <c r="OXM256" s="171"/>
      <c r="OXN256" s="171"/>
      <c r="OXO256" s="171"/>
      <c r="OXP256" s="171"/>
      <c r="OXQ256" s="171"/>
      <c r="OXR256" s="171"/>
      <c r="OXS256" s="171"/>
      <c r="OXT256" s="171"/>
      <c r="OXU256" s="171"/>
      <c r="OXV256" s="171"/>
      <c r="OXW256" s="171"/>
      <c r="OXX256" s="171"/>
      <c r="OXY256" s="171"/>
      <c r="OXZ256" s="171"/>
      <c r="OYA256" s="171"/>
      <c r="OYB256" s="171"/>
      <c r="OYC256" s="171"/>
      <c r="OYD256" s="171"/>
      <c r="OYE256" s="171"/>
      <c r="OYF256" s="171"/>
      <c r="OYG256" s="171"/>
      <c r="OYH256" s="171"/>
      <c r="OYI256" s="171"/>
      <c r="OYJ256" s="171"/>
      <c r="OYK256" s="171"/>
      <c r="OYL256" s="171"/>
      <c r="OYM256" s="171"/>
      <c r="OYN256" s="171"/>
      <c r="OYO256" s="171"/>
      <c r="OYP256" s="171"/>
      <c r="OYQ256" s="171"/>
      <c r="OYR256" s="171"/>
      <c r="OYS256" s="171"/>
      <c r="OYT256" s="171"/>
      <c r="OYU256" s="171"/>
      <c r="OYV256" s="171"/>
      <c r="OYW256" s="171"/>
      <c r="OYX256" s="171"/>
      <c r="OYY256" s="171"/>
      <c r="OYZ256" s="171"/>
      <c r="OZA256" s="171"/>
      <c r="OZB256" s="171"/>
      <c r="OZC256" s="171"/>
      <c r="OZD256" s="171"/>
      <c r="OZE256" s="171"/>
      <c r="OZF256" s="171"/>
      <c r="OZG256" s="171"/>
      <c r="OZH256" s="171"/>
      <c r="OZI256" s="171"/>
      <c r="OZJ256" s="171"/>
      <c r="OZK256" s="171"/>
      <c r="OZL256" s="171"/>
      <c r="OZM256" s="171"/>
      <c r="OZN256" s="171"/>
      <c r="OZO256" s="171"/>
      <c r="OZP256" s="171"/>
      <c r="OZQ256" s="171"/>
      <c r="OZR256" s="171"/>
      <c r="OZS256" s="171"/>
      <c r="OZT256" s="171"/>
      <c r="OZU256" s="171"/>
      <c r="OZV256" s="171"/>
      <c r="OZW256" s="171"/>
      <c r="OZX256" s="171"/>
      <c r="OZY256" s="171"/>
      <c r="OZZ256" s="171"/>
      <c r="PAA256" s="171"/>
      <c r="PAB256" s="171"/>
      <c r="PAC256" s="171"/>
      <c r="PAD256" s="171"/>
      <c r="PAE256" s="171"/>
      <c r="PAF256" s="171"/>
      <c r="PAG256" s="171"/>
      <c r="PAH256" s="171"/>
      <c r="PAI256" s="171"/>
      <c r="PAJ256" s="171"/>
      <c r="PAK256" s="171"/>
      <c r="PAL256" s="171"/>
      <c r="PAM256" s="171"/>
      <c r="PAN256" s="171"/>
      <c r="PAO256" s="171"/>
      <c r="PAP256" s="171"/>
      <c r="PAQ256" s="171"/>
      <c r="PAR256" s="171"/>
      <c r="PAS256" s="171"/>
      <c r="PAT256" s="171"/>
      <c r="PAU256" s="171"/>
      <c r="PAV256" s="171"/>
      <c r="PAW256" s="171"/>
      <c r="PAX256" s="171"/>
      <c r="PAY256" s="171"/>
      <c r="PAZ256" s="171"/>
      <c r="PBA256" s="171"/>
      <c r="PBB256" s="171"/>
      <c r="PBC256" s="171"/>
      <c r="PBD256" s="171"/>
      <c r="PBE256" s="171"/>
      <c r="PBF256" s="171"/>
      <c r="PBG256" s="171"/>
      <c r="PBH256" s="171"/>
      <c r="PBI256" s="171"/>
      <c r="PBJ256" s="171"/>
      <c r="PBK256" s="171"/>
      <c r="PBL256" s="171"/>
      <c r="PBM256" s="171"/>
      <c r="PBN256" s="171"/>
      <c r="PBO256" s="171"/>
      <c r="PBP256" s="171"/>
      <c r="PBQ256" s="171"/>
      <c r="PBR256" s="171"/>
      <c r="PBS256" s="171"/>
      <c r="PBT256" s="171"/>
      <c r="PBU256" s="171"/>
      <c r="PBV256" s="171"/>
      <c r="PBW256" s="171"/>
      <c r="PBX256" s="171"/>
      <c r="PBY256" s="171"/>
      <c r="PBZ256" s="171"/>
      <c r="PCA256" s="171"/>
      <c r="PCB256" s="171"/>
      <c r="PCC256" s="171"/>
      <c r="PCD256" s="171"/>
      <c r="PCE256" s="171"/>
      <c r="PCF256" s="171"/>
      <c r="PCG256" s="171"/>
      <c r="PCH256" s="171"/>
      <c r="PCI256" s="171"/>
      <c r="PCJ256" s="171"/>
      <c r="PCK256" s="171"/>
      <c r="PCL256" s="171"/>
      <c r="PCM256" s="171"/>
      <c r="PCN256" s="171"/>
      <c r="PCO256" s="171"/>
      <c r="PCP256" s="171"/>
      <c r="PCQ256" s="171"/>
      <c r="PCR256" s="171"/>
      <c r="PCS256" s="171"/>
      <c r="PCT256" s="171"/>
      <c r="PCU256" s="171"/>
      <c r="PCV256" s="171"/>
      <c r="PCW256" s="171"/>
      <c r="PCX256" s="171"/>
      <c r="PCY256" s="171"/>
      <c r="PCZ256" s="171"/>
      <c r="PDA256" s="171"/>
      <c r="PDB256" s="171"/>
      <c r="PDC256" s="171"/>
      <c r="PDD256" s="171"/>
      <c r="PDE256" s="171"/>
      <c r="PDF256" s="171"/>
      <c r="PDG256" s="171"/>
      <c r="PDH256" s="171"/>
      <c r="PDI256" s="171"/>
      <c r="PDJ256" s="171"/>
      <c r="PDK256" s="171"/>
      <c r="PDL256" s="171"/>
      <c r="PDM256" s="171"/>
      <c r="PDN256" s="171"/>
      <c r="PDO256" s="171"/>
      <c r="PDP256" s="171"/>
      <c r="PDQ256" s="171"/>
      <c r="PDR256" s="171"/>
      <c r="PDS256" s="171"/>
      <c r="PDT256" s="171"/>
      <c r="PDU256" s="171"/>
      <c r="PDV256" s="171"/>
      <c r="PDW256" s="171"/>
      <c r="PDX256" s="171"/>
      <c r="PDY256" s="171"/>
      <c r="PDZ256" s="171"/>
      <c r="PEA256" s="171"/>
      <c r="PEB256" s="171"/>
      <c r="PEC256" s="171"/>
      <c r="PED256" s="171"/>
      <c r="PEE256" s="171"/>
      <c r="PEF256" s="171"/>
      <c r="PEG256" s="171"/>
      <c r="PEH256" s="171"/>
      <c r="PEI256" s="171"/>
      <c r="PEJ256" s="171"/>
      <c r="PEK256" s="171"/>
      <c r="PEL256" s="171"/>
      <c r="PEM256" s="171"/>
      <c r="PEN256" s="171"/>
      <c r="PEO256" s="171"/>
      <c r="PEP256" s="171"/>
      <c r="PEQ256" s="171"/>
      <c r="PER256" s="171"/>
      <c r="PES256" s="171"/>
      <c r="PET256" s="171"/>
      <c r="PEU256" s="171"/>
      <c r="PEV256" s="171"/>
      <c r="PEW256" s="171"/>
      <c r="PEX256" s="171"/>
      <c r="PEY256" s="171"/>
      <c r="PEZ256" s="171"/>
      <c r="PFA256" s="171"/>
      <c r="PFB256" s="171"/>
      <c r="PFC256" s="171"/>
      <c r="PFD256" s="171"/>
      <c r="PFE256" s="171"/>
      <c r="PFF256" s="171"/>
      <c r="PFG256" s="171"/>
      <c r="PFH256" s="171"/>
      <c r="PFI256" s="171"/>
      <c r="PFJ256" s="171"/>
      <c r="PFK256" s="171"/>
      <c r="PFL256" s="171"/>
      <c r="PFM256" s="171"/>
      <c r="PFN256" s="171"/>
      <c r="PFO256" s="171"/>
      <c r="PFP256" s="171"/>
      <c r="PFQ256" s="171"/>
      <c r="PFR256" s="171"/>
      <c r="PFS256" s="171"/>
      <c r="PFT256" s="171"/>
      <c r="PFU256" s="171"/>
      <c r="PFV256" s="171"/>
      <c r="PFW256" s="171"/>
      <c r="PFX256" s="171"/>
      <c r="PFY256" s="171"/>
      <c r="PFZ256" s="171"/>
      <c r="PGA256" s="171"/>
      <c r="PGB256" s="171"/>
      <c r="PGC256" s="171"/>
      <c r="PGD256" s="171"/>
      <c r="PGE256" s="171"/>
      <c r="PGF256" s="171"/>
      <c r="PGG256" s="171"/>
      <c r="PGH256" s="171"/>
      <c r="PGI256" s="171"/>
      <c r="PGJ256" s="171"/>
      <c r="PGK256" s="171"/>
      <c r="PGL256" s="171"/>
      <c r="PGM256" s="171"/>
      <c r="PGN256" s="171"/>
      <c r="PGO256" s="171"/>
      <c r="PGP256" s="171"/>
      <c r="PGQ256" s="171"/>
      <c r="PGR256" s="171"/>
      <c r="PGS256" s="171"/>
      <c r="PGT256" s="171"/>
      <c r="PGU256" s="171"/>
      <c r="PGV256" s="171"/>
      <c r="PGW256" s="171"/>
      <c r="PGX256" s="171"/>
      <c r="PGY256" s="171"/>
      <c r="PGZ256" s="171"/>
      <c r="PHA256" s="171"/>
      <c r="PHB256" s="171"/>
      <c r="PHC256" s="171"/>
      <c r="PHD256" s="171"/>
      <c r="PHE256" s="171"/>
      <c r="PHF256" s="171"/>
      <c r="PHG256" s="171"/>
      <c r="PHH256" s="171"/>
      <c r="PHI256" s="171"/>
      <c r="PHJ256" s="171"/>
      <c r="PHK256" s="171"/>
      <c r="PHL256" s="171"/>
      <c r="PHM256" s="171"/>
      <c r="PHN256" s="171"/>
      <c r="PHO256" s="171"/>
      <c r="PHP256" s="171"/>
      <c r="PHQ256" s="171"/>
      <c r="PHR256" s="171"/>
      <c r="PHS256" s="171"/>
      <c r="PHT256" s="171"/>
      <c r="PHU256" s="171"/>
      <c r="PHV256" s="171"/>
      <c r="PHW256" s="171"/>
      <c r="PHX256" s="171"/>
      <c r="PHY256" s="171"/>
      <c r="PHZ256" s="171"/>
      <c r="PIA256" s="171"/>
      <c r="PIB256" s="171"/>
      <c r="PIC256" s="171"/>
      <c r="PID256" s="171"/>
      <c r="PIE256" s="171"/>
      <c r="PIF256" s="171"/>
      <c r="PIG256" s="171"/>
      <c r="PIH256" s="171"/>
      <c r="PII256" s="171"/>
      <c r="PIJ256" s="171"/>
      <c r="PIK256" s="171"/>
      <c r="PIL256" s="171"/>
      <c r="PIM256" s="171"/>
      <c r="PIN256" s="171"/>
      <c r="PIO256" s="171"/>
      <c r="PIP256" s="171"/>
      <c r="PIQ256" s="171"/>
      <c r="PIR256" s="171"/>
      <c r="PIS256" s="171"/>
      <c r="PIT256" s="171"/>
      <c r="PIU256" s="171"/>
      <c r="PIV256" s="171"/>
      <c r="PIW256" s="171"/>
      <c r="PIX256" s="171"/>
      <c r="PIY256" s="171"/>
      <c r="PIZ256" s="171"/>
      <c r="PJA256" s="171"/>
      <c r="PJB256" s="171"/>
      <c r="PJC256" s="171"/>
      <c r="PJD256" s="171"/>
      <c r="PJE256" s="171"/>
      <c r="PJF256" s="171"/>
      <c r="PJG256" s="171"/>
      <c r="PJH256" s="171"/>
      <c r="PJI256" s="171"/>
      <c r="PJJ256" s="171"/>
      <c r="PJK256" s="171"/>
      <c r="PJL256" s="171"/>
      <c r="PJM256" s="171"/>
      <c r="PJN256" s="171"/>
      <c r="PJO256" s="171"/>
      <c r="PJP256" s="171"/>
      <c r="PJQ256" s="171"/>
      <c r="PJR256" s="171"/>
      <c r="PJS256" s="171"/>
      <c r="PJT256" s="171"/>
      <c r="PJU256" s="171"/>
      <c r="PJV256" s="171"/>
      <c r="PJW256" s="171"/>
      <c r="PJX256" s="171"/>
      <c r="PJY256" s="171"/>
      <c r="PJZ256" s="171"/>
      <c r="PKA256" s="171"/>
      <c r="PKB256" s="171"/>
      <c r="PKC256" s="171"/>
      <c r="PKD256" s="171"/>
      <c r="PKE256" s="171"/>
      <c r="PKF256" s="171"/>
      <c r="PKG256" s="171"/>
      <c r="PKH256" s="171"/>
      <c r="PKI256" s="171"/>
      <c r="PKJ256" s="171"/>
      <c r="PKK256" s="171"/>
      <c r="PKL256" s="171"/>
      <c r="PKM256" s="171"/>
      <c r="PKN256" s="171"/>
      <c r="PKO256" s="171"/>
      <c r="PKP256" s="171"/>
      <c r="PKQ256" s="171"/>
      <c r="PKR256" s="171"/>
      <c r="PKS256" s="171"/>
      <c r="PKT256" s="171"/>
      <c r="PKU256" s="171"/>
      <c r="PKV256" s="171"/>
      <c r="PKW256" s="171"/>
      <c r="PKX256" s="171"/>
      <c r="PKY256" s="171"/>
      <c r="PKZ256" s="171"/>
      <c r="PLA256" s="171"/>
      <c r="PLB256" s="171"/>
      <c r="PLC256" s="171"/>
      <c r="PLD256" s="171"/>
      <c r="PLE256" s="171"/>
      <c r="PLF256" s="171"/>
      <c r="PLG256" s="171"/>
      <c r="PLH256" s="171"/>
      <c r="PLI256" s="171"/>
      <c r="PLJ256" s="171"/>
      <c r="PLK256" s="171"/>
      <c r="PLL256" s="171"/>
      <c r="PLM256" s="171"/>
      <c r="PLN256" s="171"/>
      <c r="PLO256" s="171"/>
      <c r="PLP256" s="171"/>
      <c r="PLQ256" s="171"/>
      <c r="PLR256" s="171"/>
      <c r="PLS256" s="171"/>
      <c r="PLT256" s="171"/>
      <c r="PLU256" s="171"/>
      <c r="PLV256" s="171"/>
      <c r="PLW256" s="171"/>
      <c r="PLX256" s="171"/>
      <c r="PLY256" s="171"/>
      <c r="PLZ256" s="171"/>
      <c r="PMA256" s="171"/>
      <c r="PMB256" s="171"/>
      <c r="PMC256" s="171"/>
      <c r="PMD256" s="171"/>
      <c r="PME256" s="171"/>
      <c r="PMF256" s="171"/>
      <c r="PMG256" s="171"/>
      <c r="PMH256" s="171"/>
      <c r="PMI256" s="171"/>
      <c r="PMJ256" s="171"/>
      <c r="PMK256" s="171"/>
      <c r="PML256" s="171"/>
      <c r="PMM256" s="171"/>
      <c r="PMN256" s="171"/>
      <c r="PMO256" s="171"/>
      <c r="PMP256" s="171"/>
      <c r="PMQ256" s="171"/>
      <c r="PMR256" s="171"/>
      <c r="PMS256" s="171"/>
      <c r="PMT256" s="171"/>
      <c r="PMU256" s="171"/>
      <c r="PMV256" s="171"/>
      <c r="PMW256" s="171"/>
      <c r="PMX256" s="171"/>
      <c r="PMY256" s="171"/>
      <c r="PMZ256" s="171"/>
      <c r="PNA256" s="171"/>
      <c r="PNB256" s="171"/>
      <c r="PNC256" s="171"/>
      <c r="PND256" s="171"/>
      <c r="PNE256" s="171"/>
      <c r="PNF256" s="171"/>
      <c r="PNG256" s="171"/>
      <c r="PNH256" s="171"/>
      <c r="PNI256" s="171"/>
      <c r="PNJ256" s="171"/>
      <c r="PNK256" s="171"/>
      <c r="PNL256" s="171"/>
      <c r="PNM256" s="171"/>
      <c r="PNN256" s="171"/>
      <c r="PNO256" s="171"/>
      <c r="PNP256" s="171"/>
      <c r="PNQ256" s="171"/>
      <c r="PNR256" s="171"/>
      <c r="PNS256" s="171"/>
      <c r="PNT256" s="171"/>
      <c r="PNU256" s="171"/>
      <c r="PNV256" s="171"/>
      <c r="PNW256" s="171"/>
      <c r="PNX256" s="171"/>
      <c r="PNY256" s="171"/>
      <c r="PNZ256" s="171"/>
      <c r="POA256" s="171"/>
      <c r="POB256" s="171"/>
      <c r="POC256" s="171"/>
      <c r="POD256" s="171"/>
      <c r="POE256" s="171"/>
      <c r="POF256" s="171"/>
      <c r="POG256" s="171"/>
      <c r="POH256" s="171"/>
      <c r="POI256" s="171"/>
      <c r="POJ256" s="171"/>
      <c r="POK256" s="171"/>
      <c r="POL256" s="171"/>
      <c r="POM256" s="171"/>
      <c r="PON256" s="171"/>
      <c r="POO256" s="171"/>
      <c r="POP256" s="171"/>
      <c r="POQ256" s="171"/>
      <c r="POR256" s="171"/>
      <c r="POS256" s="171"/>
      <c r="POT256" s="171"/>
      <c r="POU256" s="171"/>
      <c r="POV256" s="171"/>
      <c r="POW256" s="171"/>
      <c r="POX256" s="171"/>
      <c r="POY256" s="171"/>
      <c r="POZ256" s="171"/>
      <c r="PPA256" s="171"/>
      <c r="PPB256" s="171"/>
      <c r="PPC256" s="171"/>
      <c r="PPD256" s="171"/>
      <c r="PPE256" s="171"/>
      <c r="PPF256" s="171"/>
      <c r="PPG256" s="171"/>
      <c r="PPH256" s="171"/>
      <c r="PPI256" s="171"/>
      <c r="PPJ256" s="171"/>
      <c r="PPK256" s="171"/>
      <c r="PPL256" s="171"/>
      <c r="PPM256" s="171"/>
      <c r="PPN256" s="171"/>
      <c r="PPO256" s="171"/>
      <c r="PPP256" s="171"/>
      <c r="PPQ256" s="171"/>
      <c r="PPR256" s="171"/>
      <c r="PPS256" s="171"/>
      <c r="PPT256" s="171"/>
      <c r="PPU256" s="171"/>
      <c r="PPV256" s="171"/>
      <c r="PPW256" s="171"/>
      <c r="PPX256" s="171"/>
      <c r="PPY256" s="171"/>
      <c r="PPZ256" s="171"/>
      <c r="PQA256" s="171"/>
      <c r="PQB256" s="171"/>
      <c r="PQC256" s="171"/>
      <c r="PQD256" s="171"/>
      <c r="PQE256" s="171"/>
      <c r="PQF256" s="171"/>
      <c r="PQG256" s="171"/>
      <c r="PQH256" s="171"/>
      <c r="PQI256" s="171"/>
      <c r="PQJ256" s="171"/>
      <c r="PQK256" s="171"/>
      <c r="PQL256" s="171"/>
      <c r="PQM256" s="171"/>
      <c r="PQN256" s="171"/>
      <c r="PQO256" s="171"/>
      <c r="PQP256" s="171"/>
      <c r="PQQ256" s="171"/>
      <c r="PQR256" s="171"/>
      <c r="PQS256" s="171"/>
      <c r="PQT256" s="171"/>
      <c r="PQU256" s="171"/>
      <c r="PQV256" s="171"/>
      <c r="PQW256" s="171"/>
      <c r="PQX256" s="171"/>
      <c r="PQY256" s="171"/>
      <c r="PQZ256" s="171"/>
      <c r="PRA256" s="171"/>
      <c r="PRB256" s="171"/>
      <c r="PRC256" s="171"/>
      <c r="PRD256" s="171"/>
      <c r="PRE256" s="171"/>
      <c r="PRF256" s="171"/>
      <c r="PRG256" s="171"/>
      <c r="PRH256" s="171"/>
      <c r="PRI256" s="171"/>
      <c r="PRJ256" s="171"/>
      <c r="PRK256" s="171"/>
      <c r="PRL256" s="171"/>
      <c r="PRM256" s="171"/>
      <c r="PRN256" s="171"/>
      <c r="PRO256" s="171"/>
      <c r="PRP256" s="171"/>
      <c r="PRQ256" s="171"/>
      <c r="PRR256" s="171"/>
      <c r="PRS256" s="171"/>
      <c r="PRT256" s="171"/>
      <c r="PRU256" s="171"/>
      <c r="PRV256" s="171"/>
      <c r="PRW256" s="171"/>
      <c r="PRX256" s="171"/>
      <c r="PRY256" s="171"/>
      <c r="PRZ256" s="171"/>
      <c r="PSA256" s="171"/>
      <c r="PSB256" s="171"/>
      <c r="PSC256" s="171"/>
      <c r="PSD256" s="171"/>
      <c r="PSE256" s="171"/>
      <c r="PSF256" s="171"/>
      <c r="PSG256" s="171"/>
      <c r="PSH256" s="171"/>
      <c r="PSI256" s="171"/>
      <c r="PSJ256" s="171"/>
      <c r="PSK256" s="171"/>
      <c r="PSL256" s="171"/>
      <c r="PSM256" s="171"/>
      <c r="PSN256" s="171"/>
      <c r="PSO256" s="171"/>
      <c r="PSP256" s="171"/>
      <c r="PSQ256" s="171"/>
      <c r="PSR256" s="171"/>
      <c r="PSS256" s="171"/>
      <c r="PST256" s="171"/>
      <c r="PSU256" s="171"/>
      <c r="PSV256" s="171"/>
      <c r="PSW256" s="171"/>
      <c r="PSX256" s="171"/>
      <c r="PSY256" s="171"/>
      <c r="PSZ256" s="171"/>
      <c r="PTA256" s="171"/>
      <c r="PTB256" s="171"/>
      <c r="PTC256" s="171"/>
      <c r="PTD256" s="171"/>
      <c r="PTE256" s="171"/>
      <c r="PTF256" s="171"/>
      <c r="PTG256" s="171"/>
      <c r="PTH256" s="171"/>
      <c r="PTI256" s="171"/>
      <c r="PTJ256" s="171"/>
      <c r="PTK256" s="171"/>
      <c r="PTL256" s="171"/>
      <c r="PTM256" s="171"/>
      <c r="PTN256" s="171"/>
      <c r="PTO256" s="171"/>
      <c r="PTP256" s="171"/>
      <c r="PTQ256" s="171"/>
      <c r="PTR256" s="171"/>
      <c r="PTS256" s="171"/>
      <c r="PTT256" s="171"/>
      <c r="PTU256" s="171"/>
      <c r="PTV256" s="171"/>
      <c r="PTW256" s="171"/>
      <c r="PTX256" s="171"/>
      <c r="PTY256" s="171"/>
      <c r="PTZ256" s="171"/>
      <c r="PUA256" s="171"/>
      <c r="PUB256" s="171"/>
      <c r="PUC256" s="171"/>
      <c r="PUD256" s="171"/>
      <c r="PUE256" s="171"/>
      <c r="PUF256" s="171"/>
      <c r="PUG256" s="171"/>
      <c r="PUH256" s="171"/>
      <c r="PUI256" s="171"/>
      <c r="PUJ256" s="171"/>
      <c r="PUK256" s="171"/>
      <c r="PUL256" s="171"/>
      <c r="PUM256" s="171"/>
      <c r="PUN256" s="171"/>
      <c r="PUO256" s="171"/>
      <c r="PUP256" s="171"/>
      <c r="PUQ256" s="171"/>
      <c r="PUR256" s="171"/>
      <c r="PUS256" s="171"/>
      <c r="PUT256" s="171"/>
      <c r="PUU256" s="171"/>
      <c r="PUV256" s="171"/>
      <c r="PUW256" s="171"/>
      <c r="PUX256" s="171"/>
      <c r="PUY256" s="171"/>
      <c r="PUZ256" s="171"/>
      <c r="PVA256" s="171"/>
      <c r="PVB256" s="171"/>
      <c r="PVC256" s="171"/>
      <c r="PVD256" s="171"/>
      <c r="PVE256" s="171"/>
      <c r="PVF256" s="171"/>
      <c r="PVG256" s="171"/>
      <c r="PVH256" s="171"/>
      <c r="PVI256" s="171"/>
      <c r="PVJ256" s="171"/>
      <c r="PVK256" s="171"/>
      <c r="PVL256" s="171"/>
      <c r="PVM256" s="171"/>
      <c r="PVN256" s="171"/>
      <c r="PVO256" s="171"/>
      <c r="PVP256" s="171"/>
      <c r="PVQ256" s="171"/>
      <c r="PVR256" s="171"/>
      <c r="PVS256" s="171"/>
      <c r="PVT256" s="171"/>
      <c r="PVU256" s="171"/>
      <c r="PVV256" s="171"/>
      <c r="PVW256" s="171"/>
      <c r="PVX256" s="171"/>
      <c r="PVY256" s="171"/>
      <c r="PVZ256" s="171"/>
      <c r="PWA256" s="171"/>
      <c r="PWB256" s="171"/>
      <c r="PWC256" s="171"/>
      <c r="PWD256" s="171"/>
      <c r="PWE256" s="171"/>
      <c r="PWF256" s="171"/>
      <c r="PWG256" s="171"/>
      <c r="PWH256" s="171"/>
      <c r="PWI256" s="171"/>
      <c r="PWJ256" s="171"/>
      <c r="PWK256" s="171"/>
      <c r="PWL256" s="171"/>
      <c r="PWM256" s="171"/>
      <c r="PWN256" s="171"/>
      <c r="PWO256" s="171"/>
      <c r="PWP256" s="171"/>
      <c r="PWQ256" s="171"/>
      <c r="PWR256" s="171"/>
      <c r="PWS256" s="171"/>
      <c r="PWT256" s="171"/>
      <c r="PWU256" s="171"/>
      <c r="PWV256" s="171"/>
      <c r="PWW256" s="171"/>
      <c r="PWX256" s="171"/>
      <c r="PWY256" s="171"/>
      <c r="PWZ256" s="171"/>
      <c r="PXA256" s="171"/>
      <c r="PXB256" s="171"/>
      <c r="PXC256" s="171"/>
      <c r="PXD256" s="171"/>
      <c r="PXE256" s="171"/>
      <c r="PXF256" s="171"/>
      <c r="PXG256" s="171"/>
      <c r="PXH256" s="171"/>
      <c r="PXI256" s="171"/>
      <c r="PXJ256" s="171"/>
      <c r="PXK256" s="171"/>
      <c r="PXL256" s="171"/>
      <c r="PXM256" s="171"/>
      <c r="PXN256" s="171"/>
      <c r="PXO256" s="171"/>
      <c r="PXP256" s="171"/>
      <c r="PXQ256" s="171"/>
      <c r="PXR256" s="171"/>
      <c r="PXS256" s="171"/>
      <c r="PXT256" s="171"/>
      <c r="PXU256" s="171"/>
      <c r="PXV256" s="171"/>
      <c r="PXW256" s="171"/>
      <c r="PXX256" s="171"/>
      <c r="PXY256" s="171"/>
      <c r="PXZ256" s="171"/>
      <c r="PYA256" s="171"/>
      <c r="PYB256" s="171"/>
      <c r="PYC256" s="171"/>
      <c r="PYD256" s="171"/>
      <c r="PYE256" s="171"/>
      <c r="PYF256" s="171"/>
      <c r="PYG256" s="171"/>
      <c r="PYH256" s="171"/>
      <c r="PYI256" s="171"/>
      <c r="PYJ256" s="171"/>
      <c r="PYK256" s="171"/>
      <c r="PYL256" s="171"/>
      <c r="PYM256" s="171"/>
      <c r="PYN256" s="171"/>
      <c r="PYO256" s="171"/>
      <c r="PYP256" s="171"/>
      <c r="PYQ256" s="171"/>
      <c r="PYR256" s="171"/>
      <c r="PYS256" s="171"/>
      <c r="PYT256" s="171"/>
      <c r="PYU256" s="171"/>
      <c r="PYV256" s="171"/>
      <c r="PYW256" s="171"/>
      <c r="PYX256" s="171"/>
      <c r="PYY256" s="171"/>
      <c r="PYZ256" s="171"/>
      <c r="PZA256" s="171"/>
      <c r="PZB256" s="171"/>
      <c r="PZC256" s="171"/>
      <c r="PZD256" s="171"/>
      <c r="PZE256" s="171"/>
      <c r="PZF256" s="171"/>
      <c r="PZG256" s="171"/>
      <c r="PZH256" s="171"/>
      <c r="PZI256" s="171"/>
      <c r="PZJ256" s="171"/>
      <c r="PZK256" s="171"/>
      <c r="PZL256" s="171"/>
      <c r="PZM256" s="171"/>
      <c r="PZN256" s="171"/>
      <c r="PZO256" s="171"/>
      <c r="PZP256" s="171"/>
      <c r="PZQ256" s="171"/>
      <c r="PZR256" s="171"/>
      <c r="PZS256" s="171"/>
      <c r="PZT256" s="171"/>
      <c r="PZU256" s="171"/>
      <c r="PZV256" s="171"/>
      <c r="PZW256" s="171"/>
      <c r="PZX256" s="171"/>
      <c r="PZY256" s="171"/>
      <c r="PZZ256" s="171"/>
      <c r="QAA256" s="171"/>
      <c r="QAB256" s="171"/>
      <c r="QAC256" s="171"/>
      <c r="QAD256" s="171"/>
      <c r="QAE256" s="171"/>
      <c r="QAF256" s="171"/>
      <c r="QAG256" s="171"/>
      <c r="QAH256" s="171"/>
      <c r="QAI256" s="171"/>
      <c r="QAJ256" s="171"/>
      <c r="QAK256" s="171"/>
      <c r="QAL256" s="171"/>
      <c r="QAM256" s="171"/>
      <c r="QAN256" s="171"/>
      <c r="QAO256" s="171"/>
      <c r="QAP256" s="171"/>
      <c r="QAQ256" s="171"/>
      <c r="QAR256" s="171"/>
      <c r="QAS256" s="171"/>
      <c r="QAT256" s="171"/>
      <c r="QAU256" s="171"/>
      <c r="QAV256" s="171"/>
      <c r="QAW256" s="171"/>
      <c r="QAX256" s="171"/>
      <c r="QAY256" s="171"/>
      <c r="QAZ256" s="171"/>
      <c r="QBA256" s="171"/>
      <c r="QBB256" s="171"/>
      <c r="QBC256" s="171"/>
      <c r="QBD256" s="171"/>
      <c r="QBE256" s="171"/>
      <c r="QBF256" s="171"/>
      <c r="QBG256" s="171"/>
      <c r="QBH256" s="171"/>
      <c r="QBI256" s="171"/>
      <c r="QBJ256" s="171"/>
      <c r="QBK256" s="171"/>
      <c r="QBL256" s="171"/>
      <c r="QBM256" s="171"/>
      <c r="QBN256" s="171"/>
      <c r="QBO256" s="171"/>
      <c r="QBP256" s="171"/>
      <c r="QBQ256" s="171"/>
      <c r="QBR256" s="171"/>
      <c r="QBS256" s="171"/>
      <c r="QBT256" s="171"/>
      <c r="QBU256" s="171"/>
      <c r="QBV256" s="171"/>
      <c r="QBW256" s="171"/>
      <c r="QBX256" s="171"/>
      <c r="QBY256" s="171"/>
      <c r="QBZ256" s="171"/>
      <c r="QCA256" s="171"/>
      <c r="QCB256" s="171"/>
      <c r="QCC256" s="171"/>
      <c r="QCD256" s="171"/>
      <c r="QCE256" s="171"/>
      <c r="QCF256" s="171"/>
      <c r="QCG256" s="171"/>
      <c r="QCH256" s="171"/>
      <c r="QCI256" s="171"/>
      <c r="QCJ256" s="171"/>
      <c r="QCK256" s="171"/>
      <c r="QCL256" s="171"/>
      <c r="QCM256" s="171"/>
      <c r="QCN256" s="171"/>
      <c r="QCO256" s="171"/>
      <c r="QCP256" s="171"/>
      <c r="QCQ256" s="171"/>
      <c r="QCR256" s="171"/>
      <c r="QCS256" s="171"/>
      <c r="QCT256" s="171"/>
      <c r="QCU256" s="171"/>
      <c r="QCV256" s="171"/>
      <c r="QCW256" s="171"/>
      <c r="QCX256" s="171"/>
      <c r="QCY256" s="171"/>
      <c r="QCZ256" s="171"/>
      <c r="QDA256" s="171"/>
      <c r="QDB256" s="171"/>
      <c r="QDC256" s="171"/>
      <c r="QDD256" s="171"/>
      <c r="QDE256" s="171"/>
      <c r="QDF256" s="171"/>
      <c r="QDG256" s="171"/>
      <c r="QDH256" s="171"/>
      <c r="QDI256" s="171"/>
      <c r="QDJ256" s="171"/>
      <c r="QDK256" s="171"/>
      <c r="QDL256" s="171"/>
      <c r="QDM256" s="171"/>
      <c r="QDN256" s="171"/>
      <c r="QDO256" s="171"/>
      <c r="QDP256" s="171"/>
      <c r="QDQ256" s="171"/>
      <c r="QDR256" s="171"/>
      <c r="QDS256" s="171"/>
      <c r="QDT256" s="171"/>
      <c r="QDU256" s="171"/>
      <c r="QDV256" s="171"/>
      <c r="QDW256" s="171"/>
      <c r="QDX256" s="171"/>
      <c r="QDY256" s="171"/>
      <c r="QDZ256" s="171"/>
      <c r="QEA256" s="171"/>
      <c r="QEB256" s="171"/>
      <c r="QEC256" s="171"/>
      <c r="QED256" s="171"/>
      <c r="QEE256" s="171"/>
      <c r="QEF256" s="171"/>
      <c r="QEG256" s="171"/>
      <c r="QEH256" s="171"/>
      <c r="QEI256" s="171"/>
      <c r="QEJ256" s="171"/>
      <c r="QEK256" s="171"/>
      <c r="QEL256" s="171"/>
      <c r="QEM256" s="171"/>
      <c r="QEN256" s="171"/>
      <c r="QEO256" s="171"/>
      <c r="QEP256" s="171"/>
      <c r="QEQ256" s="171"/>
      <c r="QER256" s="171"/>
      <c r="QES256" s="171"/>
      <c r="QET256" s="171"/>
      <c r="QEU256" s="171"/>
      <c r="QEV256" s="171"/>
      <c r="QEW256" s="171"/>
      <c r="QEX256" s="171"/>
      <c r="QEY256" s="171"/>
      <c r="QEZ256" s="171"/>
      <c r="QFA256" s="171"/>
      <c r="QFB256" s="171"/>
      <c r="QFC256" s="171"/>
      <c r="QFD256" s="171"/>
      <c r="QFE256" s="171"/>
      <c r="QFF256" s="171"/>
      <c r="QFG256" s="171"/>
      <c r="QFH256" s="171"/>
      <c r="QFI256" s="171"/>
      <c r="QFJ256" s="171"/>
      <c r="QFK256" s="171"/>
      <c r="QFL256" s="171"/>
      <c r="QFM256" s="171"/>
      <c r="QFN256" s="171"/>
      <c r="QFO256" s="171"/>
      <c r="QFP256" s="171"/>
      <c r="QFQ256" s="171"/>
      <c r="QFR256" s="171"/>
      <c r="QFS256" s="171"/>
      <c r="QFT256" s="171"/>
      <c r="QFU256" s="171"/>
      <c r="QFV256" s="171"/>
      <c r="QFW256" s="171"/>
      <c r="QFX256" s="171"/>
      <c r="QFY256" s="171"/>
      <c r="QFZ256" s="171"/>
      <c r="QGA256" s="171"/>
      <c r="QGB256" s="171"/>
      <c r="QGC256" s="171"/>
      <c r="QGD256" s="171"/>
      <c r="QGE256" s="171"/>
      <c r="QGF256" s="171"/>
      <c r="QGG256" s="171"/>
      <c r="QGH256" s="171"/>
      <c r="QGI256" s="171"/>
      <c r="QGJ256" s="171"/>
      <c r="QGK256" s="171"/>
      <c r="QGL256" s="171"/>
      <c r="QGM256" s="171"/>
      <c r="QGN256" s="171"/>
      <c r="QGO256" s="171"/>
      <c r="QGP256" s="171"/>
      <c r="QGQ256" s="171"/>
      <c r="QGR256" s="171"/>
      <c r="QGS256" s="171"/>
      <c r="QGT256" s="171"/>
      <c r="QGU256" s="171"/>
      <c r="QGV256" s="171"/>
      <c r="QGW256" s="171"/>
      <c r="QGX256" s="171"/>
      <c r="QGY256" s="171"/>
      <c r="QGZ256" s="171"/>
      <c r="QHA256" s="171"/>
      <c r="QHB256" s="171"/>
      <c r="QHC256" s="171"/>
      <c r="QHD256" s="171"/>
      <c r="QHE256" s="171"/>
      <c r="QHF256" s="171"/>
      <c r="QHG256" s="171"/>
      <c r="QHH256" s="171"/>
      <c r="QHI256" s="171"/>
      <c r="QHJ256" s="171"/>
      <c r="QHK256" s="171"/>
      <c r="QHL256" s="171"/>
      <c r="QHM256" s="171"/>
      <c r="QHN256" s="171"/>
      <c r="QHO256" s="171"/>
      <c r="QHP256" s="171"/>
      <c r="QHQ256" s="171"/>
      <c r="QHR256" s="171"/>
      <c r="QHS256" s="171"/>
      <c r="QHT256" s="171"/>
      <c r="QHU256" s="171"/>
      <c r="QHV256" s="171"/>
      <c r="QHW256" s="171"/>
      <c r="QHX256" s="171"/>
      <c r="QHY256" s="171"/>
      <c r="QHZ256" s="171"/>
      <c r="QIA256" s="171"/>
      <c r="QIB256" s="171"/>
      <c r="QIC256" s="171"/>
      <c r="QID256" s="171"/>
      <c r="QIE256" s="171"/>
      <c r="QIF256" s="171"/>
      <c r="QIG256" s="171"/>
      <c r="QIH256" s="171"/>
      <c r="QII256" s="171"/>
      <c r="QIJ256" s="171"/>
      <c r="QIK256" s="171"/>
      <c r="QIL256" s="171"/>
      <c r="QIM256" s="171"/>
      <c r="QIN256" s="171"/>
      <c r="QIO256" s="171"/>
      <c r="QIP256" s="171"/>
      <c r="QIQ256" s="171"/>
      <c r="QIR256" s="171"/>
      <c r="QIS256" s="171"/>
      <c r="QIT256" s="171"/>
      <c r="QIU256" s="171"/>
      <c r="QIV256" s="171"/>
      <c r="QIW256" s="171"/>
      <c r="QIX256" s="171"/>
      <c r="QIY256" s="171"/>
      <c r="QIZ256" s="171"/>
      <c r="QJA256" s="171"/>
      <c r="QJB256" s="171"/>
      <c r="QJC256" s="171"/>
      <c r="QJD256" s="171"/>
      <c r="QJE256" s="171"/>
      <c r="QJF256" s="171"/>
      <c r="QJG256" s="171"/>
      <c r="QJH256" s="171"/>
      <c r="QJI256" s="171"/>
      <c r="QJJ256" s="171"/>
      <c r="QJK256" s="171"/>
      <c r="QJL256" s="171"/>
      <c r="QJM256" s="171"/>
      <c r="QJN256" s="171"/>
      <c r="QJO256" s="171"/>
      <c r="QJP256" s="171"/>
      <c r="QJQ256" s="171"/>
      <c r="QJR256" s="171"/>
      <c r="QJS256" s="171"/>
      <c r="QJT256" s="171"/>
      <c r="QJU256" s="171"/>
      <c r="QJV256" s="171"/>
      <c r="QJW256" s="171"/>
      <c r="QJX256" s="171"/>
      <c r="QJY256" s="171"/>
      <c r="QJZ256" s="171"/>
      <c r="QKA256" s="171"/>
      <c r="QKB256" s="171"/>
      <c r="QKC256" s="171"/>
      <c r="QKD256" s="171"/>
      <c r="QKE256" s="171"/>
      <c r="QKF256" s="171"/>
      <c r="QKG256" s="171"/>
      <c r="QKH256" s="171"/>
      <c r="QKI256" s="171"/>
      <c r="QKJ256" s="171"/>
      <c r="QKK256" s="171"/>
      <c r="QKL256" s="171"/>
      <c r="QKM256" s="171"/>
      <c r="QKN256" s="171"/>
      <c r="QKO256" s="171"/>
      <c r="QKP256" s="171"/>
      <c r="QKQ256" s="171"/>
      <c r="QKR256" s="171"/>
      <c r="QKS256" s="171"/>
      <c r="QKT256" s="171"/>
      <c r="QKU256" s="171"/>
      <c r="QKV256" s="171"/>
      <c r="QKW256" s="171"/>
      <c r="QKX256" s="171"/>
      <c r="QKY256" s="171"/>
      <c r="QKZ256" s="171"/>
      <c r="QLA256" s="171"/>
      <c r="QLB256" s="171"/>
      <c r="QLC256" s="171"/>
      <c r="QLD256" s="171"/>
      <c r="QLE256" s="171"/>
      <c r="QLF256" s="171"/>
      <c r="QLG256" s="171"/>
      <c r="QLH256" s="171"/>
      <c r="QLI256" s="171"/>
      <c r="QLJ256" s="171"/>
      <c r="QLK256" s="171"/>
      <c r="QLL256" s="171"/>
      <c r="QLM256" s="171"/>
      <c r="QLN256" s="171"/>
      <c r="QLO256" s="171"/>
      <c r="QLP256" s="171"/>
      <c r="QLQ256" s="171"/>
      <c r="QLR256" s="171"/>
      <c r="QLS256" s="171"/>
      <c r="QLT256" s="171"/>
      <c r="QLU256" s="171"/>
      <c r="QLV256" s="171"/>
      <c r="QLW256" s="171"/>
      <c r="QLX256" s="171"/>
      <c r="QLY256" s="171"/>
      <c r="QLZ256" s="171"/>
      <c r="QMA256" s="171"/>
      <c r="QMB256" s="171"/>
      <c r="QMC256" s="171"/>
      <c r="QMD256" s="171"/>
      <c r="QME256" s="171"/>
      <c r="QMF256" s="171"/>
      <c r="QMG256" s="171"/>
      <c r="QMH256" s="171"/>
      <c r="QMI256" s="171"/>
      <c r="QMJ256" s="171"/>
      <c r="QMK256" s="171"/>
      <c r="QML256" s="171"/>
      <c r="QMM256" s="171"/>
      <c r="QMN256" s="171"/>
      <c r="QMO256" s="171"/>
      <c r="QMP256" s="171"/>
      <c r="QMQ256" s="171"/>
      <c r="QMR256" s="171"/>
      <c r="QMS256" s="171"/>
      <c r="QMT256" s="171"/>
      <c r="QMU256" s="171"/>
      <c r="QMV256" s="171"/>
      <c r="QMW256" s="171"/>
      <c r="QMX256" s="171"/>
      <c r="QMY256" s="171"/>
      <c r="QMZ256" s="171"/>
      <c r="QNA256" s="171"/>
      <c r="QNB256" s="171"/>
      <c r="QNC256" s="171"/>
      <c r="QND256" s="171"/>
      <c r="QNE256" s="171"/>
      <c r="QNF256" s="171"/>
      <c r="QNG256" s="171"/>
      <c r="QNH256" s="171"/>
      <c r="QNI256" s="171"/>
      <c r="QNJ256" s="171"/>
      <c r="QNK256" s="171"/>
      <c r="QNL256" s="171"/>
      <c r="QNM256" s="171"/>
      <c r="QNN256" s="171"/>
      <c r="QNO256" s="171"/>
      <c r="QNP256" s="171"/>
      <c r="QNQ256" s="171"/>
      <c r="QNR256" s="171"/>
      <c r="QNS256" s="171"/>
      <c r="QNT256" s="171"/>
      <c r="QNU256" s="171"/>
      <c r="QNV256" s="171"/>
      <c r="QNW256" s="171"/>
      <c r="QNX256" s="171"/>
      <c r="QNY256" s="171"/>
      <c r="QNZ256" s="171"/>
      <c r="QOA256" s="171"/>
      <c r="QOB256" s="171"/>
      <c r="QOC256" s="171"/>
      <c r="QOD256" s="171"/>
      <c r="QOE256" s="171"/>
      <c r="QOF256" s="171"/>
      <c r="QOG256" s="171"/>
      <c r="QOH256" s="171"/>
      <c r="QOI256" s="171"/>
      <c r="QOJ256" s="171"/>
      <c r="QOK256" s="171"/>
      <c r="QOL256" s="171"/>
      <c r="QOM256" s="171"/>
      <c r="QON256" s="171"/>
      <c r="QOO256" s="171"/>
      <c r="QOP256" s="171"/>
      <c r="QOQ256" s="171"/>
      <c r="QOR256" s="171"/>
      <c r="QOS256" s="171"/>
      <c r="QOT256" s="171"/>
      <c r="QOU256" s="171"/>
      <c r="QOV256" s="171"/>
      <c r="QOW256" s="171"/>
      <c r="QOX256" s="171"/>
      <c r="QOY256" s="171"/>
      <c r="QOZ256" s="171"/>
      <c r="QPA256" s="171"/>
      <c r="QPB256" s="171"/>
      <c r="QPC256" s="171"/>
      <c r="QPD256" s="171"/>
      <c r="QPE256" s="171"/>
      <c r="QPF256" s="171"/>
      <c r="QPG256" s="171"/>
      <c r="QPH256" s="171"/>
      <c r="QPI256" s="171"/>
      <c r="QPJ256" s="171"/>
      <c r="QPK256" s="171"/>
      <c r="QPL256" s="171"/>
      <c r="QPM256" s="171"/>
      <c r="QPN256" s="171"/>
      <c r="QPO256" s="171"/>
      <c r="QPP256" s="171"/>
      <c r="QPQ256" s="171"/>
      <c r="QPR256" s="171"/>
      <c r="QPS256" s="171"/>
      <c r="QPT256" s="171"/>
      <c r="QPU256" s="171"/>
      <c r="QPV256" s="171"/>
      <c r="QPW256" s="171"/>
      <c r="QPX256" s="171"/>
      <c r="QPY256" s="171"/>
      <c r="QPZ256" s="171"/>
      <c r="QQA256" s="171"/>
      <c r="QQB256" s="171"/>
      <c r="QQC256" s="171"/>
      <c r="QQD256" s="171"/>
      <c r="QQE256" s="171"/>
      <c r="QQF256" s="171"/>
      <c r="QQG256" s="171"/>
      <c r="QQH256" s="171"/>
      <c r="QQI256" s="171"/>
      <c r="QQJ256" s="171"/>
      <c r="QQK256" s="171"/>
      <c r="QQL256" s="171"/>
      <c r="QQM256" s="171"/>
      <c r="QQN256" s="171"/>
      <c r="QQO256" s="171"/>
      <c r="QQP256" s="171"/>
      <c r="QQQ256" s="171"/>
      <c r="QQR256" s="171"/>
      <c r="QQS256" s="171"/>
      <c r="QQT256" s="171"/>
      <c r="QQU256" s="171"/>
      <c r="QQV256" s="171"/>
      <c r="QQW256" s="171"/>
      <c r="QQX256" s="171"/>
      <c r="QQY256" s="171"/>
      <c r="QQZ256" s="171"/>
      <c r="QRA256" s="171"/>
      <c r="QRB256" s="171"/>
      <c r="QRC256" s="171"/>
      <c r="QRD256" s="171"/>
      <c r="QRE256" s="171"/>
      <c r="QRF256" s="171"/>
      <c r="QRG256" s="171"/>
      <c r="QRH256" s="171"/>
      <c r="QRI256" s="171"/>
      <c r="QRJ256" s="171"/>
      <c r="QRK256" s="171"/>
      <c r="QRL256" s="171"/>
      <c r="QRM256" s="171"/>
      <c r="QRN256" s="171"/>
      <c r="QRO256" s="171"/>
      <c r="QRP256" s="171"/>
      <c r="QRQ256" s="171"/>
      <c r="QRR256" s="171"/>
      <c r="QRS256" s="171"/>
      <c r="QRT256" s="171"/>
      <c r="QRU256" s="171"/>
      <c r="QRV256" s="171"/>
      <c r="QRW256" s="171"/>
      <c r="QRX256" s="171"/>
      <c r="QRY256" s="171"/>
      <c r="QRZ256" s="171"/>
      <c r="QSA256" s="171"/>
      <c r="QSB256" s="171"/>
      <c r="QSC256" s="171"/>
      <c r="QSD256" s="171"/>
      <c r="QSE256" s="171"/>
      <c r="QSF256" s="171"/>
      <c r="QSG256" s="171"/>
      <c r="QSH256" s="171"/>
      <c r="QSI256" s="171"/>
      <c r="QSJ256" s="171"/>
      <c r="QSK256" s="171"/>
      <c r="QSL256" s="171"/>
      <c r="QSM256" s="171"/>
      <c r="QSN256" s="171"/>
      <c r="QSO256" s="171"/>
      <c r="QSP256" s="171"/>
      <c r="QSQ256" s="171"/>
      <c r="QSR256" s="171"/>
      <c r="QSS256" s="171"/>
      <c r="QST256" s="171"/>
      <c r="QSU256" s="171"/>
      <c r="QSV256" s="171"/>
      <c r="QSW256" s="171"/>
      <c r="QSX256" s="171"/>
      <c r="QSY256" s="171"/>
      <c r="QSZ256" s="171"/>
      <c r="QTA256" s="171"/>
      <c r="QTB256" s="171"/>
      <c r="QTC256" s="171"/>
      <c r="QTD256" s="171"/>
      <c r="QTE256" s="171"/>
      <c r="QTF256" s="171"/>
      <c r="QTG256" s="171"/>
      <c r="QTH256" s="171"/>
      <c r="QTI256" s="171"/>
      <c r="QTJ256" s="171"/>
      <c r="QTK256" s="171"/>
      <c r="QTL256" s="171"/>
      <c r="QTM256" s="171"/>
      <c r="QTN256" s="171"/>
      <c r="QTO256" s="171"/>
      <c r="QTP256" s="171"/>
      <c r="QTQ256" s="171"/>
      <c r="QTR256" s="171"/>
      <c r="QTS256" s="171"/>
      <c r="QTT256" s="171"/>
      <c r="QTU256" s="171"/>
      <c r="QTV256" s="171"/>
      <c r="QTW256" s="171"/>
      <c r="QTX256" s="171"/>
      <c r="QTY256" s="171"/>
      <c r="QTZ256" s="171"/>
      <c r="QUA256" s="171"/>
      <c r="QUB256" s="171"/>
      <c r="QUC256" s="171"/>
      <c r="QUD256" s="171"/>
      <c r="QUE256" s="171"/>
      <c r="QUF256" s="171"/>
      <c r="QUG256" s="171"/>
      <c r="QUH256" s="171"/>
      <c r="QUI256" s="171"/>
      <c r="QUJ256" s="171"/>
      <c r="QUK256" s="171"/>
      <c r="QUL256" s="171"/>
      <c r="QUM256" s="171"/>
      <c r="QUN256" s="171"/>
      <c r="QUO256" s="171"/>
      <c r="QUP256" s="171"/>
      <c r="QUQ256" s="171"/>
      <c r="QUR256" s="171"/>
      <c r="QUS256" s="171"/>
      <c r="QUT256" s="171"/>
      <c r="QUU256" s="171"/>
      <c r="QUV256" s="171"/>
      <c r="QUW256" s="171"/>
      <c r="QUX256" s="171"/>
      <c r="QUY256" s="171"/>
      <c r="QUZ256" s="171"/>
      <c r="QVA256" s="171"/>
      <c r="QVB256" s="171"/>
      <c r="QVC256" s="171"/>
      <c r="QVD256" s="171"/>
      <c r="QVE256" s="171"/>
      <c r="QVF256" s="171"/>
      <c r="QVG256" s="171"/>
      <c r="QVH256" s="171"/>
      <c r="QVI256" s="171"/>
      <c r="QVJ256" s="171"/>
      <c r="QVK256" s="171"/>
      <c r="QVL256" s="171"/>
      <c r="QVM256" s="171"/>
      <c r="QVN256" s="171"/>
      <c r="QVO256" s="171"/>
      <c r="QVP256" s="171"/>
      <c r="QVQ256" s="171"/>
      <c r="QVR256" s="171"/>
      <c r="QVS256" s="171"/>
      <c r="QVT256" s="171"/>
      <c r="QVU256" s="171"/>
      <c r="QVV256" s="171"/>
      <c r="QVW256" s="171"/>
      <c r="QVX256" s="171"/>
      <c r="QVY256" s="171"/>
      <c r="QVZ256" s="171"/>
      <c r="QWA256" s="171"/>
      <c r="QWB256" s="171"/>
      <c r="QWC256" s="171"/>
      <c r="QWD256" s="171"/>
      <c r="QWE256" s="171"/>
      <c r="QWF256" s="171"/>
      <c r="QWG256" s="171"/>
      <c r="QWH256" s="171"/>
      <c r="QWI256" s="171"/>
      <c r="QWJ256" s="171"/>
      <c r="QWK256" s="171"/>
      <c r="QWL256" s="171"/>
      <c r="QWM256" s="171"/>
      <c r="QWN256" s="171"/>
      <c r="QWO256" s="171"/>
      <c r="QWP256" s="171"/>
      <c r="QWQ256" s="171"/>
      <c r="QWR256" s="171"/>
      <c r="QWS256" s="171"/>
      <c r="QWT256" s="171"/>
      <c r="QWU256" s="171"/>
      <c r="QWV256" s="171"/>
      <c r="QWW256" s="171"/>
      <c r="QWX256" s="171"/>
      <c r="QWY256" s="171"/>
      <c r="QWZ256" s="171"/>
      <c r="QXA256" s="171"/>
      <c r="QXB256" s="171"/>
      <c r="QXC256" s="171"/>
      <c r="QXD256" s="171"/>
      <c r="QXE256" s="171"/>
      <c r="QXF256" s="171"/>
      <c r="QXG256" s="171"/>
      <c r="QXH256" s="171"/>
      <c r="QXI256" s="171"/>
      <c r="QXJ256" s="171"/>
      <c r="QXK256" s="171"/>
      <c r="QXL256" s="171"/>
      <c r="QXM256" s="171"/>
      <c r="QXN256" s="171"/>
      <c r="QXO256" s="171"/>
      <c r="QXP256" s="171"/>
      <c r="QXQ256" s="171"/>
      <c r="QXR256" s="171"/>
      <c r="QXS256" s="171"/>
      <c r="QXT256" s="171"/>
      <c r="QXU256" s="171"/>
      <c r="QXV256" s="171"/>
      <c r="QXW256" s="171"/>
      <c r="QXX256" s="171"/>
      <c r="QXY256" s="171"/>
      <c r="QXZ256" s="171"/>
      <c r="QYA256" s="171"/>
      <c r="QYB256" s="171"/>
      <c r="QYC256" s="171"/>
      <c r="QYD256" s="171"/>
      <c r="QYE256" s="171"/>
      <c r="QYF256" s="171"/>
      <c r="QYG256" s="171"/>
      <c r="QYH256" s="171"/>
      <c r="QYI256" s="171"/>
      <c r="QYJ256" s="171"/>
      <c r="QYK256" s="171"/>
      <c r="QYL256" s="171"/>
      <c r="QYM256" s="171"/>
      <c r="QYN256" s="171"/>
      <c r="QYO256" s="171"/>
      <c r="QYP256" s="171"/>
      <c r="QYQ256" s="171"/>
      <c r="QYR256" s="171"/>
      <c r="QYS256" s="171"/>
      <c r="QYT256" s="171"/>
      <c r="QYU256" s="171"/>
      <c r="QYV256" s="171"/>
      <c r="QYW256" s="171"/>
      <c r="QYX256" s="171"/>
      <c r="QYY256" s="171"/>
      <c r="QYZ256" s="171"/>
      <c r="QZA256" s="171"/>
      <c r="QZB256" s="171"/>
      <c r="QZC256" s="171"/>
      <c r="QZD256" s="171"/>
      <c r="QZE256" s="171"/>
      <c r="QZF256" s="171"/>
      <c r="QZG256" s="171"/>
      <c r="QZH256" s="171"/>
      <c r="QZI256" s="171"/>
      <c r="QZJ256" s="171"/>
      <c r="QZK256" s="171"/>
      <c r="QZL256" s="171"/>
      <c r="QZM256" s="171"/>
      <c r="QZN256" s="171"/>
      <c r="QZO256" s="171"/>
      <c r="QZP256" s="171"/>
      <c r="QZQ256" s="171"/>
      <c r="QZR256" s="171"/>
      <c r="QZS256" s="171"/>
      <c r="QZT256" s="171"/>
      <c r="QZU256" s="171"/>
      <c r="QZV256" s="171"/>
      <c r="QZW256" s="171"/>
      <c r="QZX256" s="171"/>
      <c r="QZY256" s="171"/>
      <c r="QZZ256" s="171"/>
      <c r="RAA256" s="171"/>
      <c r="RAB256" s="171"/>
      <c r="RAC256" s="171"/>
      <c r="RAD256" s="171"/>
      <c r="RAE256" s="171"/>
      <c r="RAF256" s="171"/>
      <c r="RAG256" s="171"/>
      <c r="RAH256" s="171"/>
      <c r="RAI256" s="171"/>
      <c r="RAJ256" s="171"/>
      <c r="RAK256" s="171"/>
      <c r="RAL256" s="171"/>
      <c r="RAM256" s="171"/>
      <c r="RAN256" s="171"/>
      <c r="RAO256" s="171"/>
      <c r="RAP256" s="171"/>
      <c r="RAQ256" s="171"/>
      <c r="RAR256" s="171"/>
      <c r="RAS256" s="171"/>
      <c r="RAT256" s="171"/>
      <c r="RAU256" s="171"/>
      <c r="RAV256" s="171"/>
      <c r="RAW256" s="171"/>
      <c r="RAX256" s="171"/>
      <c r="RAY256" s="171"/>
      <c r="RAZ256" s="171"/>
      <c r="RBA256" s="171"/>
      <c r="RBB256" s="171"/>
      <c r="RBC256" s="171"/>
      <c r="RBD256" s="171"/>
      <c r="RBE256" s="171"/>
      <c r="RBF256" s="171"/>
      <c r="RBG256" s="171"/>
      <c r="RBH256" s="171"/>
      <c r="RBI256" s="171"/>
      <c r="RBJ256" s="171"/>
      <c r="RBK256" s="171"/>
      <c r="RBL256" s="171"/>
      <c r="RBM256" s="171"/>
      <c r="RBN256" s="171"/>
      <c r="RBO256" s="171"/>
      <c r="RBP256" s="171"/>
      <c r="RBQ256" s="171"/>
      <c r="RBR256" s="171"/>
      <c r="RBS256" s="171"/>
      <c r="RBT256" s="171"/>
      <c r="RBU256" s="171"/>
      <c r="RBV256" s="171"/>
      <c r="RBW256" s="171"/>
      <c r="RBX256" s="171"/>
      <c r="RBY256" s="171"/>
      <c r="RBZ256" s="171"/>
      <c r="RCA256" s="171"/>
      <c r="RCB256" s="171"/>
      <c r="RCC256" s="171"/>
      <c r="RCD256" s="171"/>
      <c r="RCE256" s="171"/>
      <c r="RCF256" s="171"/>
      <c r="RCG256" s="171"/>
      <c r="RCH256" s="171"/>
      <c r="RCI256" s="171"/>
      <c r="RCJ256" s="171"/>
      <c r="RCK256" s="171"/>
      <c r="RCL256" s="171"/>
      <c r="RCM256" s="171"/>
      <c r="RCN256" s="171"/>
      <c r="RCO256" s="171"/>
      <c r="RCP256" s="171"/>
      <c r="RCQ256" s="171"/>
      <c r="RCR256" s="171"/>
      <c r="RCS256" s="171"/>
      <c r="RCT256" s="171"/>
      <c r="RCU256" s="171"/>
      <c r="RCV256" s="171"/>
      <c r="RCW256" s="171"/>
      <c r="RCX256" s="171"/>
      <c r="RCY256" s="171"/>
      <c r="RCZ256" s="171"/>
      <c r="RDA256" s="171"/>
      <c r="RDB256" s="171"/>
      <c r="RDC256" s="171"/>
      <c r="RDD256" s="171"/>
      <c r="RDE256" s="171"/>
      <c r="RDF256" s="171"/>
      <c r="RDG256" s="171"/>
      <c r="RDH256" s="171"/>
      <c r="RDI256" s="171"/>
      <c r="RDJ256" s="171"/>
      <c r="RDK256" s="171"/>
      <c r="RDL256" s="171"/>
      <c r="RDM256" s="171"/>
      <c r="RDN256" s="171"/>
      <c r="RDO256" s="171"/>
      <c r="RDP256" s="171"/>
      <c r="RDQ256" s="171"/>
      <c r="RDR256" s="171"/>
      <c r="RDS256" s="171"/>
      <c r="RDT256" s="171"/>
      <c r="RDU256" s="171"/>
      <c r="RDV256" s="171"/>
      <c r="RDW256" s="171"/>
      <c r="RDX256" s="171"/>
      <c r="RDY256" s="171"/>
      <c r="RDZ256" s="171"/>
      <c r="REA256" s="171"/>
      <c r="REB256" s="171"/>
      <c r="REC256" s="171"/>
      <c r="RED256" s="171"/>
      <c r="REE256" s="171"/>
      <c r="REF256" s="171"/>
      <c r="REG256" s="171"/>
      <c r="REH256" s="171"/>
      <c r="REI256" s="171"/>
      <c r="REJ256" s="171"/>
      <c r="REK256" s="171"/>
      <c r="REL256" s="171"/>
      <c r="REM256" s="171"/>
      <c r="REN256" s="171"/>
      <c r="REO256" s="171"/>
      <c r="REP256" s="171"/>
      <c r="REQ256" s="171"/>
      <c r="RER256" s="171"/>
      <c r="RES256" s="171"/>
      <c r="RET256" s="171"/>
      <c r="REU256" s="171"/>
      <c r="REV256" s="171"/>
      <c r="REW256" s="171"/>
      <c r="REX256" s="171"/>
      <c r="REY256" s="171"/>
      <c r="REZ256" s="171"/>
      <c r="RFA256" s="171"/>
      <c r="RFB256" s="171"/>
      <c r="RFC256" s="171"/>
      <c r="RFD256" s="171"/>
      <c r="RFE256" s="171"/>
      <c r="RFF256" s="171"/>
      <c r="RFG256" s="171"/>
      <c r="RFH256" s="171"/>
      <c r="RFI256" s="171"/>
      <c r="RFJ256" s="171"/>
      <c r="RFK256" s="171"/>
      <c r="RFL256" s="171"/>
      <c r="RFM256" s="171"/>
      <c r="RFN256" s="171"/>
      <c r="RFO256" s="171"/>
      <c r="RFP256" s="171"/>
      <c r="RFQ256" s="171"/>
      <c r="RFR256" s="171"/>
      <c r="RFS256" s="171"/>
      <c r="RFT256" s="171"/>
      <c r="RFU256" s="171"/>
      <c r="RFV256" s="171"/>
      <c r="RFW256" s="171"/>
      <c r="RFX256" s="171"/>
      <c r="RFY256" s="171"/>
      <c r="RFZ256" s="171"/>
      <c r="RGA256" s="171"/>
      <c r="RGB256" s="171"/>
      <c r="RGC256" s="171"/>
      <c r="RGD256" s="171"/>
      <c r="RGE256" s="171"/>
      <c r="RGF256" s="171"/>
      <c r="RGG256" s="171"/>
      <c r="RGH256" s="171"/>
      <c r="RGI256" s="171"/>
      <c r="RGJ256" s="171"/>
      <c r="RGK256" s="171"/>
      <c r="RGL256" s="171"/>
      <c r="RGM256" s="171"/>
      <c r="RGN256" s="171"/>
      <c r="RGO256" s="171"/>
      <c r="RGP256" s="171"/>
      <c r="RGQ256" s="171"/>
      <c r="RGR256" s="171"/>
      <c r="RGS256" s="171"/>
      <c r="RGT256" s="171"/>
      <c r="RGU256" s="171"/>
      <c r="RGV256" s="171"/>
      <c r="RGW256" s="171"/>
      <c r="RGX256" s="171"/>
      <c r="RGY256" s="171"/>
      <c r="RGZ256" s="171"/>
      <c r="RHA256" s="171"/>
      <c r="RHB256" s="171"/>
      <c r="RHC256" s="171"/>
      <c r="RHD256" s="171"/>
      <c r="RHE256" s="171"/>
      <c r="RHF256" s="171"/>
      <c r="RHG256" s="171"/>
      <c r="RHH256" s="171"/>
      <c r="RHI256" s="171"/>
      <c r="RHJ256" s="171"/>
      <c r="RHK256" s="171"/>
      <c r="RHL256" s="171"/>
      <c r="RHM256" s="171"/>
      <c r="RHN256" s="171"/>
      <c r="RHO256" s="171"/>
      <c r="RHP256" s="171"/>
      <c r="RHQ256" s="171"/>
      <c r="RHR256" s="171"/>
      <c r="RHS256" s="171"/>
      <c r="RHT256" s="171"/>
      <c r="RHU256" s="171"/>
      <c r="RHV256" s="171"/>
      <c r="RHW256" s="171"/>
      <c r="RHX256" s="171"/>
      <c r="RHY256" s="171"/>
      <c r="RHZ256" s="171"/>
      <c r="RIA256" s="171"/>
      <c r="RIB256" s="171"/>
      <c r="RIC256" s="171"/>
      <c r="RID256" s="171"/>
      <c r="RIE256" s="171"/>
      <c r="RIF256" s="171"/>
      <c r="RIG256" s="171"/>
      <c r="RIH256" s="171"/>
      <c r="RII256" s="171"/>
      <c r="RIJ256" s="171"/>
      <c r="RIK256" s="171"/>
      <c r="RIL256" s="171"/>
      <c r="RIM256" s="171"/>
      <c r="RIN256" s="171"/>
      <c r="RIO256" s="171"/>
      <c r="RIP256" s="171"/>
      <c r="RIQ256" s="171"/>
      <c r="RIR256" s="171"/>
      <c r="RIS256" s="171"/>
      <c r="RIT256" s="171"/>
      <c r="RIU256" s="171"/>
      <c r="RIV256" s="171"/>
      <c r="RIW256" s="171"/>
      <c r="RIX256" s="171"/>
      <c r="RIY256" s="171"/>
      <c r="RIZ256" s="171"/>
      <c r="RJA256" s="171"/>
      <c r="RJB256" s="171"/>
      <c r="RJC256" s="171"/>
      <c r="RJD256" s="171"/>
      <c r="RJE256" s="171"/>
      <c r="RJF256" s="171"/>
      <c r="RJG256" s="171"/>
      <c r="RJH256" s="171"/>
      <c r="RJI256" s="171"/>
      <c r="RJJ256" s="171"/>
      <c r="RJK256" s="171"/>
      <c r="RJL256" s="171"/>
      <c r="RJM256" s="171"/>
      <c r="RJN256" s="171"/>
      <c r="RJO256" s="171"/>
      <c r="RJP256" s="171"/>
      <c r="RJQ256" s="171"/>
      <c r="RJR256" s="171"/>
      <c r="RJS256" s="171"/>
      <c r="RJT256" s="171"/>
      <c r="RJU256" s="171"/>
      <c r="RJV256" s="171"/>
      <c r="RJW256" s="171"/>
      <c r="RJX256" s="171"/>
      <c r="RJY256" s="171"/>
      <c r="RJZ256" s="171"/>
      <c r="RKA256" s="171"/>
      <c r="RKB256" s="171"/>
      <c r="RKC256" s="171"/>
      <c r="RKD256" s="171"/>
      <c r="RKE256" s="171"/>
      <c r="RKF256" s="171"/>
      <c r="RKG256" s="171"/>
      <c r="RKH256" s="171"/>
      <c r="RKI256" s="171"/>
      <c r="RKJ256" s="171"/>
      <c r="RKK256" s="171"/>
      <c r="RKL256" s="171"/>
      <c r="RKM256" s="171"/>
      <c r="RKN256" s="171"/>
      <c r="RKO256" s="171"/>
      <c r="RKP256" s="171"/>
      <c r="RKQ256" s="171"/>
      <c r="RKR256" s="171"/>
      <c r="RKS256" s="171"/>
      <c r="RKT256" s="171"/>
      <c r="RKU256" s="171"/>
      <c r="RKV256" s="171"/>
      <c r="RKW256" s="171"/>
      <c r="RKX256" s="171"/>
      <c r="RKY256" s="171"/>
      <c r="RKZ256" s="171"/>
      <c r="RLA256" s="171"/>
      <c r="RLB256" s="171"/>
      <c r="RLC256" s="171"/>
      <c r="RLD256" s="171"/>
      <c r="RLE256" s="171"/>
      <c r="RLF256" s="171"/>
      <c r="RLG256" s="171"/>
      <c r="RLH256" s="171"/>
      <c r="RLI256" s="171"/>
      <c r="RLJ256" s="171"/>
      <c r="RLK256" s="171"/>
      <c r="RLL256" s="171"/>
      <c r="RLM256" s="171"/>
      <c r="RLN256" s="171"/>
      <c r="RLO256" s="171"/>
      <c r="RLP256" s="171"/>
      <c r="RLQ256" s="171"/>
      <c r="RLR256" s="171"/>
      <c r="RLS256" s="171"/>
      <c r="RLT256" s="171"/>
      <c r="RLU256" s="171"/>
      <c r="RLV256" s="171"/>
      <c r="RLW256" s="171"/>
      <c r="RLX256" s="171"/>
      <c r="RLY256" s="171"/>
      <c r="RLZ256" s="171"/>
      <c r="RMA256" s="171"/>
      <c r="RMB256" s="171"/>
      <c r="RMC256" s="171"/>
      <c r="RMD256" s="171"/>
      <c r="RME256" s="171"/>
      <c r="RMF256" s="171"/>
      <c r="RMG256" s="171"/>
      <c r="RMH256" s="171"/>
      <c r="RMI256" s="171"/>
      <c r="RMJ256" s="171"/>
      <c r="RMK256" s="171"/>
      <c r="RML256" s="171"/>
      <c r="RMM256" s="171"/>
      <c r="RMN256" s="171"/>
      <c r="RMO256" s="171"/>
      <c r="RMP256" s="171"/>
      <c r="RMQ256" s="171"/>
      <c r="RMR256" s="171"/>
      <c r="RMS256" s="171"/>
      <c r="RMT256" s="171"/>
      <c r="RMU256" s="171"/>
      <c r="RMV256" s="171"/>
      <c r="RMW256" s="171"/>
      <c r="RMX256" s="171"/>
      <c r="RMY256" s="171"/>
      <c r="RMZ256" s="171"/>
      <c r="RNA256" s="171"/>
      <c r="RNB256" s="171"/>
      <c r="RNC256" s="171"/>
      <c r="RND256" s="171"/>
      <c r="RNE256" s="171"/>
      <c r="RNF256" s="171"/>
      <c r="RNG256" s="171"/>
      <c r="RNH256" s="171"/>
      <c r="RNI256" s="171"/>
      <c r="RNJ256" s="171"/>
      <c r="RNK256" s="171"/>
      <c r="RNL256" s="171"/>
      <c r="RNM256" s="171"/>
      <c r="RNN256" s="171"/>
      <c r="RNO256" s="171"/>
      <c r="RNP256" s="171"/>
      <c r="RNQ256" s="171"/>
      <c r="RNR256" s="171"/>
      <c r="RNS256" s="171"/>
      <c r="RNT256" s="171"/>
      <c r="RNU256" s="171"/>
      <c r="RNV256" s="171"/>
      <c r="RNW256" s="171"/>
      <c r="RNX256" s="171"/>
      <c r="RNY256" s="171"/>
      <c r="RNZ256" s="171"/>
      <c r="ROA256" s="171"/>
      <c r="ROB256" s="171"/>
      <c r="ROC256" s="171"/>
      <c r="ROD256" s="171"/>
      <c r="ROE256" s="171"/>
      <c r="ROF256" s="171"/>
      <c r="ROG256" s="171"/>
      <c r="ROH256" s="171"/>
      <c r="ROI256" s="171"/>
      <c r="ROJ256" s="171"/>
      <c r="ROK256" s="171"/>
      <c r="ROL256" s="171"/>
      <c r="ROM256" s="171"/>
      <c r="RON256" s="171"/>
      <c r="ROO256" s="171"/>
      <c r="ROP256" s="171"/>
      <c r="ROQ256" s="171"/>
      <c r="ROR256" s="171"/>
      <c r="ROS256" s="171"/>
      <c r="ROT256" s="171"/>
      <c r="ROU256" s="171"/>
      <c r="ROV256" s="171"/>
      <c r="ROW256" s="171"/>
      <c r="ROX256" s="171"/>
      <c r="ROY256" s="171"/>
      <c r="ROZ256" s="171"/>
      <c r="RPA256" s="171"/>
      <c r="RPB256" s="171"/>
      <c r="RPC256" s="171"/>
      <c r="RPD256" s="171"/>
      <c r="RPE256" s="171"/>
      <c r="RPF256" s="171"/>
      <c r="RPG256" s="171"/>
      <c r="RPH256" s="171"/>
      <c r="RPI256" s="171"/>
      <c r="RPJ256" s="171"/>
      <c r="RPK256" s="171"/>
      <c r="RPL256" s="171"/>
      <c r="RPM256" s="171"/>
      <c r="RPN256" s="171"/>
      <c r="RPO256" s="171"/>
      <c r="RPP256" s="171"/>
      <c r="RPQ256" s="171"/>
      <c r="RPR256" s="171"/>
      <c r="RPS256" s="171"/>
      <c r="RPT256" s="171"/>
      <c r="RPU256" s="171"/>
      <c r="RPV256" s="171"/>
      <c r="RPW256" s="171"/>
      <c r="RPX256" s="171"/>
      <c r="RPY256" s="171"/>
      <c r="RPZ256" s="171"/>
      <c r="RQA256" s="171"/>
      <c r="RQB256" s="171"/>
      <c r="RQC256" s="171"/>
      <c r="RQD256" s="171"/>
      <c r="RQE256" s="171"/>
      <c r="RQF256" s="171"/>
      <c r="RQG256" s="171"/>
      <c r="RQH256" s="171"/>
      <c r="RQI256" s="171"/>
      <c r="RQJ256" s="171"/>
      <c r="RQK256" s="171"/>
      <c r="RQL256" s="171"/>
      <c r="RQM256" s="171"/>
      <c r="RQN256" s="171"/>
      <c r="RQO256" s="171"/>
      <c r="RQP256" s="171"/>
      <c r="RQQ256" s="171"/>
      <c r="RQR256" s="171"/>
      <c r="RQS256" s="171"/>
      <c r="RQT256" s="171"/>
      <c r="RQU256" s="171"/>
      <c r="RQV256" s="171"/>
      <c r="RQW256" s="171"/>
      <c r="RQX256" s="171"/>
      <c r="RQY256" s="171"/>
      <c r="RQZ256" s="171"/>
      <c r="RRA256" s="171"/>
      <c r="RRB256" s="171"/>
      <c r="RRC256" s="171"/>
      <c r="RRD256" s="171"/>
      <c r="RRE256" s="171"/>
      <c r="RRF256" s="171"/>
      <c r="RRG256" s="171"/>
      <c r="RRH256" s="171"/>
      <c r="RRI256" s="171"/>
      <c r="RRJ256" s="171"/>
      <c r="RRK256" s="171"/>
      <c r="RRL256" s="171"/>
      <c r="RRM256" s="171"/>
      <c r="RRN256" s="171"/>
      <c r="RRO256" s="171"/>
      <c r="RRP256" s="171"/>
      <c r="RRQ256" s="171"/>
      <c r="RRR256" s="171"/>
      <c r="RRS256" s="171"/>
      <c r="RRT256" s="171"/>
      <c r="RRU256" s="171"/>
      <c r="RRV256" s="171"/>
      <c r="RRW256" s="171"/>
      <c r="RRX256" s="171"/>
      <c r="RRY256" s="171"/>
      <c r="RRZ256" s="171"/>
      <c r="RSA256" s="171"/>
      <c r="RSB256" s="171"/>
      <c r="RSC256" s="171"/>
      <c r="RSD256" s="171"/>
      <c r="RSE256" s="171"/>
      <c r="RSF256" s="171"/>
      <c r="RSG256" s="171"/>
      <c r="RSH256" s="171"/>
      <c r="RSI256" s="171"/>
      <c r="RSJ256" s="171"/>
      <c r="RSK256" s="171"/>
      <c r="RSL256" s="171"/>
      <c r="RSM256" s="171"/>
      <c r="RSN256" s="171"/>
      <c r="RSO256" s="171"/>
      <c r="RSP256" s="171"/>
      <c r="RSQ256" s="171"/>
      <c r="RSR256" s="171"/>
      <c r="RSS256" s="171"/>
      <c r="RST256" s="171"/>
      <c r="RSU256" s="171"/>
      <c r="RSV256" s="171"/>
      <c r="RSW256" s="171"/>
      <c r="RSX256" s="171"/>
      <c r="RSY256" s="171"/>
      <c r="RSZ256" s="171"/>
      <c r="RTA256" s="171"/>
      <c r="RTB256" s="171"/>
      <c r="RTC256" s="171"/>
      <c r="RTD256" s="171"/>
      <c r="RTE256" s="171"/>
      <c r="RTF256" s="171"/>
      <c r="RTG256" s="171"/>
      <c r="RTH256" s="171"/>
      <c r="RTI256" s="171"/>
      <c r="RTJ256" s="171"/>
      <c r="RTK256" s="171"/>
      <c r="RTL256" s="171"/>
      <c r="RTM256" s="171"/>
      <c r="RTN256" s="171"/>
      <c r="RTO256" s="171"/>
      <c r="RTP256" s="171"/>
      <c r="RTQ256" s="171"/>
      <c r="RTR256" s="171"/>
      <c r="RTS256" s="171"/>
      <c r="RTT256" s="171"/>
      <c r="RTU256" s="171"/>
      <c r="RTV256" s="171"/>
      <c r="RTW256" s="171"/>
      <c r="RTX256" s="171"/>
      <c r="RTY256" s="171"/>
      <c r="RTZ256" s="171"/>
      <c r="RUA256" s="171"/>
      <c r="RUB256" s="171"/>
      <c r="RUC256" s="171"/>
      <c r="RUD256" s="171"/>
      <c r="RUE256" s="171"/>
      <c r="RUF256" s="171"/>
      <c r="RUG256" s="171"/>
      <c r="RUH256" s="171"/>
      <c r="RUI256" s="171"/>
      <c r="RUJ256" s="171"/>
      <c r="RUK256" s="171"/>
      <c r="RUL256" s="171"/>
      <c r="RUM256" s="171"/>
      <c r="RUN256" s="171"/>
      <c r="RUO256" s="171"/>
      <c r="RUP256" s="171"/>
      <c r="RUQ256" s="171"/>
      <c r="RUR256" s="171"/>
      <c r="RUS256" s="171"/>
      <c r="RUT256" s="171"/>
      <c r="RUU256" s="171"/>
      <c r="RUV256" s="171"/>
      <c r="RUW256" s="171"/>
      <c r="RUX256" s="171"/>
      <c r="RUY256" s="171"/>
      <c r="RUZ256" s="171"/>
      <c r="RVA256" s="171"/>
      <c r="RVB256" s="171"/>
      <c r="RVC256" s="171"/>
      <c r="RVD256" s="171"/>
      <c r="RVE256" s="171"/>
      <c r="RVF256" s="171"/>
      <c r="RVG256" s="171"/>
      <c r="RVH256" s="171"/>
      <c r="RVI256" s="171"/>
      <c r="RVJ256" s="171"/>
      <c r="RVK256" s="171"/>
      <c r="RVL256" s="171"/>
      <c r="RVM256" s="171"/>
      <c r="RVN256" s="171"/>
      <c r="RVO256" s="171"/>
      <c r="RVP256" s="171"/>
      <c r="RVQ256" s="171"/>
      <c r="RVR256" s="171"/>
      <c r="RVS256" s="171"/>
      <c r="RVT256" s="171"/>
      <c r="RVU256" s="171"/>
      <c r="RVV256" s="171"/>
      <c r="RVW256" s="171"/>
      <c r="RVX256" s="171"/>
      <c r="RVY256" s="171"/>
      <c r="RVZ256" s="171"/>
      <c r="RWA256" s="171"/>
      <c r="RWB256" s="171"/>
      <c r="RWC256" s="171"/>
      <c r="RWD256" s="171"/>
      <c r="RWE256" s="171"/>
      <c r="RWF256" s="171"/>
      <c r="RWG256" s="171"/>
      <c r="RWH256" s="171"/>
      <c r="RWI256" s="171"/>
      <c r="RWJ256" s="171"/>
      <c r="RWK256" s="171"/>
      <c r="RWL256" s="171"/>
      <c r="RWM256" s="171"/>
      <c r="RWN256" s="171"/>
      <c r="RWO256" s="171"/>
      <c r="RWP256" s="171"/>
      <c r="RWQ256" s="171"/>
      <c r="RWR256" s="171"/>
      <c r="RWS256" s="171"/>
      <c r="RWT256" s="171"/>
      <c r="RWU256" s="171"/>
      <c r="RWV256" s="171"/>
      <c r="RWW256" s="171"/>
      <c r="RWX256" s="171"/>
      <c r="RWY256" s="171"/>
      <c r="RWZ256" s="171"/>
      <c r="RXA256" s="171"/>
      <c r="RXB256" s="171"/>
      <c r="RXC256" s="171"/>
      <c r="RXD256" s="171"/>
      <c r="RXE256" s="171"/>
      <c r="RXF256" s="171"/>
      <c r="RXG256" s="171"/>
      <c r="RXH256" s="171"/>
      <c r="RXI256" s="171"/>
      <c r="RXJ256" s="171"/>
      <c r="RXK256" s="171"/>
      <c r="RXL256" s="171"/>
      <c r="RXM256" s="171"/>
      <c r="RXN256" s="171"/>
      <c r="RXO256" s="171"/>
      <c r="RXP256" s="171"/>
      <c r="RXQ256" s="171"/>
      <c r="RXR256" s="171"/>
      <c r="RXS256" s="171"/>
      <c r="RXT256" s="171"/>
      <c r="RXU256" s="171"/>
      <c r="RXV256" s="171"/>
      <c r="RXW256" s="171"/>
      <c r="RXX256" s="171"/>
      <c r="RXY256" s="171"/>
      <c r="RXZ256" s="171"/>
      <c r="RYA256" s="171"/>
      <c r="RYB256" s="171"/>
      <c r="RYC256" s="171"/>
      <c r="RYD256" s="171"/>
      <c r="RYE256" s="171"/>
      <c r="RYF256" s="171"/>
      <c r="RYG256" s="171"/>
      <c r="RYH256" s="171"/>
      <c r="RYI256" s="171"/>
      <c r="RYJ256" s="171"/>
      <c r="RYK256" s="171"/>
      <c r="RYL256" s="171"/>
      <c r="RYM256" s="171"/>
      <c r="RYN256" s="171"/>
      <c r="RYO256" s="171"/>
      <c r="RYP256" s="171"/>
      <c r="RYQ256" s="171"/>
      <c r="RYR256" s="171"/>
      <c r="RYS256" s="171"/>
      <c r="RYT256" s="171"/>
      <c r="RYU256" s="171"/>
      <c r="RYV256" s="171"/>
      <c r="RYW256" s="171"/>
      <c r="RYX256" s="171"/>
      <c r="RYY256" s="171"/>
      <c r="RYZ256" s="171"/>
      <c r="RZA256" s="171"/>
      <c r="RZB256" s="171"/>
      <c r="RZC256" s="171"/>
      <c r="RZD256" s="171"/>
      <c r="RZE256" s="171"/>
      <c r="RZF256" s="171"/>
      <c r="RZG256" s="171"/>
      <c r="RZH256" s="171"/>
      <c r="RZI256" s="171"/>
      <c r="RZJ256" s="171"/>
      <c r="RZK256" s="171"/>
      <c r="RZL256" s="171"/>
      <c r="RZM256" s="171"/>
      <c r="RZN256" s="171"/>
      <c r="RZO256" s="171"/>
      <c r="RZP256" s="171"/>
      <c r="RZQ256" s="171"/>
      <c r="RZR256" s="171"/>
      <c r="RZS256" s="171"/>
      <c r="RZT256" s="171"/>
      <c r="RZU256" s="171"/>
      <c r="RZV256" s="171"/>
      <c r="RZW256" s="171"/>
      <c r="RZX256" s="171"/>
      <c r="RZY256" s="171"/>
      <c r="RZZ256" s="171"/>
      <c r="SAA256" s="171"/>
      <c r="SAB256" s="171"/>
      <c r="SAC256" s="171"/>
      <c r="SAD256" s="171"/>
      <c r="SAE256" s="171"/>
      <c r="SAF256" s="171"/>
      <c r="SAG256" s="171"/>
      <c r="SAH256" s="171"/>
      <c r="SAI256" s="171"/>
      <c r="SAJ256" s="171"/>
      <c r="SAK256" s="171"/>
      <c r="SAL256" s="171"/>
      <c r="SAM256" s="171"/>
      <c r="SAN256" s="171"/>
      <c r="SAO256" s="171"/>
      <c r="SAP256" s="171"/>
      <c r="SAQ256" s="171"/>
      <c r="SAR256" s="171"/>
      <c r="SAS256" s="171"/>
      <c r="SAT256" s="171"/>
      <c r="SAU256" s="171"/>
      <c r="SAV256" s="171"/>
      <c r="SAW256" s="171"/>
      <c r="SAX256" s="171"/>
      <c r="SAY256" s="171"/>
      <c r="SAZ256" s="171"/>
      <c r="SBA256" s="171"/>
      <c r="SBB256" s="171"/>
      <c r="SBC256" s="171"/>
      <c r="SBD256" s="171"/>
      <c r="SBE256" s="171"/>
      <c r="SBF256" s="171"/>
      <c r="SBG256" s="171"/>
      <c r="SBH256" s="171"/>
      <c r="SBI256" s="171"/>
      <c r="SBJ256" s="171"/>
      <c r="SBK256" s="171"/>
      <c r="SBL256" s="171"/>
      <c r="SBM256" s="171"/>
      <c r="SBN256" s="171"/>
      <c r="SBO256" s="171"/>
      <c r="SBP256" s="171"/>
      <c r="SBQ256" s="171"/>
      <c r="SBR256" s="171"/>
      <c r="SBS256" s="171"/>
      <c r="SBT256" s="171"/>
      <c r="SBU256" s="171"/>
      <c r="SBV256" s="171"/>
      <c r="SBW256" s="171"/>
      <c r="SBX256" s="171"/>
      <c r="SBY256" s="171"/>
      <c r="SBZ256" s="171"/>
      <c r="SCA256" s="171"/>
      <c r="SCB256" s="171"/>
      <c r="SCC256" s="171"/>
      <c r="SCD256" s="171"/>
      <c r="SCE256" s="171"/>
      <c r="SCF256" s="171"/>
      <c r="SCG256" s="171"/>
      <c r="SCH256" s="171"/>
      <c r="SCI256" s="171"/>
      <c r="SCJ256" s="171"/>
      <c r="SCK256" s="171"/>
      <c r="SCL256" s="171"/>
      <c r="SCM256" s="171"/>
      <c r="SCN256" s="171"/>
      <c r="SCO256" s="171"/>
      <c r="SCP256" s="171"/>
      <c r="SCQ256" s="171"/>
      <c r="SCR256" s="171"/>
      <c r="SCS256" s="171"/>
      <c r="SCT256" s="171"/>
      <c r="SCU256" s="171"/>
      <c r="SCV256" s="171"/>
      <c r="SCW256" s="171"/>
      <c r="SCX256" s="171"/>
      <c r="SCY256" s="171"/>
      <c r="SCZ256" s="171"/>
      <c r="SDA256" s="171"/>
      <c r="SDB256" s="171"/>
      <c r="SDC256" s="171"/>
      <c r="SDD256" s="171"/>
      <c r="SDE256" s="171"/>
      <c r="SDF256" s="171"/>
      <c r="SDG256" s="171"/>
      <c r="SDH256" s="171"/>
      <c r="SDI256" s="171"/>
      <c r="SDJ256" s="171"/>
      <c r="SDK256" s="171"/>
      <c r="SDL256" s="171"/>
      <c r="SDM256" s="171"/>
      <c r="SDN256" s="171"/>
      <c r="SDO256" s="171"/>
      <c r="SDP256" s="171"/>
      <c r="SDQ256" s="171"/>
      <c r="SDR256" s="171"/>
      <c r="SDS256" s="171"/>
      <c r="SDT256" s="171"/>
      <c r="SDU256" s="171"/>
      <c r="SDV256" s="171"/>
      <c r="SDW256" s="171"/>
      <c r="SDX256" s="171"/>
      <c r="SDY256" s="171"/>
      <c r="SDZ256" s="171"/>
      <c r="SEA256" s="171"/>
      <c r="SEB256" s="171"/>
      <c r="SEC256" s="171"/>
      <c r="SED256" s="171"/>
      <c r="SEE256" s="171"/>
      <c r="SEF256" s="171"/>
      <c r="SEG256" s="171"/>
      <c r="SEH256" s="171"/>
      <c r="SEI256" s="171"/>
      <c r="SEJ256" s="171"/>
      <c r="SEK256" s="171"/>
      <c r="SEL256" s="171"/>
      <c r="SEM256" s="171"/>
      <c r="SEN256" s="171"/>
      <c r="SEO256" s="171"/>
      <c r="SEP256" s="171"/>
      <c r="SEQ256" s="171"/>
      <c r="SER256" s="171"/>
      <c r="SES256" s="171"/>
      <c r="SET256" s="171"/>
      <c r="SEU256" s="171"/>
      <c r="SEV256" s="171"/>
      <c r="SEW256" s="171"/>
      <c r="SEX256" s="171"/>
      <c r="SEY256" s="171"/>
      <c r="SEZ256" s="171"/>
      <c r="SFA256" s="171"/>
      <c r="SFB256" s="171"/>
      <c r="SFC256" s="171"/>
      <c r="SFD256" s="171"/>
      <c r="SFE256" s="171"/>
      <c r="SFF256" s="171"/>
      <c r="SFG256" s="171"/>
      <c r="SFH256" s="171"/>
      <c r="SFI256" s="171"/>
      <c r="SFJ256" s="171"/>
      <c r="SFK256" s="171"/>
      <c r="SFL256" s="171"/>
      <c r="SFM256" s="171"/>
      <c r="SFN256" s="171"/>
      <c r="SFO256" s="171"/>
      <c r="SFP256" s="171"/>
      <c r="SFQ256" s="171"/>
      <c r="SFR256" s="171"/>
      <c r="SFS256" s="171"/>
      <c r="SFT256" s="171"/>
      <c r="SFU256" s="171"/>
      <c r="SFV256" s="171"/>
      <c r="SFW256" s="171"/>
      <c r="SFX256" s="171"/>
      <c r="SFY256" s="171"/>
      <c r="SFZ256" s="171"/>
      <c r="SGA256" s="171"/>
      <c r="SGB256" s="171"/>
      <c r="SGC256" s="171"/>
      <c r="SGD256" s="171"/>
      <c r="SGE256" s="171"/>
      <c r="SGF256" s="171"/>
      <c r="SGG256" s="171"/>
      <c r="SGH256" s="171"/>
      <c r="SGI256" s="171"/>
      <c r="SGJ256" s="171"/>
      <c r="SGK256" s="171"/>
      <c r="SGL256" s="171"/>
      <c r="SGM256" s="171"/>
      <c r="SGN256" s="171"/>
      <c r="SGO256" s="171"/>
      <c r="SGP256" s="171"/>
      <c r="SGQ256" s="171"/>
      <c r="SGR256" s="171"/>
      <c r="SGS256" s="171"/>
      <c r="SGT256" s="171"/>
      <c r="SGU256" s="171"/>
      <c r="SGV256" s="171"/>
      <c r="SGW256" s="171"/>
      <c r="SGX256" s="171"/>
      <c r="SGY256" s="171"/>
      <c r="SGZ256" s="171"/>
      <c r="SHA256" s="171"/>
      <c r="SHB256" s="171"/>
      <c r="SHC256" s="171"/>
      <c r="SHD256" s="171"/>
      <c r="SHE256" s="171"/>
      <c r="SHF256" s="171"/>
      <c r="SHG256" s="171"/>
      <c r="SHH256" s="171"/>
      <c r="SHI256" s="171"/>
      <c r="SHJ256" s="171"/>
      <c r="SHK256" s="171"/>
      <c r="SHL256" s="171"/>
      <c r="SHM256" s="171"/>
      <c r="SHN256" s="171"/>
      <c r="SHO256" s="171"/>
      <c r="SHP256" s="171"/>
      <c r="SHQ256" s="171"/>
      <c r="SHR256" s="171"/>
      <c r="SHS256" s="171"/>
      <c r="SHT256" s="171"/>
      <c r="SHU256" s="171"/>
      <c r="SHV256" s="171"/>
      <c r="SHW256" s="171"/>
      <c r="SHX256" s="171"/>
      <c r="SHY256" s="171"/>
      <c r="SHZ256" s="171"/>
      <c r="SIA256" s="171"/>
      <c r="SIB256" s="171"/>
      <c r="SIC256" s="171"/>
      <c r="SID256" s="171"/>
      <c r="SIE256" s="171"/>
      <c r="SIF256" s="171"/>
      <c r="SIG256" s="171"/>
      <c r="SIH256" s="171"/>
      <c r="SII256" s="171"/>
      <c r="SIJ256" s="171"/>
      <c r="SIK256" s="171"/>
      <c r="SIL256" s="171"/>
      <c r="SIM256" s="171"/>
      <c r="SIN256" s="171"/>
      <c r="SIO256" s="171"/>
      <c r="SIP256" s="171"/>
      <c r="SIQ256" s="171"/>
      <c r="SIR256" s="171"/>
      <c r="SIS256" s="171"/>
      <c r="SIT256" s="171"/>
      <c r="SIU256" s="171"/>
      <c r="SIV256" s="171"/>
      <c r="SIW256" s="171"/>
      <c r="SIX256" s="171"/>
      <c r="SIY256" s="171"/>
      <c r="SIZ256" s="171"/>
      <c r="SJA256" s="171"/>
      <c r="SJB256" s="171"/>
      <c r="SJC256" s="171"/>
      <c r="SJD256" s="171"/>
      <c r="SJE256" s="171"/>
      <c r="SJF256" s="171"/>
      <c r="SJG256" s="171"/>
      <c r="SJH256" s="171"/>
      <c r="SJI256" s="171"/>
      <c r="SJJ256" s="171"/>
      <c r="SJK256" s="171"/>
      <c r="SJL256" s="171"/>
      <c r="SJM256" s="171"/>
      <c r="SJN256" s="171"/>
      <c r="SJO256" s="171"/>
      <c r="SJP256" s="171"/>
      <c r="SJQ256" s="171"/>
      <c r="SJR256" s="171"/>
      <c r="SJS256" s="171"/>
      <c r="SJT256" s="171"/>
      <c r="SJU256" s="171"/>
      <c r="SJV256" s="171"/>
      <c r="SJW256" s="171"/>
      <c r="SJX256" s="171"/>
      <c r="SJY256" s="171"/>
      <c r="SJZ256" s="171"/>
      <c r="SKA256" s="171"/>
      <c r="SKB256" s="171"/>
      <c r="SKC256" s="171"/>
      <c r="SKD256" s="171"/>
      <c r="SKE256" s="171"/>
      <c r="SKF256" s="171"/>
      <c r="SKG256" s="171"/>
      <c r="SKH256" s="171"/>
      <c r="SKI256" s="171"/>
      <c r="SKJ256" s="171"/>
      <c r="SKK256" s="171"/>
      <c r="SKL256" s="171"/>
      <c r="SKM256" s="171"/>
      <c r="SKN256" s="171"/>
      <c r="SKO256" s="171"/>
      <c r="SKP256" s="171"/>
      <c r="SKQ256" s="171"/>
      <c r="SKR256" s="171"/>
      <c r="SKS256" s="171"/>
      <c r="SKT256" s="171"/>
      <c r="SKU256" s="171"/>
      <c r="SKV256" s="171"/>
      <c r="SKW256" s="171"/>
      <c r="SKX256" s="171"/>
      <c r="SKY256" s="171"/>
      <c r="SKZ256" s="171"/>
      <c r="SLA256" s="171"/>
      <c r="SLB256" s="171"/>
      <c r="SLC256" s="171"/>
      <c r="SLD256" s="171"/>
      <c r="SLE256" s="171"/>
      <c r="SLF256" s="171"/>
      <c r="SLG256" s="171"/>
      <c r="SLH256" s="171"/>
      <c r="SLI256" s="171"/>
      <c r="SLJ256" s="171"/>
      <c r="SLK256" s="171"/>
      <c r="SLL256" s="171"/>
      <c r="SLM256" s="171"/>
      <c r="SLN256" s="171"/>
      <c r="SLO256" s="171"/>
      <c r="SLP256" s="171"/>
      <c r="SLQ256" s="171"/>
      <c r="SLR256" s="171"/>
      <c r="SLS256" s="171"/>
      <c r="SLT256" s="171"/>
      <c r="SLU256" s="171"/>
      <c r="SLV256" s="171"/>
      <c r="SLW256" s="171"/>
      <c r="SLX256" s="171"/>
      <c r="SLY256" s="171"/>
      <c r="SLZ256" s="171"/>
      <c r="SMA256" s="171"/>
      <c r="SMB256" s="171"/>
      <c r="SMC256" s="171"/>
      <c r="SMD256" s="171"/>
      <c r="SME256" s="171"/>
      <c r="SMF256" s="171"/>
      <c r="SMG256" s="171"/>
      <c r="SMH256" s="171"/>
      <c r="SMI256" s="171"/>
      <c r="SMJ256" s="171"/>
      <c r="SMK256" s="171"/>
      <c r="SML256" s="171"/>
      <c r="SMM256" s="171"/>
      <c r="SMN256" s="171"/>
      <c r="SMO256" s="171"/>
      <c r="SMP256" s="171"/>
      <c r="SMQ256" s="171"/>
      <c r="SMR256" s="171"/>
      <c r="SMS256" s="171"/>
      <c r="SMT256" s="171"/>
      <c r="SMU256" s="171"/>
      <c r="SMV256" s="171"/>
      <c r="SMW256" s="171"/>
      <c r="SMX256" s="171"/>
      <c r="SMY256" s="171"/>
      <c r="SMZ256" s="171"/>
      <c r="SNA256" s="171"/>
      <c r="SNB256" s="171"/>
      <c r="SNC256" s="171"/>
      <c r="SND256" s="171"/>
      <c r="SNE256" s="171"/>
      <c r="SNF256" s="171"/>
      <c r="SNG256" s="171"/>
      <c r="SNH256" s="171"/>
      <c r="SNI256" s="171"/>
      <c r="SNJ256" s="171"/>
      <c r="SNK256" s="171"/>
      <c r="SNL256" s="171"/>
      <c r="SNM256" s="171"/>
      <c r="SNN256" s="171"/>
      <c r="SNO256" s="171"/>
      <c r="SNP256" s="171"/>
      <c r="SNQ256" s="171"/>
      <c r="SNR256" s="171"/>
      <c r="SNS256" s="171"/>
      <c r="SNT256" s="171"/>
      <c r="SNU256" s="171"/>
      <c r="SNV256" s="171"/>
      <c r="SNW256" s="171"/>
      <c r="SNX256" s="171"/>
      <c r="SNY256" s="171"/>
      <c r="SNZ256" s="171"/>
      <c r="SOA256" s="171"/>
      <c r="SOB256" s="171"/>
      <c r="SOC256" s="171"/>
      <c r="SOD256" s="171"/>
      <c r="SOE256" s="171"/>
      <c r="SOF256" s="171"/>
      <c r="SOG256" s="171"/>
      <c r="SOH256" s="171"/>
      <c r="SOI256" s="171"/>
      <c r="SOJ256" s="171"/>
      <c r="SOK256" s="171"/>
      <c r="SOL256" s="171"/>
      <c r="SOM256" s="171"/>
      <c r="SON256" s="171"/>
      <c r="SOO256" s="171"/>
      <c r="SOP256" s="171"/>
      <c r="SOQ256" s="171"/>
      <c r="SOR256" s="171"/>
      <c r="SOS256" s="171"/>
      <c r="SOT256" s="171"/>
      <c r="SOU256" s="171"/>
      <c r="SOV256" s="171"/>
      <c r="SOW256" s="171"/>
      <c r="SOX256" s="171"/>
      <c r="SOY256" s="171"/>
      <c r="SOZ256" s="171"/>
      <c r="SPA256" s="171"/>
      <c r="SPB256" s="171"/>
      <c r="SPC256" s="171"/>
      <c r="SPD256" s="171"/>
      <c r="SPE256" s="171"/>
      <c r="SPF256" s="171"/>
      <c r="SPG256" s="171"/>
      <c r="SPH256" s="171"/>
      <c r="SPI256" s="171"/>
      <c r="SPJ256" s="171"/>
      <c r="SPK256" s="171"/>
      <c r="SPL256" s="171"/>
      <c r="SPM256" s="171"/>
      <c r="SPN256" s="171"/>
      <c r="SPO256" s="171"/>
      <c r="SPP256" s="171"/>
      <c r="SPQ256" s="171"/>
      <c r="SPR256" s="171"/>
      <c r="SPS256" s="171"/>
      <c r="SPT256" s="171"/>
      <c r="SPU256" s="171"/>
      <c r="SPV256" s="171"/>
      <c r="SPW256" s="171"/>
      <c r="SPX256" s="171"/>
      <c r="SPY256" s="171"/>
      <c r="SPZ256" s="171"/>
      <c r="SQA256" s="171"/>
      <c r="SQB256" s="171"/>
      <c r="SQC256" s="171"/>
      <c r="SQD256" s="171"/>
      <c r="SQE256" s="171"/>
      <c r="SQF256" s="171"/>
      <c r="SQG256" s="171"/>
      <c r="SQH256" s="171"/>
      <c r="SQI256" s="171"/>
      <c r="SQJ256" s="171"/>
      <c r="SQK256" s="171"/>
      <c r="SQL256" s="171"/>
      <c r="SQM256" s="171"/>
      <c r="SQN256" s="171"/>
      <c r="SQO256" s="171"/>
      <c r="SQP256" s="171"/>
      <c r="SQQ256" s="171"/>
      <c r="SQR256" s="171"/>
      <c r="SQS256" s="171"/>
      <c r="SQT256" s="171"/>
      <c r="SQU256" s="171"/>
      <c r="SQV256" s="171"/>
      <c r="SQW256" s="171"/>
      <c r="SQX256" s="171"/>
      <c r="SQY256" s="171"/>
      <c r="SQZ256" s="171"/>
      <c r="SRA256" s="171"/>
      <c r="SRB256" s="171"/>
      <c r="SRC256" s="171"/>
      <c r="SRD256" s="171"/>
      <c r="SRE256" s="171"/>
      <c r="SRF256" s="171"/>
      <c r="SRG256" s="171"/>
      <c r="SRH256" s="171"/>
      <c r="SRI256" s="171"/>
      <c r="SRJ256" s="171"/>
      <c r="SRK256" s="171"/>
      <c r="SRL256" s="171"/>
      <c r="SRM256" s="171"/>
      <c r="SRN256" s="171"/>
      <c r="SRO256" s="171"/>
      <c r="SRP256" s="171"/>
      <c r="SRQ256" s="171"/>
      <c r="SRR256" s="171"/>
      <c r="SRS256" s="171"/>
      <c r="SRT256" s="171"/>
      <c r="SRU256" s="171"/>
      <c r="SRV256" s="171"/>
      <c r="SRW256" s="171"/>
      <c r="SRX256" s="171"/>
      <c r="SRY256" s="171"/>
      <c r="SRZ256" s="171"/>
      <c r="SSA256" s="171"/>
      <c r="SSB256" s="171"/>
      <c r="SSC256" s="171"/>
      <c r="SSD256" s="171"/>
      <c r="SSE256" s="171"/>
      <c r="SSF256" s="171"/>
      <c r="SSG256" s="171"/>
      <c r="SSH256" s="171"/>
      <c r="SSI256" s="171"/>
      <c r="SSJ256" s="171"/>
      <c r="SSK256" s="171"/>
      <c r="SSL256" s="171"/>
      <c r="SSM256" s="171"/>
      <c r="SSN256" s="171"/>
      <c r="SSO256" s="171"/>
      <c r="SSP256" s="171"/>
      <c r="SSQ256" s="171"/>
      <c r="SSR256" s="171"/>
      <c r="SSS256" s="171"/>
      <c r="SST256" s="171"/>
      <c r="SSU256" s="171"/>
      <c r="SSV256" s="171"/>
      <c r="SSW256" s="171"/>
      <c r="SSX256" s="171"/>
      <c r="SSY256" s="171"/>
      <c r="SSZ256" s="171"/>
      <c r="STA256" s="171"/>
      <c r="STB256" s="171"/>
      <c r="STC256" s="171"/>
      <c r="STD256" s="171"/>
      <c r="STE256" s="171"/>
      <c r="STF256" s="171"/>
      <c r="STG256" s="171"/>
      <c r="STH256" s="171"/>
      <c r="STI256" s="171"/>
      <c r="STJ256" s="171"/>
      <c r="STK256" s="171"/>
      <c r="STL256" s="171"/>
      <c r="STM256" s="171"/>
      <c r="STN256" s="171"/>
      <c r="STO256" s="171"/>
      <c r="STP256" s="171"/>
      <c r="STQ256" s="171"/>
      <c r="STR256" s="171"/>
      <c r="STS256" s="171"/>
      <c r="STT256" s="171"/>
      <c r="STU256" s="171"/>
      <c r="STV256" s="171"/>
      <c r="STW256" s="171"/>
      <c r="STX256" s="171"/>
      <c r="STY256" s="171"/>
      <c r="STZ256" s="171"/>
      <c r="SUA256" s="171"/>
      <c r="SUB256" s="171"/>
      <c r="SUC256" s="171"/>
      <c r="SUD256" s="171"/>
      <c r="SUE256" s="171"/>
      <c r="SUF256" s="171"/>
      <c r="SUG256" s="171"/>
      <c r="SUH256" s="171"/>
      <c r="SUI256" s="171"/>
      <c r="SUJ256" s="171"/>
      <c r="SUK256" s="171"/>
      <c r="SUL256" s="171"/>
      <c r="SUM256" s="171"/>
      <c r="SUN256" s="171"/>
      <c r="SUO256" s="171"/>
      <c r="SUP256" s="171"/>
      <c r="SUQ256" s="171"/>
      <c r="SUR256" s="171"/>
      <c r="SUS256" s="171"/>
      <c r="SUT256" s="171"/>
      <c r="SUU256" s="171"/>
      <c r="SUV256" s="171"/>
      <c r="SUW256" s="171"/>
      <c r="SUX256" s="171"/>
      <c r="SUY256" s="171"/>
      <c r="SUZ256" s="171"/>
      <c r="SVA256" s="171"/>
      <c r="SVB256" s="171"/>
      <c r="SVC256" s="171"/>
      <c r="SVD256" s="171"/>
      <c r="SVE256" s="171"/>
      <c r="SVF256" s="171"/>
      <c r="SVG256" s="171"/>
      <c r="SVH256" s="171"/>
      <c r="SVI256" s="171"/>
      <c r="SVJ256" s="171"/>
      <c r="SVK256" s="171"/>
      <c r="SVL256" s="171"/>
      <c r="SVM256" s="171"/>
      <c r="SVN256" s="171"/>
      <c r="SVO256" s="171"/>
      <c r="SVP256" s="171"/>
      <c r="SVQ256" s="171"/>
      <c r="SVR256" s="171"/>
      <c r="SVS256" s="171"/>
      <c r="SVT256" s="171"/>
      <c r="SVU256" s="171"/>
      <c r="SVV256" s="171"/>
      <c r="SVW256" s="171"/>
      <c r="SVX256" s="171"/>
      <c r="SVY256" s="171"/>
      <c r="SVZ256" s="171"/>
      <c r="SWA256" s="171"/>
      <c r="SWB256" s="171"/>
      <c r="SWC256" s="171"/>
      <c r="SWD256" s="171"/>
      <c r="SWE256" s="171"/>
      <c r="SWF256" s="171"/>
      <c r="SWG256" s="171"/>
      <c r="SWH256" s="171"/>
      <c r="SWI256" s="171"/>
      <c r="SWJ256" s="171"/>
      <c r="SWK256" s="171"/>
      <c r="SWL256" s="171"/>
      <c r="SWM256" s="171"/>
      <c r="SWN256" s="171"/>
      <c r="SWO256" s="171"/>
      <c r="SWP256" s="171"/>
      <c r="SWQ256" s="171"/>
      <c r="SWR256" s="171"/>
      <c r="SWS256" s="171"/>
      <c r="SWT256" s="171"/>
      <c r="SWU256" s="171"/>
      <c r="SWV256" s="171"/>
      <c r="SWW256" s="171"/>
      <c r="SWX256" s="171"/>
      <c r="SWY256" s="171"/>
      <c r="SWZ256" s="171"/>
      <c r="SXA256" s="171"/>
      <c r="SXB256" s="171"/>
      <c r="SXC256" s="171"/>
      <c r="SXD256" s="171"/>
      <c r="SXE256" s="171"/>
      <c r="SXF256" s="171"/>
      <c r="SXG256" s="171"/>
      <c r="SXH256" s="171"/>
      <c r="SXI256" s="171"/>
      <c r="SXJ256" s="171"/>
      <c r="SXK256" s="171"/>
      <c r="SXL256" s="171"/>
      <c r="SXM256" s="171"/>
      <c r="SXN256" s="171"/>
      <c r="SXO256" s="171"/>
      <c r="SXP256" s="171"/>
      <c r="SXQ256" s="171"/>
      <c r="SXR256" s="171"/>
      <c r="SXS256" s="171"/>
      <c r="SXT256" s="171"/>
      <c r="SXU256" s="171"/>
      <c r="SXV256" s="171"/>
      <c r="SXW256" s="171"/>
      <c r="SXX256" s="171"/>
      <c r="SXY256" s="171"/>
      <c r="SXZ256" s="171"/>
      <c r="SYA256" s="171"/>
      <c r="SYB256" s="171"/>
      <c r="SYC256" s="171"/>
      <c r="SYD256" s="171"/>
      <c r="SYE256" s="171"/>
      <c r="SYF256" s="171"/>
      <c r="SYG256" s="171"/>
      <c r="SYH256" s="171"/>
      <c r="SYI256" s="171"/>
      <c r="SYJ256" s="171"/>
      <c r="SYK256" s="171"/>
      <c r="SYL256" s="171"/>
      <c r="SYM256" s="171"/>
      <c r="SYN256" s="171"/>
      <c r="SYO256" s="171"/>
      <c r="SYP256" s="171"/>
      <c r="SYQ256" s="171"/>
      <c r="SYR256" s="171"/>
      <c r="SYS256" s="171"/>
      <c r="SYT256" s="171"/>
      <c r="SYU256" s="171"/>
      <c r="SYV256" s="171"/>
      <c r="SYW256" s="171"/>
      <c r="SYX256" s="171"/>
      <c r="SYY256" s="171"/>
      <c r="SYZ256" s="171"/>
      <c r="SZA256" s="171"/>
      <c r="SZB256" s="171"/>
      <c r="SZC256" s="171"/>
      <c r="SZD256" s="171"/>
      <c r="SZE256" s="171"/>
      <c r="SZF256" s="171"/>
      <c r="SZG256" s="171"/>
      <c r="SZH256" s="171"/>
      <c r="SZI256" s="171"/>
      <c r="SZJ256" s="171"/>
      <c r="SZK256" s="171"/>
      <c r="SZL256" s="171"/>
      <c r="SZM256" s="171"/>
      <c r="SZN256" s="171"/>
      <c r="SZO256" s="171"/>
      <c r="SZP256" s="171"/>
      <c r="SZQ256" s="171"/>
      <c r="SZR256" s="171"/>
      <c r="SZS256" s="171"/>
      <c r="SZT256" s="171"/>
      <c r="SZU256" s="171"/>
      <c r="SZV256" s="171"/>
      <c r="SZW256" s="171"/>
      <c r="SZX256" s="171"/>
      <c r="SZY256" s="171"/>
      <c r="SZZ256" s="171"/>
      <c r="TAA256" s="171"/>
      <c r="TAB256" s="171"/>
      <c r="TAC256" s="171"/>
      <c r="TAD256" s="171"/>
      <c r="TAE256" s="171"/>
      <c r="TAF256" s="171"/>
      <c r="TAG256" s="171"/>
      <c r="TAH256" s="171"/>
      <c r="TAI256" s="171"/>
      <c r="TAJ256" s="171"/>
      <c r="TAK256" s="171"/>
      <c r="TAL256" s="171"/>
      <c r="TAM256" s="171"/>
      <c r="TAN256" s="171"/>
      <c r="TAO256" s="171"/>
      <c r="TAP256" s="171"/>
      <c r="TAQ256" s="171"/>
      <c r="TAR256" s="171"/>
      <c r="TAS256" s="171"/>
      <c r="TAT256" s="171"/>
      <c r="TAU256" s="171"/>
      <c r="TAV256" s="171"/>
      <c r="TAW256" s="171"/>
      <c r="TAX256" s="171"/>
      <c r="TAY256" s="171"/>
      <c r="TAZ256" s="171"/>
      <c r="TBA256" s="171"/>
      <c r="TBB256" s="171"/>
      <c r="TBC256" s="171"/>
      <c r="TBD256" s="171"/>
      <c r="TBE256" s="171"/>
      <c r="TBF256" s="171"/>
      <c r="TBG256" s="171"/>
      <c r="TBH256" s="171"/>
      <c r="TBI256" s="171"/>
      <c r="TBJ256" s="171"/>
      <c r="TBK256" s="171"/>
      <c r="TBL256" s="171"/>
      <c r="TBM256" s="171"/>
      <c r="TBN256" s="171"/>
      <c r="TBO256" s="171"/>
      <c r="TBP256" s="171"/>
      <c r="TBQ256" s="171"/>
      <c r="TBR256" s="171"/>
      <c r="TBS256" s="171"/>
      <c r="TBT256" s="171"/>
      <c r="TBU256" s="171"/>
      <c r="TBV256" s="171"/>
      <c r="TBW256" s="171"/>
      <c r="TBX256" s="171"/>
      <c r="TBY256" s="171"/>
      <c r="TBZ256" s="171"/>
      <c r="TCA256" s="171"/>
      <c r="TCB256" s="171"/>
      <c r="TCC256" s="171"/>
      <c r="TCD256" s="171"/>
      <c r="TCE256" s="171"/>
      <c r="TCF256" s="171"/>
      <c r="TCG256" s="171"/>
      <c r="TCH256" s="171"/>
      <c r="TCI256" s="171"/>
      <c r="TCJ256" s="171"/>
      <c r="TCK256" s="171"/>
      <c r="TCL256" s="171"/>
      <c r="TCM256" s="171"/>
      <c r="TCN256" s="171"/>
      <c r="TCO256" s="171"/>
      <c r="TCP256" s="171"/>
      <c r="TCQ256" s="171"/>
      <c r="TCR256" s="171"/>
      <c r="TCS256" s="171"/>
      <c r="TCT256" s="171"/>
      <c r="TCU256" s="171"/>
      <c r="TCV256" s="171"/>
      <c r="TCW256" s="171"/>
      <c r="TCX256" s="171"/>
      <c r="TCY256" s="171"/>
      <c r="TCZ256" s="171"/>
      <c r="TDA256" s="171"/>
      <c r="TDB256" s="171"/>
      <c r="TDC256" s="171"/>
      <c r="TDD256" s="171"/>
      <c r="TDE256" s="171"/>
      <c r="TDF256" s="171"/>
      <c r="TDG256" s="171"/>
      <c r="TDH256" s="171"/>
      <c r="TDI256" s="171"/>
      <c r="TDJ256" s="171"/>
      <c r="TDK256" s="171"/>
      <c r="TDL256" s="171"/>
      <c r="TDM256" s="171"/>
      <c r="TDN256" s="171"/>
      <c r="TDO256" s="171"/>
      <c r="TDP256" s="171"/>
      <c r="TDQ256" s="171"/>
      <c r="TDR256" s="171"/>
      <c r="TDS256" s="171"/>
      <c r="TDT256" s="171"/>
      <c r="TDU256" s="171"/>
      <c r="TDV256" s="171"/>
      <c r="TDW256" s="171"/>
      <c r="TDX256" s="171"/>
      <c r="TDY256" s="171"/>
      <c r="TDZ256" s="171"/>
      <c r="TEA256" s="171"/>
      <c r="TEB256" s="171"/>
      <c r="TEC256" s="171"/>
      <c r="TED256" s="171"/>
      <c r="TEE256" s="171"/>
      <c r="TEF256" s="171"/>
      <c r="TEG256" s="171"/>
      <c r="TEH256" s="171"/>
      <c r="TEI256" s="171"/>
      <c r="TEJ256" s="171"/>
      <c r="TEK256" s="171"/>
      <c r="TEL256" s="171"/>
      <c r="TEM256" s="171"/>
      <c r="TEN256" s="171"/>
      <c r="TEO256" s="171"/>
      <c r="TEP256" s="171"/>
      <c r="TEQ256" s="171"/>
      <c r="TER256" s="171"/>
      <c r="TES256" s="171"/>
      <c r="TET256" s="171"/>
      <c r="TEU256" s="171"/>
      <c r="TEV256" s="171"/>
      <c r="TEW256" s="171"/>
      <c r="TEX256" s="171"/>
      <c r="TEY256" s="171"/>
      <c r="TEZ256" s="171"/>
      <c r="TFA256" s="171"/>
      <c r="TFB256" s="171"/>
      <c r="TFC256" s="171"/>
      <c r="TFD256" s="171"/>
      <c r="TFE256" s="171"/>
      <c r="TFF256" s="171"/>
      <c r="TFG256" s="171"/>
      <c r="TFH256" s="171"/>
      <c r="TFI256" s="171"/>
      <c r="TFJ256" s="171"/>
      <c r="TFK256" s="171"/>
      <c r="TFL256" s="171"/>
      <c r="TFM256" s="171"/>
      <c r="TFN256" s="171"/>
      <c r="TFO256" s="171"/>
      <c r="TFP256" s="171"/>
      <c r="TFQ256" s="171"/>
      <c r="TFR256" s="171"/>
      <c r="TFS256" s="171"/>
      <c r="TFT256" s="171"/>
      <c r="TFU256" s="171"/>
      <c r="TFV256" s="171"/>
      <c r="TFW256" s="171"/>
      <c r="TFX256" s="171"/>
      <c r="TFY256" s="171"/>
      <c r="TFZ256" s="171"/>
      <c r="TGA256" s="171"/>
      <c r="TGB256" s="171"/>
      <c r="TGC256" s="171"/>
      <c r="TGD256" s="171"/>
      <c r="TGE256" s="171"/>
      <c r="TGF256" s="171"/>
      <c r="TGG256" s="171"/>
      <c r="TGH256" s="171"/>
      <c r="TGI256" s="171"/>
      <c r="TGJ256" s="171"/>
      <c r="TGK256" s="171"/>
      <c r="TGL256" s="171"/>
      <c r="TGM256" s="171"/>
      <c r="TGN256" s="171"/>
      <c r="TGO256" s="171"/>
      <c r="TGP256" s="171"/>
      <c r="TGQ256" s="171"/>
      <c r="TGR256" s="171"/>
      <c r="TGS256" s="171"/>
      <c r="TGT256" s="171"/>
      <c r="TGU256" s="171"/>
      <c r="TGV256" s="171"/>
      <c r="TGW256" s="171"/>
      <c r="TGX256" s="171"/>
      <c r="TGY256" s="171"/>
      <c r="TGZ256" s="171"/>
      <c r="THA256" s="171"/>
      <c r="THB256" s="171"/>
      <c r="THC256" s="171"/>
      <c r="THD256" s="171"/>
      <c r="THE256" s="171"/>
      <c r="THF256" s="171"/>
      <c r="THG256" s="171"/>
      <c r="THH256" s="171"/>
      <c r="THI256" s="171"/>
      <c r="THJ256" s="171"/>
      <c r="THK256" s="171"/>
      <c r="THL256" s="171"/>
      <c r="THM256" s="171"/>
      <c r="THN256" s="171"/>
      <c r="THO256" s="171"/>
      <c r="THP256" s="171"/>
      <c r="THQ256" s="171"/>
      <c r="THR256" s="171"/>
      <c r="THS256" s="171"/>
      <c r="THT256" s="171"/>
      <c r="THU256" s="171"/>
      <c r="THV256" s="171"/>
      <c r="THW256" s="171"/>
      <c r="THX256" s="171"/>
      <c r="THY256" s="171"/>
      <c r="THZ256" s="171"/>
      <c r="TIA256" s="171"/>
      <c r="TIB256" s="171"/>
      <c r="TIC256" s="171"/>
      <c r="TID256" s="171"/>
      <c r="TIE256" s="171"/>
      <c r="TIF256" s="171"/>
      <c r="TIG256" s="171"/>
      <c r="TIH256" s="171"/>
      <c r="TII256" s="171"/>
      <c r="TIJ256" s="171"/>
      <c r="TIK256" s="171"/>
      <c r="TIL256" s="171"/>
      <c r="TIM256" s="171"/>
      <c r="TIN256" s="171"/>
      <c r="TIO256" s="171"/>
      <c r="TIP256" s="171"/>
      <c r="TIQ256" s="171"/>
      <c r="TIR256" s="171"/>
      <c r="TIS256" s="171"/>
      <c r="TIT256" s="171"/>
      <c r="TIU256" s="171"/>
      <c r="TIV256" s="171"/>
      <c r="TIW256" s="171"/>
      <c r="TIX256" s="171"/>
      <c r="TIY256" s="171"/>
      <c r="TIZ256" s="171"/>
      <c r="TJA256" s="171"/>
      <c r="TJB256" s="171"/>
      <c r="TJC256" s="171"/>
      <c r="TJD256" s="171"/>
      <c r="TJE256" s="171"/>
      <c r="TJF256" s="171"/>
      <c r="TJG256" s="171"/>
      <c r="TJH256" s="171"/>
      <c r="TJI256" s="171"/>
      <c r="TJJ256" s="171"/>
      <c r="TJK256" s="171"/>
      <c r="TJL256" s="171"/>
      <c r="TJM256" s="171"/>
      <c r="TJN256" s="171"/>
      <c r="TJO256" s="171"/>
      <c r="TJP256" s="171"/>
      <c r="TJQ256" s="171"/>
      <c r="TJR256" s="171"/>
      <c r="TJS256" s="171"/>
      <c r="TJT256" s="171"/>
      <c r="TJU256" s="171"/>
      <c r="TJV256" s="171"/>
      <c r="TJW256" s="171"/>
      <c r="TJX256" s="171"/>
      <c r="TJY256" s="171"/>
      <c r="TJZ256" s="171"/>
      <c r="TKA256" s="171"/>
      <c r="TKB256" s="171"/>
      <c r="TKC256" s="171"/>
      <c r="TKD256" s="171"/>
      <c r="TKE256" s="171"/>
      <c r="TKF256" s="171"/>
      <c r="TKG256" s="171"/>
      <c r="TKH256" s="171"/>
      <c r="TKI256" s="171"/>
      <c r="TKJ256" s="171"/>
      <c r="TKK256" s="171"/>
      <c r="TKL256" s="171"/>
      <c r="TKM256" s="171"/>
      <c r="TKN256" s="171"/>
      <c r="TKO256" s="171"/>
      <c r="TKP256" s="171"/>
      <c r="TKQ256" s="171"/>
      <c r="TKR256" s="171"/>
      <c r="TKS256" s="171"/>
      <c r="TKT256" s="171"/>
      <c r="TKU256" s="171"/>
      <c r="TKV256" s="171"/>
      <c r="TKW256" s="171"/>
      <c r="TKX256" s="171"/>
      <c r="TKY256" s="171"/>
      <c r="TKZ256" s="171"/>
      <c r="TLA256" s="171"/>
      <c r="TLB256" s="171"/>
      <c r="TLC256" s="171"/>
      <c r="TLD256" s="171"/>
      <c r="TLE256" s="171"/>
      <c r="TLF256" s="171"/>
      <c r="TLG256" s="171"/>
      <c r="TLH256" s="171"/>
      <c r="TLI256" s="171"/>
      <c r="TLJ256" s="171"/>
      <c r="TLK256" s="171"/>
      <c r="TLL256" s="171"/>
      <c r="TLM256" s="171"/>
      <c r="TLN256" s="171"/>
      <c r="TLO256" s="171"/>
      <c r="TLP256" s="171"/>
      <c r="TLQ256" s="171"/>
      <c r="TLR256" s="171"/>
      <c r="TLS256" s="171"/>
      <c r="TLT256" s="171"/>
      <c r="TLU256" s="171"/>
      <c r="TLV256" s="171"/>
      <c r="TLW256" s="171"/>
      <c r="TLX256" s="171"/>
      <c r="TLY256" s="171"/>
      <c r="TLZ256" s="171"/>
      <c r="TMA256" s="171"/>
      <c r="TMB256" s="171"/>
      <c r="TMC256" s="171"/>
      <c r="TMD256" s="171"/>
      <c r="TME256" s="171"/>
      <c r="TMF256" s="171"/>
      <c r="TMG256" s="171"/>
      <c r="TMH256" s="171"/>
      <c r="TMI256" s="171"/>
      <c r="TMJ256" s="171"/>
      <c r="TMK256" s="171"/>
      <c r="TML256" s="171"/>
      <c r="TMM256" s="171"/>
      <c r="TMN256" s="171"/>
      <c r="TMO256" s="171"/>
      <c r="TMP256" s="171"/>
      <c r="TMQ256" s="171"/>
      <c r="TMR256" s="171"/>
      <c r="TMS256" s="171"/>
      <c r="TMT256" s="171"/>
      <c r="TMU256" s="171"/>
      <c r="TMV256" s="171"/>
      <c r="TMW256" s="171"/>
      <c r="TMX256" s="171"/>
      <c r="TMY256" s="171"/>
      <c r="TMZ256" s="171"/>
      <c r="TNA256" s="171"/>
      <c r="TNB256" s="171"/>
      <c r="TNC256" s="171"/>
      <c r="TND256" s="171"/>
      <c r="TNE256" s="171"/>
      <c r="TNF256" s="171"/>
      <c r="TNG256" s="171"/>
      <c r="TNH256" s="171"/>
      <c r="TNI256" s="171"/>
      <c r="TNJ256" s="171"/>
      <c r="TNK256" s="171"/>
      <c r="TNL256" s="171"/>
      <c r="TNM256" s="171"/>
      <c r="TNN256" s="171"/>
      <c r="TNO256" s="171"/>
      <c r="TNP256" s="171"/>
      <c r="TNQ256" s="171"/>
      <c r="TNR256" s="171"/>
      <c r="TNS256" s="171"/>
      <c r="TNT256" s="171"/>
      <c r="TNU256" s="171"/>
      <c r="TNV256" s="171"/>
      <c r="TNW256" s="171"/>
      <c r="TNX256" s="171"/>
      <c r="TNY256" s="171"/>
      <c r="TNZ256" s="171"/>
      <c r="TOA256" s="171"/>
      <c r="TOB256" s="171"/>
      <c r="TOC256" s="171"/>
      <c r="TOD256" s="171"/>
      <c r="TOE256" s="171"/>
      <c r="TOF256" s="171"/>
      <c r="TOG256" s="171"/>
      <c r="TOH256" s="171"/>
      <c r="TOI256" s="171"/>
      <c r="TOJ256" s="171"/>
      <c r="TOK256" s="171"/>
      <c r="TOL256" s="171"/>
      <c r="TOM256" s="171"/>
      <c r="TON256" s="171"/>
      <c r="TOO256" s="171"/>
      <c r="TOP256" s="171"/>
      <c r="TOQ256" s="171"/>
      <c r="TOR256" s="171"/>
      <c r="TOS256" s="171"/>
      <c r="TOT256" s="171"/>
      <c r="TOU256" s="171"/>
      <c r="TOV256" s="171"/>
      <c r="TOW256" s="171"/>
      <c r="TOX256" s="171"/>
      <c r="TOY256" s="171"/>
      <c r="TOZ256" s="171"/>
      <c r="TPA256" s="171"/>
      <c r="TPB256" s="171"/>
      <c r="TPC256" s="171"/>
      <c r="TPD256" s="171"/>
      <c r="TPE256" s="171"/>
      <c r="TPF256" s="171"/>
      <c r="TPG256" s="171"/>
      <c r="TPH256" s="171"/>
      <c r="TPI256" s="171"/>
      <c r="TPJ256" s="171"/>
      <c r="TPK256" s="171"/>
      <c r="TPL256" s="171"/>
      <c r="TPM256" s="171"/>
      <c r="TPN256" s="171"/>
      <c r="TPO256" s="171"/>
      <c r="TPP256" s="171"/>
      <c r="TPQ256" s="171"/>
      <c r="TPR256" s="171"/>
      <c r="TPS256" s="171"/>
      <c r="TPT256" s="171"/>
      <c r="TPU256" s="171"/>
      <c r="TPV256" s="171"/>
      <c r="TPW256" s="171"/>
      <c r="TPX256" s="171"/>
      <c r="TPY256" s="171"/>
      <c r="TPZ256" s="171"/>
      <c r="TQA256" s="171"/>
      <c r="TQB256" s="171"/>
      <c r="TQC256" s="171"/>
      <c r="TQD256" s="171"/>
      <c r="TQE256" s="171"/>
      <c r="TQF256" s="171"/>
      <c r="TQG256" s="171"/>
      <c r="TQH256" s="171"/>
      <c r="TQI256" s="171"/>
      <c r="TQJ256" s="171"/>
      <c r="TQK256" s="171"/>
      <c r="TQL256" s="171"/>
      <c r="TQM256" s="171"/>
      <c r="TQN256" s="171"/>
      <c r="TQO256" s="171"/>
      <c r="TQP256" s="171"/>
      <c r="TQQ256" s="171"/>
      <c r="TQR256" s="171"/>
      <c r="TQS256" s="171"/>
      <c r="TQT256" s="171"/>
      <c r="TQU256" s="171"/>
      <c r="TQV256" s="171"/>
      <c r="TQW256" s="171"/>
      <c r="TQX256" s="171"/>
      <c r="TQY256" s="171"/>
      <c r="TQZ256" s="171"/>
      <c r="TRA256" s="171"/>
      <c r="TRB256" s="171"/>
      <c r="TRC256" s="171"/>
      <c r="TRD256" s="171"/>
      <c r="TRE256" s="171"/>
      <c r="TRF256" s="171"/>
      <c r="TRG256" s="171"/>
      <c r="TRH256" s="171"/>
      <c r="TRI256" s="171"/>
      <c r="TRJ256" s="171"/>
      <c r="TRK256" s="171"/>
      <c r="TRL256" s="171"/>
      <c r="TRM256" s="171"/>
      <c r="TRN256" s="171"/>
      <c r="TRO256" s="171"/>
      <c r="TRP256" s="171"/>
      <c r="TRQ256" s="171"/>
      <c r="TRR256" s="171"/>
      <c r="TRS256" s="171"/>
      <c r="TRT256" s="171"/>
      <c r="TRU256" s="171"/>
      <c r="TRV256" s="171"/>
      <c r="TRW256" s="171"/>
      <c r="TRX256" s="171"/>
      <c r="TRY256" s="171"/>
      <c r="TRZ256" s="171"/>
      <c r="TSA256" s="171"/>
      <c r="TSB256" s="171"/>
      <c r="TSC256" s="171"/>
      <c r="TSD256" s="171"/>
      <c r="TSE256" s="171"/>
      <c r="TSF256" s="171"/>
      <c r="TSG256" s="171"/>
      <c r="TSH256" s="171"/>
      <c r="TSI256" s="171"/>
      <c r="TSJ256" s="171"/>
      <c r="TSK256" s="171"/>
      <c r="TSL256" s="171"/>
      <c r="TSM256" s="171"/>
      <c r="TSN256" s="171"/>
      <c r="TSO256" s="171"/>
      <c r="TSP256" s="171"/>
      <c r="TSQ256" s="171"/>
      <c r="TSR256" s="171"/>
      <c r="TSS256" s="171"/>
      <c r="TST256" s="171"/>
      <c r="TSU256" s="171"/>
      <c r="TSV256" s="171"/>
      <c r="TSW256" s="171"/>
      <c r="TSX256" s="171"/>
      <c r="TSY256" s="171"/>
      <c r="TSZ256" s="171"/>
      <c r="TTA256" s="171"/>
      <c r="TTB256" s="171"/>
      <c r="TTC256" s="171"/>
      <c r="TTD256" s="171"/>
      <c r="TTE256" s="171"/>
      <c r="TTF256" s="171"/>
      <c r="TTG256" s="171"/>
      <c r="TTH256" s="171"/>
      <c r="TTI256" s="171"/>
      <c r="TTJ256" s="171"/>
      <c r="TTK256" s="171"/>
      <c r="TTL256" s="171"/>
      <c r="TTM256" s="171"/>
      <c r="TTN256" s="171"/>
      <c r="TTO256" s="171"/>
      <c r="TTP256" s="171"/>
      <c r="TTQ256" s="171"/>
      <c r="TTR256" s="171"/>
      <c r="TTS256" s="171"/>
      <c r="TTT256" s="171"/>
      <c r="TTU256" s="171"/>
      <c r="TTV256" s="171"/>
      <c r="TTW256" s="171"/>
      <c r="TTX256" s="171"/>
      <c r="TTY256" s="171"/>
      <c r="TTZ256" s="171"/>
      <c r="TUA256" s="171"/>
      <c r="TUB256" s="171"/>
      <c r="TUC256" s="171"/>
      <c r="TUD256" s="171"/>
      <c r="TUE256" s="171"/>
      <c r="TUF256" s="171"/>
      <c r="TUG256" s="171"/>
      <c r="TUH256" s="171"/>
      <c r="TUI256" s="171"/>
      <c r="TUJ256" s="171"/>
      <c r="TUK256" s="171"/>
      <c r="TUL256" s="171"/>
      <c r="TUM256" s="171"/>
      <c r="TUN256" s="171"/>
      <c r="TUO256" s="171"/>
      <c r="TUP256" s="171"/>
      <c r="TUQ256" s="171"/>
      <c r="TUR256" s="171"/>
      <c r="TUS256" s="171"/>
      <c r="TUT256" s="171"/>
      <c r="TUU256" s="171"/>
      <c r="TUV256" s="171"/>
      <c r="TUW256" s="171"/>
      <c r="TUX256" s="171"/>
      <c r="TUY256" s="171"/>
      <c r="TUZ256" s="171"/>
      <c r="TVA256" s="171"/>
      <c r="TVB256" s="171"/>
      <c r="TVC256" s="171"/>
      <c r="TVD256" s="171"/>
      <c r="TVE256" s="171"/>
      <c r="TVF256" s="171"/>
      <c r="TVG256" s="171"/>
      <c r="TVH256" s="171"/>
      <c r="TVI256" s="171"/>
      <c r="TVJ256" s="171"/>
      <c r="TVK256" s="171"/>
      <c r="TVL256" s="171"/>
      <c r="TVM256" s="171"/>
      <c r="TVN256" s="171"/>
      <c r="TVO256" s="171"/>
      <c r="TVP256" s="171"/>
      <c r="TVQ256" s="171"/>
      <c r="TVR256" s="171"/>
      <c r="TVS256" s="171"/>
      <c r="TVT256" s="171"/>
      <c r="TVU256" s="171"/>
      <c r="TVV256" s="171"/>
      <c r="TVW256" s="171"/>
      <c r="TVX256" s="171"/>
      <c r="TVY256" s="171"/>
      <c r="TVZ256" s="171"/>
      <c r="TWA256" s="171"/>
      <c r="TWB256" s="171"/>
      <c r="TWC256" s="171"/>
      <c r="TWD256" s="171"/>
      <c r="TWE256" s="171"/>
      <c r="TWF256" s="171"/>
      <c r="TWG256" s="171"/>
      <c r="TWH256" s="171"/>
      <c r="TWI256" s="171"/>
      <c r="TWJ256" s="171"/>
      <c r="TWK256" s="171"/>
      <c r="TWL256" s="171"/>
      <c r="TWM256" s="171"/>
      <c r="TWN256" s="171"/>
      <c r="TWO256" s="171"/>
      <c r="TWP256" s="171"/>
      <c r="TWQ256" s="171"/>
      <c r="TWR256" s="171"/>
      <c r="TWS256" s="171"/>
      <c r="TWT256" s="171"/>
      <c r="TWU256" s="171"/>
      <c r="TWV256" s="171"/>
      <c r="TWW256" s="171"/>
      <c r="TWX256" s="171"/>
      <c r="TWY256" s="171"/>
      <c r="TWZ256" s="171"/>
      <c r="TXA256" s="171"/>
      <c r="TXB256" s="171"/>
      <c r="TXC256" s="171"/>
      <c r="TXD256" s="171"/>
      <c r="TXE256" s="171"/>
      <c r="TXF256" s="171"/>
      <c r="TXG256" s="171"/>
      <c r="TXH256" s="171"/>
      <c r="TXI256" s="171"/>
      <c r="TXJ256" s="171"/>
      <c r="TXK256" s="171"/>
      <c r="TXL256" s="171"/>
      <c r="TXM256" s="171"/>
      <c r="TXN256" s="171"/>
      <c r="TXO256" s="171"/>
      <c r="TXP256" s="171"/>
      <c r="TXQ256" s="171"/>
      <c r="TXR256" s="171"/>
      <c r="TXS256" s="171"/>
      <c r="TXT256" s="171"/>
      <c r="TXU256" s="171"/>
      <c r="TXV256" s="171"/>
      <c r="TXW256" s="171"/>
      <c r="TXX256" s="171"/>
      <c r="TXY256" s="171"/>
      <c r="TXZ256" s="171"/>
      <c r="TYA256" s="171"/>
      <c r="TYB256" s="171"/>
      <c r="TYC256" s="171"/>
      <c r="TYD256" s="171"/>
      <c r="TYE256" s="171"/>
      <c r="TYF256" s="171"/>
      <c r="TYG256" s="171"/>
      <c r="TYH256" s="171"/>
      <c r="TYI256" s="171"/>
      <c r="TYJ256" s="171"/>
      <c r="TYK256" s="171"/>
      <c r="TYL256" s="171"/>
      <c r="TYM256" s="171"/>
      <c r="TYN256" s="171"/>
      <c r="TYO256" s="171"/>
      <c r="TYP256" s="171"/>
      <c r="TYQ256" s="171"/>
      <c r="TYR256" s="171"/>
      <c r="TYS256" s="171"/>
      <c r="TYT256" s="171"/>
      <c r="TYU256" s="171"/>
      <c r="TYV256" s="171"/>
      <c r="TYW256" s="171"/>
      <c r="TYX256" s="171"/>
      <c r="TYY256" s="171"/>
      <c r="TYZ256" s="171"/>
      <c r="TZA256" s="171"/>
      <c r="TZB256" s="171"/>
      <c r="TZC256" s="171"/>
      <c r="TZD256" s="171"/>
      <c r="TZE256" s="171"/>
      <c r="TZF256" s="171"/>
      <c r="TZG256" s="171"/>
      <c r="TZH256" s="171"/>
      <c r="TZI256" s="171"/>
      <c r="TZJ256" s="171"/>
      <c r="TZK256" s="171"/>
      <c r="TZL256" s="171"/>
      <c r="TZM256" s="171"/>
      <c r="TZN256" s="171"/>
      <c r="TZO256" s="171"/>
      <c r="TZP256" s="171"/>
      <c r="TZQ256" s="171"/>
      <c r="TZR256" s="171"/>
      <c r="TZS256" s="171"/>
      <c r="TZT256" s="171"/>
      <c r="TZU256" s="171"/>
      <c r="TZV256" s="171"/>
      <c r="TZW256" s="171"/>
      <c r="TZX256" s="171"/>
      <c r="TZY256" s="171"/>
      <c r="TZZ256" s="171"/>
      <c r="UAA256" s="171"/>
      <c r="UAB256" s="171"/>
      <c r="UAC256" s="171"/>
      <c r="UAD256" s="171"/>
      <c r="UAE256" s="171"/>
      <c r="UAF256" s="171"/>
      <c r="UAG256" s="171"/>
      <c r="UAH256" s="171"/>
      <c r="UAI256" s="171"/>
      <c r="UAJ256" s="171"/>
      <c r="UAK256" s="171"/>
      <c r="UAL256" s="171"/>
      <c r="UAM256" s="171"/>
      <c r="UAN256" s="171"/>
      <c r="UAO256" s="171"/>
      <c r="UAP256" s="171"/>
      <c r="UAQ256" s="171"/>
      <c r="UAR256" s="171"/>
      <c r="UAS256" s="171"/>
      <c r="UAT256" s="171"/>
      <c r="UAU256" s="171"/>
      <c r="UAV256" s="171"/>
      <c r="UAW256" s="171"/>
      <c r="UAX256" s="171"/>
      <c r="UAY256" s="171"/>
      <c r="UAZ256" s="171"/>
      <c r="UBA256" s="171"/>
      <c r="UBB256" s="171"/>
      <c r="UBC256" s="171"/>
      <c r="UBD256" s="171"/>
      <c r="UBE256" s="171"/>
      <c r="UBF256" s="171"/>
      <c r="UBG256" s="171"/>
      <c r="UBH256" s="171"/>
      <c r="UBI256" s="171"/>
      <c r="UBJ256" s="171"/>
      <c r="UBK256" s="171"/>
      <c r="UBL256" s="171"/>
      <c r="UBM256" s="171"/>
      <c r="UBN256" s="171"/>
      <c r="UBO256" s="171"/>
      <c r="UBP256" s="171"/>
      <c r="UBQ256" s="171"/>
      <c r="UBR256" s="171"/>
      <c r="UBS256" s="171"/>
      <c r="UBT256" s="171"/>
      <c r="UBU256" s="171"/>
      <c r="UBV256" s="171"/>
      <c r="UBW256" s="171"/>
      <c r="UBX256" s="171"/>
      <c r="UBY256" s="171"/>
      <c r="UBZ256" s="171"/>
      <c r="UCA256" s="171"/>
      <c r="UCB256" s="171"/>
      <c r="UCC256" s="171"/>
      <c r="UCD256" s="171"/>
      <c r="UCE256" s="171"/>
      <c r="UCF256" s="171"/>
      <c r="UCG256" s="171"/>
      <c r="UCH256" s="171"/>
      <c r="UCI256" s="171"/>
      <c r="UCJ256" s="171"/>
      <c r="UCK256" s="171"/>
      <c r="UCL256" s="171"/>
      <c r="UCM256" s="171"/>
      <c r="UCN256" s="171"/>
      <c r="UCO256" s="171"/>
      <c r="UCP256" s="171"/>
      <c r="UCQ256" s="171"/>
      <c r="UCR256" s="171"/>
      <c r="UCS256" s="171"/>
      <c r="UCT256" s="171"/>
      <c r="UCU256" s="171"/>
      <c r="UCV256" s="171"/>
      <c r="UCW256" s="171"/>
      <c r="UCX256" s="171"/>
      <c r="UCY256" s="171"/>
      <c r="UCZ256" s="171"/>
      <c r="UDA256" s="171"/>
      <c r="UDB256" s="171"/>
      <c r="UDC256" s="171"/>
      <c r="UDD256" s="171"/>
      <c r="UDE256" s="171"/>
      <c r="UDF256" s="171"/>
      <c r="UDG256" s="171"/>
      <c r="UDH256" s="171"/>
      <c r="UDI256" s="171"/>
      <c r="UDJ256" s="171"/>
      <c r="UDK256" s="171"/>
      <c r="UDL256" s="171"/>
      <c r="UDM256" s="171"/>
      <c r="UDN256" s="171"/>
      <c r="UDO256" s="171"/>
      <c r="UDP256" s="171"/>
      <c r="UDQ256" s="171"/>
      <c r="UDR256" s="171"/>
      <c r="UDS256" s="171"/>
      <c r="UDT256" s="171"/>
      <c r="UDU256" s="171"/>
      <c r="UDV256" s="171"/>
      <c r="UDW256" s="171"/>
      <c r="UDX256" s="171"/>
      <c r="UDY256" s="171"/>
      <c r="UDZ256" s="171"/>
      <c r="UEA256" s="171"/>
      <c r="UEB256" s="171"/>
      <c r="UEC256" s="171"/>
      <c r="UED256" s="171"/>
      <c r="UEE256" s="171"/>
      <c r="UEF256" s="171"/>
      <c r="UEG256" s="171"/>
      <c r="UEH256" s="171"/>
      <c r="UEI256" s="171"/>
      <c r="UEJ256" s="171"/>
      <c r="UEK256" s="171"/>
      <c r="UEL256" s="171"/>
      <c r="UEM256" s="171"/>
      <c r="UEN256" s="171"/>
      <c r="UEO256" s="171"/>
      <c r="UEP256" s="171"/>
      <c r="UEQ256" s="171"/>
      <c r="UER256" s="171"/>
      <c r="UES256" s="171"/>
      <c r="UET256" s="171"/>
      <c r="UEU256" s="171"/>
      <c r="UEV256" s="171"/>
      <c r="UEW256" s="171"/>
      <c r="UEX256" s="171"/>
      <c r="UEY256" s="171"/>
      <c r="UEZ256" s="171"/>
      <c r="UFA256" s="171"/>
      <c r="UFB256" s="171"/>
      <c r="UFC256" s="171"/>
      <c r="UFD256" s="171"/>
      <c r="UFE256" s="171"/>
      <c r="UFF256" s="171"/>
      <c r="UFG256" s="171"/>
      <c r="UFH256" s="171"/>
      <c r="UFI256" s="171"/>
      <c r="UFJ256" s="171"/>
      <c r="UFK256" s="171"/>
      <c r="UFL256" s="171"/>
      <c r="UFM256" s="171"/>
      <c r="UFN256" s="171"/>
      <c r="UFO256" s="171"/>
      <c r="UFP256" s="171"/>
      <c r="UFQ256" s="171"/>
      <c r="UFR256" s="171"/>
      <c r="UFS256" s="171"/>
      <c r="UFT256" s="171"/>
      <c r="UFU256" s="171"/>
      <c r="UFV256" s="171"/>
      <c r="UFW256" s="171"/>
      <c r="UFX256" s="171"/>
      <c r="UFY256" s="171"/>
      <c r="UFZ256" s="171"/>
      <c r="UGA256" s="171"/>
      <c r="UGB256" s="171"/>
      <c r="UGC256" s="171"/>
      <c r="UGD256" s="171"/>
      <c r="UGE256" s="171"/>
      <c r="UGF256" s="171"/>
      <c r="UGG256" s="171"/>
      <c r="UGH256" s="171"/>
      <c r="UGI256" s="171"/>
      <c r="UGJ256" s="171"/>
      <c r="UGK256" s="171"/>
      <c r="UGL256" s="171"/>
      <c r="UGM256" s="171"/>
      <c r="UGN256" s="171"/>
      <c r="UGO256" s="171"/>
      <c r="UGP256" s="171"/>
      <c r="UGQ256" s="171"/>
      <c r="UGR256" s="171"/>
      <c r="UGS256" s="171"/>
      <c r="UGT256" s="171"/>
      <c r="UGU256" s="171"/>
      <c r="UGV256" s="171"/>
      <c r="UGW256" s="171"/>
      <c r="UGX256" s="171"/>
      <c r="UGY256" s="171"/>
      <c r="UGZ256" s="171"/>
      <c r="UHA256" s="171"/>
      <c r="UHB256" s="171"/>
      <c r="UHC256" s="171"/>
      <c r="UHD256" s="171"/>
      <c r="UHE256" s="171"/>
      <c r="UHF256" s="171"/>
      <c r="UHG256" s="171"/>
      <c r="UHH256" s="171"/>
      <c r="UHI256" s="171"/>
      <c r="UHJ256" s="171"/>
      <c r="UHK256" s="171"/>
      <c r="UHL256" s="171"/>
      <c r="UHM256" s="171"/>
      <c r="UHN256" s="171"/>
      <c r="UHO256" s="171"/>
      <c r="UHP256" s="171"/>
      <c r="UHQ256" s="171"/>
      <c r="UHR256" s="171"/>
      <c r="UHS256" s="171"/>
      <c r="UHT256" s="171"/>
      <c r="UHU256" s="171"/>
      <c r="UHV256" s="171"/>
      <c r="UHW256" s="171"/>
      <c r="UHX256" s="171"/>
      <c r="UHY256" s="171"/>
      <c r="UHZ256" s="171"/>
      <c r="UIA256" s="171"/>
      <c r="UIB256" s="171"/>
      <c r="UIC256" s="171"/>
      <c r="UID256" s="171"/>
      <c r="UIE256" s="171"/>
      <c r="UIF256" s="171"/>
      <c r="UIG256" s="171"/>
      <c r="UIH256" s="171"/>
      <c r="UII256" s="171"/>
      <c r="UIJ256" s="171"/>
      <c r="UIK256" s="171"/>
      <c r="UIL256" s="171"/>
      <c r="UIM256" s="171"/>
      <c r="UIN256" s="171"/>
      <c r="UIO256" s="171"/>
      <c r="UIP256" s="171"/>
      <c r="UIQ256" s="171"/>
      <c r="UIR256" s="171"/>
      <c r="UIS256" s="171"/>
      <c r="UIT256" s="171"/>
      <c r="UIU256" s="171"/>
      <c r="UIV256" s="171"/>
      <c r="UIW256" s="171"/>
      <c r="UIX256" s="171"/>
      <c r="UIY256" s="171"/>
      <c r="UIZ256" s="171"/>
      <c r="UJA256" s="171"/>
      <c r="UJB256" s="171"/>
      <c r="UJC256" s="171"/>
      <c r="UJD256" s="171"/>
      <c r="UJE256" s="171"/>
      <c r="UJF256" s="171"/>
      <c r="UJG256" s="171"/>
      <c r="UJH256" s="171"/>
      <c r="UJI256" s="171"/>
      <c r="UJJ256" s="171"/>
      <c r="UJK256" s="171"/>
      <c r="UJL256" s="171"/>
      <c r="UJM256" s="171"/>
      <c r="UJN256" s="171"/>
      <c r="UJO256" s="171"/>
      <c r="UJP256" s="171"/>
      <c r="UJQ256" s="171"/>
      <c r="UJR256" s="171"/>
      <c r="UJS256" s="171"/>
      <c r="UJT256" s="171"/>
      <c r="UJU256" s="171"/>
      <c r="UJV256" s="171"/>
      <c r="UJW256" s="171"/>
      <c r="UJX256" s="171"/>
      <c r="UJY256" s="171"/>
      <c r="UJZ256" s="171"/>
      <c r="UKA256" s="171"/>
      <c r="UKB256" s="171"/>
      <c r="UKC256" s="171"/>
      <c r="UKD256" s="171"/>
      <c r="UKE256" s="171"/>
      <c r="UKF256" s="171"/>
      <c r="UKG256" s="171"/>
      <c r="UKH256" s="171"/>
      <c r="UKI256" s="171"/>
      <c r="UKJ256" s="171"/>
      <c r="UKK256" s="171"/>
      <c r="UKL256" s="171"/>
      <c r="UKM256" s="171"/>
      <c r="UKN256" s="171"/>
      <c r="UKO256" s="171"/>
      <c r="UKP256" s="171"/>
      <c r="UKQ256" s="171"/>
      <c r="UKR256" s="171"/>
      <c r="UKS256" s="171"/>
      <c r="UKT256" s="171"/>
      <c r="UKU256" s="171"/>
      <c r="UKV256" s="171"/>
      <c r="UKW256" s="171"/>
      <c r="UKX256" s="171"/>
      <c r="UKY256" s="171"/>
      <c r="UKZ256" s="171"/>
      <c r="ULA256" s="171"/>
      <c r="ULB256" s="171"/>
      <c r="ULC256" s="171"/>
      <c r="ULD256" s="171"/>
      <c r="ULE256" s="171"/>
      <c r="ULF256" s="171"/>
      <c r="ULG256" s="171"/>
      <c r="ULH256" s="171"/>
      <c r="ULI256" s="171"/>
      <c r="ULJ256" s="171"/>
      <c r="ULK256" s="171"/>
      <c r="ULL256" s="171"/>
      <c r="ULM256" s="171"/>
      <c r="ULN256" s="171"/>
      <c r="ULO256" s="171"/>
      <c r="ULP256" s="171"/>
      <c r="ULQ256" s="171"/>
      <c r="ULR256" s="171"/>
      <c r="ULS256" s="171"/>
      <c r="ULT256" s="171"/>
      <c r="ULU256" s="171"/>
      <c r="ULV256" s="171"/>
      <c r="ULW256" s="171"/>
      <c r="ULX256" s="171"/>
      <c r="ULY256" s="171"/>
      <c r="ULZ256" s="171"/>
      <c r="UMA256" s="171"/>
      <c r="UMB256" s="171"/>
      <c r="UMC256" s="171"/>
      <c r="UMD256" s="171"/>
      <c r="UME256" s="171"/>
      <c r="UMF256" s="171"/>
      <c r="UMG256" s="171"/>
      <c r="UMH256" s="171"/>
      <c r="UMI256" s="171"/>
      <c r="UMJ256" s="171"/>
      <c r="UMK256" s="171"/>
      <c r="UML256" s="171"/>
      <c r="UMM256" s="171"/>
      <c r="UMN256" s="171"/>
      <c r="UMO256" s="171"/>
      <c r="UMP256" s="171"/>
      <c r="UMQ256" s="171"/>
      <c r="UMR256" s="171"/>
      <c r="UMS256" s="171"/>
      <c r="UMT256" s="171"/>
      <c r="UMU256" s="171"/>
      <c r="UMV256" s="171"/>
      <c r="UMW256" s="171"/>
      <c r="UMX256" s="171"/>
      <c r="UMY256" s="171"/>
      <c r="UMZ256" s="171"/>
      <c r="UNA256" s="171"/>
      <c r="UNB256" s="171"/>
      <c r="UNC256" s="171"/>
      <c r="UND256" s="171"/>
      <c r="UNE256" s="171"/>
      <c r="UNF256" s="171"/>
      <c r="UNG256" s="171"/>
      <c r="UNH256" s="171"/>
      <c r="UNI256" s="171"/>
      <c r="UNJ256" s="171"/>
      <c r="UNK256" s="171"/>
      <c r="UNL256" s="171"/>
      <c r="UNM256" s="171"/>
      <c r="UNN256" s="171"/>
      <c r="UNO256" s="171"/>
      <c r="UNP256" s="171"/>
      <c r="UNQ256" s="171"/>
      <c r="UNR256" s="171"/>
      <c r="UNS256" s="171"/>
      <c r="UNT256" s="171"/>
      <c r="UNU256" s="171"/>
      <c r="UNV256" s="171"/>
      <c r="UNW256" s="171"/>
      <c r="UNX256" s="171"/>
      <c r="UNY256" s="171"/>
      <c r="UNZ256" s="171"/>
      <c r="UOA256" s="171"/>
      <c r="UOB256" s="171"/>
      <c r="UOC256" s="171"/>
      <c r="UOD256" s="171"/>
      <c r="UOE256" s="171"/>
      <c r="UOF256" s="171"/>
      <c r="UOG256" s="171"/>
      <c r="UOH256" s="171"/>
      <c r="UOI256" s="171"/>
      <c r="UOJ256" s="171"/>
      <c r="UOK256" s="171"/>
      <c r="UOL256" s="171"/>
      <c r="UOM256" s="171"/>
      <c r="UON256" s="171"/>
      <c r="UOO256" s="171"/>
      <c r="UOP256" s="171"/>
      <c r="UOQ256" s="171"/>
      <c r="UOR256" s="171"/>
      <c r="UOS256" s="171"/>
      <c r="UOT256" s="171"/>
      <c r="UOU256" s="171"/>
      <c r="UOV256" s="171"/>
      <c r="UOW256" s="171"/>
      <c r="UOX256" s="171"/>
      <c r="UOY256" s="171"/>
      <c r="UOZ256" s="171"/>
      <c r="UPA256" s="171"/>
      <c r="UPB256" s="171"/>
      <c r="UPC256" s="171"/>
      <c r="UPD256" s="171"/>
      <c r="UPE256" s="171"/>
      <c r="UPF256" s="171"/>
      <c r="UPG256" s="171"/>
      <c r="UPH256" s="171"/>
      <c r="UPI256" s="171"/>
      <c r="UPJ256" s="171"/>
      <c r="UPK256" s="171"/>
      <c r="UPL256" s="171"/>
      <c r="UPM256" s="171"/>
      <c r="UPN256" s="171"/>
      <c r="UPO256" s="171"/>
      <c r="UPP256" s="171"/>
      <c r="UPQ256" s="171"/>
      <c r="UPR256" s="171"/>
      <c r="UPS256" s="171"/>
      <c r="UPT256" s="171"/>
      <c r="UPU256" s="171"/>
      <c r="UPV256" s="171"/>
      <c r="UPW256" s="171"/>
      <c r="UPX256" s="171"/>
      <c r="UPY256" s="171"/>
      <c r="UPZ256" s="171"/>
      <c r="UQA256" s="171"/>
      <c r="UQB256" s="171"/>
      <c r="UQC256" s="171"/>
      <c r="UQD256" s="171"/>
      <c r="UQE256" s="171"/>
      <c r="UQF256" s="171"/>
      <c r="UQG256" s="171"/>
      <c r="UQH256" s="171"/>
      <c r="UQI256" s="171"/>
      <c r="UQJ256" s="171"/>
      <c r="UQK256" s="171"/>
      <c r="UQL256" s="171"/>
      <c r="UQM256" s="171"/>
      <c r="UQN256" s="171"/>
      <c r="UQO256" s="171"/>
      <c r="UQP256" s="171"/>
      <c r="UQQ256" s="171"/>
      <c r="UQR256" s="171"/>
      <c r="UQS256" s="171"/>
      <c r="UQT256" s="171"/>
      <c r="UQU256" s="171"/>
      <c r="UQV256" s="171"/>
      <c r="UQW256" s="171"/>
      <c r="UQX256" s="171"/>
      <c r="UQY256" s="171"/>
      <c r="UQZ256" s="171"/>
      <c r="URA256" s="171"/>
      <c r="URB256" s="171"/>
      <c r="URC256" s="171"/>
      <c r="URD256" s="171"/>
      <c r="URE256" s="171"/>
      <c r="URF256" s="171"/>
      <c r="URG256" s="171"/>
      <c r="URH256" s="171"/>
      <c r="URI256" s="171"/>
      <c r="URJ256" s="171"/>
      <c r="URK256" s="171"/>
      <c r="URL256" s="171"/>
      <c r="URM256" s="171"/>
      <c r="URN256" s="171"/>
      <c r="URO256" s="171"/>
      <c r="URP256" s="171"/>
      <c r="URQ256" s="171"/>
      <c r="URR256" s="171"/>
      <c r="URS256" s="171"/>
      <c r="URT256" s="171"/>
      <c r="URU256" s="171"/>
      <c r="URV256" s="171"/>
      <c r="URW256" s="171"/>
      <c r="URX256" s="171"/>
      <c r="URY256" s="171"/>
      <c r="URZ256" s="171"/>
      <c r="USA256" s="171"/>
      <c r="USB256" s="171"/>
      <c r="USC256" s="171"/>
      <c r="USD256" s="171"/>
      <c r="USE256" s="171"/>
      <c r="USF256" s="171"/>
      <c r="USG256" s="171"/>
      <c r="USH256" s="171"/>
      <c r="USI256" s="171"/>
      <c r="USJ256" s="171"/>
      <c r="USK256" s="171"/>
      <c r="USL256" s="171"/>
      <c r="USM256" s="171"/>
      <c r="USN256" s="171"/>
      <c r="USO256" s="171"/>
      <c r="USP256" s="171"/>
      <c r="USQ256" s="171"/>
      <c r="USR256" s="171"/>
      <c r="USS256" s="171"/>
      <c r="UST256" s="171"/>
      <c r="USU256" s="171"/>
      <c r="USV256" s="171"/>
      <c r="USW256" s="171"/>
      <c r="USX256" s="171"/>
      <c r="USY256" s="171"/>
      <c r="USZ256" s="171"/>
      <c r="UTA256" s="171"/>
      <c r="UTB256" s="171"/>
      <c r="UTC256" s="171"/>
      <c r="UTD256" s="171"/>
      <c r="UTE256" s="171"/>
      <c r="UTF256" s="171"/>
      <c r="UTG256" s="171"/>
      <c r="UTH256" s="171"/>
      <c r="UTI256" s="171"/>
      <c r="UTJ256" s="171"/>
      <c r="UTK256" s="171"/>
      <c r="UTL256" s="171"/>
      <c r="UTM256" s="171"/>
      <c r="UTN256" s="171"/>
      <c r="UTO256" s="171"/>
      <c r="UTP256" s="171"/>
      <c r="UTQ256" s="171"/>
      <c r="UTR256" s="171"/>
      <c r="UTS256" s="171"/>
      <c r="UTT256" s="171"/>
      <c r="UTU256" s="171"/>
      <c r="UTV256" s="171"/>
      <c r="UTW256" s="171"/>
      <c r="UTX256" s="171"/>
      <c r="UTY256" s="171"/>
      <c r="UTZ256" s="171"/>
      <c r="UUA256" s="171"/>
      <c r="UUB256" s="171"/>
      <c r="UUC256" s="171"/>
      <c r="UUD256" s="171"/>
      <c r="UUE256" s="171"/>
      <c r="UUF256" s="171"/>
      <c r="UUG256" s="171"/>
      <c r="UUH256" s="171"/>
      <c r="UUI256" s="171"/>
      <c r="UUJ256" s="171"/>
      <c r="UUK256" s="171"/>
      <c r="UUL256" s="171"/>
      <c r="UUM256" s="171"/>
      <c r="UUN256" s="171"/>
      <c r="UUO256" s="171"/>
      <c r="UUP256" s="171"/>
      <c r="UUQ256" s="171"/>
      <c r="UUR256" s="171"/>
      <c r="UUS256" s="171"/>
      <c r="UUT256" s="171"/>
      <c r="UUU256" s="171"/>
      <c r="UUV256" s="171"/>
      <c r="UUW256" s="171"/>
      <c r="UUX256" s="171"/>
      <c r="UUY256" s="171"/>
      <c r="UUZ256" s="171"/>
      <c r="UVA256" s="171"/>
      <c r="UVB256" s="171"/>
      <c r="UVC256" s="171"/>
      <c r="UVD256" s="171"/>
      <c r="UVE256" s="171"/>
      <c r="UVF256" s="171"/>
      <c r="UVG256" s="171"/>
      <c r="UVH256" s="171"/>
      <c r="UVI256" s="171"/>
      <c r="UVJ256" s="171"/>
      <c r="UVK256" s="171"/>
      <c r="UVL256" s="171"/>
      <c r="UVM256" s="171"/>
      <c r="UVN256" s="171"/>
      <c r="UVO256" s="171"/>
      <c r="UVP256" s="171"/>
      <c r="UVQ256" s="171"/>
      <c r="UVR256" s="171"/>
      <c r="UVS256" s="171"/>
      <c r="UVT256" s="171"/>
      <c r="UVU256" s="171"/>
      <c r="UVV256" s="171"/>
      <c r="UVW256" s="171"/>
      <c r="UVX256" s="171"/>
      <c r="UVY256" s="171"/>
      <c r="UVZ256" s="171"/>
      <c r="UWA256" s="171"/>
      <c r="UWB256" s="171"/>
      <c r="UWC256" s="171"/>
      <c r="UWD256" s="171"/>
      <c r="UWE256" s="171"/>
      <c r="UWF256" s="171"/>
      <c r="UWG256" s="171"/>
      <c r="UWH256" s="171"/>
      <c r="UWI256" s="171"/>
      <c r="UWJ256" s="171"/>
      <c r="UWK256" s="171"/>
      <c r="UWL256" s="171"/>
      <c r="UWM256" s="171"/>
      <c r="UWN256" s="171"/>
      <c r="UWO256" s="171"/>
      <c r="UWP256" s="171"/>
      <c r="UWQ256" s="171"/>
      <c r="UWR256" s="171"/>
      <c r="UWS256" s="171"/>
      <c r="UWT256" s="171"/>
      <c r="UWU256" s="171"/>
      <c r="UWV256" s="171"/>
      <c r="UWW256" s="171"/>
      <c r="UWX256" s="171"/>
      <c r="UWY256" s="171"/>
      <c r="UWZ256" s="171"/>
      <c r="UXA256" s="171"/>
      <c r="UXB256" s="171"/>
      <c r="UXC256" s="171"/>
      <c r="UXD256" s="171"/>
      <c r="UXE256" s="171"/>
      <c r="UXF256" s="171"/>
      <c r="UXG256" s="171"/>
      <c r="UXH256" s="171"/>
      <c r="UXI256" s="171"/>
      <c r="UXJ256" s="171"/>
      <c r="UXK256" s="171"/>
      <c r="UXL256" s="171"/>
      <c r="UXM256" s="171"/>
      <c r="UXN256" s="171"/>
      <c r="UXO256" s="171"/>
      <c r="UXP256" s="171"/>
      <c r="UXQ256" s="171"/>
      <c r="UXR256" s="171"/>
      <c r="UXS256" s="171"/>
      <c r="UXT256" s="171"/>
      <c r="UXU256" s="171"/>
      <c r="UXV256" s="171"/>
      <c r="UXW256" s="171"/>
      <c r="UXX256" s="171"/>
      <c r="UXY256" s="171"/>
      <c r="UXZ256" s="171"/>
      <c r="UYA256" s="171"/>
      <c r="UYB256" s="171"/>
      <c r="UYC256" s="171"/>
      <c r="UYD256" s="171"/>
      <c r="UYE256" s="171"/>
      <c r="UYF256" s="171"/>
      <c r="UYG256" s="171"/>
      <c r="UYH256" s="171"/>
      <c r="UYI256" s="171"/>
      <c r="UYJ256" s="171"/>
      <c r="UYK256" s="171"/>
      <c r="UYL256" s="171"/>
      <c r="UYM256" s="171"/>
      <c r="UYN256" s="171"/>
      <c r="UYO256" s="171"/>
      <c r="UYP256" s="171"/>
      <c r="UYQ256" s="171"/>
      <c r="UYR256" s="171"/>
      <c r="UYS256" s="171"/>
      <c r="UYT256" s="171"/>
      <c r="UYU256" s="171"/>
      <c r="UYV256" s="171"/>
      <c r="UYW256" s="171"/>
      <c r="UYX256" s="171"/>
      <c r="UYY256" s="171"/>
      <c r="UYZ256" s="171"/>
      <c r="UZA256" s="171"/>
      <c r="UZB256" s="171"/>
      <c r="UZC256" s="171"/>
      <c r="UZD256" s="171"/>
      <c r="UZE256" s="171"/>
      <c r="UZF256" s="171"/>
      <c r="UZG256" s="171"/>
      <c r="UZH256" s="171"/>
      <c r="UZI256" s="171"/>
      <c r="UZJ256" s="171"/>
      <c r="UZK256" s="171"/>
      <c r="UZL256" s="171"/>
      <c r="UZM256" s="171"/>
      <c r="UZN256" s="171"/>
      <c r="UZO256" s="171"/>
      <c r="UZP256" s="171"/>
      <c r="UZQ256" s="171"/>
      <c r="UZR256" s="171"/>
      <c r="UZS256" s="171"/>
      <c r="UZT256" s="171"/>
      <c r="UZU256" s="171"/>
      <c r="UZV256" s="171"/>
      <c r="UZW256" s="171"/>
      <c r="UZX256" s="171"/>
      <c r="UZY256" s="171"/>
      <c r="UZZ256" s="171"/>
      <c r="VAA256" s="171"/>
      <c r="VAB256" s="171"/>
      <c r="VAC256" s="171"/>
      <c r="VAD256" s="171"/>
      <c r="VAE256" s="171"/>
      <c r="VAF256" s="171"/>
      <c r="VAG256" s="171"/>
      <c r="VAH256" s="171"/>
      <c r="VAI256" s="171"/>
      <c r="VAJ256" s="171"/>
      <c r="VAK256" s="171"/>
      <c r="VAL256" s="171"/>
      <c r="VAM256" s="171"/>
      <c r="VAN256" s="171"/>
      <c r="VAO256" s="171"/>
      <c r="VAP256" s="171"/>
      <c r="VAQ256" s="171"/>
      <c r="VAR256" s="171"/>
      <c r="VAS256" s="171"/>
      <c r="VAT256" s="171"/>
      <c r="VAU256" s="171"/>
      <c r="VAV256" s="171"/>
      <c r="VAW256" s="171"/>
      <c r="VAX256" s="171"/>
      <c r="VAY256" s="171"/>
      <c r="VAZ256" s="171"/>
      <c r="VBA256" s="171"/>
      <c r="VBB256" s="171"/>
      <c r="VBC256" s="171"/>
      <c r="VBD256" s="171"/>
      <c r="VBE256" s="171"/>
      <c r="VBF256" s="171"/>
      <c r="VBG256" s="171"/>
      <c r="VBH256" s="171"/>
      <c r="VBI256" s="171"/>
      <c r="VBJ256" s="171"/>
      <c r="VBK256" s="171"/>
      <c r="VBL256" s="171"/>
      <c r="VBM256" s="171"/>
      <c r="VBN256" s="171"/>
      <c r="VBO256" s="171"/>
      <c r="VBP256" s="171"/>
      <c r="VBQ256" s="171"/>
      <c r="VBR256" s="171"/>
      <c r="VBS256" s="171"/>
      <c r="VBT256" s="171"/>
      <c r="VBU256" s="171"/>
      <c r="VBV256" s="171"/>
      <c r="VBW256" s="171"/>
      <c r="VBX256" s="171"/>
      <c r="VBY256" s="171"/>
      <c r="VBZ256" s="171"/>
      <c r="VCA256" s="171"/>
      <c r="VCB256" s="171"/>
      <c r="VCC256" s="171"/>
      <c r="VCD256" s="171"/>
      <c r="VCE256" s="171"/>
      <c r="VCF256" s="171"/>
      <c r="VCG256" s="171"/>
      <c r="VCH256" s="171"/>
      <c r="VCI256" s="171"/>
      <c r="VCJ256" s="171"/>
      <c r="VCK256" s="171"/>
      <c r="VCL256" s="171"/>
      <c r="VCM256" s="171"/>
      <c r="VCN256" s="171"/>
      <c r="VCO256" s="171"/>
      <c r="VCP256" s="171"/>
      <c r="VCQ256" s="171"/>
      <c r="VCR256" s="171"/>
      <c r="VCS256" s="171"/>
      <c r="VCT256" s="171"/>
      <c r="VCU256" s="171"/>
      <c r="VCV256" s="171"/>
      <c r="VCW256" s="171"/>
      <c r="VCX256" s="171"/>
      <c r="VCY256" s="171"/>
      <c r="VCZ256" s="171"/>
      <c r="VDA256" s="171"/>
      <c r="VDB256" s="171"/>
      <c r="VDC256" s="171"/>
      <c r="VDD256" s="171"/>
      <c r="VDE256" s="171"/>
      <c r="VDF256" s="171"/>
      <c r="VDG256" s="171"/>
      <c r="VDH256" s="171"/>
      <c r="VDI256" s="171"/>
      <c r="VDJ256" s="171"/>
      <c r="VDK256" s="171"/>
      <c r="VDL256" s="171"/>
      <c r="VDM256" s="171"/>
      <c r="VDN256" s="171"/>
      <c r="VDO256" s="171"/>
      <c r="VDP256" s="171"/>
      <c r="VDQ256" s="171"/>
      <c r="VDR256" s="171"/>
      <c r="VDS256" s="171"/>
      <c r="VDT256" s="171"/>
      <c r="VDU256" s="171"/>
      <c r="VDV256" s="171"/>
      <c r="VDW256" s="171"/>
      <c r="VDX256" s="171"/>
      <c r="VDY256" s="171"/>
      <c r="VDZ256" s="171"/>
      <c r="VEA256" s="171"/>
      <c r="VEB256" s="171"/>
      <c r="VEC256" s="171"/>
      <c r="VED256" s="171"/>
      <c r="VEE256" s="171"/>
      <c r="VEF256" s="171"/>
      <c r="VEG256" s="171"/>
      <c r="VEH256" s="171"/>
      <c r="VEI256" s="171"/>
      <c r="VEJ256" s="171"/>
      <c r="VEK256" s="171"/>
      <c r="VEL256" s="171"/>
      <c r="VEM256" s="171"/>
      <c r="VEN256" s="171"/>
      <c r="VEO256" s="171"/>
      <c r="VEP256" s="171"/>
      <c r="VEQ256" s="171"/>
      <c r="VER256" s="171"/>
      <c r="VES256" s="171"/>
      <c r="VET256" s="171"/>
      <c r="VEU256" s="171"/>
      <c r="VEV256" s="171"/>
      <c r="VEW256" s="171"/>
      <c r="VEX256" s="171"/>
      <c r="VEY256" s="171"/>
      <c r="VEZ256" s="171"/>
      <c r="VFA256" s="171"/>
      <c r="VFB256" s="171"/>
      <c r="VFC256" s="171"/>
      <c r="VFD256" s="171"/>
      <c r="VFE256" s="171"/>
      <c r="VFF256" s="171"/>
      <c r="VFG256" s="171"/>
      <c r="VFH256" s="171"/>
      <c r="VFI256" s="171"/>
      <c r="VFJ256" s="171"/>
      <c r="VFK256" s="171"/>
      <c r="VFL256" s="171"/>
      <c r="VFM256" s="171"/>
      <c r="VFN256" s="171"/>
      <c r="VFO256" s="171"/>
      <c r="VFP256" s="171"/>
      <c r="VFQ256" s="171"/>
      <c r="VFR256" s="171"/>
      <c r="VFS256" s="171"/>
      <c r="VFT256" s="171"/>
      <c r="VFU256" s="171"/>
      <c r="VFV256" s="171"/>
      <c r="VFW256" s="171"/>
      <c r="VFX256" s="171"/>
      <c r="VFY256" s="171"/>
      <c r="VFZ256" s="171"/>
      <c r="VGA256" s="171"/>
      <c r="VGB256" s="171"/>
      <c r="VGC256" s="171"/>
      <c r="VGD256" s="171"/>
      <c r="VGE256" s="171"/>
      <c r="VGF256" s="171"/>
      <c r="VGG256" s="171"/>
      <c r="VGH256" s="171"/>
      <c r="VGI256" s="171"/>
      <c r="VGJ256" s="171"/>
      <c r="VGK256" s="171"/>
      <c r="VGL256" s="171"/>
      <c r="VGM256" s="171"/>
      <c r="VGN256" s="171"/>
      <c r="VGO256" s="171"/>
      <c r="VGP256" s="171"/>
      <c r="VGQ256" s="171"/>
      <c r="VGR256" s="171"/>
      <c r="VGS256" s="171"/>
      <c r="VGT256" s="171"/>
      <c r="VGU256" s="171"/>
      <c r="VGV256" s="171"/>
      <c r="VGW256" s="171"/>
      <c r="VGX256" s="171"/>
      <c r="VGY256" s="171"/>
      <c r="VGZ256" s="171"/>
      <c r="VHA256" s="171"/>
      <c r="VHB256" s="171"/>
      <c r="VHC256" s="171"/>
      <c r="VHD256" s="171"/>
      <c r="VHE256" s="171"/>
      <c r="VHF256" s="171"/>
      <c r="VHG256" s="171"/>
      <c r="VHH256" s="171"/>
      <c r="VHI256" s="171"/>
      <c r="VHJ256" s="171"/>
      <c r="VHK256" s="171"/>
      <c r="VHL256" s="171"/>
      <c r="VHM256" s="171"/>
      <c r="VHN256" s="171"/>
      <c r="VHO256" s="171"/>
      <c r="VHP256" s="171"/>
      <c r="VHQ256" s="171"/>
      <c r="VHR256" s="171"/>
      <c r="VHS256" s="171"/>
      <c r="VHT256" s="171"/>
      <c r="VHU256" s="171"/>
      <c r="VHV256" s="171"/>
      <c r="VHW256" s="171"/>
      <c r="VHX256" s="171"/>
      <c r="VHY256" s="171"/>
      <c r="VHZ256" s="171"/>
      <c r="VIA256" s="171"/>
      <c r="VIB256" s="171"/>
      <c r="VIC256" s="171"/>
      <c r="VID256" s="171"/>
      <c r="VIE256" s="171"/>
      <c r="VIF256" s="171"/>
      <c r="VIG256" s="171"/>
      <c r="VIH256" s="171"/>
      <c r="VII256" s="171"/>
      <c r="VIJ256" s="171"/>
      <c r="VIK256" s="171"/>
      <c r="VIL256" s="171"/>
      <c r="VIM256" s="171"/>
      <c r="VIN256" s="171"/>
      <c r="VIO256" s="171"/>
      <c r="VIP256" s="171"/>
      <c r="VIQ256" s="171"/>
      <c r="VIR256" s="171"/>
      <c r="VIS256" s="171"/>
      <c r="VIT256" s="171"/>
      <c r="VIU256" s="171"/>
      <c r="VIV256" s="171"/>
      <c r="VIW256" s="171"/>
      <c r="VIX256" s="171"/>
      <c r="VIY256" s="171"/>
      <c r="VIZ256" s="171"/>
      <c r="VJA256" s="171"/>
      <c r="VJB256" s="171"/>
      <c r="VJC256" s="171"/>
      <c r="VJD256" s="171"/>
      <c r="VJE256" s="171"/>
      <c r="VJF256" s="171"/>
      <c r="VJG256" s="171"/>
      <c r="VJH256" s="171"/>
      <c r="VJI256" s="171"/>
      <c r="VJJ256" s="171"/>
      <c r="VJK256" s="171"/>
      <c r="VJL256" s="171"/>
      <c r="VJM256" s="171"/>
      <c r="VJN256" s="171"/>
      <c r="VJO256" s="171"/>
      <c r="VJP256" s="171"/>
      <c r="VJQ256" s="171"/>
      <c r="VJR256" s="171"/>
      <c r="VJS256" s="171"/>
      <c r="VJT256" s="171"/>
      <c r="VJU256" s="171"/>
      <c r="VJV256" s="171"/>
      <c r="VJW256" s="171"/>
      <c r="VJX256" s="171"/>
      <c r="VJY256" s="171"/>
      <c r="VJZ256" s="171"/>
      <c r="VKA256" s="171"/>
      <c r="VKB256" s="171"/>
      <c r="VKC256" s="171"/>
      <c r="VKD256" s="171"/>
      <c r="VKE256" s="171"/>
      <c r="VKF256" s="171"/>
      <c r="VKG256" s="171"/>
      <c r="VKH256" s="171"/>
      <c r="VKI256" s="171"/>
      <c r="VKJ256" s="171"/>
      <c r="VKK256" s="171"/>
      <c r="VKL256" s="171"/>
      <c r="VKM256" s="171"/>
      <c r="VKN256" s="171"/>
      <c r="VKO256" s="171"/>
      <c r="VKP256" s="171"/>
      <c r="VKQ256" s="171"/>
      <c r="VKR256" s="171"/>
      <c r="VKS256" s="171"/>
      <c r="VKT256" s="171"/>
      <c r="VKU256" s="171"/>
      <c r="VKV256" s="171"/>
      <c r="VKW256" s="171"/>
      <c r="VKX256" s="171"/>
      <c r="VKY256" s="171"/>
      <c r="VKZ256" s="171"/>
      <c r="VLA256" s="171"/>
      <c r="VLB256" s="171"/>
      <c r="VLC256" s="171"/>
      <c r="VLD256" s="171"/>
      <c r="VLE256" s="171"/>
      <c r="VLF256" s="171"/>
      <c r="VLG256" s="171"/>
      <c r="VLH256" s="171"/>
      <c r="VLI256" s="171"/>
      <c r="VLJ256" s="171"/>
      <c r="VLK256" s="171"/>
      <c r="VLL256" s="171"/>
      <c r="VLM256" s="171"/>
      <c r="VLN256" s="171"/>
      <c r="VLO256" s="171"/>
      <c r="VLP256" s="171"/>
      <c r="VLQ256" s="171"/>
      <c r="VLR256" s="171"/>
      <c r="VLS256" s="171"/>
      <c r="VLT256" s="171"/>
      <c r="VLU256" s="171"/>
      <c r="VLV256" s="171"/>
      <c r="VLW256" s="171"/>
      <c r="VLX256" s="171"/>
      <c r="VLY256" s="171"/>
      <c r="VLZ256" s="171"/>
      <c r="VMA256" s="171"/>
      <c r="VMB256" s="171"/>
      <c r="VMC256" s="171"/>
      <c r="VMD256" s="171"/>
      <c r="VME256" s="171"/>
      <c r="VMF256" s="171"/>
      <c r="VMG256" s="171"/>
      <c r="VMH256" s="171"/>
      <c r="VMI256" s="171"/>
      <c r="VMJ256" s="171"/>
      <c r="VMK256" s="171"/>
      <c r="VML256" s="171"/>
      <c r="VMM256" s="171"/>
      <c r="VMN256" s="171"/>
      <c r="VMO256" s="171"/>
      <c r="VMP256" s="171"/>
      <c r="VMQ256" s="171"/>
      <c r="VMR256" s="171"/>
      <c r="VMS256" s="171"/>
      <c r="VMT256" s="171"/>
      <c r="VMU256" s="171"/>
      <c r="VMV256" s="171"/>
      <c r="VMW256" s="171"/>
      <c r="VMX256" s="171"/>
      <c r="VMY256" s="171"/>
      <c r="VMZ256" s="171"/>
      <c r="VNA256" s="171"/>
      <c r="VNB256" s="171"/>
      <c r="VNC256" s="171"/>
      <c r="VND256" s="171"/>
      <c r="VNE256" s="171"/>
      <c r="VNF256" s="171"/>
      <c r="VNG256" s="171"/>
      <c r="VNH256" s="171"/>
      <c r="VNI256" s="171"/>
      <c r="VNJ256" s="171"/>
      <c r="VNK256" s="171"/>
      <c r="VNL256" s="171"/>
      <c r="VNM256" s="171"/>
      <c r="VNN256" s="171"/>
      <c r="VNO256" s="171"/>
      <c r="VNP256" s="171"/>
      <c r="VNQ256" s="171"/>
      <c r="VNR256" s="171"/>
      <c r="VNS256" s="171"/>
      <c r="VNT256" s="171"/>
      <c r="VNU256" s="171"/>
      <c r="VNV256" s="171"/>
      <c r="VNW256" s="171"/>
      <c r="VNX256" s="171"/>
      <c r="VNY256" s="171"/>
      <c r="VNZ256" s="171"/>
      <c r="VOA256" s="171"/>
      <c r="VOB256" s="171"/>
      <c r="VOC256" s="171"/>
      <c r="VOD256" s="171"/>
      <c r="VOE256" s="171"/>
      <c r="VOF256" s="171"/>
      <c r="VOG256" s="171"/>
      <c r="VOH256" s="171"/>
      <c r="VOI256" s="171"/>
      <c r="VOJ256" s="171"/>
      <c r="VOK256" s="171"/>
      <c r="VOL256" s="171"/>
      <c r="VOM256" s="171"/>
      <c r="VON256" s="171"/>
      <c r="VOO256" s="171"/>
      <c r="VOP256" s="171"/>
      <c r="VOQ256" s="171"/>
      <c r="VOR256" s="171"/>
      <c r="VOS256" s="171"/>
      <c r="VOT256" s="171"/>
      <c r="VOU256" s="171"/>
      <c r="VOV256" s="171"/>
      <c r="VOW256" s="171"/>
      <c r="VOX256" s="171"/>
      <c r="VOY256" s="171"/>
      <c r="VOZ256" s="171"/>
      <c r="VPA256" s="171"/>
      <c r="VPB256" s="171"/>
      <c r="VPC256" s="171"/>
      <c r="VPD256" s="171"/>
      <c r="VPE256" s="171"/>
      <c r="VPF256" s="171"/>
      <c r="VPG256" s="171"/>
      <c r="VPH256" s="171"/>
      <c r="VPI256" s="171"/>
      <c r="VPJ256" s="171"/>
      <c r="VPK256" s="171"/>
      <c r="VPL256" s="171"/>
      <c r="VPM256" s="171"/>
      <c r="VPN256" s="171"/>
      <c r="VPO256" s="171"/>
      <c r="VPP256" s="171"/>
      <c r="VPQ256" s="171"/>
      <c r="VPR256" s="171"/>
      <c r="VPS256" s="171"/>
      <c r="VPT256" s="171"/>
      <c r="VPU256" s="171"/>
      <c r="VPV256" s="171"/>
      <c r="VPW256" s="171"/>
      <c r="VPX256" s="171"/>
      <c r="VPY256" s="171"/>
      <c r="VPZ256" s="171"/>
      <c r="VQA256" s="171"/>
      <c r="VQB256" s="171"/>
      <c r="VQC256" s="171"/>
      <c r="VQD256" s="171"/>
      <c r="VQE256" s="171"/>
      <c r="VQF256" s="171"/>
      <c r="VQG256" s="171"/>
      <c r="VQH256" s="171"/>
      <c r="VQI256" s="171"/>
      <c r="VQJ256" s="171"/>
      <c r="VQK256" s="171"/>
      <c r="VQL256" s="171"/>
      <c r="VQM256" s="171"/>
      <c r="VQN256" s="171"/>
      <c r="VQO256" s="171"/>
      <c r="VQP256" s="171"/>
      <c r="VQQ256" s="171"/>
      <c r="VQR256" s="171"/>
      <c r="VQS256" s="171"/>
      <c r="VQT256" s="171"/>
      <c r="VQU256" s="171"/>
      <c r="VQV256" s="171"/>
      <c r="VQW256" s="171"/>
      <c r="VQX256" s="171"/>
      <c r="VQY256" s="171"/>
      <c r="VQZ256" s="171"/>
      <c r="VRA256" s="171"/>
      <c r="VRB256" s="171"/>
      <c r="VRC256" s="171"/>
      <c r="VRD256" s="171"/>
      <c r="VRE256" s="171"/>
      <c r="VRF256" s="171"/>
      <c r="VRG256" s="171"/>
      <c r="VRH256" s="171"/>
      <c r="VRI256" s="171"/>
      <c r="VRJ256" s="171"/>
      <c r="VRK256" s="171"/>
      <c r="VRL256" s="171"/>
      <c r="VRM256" s="171"/>
      <c r="VRN256" s="171"/>
      <c r="VRO256" s="171"/>
      <c r="VRP256" s="171"/>
      <c r="VRQ256" s="171"/>
      <c r="VRR256" s="171"/>
      <c r="VRS256" s="171"/>
      <c r="VRT256" s="171"/>
      <c r="VRU256" s="171"/>
      <c r="VRV256" s="171"/>
      <c r="VRW256" s="171"/>
      <c r="VRX256" s="171"/>
      <c r="VRY256" s="171"/>
      <c r="VRZ256" s="171"/>
      <c r="VSA256" s="171"/>
      <c r="VSB256" s="171"/>
      <c r="VSC256" s="171"/>
      <c r="VSD256" s="171"/>
      <c r="VSE256" s="171"/>
      <c r="VSF256" s="171"/>
      <c r="VSG256" s="171"/>
      <c r="VSH256" s="171"/>
      <c r="VSI256" s="171"/>
      <c r="VSJ256" s="171"/>
      <c r="VSK256" s="171"/>
      <c r="VSL256" s="171"/>
      <c r="VSM256" s="171"/>
      <c r="VSN256" s="171"/>
      <c r="VSO256" s="171"/>
      <c r="VSP256" s="171"/>
      <c r="VSQ256" s="171"/>
      <c r="VSR256" s="171"/>
      <c r="VSS256" s="171"/>
      <c r="VST256" s="171"/>
      <c r="VSU256" s="171"/>
      <c r="VSV256" s="171"/>
      <c r="VSW256" s="171"/>
      <c r="VSX256" s="171"/>
      <c r="VSY256" s="171"/>
      <c r="VSZ256" s="171"/>
      <c r="VTA256" s="171"/>
      <c r="VTB256" s="171"/>
      <c r="VTC256" s="171"/>
      <c r="VTD256" s="171"/>
      <c r="VTE256" s="171"/>
      <c r="VTF256" s="171"/>
      <c r="VTG256" s="171"/>
      <c r="VTH256" s="171"/>
      <c r="VTI256" s="171"/>
      <c r="VTJ256" s="171"/>
      <c r="VTK256" s="171"/>
      <c r="VTL256" s="171"/>
      <c r="VTM256" s="171"/>
      <c r="VTN256" s="171"/>
      <c r="VTO256" s="171"/>
      <c r="VTP256" s="171"/>
      <c r="VTQ256" s="171"/>
      <c r="VTR256" s="171"/>
      <c r="VTS256" s="171"/>
      <c r="VTT256" s="171"/>
      <c r="VTU256" s="171"/>
      <c r="VTV256" s="171"/>
      <c r="VTW256" s="171"/>
      <c r="VTX256" s="171"/>
      <c r="VTY256" s="171"/>
      <c r="VTZ256" s="171"/>
      <c r="VUA256" s="171"/>
      <c r="VUB256" s="171"/>
      <c r="VUC256" s="171"/>
      <c r="VUD256" s="171"/>
      <c r="VUE256" s="171"/>
      <c r="VUF256" s="171"/>
      <c r="VUG256" s="171"/>
      <c r="VUH256" s="171"/>
      <c r="VUI256" s="171"/>
      <c r="VUJ256" s="171"/>
      <c r="VUK256" s="171"/>
      <c r="VUL256" s="171"/>
      <c r="VUM256" s="171"/>
      <c r="VUN256" s="171"/>
      <c r="VUO256" s="171"/>
      <c r="VUP256" s="171"/>
      <c r="VUQ256" s="171"/>
      <c r="VUR256" s="171"/>
      <c r="VUS256" s="171"/>
      <c r="VUT256" s="171"/>
      <c r="VUU256" s="171"/>
      <c r="VUV256" s="171"/>
      <c r="VUW256" s="171"/>
      <c r="VUX256" s="171"/>
      <c r="VUY256" s="171"/>
      <c r="VUZ256" s="171"/>
      <c r="VVA256" s="171"/>
      <c r="VVB256" s="171"/>
      <c r="VVC256" s="171"/>
      <c r="VVD256" s="171"/>
      <c r="VVE256" s="171"/>
      <c r="VVF256" s="171"/>
      <c r="VVG256" s="171"/>
      <c r="VVH256" s="171"/>
      <c r="VVI256" s="171"/>
      <c r="VVJ256" s="171"/>
      <c r="VVK256" s="171"/>
      <c r="VVL256" s="171"/>
      <c r="VVM256" s="171"/>
      <c r="VVN256" s="171"/>
      <c r="VVO256" s="171"/>
      <c r="VVP256" s="171"/>
      <c r="VVQ256" s="171"/>
      <c r="VVR256" s="171"/>
      <c r="VVS256" s="171"/>
      <c r="VVT256" s="171"/>
      <c r="VVU256" s="171"/>
      <c r="VVV256" s="171"/>
      <c r="VVW256" s="171"/>
      <c r="VVX256" s="171"/>
      <c r="VVY256" s="171"/>
      <c r="VVZ256" s="171"/>
      <c r="VWA256" s="171"/>
      <c r="VWB256" s="171"/>
      <c r="VWC256" s="171"/>
      <c r="VWD256" s="171"/>
      <c r="VWE256" s="171"/>
      <c r="VWF256" s="171"/>
      <c r="VWG256" s="171"/>
      <c r="VWH256" s="171"/>
      <c r="VWI256" s="171"/>
      <c r="VWJ256" s="171"/>
      <c r="VWK256" s="171"/>
      <c r="VWL256" s="171"/>
      <c r="VWM256" s="171"/>
      <c r="VWN256" s="171"/>
      <c r="VWO256" s="171"/>
      <c r="VWP256" s="171"/>
      <c r="VWQ256" s="171"/>
      <c r="VWR256" s="171"/>
      <c r="VWS256" s="171"/>
      <c r="VWT256" s="171"/>
      <c r="VWU256" s="171"/>
      <c r="VWV256" s="171"/>
      <c r="VWW256" s="171"/>
      <c r="VWX256" s="171"/>
      <c r="VWY256" s="171"/>
      <c r="VWZ256" s="171"/>
      <c r="VXA256" s="171"/>
      <c r="VXB256" s="171"/>
      <c r="VXC256" s="171"/>
      <c r="VXD256" s="171"/>
      <c r="VXE256" s="171"/>
      <c r="VXF256" s="171"/>
      <c r="VXG256" s="171"/>
      <c r="VXH256" s="171"/>
      <c r="VXI256" s="171"/>
      <c r="VXJ256" s="171"/>
      <c r="VXK256" s="171"/>
      <c r="VXL256" s="171"/>
      <c r="VXM256" s="171"/>
      <c r="VXN256" s="171"/>
      <c r="VXO256" s="171"/>
      <c r="VXP256" s="171"/>
      <c r="VXQ256" s="171"/>
      <c r="VXR256" s="171"/>
      <c r="VXS256" s="171"/>
      <c r="VXT256" s="171"/>
      <c r="VXU256" s="171"/>
      <c r="VXV256" s="171"/>
      <c r="VXW256" s="171"/>
      <c r="VXX256" s="171"/>
      <c r="VXY256" s="171"/>
      <c r="VXZ256" s="171"/>
      <c r="VYA256" s="171"/>
      <c r="VYB256" s="171"/>
      <c r="VYC256" s="171"/>
      <c r="VYD256" s="171"/>
      <c r="VYE256" s="171"/>
      <c r="VYF256" s="171"/>
      <c r="VYG256" s="171"/>
      <c r="VYH256" s="171"/>
      <c r="VYI256" s="171"/>
      <c r="VYJ256" s="171"/>
      <c r="VYK256" s="171"/>
      <c r="VYL256" s="171"/>
      <c r="VYM256" s="171"/>
      <c r="VYN256" s="171"/>
      <c r="VYO256" s="171"/>
      <c r="VYP256" s="171"/>
      <c r="VYQ256" s="171"/>
      <c r="VYR256" s="171"/>
      <c r="VYS256" s="171"/>
      <c r="VYT256" s="171"/>
      <c r="VYU256" s="171"/>
      <c r="VYV256" s="171"/>
      <c r="VYW256" s="171"/>
      <c r="VYX256" s="171"/>
      <c r="VYY256" s="171"/>
      <c r="VYZ256" s="171"/>
      <c r="VZA256" s="171"/>
      <c r="VZB256" s="171"/>
      <c r="VZC256" s="171"/>
      <c r="VZD256" s="171"/>
      <c r="VZE256" s="171"/>
      <c r="VZF256" s="171"/>
      <c r="VZG256" s="171"/>
      <c r="VZH256" s="171"/>
      <c r="VZI256" s="171"/>
      <c r="VZJ256" s="171"/>
      <c r="VZK256" s="171"/>
      <c r="VZL256" s="171"/>
      <c r="VZM256" s="171"/>
      <c r="VZN256" s="171"/>
      <c r="VZO256" s="171"/>
      <c r="VZP256" s="171"/>
      <c r="VZQ256" s="171"/>
      <c r="VZR256" s="171"/>
      <c r="VZS256" s="171"/>
      <c r="VZT256" s="171"/>
      <c r="VZU256" s="171"/>
      <c r="VZV256" s="171"/>
      <c r="VZW256" s="171"/>
      <c r="VZX256" s="171"/>
      <c r="VZY256" s="171"/>
      <c r="VZZ256" s="171"/>
      <c r="WAA256" s="171"/>
      <c r="WAB256" s="171"/>
      <c r="WAC256" s="171"/>
      <c r="WAD256" s="171"/>
      <c r="WAE256" s="171"/>
      <c r="WAF256" s="171"/>
      <c r="WAG256" s="171"/>
      <c r="WAH256" s="171"/>
      <c r="WAI256" s="171"/>
      <c r="WAJ256" s="171"/>
      <c r="WAK256" s="171"/>
      <c r="WAL256" s="171"/>
      <c r="WAM256" s="171"/>
      <c r="WAN256" s="171"/>
      <c r="WAO256" s="171"/>
      <c r="WAP256" s="171"/>
      <c r="WAQ256" s="171"/>
      <c r="WAR256" s="171"/>
      <c r="WAS256" s="171"/>
      <c r="WAT256" s="171"/>
      <c r="WAU256" s="171"/>
      <c r="WAV256" s="171"/>
      <c r="WAW256" s="171"/>
      <c r="WAX256" s="171"/>
      <c r="WAY256" s="171"/>
      <c r="WAZ256" s="171"/>
      <c r="WBA256" s="171"/>
      <c r="WBB256" s="171"/>
      <c r="WBC256" s="171"/>
      <c r="WBD256" s="171"/>
      <c r="WBE256" s="171"/>
      <c r="WBF256" s="171"/>
      <c r="WBG256" s="171"/>
      <c r="WBH256" s="171"/>
      <c r="WBI256" s="171"/>
      <c r="WBJ256" s="171"/>
      <c r="WBK256" s="171"/>
      <c r="WBL256" s="171"/>
      <c r="WBM256" s="171"/>
      <c r="WBN256" s="171"/>
      <c r="WBO256" s="171"/>
      <c r="WBP256" s="171"/>
      <c r="WBQ256" s="171"/>
      <c r="WBR256" s="171"/>
      <c r="WBS256" s="171"/>
      <c r="WBT256" s="171"/>
      <c r="WBU256" s="171"/>
      <c r="WBV256" s="171"/>
      <c r="WBW256" s="171"/>
      <c r="WBX256" s="171"/>
      <c r="WBY256" s="171"/>
      <c r="WBZ256" s="171"/>
      <c r="WCA256" s="171"/>
      <c r="WCB256" s="171"/>
      <c r="WCC256" s="171"/>
      <c r="WCD256" s="171"/>
      <c r="WCE256" s="171"/>
      <c r="WCF256" s="171"/>
      <c r="WCG256" s="171"/>
      <c r="WCH256" s="171"/>
      <c r="WCI256" s="171"/>
      <c r="WCJ256" s="171"/>
      <c r="WCK256" s="171"/>
      <c r="WCL256" s="171"/>
      <c r="WCM256" s="171"/>
      <c r="WCN256" s="171"/>
      <c r="WCO256" s="171"/>
      <c r="WCP256" s="171"/>
      <c r="WCQ256" s="171"/>
      <c r="WCR256" s="171"/>
      <c r="WCS256" s="171"/>
      <c r="WCT256" s="171"/>
      <c r="WCU256" s="171"/>
      <c r="WCV256" s="171"/>
      <c r="WCW256" s="171"/>
      <c r="WCX256" s="171"/>
      <c r="WCY256" s="171"/>
      <c r="WCZ256" s="171"/>
      <c r="WDA256" s="171"/>
      <c r="WDB256" s="171"/>
      <c r="WDC256" s="171"/>
      <c r="WDD256" s="171"/>
      <c r="WDE256" s="171"/>
      <c r="WDF256" s="171"/>
      <c r="WDG256" s="171"/>
      <c r="WDH256" s="171"/>
      <c r="WDI256" s="171"/>
      <c r="WDJ256" s="171"/>
      <c r="WDK256" s="171"/>
      <c r="WDL256" s="171"/>
      <c r="WDM256" s="171"/>
      <c r="WDN256" s="171"/>
      <c r="WDO256" s="171"/>
      <c r="WDP256" s="171"/>
      <c r="WDQ256" s="171"/>
      <c r="WDR256" s="171"/>
      <c r="WDS256" s="171"/>
      <c r="WDT256" s="171"/>
      <c r="WDU256" s="171"/>
      <c r="WDV256" s="171"/>
      <c r="WDW256" s="171"/>
      <c r="WDX256" s="171"/>
      <c r="WDY256" s="171"/>
      <c r="WDZ256" s="171"/>
      <c r="WEA256" s="171"/>
      <c r="WEB256" s="171"/>
      <c r="WEC256" s="171"/>
      <c r="WED256" s="171"/>
      <c r="WEE256" s="171"/>
      <c r="WEF256" s="171"/>
      <c r="WEG256" s="171"/>
      <c r="WEH256" s="171"/>
      <c r="WEI256" s="171"/>
      <c r="WEJ256" s="171"/>
      <c r="WEK256" s="171"/>
      <c r="WEL256" s="171"/>
      <c r="WEM256" s="171"/>
      <c r="WEN256" s="171"/>
      <c r="WEO256" s="171"/>
      <c r="WEP256" s="171"/>
      <c r="WEQ256" s="171"/>
      <c r="WER256" s="171"/>
      <c r="WES256" s="171"/>
      <c r="WET256" s="171"/>
      <c r="WEU256" s="171"/>
      <c r="WEV256" s="171"/>
      <c r="WEW256" s="171"/>
      <c r="WEX256" s="171"/>
      <c r="WEY256" s="171"/>
      <c r="WEZ256" s="171"/>
      <c r="WFA256" s="171"/>
      <c r="WFB256" s="171"/>
      <c r="WFC256" s="171"/>
      <c r="WFD256" s="171"/>
      <c r="WFE256" s="171"/>
      <c r="WFF256" s="171"/>
      <c r="WFG256" s="171"/>
      <c r="WFH256" s="171"/>
      <c r="WFI256" s="171"/>
      <c r="WFJ256" s="171"/>
      <c r="WFK256" s="171"/>
      <c r="WFL256" s="171"/>
      <c r="WFM256" s="171"/>
      <c r="WFN256" s="171"/>
      <c r="WFO256" s="171"/>
      <c r="WFP256" s="171"/>
      <c r="WFQ256" s="171"/>
      <c r="WFR256" s="171"/>
      <c r="WFS256" s="171"/>
      <c r="WFT256" s="171"/>
      <c r="WFU256" s="171"/>
      <c r="WFV256" s="171"/>
      <c r="WFW256" s="171"/>
      <c r="WFX256" s="171"/>
      <c r="WFY256" s="171"/>
      <c r="WFZ256" s="171"/>
      <c r="WGA256" s="171"/>
      <c r="WGB256" s="171"/>
      <c r="WGC256" s="171"/>
      <c r="WGD256" s="171"/>
      <c r="WGE256" s="171"/>
      <c r="WGF256" s="171"/>
      <c r="WGG256" s="171"/>
      <c r="WGH256" s="171"/>
      <c r="WGI256" s="171"/>
      <c r="WGJ256" s="171"/>
      <c r="WGK256" s="171"/>
      <c r="WGL256" s="171"/>
      <c r="WGM256" s="171"/>
      <c r="WGN256" s="171"/>
      <c r="WGO256" s="171"/>
      <c r="WGP256" s="171"/>
      <c r="WGQ256" s="171"/>
      <c r="WGR256" s="171"/>
      <c r="WGS256" s="171"/>
      <c r="WGT256" s="171"/>
      <c r="WGU256" s="171"/>
      <c r="WGV256" s="171"/>
      <c r="WGW256" s="171"/>
      <c r="WGX256" s="171"/>
      <c r="WGY256" s="171"/>
      <c r="WGZ256" s="171"/>
      <c r="WHA256" s="171"/>
      <c r="WHB256" s="171"/>
      <c r="WHC256" s="171"/>
      <c r="WHD256" s="171"/>
      <c r="WHE256" s="171"/>
      <c r="WHF256" s="171"/>
      <c r="WHG256" s="171"/>
      <c r="WHH256" s="171"/>
      <c r="WHI256" s="171"/>
      <c r="WHJ256" s="171"/>
      <c r="WHK256" s="171"/>
      <c r="WHL256" s="171"/>
      <c r="WHM256" s="171"/>
      <c r="WHN256" s="171"/>
      <c r="WHO256" s="171"/>
      <c r="WHP256" s="171"/>
      <c r="WHQ256" s="171"/>
      <c r="WHR256" s="171"/>
      <c r="WHS256" s="171"/>
      <c r="WHT256" s="171"/>
      <c r="WHU256" s="171"/>
      <c r="WHV256" s="171"/>
      <c r="WHW256" s="171"/>
      <c r="WHX256" s="171"/>
      <c r="WHY256" s="171"/>
      <c r="WHZ256" s="171"/>
      <c r="WIA256" s="171"/>
      <c r="WIB256" s="171"/>
      <c r="WIC256" s="171"/>
      <c r="WID256" s="171"/>
      <c r="WIE256" s="171"/>
      <c r="WIF256" s="171"/>
      <c r="WIG256" s="171"/>
      <c r="WIH256" s="171"/>
      <c r="WII256" s="171"/>
      <c r="WIJ256" s="171"/>
      <c r="WIK256" s="171"/>
      <c r="WIL256" s="171"/>
      <c r="WIM256" s="171"/>
      <c r="WIN256" s="171"/>
      <c r="WIO256" s="171"/>
      <c r="WIP256" s="171"/>
      <c r="WIQ256" s="171"/>
      <c r="WIR256" s="171"/>
      <c r="WIS256" s="171"/>
      <c r="WIT256" s="171"/>
      <c r="WIU256" s="171"/>
      <c r="WIV256" s="171"/>
      <c r="WIW256" s="171"/>
      <c r="WIX256" s="171"/>
      <c r="WIY256" s="171"/>
      <c r="WIZ256" s="171"/>
      <c r="WJA256" s="171"/>
      <c r="WJB256" s="171"/>
      <c r="WJC256" s="171"/>
      <c r="WJD256" s="171"/>
      <c r="WJE256" s="171"/>
      <c r="WJF256" s="171"/>
      <c r="WJG256" s="171"/>
      <c r="WJH256" s="171"/>
      <c r="WJI256" s="171"/>
      <c r="WJJ256" s="171"/>
      <c r="WJK256" s="171"/>
      <c r="WJL256" s="171"/>
      <c r="WJM256" s="171"/>
      <c r="WJN256" s="171"/>
      <c r="WJO256" s="171"/>
      <c r="WJP256" s="171"/>
      <c r="WJQ256" s="171"/>
      <c r="WJR256" s="171"/>
      <c r="WJS256" s="171"/>
      <c r="WJT256" s="171"/>
      <c r="WJU256" s="171"/>
      <c r="WJV256" s="171"/>
      <c r="WJW256" s="171"/>
      <c r="WJX256" s="171"/>
      <c r="WJY256" s="171"/>
      <c r="WJZ256" s="171"/>
      <c r="WKA256" s="171"/>
      <c r="WKB256" s="171"/>
      <c r="WKC256" s="171"/>
      <c r="WKD256" s="171"/>
      <c r="WKE256" s="171"/>
      <c r="WKF256" s="171"/>
      <c r="WKG256" s="171"/>
      <c r="WKH256" s="171"/>
      <c r="WKI256" s="171"/>
      <c r="WKJ256" s="171"/>
      <c r="WKK256" s="171"/>
      <c r="WKL256" s="171"/>
      <c r="WKM256" s="171"/>
      <c r="WKN256" s="171"/>
      <c r="WKO256" s="171"/>
      <c r="WKP256" s="171"/>
      <c r="WKQ256" s="171"/>
      <c r="WKR256" s="171"/>
      <c r="WKS256" s="171"/>
      <c r="WKT256" s="171"/>
      <c r="WKU256" s="171"/>
      <c r="WKV256" s="171"/>
      <c r="WKW256" s="171"/>
      <c r="WKX256" s="171"/>
      <c r="WKY256" s="171"/>
      <c r="WKZ256" s="171"/>
      <c r="WLA256" s="171"/>
      <c r="WLB256" s="171"/>
      <c r="WLC256" s="171"/>
      <c r="WLD256" s="171"/>
      <c r="WLE256" s="171"/>
      <c r="WLF256" s="171"/>
      <c r="WLG256" s="171"/>
      <c r="WLH256" s="171"/>
      <c r="WLI256" s="171"/>
      <c r="WLJ256" s="171"/>
      <c r="WLK256" s="171"/>
      <c r="WLL256" s="171"/>
      <c r="WLM256" s="171"/>
      <c r="WLN256" s="171"/>
      <c r="WLO256" s="171"/>
      <c r="WLP256" s="171"/>
      <c r="WLQ256" s="171"/>
      <c r="WLR256" s="171"/>
      <c r="WLS256" s="171"/>
      <c r="WLT256" s="171"/>
      <c r="WLU256" s="171"/>
      <c r="WLV256" s="171"/>
      <c r="WLW256" s="171"/>
      <c r="WLX256" s="171"/>
      <c r="WLY256" s="171"/>
      <c r="WLZ256" s="171"/>
      <c r="WMA256" s="171"/>
      <c r="WMB256" s="171"/>
      <c r="WMC256" s="171"/>
      <c r="WMD256" s="171"/>
      <c r="WME256" s="171"/>
      <c r="WMF256" s="171"/>
      <c r="WMG256" s="171"/>
      <c r="WMH256" s="171"/>
      <c r="WMI256" s="171"/>
      <c r="WMJ256" s="171"/>
      <c r="WMK256" s="171"/>
      <c r="WML256" s="171"/>
      <c r="WMM256" s="171"/>
      <c r="WMN256" s="171"/>
      <c r="WMO256" s="171"/>
      <c r="WMP256" s="171"/>
      <c r="WMQ256" s="171"/>
      <c r="WMR256" s="171"/>
      <c r="WMS256" s="171"/>
      <c r="WMT256" s="171"/>
      <c r="WMU256" s="171"/>
      <c r="WMV256" s="171"/>
      <c r="WMW256" s="171"/>
      <c r="WMX256" s="171"/>
      <c r="WMY256" s="171"/>
      <c r="WMZ256" s="171"/>
      <c r="WNA256" s="171"/>
      <c r="WNB256" s="171"/>
      <c r="WNC256" s="171"/>
      <c r="WND256" s="171"/>
      <c r="WNE256" s="171"/>
      <c r="WNF256" s="171"/>
      <c r="WNG256" s="171"/>
      <c r="WNH256" s="171"/>
      <c r="WNI256" s="171"/>
      <c r="WNJ256" s="171"/>
      <c r="WNK256" s="171"/>
      <c r="WNL256" s="171"/>
      <c r="WNM256" s="171"/>
      <c r="WNN256" s="171"/>
      <c r="WNO256" s="171"/>
      <c r="WNP256" s="171"/>
      <c r="WNQ256" s="171"/>
      <c r="WNR256" s="171"/>
      <c r="WNS256" s="171"/>
      <c r="WNT256" s="171"/>
      <c r="WNU256" s="171"/>
      <c r="WNV256" s="171"/>
      <c r="WNW256" s="171"/>
      <c r="WNX256" s="171"/>
      <c r="WNY256" s="171"/>
      <c r="WNZ256" s="171"/>
      <c r="WOA256" s="171"/>
      <c r="WOB256" s="171"/>
      <c r="WOC256" s="171"/>
      <c r="WOD256" s="171"/>
      <c r="WOE256" s="171"/>
      <c r="WOF256" s="171"/>
      <c r="WOG256" s="171"/>
      <c r="WOH256" s="171"/>
      <c r="WOI256" s="171"/>
      <c r="WOJ256" s="171"/>
      <c r="WOK256" s="171"/>
      <c r="WOL256" s="171"/>
      <c r="WOM256" s="171"/>
      <c r="WON256" s="171"/>
      <c r="WOO256" s="171"/>
      <c r="WOP256" s="171"/>
      <c r="WOQ256" s="171"/>
      <c r="WOR256" s="171"/>
      <c r="WOS256" s="171"/>
      <c r="WOT256" s="171"/>
      <c r="WOU256" s="171"/>
      <c r="WOV256" s="171"/>
      <c r="WOW256" s="171"/>
      <c r="WOX256" s="171"/>
      <c r="WOY256" s="171"/>
      <c r="WOZ256" s="171"/>
      <c r="WPA256" s="171"/>
      <c r="WPB256" s="171"/>
      <c r="WPC256" s="171"/>
      <c r="WPD256" s="171"/>
      <c r="WPE256" s="171"/>
      <c r="WPF256" s="171"/>
      <c r="WPG256" s="171"/>
      <c r="WPH256" s="171"/>
      <c r="WPI256" s="171"/>
      <c r="WPJ256" s="171"/>
      <c r="WPK256" s="171"/>
      <c r="WPL256" s="171"/>
      <c r="WPM256" s="171"/>
      <c r="WPN256" s="171"/>
      <c r="WPO256" s="171"/>
      <c r="WPP256" s="171"/>
      <c r="WPQ256" s="171"/>
      <c r="WPR256" s="171"/>
      <c r="WPS256" s="171"/>
      <c r="WPT256" s="171"/>
      <c r="WPU256" s="171"/>
      <c r="WPV256" s="171"/>
      <c r="WPW256" s="171"/>
      <c r="WPX256" s="171"/>
      <c r="WPY256" s="171"/>
      <c r="WPZ256" s="171"/>
      <c r="WQA256" s="171"/>
      <c r="WQB256" s="171"/>
      <c r="WQC256" s="171"/>
      <c r="WQD256" s="171"/>
      <c r="WQE256" s="171"/>
      <c r="WQF256" s="171"/>
      <c r="WQG256" s="171"/>
      <c r="WQH256" s="171"/>
      <c r="WQI256" s="171"/>
      <c r="WQJ256" s="171"/>
      <c r="WQK256" s="171"/>
      <c r="WQL256" s="171"/>
      <c r="WQM256" s="171"/>
      <c r="WQN256" s="171"/>
      <c r="WQO256" s="171"/>
      <c r="WQP256" s="171"/>
      <c r="WQQ256" s="171"/>
      <c r="WQR256" s="171"/>
      <c r="WQS256" s="171"/>
      <c r="WQT256" s="171"/>
      <c r="WQU256" s="171"/>
      <c r="WQV256" s="171"/>
      <c r="WQW256" s="171"/>
      <c r="WQX256" s="171"/>
      <c r="WQY256" s="171"/>
      <c r="WQZ256" s="171"/>
      <c r="WRA256" s="171"/>
      <c r="WRB256" s="171"/>
      <c r="WRC256" s="171"/>
      <c r="WRD256" s="171"/>
      <c r="WRE256" s="171"/>
      <c r="WRF256" s="171"/>
      <c r="WRG256" s="171"/>
      <c r="WRH256" s="171"/>
      <c r="WRI256" s="171"/>
      <c r="WRJ256" s="171"/>
      <c r="WRK256" s="171"/>
      <c r="WRL256" s="171"/>
      <c r="WRM256" s="171"/>
      <c r="WRN256" s="171"/>
      <c r="WRO256" s="171"/>
      <c r="WRP256" s="171"/>
      <c r="WRQ256" s="171"/>
      <c r="WRR256" s="171"/>
      <c r="WRS256" s="171"/>
      <c r="WRT256" s="171"/>
      <c r="WRU256" s="171"/>
      <c r="WRV256" s="171"/>
      <c r="WRW256" s="171"/>
      <c r="WRX256" s="171"/>
      <c r="WRY256" s="171"/>
      <c r="WRZ256" s="171"/>
      <c r="WSA256" s="171"/>
      <c r="WSB256" s="171"/>
      <c r="WSC256" s="171"/>
      <c r="WSD256" s="171"/>
      <c r="WSE256" s="171"/>
      <c r="WSF256" s="171"/>
      <c r="WSG256" s="171"/>
      <c r="WSH256" s="171"/>
      <c r="WSI256" s="171"/>
      <c r="WSJ256" s="171"/>
      <c r="WSK256" s="171"/>
      <c r="WSL256" s="171"/>
      <c r="WSM256" s="171"/>
      <c r="WSN256" s="171"/>
      <c r="WSO256" s="171"/>
      <c r="WSP256" s="171"/>
      <c r="WSQ256" s="171"/>
      <c r="WSR256" s="171"/>
      <c r="WSS256" s="171"/>
      <c r="WST256" s="171"/>
      <c r="WSU256" s="171"/>
      <c r="WSV256" s="171"/>
      <c r="WSW256" s="171"/>
      <c r="WSX256" s="171"/>
      <c r="WSY256" s="171"/>
      <c r="WSZ256" s="171"/>
      <c r="WTA256" s="171"/>
      <c r="WTB256" s="171"/>
      <c r="WTC256" s="171"/>
      <c r="WTD256" s="171"/>
      <c r="WTE256" s="171"/>
      <c r="WTF256" s="171"/>
      <c r="WTG256" s="171"/>
      <c r="WTH256" s="171"/>
      <c r="WTI256" s="171"/>
      <c r="WTJ256" s="171"/>
      <c r="WTK256" s="171"/>
      <c r="WTL256" s="171"/>
      <c r="WTM256" s="171"/>
      <c r="WTN256" s="171"/>
      <c r="WTO256" s="171"/>
      <c r="WTP256" s="171"/>
      <c r="WTQ256" s="171"/>
      <c r="WTR256" s="171"/>
      <c r="WTS256" s="171"/>
      <c r="WTT256" s="171"/>
      <c r="WTU256" s="171"/>
      <c r="WTV256" s="171"/>
      <c r="WTW256" s="171"/>
      <c r="WTX256" s="171"/>
      <c r="WTY256" s="171"/>
      <c r="WTZ256" s="171"/>
      <c r="WUA256" s="171"/>
      <c r="WUB256" s="171"/>
      <c r="WUC256" s="171"/>
      <c r="WUD256" s="171"/>
      <c r="WUE256" s="171"/>
      <c r="WUF256" s="171"/>
      <c r="WUG256" s="171"/>
      <c r="WUH256" s="171"/>
      <c r="WUI256" s="171"/>
      <c r="WUJ256" s="171"/>
      <c r="WUK256" s="171"/>
      <c r="WUL256" s="171"/>
      <c r="WUM256" s="171"/>
      <c r="WUN256" s="171"/>
      <c r="WUO256" s="171"/>
      <c r="WUP256" s="171"/>
      <c r="WUQ256" s="171"/>
      <c r="WUR256" s="171"/>
      <c r="WUS256" s="171"/>
      <c r="WUT256" s="171"/>
      <c r="WUU256" s="171"/>
      <c r="WUV256" s="171"/>
      <c r="WUW256" s="171"/>
      <c r="WUX256" s="171"/>
      <c r="WUY256" s="171"/>
      <c r="WUZ256" s="171"/>
      <c r="WVA256" s="171"/>
      <c r="WVB256" s="171"/>
      <c r="WVC256" s="171"/>
      <c r="WVD256" s="171"/>
      <c r="WVE256" s="171"/>
      <c r="WVF256" s="171"/>
      <c r="WVG256" s="171"/>
      <c r="WVH256" s="171"/>
      <c r="WVI256" s="171"/>
      <c r="WVJ256" s="171"/>
      <c r="WVK256" s="171"/>
      <c r="WVL256" s="171"/>
      <c r="WVM256" s="171"/>
      <c r="WVN256" s="171"/>
      <c r="WVO256" s="171"/>
      <c r="WVP256" s="171"/>
      <c r="WVQ256" s="171"/>
      <c r="WVR256" s="171"/>
      <c r="WVS256" s="171"/>
      <c r="WVT256" s="171"/>
      <c r="WVU256" s="171"/>
      <c r="WVV256" s="171"/>
      <c r="WVW256" s="171"/>
      <c r="WVX256" s="171"/>
      <c r="WVY256" s="171"/>
      <c r="WVZ256" s="171"/>
      <c r="WWA256" s="171"/>
      <c r="WWB256" s="171"/>
      <c r="WWC256" s="171"/>
      <c r="WWD256" s="171"/>
      <c r="WWE256" s="171"/>
      <c r="WWF256" s="171"/>
      <c r="WWG256" s="171"/>
      <c r="WWH256" s="171"/>
      <c r="WWI256" s="171"/>
    </row>
    <row r="257" spans="1:16155" ht="33" hidden="1" x14ac:dyDescent="0.3">
      <c r="A257" s="234" t="s">
        <v>1101</v>
      </c>
      <c r="B257" s="12" t="s">
        <v>380</v>
      </c>
      <c r="C257" s="9"/>
      <c r="D257" s="14" t="s">
        <v>426</v>
      </c>
      <c r="E257" s="9"/>
      <c r="F257" s="9"/>
      <c r="G257" s="9">
        <v>53</v>
      </c>
      <c r="H257" s="9" t="s">
        <v>50</v>
      </c>
      <c r="I257" s="9" t="s">
        <v>1415</v>
      </c>
      <c r="J257" s="9" t="s">
        <v>1417</v>
      </c>
      <c r="K257" s="17" t="s">
        <v>1419</v>
      </c>
      <c r="M257" s="9"/>
      <c r="N257" s="9"/>
      <c r="O257" s="9"/>
      <c r="P257" s="9"/>
      <c r="Q257" s="9"/>
      <c r="R257" s="9"/>
      <c r="S257" s="9" t="s">
        <v>29</v>
      </c>
      <c r="T257" s="9"/>
      <c r="U257" s="9"/>
      <c r="V257" s="9"/>
      <c r="W257" s="9"/>
      <c r="X257" s="9"/>
      <c r="Y257" s="9"/>
      <c r="Z257" s="9"/>
      <c r="AA257" s="9"/>
      <c r="AC257" s="247"/>
      <c r="AQ257" s="247"/>
      <c r="AR257" s="247"/>
      <c r="AS257" s="247"/>
      <c r="AT257" s="247"/>
      <c r="AU257" s="247"/>
      <c r="AV257" s="247"/>
      <c r="AW257" s="247"/>
      <c r="AX257" s="247"/>
      <c r="AY257" s="247"/>
      <c r="AZ257" s="247"/>
      <c r="BA257" s="247"/>
      <c r="BB257" s="247"/>
      <c r="BC257" s="247"/>
      <c r="BD257" s="247"/>
      <c r="BE257" s="247"/>
      <c r="BF257" s="247"/>
      <c r="BG257" s="247"/>
      <c r="BH257" s="247"/>
      <c r="BI257" s="247"/>
      <c r="BJ257" s="247"/>
      <c r="BK257" s="247"/>
      <c r="BL257" s="247"/>
      <c r="BM257" s="247"/>
      <c r="BN257" s="247"/>
      <c r="BO257" s="247"/>
      <c r="BP257" s="247"/>
      <c r="BQ257" s="247"/>
      <c r="BR257" s="247"/>
      <c r="BS257" s="247"/>
      <c r="BT257" s="247"/>
      <c r="BU257" s="247"/>
      <c r="BV257" s="247"/>
      <c r="BW257" s="247"/>
      <c r="BX257" s="247"/>
      <c r="BY257" s="247"/>
      <c r="BZ257" s="247"/>
      <c r="CA257" s="247"/>
      <c r="CB257" s="247"/>
      <c r="CC257" s="247"/>
      <c r="CD257" s="247"/>
      <c r="CE257" s="247"/>
      <c r="CF257" s="247"/>
      <c r="CG257" s="247"/>
      <c r="CH257" s="247"/>
      <c r="CI257" s="247"/>
      <c r="CJ257" s="247"/>
      <c r="CK257" s="247"/>
      <c r="CL257" s="247"/>
      <c r="CM257" s="247"/>
      <c r="CN257" s="247"/>
      <c r="CO257" s="247"/>
      <c r="CP257" s="247"/>
      <c r="CQ257" s="247"/>
      <c r="CR257" s="247"/>
      <c r="CS257" s="247"/>
      <c r="CT257" s="247"/>
      <c r="CU257" s="247"/>
      <c r="CV257" s="247"/>
      <c r="CW257" s="247"/>
      <c r="CX257" s="247"/>
      <c r="CY257" s="247"/>
      <c r="CZ257" s="247"/>
      <c r="DA257" s="247"/>
      <c r="DB257" s="247"/>
      <c r="DC257" s="247"/>
      <c r="DD257" s="247"/>
      <c r="DE257" s="247"/>
      <c r="DF257" s="247"/>
      <c r="DG257" s="247"/>
      <c r="DH257" s="247"/>
      <c r="DI257" s="247"/>
      <c r="DJ257" s="247"/>
      <c r="DK257" s="247"/>
      <c r="DL257" s="247"/>
      <c r="DM257" s="247"/>
      <c r="DN257" s="247"/>
      <c r="DO257" s="247"/>
      <c r="DP257" s="247"/>
      <c r="DQ257" s="247"/>
      <c r="DR257" s="247"/>
      <c r="DS257" s="247"/>
      <c r="DT257" s="247"/>
      <c r="DU257" s="247"/>
      <c r="DV257" s="247"/>
      <c r="DW257" s="247"/>
      <c r="DX257" s="247"/>
      <c r="DY257" s="247"/>
      <c r="DZ257" s="247"/>
      <c r="EA257" s="247"/>
      <c r="EB257" s="247"/>
      <c r="EC257" s="247"/>
      <c r="ED257" s="247"/>
      <c r="EE257" s="247"/>
      <c r="EF257" s="247"/>
      <c r="EG257" s="247"/>
      <c r="EH257" s="247"/>
      <c r="EI257" s="247"/>
      <c r="EJ257" s="247"/>
      <c r="EK257" s="247"/>
      <c r="EL257" s="247"/>
      <c r="EM257" s="247"/>
      <c r="EN257" s="247"/>
      <c r="EO257" s="247"/>
      <c r="EP257" s="247"/>
      <c r="EQ257" s="247"/>
      <c r="ER257" s="247"/>
      <c r="ES257" s="247"/>
      <c r="ET257" s="247"/>
      <c r="EU257" s="247"/>
      <c r="EV257" s="247"/>
      <c r="EW257" s="247"/>
      <c r="EX257" s="247"/>
      <c r="EY257" s="247"/>
      <c r="EZ257" s="247"/>
      <c r="FA257" s="247"/>
      <c r="FB257" s="247"/>
      <c r="FC257" s="247"/>
      <c r="FD257" s="247"/>
      <c r="FE257" s="247"/>
      <c r="FF257" s="247"/>
      <c r="FG257" s="247"/>
      <c r="FH257" s="247"/>
      <c r="FI257" s="247"/>
      <c r="FJ257" s="247"/>
      <c r="FK257" s="247"/>
      <c r="FL257" s="247"/>
      <c r="FM257" s="247"/>
      <c r="FN257" s="247"/>
      <c r="FO257" s="247"/>
      <c r="FP257" s="247"/>
      <c r="FQ257" s="247"/>
      <c r="FR257" s="247"/>
      <c r="FS257" s="247"/>
      <c r="FT257" s="247"/>
      <c r="FU257" s="247"/>
      <c r="FV257" s="247"/>
      <c r="FW257" s="247"/>
      <c r="FX257" s="247"/>
      <c r="FY257" s="247"/>
      <c r="FZ257" s="247"/>
      <c r="GA257" s="247"/>
      <c r="GB257" s="247"/>
      <c r="GC257" s="247"/>
      <c r="GD257" s="247"/>
      <c r="GE257" s="247"/>
      <c r="GF257" s="247"/>
      <c r="GG257" s="247"/>
      <c r="GH257" s="247"/>
      <c r="GI257" s="247"/>
      <c r="GJ257" s="247"/>
      <c r="GK257" s="247"/>
      <c r="GL257" s="247"/>
      <c r="GM257" s="247"/>
      <c r="GN257" s="247"/>
      <c r="GO257" s="247"/>
      <c r="GP257" s="247"/>
      <c r="GQ257" s="247"/>
      <c r="GR257" s="247"/>
      <c r="GS257" s="247"/>
      <c r="GT257" s="247"/>
      <c r="GU257" s="247"/>
      <c r="GV257" s="247"/>
      <c r="GW257" s="247"/>
      <c r="GX257" s="247"/>
      <c r="GY257" s="247"/>
      <c r="GZ257" s="247"/>
      <c r="HA257" s="247"/>
      <c r="HB257" s="247"/>
      <c r="HC257" s="247"/>
      <c r="HD257" s="247"/>
      <c r="HE257" s="247"/>
      <c r="HF257" s="247"/>
      <c r="HG257" s="247"/>
      <c r="HH257" s="247"/>
      <c r="HI257" s="247"/>
      <c r="HJ257" s="247"/>
      <c r="HK257" s="247"/>
      <c r="HL257" s="247"/>
      <c r="HM257" s="247"/>
      <c r="HN257" s="247"/>
      <c r="HO257" s="247"/>
      <c r="HP257" s="247"/>
      <c r="HQ257" s="247"/>
      <c r="HR257" s="247"/>
      <c r="HS257" s="247"/>
      <c r="HT257" s="247"/>
      <c r="HU257" s="247"/>
      <c r="HV257" s="247"/>
      <c r="HW257" s="247"/>
      <c r="HX257" s="247"/>
      <c r="HY257" s="247"/>
      <c r="HZ257" s="247"/>
      <c r="IA257" s="247"/>
      <c r="IB257" s="247"/>
      <c r="IC257" s="247"/>
      <c r="ID257" s="247"/>
      <c r="IE257" s="247"/>
      <c r="IF257" s="247"/>
      <c r="IG257" s="247"/>
      <c r="IH257" s="247"/>
      <c r="II257" s="247"/>
      <c r="IJ257" s="247"/>
      <c r="IK257" s="247"/>
      <c r="IL257" s="247"/>
      <c r="IM257" s="247"/>
      <c r="IN257" s="247"/>
      <c r="IO257" s="247"/>
      <c r="IP257" s="247"/>
      <c r="IQ257" s="247"/>
      <c r="IR257" s="247"/>
      <c r="IS257" s="247"/>
      <c r="IT257" s="247"/>
      <c r="IU257" s="247"/>
      <c r="IV257" s="247"/>
      <c r="IW257" s="247"/>
      <c r="IX257" s="247"/>
      <c r="IY257" s="247"/>
      <c r="IZ257" s="247"/>
      <c r="JA257" s="247"/>
      <c r="JB257" s="247"/>
      <c r="JC257" s="247"/>
      <c r="JD257" s="247"/>
      <c r="JE257" s="247"/>
      <c r="JF257" s="247"/>
      <c r="JG257" s="247"/>
      <c r="JH257" s="247"/>
      <c r="JI257" s="247"/>
      <c r="JJ257" s="247"/>
      <c r="JK257" s="247"/>
      <c r="JL257" s="247"/>
      <c r="JM257" s="247"/>
      <c r="JN257" s="247"/>
      <c r="JO257" s="247"/>
      <c r="JP257" s="247"/>
      <c r="JQ257" s="247"/>
      <c r="JR257" s="247"/>
      <c r="JS257" s="247"/>
      <c r="JT257" s="247"/>
      <c r="JU257" s="247"/>
      <c r="JV257" s="247"/>
      <c r="JW257" s="247"/>
      <c r="JX257" s="247"/>
      <c r="JY257" s="247"/>
      <c r="JZ257" s="247"/>
      <c r="KA257" s="247"/>
      <c r="KB257" s="247"/>
      <c r="KC257" s="247"/>
      <c r="KD257" s="247"/>
      <c r="KE257" s="247"/>
      <c r="KF257" s="247"/>
      <c r="KG257" s="247"/>
      <c r="KH257" s="247"/>
      <c r="KI257" s="247"/>
      <c r="KJ257" s="247"/>
      <c r="KK257" s="247"/>
      <c r="KL257" s="247"/>
      <c r="KM257" s="247"/>
      <c r="KN257" s="247"/>
      <c r="KO257" s="247"/>
      <c r="KP257" s="247"/>
      <c r="KQ257" s="247"/>
      <c r="KR257" s="247"/>
      <c r="KS257" s="247"/>
      <c r="KT257" s="247"/>
      <c r="KU257" s="247"/>
      <c r="KV257" s="247"/>
      <c r="KW257" s="247"/>
      <c r="KX257" s="247"/>
      <c r="KY257" s="247"/>
      <c r="KZ257" s="247"/>
      <c r="LA257" s="247"/>
      <c r="LB257" s="247"/>
      <c r="LC257" s="247"/>
      <c r="LD257" s="247"/>
      <c r="LE257" s="247"/>
      <c r="LF257" s="247"/>
      <c r="LG257" s="247"/>
      <c r="LH257" s="247"/>
      <c r="LI257" s="247"/>
      <c r="LJ257" s="247"/>
      <c r="LK257" s="247"/>
      <c r="LL257" s="247"/>
      <c r="LM257" s="247"/>
      <c r="LN257" s="247"/>
      <c r="LO257" s="247"/>
      <c r="LP257" s="247"/>
      <c r="LQ257" s="247"/>
      <c r="LR257" s="247"/>
      <c r="LS257" s="247"/>
      <c r="LT257" s="247"/>
      <c r="LU257" s="247"/>
      <c r="LV257" s="247"/>
      <c r="LW257" s="247"/>
      <c r="LX257" s="247"/>
      <c r="LY257" s="247"/>
      <c r="LZ257" s="247"/>
      <c r="MA257" s="247"/>
      <c r="MB257" s="247"/>
      <c r="MC257" s="247"/>
      <c r="MD257" s="247"/>
      <c r="ME257" s="247"/>
      <c r="MF257" s="247"/>
      <c r="MG257" s="247"/>
      <c r="MH257" s="247"/>
      <c r="MI257" s="247"/>
      <c r="MJ257" s="247"/>
      <c r="MK257" s="247"/>
      <c r="ML257" s="247"/>
      <c r="MM257" s="247"/>
      <c r="MN257" s="247"/>
      <c r="MO257" s="247"/>
      <c r="MP257" s="247"/>
      <c r="MQ257" s="247"/>
      <c r="MR257" s="247"/>
      <c r="MS257" s="247"/>
      <c r="MT257" s="247"/>
      <c r="MU257" s="247"/>
      <c r="MV257" s="247"/>
      <c r="MW257" s="247"/>
      <c r="MX257" s="247"/>
      <c r="MY257" s="247"/>
      <c r="MZ257" s="247"/>
      <c r="NA257" s="247"/>
      <c r="NB257" s="247"/>
      <c r="NC257" s="247"/>
      <c r="ND257" s="247"/>
      <c r="NE257" s="247"/>
      <c r="NF257" s="247"/>
      <c r="NG257" s="247"/>
      <c r="NH257" s="247"/>
      <c r="NI257" s="247"/>
      <c r="NJ257" s="247"/>
      <c r="NK257" s="247"/>
      <c r="NL257" s="247"/>
      <c r="NM257" s="247"/>
      <c r="NN257" s="247"/>
      <c r="NO257" s="247"/>
      <c r="NP257" s="247"/>
      <c r="NQ257" s="247"/>
      <c r="NR257" s="247"/>
      <c r="NS257" s="247"/>
      <c r="NT257" s="247"/>
      <c r="NU257" s="247"/>
      <c r="NV257" s="247"/>
      <c r="NW257" s="247"/>
      <c r="NX257" s="247"/>
      <c r="NY257" s="247"/>
      <c r="NZ257" s="247"/>
      <c r="OA257" s="247"/>
      <c r="OB257" s="247"/>
      <c r="OC257" s="247"/>
      <c r="OD257" s="247"/>
      <c r="OE257" s="247"/>
      <c r="OF257" s="247"/>
      <c r="OG257" s="247"/>
      <c r="OH257" s="247"/>
      <c r="OI257" s="247"/>
      <c r="OJ257" s="247"/>
      <c r="OK257" s="247"/>
      <c r="OL257" s="247"/>
      <c r="OM257" s="247"/>
      <c r="ON257" s="247"/>
      <c r="OO257" s="247"/>
      <c r="OP257" s="247"/>
      <c r="OQ257" s="247"/>
      <c r="OR257" s="247"/>
      <c r="OS257" s="247"/>
      <c r="OT257" s="247"/>
      <c r="OU257" s="247"/>
      <c r="OV257" s="247"/>
      <c r="OW257" s="247"/>
      <c r="OX257" s="247"/>
      <c r="OY257" s="247"/>
      <c r="OZ257" s="247"/>
      <c r="PA257" s="247"/>
      <c r="PB257" s="247"/>
      <c r="PC257" s="247"/>
      <c r="PD257" s="247"/>
      <c r="PE257" s="247"/>
      <c r="PF257" s="247"/>
      <c r="PG257" s="247"/>
      <c r="PH257" s="247"/>
      <c r="PI257" s="247"/>
      <c r="PJ257" s="247"/>
      <c r="PK257" s="247"/>
      <c r="PL257" s="247"/>
      <c r="PM257" s="247"/>
      <c r="PN257" s="247"/>
      <c r="PO257" s="247"/>
      <c r="PP257" s="247"/>
      <c r="PQ257" s="247"/>
      <c r="PR257" s="247"/>
      <c r="PS257" s="247"/>
      <c r="PT257" s="247"/>
      <c r="PU257" s="247"/>
      <c r="PV257" s="247"/>
      <c r="PW257" s="247"/>
      <c r="PX257" s="247"/>
      <c r="PY257" s="247"/>
      <c r="PZ257" s="247"/>
      <c r="QA257" s="247"/>
      <c r="QB257" s="247"/>
      <c r="QC257" s="247"/>
      <c r="QD257" s="247"/>
      <c r="QE257" s="247"/>
      <c r="QF257" s="247"/>
      <c r="QG257" s="247"/>
      <c r="QH257" s="247"/>
      <c r="QI257" s="247"/>
      <c r="QJ257" s="247"/>
      <c r="QK257" s="247"/>
      <c r="QL257" s="247"/>
      <c r="QM257" s="247"/>
      <c r="QN257" s="247"/>
      <c r="QO257" s="247"/>
      <c r="QP257" s="247"/>
      <c r="QQ257" s="247"/>
      <c r="QR257" s="247"/>
      <c r="QS257" s="247"/>
      <c r="QT257" s="247"/>
      <c r="QU257" s="247"/>
      <c r="QV257" s="247"/>
      <c r="QW257" s="247"/>
      <c r="QX257" s="247"/>
      <c r="QY257" s="247"/>
      <c r="QZ257" s="247"/>
      <c r="RA257" s="247"/>
      <c r="RB257" s="247"/>
      <c r="RC257" s="247"/>
      <c r="RD257" s="247"/>
      <c r="RE257" s="247"/>
      <c r="RF257" s="247"/>
      <c r="RG257" s="247"/>
      <c r="RH257" s="247"/>
      <c r="RI257" s="247"/>
      <c r="RJ257" s="247"/>
      <c r="RK257" s="247"/>
      <c r="RL257" s="247"/>
      <c r="RM257" s="247"/>
      <c r="RN257" s="247"/>
      <c r="RO257" s="247"/>
      <c r="RP257" s="247"/>
      <c r="RQ257" s="247"/>
      <c r="RR257" s="247"/>
      <c r="RS257" s="247"/>
      <c r="RT257" s="247"/>
      <c r="RU257" s="247"/>
      <c r="RV257" s="247"/>
      <c r="RW257" s="247"/>
      <c r="RX257" s="247"/>
      <c r="RY257" s="247"/>
      <c r="RZ257" s="247"/>
      <c r="SA257" s="247"/>
      <c r="SB257" s="247"/>
      <c r="SC257" s="247"/>
      <c r="SD257" s="247"/>
      <c r="SE257" s="247"/>
      <c r="SF257" s="247"/>
      <c r="SG257" s="247"/>
      <c r="SH257" s="247"/>
      <c r="SI257" s="247"/>
      <c r="SJ257" s="247"/>
      <c r="SK257" s="247"/>
      <c r="SL257" s="247"/>
      <c r="SM257" s="247"/>
      <c r="SN257" s="247"/>
      <c r="SO257" s="247"/>
      <c r="SP257" s="247"/>
      <c r="SQ257" s="247"/>
      <c r="SR257" s="247"/>
      <c r="SS257" s="247"/>
      <c r="ST257" s="247"/>
      <c r="SU257" s="247"/>
      <c r="SV257" s="247"/>
      <c r="SW257" s="247"/>
      <c r="SX257" s="247"/>
      <c r="SY257" s="247"/>
      <c r="SZ257" s="247"/>
      <c r="TA257" s="247"/>
      <c r="TB257" s="247"/>
      <c r="TC257" s="247"/>
      <c r="TD257" s="247"/>
      <c r="TE257" s="247"/>
      <c r="TF257" s="247"/>
      <c r="TG257" s="247"/>
      <c r="TH257" s="247"/>
      <c r="TI257" s="247"/>
      <c r="TJ257" s="247"/>
      <c r="TK257" s="247"/>
      <c r="TL257" s="247"/>
      <c r="TM257" s="247"/>
      <c r="TN257" s="247"/>
      <c r="TO257" s="247"/>
      <c r="TP257" s="247"/>
      <c r="TQ257" s="247"/>
      <c r="TR257" s="247"/>
      <c r="TS257" s="247"/>
      <c r="TT257" s="247"/>
      <c r="TU257" s="247"/>
      <c r="TV257" s="247"/>
      <c r="TW257" s="247"/>
      <c r="TX257" s="247"/>
      <c r="TY257" s="247"/>
      <c r="TZ257" s="247"/>
      <c r="UA257" s="247"/>
      <c r="UB257" s="247"/>
      <c r="UC257" s="247"/>
      <c r="UD257" s="247"/>
      <c r="UE257" s="247"/>
      <c r="UF257" s="247"/>
      <c r="UG257" s="247"/>
      <c r="UH257" s="247"/>
      <c r="UI257" s="247"/>
      <c r="UJ257" s="247"/>
      <c r="UK257" s="247"/>
      <c r="UL257" s="247"/>
      <c r="UM257" s="247"/>
      <c r="UN257" s="247"/>
      <c r="UO257" s="247"/>
      <c r="UP257" s="247"/>
      <c r="UQ257" s="247"/>
      <c r="UR257" s="247"/>
      <c r="US257" s="247"/>
      <c r="UT257" s="247"/>
      <c r="UU257" s="247"/>
      <c r="UV257" s="247"/>
      <c r="UW257" s="247"/>
      <c r="UX257" s="247"/>
      <c r="UY257" s="247"/>
      <c r="UZ257" s="247"/>
      <c r="VA257" s="247"/>
      <c r="VB257" s="247"/>
      <c r="VC257" s="247"/>
      <c r="VD257" s="247"/>
      <c r="VE257" s="247"/>
      <c r="VF257" s="247"/>
      <c r="VG257" s="247"/>
      <c r="VH257" s="247"/>
      <c r="VI257" s="247"/>
      <c r="VJ257" s="247"/>
      <c r="VK257" s="247"/>
      <c r="VL257" s="247"/>
      <c r="VM257" s="247"/>
      <c r="VN257" s="247"/>
      <c r="VO257" s="247"/>
      <c r="VP257" s="247"/>
      <c r="VQ257" s="247"/>
      <c r="VR257" s="247"/>
      <c r="VS257" s="247"/>
      <c r="VT257" s="247"/>
      <c r="VU257" s="247"/>
      <c r="VV257" s="247"/>
      <c r="VW257" s="247"/>
      <c r="VX257" s="247"/>
      <c r="VY257" s="247"/>
      <c r="VZ257" s="247"/>
      <c r="WA257" s="247"/>
      <c r="WB257" s="247"/>
      <c r="WC257" s="247"/>
      <c r="WD257" s="247"/>
      <c r="WE257" s="247"/>
      <c r="WF257" s="247"/>
      <c r="WG257" s="247"/>
      <c r="WH257" s="247"/>
      <c r="WI257" s="247"/>
      <c r="WJ257" s="247"/>
      <c r="WK257" s="247"/>
      <c r="WL257" s="247"/>
      <c r="WM257" s="247"/>
      <c r="WN257" s="247"/>
      <c r="WO257" s="247"/>
      <c r="WP257" s="247"/>
      <c r="WQ257" s="247"/>
      <c r="WR257" s="247"/>
      <c r="WS257" s="247"/>
      <c r="WT257" s="247"/>
      <c r="WU257" s="247"/>
      <c r="WV257" s="247"/>
      <c r="WW257" s="247"/>
      <c r="WX257" s="247"/>
      <c r="WY257" s="247"/>
      <c r="WZ257" s="247"/>
      <c r="XA257" s="247"/>
      <c r="XB257" s="247"/>
      <c r="XC257" s="247"/>
      <c r="XD257" s="247"/>
      <c r="XE257" s="247"/>
      <c r="XF257" s="247"/>
      <c r="XG257" s="247"/>
      <c r="XH257" s="247"/>
      <c r="XI257" s="247"/>
      <c r="XJ257" s="247"/>
      <c r="XK257" s="247"/>
      <c r="XL257" s="247"/>
      <c r="XM257" s="247"/>
      <c r="XN257" s="247"/>
      <c r="XO257" s="247"/>
      <c r="XP257" s="247"/>
      <c r="XQ257" s="247"/>
      <c r="XR257" s="247"/>
      <c r="XS257" s="247"/>
      <c r="XT257" s="247"/>
      <c r="XU257" s="247"/>
      <c r="XV257" s="247"/>
      <c r="XW257" s="247"/>
      <c r="XX257" s="247"/>
      <c r="XY257" s="247"/>
      <c r="XZ257" s="247"/>
      <c r="YA257" s="247"/>
      <c r="YB257" s="247"/>
      <c r="YC257" s="247"/>
      <c r="YD257" s="247"/>
      <c r="YE257" s="247"/>
      <c r="YF257" s="247"/>
      <c r="YG257" s="247"/>
      <c r="YH257" s="247"/>
      <c r="YI257" s="247"/>
      <c r="YJ257" s="247"/>
      <c r="YK257" s="247"/>
      <c r="YL257" s="247"/>
      <c r="YM257" s="247"/>
      <c r="YN257" s="247"/>
      <c r="YO257" s="247"/>
      <c r="YP257" s="247"/>
      <c r="YQ257" s="247"/>
      <c r="YR257" s="247"/>
      <c r="YS257" s="247"/>
      <c r="YT257" s="247"/>
      <c r="YU257" s="247"/>
      <c r="YV257" s="247"/>
      <c r="YW257" s="247"/>
      <c r="YX257" s="247"/>
      <c r="YY257" s="247"/>
      <c r="YZ257" s="247"/>
      <c r="ZA257" s="247"/>
      <c r="ZB257" s="247"/>
      <c r="ZC257" s="247"/>
      <c r="ZD257" s="247"/>
      <c r="ZE257" s="247"/>
      <c r="ZF257" s="247"/>
      <c r="ZG257" s="247"/>
      <c r="ZH257" s="247"/>
      <c r="ZI257" s="247"/>
      <c r="ZJ257" s="247"/>
      <c r="ZK257" s="247"/>
      <c r="ZL257" s="247"/>
      <c r="ZM257" s="247"/>
      <c r="ZN257" s="247"/>
      <c r="ZO257" s="247"/>
      <c r="ZP257" s="247"/>
      <c r="ZQ257" s="247"/>
      <c r="ZR257" s="247"/>
      <c r="ZS257" s="247"/>
      <c r="ZT257" s="247"/>
      <c r="ZU257" s="247"/>
      <c r="ZV257" s="247"/>
      <c r="ZW257" s="247"/>
      <c r="ZX257" s="247"/>
      <c r="ZY257" s="247"/>
      <c r="ZZ257" s="247"/>
      <c r="AAA257" s="247"/>
      <c r="AAB257" s="247"/>
      <c r="AAC257" s="247"/>
      <c r="AAD257" s="247"/>
      <c r="AAE257" s="247"/>
      <c r="AAF257" s="247"/>
      <c r="AAG257" s="247"/>
      <c r="AAH257" s="247"/>
      <c r="AAI257" s="247"/>
      <c r="AAJ257" s="247"/>
      <c r="AAK257" s="247"/>
      <c r="AAL257" s="247"/>
      <c r="AAM257" s="247"/>
      <c r="AAN257" s="247"/>
      <c r="AAO257" s="247"/>
      <c r="AAP257" s="247"/>
      <c r="AAQ257" s="247"/>
      <c r="AAR257" s="247"/>
      <c r="AAS257" s="247"/>
      <c r="AAT257" s="247"/>
      <c r="AAU257" s="247"/>
      <c r="AAV257" s="247"/>
      <c r="AAW257" s="247"/>
      <c r="AAX257" s="247"/>
      <c r="AAY257" s="247"/>
      <c r="AAZ257" s="247"/>
      <c r="ABA257" s="247"/>
      <c r="ABB257" s="247"/>
      <c r="ABC257" s="247"/>
      <c r="ABD257" s="247"/>
      <c r="ABE257" s="247"/>
      <c r="ABF257" s="247"/>
      <c r="ABG257" s="247"/>
      <c r="ABH257" s="247"/>
      <c r="ABI257" s="247"/>
      <c r="ABJ257" s="247"/>
      <c r="ABK257" s="247"/>
      <c r="ABL257" s="247"/>
      <c r="ABM257" s="247"/>
      <c r="ABN257" s="247"/>
      <c r="ABO257" s="247"/>
      <c r="ABP257" s="247"/>
      <c r="ABQ257" s="247"/>
      <c r="ABR257" s="247"/>
      <c r="ABS257" s="247"/>
      <c r="ABT257" s="247"/>
      <c r="ABU257" s="247"/>
      <c r="ABV257" s="247"/>
      <c r="ABW257" s="247"/>
      <c r="ABX257" s="247"/>
      <c r="ABY257" s="247"/>
      <c r="ABZ257" s="247"/>
      <c r="ACA257" s="247"/>
      <c r="ACB257" s="247"/>
      <c r="ACC257" s="247"/>
      <c r="ACD257" s="247"/>
      <c r="ACE257" s="247"/>
      <c r="ACF257" s="247"/>
      <c r="ACG257" s="247"/>
      <c r="ACH257" s="247"/>
      <c r="ACI257" s="247"/>
      <c r="ACJ257" s="247"/>
      <c r="ACK257" s="247"/>
      <c r="ACL257" s="247"/>
      <c r="ACM257" s="247"/>
      <c r="ACN257" s="247"/>
      <c r="ACO257" s="247"/>
      <c r="ACP257" s="247"/>
      <c r="ACQ257" s="247"/>
      <c r="ACR257" s="247"/>
      <c r="ACS257" s="247"/>
      <c r="ACT257" s="247"/>
      <c r="ACU257" s="247"/>
      <c r="ACV257" s="247"/>
      <c r="ACW257" s="247"/>
      <c r="ACX257" s="247"/>
      <c r="ACY257" s="247"/>
      <c r="ACZ257" s="247"/>
      <c r="ADA257" s="247"/>
      <c r="ADB257" s="247"/>
      <c r="ADC257" s="247"/>
      <c r="ADD257" s="247"/>
      <c r="ADE257" s="247"/>
      <c r="ADF257" s="247"/>
      <c r="ADG257" s="247"/>
      <c r="ADH257" s="247"/>
      <c r="ADI257" s="247"/>
      <c r="ADJ257" s="247"/>
      <c r="ADK257" s="247"/>
      <c r="ADL257" s="247"/>
      <c r="ADM257" s="247"/>
      <c r="ADN257" s="247"/>
      <c r="ADO257" s="247"/>
      <c r="ADP257" s="247"/>
      <c r="ADQ257" s="247"/>
      <c r="ADR257" s="247"/>
      <c r="ADS257" s="247"/>
      <c r="ADT257" s="247"/>
      <c r="ADU257" s="247"/>
      <c r="ADV257" s="247"/>
      <c r="ADW257" s="247"/>
      <c r="ADX257" s="247"/>
      <c r="ADY257" s="247"/>
      <c r="ADZ257" s="247"/>
      <c r="AEA257" s="247"/>
      <c r="AEB257" s="247"/>
      <c r="AEC257" s="247"/>
      <c r="AED257" s="247"/>
      <c r="AEE257" s="247"/>
      <c r="AEF257" s="247"/>
      <c r="AEG257" s="247"/>
      <c r="AEH257" s="247"/>
      <c r="AEI257" s="247"/>
      <c r="AEJ257" s="247"/>
      <c r="AEK257" s="247"/>
      <c r="AEL257" s="247"/>
      <c r="AEM257" s="247"/>
      <c r="AEN257" s="247"/>
      <c r="AEO257" s="247"/>
      <c r="AEP257" s="247"/>
      <c r="AEQ257" s="247"/>
      <c r="AER257" s="247"/>
      <c r="AES257" s="247"/>
      <c r="AET257" s="247"/>
      <c r="AEU257" s="247"/>
      <c r="AEV257" s="247"/>
      <c r="AEW257" s="247"/>
      <c r="AEX257" s="247"/>
      <c r="AEY257" s="247"/>
      <c r="AEZ257" s="247"/>
      <c r="AFA257" s="247"/>
      <c r="AFB257" s="247"/>
      <c r="AFC257" s="247"/>
      <c r="AFD257" s="247"/>
      <c r="AFE257" s="247"/>
      <c r="AFF257" s="247"/>
      <c r="AFG257" s="247"/>
      <c r="AFH257" s="247"/>
      <c r="AFI257" s="247"/>
      <c r="AFJ257" s="247"/>
      <c r="AFK257" s="247"/>
      <c r="AFL257" s="247"/>
      <c r="AFM257" s="247"/>
      <c r="AFN257" s="247"/>
      <c r="AFO257" s="247"/>
      <c r="AFP257" s="247"/>
      <c r="AFQ257" s="247"/>
      <c r="AFR257" s="247"/>
      <c r="AFS257" s="247"/>
      <c r="AFT257" s="247"/>
      <c r="AFU257" s="247"/>
      <c r="AFV257" s="247"/>
      <c r="AFW257" s="247"/>
      <c r="AFX257" s="247"/>
      <c r="AFY257" s="247"/>
      <c r="AFZ257" s="247"/>
      <c r="AGA257" s="247"/>
      <c r="AGB257" s="247"/>
      <c r="AGC257" s="247"/>
      <c r="AGD257" s="247"/>
      <c r="AGE257" s="247"/>
      <c r="AGF257" s="247"/>
      <c r="AGG257" s="247"/>
      <c r="AGH257" s="247"/>
      <c r="AGI257" s="247"/>
      <c r="AGJ257" s="247"/>
      <c r="AGK257" s="247"/>
      <c r="AGL257" s="247"/>
      <c r="AGM257" s="247"/>
      <c r="AGN257" s="247"/>
      <c r="AGO257" s="247"/>
      <c r="AGP257" s="247"/>
      <c r="AGQ257" s="247"/>
      <c r="AGR257" s="247"/>
      <c r="AGS257" s="247"/>
      <c r="AGT257" s="247"/>
      <c r="AGU257" s="247"/>
      <c r="AGV257" s="247"/>
      <c r="AGW257" s="247"/>
      <c r="AGX257" s="247"/>
      <c r="AGY257" s="247"/>
      <c r="AGZ257" s="247"/>
      <c r="AHA257" s="247"/>
      <c r="AHB257" s="247"/>
      <c r="AHC257" s="247"/>
      <c r="AHD257" s="247"/>
      <c r="AHE257" s="247"/>
      <c r="AHF257" s="247"/>
      <c r="AHG257" s="247"/>
      <c r="AHH257" s="247"/>
      <c r="AHI257" s="247"/>
      <c r="AHJ257" s="247"/>
      <c r="AHK257" s="247"/>
      <c r="AHL257" s="247"/>
      <c r="AHM257" s="247"/>
      <c r="AHN257" s="247"/>
      <c r="AHO257" s="247"/>
      <c r="AHP257" s="247"/>
      <c r="AHQ257" s="247"/>
      <c r="AHR257" s="247"/>
      <c r="AHS257" s="247"/>
      <c r="AHT257" s="247"/>
      <c r="AHU257" s="247"/>
      <c r="AHV257" s="247"/>
      <c r="AHW257" s="247"/>
      <c r="AHX257" s="247"/>
      <c r="AHY257" s="247"/>
      <c r="AHZ257" s="247"/>
      <c r="AIA257" s="247"/>
      <c r="AIB257" s="247"/>
      <c r="AIC257" s="247"/>
      <c r="AID257" s="247"/>
      <c r="AIE257" s="247"/>
      <c r="AIF257" s="247"/>
      <c r="AIG257" s="247"/>
      <c r="AIH257" s="247"/>
      <c r="AII257" s="247"/>
      <c r="AIJ257" s="247"/>
      <c r="AIK257" s="247"/>
      <c r="AIL257" s="247"/>
      <c r="AIM257" s="247"/>
      <c r="AIN257" s="247"/>
      <c r="AIO257" s="247"/>
      <c r="AIP257" s="247"/>
      <c r="AIQ257" s="247"/>
      <c r="AIR257" s="247"/>
      <c r="AIS257" s="247"/>
      <c r="AIT257" s="247"/>
      <c r="AIU257" s="247"/>
      <c r="AIV257" s="247"/>
      <c r="AIW257" s="247"/>
      <c r="AIX257" s="247"/>
      <c r="AIY257" s="247"/>
      <c r="AIZ257" s="247"/>
      <c r="AJA257" s="247"/>
      <c r="AJB257" s="247"/>
      <c r="AJC257" s="247"/>
      <c r="AJD257" s="247"/>
      <c r="AJE257" s="247"/>
      <c r="AJF257" s="247"/>
      <c r="AJG257" s="247"/>
      <c r="AJH257" s="247"/>
      <c r="AJI257" s="247"/>
      <c r="AJJ257" s="247"/>
      <c r="AJK257" s="247"/>
      <c r="AJL257" s="247"/>
      <c r="AJM257" s="247"/>
      <c r="AJN257" s="247"/>
      <c r="AJO257" s="247"/>
      <c r="AJP257" s="247"/>
      <c r="AJQ257" s="247"/>
      <c r="AJR257" s="247"/>
      <c r="AJS257" s="247"/>
      <c r="AJT257" s="247"/>
      <c r="AJU257" s="247"/>
      <c r="AJV257" s="247"/>
      <c r="AJW257" s="247"/>
      <c r="AJX257" s="247"/>
      <c r="AJY257" s="247"/>
      <c r="AJZ257" s="247"/>
      <c r="AKA257" s="247"/>
      <c r="AKB257" s="247"/>
      <c r="AKC257" s="247"/>
      <c r="AKD257" s="247"/>
      <c r="AKE257" s="247"/>
      <c r="AKF257" s="247"/>
      <c r="AKG257" s="247"/>
      <c r="AKH257" s="247"/>
      <c r="AKI257" s="247"/>
      <c r="AKJ257" s="247"/>
      <c r="AKK257" s="247"/>
      <c r="AKL257" s="247"/>
      <c r="AKM257" s="247"/>
      <c r="AKN257" s="247"/>
      <c r="AKO257" s="247"/>
      <c r="AKP257" s="247"/>
      <c r="AKQ257" s="247"/>
      <c r="AKR257" s="247"/>
      <c r="AKS257" s="247"/>
      <c r="AKT257" s="247"/>
      <c r="AKU257" s="247"/>
      <c r="AKV257" s="247"/>
      <c r="AKW257" s="247"/>
      <c r="AKX257" s="247"/>
      <c r="AKY257" s="247"/>
      <c r="AKZ257" s="247"/>
      <c r="ALA257" s="247"/>
      <c r="ALB257" s="247"/>
      <c r="ALC257" s="247"/>
      <c r="ALD257" s="247"/>
      <c r="ALE257" s="247"/>
      <c r="ALF257" s="247"/>
      <c r="ALG257" s="247"/>
      <c r="ALH257" s="247"/>
      <c r="ALI257" s="247"/>
      <c r="ALJ257" s="247"/>
      <c r="ALK257" s="247"/>
      <c r="ALL257" s="247"/>
      <c r="ALM257" s="247"/>
      <c r="ALN257" s="247"/>
      <c r="ALO257" s="247"/>
      <c r="ALP257" s="247"/>
      <c r="ALQ257" s="247"/>
      <c r="ALR257" s="247"/>
      <c r="ALS257" s="247"/>
      <c r="ALT257" s="247"/>
      <c r="ALU257" s="247"/>
      <c r="ALV257" s="247"/>
      <c r="ALW257" s="247"/>
      <c r="ALX257" s="247"/>
      <c r="ALY257" s="247"/>
      <c r="ALZ257" s="247"/>
      <c r="AMA257" s="247"/>
      <c r="AMB257" s="247"/>
      <c r="AMC257" s="247"/>
      <c r="AMD257" s="247"/>
      <c r="AME257" s="247"/>
      <c r="AMF257" s="247"/>
      <c r="AMG257" s="247"/>
      <c r="AMH257" s="247"/>
      <c r="AMI257" s="247"/>
      <c r="AMJ257" s="247"/>
      <c r="AMK257" s="247"/>
      <c r="AML257" s="247"/>
      <c r="AMM257" s="247"/>
      <c r="AMN257" s="247"/>
      <c r="AMO257" s="247"/>
      <c r="AMP257" s="247"/>
      <c r="AMQ257" s="247"/>
      <c r="AMR257" s="247"/>
      <c r="AMS257" s="247"/>
      <c r="AMT257" s="247"/>
      <c r="AMU257" s="247"/>
      <c r="AMV257" s="247"/>
      <c r="AMW257" s="247"/>
      <c r="AMX257" s="247"/>
      <c r="AMY257" s="247"/>
      <c r="AMZ257" s="247"/>
      <c r="ANA257" s="247"/>
      <c r="ANB257" s="247"/>
      <c r="ANC257" s="247"/>
      <c r="AND257" s="247"/>
      <c r="ANE257" s="247"/>
      <c r="ANF257" s="247"/>
      <c r="ANG257" s="247"/>
      <c r="ANH257" s="247"/>
      <c r="ANI257" s="247"/>
      <c r="ANJ257" s="247"/>
      <c r="ANK257" s="247"/>
      <c r="ANL257" s="247"/>
      <c r="ANM257" s="247"/>
      <c r="ANN257" s="247"/>
      <c r="ANO257" s="247"/>
      <c r="ANP257" s="247"/>
      <c r="ANQ257" s="247"/>
      <c r="ANR257" s="247"/>
      <c r="ANS257" s="247"/>
      <c r="ANT257" s="247"/>
      <c r="ANU257" s="247"/>
      <c r="ANV257" s="247"/>
      <c r="ANW257" s="247"/>
      <c r="ANX257" s="247"/>
      <c r="ANY257" s="247"/>
      <c r="ANZ257" s="247"/>
      <c r="AOA257" s="247"/>
      <c r="AOB257" s="247"/>
      <c r="AOC257" s="247"/>
      <c r="AOD257" s="247"/>
      <c r="AOE257" s="247"/>
      <c r="AOF257" s="247"/>
      <c r="AOG257" s="247"/>
      <c r="AOH257" s="247"/>
      <c r="AOI257" s="247"/>
      <c r="AOJ257" s="247"/>
      <c r="AOK257" s="247"/>
      <c r="AOL257" s="247"/>
      <c r="AOM257" s="247"/>
      <c r="AON257" s="247"/>
      <c r="AOO257" s="247"/>
      <c r="AOP257" s="247"/>
      <c r="AOQ257" s="247"/>
      <c r="AOR257" s="247"/>
      <c r="AOS257" s="247"/>
      <c r="AOT257" s="247"/>
      <c r="AOU257" s="247"/>
      <c r="AOV257" s="247"/>
      <c r="AOW257" s="247"/>
      <c r="AOX257" s="247"/>
      <c r="AOY257" s="247"/>
      <c r="AOZ257" s="247"/>
      <c r="APA257" s="247"/>
      <c r="APB257" s="247"/>
      <c r="APC257" s="247"/>
      <c r="APD257" s="247"/>
      <c r="APE257" s="247"/>
      <c r="APF257" s="247"/>
      <c r="APG257" s="247"/>
      <c r="APH257" s="247"/>
      <c r="API257" s="247"/>
      <c r="APJ257" s="247"/>
      <c r="APK257" s="247"/>
      <c r="APL257" s="247"/>
      <c r="APM257" s="247"/>
      <c r="APN257" s="247"/>
      <c r="APO257" s="247"/>
      <c r="APP257" s="247"/>
      <c r="APQ257" s="247"/>
      <c r="APR257" s="247"/>
      <c r="APS257" s="247"/>
      <c r="APT257" s="247"/>
      <c r="APU257" s="247"/>
      <c r="APV257" s="247"/>
      <c r="APW257" s="247"/>
      <c r="APX257" s="247"/>
      <c r="APY257" s="247"/>
      <c r="APZ257" s="247"/>
      <c r="AQA257" s="247"/>
      <c r="AQB257" s="247"/>
      <c r="AQC257" s="247"/>
      <c r="AQD257" s="247"/>
      <c r="AQE257" s="247"/>
      <c r="AQF257" s="247"/>
      <c r="AQG257" s="247"/>
      <c r="AQH257" s="247"/>
      <c r="AQI257" s="247"/>
      <c r="AQJ257" s="247"/>
      <c r="AQK257" s="247"/>
      <c r="AQL257" s="247"/>
      <c r="AQM257" s="247"/>
      <c r="AQN257" s="247"/>
      <c r="AQO257" s="247"/>
      <c r="AQP257" s="247"/>
      <c r="AQQ257" s="247"/>
      <c r="AQR257" s="247"/>
      <c r="AQS257" s="247"/>
      <c r="AQT257" s="247"/>
      <c r="AQU257" s="247"/>
      <c r="AQV257" s="247"/>
      <c r="AQW257" s="247"/>
      <c r="AQX257" s="247"/>
      <c r="AQY257" s="247"/>
      <c r="AQZ257" s="247"/>
      <c r="ARA257" s="247"/>
      <c r="ARB257" s="247"/>
      <c r="ARC257" s="247"/>
      <c r="ARD257" s="247"/>
      <c r="ARE257" s="247"/>
      <c r="ARF257" s="247"/>
      <c r="ARG257" s="247"/>
      <c r="ARH257" s="247"/>
      <c r="ARI257" s="247"/>
      <c r="ARJ257" s="247"/>
      <c r="ARK257" s="247"/>
      <c r="ARL257" s="247"/>
      <c r="ARM257" s="247"/>
      <c r="ARN257" s="247"/>
      <c r="ARO257" s="247"/>
      <c r="ARP257" s="247"/>
      <c r="ARQ257" s="247"/>
      <c r="ARR257" s="247"/>
      <c r="ARS257" s="247"/>
      <c r="ART257" s="247"/>
      <c r="ARU257" s="247"/>
      <c r="ARV257" s="247"/>
      <c r="ARW257" s="247"/>
      <c r="ARX257" s="247"/>
      <c r="ARY257" s="247"/>
      <c r="ARZ257" s="247"/>
      <c r="ASA257" s="247"/>
      <c r="ASB257" s="247"/>
      <c r="ASC257" s="247"/>
      <c r="ASD257" s="247"/>
      <c r="ASE257" s="247"/>
      <c r="ASF257" s="247"/>
      <c r="ASG257" s="247"/>
      <c r="ASH257" s="247"/>
      <c r="ASI257" s="247"/>
      <c r="ASJ257" s="247"/>
      <c r="ASK257" s="247"/>
      <c r="ASL257" s="247"/>
      <c r="ASM257" s="247"/>
      <c r="ASN257" s="247"/>
      <c r="ASO257" s="247"/>
      <c r="ASP257" s="247"/>
      <c r="ASQ257" s="247"/>
      <c r="ASR257" s="247"/>
      <c r="ASS257" s="247"/>
      <c r="AST257" s="247"/>
      <c r="ASU257" s="247"/>
      <c r="ASV257" s="247"/>
      <c r="ASW257" s="247"/>
      <c r="ASX257" s="247"/>
      <c r="ASY257" s="247"/>
      <c r="ASZ257" s="247"/>
      <c r="ATA257" s="247"/>
      <c r="ATB257" s="247"/>
      <c r="ATC257" s="247"/>
      <c r="ATD257" s="247"/>
      <c r="ATE257" s="247"/>
      <c r="ATF257" s="247"/>
      <c r="ATG257" s="247"/>
      <c r="ATH257" s="247"/>
      <c r="ATI257" s="247"/>
      <c r="ATJ257" s="247"/>
      <c r="ATK257" s="247"/>
      <c r="ATL257" s="247"/>
      <c r="ATM257" s="247"/>
      <c r="ATN257" s="247"/>
      <c r="ATO257" s="247"/>
      <c r="ATP257" s="247"/>
      <c r="ATQ257" s="247"/>
      <c r="ATR257" s="247"/>
      <c r="ATS257" s="247"/>
      <c r="ATT257" s="247"/>
      <c r="ATU257" s="247"/>
      <c r="ATV257" s="247"/>
      <c r="ATW257" s="247"/>
      <c r="ATX257" s="247"/>
      <c r="ATY257" s="247"/>
      <c r="ATZ257" s="247"/>
      <c r="AUA257" s="247"/>
      <c r="AUB257" s="247"/>
      <c r="AUC257" s="247"/>
      <c r="AUD257" s="247"/>
      <c r="AUE257" s="247"/>
      <c r="AUF257" s="247"/>
      <c r="AUG257" s="247"/>
      <c r="AUH257" s="247"/>
      <c r="AUI257" s="247"/>
      <c r="AUJ257" s="247"/>
      <c r="AUK257" s="247"/>
      <c r="AUL257" s="247"/>
      <c r="AUM257" s="247"/>
      <c r="AUN257" s="247"/>
      <c r="AUO257" s="247"/>
      <c r="AUP257" s="247"/>
      <c r="AUQ257" s="247"/>
      <c r="AUR257" s="247"/>
      <c r="AUS257" s="247"/>
      <c r="AUT257" s="247"/>
      <c r="AUU257" s="247"/>
      <c r="AUV257" s="247"/>
      <c r="AUW257" s="247"/>
      <c r="AUX257" s="247"/>
      <c r="AUY257" s="247"/>
      <c r="AUZ257" s="247"/>
      <c r="AVA257" s="247"/>
      <c r="AVB257" s="247"/>
      <c r="AVC257" s="247"/>
      <c r="AVD257" s="247"/>
      <c r="AVE257" s="247"/>
      <c r="AVF257" s="247"/>
      <c r="AVG257" s="247"/>
      <c r="AVH257" s="247"/>
      <c r="AVI257" s="247"/>
      <c r="AVJ257" s="247"/>
      <c r="AVK257" s="247"/>
      <c r="AVL257" s="247"/>
      <c r="AVM257" s="247"/>
      <c r="AVN257" s="247"/>
      <c r="AVO257" s="247"/>
      <c r="AVP257" s="247"/>
      <c r="AVQ257" s="247"/>
      <c r="AVR257" s="247"/>
      <c r="AVS257" s="247"/>
      <c r="AVT257" s="247"/>
      <c r="AVU257" s="247"/>
      <c r="AVV257" s="247"/>
      <c r="AVW257" s="247"/>
      <c r="AVX257" s="247"/>
      <c r="AVY257" s="247"/>
      <c r="AVZ257" s="247"/>
      <c r="AWA257" s="247"/>
      <c r="AWB257" s="247"/>
      <c r="AWC257" s="247"/>
      <c r="AWD257" s="247"/>
      <c r="AWE257" s="247"/>
      <c r="AWF257" s="247"/>
      <c r="AWG257" s="247"/>
      <c r="AWH257" s="247"/>
      <c r="AWI257" s="247"/>
      <c r="AWJ257" s="247"/>
      <c r="AWK257" s="247"/>
      <c r="AWL257" s="247"/>
      <c r="AWM257" s="247"/>
      <c r="AWN257" s="247"/>
      <c r="AWO257" s="247"/>
      <c r="AWP257" s="247"/>
      <c r="AWQ257" s="247"/>
      <c r="AWR257" s="247"/>
      <c r="AWS257" s="247"/>
      <c r="AWT257" s="247"/>
      <c r="AWU257" s="247"/>
      <c r="AWV257" s="247"/>
      <c r="AWW257" s="247"/>
      <c r="AWX257" s="247"/>
      <c r="AWY257" s="247"/>
      <c r="AWZ257" s="247"/>
      <c r="AXA257" s="247"/>
      <c r="AXB257" s="247"/>
      <c r="AXC257" s="247"/>
      <c r="AXD257" s="247"/>
      <c r="AXE257" s="247"/>
      <c r="AXF257" s="247"/>
      <c r="AXG257" s="247"/>
      <c r="AXH257" s="247"/>
      <c r="AXI257" s="247"/>
      <c r="AXJ257" s="247"/>
      <c r="AXK257" s="247"/>
      <c r="AXL257" s="247"/>
      <c r="AXM257" s="247"/>
      <c r="AXN257" s="247"/>
      <c r="AXO257" s="247"/>
      <c r="AXP257" s="247"/>
      <c r="AXQ257" s="247"/>
      <c r="AXR257" s="247"/>
      <c r="AXS257" s="247"/>
      <c r="AXT257" s="247"/>
      <c r="AXU257" s="247"/>
      <c r="AXV257" s="247"/>
      <c r="AXW257" s="247"/>
      <c r="AXX257" s="247"/>
      <c r="AXY257" s="247"/>
      <c r="AXZ257" s="247"/>
      <c r="AYA257" s="247"/>
      <c r="AYB257" s="247"/>
      <c r="AYC257" s="247"/>
      <c r="AYD257" s="247"/>
      <c r="AYE257" s="247"/>
      <c r="AYF257" s="247"/>
      <c r="AYG257" s="247"/>
      <c r="AYH257" s="247"/>
      <c r="AYI257" s="247"/>
      <c r="AYJ257" s="247"/>
      <c r="AYK257" s="247"/>
      <c r="AYL257" s="247"/>
      <c r="AYM257" s="247"/>
      <c r="AYN257" s="247"/>
      <c r="AYO257" s="247"/>
      <c r="AYP257" s="247"/>
      <c r="AYQ257" s="247"/>
      <c r="AYR257" s="247"/>
      <c r="AYS257" s="247"/>
      <c r="AYT257" s="247"/>
      <c r="AYU257" s="247"/>
      <c r="AYV257" s="247"/>
      <c r="AYW257" s="247"/>
      <c r="AYX257" s="247"/>
      <c r="AYY257" s="247"/>
      <c r="AYZ257" s="247"/>
      <c r="AZA257" s="247"/>
      <c r="AZB257" s="247"/>
      <c r="AZC257" s="247"/>
      <c r="AZD257" s="247"/>
      <c r="AZE257" s="247"/>
      <c r="AZF257" s="247"/>
      <c r="AZG257" s="247"/>
      <c r="AZH257" s="247"/>
      <c r="AZI257" s="247"/>
      <c r="AZJ257" s="247"/>
      <c r="AZK257" s="247"/>
      <c r="AZL257" s="247"/>
      <c r="AZM257" s="247"/>
      <c r="AZN257" s="247"/>
      <c r="AZO257" s="247"/>
      <c r="AZP257" s="247"/>
      <c r="AZQ257" s="247"/>
      <c r="AZR257" s="247"/>
      <c r="AZS257" s="247"/>
      <c r="AZT257" s="247"/>
      <c r="AZU257" s="247"/>
      <c r="AZV257" s="247"/>
      <c r="AZW257" s="247"/>
      <c r="AZX257" s="247"/>
      <c r="AZY257" s="247"/>
      <c r="AZZ257" s="247"/>
      <c r="BAA257" s="247"/>
      <c r="BAB257" s="247"/>
      <c r="BAC257" s="247"/>
      <c r="BAD257" s="247"/>
      <c r="BAE257" s="247"/>
      <c r="BAF257" s="247"/>
      <c r="BAG257" s="247"/>
      <c r="BAH257" s="247"/>
      <c r="BAI257" s="247"/>
      <c r="BAJ257" s="247"/>
      <c r="BAK257" s="247"/>
      <c r="BAL257" s="247"/>
      <c r="BAM257" s="247"/>
      <c r="BAN257" s="247"/>
      <c r="BAO257" s="247"/>
      <c r="BAP257" s="247"/>
      <c r="BAQ257" s="247"/>
      <c r="BAR257" s="247"/>
      <c r="BAS257" s="247"/>
      <c r="BAT257" s="247"/>
      <c r="BAU257" s="247"/>
      <c r="BAV257" s="247"/>
      <c r="BAW257" s="247"/>
      <c r="BAX257" s="247"/>
      <c r="BAY257" s="247"/>
      <c r="BAZ257" s="247"/>
      <c r="BBA257" s="247"/>
      <c r="BBB257" s="247"/>
      <c r="BBC257" s="247"/>
      <c r="BBD257" s="247"/>
      <c r="BBE257" s="247"/>
      <c r="BBF257" s="247"/>
      <c r="BBG257" s="247"/>
      <c r="BBH257" s="247"/>
      <c r="BBI257" s="247"/>
      <c r="BBJ257" s="247"/>
      <c r="BBK257" s="247"/>
      <c r="BBL257" s="247"/>
      <c r="BBM257" s="247"/>
      <c r="BBN257" s="247"/>
      <c r="BBO257" s="247"/>
      <c r="BBP257" s="247"/>
      <c r="BBQ257" s="247"/>
      <c r="BBR257" s="247"/>
      <c r="BBS257" s="247"/>
      <c r="BBT257" s="247"/>
      <c r="BBU257" s="247"/>
      <c r="BBV257" s="247"/>
      <c r="BBW257" s="247"/>
      <c r="BBX257" s="247"/>
      <c r="BBY257" s="247"/>
      <c r="BBZ257" s="247"/>
      <c r="BCA257" s="247"/>
      <c r="BCB257" s="247"/>
      <c r="BCC257" s="247"/>
      <c r="BCD257" s="247"/>
      <c r="BCE257" s="247"/>
      <c r="BCF257" s="247"/>
      <c r="BCG257" s="247"/>
      <c r="BCH257" s="247"/>
      <c r="BCI257" s="247"/>
      <c r="BCJ257" s="247"/>
      <c r="BCK257" s="247"/>
      <c r="BCL257" s="247"/>
      <c r="BCM257" s="247"/>
      <c r="BCN257" s="247"/>
      <c r="BCO257" s="247"/>
      <c r="BCP257" s="247"/>
      <c r="BCQ257" s="247"/>
      <c r="BCR257" s="247"/>
      <c r="BCS257" s="247"/>
      <c r="BCT257" s="247"/>
      <c r="BCU257" s="247"/>
      <c r="BCV257" s="247"/>
      <c r="BCW257" s="247"/>
      <c r="BCX257" s="247"/>
      <c r="BCY257" s="247"/>
      <c r="BCZ257" s="247"/>
      <c r="BDA257" s="247"/>
      <c r="BDB257" s="247"/>
      <c r="BDC257" s="247"/>
      <c r="BDD257" s="247"/>
      <c r="BDE257" s="247"/>
      <c r="BDF257" s="247"/>
      <c r="BDG257" s="247"/>
      <c r="BDH257" s="247"/>
      <c r="BDI257" s="247"/>
      <c r="BDJ257" s="247"/>
      <c r="BDK257" s="247"/>
      <c r="BDL257" s="247"/>
      <c r="BDM257" s="247"/>
      <c r="BDN257" s="247"/>
      <c r="BDO257" s="247"/>
      <c r="BDP257" s="247"/>
      <c r="BDQ257" s="247"/>
      <c r="BDR257" s="247"/>
      <c r="BDS257" s="247"/>
      <c r="BDT257" s="247"/>
      <c r="BDU257" s="247"/>
      <c r="BDV257" s="247"/>
      <c r="BDW257" s="247"/>
      <c r="BDX257" s="247"/>
      <c r="BDY257" s="247"/>
      <c r="BDZ257" s="247"/>
      <c r="BEA257" s="247"/>
      <c r="BEB257" s="247"/>
      <c r="BEC257" s="247"/>
      <c r="BED257" s="247"/>
      <c r="BEE257" s="247"/>
      <c r="BEF257" s="247"/>
      <c r="BEG257" s="247"/>
      <c r="BEH257" s="247"/>
      <c r="BEI257" s="247"/>
      <c r="BEJ257" s="247"/>
      <c r="BEK257" s="247"/>
      <c r="BEL257" s="247"/>
      <c r="BEM257" s="247"/>
      <c r="BEN257" s="247"/>
      <c r="BEO257" s="247"/>
      <c r="BEP257" s="247"/>
      <c r="BEQ257" s="247"/>
      <c r="BER257" s="247"/>
      <c r="BES257" s="247"/>
      <c r="BET257" s="247"/>
      <c r="BEU257" s="247"/>
      <c r="BEV257" s="247"/>
      <c r="BEW257" s="247"/>
      <c r="BEX257" s="247"/>
      <c r="BEY257" s="247"/>
      <c r="BEZ257" s="247"/>
      <c r="BFA257" s="247"/>
      <c r="BFB257" s="247"/>
      <c r="BFC257" s="247"/>
      <c r="BFD257" s="247"/>
      <c r="BFE257" s="247"/>
      <c r="BFF257" s="247"/>
      <c r="BFG257" s="247"/>
      <c r="BFH257" s="247"/>
      <c r="BFI257" s="247"/>
      <c r="BFJ257" s="247"/>
      <c r="BFK257" s="247"/>
      <c r="BFL257" s="247"/>
      <c r="BFM257" s="247"/>
      <c r="BFN257" s="247"/>
      <c r="BFO257" s="247"/>
      <c r="BFP257" s="247"/>
      <c r="BFQ257" s="247"/>
      <c r="BFR257" s="247"/>
      <c r="BFS257" s="247"/>
      <c r="BFT257" s="247"/>
      <c r="BFU257" s="247"/>
      <c r="BFV257" s="247"/>
      <c r="BFW257" s="247"/>
      <c r="BFX257" s="247"/>
      <c r="BFY257" s="247"/>
      <c r="BFZ257" s="247"/>
      <c r="BGA257" s="247"/>
      <c r="BGB257" s="247"/>
      <c r="BGC257" s="247"/>
      <c r="BGD257" s="247"/>
      <c r="BGE257" s="247"/>
      <c r="BGF257" s="247"/>
      <c r="BGG257" s="247"/>
      <c r="BGH257" s="247"/>
      <c r="BGI257" s="247"/>
      <c r="BGJ257" s="247"/>
      <c r="BGK257" s="247"/>
      <c r="BGL257" s="247"/>
      <c r="BGM257" s="247"/>
      <c r="BGN257" s="247"/>
      <c r="BGO257" s="247"/>
      <c r="BGP257" s="247"/>
      <c r="BGQ257" s="247"/>
      <c r="BGR257" s="247"/>
      <c r="BGS257" s="247"/>
      <c r="BGT257" s="247"/>
      <c r="BGU257" s="247"/>
      <c r="BGV257" s="247"/>
      <c r="BGW257" s="247"/>
      <c r="BGX257" s="247"/>
      <c r="BGY257" s="247"/>
      <c r="BGZ257" s="247"/>
      <c r="BHA257" s="247"/>
      <c r="BHB257" s="247"/>
      <c r="BHC257" s="247"/>
      <c r="BHD257" s="247"/>
      <c r="BHE257" s="247"/>
      <c r="BHF257" s="247"/>
      <c r="BHG257" s="247"/>
      <c r="BHH257" s="247"/>
      <c r="BHI257" s="247"/>
      <c r="BHJ257" s="247"/>
      <c r="BHK257" s="247"/>
      <c r="BHL257" s="247"/>
      <c r="BHM257" s="247"/>
      <c r="BHN257" s="247"/>
      <c r="BHO257" s="247"/>
      <c r="BHP257" s="247"/>
      <c r="BHQ257" s="247"/>
      <c r="BHR257" s="247"/>
      <c r="BHS257" s="247"/>
      <c r="BHT257" s="247"/>
      <c r="BHU257" s="247"/>
      <c r="BHV257" s="247"/>
      <c r="BHW257" s="247"/>
      <c r="BHX257" s="247"/>
      <c r="BHY257" s="247"/>
      <c r="BHZ257" s="247"/>
      <c r="BIA257" s="247"/>
      <c r="BIB257" s="247"/>
      <c r="BIC257" s="247"/>
      <c r="BID257" s="247"/>
      <c r="BIE257" s="247"/>
      <c r="BIF257" s="247"/>
      <c r="BIG257" s="247"/>
      <c r="BIH257" s="247"/>
      <c r="BII257" s="247"/>
      <c r="BIJ257" s="247"/>
      <c r="BIK257" s="247"/>
      <c r="BIL257" s="247"/>
      <c r="BIM257" s="247"/>
      <c r="BIN257" s="247"/>
      <c r="BIO257" s="247"/>
      <c r="BIP257" s="247"/>
      <c r="BIQ257" s="247"/>
      <c r="BIR257" s="247"/>
      <c r="BIS257" s="247"/>
      <c r="BIT257" s="247"/>
      <c r="BIU257" s="247"/>
      <c r="BIV257" s="247"/>
      <c r="BIW257" s="247"/>
      <c r="BIX257" s="247"/>
      <c r="BIY257" s="247"/>
      <c r="BIZ257" s="247"/>
      <c r="BJA257" s="247"/>
      <c r="BJB257" s="247"/>
      <c r="BJC257" s="247"/>
      <c r="BJD257" s="247"/>
      <c r="BJE257" s="247"/>
      <c r="BJF257" s="247"/>
      <c r="BJG257" s="247"/>
      <c r="BJH257" s="247"/>
      <c r="BJI257" s="247"/>
      <c r="BJJ257" s="247"/>
      <c r="BJK257" s="247"/>
      <c r="BJL257" s="247"/>
      <c r="BJM257" s="247"/>
      <c r="BJN257" s="247"/>
      <c r="BJO257" s="247"/>
      <c r="BJP257" s="247"/>
      <c r="BJQ257" s="247"/>
      <c r="BJR257" s="247"/>
      <c r="BJS257" s="247"/>
      <c r="BJT257" s="247"/>
      <c r="BJU257" s="247"/>
      <c r="BJV257" s="247"/>
      <c r="BJW257" s="247"/>
      <c r="BJX257" s="247"/>
      <c r="BJY257" s="247"/>
      <c r="BJZ257" s="247"/>
      <c r="BKA257" s="247"/>
      <c r="BKB257" s="247"/>
      <c r="BKC257" s="247"/>
      <c r="BKD257" s="247"/>
      <c r="BKE257" s="247"/>
      <c r="BKF257" s="247"/>
      <c r="BKG257" s="247"/>
      <c r="BKH257" s="247"/>
      <c r="BKI257" s="247"/>
      <c r="BKJ257" s="247"/>
      <c r="BKK257" s="247"/>
      <c r="BKL257" s="247"/>
      <c r="BKM257" s="247"/>
      <c r="BKN257" s="247"/>
      <c r="BKO257" s="247"/>
      <c r="BKP257" s="247"/>
      <c r="BKQ257" s="247"/>
      <c r="BKR257" s="247"/>
      <c r="BKS257" s="247"/>
      <c r="BKT257" s="247"/>
      <c r="BKU257" s="247"/>
      <c r="BKV257" s="247"/>
      <c r="BKW257" s="247"/>
      <c r="BKX257" s="247"/>
      <c r="BKY257" s="247"/>
      <c r="BKZ257" s="247"/>
      <c r="BLA257" s="247"/>
      <c r="BLB257" s="247"/>
      <c r="BLC257" s="247"/>
      <c r="BLD257" s="247"/>
      <c r="BLE257" s="247"/>
      <c r="BLF257" s="247"/>
      <c r="BLG257" s="247"/>
      <c r="BLH257" s="247"/>
      <c r="BLI257" s="247"/>
      <c r="BLJ257" s="247"/>
      <c r="BLK257" s="247"/>
      <c r="BLL257" s="247"/>
      <c r="BLM257" s="247"/>
      <c r="BLN257" s="247"/>
      <c r="BLO257" s="247"/>
      <c r="BLP257" s="247"/>
      <c r="BLQ257" s="247"/>
      <c r="BLR257" s="247"/>
      <c r="BLS257" s="247"/>
      <c r="BLT257" s="247"/>
      <c r="BLU257" s="247"/>
      <c r="BLV257" s="247"/>
      <c r="BLW257" s="247"/>
      <c r="BLX257" s="247"/>
      <c r="BLY257" s="247"/>
      <c r="BLZ257" s="247"/>
      <c r="BMA257" s="247"/>
      <c r="BMB257" s="247"/>
      <c r="BMC257" s="247"/>
      <c r="BMD257" s="247"/>
      <c r="BME257" s="247"/>
      <c r="BMF257" s="247"/>
      <c r="BMG257" s="247"/>
      <c r="BMH257" s="247"/>
      <c r="BMI257" s="247"/>
      <c r="BMJ257" s="247"/>
      <c r="BMK257" s="247"/>
      <c r="BML257" s="247"/>
      <c r="BMM257" s="247"/>
      <c r="BMN257" s="247"/>
      <c r="BMO257" s="247"/>
      <c r="BMP257" s="247"/>
      <c r="BMQ257" s="247"/>
      <c r="BMR257" s="247"/>
      <c r="BMS257" s="247"/>
      <c r="BMT257" s="247"/>
      <c r="BMU257" s="247"/>
      <c r="BMV257" s="247"/>
      <c r="BMW257" s="247"/>
      <c r="BMX257" s="247"/>
      <c r="BMY257" s="247"/>
      <c r="BMZ257" s="247"/>
      <c r="BNA257" s="247"/>
      <c r="BNB257" s="247"/>
      <c r="BNC257" s="247"/>
      <c r="BND257" s="247"/>
      <c r="BNE257" s="247"/>
      <c r="BNF257" s="247"/>
      <c r="BNG257" s="247"/>
      <c r="BNH257" s="247"/>
      <c r="BNI257" s="247"/>
      <c r="BNJ257" s="247"/>
      <c r="BNK257" s="247"/>
      <c r="BNL257" s="247"/>
      <c r="BNM257" s="247"/>
      <c r="BNN257" s="247"/>
      <c r="BNO257" s="247"/>
      <c r="BNP257" s="247"/>
      <c r="BNQ257" s="247"/>
      <c r="BNR257" s="247"/>
      <c r="BNS257" s="247"/>
      <c r="BNT257" s="247"/>
      <c r="BNU257" s="247"/>
      <c r="BNV257" s="247"/>
      <c r="BNW257" s="247"/>
      <c r="BNX257" s="247"/>
      <c r="BNY257" s="247"/>
      <c r="BNZ257" s="247"/>
      <c r="BOA257" s="247"/>
      <c r="BOB257" s="247"/>
      <c r="BOC257" s="247"/>
      <c r="BOD257" s="247"/>
      <c r="BOE257" s="247"/>
      <c r="BOF257" s="247"/>
      <c r="BOG257" s="247"/>
      <c r="BOH257" s="247"/>
      <c r="BOI257" s="247"/>
      <c r="BOJ257" s="247"/>
      <c r="BOK257" s="247"/>
      <c r="BOL257" s="247"/>
      <c r="BOM257" s="247"/>
      <c r="BON257" s="247"/>
      <c r="BOO257" s="247"/>
      <c r="BOP257" s="247"/>
      <c r="BOQ257" s="247"/>
      <c r="BOR257" s="247"/>
      <c r="BOS257" s="247"/>
      <c r="BOT257" s="247"/>
      <c r="BOU257" s="247"/>
      <c r="BOV257" s="247"/>
      <c r="BOW257" s="247"/>
      <c r="BOX257" s="247"/>
      <c r="BOY257" s="247"/>
      <c r="BOZ257" s="247"/>
      <c r="BPA257" s="247"/>
      <c r="BPB257" s="247"/>
      <c r="BPC257" s="247"/>
      <c r="BPD257" s="247"/>
      <c r="BPE257" s="247"/>
      <c r="BPF257" s="247"/>
      <c r="BPG257" s="247"/>
      <c r="BPH257" s="247"/>
      <c r="BPI257" s="247"/>
      <c r="BPJ257" s="247"/>
      <c r="BPK257" s="247"/>
      <c r="BPL257" s="247"/>
      <c r="BPM257" s="247"/>
      <c r="BPN257" s="247"/>
      <c r="BPO257" s="247"/>
      <c r="BPP257" s="247"/>
      <c r="BPQ257" s="247"/>
      <c r="BPR257" s="247"/>
      <c r="BPS257" s="247"/>
      <c r="BPT257" s="247"/>
      <c r="BPU257" s="247"/>
      <c r="BPV257" s="247"/>
      <c r="BPW257" s="247"/>
      <c r="BPX257" s="247"/>
      <c r="BPY257" s="247"/>
      <c r="BPZ257" s="247"/>
      <c r="BQA257" s="247"/>
      <c r="BQB257" s="247"/>
      <c r="BQC257" s="247"/>
      <c r="BQD257" s="247"/>
      <c r="BQE257" s="247"/>
      <c r="BQF257" s="247"/>
      <c r="BQG257" s="247"/>
      <c r="BQH257" s="247"/>
      <c r="BQI257" s="247"/>
      <c r="BQJ257" s="247"/>
      <c r="BQK257" s="247"/>
      <c r="BQL257" s="247"/>
      <c r="BQM257" s="247"/>
      <c r="BQN257" s="247"/>
      <c r="BQO257" s="247"/>
      <c r="BQP257" s="247"/>
      <c r="BQQ257" s="247"/>
      <c r="BQR257" s="247"/>
      <c r="BQS257" s="247"/>
      <c r="BQT257" s="247"/>
      <c r="BQU257" s="247"/>
      <c r="BQV257" s="247"/>
      <c r="BQW257" s="247"/>
      <c r="BQX257" s="247"/>
      <c r="BQY257" s="247"/>
      <c r="BQZ257" s="247"/>
      <c r="BRA257" s="247"/>
      <c r="BRB257" s="247"/>
      <c r="BRC257" s="247"/>
      <c r="BRD257" s="247"/>
      <c r="BRE257" s="247"/>
      <c r="BRF257" s="247"/>
      <c r="BRG257" s="247"/>
      <c r="BRH257" s="247"/>
      <c r="BRI257" s="247"/>
      <c r="BRJ257" s="247"/>
      <c r="BRK257" s="247"/>
      <c r="BRL257" s="247"/>
      <c r="BRM257" s="247"/>
      <c r="BRN257" s="247"/>
      <c r="BRO257" s="247"/>
      <c r="BRP257" s="247"/>
      <c r="BRQ257" s="247"/>
      <c r="BRR257" s="247"/>
      <c r="BRS257" s="247"/>
      <c r="BRT257" s="247"/>
      <c r="BRU257" s="247"/>
      <c r="BRV257" s="247"/>
      <c r="BRW257" s="247"/>
      <c r="BRX257" s="247"/>
      <c r="BRY257" s="247"/>
      <c r="BRZ257" s="247"/>
      <c r="BSA257" s="247"/>
      <c r="BSB257" s="247"/>
      <c r="BSC257" s="247"/>
      <c r="BSD257" s="247"/>
      <c r="BSE257" s="247"/>
      <c r="BSF257" s="247"/>
      <c r="BSG257" s="247"/>
      <c r="BSH257" s="247"/>
      <c r="BSI257" s="247"/>
      <c r="BSJ257" s="247"/>
      <c r="BSK257" s="247"/>
      <c r="BSL257" s="247"/>
      <c r="BSM257" s="247"/>
      <c r="BSN257" s="247"/>
      <c r="BSO257" s="247"/>
      <c r="BSP257" s="247"/>
      <c r="BSQ257" s="247"/>
      <c r="BSR257" s="247"/>
      <c r="BSS257" s="247"/>
      <c r="BST257" s="247"/>
      <c r="BSU257" s="247"/>
      <c r="BSV257" s="247"/>
      <c r="BSW257" s="247"/>
      <c r="BSX257" s="247"/>
      <c r="BSY257" s="247"/>
      <c r="BSZ257" s="247"/>
      <c r="BTA257" s="247"/>
      <c r="BTB257" s="247"/>
      <c r="BTC257" s="247"/>
      <c r="BTD257" s="247"/>
      <c r="BTE257" s="247"/>
      <c r="BTF257" s="247"/>
      <c r="BTG257" s="247"/>
      <c r="BTH257" s="247"/>
      <c r="BTI257" s="247"/>
      <c r="BTJ257" s="247"/>
      <c r="BTK257" s="247"/>
      <c r="BTL257" s="247"/>
      <c r="BTM257" s="247"/>
      <c r="BTN257" s="247"/>
      <c r="BTO257" s="247"/>
      <c r="BTP257" s="247"/>
      <c r="BTQ257" s="247"/>
      <c r="BTR257" s="247"/>
      <c r="BTS257" s="247"/>
      <c r="BTT257" s="247"/>
      <c r="BTU257" s="247"/>
      <c r="BTV257" s="247"/>
      <c r="BTW257" s="247"/>
      <c r="BTX257" s="247"/>
      <c r="BTY257" s="247"/>
      <c r="BTZ257" s="247"/>
      <c r="BUA257" s="247"/>
      <c r="BUB257" s="247"/>
      <c r="BUC257" s="247"/>
      <c r="BUD257" s="247"/>
      <c r="BUE257" s="247"/>
      <c r="BUF257" s="247"/>
      <c r="BUG257" s="247"/>
      <c r="BUH257" s="247"/>
      <c r="BUI257" s="247"/>
      <c r="BUJ257" s="247"/>
      <c r="BUK257" s="247"/>
      <c r="BUL257" s="247"/>
      <c r="BUM257" s="247"/>
      <c r="BUN257" s="247"/>
      <c r="BUO257" s="247"/>
      <c r="BUP257" s="247"/>
      <c r="BUQ257" s="247"/>
      <c r="BUR257" s="247"/>
      <c r="BUS257" s="247"/>
      <c r="BUT257" s="247"/>
      <c r="BUU257" s="247"/>
      <c r="BUV257" s="247"/>
      <c r="BUW257" s="247"/>
      <c r="BUX257" s="247"/>
      <c r="BUY257" s="247"/>
      <c r="BUZ257" s="247"/>
      <c r="BVA257" s="247"/>
      <c r="BVB257" s="247"/>
      <c r="BVC257" s="247"/>
      <c r="BVD257" s="247"/>
      <c r="BVE257" s="247"/>
      <c r="BVF257" s="247"/>
      <c r="BVG257" s="247"/>
      <c r="BVH257" s="247"/>
      <c r="BVI257" s="247"/>
      <c r="BVJ257" s="247"/>
      <c r="BVK257" s="247"/>
      <c r="BVL257" s="247"/>
      <c r="BVM257" s="247"/>
      <c r="BVN257" s="247"/>
      <c r="BVO257" s="247"/>
      <c r="BVP257" s="247"/>
      <c r="BVQ257" s="247"/>
      <c r="BVR257" s="247"/>
      <c r="BVS257" s="247"/>
      <c r="BVT257" s="247"/>
      <c r="BVU257" s="247"/>
      <c r="BVV257" s="247"/>
      <c r="BVW257" s="247"/>
      <c r="BVX257" s="247"/>
      <c r="BVY257" s="247"/>
      <c r="BVZ257" s="247"/>
      <c r="BWA257" s="247"/>
      <c r="BWB257" s="247"/>
      <c r="BWC257" s="247"/>
      <c r="BWD257" s="247"/>
      <c r="BWE257" s="247"/>
      <c r="BWF257" s="247"/>
      <c r="BWG257" s="247"/>
      <c r="BWH257" s="247"/>
      <c r="BWI257" s="247"/>
      <c r="BWJ257" s="247"/>
      <c r="BWK257" s="247"/>
      <c r="BWL257" s="247"/>
      <c r="BWM257" s="247"/>
      <c r="BWN257" s="247"/>
      <c r="BWO257" s="247"/>
      <c r="BWP257" s="247"/>
      <c r="BWQ257" s="247"/>
      <c r="BWR257" s="247"/>
      <c r="BWS257" s="247"/>
      <c r="BWT257" s="247"/>
      <c r="BWU257" s="247"/>
      <c r="BWV257" s="247"/>
      <c r="BWW257" s="247"/>
      <c r="BWX257" s="247"/>
      <c r="BWY257" s="247"/>
      <c r="BWZ257" s="247"/>
      <c r="BXA257" s="247"/>
      <c r="BXB257" s="247"/>
      <c r="BXC257" s="247"/>
      <c r="BXD257" s="247"/>
      <c r="BXE257" s="247"/>
      <c r="BXF257" s="247"/>
      <c r="BXG257" s="247"/>
      <c r="BXH257" s="247"/>
      <c r="BXI257" s="247"/>
      <c r="BXJ257" s="247"/>
      <c r="BXK257" s="247"/>
      <c r="BXL257" s="247"/>
      <c r="BXM257" s="247"/>
      <c r="BXN257" s="247"/>
      <c r="BXO257" s="247"/>
      <c r="BXP257" s="247"/>
      <c r="BXQ257" s="247"/>
      <c r="BXR257" s="247"/>
      <c r="BXS257" s="247"/>
      <c r="BXT257" s="247"/>
      <c r="BXU257" s="247"/>
      <c r="BXV257" s="247"/>
      <c r="BXW257" s="247"/>
      <c r="BXX257" s="247"/>
      <c r="BXY257" s="247"/>
      <c r="BXZ257" s="247"/>
      <c r="BYA257" s="247"/>
      <c r="BYB257" s="247"/>
      <c r="BYC257" s="247"/>
      <c r="BYD257" s="247"/>
      <c r="BYE257" s="247"/>
      <c r="BYF257" s="247"/>
      <c r="BYG257" s="247"/>
      <c r="BYH257" s="247"/>
      <c r="BYI257" s="247"/>
      <c r="BYJ257" s="247"/>
      <c r="BYK257" s="247"/>
      <c r="BYL257" s="247"/>
      <c r="BYM257" s="247"/>
      <c r="BYN257" s="247"/>
      <c r="BYO257" s="247"/>
      <c r="BYP257" s="247"/>
      <c r="BYQ257" s="247"/>
      <c r="BYR257" s="247"/>
      <c r="BYS257" s="247"/>
      <c r="BYT257" s="247"/>
      <c r="BYU257" s="247"/>
      <c r="BYV257" s="247"/>
      <c r="BYW257" s="247"/>
      <c r="BYX257" s="247"/>
      <c r="BYY257" s="247"/>
      <c r="BYZ257" s="247"/>
      <c r="BZA257" s="247"/>
      <c r="BZB257" s="247"/>
      <c r="BZC257" s="247"/>
      <c r="BZD257" s="247"/>
      <c r="BZE257" s="247"/>
      <c r="BZF257" s="247"/>
      <c r="BZG257" s="247"/>
      <c r="BZH257" s="247"/>
      <c r="BZI257" s="247"/>
      <c r="BZJ257" s="247"/>
      <c r="BZK257" s="247"/>
      <c r="BZL257" s="247"/>
      <c r="BZM257" s="247"/>
      <c r="BZN257" s="247"/>
      <c r="BZO257" s="247"/>
      <c r="BZP257" s="247"/>
      <c r="BZQ257" s="247"/>
      <c r="BZR257" s="247"/>
      <c r="BZS257" s="247"/>
      <c r="BZT257" s="247"/>
      <c r="BZU257" s="247"/>
      <c r="BZV257" s="247"/>
      <c r="BZW257" s="247"/>
      <c r="BZX257" s="247"/>
      <c r="BZY257" s="247"/>
      <c r="BZZ257" s="247"/>
      <c r="CAA257" s="247"/>
      <c r="CAB257" s="247"/>
      <c r="CAC257" s="247"/>
      <c r="CAD257" s="247"/>
      <c r="CAE257" s="247"/>
      <c r="CAF257" s="247"/>
      <c r="CAG257" s="247"/>
      <c r="CAH257" s="247"/>
      <c r="CAI257" s="247"/>
      <c r="CAJ257" s="247"/>
      <c r="CAK257" s="247"/>
      <c r="CAL257" s="247"/>
      <c r="CAM257" s="247"/>
      <c r="CAN257" s="247"/>
      <c r="CAO257" s="247"/>
      <c r="CAP257" s="247"/>
      <c r="CAQ257" s="247"/>
      <c r="CAR257" s="247"/>
      <c r="CAS257" s="247"/>
      <c r="CAT257" s="247"/>
      <c r="CAU257" s="247"/>
      <c r="CAV257" s="247"/>
      <c r="CAW257" s="247"/>
      <c r="CAX257" s="247"/>
      <c r="CAY257" s="247"/>
      <c r="CAZ257" s="247"/>
      <c r="CBA257" s="247"/>
      <c r="CBB257" s="247"/>
      <c r="CBC257" s="247"/>
      <c r="CBD257" s="247"/>
      <c r="CBE257" s="247"/>
      <c r="CBF257" s="247"/>
      <c r="CBG257" s="247"/>
      <c r="CBH257" s="247"/>
      <c r="CBI257" s="247"/>
      <c r="CBJ257" s="247"/>
      <c r="CBK257" s="247"/>
      <c r="CBL257" s="247"/>
      <c r="CBM257" s="247"/>
      <c r="CBN257" s="247"/>
      <c r="CBO257" s="247"/>
      <c r="CBP257" s="247"/>
      <c r="CBQ257" s="247"/>
      <c r="CBR257" s="247"/>
      <c r="CBS257" s="247"/>
      <c r="CBT257" s="247"/>
      <c r="CBU257" s="247"/>
      <c r="CBV257" s="247"/>
      <c r="CBW257" s="247"/>
      <c r="CBX257" s="247"/>
      <c r="CBY257" s="247"/>
      <c r="CBZ257" s="247"/>
      <c r="CCA257" s="247"/>
      <c r="CCB257" s="247"/>
      <c r="CCC257" s="247"/>
      <c r="CCD257" s="247"/>
      <c r="CCE257" s="247"/>
      <c r="CCF257" s="247"/>
      <c r="CCG257" s="247"/>
      <c r="CCH257" s="247"/>
      <c r="CCI257" s="247"/>
      <c r="CCJ257" s="247"/>
      <c r="CCK257" s="247"/>
      <c r="CCL257" s="247"/>
      <c r="CCM257" s="247"/>
      <c r="CCN257" s="247"/>
      <c r="CCO257" s="247"/>
      <c r="CCP257" s="247"/>
      <c r="CCQ257" s="247"/>
      <c r="CCR257" s="247"/>
      <c r="CCS257" s="247"/>
      <c r="CCT257" s="247"/>
      <c r="CCU257" s="247"/>
      <c r="CCV257" s="247"/>
      <c r="CCW257" s="247"/>
      <c r="CCX257" s="247"/>
      <c r="CCY257" s="247"/>
      <c r="CCZ257" s="247"/>
      <c r="CDA257" s="247"/>
      <c r="CDB257" s="247"/>
      <c r="CDC257" s="247"/>
      <c r="CDD257" s="247"/>
      <c r="CDE257" s="247"/>
      <c r="CDF257" s="247"/>
      <c r="CDG257" s="247"/>
      <c r="CDH257" s="247"/>
      <c r="CDI257" s="247"/>
      <c r="CDJ257" s="247"/>
      <c r="CDK257" s="247"/>
      <c r="CDL257" s="247"/>
      <c r="CDM257" s="247"/>
      <c r="CDN257" s="247"/>
      <c r="CDO257" s="247"/>
      <c r="CDP257" s="247"/>
      <c r="CDQ257" s="247"/>
      <c r="CDR257" s="247"/>
      <c r="CDS257" s="247"/>
      <c r="CDT257" s="247"/>
      <c r="CDU257" s="247"/>
      <c r="CDV257" s="247"/>
      <c r="CDW257" s="247"/>
      <c r="CDX257" s="247"/>
      <c r="CDY257" s="247"/>
      <c r="CDZ257" s="247"/>
      <c r="CEA257" s="247"/>
      <c r="CEB257" s="247"/>
      <c r="CEC257" s="247"/>
      <c r="CED257" s="247"/>
      <c r="CEE257" s="247"/>
      <c r="CEF257" s="247"/>
      <c r="CEG257" s="247"/>
      <c r="CEH257" s="247"/>
      <c r="CEI257" s="247"/>
      <c r="CEJ257" s="247"/>
      <c r="CEK257" s="247"/>
      <c r="CEL257" s="247"/>
      <c r="CEM257" s="247"/>
      <c r="CEN257" s="247"/>
      <c r="CEO257" s="247"/>
      <c r="CEP257" s="247"/>
      <c r="CEQ257" s="247"/>
      <c r="CER257" s="247"/>
      <c r="CES257" s="247"/>
      <c r="CET257" s="247"/>
      <c r="CEU257" s="247"/>
      <c r="CEV257" s="247"/>
      <c r="CEW257" s="247"/>
      <c r="CEX257" s="247"/>
      <c r="CEY257" s="247"/>
      <c r="CEZ257" s="247"/>
      <c r="CFA257" s="247"/>
      <c r="CFB257" s="247"/>
      <c r="CFC257" s="247"/>
      <c r="CFD257" s="247"/>
      <c r="CFE257" s="247"/>
      <c r="CFF257" s="247"/>
      <c r="CFG257" s="247"/>
      <c r="CFH257" s="247"/>
      <c r="CFI257" s="247"/>
      <c r="CFJ257" s="247"/>
      <c r="CFK257" s="247"/>
      <c r="CFL257" s="247"/>
      <c r="CFM257" s="247"/>
      <c r="CFN257" s="247"/>
      <c r="CFO257" s="247"/>
      <c r="CFP257" s="247"/>
      <c r="CFQ257" s="247"/>
      <c r="CFR257" s="247"/>
      <c r="CFS257" s="247"/>
      <c r="CFT257" s="247"/>
      <c r="CFU257" s="247"/>
      <c r="CFV257" s="247"/>
      <c r="CFW257" s="247"/>
      <c r="CFX257" s="247"/>
      <c r="CFY257" s="247"/>
      <c r="CFZ257" s="247"/>
      <c r="CGA257" s="247"/>
      <c r="CGB257" s="247"/>
      <c r="CGC257" s="247"/>
      <c r="CGD257" s="247"/>
      <c r="CGE257" s="247"/>
      <c r="CGF257" s="247"/>
      <c r="CGG257" s="247"/>
      <c r="CGH257" s="247"/>
      <c r="CGI257" s="247"/>
      <c r="CGJ257" s="247"/>
      <c r="CGK257" s="247"/>
      <c r="CGL257" s="247"/>
      <c r="CGM257" s="247"/>
      <c r="CGN257" s="247"/>
      <c r="CGO257" s="247"/>
      <c r="CGP257" s="247"/>
      <c r="CGQ257" s="247"/>
      <c r="CGR257" s="247"/>
      <c r="CGS257" s="247"/>
      <c r="CGT257" s="247"/>
      <c r="CGU257" s="247"/>
      <c r="CGV257" s="247"/>
      <c r="CGW257" s="247"/>
      <c r="CGX257" s="247"/>
      <c r="CGY257" s="247"/>
      <c r="CGZ257" s="247"/>
      <c r="CHA257" s="247"/>
      <c r="CHB257" s="247"/>
      <c r="CHC257" s="247"/>
      <c r="CHD257" s="247"/>
      <c r="CHE257" s="247"/>
      <c r="CHF257" s="247"/>
      <c r="CHG257" s="247"/>
      <c r="CHH257" s="247"/>
      <c r="CHI257" s="247"/>
      <c r="CHJ257" s="247"/>
      <c r="CHK257" s="247"/>
      <c r="CHL257" s="247"/>
      <c r="CHM257" s="247"/>
      <c r="CHN257" s="247"/>
      <c r="CHO257" s="247"/>
      <c r="CHP257" s="247"/>
      <c r="CHQ257" s="247"/>
      <c r="CHR257" s="247"/>
      <c r="CHS257" s="247"/>
      <c r="CHT257" s="247"/>
      <c r="CHU257" s="247"/>
      <c r="CHV257" s="247"/>
      <c r="CHW257" s="247"/>
      <c r="CHX257" s="247"/>
      <c r="CHY257" s="247"/>
      <c r="CHZ257" s="247"/>
      <c r="CIA257" s="247"/>
      <c r="CIB257" s="247"/>
      <c r="CIC257" s="247"/>
      <c r="CID257" s="247"/>
      <c r="CIE257" s="247"/>
      <c r="CIF257" s="247"/>
      <c r="CIG257" s="247"/>
      <c r="CIH257" s="247"/>
      <c r="CII257" s="247"/>
      <c r="CIJ257" s="247"/>
      <c r="CIK257" s="247"/>
      <c r="CIL257" s="247"/>
      <c r="CIM257" s="247"/>
      <c r="CIN257" s="247"/>
      <c r="CIO257" s="247"/>
      <c r="CIP257" s="247"/>
      <c r="CIQ257" s="247"/>
      <c r="CIR257" s="247"/>
      <c r="CIS257" s="247"/>
      <c r="CIT257" s="247"/>
      <c r="CIU257" s="247"/>
      <c r="CIV257" s="247"/>
      <c r="CIW257" s="247"/>
      <c r="CIX257" s="247"/>
      <c r="CIY257" s="247"/>
      <c r="CIZ257" s="247"/>
      <c r="CJA257" s="247"/>
      <c r="CJB257" s="247"/>
      <c r="CJC257" s="247"/>
      <c r="CJD257" s="247"/>
      <c r="CJE257" s="247"/>
      <c r="CJF257" s="247"/>
      <c r="CJG257" s="247"/>
      <c r="CJH257" s="247"/>
      <c r="CJI257" s="247"/>
      <c r="CJJ257" s="247"/>
      <c r="CJK257" s="247"/>
      <c r="CJL257" s="247"/>
      <c r="CJM257" s="247"/>
      <c r="CJN257" s="247"/>
      <c r="CJO257" s="247"/>
      <c r="CJP257" s="247"/>
      <c r="CJQ257" s="247"/>
      <c r="CJR257" s="247"/>
      <c r="CJS257" s="247"/>
      <c r="CJT257" s="247"/>
      <c r="CJU257" s="247"/>
      <c r="CJV257" s="247"/>
      <c r="CJW257" s="247"/>
      <c r="CJX257" s="247"/>
      <c r="CJY257" s="247"/>
      <c r="CJZ257" s="247"/>
      <c r="CKA257" s="247"/>
      <c r="CKB257" s="247"/>
      <c r="CKC257" s="247"/>
      <c r="CKD257" s="247"/>
      <c r="CKE257" s="247"/>
      <c r="CKF257" s="247"/>
      <c r="CKG257" s="247"/>
      <c r="CKH257" s="247"/>
      <c r="CKI257" s="247"/>
      <c r="CKJ257" s="247"/>
      <c r="CKK257" s="247"/>
      <c r="CKL257" s="247"/>
      <c r="CKM257" s="247"/>
      <c r="CKN257" s="247"/>
      <c r="CKO257" s="247"/>
      <c r="CKP257" s="247"/>
      <c r="CKQ257" s="247"/>
      <c r="CKR257" s="247"/>
      <c r="CKS257" s="247"/>
      <c r="CKT257" s="247"/>
      <c r="CKU257" s="247"/>
      <c r="CKV257" s="247"/>
      <c r="CKW257" s="247"/>
      <c r="CKX257" s="247"/>
      <c r="CKY257" s="247"/>
      <c r="CKZ257" s="247"/>
      <c r="CLA257" s="247"/>
      <c r="CLB257" s="247"/>
      <c r="CLC257" s="247"/>
      <c r="CLD257" s="247"/>
      <c r="CLE257" s="247"/>
      <c r="CLF257" s="247"/>
      <c r="CLG257" s="247"/>
      <c r="CLH257" s="247"/>
      <c r="CLI257" s="247"/>
      <c r="CLJ257" s="247"/>
      <c r="CLK257" s="247"/>
      <c r="CLL257" s="247"/>
      <c r="CLM257" s="247"/>
      <c r="CLN257" s="247"/>
      <c r="CLO257" s="247"/>
      <c r="CLP257" s="247"/>
      <c r="CLQ257" s="247"/>
      <c r="CLR257" s="247"/>
      <c r="CLS257" s="247"/>
      <c r="CLT257" s="247"/>
      <c r="CLU257" s="247"/>
      <c r="CLV257" s="247"/>
      <c r="CLW257" s="247"/>
      <c r="CLX257" s="247"/>
      <c r="CLY257" s="247"/>
      <c r="CLZ257" s="247"/>
      <c r="CMA257" s="247"/>
      <c r="CMB257" s="247"/>
      <c r="CMC257" s="247"/>
      <c r="CMD257" s="247"/>
      <c r="CME257" s="247"/>
      <c r="CMF257" s="247"/>
      <c r="CMG257" s="247"/>
      <c r="CMH257" s="247"/>
      <c r="CMI257" s="247"/>
      <c r="CMJ257" s="247"/>
      <c r="CMK257" s="247"/>
      <c r="CML257" s="247"/>
      <c r="CMM257" s="247"/>
      <c r="CMN257" s="247"/>
      <c r="CMO257" s="247"/>
      <c r="CMP257" s="247"/>
      <c r="CMQ257" s="247"/>
      <c r="CMR257" s="247"/>
      <c r="CMS257" s="247"/>
      <c r="CMT257" s="247"/>
      <c r="CMU257" s="247"/>
      <c r="CMV257" s="247"/>
      <c r="CMW257" s="247"/>
      <c r="CMX257" s="247"/>
      <c r="CMY257" s="247"/>
      <c r="CMZ257" s="247"/>
      <c r="CNA257" s="247"/>
      <c r="CNB257" s="247"/>
      <c r="CNC257" s="247"/>
      <c r="CND257" s="247"/>
      <c r="CNE257" s="247"/>
      <c r="CNF257" s="247"/>
      <c r="CNG257" s="247"/>
      <c r="CNH257" s="247"/>
      <c r="CNI257" s="247"/>
      <c r="CNJ257" s="247"/>
      <c r="CNK257" s="247"/>
      <c r="CNL257" s="247"/>
      <c r="CNM257" s="247"/>
      <c r="CNN257" s="247"/>
      <c r="CNO257" s="247"/>
      <c r="CNP257" s="247"/>
      <c r="CNQ257" s="247"/>
      <c r="CNR257" s="247"/>
      <c r="CNS257" s="247"/>
      <c r="CNT257" s="247"/>
      <c r="CNU257" s="247"/>
      <c r="CNV257" s="247"/>
      <c r="CNW257" s="247"/>
      <c r="CNX257" s="247"/>
      <c r="CNY257" s="247"/>
      <c r="CNZ257" s="247"/>
      <c r="COA257" s="247"/>
      <c r="COB257" s="247"/>
      <c r="COC257" s="247"/>
      <c r="COD257" s="247"/>
      <c r="COE257" s="247"/>
      <c r="COF257" s="247"/>
      <c r="COG257" s="247"/>
      <c r="COH257" s="247"/>
      <c r="COI257" s="247"/>
      <c r="COJ257" s="247"/>
      <c r="COK257" s="247"/>
      <c r="COL257" s="247"/>
      <c r="COM257" s="247"/>
      <c r="CON257" s="247"/>
      <c r="COO257" s="247"/>
      <c r="COP257" s="247"/>
      <c r="COQ257" s="247"/>
      <c r="COR257" s="247"/>
      <c r="COS257" s="247"/>
      <c r="COT257" s="247"/>
      <c r="COU257" s="247"/>
      <c r="COV257" s="247"/>
      <c r="COW257" s="247"/>
      <c r="COX257" s="247"/>
      <c r="COY257" s="247"/>
      <c r="COZ257" s="247"/>
      <c r="CPA257" s="247"/>
      <c r="CPB257" s="247"/>
      <c r="CPC257" s="247"/>
      <c r="CPD257" s="247"/>
      <c r="CPE257" s="247"/>
      <c r="CPF257" s="247"/>
      <c r="CPG257" s="247"/>
      <c r="CPH257" s="247"/>
      <c r="CPI257" s="247"/>
      <c r="CPJ257" s="247"/>
      <c r="CPK257" s="247"/>
      <c r="CPL257" s="247"/>
      <c r="CPM257" s="247"/>
      <c r="CPN257" s="247"/>
      <c r="CPO257" s="247"/>
      <c r="CPP257" s="247"/>
      <c r="CPQ257" s="247"/>
      <c r="CPR257" s="247"/>
      <c r="CPS257" s="247"/>
      <c r="CPT257" s="247"/>
      <c r="CPU257" s="247"/>
      <c r="CPV257" s="247"/>
      <c r="CPW257" s="247"/>
      <c r="CPX257" s="247"/>
      <c r="CPY257" s="247"/>
      <c r="CPZ257" s="247"/>
      <c r="CQA257" s="247"/>
      <c r="CQB257" s="247"/>
      <c r="CQC257" s="247"/>
      <c r="CQD257" s="247"/>
      <c r="CQE257" s="247"/>
      <c r="CQF257" s="247"/>
      <c r="CQG257" s="247"/>
      <c r="CQH257" s="247"/>
      <c r="CQI257" s="247"/>
      <c r="CQJ257" s="247"/>
      <c r="CQK257" s="247"/>
      <c r="CQL257" s="247"/>
      <c r="CQM257" s="247"/>
      <c r="CQN257" s="247"/>
      <c r="CQO257" s="247"/>
      <c r="CQP257" s="247"/>
      <c r="CQQ257" s="247"/>
      <c r="CQR257" s="247"/>
      <c r="CQS257" s="247"/>
      <c r="CQT257" s="247"/>
      <c r="CQU257" s="247"/>
      <c r="CQV257" s="247"/>
      <c r="CQW257" s="247"/>
      <c r="CQX257" s="247"/>
      <c r="CQY257" s="247"/>
      <c r="CQZ257" s="247"/>
      <c r="CRA257" s="247"/>
      <c r="CRB257" s="247"/>
      <c r="CRC257" s="247"/>
      <c r="CRD257" s="247"/>
      <c r="CRE257" s="247"/>
      <c r="CRF257" s="247"/>
      <c r="CRG257" s="247"/>
      <c r="CRH257" s="247"/>
      <c r="CRI257" s="247"/>
      <c r="CRJ257" s="247"/>
      <c r="CRK257" s="247"/>
      <c r="CRL257" s="247"/>
      <c r="CRM257" s="247"/>
      <c r="CRN257" s="247"/>
      <c r="CRO257" s="247"/>
      <c r="CRP257" s="247"/>
      <c r="CRQ257" s="247"/>
      <c r="CRR257" s="247"/>
      <c r="CRS257" s="247"/>
      <c r="CRT257" s="247"/>
      <c r="CRU257" s="247"/>
      <c r="CRV257" s="247"/>
      <c r="CRW257" s="247"/>
      <c r="CRX257" s="247"/>
      <c r="CRY257" s="247"/>
      <c r="CRZ257" s="247"/>
      <c r="CSA257" s="247"/>
      <c r="CSB257" s="247"/>
      <c r="CSC257" s="247"/>
      <c r="CSD257" s="247"/>
      <c r="CSE257" s="247"/>
      <c r="CSF257" s="247"/>
      <c r="CSG257" s="247"/>
      <c r="CSH257" s="247"/>
      <c r="CSI257" s="247"/>
      <c r="CSJ257" s="247"/>
      <c r="CSK257" s="247"/>
      <c r="CSL257" s="247"/>
      <c r="CSM257" s="247"/>
      <c r="CSN257" s="247"/>
      <c r="CSO257" s="247"/>
      <c r="CSP257" s="247"/>
      <c r="CSQ257" s="247"/>
      <c r="CSR257" s="247"/>
      <c r="CSS257" s="247"/>
      <c r="CST257" s="247"/>
      <c r="CSU257" s="247"/>
      <c r="CSV257" s="247"/>
      <c r="CSW257" s="247"/>
      <c r="CSX257" s="247"/>
      <c r="CSY257" s="247"/>
      <c r="CSZ257" s="247"/>
      <c r="CTA257" s="247"/>
      <c r="CTB257" s="247"/>
      <c r="CTC257" s="247"/>
      <c r="CTD257" s="247"/>
      <c r="CTE257" s="247"/>
      <c r="CTF257" s="247"/>
      <c r="CTG257" s="247"/>
      <c r="CTH257" s="247"/>
      <c r="CTI257" s="247"/>
      <c r="CTJ257" s="247"/>
      <c r="CTK257" s="247"/>
      <c r="CTL257" s="247"/>
      <c r="CTM257" s="247"/>
      <c r="CTN257" s="247"/>
      <c r="CTO257" s="247"/>
      <c r="CTP257" s="247"/>
      <c r="CTQ257" s="247"/>
      <c r="CTR257" s="247"/>
      <c r="CTS257" s="247"/>
      <c r="CTT257" s="247"/>
      <c r="CTU257" s="247"/>
      <c r="CTV257" s="247"/>
      <c r="CTW257" s="247"/>
      <c r="CTX257" s="247"/>
      <c r="CTY257" s="247"/>
      <c r="CTZ257" s="247"/>
      <c r="CUA257" s="247"/>
      <c r="CUB257" s="247"/>
      <c r="CUC257" s="247"/>
      <c r="CUD257" s="247"/>
      <c r="CUE257" s="247"/>
      <c r="CUF257" s="247"/>
      <c r="CUG257" s="247"/>
      <c r="CUH257" s="247"/>
      <c r="CUI257" s="247"/>
      <c r="CUJ257" s="247"/>
      <c r="CUK257" s="247"/>
      <c r="CUL257" s="247"/>
      <c r="CUM257" s="247"/>
      <c r="CUN257" s="247"/>
      <c r="CUO257" s="247"/>
      <c r="CUP257" s="247"/>
      <c r="CUQ257" s="247"/>
      <c r="CUR257" s="247"/>
      <c r="CUS257" s="247"/>
      <c r="CUT257" s="247"/>
      <c r="CUU257" s="247"/>
      <c r="CUV257" s="247"/>
      <c r="CUW257" s="247"/>
      <c r="CUX257" s="247"/>
      <c r="CUY257" s="247"/>
      <c r="CUZ257" s="247"/>
      <c r="CVA257" s="247"/>
      <c r="CVB257" s="247"/>
      <c r="CVC257" s="247"/>
      <c r="CVD257" s="247"/>
      <c r="CVE257" s="247"/>
      <c r="CVF257" s="247"/>
      <c r="CVG257" s="247"/>
      <c r="CVH257" s="247"/>
      <c r="CVI257" s="247"/>
      <c r="CVJ257" s="247"/>
      <c r="CVK257" s="247"/>
      <c r="CVL257" s="247"/>
      <c r="CVM257" s="247"/>
      <c r="CVN257" s="247"/>
      <c r="CVO257" s="247"/>
      <c r="CVP257" s="247"/>
      <c r="CVQ257" s="247"/>
      <c r="CVR257" s="247"/>
      <c r="CVS257" s="247"/>
      <c r="CVT257" s="247"/>
      <c r="CVU257" s="247"/>
      <c r="CVV257" s="247"/>
      <c r="CVW257" s="247"/>
      <c r="CVX257" s="247"/>
      <c r="CVY257" s="247"/>
      <c r="CVZ257" s="247"/>
      <c r="CWA257" s="247"/>
      <c r="CWB257" s="247"/>
      <c r="CWC257" s="247"/>
      <c r="CWD257" s="247"/>
      <c r="CWE257" s="247"/>
      <c r="CWF257" s="247"/>
      <c r="CWG257" s="247"/>
      <c r="CWH257" s="247"/>
      <c r="CWI257" s="247"/>
      <c r="CWJ257" s="247"/>
      <c r="CWK257" s="247"/>
      <c r="CWL257" s="247"/>
      <c r="CWM257" s="247"/>
      <c r="CWN257" s="247"/>
      <c r="CWO257" s="247"/>
      <c r="CWP257" s="247"/>
      <c r="CWQ257" s="247"/>
      <c r="CWR257" s="247"/>
      <c r="CWS257" s="247"/>
      <c r="CWT257" s="247"/>
      <c r="CWU257" s="247"/>
      <c r="CWV257" s="247"/>
      <c r="CWW257" s="247"/>
      <c r="CWX257" s="247"/>
      <c r="CWY257" s="247"/>
      <c r="CWZ257" s="247"/>
      <c r="CXA257" s="247"/>
      <c r="CXB257" s="247"/>
      <c r="CXC257" s="247"/>
      <c r="CXD257" s="247"/>
      <c r="CXE257" s="247"/>
      <c r="CXF257" s="247"/>
      <c r="CXG257" s="247"/>
      <c r="CXH257" s="247"/>
      <c r="CXI257" s="247"/>
      <c r="CXJ257" s="247"/>
      <c r="CXK257" s="247"/>
      <c r="CXL257" s="247"/>
      <c r="CXM257" s="247"/>
      <c r="CXN257" s="247"/>
      <c r="CXO257" s="247"/>
      <c r="CXP257" s="247"/>
      <c r="CXQ257" s="247"/>
      <c r="CXR257" s="247"/>
      <c r="CXS257" s="247"/>
      <c r="CXT257" s="247"/>
      <c r="CXU257" s="247"/>
      <c r="CXV257" s="247"/>
      <c r="CXW257" s="247"/>
      <c r="CXX257" s="247"/>
      <c r="CXY257" s="247"/>
      <c r="CXZ257" s="247"/>
      <c r="CYA257" s="247"/>
      <c r="CYB257" s="247"/>
      <c r="CYC257" s="247"/>
      <c r="CYD257" s="247"/>
      <c r="CYE257" s="247"/>
      <c r="CYF257" s="247"/>
      <c r="CYG257" s="247"/>
      <c r="CYH257" s="247"/>
      <c r="CYI257" s="247"/>
      <c r="CYJ257" s="247"/>
      <c r="CYK257" s="247"/>
      <c r="CYL257" s="247"/>
      <c r="CYM257" s="247"/>
      <c r="CYN257" s="247"/>
      <c r="CYO257" s="247"/>
      <c r="CYP257" s="247"/>
      <c r="CYQ257" s="247"/>
      <c r="CYR257" s="247"/>
      <c r="CYS257" s="247"/>
      <c r="CYT257" s="247"/>
      <c r="CYU257" s="247"/>
      <c r="CYV257" s="247"/>
      <c r="CYW257" s="247"/>
      <c r="CYX257" s="247"/>
      <c r="CYY257" s="247"/>
      <c r="CYZ257" s="247"/>
      <c r="CZA257" s="247"/>
      <c r="CZB257" s="247"/>
      <c r="CZC257" s="247"/>
      <c r="CZD257" s="247"/>
      <c r="CZE257" s="247"/>
      <c r="CZF257" s="247"/>
      <c r="CZG257" s="247"/>
      <c r="CZH257" s="247"/>
      <c r="CZI257" s="247"/>
      <c r="CZJ257" s="247"/>
      <c r="CZK257" s="247"/>
      <c r="CZL257" s="247"/>
      <c r="CZM257" s="247"/>
      <c r="CZN257" s="247"/>
      <c r="CZO257" s="247"/>
      <c r="CZP257" s="247"/>
      <c r="CZQ257" s="247"/>
      <c r="CZR257" s="247"/>
      <c r="CZS257" s="247"/>
      <c r="CZT257" s="247"/>
      <c r="CZU257" s="247"/>
      <c r="CZV257" s="247"/>
      <c r="CZW257" s="247"/>
      <c r="CZX257" s="247"/>
      <c r="CZY257" s="247"/>
      <c r="CZZ257" s="247"/>
      <c r="DAA257" s="247"/>
      <c r="DAB257" s="247"/>
      <c r="DAC257" s="247"/>
      <c r="DAD257" s="247"/>
      <c r="DAE257" s="247"/>
      <c r="DAF257" s="247"/>
      <c r="DAG257" s="247"/>
      <c r="DAH257" s="247"/>
      <c r="DAI257" s="247"/>
      <c r="DAJ257" s="247"/>
      <c r="DAK257" s="247"/>
      <c r="DAL257" s="247"/>
      <c r="DAM257" s="247"/>
      <c r="DAN257" s="247"/>
      <c r="DAO257" s="247"/>
      <c r="DAP257" s="247"/>
      <c r="DAQ257" s="247"/>
      <c r="DAR257" s="247"/>
      <c r="DAS257" s="247"/>
      <c r="DAT257" s="247"/>
      <c r="DAU257" s="247"/>
      <c r="DAV257" s="247"/>
      <c r="DAW257" s="247"/>
      <c r="DAX257" s="247"/>
      <c r="DAY257" s="247"/>
      <c r="DAZ257" s="247"/>
      <c r="DBA257" s="247"/>
      <c r="DBB257" s="247"/>
      <c r="DBC257" s="247"/>
      <c r="DBD257" s="247"/>
      <c r="DBE257" s="247"/>
      <c r="DBF257" s="247"/>
      <c r="DBG257" s="247"/>
      <c r="DBH257" s="247"/>
      <c r="DBI257" s="247"/>
      <c r="DBJ257" s="247"/>
      <c r="DBK257" s="247"/>
      <c r="DBL257" s="247"/>
      <c r="DBM257" s="247"/>
      <c r="DBN257" s="247"/>
      <c r="DBO257" s="247"/>
      <c r="DBP257" s="247"/>
      <c r="DBQ257" s="247"/>
      <c r="DBR257" s="247"/>
      <c r="DBS257" s="247"/>
      <c r="DBT257" s="247"/>
      <c r="DBU257" s="247"/>
      <c r="DBV257" s="247"/>
      <c r="DBW257" s="247"/>
      <c r="DBX257" s="247"/>
      <c r="DBY257" s="247"/>
      <c r="DBZ257" s="247"/>
      <c r="DCA257" s="247"/>
      <c r="DCB257" s="247"/>
      <c r="DCC257" s="247"/>
      <c r="DCD257" s="247"/>
      <c r="DCE257" s="247"/>
      <c r="DCF257" s="247"/>
      <c r="DCG257" s="247"/>
      <c r="DCH257" s="247"/>
      <c r="DCI257" s="247"/>
      <c r="DCJ257" s="247"/>
      <c r="DCK257" s="247"/>
      <c r="DCL257" s="247"/>
      <c r="DCM257" s="247"/>
      <c r="DCN257" s="247"/>
      <c r="DCO257" s="247"/>
      <c r="DCP257" s="247"/>
      <c r="DCQ257" s="247"/>
      <c r="DCR257" s="247"/>
      <c r="DCS257" s="247"/>
      <c r="DCT257" s="247"/>
      <c r="DCU257" s="247"/>
      <c r="DCV257" s="247"/>
      <c r="DCW257" s="247"/>
      <c r="DCX257" s="247"/>
      <c r="DCY257" s="247"/>
      <c r="DCZ257" s="247"/>
      <c r="DDA257" s="247"/>
      <c r="DDB257" s="247"/>
      <c r="DDC257" s="247"/>
      <c r="DDD257" s="247"/>
      <c r="DDE257" s="247"/>
      <c r="DDF257" s="247"/>
      <c r="DDG257" s="247"/>
      <c r="DDH257" s="247"/>
      <c r="DDI257" s="247"/>
      <c r="DDJ257" s="247"/>
      <c r="DDK257" s="247"/>
      <c r="DDL257" s="247"/>
      <c r="DDM257" s="247"/>
      <c r="DDN257" s="247"/>
      <c r="DDO257" s="247"/>
      <c r="DDP257" s="247"/>
      <c r="DDQ257" s="247"/>
      <c r="DDR257" s="247"/>
      <c r="DDS257" s="247"/>
      <c r="DDT257" s="247"/>
      <c r="DDU257" s="247"/>
      <c r="DDV257" s="247"/>
      <c r="DDW257" s="247"/>
      <c r="DDX257" s="247"/>
      <c r="DDY257" s="247"/>
      <c r="DDZ257" s="247"/>
      <c r="DEA257" s="247"/>
      <c r="DEB257" s="247"/>
      <c r="DEC257" s="247"/>
      <c r="DED257" s="247"/>
      <c r="DEE257" s="247"/>
      <c r="DEF257" s="247"/>
      <c r="DEG257" s="247"/>
      <c r="DEH257" s="247"/>
      <c r="DEI257" s="247"/>
      <c r="DEJ257" s="247"/>
      <c r="DEK257" s="247"/>
      <c r="DEL257" s="247"/>
      <c r="DEM257" s="247"/>
      <c r="DEN257" s="247"/>
      <c r="DEO257" s="247"/>
      <c r="DEP257" s="247"/>
      <c r="DEQ257" s="247"/>
      <c r="DER257" s="247"/>
      <c r="DES257" s="247"/>
      <c r="DET257" s="247"/>
      <c r="DEU257" s="247"/>
      <c r="DEV257" s="247"/>
      <c r="DEW257" s="247"/>
      <c r="DEX257" s="247"/>
      <c r="DEY257" s="247"/>
      <c r="DEZ257" s="247"/>
      <c r="DFA257" s="247"/>
      <c r="DFB257" s="247"/>
      <c r="DFC257" s="247"/>
      <c r="DFD257" s="247"/>
      <c r="DFE257" s="247"/>
      <c r="DFF257" s="247"/>
      <c r="DFG257" s="247"/>
      <c r="DFH257" s="247"/>
      <c r="DFI257" s="247"/>
      <c r="DFJ257" s="247"/>
      <c r="DFK257" s="247"/>
      <c r="DFL257" s="247"/>
      <c r="DFM257" s="247"/>
      <c r="DFN257" s="247"/>
      <c r="DFO257" s="247"/>
      <c r="DFP257" s="247"/>
      <c r="DFQ257" s="247"/>
      <c r="DFR257" s="247"/>
      <c r="DFS257" s="247"/>
      <c r="DFT257" s="247"/>
      <c r="DFU257" s="247"/>
      <c r="DFV257" s="247"/>
      <c r="DFW257" s="247"/>
      <c r="DFX257" s="247"/>
      <c r="DFY257" s="247"/>
      <c r="DFZ257" s="247"/>
      <c r="DGA257" s="247"/>
      <c r="DGB257" s="247"/>
      <c r="DGC257" s="247"/>
      <c r="DGD257" s="247"/>
      <c r="DGE257" s="247"/>
      <c r="DGF257" s="247"/>
      <c r="DGG257" s="247"/>
      <c r="DGH257" s="247"/>
      <c r="DGI257" s="247"/>
      <c r="DGJ257" s="247"/>
      <c r="DGK257" s="247"/>
      <c r="DGL257" s="247"/>
      <c r="DGM257" s="247"/>
      <c r="DGN257" s="247"/>
      <c r="DGO257" s="247"/>
      <c r="DGP257" s="247"/>
      <c r="DGQ257" s="247"/>
      <c r="DGR257" s="247"/>
      <c r="DGS257" s="247"/>
      <c r="DGT257" s="247"/>
      <c r="DGU257" s="247"/>
      <c r="DGV257" s="247"/>
      <c r="DGW257" s="247"/>
      <c r="DGX257" s="247"/>
      <c r="DGY257" s="247"/>
      <c r="DGZ257" s="247"/>
      <c r="DHA257" s="247"/>
      <c r="DHB257" s="247"/>
      <c r="DHC257" s="247"/>
      <c r="DHD257" s="247"/>
      <c r="DHE257" s="247"/>
      <c r="DHF257" s="247"/>
      <c r="DHG257" s="247"/>
      <c r="DHH257" s="247"/>
      <c r="DHI257" s="247"/>
      <c r="DHJ257" s="247"/>
      <c r="DHK257" s="247"/>
      <c r="DHL257" s="247"/>
      <c r="DHM257" s="247"/>
      <c r="DHN257" s="247"/>
      <c r="DHO257" s="247"/>
      <c r="DHP257" s="247"/>
      <c r="DHQ257" s="247"/>
      <c r="DHR257" s="247"/>
      <c r="DHS257" s="247"/>
      <c r="DHT257" s="247"/>
      <c r="DHU257" s="247"/>
      <c r="DHV257" s="247"/>
      <c r="DHW257" s="247"/>
      <c r="DHX257" s="247"/>
      <c r="DHY257" s="247"/>
      <c r="DHZ257" s="247"/>
      <c r="DIA257" s="247"/>
      <c r="DIB257" s="247"/>
      <c r="DIC257" s="247"/>
      <c r="DID257" s="247"/>
      <c r="DIE257" s="247"/>
      <c r="DIF257" s="247"/>
      <c r="DIG257" s="247"/>
      <c r="DIH257" s="247"/>
      <c r="DII257" s="247"/>
      <c r="DIJ257" s="247"/>
      <c r="DIK257" s="247"/>
      <c r="DIL257" s="247"/>
      <c r="DIM257" s="247"/>
      <c r="DIN257" s="247"/>
      <c r="DIO257" s="247"/>
      <c r="DIP257" s="247"/>
      <c r="DIQ257" s="247"/>
      <c r="DIR257" s="247"/>
      <c r="DIS257" s="247"/>
      <c r="DIT257" s="247"/>
      <c r="DIU257" s="247"/>
      <c r="DIV257" s="247"/>
      <c r="DIW257" s="247"/>
      <c r="DIX257" s="247"/>
      <c r="DIY257" s="247"/>
      <c r="DIZ257" s="247"/>
      <c r="DJA257" s="247"/>
      <c r="DJB257" s="247"/>
      <c r="DJC257" s="247"/>
      <c r="DJD257" s="247"/>
      <c r="DJE257" s="247"/>
      <c r="DJF257" s="247"/>
      <c r="DJG257" s="247"/>
      <c r="DJH257" s="247"/>
      <c r="DJI257" s="247"/>
      <c r="DJJ257" s="247"/>
      <c r="DJK257" s="247"/>
      <c r="DJL257" s="247"/>
      <c r="DJM257" s="247"/>
      <c r="DJN257" s="247"/>
      <c r="DJO257" s="247"/>
      <c r="DJP257" s="247"/>
      <c r="DJQ257" s="247"/>
      <c r="DJR257" s="247"/>
      <c r="DJS257" s="247"/>
      <c r="DJT257" s="247"/>
      <c r="DJU257" s="247"/>
      <c r="DJV257" s="247"/>
      <c r="DJW257" s="247"/>
      <c r="DJX257" s="247"/>
      <c r="DJY257" s="247"/>
      <c r="DJZ257" s="247"/>
      <c r="DKA257" s="247"/>
      <c r="DKB257" s="247"/>
      <c r="DKC257" s="247"/>
      <c r="DKD257" s="247"/>
      <c r="DKE257" s="247"/>
      <c r="DKF257" s="247"/>
      <c r="DKG257" s="247"/>
      <c r="DKH257" s="247"/>
      <c r="DKI257" s="247"/>
      <c r="DKJ257" s="247"/>
      <c r="DKK257" s="247"/>
      <c r="DKL257" s="247"/>
      <c r="DKM257" s="247"/>
      <c r="DKN257" s="247"/>
      <c r="DKO257" s="247"/>
      <c r="DKP257" s="247"/>
      <c r="DKQ257" s="247"/>
      <c r="DKR257" s="247"/>
      <c r="DKS257" s="247"/>
      <c r="DKT257" s="247"/>
      <c r="DKU257" s="247"/>
      <c r="DKV257" s="247"/>
      <c r="DKW257" s="247"/>
      <c r="DKX257" s="247"/>
      <c r="DKY257" s="247"/>
      <c r="DKZ257" s="247"/>
      <c r="DLA257" s="247"/>
      <c r="DLB257" s="247"/>
      <c r="DLC257" s="247"/>
      <c r="DLD257" s="247"/>
      <c r="DLE257" s="247"/>
      <c r="DLF257" s="247"/>
      <c r="DLG257" s="247"/>
      <c r="DLH257" s="247"/>
      <c r="DLI257" s="247"/>
      <c r="DLJ257" s="247"/>
      <c r="DLK257" s="247"/>
      <c r="DLL257" s="247"/>
      <c r="DLM257" s="247"/>
      <c r="DLN257" s="247"/>
      <c r="DLO257" s="247"/>
      <c r="DLP257" s="247"/>
      <c r="DLQ257" s="247"/>
      <c r="DLR257" s="247"/>
      <c r="DLS257" s="247"/>
      <c r="DLT257" s="247"/>
      <c r="DLU257" s="247"/>
      <c r="DLV257" s="247"/>
      <c r="DLW257" s="247"/>
      <c r="DLX257" s="247"/>
      <c r="DLY257" s="247"/>
      <c r="DLZ257" s="247"/>
      <c r="DMA257" s="247"/>
      <c r="DMB257" s="247"/>
      <c r="DMC257" s="247"/>
      <c r="DMD257" s="247"/>
      <c r="DME257" s="247"/>
      <c r="DMF257" s="247"/>
      <c r="DMG257" s="247"/>
      <c r="DMH257" s="247"/>
      <c r="DMI257" s="247"/>
      <c r="DMJ257" s="247"/>
      <c r="DMK257" s="247"/>
      <c r="DML257" s="247"/>
      <c r="DMM257" s="247"/>
      <c r="DMN257" s="247"/>
      <c r="DMO257" s="247"/>
      <c r="DMP257" s="247"/>
      <c r="DMQ257" s="247"/>
      <c r="DMR257" s="247"/>
      <c r="DMS257" s="247"/>
      <c r="DMT257" s="247"/>
      <c r="DMU257" s="247"/>
      <c r="DMV257" s="247"/>
      <c r="DMW257" s="247"/>
      <c r="DMX257" s="247"/>
      <c r="DMY257" s="247"/>
      <c r="DMZ257" s="247"/>
      <c r="DNA257" s="247"/>
      <c r="DNB257" s="247"/>
      <c r="DNC257" s="247"/>
      <c r="DND257" s="247"/>
      <c r="DNE257" s="247"/>
      <c r="DNF257" s="247"/>
      <c r="DNG257" s="247"/>
      <c r="DNH257" s="247"/>
      <c r="DNI257" s="247"/>
      <c r="DNJ257" s="247"/>
      <c r="DNK257" s="247"/>
      <c r="DNL257" s="247"/>
      <c r="DNM257" s="247"/>
      <c r="DNN257" s="247"/>
      <c r="DNO257" s="247"/>
      <c r="DNP257" s="247"/>
      <c r="DNQ257" s="247"/>
      <c r="DNR257" s="247"/>
      <c r="DNS257" s="247"/>
      <c r="DNT257" s="247"/>
      <c r="DNU257" s="247"/>
      <c r="DNV257" s="247"/>
      <c r="DNW257" s="247"/>
      <c r="DNX257" s="247"/>
      <c r="DNY257" s="247"/>
      <c r="DNZ257" s="247"/>
      <c r="DOA257" s="247"/>
      <c r="DOB257" s="247"/>
      <c r="DOC257" s="247"/>
      <c r="DOD257" s="247"/>
      <c r="DOE257" s="247"/>
      <c r="DOF257" s="247"/>
      <c r="DOG257" s="247"/>
      <c r="DOH257" s="247"/>
      <c r="DOI257" s="247"/>
      <c r="DOJ257" s="247"/>
      <c r="DOK257" s="247"/>
      <c r="DOL257" s="247"/>
      <c r="DOM257" s="247"/>
      <c r="DON257" s="247"/>
      <c r="DOO257" s="247"/>
      <c r="DOP257" s="247"/>
      <c r="DOQ257" s="247"/>
      <c r="DOR257" s="247"/>
      <c r="DOS257" s="247"/>
      <c r="DOT257" s="247"/>
      <c r="DOU257" s="247"/>
      <c r="DOV257" s="247"/>
      <c r="DOW257" s="247"/>
      <c r="DOX257" s="247"/>
      <c r="DOY257" s="247"/>
      <c r="DOZ257" s="247"/>
      <c r="DPA257" s="247"/>
      <c r="DPB257" s="247"/>
      <c r="DPC257" s="247"/>
      <c r="DPD257" s="247"/>
      <c r="DPE257" s="247"/>
      <c r="DPF257" s="247"/>
      <c r="DPG257" s="247"/>
      <c r="DPH257" s="247"/>
      <c r="DPI257" s="247"/>
      <c r="DPJ257" s="247"/>
      <c r="DPK257" s="247"/>
      <c r="DPL257" s="247"/>
      <c r="DPM257" s="247"/>
      <c r="DPN257" s="247"/>
      <c r="DPO257" s="247"/>
      <c r="DPP257" s="247"/>
      <c r="DPQ257" s="247"/>
      <c r="DPR257" s="247"/>
      <c r="DPS257" s="247"/>
      <c r="DPT257" s="247"/>
      <c r="DPU257" s="247"/>
      <c r="DPV257" s="247"/>
      <c r="DPW257" s="247"/>
      <c r="DPX257" s="247"/>
      <c r="DPY257" s="247"/>
      <c r="DPZ257" s="247"/>
      <c r="DQA257" s="247"/>
      <c r="DQB257" s="247"/>
      <c r="DQC257" s="247"/>
      <c r="DQD257" s="247"/>
      <c r="DQE257" s="247"/>
      <c r="DQF257" s="247"/>
      <c r="DQG257" s="247"/>
      <c r="DQH257" s="247"/>
      <c r="DQI257" s="247"/>
      <c r="DQJ257" s="247"/>
      <c r="DQK257" s="247"/>
      <c r="DQL257" s="247"/>
      <c r="DQM257" s="247"/>
      <c r="DQN257" s="247"/>
      <c r="DQO257" s="247"/>
      <c r="DQP257" s="247"/>
      <c r="DQQ257" s="247"/>
      <c r="DQR257" s="247"/>
      <c r="DQS257" s="247"/>
      <c r="DQT257" s="247"/>
      <c r="DQU257" s="247"/>
      <c r="DQV257" s="247"/>
      <c r="DQW257" s="247"/>
      <c r="DQX257" s="247"/>
      <c r="DQY257" s="247"/>
      <c r="DQZ257" s="247"/>
      <c r="DRA257" s="247"/>
      <c r="DRB257" s="247"/>
      <c r="DRC257" s="247"/>
      <c r="DRD257" s="247"/>
      <c r="DRE257" s="247"/>
      <c r="DRF257" s="247"/>
      <c r="DRG257" s="247"/>
      <c r="DRH257" s="247"/>
      <c r="DRI257" s="247"/>
      <c r="DRJ257" s="247"/>
      <c r="DRK257" s="247"/>
      <c r="DRL257" s="247"/>
      <c r="DRM257" s="247"/>
      <c r="DRN257" s="247"/>
      <c r="DRO257" s="247"/>
      <c r="DRP257" s="247"/>
      <c r="DRQ257" s="247"/>
      <c r="DRR257" s="247"/>
      <c r="DRS257" s="247"/>
      <c r="DRT257" s="247"/>
      <c r="DRU257" s="247"/>
      <c r="DRV257" s="247"/>
      <c r="DRW257" s="247"/>
      <c r="DRX257" s="247"/>
      <c r="DRY257" s="247"/>
      <c r="DRZ257" s="247"/>
      <c r="DSA257" s="247"/>
      <c r="DSB257" s="247"/>
      <c r="DSC257" s="247"/>
      <c r="DSD257" s="247"/>
      <c r="DSE257" s="247"/>
      <c r="DSF257" s="247"/>
      <c r="DSG257" s="247"/>
      <c r="DSH257" s="247"/>
      <c r="DSI257" s="247"/>
      <c r="DSJ257" s="247"/>
      <c r="DSK257" s="247"/>
      <c r="DSL257" s="247"/>
      <c r="DSM257" s="247"/>
      <c r="DSN257" s="247"/>
      <c r="DSO257" s="247"/>
      <c r="DSP257" s="247"/>
      <c r="DSQ257" s="247"/>
      <c r="DSR257" s="247"/>
      <c r="DSS257" s="247"/>
      <c r="DST257" s="247"/>
      <c r="DSU257" s="247"/>
      <c r="DSV257" s="247"/>
      <c r="DSW257" s="247"/>
      <c r="DSX257" s="247"/>
      <c r="DSY257" s="247"/>
      <c r="DSZ257" s="247"/>
      <c r="DTA257" s="247"/>
      <c r="DTB257" s="247"/>
      <c r="DTC257" s="247"/>
      <c r="DTD257" s="247"/>
      <c r="DTE257" s="247"/>
      <c r="DTF257" s="247"/>
      <c r="DTG257" s="247"/>
      <c r="DTH257" s="247"/>
      <c r="DTI257" s="247"/>
      <c r="DTJ257" s="247"/>
      <c r="DTK257" s="247"/>
      <c r="DTL257" s="247"/>
      <c r="DTM257" s="247"/>
      <c r="DTN257" s="247"/>
      <c r="DTO257" s="247"/>
      <c r="DTP257" s="247"/>
      <c r="DTQ257" s="247"/>
      <c r="DTR257" s="247"/>
      <c r="DTS257" s="247"/>
      <c r="DTT257" s="247"/>
      <c r="DTU257" s="247"/>
      <c r="DTV257" s="247"/>
      <c r="DTW257" s="247"/>
      <c r="DTX257" s="247"/>
      <c r="DTY257" s="247"/>
      <c r="DTZ257" s="247"/>
      <c r="DUA257" s="247"/>
      <c r="DUB257" s="247"/>
      <c r="DUC257" s="247"/>
      <c r="DUD257" s="247"/>
      <c r="DUE257" s="247"/>
      <c r="DUF257" s="247"/>
      <c r="DUG257" s="247"/>
      <c r="DUH257" s="247"/>
      <c r="DUI257" s="247"/>
      <c r="DUJ257" s="247"/>
      <c r="DUK257" s="247"/>
      <c r="DUL257" s="247"/>
      <c r="DUM257" s="247"/>
      <c r="DUN257" s="247"/>
      <c r="DUO257" s="247"/>
      <c r="DUP257" s="247"/>
      <c r="DUQ257" s="247"/>
      <c r="DUR257" s="247"/>
      <c r="DUS257" s="247"/>
      <c r="DUT257" s="247"/>
      <c r="DUU257" s="247"/>
      <c r="DUV257" s="247"/>
      <c r="DUW257" s="247"/>
      <c r="DUX257" s="247"/>
      <c r="DUY257" s="247"/>
      <c r="DUZ257" s="247"/>
      <c r="DVA257" s="247"/>
      <c r="DVB257" s="247"/>
      <c r="DVC257" s="247"/>
      <c r="DVD257" s="247"/>
      <c r="DVE257" s="247"/>
      <c r="DVF257" s="247"/>
      <c r="DVG257" s="247"/>
      <c r="DVH257" s="247"/>
      <c r="DVI257" s="247"/>
      <c r="DVJ257" s="247"/>
      <c r="DVK257" s="247"/>
      <c r="DVL257" s="247"/>
      <c r="DVM257" s="247"/>
      <c r="DVN257" s="247"/>
      <c r="DVO257" s="247"/>
      <c r="DVP257" s="247"/>
      <c r="DVQ257" s="247"/>
      <c r="DVR257" s="247"/>
      <c r="DVS257" s="247"/>
      <c r="DVT257" s="247"/>
      <c r="DVU257" s="247"/>
      <c r="DVV257" s="247"/>
      <c r="DVW257" s="247"/>
      <c r="DVX257" s="247"/>
      <c r="DVY257" s="247"/>
      <c r="DVZ257" s="247"/>
      <c r="DWA257" s="247"/>
      <c r="DWB257" s="247"/>
      <c r="DWC257" s="247"/>
      <c r="DWD257" s="247"/>
      <c r="DWE257" s="247"/>
      <c r="DWF257" s="247"/>
      <c r="DWG257" s="247"/>
      <c r="DWH257" s="247"/>
      <c r="DWI257" s="247"/>
      <c r="DWJ257" s="247"/>
      <c r="DWK257" s="247"/>
      <c r="DWL257" s="247"/>
      <c r="DWM257" s="247"/>
      <c r="DWN257" s="247"/>
      <c r="DWO257" s="247"/>
      <c r="DWP257" s="247"/>
      <c r="DWQ257" s="247"/>
      <c r="DWR257" s="247"/>
      <c r="DWS257" s="247"/>
      <c r="DWT257" s="247"/>
      <c r="DWU257" s="247"/>
      <c r="DWV257" s="247"/>
      <c r="DWW257" s="247"/>
      <c r="DWX257" s="247"/>
      <c r="DWY257" s="247"/>
      <c r="DWZ257" s="247"/>
      <c r="DXA257" s="247"/>
      <c r="DXB257" s="247"/>
      <c r="DXC257" s="247"/>
      <c r="DXD257" s="247"/>
      <c r="DXE257" s="247"/>
      <c r="DXF257" s="247"/>
      <c r="DXG257" s="247"/>
      <c r="DXH257" s="247"/>
      <c r="DXI257" s="247"/>
      <c r="DXJ257" s="247"/>
      <c r="DXK257" s="247"/>
      <c r="DXL257" s="247"/>
      <c r="DXM257" s="247"/>
      <c r="DXN257" s="247"/>
      <c r="DXO257" s="247"/>
      <c r="DXP257" s="247"/>
      <c r="DXQ257" s="247"/>
      <c r="DXR257" s="247"/>
      <c r="DXS257" s="247"/>
      <c r="DXT257" s="247"/>
      <c r="DXU257" s="247"/>
      <c r="DXV257" s="247"/>
      <c r="DXW257" s="247"/>
      <c r="DXX257" s="247"/>
      <c r="DXY257" s="247"/>
      <c r="DXZ257" s="247"/>
      <c r="DYA257" s="247"/>
      <c r="DYB257" s="247"/>
      <c r="DYC257" s="247"/>
      <c r="DYD257" s="247"/>
      <c r="DYE257" s="247"/>
      <c r="DYF257" s="247"/>
      <c r="DYG257" s="247"/>
      <c r="DYH257" s="247"/>
      <c r="DYI257" s="247"/>
      <c r="DYJ257" s="247"/>
      <c r="DYK257" s="247"/>
      <c r="DYL257" s="247"/>
      <c r="DYM257" s="247"/>
      <c r="DYN257" s="247"/>
      <c r="DYO257" s="247"/>
      <c r="DYP257" s="247"/>
      <c r="DYQ257" s="247"/>
      <c r="DYR257" s="247"/>
      <c r="DYS257" s="247"/>
      <c r="DYT257" s="247"/>
      <c r="DYU257" s="247"/>
      <c r="DYV257" s="247"/>
      <c r="DYW257" s="247"/>
      <c r="DYX257" s="247"/>
      <c r="DYY257" s="247"/>
      <c r="DYZ257" s="247"/>
      <c r="DZA257" s="247"/>
      <c r="DZB257" s="247"/>
      <c r="DZC257" s="247"/>
      <c r="DZD257" s="247"/>
      <c r="DZE257" s="247"/>
      <c r="DZF257" s="247"/>
      <c r="DZG257" s="247"/>
      <c r="DZH257" s="247"/>
      <c r="DZI257" s="247"/>
      <c r="DZJ257" s="247"/>
      <c r="DZK257" s="247"/>
      <c r="DZL257" s="247"/>
      <c r="DZM257" s="247"/>
      <c r="DZN257" s="247"/>
      <c r="DZO257" s="247"/>
      <c r="DZP257" s="247"/>
      <c r="DZQ257" s="247"/>
      <c r="DZR257" s="247"/>
      <c r="DZS257" s="247"/>
      <c r="DZT257" s="247"/>
      <c r="DZU257" s="247"/>
      <c r="DZV257" s="247"/>
      <c r="DZW257" s="247"/>
      <c r="DZX257" s="247"/>
      <c r="DZY257" s="247"/>
      <c r="DZZ257" s="247"/>
      <c r="EAA257" s="247"/>
      <c r="EAB257" s="247"/>
      <c r="EAC257" s="247"/>
      <c r="EAD257" s="247"/>
      <c r="EAE257" s="247"/>
      <c r="EAF257" s="247"/>
      <c r="EAG257" s="247"/>
      <c r="EAH257" s="247"/>
      <c r="EAI257" s="247"/>
      <c r="EAJ257" s="247"/>
      <c r="EAK257" s="247"/>
      <c r="EAL257" s="247"/>
      <c r="EAM257" s="247"/>
      <c r="EAN257" s="247"/>
      <c r="EAO257" s="247"/>
      <c r="EAP257" s="247"/>
      <c r="EAQ257" s="247"/>
      <c r="EAR257" s="247"/>
      <c r="EAS257" s="247"/>
      <c r="EAT257" s="247"/>
      <c r="EAU257" s="247"/>
      <c r="EAV257" s="247"/>
      <c r="EAW257" s="247"/>
      <c r="EAX257" s="247"/>
      <c r="EAY257" s="247"/>
      <c r="EAZ257" s="247"/>
      <c r="EBA257" s="247"/>
      <c r="EBB257" s="247"/>
      <c r="EBC257" s="247"/>
      <c r="EBD257" s="247"/>
      <c r="EBE257" s="247"/>
      <c r="EBF257" s="247"/>
      <c r="EBG257" s="247"/>
      <c r="EBH257" s="247"/>
      <c r="EBI257" s="247"/>
      <c r="EBJ257" s="247"/>
      <c r="EBK257" s="247"/>
      <c r="EBL257" s="247"/>
      <c r="EBM257" s="247"/>
      <c r="EBN257" s="247"/>
      <c r="EBO257" s="247"/>
      <c r="EBP257" s="247"/>
      <c r="EBQ257" s="247"/>
      <c r="EBR257" s="247"/>
      <c r="EBS257" s="247"/>
      <c r="EBT257" s="247"/>
      <c r="EBU257" s="247"/>
      <c r="EBV257" s="247"/>
      <c r="EBW257" s="247"/>
      <c r="EBX257" s="247"/>
      <c r="EBY257" s="247"/>
      <c r="EBZ257" s="247"/>
      <c r="ECA257" s="247"/>
      <c r="ECB257" s="247"/>
      <c r="ECC257" s="247"/>
      <c r="ECD257" s="247"/>
      <c r="ECE257" s="247"/>
      <c r="ECF257" s="247"/>
      <c r="ECG257" s="247"/>
      <c r="ECH257" s="247"/>
      <c r="ECI257" s="247"/>
      <c r="ECJ257" s="247"/>
      <c r="ECK257" s="247"/>
      <c r="ECL257" s="247"/>
      <c r="ECM257" s="247"/>
      <c r="ECN257" s="247"/>
      <c r="ECO257" s="247"/>
      <c r="ECP257" s="247"/>
      <c r="ECQ257" s="247"/>
      <c r="ECR257" s="247"/>
      <c r="ECS257" s="247"/>
      <c r="ECT257" s="247"/>
      <c r="ECU257" s="247"/>
      <c r="ECV257" s="247"/>
      <c r="ECW257" s="247"/>
      <c r="ECX257" s="247"/>
      <c r="ECY257" s="247"/>
      <c r="ECZ257" s="247"/>
      <c r="EDA257" s="247"/>
      <c r="EDB257" s="247"/>
      <c r="EDC257" s="247"/>
      <c r="EDD257" s="247"/>
      <c r="EDE257" s="247"/>
      <c r="EDF257" s="247"/>
      <c r="EDG257" s="247"/>
      <c r="EDH257" s="247"/>
      <c r="EDI257" s="247"/>
      <c r="EDJ257" s="247"/>
      <c r="EDK257" s="247"/>
      <c r="EDL257" s="247"/>
      <c r="EDM257" s="247"/>
      <c r="EDN257" s="247"/>
      <c r="EDO257" s="247"/>
      <c r="EDP257" s="247"/>
      <c r="EDQ257" s="247"/>
      <c r="EDR257" s="247"/>
      <c r="EDS257" s="247"/>
      <c r="EDT257" s="247"/>
      <c r="EDU257" s="247"/>
      <c r="EDV257" s="247"/>
      <c r="EDW257" s="247"/>
      <c r="EDX257" s="247"/>
      <c r="EDY257" s="247"/>
      <c r="EDZ257" s="247"/>
      <c r="EEA257" s="247"/>
      <c r="EEB257" s="247"/>
      <c r="EEC257" s="247"/>
      <c r="EED257" s="247"/>
      <c r="EEE257" s="247"/>
      <c r="EEF257" s="247"/>
      <c r="EEG257" s="247"/>
      <c r="EEH257" s="247"/>
      <c r="EEI257" s="247"/>
      <c r="EEJ257" s="247"/>
      <c r="EEK257" s="247"/>
      <c r="EEL257" s="247"/>
      <c r="EEM257" s="247"/>
      <c r="EEN257" s="247"/>
      <c r="EEO257" s="247"/>
      <c r="EEP257" s="247"/>
      <c r="EEQ257" s="247"/>
      <c r="EER257" s="247"/>
      <c r="EES257" s="247"/>
      <c r="EET257" s="247"/>
      <c r="EEU257" s="247"/>
      <c r="EEV257" s="247"/>
      <c r="EEW257" s="247"/>
      <c r="EEX257" s="247"/>
      <c r="EEY257" s="247"/>
      <c r="EEZ257" s="247"/>
      <c r="EFA257" s="247"/>
      <c r="EFB257" s="247"/>
      <c r="EFC257" s="247"/>
      <c r="EFD257" s="247"/>
      <c r="EFE257" s="247"/>
      <c r="EFF257" s="247"/>
      <c r="EFG257" s="247"/>
      <c r="EFH257" s="247"/>
      <c r="EFI257" s="247"/>
      <c r="EFJ257" s="247"/>
      <c r="EFK257" s="247"/>
      <c r="EFL257" s="247"/>
      <c r="EFM257" s="247"/>
      <c r="EFN257" s="247"/>
      <c r="EFO257" s="247"/>
      <c r="EFP257" s="247"/>
      <c r="EFQ257" s="247"/>
      <c r="EFR257" s="247"/>
      <c r="EFS257" s="247"/>
      <c r="EFT257" s="247"/>
      <c r="EFU257" s="247"/>
      <c r="EFV257" s="247"/>
      <c r="EFW257" s="247"/>
      <c r="EFX257" s="247"/>
      <c r="EFY257" s="247"/>
      <c r="EFZ257" s="247"/>
      <c r="EGA257" s="247"/>
      <c r="EGB257" s="247"/>
      <c r="EGC257" s="247"/>
      <c r="EGD257" s="247"/>
      <c r="EGE257" s="247"/>
      <c r="EGF257" s="247"/>
      <c r="EGG257" s="247"/>
      <c r="EGH257" s="247"/>
      <c r="EGI257" s="247"/>
      <c r="EGJ257" s="247"/>
      <c r="EGK257" s="247"/>
      <c r="EGL257" s="247"/>
      <c r="EGM257" s="247"/>
      <c r="EGN257" s="247"/>
      <c r="EGO257" s="247"/>
      <c r="EGP257" s="247"/>
      <c r="EGQ257" s="247"/>
      <c r="EGR257" s="247"/>
      <c r="EGS257" s="247"/>
      <c r="EGT257" s="247"/>
      <c r="EGU257" s="247"/>
      <c r="EGV257" s="247"/>
      <c r="EGW257" s="247"/>
      <c r="EGX257" s="247"/>
      <c r="EGY257" s="247"/>
      <c r="EGZ257" s="247"/>
      <c r="EHA257" s="247"/>
      <c r="EHB257" s="247"/>
      <c r="EHC257" s="247"/>
      <c r="EHD257" s="247"/>
      <c r="EHE257" s="247"/>
      <c r="EHF257" s="247"/>
      <c r="EHG257" s="247"/>
      <c r="EHH257" s="247"/>
      <c r="EHI257" s="247"/>
      <c r="EHJ257" s="247"/>
      <c r="EHK257" s="247"/>
      <c r="EHL257" s="247"/>
      <c r="EHM257" s="247"/>
      <c r="EHN257" s="247"/>
      <c r="EHO257" s="247"/>
      <c r="EHP257" s="247"/>
      <c r="EHQ257" s="247"/>
      <c r="EHR257" s="247"/>
      <c r="EHS257" s="247"/>
      <c r="EHT257" s="247"/>
      <c r="EHU257" s="247"/>
      <c r="EHV257" s="247"/>
      <c r="EHW257" s="247"/>
      <c r="EHX257" s="247"/>
      <c r="EHY257" s="247"/>
      <c r="EHZ257" s="247"/>
      <c r="EIA257" s="247"/>
      <c r="EIB257" s="247"/>
      <c r="EIC257" s="247"/>
      <c r="EID257" s="247"/>
      <c r="EIE257" s="247"/>
      <c r="EIF257" s="247"/>
      <c r="EIG257" s="247"/>
      <c r="EIH257" s="247"/>
      <c r="EII257" s="247"/>
      <c r="EIJ257" s="247"/>
      <c r="EIK257" s="247"/>
      <c r="EIL257" s="247"/>
      <c r="EIM257" s="247"/>
      <c r="EIN257" s="247"/>
      <c r="EIO257" s="247"/>
      <c r="EIP257" s="247"/>
      <c r="EIQ257" s="247"/>
      <c r="EIR257" s="247"/>
      <c r="EIS257" s="247"/>
      <c r="EIT257" s="247"/>
      <c r="EIU257" s="247"/>
      <c r="EIV257" s="247"/>
      <c r="EIW257" s="247"/>
      <c r="EIX257" s="247"/>
      <c r="EIY257" s="247"/>
      <c r="EIZ257" s="247"/>
      <c r="EJA257" s="247"/>
      <c r="EJB257" s="247"/>
      <c r="EJC257" s="247"/>
      <c r="EJD257" s="247"/>
      <c r="EJE257" s="247"/>
      <c r="EJF257" s="247"/>
      <c r="EJG257" s="247"/>
      <c r="EJH257" s="247"/>
      <c r="EJI257" s="247"/>
      <c r="EJJ257" s="247"/>
      <c r="EJK257" s="247"/>
      <c r="EJL257" s="247"/>
      <c r="EJM257" s="247"/>
      <c r="EJN257" s="247"/>
      <c r="EJO257" s="247"/>
      <c r="EJP257" s="247"/>
      <c r="EJQ257" s="247"/>
      <c r="EJR257" s="247"/>
      <c r="EJS257" s="247"/>
      <c r="EJT257" s="247"/>
      <c r="EJU257" s="247"/>
      <c r="EJV257" s="247"/>
      <c r="EJW257" s="247"/>
      <c r="EJX257" s="247"/>
      <c r="EJY257" s="247"/>
      <c r="EJZ257" s="247"/>
      <c r="EKA257" s="247"/>
      <c r="EKB257" s="247"/>
      <c r="EKC257" s="247"/>
      <c r="EKD257" s="247"/>
      <c r="EKE257" s="247"/>
      <c r="EKF257" s="247"/>
      <c r="EKG257" s="247"/>
      <c r="EKH257" s="247"/>
      <c r="EKI257" s="247"/>
      <c r="EKJ257" s="247"/>
      <c r="EKK257" s="247"/>
      <c r="EKL257" s="247"/>
      <c r="EKM257" s="247"/>
      <c r="EKN257" s="247"/>
      <c r="EKO257" s="247"/>
      <c r="EKP257" s="247"/>
      <c r="EKQ257" s="247"/>
      <c r="EKR257" s="247"/>
      <c r="EKS257" s="247"/>
      <c r="EKT257" s="247"/>
      <c r="EKU257" s="247"/>
      <c r="EKV257" s="247"/>
      <c r="EKW257" s="247"/>
      <c r="EKX257" s="247"/>
      <c r="EKY257" s="247"/>
      <c r="EKZ257" s="247"/>
      <c r="ELA257" s="247"/>
      <c r="ELB257" s="247"/>
      <c r="ELC257" s="247"/>
      <c r="ELD257" s="247"/>
      <c r="ELE257" s="247"/>
      <c r="ELF257" s="247"/>
      <c r="ELG257" s="247"/>
      <c r="ELH257" s="247"/>
      <c r="ELI257" s="247"/>
      <c r="ELJ257" s="247"/>
      <c r="ELK257" s="247"/>
      <c r="ELL257" s="247"/>
      <c r="ELM257" s="247"/>
      <c r="ELN257" s="247"/>
      <c r="ELO257" s="247"/>
      <c r="ELP257" s="247"/>
      <c r="ELQ257" s="247"/>
      <c r="ELR257" s="247"/>
      <c r="ELS257" s="247"/>
      <c r="ELT257" s="247"/>
      <c r="ELU257" s="247"/>
      <c r="ELV257" s="247"/>
      <c r="ELW257" s="247"/>
      <c r="ELX257" s="247"/>
      <c r="ELY257" s="247"/>
      <c r="ELZ257" s="247"/>
      <c r="EMA257" s="247"/>
      <c r="EMB257" s="247"/>
      <c r="EMC257" s="247"/>
      <c r="EMD257" s="247"/>
      <c r="EME257" s="247"/>
      <c r="EMF257" s="247"/>
      <c r="EMG257" s="247"/>
      <c r="EMH257" s="247"/>
      <c r="EMI257" s="247"/>
      <c r="EMJ257" s="247"/>
      <c r="EMK257" s="247"/>
      <c r="EML257" s="247"/>
      <c r="EMM257" s="247"/>
      <c r="EMN257" s="247"/>
      <c r="EMO257" s="247"/>
      <c r="EMP257" s="247"/>
      <c r="EMQ257" s="247"/>
      <c r="EMR257" s="247"/>
      <c r="EMS257" s="247"/>
      <c r="EMT257" s="247"/>
      <c r="EMU257" s="247"/>
      <c r="EMV257" s="247"/>
      <c r="EMW257" s="247"/>
      <c r="EMX257" s="247"/>
      <c r="EMY257" s="247"/>
      <c r="EMZ257" s="247"/>
      <c r="ENA257" s="247"/>
      <c r="ENB257" s="247"/>
      <c r="ENC257" s="247"/>
      <c r="END257" s="247"/>
      <c r="ENE257" s="247"/>
      <c r="ENF257" s="247"/>
      <c r="ENG257" s="247"/>
      <c r="ENH257" s="247"/>
      <c r="ENI257" s="247"/>
      <c r="ENJ257" s="247"/>
      <c r="ENK257" s="247"/>
      <c r="ENL257" s="247"/>
      <c r="ENM257" s="247"/>
      <c r="ENN257" s="247"/>
      <c r="ENO257" s="247"/>
      <c r="ENP257" s="247"/>
      <c r="ENQ257" s="247"/>
      <c r="ENR257" s="247"/>
      <c r="ENS257" s="247"/>
      <c r="ENT257" s="247"/>
      <c r="ENU257" s="247"/>
      <c r="ENV257" s="247"/>
      <c r="ENW257" s="247"/>
      <c r="ENX257" s="247"/>
      <c r="ENY257" s="247"/>
      <c r="ENZ257" s="247"/>
      <c r="EOA257" s="247"/>
      <c r="EOB257" s="247"/>
      <c r="EOC257" s="247"/>
      <c r="EOD257" s="247"/>
      <c r="EOE257" s="247"/>
      <c r="EOF257" s="247"/>
      <c r="EOG257" s="247"/>
      <c r="EOH257" s="247"/>
      <c r="EOI257" s="247"/>
      <c r="EOJ257" s="247"/>
      <c r="EOK257" s="247"/>
      <c r="EOL257" s="247"/>
      <c r="EOM257" s="247"/>
      <c r="EON257" s="247"/>
      <c r="EOO257" s="247"/>
      <c r="EOP257" s="247"/>
      <c r="EOQ257" s="247"/>
      <c r="EOR257" s="247"/>
      <c r="EOS257" s="247"/>
      <c r="EOT257" s="247"/>
      <c r="EOU257" s="247"/>
      <c r="EOV257" s="247"/>
      <c r="EOW257" s="247"/>
      <c r="EOX257" s="247"/>
      <c r="EOY257" s="247"/>
      <c r="EOZ257" s="247"/>
      <c r="EPA257" s="247"/>
      <c r="EPB257" s="247"/>
      <c r="EPC257" s="247"/>
      <c r="EPD257" s="247"/>
      <c r="EPE257" s="247"/>
      <c r="EPF257" s="247"/>
      <c r="EPG257" s="247"/>
      <c r="EPH257" s="247"/>
      <c r="EPI257" s="247"/>
      <c r="EPJ257" s="247"/>
      <c r="EPK257" s="247"/>
      <c r="EPL257" s="247"/>
      <c r="EPM257" s="247"/>
      <c r="EPN257" s="247"/>
      <c r="EPO257" s="247"/>
      <c r="EPP257" s="247"/>
      <c r="EPQ257" s="247"/>
      <c r="EPR257" s="247"/>
      <c r="EPS257" s="247"/>
      <c r="EPT257" s="247"/>
      <c r="EPU257" s="247"/>
      <c r="EPV257" s="247"/>
      <c r="EPW257" s="247"/>
      <c r="EPX257" s="247"/>
      <c r="EPY257" s="247"/>
      <c r="EPZ257" s="247"/>
      <c r="EQA257" s="247"/>
      <c r="EQB257" s="247"/>
      <c r="EQC257" s="247"/>
      <c r="EQD257" s="247"/>
      <c r="EQE257" s="247"/>
      <c r="EQF257" s="247"/>
      <c r="EQG257" s="247"/>
      <c r="EQH257" s="247"/>
      <c r="EQI257" s="247"/>
      <c r="EQJ257" s="247"/>
      <c r="EQK257" s="247"/>
      <c r="EQL257" s="247"/>
      <c r="EQM257" s="247"/>
      <c r="EQN257" s="247"/>
      <c r="EQO257" s="247"/>
      <c r="EQP257" s="247"/>
      <c r="EQQ257" s="247"/>
      <c r="EQR257" s="247"/>
      <c r="EQS257" s="247"/>
      <c r="EQT257" s="247"/>
      <c r="EQU257" s="247"/>
      <c r="EQV257" s="247"/>
      <c r="EQW257" s="247"/>
      <c r="EQX257" s="247"/>
      <c r="EQY257" s="247"/>
      <c r="EQZ257" s="247"/>
      <c r="ERA257" s="247"/>
      <c r="ERB257" s="247"/>
      <c r="ERC257" s="247"/>
      <c r="ERD257" s="247"/>
      <c r="ERE257" s="247"/>
      <c r="ERF257" s="247"/>
      <c r="ERG257" s="247"/>
      <c r="ERH257" s="247"/>
      <c r="ERI257" s="247"/>
      <c r="ERJ257" s="247"/>
      <c r="ERK257" s="247"/>
      <c r="ERL257" s="247"/>
      <c r="ERM257" s="247"/>
      <c r="ERN257" s="247"/>
      <c r="ERO257" s="247"/>
      <c r="ERP257" s="247"/>
      <c r="ERQ257" s="247"/>
      <c r="ERR257" s="247"/>
      <c r="ERS257" s="247"/>
      <c r="ERT257" s="247"/>
      <c r="ERU257" s="247"/>
      <c r="ERV257" s="247"/>
      <c r="ERW257" s="247"/>
      <c r="ERX257" s="247"/>
      <c r="ERY257" s="247"/>
      <c r="ERZ257" s="247"/>
      <c r="ESA257" s="247"/>
      <c r="ESB257" s="247"/>
      <c r="ESC257" s="247"/>
      <c r="ESD257" s="247"/>
      <c r="ESE257" s="247"/>
      <c r="ESF257" s="247"/>
      <c r="ESG257" s="247"/>
      <c r="ESH257" s="247"/>
      <c r="ESI257" s="247"/>
      <c r="ESJ257" s="247"/>
      <c r="ESK257" s="247"/>
      <c r="ESL257" s="247"/>
      <c r="ESM257" s="247"/>
      <c r="ESN257" s="247"/>
      <c r="ESO257" s="247"/>
      <c r="ESP257" s="247"/>
      <c r="ESQ257" s="247"/>
      <c r="ESR257" s="247"/>
      <c r="ESS257" s="247"/>
      <c r="EST257" s="247"/>
      <c r="ESU257" s="247"/>
      <c r="ESV257" s="247"/>
      <c r="ESW257" s="247"/>
      <c r="ESX257" s="247"/>
      <c r="ESY257" s="247"/>
      <c r="ESZ257" s="247"/>
      <c r="ETA257" s="247"/>
      <c r="ETB257" s="247"/>
      <c r="ETC257" s="247"/>
      <c r="ETD257" s="247"/>
      <c r="ETE257" s="247"/>
      <c r="ETF257" s="247"/>
      <c r="ETG257" s="247"/>
      <c r="ETH257" s="247"/>
      <c r="ETI257" s="247"/>
      <c r="ETJ257" s="247"/>
      <c r="ETK257" s="247"/>
      <c r="ETL257" s="247"/>
      <c r="ETM257" s="247"/>
      <c r="ETN257" s="247"/>
      <c r="ETO257" s="247"/>
      <c r="ETP257" s="247"/>
      <c r="ETQ257" s="247"/>
      <c r="ETR257" s="247"/>
      <c r="ETS257" s="247"/>
      <c r="ETT257" s="247"/>
      <c r="ETU257" s="247"/>
      <c r="ETV257" s="247"/>
      <c r="ETW257" s="247"/>
      <c r="ETX257" s="247"/>
      <c r="ETY257" s="247"/>
      <c r="ETZ257" s="247"/>
      <c r="EUA257" s="247"/>
      <c r="EUB257" s="247"/>
      <c r="EUC257" s="247"/>
      <c r="EUD257" s="247"/>
      <c r="EUE257" s="247"/>
      <c r="EUF257" s="247"/>
      <c r="EUG257" s="247"/>
      <c r="EUH257" s="247"/>
      <c r="EUI257" s="247"/>
      <c r="EUJ257" s="247"/>
      <c r="EUK257" s="247"/>
      <c r="EUL257" s="247"/>
      <c r="EUM257" s="247"/>
      <c r="EUN257" s="247"/>
      <c r="EUO257" s="247"/>
      <c r="EUP257" s="247"/>
      <c r="EUQ257" s="247"/>
      <c r="EUR257" s="247"/>
      <c r="EUS257" s="247"/>
      <c r="EUT257" s="247"/>
      <c r="EUU257" s="247"/>
      <c r="EUV257" s="247"/>
      <c r="EUW257" s="247"/>
      <c r="EUX257" s="247"/>
      <c r="EUY257" s="247"/>
      <c r="EUZ257" s="247"/>
      <c r="EVA257" s="247"/>
      <c r="EVB257" s="247"/>
      <c r="EVC257" s="247"/>
      <c r="EVD257" s="247"/>
      <c r="EVE257" s="247"/>
      <c r="EVF257" s="247"/>
      <c r="EVG257" s="247"/>
      <c r="EVH257" s="247"/>
      <c r="EVI257" s="247"/>
      <c r="EVJ257" s="247"/>
      <c r="EVK257" s="247"/>
      <c r="EVL257" s="247"/>
      <c r="EVM257" s="247"/>
      <c r="EVN257" s="247"/>
      <c r="EVO257" s="247"/>
      <c r="EVP257" s="247"/>
      <c r="EVQ257" s="247"/>
      <c r="EVR257" s="247"/>
      <c r="EVS257" s="247"/>
      <c r="EVT257" s="247"/>
      <c r="EVU257" s="247"/>
      <c r="EVV257" s="247"/>
      <c r="EVW257" s="247"/>
      <c r="EVX257" s="247"/>
      <c r="EVY257" s="247"/>
      <c r="EVZ257" s="247"/>
      <c r="EWA257" s="247"/>
      <c r="EWB257" s="247"/>
      <c r="EWC257" s="247"/>
      <c r="EWD257" s="247"/>
      <c r="EWE257" s="247"/>
      <c r="EWF257" s="247"/>
      <c r="EWG257" s="247"/>
      <c r="EWH257" s="247"/>
      <c r="EWI257" s="247"/>
      <c r="EWJ257" s="247"/>
      <c r="EWK257" s="247"/>
      <c r="EWL257" s="247"/>
      <c r="EWM257" s="247"/>
      <c r="EWN257" s="247"/>
      <c r="EWO257" s="247"/>
      <c r="EWP257" s="247"/>
      <c r="EWQ257" s="247"/>
      <c r="EWR257" s="247"/>
      <c r="EWS257" s="247"/>
      <c r="EWT257" s="247"/>
      <c r="EWU257" s="247"/>
      <c r="EWV257" s="247"/>
      <c r="EWW257" s="247"/>
      <c r="EWX257" s="247"/>
      <c r="EWY257" s="247"/>
      <c r="EWZ257" s="247"/>
      <c r="EXA257" s="247"/>
      <c r="EXB257" s="247"/>
      <c r="EXC257" s="247"/>
      <c r="EXD257" s="247"/>
      <c r="EXE257" s="247"/>
      <c r="EXF257" s="247"/>
      <c r="EXG257" s="247"/>
      <c r="EXH257" s="247"/>
      <c r="EXI257" s="247"/>
      <c r="EXJ257" s="247"/>
      <c r="EXK257" s="247"/>
      <c r="EXL257" s="247"/>
      <c r="EXM257" s="247"/>
      <c r="EXN257" s="247"/>
      <c r="EXO257" s="247"/>
      <c r="EXP257" s="247"/>
      <c r="EXQ257" s="247"/>
      <c r="EXR257" s="247"/>
      <c r="EXS257" s="247"/>
      <c r="EXT257" s="247"/>
      <c r="EXU257" s="247"/>
      <c r="EXV257" s="247"/>
      <c r="EXW257" s="247"/>
      <c r="EXX257" s="247"/>
      <c r="EXY257" s="247"/>
      <c r="EXZ257" s="247"/>
      <c r="EYA257" s="247"/>
      <c r="EYB257" s="247"/>
      <c r="EYC257" s="247"/>
      <c r="EYD257" s="247"/>
      <c r="EYE257" s="247"/>
      <c r="EYF257" s="247"/>
      <c r="EYG257" s="247"/>
      <c r="EYH257" s="247"/>
      <c r="EYI257" s="247"/>
      <c r="EYJ257" s="247"/>
      <c r="EYK257" s="247"/>
      <c r="EYL257" s="247"/>
      <c r="EYM257" s="247"/>
      <c r="EYN257" s="247"/>
      <c r="EYO257" s="247"/>
      <c r="EYP257" s="247"/>
      <c r="EYQ257" s="247"/>
      <c r="EYR257" s="247"/>
      <c r="EYS257" s="247"/>
      <c r="EYT257" s="247"/>
      <c r="EYU257" s="247"/>
      <c r="EYV257" s="247"/>
      <c r="EYW257" s="247"/>
      <c r="EYX257" s="247"/>
      <c r="EYY257" s="247"/>
      <c r="EYZ257" s="247"/>
      <c r="EZA257" s="247"/>
      <c r="EZB257" s="247"/>
      <c r="EZC257" s="247"/>
      <c r="EZD257" s="247"/>
      <c r="EZE257" s="247"/>
      <c r="EZF257" s="247"/>
      <c r="EZG257" s="247"/>
      <c r="EZH257" s="247"/>
      <c r="EZI257" s="247"/>
      <c r="EZJ257" s="247"/>
      <c r="EZK257" s="247"/>
      <c r="EZL257" s="247"/>
      <c r="EZM257" s="247"/>
      <c r="EZN257" s="247"/>
      <c r="EZO257" s="247"/>
      <c r="EZP257" s="247"/>
      <c r="EZQ257" s="247"/>
      <c r="EZR257" s="247"/>
      <c r="EZS257" s="247"/>
      <c r="EZT257" s="247"/>
      <c r="EZU257" s="247"/>
      <c r="EZV257" s="247"/>
      <c r="EZW257" s="247"/>
      <c r="EZX257" s="247"/>
      <c r="EZY257" s="247"/>
      <c r="EZZ257" s="247"/>
      <c r="FAA257" s="247"/>
      <c r="FAB257" s="247"/>
      <c r="FAC257" s="247"/>
      <c r="FAD257" s="247"/>
      <c r="FAE257" s="247"/>
      <c r="FAF257" s="247"/>
      <c r="FAG257" s="247"/>
      <c r="FAH257" s="247"/>
      <c r="FAI257" s="247"/>
      <c r="FAJ257" s="247"/>
      <c r="FAK257" s="247"/>
      <c r="FAL257" s="247"/>
      <c r="FAM257" s="247"/>
      <c r="FAN257" s="247"/>
      <c r="FAO257" s="247"/>
      <c r="FAP257" s="247"/>
      <c r="FAQ257" s="247"/>
      <c r="FAR257" s="247"/>
      <c r="FAS257" s="247"/>
      <c r="FAT257" s="247"/>
      <c r="FAU257" s="247"/>
      <c r="FAV257" s="247"/>
      <c r="FAW257" s="247"/>
      <c r="FAX257" s="247"/>
      <c r="FAY257" s="247"/>
      <c r="FAZ257" s="247"/>
      <c r="FBA257" s="247"/>
      <c r="FBB257" s="247"/>
      <c r="FBC257" s="247"/>
      <c r="FBD257" s="247"/>
      <c r="FBE257" s="247"/>
      <c r="FBF257" s="247"/>
      <c r="FBG257" s="247"/>
      <c r="FBH257" s="247"/>
      <c r="FBI257" s="247"/>
      <c r="FBJ257" s="247"/>
      <c r="FBK257" s="247"/>
      <c r="FBL257" s="247"/>
      <c r="FBM257" s="247"/>
      <c r="FBN257" s="247"/>
      <c r="FBO257" s="247"/>
      <c r="FBP257" s="247"/>
      <c r="FBQ257" s="247"/>
      <c r="FBR257" s="247"/>
      <c r="FBS257" s="247"/>
      <c r="FBT257" s="247"/>
      <c r="FBU257" s="247"/>
      <c r="FBV257" s="247"/>
      <c r="FBW257" s="247"/>
      <c r="FBX257" s="247"/>
      <c r="FBY257" s="247"/>
      <c r="FBZ257" s="247"/>
      <c r="FCA257" s="247"/>
      <c r="FCB257" s="247"/>
      <c r="FCC257" s="247"/>
      <c r="FCD257" s="247"/>
      <c r="FCE257" s="247"/>
      <c r="FCF257" s="247"/>
      <c r="FCG257" s="247"/>
      <c r="FCH257" s="247"/>
      <c r="FCI257" s="247"/>
      <c r="FCJ257" s="247"/>
      <c r="FCK257" s="247"/>
      <c r="FCL257" s="247"/>
      <c r="FCM257" s="247"/>
      <c r="FCN257" s="247"/>
      <c r="FCO257" s="247"/>
      <c r="FCP257" s="247"/>
      <c r="FCQ257" s="247"/>
      <c r="FCR257" s="247"/>
      <c r="FCS257" s="247"/>
      <c r="FCT257" s="247"/>
      <c r="FCU257" s="247"/>
      <c r="FCV257" s="247"/>
      <c r="FCW257" s="247"/>
      <c r="FCX257" s="247"/>
      <c r="FCY257" s="247"/>
      <c r="FCZ257" s="247"/>
      <c r="FDA257" s="247"/>
      <c r="FDB257" s="247"/>
      <c r="FDC257" s="247"/>
      <c r="FDD257" s="247"/>
      <c r="FDE257" s="247"/>
      <c r="FDF257" s="247"/>
      <c r="FDG257" s="247"/>
      <c r="FDH257" s="247"/>
      <c r="FDI257" s="247"/>
      <c r="FDJ257" s="247"/>
      <c r="FDK257" s="247"/>
      <c r="FDL257" s="247"/>
      <c r="FDM257" s="247"/>
      <c r="FDN257" s="247"/>
      <c r="FDO257" s="247"/>
      <c r="FDP257" s="247"/>
      <c r="FDQ257" s="247"/>
      <c r="FDR257" s="247"/>
      <c r="FDS257" s="247"/>
      <c r="FDT257" s="247"/>
      <c r="FDU257" s="247"/>
      <c r="FDV257" s="247"/>
      <c r="FDW257" s="247"/>
      <c r="FDX257" s="247"/>
      <c r="FDY257" s="247"/>
      <c r="FDZ257" s="247"/>
      <c r="FEA257" s="247"/>
      <c r="FEB257" s="247"/>
      <c r="FEC257" s="247"/>
      <c r="FED257" s="247"/>
      <c r="FEE257" s="247"/>
      <c r="FEF257" s="247"/>
      <c r="FEG257" s="247"/>
      <c r="FEH257" s="247"/>
      <c r="FEI257" s="247"/>
      <c r="FEJ257" s="247"/>
      <c r="FEK257" s="247"/>
      <c r="FEL257" s="247"/>
      <c r="FEM257" s="247"/>
      <c r="FEN257" s="247"/>
      <c r="FEO257" s="247"/>
      <c r="FEP257" s="247"/>
      <c r="FEQ257" s="247"/>
      <c r="FER257" s="247"/>
      <c r="FES257" s="247"/>
      <c r="FET257" s="247"/>
      <c r="FEU257" s="247"/>
      <c r="FEV257" s="247"/>
      <c r="FEW257" s="247"/>
      <c r="FEX257" s="247"/>
      <c r="FEY257" s="247"/>
      <c r="FEZ257" s="247"/>
      <c r="FFA257" s="247"/>
      <c r="FFB257" s="247"/>
      <c r="FFC257" s="247"/>
      <c r="FFD257" s="247"/>
      <c r="FFE257" s="247"/>
      <c r="FFF257" s="247"/>
      <c r="FFG257" s="247"/>
      <c r="FFH257" s="247"/>
      <c r="FFI257" s="247"/>
      <c r="FFJ257" s="247"/>
      <c r="FFK257" s="247"/>
      <c r="FFL257" s="247"/>
      <c r="FFM257" s="247"/>
      <c r="FFN257" s="247"/>
      <c r="FFO257" s="247"/>
      <c r="FFP257" s="247"/>
      <c r="FFQ257" s="247"/>
      <c r="FFR257" s="247"/>
      <c r="FFS257" s="247"/>
      <c r="FFT257" s="247"/>
      <c r="FFU257" s="247"/>
      <c r="FFV257" s="247"/>
      <c r="FFW257" s="247"/>
      <c r="FFX257" s="247"/>
      <c r="FFY257" s="247"/>
      <c r="FFZ257" s="247"/>
      <c r="FGA257" s="247"/>
      <c r="FGB257" s="247"/>
      <c r="FGC257" s="247"/>
      <c r="FGD257" s="247"/>
      <c r="FGE257" s="247"/>
      <c r="FGF257" s="247"/>
      <c r="FGG257" s="247"/>
      <c r="FGH257" s="247"/>
      <c r="FGI257" s="247"/>
      <c r="FGJ257" s="247"/>
      <c r="FGK257" s="247"/>
      <c r="FGL257" s="247"/>
      <c r="FGM257" s="247"/>
      <c r="FGN257" s="247"/>
      <c r="FGO257" s="247"/>
      <c r="FGP257" s="247"/>
      <c r="FGQ257" s="247"/>
      <c r="FGR257" s="247"/>
      <c r="FGS257" s="247"/>
      <c r="FGT257" s="247"/>
      <c r="FGU257" s="247"/>
      <c r="FGV257" s="247"/>
      <c r="FGW257" s="247"/>
      <c r="FGX257" s="247"/>
      <c r="FGY257" s="247"/>
      <c r="FGZ257" s="247"/>
      <c r="FHA257" s="247"/>
      <c r="FHB257" s="247"/>
      <c r="FHC257" s="247"/>
      <c r="FHD257" s="247"/>
      <c r="FHE257" s="247"/>
      <c r="FHF257" s="247"/>
      <c r="FHG257" s="247"/>
      <c r="FHH257" s="247"/>
      <c r="FHI257" s="247"/>
      <c r="FHJ257" s="247"/>
      <c r="FHK257" s="247"/>
      <c r="FHL257" s="247"/>
      <c r="FHM257" s="247"/>
      <c r="FHN257" s="247"/>
      <c r="FHO257" s="247"/>
      <c r="FHP257" s="247"/>
      <c r="FHQ257" s="247"/>
      <c r="FHR257" s="247"/>
      <c r="FHS257" s="247"/>
      <c r="FHT257" s="247"/>
      <c r="FHU257" s="247"/>
      <c r="FHV257" s="247"/>
      <c r="FHW257" s="247"/>
      <c r="FHX257" s="247"/>
      <c r="FHY257" s="247"/>
      <c r="FHZ257" s="247"/>
      <c r="FIA257" s="247"/>
      <c r="FIB257" s="247"/>
      <c r="FIC257" s="247"/>
      <c r="FID257" s="247"/>
      <c r="FIE257" s="247"/>
      <c r="FIF257" s="247"/>
      <c r="FIG257" s="247"/>
      <c r="FIH257" s="247"/>
      <c r="FII257" s="247"/>
      <c r="FIJ257" s="247"/>
      <c r="FIK257" s="247"/>
      <c r="FIL257" s="247"/>
      <c r="FIM257" s="247"/>
      <c r="FIN257" s="247"/>
      <c r="FIO257" s="247"/>
      <c r="FIP257" s="247"/>
      <c r="FIQ257" s="247"/>
      <c r="FIR257" s="247"/>
      <c r="FIS257" s="247"/>
      <c r="FIT257" s="247"/>
      <c r="FIU257" s="247"/>
      <c r="FIV257" s="247"/>
      <c r="FIW257" s="247"/>
      <c r="FIX257" s="247"/>
      <c r="FIY257" s="247"/>
      <c r="FIZ257" s="247"/>
      <c r="FJA257" s="247"/>
      <c r="FJB257" s="247"/>
      <c r="FJC257" s="247"/>
      <c r="FJD257" s="247"/>
      <c r="FJE257" s="247"/>
      <c r="FJF257" s="247"/>
      <c r="FJG257" s="247"/>
      <c r="FJH257" s="247"/>
      <c r="FJI257" s="247"/>
      <c r="FJJ257" s="247"/>
      <c r="FJK257" s="247"/>
      <c r="FJL257" s="247"/>
      <c r="FJM257" s="247"/>
      <c r="FJN257" s="247"/>
      <c r="FJO257" s="247"/>
      <c r="FJP257" s="247"/>
      <c r="FJQ257" s="247"/>
      <c r="FJR257" s="247"/>
      <c r="FJS257" s="247"/>
      <c r="FJT257" s="247"/>
      <c r="FJU257" s="247"/>
      <c r="FJV257" s="247"/>
      <c r="FJW257" s="247"/>
      <c r="FJX257" s="247"/>
      <c r="FJY257" s="247"/>
      <c r="FJZ257" s="247"/>
      <c r="FKA257" s="247"/>
      <c r="FKB257" s="247"/>
      <c r="FKC257" s="247"/>
      <c r="FKD257" s="247"/>
      <c r="FKE257" s="247"/>
      <c r="FKF257" s="247"/>
      <c r="FKG257" s="247"/>
      <c r="FKH257" s="247"/>
      <c r="FKI257" s="247"/>
      <c r="FKJ257" s="247"/>
      <c r="FKK257" s="247"/>
      <c r="FKL257" s="247"/>
      <c r="FKM257" s="247"/>
      <c r="FKN257" s="247"/>
      <c r="FKO257" s="247"/>
      <c r="FKP257" s="247"/>
      <c r="FKQ257" s="247"/>
      <c r="FKR257" s="247"/>
      <c r="FKS257" s="247"/>
      <c r="FKT257" s="247"/>
      <c r="FKU257" s="247"/>
      <c r="FKV257" s="247"/>
      <c r="FKW257" s="247"/>
      <c r="FKX257" s="247"/>
      <c r="FKY257" s="247"/>
      <c r="FKZ257" s="247"/>
      <c r="FLA257" s="247"/>
      <c r="FLB257" s="247"/>
      <c r="FLC257" s="247"/>
      <c r="FLD257" s="247"/>
      <c r="FLE257" s="247"/>
      <c r="FLF257" s="247"/>
      <c r="FLG257" s="247"/>
      <c r="FLH257" s="247"/>
      <c r="FLI257" s="247"/>
      <c r="FLJ257" s="247"/>
      <c r="FLK257" s="247"/>
      <c r="FLL257" s="247"/>
      <c r="FLM257" s="247"/>
      <c r="FLN257" s="247"/>
      <c r="FLO257" s="247"/>
      <c r="FLP257" s="247"/>
      <c r="FLQ257" s="247"/>
      <c r="FLR257" s="247"/>
      <c r="FLS257" s="247"/>
      <c r="FLT257" s="247"/>
      <c r="FLU257" s="247"/>
      <c r="FLV257" s="247"/>
      <c r="FLW257" s="247"/>
      <c r="FLX257" s="247"/>
      <c r="FLY257" s="247"/>
      <c r="FLZ257" s="247"/>
      <c r="FMA257" s="247"/>
      <c r="FMB257" s="247"/>
      <c r="FMC257" s="247"/>
      <c r="FMD257" s="247"/>
      <c r="FME257" s="247"/>
      <c r="FMF257" s="247"/>
      <c r="FMG257" s="247"/>
      <c r="FMH257" s="247"/>
      <c r="FMI257" s="247"/>
      <c r="FMJ257" s="247"/>
      <c r="FMK257" s="247"/>
      <c r="FML257" s="247"/>
      <c r="FMM257" s="247"/>
      <c r="FMN257" s="247"/>
      <c r="FMO257" s="247"/>
      <c r="FMP257" s="247"/>
      <c r="FMQ257" s="247"/>
      <c r="FMR257" s="247"/>
      <c r="FMS257" s="247"/>
      <c r="FMT257" s="247"/>
      <c r="FMU257" s="247"/>
      <c r="FMV257" s="247"/>
      <c r="FMW257" s="247"/>
      <c r="FMX257" s="247"/>
      <c r="FMY257" s="247"/>
      <c r="FMZ257" s="247"/>
      <c r="FNA257" s="247"/>
      <c r="FNB257" s="247"/>
      <c r="FNC257" s="247"/>
      <c r="FND257" s="247"/>
      <c r="FNE257" s="247"/>
      <c r="FNF257" s="247"/>
      <c r="FNG257" s="247"/>
      <c r="FNH257" s="247"/>
      <c r="FNI257" s="247"/>
      <c r="FNJ257" s="247"/>
      <c r="FNK257" s="247"/>
      <c r="FNL257" s="247"/>
      <c r="FNM257" s="247"/>
      <c r="FNN257" s="247"/>
      <c r="FNO257" s="247"/>
      <c r="FNP257" s="247"/>
      <c r="FNQ257" s="247"/>
      <c r="FNR257" s="247"/>
      <c r="FNS257" s="247"/>
      <c r="FNT257" s="247"/>
      <c r="FNU257" s="247"/>
      <c r="FNV257" s="247"/>
      <c r="FNW257" s="247"/>
      <c r="FNX257" s="247"/>
      <c r="FNY257" s="247"/>
      <c r="FNZ257" s="247"/>
      <c r="FOA257" s="247"/>
      <c r="FOB257" s="247"/>
      <c r="FOC257" s="247"/>
      <c r="FOD257" s="247"/>
      <c r="FOE257" s="247"/>
      <c r="FOF257" s="247"/>
      <c r="FOG257" s="247"/>
      <c r="FOH257" s="247"/>
      <c r="FOI257" s="247"/>
      <c r="FOJ257" s="247"/>
      <c r="FOK257" s="247"/>
      <c r="FOL257" s="247"/>
      <c r="FOM257" s="247"/>
      <c r="FON257" s="247"/>
      <c r="FOO257" s="247"/>
      <c r="FOP257" s="247"/>
      <c r="FOQ257" s="247"/>
      <c r="FOR257" s="247"/>
      <c r="FOS257" s="247"/>
      <c r="FOT257" s="247"/>
      <c r="FOU257" s="247"/>
      <c r="FOV257" s="247"/>
      <c r="FOW257" s="247"/>
      <c r="FOX257" s="247"/>
      <c r="FOY257" s="247"/>
      <c r="FOZ257" s="247"/>
      <c r="FPA257" s="247"/>
      <c r="FPB257" s="247"/>
      <c r="FPC257" s="247"/>
      <c r="FPD257" s="247"/>
      <c r="FPE257" s="247"/>
      <c r="FPF257" s="247"/>
      <c r="FPG257" s="247"/>
      <c r="FPH257" s="247"/>
      <c r="FPI257" s="247"/>
      <c r="FPJ257" s="247"/>
      <c r="FPK257" s="247"/>
      <c r="FPL257" s="247"/>
      <c r="FPM257" s="247"/>
      <c r="FPN257" s="247"/>
      <c r="FPO257" s="247"/>
      <c r="FPP257" s="247"/>
      <c r="FPQ257" s="247"/>
      <c r="FPR257" s="247"/>
      <c r="FPS257" s="247"/>
      <c r="FPT257" s="247"/>
      <c r="FPU257" s="247"/>
      <c r="FPV257" s="247"/>
      <c r="FPW257" s="247"/>
      <c r="FPX257" s="247"/>
      <c r="FPY257" s="247"/>
      <c r="FPZ257" s="247"/>
      <c r="FQA257" s="247"/>
      <c r="FQB257" s="247"/>
      <c r="FQC257" s="247"/>
      <c r="FQD257" s="247"/>
      <c r="FQE257" s="247"/>
      <c r="FQF257" s="247"/>
      <c r="FQG257" s="247"/>
      <c r="FQH257" s="247"/>
      <c r="FQI257" s="247"/>
      <c r="FQJ257" s="247"/>
      <c r="FQK257" s="247"/>
      <c r="FQL257" s="247"/>
      <c r="FQM257" s="247"/>
      <c r="FQN257" s="247"/>
      <c r="FQO257" s="247"/>
      <c r="FQP257" s="247"/>
      <c r="FQQ257" s="247"/>
      <c r="FQR257" s="247"/>
      <c r="FQS257" s="247"/>
      <c r="FQT257" s="247"/>
      <c r="FQU257" s="247"/>
      <c r="FQV257" s="247"/>
      <c r="FQW257" s="247"/>
      <c r="FQX257" s="247"/>
      <c r="FQY257" s="247"/>
      <c r="FQZ257" s="247"/>
      <c r="FRA257" s="247"/>
      <c r="FRB257" s="247"/>
      <c r="FRC257" s="247"/>
      <c r="FRD257" s="247"/>
      <c r="FRE257" s="247"/>
      <c r="FRF257" s="247"/>
      <c r="FRG257" s="247"/>
      <c r="FRH257" s="247"/>
      <c r="FRI257" s="247"/>
      <c r="FRJ257" s="247"/>
      <c r="FRK257" s="247"/>
      <c r="FRL257" s="247"/>
      <c r="FRM257" s="247"/>
      <c r="FRN257" s="247"/>
      <c r="FRO257" s="247"/>
      <c r="FRP257" s="247"/>
      <c r="FRQ257" s="247"/>
      <c r="FRR257" s="247"/>
      <c r="FRS257" s="247"/>
      <c r="FRT257" s="247"/>
      <c r="FRU257" s="247"/>
      <c r="FRV257" s="247"/>
      <c r="FRW257" s="247"/>
      <c r="FRX257" s="247"/>
      <c r="FRY257" s="247"/>
      <c r="FRZ257" s="247"/>
      <c r="FSA257" s="247"/>
      <c r="FSB257" s="247"/>
      <c r="FSC257" s="247"/>
      <c r="FSD257" s="247"/>
      <c r="FSE257" s="247"/>
      <c r="FSF257" s="247"/>
      <c r="FSG257" s="247"/>
      <c r="FSH257" s="247"/>
      <c r="FSI257" s="247"/>
      <c r="FSJ257" s="247"/>
      <c r="FSK257" s="247"/>
      <c r="FSL257" s="247"/>
      <c r="FSM257" s="247"/>
      <c r="FSN257" s="247"/>
      <c r="FSO257" s="247"/>
      <c r="FSP257" s="247"/>
      <c r="FSQ257" s="247"/>
      <c r="FSR257" s="247"/>
      <c r="FSS257" s="247"/>
      <c r="FST257" s="247"/>
      <c r="FSU257" s="247"/>
      <c r="FSV257" s="247"/>
      <c r="FSW257" s="247"/>
      <c r="FSX257" s="247"/>
      <c r="FSY257" s="247"/>
      <c r="FSZ257" s="247"/>
      <c r="FTA257" s="247"/>
      <c r="FTB257" s="247"/>
      <c r="FTC257" s="247"/>
      <c r="FTD257" s="247"/>
      <c r="FTE257" s="247"/>
      <c r="FTF257" s="247"/>
      <c r="FTG257" s="247"/>
      <c r="FTH257" s="247"/>
      <c r="FTI257" s="247"/>
      <c r="FTJ257" s="247"/>
      <c r="FTK257" s="247"/>
      <c r="FTL257" s="247"/>
      <c r="FTM257" s="247"/>
      <c r="FTN257" s="247"/>
      <c r="FTO257" s="247"/>
      <c r="FTP257" s="247"/>
      <c r="FTQ257" s="247"/>
      <c r="FTR257" s="247"/>
      <c r="FTS257" s="247"/>
      <c r="FTT257" s="247"/>
      <c r="FTU257" s="247"/>
      <c r="FTV257" s="247"/>
      <c r="FTW257" s="247"/>
      <c r="FTX257" s="247"/>
      <c r="FTY257" s="247"/>
      <c r="FTZ257" s="247"/>
      <c r="FUA257" s="247"/>
      <c r="FUB257" s="247"/>
      <c r="FUC257" s="247"/>
      <c r="FUD257" s="247"/>
      <c r="FUE257" s="247"/>
      <c r="FUF257" s="247"/>
      <c r="FUG257" s="247"/>
      <c r="FUH257" s="247"/>
      <c r="FUI257" s="247"/>
      <c r="FUJ257" s="247"/>
      <c r="FUK257" s="247"/>
      <c r="FUL257" s="247"/>
      <c r="FUM257" s="247"/>
      <c r="FUN257" s="247"/>
      <c r="FUO257" s="247"/>
      <c r="FUP257" s="247"/>
      <c r="FUQ257" s="247"/>
      <c r="FUR257" s="247"/>
      <c r="FUS257" s="247"/>
      <c r="FUT257" s="247"/>
      <c r="FUU257" s="247"/>
      <c r="FUV257" s="247"/>
      <c r="FUW257" s="247"/>
      <c r="FUX257" s="247"/>
      <c r="FUY257" s="247"/>
      <c r="FUZ257" s="247"/>
      <c r="FVA257" s="247"/>
      <c r="FVB257" s="247"/>
      <c r="FVC257" s="247"/>
      <c r="FVD257" s="247"/>
      <c r="FVE257" s="247"/>
      <c r="FVF257" s="247"/>
      <c r="FVG257" s="247"/>
      <c r="FVH257" s="247"/>
      <c r="FVI257" s="247"/>
      <c r="FVJ257" s="247"/>
      <c r="FVK257" s="247"/>
      <c r="FVL257" s="247"/>
      <c r="FVM257" s="247"/>
      <c r="FVN257" s="247"/>
      <c r="FVO257" s="247"/>
      <c r="FVP257" s="247"/>
      <c r="FVQ257" s="247"/>
      <c r="FVR257" s="247"/>
      <c r="FVS257" s="247"/>
      <c r="FVT257" s="247"/>
      <c r="FVU257" s="247"/>
      <c r="FVV257" s="247"/>
      <c r="FVW257" s="247"/>
      <c r="FVX257" s="247"/>
      <c r="FVY257" s="247"/>
      <c r="FVZ257" s="247"/>
      <c r="FWA257" s="247"/>
      <c r="FWB257" s="247"/>
      <c r="FWC257" s="247"/>
      <c r="FWD257" s="247"/>
      <c r="FWE257" s="247"/>
      <c r="FWF257" s="247"/>
      <c r="FWG257" s="247"/>
      <c r="FWH257" s="247"/>
      <c r="FWI257" s="247"/>
      <c r="FWJ257" s="247"/>
      <c r="FWK257" s="247"/>
      <c r="FWL257" s="247"/>
      <c r="FWM257" s="247"/>
      <c r="FWN257" s="247"/>
      <c r="FWO257" s="247"/>
      <c r="FWP257" s="247"/>
      <c r="FWQ257" s="247"/>
      <c r="FWR257" s="247"/>
      <c r="FWS257" s="247"/>
      <c r="FWT257" s="247"/>
      <c r="FWU257" s="247"/>
      <c r="FWV257" s="247"/>
      <c r="FWW257" s="247"/>
      <c r="FWX257" s="247"/>
      <c r="FWY257" s="247"/>
      <c r="FWZ257" s="247"/>
      <c r="FXA257" s="247"/>
      <c r="FXB257" s="247"/>
      <c r="FXC257" s="247"/>
      <c r="FXD257" s="247"/>
      <c r="FXE257" s="247"/>
      <c r="FXF257" s="247"/>
      <c r="FXG257" s="247"/>
      <c r="FXH257" s="247"/>
      <c r="FXI257" s="247"/>
      <c r="FXJ257" s="247"/>
      <c r="FXK257" s="247"/>
      <c r="FXL257" s="247"/>
      <c r="FXM257" s="247"/>
      <c r="FXN257" s="247"/>
      <c r="FXO257" s="247"/>
      <c r="FXP257" s="247"/>
      <c r="FXQ257" s="247"/>
      <c r="FXR257" s="247"/>
      <c r="FXS257" s="247"/>
      <c r="FXT257" s="247"/>
      <c r="FXU257" s="247"/>
      <c r="FXV257" s="247"/>
      <c r="FXW257" s="247"/>
      <c r="FXX257" s="247"/>
      <c r="FXY257" s="247"/>
      <c r="FXZ257" s="247"/>
      <c r="FYA257" s="247"/>
      <c r="FYB257" s="247"/>
      <c r="FYC257" s="247"/>
      <c r="FYD257" s="247"/>
      <c r="FYE257" s="247"/>
      <c r="FYF257" s="247"/>
      <c r="FYG257" s="247"/>
      <c r="FYH257" s="247"/>
      <c r="FYI257" s="247"/>
      <c r="FYJ257" s="247"/>
      <c r="FYK257" s="247"/>
      <c r="FYL257" s="247"/>
      <c r="FYM257" s="247"/>
      <c r="FYN257" s="247"/>
      <c r="FYO257" s="247"/>
      <c r="FYP257" s="247"/>
      <c r="FYQ257" s="247"/>
      <c r="FYR257" s="247"/>
      <c r="FYS257" s="247"/>
      <c r="FYT257" s="247"/>
      <c r="FYU257" s="247"/>
      <c r="FYV257" s="247"/>
      <c r="FYW257" s="247"/>
      <c r="FYX257" s="247"/>
      <c r="FYY257" s="247"/>
      <c r="FYZ257" s="247"/>
      <c r="FZA257" s="247"/>
      <c r="FZB257" s="247"/>
      <c r="FZC257" s="247"/>
      <c r="FZD257" s="247"/>
      <c r="FZE257" s="247"/>
      <c r="FZF257" s="247"/>
      <c r="FZG257" s="247"/>
      <c r="FZH257" s="247"/>
      <c r="FZI257" s="247"/>
      <c r="FZJ257" s="247"/>
      <c r="FZK257" s="247"/>
      <c r="FZL257" s="247"/>
      <c r="FZM257" s="247"/>
      <c r="FZN257" s="247"/>
      <c r="FZO257" s="247"/>
      <c r="FZP257" s="247"/>
      <c r="FZQ257" s="247"/>
      <c r="FZR257" s="247"/>
      <c r="FZS257" s="247"/>
      <c r="FZT257" s="247"/>
      <c r="FZU257" s="247"/>
      <c r="FZV257" s="247"/>
      <c r="FZW257" s="247"/>
      <c r="FZX257" s="247"/>
      <c r="FZY257" s="247"/>
      <c r="FZZ257" s="247"/>
      <c r="GAA257" s="247"/>
      <c r="GAB257" s="247"/>
      <c r="GAC257" s="247"/>
      <c r="GAD257" s="247"/>
      <c r="GAE257" s="247"/>
      <c r="GAF257" s="247"/>
      <c r="GAG257" s="247"/>
      <c r="GAH257" s="247"/>
      <c r="GAI257" s="247"/>
      <c r="GAJ257" s="247"/>
      <c r="GAK257" s="247"/>
      <c r="GAL257" s="247"/>
      <c r="GAM257" s="247"/>
      <c r="GAN257" s="247"/>
      <c r="GAO257" s="247"/>
      <c r="GAP257" s="247"/>
      <c r="GAQ257" s="247"/>
      <c r="GAR257" s="247"/>
      <c r="GAS257" s="247"/>
      <c r="GAT257" s="247"/>
      <c r="GAU257" s="247"/>
      <c r="GAV257" s="247"/>
      <c r="GAW257" s="247"/>
      <c r="GAX257" s="247"/>
      <c r="GAY257" s="247"/>
      <c r="GAZ257" s="247"/>
      <c r="GBA257" s="247"/>
      <c r="GBB257" s="247"/>
      <c r="GBC257" s="247"/>
      <c r="GBD257" s="247"/>
      <c r="GBE257" s="247"/>
      <c r="GBF257" s="247"/>
      <c r="GBG257" s="247"/>
      <c r="GBH257" s="247"/>
      <c r="GBI257" s="247"/>
      <c r="GBJ257" s="247"/>
      <c r="GBK257" s="247"/>
      <c r="GBL257" s="247"/>
      <c r="GBM257" s="247"/>
      <c r="GBN257" s="247"/>
      <c r="GBO257" s="247"/>
      <c r="GBP257" s="247"/>
      <c r="GBQ257" s="247"/>
      <c r="GBR257" s="247"/>
      <c r="GBS257" s="247"/>
      <c r="GBT257" s="247"/>
      <c r="GBU257" s="247"/>
      <c r="GBV257" s="247"/>
      <c r="GBW257" s="247"/>
      <c r="GBX257" s="247"/>
      <c r="GBY257" s="247"/>
      <c r="GBZ257" s="247"/>
      <c r="GCA257" s="247"/>
      <c r="GCB257" s="247"/>
      <c r="GCC257" s="247"/>
      <c r="GCD257" s="247"/>
      <c r="GCE257" s="247"/>
      <c r="GCF257" s="247"/>
      <c r="GCG257" s="247"/>
      <c r="GCH257" s="247"/>
      <c r="GCI257" s="247"/>
      <c r="GCJ257" s="247"/>
      <c r="GCK257" s="247"/>
      <c r="GCL257" s="247"/>
      <c r="GCM257" s="247"/>
      <c r="GCN257" s="247"/>
      <c r="GCO257" s="247"/>
      <c r="GCP257" s="247"/>
      <c r="GCQ257" s="247"/>
      <c r="GCR257" s="247"/>
      <c r="GCS257" s="247"/>
      <c r="GCT257" s="247"/>
      <c r="GCU257" s="247"/>
      <c r="GCV257" s="247"/>
      <c r="GCW257" s="247"/>
      <c r="GCX257" s="247"/>
      <c r="GCY257" s="247"/>
      <c r="GCZ257" s="247"/>
      <c r="GDA257" s="247"/>
      <c r="GDB257" s="247"/>
      <c r="GDC257" s="247"/>
      <c r="GDD257" s="247"/>
      <c r="GDE257" s="247"/>
      <c r="GDF257" s="247"/>
      <c r="GDG257" s="247"/>
      <c r="GDH257" s="247"/>
      <c r="GDI257" s="247"/>
      <c r="GDJ257" s="247"/>
      <c r="GDK257" s="247"/>
      <c r="GDL257" s="247"/>
      <c r="GDM257" s="247"/>
      <c r="GDN257" s="247"/>
      <c r="GDO257" s="247"/>
      <c r="GDP257" s="247"/>
      <c r="GDQ257" s="247"/>
      <c r="GDR257" s="247"/>
      <c r="GDS257" s="247"/>
      <c r="GDT257" s="247"/>
      <c r="GDU257" s="247"/>
      <c r="GDV257" s="247"/>
      <c r="GDW257" s="247"/>
      <c r="GDX257" s="247"/>
      <c r="GDY257" s="247"/>
      <c r="GDZ257" s="247"/>
      <c r="GEA257" s="247"/>
      <c r="GEB257" s="247"/>
      <c r="GEC257" s="247"/>
      <c r="GED257" s="247"/>
      <c r="GEE257" s="247"/>
      <c r="GEF257" s="247"/>
      <c r="GEG257" s="247"/>
      <c r="GEH257" s="247"/>
      <c r="GEI257" s="247"/>
      <c r="GEJ257" s="247"/>
      <c r="GEK257" s="247"/>
      <c r="GEL257" s="247"/>
      <c r="GEM257" s="247"/>
      <c r="GEN257" s="247"/>
      <c r="GEO257" s="247"/>
      <c r="GEP257" s="247"/>
      <c r="GEQ257" s="247"/>
      <c r="GER257" s="247"/>
      <c r="GES257" s="247"/>
      <c r="GET257" s="247"/>
      <c r="GEU257" s="247"/>
      <c r="GEV257" s="247"/>
      <c r="GEW257" s="247"/>
      <c r="GEX257" s="247"/>
      <c r="GEY257" s="247"/>
      <c r="GEZ257" s="247"/>
      <c r="GFA257" s="247"/>
      <c r="GFB257" s="247"/>
      <c r="GFC257" s="247"/>
      <c r="GFD257" s="247"/>
      <c r="GFE257" s="247"/>
      <c r="GFF257" s="247"/>
      <c r="GFG257" s="247"/>
      <c r="GFH257" s="247"/>
      <c r="GFI257" s="247"/>
      <c r="GFJ257" s="247"/>
      <c r="GFK257" s="247"/>
      <c r="GFL257" s="247"/>
      <c r="GFM257" s="247"/>
      <c r="GFN257" s="247"/>
      <c r="GFO257" s="247"/>
      <c r="GFP257" s="247"/>
      <c r="GFQ257" s="247"/>
      <c r="GFR257" s="247"/>
      <c r="GFS257" s="247"/>
      <c r="GFT257" s="247"/>
      <c r="GFU257" s="247"/>
      <c r="GFV257" s="247"/>
      <c r="GFW257" s="247"/>
      <c r="GFX257" s="247"/>
      <c r="GFY257" s="247"/>
      <c r="GFZ257" s="247"/>
      <c r="GGA257" s="247"/>
      <c r="GGB257" s="247"/>
      <c r="GGC257" s="247"/>
      <c r="GGD257" s="247"/>
      <c r="GGE257" s="247"/>
      <c r="GGF257" s="247"/>
      <c r="GGG257" s="247"/>
      <c r="GGH257" s="247"/>
      <c r="GGI257" s="247"/>
      <c r="GGJ257" s="247"/>
      <c r="GGK257" s="247"/>
      <c r="GGL257" s="247"/>
      <c r="GGM257" s="247"/>
      <c r="GGN257" s="247"/>
      <c r="GGO257" s="247"/>
      <c r="GGP257" s="247"/>
      <c r="GGQ257" s="247"/>
      <c r="GGR257" s="247"/>
      <c r="GGS257" s="247"/>
      <c r="GGT257" s="247"/>
      <c r="GGU257" s="247"/>
      <c r="GGV257" s="247"/>
      <c r="GGW257" s="247"/>
      <c r="GGX257" s="247"/>
      <c r="GGY257" s="247"/>
      <c r="GGZ257" s="247"/>
      <c r="GHA257" s="247"/>
      <c r="GHB257" s="247"/>
      <c r="GHC257" s="247"/>
      <c r="GHD257" s="247"/>
      <c r="GHE257" s="247"/>
      <c r="GHF257" s="247"/>
      <c r="GHG257" s="247"/>
      <c r="GHH257" s="247"/>
      <c r="GHI257" s="247"/>
      <c r="GHJ257" s="247"/>
      <c r="GHK257" s="247"/>
      <c r="GHL257" s="247"/>
      <c r="GHM257" s="247"/>
      <c r="GHN257" s="247"/>
      <c r="GHO257" s="247"/>
      <c r="GHP257" s="247"/>
      <c r="GHQ257" s="247"/>
      <c r="GHR257" s="247"/>
      <c r="GHS257" s="247"/>
      <c r="GHT257" s="247"/>
      <c r="GHU257" s="247"/>
      <c r="GHV257" s="247"/>
      <c r="GHW257" s="247"/>
      <c r="GHX257" s="247"/>
      <c r="GHY257" s="247"/>
      <c r="GHZ257" s="247"/>
      <c r="GIA257" s="247"/>
      <c r="GIB257" s="247"/>
      <c r="GIC257" s="247"/>
      <c r="GID257" s="247"/>
      <c r="GIE257" s="247"/>
      <c r="GIF257" s="247"/>
      <c r="GIG257" s="247"/>
      <c r="GIH257" s="247"/>
      <c r="GII257" s="247"/>
      <c r="GIJ257" s="247"/>
      <c r="GIK257" s="247"/>
      <c r="GIL257" s="247"/>
      <c r="GIM257" s="247"/>
      <c r="GIN257" s="247"/>
      <c r="GIO257" s="247"/>
      <c r="GIP257" s="247"/>
      <c r="GIQ257" s="247"/>
      <c r="GIR257" s="247"/>
      <c r="GIS257" s="247"/>
      <c r="GIT257" s="247"/>
      <c r="GIU257" s="247"/>
      <c r="GIV257" s="247"/>
      <c r="GIW257" s="247"/>
      <c r="GIX257" s="247"/>
      <c r="GIY257" s="247"/>
      <c r="GIZ257" s="247"/>
      <c r="GJA257" s="247"/>
      <c r="GJB257" s="247"/>
      <c r="GJC257" s="247"/>
      <c r="GJD257" s="247"/>
      <c r="GJE257" s="247"/>
      <c r="GJF257" s="247"/>
      <c r="GJG257" s="247"/>
      <c r="GJH257" s="247"/>
      <c r="GJI257" s="247"/>
      <c r="GJJ257" s="247"/>
      <c r="GJK257" s="247"/>
      <c r="GJL257" s="247"/>
      <c r="GJM257" s="247"/>
      <c r="GJN257" s="247"/>
      <c r="GJO257" s="247"/>
      <c r="GJP257" s="247"/>
      <c r="GJQ257" s="247"/>
      <c r="GJR257" s="247"/>
      <c r="GJS257" s="247"/>
      <c r="GJT257" s="247"/>
      <c r="GJU257" s="247"/>
      <c r="GJV257" s="247"/>
      <c r="GJW257" s="247"/>
      <c r="GJX257" s="247"/>
      <c r="GJY257" s="247"/>
      <c r="GJZ257" s="247"/>
      <c r="GKA257" s="247"/>
      <c r="GKB257" s="247"/>
      <c r="GKC257" s="247"/>
      <c r="GKD257" s="247"/>
      <c r="GKE257" s="247"/>
      <c r="GKF257" s="247"/>
      <c r="GKG257" s="247"/>
      <c r="GKH257" s="247"/>
      <c r="GKI257" s="247"/>
      <c r="GKJ257" s="247"/>
      <c r="GKK257" s="247"/>
      <c r="GKL257" s="247"/>
      <c r="GKM257" s="247"/>
      <c r="GKN257" s="247"/>
      <c r="GKO257" s="247"/>
      <c r="GKP257" s="247"/>
      <c r="GKQ257" s="247"/>
      <c r="GKR257" s="247"/>
      <c r="GKS257" s="247"/>
      <c r="GKT257" s="247"/>
      <c r="GKU257" s="247"/>
      <c r="GKV257" s="247"/>
      <c r="GKW257" s="247"/>
      <c r="GKX257" s="247"/>
      <c r="GKY257" s="247"/>
      <c r="GKZ257" s="247"/>
      <c r="GLA257" s="247"/>
      <c r="GLB257" s="247"/>
      <c r="GLC257" s="247"/>
      <c r="GLD257" s="247"/>
      <c r="GLE257" s="247"/>
      <c r="GLF257" s="247"/>
      <c r="GLG257" s="247"/>
      <c r="GLH257" s="247"/>
      <c r="GLI257" s="247"/>
      <c r="GLJ257" s="247"/>
      <c r="GLK257" s="247"/>
      <c r="GLL257" s="247"/>
      <c r="GLM257" s="247"/>
      <c r="GLN257" s="247"/>
      <c r="GLO257" s="247"/>
      <c r="GLP257" s="247"/>
      <c r="GLQ257" s="247"/>
      <c r="GLR257" s="247"/>
      <c r="GLS257" s="247"/>
      <c r="GLT257" s="247"/>
      <c r="GLU257" s="247"/>
      <c r="GLV257" s="247"/>
      <c r="GLW257" s="247"/>
      <c r="GLX257" s="247"/>
      <c r="GLY257" s="247"/>
      <c r="GLZ257" s="247"/>
      <c r="GMA257" s="247"/>
      <c r="GMB257" s="247"/>
      <c r="GMC257" s="247"/>
      <c r="GMD257" s="247"/>
      <c r="GME257" s="247"/>
      <c r="GMF257" s="247"/>
      <c r="GMG257" s="247"/>
      <c r="GMH257" s="247"/>
      <c r="GMI257" s="247"/>
      <c r="GMJ257" s="247"/>
      <c r="GMK257" s="247"/>
      <c r="GML257" s="247"/>
      <c r="GMM257" s="247"/>
      <c r="GMN257" s="247"/>
      <c r="GMO257" s="247"/>
      <c r="GMP257" s="247"/>
      <c r="GMQ257" s="247"/>
      <c r="GMR257" s="247"/>
      <c r="GMS257" s="247"/>
      <c r="GMT257" s="247"/>
      <c r="GMU257" s="247"/>
      <c r="GMV257" s="247"/>
      <c r="GMW257" s="247"/>
      <c r="GMX257" s="247"/>
      <c r="GMY257" s="247"/>
      <c r="GMZ257" s="247"/>
      <c r="GNA257" s="247"/>
      <c r="GNB257" s="247"/>
      <c r="GNC257" s="247"/>
      <c r="GND257" s="247"/>
      <c r="GNE257" s="247"/>
      <c r="GNF257" s="247"/>
      <c r="GNG257" s="247"/>
      <c r="GNH257" s="247"/>
      <c r="GNI257" s="247"/>
      <c r="GNJ257" s="247"/>
      <c r="GNK257" s="247"/>
      <c r="GNL257" s="247"/>
      <c r="GNM257" s="247"/>
      <c r="GNN257" s="247"/>
      <c r="GNO257" s="247"/>
      <c r="GNP257" s="247"/>
      <c r="GNQ257" s="247"/>
      <c r="GNR257" s="247"/>
      <c r="GNS257" s="247"/>
      <c r="GNT257" s="247"/>
      <c r="GNU257" s="247"/>
      <c r="GNV257" s="247"/>
      <c r="GNW257" s="247"/>
      <c r="GNX257" s="247"/>
      <c r="GNY257" s="247"/>
      <c r="GNZ257" s="247"/>
      <c r="GOA257" s="247"/>
      <c r="GOB257" s="247"/>
      <c r="GOC257" s="247"/>
      <c r="GOD257" s="247"/>
      <c r="GOE257" s="247"/>
      <c r="GOF257" s="247"/>
      <c r="GOG257" s="247"/>
      <c r="GOH257" s="247"/>
      <c r="GOI257" s="247"/>
      <c r="GOJ257" s="247"/>
      <c r="GOK257" s="247"/>
      <c r="GOL257" s="247"/>
      <c r="GOM257" s="247"/>
      <c r="GON257" s="247"/>
      <c r="GOO257" s="247"/>
      <c r="GOP257" s="247"/>
      <c r="GOQ257" s="247"/>
      <c r="GOR257" s="247"/>
      <c r="GOS257" s="247"/>
      <c r="GOT257" s="247"/>
      <c r="GOU257" s="247"/>
      <c r="GOV257" s="247"/>
      <c r="GOW257" s="247"/>
      <c r="GOX257" s="247"/>
      <c r="GOY257" s="247"/>
      <c r="GOZ257" s="247"/>
      <c r="GPA257" s="247"/>
      <c r="GPB257" s="247"/>
      <c r="GPC257" s="247"/>
      <c r="GPD257" s="247"/>
      <c r="GPE257" s="247"/>
      <c r="GPF257" s="247"/>
      <c r="GPG257" s="247"/>
      <c r="GPH257" s="247"/>
      <c r="GPI257" s="247"/>
      <c r="GPJ257" s="247"/>
      <c r="GPK257" s="247"/>
      <c r="GPL257" s="247"/>
      <c r="GPM257" s="247"/>
      <c r="GPN257" s="247"/>
      <c r="GPO257" s="247"/>
      <c r="GPP257" s="247"/>
      <c r="GPQ257" s="247"/>
      <c r="GPR257" s="247"/>
      <c r="GPS257" s="247"/>
      <c r="GPT257" s="247"/>
      <c r="GPU257" s="247"/>
      <c r="GPV257" s="247"/>
      <c r="GPW257" s="247"/>
      <c r="GPX257" s="247"/>
      <c r="GPY257" s="247"/>
      <c r="GPZ257" s="247"/>
      <c r="GQA257" s="247"/>
      <c r="GQB257" s="247"/>
      <c r="GQC257" s="247"/>
      <c r="GQD257" s="247"/>
      <c r="GQE257" s="247"/>
      <c r="GQF257" s="247"/>
      <c r="GQG257" s="247"/>
      <c r="GQH257" s="247"/>
      <c r="GQI257" s="247"/>
      <c r="GQJ257" s="247"/>
      <c r="GQK257" s="247"/>
      <c r="GQL257" s="247"/>
      <c r="GQM257" s="247"/>
      <c r="GQN257" s="247"/>
      <c r="GQO257" s="247"/>
      <c r="GQP257" s="247"/>
      <c r="GQQ257" s="247"/>
      <c r="GQR257" s="247"/>
      <c r="GQS257" s="247"/>
      <c r="GQT257" s="247"/>
      <c r="GQU257" s="247"/>
      <c r="GQV257" s="247"/>
      <c r="GQW257" s="247"/>
      <c r="GQX257" s="247"/>
      <c r="GQY257" s="247"/>
      <c r="GQZ257" s="247"/>
      <c r="GRA257" s="247"/>
      <c r="GRB257" s="247"/>
      <c r="GRC257" s="247"/>
      <c r="GRD257" s="247"/>
      <c r="GRE257" s="247"/>
      <c r="GRF257" s="247"/>
      <c r="GRG257" s="247"/>
      <c r="GRH257" s="247"/>
      <c r="GRI257" s="247"/>
      <c r="GRJ257" s="247"/>
      <c r="GRK257" s="247"/>
      <c r="GRL257" s="247"/>
      <c r="GRM257" s="247"/>
      <c r="GRN257" s="247"/>
      <c r="GRO257" s="247"/>
      <c r="GRP257" s="247"/>
      <c r="GRQ257" s="247"/>
      <c r="GRR257" s="247"/>
      <c r="GRS257" s="247"/>
      <c r="GRT257" s="247"/>
      <c r="GRU257" s="247"/>
      <c r="GRV257" s="247"/>
      <c r="GRW257" s="247"/>
      <c r="GRX257" s="247"/>
      <c r="GRY257" s="247"/>
      <c r="GRZ257" s="247"/>
      <c r="GSA257" s="247"/>
      <c r="GSB257" s="247"/>
      <c r="GSC257" s="247"/>
      <c r="GSD257" s="247"/>
      <c r="GSE257" s="247"/>
      <c r="GSF257" s="247"/>
      <c r="GSG257" s="247"/>
      <c r="GSH257" s="247"/>
      <c r="GSI257" s="247"/>
      <c r="GSJ257" s="247"/>
      <c r="GSK257" s="247"/>
      <c r="GSL257" s="247"/>
      <c r="GSM257" s="247"/>
      <c r="GSN257" s="247"/>
      <c r="GSO257" s="247"/>
      <c r="GSP257" s="247"/>
      <c r="GSQ257" s="247"/>
      <c r="GSR257" s="247"/>
      <c r="GSS257" s="247"/>
      <c r="GST257" s="247"/>
      <c r="GSU257" s="247"/>
      <c r="GSV257" s="247"/>
      <c r="GSW257" s="247"/>
      <c r="GSX257" s="247"/>
      <c r="GSY257" s="247"/>
      <c r="GSZ257" s="247"/>
      <c r="GTA257" s="247"/>
      <c r="GTB257" s="247"/>
      <c r="GTC257" s="247"/>
      <c r="GTD257" s="247"/>
      <c r="GTE257" s="247"/>
      <c r="GTF257" s="247"/>
      <c r="GTG257" s="247"/>
      <c r="GTH257" s="247"/>
      <c r="GTI257" s="247"/>
      <c r="GTJ257" s="247"/>
      <c r="GTK257" s="247"/>
      <c r="GTL257" s="247"/>
      <c r="GTM257" s="247"/>
      <c r="GTN257" s="247"/>
      <c r="GTO257" s="247"/>
      <c r="GTP257" s="247"/>
      <c r="GTQ257" s="247"/>
      <c r="GTR257" s="247"/>
      <c r="GTS257" s="247"/>
      <c r="GTT257" s="247"/>
      <c r="GTU257" s="247"/>
      <c r="GTV257" s="247"/>
      <c r="GTW257" s="247"/>
      <c r="GTX257" s="247"/>
      <c r="GTY257" s="247"/>
      <c r="GTZ257" s="247"/>
      <c r="GUA257" s="247"/>
      <c r="GUB257" s="247"/>
      <c r="GUC257" s="247"/>
      <c r="GUD257" s="247"/>
      <c r="GUE257" s="247"/>
      <c r="GUF257" s="247"/>
      <c r="GUG257" s="247"/>
      <c r="GUH257" s="247"/>
      <c r="GUI257" s="247"/>
      <c r="GUJ257" s="247"/>
      <c r="GUK257" s="247"/>
      <c r="GUL257" s="247"/>
      <c r="GUM257" s="247"/>
      <c r="GUN257" s="247"/>
      <c r="GUO257" s="247"/>
      <c r="GUP257" s="247"/>
      <c r="GUQ257" s="247"/>
      <c r="GUR257" s="247"/>
      <c r="GUS257" s="247"/>
      <c r="GUT257" s="247"/>
      <c r="GUU257" s="247"/>
      <c r="GUV257" s="247"/>
      <c r="GUW257" s="247"/>
      <c r="GUX257" s="247"/>
      <c r="GUY257" s="247"/>
      <c r="GUZ257" s="247"/>
      <c r="GVA257" s="247"/>
      <c r="GVB257" s="247"/>
      <c r="GVC257" s="247"/>
      <c r="GVD257" s="247"/>
      <c r="GVE257" s="247"/>
      <c r="GVF257" s="247"/>
      <c r="GVG257" s="247"/>
      <c r="GVH257" s="247"/>
      <c r="GVI257" s="247"/>
      <c r="GVJ257" s="247"/>
      <c r="GVK257" s="247"/>
      <c r="GVL257" s="247"/>
      <c r="GVM257" s="247"/>
      <c r="GVN257" s="247"/>
      <c r="GVO257" s="247"/>
      <c r="GVP257" s="247"/>
      <c r="GVQ257" s="247"/>
      <c r="GVR257" s="247"/>
      <c r="GVS257" s="247"/>
      <c r="GVT257" s="247"/>
      <c r="GVU257" s="247"/>
      <c r="GVV257" s="247"/>
      <c r="GVW257" s="247"/>
      <c r="GVX257" s="247"/>
      <c r="GVY257" s="247"/>
      <c r="GVZ257" s="247"/>
      <c r="GWA257" s="247"/>
      <c r="GWB257" s="247"/>
      <c r="GWC257" s="247"/>
      <c r="GWD257" s="247"/>
      <c r="GWE257" s="247"/>
      <c r="GWF257" s="247"/>
      <c r="GWG257" s="247"/>
      <c r="GWH257" s="247"/>
      <c r="GWI257" s="247"/>
      <c r="GWJ257" s="247"/>
      <c r="GWK257" s="247"/>
      <c r="GWL257" s="247"/>
      <c r="GWM257" s="247"/>
      <c r="GWN257" s="247"/>
      <c r="GWO257" s="247"/>
      <c r="GWP257" s="247"/>
      <c r="GWQ257" s="247"/>
      <c r="GWR257" s="247"/>
      <c r="GWS257" s="247"/>
      <c r="GWT257" s="247"/>
      <c r="GWU257" s="247"/>
      <c r="GWV257" s="247"/>
      <c r="GWW257" s="247"/>
      <c r="GWX257" s="247"/>
      <c r="GWY257" s="247"/>
      <c r="GWZ257" s="247"/>
      <c r="GXA257" s="247"/>
      <c r="GXB257" s="247"/>
      <c r="GXC257" s="247"/>
      <c r="GXD257" s="247"/>
      <c r="GXE257" s="247"/>
      <c r="GXF257" s="247"/>
      <c r="GXG257" s="247"/>
      <c r="GXH257" s="247"/>
      <c r="GXI257" s="247"/>
      <c r="GXJ257" s="247"/>
      <c r="GXK257" s="247"/>
      <c r="GXL257" s="247"/>
      <c r="GXM257" s="247"/>
      <c r="GXN257" s="247"/>
      <c r="GXO257" s="247"/>
      <c r="GXP257" s="247"/>
      <c r="GXQ257" s="247"/>
      <c r="GXR257" s="247"/>
      <c r="GXS257" s="247"/>
      <c r="GXT257" s="247"/>
      <c r="GXU257" s="247"/>
      <c r="GXV257" s="247"/>
      <c r="GXW257" s="247"/>
      <c r="GXX257" s="247"/>
      <c r="GXY257" s="247"/>
      <c r="GXZ257" s="247"/>
      <c r="GYA257" s="247"/>
      <c r="GYB257" s="247"/>
      <c r="GYC257" s="247"/>
      <c r="GYD257" s="247"/>
      <c r="GYE257" s="247"/>
      <c r="GYF257" s="247"/>
      <c r="GYG257" s="247"/>
      <c r="GYH257" s="247"/>
      <c r="GYI257" s="247"/>
      <c r="GYJ257" s="247"/>
      <c r="GYK257" s="247"/>
      <c r="GYL257" s="247"/>
      <c r="GYM257" s="247"/>
      <c r="GYN257" s="247"/>
      <c r="GYO257" s="247"/>
      <c r="GYP257" s="247"/>
      <c r="GYQ257" s="247"/>
      <c r="GYR257" s="247"/>
      <c r="GYS257" s="247"/>
      <c r="GYT257" s="247"/>
      <c r="GYU257" s="247"/>
      <c r="GYV257" s="247"/>
      <c r="GYW257" s="247"/>
      <c r="GYX257" s="247"/>
      <c r="GYY257" s="247"/>
      <c r="GYZ257" s="247"/>
      <c r="GZA257" s="247"/>
      <c r="GZB257" s="247"/>
      <c r="GZC257" s="247"/>
      <c r="GZD257" s="247"/>
      <c r="GZE257" s="247"/>
      <c r="GZF257" s="247"/>
      <c r="GZG257" s="247"/>
      <c r="GZH257" s="247"/>
      <c r="GZI257" s="247"/>
      <c r="GZJ257" s="247"/>
      <c r="GZK257" s="247"/>
      <c r="GZL257" s="247"/>
      <c r="GZM257" s="247"/>
      <c r="GZN257" s="247"/>
      <c r="GZO257" s="247"/>
      <c r="GZP257" s="247"/>
      <c r="GZQ257" s="247"/>
      <c r="GZR257" s="247"/>
      <c r="GZS257" s="247"/>
      <c r="GZT257" s="247"/>
      <c r="GZU257" s="247"/>
      <c r="GZV257" s="247"/>
      <c r="GZW257" s="247"/>
      <c r="GZX257" s="247"/>
      <c r="GZY257" s="247"/>
      <c r="GZZ257" s="247"/>
      <c r="HAA257" s="247"/>
      <c r="HAB257" s="247"/>
      <c r="HAC257" s="247"/>
      <c r="HAD257" s="247"/>
      <c r="HAE257" s="247"/>
      <c r="HAF257" s="247"/>
      <c r="HAG257" s="247"/>
      <c r="HAH257" s="247"/>
      <c r="HAI257" s="247"/>
      <c r="HAJ257" s="247"/>
      <c r="HAK257" s="247"/>
      <c r="HAL257" s="247"/>
      <c r="HAM257" s="247"/>
      <c r="HAN257" s="247"/>
      <c r="HAO257" s="247"/>
      <c r="HAP257" s="247"/>
      <c r="HAQ257" s="247"/>
      <c r="HAR257" s="247"/>
      <c r="HAS257" s="247"/>
      <c r="HAT257" s="247"/>
      <c r="HAU257" s="247"/>
      <c r="HAV257" s="247"/>
      <c r="HAW257" s="247"/>
      <c r="HAX257" s="247"/>
      <c r="HAY257" s="247"/>
      <c r="HAZ257" s="247"/>
      <c r="HBA257" s="247"/>
      <c r="HBB257" s="247"/>
      <c r="HBC257" s="247"/>
      <c r="HBD257" s="247"/>
      <c r="HBE257" s="247"/>
      <c r="HBF257" s="247"/>
      <c r="HBG257" s="247"/>
      <c r="HBH257" s="247"/>
      <c r="HBI257" s="247"/>
      <c r="HBJ257" s="247"/>
      <c r="HBK257" s="247"/>
      <c r="HBL257" s="247"/>
      <c r="HBM257" s="247"/>
      <c r="HBN257" s="247"/>
      <c r="HBO257" s="247"/>
      <c r="HBP257" s="247"/>
      <c r="HBQ257" s="247"/>
      <c r="HBR257" s="247"/>
      <c r="HBS257" s="247"/>
      <c r="HBT257" s="247"/>
      <c r="HBU257" s="247"/>
      <c r="HBV257" s="247"/>
      <c r="HBW257" s="247"/>
      <c r="HBX257" s="247"/>
      <c r="HBY257" s="247"/>
      <c r="HBZ257" s="247"/>
      <c r="HCA257" s="247"/>
      <c r="HCB257" s="247"/>
      <c r="HCC257" s="247"/>
      <c r="HCD257" s="247"/>
      <c r="HCE257" s="247"/>
      <c r="HCF257" s="247"/>
      <c r="HCG257" s="247"/>
      <c r="HCH257" s="247"/>
      <c r="HCI257" s="247"/>
      <c r="HCJ257" s="247"/>
      <c r="HCK257" s="247"/>
      <c r="HCL257" s="247"/>
      <c r="HCM257" s="247"/>
      <c r="HCN257" s="247"/>
      <c r="HCO257" s="247"/>
      <c r="HCP257" s="247"/>
      <c r="HCQ257" s="247"/>
      <c r="HCR257" s="247"/>
      <c r="HCS257" s="247"/>
      <c r="HCT257" s="247"/>
      <c r="HCU257" s="247"/>
      <c r="HCV257" s="247"/>
      <c r="HCW257" s="247"/>
      <c r="HCX257" s="247"/>
      <c r="HCY257" s="247"/>
      <c r="HCZ257" s="247"/>
      <c r="HDA257" s="247"/>
      <c r="HDB257" s="247"/>
      <c r="HDC257" s="247"/>
      <c r="HDD257" s="247"/>
      <c r="HDE257" s="247"/>
      <c r="HDF257" s="247"/>
      <c r="HDG257" s="247"/>
      <c r="HDH257" s="247"/>
      <c r="HDI257" s="247"/>
      <c r="HDJ257" s="247"/>
      <c r="HDK257" s="247"/>
      <c r="HDL257" s="247"/>
      <c r="HDM257" s="247"/>
      <c r="HDN257" s="247"/>
      <c r="HDO257" s="247"/>
      <c r="HDP257" s="247"/>
      <c r="HDQ257" s="247"/>
      <c r="HDR257" s="247"/>
      <c r="HDS257" s="247"/>
      <c r="HDT257" s="247"/>
      <c r="HDU257" s="247"/>
      <c r="HDV257" s="247"/>
      <c r="HDW257" s="247"/>
      <c r="HDX257" s="247"/>
      <c r="HDY257" s="247"/>
      <c r="HDZ257" s="247"/>
      <c r="HEA257" s="247"/>
      <c r="HEB257" s="247"/>
      <c r="HEC257" s="247"/>
      <c r="HED257" s="247"/>
      <c r="HEE257" s="247"/>
      <c r="HEF257" s="247"/>
      <c r="HEG257" s="247"/>
      <c r="HEH257" s="247"/>
      <c r="HEI257" s="247"/>
      <c r="HEJ257" s="247"/>
      <c r="HEK257" s="247"/>
      <c r="HEL257" s="247"/>
      <c r="HEM257" s="247"/>
      <c r="HEN257" s="247"/>
      <c r="HEO257" s="247"/>
      <c r="HEP257" s="247"/>
      <c r="HEQ257" s="247"/>
      <c r="HER257" s="247"/>
      <c r="HES257" s="247"/>
      <c r="HET257" s="247"/>
      <c r="HEU257" s="247"/>
      <c r="HEV257" s="247"/>
      <c r="HEW257" s="247"/>
      <c r="HEX257" s="247"/>
      <c r="HEY257" s="247"/>
      <c r="HEZ257" s="247"/>
      <c r="HFA257" s="247"/>
      <c r="HFB257" s="247"/>
      <c r="HFC257" s="247"/>
      <c r="HFD257" s="247"/>
      <c r="HFE257" s="247"/>
      <c r="HFF257" s="247"/>
      <c r="HFG257" s="247"/>
      <c r="HFH257" s="247"/>
      <c r="HFI257" s="247"/>
      <c r="HFJ257" s="247"/>
      <c r="HFK257" s="247"/>
      <c r="HFL257" s="247"/>
      <c r="HFM257" s="247"/>
      <c r="HFN257" s="247"/>
      <c r="HFO257" s="247"/>
      <c r="HFP257" s="247"/>
      <c r="HFQ257" s="247"/>
      <c r="HFR257" s="247"/>
      <c r="HFS257" s="247"/>
      <c r="HFT257" s="247"/>
      <c r="HFU257" s="247"/>
      <c r="HFV257" s="247"/>
      <c r="HFW257" s="247"/>
      <c r="HFX257" s="247"/>
      <c r="HFY257" s="247"/>
      <c r="HFZ257" s="247"/>
      <c r="HGA257" s="247"/>
      <c r="HGB257" s="247"/>
      <c r="HGC257" s="247"/>
      <c r="HGD257" s="247"/>
      <c r="HGE257" s="247"/>
      <c r="HGF257" s="247"/>
      <c r="HGG257" s="247"/>
      <c r="HGH257" s="247"/>
      <c r="HGI257" s="247"/>
      <c r="HGJ257" s="247"/>
      <c r="HGK257" s="247"/>
      <c r="HGL257" s="247"/>
      <c r="HGM257" s="247"/>
      <c r="HGN257" s="247"/>
      <c r="HGO257" s="247"/>
      <c r="HGP257" s="247"/>
      <c r="HGQ257" s="247"/>
      <c r="HGR257" s="247"/>
      <c r="HGS257" s="247"/>
      <c r="HGT257" s="247"/>
      <c r="HGU257" s="247"/>
      <c r="HGV257" s="247"/>
      <c r="HGW257" s="247"/>
      <c r="HGX257" s="247"/>
      <c r="HGY257" s="247"/>
      <c r="HGZ257" s="247"/>
      <c r="HHA257" s="247"/>
      <c r="HHB257" s="247"/>
      <c r="HHC257" s="247"/>
      <c r="HHD257" s="247"/>
      <c r="HHE257" s="247"/>
      <c r="HHF257" s="247"/>
      <c r="HHG257" s="247"/>
      <c r="HHH257" s="247"/>
      <c r="HHI257" s="247"/>
      <c r="HHJ257" s="247"/>
      <c r="HHK257" s="247"/>
      <c r="HHL257" s="247"/>
      <c r="HHM257" s="247"/>
      <c r="HHN257" s="247"/>
      <c r="HHO257" s="247"/>
      <c r="HHP257" s="247"/>
      <c r="HHQ257" s="247"/>
      <c r="HHR257" s="247"/>
      <c r="HHS257" s="247"/>
      <c r="HHT257" s="247"/>
      <c r="HHU257" s="247"/>
      <c r="HHV257" s="247"/>
      <c r="HHW257" s="247"/>
      <c r="HHX257" s="247"/>
      <c r="HHY257" s="247"/>
      <c r="HHZ257" s="247"/>
      <c r="HIA257" s="247"/>
      <c r="HIB257" s="247"/>
      <c r="HIC257" s="247"/>
      <c r="HID257" s="247"/>
      <c r="HIE257" s="247"/>
      <c r="HIF257" s="247"/>
      <c r="HIG257" s="247"/>
      <c r="HIH257" s="247"/>
      <c r="HII257" s="247"/>
      <c r="HIJ257" s="247"/>
      <c r="HIK257" s="247"/>
      <c r="HIL257" s="247"/>
      <c r="HIM257" s="247"/>
      <c r="HIN257" s="247"/>
      <c r="HIO257" s="247"/>
      <c r="HIP257" s="247"/>
      <c r="HIQ257" s="247"/>
      <c r="HIR257" s="247"/>
      <c r="HIS257" s="247"/>
      <c r="HIT257" s="247"/>
      <c r="HIU257" s="247"/>
      <c r="HIV257" s="247"/>
      <c r="HIW257" s="247"/>
      <c r="HIX257" s="247"/>
      <c r="HIY257" s="247"/>
      <c r="HIZ257" s="247"/>
      <c r="HJA257" s="247"/>
      <c r="HJB257" s="247"/>
      <c r="HJC257" s="247"/>
      <c r="HJD257" s="247"/>
      <c r="HJE257" s="247"/>
      <c r="HJF257" s="247"/>
      <c r="HJG257" s="247"/>
      <c r="HJH257" s="247"/>
      <c r="HJI257" s="247"/>
      <c r="HJJ257" s="247"/>
      <c r="HJK257" s="247"/>
      <c r="HJL257" s="247"/>
      <c r="HJM257" s="247"/>
      <c r="HJN257" s="247"/>
      <c r="HJO257" s="247"/>
      <c r="HJP257" s="247"/>
      <c r="HJQ257" s="247"/>
      <c r="HJR257" s="247"/>
      <c r="HJS257" s="247"/>
      <c r="HJT257" s="247"/>
      <c r="HJU257" s="247"/>
      <c r="HJV257" s="247"/>
      <c r="HJW257" s="247"/>
      <c r="HJX257" s="247"/>
      <c r="HJY257" s="247"/>
      <c r="HJZ257" s="247"/>
      <c r="HKA257" s="247"/>
      <c r="HKB257" s="247"/>
      <c r="HKC257" s="247"/>
      <c r="HKD257" s="247"/>
      <c r="HKE257" s="247"/>
      <c r="HKF257" s="247"/>
      <c r="HKG257" s="247"/>
      <c r="HKH257" s="247"/>
      <c r="HKI257" s="247"/>
      <c r="HKJ257" s="247"/>
      <c r="HKK257" s="247"/>
      <c r="HKL257" s="247"/>
      <c r="HKM257" s="247"/>
      <c r="HKN257" s="247"/>
      <c r="HKO257" s="247"/>
      <c r="HKP257" s="247"/>
      <c r="HKQ257" s="247"/>
      <c r="HKR257" s="247"/>
      <c r="HKS257" s="247"/>
      <c r="HKT257" s="247"/>
      <c r="HKU257" s="247"/>
      <c r="HKV257" s="247"/>
      <c r="HKW257" s="247"/>
      <c r="HKX257" s="247"/>
      <c r="HKY257" s="247"/>
      <c r="HKZ257" s="247"/>
      <c r="HLA257" s="247"/>
      <c r="HLB257" s="247"/>
      <c r="HLC257" s="247"/>
      <c r="HLD257" s="247"/>
      <c r="HLE257" s="247"/>
      <c r="HLF257" s="247"/>
      <c r="HLG257" s="247"/>
      <c r="HLH257" s="247"/>
      <c r="HLI257" s="247"/>
      <c r="HLJ257" s="247"/>
      <c r="HLK257" s="247"/>
      <c r="HLL257" s="247"/>
      <c r="HLM257" s="247"/>
      <c r="HLN257" s="247"/>
      <c r="HLO257" s="247"/>
      <c r="HLP257" s="247"/>
      <c r="HLQ257" s="247"/>
      <c r="HLR257" s="247"/>
      <c r="HLS257" s="247"/>
      <c r="HLT257" s="247"/>
      <c r="HLU257" s="247"/>
      <c r="HLV257" s="247"/>
      <c r="HLW257" s="247"/>
      <c r="HLX257" s="247"/>
      <c r="HLY257" s="247"/>
      <c r="HLZ257" s="247"/>
      <c r="HMA257" s="247"/>
      <c r="HMB257" s="247"/>
      <c r="HMC257" s="247"/>
      <c r="HMD257" s="247"/>
      <c r="HME257" s="247"/>
      <c r="HMF257" s="247"/>
      <c r="HMG257" s="247"/>
      <c r="HMH257" s="247"/>
      <c r="HMI257" s="247"/>
      <c r="HMJ257" s="247"/>
      <c r="HMK257" s="247"/>
      <c r="HML257" s="247"/>
      <c r="HMM257" s="247"/>
      <c r="HMN257" s="247"/>
      <c r="HMO257" s="247"/>
      <c r="HMP257" s="247"/>
      <c r="HMQ257" s="247"/>
      <c r="HMR257" s="247"/>
      <c r="HMS257" s="247"/>
      <c r="HMT257" s="247"/>
      <c r="HMU257" s="247"/>
      <c r="HMV257" s="247"/>
      <c r="HMW257" s="247"/>
      <c r="HMX257" s="247"/>
      <c r="HMY257" s="247"/>
      <c r="HMZ257" s="247"/>
      <c r="HNA257" s="247"/>
      <c r="HNB257" s="247"/>
      <c r="HNC257" s="247"/>
      <c r="HND257" s="247"/>
      <c r="HNE257" s="247"/>
      <c r="HNF257" s="247"/>
      <c r="HNG257" s="247"/>
      <c r="HNH257" s="247"/>
      <c r="HNI257" s="247"/>
      <c r="HNJ257" s="247"/>
      <c r="HNK257" s="247"/>
      <c r="HNL257" s="247"/>
      <c r="HNM257" s="247"/>
      <c r="HNN257" s="247"/>
      <c r="HNO257" s="247"/>
      <c r="HNP257" s="247"/>
      <c r="HNQ257" s="247"/>
      <c r="HNR257" s="247"/>
      <c r="HNS257" s="247"/>
      <c r="HNT257" s="247"/>
      <c r="HNU257" s="247"/>
      <c r="HNV257" s="247"/>
      <c r="HNW257" s="247"/>
      <c r="HNX257" s="247"/>
      <c r="HNY257" s="247"/>
      <c r="HNZ257" s="247"/>
      <c r="HOA257" s="247"/>
      <c r="HOB257" s="247"/>
      <c r="HOC257" s="247"/>
      <c r="HOD257" s="247"/>
      <c r="HOE257" s="247"/>
      <c r="HOF257" s="247"/>
      <c r="HOG257" s="247"/>
      <c r="HOH257" s="247"/>
      <c r="HOI257" s="247"/>
      <c r="HOJ257" s="247"/>
      <c r="HOK257" s="247"/>
      <c r="HOL257" s="247"/>
      <c r="HOM257" s="247"/>
      <c r="HON257" s="247"/>
      <c r="HOO257" s="247"/>
      <c r="HOP257" s="247"/>
      <c r="HOQ257" s="247"/>
      <c r="HOR257" s="247"/>
      <c r="HOS257" s="247"/>
      <c r="HOT257" s="247"/>
      <c r="HOU257" s="247"/>
      <c r="HOV257" s="247"/>
      <c r="HOW257" s="247"/>
      <c r="HOX257" s="247"/>
      <c r="HOY257" s="247"/>
      <c r="HOZ257" s="247"/>
      <c r="HPA257" s="247"/>
      <c r="HPB257" s="247"/>
      <c r="HPC257" s="247"/>
      <c r="HPD257" s="247"/>
      <c r="HPE257" s="247"/>
      <c r="HPF257" s="247"/>
      <c r="HPG257" s="247"/>
      <c r="HPH257" s="247"/>
      <c r="HPI257" s="247"/>
      <c r="HPJ257" s="247"/>
      <c r="HPK257" s="247"/>
      <c r="HPL257" s="247"/>
      <c r="HPM257" s="247"/>
      <c r="HPN257" s="247"/>
      <c r="HPO257" s="247"/>
      <c r="HPP257" s="247"/>
      <c r="HPQ257" s="247"/>
      <c r="HPR257" s="247"/>
      <c r="HPS257" s="247"/>
      <c r="HPT257" s="247"/>
      <c r="HPU257" s="247"/>
      <c r="HPV257" s="247"/>
      <c r="HPW257" s="247"/>
      <c r="HPX257" s="247"/>
      <c r="HPY257" s="247"/>
      <c r="HPZ257" s="247"/>
      <c r="HQA257" s="247"/>
      <c r="HQB257" s="247"/>
      <c r="HQC257" s="247"/>
      <c r="HQD257" s="247"/>
      <c r="HQE257" s="247"/>
      <c r="HQF257" s="247"/>
      <c r="HQG257" s="247"/>
      <c r="HQH257" s="247"/>
      <c r="HQI257" s="247"/>
      <c r="HQJ257" s="247"/>
      <c r="HQK257" s="247"/>
      <c r="HQL257" s="247"/>
      <c r="HQM257" s="247"/>
      <c r="HQN257" s="247"/>
      <c r="HQO257" s="247"/>
      <c r="HQP257" s="247"/>
      <c r="HQQ257" s="247"/>
      <c r="HQR257" s="247"/>
      <c r="HQS257" s="247"/>
      <c r="HQT257" s="247"/>
      <c r="HQU257" s="247"/>
      <c r="HQV257" s="247"/>
      <c r="HQW257" s="247"/>
      <c r="HQX257" s="247"/>
      <c r="HQY257" s="247"/>
      <c r="HQZ257" s="247"/>
      <c r="HRA257" s="247"/>
      <c r="HRB257" s="247"/>
      <c r="HRC257" s="247"/>
      <c r="HRD257" s="247"/>
      <c r="HRE257" s="247"/>
      <c r="HRF257" s="247"/>
      <c r="HRG257" s="247"/>
      <c r="HRH257" s="247"/>
      <c r="HRI257" s="247"/>
      <c r="HRJ257" s="247"/>
      <c r="HRK257" s="247"/>
      <c r="HRL257" s="247"/>
      <c r="HRM257" s="247"/>
      <c r="HRN257" s="247"/>
      <c r="HRO257" s="247"/>
      <c r="HRP257" s="247"/>
      <c r="HRQ257" s="247"/>
      <c r="HRR257" s="247"/>
      <c r="HRS257" s="247"/>
      <c r="HRT257" s="247"/>
      <c r="HRU257" s="247"/>
      <c r="HRV257" s="247"/>
      <c r="HRW257" s="247"/>
      <c r="HRX257" s="247"/>
      <c r="HRY257" s="247"/>
      <c r="HRZ257" s="247"/>
      <c r="HSA257" s="247"/>
      <c r="HSB257" s="247"/>
      <c r="HSC257" s="247"/>
      <c r="HSD257" s="247"/>
      <c r="HSE257" s="247"/>
      <c r="HSF257" s="247"/>
      <c r="HSG257" s="247"/>
      <c r="HSH257" s="247"/>
      <c r="HSI257" s="247"/>
      <c r="HSJ257" s="247"/>
      <c r="HSK257" s="247"/>
      <c r="HSL257" s="247"/>
      <c r="HSM257" s="247"/>
      <c r="HSN257" s="247"/>
      <c r="HSO257" s="247"/>
      <c r="HSP257" s="247"/>
      <c r="HSQ257" s="247"/>
      <c r="HSR257" s="247"/>
      <c r="HSS257" s="247"/>
      <c r="HST257" s="247"/>
      <c r="HSU257" s="247"/>
      <c r="HSV257" s="247"/>
      <c r="HSW257" s="247"/>
      <c r="HSX257" s="247"/>
      <c r="HSY257" s="247"/>
      <c r="HSZ257" s="247"/>
      <c r="HTA257" s="247"/>
      <c r="HTB257" s="247"/>
      <c r="HTC257" s="247"/>
      <c r="HTD257" s="247"/>
      <c r="HTE257" s="247"/>
      <c r="HTF257" s="247"/>
      <c r="HTG257" s="247"/>
      <c r="HTH257" s="247"/>
      <c r="HTI257" s="247"/>
      <c r="HTJ257" s="247"/>
      <c r="HTK257" s="247"/>
      <c r="HTL257" s="247"/>
      <c r="HTM257" s="247"/>
      <c r="HTN257" s="247"/>
      <c r="HTO257" s="247"/>
      <c r="HTP257" s="247"/>
      <c r="HTQ257" s="247"/>
      <c r="HTR257" s="247"/>
      <c r="HTS257" s="247"/>
      <c r="HTT257" s="247"/>
      <c r="HTU257" s="247"/>
      <c r="HTV257" s="247"/>
      <c r="HTW257" s="247"/>
      <c r="HTX257" s="247"/>
      <c r="HTY257" s="247"/>
      <c r="HTZ257" s="247"/>
      <c r="HUA257" s="247"/>
      <c r="HUB257" s="247"/>
      <c r="HUC257" s="247"/>
      <c r="HUD257" s="247"/>
      <c r="HUE257" s="247"/>
      <c r="HUF257" s="247"/>
      <c r="HUG257" s="247"/>
      <c r="HUH257" s="247"/>
      <c r="HUI257" s="247"/>
      <c r="HUJ257" s="247"/>
      <c r="HUK257" s="247"/>
      <c r="HUL257" s="247"/>
      <c r="HUM257" s="247"/>
      <c r="HUN257" s="247"/>
      <c r="HUO257" s="247"/>
      <c r="HUP257" s="247"/>
      <c r="HUQ257" s="247"/>
      <c r="HUR257" s="247"/>
      <c r="HUS257" s="247"/>
      <c r="HUT257" s="247"/>
      <c r="HUU257" s="247"/>
      <c r="HUV257" s="247"/>
      <c r="HUW257" s="247"/>
      <c r="HUX257" s="247"/>
      <c r="HUY257" s="247"/>
      <c r="HUZ257" s="247"/>
      <c r="HVA257" s="247"/>
      <c r="HVB257" s="247"/>
      <c r="HVC257" s="247"/>
      <c r="HVD257" s="247"/>
      <c r="HVE257" s="247"/>
      <c r="HVF257" s="247"/>
      <c r="HVG257" s="247"/>
      <c r="HVH257" s="247"/>
      <c r="HVI257" s="247"/>
      <c r="HVJ257" s="247"/>
      <c r="HVK257" s="247"/>
      <c r="HVL257" s="247"/>
      <c r="HVM257" s="247"/>
      <c r="HVN257" s="247"/>
      <c r="HVO257" s="247"/>
      <c r="HVP257" s="247"/>
      <c r="HVQ257" s="247"/>
      <c r="HVR257" s="247"/>
      <c r="HVS257" s="247"/>
      <c r="HVT257" s="247"/>
      <c r="HVU257" s="247"/>
      <c r="HVV257" s="247"/>
      <c r="HVW257" s="247"/>
      <c r="HVX257" s="247"/>
      <c r="HVY257" s="247"/>
      <c r="HVZ257" s="247"/>
      <c r="HWA257" s="247"/>
      <c r="HWB257" s="247"/>
      <c r="HWC257" s="247"/>
      <c r="HWD257" s="247"/>
      <c r="HWE257" s="247"/>
      <c r="HWF257" s="247"/>
      <c r="HWG257" s="247"/>
      <c r="HWH257" s="247"/>
      <c r="HWI257" s="247"/>
      <c r="HWJ257" s="247"/>
      <c r="HWK257" s="247"/>
      <c r="HWL257" s="247"/>
      <c r="HWM257" s="247"/>
      <c r="HWN257" s="247"/>
      <c r="HWO257" s="247"/>
      <c r="HWP257" s="247"/>
      <c r="HWQ257" s="247"/>
      <c r="HWR257" s="247"/>
      <c r="HWS257" s="247"/>
      <c r="HWT257" s="247"/>
      <c r="HWU257" s="247"/>
      <c r="HWV257" s="247"/>
      <c r="HWW257" s="247"/>
      <c r="HWX257" s="247"/>
      <c r="HWY257" s="247"/>
      <c r="HWZ257" s="247"/>
      <c r="HXA257" s="247"/>
      <c r="HXB257" s="247"/>
      <c r="HXC257" s="247"/>
      <c r="HXD257" s="247"/>
      <c r="HXE257" s="247"/>
      <c r="HXF257" s="247"/>
      <c r="HXG257" s="247"/>
      <c r="HXH257" s="247"/>
      <c r="HXI257" s="247"/>
      <c r="HXJ257" s="247"/>
      <c r="HXK257" s="247"/>
      <c r="HXL257" s="247"/>
      <c r="HXM257" s="247"/>
      <c r="HXN257" s="247"/>
      <c r="HXO257" s="247"/>
      <c r="HXP257" s="247"/>
      <c r="HXQ257" s="247"/>
      <c r="HXR257" s="247"/>
      <c r="HXS257" s="247"/>
      <c r="HXT257" s="247"/>
      <c r="HXU257" s="247"/>
      <c r="HXV257" s="247"/>
      <c r="HXW257" s="247"/>
      <c r="HXX257" s="247"/>
      <c r="HXY257" s="247"/>
      <c r="HXZ257" s="247"/>
      <c r="HYA257" s="247"/>
      <c r="HYB257" s="247"/>
      <c r="HYC257" s="247"/>
      <c r="HYD257" s="247"/>
      <c r="HYE257" s="247"/>
      <c r="HYF257" s="247"/>
      <c r="HYG257" s="247"/>
      <c r="HYH257" s="247"/>
      <c r="HYI257" s="247"/>
      <c r="HYJ257" s="247"/>
      <c r="HYK257" s="247"/>
      <c r="HYL257" s="247"/>
      <c r="HYM257" s="247"/>
      <c r="HYN257" s="247"/>
      <c r="HYO257" s="247"/>
      <c r="HYP257" s="247"/>
      <c r="HYQ257" s="247"/>
      <c r="HYR257" s="247"/>
      <c r="HYS257" s="247"/>
      <c r="HYT257" s="247"/>
      <c r="HYU257" s="247"/>
      <c r="HYV257" s="247"/>
      <c r="HYW257" s="247"/>
      <c r="HYX257" s="247"/>
      <c r="HYY257" s="247"/>
      <c r="HYZ257" s="247"/>
      <c r="HZA257" s="247"/>
      <c r="HZB257" s="247"/>
      <c r="HZC257" s="247"/>
      <c r="HZD257" s="247"/>
      <c r="HZE257" s="247"/>
      <c r="HZF257" s="247"/>
      <c r="HZG257" s="247"/>
      <c r="HZH257" s="247"/>
      <c r="HZI257" s="247"/>
      <c r="HZJ257" s="247"/>
      <c r="HZK257" s="247"/>
      <c r="HZL257" s="247"/>
      <c r="HZM257" s="247"/>
      <c r="HZN257" s="247"/>
      <c r="HZO257" s="247"/>
      <c r="HZP257" s="247"/>
      <c r="HZQ257" s="247"/>
      <c r="HZR257" s="247"/>
      <c r="HZS257" s="247"/>
      <c r="HZT257" s="247"/>
      <c r="HZU257" s="247"/>
      <c r="HZV257" s="247"/>
      <c r="HZW257" s="247"/>
      <c r="HZX257" s="247"/>
      <c r="HZY257" s="247"/>
      <c r="HZZ257" s="247"/>
      <c r="IAA257" s="247"/>
      <c r="IAB257" s="247"/>
      <c r="IAC257" s="247"/>
      <c r="IAD257" s="247"/>
      <c r="IAE257" s="247"/>
      <c r="IAF257" s="247"/>
      <c r="IAG257" s="247"/>
      <c r="IAH257" s="247"/>
      <c r="IAI257" s="247"/>
      <c r="IAJ257" s="247"/>
      <c r="IAK257" s="247"/>
      <c r="IAL257" s="247"/>
      <c r="IAM257" s="247"/>
      <c r="IAN257" s="247"/>
      <c r="IAO257" s="247"/>
      <c r="IAP257" s="247"/>
      <c r="IAQ257" s="247"/>
      <c r="IAR257" s="247"/>
      <c r="IAS257" s="247"/>
      <c r="IAT257" s="247"/>
      <c r="IAU257" s="247"/>
      <c r="IAV257" s="247"/>
      <c r="IAW257" s="247"/>
      <c r="IAX257" s="247"/>
      <c r="IAY257" s="247"/>
      <c r="IAZ257" s="247"/>
      <c r="IBA257" s="247"/>
      <c r="IBB257" s="247"/>
      <c r="IBC257" s="247"/>
      <c r="IBD257" s="247"/>
      <c r="IBE257" s="247"/>
      <c r="IBF257" s="247"/>
      <c r="IBG257" s="247"/>
      <c r="IBH257" s="247"/>
      <c r="IBI257" s="247"/>
      <c r="IBJ257" s="247"/>
      <c r="IBK257" s="247"/>
      <c r="IBL257" s="247"/>
      <c r="IBM257" s="247"/>
      <c r="IBN257" s="247"/>
      <c r="IBO257" s="247"/>
      <c r="IBP257" s="247"/>
      <c r="IBQ257" s="247"/>
      <c r="IBR257" s="247"/>
      <c r="IBS257" s="247"/>
      <c r="IBT257" s="247"/>
      <c r="IBU257" s="247"/>
      <c r="IBV257" s="247"/>
      <c r="IBW257" s="247"/>
      <c r="IBX257" s="247"/>
      <c r="IBY257" s="247"/>
      <c r="IBZ257" s="247"/>
      <c r="ICA257" s="247"/>
      <c r="ICB257" s="247"/>
      <c r="ICC257" s="247"/>
      <c r="ICD257" s="247"/>
      <c r="ICE257" s="247"/>
      <c r="ICF257" s="247"/>
      <c r="ICG257" s="247"/>
      <c r="ICH257" s="247"/>
      <c r="ICI257" s="247"/>
      <c r="ICJ257" s="247"/>
      <c r="ICK257" s="247"/>
      <c r="ICL257" s="247"/>
      <c r="ICM257" s="247"/>
      <c r="ICN257" s="247"/>
      <c r="ICO257" s="247"/>
      <c r="ICP257" s="247"/>
      <c r="ICQ257" s="247"/>
      <c r="ICR257" s="247"/>
      <c r="ICS257" s="247"/>
      <c r="ICT257" s="247"/>
      <c r="ICU257" s="247"/>
      <c r="ICV257" s="247"/>
      <c r="ICW257" s="247"/>
      <c r="ICX257" s="247"/>
      <c r="ICY257" s="247"/>
      <c r="ICZ257" s="247"/>
      <c r="IDA257" s="247"/>
      <c r="IDB257" s="247"/>
      <c r="IDC257" s="247"/>
      <c r="IDD257" s="247"/>
      <c r="IDE257" s="247"/>
      <c r="IDF257" s="247"/>
      <c r="IDG257" s="247"/>
      <c r="IDH257" s="247"/>
      <c r="IDI257" s="247"/>
      <c r="IDJ257" s="247"/>
      <c r="IDK257" s="247"/>
      <c r="IDL257" s="247"/>
      <c r="IDM257" s="247"/>
      <c r="IDN257" s="247"/>
      <c r="IDO257" s="247"/>
      <c r="IDP257" s="247"/>
      <c r="IDQ257" s="247"/>
      <c r="IDR257" s="247"/>
      <c r="IDS257" s="247"/>
      <c r="IDT257" s="247"/>
      <c r="IDU257" s="247"/>
      <c r="IDV257" s="247"/>
      <c r="IDW257" s="247"/>
      <c r="IDX257" s="247"/>
      <c r="IDY257" s="247"/>
      <c r="IDZ257" s="247"/>
      <c r="IEA257" s="247"/>
      <c r="IEB257" s="247"/>
      <c r="IEC257" s="247"/>
      <c r="IED257" s="247"/>
      <c r="IEE257" s="247"/>
      <c r="IEF257" s="247"/>
      <c r="IEG257" s="247"/>
      <c r="IEH257" s="247"/>
      <c r="IEI257" s="247"/>
      <c r="IEJ257" s="247"/>
      <c r="IEK257" s="247"/>
      <c r="IEL257" s="247"/>
      <c r="IEM257" s="247"/>
      <c r="IEN257" s="247"/>
      <c r="IEO257" s="247"/>
      <c r="IEP257" s="247"/>
      <c r="IEQ257" s="247"/>
      <c r="IER257" s="247"/>
      <c r="IES257" s="247"/>
      <c r="IET257" s="247"/>
      <c r="IEU257" s="247"/>
      <c r="IEV257" s="247"/>
      <c r="IEW257" s="247"/>
      <c r="IEX257" s="247"/>
      <c r="IEY257" s="247"/>
      <c r="IEZ257" s="247"/>
      <c r="IFA257" s="247"/>
      <c r="IFB257" s="247"/>
      <c r="IFC257" s="247"/>
      <c r="IFD257" s="247"/>
      <c r="IFE257" s="247"/>
      <c r="IFF257" s="247"/>
      <c r="IFG257" s="247"/>
      <c r="IFH257" s="247"/>
      <c r="IFI257" s="247"/>
      <c r="IFJ257" s="247"/>
      <c r="IFK257" s="247"/>
      <c r="IFL257" s="247"/>
      <c r="IFM257" s="247"/>
      <c r="IFN257" s="247"/>
      <c r="IFO257" s="247"/>
      <c r="IFP257" s="247"/>
      <c r="IFQ257" s="247"/>
      <c r="IFR257" s="247"/>
      <c r="IFS257" s="247"/>
      <c r="IFT257" s="247"/>
      <c r="IFU257" s="247"/>
      <c r="IFV257" s="247"/>
      <c r="IFW257" s="247"/>
      <c r="IFX257" s="247"/>
      <c r="IFY257" s="247"/>
      <c r="IFZ257" s="247"/>
      <c r="IGA257" s="247"/>
      <c r="IGB257" s="247"/>
      <c r="IGC257" s="247"/>
      <c r="IGD257" s="247"/>
      <c r="IGE257" s="247"/>
      <c r="IGF257" s="247"/>
      <c r="IGG257" s="247"/>
      <c r="IGH257" s="247"/>
      <c r="IGI257" s="247"/>
      <c r="IGJ257" s="247"/>
      <c r="IGK257" s="247"/>
      <c r="IGL257" s="247"/>
      <c r="IGM257" s="247"/>
      <c r="IGN257" s="247"/>
      <c r="IGO257" s="247"/>
      <c r="IGP257" s="247"/>
      <c r="IGQ257" s="247"/>
      <c r="IGR257" s="247"/>
      <c r="IGS257" s="247"/>
      <c r="IGT257" s="247"/>
      <c r="IGU257" s="247"/>
      <c r="IGV257" s="247"/>
      <c r="IGW257" s="247"/>
      <c r="IGX257" s="247"/>
      <c r="IGY257" s="247"/>
      <c r="IGZ257" s="247"/>
      <c r="IHA257" s="247"/>
      <c r="IHB257" s="247"/>
      <c r="IHC257" s="247"/>
      <c r="IHD257" s="247"/>
      <c r="IHE257" s="247"/>
      <c r="IHF257" s="247"/>
      <c r="IHG257" s="247"/>
      <c r="IHH257" s="247"/>
      <c r="IHI257" s="247"/>
      <c r="IHJ257" s="247"/>
      <c r="IHK257" s="247"/>
      <c r="IHL257" s="247"/>
      <c r="IHM257" s="247"/>
      <c r="IHN257" s="247"/>
      <c r="IHO257" s="247"/>
      <c r="IHP257" s="247"/>
      <c r="IHQ257" s="247"/>
      <c r="IHR257" s="247"/>
      <c r="IHS257" s="247"/>
      <c r="IHT257" s="247"/>
      <c r="IHU257" s="247"/>
      <c r="IHV257" s="247"/>
      <c r="IHW257" s="247"/>
      <c r="IHX257" s="247"/>
      <c r="IHY257" s="247"/>
      <c r="IHZ257" s="247"/>
      <c r="IIA257" s="247"/>
      <c r="IIB257" s="247"/>
      <c r="IIC257" s="247"/>
      <c r="IID257" s="247"/>
      <c r="IIE257" s="247"/>
      <c r="IIF257" s="247"/>
      <c r="IIG257" s="247"/>
      <c r="IIH257" s="247"/>
      <c r="III257" s="247"/>
      <c r="IIJ257" s="247"/>
      <c r="IIK257" s="247"/>
      <c r="IIL257" s="247"/>
      <c r="IIM257" s="247"/>
      <c r="IIN257" s="247"/>
      <c r="IIO257" s="247"/>
      <c r="IIP257" s="247"/>
      <c r="IIQ257" s="247"/>
      <c r="IIR257" s="247"/>
      <c r="IIS257" s="247"/>
      <c r="IIT257" s="247"/>
      <c r="IIU257" s="247"/>
      <c r="IIV257" s="247"/>
      <c r="IIW257" s="247"/>
      <c r="IIX257" s="247"/>
      <c r="IIY257" s="247"/>
      <c r="IIZ257" s="247"/>
      <c r="IJA257" s="247"/>
      <c r="IJB257" s="247"/>
      <c r="IJC257" s="247"/>
      <c r="IJD257" s="247"/>
      <c r="IJE257" s="247"/>
      <c r="IJF257" s="247"/>
      <c r="IJG257" s="247"/>
      <c r="IJH257" s="247"/>
      <c r="IJI257" s="247"/>
      <c r="IJJ257" s="247"/>
      <c r="IJK257" s="247"/>
      <c r="IJL257" s="247"/>
      <c r="IJM257" s="247"/>
      <c r="IJN257" s="247"/>
      <c r="IJO257" s="247"/>
      <c r="IJP257" s="247"/>
      <c r="IJQ257" s="247"/>
      <c r="IJR257" s="247"/>
      <c r="IJS257" s="247"/>
      <c r="IJT257" s="247"/>
      <c r="IJU257" s="247"/>
      <c r="IJV257" s="247"/>
      <c r="IJW257" s="247"/>
      <c r="IJX257" s="247"/>
      <c r="IJY257" s="247"/>
      <c r="IJZ257" s="247"/>
      <c r="IKA257" s="247"/>
      <c r="IKB257" s="247"/>
      <c r="IKC257" s="247"/>
      <c r="IKD257" s="247"/>
      <c r="IKE257" s="247"/>
      <c r="IKF257" s="247"/>
      <c r="IKG257" s="247"/>
      <c r="IKH257" s="247"/>
      <c r="IKI257" s="247"/>
      <c r="IKJ257" s="247"/>
      <c r="IKK257" s="247"/>
      <c r="IKL257" s="247"/>
      <c r="IKM257" s="247"/>
      <c r="IKN257" s="247"/>
      <c r="IKO257" s="247"/>
      <c r="IKP257" s="247"/>
      <c r="IKQ257" s="247"/>
      <c r="IKR257" s="247"/>
      <c r="IKS257" s="247"/>
      <c r="IKT257" s="247"/>
      <c r="IKU257" s="247"/>
      <c r="IKV257" s="247"/>
      <c r="IKW257" s="247"/>
      <c r="IKX257" s="247"/>
      <c r="IKY257" s="247"/>
      <c r="IKZ257" s="247"/>
      <c r="ILA257" s="247"/>
      <c r="ILB257" s="247"/>
      <c r="ILC257" s="247"/>
      <c r="ILD257" s="247"/>
      <c r="ILE257" s="247"/>
      <c r="ILF257" s="247"/>
      <c r="ILG257" s="247"/>
      <c r="ILH257" s="247"/>
      <c r="ILI257" s="247"/>
      <c r="ILJ257" s="247"/>
      <c r="ILK257" s="247"/>
      <c r="ILL257" s="247"/>
      <c r="ILM257" s="247"/>
      <c r="ILN257" s="247"/>
      <c r="ILO257" s="247"/>
      <c r="ILP257" s="247"/>
      <c r="ILQ257" s="247"/>
      <c r="ILR257" s="247"/>
      <c r="ILS257" s="247"/>
      <c r="ILT257" s="247"/>
      <c r="ILU257" s="247"/>
      <c r="ILV257" s="247"/>
      <c r="ILW257" s="247"/>
      <c r="ILX257" s="247"/>
      <c r="ILY257" s="247"/>
      <c r="ILZ257" s="247"/>
      <c r="IMA257" s="247"/>
      <c r="IMB257" s="247"/>
      <c r="IMC257" s="247"/>
      <c r="IMD257" s="247"/>
      <c r="IME257" s="247"/>
      <c r="IMF257" s="247"/>
      <c r="IMG257" s="247"/>
      <c r="IMH257" s="247"/>
      <c r="IMI257" s="247"/>
      <c r="IMJ257" s="247"/>
      <c r="IMK257" s="247"/>
      <c r="IML257" s="247"/>
      <c r="IMM257" s="247"/>
      <c r="IMN257" s="247"/>
      <c r="IMO257" s="247"/>
      <c r="IMP257" s="247"/>
      <c r="IMQ257" s="247"/>
      <c r="IMR257" s="247"/>
      <c r="IMS257" s="247"/>
      <c r="IMT257" s="247"/>
      <c r="IMU257" s="247"/>
      <c r="IMV257" s="247"/>
      <c r="IMW257" s="247"/>
      <c r="IMX257" s="247"/>
      <c r="IMY257" s="247"/>
      <c r="IMZ257" s="247"/>
      <c r="INA257" s="247"/>
      <c r="INB257" s="247"/>
      <c r="INC257" s="247"/>
      <c r="IND257" s="247"/>
      <c r="INE257" s="247"/>
      <c r="INF257" s="247"/>
      <c r="ING257" s="247"/>
      <c r="INH257" s="247"/>
      <c r="INI257" s="247"/>
      <c r="INJ257" s="247"/>
      <c r="INK257" s="247"/>
      <c r="INL257" s="247"/>
      <c r="INM257" s="247"/>
      <c r="INN257" s="247"/>
      <c r="INO257" s="247"/>
      <c r="INP257" s="247"/>
      <c r="INQ257" s="247"/>
      <c r="INR257" s="247"/>
      <c r="INS257" s="247"/>
      <c r="INT257" s="247"/>
      <c r="INU257" s="247"/>
      <c r="INV257" s="247"/>
      <c r="INW257" s="247"/>
      <c r="INX257" s="247"/>
      <c r="INY257" s="247"/>
      <c r="INZ257" s="247"/>
      <c r="IOA257" s="247"/>
      <c r="IOB257" s="247"/>
      <c r="IOC257" s="247"/>
      <c r="IOD257" s="247"/>
      <c r="IOE257" s="247"/>
      <c r="IOF257" s="247"/>
      <c r="IOG257" s="247"/>
      <c r="IOH257" s="247"/>
      <c r="IOI257" s="247"/>
      <c r="IOJ257" s="247"/>
      <c r="IOK257" s="247"/>
      <c r="IOL257" s="247"/>
      <c r="IOM257" s="247"/>
      <c r="ION257" s="247"/>
      <c r="IOO257" s="247"/>
      <c r="IOP257" s="247"/>
      <c r="IOQ257" s="247"/>
      <c r="IOR257" s="247"/>
      <c r="IOS257" s="247"/>
      <c r="IOT257" s="247"/>
      <c r="IOU257" s="247"/>
      <c r="IOV257" s="247"/>
      <c r="IOW257" s="247"/>
      <c r="IOX257" s="247"/>
      <c r="IOY257" s="247"/>
      <c r="IOZ257" s="247"/>
      <c r="IPA257" s="247"/>
      <c r="IPB257" s="247"/>
      <c r="IPC257" s="247"/>
      <c r="IPD257" s="247"/>
      <c r="IPE257" s="247"/>
      <c r="IPF257" s="247"/>
      <c r="IPG257" s="247"/>
      <c r="IPH257" s="247"/>
      <c r="IPI257" s="247"/>
      <c r="IPJ257" s="247"/>
      <c r="IPK257" s="247"/>
      <c r="IPL257" s="247"/>
      <c r="IPM257" s="247"/>
      <c r="IPN257" s="247"/>
      <c r="IPO257" s="247"/>
      <c r="IPP257" s="247"/>
      <c r="IPQ257" s="247"/>
      <c r="IPR257" s="247"/>
      <c r="IPS257" s="247"/>
      <c r="IPT257" s="247"/>
      <c r="IPU257" s="247"/>
      <c r="IPV257" s="247"/>
      <c r="IPW257" s="247"/>
      <c r="IPX257" s="247"/>
      <c r="IPY257" s="247"/>
      <c r="IPZ257" s="247"/>
      <c r="IQA257" s="247"/>
      <c r="IQB257" s="247"/>
      <c r="IQC257" s="247"/>
      <c r="IQD257" s="247"/>
      <c r="IQE257" s="247"/>
      <c r="IQF257" s="247"/>
      <c r="IQG257" s="247"/>
      <c r="IQH257" s="247"/>
      <c r="IQI257" s="247"/>
      <c r="IQJ257" s="247"/>
      <c r="IQK257" s="247"/>
      <c r="IQL257" s="247"/>
      <c r="IQM257" s="247"/>
      <c r="IQN257" s="247"/>
      <c r="IQO257" s="247"/>
      <c r="IQP257" s="247"/>
      <c r="IQQ257" s="247"/>
      <c r="IQR257" s="247"/>
      <c r="IQS257" s="247"/>
      <c r="IQT257" s="247"/>
      <c r="IQU257" s="247"/>
      <c r="IQV257" s="247"/>
      <c r="IQW257" s="247"/>
      <c r="IQX257" s="247"/>
      <c r="IQY257" s="247"/>
      <c r="IQZ257" s="247"/>
      <c r="IRA257" s="247"/>
      <c r="IRB257" s="247"/>
      <c r="IRC257" s="247"/>
      <c r="IRD257" s="247"/>
      <c r="IRE257" s="247"/>
      <c r="IRF257" s="247"/>
      <c r="IRG257" s="247"/>
      <c r="IRH257" s="247"/>
      <c r="IRI257" s="247"/>
      <c r="IRJ257" s="247"/>
      <c r="IRK257" s="247"/>
      <c r="IRL257" s="247"/>
      <c r="IRM257" s="247"/>
      <c r="IRN257" s="247"/>
      <c r="IRO257" s="247"/>
      <c r="IRP257" s="247"/>
      <c r="IRQ257" s="247"/>
      <c r="IRR257" s="247"/>
      <c r="IRS257" s="247"/>
      <c r="IRT257" s="247"/>
      <c r="IRU257" s="247"/>
      <c r="IRV257" s="247"/>
      <c r="IRW257" s="247"/>
      <c r="IRX257" s="247"/>
      <c r="IRY257" s="247"/>
      <c r="IRZ257" s="247"/>
      <c r="ISA257" s="247"/>
      <c r="ISB257" s="247"/>
      <c r="ISC257" s="247"/>
      <c r="ISD257" s="247"/>
      <c r="ISE257" s="247"/>
      <c r="ISF257" s="247"/>
      <c r="ISG257" s="247"/>
      <c r="ISH257" s="247"/>
      <c r="ISI257" s="247"/>
      <c r="ISJ257" s="247"/>
      <c r="ISK257" s="247"/>
      <c r="ISL257" s="247"/>
      <c r="ISM257" s="247"/>
      <c r="ISN257" s="247"/>
      <c r="ISO257" s="247"/>
      <c r="ISP257" s="247"/>
      <c r="ISQ257" s="247"/>
      <c r="ISR257" s="247"/>
      <c r="ISS257" s="247"/>
      <c r="IST257" s="247"/>
      <c r="ISU257" s="247"/>
      <c r="ISV257" s="247"/>
      <c r="ISW257" s="247"/>
      <c r="ISX257" s="247"/>
      <c r="ISY257" s="247"/>
      <c r="ISZ257" s="247"/>
      <c r="ITA257" s="247"/>
      <c r="ITB257" s="247"/>
      <c r="ITC257" s="247"/>
      <c r="ITD257" s="247"/>
      <c r="ITE257" s="247"/>
      <c r="ITF257" s="247"/>
      <c r="ITG257" s="247"/>
      <c r="ITH257" s="247"/>
      <c r="ITI257" s="247"/>
      <c r="ITJ257" s="247"/>
      <c r="ITK257" s="247"/>
      <c r="ITL257" s="247"/>
      <c r="ITM257" s="247"/>
      <c r="ITN257" s="247"/>
      <c r="ITO257" s="247"/>
      <c r="ITP257" s="247"/>
      <c r="ITQ257" s="247"/>
      <c r="ITR257" s="247"/>
      <c r="ITS257" s="247"/>
      <c r="ITT257" s="247"/>
      <c r="ITU257" s="247"/>
      <c r="ITV257" s="247"/>
      <c r="ITW257" s="247"/>
      <c r="ITX257" s="247"/>
      <c r="ITY257" s="247"/>
      <c r="ITZ257" s="247"/>
      <c r="IUA257" s="247"/>
      <c r="IUB257" s="247"/>
      <c r="IUC257" s="247"/>
      <c r="IUD257" s="247"/>
      <c r="IUE257" s="247"/>
      <c r="IUF257" s="247"/>
      <c r="IUG257" s="247"/>
      <c r="IUH257" s="247"/>
      <c r="IUI257" s="247"/>
      <c r="IUJ257" s="247"/>
      <c r="IUK257" s="247"/>
      <c r="IUL257" s="247"/>
      <c r="IUM257" s="247"/>
      <c r="IUN257" s="247"/>
      <c r="IUO257" s="247"/>
      <c r="IUP257" s="247"/>
      <c r="IUQ257" s="247"/>
      <c r="IUR257" s="247"/>
      <c r="IUS257" s="247"/>
      <c r="IUT257" s="247"/>
      <c r="IUU257" s="247"/>
      <c r="IUV257" s="247"/>
      <c r="IUW257" s="247"/>
      <c r="IUX257" s="247"/>
      <c r="IUY257" s="247"/>
      <c r="IUZ257" s="247"/>
      <c r="IVA257" s="247"/>
      <c r="IVB257" s="247"/>
      <c r="IVC257" s="247"/>
      <c r="IVD257" s="247"/>
      <c r="IVE257" s="247"/>
      <c r="IVF257" s="247"/>
      <c r="IVG257" s="247"/>
      <c r="IVH257" s="247"/>
      <c r="IVI257" s="247"/>
      <c r="IVJ257" s="247"/>
      <c r="IVK257" s="247"/>
      <c r="IVL257" s="247"/>
      <c r="IVM257" s="247"/>
      <c r="IVN257" s="247"/>
      <c r="IVO257" s="247"/>
      <c r="IVP257" s="247"/>
      <c r="IVQ257" s="247"/>
      <c r="IVR257" s="247"/>
      <c r="IVS257" s="247"/>
      <c r="IVT257" s="247"/>
      <c r="IVU257" s="247"/>
      <c r="IVV257" s="247"/>
      <c r="IVW257" s="247"/>
      <c r="IVX257" s="247"/>
      <c r="IVY257" s="247"/>
      <c r="IVZ257" s="247"/>
      <c r="IWA257" s="247"/>
      <c r="IWB257" s="247"/>
      <c r="IWC257" s="247"/>
      <c r="IWD257" s="247"/>
      <c r="IWE257" s="247"/>
      <c r="IWF257" s="247"/>
      <c r="IWG257" s="247"/>
      <c r="IWH257" s="247"/>
      <c r="IWI257" s="247"/>
      <c r="IWJ257" s="247"/>
      <c r="IWK257" s="247"/>
      <c r="IWL257" s="247"/>
      <c r="IWM257" s="247"/>
      <c r="IWN257" s="247"/>
      <c r="IWO257" s="247"/>
      <c r="IWP257" s="247"/>
      <c r="IWQ257" s="247"/>
      <c r="IWR257" s="247"/>
      <c r="IWS257" s="247"/>
      <c r="IWT257" s="247"/>
      <c r="IWU257" s="247"/>
      <c r="IWV257" s="247"/>
      <c r="IWW257" s="247"/>
      <c r="IWX257" s="247"/>
      <c r="IWY257" s="247"/>
      <c r="IWZ257" s="247"/>
      <c r="IXA257" s="247"/>
      <c r="IXB257" s="247"/>
      <c r="IXC257" s="247"/>
      <c r="IXD257" s="247"/>
      <c r="IXE257" s="247"/>
      <c r="IXF257" s="247"/>
      <c r="IXG257" s="247"/>
      <c r="IXH257" s="247"/>
      <c r="IXI257" s="247"/>
      <c r="IXJ257" s="247"/>
      <c r="IXK257" s="247"/>
      <c r="IXL257" s="247"/>
      <c r="IXM257" s="247"/>
      <c r="IXN257" s="247"/>
      <c r="IXO257" s="247"/>
      <c r="IXP257" s="247"/>
      <c r="IXQ257" s="247"/>
      <c r="IXR257" s="247"/>
      <c r="IXS257" s="247"/>
      <c r="IXT257" s="247"/>
      <c r="IXU257" s="247"/>
      <c r="IXV257" s="247"/>
      <c r="IXW257" s="247"/>
      <c r="IXX257" s="247"/>
      <c r="IXY257" s="247"/>
      <c r="IXZ257" s="247"/>
      <c r="IYA257" s="247"/>
      <c r="IYB257" s="247"/>
      <c r="IYC257" s="247"/>
      <c r="IYD257" s="247"/>
      <c r="IYE257" s="247"/>
      <c r="IYF257" s="247"/>
      <c r="IYG257" s="247"/>
      <c r="IYH257" s="247"/>
      <c r="IYI257" s="247"/>
      <c r="IYJ257" s="247"/>
      <c r="IYK257" s="247"/>
      <c r="IYL257" s="247"/>
      <c r="IYM257" s="247"/>
      <c r="IYN257" s="247"/>
      <c r="IYO257" s="247"/>
      <c r="IYP257" s="247"/>
      <c r="IYQ257" s="247"/>
      <c r="IYR257" s="247"/>
      <c r="IYS257" s="247"/>
      <c r="IYT257" s="247"/>
      <c r="IYU257" s="247"/>
      <c r="IYV257" s="247"/>
      <c r="IYW257" s="247"/>
      <c r="IYX257" s="247"/>
      <c r="IYY257" s="247"/>
      <c r="IYZ257" s="247"/>
      <c r="IZA257" s="247"/>
      <c r="IZB257" s="247"/>
      <c r="IZC257" s="247"/>
      <c r="IZD257" s="247"/>
      <c r="IZE257" s="247"/>
      <c r="IZF257" s="247"/>
      <c r="IZG257" s="247"/>
      <c r="IZH257" s="247"/>
      <c r="IZI257" s="247"/>
      <c r="IZJ257" s="247"/>
      <c r="IZK257" s="247"/>
      <c r="IZL257" s="247"/>
      <c r="IZM257" s="247"/>
      <c r="IZN257" s="247"/>
      <c r="IZO257" s="247"/>
      <c r="IZP257" s="247"/>
      <c r="IZQ257" s="247"/>
      <c r="IZR257" s="247"/>
      <c r="IZS257" s="247"/>
      <c r="IZT257" s="247"/>
      <c r="IZU257" s="247"/>
      <c r="IZV257" s="247"/>
      <c r="IZW257" s="247"/>
      <c r="IZX257" s="247"/>
      <c r="IZY257" s="247"/>
      <c r="IZZ257" s="247"/>
      <c r="JAA257" s="247"/>
      <c r="JAB257" s="247"/>
      <c r="JAC257" s="247"/>
      <c r="JAD257" s="247"/>
      <c r="JAE257" s="247"/>
      <c r="JAF257" s="247"/>
      <c r="JAG257" s="247"/>
      <c r="JAH257" s="247"/>
      <c r="JAI257" s="247"/>
      <c r="JAJ257" s="247"/>
      <c r="JAK257" s="247"/>
      <c r="JAL257" s="247"/>
      <c r="JAM257" s="247"/>
      <c r="JAN257" s="247"/>
      <c r="JAO257" s="247"/>
      <c r="JAP257" s="247"/>
      <c r="JAQ257" s="247"/>
      <c r="JAR257" s="247"/>
      <c r="JAS257" s="247"/>
      <c r="JAT257" s="247"/>
      <c r="JAU257" s="247"/>
      <c r="JAV257" s="247"/>
      <c r="JAW257" s="247"/>
      <c r="JAX257" s="247"/>
      <c r="JAY257" s="247"/>
      <c r="JAZ257" s="247"/>
      <c r="JBA257" s="247"/>
      <c r="JBB257" s="247"/>
      <c r="JBC257" s="247"/>
      <c r="JBD257" s="247"/>
      <c r="JBE257" s="247"/>
      <c r="JBF257" s="247"/>
      <c r="JBG257" s="247"/>
      <c r="JBH257" s="247"/>
      <c r="JBI257" s="247"/>
      <c r="JBJ257" s="247"/>
      <c r="JBK257" s="247"/>
      <c r="JBL257" s="247"/>
      <c r="JBM257" s="247"/>
      <c r="JBN257" s="247"/>
      <c r="JBO257" s="247"/>
      <c r="JBP257" s="247"/>
      <c r="JBQ257" s="247"/>
      <c r="JBR257" s="247"/>
      <c r="JBS257" s="247"/>
      <c r="JBT257" s="247"/>
      <c r="JBU257" s="247"/>
      <c r="JBV257" s="247"/>
      <c r="JBW257" s="247"/>
      <c r="JBX257" s="247"/>
      <c r="JBY257" s="247"/>
      <c r="JBZ257" s="247"/>
      <c r="JCA257" s="247"/>
      <c r="JCB257" s="247"/>
      <c r="JCC257" s="247"/>
      <c r="JCD257" s="247"/>
      <c r="JCE257" s="247"/>
      <c r="JCF257" s="247"/>
      <c r="JCG257" s="247"/>
      <c r="JCH257" s="247"/>
      <c r="JCI257" s="247"/>
      <c r="JCJ257" s="247"/>
      <c r="JCK257" s="247"/>
      <c r="JCL257" s="247"/>
      <c r="JCM257" s="247"/>
      <c r="JCN257" s="247"/>
      <c r="JCO257" s="247"/>
      <c r="JCP257" s="247"/>
      <c r="JCQ257" s="247"/>
      <c r="JCR257" s="247"/>
      <c r="JCS257" s="247"/>
      <c r="JCT257" s="247"/>
      <c r="JCU257" s="247"/>
      <c r="JCV257" s="247"/>
      <c r="JCW257" s="247"/>
      <c r="JCX257" s="247"/>
      <c r="JCY257" s="247"/>
      <c r="JCZ257" s="247"/>
      <c r="JDA257" s="247"/>
      <c r="JDB257" s="247"/>
      <c r="JDC257" s="247"/>
      <c r="JDD257" s="247"/>
      <c r="JDE257" s="247"/>
      <c r="JDF257" s="247"/>
      <c r="JDG257" s="247"/>
      <c r="JDH257" s="247"/>
      <c r="JDI257" s="247"/>
      <c r="JDJ257" s="247"/>
      <c r="JDK257" s="247"/>
      <c r="JDL257" s="247"/>
      <c r="JDM257" s="247"/>
      <c r="JDN257" s="247"/>
      <c r="JDO257" s="247"/>
      <c r="JDP257" s="247"/>
      <c r="JDQ257" s="247"/>
      <c r="JDR257" s="247"/>
      <c r="JDS257" s="247"/>
      <c r="JDT257" s="247"/>
      <c r="JDU257" s="247"/>
      <c r="JDV257" s="247"/>
      <c r="JDW257" s="247"/>
      <c r="JDX257" s="247"/>
      <c r="JDY257" s="247"/>
      <c r="JDZ257" s="247"/>
      <c r="JEA257" s="247"/>
      <c r="JEB257" s="247"/>
      <c r="JEC257" s="247"/>
      <c r="JED257" s="247"/>
      <c r="JEE257" s="247"/>
      <c r="JEF257" s="247"/>
      <c r="JEG257" s="247"/>
      <c r="JEH257" s="247"/>
      <c r="JEI257" s="247"/>
      <c r="JEJ257" s="247"/>
      <c r="JEK257" s="247"/>
      <c r="JEL257" s="247"/>
      <c r="JEM257" s="247"/>
      <c r="JEN257" s="247"/>
      <c r="JEO257" s="247"/>
      <c r="JEP257" s="247"/>
      <c r="JEQ257" s="247"/>
      <c r="JER257" s="247"/>
      <c r="JES257" s="247"/>
      <c r="JET257" s="247"/>
      <c r="JEU257" s="247"/>
      <c r="JEV257" s="247"/>
      <c r="JEW257" s="247"/>
      <c r="JEX257" s="247"/>
      <c r="JEY257" s="247"/>
      <c r="JEZ257" s="247"/>
      <c r="JFA257" s="247"/>
      <c r="JFB257" s="247"/>
      <c r="JFC257" s="247"/>
      <c r="JFD257" s="247"/>
      <c r="JFE257" s="247"/>
      <c r="JFF257" s="247"/>
      <c r="JFG257" s="247"/>
      <c r="JFH257" s="247"/>
      <c r="JFI257" s="247"/>
      <c r="JFJ257" s="247"/>
      <c r="JFK257" s="247"/>
      <c r="JFL257" s="247"/>
      <c r="JFM257" s="247"/>
      <c r="JFN257" s="247"/>
      <c r="JFO257" s="247"/>
      <c r="JFP257" s="247"/>
      <c r="JFQ257" s="247"/>
      <c r="JFR257" s="247"/>
      <c r="JFS257" s="247"/>
      <c r="JFT257" s="247"/>
      <c r="JFU257" s="247"/>
      <c r="JFV257" s="247"/>
      <c r="JFW257" s="247"/>
      <c r="JFX257" s="247"/>
      <c r="JFY257" s="247"/>
      <c r="JFZ257" s="247"/>
      <c r="JGA257" s="247"/>
      <c r="JGB257" s="247"/>
      <c r="JGC257" s="247"/>
      <c r="JGD257" s="247"/>
      <c r="JGE257" s="247"/>
      <c r="JGF257" s="247"/>
      <c r="JGG257" s="247"/>
      <c r="JGH257" s="247"/>
      <c r="JGI257" s="247"/>
      <c r="JGJ257" s="247"/>
      <c r="JGK257" s="247"/>
      <c r="JGL257" s="247"/>
      <c r="JGM257" s="247"/>
      <c r="JGN257" s="247"/>
      <c r="JGO257" s="247"/>
      <c r="JGP257" s="247"/>
      <c r="JGQ257" s="247"/>
      <c r="JGR257" s="247"/>
      <c r="JGS257" s="247"/>
      <c r="JGT257" s="247"/>
      <c r="JGU257" s="247"/>
      <c r="JGV257" s="247"/>
      <c r="JGW257" s="247"/>
      <c r="JGX257" s="247"/>
      <c r="JGY257" s="247"/>
      <c r="JGZ257" s="247"/>
      <c r="JHA257" s="247"/>
      <c r="JHB257" s="247"/>
      <c r="JHC257" s="247"/>
      <c r="JHD257" s="247"/>
      <c r="JHE257" s="247"/>
      <c r="JHF257" s="247"/>
      <c r="JHG257" s="247"/>
      <c r="JHH257" s="247"/>
      <c r="JHI257" s="247"/>
      <c r="JHJ257" s="247"/>
      <c r="JHK257" s="247"/>
      <c r="JHL257" s="247"/>
      <c r="JHM257" s="247"/>
      <c r="JHN257" s="247"/>
      <c r="JHO257" s="247"/>
      <c r="JHP257" s="247"/>
      <c r="JHQ257" s="247"/>
      <c r="JHR257" s="247"/>
      <c r="JHS257" s="247"/>
      <c r="JHT257" s="247"/>
      <c r="JHU257" s="247"/>
      <c r="JHV257" s="247"/>
      <c r="JHW257" s="247"/>
      <c r="JHX257" s="247"/>
      <c r="JHY257" s="247"/>
      <c r="JHZ257" s="247"/>
      <c r="JIA257" s="247"/>
      <c r="JIB257" s="247"/>
      <c r="JIC257" s="247"/>
      <c r="JID257" s="247"/>
      <c r="JIE257" s="247"/>
      <c r="JIF257" s="247"/>
      <c r="JIG257" s="247"/>
      <c r="JIH257" s="247"/>
      <c r="JII257" s="247"/>
      <c r="JIJ257" s="247"/>
      <c r="JIK257" s="247"/>
      <c r="JIL257" s="247"/>
      <c r="JIM257" s="247"/>
      <c r="JIN257" s="247"/>
      <c r="JIO257" s="247"/>
      <c r="JIP257" s="247"/>
      <c r="JIQ257" s="247"/>
      <c r="JIR257" s="247"/>
      <c r="JIS257" s="247"/>
      <c r="JIT257" s="247"/>
      <c r="JIU257" s="247"/>
      <c r="JIV257" s="247"/>
      <c r="JIW257" s="247"/>
      <c r="JIX257" s="247"/>
      <c r="JIY257" s="247"/>
      <c r="JIZ257" s="247"/>
      <c r="JJA257" s="247"/>
      <c r="JJB257" s="247"/>
      <c r="JJC257" s="247"/>
      <c r="JJD257" s="247"/>
      <c r="JJE257" s="247"/>
      <c r="JJF257" s="247"/>
      <c r="JJG257" s="247"/>
      <c r="JJH257" s="247"/>
      <c r="JJI257" s="247"/>
      <c r="JJJ257" s="247"/>
      <c r="JJK257" s="247"/>
      <c r="JJL257" s="247"/>
      <c r="JJM257" s="247"/>
      <c r="JJN257" s="247"/>
      <c r="JJO257" s="247"/>
      <c r="JJP257" s="247"/>
      <c r="JJQ257" s="247"/>
      <c r="JJR257" s="247"/>
      <c r="JJS257" s="247"/>
      <c r="JJT257" s="247"/>
      <c r="JJU257" s="247"/>
      <c r="JJV257" s="247"/>
      <c r="JJW257" s="247"/>
      <c r="JJX257" s="247"/>
      <c r="JJY257" s="247"/>
      <c r="JJZ257" s="247"/>
      <c r="JKA257" s="247"/>
      <c r="JKB257" s="247"/>
      <c r="JKC257" s="247"/>
      <c r="JKD257" s="247"/>
      <c r="JKE257" s="247"/>
      <c r="JKF257" s="247"/>
      <c r="JKG257" s="247"/>
      <c r="JKH257" s="247"/>
      <c r="JKI257" s="247"/>
      <c r="JKJ257" s="247"/>
      <c r="JKK257" s="247"/>
      <c r="JKL257" s="247"/>
      <c r="JKM257" s="247"/>
      <c r="JKN257" s="247"/>
      <c r="JKO257" s="247"/>
      <c r="JKP257" s="247"/>
      <c r="JKQ257" s="247"/>
      <c r="JKR257" s="247"/>
      <c r="JKS257" s="247"/>
      <c r="JKT257" s="247"/>
      <c r="JKU257" s="247"/>
      <c r="JKV257" s="247"/>
      <c r="JKW257" s="247"/>
      <c r="JKX257" s="247"/>
      <c r="JKY257" s="247"/>
      <c r="JKZ257" s="247"/>
      <c r="JLA257" s="247"/>
      <c r="JLB257" s="247"/>
      <c r="JLC257" s="247"/>
      <c r="JLD257" s="247"/>
      <c r="JLE257" s="247"/>
      <c r="JLF257" s="247"/>
      <c r="JLG257" s="247"/>
      <c r="JLH257" s="247"/>
      <c r="JLI257" s="247"/>
      <c r="JLJ257" s="247"/>
      <c r="JLK257" s="247"/>
      <c r="JLL257" s="247"/>
      <c r="JLM257" s="247"/>
      <c r="JLN257" s="247"/>
      <c r="JLO257" s="247"/>
      <c r="JLP257" s="247"/>
      <c r="JLQ257" s="247"/>
      <c r="JLR257" s="247"/>
      <c r="JLS257" s="247"/>
      <c r="JLT257" s="247"/>
      <c r="JLU257" s="247"/>
      <c r="JLV257" s="247"/>
      <c r="JLW257" s="247"/>
      <c r="JLX257" s="247"/>
      <c r="JLY257" s="247"/>
      <c r="JLZ257" s="247"/>
      <c r="JMA257" s="247"/>
      <c r="JMB257" s="247"/>
      <c r="JMC257" s="247"/>
      <c r="JMD257" s="247"/>
      <c r="JME257" s="247"/>
      <c r="JMF257" s="247"/>
      <c r="JMG257" s="247"/>
      <c r="JMH257" s="247"/>
      <c r="JMI257" s="247"/>
      <c r="JMJ257" s="247"/>
      <c r="JMK257" s="247"/>
      <c r="JML257" s="247"/>
      <c r="JMM257" s="247"/>
      <c r="JMN257" s="247"/>
      <c r="JMO257" s="247"/>
      <c r="JMP257" s="247"/>
      <c r="JMQ257" s="247"/>
      <c r="JMR257" s="247"/>
      <c r="JMS257" s="247"/>
      <c r="JMT257" s="247"/>
      <c r="JMU257" s="247"/>
      <c r="JMV257" s="247"/>
      <c r="JMW257" s="247"/>
      <c r="JMX257" s="247"/>
      <c r="JMY257" s="247"/>
      <c r="JMZ257" s="247"/>
      <c r="JNA257" s="247"/>
      <c r="JNB257" s="247"/>
      <c r="JNC257" s="247"/>
      <c r="JND257" s="247"/>
      <c r="JNE257" s="247"/>
      <c r="JNF257" s="247"/>
      <c r="JNG257" s="247"/>
      <c r="JNH257" s="247"/>
      <c r="JNI257" s="247"/>
      <c r="JNJ257" s="247"/>
      <c r="JNK257" s="247"/>
      <c r="JNL257" s="247"/>
      <c r="JNM257" s="247"/>
      <c r="JNN257" s="247"/>
      <c r="JNO257" s="247"/>
      <c r="JNP257" s="247"/>
      <c r="JNQ257" s="247"/>
      <c r="JNR257" s="247"/>
      <c r="JNS257" s="247"/>
      <c r="JNT257" s="247"/>
      <c r="JNU257" s="247"/>
      <c r="JNV257" s="247"/>
      <c r="JNW257" s="247"/>
      <c r="JNX257" s="247"/>
      <c r="JNY257" s="247"/>
      <c r="JNZ257" s="247"/>
      <c r="JOA257" s="247"/>
      <c r="JOB257" s="247"/>
      <c r="JOC257" s="247"/>
      <c r="JOD257" s="247"/>
      <c r="JOE257" s="247"/>
      <c r="JOF257" s="247"/>
      <c r="JOG257" s="247"/>
      <c r="JOH257" s="247"/>
      <c r="JOI257" s="247"/>
      <c r="JOJ257" s="247"/>
      <c r="JOK257" s="247"/>
      <c r="JOL257" s="247"/>
      <c r="JOM257" s="247"/>
      <c r="JON257" s="247"/>
      <c r="JOO257" s="247"/>
      <c r="JOP257" s="247"/>
      <c r="JOQ257" s="247"/>
      <c r="JOR257" s="247"/>
      <c r="JOS257" s="247"/>
      <c r="JOT257" s="247"/>
      <c r="JOU257" s="247"/>
      <c r="JOV257" s="247"/>
      <c r="JOW257" s="247"/>
      <c r="JOX257" s="247"/>
      <c r="JOY257" s="247"/>
      <c r="JOZ257" s="247"/>
      <c r="JPA257" s="247"/>
      <c r="JPB257" s="247"/>
      <c r="JPC257" s="247"/>
      <c r="JPD257" s="247"/>
      <c r="JPE257" s="247"/>
      <c r="JPF257" s="247"/>
      <c r="JPG257" s="247"/>
      <c r="JPH257" s="247"/>
      <c r="JPI257" s="247"/>
      <c r="JPJ257" s="247"/>
      <c r="JPK257" s="247"/>
      <c r="JPL257" s="247"/>
      <c r="JPM257" s="247"/>
      <c r="JPN257" s="247"/>
      <c r="JPO257" s="247"/>
      <c r="JPP257" s="247"/>
      <c r="JPQ257" s="247"/>
      <c r="JPR257" s="247"/>
      <c r="JPS257" s="247"/>
      <c r="JPT257" s="247"/>
      <c r="JPU257" s="247"/>
      <c r="JPV257" s="247"/>
      <c r="JPW257" s="247"/>
      <c r="JPX257" s="247"/>
      <c r="JPY257" s="247"/>
      <c r="JPZ257" s="247"/>
      <c r="JQA257" s="247"/>
      <c r="JQB257" s="247"/>
      <c r="JQC257" s="247"/>
      <c r="JQD257" s="247"/>
      <c r="JQE257" s="247"/>
      <c r="JQF257" s="247"/>
      <c r="JQG257" s="247"/>
      <c r="JQH257" s="247"/>
      <c r="JQI257" s="247"/>
      <c r="JQJ257" s="247"/>
      <c r="JQK257" s="247"/>
      <c r="JQL257" s="247"/>
      <c r="JQM257" s="247"/>
      <c r="JQN257" s="247"/>
      <c r="JQO257" s="247"/>
      <c r="JQP257" s="247"/>
      <c r="JQQ257" s="247"/>
      <c r="JQR257" s="247"/>
      <c r="JQS257" s="247"/>
      <c r="JQT257" s="247"/>
      <c r="JQU257" s="247"/>
      <c r="JQV257" s="247"/>
      <c r="JQW257" s="247"/>
      <c r="JQX257" s="247"/>
      <c r="JQY257" s="247"/>
      <c r="JQZ257" s="247"/>
      <c r="JRA257" s="247"/>
      <c r="JRB257" s="247"/>
      <c r="JRC257" s="247"/>
      <c r="JRD257" s="247"/>
      <c r="JRE257" s="247"/>
      <c r="JRF257" s="247"/>
      <c r="JRG257" s="247"/>
      <c r="JRH257" s="247"/>
      <c r="JRI257" s="247"/>
      <c r="JRJ257" s="247"/>
      <c r="JRK257" s="247"/>
      <c r="JRL257" s="247"/>
      <c r="JRM257" s="247"/>
      <c r="JRN257" s="247"/>
      <c r="JRO257" s="247"/>
      <c r="JRP257" s="247"/>
      <c r="JRQ257" s="247"/>
      <c r="JRR257" s="247"/>
      <c r="JRS257" s="247"/>
      <c r="JRT257" s="247"/>
      <c r="JRU257" s="247"/>
      <c r="JRV257" s="247"/>
      <c r="JRW257" s="247"/>
      <c r="JRX257" s="247"/>
      <c r="JRY257" s="247"/>
      <c r="JRZ257" s="247"/>
      <c r="JSA257" s="247"/>
      <c r="JSB257" s="247"/>
      <c r="JSC257" s="247"/>
      <c r="JSD257" s="247"/>
      <c r="JSE257" s="247"/>
      <c r="JSF257" s="247"/>
      <c r="JSG257" s="247"/>
      <c r="JSH257" s="247"/>
      <c r="JSI257" s="247"/>
      <c r="JSJ257" s="247"/>
      <c r="JSK257" s="247"/>
      <c r="JSL257" s="247"/>
      <c r="JSM257" s="247"/>
      <c r="JSN257" s="247"/>
      <c r="JSO257" s="247"/>
      <c r="JSP257" s="247"/>
      <c r="JSQ257" s="247"/>
      <c r="JSR257" s="247"/>
      <c r="JSS257" s="247"/>
      <c r="JST257" s="247"/>
      <c r="JSU257" s="247"/>
      <c r="JSV257" s="247"/>
      <c r="JSW257" s="247"/>
      <c r="JSX257" s="247"/>
      <c r="JSY257" s="247"/>
      <c r="JSZ257" s="247"/>
      <c r="JTA257" s="247"/>
      <c r="JTB257" s="247"/>
      <c r="JTC257" s="247"/>
      <c r="JTD257" s="247"/>
      <c r="JTE257" s="247"/>
      <c r="JTF257" s="247"/>
      <c r="JTG257" s="247"/>
      <c r="JTH257" s="247"/>
      <c r="JTI257" s="247"/>
      <c r="JTJ257" s="247"/>
      <c r="JTK257" s="247"/>
      <c r="JTL257" s="247"/>
      <c r="JTM257" s="247"/>
      <c r="JTN257" s="247"/>
      <c r="JTO257" s="247"/>
      <c r="JTP257" s="247"/>
      <c r="JTQ257" s="247"/>
      <c r="JTR257" s="247"/>
      <c r="JTS257" s="247"/>
      <c r="JTT257" s="247"/>
      <c r="JTU257" s="247"/>
      <c r="JTV257" s="247"/>
      <c r="JTW257" s="247"/>
      <c r="JTX257" s="247"/>
      <c r="JTY257" s="247"/>
      <c r="JTZ257" s="247"/>
      <c r="JUA257" s="247"/>
      <c r="JUB257" s="247"/>
      <c r="JUC257" s="247"/>
      <c r="JUD257" s="247"/>
      <c r="JUE257" s="247"/>
      <c r="JUF257" s="247"/>
      <c r="JUG257" s="247"/>
      <c r="JUH257" s="247"/>
      <c r="JUI257" s="247"/>
      <c r="JUJ257" s="247"/>
      <c r="JUK257" s="247"/>
      <c r="JUL257" s="247"/>
      <c r="JUM257" s="247"/>
      <c r="JUN257" s="247"/>
      <c r="JUO257" s="247"/>
      <c r="JUP257" s="247"/>
      <c r="JUQ257" s="247"/>
      <c r="JUR257" s="247"/>
      <c r="JUS257" s="247"/>
      <c r="JUT257" s="247"/>
      <c r="JUU257" s="247"/>
      <c r="JUV257" s="247"/>
      <c r="JUW257" s="247"/>
      <c r="JUX257" s="247"/>
      <c r="JUY257" s="247"/>
      <c r="JUZ257" s="247"/>
      <c r="JVA257" s="247"/>
      <c r="JVB257" s="247"/>
      <c r="JVC257" s="247"/>
      <c r="JVD257" s="247"/>
      <c r="JVE257" s="247"/>
      <c r="JVF257" s="247"/>
      <c r="JVG257" s="247"/>
      <c r="JVH257" s="247"/>
      <c r="JVI257" s="247"/>
      <c r="JVJ257" s="247"/>
      <c r="JVK257" s="247"/>
      <c r="JVL257" s="247"/>
      <c r="JVM257" s="247"/>
      <c r="JVN257" s="247"/>
      <c r="JVO257" s="247"/>
      <c r="JVP257" s="247"/>
      <c r="JVQ257" s="247"/>
      <c r="JVR257" s="247"/>
      <c r="JVS257" s="247"/>
      <c r="JVT257" s="247"/>
      <c r="JVU257" s="247"/>
      <c r="JVV257" s="247"/>
      <c r="JVW257" s="247"/>
      <c r="JVX257" s="247"/>
      <c r="JVY257" s="247"/>
      <c r="JVZ257" s="247"/>
      <c r="JWA257" s="247"/>
      <c r="JWB257" s="247"/>
      <c r="JWC257" s="247"/>
      <c r="JWD257" s="247"/>
      <c r="JWE257" s="247"/>
      <c r="JWF257" s="247"/>
      <c r="JWG257" s="247"/>
      <c r="JWH257" s="247"/>
      <c r="JWI257" s="247"/>
      <c r="JWJ257" s="247"/>
      <c r="JWK257" s="247"/>
      <c r="JWL257" s="247"/>
      <c r="JWM257" s="247"/>
      <c r="JWN257" s="247"/>
      <c r="JWO257" s="247"/>
      <c r="JWP257" s="247"/>
      <c r="JWQ257" s="247"/>
      <c r="JWR257" s="247"/>
      <c r="JWS257" s="247"/>
      <c r="JWT257" s="247"/>
      <c r="JWU257" s="247"/>
      <c r="JWV257" s="247"/>
      <c r="JWW257" s="247"/>
      <c r="JWX257" s="247"/>
      <c r="JWY257" s="247"/>
      <c r="JWZ257" s="247"/>
      <c r="JXA257" s="247"/>
      <c r="JXB257" s="247"/>
      <c r="JXC257" s="247"/>
      <c r="JXD257" s="247"/>
      <c r="JXE257" s="247"/>
      <c r="JXF257" s="247"/>
      <c r="JXG257" s="247"/>
      <c r="JXH257" s="247"/>
      <c r="JXI257" s="247"/>
      <c r="JXJ257" s="247"/>
      <c r="JXK257" s="247"/>
      <c r="JXL257" s="247"/>
      <c r="JXM257" s="247"/>
      <c r="JXN257" s="247"/>
      <c r="JXO257" s="247"/>
      <c r="JXP257" s="247"/>
      <c r="JXQ257" s="247"/>
      <c r="JXR257" s="247"/>
      <c r="JXS257" s="247"/>
      <c r="JXT257" s="247"/>
      <c r="JXU257" s="247"/>
      <c r="JXV257" s="247"/>
      <c r="JXW257" s="247"/>
      <c r="JXX257" s="247"/>
      <c r="JXY257" s="247"/>
      <c r="JXZ257" s="247"/>
      <c r="JYA257" s="247"/>
      <c r="JYB257" s="247"/>
      <c r="JYC257" s="247"/>
      <c r="JYD257" s="247"/>
      <c r="JYE257" s="247"/>
      <c r="JYF257" s="247"/>
      <c r="JYG257" s="247"/>
      <c r="JYH257" s="247"/>
      <c r="JYI257" s="247"/>
      <c r="JYJ257" s="247"/>
      <c r="JYK257" s="247"/>
      <c r="JYL257" s="247"/>
      <c r="JYM257" s="247"/>
      <c r="JYN257" s="247"/>
      <c r="JYO257" s="247"/>
      <c r="JYP257" s="247"/>
      <c r="JYQ257" s="247"/>
      <c r="JYR257" s="247"/>
      <c r="JYS257" s="247"/>
      <c r="JYT257" s="247"/>
      <c r="JYU257" s="247"/>
      <c r="JYV257" s="247"/>
      <c r="JYW257" s="247"/>
      <c r="JYX257" s="247"/>
      <c r="JYY257" s="247"/>
      <c r="JYZ257" s="247"/>
      <c r="JZA257" s="247"/>
      <c r="JZB257" s="247"/>
      <c r="JZC257" s="247"/>
      <c r="JZD257" s="247"/>
      <c r="JZE257" s="247"/>
      <c r="JZF257" s="247"/>
      <c r="JZG257" s="247"/>
      <c r="JZH257" s="247"/>
      <c r="JZI257" s="247"/>
      <c r="JZJ257" s="247"/>
      <c r="JZK257" s="247"/>
      <c r="JZL257" s="247"/>
      <c r="JZM257" s="247"/>
      <c r="JZN257" s="247"/>
      <c r="JZO257" s="247"/>
      <c r="JZP257" s="247"/>
      <c r="JZQ257" s="247"/>
      <c r="JZR257" s="247"/>
      <c r="JZS257" s="247"/>
      <c r="JZT257" s="247"/>
      <c r="JZU257" s="247"/>
      <c r="JZV257" s="247"/>
      <c r="JZW257" s="247"/>
      <c r="JZX257" s="247"/>
      <c r="JZY257" s="247"/>
      <c r="JZZ257" s="247"/>
      <c r="KAA257" s="247"/>
      <c r="KAB257" s="247"/>
      <c r="KAC257" s="247"/>
      <c r="KAD257" s="247"/>
      <c r="KAE257" s="247"/>
      <c r="KAF257" s="247"/>
      <c r="KAG257" s="247"/>
      <c r="KAH257" s="247"/>
      <c r="KAI257" s="247"/>
      <c r="KAJ257" s="247"/>
      <c r="KAK257" s="247"/>
      <c r="KAL257" s="247"/>
      <c r="KAM257" s="247"/>
      <c r="KAN257" s="247"/>
      <c r="KAO257" s="247"/>
      <c r="KAP257" s="247"/>
      <c r="KAQ257" s="247"/>
      <c r="KAR257" s="247"/>
      <c r="KAS257" s="247"/>
      <c r="KAT257" s="247"/>
      <c r="KAU257" s="247"/>
      <c r="KAV257" s="247"/>
      <c r="KAW257" s="247"/>
      <c r="KAX257" s="247"/>
      <c r="KAY257" s="247"/>
      <c r="KAZ257" s="247"/>
      <c r="KBA257" s="247"/>
      <c r="KBB257" s="247"/>
      <c r="KBC257" s="247"/>
      <c r="KBD257" s="247"/>
      <c r="KBE257" s="247"/>
      <c r="KBF257" s="247"/>
      <c r="KBG257" s="247"/>
      <c r="KBH257" s="247"/>
      <c r="KBI257" s="247"/>
      <c r="KBJ257" s="247"/>
      <c r="KBK257" s="247"/>
      <c r="KBL257" s="247"/>
      <c r="KBM257" s="247"/>
      <c r="KBN257" s="247"/>
      <c r="KBO257" s="247"/>
      <c r="KBP257" s="247"/>
      <c r="KBQ257" s="247"/>
      <c r="KBR257" s="247"/>
      <c r="KBS257" s="247"/>
      <c r="KBT257" s="247"/>
      <c r="KBU257" s="247"/>
      <c r="KBV257" s="247"/>
      <c r="KBW257" s="247"/>
      <c r="KBX257" s="247"/>
      <c r="KBY257" s="247"/>
      <c r="KBZ257" s="247"/>
      <c r="KCA257" s="247"/>
      <c r="KCB257" s="247"/>
      <c r="KCC257" s="247"/>
      <c r="KCD257" s="247"/>
      <c r="KCE257" s="247"/>
      <c r="KCF257" s="247"/>
      <c r="KCG257" s="247"/>
      <c r="KCH257" s="247"/>
      <c r="KCI257" s="247"/>
      <c r="KCJ257" s="247"/>
      <c r="KCK257" s="247"/>
      <c r="KCL257" s="247"/>
      <c r="KCM257" s="247"/>
      <c r="KCN257" s="247"/>
      <c r="KCO257" s="247"/>
      <c r="KCP257" s="247"/>
      <c r="KCQ257" s="247"/>
      <c r="KCR257" s="247"/>
      <c r="KCS257" s="247"/>
      <c r="KCT257" s="247"/>
      <c r="KCU257" s="247"/>
      <c r="KCV257" s="247"/>
      <c r="KCW257" s="247"/>
      <c r="KCX257" s="247"/>
      <c r="KCY257" s="247"/>
      <c r="KCZ257" s="247"/>
      <c r="KDA257" s="247"/>
      <c r="KDB257" s="247"/>
      <c r="KDC257" s="247"/>
      <c r="KDD257" s="247"/>
      <c r="KDE257" s="247"/>
      <c r="KDF257" s="247"/>
      <c r="KDG257" s="247"/>
      <c r="KDH257" s="247"/>
      <c r="KDI257" s="247"/>
      <c r="KDJ257" s="247"/>
      <c r="KDK257" s="247"/>
      <c r="KDL257" s="247"/>
      <c r="KDM257" s="247"/>
      <c r="KDN257" s="247"/>
      <c r="KDO257" s="247"/>
      <c r="KDP257" s="247"/>
      <c r="KDQ257" s="247"/>
      <c r="KDR257" s="247"/>
      <c r="KDS257" s="247"/>
      <c r="KDT257" s="247"/>
      <c r="KDU257" s="247"/>
      <c r="KDV257" s="247"/>
      <c r="KDW257" s="247"/>
      <c r="KDX257" s="247"/>
      <c r="KDY257" s="247"/>
      <c r="KDZ257" s="247"/>
      <c r="KEA257" s="247"/>
      <c r="KEB257" s="247"/>
      <c r="KEC257" s="247"/>
      <c r="KED257" s="247"/>
      <c r="KEE257" s="247"/>
      <c r="KEF257" s="247"/>
      <c r="KEG257" s="247"/>
      <c r="KEH257" s="247"/>
      <c r="KEI257" s="247"/>
      <c r="KEJ257" s="247"/>
      <c r="KEK257" s="247"/>
      <c r="KEL257" s="247"/>
      <c r="KEM257" s="247"/>
      <c r="KEN257" s="247"/>
      <c r="KEO257" s="247"/>
      <c r="KEP257" s="247"/>
      <c r="KEQ257" s="247"/>
      <c r="KER257" s="247"/>
      <c r="KES257" s="247"/>
      <c r="KET257" s="247"/>
      <c r="KEU257" s="247"/>
      <c r="KEV257" s="247"/>
      <c r="KEW257" s="247"/>
      <c r="KEX257" s="247"/>
      <c r="KEY257" s="247"/>
      <c r="KEZ257" s="247"/>
      <c r="KFA257" s="247"/>
      <c r="KFB257" s="247"/>
      <c r="KFC257" s="247"/>
      <c r="KFD257" s="247"/>
      <c r="KFE257" s="247"/>
      <c r="KFF257" s="247"/>
      <c r="KFG257" s="247"/>
      <c r="KFH257" s="247"/>
      <c r="KFI257" s="247"/>
      <c r="KFJ257" s="247"/>
      <c r="KFK257" s="247"/>
      <c r="KFL257" s="247"/>
      <c r="KFM257" s="247"/>
      <c r="KFN257" s="247"/>
      <c r="KFO257" s="247"/>
      <c r="KFP257" s="247"/>
      <c r="KFQ257" s="247"/>
      <c r="KFR257" s="247"/>
      <c r="KFS257" s="247"/>
      <c r="KFT257" s="247"/>
      <c r="KFU257" s="247"/>
      <c r="KFV257" s="247"/>
      <c r="KFW257" s="247"/>
      <c r="KFX257" s="247"/>
      <c r="KFY257" s="247"/>
      <c r="KFZ257" s="247"/>
      <c r="KGA257" s="247"/>
      <c r="KGB257" s="247"/>
      <c r="KGC257" s="247"/>
      <c r="KGD257" s="247"/>
      <c r="KGE257" s="247"/>
      <c r="KGF257" s="247"/>
      <c r="KGG257" s="247"/>
      <c r="KGH257" s="247"/>
      <c r="KGI257" s="247"/>
      <c r="KGJ257" s="247"/>
      <c r="KGK257" s="247"/>
      <c r="KGL257" s="247"/>
      <c r="KGM257" s="247"/>
      <c r="KGN257" s="247"/>
      <c r="KGO257" s="247"/>
      <c r="KGP257" s="247"/>
      <c r="KGQ257" s="247"/>
      <c r="KGR257" s="247"/>
      <c r="KGS257" s="247"/>
      <c r="KGT257" s="247"/>
      <c r="KGU257" s="247"/>
      <c r="KGV257" s="247"/>
      <c r="KGW257" s="247"/>
      <c r="KGX257" s="247"/>
      <c r="KGY257" s="247"/>
      <c r="KGZ257" s="247"/>
      <c r="KHA257" s="247"/>
      <c r="KHB257" s="247"/>
      <c r="KHC257" s="247"/>
      <c r="KHD257" s="247"/>
      <c r="KHE257" s="247"/>
      <c r="KHF257" s="247"/>
      <c r="KHG257" s="247"/>
      <c r="KHH257" s="247"/>
      <c r="KHI257" s="247"/>
      <c r="KHJ257" s="247"/>
      <c r="KHK257" s="247"/>
      <c r="KHL257" s="247"/>
      <c r="KHM257" s="247"/>
      <c r="KHN257" s="247"/>
      <c r="KHO257" s="247"/>
      <c r="KHP257" s="247"/>
      <c r="KHQ257" s="247"/>
      <c r="KHR257" s="247"/>
      <c r="KHS257" s="247"/>
      <c r="KHT257" s="247"/>
      <c r="KHU257" s="247"/>
      <c r="KHV257" s="247"/>
      <c r="KHW257" s="247"/>
      <c r="KHX257" s="247"/>
      <c r="KHY257" s="247"/>
      <c r="KHZ257" s="247"/>
      <c r="KIA257" s="247"/>
      <c r="KIB257" s="247"/>
      <c r="KIC257" s="247"/>
      <c r="KID257" s="247"/>
      <c r="KIE257" s="247"/>
      <c r="KIF257" s="247"/>
      <c r="KIG257" s="247"/>
      <c r="KIH257" s="247"/>
      <c r="KII257" s="247"/>
      <c r="KIJ257" s="247"/>
      <c r="KIK257" s="247"/>
      <c r="KIL257" s="247"/>
      <c r="KIM257" s="247"/>
      <c r="KIN257" s="247"/>
      <c r="KIO257" s="247"/>
      <c r="KIP257" s="247"/>
      <c r="KIQ257" s="247"/>
      <c r="KIR257" s="247"/>
      <c r="KIS257" s="247"/>
      <c r="KIT257" s="247"/>
      <c r="KIU257" s="247"/>
      <c r="KIV257" s="247"/>
      <c r="KIW257" s="247"/>
      <c r="KIX257" s="247"/>
      <c r="KIY257" s="247"/>
      <c r="KIZ257" s="247"/>
      <c r="KJA257" s="247"/>
      <c r="KJB257" s="247"/>
      <c r="KJC257" s="247"/>
      <c r="KJD257" s="247"/>
      <c r="KJE257" s="247"/>
      <c r="KJF257" s="247"/>
      <c r="KJG257" s="247"/>
      <c r="KJH257" s="247"/>
      <c r="KJI257" s="247"/>
      <c r="KJJ257" s="247"/>
      <c r="KJK257" s="247"/>
      <c r="KJL257" s="247"/>
      <c r="KJM257" s="247"/>
      <c r="KJN257" s="247"/>
      <c r="KJO257" s="247"/>
      <c r="KJP257" s="247"/>
      <c r="KJQ257" s="247"/>
      <c r="KJR257" s="247"/>
      <c r="KJS257" s="247"/>
      <c r="KJT257" s="247"/>
      <c r="KJU257" s="247"/>
      <c r="KJV257" s="247"/>
      <c r="KJW257" s="247"/>
      <c r="KJX257" s="247"/>
      <c r="KJY257" s="247"/>
      <c r="KJZ257" s="247"/>
      <c r="KKA257" s="247"/>
      <c r="KKB257" s="247"/>
      <c r="KKC257" s="247"/>
      <c r="KKD257" s="247"/>
      <c r="KKE257" s="247"/>
      <c r="KKF257" s="247"/>
      <c r="KKG257" s="247"/>
      <c r="KKH257" s="247"/>
      <c r="KKI257" s="247"/>
      <c r="KKJ257" s="247"/>
      <c r="KKK257" s="247"/>
      <c r="KKL257" s="247"/>
      <c r="KKM257" s="247"/>
      <c r="KKN257" s="247"/>
      <c r="KKO257" s="247"/>
      <c r="KKP257" s="247"/>
      <c r="KKQ257" s="247"/>
      <c r="KKR257" s="247"/>
      <c r="KKS257" s="247"/>
      <c r="KKT257" s="247"/>
      <c r="KKU257" s="247"/>
      <c r="KKV257" s="247"/>
      <c r="KKW257" s="247"/>
      <c r="KKX257" s="247"/>
      <c r="KKY257" s="247"/>
      <c r="KKZ257" s="247"/>
      <c r="KLA257" s="247"/>
      <c r="KLB257" s="247"/>
      <c r="KLC257" s="247"/>
      <c r="KLD257" s="247"/>
      <c r="KLE257" s="247"/>
      <c r="KLF257" s="247"/>
      <c r="KLG257" s="247"/>
      <c r="KLH257" s="247"/>
      <c r="KLI257" s="247"/>
      <c r="KLJ257" s="247"/>
      <c r="KLK257" s="247"/>
      <c r="KLL257" s="247"/>
      <c r="KLM257" s="247"/>
      <c r="KLN257" s="247"/>
      <c r="KLO257" s="247"/>
      <c r="KLP257" s="247"/>
      <c r="KLQ257" s="247"/>
      <c r="KLR257" s="247"/>
      <c r="KLS257" s="247"/>
      <c r="KLT257" s="247"/>
      <c r="KLU257" s="247"/>
      <c r="KLV257" s="247"/>
      <c r="KLW257" s="247"/>
      <c r="KLX257" s="247"/>
      <c r="KLY257" s="247"/>
      <c r="KLZ257" s="247"/>
      <c r="KMA257" s="247"/>
      <c r="KMB257" s="247"/>
      <c r="KMC257" s="247"/>
      <c r="KMD257" s="247"/>
      <c r="KME257" s="247"/>
      <c r="KMF257" s="247"/>
      <c r="KMG257" s="247"/>
      <c r="KMH257" s="247"/>
      <c r="KMI257" s="247"/>
      <c r="KMJ257" s="247"/>
      <c r="KMK257" s="247"/>
      <c r="KML257" s="247"/>
      <c r="KMM257" s="247"/>
      <c r="KMN257" s="247"/>
      <c r="KMO257" s="247"/>
      <c r="KMP257" s="247"/>
      <c r="KMQ257" s="247"/>
      <c r="KMR257" s="247"/>
      <c r="KMS257" s="247"/>
      <c r="KMT257" s="247"/>
      <c r="KMU257" s="247"/>
      <c r="KMV257" s="247"/>
      <c r="KMW257" s="247"/>
      <c r="KMX257" s="247"/>
      <c r="KMY257" s="247"/>
      <c r="KMZ257" s="247"/>
      <c r="KNA257" s="247"/>
      <c r="KNB257" s="247"/>
      <c r="KNC257" s="247"/>
      <c r="KND257" s="247"/>
      <c r="KNE257" s="247"/>
      <c r="KNF257" s="247"/>
      <c r="KNG257" s="247"/>
      <c r="KNH257" s="247"/>
      <c r="KNI257" s="247"/>
      <c r="KNJ257" s="247"/>
      <c r="KNK257" s="247"/>
      <c r="KNL257" s="247"/>
      <c r="KNM257" s="247"/>
      <c r="KNN257" s="247"/>
      <c r="KNO257" s="247"/>
      <c r="KNP257" s="247"/>
      <c r="KNQ257" s="247"/>
      <c r="KNR257" s="247"/>
      <c r="KNS257" s="247"/>
      <c r="KNT257" s="247"/>
      <c r="KNU257" s="247"/>
      <c r="KNV257" s="247"/>
      <c r="KNW257" s="247"/>
      <c r="KNX257" s="247"/>
      <c r="KNY257" s="247"/>
      <c r="KNZ257" s="247"/>
      <c r="KOA257" s="247"/>
      <c r="KOB257" s="247"/>
      <c r="KOC257" s="247"/>
      <c r="KOD257" s="247"/>
      <c r="KOE257" s="247"/>
      <c r="KOF257" s="247"/>
      <c r="KOG257" s="247"/>
      <c r="KOH257" s="247"/>
      <c r="KOI257" s="247"/>
      <c r="KOJ257" s="247"/>
      <c r="KOK257" s="247"/>
      <c r="KOL257" s="247"/>
      <c r="KOM257" s="247"/>
      <c r="KON257" s="247"/>
      <c r="KOO257" s="247"/>
      <c r="KOP257" s="247"/>
      <c r="KOQ257" s="247"/>
      <c r="KOR257" s="247"/>
      <c r="KOS257" s="247"/>
      <c r="KOT257" s="247"/>
      <c r="KOU257" s="247"/>
      <c r="KOV257" s="247"/>
      <c r="KOW257" s="247"/>
      <c r="KOX257" s="247"/>
      <c r="KOY257" s="247"/>
      <c r="KOZ257" s="247"/>
      <c r="KPA257" s="247"/>
      <c r="KPB257" s="247"/>
      <c r="KPC257" s="247"/>
      <c r="KPD257" s="247"/>
      <c r="KPE257" s="247"/>
      <c r="KPF257" s="247"/>
      <c r="KPG257" s="247"/>
      <c r="KPH257" s="247"/>
      <c r="KPI257" s="247"/>
      <c r="KPJ257" s="247"/>
      <c r="KPK257" s="247"/>
      <c r="KPL257" s="247"/>
      <c r="KPM257" s="247"/>
      <c r="KPN257" s="247"/>
      <c r="KPO257" s="247"/>
      <c r="KPP257" s="247"/>
      <c r="KPQ257" s="247"/>
      <c r="KPR257" s="247"/>
      <c r="KPS257" s="247"/>
      <c r="KPT257" s="247"/>
      <c r="KPU257" s="247"/>
      <c r="KPV257" s="247"/>
      <c r="KPW257" s="247"/>
      <c r="KPX257" s="247"/>
      <c r="KPY257" s="247"/>
      <c r="KPZ257" s="247"/>
      <c r="KQA257" s="247"/>
      <c r="KQB257" s="247"/>
      <c r="KQC257" s="247"/>
      <c r="KQD257" s="247"/>
      <c r="KQE257" s="247"/>
      <c r="KQF257" s="247"/>
      <c r="KQG257" s="247"/>
      <c r="KQH257" s="247"/>
      <c r="KQI257" s="247"/>
      <c r="KQJ257" s="247"/>
      <c r="KQK257" s="247"/>
      <c r="KQL257" s="247"/>
      <c r="KQM257" s="247"/>
      <c r="KQN257" s="247"/>
      <c r="KQO257" s="247"/>
      <c r="KQP257" s="247"/>
      <c r="KQQ257" s="247"/>
      <c r="KQR257" s="247"/>
      <c r="KQS257" s="247"/>
      <c r="KQT257" s="247"/>
      <c r="KQU257" s="247"/>
      <c r="KQV257" s="247"/>
      <c r="KQW257" s="247"/>
      <c r="KQX257" s="247"/>
      <c r="KQY257" s="247"/>
      <c r="KQZ257" s="247"/>
      <c r="KRA257" s="247"/>
      <c r="KRB257" s="247"/>
      <c r="KRC257" s="247"/>
      <c r="KRD257" s="247"/>
      <c r="KRE257" s="247"/>
      <c r="KRF257" s="247"/>
      <c r="KRG257" s="247"/>
      <c r="KRH257" s="247"/>
      <c r="KRI257" s="247"/>
      <c r="KRJ257" s="247"/>
      <c r="KRK257" s="247"/>
      <c r="KRL257" s="247"/>
      <c r="KRM257" s="247"/>
      <c r="KRN257" s="247"/>
      <c r="KRO257" s="247"/>
      <c r="KRP257" s="247"/>
      <c r="KRQ257" s="247"/>
      <c r="KRR257" s="247"/>
      <c r="KRS257" s="247"/>
      <c r="KRT257" s="247"/>
      <c r="KRU257" s="247"/>
      <c r="KRV257" s="247"/>
      <c r="KRW257" s="247"/>
      <c r="KRX257" s="247"/>
      <c r="KRY257" s="247"/>
      <c r="KRZ257" s="247"/>
      <c r="KSA257" s="247"/>
      <c r="KSB257" s="247"/>
      <c r="KSC257" s="247"/>
      <c r="KSD257" s="247"/>
      <c r="KSE257" s="247"/>
      <c r="KSF257" s="247"/>
      <c r="KSG257" s="247"/>
      <c r="KSH257" s="247"/>
      <c r="KSI257" s="247"/>
      <c r="KSJ257" s="247"/>
      <c r="KSK257" s="247"/>
      <c r="KSL257" s="247"/>
      <c r="KSM257" s="247"/>
      <c r="KSN257" s="247"/>
      <c r="KSO257" s="247"/>
      <c r="KSP257" s="247"/>
      <c r="KSQ257" s="247"/>
      <c r="KSR257" s="247"/>
      <c r="KSS257" s="247"/>
      <c r="KST257" s="247"/>
      <c r="KSU257" s="247"/>
      <c r="KSV257" s="247"/>
      <c r="KSW257" s="247"/>
      <c r="KSX257" s="247"/>
      <c r="KSY257" s="247"/>
      <c r="KSZ257" s="247"/>
      <c r="KTA257" s="247"/>
      <c r="KTB257" s="247"/>
      <c r="KTC257" s="247"/>
      <c r="KTD257" s="247"/>
      <c r="KTE257" s="247"/>
      <c r="KTF257" s="247"/>
      <c r="KTG257" s="247"/>
      <c r="KTH257" s="247"/>
      <c r="KTI257" s="247"/>
      <c r="KTJ257" s="247"/>
      <c r="KTK257" s="247"/>
      <c r="KTL257" s="247"/>
      <c r="KTM257" s="247"/>
      <c r="KTN257" s="247"/>
      <c r="KTO257" s="247"/>
      <c r="KTP257" s="247"/>
      <c r="KTQ257" s="247"/>
      <c r="KTR257" s="247"/>
      <c r="KTS257" s="247"/>
      <c r="KTT257" s="247"/>
      <c r="KTU257" s="247"/>
      <c r="KTV257" s="247"/>
      <c r="KTW257" s="247"/>
      <c r="KTX257" s="247"/>
      <c r="KTY257" s="247"/>
      <c r="KTZ257" s="247"/>
      <c r="KUA257" s="247"/>
      <c r="KUB257" s="247"/>
      <c r="KUC257" s="247"/>
      <c r="KUD257" s="247"/>
      <c r="KUE257" s="247"/>
      <c r="KUF257" s="247"/>
      <c r="KUG257" s="247"/>
      <c r="KUH257" s="247"/>
      <c r="KUI257" s="247"/>
      <c r="KUJ257" s="247"/>
      <c r="KUK257" s="247"/>
      <c r="KUL257" s="247"/>
      <c r="KUM257" s="247"/>
      <c r="KUN257" s="247"/>
      <c r="KUO257" s="247"/>
      <c r="KUP257" s="247"/>
      <c r="KUQ257" s="247"/>
      <c r="KUR257" s="247"/>
      <c r="KUS257" s="247"/>
      <c r="KUT257" s="247"/>
      <c r="KUU257" s="247"/>
      <c r="KUV257" s="247"/>
      <c r="KUW257" s="247"/>
      <c r="KUX257" s="247"/>
      <c r="KUY257" s="247"/>
      <c r="KUZ257" s="247"/>
      <c r="KVA257" s="247"/>
      <c r="KVB257" s="247"/>
      <c r="KVC257" s="247"/>
      <c r="KVD257" s="247"/>
      <c r="KVE257" s="247"/>
      <c r="KVF257" s="247"/>
      <c r="KVG257" s="247"/>
      <c r="KVH257" s="247"/>
      <c r="KVI257" s="247"/>
      <c r="KVJ257" s="247"/>
      <c r="KVK257" s="247"/>
      <c r="KVL257" s="247"/>
      <c r="KVM257" s="247"/>
      <c r="KVN257" s="247"/>
      <c r="KVO257" s="247"/>
      <c r="KVP257" s="247"/>
      <c r="KVQ257" s="247"/>
      <c r="KVR257" s="247"/>
      <c r="KVS257" s="247"/>
      <c r="KVT257" s="247"/>
      <c r="KVU257" s="247"/>
      <c r="KVV257" s="247"/>
      <c r="KVW257" s="247"/>
      <c r="KVX257" s="247"/>
      <c r="KVY257" s="247"/>
      <c r="KVZ257" s="247"/>
      <c r="KWA257" s="247"/>
      <c r="KWB257" s="247"/>
      <c r="KWC257" s="247"/>
      <c r="KWD257" s="247"/>
      <c r="KWE257" s="247"/>
      <c r="KWF257" s="247"/>
      <c r="KWG257" s="247"/>
      <c r="KWH257" s="247"/>
      <c r="KWI257" s="247"/>
      <c r="KWJ257" s="247"/>
      <c r="KWK257" s="247"/>
      <c r="KWL257" s="247"/>
      <c r="KWM257" s="247"/>
      <c r="KWN257" s="247"/>
      <c r="KWO257" s="247"/>
      <c r="KWP257" s="247"/>
      <c r="KWQ257" s="247"/>
      <c r="KWR257" s="247"/>
      <c r="KWS257" s="247"/>
      <c r="KWT257" s="247"/>
      <c r="KWU257" s="247"/>
      <c r="KWV257" s="247"/>
      <c r="KWW257" s="247"/>
      <c r="KWX257" s="247"/>
      <c r="KWY257" s="247"/>
      <c r="KWZ257" s="247"/>
      <c r="KXA257" s="247"/>
      <c r="KXB257" s="247"/>
      <c r="KXC257" s="247"/>
      <c r="KXD257" s="247"/>
      <c r="KXE257" s="247"/>
      <c r="KXF257" s="247"/>
      <c r="KXG257" s="247"/>
      <c r="KXH257" s="247"/>
      <c r="KXI257" s="247"/>
      <c r="KXJ257" s="247"/>
      <c r="KXK257" s="247"/>
      <c r="KXL257" s="247"/>
      <c r="KXM257" s="247"/>
      <c r="KXN257" s="247"/>
      <c r="KXO257" s="247"/>
      <c r="KXP257" s="247"/>
      <c r="KXQ257" s="247"/>
      <c r="KXR257" s="247"/>
      <c r="KXS257" s="247"/>
      <c r="KXT257" s="247"/>
      <c r="KXU257" s="247"/>
      <c r="KXV257" s="247"/>
      <c r="KXW257" s="247"/>
      <c r="KXX257" s="247"/>
      <c r="KXY257" s="247"/>
      <c r="KXZ257" s="247"/>
      <c r="KYA257" s="247"/>
      <c r="KYB257" s="247"/>
      <c r="KYC257" s="247"/>
      <c r="KYD257" s="247"/>
      <c r="KYE257" s="247"/>
      <c r="KYF257" s="247"/>
      <c r="KYG257" s="247"/>
      <c r="KYH257" s="247"/>
      <c r="KYI257" s="247"/>
      <c r="KYJ257" s="247"/>
      <c r="KYK257" s="247"/>
      <c r="KYL257" s="247"/>
      <c r="KYM257" s="247"/>
      <c r="KYN257" s="247"/>
      <c r="KYO257" s="247"/>
      <c r="KYP257" s="247"/>
      <c r="KYQ257" s="247"/>
      <c r="KYR257" s="247"/>
      <c r="KYS257" s="247"/>
      <c r="KYT257" s="247"/>
      <c r="KYU257" s="247"/>
      <c r="KYV257" s="247"/>
      <c r="KYW257" s="247"/>
      <c r="KYX257" s="247"/>
      <c r="KYY257" s="247"/>
      <c r="KYZ257" s="247"/>
      <c r="KZA257" s="247"/>
      <c r="KZB257" s="247"/>
      <c r="KZC257" s="247"/>
      <c r="KZD257" s="247"/>
      <c r="KZE257" s="247"/>
      <c r="KZF257" s="247"/>
      <c r="KZG257" s="247"/>
      <c r="KZH257" s="247"/>
      <c r="KZI257" s="247"/>
      <c r="KZJ257" s="247"/>
      <c r="KZK257" s="247"/>
      <c r="KZL257" s="247"/>
      <c r="KZM257" s="247"/>
      <c r="KZN257" s="247"/>
      <c r="KZO257" s="247"/>
      <c r="KZP257" s="247"/>
      <c r="KZQ257" s="247"/>
      <c r="KZR257" s="247"/>
      <c r="KZS257" s="247"/>
      <c r="KZT257" s="247"/>
      <c r="KZU257" s="247"/>
      <c r="KZV257" s="247"/>
      <c r="KZW257" s="247"/>
      <c r="KZX257" s="247"/>
      <c r="KZY257" s="247"/>
      <c r="KZZ257" s="247"/>
      <c r="LAA257" s="247"/>
      <c r="LAB257" s="247"/>
      <c r="LAC257" s="247"/>
      <c r="LAD257" s="247"/>
      <c r="LAE257" s="247"/>
      <c r="LAF257" s="247"/>
      <c r="LAG257" s="247"/>
      <c r="LAH257" s="247"/>
      <c r="LAI257" s="247"/>
      <c r="LAJ257" s="247"/>
      <c r="LAK257" s="247"/>
      <c r="LAL257" s="247"/>
      <c r="LAM257" s="247"/>
      <c r="LAN257" s="247"/>
      <c r="LAO257" s="247"/>
      <c r="LAP257" s="247"/>
      <c r="LAQ257" s="247"/>
      <c r="LAR257" s="247"/>
      <c r="LAS257" s="247"/>
      <c r="LAT257" s="247"/>
      <c r="LAU257" s="247"/>
      <c r="LAV257" s="247"/>
      <c r="LAW257" s="247"/>
      <c r="LAX257" s="247"/>
      <c r="LAY257" s="247"/>
      <c r="LAZ257" s="247"/>
      <c r="LBA257" s="247"/>
      <c r="LBB257" s="247"/>
      <c r="LBC257" s="247"/>
      <c r="LBD257" s="247"/>
      <c r="LBE257" s="247"/>
      <c r="LBF257" s="247"/>
      <c r="LBG257" s="247"/>
      <c r="LBH257" s="247"/>
      <c r="LBI257" s="247"/>
      <c r="LBJ257" s="247"/>
      <c r="LBK257" s="247"/>
      <c r="LBL257" s="247"/>
      <c r="LBM257" s="247"/>
      <c r="LBN257" s="247"/>
      <c r="LBO257" s="247"/>
      <c r="LBP257" s="247"/>
      <c r="LBQ257" s="247"/>
      <c r="LBR257" s="247"/>
      <c r="LBS257" s="247"/>
      <c r="LBT257" s="247"/>
      <c r="LBU257" s="247"/>
      <c r="LBV257" s="247"/>
      <c r="LBW257" s="247"/>
      <c r="LBX257" s="247"/>
      <c r="LBY257" s="247"/>
      <c r="LBZ257" s="247"/>
      <c r="LCA257" s="247"/>
      <c r="LCB257" s="247"/>
      <c r="LCC257" s="247"/>
      <c r="LCD257" s="247"/>
      <c r="LCE257" s="247"/>
      <c r="LCF257" s="247"/>
      <c r="LCG257" s="247"/>
      <c r="LCH257" s="247"/>
      <c r="LCI257" s="247"/>
      <c r="LCJ257" s="247"/>
      <c r="LCK257" s="247"/>
      <c r="LCL257" s="247"/>
      <c r="LCM257" s="247"/>
      <c r="LCN257" s="247"/>
      <c r="LCO257" s="247"/>
      <c r="LCP257" s="247"/>
      <c r="LCQ257" s="247"/>
      <c r="LCR257" s="247"/>
      <c r="LCS257" s="247"/>
      <c r="LCT257" s="247"/>
      <c r="LCU257" s="247"/>
      <c r="LCV257" s="247"/>
      <c r="LCW257" s="247"/>
      <c r="LCX257" s="247"/>
      <c r="LCY257" s="247"/>
      <c r="LCZ257" s="247"/>
      <c r="LDA257" s="247"/>
      <c r="LDB257" s="247"/>
      <c r="LDC257" s="247"/>
      <c r="LDD257" s="247"/>
      <c r="LDE257" s="247"/>
      <c r="LDF257" s="247"/>
      <c r="LDG257" s="247"/>
      <c r="LDH257" s="247"/>
      <c r="LDI257" s="247"/>
      <c r="LDJ257" s="247"/>
      <c r="LDK257" s="247"/>
      <c r="LDL257" s="247"/>
      <c r="LDM257" s="247"/>
      <c r="LDN257" s="247"/>
      <c r="LDO257" s="247"/>
      <c r="LDP257" s="247"/>
      <c r="LDQ257" s="247"/>
      <c r="LDR257" s="247"/>
      <c r="LDS257" s="247"/>
      <c r="LDT257" s="247"/>
      <c r="LDU257" s="247"/>
      <c r="LDV257" s="247"/>
      <c r="LDW257" s="247"/>
      <c r="LDX257" s="247"/>
      <c r="LDY257" s="247"/>
      <c r="LDZ257" s="247"/>
      <c r="LEA257" s="247"/>
      <c r="LEB257" s="247"/>
      <c r="LEC257" s="247"/>
      <c r="LED257" s="247"/>
      <c r="LEE257" s="247"/>
      <c r="LEF257" s="247"/>
      <c r="LEG257" s="247"/>
      <c r="LEH257" s="247"/>
      <c r="LEI257" s="247"/>
      <c r="LEJ257" s="247"/>
      <c r="LEK257" s="247"/>
      <c r="LEL257" s="247"/>
      <c r="LEM257" s="247"/>
      <c r="LEN257" s="247"/>
      <c r="LEO257" s="247"/>
      <c r="LEP257" s="247"/>
      <c r="LEQ257" s="247"/>
      <c r="LER257" s="247"/>
      <c r="LES257" s="247"/>
      <c r="LET257" s="247"/>
      <c r="LEU257" s="247"/>
      <c r="LEV257" s="247"/>
      <c r="LEW257" s="247"/>
      <c r="LEX257" s="247"/>
      <c r="LEY257" s="247"/>
      <c r="LEZ257" s="247"/>
      <c r="LFA257" s="247"/>
      <c r="LFB257" s="247"/>
      <c r="LFC257" s="247"/>
      <c r="LFD257" s="247"/>
      <c r="LFE257" s="247"/>
      <c r="LFF257" s="247"/>
      <c r="LFG257" s="247"/>
      <c r="LFH257" s="247"/>
      <c r="LFI257" s="247"/>
      <c r="LFJ257" s="247"/>
      <c r="LFK257" s="247"/>
      <c r="LFL257" s="247"/>
      <c r="LFM257" s="247"/>
      <c r="LFN257" s="247"/>
      <c r="LFO257" s="247"/>
      <c r="LFP257" s="247"/>
      <c r="LFQ257" s="247"/>
      <c r="LFR257" s="247"/>
      <c r="LFS257" s="247"/>
      <c r="LFT257" s="247"/>
      <c r="LFU257" s="247"/>
      <c r="LFV257" s="247"/>
      <c r="LFW257" s="247"/>
      <c r="LFX257" s="247"/>
      <c r="LFY257" s="247"/>
      <c r="LFZ257" s="247"/>
      <c r="LGA257" s="247"/>
      <c r="LGB257" s="247"/>
      <c r="LGC257" s="247"/>
      <c r="LGD257" s="247"/>
      <c r="LGE257" s="247"/>
      <c r="LGF257" s="247"/>
      <c r="LGG257" s="247"/>
      <c r="LGH257" s="247"/>
      <c r="LGI257" s="247"/>
      <c r="LGJ257" s="247"/>
      <c r="LGK257" s="247"/>
      <c r="LGL257" s="247"/>
      <c r="LGM257" s="247"/>
      <c r="LGN257" s="247"/>
      <c r="LGO257" s="247"/>
      <c r="LGP257" s="247"/>
      <c r="LGQ257" s="247"/>
      <c r="LGR257" s="247"/>
      <c r="LGS257" s="247"/>
      <c r="LGT257" s="247"/>
      <c r="LGU257" s="247"/>
      <c r="LGV257" s="247"/>
      <c r="LGW257" s="247"/>
      <c r="LGX257" s="247"/>
      <c r="LGY257" s="247"/>
      <c r="LGZ257" s="247"/>
      <c r="LHA257" s="247"/>
      <c r="LHB257" s="247"/>
      <c r="LHC257" s="247"/>
      <c r="LHD257" s="247"/>
      <c r="LHE257" s="247"/>
      <c r="LHF257" s="247"/>
      <c r="LHG257" s="247"/>
      <c r="LHH257" s="247"/>
      <c r="LHI257" s="247"/>
      <c r="LHJ257" s="247"/>
      <c r="LHK257" s="247"/>
      <c r="LHL257" s="247"/>
      <c r="LHM257" s="247"/>
      <c r="LHN257" s="247"/>
      <c r="LHO257" s="247"/>
      <c r="LHP257" s="247"/>
      <c r="LHQ257" s="247"/>
      <c r="LHR257" s="247"/>
      <c r="LHS257" s="247"/>
      <c r="LHT257" s="247"/>
      <c r="LHU257" s="247"/>
      <c r="LHV257" s="247"/>
      <c r="LHW257" s="247"/>
      <c r="LHX257" s="247"/>
      <c r="LHY257" s="247"/>
      <c r="LHZ257" s="247"/>
      <c r="LIA257" s="247"/>
      <c r="LIB257" s="247"/>
      <c r="LIC257" s="247"/>
      <c r="LID257" s="247"/>
      <c r="LIE257" s="247"/>
      <c r="LIF257" s="247"/>
      <c r="LIG257" s="247"/>
      <c r="LIH257" s="247"/>
      <c r="LII257" s="247"/>
      <c r="LIJ257" s="247"/>
      <c r="LIK257" s="247"/>
      <c r="LIL257" s="247"/>
      <c r="LIM257" s="247"/>
      <c r="LIN257" s="247"/>
      <c r="LIO257" s="247"/>
      <c r="LIP257" s="247"/>
      <c r="LIQ257" s="247"/>
      <c r="LIR257" s="247"/>
      <c r="LIS257" s="247"/>
      <c r="LIT257" s="247"/>
      <c r="LIU257" s="247"/>
      <c r="LIV257" s="247"/>
      <c r="LIW257" s="247"/>
      <c r="LIX257" s="247"/>
      <c r="LIY257" s="247"/>
      <c r="LIZ257" s="247"/>
      <c r="LJA257" s="247"/>
      <c r="LJB257" s="247"/>
      <c r="LJC257" s="247"/>
      <c r="LJD257" s="247"/>
      <c r="LJE257" s="247"/>
      <c r="LJF257" s="247"/>
      <c r="LJG257" s="247"/>
      <c r="LJH257" s="247"/>
      <c r="LJI257" s="247"/>
      <c r="LJJ257" s="247"/>
      <c r="LJK257" s="247"/>
      <c r="LJL257" s="247"/>
      <c r="LJM257" s="247"/>
      <c r="LJN257" s="247"/>
      <c r="LJO257" s="247"/>
      <c r="LJP257" s="247"/>
      <c r="LJQ257" s="247"/>
      <c r="LJR257" s="247"/>
      <c r="LJS257" s="247"/>
      <c r="LJT257" s="247"/>
      <c r="LJU257" s="247"/>
      <c r="LJV257" s="247"/>
      <c r="LJW257" s="247"/>
      <c r="LJX257" s="247"/>
      <c r="LJY257" s="247"/>
      <c r="LJZ257" s="247"/>
      <c r="LKA257" s="247"/>
      <c r="LKB257" s="247"/>
      <c r="LKC257" s="247"/>
      <c r="LKD257" s="247"/>
      <c r="LKE257" s="247"/>
      <c r="LKF257" s="247"/>
      <c r="LKG257" s="247"/>
      <c r="LKH257" s="247"/>
      <c r="LKI257" s="247"/>
      <c r="LKJ257" s="247"/>
      <c r="LKK257" s="247"/>
      <c r="LKL257" s="247"/>
      <c r="LKM257" s="247"/>
      <c r="LKN257" s="247"/>
      <c r="LKO257" s="247"/>
      <c r="LKP257" s="247"/>
      <c r="LKQ257" s="247"/>
      <c r="LKR257" s="247"/>
      <c r="LKS257" s="247"/>
      <c r="LKT257" s="247"/>
      <c r="LKU257" s="247"/>
      <c r="LKV257" s="247"/>
      <c r="LKW257" s="247"/>
      <c r="LKX257" s="247"/>
      <c r="LKY257" s="247"/>
      <c r="LKZ257" s="247"/>
      <c r="LLA257" s="247"/>
      <c r="LLB257" s="247"/>
      <c r="LLC257" s="247"/>
      <c r="LLD257" s="247"/>
      <c r="LLE257" s="247"/>
      <c r="LLF257" s="247"/>
      <c r="LLG257" s="247"/>
      <c r="LLH257" s="247"/>
      <c r="LLI257" s="247"/>
      <c r="LLJ257" s="247"/>
      <c r="LLK257" s="247"/>
      <c r="LLL257" s="247"/>
      <c r="LLM257" s="247"/>
      <c r="LLN257" s="247"/>
      <c r="LLO257" s="247"/>
      <c r="LLP257" s="247"/>
      <c r="LLQ257" s="247"/>
      <c r="LLR257" s="247"/>
      <c r="LLS257" s="247"/>
      <c r="LLT257" s="247"/>
      <c r="LLU257" s="247"/>
      <c r="LLV257" s="247"/>
      <c r="LLW257" s="247"/>
      <c r="LLX257" s="247"/>
      <c r="LLY257" s="247"/>
      <c r="LLZ257" s="247"/>
      <c r="LMA257" s="247"/>
      <c r="LMB257" s="247"/>
      <c r="LMC257" s="247"/>
      <c r="LMD257" s="247"/>
      <c r="LME257" s="247"/>
      <c r="LMF257" s="247"/>
      <c r="LMG257" s="247"/>
      <c r="LMH257" s="247"/>
      <c r="LMI257" s="247"/>
      <c r="LMJ257" s="247"/>
      <c r="LMK257" s="247"/>
      <c r="LML257" s="247"/>
      <c r="LMM257" s="247"/>
      <c r="LMN257" s="247"/>
      <c r="LMO257" s="247"/>
      <c r="LMP257" s="247"/>
      <c r="LMQ257" s="247"/>
      <c r="LMR257" s="247"/>
      <c r="LMS257" s="247"/>
      <c r="LMT257" s="247"/>
      <c r="LMU257" s="247"/>
      <c r="LMV257" s="247"/>
      <c r="LMW257" s="247"/>
      <c r="LMX257" s="247"/>
      <c r="LMY257" s="247"/>
      <c r="LMZ257" s="247"/>
      <c r="LNA257" s="247"/>
      <c r="LNB257" s="247"/>
      <c r="LNC257" s="247"/>
      <c r="LND257" s="247"/>
      <c r="LNE257" s="247"/>
      <c r="LNF257" s="247"/>
      <c r="LNG257" s="247"/>
      <c r="LNH257" s="247"/>
      <c r="LNI257" s="247"/>
      <c r="LNJ257" s="247"/>
      <c r="LNK257" s="247"/>
      <c r="LNL257" s="247"/>
      <c r="LNM257" s="247"/>
      <c r="LNN257" s="247"/>
      <c r="LNO257" s="247"/>
      <c r="LNP257" s="247"/>
      <c r="LNQ257" s="247"/>
      <c r="LNR257" s="247"/>
      <c r="LNS257" s="247"/>
      <c r="LNT257" s="247"/>
      <c r="LNU257" s="247"/>
      <c r="LNV257" s="247"/>
      <c r="LNW257" s="247"/>
      <c r="LNX257" s="247"/>
      <c r="LNY257" s="247"/>
      <c r="LNZ257" s="247"/>
      <c r="LOA257" s="247"/>
      <c r="LOB257" s="247"/>
      <c r="LOC257" s="247"/>
      <c r="LOD257" s="247"/>
      <c r="LOE257" s="247"/>
      <c r="LOF257" s="247"/>
      <c r="LOG257" s="247"/>
      <c r="LOH257" s="247"/>
      <c r="LOI257" s="247"/>
      <c r="LOJ257" s="247"/>
      <c r="LOK257" s="247"/>
      <c r="LOL257" s="247"/>
      <c r="LOM257" s="247"/>
      <c r="LON257" s="247"/>
      <c r="LOO257" s="247"/>
      <c r="LOP257" s="247"/>
      <c r="LOQ257" s="247"/>
      <c r="LOR257" s="247"/>
      <c r="LOS257" s="247"/>
      <c r="LOT257" s="247"/>
      <c r="LOU257" s="247"/>
      <c r="LOV257" s="247"/>
      <c r="LOW257" s="247"/>
      <c r="LOX257" s="247"/>
      <c r="LOY257" s="247"/>
      <c r="LOZ257" s="247"/>
      <c r="LPA257" s="247"/>
      <c r="LPB257" s="247"/>
      <c r="LPC257" s="247"/>
      <c r="LPD257" s="247"/>
      <c r="LPE257" s="247"/>
      <c r="LPF257" s="247"/>
      <c r="LPG257" s="247"/>
      <c r="LPH257" s="247"/>
      <c r="LPI257" s="247"/>
      <c r="LPJ257" s="247"/>
      <c r="LPK257" s="247"/>
      <c r="LPL257" s="247"/>
      <c r="LPM257" s="247"/>
      <c r="LPN257" s="247"/>
      <c r="LPO257" s="247"/>
      <c r="LPP257" s="247"/>
      <c r="LPQ257" s="247"/>
      <c r="LPR257" s="247"/>
      <c r="LPS257" s="247"/>
      <c r="LPT257" s="247"/>
      <c r="LPU257" s="247"/>
      <c r="LPV257" s="247"/>
      <c r="LPW257" s="247"/>
      <c r="LPX257" s="247"/>
      <c r="LPY257" s="247"/>
      <c r="LPZ257" s="247"/>
      <c r="LQA257" s="247"/>
      <c r="LQB257" s="247"/>
      <c r="LQC257" s="247"/>
      <c r="LQD257" s="247"/>
      <c r="LQE257" s="247"/>
      <c r="LQF257" s="247"/>
      <c r="LQG257" s="247"/>
      <c r="LQH257" s="247"/>
      <c r="LQI257" s="247"/>
      <c r="LQJ257" s="247"/>
      <c r="LQK257" s="247"/>
      <c r="LQL257" s="247"/>
      <c r="LQM257" s="247"/>
      <c r="LQN257" s="247"/>
      <c r="LQO257" s="247"/>
      <c r="LQP257" s="247"/>
      <c r="LQQ257" s="247"/>
      <c r="LQR257" s="247"/>
      <c r="LQS257" s="247"/>
      <c r="LQT257" s="247"/>
      <c r="LQU257" s="247"/>
      <c r="LQV257" s="247"/>
      <c r="LQW257" s="247"/>
      <c r="LQX257" s="247"/>
      <c r="LQY257" s="247"/>
      <c r="LQZ257" s="247"/>
      <c r="LRA257" s="247"/>
      <c r="LRB257" s="247"/>
      <c r="LRC257" s="247"/>
      <c r="LRD257" s="247"/>
      <c r="LRE257" s="247"/>
      <c r="LRF257" s="247"/>
      <c r="LRG257" s="247"/>
      <c r="LRH257" s="247"/>
      <c r="LRI257" s="247"/>
      <c r="LRJ257" s="247"/>
      <c r="LRK257" s="247"/>
      <c r="LRL257" s="247"/>
      <c r="LRM257" s="247"/>
      <c r="LRN257" s="247"/>
      <c r="LRO257" s="247"/>
      <c r="LRP257" s="247"/>
      <c r="LRQ257" s="247"/>
      <c r="LRR257" s="247"/>
      <c r="LRS257" s="247"/>
      <c r="LRT257" s="247"/>
      <c r="LRU257" s="247"/>
      <c r="LRV257" s="247"/>
      <c r="LRW257" s="247"/>
      <c r="LRX257" s="247"/>
      <c r="LRY257" s="247"/>
      <c r="LRZ257" s="247"/>
      <c r="LSA257" s="247"/>
      <c r="LSB257" s="247"/>
      <c r="LSC257" s="247"/>
      <c r="LSD257" s="247"/>
      <c r="LSE257" s="247"/>
      <c r="LSF257" s="247"/>
      <c r="LSG257" s="247"/>
      <c r="LSH257" s="247"/>
      <c r="LSI257" s="247"/>
      <c r="LSJ257" s="247"/>
      <c r="LSK257" s="247"/>
      <c r="LSL257" s="247"/>
      <c r="LSM257" s="247"/>
      <c r="LSN257" s="247"/>
      <c r="LSO257" s="247"/>
      <c r="LSP257" s="247"/>
      <c r="LSQ257" s="247"/>
      <c r="LSR257" s="247"/>
      <c r="LSS257" s="247"/>
      <c r="LST257" s="247"/>
      <c r="LSU257" s="247"/>
      <c r="LSV257" s="247"/>
      <c r="LSW257" s="247"/>
      <c r="LSX257" s="247"/>
      <c r="LSY257" s="247"/>
      <c r="LSZ257" s="247"/>
      <c r="LTA257" s="247"/>
      <c r="LTB257" s="247"/>
      <c r="LTC257" s="247"/>
      <c r="LTD257" s="247"/>
      <c r="LTE257" s="247"/>
      <c r="LTF257" s="247"/>
      <c r="LTG257" s="247"/>
      <c r="LTH257" s="247"/>
      <c r="LTI257" s="247"/>
      <c r="LTJ257" s="247"/>
      <c r="LTK257" s="247"/>
      <c r="LTL257" s="247"/>
      <c r="LTM257" s="247"/>
      <c r="LTN257" s="247"/>
      <c r="LTO257" s="247"/>
      <c r="LTP257" s="247"/>
      <c r="LTQ257" s="247"/>
      <c r="LTR257" s="247"/>
      <c r="LTS257" s="247"/>
      <c r="LTT257" s="247"/>
      <c r="LTU257" s="247"/>
      <c r="LTV257" s="247"/>
      <c r="LTW257" s="247"/>
      <c r="LTX257" s="247"/>
      <c r="LTY257" s="247"/>
      <c r="LTZ257" s="247"/>
      <c r="LUA257" s="247"/>
      <c r="LUB257" s="247"/>
      <c r="LUC257" s="247"/>
      <c r="LUD257" s="247"/>
      <c r="LUE257" s="247"/>
      <c r="LUF257" s="247"/>
      <c r="LUG257" s="247"/>
      <c r="LUH257" s="247"/>
      <c r="LUI257" s="247"/>
      <c r="LUJ257" s="247"/>
      <c r="LUK257" s="247"/>
      <c r="LUL257" s="247"/>
      <c r="LUM257" s="247"/>
      <c r="LUN257" s="247"/>
      <c r="LUO257" s="247"/>
      <c r="LUP257" s="247"/>
      <c r="LUQ257" s="247"/>
      <c r="LUR257" s="247"/>
      <c r="LUS257" s="247"/>
      <c r="LUT257" s="247"/>
      <c r="LUU257" s="247"/>
      <c r="LUV257" s="247"/>
      <c r="LUW257" s="247"/>
      <c r="LUX257" s="247"/>
      <c r="LUY257" s="247"/>
      <c r="LUZ257" s="247"/>
      <c r="LVA257" s="247"/>
      <c r="LVB257" s="247"/>
      <c r="LVC257" s="247"/>
      <c r="LVD257" s="247"/>
      <c r="LVE257" s="247"/>
      <c r="LVF257" s="247"/>
      <c r="LVG257" s="247"/>
      <c r="LVH257" s="247"/>
      <c r="LVI257" s="247"/>
      <c r="LVJ257" s="247"/>
      <c r="LVK257" s="247"/>
      <c r="LVL257" s="247"/>
      <c r="LVM257" s="247"/>
      <c r="LVN257" s="247"/>
      <c r="LVO257" s="247"/>
      <c r="LVP257" s="247"/>
      <c r="LVQ257" s="247"/>
      <c r="LVR257" s="247"/>
      <c r="LVS257" s="247"/>
      <c r="LVT257" s="247"/>
      <c r="LVU257" s="247"/>
      <c r="LVV257" s="247"/>
      <c r="LVW257" s="247"/>
      <c r="LVX257" s="247"/>
      <c r="LVY257" s="247"/>
      <c r="LVZ257" s="247"/>
      <c r="LWA257" s="247"/>
      <c r="LWB257" s="247"/>
      <c r="LWC257" s="247"/>
      <c r="LWD257" s="247"/>
      <c r="LWE257" s="247"/>
      <c r="LWF257" s="247"/>
      <c r="LWG257" s="247"/>
      <c r="LWH257" s="247"/>
      <c r="LWI257" s="247"/>
      <c r="LWJ257" s="247"/>
      <c r="LWK257" s="247"/>
      <c r="LWL257" s="247"/>
      <c r="LWM257" s="247"/>
      <c r="LWN257" s="247"/>
      <c r="LWO257" s="247"/>
      <c r="LWP257" s="247"/>
      <c r="LWQ257" s="247"/>
      <c r="LWR257" s="247"/>
      <c r="LWS257" s="247"/>
      <c r="LWT257" s="247"/>
      <c r="LWU257" s="247"/>
      <c r="LWV257" s="247"/>
      <c r="LWW257" s="247"/>
      <c r="LWX257" s="247"/>
      <c r="LWY257" s="247"/>
      <c r="LWZ257" s="247"/>
      <c r="LXA257" s="247"/>
      <c r="LXB257" s="247"/>
      <c r="LXC257" s="247"/>
      <c r="LXD257" s="247"/>
      <c r="LXE257" s="247"/>
      <c r="LXF257" s="247"/>
      <c r="LXG257" s="247"/>
      <c r="LXH257" s="247"/>
      <c r="LXI257" s="247"/>
      <c r="LXJ257" s="247"/>
      <c r="LXK257" s="247"/>
      <c r="LXL257" s="247"/>
      <c r="LXM257" s="247"/>
      <c r="LXN257" s="247"/>
      <c r="LXO257" s="247"/>
      <c r="LXP257" s="247"/>
      <c r="LXQ257" s="247"/>
      <c r="LXR257" s="247"/>
      <c r="LXS257" s="247"/>
      <c r="LXT257" s="247"/>
      <c r="LXU257" s="247"/>
      <c r="LXV257" s="247"/>
      <c r="LXW257" s="247"/>
      <c r="LXX257" s="247"/>
      <c r="LXY257" s="247"/>
      <c r="LXZ257" s="247"/>
      <c r="LYA257" s="247"/>
      <c r="LYB257" s="247"/>
      <c r="LYC257" s="247"/>
      <c r="LYD257" s="247"/>
      <c r="LYE257" s="247"/>
      <c r="LYF257" s="247"/>
      <c r="LYG257" s="247"/>
      <c r="LYH257" s="247"/>
      <c r="LYI257" s="247"/>
      <c r="LYJ257" s="247"/>
      <c r="LYK257" s="247"/>
      <c r="LYL257" s="247"/>
      <c r="LYM257" s="247"/>
      <c r="LYN257" s="247"/>
      <c r="LYO257" s="247"/>
      <c r="LYP257" s="247"/>
      <c r="LYQ257" s="247"/>
      <c r="LYR257" s="247"/>
      <c r="LYS257" s="247"/>
      <c r="LYT257" s="247"/>
      <c r="LYU257" s="247"/>
      <c r="LYV257" s="247"/>
      <c r="LYW257" s="247"/>
      <c r="LYX257" s="247"/>
      <c r="LYY257" s="247"/>
      <c r="LYZ257" s="247"/>
      <c r="LZA257" s="247"/>
      <c r="LZB257" s="247"/>
      <c r="LZC257" s="247"/>
      <c r="LZD257" s="247"/>
      <c r="LZE257" s="247"/>
      <c r="LZF257" s="247"/>
      <c r="LZG257" s="247"/>
      <c r="LZH257" s="247"/>
      <c r="LZI257" s="247"/>
      <c r="LZJ257" s="247"/>
      <c r="LZK257" s="247"/>
      <c r="LZL257" s="247"/>
      <c r="LZM257" s="247"/>
      <c r="LZN257" s="247"/>
      <c r="LZO257" s="247"/>
      <c r="LZP257" s="247"/>
      <c r="LZQ257" s="247"/>
      <c r="LZR257" s="247"/>
      <c r="LZS257" s="247"/>
      <c r="LZT257" s="247"/>
      <c r="LZU257" s="247"/>
      <c r="LZV257" s="247"/>
      <c r="LZW257" s="247"/>
      <c r="LZX257" s="247"/>
      <c r="LZY257" s="247"/>
      <c r="LZZ257" s="247"/>
      <c r="MAA257" s="247"/>
      <c r="MAB257" s="247"/>
      <c r="MAC257" s="247"/>
      <c r="MAD257" s="247"/>
      <c r="MAE257" s="247"/>
      <c r="MAF257" s="247"/>
      <c r="MAG257" s="247"/>
      <c r="MAH257" s="247"/>
      <c r="MAI257" s="247"/>
      <c r="MAJ257" s="247"/>
      <c r="MAK257" s="247"/>
      <c r="MAL257" s="247"/>
      <c r="MAM257" s="247"/>
      <c r="MAN257" s="247"/>
      <c r="MAO257" s="247"/>
      <c r="MAP257" s="247"/>
      <c r="MAQ257" s="247"/>
      <c r="MAR257" s="247"/>
      <c r="MAS257" s="247"/>
      <c r="MAT257" s="247"/>
      <c r="MAU257" s="247"/>
      <c r="MAV257" s="247"/>
      <c r="MAW257" s="247"/>
      <c r="MAX257" s="247"/>
      <c r="MAY257" s="247"/>
      <c r="MAZ257" s="247"/>
      <c r="MBA257" s="247"/>
      <c r="MBB257" s="247"/>
      <c r="MBC257" s="247"/>
      <c r="MBD257" s="247"/>
      <c r="MBE257" s="247"/>
      <c r="MBF257" s="247"/>
      <c r="MBG257" s="247"/>
      <c r="MBH257" s="247"/>
      <c r="MBI257" s="247"/>
      <c r="MBJ257" s="247"/>
      <c r="MBK257" s="247"/>
      <c r="MBL257" s="247"/>
      <c r="MBM257" s="247"/>
      <c r="MBN257" s="247"/>
      <c r="MBO257" s="247"/>
      <c r="MBP257" s="247"/>
      <c r="MBQ257" s="247"/>
      <c r="MBR257" s="247"/>
      <c r="MBS257" s="247"/>
      <c r="MBT257" s="247"/>
      <c r="MBU257" s="247"/>
      <c r="MBV257" s="247"/>
      <c r="MBW257" s="247"/>
      <c r="MBX257" s="247"/>
      <c r="MBY257" s="247"/>
      <c r="MBZ257" s="247"/>
      <c r="MCA257" s="247"/>
      <c r="MCB257" s="247"/>
      <c r="MCC257" s="247"/>
      <c r="MCD257" s="247"/>
      <c r="MCE257" s="247"/>
      <c r="MCF257" s="247"/>
      <c r="MCG257" s="247"/>
      <c r="MCH257" s="247"/>
      <c r="MCI257" s="247"/>
      <c r="MCJ257" s="247"/>
      <c r="MCK257" s="247"/>
      <c r="MCL257" s="247"/>
      <c r="MCM257" s="247"/>
      <c r="MCN257" s="247"/>
      <c r="MCO257" s="247"/>
      <c r="MCP257" s="247"/>
      <c r="MCQ257" s="247"/>
      <c r="MCR257" s="247"/>
      <c r="MCS257" s="247"/>
      <c r="MCT257" s="247"/>
      <c r="MCU257" s="247"/>
      <c r="MCV257" s="247"/>
      <c r="MCW257" s="247"/>
      <c r="MCX257" s="247"/>
      <c r="MCY257" s="247"/>
      <c r="MCZ257" s="247"/>
      <c r="MDA257" s="247"/>
      <c r="MDB257" s="247"/>
      <c r="MDC257" s="247"/>
      <c r="MDD257" s="247"/>
      <c r="MDE257" s="247"/>
      <c r="MDF257" s="247"/>
      <c r="MDG257" s="247"/>
      <c r="MDH257" s="247"/>
      <c r="MDI257" s="247"/>
      <c r="MDJ257" s="247"/>
      <c r="MDK257" s="247"/>
      <c r="MDL257" s="247"/>
      <c r="MDM257" s="247"/>
      <c r="MDN257" s="247"/>
      <c r="MDO257" s="247"/>
      <c r="MDP257" s="247"/>
      <c r="MDQ257" s="247"/>
      <c r="MDR257" s="247"/>
      <c r="MDS257" s="247"/>
      <c r="MDT257" s="247"/>
      <c r="MDU257" s="247"/>
      <c r="MDV257" s="247"/>
      <c r="MDW257" s="247"/>
      <c r="MDX257" s="247"/>
      <c r="MDY257" s="247"/>
      <c r="MDZ257" s="247"/>
      <c r="MEA257" s="247"/>
      <c r="MEB257" s="247"/>
      <c r="MEC257" s="247"/>
      <c r="MED257" s="247"/>
      <c r="MEE257" s="247"/>
      <c r="MEF257" s="247"/>
      <c r="MEG257" s="247"/>
      <c r="MEH257" s="247"/>
      <c r="MEI257" s="247"/>
      <c r="MEJ257" s="247"/>
      <c r="MEK257" s="247"/>
      <c r="MEL257" s="247"/>
      <c r="MEM257" s="247"/>
      <c r="MEN257" s="247"/>
      <c r="MEO257" s="247"/>
      <c r="MEP257" s="247"/>
      <c r="MEQ257" s="247"/>
      <c r="MER257" s="247"/>
      <c r="MES257" s="247"/>
      <c r="MET257" s="247"/>
      <c r="MEU257" s="247"/>
      <c r="MEV257" s="247"/>
      <c r="MEW257" s="247"/>
      <c r="MEX257" s="247"/>
      <c r="MEY257" s="247"/>
      <c r="MEZ257" s="247"/>
      <c r="MFA257" s="247"/>
      <c r="MFB257" s="247"/>
      <c r="MFC257" s="247"/>
      <c r="MFD257" s="247"/>
      <c r="MFE257" s="247"/>
      <c r="MFF257" s="247"/>
      <c r="MFG257" s="247"/>
      <c r="MFH257" s="247"/>
      <c r="MFI257" s="247"/>
      <c r="MFJ257" s="247"/>
      <c r="MFK257" s="247"/>
      <c r="MFL257" s="247"/>
      <c r="MFM257" s="247"/>
      <c r="MFN257" s="247"/>
      <c r="MFO257" s="247"/>
      <c r="MFP257" s="247"/>
      <c r="MFQ257" s="247"/>
      <c r="MFR257" s="247"/>
      <c r="MFS257" s="247"/>
      <c r="MFT257" s="247"/>
      <c r="MFU257" s="247"/>
      <c r="MFV257" s="247"/>
      <c r="MFW257" s="247"/>
      <c r="MFX257" s="247"/>
      <c r="MFY257" s="247"/>
      <c r="MFZ257" s="247"/>
      <c r="MGA257" s="247"/>
      <c r="MGB257" s="247"/>
      <c r="MGC257" s="247"/>
      <c r="MGD257" s="247"/>
      <c r="MGE257" s="247"/>
      <c r="MGF257" s="247"/>
      <c r="MGG257" s="247"/>
      <c r="MGH257" s="247"/>
      <c r="MGI257" s="247"/>
      <c r="MGJ257" s="247"/>
      <c r="MGK257" s="247"/>
      <c r="MGL257" s="247"/>
      <c r="MGM257" s="247"/>
      <c r="MGN257" s="247"/>
      <c r="MGO257" s="247"/>
      <c r="MGP257" s="247"/>
      <c r="MGQ257" s="247"/>
      <c r="MGR257" s="247"/>
      <c r="MGS257" s="247"/>
      <c r="MGT257" s="247"/>
      <c r="MGU257" s="247"/>
      <c r="MGV257" s="247"/>
      <c r="MGW257" s="247"/>
      <c r="MGX257" s="247"/>
      <c r="MGY257" s="247"/>
      <c r="MGZ257" s="247"/>
      <c r="MHA257" s="247"/>
      <c r="MHB257" s="247"/>
      <c r="MHC257" s="247"/>
      <c r="MHD257" s="247"/>
      <c r="MHE257" s="247"/>
      <c r="MHF257" s="247"/>
      <c r="MHG257" s="247"/>
      <c r="MHH257" s="247"/>
      <c r="MHI257" s="247"/>
      <c r="MHJ257" s="247"/>
      <c r="MHK257" s="247"/>
      <c r="MHL257" s="247"/>
      <c r="MHM257" s="247"/>
      <c r="MHN257" s="247"/>
      <c r="MHO257" s="247"/>
      <c r="MHP257" s="247"/>
      <c r="MHQ257" s="247"/>
      <c r="MHR257" s="247"/>
      <c r="MHS257" s="247"/>
      <c r="MHT257" s="247"/>
      <c r="MHU257" s="247"/>
      <c r="MHV257" s="247"/>
      <c r="MHW257" s="247"/>
      <c r="MHX257" s="247"/>
      <c r="MHY257" s="247"/>
      <c r="MHZ257" s="247"/>
      <c r="MIA257" s="247"/>
      <c r="MIB257" s="247"/>
      <c r="MIC257" s="247"/>
      <c r="MID257" s="247"/>
      <c r="MIE257" s="247"/>
      <c r="MIF257" s="247"/>
      <c r="MIG257" s="247"/>
      <c r="MIH257" s="247"/>
      <c r="MII257" s="247"/>
      <c r="MIJ257" s="247"/>
      <c r="MIK257" s="247"/>
      <c r="MIL257" s="247"/>
      <c r="MIM257" s="247"/>
      <c r="MIN257" s="247"/>
      <c r="MIO257" s="247"/>
      <c r="MIP257" s="247"/>
      <c r="MIQ257" s="247"/>
      <c r="MIR257" s="247"/>
      <c r="MIS257" s="247"/>
      <c r="MIT257" s="247"/>
      <c r="MIU257" s="247"/>
      <c r="MIV257" s="247"/>
      <c r="MIW257" s="247"/>
      <c r="MIX257" s="247"/>
      <c r="MIY257" s="247"/>
      <c r="MIZ257" s="247"/>
      <c r="MJA257" s="247"/>
      <c r="MJB257" s="247"/>
      <c r="MJC257" s="247"/>
      <c r="MJD257" s="247"/>
      <c r="MJE257" s="247"/>
      <c r="MJF257" s="247"/>
      <c r="MJG257" s="247"/>
      <c r="MJH257" s="247"/>
      <c r="MJI257" s="247"/>
      <c r="MJJ257" s="247"/>
      <c r="MJK257" s="247"/>
      <c r="MJL257" s="247"/>
      <c r="MJM257" s="247"/>
      <c r="MJN257" s="247"/>
      <c r="MJO257" s="247"/>
      <c r="MJP257" s="247"/>
      <c r="MJQ257" s="247"/>
      <c r="MJR257" s="247"/>
      <c r="MJS257" s="247"/>
      <c r="MJT257" s="247"/>
      <c r="MJU257" s="247"/>
      <c r="MJV257" s="247"/>
      <c r="MJW257" s="247"/>
      <c r="MJX257" s="247"/>
      <c r="MJY257" s="247"/>
      <c r="MJZ257" s="247"/>
      <c r="MKA257" s="247"/>
      <c r="MKB257" s="247"/>
      <c r="MKC257" s="247"/>
      <c r="MKD257" s="247"/>
      <c r="MKE257" s="247"/>
      <c r="MKF257" s="247"/>
      <c r="MKG257" s="247"/>
      <c r="MKH257" s="247"/>
      <c r="MKI257" s="247"/>
      <c r="MKJ257" s="247"/>
      <c r="MKK257" s="247"/>
      <c r="MKL257" s="247"/>
      <c r="MKM257" s="247"/>
      <c r="MKN257" s="247"/>
      <c r="MKO257" s="247"/>
      <c r="MKP257" s="247"/>
      <c r="MKQ257" s="247"/>
      <c r="MKR257" s="247"/>
      <c r="MKS257" s="247"/>
      <c r="MKT257" s="247"/>
      <c r="MKU257" s="247"/>
      <c r="MKV257" s="247"/>
      <c r="MKW257" s="247"/>
      <c r="MKX257" s="247"/>
      <c r="MKY257" s="247"/>
      <c r="MKZ257" s="247"/>
      <c r="MLA257" s="247"/>
      <c r="MLB257" s="247"/>
      <c r="MLC257" s="247"/>
      <c r="MLD257" s="247"/>
      <c r="MLE257" s="247"/>
      <c r="MLF257" s="247"/>
      <c r="MLG257" s="247"/>
      <c r="MLH257" s="247"/>
      <c r="MLI257" s="247"/>
      <c r="MLJ257" s="247"/>
      <c r="MLK257" s="247"/>
      <c r="MLL257" s="247"/>
      <c r="MLM257" s="247"/>
      <c r="MLN257" s="247"/>
      <c r="MLO257" s="247"/>
      <c r="MLP257" s="247"/>
      <c r="MLQ257" s="247"/>
      <c r="MLR257" s="247"/>
      <c r="MLS257" s="247"/>
      <c r="MLT257" s="247"/>
      <c r="MLU257" s="247"/>
      <c r="MLV257" s="247"/>
      <c r="MLW257" s="247"/>
      <c r="MLX257" s="247"/>
      <c r="MLY257" s="247"/>
      <c r="MLZ257" s="247"/>
      <c r="MMA257" s="247"/>
      <c r="MMB257" s="247"/>
      <c r="MMC257" s="247"/>
      <c r="MMD257" s="247"/>
      <c r="MME257" s="247"/>
      <c r="MMF257" s="247"/>
      <c r="MMG257" s="247"/>
      <c r="MMH257" s="247"/>
      <c r="MMI257" s="247"/>
      <c r="MMJ257" s="247"/>
      <c r="MMK257" s="247"/>
      <c r="MML257" s="247"/>
      <c r="MMM257" s="247"/>
      <c r="MMN257" s="247"/>
      <c r="MMO257" s="247"/>
      <c r="MMP257" s="247"/>
      <c r="MMQ257" s="247"/>
      <c r="MMR257" s="247"/>
      <c r="MMS257" s="247"/>
      <c r="MMT257" s="247"/>
      <c r="MMU257" s="247"/>
      <c r="MMV257" s="247"/>
      <c r="MMW257" s="247"/>
      <c r="MMX257" s="247"/>
      <c r="MMY257" s="247"/>
      <c r="MMZ257" s="247"/>
      <c r="MNA257" s="247"/>
      <c r="MNB257" s="247"/>
      <c r="MNC257" s="247"/>
      <c r="MND257" s="247"/>
      <c r="MNE257" s="247"/>
      <c r="MNF257" s="247"/>
      <c r="MNG257" s="247"/>
      <c r="MNH257" s="247"/>
      <c r="MNI257" s="247"/>
      <c r="MNJ257" s="247"/>
      <c r="MNK257" s="247"/>
      <c r="MNL257" s="247"/>
      <c r="MNM257" s="247"/>
      <c r="MNN257" s="247"/>
      <c r="MNO257" s="247"/>
      <c r="MNP257" s="247"/>
      <c r="MNQ257" s="247"/>
      <c r="MNR257" s="247"/>
      <c r="MNS257" s="247"/>
      <c r="MNT257" s="247"/>
      <c r="MNU257" s="247"/>
      <c r="MNV257" s="247"/>
      <c r="MNW257" s="247"/>
      <c r="MNX257" s="247"/>
      <c r="MNY257" s="247"/>
      <c r="MNZ257" s="247"/>
      <c r="MOA257" s="247"/>
      <c r="MOB257" s="247"/>
      <c r="MOC257" s="247"/>
      <c r="MOD257" s="247"/>
      <c r="MOE257" s="247"/>
      <c r="MOF257" s="247"/>
      <c r="MOG257" s="247"/>
      <c r="MOH257" s="247"/>
      <c r="MOI257" s="247"/>
      <c r="MOJ257" s="247"/>
      <c r="MOK257" s="247"/>
      <c r="MOL257" s="247"/>
      <c r="MOM257" s="247"/>
      <c r="MON257" s="247"/>
      <c r="MOO257" s="247"/>
      <c r="MOP257" s="247"/>
      <c r="MOQ257" s="247"/>
      <c r="MOR257" s="247"/>
      <c r="MOS257" s="247"/>
      <c r="MOT257" s="247"/>
      <c r="MOU257" s="247"/>
      <c r="MOV257" s="247"/>
      <c r="MOW257" s="247"/>
      <c r="MOX257" s="247"/>
      <c r="MOY257" s="247"/>
      <c r="MOZ257" s="247"/>
      <c r="MPA257" s="247"/>
      <c r="MPB257" s="247"/>
      <c r="MPC257" s="247"/>
      <c r="MPD257" s="247"/>
      <c r="MPE257" s="247"/>
      <c r="MPF257" s="247"/>
      <c r="MPG257" s="247"/>
      <c r="MPH257" s="247"/>
      <c r="MPI257" s="247"/>
      <c r="MPJ257" s="247"/>
      <c r="MPK257" s="247"/>
      <c r="MPL257" s="247"/>
      <c r="MPM257" s="247"/>
      <c r="MPN257" s="247"/>
      <c r="MPO257" s="247"/>
      <c r="MPP257" s="247"/>
      <c r="MPQ257" s="247"/>
      <c r="MPR257" s="247"/>
      <c r="MPS257" s="247"/>
      <c r="MPT257" s="247"/>
      <c r="MPU257" s="247"/>
      <c r="MPV257" s="247"/>
      <c r="MPW257" s="247"/>
      <c r="MPX257" s="247"/>
      <c r="MPY257" s="247"/>
      <c r="MPZ257" s="247"/>
      <c r="MQA257" s="247"/>
      <c r="MQB257" s="247"/>
      <c r="MQC257" s="247"/>
      <c r="MQD257" s="247"/>
      <c r="MQE257" s="247"/>
      <c r="MQF257" s="247"/>
      <c r="MQG257" s="247"/>
      <c r="MQH257" s="247"/>
      <c r="MQI257" s="247"/>
      <c r="MQJ257" s="247"/>
      <c r="MQK257" s="247"/>
      <c r="MQL257" s="247"/>
      <c r="MQM257" s="247"/>
      <c r="MQN257" s="247"/>
      <c r="MQO257" s="247"/>
      <c r="MQP257" s="247"/>
      <c r="MQQ257" s="247"/>
      <c r="MQR257" s="247"/>
      <c r="MQS257" s="247"/>
      <c r="MQT257" s="247"/>
      <c r="MQU257" s="247"/>
      <c r="MQV257" s="247"/>
      <c r="MQW257" s="247"/>
      <c r="MQX257" s="247"/>
      <c r="MQY257" s="247"/>
      <c r="MQZ257" s="247"/>
      <c r="MRA257" s="247"/>
      <c r="MRB257" s="247"/>
      <c r="MRC257" s="247"/>
      <c r="MRD257" s="247"/>
      <c r="MRE257" s="247"/>
      <c r="MRF257" s="247"/>
      <c r="MRG257" s="247"/>
      <c r="MRH257" s="247"/>
      <c r="MRI257" s="247"/>
      <c r="MRJ257" s="247"/>
      <c r="MRK257" s="247"/>
      <c r="MRL257" s="247"/>
      <c r="MRM257" s="247"/>
      <c r="MRN257" s="247"/>
      <c r="MRO257" s="247"/>
      <c r="MRP257" s="247"/>
      <c r="MRQ257" s="247"/>
      <c r="MRR257" s="247"/>
      <c r="MRS257" s="247"/>
      <c r="MRT257" s="247"/>
      <c r="MRU257" s="247"/>
      <c r="MRV257" s="247"/>
      <c r="MRW257" s="247"/>
      <c r="MRX257" s="247"/>
      <c r="MRY257" s="247"/>
      <c r="MRZ257" s="247"/>
      <c r="MSA257" s="247"/>
      <c r="MSB257" s="247"/>
      <c r="MSC257" s="247"/>
      <c r="MSD257" s="247"/>
      <c r="MSE257" s="247"/>
      <c r="MSF257" s="247"/>
      <c r="MSG257" s="247"/>
      <c r="MSH257" s="247"/>
      <c r="MSI257" s="247"/>
      <c r="MSJ257" s="247"/>
      <c r="MSK257" s="247"/>
      <c r="MSL257" s="247"/>
      <c r="MSM257" s="247"/>
      <c r="MSN257" s="247"/>
      <c r="MSO257" s="247"/>
      <c r="MSP257" s="247"/>
      <c r="MSQ257" s="247"/>
      <c r="MSR257" s="247"/>
      <c r="MSS257" s="247"/>
      <c r="MST257" s="247"/>
      <c r="MSU257" s="247"/>
      <c r="MSV257" s="247"/>
      <c r="MSW257" s="247"/>
      <c r="MSX257" s="247"/>
      <c r="MSY257" s="247"/>
      <c r="MSZ257" s="247"/>
      <c r="MTA257" s="247"/>
      <c r="MTB257" s="247"/>
      <c r="MTC257" s="247"/>
      <c r="MTD257" s="247"/>
      <c r="MTE257" s="247"/>
      <c r="MTF257" s="247"/>
      <c r="MTG257" s="247"/>
      <c r="MTH257" s="247"/>
      <c r="MTI257" s="247"/>
      <c r="MTJ257" s="247"/>
      <c r="MTK257" s="247"/>
      <c r="MTL257" s="247"/>
      <c r="MTM257" s="247"/>
      <c r="MTN257" s="247"/>
      <c r="MTO257" s="247"/>
      <c r="MTP257" s="247"/>
      <c r="MTQ257" s="247"/>
      <c r="MTR257" s="247"/>
      <c r="MTS257" s="247"/>
      <c r="MTT257" s="247"/>
      <c r="MTU257" s="247"/>
      <c r="MTV257" s="247"/>
      <c r="MTW257" s="247"/>
      <c r="MTX257" s="247"/>
      <c r="MTY257" s="247"/>
      <c r="MTZ257" s="247"/>
      <c r="MUA257" s="247"/>
      <c r="MUB257" s="247"/>
      <c r="MUC257" s="247"/>
      <c r="MUD257" s="247"/>
      <c r="MUE257" s="247"/>
      <c r="MUF257" s="247"/>
      <c r="MUG257" s="247"/>
      <c r="MUH257" s="247"/>
      <c r="MUI257" s="247"/>
      <c r="MUJ257" s="247"/>
      <c r="MUK257" s="247"/>
      <c r="MUL257" s="247"/>
      <c r="MUM257" s="247"/>
      <c r="MUN257" s="247"/>
      <c r="MUO257" s="247"/>
      <c r="MUP257" s="247"/>
      <c r="MUQ257" s="247"/>
      <c r="MUR257" s="247"/>
      <c r="MUS257" s="247"/>
      <c r="MUT257" s="247"/>
      <c r="MUU257" s="247"/>
      <c r="MUV257" s="247"/>
      <c r="MUW257" s="247"/>
      <c r="MUX257" s="247"/>
      <c r="MUY257" s="247"/>
      <c r="MUZ257" s="247"/>
      <c r="MVA257" s="247"/>
      <c r="MVB257" s="247"/>
      <c r="MVC257" s="247"/>
      <c r="MVD257" s="247"/>
      <c r="MVE257" s="247"/>
      <c r="MVF257" s="247"/>
      <c r="MVG257" s="247"/>
      <c r="MVH257" s="247"/>
      <c r="MVI257" s="247"/>
      <c r="MVJ257" s="247"/>
      <c r="MVK257" s="247"/>
      <c r="MVL257" s="247"/>
      <c r="MVM257" s="247"/>
      <c r="MVN257" s="247"/>
      <c r="MVO257" s="247"/>
      <c r="MVP257" s="247"/>
      <c r="MVQ257" s="247"/>
      <c r="MVR257" s="247"/>
      <c r="MVS257" s="247"/>
      <c r="MVT257" s="247"/>
      <c r="MVU257" s="247"/>
      <c r="MVV257" s="247"/>
      <c r="MVW257" s="247"/>
      <c r="MVX257" s="247"/>
      <c r="MVY257" s="247"/>
      <c r="MVZ257" s="247"/>
      <c r="MWA257" s="247"/>
      <c r="MWB257" s="247"/>
      <c r="MWC257" s="247"/>
      <c r="MWD257" s="247"/>
      <c r="MWE257" s="247"/>
      <c r="MWF257" s="247"/>
      <c r="MWG257" s="247"/>
      <c r="MWH257" s="247"/>
      <c r="MWI257" s="247"/>
      <c r="MWJ257" s="247"/>
      <c r="MWK257" s="247"/>
      <c r="MWL257" s="247"/>
      <c r="MWM257" s="247"/>
      <c r="MWN257" s="247"/>
      <c r="MWO257" s="247"/>
      <c r="MWP257" s="247"/>
      <c r="MWQ257" s="247"/>
      <c r="MWR257" s="247"/>
      <c r="MWS257" s="247"/>
      <c r="MWT257" s="247"/>
      <c r="MWU257" s="247"/>
      <c r="MWV257" s="247"/>
      <c r="MWW257" s="247"/>
      <c r="MWX257" s="247"/>
      <c r="MWY257" s="247"/>
      <c r="MWZ257" s="247"/>
      <c r="MXA257" s="247"/>
      <c r="MXB257" s="247"/>
      <c r="MXC257" s="247"/>
      <c r="MXD257" s="247"/>
      <c r="MXE257" s="247"/>
      <c r="MXF257" s="247"/>
      <c r="MXG257" s="247"/>
      <c r="MXH257" s="247"/>
      <c r="MXI257" s="247"/>
      <c r="MXJ257" s="247"/>
      <c r="MXK257" s="247"/>
      <c r="MXL257" s="247"/>
      <c r="MXM257" s="247"/>
      <c r="MXN257" s="247"/>
      <c r="MXO257" s="247"/>
      <c r="MXP257" s="247"/>
      <c r="MXQ257" s="247"/>
      <c r="MXR257" s="247"/>
      <c r="MXS257" s="247"/>
      <c r="MXT257" s="247"/>
      <c r="MXU257" s="247"/>
      <c r="MXV257" s="247"/>
      <c r="MXW257" s="247"/>
      <c r="MXX257" s="247"/>
      <c r="MXY257" s="247"/>
      <c r="MXZ257" s="247"/>
      <c r="MYA257" s="247"/>
      <c r="MYB257" s="247"/>
      <c r="MYC257" s="247"/>
      <c r="MYD257" s="247"/>
      <c r="MYE257" s="247"/>
      <c r="MYF257" s="247"/>
      <c r="MYG257" s="247"/>
      <c r="MYH257" s="247"/>
      <c r="MYI257" s="247"/>
      <c r="MYJ257" s="247"/>
      <c r="MYK257" s="247"/>
      <c r="MYL257" s="247"/>
      <c r="MYM257" s="247"/>
      <c r="MYN257" s="247"/>
      <c r="MYO257" s="247"/>
      <c r="MYP257" s="247"/>
      <c r="MYQ257" s="247"/>
      <c r="MYR257" s="247"/>
      <c r="MYS257" s="247"/>
      <c r="MYT257" s="247"/>
      <c r="MYU257" s="247"/>
      <c r="MYV257" s="247"/>
      <c r="MYW257" s="247"/>
      <c r="MYX257" s="247"/>
      <c r="MYY257" s="247"/>
      <c r="MYZ257" s="247"/>
      <c r="MZA257" s="247"/>
      <c r="MZB257" s="247"/>
      <c r="MZC257" s="247"/>
      <c r="MZD257" s="247"/>
      <c r="MZE257" s="247"/>
      <c r="MZF257" s="247"/>
      <c r="MZG257" s="247"/>
      <c r="MZH257" s="247"/>
      <c r="MZI257" s="247"/>
      <c r="MZJ257" s="247"/>
      <c r="MZK257" s="247"/>
      <c r="MZL257" s="247"/>
      <c r="MZM257" s="247"/>
      <c r="MZN257" s="247"/>
      <c r="MZO257" s="247"/>
      <c r="MZP257" s="247"/>
      <c r="MZQ257" s="247"/>
      <c r="MZR257" s="247"/>
      <c r="MZS257" s="247"/>
      <c r="MZT257" s="247"/>
      <c r="MZU257" s="247"/>
      <c r="MZV257" s="247"/>
      <c r="MZW257" s="247"/>
      <c r="MZX257" s="247"/>
      <c r="MZY257" s="247"/>
      <c r="MZZ257" s="247"/>
      <c r="NAA257" s="247"/>
      <c r="NAB257" s="247"/>
      <c r="NAC257" s="247"/>
      <c r="NAD257" s="247"/>
      <c r="NAE257" s="247"/>
      <c r="NAF257" s="247"/>
      <c r="NAG257" s="247"/>
      <c r="NAH257" s="247"/>
      <c r="NAI257" s="247"/>
      <c r="NAJ257" s="247"/>
      <c r="NAK257" s="247"/>
      <c r="NAL257" s="247"/>
      <c r="NAM257" s="247"/>
      <c r="NAN257" s="247"/>
      <c r="NAO257" s="247"/>
      <c r="NAP257" s="247"/>
      <c r="NAQ257" s="247"/>
      <c r="NAR257" s="247"/>
      <c r="NAS257" s="247"/>
      <c r="NAT257" s="247"/>
      <c r="NAU257" s="247"/>
      <c r="NAV257" s="247"/>
      <c r="NAW257" s="247"/>
      <c r="NAX257" s="247"/>
      <c r="NAY257" s="247"/>
      <c r="NAZ257" s="247"/>
      <c r="NBA257" s="247"/>
      <c r="NBB257" s="247"/>
      <c r="NBC257" s="247"/>
      <c r="NBD257" s="247"/>
      <c r="NBE257" s="247"/>
      <c r="NBF257" s="247"/>
      <c r="NBG257" s="247"/>
      <c r="NBH257" s="247"/>
      <c r="NBI257" s="247"/>
      <c r="NBJ257" s="247"/>
      <c r="NBK257" s="247"/>
      <c r="NBL257" s="247"/>
      <c r="NBM257" s="247"/>
      <c r="NBN257" s="247"/>
      <c r="NBO257" s="247"/>
      <c r="NBP257" s="247"/>
      <c r="NBQ257" s="247"/>
      <c r="NBR257" s="247"/>
      <c r="NBS257" s="247"/>
      <c r="NBT257" s="247"/>
      <c r="NBU257" s="247"/>
      <c r="NBV257" s="247"/>
      <c r="NBW257" s="247"/>
      <c r="NBX257" s="247"/>
      <c r="NBY257" s="247"/>
      <c r="NBZ257" s="247"/>
      <c r="NCA257" s="247"/>
      <c r="NCB257" s="247"/>
      <c r="NCC257" s="247"/>
      <c r="NCD257" s="247"/>
      <c r="NCE257" s="247"/>
      <c r="NCF257" s="247"/>
      <c r="NCG257" s="247"/>
      <c r="NCH257" s="247"/>
      <c r="NCI257" s="247"/>
      <c r="NCJ257" s="247"/>
      <c r="NCK257" s="247"/>
      <c r="NCL257" s="247"/>
      <c r="NCM257" s="247"/>
      <c r="NCN257" s="247"/>
      <c r="NCO257" s="247"/>
      <c r="NCP257" s="247"/>
      <c r="NCQ257" s="247"/>
      <c r="NCR257" s="247"/>
      <c r="NCS257" s="247"/>
      <c r="NCT257" s="247"/>
      <c r="NCU257" s="247"/>
      <c r="NCV257" s="247"/>
      <c r="NCW257" s="247"/>
      <c r="NCX257" s="247"/>
      <c r="NCY257" s="247"/>
      <c r="NCZ257" s="247"/>
      <c r="NDA257" s="247"/>
      <c r="NDB257" s="247"/>
      <c r="NDC257" s="247"/>
      <c r="NDD257" s="247"/>
      <c r="NDE257" s="247"/>
      <c r="NDF257" s="247"/>
      <c r="NDG257" s="247"/>
      <c r="NDH257" s="247"/>
      <c r="NDI257" s="247"/>
      <c r="NDJ257" s="247"/>
      <c r="NDK257" s="247"/>
      <c r="NDL257" s="247"/>
      <c r="NDM257" s="247"/>
      <c r="NDN257" s="247"/>
      <c r="NDO257" s="247"/>
      <c r="NDP257" s="247"/>
      <c r="NDQ257" s="247"/>
      <c r="NDR257" s="247"/>
      <c r="NDS257" s="247"/>
      <c r="NDT257" s="247"/>
      <c r="NDU257" s="247"/>
      <c r="NDV257" s="247"/>
      <c r="NDW257" s="247"/>
      <c r="NDX257" s="247"/>
      <c r="NDY257" s="247"/>
      <c r="NDZ257" s="247"/>
      <c r="NEA257" s="247"/>
      <c r="NEB257" s="247"/>
      <c r="NEC257" s="247"/>
      <c r="NED257" s="247"/>
      <c r="NEE257" s="247"/>
      <c r="NEF257" s="247"/>
      <c r="NEG257" s="247"/>
      <c r="NEH257" s="247"/>
      <c r="NEI257" s="247"/>
      <c r="NEJ257" s="247"/>
      <c r="NEK257" s="247"/>
      <c r="NEL257" s="247"/>
      <c r="NEM257" s="247"/>
      <c r="NEN257" s="247"/>
      <c r="NEO257" s="247"/>
      <c r="NEP257" s="247"/>
      <c r="NEQ257" s="247"/>
      <c r="NER257" s="247"/>
      <c r="NES257" s="247"/>
      <c r="NET257" s="247"/>
      <c r="NEU257" s="247"/>
      <c r="NEV257" s="247"/>
      <c r="NEW257" s="247"/>
      <c r="NEX257" s="247"/>
      <c r="NEY257" s="247"/>
      <c r="NEZ257" s="247"/>
      <c r="NFA257" s="247"/>
      <c r="NFB257" s="247"/>
      <c r="NFC257" s="247"/>
      <c r="NFD257" s="247"/>
      <c r="NFE257" s="247"/>
      <c r="NFF257" s="247"/>
      <c r="NFG257" s="247"/>
      <c r="NFH257" s="247"/>
      <c r="NFI257" s="247"/>
      <c r="NFJ257" s="247"/>
      <c r="NFK257" s="247"/>
      <c r="NFL257" s="247"/>
      <c r="NFM257" s="247"/>
      <c r="NFN257" s="247"/>
      <c r="NFO257" s="247"/>
      <c r="NFP257" s="247"/>
      <c r="NFQ257" s="247"/>
      <c r="NFR257" s="247"/>
      <c r="NFS257" s="247"/>
      <c r="NFT257" s="247"/>
      <c r="NFU257" s="247"/>
      <c r="NFV257" s="247"/>
      <c r="NFW257" s="247"/>
      <c r="NFX257" s="247"/>
      <c r="NFY257" s="247"/>
      <c r="NFZ257" s="247"/>
      <c r="NGA257" s="247"/>
      <c r="NGB257" s="247"/>
      <c r="NGC257" s="247"/>
      <c r="NGD257" s="247"/>
      <c r="NGE257" s="247"/>
      <c r="NGF257" s="247"/>
      <c r="NGG257" s="247"/>
      <c r="NGH257" s="247"/>
      <c r="NGI257" s="247"/>
      <c r="NGJ257" s="247"/>
      <c r="NGK257" s="247"/>
      <c r="NGL257" s="247"/>
      <c r="NGM257" s="247"/>
      <c r="NGN257" s="247"/>
      <c r="NGO257" s="247"/>
      <c r="NGP257" s="247"/>
      <c r="NGQ257" s="247"/>
      <c r="NGR257" s="247"/>
      <c r="NGS257" s="247"/>
      <c r="NGT257" s="247"/>
      <c r="NGU257" s="247"/>
      <c r="NGV257" s="247"/>
      <c r="NGW257" s="247"/>
      <c r="NGX257" s="247"/>
      <c r="NGY257" s="247"/>
      <c r="NGZ257" s="247"/>
      <c r="NHA257" s="247"/>
      <c r="NHB257" s="247"/>
      <c r="NHC257" s="247"/>
      <c r="NHD257" s="247"/>
      <c r="NHE257" s="247"/>
      <c r="NHF257" s="247"/>
      <c r="NHG257" s="247"/>
      <c r="NHH257" s="247"/>
      <c r="NHI257" s="247"/>
      <c r="NHJ257" s="247"/>
      <c r="NHK257" s="247"/>
      <c r="NHL257" s="247"/>
      <c r="NHM257" s="247"/>
      <c r="NHN257" s="247"/>
      <c r="NHO257" s="247"/>
      <c r="NHP257" s="247"/>
      <c r="NHQ257" s="247"/>
      <c r="NHR257" s="247"/>
      <c r="NHS257" s="247"/>
      <c r="NHT257" s="247"/>
      <c r="NHU257" s="247"/>
      <c r="NHV257" s="247"/>
      <c r="NHW257" s="247"/>
      <c r="NHX257" s="247"/>
      <c r="NHY257" s="247"/>
      <c r="NHZ257" s="247"/>
      <c r="NIA257" s="247"/>
      <c r="NIB257" s="247"/>
      <c r="NIC257" s="247"/>
      <c r="NID257" s="247"/>
      <c r="NIE257" s="247"/>
      <c r="NIF257" s="247"/>
      <c r="NIG257" s="247"/>
      <c r="NIH257" s="247"/>
      <c r="NII257" s="247"/>
      <c r="NIJ257" s="247"/>
      <c r="NIK257" s="247"/>
      <c r="NIL257" s="247"/>
      <c r="NIM257" s="247"/>
      <c r="NIN257" s="247"/>
      <c r="NIO257" s="247"/>
      <c r="NIP257" s="247"/>
      <c r="NIQ257" s="247"/>
      <c r="NIR257" s="247"/>
      <c r="NIS257" s="247"/>
      <c r="NIT257" s="247"/>
      <c r="NIU257" s="247"/>
      <c r="NIV257" s="247"/>
      <c r="NIW257" s="247"/>
      <c r="NIX257" s="247"/>
      <c r="NIY257" s="247"/>
      <c r="NIZ257" s="247"/>
      <c r="NJA257" s="247"/>
      <c r="NJB257" s="247"/>
      <c r="NJC257" s="247"/>
      <c r="NJD257" s="247"/>
      <c r="NJE257" s="247"/>
      <c r="NJF257" s="247"/>
      <c r="NJG257" s="247"/>
      <c r="NJH257" s="247"/>
      <c r="NJI257" s="247"/>
      <c r="NJJ257" s="247"/>
      <c r="NJK257" s="247"/>
      <c r="NJL257" s="247"/>
      <c r="NJM257" s="247"/>
      <c r="NJN257" s="247"/>
      <c r="NJO257" s="247"/>
      <c r="NJP257" s="247"/>
      <c r="NJQ257" s="247"/>
      <c r="NJR257" s="247"/>
      <c r="NJS257" s="247"/>
      <c r="NJT257" s="247"/>
      <c r="NJU257" s="247"/>
      <c r="NJV257" s="247"/>
      <c r="NJW257" s="247"/>
      <c r="NJX257" s="247"/>
      <c r="NJY257" s="247"/>
      <c r="NJZ257" s="247"/>
      <c r="NKA257" s="247"/>
      <c r="NKB257" s="247"/>
      <c r="NKC257" s="247"/>
      <c r="NKD257" s="247"/>
      <c r="NKE257" s="247"/>
      <c r="NKF257" s="247"/>
      <c r="NKG257" s="247"/>
      <c r="NKH257" s="247"/>
      <c r="NKI257" s="247"/>
      <c r="NKJ257" s="247"/>
      <c r="NKK257" s="247"/>
      <c r="NKL257" s="247"/>
      <c r="NKM257" s="247"/>
      <c r="NKN257" s="247"/>
      <c r="NKO257" s="247"/>
      <c r="NKP257" s="247"/>
      <c r="NKQ257" s="247"/>
      <c r="NKR257" s="247"/>
      <c r="NKS257" s="247"/>
      <c r="NKT257" s="247"/>
      <c r="NKU257" s="247"/>
      <c r="NKV257" s="247"/>
      <c r="NKW257" s="247"/>
      <c r="NKX257" s="247"/>
      <c r="NKY257" s="247"/>
      <c r="NKZ257" s="247"/>
      <c r="NLA257" s="247"/>
      <c r="NLB257" s="247"/>
      <c r="NLC257" s="247"/>
      <c r="NLD257" s="247"/>
      <c r="NLE257" s="247"/>
      <c r="NLF257" s="247"/>
      <c r="NLG257" s="247"/>
      <c r="NLH257" s="247"/>
      <c r="NLI257" s="247"/>
      <c r="NLJ257" s="247"/>
      <c r="NLK257" s="247"/>
      <c r="NLL257" s="247"/>
      <c r="NLM257" s="247"/>
      <c r="NLN257" s="247"/>
      <c r="NLO257" s="247"/>
      <c r="NLP257" s="247"/>
      <c r="NLQ257" s="247"/>
      <c r="NLR257" s="247"/>
      <c r="NLS257" s="247"/>
      <c r="NLT257" s="247"/>
      <c r="NLU257" s="247"/>
      <c r="NLV257" s="247"/>
      <c r="NLW257" s="247"/>
      <c r="NLX257" s="247"/>
      <c r="NLY257" s="247"/>
      <c r="NLZ257" s="247"/>
      <c r="NMA257" s="247"/>
      <c r="NMB257" s="247"/>
      <c r="NMC257" s="247"/>
      <c r="NMD257" s="247"/>
      <c r="NME257" s="247"/>
      <c r="NMF257" s="247"/>
      <c r="NMG257" s="247"/>
      <c r="NMH257" s="247"/>
      <c r="NMI257" s="247"/>
      <c r="NMJ257" s="247"/>
      <c r="NMK257" s="247"/>
      <c r="NML257" s="247"/>
      <c r="NMM257" s="247"/>
      <c r="NMN257" s="247"/>
      <c r="NMO257" s="247"/>
      <c r="NMP257" s="247"/>
      <c r="NMQ257" s="247"/>
      <c r="NMR257" s="247"/>
      <c r="NMS257" s="247"/>
      <c r="NMT257" s="247"/>
      <c r="NMU257" s="247"/>
      <c r="NMV257" s="247"/>
      <c r="NMW257" s="247"/>
      <c r="NMX257" s="247"/>
      <c r="NMY257" s="247"/>
      <c r="NMZ257" s="247"/>
      <c r="NNA257" s="247"/>
      <c r="NNB257" s="247"/>
      <c r="NNC257" s="247"/>
      <c r="NND257" s="247"/>
      <c r="NNE257" s="247"/>
      <c r="NNF257" s="247"/>
      <c r="NNG257" s="247"/>
      <c r="NNH257" s="247"/>
      <c r="NNI257" s="247"/>
      <c r="NNJ257" s="247"/>
      <c r="NNK257" s="247"/>
      <c r="NNL257" s="247"/>
      <c r="NNM257" s="247"/>
      <c r="NNN257" s="247"/>
      <c r="NNO257" s="247"/>
      <c r="NNP257" s="247"/>
      <c r="NNQ257" s="247"/>
      <c r="NNR257" s="247"/>
      <c r="NNS257" s="247"/>
      <c r="NNT257" s="247"/>
      <c r="NNU257" s="247"/>
      <c r="NNV257" s="247"/>
      <c r="NNW257" s="247"/>
      <c r="NNX257" s="247"/>
      <c r="NNY257" s="247"/>
      <c r="NNZ257" s="247"/>
      <c r="NOA257" s="247"/>
      <c r="NOB257" s="247"/>
      <c r="NOC257" s="247"/>
      <c r="NOD257" s="247"/>
      <c r="NOE257" s="247"/>
      <c r="NOF257" s="247"/>
      <c r="NOG257" s="247"/>
      <c r="NOH257" s="247"/>
      <c r="NOI257" s="247"/>
      <c r="NOJ257" s="247"/>
      <c r="NOK257" s="247"/>
      <c r="NOL257" s="247"/>
      <c r="NOM257" s="247"/>
      <c r="NON257" s="247"/>
      <c r="NOO257" s="247"/>
      <c r="NOP257" s="247"/>
      <c r="NOQ257" s="247"/>
      <c r="NOR257" s="247"/>
      <c r="NOS257" s="247"/>
      <c r="NOT257" s="247"/>
      <c r="NOU257" s="247"/>
      <c r="NOV257" s="247"/>
      <c r="NOW257" s="247"/>
      <c r="NOX257" s="247"/>
      <c r="NOY257" s="247"/>
      <c r="NOZ257" s="247"/>
      <c r="NPA257" s="247"/>
      <c r="NPB257" s="247"/>
      <c r="NPC257" s="247"/>
      <c r="NPD257" s="247"/>
      <c r="NPE257" s="247"/>
      <c r="NPF257" s="247"/>
      <c r="NPG257" s="247"/>
      <c r="NPH257" s="247"/>
      <c r="NPI257" s="247"/>
      <c r="NPJ257" s="247"/>
      <c r="NPK257" s="247"/>
      <c r="NPL257" s="247"/>
      <c r="NPM257" s="247"/>
      <c r="NPN257" s="247"/>
      <c r="NPO257" s="247"/>
      <c r="NPP257" s="247"/>
      <c r="NPQ257" s="247"/>
      <c r="NPR257" s="247"/>
      <c r="NPS257" s="247"/>
      <c r="NPT257" s="247"/>
      <c r="NPU257" s="247"/>
      <c r="NPV257" s="247"/>
      <c r="NPW257" s="247"/>
      <c r="NPX257" s="247"/>
      <c r="NPY257" s="247"/>
      <c r="NPZ257" s="247"/>
      <c r="NQA257" s="247"/>
      <c r="NQB257" s="247"/>
      <c r="NQC257" s="247"/>
      <c r="NQD257" s="247"/>
      <c r="NQE257" s="247"/>
      <c r="NQF257" s="247"/>
      <c r="NQG257" s="247"/>
      <c r="NQH257" s="247"/>
      <c r="NQI257" s="247"/>
      <c r="NQJ257" s="247"/>
      <c r="NQK257" s="247"/>
      <c r="NQL257" s="247"/>
      <c r="NQM257" s="247"/>
      <c r="NQN257" s="247"/>
      <c r="NQO257" s="247"/>
      <c r="NQP257" s="247"/>
      <c r="NQQ257" s="247"/>
      <c r="NQR257" s="247"/>
      <c r="NQS257" s="247"/>
      <c r="NQT257" s="247"/>
      <c r="NQU257" s="247"/>
      <c r="NQV257" s="247"/>
      <c r="NQW257" s="247"/>
      <c r="NQX257" s="247"/>
      <c r="NQY257" s="247"/>
      <c r="NQZ257" s="247"/>
      <c r="NRA257" s="247"/>
      <c r="NRB257" s="247"/>
      <c r="NRC257" s="247"/>
      <c r="NRD257" s="247"/>
      <c r="NRE257" s="247"/>
      <c r="NRF257" s="247"/>
      <c r="NRG257" s="247"/>
      <c r="NRH257" s="247"/>
      <c r="NRI257" s="247"/>
      <c r="NRJ257" s="247"/>
      <c r="NRK257" s="247"/>
      <c r="NRL257" s="247"/>
      <c r="NRM257" s="247"/>
      <c r="NRN257" s="247"/>
      <c r="NRO257" s="247"/>
      <c r="NRP257" s="247"/>
      <c r="NRQ257" s="247"/>
      <c r="NRR257" s="247"/>
      <c r="NRS257" s="247"/>
      <c r="NRT257" s="247"/>
      <c r="NRU257" s="247"/>
      <c r="NRV257" s="247"/>
      <c r="NRW257" s="247"/>
      <c r="NRX257" s="247"/>
      <c r="NRY257" s="247"/>
      <c r="NRZ257" s="247"/>
      <c r="NSA257" s="247"/>
      <c r="NSB257" s="247"/>
      <c r="NSC257" s="247"/>
      <c r="NSD257" s="247"/>
      <c r="NSE257" s="247"/>
      <c r="NSF257" s="247"/>
      <c r="NSG257" s="247"/>
      <c r="NSH257" s="247"/>
      <c r="NSI257" s="247"/>
      <c r="NSJ257" s="247"/>
      <c r="NSK257" s="247"/>
      <c r="NSL257" s="247"/>
      <c r="NSM257" s="247"/>
      <c r="NSN257" s="247"/>
      <c r="NSO257" s="247"/>
      <c r="NSP257" s="247"/>
      <c r="NSQ257" s="247"/>
      <c r="NSR257" s="247"/>
      <c r="NSS257" s="247"/>
      <c r="NST257" s="247"/>
      <c r="NSU257" s="247"/>
      <c r="NSV257" s="247"/>
      <c r="NSW257" s="247"/>
      <c r="NSX257" s="247"/>
      <c r="NSY257" s="247"/>
      <c r="NSZ257" s="247"/>
      <c r="NTA257" s="247"/>
      <c r="NTB257" s="247"/>
      <c r="NTC257" s="247"/>
      <c r="NTD257" s="247"/>
      <c r="NTE257" s="247"/>
      <c r="NTF257" s="247"/>
      <c r="NTG257" s="247"/>
      <c r="NTH257" s="247"/>
      <c r="NTI257" s="247"/>
      <c r="NTJ257" s="247"/>
      <c r="NTK257" s="247"/>
      <c r="NTL257" s="247"/>
      <c r="NTM257" s="247"/>
      <c r="NTN257" s="247"/>
      <c r="NTO257" s="247"/>
      <c r="NTP257" s="247"/>
      <c r="NTQ257" s="247"/>
      <c r="NTR257" s="247"/>
      <c r="NTS257" s="247"/>
      <c r="NTT257" s="247"/>
      <c r="NTU257" s="247"/>
      <c r="NTV257" s="247"/>
      <c r="NTW257" s="247"/>
      <c r="NTX257" s="247"/>
      <c r="NTY257" s="247"/>
      <c r="NTZ257" s="247"/>
      <c r="NUA257" s="247"/>
      <c r="NUB257" s="247"/>
      <c r="NUC257" s="247"/>
      <c r="NUD257" s="247"/>
      <c r="NUE257" s="247"/>
      <c r="NUF257" s="247"/>
      <c r="NUG257" s="247"/>
      <c r="NUH257" s="247"/>
      <c r="NUI257" s="247"/>
      <c r="NUJ257" s="247"/>
      <c r="NUK257" s="247"/>
      <c r="NUL257" s="247"/>
      <c r="NUM257" s="247"/>
      <c r="NUN257" s="247"/>
      <c r="NUO257" s="247"/>
      <c r="NUP257" s="247"/>
      <c r="NUQ257" s="247"/>
      <c r="NUR257" s="247"/>
      <c r="NUS257" s="247"/>
      <c r="NUT257" s="247"/>
      <c r="NUU257" s="247"/>
      <c r="NUV257" s="247"/>
      <c r="NUW257" s="247"/>
      <c r="NUX257" s="247"/>
      <c r="NUY257" s="247"/>
      <c r="NUZ257" s="247"/>
      <c r="NVA257" s="247"/>
      <c r="NVB257" s="247"/>
      <c r="NVC257" s="247"/>
      <c r="NVD257" s="247"/>
      <c r="NVE257" s="247"/>
      <c r="NVF257" s="247"/>
      <c r="NVG257" s="247"/>
      <c r="NVH257" s="247"/>
      <c r="NVI257" s="247"/>
      <c r="NVJ257" s="247"/>
      <c r="NVK257" s="247"/>
      <c r="NVL257" s="247"/>
      <c r="NVM257" s="247"/>
      <c r="NVN257" s="247"/>
      <c r="NVO257" s="247"/>
      <c r="NVP257" s="247"/>
      <c r="NVQ257" s="247"/>
      <c r="NVR257" s="247"/>
      <c r="NVS257" s="247"/>
      <c r="NVT257" s="247"/>
      <c r="NVU257" s="247"/>
      <c r="NVV257" s="247"/>
      <c r="NVW257" s="247"/>
      <c r="NVX257" s="247"/>
      <c r="NVY257" s="247"/>
      <c r="NVZ257" s="247"/>
      <c r="NWA257" s="247"/>
      <c r="NWB257" s="247"/>
      <c r="NWC257" s="247"/>
      <c r="NWD257" s="247"/>
      <c r="NWE257" s="247"/>
      <c r="NWF257" s="247"/>
      <c r="NWG257" s="247"/>
      <c r="NWH257" s="247"/>
      <c r="NWI257" s="247"/>
      <c r="NWJ257" s="247"/>
      <c r="NWK257" s="247"/>
      <c r="NWL257" s="247"/>
      <c r="NWM257" s="247"/>
      <c r="NWN257" s="247"/>
      <c r="NWO257" s="247"/>
      <c r="NWP257" s="247"/>
      <c r="NWQ257" s="247"/>
      <c r="NWR257" s="247"/>
      <c r="NWS257" s="247"/>
      <c r="NWT257" s="247"/>
      <c r="NWU257" s="247"/>
      <c r="NWV257" s="247"/>
      <c r="NWW257" s="247"/>
      <c r="NWX257" s="247"/>
      <c r="NWY257" s="247"/>
      <c r="NWZ257" s="247"/>
      <c r="NXA257" s="247"/>
      <c r="NXB257" s="247"/>
      <c r="NXC257" s="247"/>
      <c r="NXD257" s="247"/>
      <c r="NXE257" s="247"/>
      <c r="NXF257" s="247"/>
      <c r="NXG257" s="247"/>
      <c r="NXH257" s="247"/>
      <c r="NXI257" s="247"/>
      <c r="NXJ257" s="247"/>
      <c r="NXK257" s="247"/>
      <c r="NXL257" s="247"/>
      <c r="NXM257" s="247"/>
      <c r="NXN257" s="247"/>
      <c r="NXO257" s="247"/>
      <c r="NXP257" s="247"/>
      <c r="NXQ257" s="247"/>
      <c r="NXR257" s="247"/>
      <c r="NXS257" s="247"/>
      <c r="NXT257" s="247"/>
      <c r="NXU257" s="247"/>
      <c r="NXV257" s="247"/>
      <c r="NXW257" s="247"/>
      <c r="NXX257" s="247"/>
      <c r="NXY257" s="247"/>
      <c r="NXZ257" s="247"/>
      <c r="NYA257" s="247"/>
      <c r="NYB257" s="247"/>
      <c r="NYC257" s="247"/>
      <c r="NYD257" s="247"/>
      <c r="NYE257" s="247"/>
      <c r="NYF257" s="247"/>
      <c r="NYG257" s="247"/>
      <c r="NYH257" s="247"/>
      <c r="NYI257" s="247"/>
      <c r="NYJ257" s="247"/>
      <c r="NYK257" s="247"/>
      <c r="NYL257" s="247"/>
      <c r="NYM257" s="247"/>
      <c r="NYN257" s="247"/>
      <c r="NYO257" s="247"/>
      <c r="NYP257" s="247"/>
      <c r="NYQ257" s="247"/>
      <c r="NYR257" s="247"/>
      <c r="NYS257" s="247"/>
      <c r="NYT257" s="247"/>
      <c r="NYU257" s="247"/>
      <c r="NYV257" s="247"/>
      <c r="NYW257" s="247"/>
      <c r="NYX257" s="247"/>
      <c r="NYY257" s="247"/>
      <c r="NYZ257" s="247"/>
      <c r="NZA257" s="247"/>
      <c r="NZB257" s="247"/>
      <c r="NZC257" s="247"/>
      <c r="NZD257" s="247"/>
      <c r="NZE257" s="247"/>
      <c r="NZF257" s="247"/>
      <c r="NZG257" s="247"/>
      <c r="NZH257" s="247"/>
      <c r="NZI257" s="247"/>
      <c r="NZJ257" s="247"/>
      <c r="NZK257" s="247"/>
      <c r="NZL257" s="247"/>
      <c r="NZM257" s="247"/>
      <c r="NZN257" s="247"/>
      <c r="NZO257" s="247"/>
      <c r="NZP257" s="247"/>
      <c r="NZQ257" s="247"/>
      <c r="NZR257" s="247"/>
      <c r="NZS257" s="247"/>
      <c r="NZT257" s="247"/>
      <c r="NZU257" s="247"/>
      <c r="NZV257" s="247"/>
      <c r="NZW257" s="247"/>
      <c r="NZX257" s="247"/>
      <c r="NZY257" s="247"/>
      <c r="NZZ257" s="247"/>
      <c r="OAA257" s="247"/>
      <c r="OAB257" s="247"/>
      <c r="OAC257" s="247"/>
      <c r="OAD257" s="247"/>
      <c r="OAE257" s="247"/>
      <c r="OAF257" s="247"/>
      <c r="OAG257" s="247"/>
      <c r="OAH257" s="247"/>
      <c r="OAI257" s="247"/>
      <c r="OAJ257" s="247"/>
      <c r="OAK257" s="247"/>
      <c r="OAL257" s="247"/>
      <c r="OAM257" s="247"/>
      <c r="OAN257" s="247"/>
      <c r="OAO257" s="247"/>
      <c r="OAP257" s="247"/>
      <c r="OAQ257" s="247"/>
      <c r="OAR257" s="247"/>
      <c r="OAS257" s="247"/>
      <c r="OAT257" s="247"/>
      <c r="OAU257" s="247"/>
      <c r="OAV257" s="247"/>
      <c r="OAW257" s="247"/>
      <c r="OAX257" s="247"/>
      <c r="OAY257" s="247"/>
      <c r="OAZ257" s="247"/>
      <c r="OBA257" s="247"/>
      <c r="OBB257" s="247"/>
      <c r="OBC257" s="247"/>
      <c r="OBD257" s="247"/>
      <c r="OBE257" s="247"/>
      <c r="OBF257" s="247"/>
      <c r="OBG257" s="247"/>
      <c r="OBH257" s="247"/>
      <c r="OBI257" s="247"/>
      <c r="OBJ257" s="247"/>
      <c r="OBK257" s="247"/>
      <c r="OBL257" s="247"/>
      <c r="OBM257" s="247"/>
      <c r="OBN257" s="247"/>
      <c r="OBO257" s="247"/>
      <c r="OBP257" s="247"/>
      <c r="OBQ257" s="247"/>
      <c r="OBR257" s="247"/>
      <c r="OBS257" s="247"/>
      <c r="OBT257" s="247"/>
      <c r="OBU257" s="247"/>
      <c r="OBV257" s="247"/>
      <c r="OBW257" s="247"/>
      <c r="OBX257" s="247"/>
      <c r="OBY257" s="247"/>
      <c r="OBZ257" s="247"/>
      <c r="OCA257" s="247"/>
      <c r="OCB257" s="247"/>
      <c r="OCC257" s="247"/>
      <c r="OCD257" s="247"/>
      <c r="OCE257" s="247"/>
      <c r="OCF257" s="247"/>
      <c r="OCG257" s="247"/>
      <c r="OCH257" s="247"/>
      <c r="OCI257" s="247"/>
      <c r="OCJ257" s="247"/>
      <c r="OCK257" s="247"/>
      <c r="OCL257" s="247"/>
      <c r="OCM257" s="247"/>
      <c r="OCN257" s="247"/>
      <c r="OCO257" s="247"/>
      <c r="OCP257" s="247"/>
      <c r="OCQ257" s="247"/>
      <c r="OCR257" s="247"/>
      <c r="OCS257" s="247"/>
      <c r="OCT257" s="247"/>
      <c r="OCU257" s="247"/>
      <c r="OCV257" s="247"/>
      <c r="OCW257" s="247"/>
      <c r="OCX257" s="247"/>
      <c r="OCY257" s="247"/>
      <c r="OCZ257" s="247"/>
      <c r="ODA257" s="247"/>
      <c r="ODB257" s="247"/>
      <c r="ODC257" s="247"/>
      <c r="ODD257" s="247"/>
      <c r="ODE257" s="247"/>
      <c r="ODF257" s="247"/>
      <c r="ODG257" s="247"/>
      <c r="ODH257" s="247"/>
      <c r="ODI257" s="247"/>
      <c r="ODJ257" s="247"/>
      <c r="ODK257" s="247"/>
      <c r="ODL257" s="247"/>
      <c r="ODM257" s="247"/>
      <c r="ODN257" s="247"/>
      <c r="ODO257" s="247"/>
      <c r="ODP257" s="247"/>
      <c r="ODQ257" s="247"/>
      <c r="ODR257" s="247"/>
      <c r="ODS257" s="247"/>
      <c r="ODT257" s="247"/>
      <c r="ODU257" s="247"/>
      <c r="ODV257" s="247"/>
      <c r="ODW257" s="247"/>
      <c r="ODX257" s="247"/>
      <c r="ODY257" s="247"/>
      <c r="ODZ257" s="247"/>
      <c r="OEA257" s="247"/>
      <c r="OEB257" s="247"/>
      <c r="OEC257" s="247"/>
      <c r="OED257" s="247"/>
      <c r="OEE257" s="247"/>
      <c r="OEF257" s="247"/>
      <c r="OEG257" s="247"/>
      <c r="OEH257" s="247"/>
      <c r="OEI257" s="247"/>
      <c r="OEJ257" s="247"/>
      <c r="OEK257" s="247"/>
      <c r="OEL257" s="247"/>
      <c r="OEM257" s="247"/>
      <c r="OEN257" s="247"/>
      <c r="OEO257" s="247"/>
      <c r="OEP257" s="247"/>
      <c r="OEQ257" s="247"/>
      <c r="OER257" s="247"/>
      <c r="OES257" s="247"/>
      <c r="OET257" s="247"/>
      <c r="OEU257" s="247"/>
      <c r="OEV257" s="247"/>
      <c r="OEW257" s="247"/>
      <c r="OEX257" s="247"/>
      <c r="OEY257" s="247"/>
      <c r="OEZ257" s="247"/>
      <c r="OFA257" s="247"/>
      <c r="OFB257" s="247"/>
      <c r="OFC257" s="247"/>
      <c r="OFD257" s="247"/>
      <c r="OFE257" s="247"/>
      <c r="OFF257" s="247"/>
      <c r="OFG257" s="247"/>
      <c r="OFH257" s="247"/>
      <c r="OFI257" s="247"/>
      <c r="OFJ257" s="247"/>
      <c r="OFK257" s="247"/>
      <c r="OFL257" s="247"/>
      <c r="OFM257" s="247"/>
      <c r="OFN257" s="247"/>
      <c r="OFO257" s="247"/>
      <c r="OFP257" s="247"/>
      <c r="OFQ257" s="247"/>
      <c r="OFR257" s="247"/>
      <c r="OFS257" s="247"/>
      <c r="OFT257" s="247"/>
      <c r="OFU257" s="247"/>
      <c r="OFV257" s="247"/>
      <c r="OFW257" s="247"/>
      <c r="OFX257" s="247"/>
      <c r="OFY257" s="247"/>
      <c r="OFZ257" s="247"/>
      <c r="OGA257" s="247"/>
      <c r="OGB257" s="247"/>
      <c r="OGC257" s="247"/>
      <c r="OGD257" s="247"/>
      <c r="OGE257" s="247"/>
      <c r="OGF257" s="247"/>
      <c r="OGG257" s="247"/>
      <c r="OGH257" s="247"/>
      <c r="OGI257" s="247"/>
      <c r="OGJ257" s="247"/>
      <c r="OGK257" s="247"/>
      <c r="OGL257" s="247"/>
      <c r="OGM257" s="247"/>
      <c r="OGN257" s="247"/>
      <c r="OGO257" s="247"/>
      <c r="OGP257" s="247"/>
      <c r="OGQ257" s="247"/>
      <c r="OGR257" s="247"/>
      <c r="OGS257" s="247"/>
      <c r="OGT257" s="247"/>
      <c r="OGU257" s="247"/>
      <c r="OGV257" s="247"/>
      <c r="OGW257" s="247"/>
      <c r="OGX257" s="247"/>
      <c r="OGY257" s="247"/>
      <c r="OGZ257" s="247"/>
      <c r="OHA257" s="247"/>
      <c r="OHB257" s="247"/>
      <c r="OHC257" s="247"/>
      <c r="OHD257" s="247"/>
      <c r="OHE257" s="247"/>
      <c r="OHF257" s="247"/>
      <c r="OHG257" s="247"/>
      <c r="OHH257" s="247"/>
      <c r="OHI257" s="247"/>
      <c r="OHJ257" s="247"/>
      <c r="OHK257" s="247"/>
      <c r="OHL257" s="247"/>
      <c r="OHM257" s="247"/>
      <c r="OHN257" s="247"/>
      <c r="OHO257" s="247"/>
      <c r="OHP257" s="247"/>
      <c r="OHQ257" s="247"/>
      <c r="OHR257" s="247"/>
      <c r="OHS257" s="247"/>
      <c r="OHT257" s="247"/>
      <c r="OHU257" s="247"/>
      <c r="OHV257" s="247"/>
      <c r="OHW257" s="247"/>
      <c r="OHX257" s="247"/>
      <c r="OHY257" s="247"/>
      <c r="OHZ257" s="247"/>
      <c r="OIA257" s="247"/>
      <c r="OIB257" s="247"/>
      <c r="OIC257" s="247"/>
      <c r="OID257" s="247"/>
      <c r="OIE257" s="247"/>
      <c r="OIF257" s="247"/>
      <c r="OIG257" s="247"/>
      <c r="OIH257" s="247"/>
      <c r="OII257" s="247"/>
      <c r="OIJ257" s="247"/>
      <c r="OIK257" s="247"/>
      <c r="OIL257" s="247"/>
      <c r="OIM257" s="247"/>
      <c r="OIN257" s="247"/>
      <c r="OIO257" s="247"/>
      <c r="OIP257" s="247"/>
      <c r="OIQ257" s="247"/>
      <c r="OIR257" s="247"/>
      <c r="OIS257" s="247"/>
      <c r="OIT257" s="247"/>
      <c r="OIU257" s="247"/>
      <c r="OIV257" s="247"/>
      <c r="OIW257" s="247"/>
      <c r="OIX257" s="247"/>
      <c r="OIY257" s="247"/>
      <c r="OIZ257" s="247"/>
      <c r="OJA257" s="247"/>
      <c r="OJB257" s="247"/>
      <c r="OJC257" s="247"/>
      <c r="OJD257" s="247"/>
      <c r="OJE257" s="247"/>
      <c r="OJF257" s="247"/>
      <c r="OJG257" s="247"/>
      <c r="OJH257" s="247"/>
      <c r="OJI257" s="247"/>
      <c r="OJJ257" s="247"/>
      <c r="OJK257" s="247"/>
      <c r="OJL257" s="247"/>
      <c r="OJM257" s="247"/>
      <c r="OJN257" s="247"/>
      <c r="OJO257" s="247"/>
      <c r="OJP257" s="247"/>
      <c r="OJQ257" s="247"/>
      <c r="OJR257" s="247"/>
      <c r="OJS257" s="247"/>
      <c r="OJT257" s="247"/>
      <c r="OJU257" s="247"/>
      <c r="OJV257" s="247"/>
      <c r="OJW257" s="247"/>
      <c r="OJX257" s="247"/>
      <c r="OJY257" s="247"/>
      <c r="OJZ257" s="247"/>
      <c r="OKA257" s="247"/>
      <c r="OKB257" s="247"/>
      <c r="OKC257" s="247"/>
      <c r="OKD257" s="247"/>
      <c r="OKE257" s="247"/>
      <c r="OKF257" s="247"/>
      <c r="OKG257" s="247"/>
      <c r="OKH257" s="247"/>
      <c r="OKI257" s="247"/>
      <c r="OKJ257" s="247"/>
      <c r="OKK257" s="247"/>
      <c r="OKL257" s="247"/>
      <c r="OKM257" s="247"/>
      <c r="OKN257" s="247"/>
      <c r="OKO257" s="247"/>
      <c r="OKP257" s="247"/>
      <c r="OKQ257" s="247"/>
      <c r="OKR257" s="247"/>
      <c r="OKS257" s="247"/>
      <c r="OKT257" s="247"/>
      <c r="OKU257" s="247"/>
      <c r="OKV257" s="247"/>
      <c r="OKW257" s="247"/>
      <c r="OKX257" s="247"/>
      <c r="OKY257" s="247"/>
      <c r="OKZ257" s="247"/>
      <c r="OLA257" s="247"/>
      <c r="OLB257" s="247"/>
      <c r="OLC257" s="247"/>
      <c r="OLD257" s="247"/>
      <c r="OLE257" s="247"/>
      <c r="OLF257" s="247"/>
      <c r="OLG257" s="247"/>
      <c r="OLH257" s="247"/>
      <c r="OLI257" s="247"/>
      <c r="OLJ257" s="247"/>
      <c r="OLK257" s="247"/>
      <c r="OLL257" s="247"/>
      <c r="OLM257" s="247"/>
      <c r="OLN257" s="247"/>
      <c r="OLO257" s="247"/>
      <c r="OLP257" s="247"/>
      <c r="OLQ257" s="247"/>
      <c r="OLR257" s="247"/>
      <c r="OLS257" s="247"/>
      <c r="OLT257" s="247"/>
      <c r="OLU257" s="247"/>
      <c r="OLV257" s="247"/>
      <c r="OLW257" s="247"/>
      <c r="OLX257" s="247"/>
      <c r="OLY257" s="247"/>
      <c r="OLZ257" s="247"/>
      <c r="OMA257" s="247"/>
      <c r="OMB257" s="247"/>
      <c r="OMC257" s="247"/>
      <c r="OMD257" s="247"/>
      <c r="OME257" s="247"/>
      <c r="OMF257" s="247"/>
      <c r="OMG257" s="247"/>
      <c r="OMH257" s="247"/>
      <c r="OMI257" s="247"/>
      <c r="OMJ257" s="247"/>
      <c r="OMK257" s="247"/>
      <c r="OML257" s="247"/>
      <c r="OMM257" s="247"/>
      <c r="OMN257" s="247"/>
      <c r="OMO257" s="247"/>
      <c r="OMP257" s="247"/>
      <c r="OMQ257" s="247"/>
      <c r="OMR257" s="247"/>
      <c r="OMS257" s="247"/>
      <c r="OMT257" s="247"/>
      <c r="OMU257" s="247"/>
      <c r="OMV257" s="247"/>
      <c r="OMW257" s="247"/>
      <c r="OMX257" s="247"/>
      <c r="OMY257" s="247"/>
      <c r="OMZ257" s="247"/>
      <c r="ONA257" s="247"/>
      <c r="ONB257" s="247"/>
      <c r="ONC257" s="247"/>
      <c r="OND257" s="247"/>
      <c r="ONE257" s="247"/>
      <c r="ONF257" s="247"/>
      <c r="ONG257" s="247"/>
      <c r="ONH257" s="247"/>
      <c r="ONI257" s="247"/>
      <c r="ONJ257" s="247"/>
      <c r="ONK257" s="247"/>
      <c r="ONL257" s="247"/>
      <c r="ONM257" s="247"/>
      <c r="ONN257" s="247"/>
      <c r="ONO257" s="247"/>
      <c r="ONP257" s="247"/>
      <c r="ONQ257" s="247"/>
      <c r="ONR257" s="247"/>
      <c r="ONS257" s="247"/>
      <c r="ONT257" s="247"/>
      <c r="ONU257" s="247"/>
      <c r="ONV257" s="247"/>
      <c r="ONW257" s="247"/>
      <c r="ONX257" s="247"/>
      <c r="ONY257" s="247"/>
      <c r="ONZ257" s="247"/>
      <c r="OOA257" s="247"/>
      <c r="OOB257" s="247"/>
      <c r="OOC257" s="247"/>
      <c r="OOD257" s="247"/>
      <c r="OOE257" s="247"/>
      <c r="OOF257" s="247"/>
      <c r="OOG257" s="247"/>
      <c r="OOH257" s="247"/>
      <c r="OOI257" s="247"/>
      <c r="OOJ257" s="247"/>
      <c r="OOK257" s="247"/>
      <c r="OOL257" s="247"/>
      <c r="OOM257" s="247"/>
      <c r="OON257" s="247"/>
      <c r="OOO257" s="247"/>
      <c r="OOP257" s="247"/>
      <c r="OOQ257" s="247"/>
      <c r="OOR257" s="247"/>
      <c r="OOS257" s="247"/>
      <c r="OOT257" s="247"/>
      <c r="OOU257" s="247"/>
      <c r="OOV257" s="247"/>
      <c r="OOW257" s="247"/>
      <c r="OOX257" s="247"/>
      <c r="OOY257" s="247"/>
      <c r="OOZ257" s="247"/>
      <c r="OPA257" s="247"/>
      <c r="OPB257" s="247"/>
      <c r="OPC257" s="247"/>
      <c r="OPD257" s="247"/>
      <c r="OPE257" s="247"/>
      <c r="OPF257" s="247"/>
      <c r="OPG257" s="247"/>
      <c r="OPH257" s="247"/>
      <c r="OPI257" s="247"/>
      <c r="OPJ257" s="247"/>
      <c r="OPK257" s="247"/>
      <c r="OPL257" s="247"/>
      <c r="OPM257" s="247"/>
      <c r="OPN257" s="247"/>
      <c r="OPO257" s="247"/>
      <c r="OPP257" s="247"/>
      <c r="OPQ257" s="247"/>
      <c r="OPR257" s="247"/>
      <c r="OPS257" s="247"/>
      <c r="OPT257" s="247"/>
      <c r="OPU257" s="247"/>
      <c r="OPV257" s="247"/>
      <c r="OPW257" s="247"/>
      <c r="OPX257" s="247"/>
      <c r="OPY257" s="247"/>
      <c r="OPZ257" s="247"/>
      <c r="OQA257" s="247"/>
      <c r="OQB257" s="247"/>
      <c r="OQC257" s="247"/>
      <c r="OQD257" s="247"/>
      <c r="OQE257" s="247"/>
      <c r="OQF257" s="247"/>
      <c r="OQG257" s="247"/>
      <c r="OQH257" s="247"/>
      <c r="OQI257" s="247"/>
      <c r="OQJ257" s="247"/>
      <c r="OQK257" s="247"/>
      <c r="OQL257" s="247"/>
      <c r="OQM257" s="247"/>
      <c r="OQN257" s="247"/>
      <c r="OQO257" s="247"/>
      <c r="OQP257" s="247"/>
      <c r="OQQ257" s="247"/>
      <c r="OQR257" s="247"/>
      <c r="OQS257" s="247"/>
      <c r="OQT257" s="247"/>
      <c r="OQU257" s="247"/>
      <c r="OQV257" s="247"/>
      <c r="OQW257" s="247"/>
      <c r="OQX257" s="247"/>
      <c r="OQY257" s="247"/>
      <c r="OQZ257" s="247"/>
      <c r="ORA257" s="247"/>
      <c r="ORB257" s="247"/>
      <c r="ORC257" s="247"/>
      <c r="ORD257" s="247"/>
      <c r="ORE257" s="247"/>
      <c r="ORF257" s="247"/>
      <c r="ORG257" s="247"/>
      <c r="ORH257" s="247"/>
      <c r="ORI257" s="247"/>
      <c r="ORJ257" s="247"/>
      <c r="ORK257" s="247"/>
      <c r="ORL257" s="247"/>
      <c r="ORM257" s="247"/>
      <c r="ORN257" s="247"/>
      <c r="ORO257" s="247"/>
      <c r="ORP257" s="247"/>
      <c r="ORQ257" s="247"/>
      <c r="ORR257" s="247"/>
      <c r="ORS257" s="247"/>
      <c r="ORT257" s="247"/>
      <c r="ORU257" s="247"/>
      <c r="ORV257" s="247"/>
      <c r="ORW257" s="247"/>
      <c r="ORX257" s="247"/>
      <c r="ORY257" s="247"/>
      <c r="ORZ257" s="247"/>
      <c r="OSA257" s="247"/>
      <c r="OSB257" s="247"/>
      <c r="OSC257" s="247"/>
      <c r="OSD257" s="247"/>
      <c r="OSE257" s="247"/>
      <c r="OSF257" s="247"/>
      <c r="OSG257" s="247"/>
      <c r="OSH257" s="247"/>
      <c r="OSI257" s="247"/>
      <c r="OSJ257" s="247"/>
      <c r="OSK257" s="247"/>
      <c r="OSL257" s="247"/>
      <c r="OSM257" s="247"/>
      <c r="OSN257" s="247"/>
      <c r="OSO257" s="247"/>
      <c r="OSP257" s="247"/>
      <c r="OSQ257" s="247"/>
      <c r="OSR257" s="247"/>
      <c r="OSS257" s="247"/>
      <c r="OST257" s="247"/>
      <c r="OSU257" s="247"/>
      <c r="OSV257" s="247"/>
      <c r="OSW257" s="247"/>
      <c r="OSX257" s="247"/>
      <c r="OSY257" s="247"/>
      <c r="OSZ257" s="247"/>
      <c r="OTA257" s="247"/>
      <c r="OTB257" s="247"/>
      <c r="OTC257" s="247"/>
      <c r="OTD257" s="247"/>
      <c r="OTE257" s="247"/>
      <c r="OTF257" s="247"/>
      <c r="OTG257" s="247"/>
      <c r="OTH257" s="247"/>
      <c r="OTI257" s="247"/>
      <c r="OTJ257" s="247"/>
      <c r="OTK257" s="247"/>
      <c r="OTL257" s="247"/>
      <c r="OTM257" s="247"/>
      <c r="OTN257" s="247"/>
      <c r="OTO257" s="247"/>
      <c r="OTP257" s="247"/>
      <c r="OTQ257" s="247"/>
      <c r="OTR257" s="247"/>
      <c r="OTS257" s="247"/>
      <c r="OTT257" s="247"/>
      <c r="OTU257" s="247"/>
      <c r="OTV257" s="247"/>
      <c r="OTW257" s="247"/>
      <c r="OTX257" s="247"/>
      <c r="OTY257" s="247"/>
      <c r="OTZ257" s="247"/>
      <c r="OUA257" s="247"/>
      <c r="OUB257" s="247"/>
      <c r="OUC257" s="247"/>
      <c r="OUD257" s="247"/>
      <c r="OUE257" s="247"/>
      <c r="OUF257" s="247"/>
      <c r="OUG257" s="247"/>
      <c r="OUH257" s="247"/>
      <c r="OUI257" s="247"/>
      <c r="OUJ257" s="247"/>
      <c r="OUK257" s="247"/>
      <c r="OUL257" s="247"/>
      <c r="OUM257" s="247"/>
      <c r="OUN257" s="247"/>
      <c r="OUO257" s="247"/>
      <c r="OUP257" s="247"/>
      <c r="OUQ257" s="247"/>
      <c r="OUR257" s="247"/>
      <c r="OUS257" s="247"/>
      <c r="OUT257" s="247"/>
      <c r="OUU257" s="247"/>
      <c r="OUV257" s="247"/>
      <c r="OUW257" s="247"/>
      <c r="OUX257" s="247"/>
      <c r="OUY257" s="247"/>
      <c r="OUZ257" s="247"/>
      <c r="OVA257" s="247"/>
      <c r="OVB257" s="247"/>
      <c r="OVC257" s="247"/>
      <c r="OVD257" s="247"/>
      <c r="OVE257" s="247"/>
      <c r="OVF257" s="247"/>
      <c r="OVG257" s="247"/>
      <c r="OVH257" s="247"/>
      <c r="OVI257" s="247"/>
      <c r="OVJ257" s="247"/>
      <c r="OVK257" s="247"/>
      <c r="OVL257" s="247"/>
      <c r="OVM257" s="247"/>
      <c r="OVN257" s="247"/>
      <c r="OVO257" s="247"/>
      <c r="OVP257" s="247"/>
      <c r="OVQ257" s="247"/>
      <c r="OVR257" s="247"/>
      <c r="OVS257" s="247"/>
      <c r="OVT257" s="247"/>
      <c r="OVU257" s="247"/>
      <c r="OVV257" s="247"/>
      <c r="OVW257" s="247"/>
      <c r="OVX257" s="247"/>
      <c r="OVY257" s="247"/>
      <c r="OVZ257" s="247"/>
      <c r="OWA257" s="247"/>
      <c r="OWB257" s="247"/>
      <c r="OWC257" s="247"/>
      <c r="OWD257" s="247"/>
      <c r="OWE257" s="247"/>
      <c r="OWF257" s="247"/>
      <c r="OWG257" s="247"/>
      <c r="OWH257" s="247"/>
      <c r="OWI257" s="247"/>
      <c r="OWJ257" s="247"/>
      <c r="OWK257" s="247"/>
      <c r="OWL257" s="247"/>
      <c r="OWM257" s="247"/>
      <c r="OWN257" s="247"/>
      <c r="OWO257" s="247"/>
      <c r="OWP257" s="247"/>
      <c r="OWQ257" s="247"/>
      <c r="OWR257" s="247"/>
      <c r="OWS257" s="247"/>
      <c r="OWT257" s="247"/>
      <c r="OWU257" s="247"/>
      <c r="OWV257" s="247"/>
      <c r="OWW257" s="247"/>
      <c r="OWX257" s="247"/>
      <c r="OWY257" s="247"/>
      <c r="OWZ257" s="247"/>
      <c r="OXA257" s="247"/>
      <c r="OXB257" s="247"/>
      <c r="OXC257" s="247"/>
      <c r="OXD257" s="247"/>
      <c r="OXE257" s="247"/>
      <c r="OXF257" s="247"/>
      <c r="OXG257" s="247"/>
      <c r="OXH257" s="247"/>
      <c r="OXI257" s="247"/>
      <c r="OXJ257" s="247"/>
      <c r="OXK257" s="247"/>
      <c r="OXL257" s="247"/>
      <c r="OXM257" s="247"/>
      <c r="OXN257" s="247"/>
      <c r="OXO257" s="247"/>
      <c r="OXP257" s="247"/>
      <c r="OXQ257" s="247"/>
      <c r="OXR257" s="247"/>
      <c r="OXS257" s="247"/>
      <c r="OXT257" s="247"/>
      <c r="OXU257" s="247"/>
      <c r="OXV257" s="247"/>
      <c r="OXW257" s="247"/>
      <c r="OXX257" s="247"/>
      <c r="OXY257" s="247"/>
      <c r="OXZ257" s="247"/>
      <c r="OYA257" s="247"/>
      <c r="OYB257" s="247"/>
      <c r="OYC257" s="247"/>
      <c r="OYD257" s="247"/>
      <c r="OYE257" s="247"/>
      <c r="OYF257" s="247"/>
      <c r="OYG257" s="247"/>
      <c r="OYH257" s="247"/>
      <c r="OYI257" s="247"/>
      <c r="OYJ257" s="247"/>
      <c r="OYK257" s="247"/>
      <c r="OYL257" s="247"/>
      <c r="OYM257" s="247"/>
      <c r="OYN257" s="247"/>
      <c r="OYO257" s="247"/>
      <c r="OYP257" s="247"/>
      <c r="OYQ257" s="247"/>
      <c r="OYR257" s="247"/>
      <c r="OYS257" s="247"/>
      <c r="OYT257" s="247"/>
      <c r="OYU257" s="247"/>
      <c r="OYV257" s="247"/>
      <c r="OYW257" s="247"/>
      <c r="OYX257" s="247"/>
      <c r="OYY257" s="247"/>
      <c r="OYZ257" s="247"/>
      <c r="OZA257" s="247"/>
      <c r="OZB257" s="247"/>
      <c r="OZC257" s="247"/>
      <c r="OZD257" s="247"/>
      <c r="OZE257" s="247"/>
      <c r="OZF257" s="247"/>
      <c r="OZG257" s="247"/>
      <c r="OZH257" s="247"/>
      <c r="OZI257" s="247"/>
      <c r="OZJ257" s="247"/>
      <c r="OZK257" s="247"/>
      <c r="OZL257" s="247"/>
      <c r="OZM257" s="247"/>
      <c r="OZN257" s="247"/>
      <c r="OZO257" s="247"/>
      <c r="OZP257" s="247"/>
      <c r="OZQ257" s="247"/>
      <c r="OZR257" s="247"/>
      <c r="OZS257" s="247"/>
      <c r="OZT257" s="247"/>
      <c r="OZU257" s="247"/>
      <c r="OZV257" s="247"/>
      <c r="OZW257" s="247"/>
      <c r="OZX257" s="247"/>
      <c r="OZY257" s="247"/>
      <c r="OZZ257" s="247"/>
      <c r="PAA257" s="247"/>
      <c r="PAB257" s="247"/>
      <c r="PAC257" s="247"/>
      <c r="PAD257" s="247"/>
      <c r="PAE257" s="247"/>
      <c r="PAF257" s="247"/>
      <c r="PAG257" s="247"/>
      <c r="PAH257" s="247"/>
      <c r="PAI257" s="247"/>
      <c r="PAJ257" s="247"/>
      <c r="PAK257" s="247"/>
      <c r="PAL257" s="247"/>
      <c r="PAM257" s="247"/>
      <c r="PAN257" s="247"/>
      <c r="PAO257" s="247"/>
      <c r="PAP257" s="247"/>
      <c r="PAQ257" s="247"/>
      <c r="PAR257" s="247"/>
      <c r="PAS257" s="247"/>
      <c r="PAT257" s="247"/>
      <c r="PAU257" s="247"/>
      <c r="PAV257" s="247"/>
      <c r="PAW257" s="247"/>
      <c r="PAX257" s="247"/>
      <c r="PAY257" s="247"/>
      <c r="PAZ257" s="247"/>
      <c r="PBA257" s="247"/>
      <c r="PBB257" s="247"/>
      <c r="PBC257" s="247"/>
      <c r="PBD257" s="247"/>
      <c r="PBE257" s="247"/>
      <c r="PBF257" s="247"/>
      <c r="PBG257" s="247"/>
      <c r="PBH257" s="247"/>
      <c r="PBI257" s="247"/>
      <c r="PBJ257" s="247"/>
      <c r="PBK257" s="247"/>
      <c r="PBL257" s="247"/>
      <c r="PBM257" s="247"/>
      <c r="PBN257" s="247"/>
      <c r="PBO257" s="247"/>
      <c r="PBP257" s="247"/>
      <c r="PBQ257" s="247"/>
      <c r="PBR257" s="247"/>
      <c r="PBS257" s="247"/>
      <c r="PBT257" s="247"/>
      <c r="PBU257" s="247"/>
      <c r="PBV257" s="247"/>
      <c r="PBW257" s="247"/>
      <c r="PBX257" s="247"/>
      <c r="PBY257" s="247"/>
      <c r="PBZ257" s="247"/>
      <c r="PCA257" s="247"/>
      <c r="PCB257" s="247"/>
      <c r="PCC257" s="247"/>
      <c r="PCD257" s="247"/>
      <c r="PCE257" s="247"/>
      <c r="PCF257" s="247"/>
      <c r="PCG257" s="247"/>
      <c r="PCH257" s="247"/>
      <c r="PCI257" s="247"/>
      <c r="PCJ257" s="247"/>
      <c r="PCK257" s="247"/>
      <c r="PCL257" s="247"/>
      <c r="PCM257" s="247"/>
      <c r="PCN257" s="247"/>
      <c r="PCO257" s="247"/>
      <c r="PCP257" s="247"/>
      <c r="PCQ257" s="247"/>
      <c r="PCR257" s="247"/>
      <c r="PCS257" s="247"/>
      <c r="PCT257" s="247"/>
      <c r="PCU257" s="247"/>
      <c r="PCV257" s="247"/>
      <c r="PCW257" s="247"/>
      <c r="PCX257" s="247"/>
      <c r="PCY257" s="247"/>
      <c r="PCZ257" s="247"/>
      <c r="PDA257" s="247"/>
      <c r="PDB257" s="247"/>
      <c r="PDC257" s="247"/>
      <c r="PDD257" s="247"/>
      <c r="PDE257" s="247"/>
      <c r="PDF257" s="247"/>
      <c r="PDG257" s="247"/>
      <c r="PDH257" s="247"/>
      <c r="PDI257" s="247"/>
      <c r="PDJ257" s="247"/>
      <c r="PDK257" s="247"/>
      <c r="PDL257" s="247"/>
      <c r="PDM257" s="247"/>
      <c r="PDN257" s="247"/>
      <c r="PDO257" s="247"/>
      <c r="PDP257" s="247"/>
      <c r="PDQ257" s="247"/>
      <c r="PDR257" s="247"/>
      <c r="PDS257" s="247"/>
      <c r="PDT257" s="247"/>
      <c r="PDU257" s="247"/>
      <c r="PDV257" s="247"/>
      <c r="PDW257" s="247"/>
      <c r="PDX257" s="247"/>
      <c r="PDY257" s="247"/>
      <c r="PDZ257" s="247"/>
      <c r="PEA257" s="247"/>
      <c r="PEB257" s="247"/>
      <c r="PEC257" s="247"/>
      <c r="PED257" s="247"/>
      <c r="PEE257" s="247"/>
      <c r="PEF257" s="247"/>
      <c r="PEG257" s="247"/>
      <c r="PEH257" s="247"/>
      <c r="PEI257" s="247"/>
      <c r="PEJ257" s="247"/>
      <c r="PEK257" s="247"/>
      <c r="PEL257" s="247"/>
      <c r="PEM257" s="247"/>
      <c r="PEN257" s="247"/>
      <c r="PEO257" s="247"/>
      <c r="PEP257" s="247"/>
      <c r="PEQ257" s="247"/>
      <c r="PER257" s="247"/>
      <c r="PES257" s="247"/>
      <c r="PET257" s="247"/>
      <c r="PEU257" s="247"/>
      <c r="PEV257" s="247"/>
      <c r="PEW257" s="247"/>
      <c r="PEX257" s="247"/>
      <c r="PEY257" s="247"/>
      <c r="PEZ257" s="247"/>
      <c r="PFA257" s="247"/>
      <c r="PFB257" s="247"/>
      <c r="PFC257" s="247"/>
      <c r="PFD257" s="247"/>
      <c r="PFE257" s="247"/>
      <c r="PFF257" s="247"/>
      <c r="PFG257" s="247"/>
      <c r="PFH257" s="247"/>
      <c r="PFI257" s="247"/>
      <c r="PFJ257" s="247"/>
      <c r="PFK257" s="247"/>
      <c r="PFL257" s="247"/>
      <c r="PFM257" s="247"/>
      <c r="PFN257" s="247"/>
      <c r="PFO257" s="247"/>
      <c r="PFP257" s="247"/>
      <c r="PFQ257" s="247"/>
      <c r="PFR257" s="247"/>
      <c r="PFS257" s="247"/>
      <c r="PFT257" s="247"/>
      <c r="PFU257" s="247"/>
      <c r="PFV257" s="247"/>
      <c r="PFW257" s="247"/>
      <c r="PFX257" s="247"/>
      <c r="PFY257" s="247"/>
      <c r="PFZ257" s="247"/>
      <c r="PGA257" s="247"/>
      <c r="PGB257" s="247"/>
      <c r="PGC257" s="247"/>
      <c r="PGD257" s="247"/>
      <c r="PGE257" s="247"/>
      <c r="PGF257" s="247"/>
      <c r="PGG257" s="247"/>
      <c r="PGH257" s="247"/>
      <c r="PGI257" s="247"/>
      <c r="PGJ257" s="247"/>
      <c r="PGK257" s="247"/>
      <c r="PGL257" s="247"/>
      <c r="PGM257" s="247"/>
      <c r="PGN257" s="247"/>
      <c r="PGO257" s="247"/>
      <c r="PGP257" s="247"/>
      <c r="PGQ257" s="247"/>
      <c r="PGR257" s="247"/>
      <c r="PGS257" s="247"/>
      <c r="PGT257" s="247"/>
      <c r="PGU257" s="247"/>
      <c r="PGV257" s="247"/>
      <c r="PGW257" s="247"/>
      <c r="PGX257" s="247"/>
      <c r="PGY257" s="247"/>
      <c r="PGZ257" s="247"/>
      <c r="PHA257" s="247"/>
      <c r="PHB257" s="247"/>
      <c r="PHC257" s="247"/>
      <c r="PHD257" s="247"/>
      <c r="PHE257" s="247"/>
      <c r="PHF257" s="247"/>
      <c r="PHG257" s="247"/>
      <c r="PHH257" s="247"/>
      <c r="PHI257" s="247"/>
      <c r="PHJ257" s="247"/>
      <c r="PHK257" s="247"/>
      <c r="PHL257" s="247"/>
      <c r="PHM257" s="247"/>
      <c r="PHN257" s="247"/>
      <c r="PHO257" s="247"/>
      <c r="PHP257" s="247"/>
      <c r="PHQ257" s="247"/>
      <c r="PHR257" s="247"/>
      <c r="PHS257" s="247"/>
      <c r="PHT257" s="247"/>
      <c r="PHU257" s="247"/>
      <c r="PHV257" s="247"/>
      <c r="PHW257" s="247"/>
      <c r="PHX257" s="247"/>
      <c r="PHY257" s="247"/>
      <c r="PHZ257" s="247"/>
      <c r="PIA257" s="247"/>
      <c r="PIB257" s="247"/>
      <c r="PIC257" s="247"/>
      <c r="PID257" s="247"/>
      <c r="PIE257" s="247"/>
      <c r="PIF257" s="247"/>
      <c r="PIG257" s="247"/>
      <c r="PIH257" s="247"/>
      <c r="PII257" s="247"/>
      <c r="PIJ257" s="247"/>
      <c r="PIK257" s="247"/>
      <c r="PIL257" s="247"/>
      <c r="PIM257" s="247"/>
      <c r="PIN257" s="247"/>
      <c r="PIO257" s="247"/>
      <c r="PIP257" s="247"/>
      <c r="PIQ257" s="247"/>
      <c r="PIR257" s="247"/>
      <c r="PIS257" s="247"/>
      <c r="PIT257" s="247"/>
      <c r="PIU257" s="247"/>
      <c r="PIV257" s="247"/>
      <c r="PIW257" s="247"/>
      <c r="PIX257" s="247"/>
      <c r="PIY257" s="247"/>
      <c r="PIZ257" s="247"/>
      <c r="PJA257" s="247"/>
      <c r="PJB257" s="247"/>
      <c r="PJC257" s="247"/>
      <c r="PJD257" s="247"/>
      <c r="PJE257" s="247"/>
      <c r="PJF257" s="247"/>
      <c r="PJG257" s="247"/>
      <c r="PJH257" s="247"/>
      <c r="PJI257" s="247"/>
      <c r="PJJ257" s="247"/>
      <c r="PJK257" s="247"/>
      <c r="PJL257" s="247"/>
      <c r="PJM257" s="247"/>
      <c r="PJN257" s="247"/>
      <c r="PJO257" s="247"/>
      <c r="PJP257" s="247"/>
      <c r="PJQ257" s="247"/>
      <c r="PJR257" s="247"/>
      <c r="PJS257" s="247"/>
      <c r="PJT257" s="247"/>
      <c r="PJU257" s="247"/>
      <c r="PJV257" s="247"/>
      <c r="PJW257" s="247"/>
      <c r="PJX257" s="247"/>
      <c r="PJY257" s="247"/>
      <c r="PJZ257" s="247"/>
      <c r="PKA257" s="247"/>
      <c r="PKB257" s="247"/>
      <c r="PKC257" s="247"/>
      <c r="PKD257" s="247"/>
      <c r="PKE257" s="247"/>
      <c r="PKF257" s="247"/>
      <c r="PKG257" s="247"/>
      <c r="PKH257" s="247"/>
      <c r="PKI257" s="247"/>
      <c r="PKJ257" s="247"/>
      <c r="PKK257" s="247"/>
      <c r="PKL257" s="247"/>
      <c r="PKM257" s="247"/>
      <c r="PKN257" s="247"/>
      <c r="PKO257" s="247"/>
      <c r="PKP257" s="247"/>
      <c r="PKQ257" s="247"/>
      <c r="PKR257" s="247"/>
      <c r="PKS257" s="247"/>
      <c r="PKT257" s="247"/>
      <c r="PKU257" s="247"/>
      <c r="PKV257" s="247"/>
      <c r="PKW257" s="247"/>
      <c r="PKX257" s="247"/>
      <c r="PKY257" s="247"/>
      <c r="PKZ257" s="247"/>
      <c r="PLA257" s="247"/>
      <c r="PLB257" s="247"/>
      <c r="PLC257" s="247"/>
      <c r="PLD257" s="247"/>
      <c r="PLE257" s="247"/>
      <c r="PLF257" s="247"/>
      <c r="PLG257" s="247"/>
      <c r="PLH257" s="247"/>
      <c r="PLI257" s="247"/>
      <c r="PLJ257" s="247"/>
      <c r="PLK257" s="247"/>
      <c r="PLL257" s="247"/>
      <c r="PLM257" s="247"/>
      <c r="PLN257" s="247"/>
      <c r="PLO257" s="247"/>
      <c r="PLP257" s="247"/>
      <c r="PLQ257" s="247"/>
      <c r="PLR257" s="247"/>
      <c r="PLS257" s="247"/>
      <c r="PLT257" s="247"/>
      <c r="PLU257" s="247"/>
      <c r="PLV257" s="247"/>
      <c r="PLW257" s="247"/>
      <c r="PLX257" s="247"/>
      <c r="PLY257" s="247"/>
      <c r="PLZ257" s="247"/>
      <c r="PMA257" s="247"/>
      <c r="PMB257" s="247"/>
      <c r="PMC257" s="247"/>
      <c r="PMD257" s="247"/>
      <c r="PME257" s="247"/>
      <c r="PMF257" s="247"/>
      <c r="PMG257" s="247"/>
      <c r="PMH257" s="247"/>
      <c r="PMI257" s="247"/>
      <c r="PMJ257" s="247"/>
      <c r="PMK257" s="247"/>
      <c r="PML257" s="247"/>
      <c r="PMM257" s="247"/>
      <c r="PMN257" s="247"/>
      <c r="PMO257" s="247"/>
      <c r="PMP257" s="247"/>
      <c r="PMQ257" s="247"/>
      <c r="PMR257" s="247"/>
      <c r="PMS257" s="247"/>
      <c r="PMT257" s="247"/>
      <c r="PMU257" s="247"/>
      <c r="PMV257" s="247"/>
      <c r="PMW257" s="247"/>
      <c r="PMX257" s="247"/>
      <c r="PMY257" s="247"/>
      <c r="PMZ257" s="247"/>
      <c r="PNA257" s="247"/>
      <c r="PNB257" s="247"/>
      <c r="PNC257" s="247"/>
      <c r="PND257" s="247"/>
      <c r="PNE257" s="247"/>
      <c r="PNF257" s="247"/>
      <c r="PNG257" s="247"/>
      <c r="PNH257" s="247"/>
      <c r="PNI257" s="247"/>
      <c r="PNJ257" s="247"/>
      <c r="PNK257" s="247"/>
      <c r="PNL257" s="247"/>
      <c r="PNM257" s="247"/>
      <c r="PNN257" s="247"/>
      <c r="PNO257" s="247"/>
      <c r="PNP257" s="247"/>
      <c r="PNQ257" s="247"/>
      <c r="PNR257" s="247"/>
      <c r="PNS257" s="247"/>
      <c r="PNT257" s="247"/>
      <c r="PNU257" s="247"/>
      <c r="PNV257" s="247"/>
      <c r="PNW257" s="247"/>
      <c r="PNX257" s="247"/>
      <c r="PNY257" s="247"/>
      <c r="PNZ257" s="247"/>
      <c r="POA257" s="247"/>
      <c r="POB257" s="247"/>
      <c r="POC257" s="247"/>
      <c r="POD257" s="247"/>
      <c r="POE257" s="247"/>
      <c r="POF257" s="247"/>
      <c r="POG257" s="247"/>
      <c r="POH257" s="247"/>
      <c r="POI257" s="247"/>
      <c r="POJ257" s="247"/>
      <c r="POK257" s="247"/>
      <c r="POL257" s="247"/>
      <c r="POM257" s="247"/>
      <c r="PON257" s="247"/>
      <c r="POO257" s="247"/>
      <c r="POP257" s="247"/>
      <c r="POQ257" s="247"/>
      <c r="POR257" s="247"/>
      <c r="POS257" s="247"/>
      <c r="POT257" s="247"/>
      <c r="POU257" s="247"/>
      <c r="POV257" s="247"/>
      <c r="POW257" s="247"/>
      <c r="POX257" s="247"/>
      <c r="POY257" s="247"/>
      <c r="POZ257" s="247"/>
      <c r="PPA257" s="247"/>
      <c r="PPB257" s="247"/>
      <c r="PPC257" s="247"/>
      <c r="PPD257" s="247"/>
      <c r="PPE257" s="247"/>
      <c r="PPF257" s="247"/>
      <c r="PPG257" s="247"/>
      <c r="PPH257" s="247"/>
      <c r="PPI257" s="247"/>
      <c r="PPJ257" s="247"/>
      <c r="PPK257" s="247"/>
      <c r="PPL257" s="247"/>
      <c r="PPM257" s="247"/>
      <c r="PPN257" s="247"/>
      <c r="PPO257" s="247"/>
      <c r="PPP257" s="247"/>
      <c r="PPQ257" s="247"/>
      <c r="PPR257" s="247"/>
      <c r="PPS257" s="247"/>
      <c r="PPT257" s="247"/>
      <c r="PPU257" s="247"/>
      <c r="PPV257" s="247"/>
      <c r="PPW257" s="247"/>
      <c r="PPX257" s="247"/>
      <c r="PPY257" s="247"/>
      <c r="PPZ257" s="247"/>
      <c r="PQA257" s="247"/>
      <c r="PQB257" s="247"/>
      <c r="PQC257" s="247"/>
      <c r="PQD257" s="247"/>
      <c r="PQE257" s="247"/>
      <c r="PQF257" s="247"/>
      <c r="PQG257" s="247"/>
      <c r="PQH257" s="247"/>
      <c r="PQI257" s="247"/>
      <c r="PQJ257" s="247"/>
      <c r="PQK257" s="247"/>
      <c r="PQL257" s="247"/>
      <c r="PQM257" s="247"/>
      <c r="PQN257" s="247"/>
      <c r="PQO257" s="247"/>
      <c r="PQP257" s="247"/>
      <c r="PQQ257" s="247"/>
      <c r="PQR257" s="247"/>
      <c r="PQS257" s="247"/>
      <c r="PQT257" s="247"/>
      <c r="PQU257" s="247"/>
      <c r="PQV257" s="247"/>
      <c r="PQW257" s="247"/>
      <c r="PQX257" s="247"/>
      <c r="PQY257" s="247"/>
      <c r="PQZ257" s="247"/>
      <c r="PRA257" s="247"/>
      <c r="PRB257" s="247"/>
      <c r="PRC257" s="247"/>
      <c r="PRD257" s="247"/>
      <c r="PRE257" s="247"/>
      <c r="PRF257" s="247"/>
      <c r="PRG257" s="247"/>
      <c r="PRH257" s="247"/>
      <c r="PRI257" s="247"/>
      <c r="PRJ257" s="247"/>
      <c r="PRK257" s="247"/>
      <c r="PRL257" s="247"/>
      <c r="PRM257" s="247"/>
      <c r="PRN257" s="247"/>
      <c r="PRO257" s="247"/>
      <c r="PRP257" s="247"/>
      <c r="PRQ257" s="247"/>
      <c r="PRR257" s="247"/>
      <c r="PRS257" s="247"/>
      <c r="PRT257" s="247"/>
      <c r="PRU257" s="247"/>
      <c r="PRV257" s="247"/>
      <c r="PRW257" s="247"/>
      <c r="PRX257" s="247"/>
      <c r="PRY257" s="247"/>
      <c r="PRZ257" s="247"/>
      <c r="PSA257" s="247"/>
      <c r="PSB257" s="247"/>
      <c r="PSC257" s="247"/>
      <c r="PSD257" s="247"/>
      <c r="PSE257" s="247"/>
      <c r="PSF257" s="247"/>
      <c r="PSG257" s="247"/>
      <c r="PSH257" s="247"/>
      <c r="PSI257" s="247"/>
      <c r="PSJ257" s="247"/>
      <c r="PSK257" s="247"/>
      <c r="PSL257" s="247"/>
      <c r="PSM257" s="247"/>
      <c r="PSN257" s="247"/>
      <c r="PSO257" s="247"/>
      <c r="PSP257" s="247"/>
      <c r="PSQ257" s="247"/>
      <c r="PSR257" s="247"/>
      <c r="PSS257" s="247"/>
      <c r="PST257" s="247"/>
      <c r="PSU257" s="247"/>
      <c r="PSV257" s="247"/>
      <c r="PSW257" s="247"/>
      <c r="PSX257" s="247"/>
      <c r="PSY257" s="247"/>
      <c r="PSZ257" s="247"/>
      <c r="PTA257" s="247"/>
      <c r="PTB257" s="247"/>
      <c r="PTC257" s="247"/>
      <c r="PTD257" s="247"/>
      <c r="PTE257" s="247"/>
      <c r="PTF257" s="247"/>
      <c r="PTG257" s="247"/>
      <c r="PTH257" s="247"/>
      <c r="PTI257" s="247"/>
      <c r="PTJ257" s="247"/>
      <c r="PTK257" s="247"/>
      <c r="PTL257" s="247"/>
      <c r="PTM257" s="247"/>
      <c r="PTN257" s="247"/>
      <c r="PTO257" s="247"/>
      <c r="PTP257" s="247"/>
      <c r="PTQ257" s="247"/>
      <c r="PTR257" s="247"/>
      <c r="PTS257" s="247"/>
      <c r="PTT257" s="247"/>
      <c r="PTU257" s="247"/>
      <c r="PTV257" s="247"/>
      <c r="PTW257" s="247"/>
      <c r="PTX257" s="247"/>
      <c r="PTY257" s="247"/>
      <c r="PTZ257" s="247"/>
      <c r="PUA257" s="247"/>
      <c r="PUB257" s="247"/>
      <c r="PUC257" s="247"/>
      <c r="PUD257" s="247"/>
      <c r="PUE257" s="247"/>
      <c r="PUF257" s="247"/>
      <c r="PUG257" s="247"/>
      <c r="PUH257" s="247"/>
      <c r="PUI257" s="247"/>
      <c r="PUJ257" s="247"/>
      <c r="PUK257" s="247"/>
      <c r="PUL257" s="247"/>
      <c r="PUM257" s="247"/>
      <c r="PUN257" s="247"/>
      <c r="PUO257" s="247"/>
      <c r="PUP257" s="247"/>
      <c r="PUQ257" s="247"/>
      <c r="PUR257" s="247"/>
      <c r="PUS257" s="247"/>
      <c r="PUT257" s="247"/>
      <c r="PUU257" s="247"/>
      <c r="PUV257" s="247"/>
      <c r="PUW257" s="247"/>
      <c r="PUX257" s="247"/>
      <c r="PUY257" s="247"/>
      <c r="PUZ257" s="247"/>
      <c r="PVA257" s="247"/>
      <c r="PVB257" s="247"/>
      <c r="PVC257" s="247"/>
      <c r="PVD257" s="247"/>
      <c r="PVE257" s="247"/>
      <c r="PVF257" s="247"/>
      <c r="PVG257" s="247"/>
      <c r="PVH257" s="247"/>
      <c r="PVI257" s="247"/>
      <c r="PVJ257" s="247"/>
      <c r="PVK257" s="247"/>
      <c r="PVL257" s="247"/>
      <c r="PVM257" s="247"/>
      <c r="PVN257" s="247"/>
      <c r="PVO257" s="247"/>
      <c r="PVP257" s="247"/>
      <c r="PVQ257" s="247"/>
      <c r="PVR257" s="247"/>
      <c r="PVS257" s="247"/>
      <c r="PVT257" s="247"/>
      <c r="PVU257" s="247"/>
      <c r="PVV257" s="247"/>
      <c r="PVW257" s="247"/>
      <c r="PVX257" s="247"/>
      <c r="PVY257" s="247"/>
      <c r="PVZ257" s="247"/>
      <c r="PWA257" s="247"/>
      <c r="PWB257" s="247"/>
      <c r="PWC257" s="247"/>
      <c r="PWD257" s="247"/>
      <c r="PWE257" s="247"/>
      <c r="PWF257" s="247"/>
      <c r="PWG257" s="247"/>
      <c r="PWH257" s="247"/>
      <c r="PWI257" s="247"/>
      <c r="PWJ257" s="247"/>
      <c r="PWK257" s="247"/>
      <c r="PWL257" s="247"/>
      <c r="PWM257" s="247"/>
      <c r="PWN257" s="247"/>
      <c r="PWO257" s="247"/>
      <c r="PWP257" s="247"/>
      <c r="PWQ257" s="247"/>
      <c r="PWR257" s="247"/>
      <c r="PWS257" s="247"/>
      <c r="PWT257" s="247"/>
      <c r="PWU257" s="247"/>
      <c r="PWV257" s="247"/>
      <c r="PWW257" s="247"/>
      <c r="PWX257" s="247"/>
      <c r="PWY257" s="247"/>
      <c r="PWZ257" s="247"/>
      <c r="PXA257" s="247"/>
      <c r="PXB257" s="247"/>
      <c r="PXC257" s="247"/>
      <c r="PXD257" s="247"/>
      <c r="PXE257" s="247"/>
      <c r="PXF257" s="247"/>
      <c r="PXG257" s="247"/>
      <c r="PXH257" s="247"/>
      <c r="PXI257" s="247"/>
      <c r="PXJ257" s="247"/>
      <c r="PXK257" s="247"/>
      <c r="PXL257" s="247"/>
      <c r="PXM257" s="247"/>
      <c r="PXN257" s="247"/>
      <c r="PXO257" s="247"/>
      <c r="PXP257" s="247"/>
      <c r="PXQ257" s="247"/>
      <c r="PXR257" s="247"/>
      <c r="PXS257" s="247"/>
      <c r="PXT257" s="247"/>
      <c r="PXU257" s="247"/>
      <c r="PXV257" s="247"/>
      <c r="PXW257" s="247"/>
      <c r="PXX257" s="247"/>
      <c r="PXY257" s="247"/>
      <c r="PXZ257" s="247"/>
      <c r="PYA257" s="247"/>
      <c r="PYB257" s="247"/>
      <c r="PYC257" s="247"/>
      <c r="PYD257" s="247"/>
      <c r="PYE257" s="247"/>
      <c r="PYF257" s="247"/>
      <c r="PYG257" s="247"/>
      <c r="PYH257" s="247"/>
      <c r="PYI257" s="247"/>
      <c r="PYJ257" s="247"/>
      <c r="PYK257" s="247"/>
      <c r="PYL257" s="247"/>
      <c r="PYM257" s="247"/>
      <c r="PYN257" s="247"/>
      <c r="PYO257" s="247"/>
      <c r="PYP257" s="247"/>
      <c r="PYQ257" s="247"/>
      <c r="PYR257" s="247"/>
      <c r="PYS257" s="247"/>
      <c r="PYT257" s="247"/>
      <c r="PYU257" s="247"/>
      <c r="PYV257" s="247"/>
      <c r="PYW257" s="247"/>
      <c r="PYX257" s="247"/>
      <c r="PYY257" s="247"/>
      <c r="PYZ257" s="247"/>
      <c r="PZA257" s="247"/>
      <c r="PZB257" s="247"/>
      <c r="PZC257" s="247"/>
      <c r="PZD257" s="247"/>
      <c r="PZE257" s="247"/>
      <c r="PZF257" s="247"/>
      <c r="PZG257" s="247"/>
      <c r="PZH257" s="247"/>
      <c r="PZI257" s="247"/>
      <c r="PZJ257" s="247"/>
      <c r="PZK257" s="247"/>
      <c r="PZL257" s="247"/>
      <c r="PZM257" s="247"/>
      <c r="PZN257" s="247"/>
      <c r="PZO257" s="247"/>
      <c r="PZP257" s="247"/>
      <c r="PZQ257" s="247"/>
      <c r="PZR257" s="247"/>
      <c r="PZS257" s="247"/>
      <c r="PZT257" s="247"/>
      <c r="PZU257" s="247"/>
      <c r="PZV257" s="247"/>
      <c r="PZW257" s="247"/>
      <c r="PZX257" s="247"/>
      <c r="PZY257" s="247"/>
      <c r="PZZ257" s="247"/>
      <c r="QAA257" s="247"/>
      <c r="QAB257" s="247"/>
      <c r="QAC257" s="247"/>
      <c r="QAD257" s="247"/>
      <c r="QAE257" s="247"/>
      <c r="QAF257" s="247"/>
      <c r="QAG257" s="247"/>
      <c r="QAH257" s="247"/>
      <c r="QAI257" s="247"/>
      <c r="QAJ257" s="247"/>
      <c r="QAK257" s="247"/>
      <c r="QAL257" s="247"/>
      <c r="QAM257" s="247"/>
      <c r="QAN257" s="247"/>
      <c r="QAO257" s="247"/>
      <c r="QAP257" s="247"/>
      <c r="QAQ257" s="247"/>
      <c r="QAR257" s="247"/>
      <c r="QAS257" s="247"/>
      <c r="QAT257" s="247"/>
      <c r="QAU257" s="247"/>
      <c r="QAV257" s="247"/>
      <c r="QAW257" s="247"/>
      <c r="QAX257" s="247"/>
      <c r="QAY257" s="247"/>
      <c r="QAZ257" s="247"/>
      <c r="QBA257" s="247"/>
      <c r="QBB257" s="247"/>
      <c r="QBC257" s="247"/>
      <c r="QBD257" s="247"/>
      <c r="QBE257" s="247"/>
      <c r="QBF257" s="247"/>
      <c r="QBG257" s="247"/>
      <c r="QBH257" s="247"/>
      <c r="QBI257" s="247"/>
      <c r="QBJ257" s="247"/>
      <c r="QBK257" s="247"/>
      <c r="QBL257" s="247"/>
      <c r="QBM257" s="247"/>
      <c r="QBN257" s="247"/>
      <c r="QBO257" s="247"/>
      <c r="QBP257" s="247"/>
      <c r="QBQ257" s="247"/>
      <c r="QBR257" s="247"/>
      <c r="QBS257" s="247"/>
      <c r="QBT257" s="247"/>
      <c r="QBU257" s="247"/>
      <c r="QBV257" s="247"/>
      <c r="QBW257" s="247"/>
      <c r="QBX257" s="247"/>
      <c r="QBY257" s="247"/>
      <c r="QBZ257" s="247"/>
      <c r="QCA257" s="247"/>
      <c r="QCB257" s="247"/>
      <c r="QCC257" s="247"/>
      <c r="QCD257" s="247"/>
      <c r="QCE257" s="247"/>
      <c r="QCF257" s="247"/>
      <c r="QCG257" s="247"/>
      <c r="QCH257" s="247"/>
      <c r="QCI257" s="247"/>
      <c r="QCJ257" s="247"/>
      <c r="QCK257" s="247"/>
      <c r="QCL257" s="247"/>
      <c r="QCM257" s="247"/>
      <c r="QCN257" s="247"/>
      <c r="QCO257" s="247"/>
      <c r="QCP257" s="247"/>
      <c r="QCQ257" s="247"/>
      <c r="QCR257" s="247"/>
      <c r="QCS257" s="247"/>
      <c r="QCT257" s="247"/>
      <c r="QCU257" s="247"/>
      <c r="QCV257" s="247"/>
      <c r="QCW257" s="247"/>
      <c r="QCX257" s="247"/>
      <c r="QCY257" s="247"/>
      <c r="QCZ257" s="247"/>
      <c r="QDA257" s="247"/>
      <c r="QDB257" s="247"/>
      <c r="QDC257" s="247"/>
      <c r="QDD257" s="247"/>
      <c r="QDE257" s="247"/>
      <c r="QDF257" s="247"/>
      <c r="QDG257" s="247"/>
      <c r="QDH257" s="247"/>
      <c r="QDI257" s="247"/>
      <c r="QDJ257" s="247"/>
      <c r="QDK257" s="247"/>
      <c r="QDL257" s="247"/>
      <c r="QDM257" s="247"/>
      <c r="QDN257" s="247"/>
      <c r="QDO257" s="247"/>
      <c r="QDP257" s="247"/>
      <c r="QDQ257" s="247"/>
      <c r="QDR257" s="247"/>
      <c r="QDS257" s="247"/>
      <c r="QDT257" s="247"/>
      <c r="QDU257" s="247"/>
      <c r="QDV257" s="247"/>
      <c r="QDW257" s="247"/>
      <c r="QDX257" s="247"/>
      <c r="QDY257" s="247"/>
      <c r="QDZ257" s="247"/>
      <c r="QEA257" s="247"/>
      <c r="QEB257" s="247"/>
      <c r="QEC257" s="247"/>
      <c r="QED257" s="247"/>
      <c r="QEE257" s="247"/>
      <c r="QEF257" s="247"/>
      <c r="QEG257" s="247"/>
      <c r="QEH257" s="247"/>
      <c r="QEI257" s="247"/>
      <c r="QEJ257" s="247"/>
      <c r="QEK257" s="247"/>
      <c r="QEL257" s="247"/>
      <c r="QEM257" s="247"/>
      <c r="QEN257" s="247"/>
      <c r="QEO257" s="247"/>
      <c r="QEP257" s="247"/>
      <c r="QEQ257" s="247"/>
      <c r="QER257" s="247"/>
      <c r="QES257" s="247"/>
      <c r="QET257" s="247"/>
      <c r="QEU257" s="247"/>
      <c r="QEV257" s="247"/>
      <c r="QEW257" s="247"/>
      <c r="QEX257" s="247"/>
      <c r="QEY257" s="247"/>
      <c r="QEZ257" s="247"/>
      <c r="QFA257" s="247"/>
      <c r="QFB257" s="247"/>
      <c r="QFC257" s="247"/>
      <c r="QFD257" s="247"/>
      <c r="QFE257" s="247"/>
      <c r="QFF257" s="247"/>
      <c r="QFG257" s="247"/>
      <c r="QFH257" s="247"/>
      <c r="QFI257" s="247"/>
      <c r="QFJ257" s="247"/>
      <c r="QFK257" s="247"/>
      <c r="QFL257" s="247"/>
      <c r="QFM257" s="247"/>
      <c r="QFN257" s="247"/>
      <c r="QFO257" s="247"/>
      <c r="QFP257" s="247"/>
      <c r="QFQ257" s="247"/>
      <c r="QFR257" s="247"/>
      <c r="QFS257" s="247"/>
      <c r="QFT257" s="247"/>
      <c r="QFU257" s="247"/>
      <c r="QFV257" s="247"/>
      <c r="QFW257" s="247"/>
      <c r="QFX257" s="247"/>
      <c r="QFY257" s="247"/>
      <c r="QFZ257" s="247"/>
      <c r="QGA257" s="247"/>
      <c r="QGB257" s="247"/>
      <c r="QGC257" s="247"/>
      <c r="QGD257" s="247"/>
      <c r="QGE257" s="247"/>
      <c r="QGF257" s="247"/>
      <c r="QGG257" s="247"/>
      <c r="QGH257" s="247"/>
      <c r="QGI257" s="247"/>
      <c r="QGJ257" s="247"/>
      <c r="QGK257" s="247"/>
      <c r="QGL257" s="247"/>
      <c r="QGM257" s="247"/>
      <c r="QGN257" s="247"/>
      <c r="QGO257" s="247"/>
      <c r="QGP257" s="247"/>
      <c r="QGQ257" s="247"/>
      <c r="QGR257" s="247"/>
      <c r="QGS257" s="247"/>
      <c r="QGT257" s="247"/>
      <c r="QGU257" s="247"/>
      <c r="QGV257" s="247"/>
      <c r="QGW257" s="247"/>
      <c r="QGX257" s="247"/>
      <c r="QGY257" s="247"/>
      <c r="QGZ257" s="247"/>
      <c r="QHA257" s="247"/>
      <c r="QHB257" s="247"/>
      <c r="QHC257" s="247"/>
      <c r="QHD257" s="247"/>
      <c r="QHE257" s="247"/>
      <c r="QHF257" s="247"/>
      <c r="QHG257" s="247"/>
      <c r="QHH257" s="247"/>
      <c r="QHI257" s="247"/>
      <c r="QHJ257" s="247"/>
      <c r="QHK257" s="247"/>
      <c r="QHL257" s="247"/>
      <c r="QHM257" s="247"/>
      <c r="QHN257" s="247"/>
      <c r="QHO257" s="247"/>
      <c r="QHP257" s="247"/>
      <c r="QHQ257" s="247"/>
      <c r="QHR257" s="247"/>
      <c r="QHS257" s="247"/>
      <c r="QHT257" s="247"/>
      <c r="QHU257" s="247"/>
      <c r="QHV257" s="247"/>
      <c r="QHW257" s="247"/>
      <c r="QHX257" s="247"/>
      <c r="QHY257" s="247"/>
      <c r="QHZ257" s="247"/>
      <c r="QIA257" s="247"/>
      <c r="QIB257" s="247"/>
      <c r="QIC257" s="247"/>
      <c r="QID257" s="247"/>
      <c r="QIE257" s="247"/>
      <c r="QIF257" s="247"/>
      <c r="QIG257" s="247"/>
      <c r="QIH257" s="247"/>
      <c r="QII257" s="247"/>
      <c r="QIJ257" s="247"/>
      <c r="QIK257" s="247"/>
      <c r="QIL257" s="247"/>
      <c r="QIM257" s="247"/>
      <c r="QIN257" s="247"/>
      <c r="QIO257" s="247"/>
      <c r="QIP257" s="247"/>
      <c r="QIQ257" s="247"/>
      <c r="QIR257" s="247"/>
      <c r="QIS257" s="247"/>
      <c r="QIT257" s="247"/>
      <c r="QIU257" s="247"/>
      <c r="QIV257" s="247"/>
      <c r="QIW257" s="247"/>
      <c r="QIX257" s="247"/>
      <c r="QIY257" s="247"/>
      <c r="QIZ257" s="247"/>
      <c r="QJA257" s="247"/>
      <c r="QJB257" s="247"/>
      <c r="QJC257" s="247"/>
      <c r="QJD257" s="247"/>
      <c r="QJE257" s="247"/>
      <c r="QJF257" s="247"/>
      <c r="QJG257" s="247"/>
      <c r="QJH257" s="247"/>
      <c r="QJI257" s="247"/>
      <c r="QJJ257" s="247"/>
      <c r="QJK257" s="247"/>
      <c r="QJL257" s="247"/>
      <c r="QJM257" s="247"/>
      <c r="QJN257" s="247"/>
      <c r="QJO257" s="247"/>
      <c r="QJP257" s="247"/>
      <c r="QJQ257" s="247"/>
      <c r="QJR257" s="247"/>
      <c r="QJS257" s="247"/>
      <c r="QJT257" s="247"/>
      <c r="QJU257" s="247"/>
      <c r="QJV257" s="247"/>
      <c r="QJW257" s="247"/>
      <c r="QJX257" s="247"/>
      <c r="QJY257" s="247"/>
      <c r="QJZ257" s="247"/>
      <c r="QKA257" s="247"/>
      <c r="QKB257" s="247"/>
      <c r="QKC257" s="247"/>
      <c r="QKD257" s="247"/>
      <c r="QKE257" s="247"/>
      <c r="QKF257" s="247"/>
      <c r="QKG257" s="247"/>
      <c r="QKH257" s="247"/>
      <c r="QKI257" s="247"/>
      <c r="QKJ257" s="247"/>
      <c r="QKK257" s="247"/>
      <c r="QKL257" s="247"/>
      <c r="QKM257" s="247"/>
      <c r="QKN257" s="247"/>
      <c r="QKO257" s="247"/>
      <c r="QKP257" s="247"/>
      <c r="QKQ257" s="247"/>
      <c r="QKR257" s="247"/>
      <c r="QKS257" s="247"/>
      <c r="QKT257" s="247"/>
      <c r="QKU257" s="247"/>
      <c r="QKV257" s="247"/>
      <c r="QKW257" s="247"/>
      <c r="QKX257" s="247"/>
      <c r="QKY257" s="247"/>
      <c r="QKZ257" s="247"/>
      <c r="QLA257" s="247"/>
      <c r="QLB257" s="247"/>
      <c r="QLC257" s="247"/>
      <c r="QLD257" s="247"/>
      <c r="QLE257" s="247"/>
      <c r="QLF257" s="247"/>
      <c r="QLG257" s="247"/>
      <c r="QLH257" s="247"/>
      <c r="QLI257" s="247"/>
      <c r="QLJ257" s="247"/>
      <c r="QLK257" s="247"/>
      <c r="QLL257" s="247"/>
      <c r="QLM257" s="247"/>
      <c r="QLN257" s="247"/>
      <c r="QLO257" s="247"/>
      <c r="QLP257" s="247"/>
      <c r="QLQ257" s="247"/>
      <c r="QLR257" s="247"/>
      <c r="QLS257" s="247"/>
      <c r="QLT257" s="247"/>
      <c r="QLU257" s="247"/>
      <c r="QLV257" s="247"/>
      <c r="QLW257" s="247"/>
      <c r="QLX257" s="247"/>
      <c r="QLY257" s="247"/>
      <c r="QLZ257" s="247"/>
      <c r="QMA257" s="247"/>
      <c r="QMB257" s="247"/>
      <c r="QMC257" s="247"/>
      <c r="QMD257" s="247"/>
      <c r="QME257" s="247"/>
      <c r="QMF257" s="247"/>
      <c r="QMG257" s="247"/>
      <c r="QMH257" s="247"/>
      <c r="QMI257" s="247"/>
      <c r="QMJ257" s="247"/>
      <c r="QMK257" s="247"/>
      <c r="QML257" s="247"/>
      <c r="QMM257" s="247"/>
      <c r="QMN257" s="247"/>
      <c r="QMO257" s="247"/>
      <c r="QMP257" s="247"/>
      <c r="QMQ257" s="247"/>
      <c r="QMR257" s="247"/>
      <c r="QMS257" s="247"/>
      <c r="QMT257" s="247"/>
      <c r="QMU257" s="247"/>
      <c r="QMV257" s="247"/>
      <c r="QMW257" s="247"/>
      <c r="QMX257" s="247"/>
      <c r="QMY257" s="247"/>
      <c r="QMZ257" s="247"/>
      <c r="QNA257" s="247"/>
      <c r="QNB257" s="247"/>
      <c r="QNC257" s="247"/>
      <c r="QND257" s="247"/>
      <c r="QNE257" s="247"/>
      <c r="QNF257" s="247"/>
      <c r="QNG257" s="247"/>
      <c r="QNH257" s="247"/>
      <c r="QNI257" s="247"/>
      <c r="QNJ257" s="247"/>
      <c r="QNK257" s="247"/>
      <c r="QNL257" s="247"/>
      <c r="QNM257" s="247"/>
      <c r="QNN257" s="247"/>
      <c r="QNO257" s="247"/>
      <c r="QNP257" s="247"/>
      <c r="QNQ257" s="247"/>
      <c r="QNR257" s="247"/>
      <c r="QNS257" s="247"/>
      <c r="QNT257" s="247"/>
      <c r="QNU257" s="247"/>
      <c r="QNV257" s="247"/>
      <c r="QNW257" s="247"/>
      <c r="QNX257" s="247"/>
      <c r="QNY257" s="247"/>
      <c r="QNZ257" s="247"/>
      <c r="QOA257" s="247"/>
      <c r="QOB257" s="247"/>
      <c r="QOC257" s="247"/>
      <c r="QOD257" s="247"/>
      <c r="QOE257" s="247"/>
      <c r="QOF257" s="247"/>
      <c r="QOG257" s="247"/>
      <c r="QOH257" s="247"/>
      <c r="QOI257" s="247"/>
      <c r="QOJ257" s="247"/>
      <c r="QOK257" s="247"/>
      <c r="QOL257" s="247"/>
      <c r="QOM257" s="247"/>
      <c r="QON257" s="247"/>
      <c r="QOO257" s="247"/>
      <c r="QOP257" s="247"/>
      <c r="QOQ257" s="247"/>
      <c r="QOR257" s="247"/>
      <c r="QOS257" s="247"/>
      <c r="QOT257" s="247"/>
      <c r="QOU257" s="247"/>
      <c r="QOV257" s="247"/>
      <c r="QOW257" s="247"/>
      <c r="QOX257" s="247"/>
      <c r="QOY257" s="247"/>
      <c r="QOZ257" s="247"/>
      <c r="QPA257" s="247"/>
      <c r="QPB257" s="247"/>
      <c r="QPC257" s="247"/>
      <c r="QPD257" s="247"/>
      <c r="QPE257" s="247"/>
      <c r="QPF257" s="247"/>
      <c r="QPG257" s="247"/>
      <c r="QPH257" s="247"/>
      <c r="QPI257" s="247"/>
      <c r="QPJ257" s="247"/>
      <c r="QPK257" s="247"/>
      <c r="QPL257" s="247"/>
      <c r="QPM257" s="247"/>
      <c r="QPN257" s="247"/>
      <c r="QPO257" s="247"/>
      <c r="QPP257" s="247"/>
      <c r="QPQ257" s="247"/>
      <c r="QPR257" s="247"/>
      <c r="QPS257" s="247"/>
      <c r="QPT257" s="247"/>
      <c r="QPU257" s="247"/>
      <c r="QPV257" s="247"/>
      <c r="QPW257" s="247"/>
      <c r="QPX257" s="247"/>
      <c r="QPY257" s="247"/>
      <c r="QPZ257" s="247"/>
      <c r="QQA257" s="247"/>
      <c r="QQB257" s="247"/>
      <c r="QQC257" s="247"/>
      <c r="QQD257" s="247"/>
      <c r="QQE257" s="247"/>
      <c r="QQF257" s="247"/>
      <c r="QQG257" s="247"/>
      <c r="QQH257" s="247"/>
      <c r="QQI257" s="247"/>
      <c r="QQJ257" s="247"/>
      <c r="QQK257" s="247"/>
      <c r="QQL257" s="247"/>
      <c r="QQM257" s="247"/>
      <c r="QQN257" s="247"/>
      <c r="QQO257" s="247"/>
      <c r="QQP257" s="247"/>
      <c r="QQQ257" s="247"/>
      <c r="QQR257" s="247"/>
      <c r="QQS257" s="247"/>
      <c r="QQT257" s="247"/>
      <c r="QQU257" s="247"/>
      <c r="QQV257" s="247"/>
      <c r="QQW257" s="247"/>
      <c r="QQX257" s="247"/>
      <c r="QQY257" s="247"/>
      <c r="QQZ257" s="247"/>
      <c r="QRA257" s="247"/>
      <c r="QRB257" s="247"/>
      <c r="QRC257" s="247"/>
      <c r="QRD257" s="247"/>
      <c r="QRE257" s="247"/>
      <c r="QRF257" s="247"/>
      <c r="QRG257" s="247"/>
      <c r="QRH257" s="247"/>
      <c r="QRI257" s="247"/>
      <c r="QRJ257" s="247"/>
      <c r="QRK257" s="247"/>
      <c r="QRL257" s="247"/>
      <c r="QRM257" s="247"/>
      <c r="QRN257" s="247"/>
      <c r="QRO257" s="247"/>
      <c r="QRP257" s="247"/>
      <c r="QRQ257" s="247"/>
      <c r="QRR257" s="247"/>
      <c r="QRS257" s="247"/>
      <c r="QRT257" s="247"/>
      <c r="QRU257" s="247"/>
      <c r="QRV257" s="247"/>
      <c r="QRW257" s="247"/>
      <c r="QRX257" s="247"/>
      <c r="QRY257" s="247"/>
      <c r="QRZ257" s="247"/>
      <c r="QSA257" s="247"/>
      <c r="QSB257" s="247"/>
      <c r="QSC257" s="247"/>
      <c r="QSD257" s="247"/>
      <c r="QSE257" s="247"/>
      <c r="QSF257" s="247"/>
      <c r="QSG257" s="247"/>
      <c r="QSH257" s="247"/>
      <c r="QSI257" s="247"/>
      <c r="QSJ257" s="247"/>
      <c r="QSK257" s="247"/>
      <c r="QSL257" s="247"/>
      <c r="QSM257" s="247"/>
      <c r="QSN257" s="247"/>
      <c r="QSO257" s="247"/>
      <c r="QSP257" s="247"/>
      <c r="QSQ257" s="247"/>
      <c r="QSR257" s="247"/>
      <c r="QSS257" s="247"/>
      <c r="QST257" s="247"/>
      <c r="QSU257" s="247"/>
      <c r="QSV257" s="247"/>
      <c r="QSW257" s="247"/>
      <c r="QSX257" s="247"/>
      <c r="QSY257" s="247"/>
      <c r="QSZ257" s="247"/>
      <c r="QTA257" s="247"/>
      <c r="QTB257" s="247"/>
      <c r="QTC257" s="247"/>
      <c r="QTD257" s="247"/>
      <c r="QTE257" s="247"/>
      <c r="QTF257" s="247"/>
      <c r="QTG257" s="247"/>
      <c r="QTH257" s="247"/>
      <c r="QTI257" s="247"/>
      <c r="QTJ257" s="247"/>
      <c r="QTK257" s="247"/>
      <c r="QTL257" s="247"/>
      <c r="QTM257" s="247"/>
      <c r="QTN257" s="247"/>
      <c r="QTO257" s="247"/>
      <c r="QTP257" s="247"/>
      <c r="QTQ257" s="247"/>
      <c r="QTR257" s="247"/>
      <c r="QTS257" s="247"/>
      <c r="QTT257" s="247"/>
      <c r="QTU257" s="247"/>
      <c r="QTV257" s="247"/>
      <c r="QTW257" s="247"/>
      <c r="QTX257" s="247"/>
      <c r="QTY257" s="247"/>
      <c r="QTZ257" s="247"/>
      <c r="QUA257" s="247"/>
      <c r="QUB257" s="247"/>
      <c r="QUC257" s="247"/>
      <c r="QUD257" s="247"/>
      <c r="QUE257" s="247"/>
      <c r="QUF257" s="247"/>
      <c r="QUG257" s="247"/>
      <c r="QUH257" s="247"/>
      <c r="QUI257" s="247"/>
      <c r="QUJ257" s="247"/>
      <c r="QUK257" s="247"/>
      <c r="QUL257" s="247"/>
      <c r="QUM257" s="247"/>
      <c r="QUN257" s="247"/>
      <c r="QUO257" s="247"/>
      <c r="QUP257" s="247"/>
      <c r="QUQ257" s="247"/>
      <c r="QUR257" s="247"/>
      <c r="QUS257" s="247"/>
      <c r="QUT257" s="247"/>
      <c r="QUU257" s="247"/>
      <c r="QUV257" s="247"/>
      <c r="QUW257" s="247"/>
      <c r="QUX257" s="247"/>
      <c r="QUY257" s="247"/>
      <c r="QUZ257" s="247"/>
      <c r="QVA257" s="247"/>
      <c r="QVB257" s="247"/>
      <c r="QVC257" s="247"/>
      <c r="QVD257" s="247"/>
      <c r="QVE257" s="247"/>
      <c r="QVF257" s="247"/>
      <c r="QVG257" s="247"/>
      <c r="QVH257" s="247"/>
      <c r="QVI257" s="247"/>
      <c r="QVJ257" s="247"/>
      <c r="QVK257" s="247"/>
      <c r="QVL257" s="247"/>
      <c r="QVM257" s="247"/>
      <c r="QVN257" s="247"/>
      <c r="QVO257" s="247"/>
      <c r="QVP257" s="247"/>
      <c r="QVQ257" s="247"/>
      <c r="QVR257" s="247"/>
      <c r="QVS257" s="247"/>
      <c r="QVT257" s="247"/>
      <c r="QVU257" s="247"/>
      <c r="QVV257" s="247"/>
      <c r="QVW257" s="247"/>
      <c r="QVX257" s="247"/>
      <c r="QVY257" s="247"/>
      <c r="QVZ257" s="247"/>
      <c r="QWA257" s="247"/>
      <c r="QWB257" s="247"/>
      <c r="QWC257" s="247"/>
      <c r="QWD257" s="247"/>
      <c r="QWE257" s="247"/>
      <c r="QWF257" s="247"/>
      <c r="QWG257" s="247"/>
      <c r="QWH257" s="247"/>
      <c r="QWI257" s="247"/>
      <c r="QWJ257" s="247"/>
      <c r="QWK257" s="247"/>
      <c r="QWL257" s="247"/>
      <c r="QWM257" s="247"/>
      <c r="QWN257" s="247"/>
      <c r="QWO257" s="247"/>
      <c r="QWP257" s="247"/>
      <c r="QWQ257" s="247"/>
      <c r="QWR257" s="247"/>
      <c r="QWS257" s="247"/>
      <c r="QWT257" s="247"/>
      <c r="QWU257" s="247"/>
      <c r="QWV257" s="247"/>
      <c r="QWW257" s="247"/>
      <c r="QWX257" s="247"/>
      <c r="QWY257" s="247"/>
      <c r="QWZ257" s="247"/>
      <c r="QXA257" s="247"/>
      <c r="QXB257" s="247"/>
      <c r="QXC257" s="247"/>
      <c r="QXD257" s="247"/>
      <c r="QXE257" s="247"/>
      <c r="QXF257" s="247"/>
      <c r="QXG257" s="247"/>
      <c r="QXH257" s="247"/>
      <c r="QXI257" s="247"/>
      <c r="QXJ257" s="247"/>
      <c r="QXK257" s="247"/>
      <c r="QXL257" s="247"/>
      <c r="QXM257" s="247"/>
      <c r="QXN257" s="247"/>
      <c r="QXO257" s="247"/>
      <c r="QXP257" s="247"/>
      <c r="QXQ257" s="247"/>
      <c r="QXR257" s="247"/>
      <c r="QXS257" s="247"/>
      <c r="QXT257" s="247"/>
      <c r="QXU257" s="247"/>
      <c r="QXV257" s="247"/>
      <c r="QXW257" s="247"/>
      <c r="QXX257" s="247"/>
      <c r="QXY257" s="247"/>
      <c r="QXZ257" s="247"/>
      <c r="QYA257" s="247"/>
      <c r="QYB257" s="247"/>
      <c r="QYC257" s="247"/>
      <c r="QYD257" s="247"/>
      <c r="QYE257" s="247"/>
      <c r="QYF257" s="247"/>
      <c r="QYG257" s="247"/>
      <c r="QYH257" s="247"/>
      <c r="QYI257" s="247"/>
      <c r="QYJ257" s="247"/>
      <c r="QYK257" s="247"/>
      <c r="QYL257" s="247"/>
      <c r="QYM257" s="247"/>
      <c r="QYN257" s="247"/>
      <c r="QYO257" s="247"/>
      <c r="QYP257" s="247"/>
      <c r="QYQ257" s="247"/>
      <c r="QYR257" s="247"/>
      <c r="QYS257" s="247"/>
      <c r="QYT257" s="247"/>
      <c r="QYU257" s="247"/>
      <c r="QYV257" s="247"/>
      <c r="QYW257" s="247"/>
      <c r="QYX257" s="247"/>
      <c r="QYY257" s="247"/>
      <c r="QYZ257" s="247"/>
      <c r="QZA257" s="247"/>
      <c r="QZB257" s="247"/>
      <c r="QZC257" s="247"/>
      <c r="QZD257" s="247"/>
      <c r="QZE257" s="247"/>
      <c r="QZF257" s="247"/>
      <c r="QZG257" s="247"/>
      <c r="QZH257" s="247"/>
      <c r="QZI257" s="247"/>
      <c r="QZJ257" s="247"/>
      <c r="QZK257" s="247"/>
      <c r="QZL257" s="247"/>
      <c r="QZM257" s="247"/>
      <c r="QZN257" s="247"/>
      <c r="QZO257" s="247"/>
      <c r="QZP257" s="247"/>
      <c r="QZQ257" s="247"/>
      <c r="QZR257" s="247"/>
      <c r="QZS257" s="247"/>
      <c r="QZT257" s="247"/>
      <c r="QZU257" s="247"/>
      <c r="QZV257" s="247"/>
      <c r="QZW257" s="247"/>
      <c r="QZX257" s="247"/>
      <c r="QZY257" s="247"/>
      <c r="QZZ257" s="247"/>
      <c r="RAA257" s="247"/>
      <c r="RAB257" s="247"/>
      <c r="RAC257" s="247"/>
      <c r="RAD257" s="247"/>
      <c r="RAE257" s="247"/>
      <c r="RAF257" s="247"/>
      <c r="RAG257" s="247"/>
      <c r="RAH257" s="247"/>
      <c r="RAI257" s="247"/>
      <c r="RAJ257" s="247"/>
      <c r="RAK257" s="247"/>
      <c r="RAL257" s="247"/>
      <c r="RAM257" s="247"/>
      <c r="RAN257" s="247"/>
      <c r="RAO257" s="247"/>
      <c r="RAP257" s="247"/>
      <c r="RAQ257" s="247"/>
      <c r="RAR257" s="247"/>
      <c r="RAS257" s="247"/>
      <c r="RAT257" s="247"/>
      <c r="RAU257" s="247"/>
      <c r="RAV257" s="247"/>
      <c r="RAW257" s="247"/>
      <c r="RAX257" s="247"/>
      <c r="RAY257" s="247"/>
      <c r="RAZ257" s="247"/>
      <c r="RBA257" s="247"/>
      <c r="RBB257" s="247"/>
      <c r="RBC257" s="247"/>
      <c r="RBD257" s="247"/>
      <c r="RBE257" s="247"/>
      <c r="RBF257" s="247"/>
      <c r="RBG257" s="247"/>
      <c r="RBH257" s="247"/>
      <c r="RBI257" s="247"/>
      <c r="RBJ257" s="247"/>
      <c r="RBK257" s="247"/>
      <c r="RBL257" s="247"/>
      <c r="RBM257" s="247"/>
      <c r="RBN257" s="247"/>
      <c r="RBO257" s="247"/>
      <c r="RBP257" s="247"/>
      <c r="RBQ257" s="247"/>
      <c r="RBR257" s="247"/>
      <c r="RBS257" s="247"/>
      <c r="RBT257" s="247"/>
      <c r="RBU257" s="247"/>
      <c r="RBV257" s="247"/>
      <c r="RBW257" s="247"/>
      <c r="RBX257" s="247"/>
      <c r="RBY257" s="247"/>
      <c r="RBZ257" s="247"/>
      <c r="RCA257" s="247"/>
      <c r="RCB257" s="247"/>
      <c r="RCC257" s="247"/>
      <c r="RCD257" s="247"/>
      <c r="RCE257" s="247"/>
      <c r="RCF257" s="247"/>
      <c r="RCG257" s="247"/>
      <c r="RCH257" s="247"/>
      <c r="RCI257" s="247"/>
      <c r="RCJ257" s="247"/>
      <c r="RCK257" s="247"/>
      <c r="RCL257" s="247"/>
      <c r="RCM257" s="247"/>
      <c r="RCN257" s="247"/>
      <c r="RCO257" s="247"/>
      <c r="RCP257" s="247"/>
      <c r="RCQ257" s="247"/>
      <c r="RCR257" s="247"/>
      <c r="RCS257" s="247"/>
      <c r="RCT257" s="247"/>
      <c r="RCU257" s="247"/>
      <c r="RCV257" s="247"/>
      <c r="RCW257" s="247"/>
      <c r="RCX257" s="247"/>
      <c r="RCY257" s="247"/>
      <c r="RCZ257" s="247"/>
      <c r="RDA257" s="247"/>
      <c r="RDB257" s="247"/>
      <c r="RDC257" s="247"/>
      <c r="RDD257" s="247"/>
      <c r="RDE257" s="247"/>
      <c r="RDF257" s="247"/>
      <c r="RDG257" s="247"/>
      <c r="RDH257" s="247"/>
      <c r="RDI257" s="247"/>
      <c r="RDJ257" s="247"/>
      <c r="RDK257" s="247"/>
      <c r="RDL257" s="247"/>
      <c r="RDM257" s="247"/>
      <c r="RDN257" s="247"/>
      <c r="RDO257" s="247"/>
      <c r="RDP257" s="247"/>
      <c r="RDQ257" s="247"/>
      <c r="RDR257" s="247"/>
      <c r="RDS257" s="247"/>
      <c r="RDT257" s="247"/>
      <c r="RDU257" s="247"/>
      <c r="RDV257" s="247"/>
      <c r="RDW257" s="247"/>
      <c r="RDX257" s="247"/>
      <c r="RDY257" s="247"/>
      <c r="RDZ257" s="247"/>
      <c r="REA257" s="247"/>
      <c r="REB257" s="247"/>
      <c r="REC257" s="247"/>
      <c r="RED257" s="247"/>
      <c r="REE257" s="247"/>
      <c r="REF257" s="247"/>
      <c r="REG257" s="247"/>
      <c r="REH257" s="247"/>
      <c r="REI257" s="247"/>
      <c r="REJ257" s="247"/>
      <c r="REK257" s="247"/>
      <c r="REL257" s="247"/>
      <c r="REM257" s="247"/>
      <c r="REN257" s="247"/>
      <c r="REO257" s="247"/>
      <c r="REP257" s="247"/>
      <c r="REQ257" s="247"/>
      <c r="RER257" s="247"/>
      <c r="RES257" s="247"/>
      <c r="RET257" s="247"/>
      <c r="REU257" s="247"/>
      <c r="REV257" s="247"/>
      <c r="REW257" s="247"/>
      <c r="REX257" s="247"/>
      <c r="REY257" s="247"/>
      <c r="REZ257" s="247"/>
      <c r="RFA257" s="247"/>
      <c r="RFB257" s="247"/>
      <c r="RFC257" s="247"/>
      <c r="RFD257" s="247"/>
      <c r="RFE257" s="247"/>
      <c r="RFF257" s="247"/>
      <c r="RFG257" s="247"/>
      <c r="RFH257" s="247"/>
      <c r="RFI257" s="247"/>
      <c r="RFJ257" s="247"/>
      <c r="RFK257" s="247"/>
      <c r="RFL257" s="247"/>
      <c r="RFM257" s="247"/>
      <c r="RFN257" s="247"/>
      <c r="RFO257" s="247"/>
      <c r="RFP257" s="247"/>
      <c r="RFQ257" s="247"/>
      <c r="RFR257" s="247"/>
      <c r="RFS257" s="247"/>
      <c r="RFT257" s="247"/>
      <c r="RFU257" s="247"/>
      <c r="RFV257" s="247"/>
      <c r="RFW257" s="247"/>
      <c r="RFX257" s="247"/>
      <c r="RFY257" s="247"/>
      <c r="RFZ257" s="247"/>
      <c r="RGA257" s="247"/>
      <c r="RGB257" s="247"/>
      <c r="RGC257" s="247"/>
      <c r="RGD257" s="247"/>
      <c r="RGE257" s="247"/>
      <c r="RGF257" s="247"/>
      <c r="RGG257" s="247"/>
      <c r="RGH257" s="247"/>
      <c r="RGI257" s="247"/>
      <c r="RGJ257" s="247"/>
      <c r="RGK257" s="247"/>
      <c r="RGL257" s="247"/>
      <c r="RGM257" s="247"/>
      <c r="RGN257" s="247"/>
      <c r="RGO257" s="247"/>
      <c r="RGP257" s="247"/>
      <c r="RGQ257" s="247"/>
      <c r="RGR257" s="247"/>
      <c r="RGS257" s="247"/>
      <c r="RGT257" s="247"/>
      <c r="RGU257" s="247"/>
      <c r="RGV257" s="247"/>
      <c r="RGW257" s="247"/>
      <c r="RGX257" s="247"/>
      <c r="RGY257" s="247"/>
      <c r="RGZ257" s="247"/>
      <c r="RHA257" s="247"/>
      <c r="RHB257" s="247"/>
      <c r="RHC257" s="247"/>
      <c r="RHD257" s="247"/>
      <c r="RHE257" s="247"/>
      <c r="RHF257" s="247"/>
      <c r="RHG257" s="247"/>
      <c r="RHH257" s="247"/>
      <c r="RHI257" s="247"/>
      <c r="RHJ257" s="247"/>
      <c r="RHK257" s="247"/>
      <c r="RHL257" s="247"/>
      <c r="RHM257" s="247"/>
      <c r="RHN257" s="247"/>
      <c r="RHO257" s="247"/>
      <c r="RHP257" s="247"/>
      <c r="RHQ257" s="247"/>
      <c r="RHR257" s="247"/>
      <c r="RHS257" s="247"/>
      <c r="RHT257" s="247"/>
      <c r="RHU257" s="247"/>
      <c r="RHV257" s="247"/>
      <c r="RHW257" s="247"/>
      <c r="RHX257" s="247"/>
      <c r="RHY257" s="247"/>
      <c r="RHZ257" s="247"/>
      <c r="RIA257" s="247"/>
      <c r="RIB257" s="247"/>
      <c r="RIC257" s="247"/>
      <c r="RID257" s="247"/>
      <c r="RIE257" s="247"/>
      <c r="RIF257" s="247"/>
      <c r="RIG257" s="247"/>
      <c r="RIH257" s="247"/>
      <c r="RII257" s="247"/>
      <c r="RIJ257" s="247"/>
      <c r="RIK257" s="247"/>
      <c r="RIL257" s="247"/>
      <c r="RIM257" s="247"/>
      <c r="RIN257" s="247"/>
      <c r="RIO257" s="247"/>
      <c r="RIP257" s="247"/>
      <c r="RIQ257" s="247"/>
      <c r="RIR257" s="247"/>
      <c r="RIS257" s="247"/>
      <c r="RIT257" s="247"/>
      <c r="RIU257" s="247"/>
      <c r="RIV257" s="247"/>
      <c r="RIW257" s="247"/>
      <c r="RIX257" s="247"/>
      <c r="RIY257" s="247"/>
      <c r="RIZ257" s="247"/>
      <c r="RJA257" s="247"/>
      <c r="RJB257" s="247"/>
      <c r="RJC257" s="247"/>
      <c r="RJD257" s="247"/>
      <c r="RJE257" s="247"/>
      <c r="RJF257" s="247"/>
      <c r="RJG257" s="247"/>
      <c r="RJH257" s="247"/>
      <c r="RJI257" s="247"/>
      <c r="RJJ257" s="247"/>
      <c r="RJK257" s="247"/>
      <c r="RJL257" s="247"/>
      <c r="RJM257" s="247"/>
      <c r="RJN257" s="247"/>
      <c r="RJO257" s="247"/>
      <c r="RJP257" s="247"/>
      <c r="RJQ257" s="247"/>
      <c r="RJR257" s="247"/>
      <c r="RJS257" s="247"/>
      <c r="RJT257" s="247"/>
      <c r="RJU257" s="247"/>
      <c r="RJV257" s="247"/>
      <c r="RJW257" s="247"/>
      <c r="RJX257" s="247"/>
      <c r="RJY257" s="247"/>
      <c r="RJZ257" s="247"/>
      <c r="RKA257" s="247"/>
      <c r="RKB257" s="247"/>
      <c r="RKC257" s="247"/>
      <c r="RKD257" s="247"/>
      <c r="RKE257" s="247"/>
      <c r="RKF257" s="247"/>
      <c r="RKG257" s="247"/>
      <c r="RKH257" s="247"/>
      <c r="RKI257" s="247"/>
      <c r="RKJ257" s="247"/>
      <c r="RKK257" s="247"/>
      <c r="RKL257" s="247"/>
      <c r="RKM257" s="247"/>
      <c r="RKN257" s="247"/>
      <c r="RKO257" s="247"/>
      <c r="RKP257" s="247"/>
      <c r="RKQ257" s="247"/>
      <c r="RKR257" s="247"/>
      <c r="RKS257" s="247"/>
      <c r="RKT257" s="247"/>
      <c r="RKU257" s="247"/>
      <c r="RKV257" s="247"/>
      <c r="RKW257" s="247"/>
      <c r="RKX257" s="247"/>
      <c r="RKY257" s="247"/>
      <c r="RKZ257" s="247"/>
      <c r="RLA257" s="247"/>
      <c r="RLB257" s="247"/>
      <c r="RLC257" s="247"/>
      <c r="RLD257" s="247"/>
      <c r="RLE257" s="247"/>
      <c r="RLF257" s="247"/>
      <c r="RLG257" s="247"/>
      <c r="RLH257" s="247"/>
      <c r="RLI257" s="247"/>
      <c r="RLJ257" s="247"/>
      <c r="RLK257" s="247"/>
      <c r="RLL257" s="247"/>
      <c r="RLM257" s="247"/>
      <c r="RLN257" s="247"/>
      <c r="RLO257" s="247"/>
      <c r="RLP257" s="247"/>
      <c r="RLQ257" s="247"/>
      <c r="RLR257" s="247"/>
      <c r="RLS257" s="247"/>
      <c r="RLT257" s="247"/>
      <c r="RLU257" s="247"/>
      <c r="RLV257" s="247"/>
      <c r="RLW257" s="247"/>
      <c r="RLX257" s="247"/>
      <c r="RLY257" s="247"/>
      <c r="RLZ257" s="247"/>
      <c r="RMA257" s="247"/>
      <c r="RMB257" s="247"/>
      <c r="RMC257" s="247"/>
      <c r="RMD257" s="247"/>
      <c r="RME257" s="247"/>
      <c r="RMF257" s="247"/>
      <c r="RMG257" s="247"/>
      <c r="RMH257" s="247"/>
      <c r="RMI257" s="247"/>
      <c r="RMJ257" s="247"/>
      <c r="RMK257" s="247"/>
      <c r="RML257" s="247"/>
      <c r="RMM257" s="247"/>
      <c r="RMN257" s="247"/>
      <c r="RMO257" s="247"/>
      <c r="RMP257" s="247"/>
      <c r="RMQ257" s="247"/>
      <c r="RMR257" s="247"/>
      <c r="RMS257" s="247"/>
      <c r="RMT257" s="247"/>
      <c r="RMU257" s="247"/>
      <c r="RMV257" s="247"/>
      <c r="RMW257" s="247"/>
      <c r="RMX257" s="247"/>
      <c r="RMY257" s="247"/>
      <c r="RMZ257" s="247"/>
      <c r="RNA257" s="247"/>
      <c r="RNB257" s="247"/>
      <c r="RNC257" s="247"/>
      <c r="RND257" s="247"/>
      <c r="RNE257" s="247"/>
      <c r="RNF257" s="247"/>
      <c r="RNG257" s="247"/>
      <c r="RNH257" s="247"/>
      <c r="RNI257" s="247"/>
      <c r="RNJ257" s="247"/>
      <c r="RNK257" s="247"/>
      <c r="RNL257" s="247"/>
      <c r="RNM257" s="247"/>
      <c r="RNN257" s="247"/>
      <c r="RNO257" s="247"/>
      <c r="RNP257" s="247"/>
      <c r="RNQ257" s="247"/>
      <c r="RNR257" s="247"/>
      <c r="RNS257" s="247"/>
      <c r="RNT257" s="247"/>
      <c r="RNU257" s="247"/>
      <c r="RNV257" s="247"/>
      <c r="RNW257" s="247"/>
      <c r="RNX257" s="247"/>
      <c r="RNY257" s="247"/>
      <c r="RNZ257" s="247"/>
      <c r="ROA257" s="247"/>
      <c r="ROB257" s="247"/>
      <c r="ROC257" s="247"/>
      <c r="ROD257" s="247"/>
      <c r="ROE257" s="247"/>
      <c r="ROF257" s="247"/>
      <c r="ROG257" s="247"/>
      <c r="ROH257" s="247"/>
      <c r="ROI257" s="247"/>
      <c r="ROJ257" s="247"/>
      <c r="ROK257" s="247"/>
      <c r="ROL257" s="247"/>
      <c r="ROM257" s="247"/>
      <c r="RON257" s="247"/>
      <c r="ROO257" s="247"/>
      <c r="ROP257" s="247"/>
      <c r="ROQ257" s="247"/>
      <c r="ROR257" s="247"/>
      <c r="ROS257" s="247"/>
      <c r="ROT257" s="247"/>
      <c r="ROU257" s="247"/>
      <c r="ROV257" s="247"/>
      <c r="ROW257" s="247"/>
      <c r="ROX257" s="247"/>
      <c r="ROY257" s="247"/>
      <c r="ROZ257" s="247"/>
      <c r="RPA257" s="247"/>
      <c r="RPB257" s="247"/>
      <c r="RPC257" s="247"/>
      <c r="RPD257" s="247"/>
      <c r="RPE257" s="247"/>
      <c r="RPF257" s="247"/>
      <c r="RPG257" s="247"/>
      <c r="RPH257" s="247"/>
      <c r="RPI257" s="247"/>
      <c r="RPJ257" s="247"/>
      <c r="RPK257" s="247"/>
      <c r="RPL257" s="247"/>
      <c r="RPM257" s="247"/>
      <c r="RPN257" s="247"/>
      <c r="RPO257" s="247"/>
      <c r="RPP257" s="247"/>
      <c r="RPQ257" s="247"/>
      <c r="RPR257" s="247"/>
      <c r="RPS257" s="247"/>
      <c r="RPT257" s="247"/>
      <c r="RPU257" s="247"/>
      <c r="RPV257" s="247"/>
      <c r="RPW257" s="247"/>
      <c r="RPX257" s="247"/>
      <c r="RPY257" s="247"/>
      <c r="RPZ257" s="247"/>
      <c r="RQA257" s="247"/>
      <c r="RQB257" s="247"/>
      <c r="RQC257" s="247"/>
      <c r="RQD257" s="247"/>
      <c r="RQE257" s="247"/>
      <c r="RQF257" s="247"/>
      <c r="RQG257" s="247"/>
      <c r="RQH257" s="247"/>
      <c r="RQI257" s="247"/>
      <c r="RQJ257" s="247"/>
      <c r="RQK257" s="247"/>
      <c r="RQL257" s="247"/>
      <c r="RQM257" s="247"/>
      <c r="RQN257" s="247"/>
      <c r="RQO257" s="247"/>
      <c r="RQP257" s="247"/>
      <c r="RQQ257" s="247"/>
      <c r="RQR257" s="247"/>
      <c r="RQS257" s="247"/>
      <c r="RQT257" s="247"/>
      <c r="RQU257" s="247"/>
      <c r="RQV257" s="247"/>
      <c r="RQW257" s="247"/>
      <c r="RQX257" s="247"/>
      <c r="RQY257" s="247"/>
      <c r="RQZ257" s="247"/>
      <c r="RRA257" s="247"/>
      <c r="RRB257" s="247"/>
      <c r="RRC257" s="247"/>
      <c r="RRD257" s="247"/>
      <c r="RRE257" s="247"/>
      <c r="RRF257" s="247"/>
      <c r="RRG257" s="247"/>
      <c r="RRH257" s="247"/>
      <c r="RRI257" s="247"/>
      <c r="RRJ257" s="247"/>
      <c r="RRK257" s="247"/>
      <c r="RRL257" s="247"/>
      <c r="RRM257" s="247"/>
      <c r="RRN257" s="247"/>
      <c r="RRO257" s="247"/>
      <c r="RRP257" s="247"/>
      <c r="RRQ257" s="247"/>
      <c r="RRR257" s="247"/>
      <c r="RRS257" s="247"/>
      <c r="RRT257" s="247"/>
      <c r="RRU257" s="247"/>
      <c r="RRV257" s="247"/>
      <c r="RRW257" s="247"/>
      <c r="RRX257" s="247"/>
      <c r="RRY257" s="247"/>
      <c r="RRZ257" s="247"/>
      <c r="RSA257" s="247"/>
      <c r="RSB257" s="247"/>
      <c r="RSC257" s="247"/>
      <c r="RSD257" s="247"/>
      <c r="RSE257" s="247"/>
      <c r="RSF257" s="247"/>
      <c r="RSG257" s="247"/>
      <c r="RSH257" s="247"/>
      <c r="RSI257" s="247"/>
      <c r="RSJ257" s="247"/>
      <c r="RSK257" s="247"/>
      <c r="RSL257" s="247"/>
      <c r="RSM257" s="247"/>
      <c r="RSN257" s="247"/>
      <c r="RSO257" s="247"/>
      <c r="RSP257" s="247"/>
      <c r="RSQ257" s="247"/>
      <c r="RSR257" s="247"/>
      <c r="RSS257" s="247"/>
      <c r="RST257" s="247"/>
      <c r="RSU257" s="247"/>
      <c r="RSV257" s="247"/>
      <c r="RSW257" s="247"/>
      <c r="RSX257" s="247"/>
      <c r="RSY257" s="247"/>
      <c r="RSZ257" s="247"/>
      <c r="RTA257" s="247"/>
      <c r="RTB257" s="247"/>
      <c r="RTC257" s="247"/>
      <c r="RTD257" s="247"/>
      <c r="RTE257" s="247"/>
      <c r="RTF257" s="247"/>
      <c r="RTG257" s="247"/>
      <c r="RTH257" s="247"/>
      <c r="RTI257" s="247"/>
      <c r="RTJ257" s="247"/>
      <c r="RTK257" s="247"/>
      <c r="RTL257" s="247"/>
      <c r="RTM257" s="247"/>
      <c r="RTN257" s="247"/>
      <c r="RTO257" s="247"/>
      <c r="RTP257" s="247"/>
      <c r="RTQ257" s="247"/>
      <c r="RTR257" s="247"/>
      <c r="RTS257" s="247"/>
      <c r="RTT257" s="247"/>
      <c r="RTU257" s="247"/>
      <c r="RTV257" s="247"/>
      <c r="RTW257" s="247"/>
      <c r="RTX257" s="247"/>
      <c r="RTY257" s="247"/>
      <c r="RTZ257" s="247"/>
      <c r="RUA257" s="247"/>
      <c r="RUB257" s="247"/>
      <c r="RUC257" s="247"/>
      <c r="RUD257" s="247"/>
      <c r="RUE257" s="247"/>
      <c r="RUF257" s="247"/>
      <c r="RUG257" s="247"/>
      <c r="RUH257" s="247"/>
      <c r="RUI257" s="247"/>
      <c r="RUJ257" s="247"/>
      <c r="RUK257" s="247"/>
      <c r="RUL257" s="247"/>
      <c r="RUM257" s="247"/>
      <c r="RUN257" s="247"/>
      <c r="RUO257" s="247"/>
      <c r="RUP257" s="247"/>
      <c r="RUQ257" s="247"/>
      <c r="RUR257" s="247"/>
      <c r="RUS257" s="247"/>
      <c r="RUT257" s="247"/>
      <c r="RUU257" s="247"/>
      <c r="RUV257" s="247"/>
      <c r="RUW257" s="247"/>
      <c r="RUX257" s="247"/>
      <c r="RUY257" s="247"/>
      <c r="RUZ257" s="247"/>
      <c r="RVA257" s="247"/>
      <c r="RVB257" s="247"/>
      <c r="RVC257" s="247"/>
      <c r="RVD257" s="247"/>
      <c r="RVE257" s="247"/>
      <c r="RVF257" s="247"/>
      <c r="RVG257" s="247"/>
      <c r="RVH257" s="247"/>
      <c r="RVI257" s="247"/>
      <c r="RVJ257" s="247"/>
      <c r="RVK257" s="247"/>
      <c r="RVL257" s="247"/>
      <c r="RVM257" s="247"/>
      <c r="RVN257" s="247"/>
      <c r="RVO257" s="247"/>
      <c r="RVP257" s="247"/>
      <c r="RVQ257" s="247"/>
      <c r="RVR257" s="247"/>
      <c r="RVS257" s="247"/>
      <c r="RVT257" s="247"/>
      <c r="RVU257" s="247"/>
      <c r="RVV257" s="247"/>
      <c r="RVW257" s="247"/>
      <c r="RVX257" s="247"/>
      <c r="RVY257" s="247"/>
      <c r="RVZ257" s="247"/>
      <c r="RWA257" s="247"/>
      <c r="RWB257" s="247"/>
      <c r="RWC257" s="247"/>
      <c r="RWD257" s="247"/>
      <c r="RWE257" s="247"/>
      <c r="RWF257" s="247"/>
      <c r="RWG257" s="247"/>
      <c r="RWH257" s="247"/>
      <c r="RWI257" s="247"/>
      <c r="RWJ257" s="247"/>
      <c r="RWK257" s="247"/>
      <c r="RWL257" s="247"/>
      <c r="RWM257" s="247"/>
      <c r="RWN257" s="247"/>
      <c r="RWO257" s="247"/>
      <c r="RWP257" s="247"/>
      <c r="RWQ257" s="247"/>
      <c r="RWR257" s="247"/>
      <c r="RWS257" s="247"/>
      <c r="RWT257" s="247"/>
      <c r="RWU257" s="247"/>
      <c r="RWV257" s="247"/>
      <c r="RWW257" s="247"/>
      <c r="RWX257" s="247"/>
      <c r="RWY257" s="247"/>
      <c r="RWZ257" s="247"/>
      <c r="RXA257" s="247"/>
      <c r="RXB257" s="247"/>
      <c r="RXC257" s="247"/>
      <c r="RXD257" s="247"/>
      <c r="RXE257" s="247"/>
      <c r="RXF257" s="247"/>
      <c r="RXG257" s="247"/>
      <c r="RXH257" s="247"/>
      <c r="RXI257" s="247"/>
      <c r="RXJ257" s="247"/>
      <c r="RXK257" s="247"/>
      <c r="RXL257" s="247"/>
      <c r="RXM257" s="247"/>
      <c r="RXN257" s="247"/>
      <c r="RXO257" s="247"/>
      <c r="RXP257" s="247"/>
      <c r="RXQ257" s="247"/>
      <c r="RXR257" s="247"/>
      <c r="RXS257" s="247"/>
      <c r="RXT257" s="247"/>
      <c r="RXU257" s="247"/>
      <c r="RXV257" s="247"/>
      <c r="RXW257" s="247"/>
      <c r="RXX257" s="247"/>
      <c r="RXY257" s="247"/>
      <c r="RXZ257" s="247"/>
      <c r="RYA257" s="247"/>
      <c r="RYB257" s="247"/>
      <c r="RYC257" s="247"/>
      <c r="RYD257" s="247"/>
      <c r="RYE257" s="247"/>
      <c r="RYF257" s="247"/>
      <c r="RYG257" s="247"/>
      <c r="RYH257" s="247"/>
      <c r="RYI257" s="247"/>
      <c r="RYJ257" s="247"/>
      <c r="RYK257" s="247"/>
      <c r="RYL257" s="247"/>
      <c r="RYM257" s="247"/>
      <c r="RYN257" s="247"/>
      <c r="RYO257" s="247"/>
      <c r="RYP257" s="247"/>
      <c r="RYQ257" s="247"/>
      <c r="RYR257" s="247"/>
      <c r="RYS257" s="247"/>
      <c r="RYT257" s="247"/>
      <c r="RYU257" s="247"/>
      <c r="RYV257" s="247"/>
      <c r="RYW257" s="247"/>
      <c r="RYX257" s="247"/>
      <c r="RYY257" s="247"/>
      <c r="RYZ257" s="247"/>
      <c r="RZA257" s="247"/>
      <c r="RZB257" s="247"/>
      <c r="RZC257" s="247"/>
      <c r="RZD257" s="247"/>
      <c r="RZE257" s="247"/>
      <c r="RZF257" s="247"/>
      <c r="RZG257" s="247"/>
      <c r="RZH257" s="247"/>
      <c r="RZI257" s="247"/>
      <c r="RZJ257" s="247"/>
      <c r="RZK257" s="247"/>
      <c r="RZL257" s="247"/>
      <c r="RZM257" s="247"/>
      <c r="RZN257" s="247"/>
      <c r="RZO257" s="247"/>
      <c r="RZP257" s="247"/>
      <c r="RZQ257" s="247"/>
      <c r="RZR257" s="247"/>
      <c r="RZS257" s="247"/>
      <c r="RZT257" s="247"/>
      <c r="RZU257" s="247"/>
      <c r="RZV257" s="247"/>
      <c r="RZW257" s="247"/>
      <c r="RZX257" s="247"/>
      <c r="RZY257" s="247"/>
      <c r="RZZ257" s="247"/>
      <c r="SAA257" s="247"/>
      <c r="SAB257" s="247"/>
      <c r="SAC257" s="247"/>
      <c r="SAD257" s="247"/>
      <c r="SAE257" s="247"/>
      <c r="SAF257" s="247"/>
      <c r="SAG257" s="247"/>
      <c r="SAH257" s="247"/>
      <c r="SAI257" s="247"/>
      <c r="SAJ257" s="247"/>
      <c r="SAK257" s="247"/>
      <c r="SAL257" s="247"/>
      <c r="SAM257" s="247"/>
      <c r="SAN257" s="247"/>
      <c r="SAO257" s="247"/>
      <c r="SAP257" s="247"/>
      <c r="SAQ257" s="247"/>
      <c r="SAR257" s="247"/>
      <c r="SAS257" s="247"/>
      <c r="SAT257" s="247"/>
      <c r="SAU257" s="247"/>
      <c r="SAV257" s="247"/>
      <c r="SAW257" s="247"/>
      <c r="SAX257" s="247"/>
      <c r="SAY257" s="247"/>
      <c r="SAZ257" s="247"/>
      <c r="SBA257" s="247"/>
      <c r="SBB257" s="247"/>
      <c r="SBC257" s="247"/>
      <c r="SBD257" s="247"/>
      <c r="SBE257" s="247"/>
      <c r="SBF257" s="247"/>
      <c r="SBG257" s="247"/>
      <c r="SBH257" s="247"/>
      <c r="SBI257" s="247"/>
      <c r="SBJ257" s="247"/>
      <c r="SBK257" s="247"/>
      <c r="SBL257" s="247"/>
      <c r="SBM257" s="247"/>
      <c r="SBN257" s="247"/>
      <c r="SBO257" s="247"/>
      <c r="SBP257" s="247"/>
      <c r="SBQ257" s="247"/>
      <c r="SBR257" s="247"/>
      <c r="SBS257" s="247"/>
      <c r="SBT257" s="247"/>
      <c r="SBU257" s="247"/>
      <c r="SBV257" s="247"/>
      <c r="SBW257" s="247"/>
      <c r="SBX257" s="247"/>
      <c r="SBY257" s="247"/>
      <c r="SBZ257" s="247"/>
      <c r="SCA257" s="247"/>
      <c r="SCB257" s="247"/>
      <c r="SCC257" s="247"/>
      <c r="SCD257" s="247"/>
      <c r="SCE257" s="247"/>
      <c r="SCF257" s="247"/>
      <c r="SCG257" s="247"/>
      <c r="SCH257" s="247"/>
      <c r="SCI257" s="247"/>
      <c r="SCJ257" s="247"/>
      <c r="SCK257" s="247"/>
      <c r="SCL257" s="247"/>
      <c r="SCM257" s="247"/>
      <c r="SCN257" s="247"/>
      <c r="SCO257" s="247"/>
      <c r="SCP257" s="247"/>
      <c r="SCQ257" s="247"/>
      <c r="SCR257" s="247"/>
      <c r="SCS257" s="247"/>
      <c r="SCT257" s="247"/>
      <c r="SCU257" s="247"/>
      <c r="SCV257" s="247"/>
      <c r="SCW257" s="247"/>
      <c r="SCX257" s="247"/>
      <c r="SCY257" s="247"/>
      <c r="SCZ257" s="247"/>
      <c r="SDA257" s="247"/>
      <c r="SDB257" s="247"/>
      <c r="SDC257" s="247"/>
      <c r="SDD257" s="247"/>
      <c r="SDE257" s="247"/>
      <c r="SDF257" s="247"/>
      <c r="SDG257" s="247"/>
      <c r="SDH257" s="247"/>
      <c r="SDI257" s="247"/>
      <c r="SDJ257" s="247"/>
      <c r="SDK257" s="247"/>
      <c r="SDL257" s="247"/>
      <c r="SDM257" s="247"/>
      <c r="SDN257" s="247"/>
      <c r="SDO257" s="247"/>
      <c r="SDP257" s="247"/>
      <c r="SDQ257" s="247"/>
      <c r="SDR257" s="247"/>
      <c r="SDS257" s="247"/>
      <c r="SDT257" s="247"/>
      <c r="SDU257" s="247"/>
      <c r="SDV257" s="247"/>
      <c r="SDW257" s="247"/>
      <c r="SDX257" s="247"/>
      <c r="SDY257" s="247"/>
      <c r="SDZ257" s="247"/>
      <c r="SEA257" s="247"/>
      <c r="SEB257" s="247"/>
      <c r="SEC257" s="247"/>
      <c r="SED257" s="247"/>
      <c r="SEE257" s="247"/>
      <c r="SEF257" s="247"/>
      <c r="SEG257" s="247"/>
      <c r="SEH257" s="247"/>
      <c r="SEI257" s="247"/>
      <c r="SEJ257" s="247"/>
      <c r="SEK257" s="247"/>
      <c r="SEL257" s="247"/>
      <c r="SEM257" s="247"/>
      <c r="SEN257" s="247"/>
      <c r="SEO257" s="247"/>
      <c r="SEP257" s="247"/>
      <c r="SEQ257" s="247"/>
      <c r="SER257" s="247"/>
      <c r="SES257" s="247"/>
      <c r="SET257" s="247"/>
      <c r="SEU257" s="247"/>
      <c r="SEV257" s="247"/>
      <c r="SEW257" s="247"/>
      <c r="SEX257" s="247"/>
      <c r="SEY257" s="247"/>
      <c r="SEZ257" s="247"/>
      <c r="SFA257" s="247"/>
      <c r="SFB257" s="247"/>
      <c r="SFC257" s="247"/>
      <c r="SFD257" s="247"/>
      <c r="SFE257" s="247"/>
      <c r="SFF257" s="247"/>
      <c r="SFG257" s="247"/>
      <c r="SFH257" s="247"/>
      <c r="SFI257" s="247"/>
      <c r="SFJ257" s="247"/>
      <c r="SFK257" s="247"/>
      <c r="SFL257" s="247"/>
      <c r="SFM257" s="247"/>
      <c r="SFN257" s="247"/>
      <c r="SFO257" s="247"/>
      <c r="SFP257" s="247"/>
      <c r="SFQ257" s="247"/>
      <c r="SFR257" s="247"/>
      <c r="SFS257" s="247"/>
      <c r="SFT257" s="247"/>
      <c r="SFU257" s="247"/>
      <c r="SFV257" s="247"/>
      <c r="SFW257" s="247"/>
      <c r="SFX257" s="247"/>
      <c r="SFY257" s="247"/>
      <c r="SFZ257" s="247"/>
      <c r="SGA257" s="247"/>
      <c r="SGB257" s="247"/>
      <c r="SGC257" s="247"/>
      <c r="SGD257" s="247"/>
      <c r="SGE257" s="247"/>
      <c r="SGF257" s="247"/>
      <c r="SGG257" s="247"/>
      <c r="SGH257" s="247"/>
      <c r="SGI257" s="247"/>
      <c r="SGJ257" s="247"/>
      <c r="SGK257" s="247"/>
      <c r="SGL257" s="247"/>
      <c r="SGM257" s="247"/>
      <c r="SGN257" s="247"/>
      <c r="SGO257" s="247"/>
      <c r="SGP257" s="247"/>
      <c r="SGQ257" s="247"/>
      <c r="SGR257" s="247"/>
      <c r="SGS257" s="247"/>
      <c r="SGT257" s="247"/>
      <c r="SGU257" s="247"/>
      <c r="SGV257" s="247"/>
      <c r="SGW257" s="247"/>
      <c r="SGX257" s="247"/>
      <c r="SGY257" s="247"/>
      <c r="SGZ257" s="247"/>
      <c r="SHA257" s="247"/>
      <c r="SHB257" s="247"/>
      <c r="SHC257" s="247"/>
      <c r="SHD257" s="247"/>
      <c r="SHE257" s="247"/>
      <c r="SHF257" s="247"/>
      <c r="SHG257" s="247"/>
      <c r="SHH257" s="247"/>
      <c r="SHI257" s="247"/>
      <c r="SHJ257" s="247"/>
      <c r="SHK257" s="247"/>
      <c r="SHL257" s="247"/>
      <c r="SHM257" s="247"/>
      <c r="SHN257" s="247"/>
      <c r="SHO257" s="247"/>
      <c r="SHP257" s="247"/>
      <c r="SHQ257" s="247"/>
      <c r="SHR257" s="247"/>
      <c r="SHS257" s="247"/>
      <c r="SHT257" s="247"/>
      <c r="SHU257" s="247"/>
      <c r="SHV257" s="247"/>
      <c r="SHW257" s="247"/>
      <c r="SHX257" s="247"/>
      <c r="SHY257" s="247"/>
      <c r="SHZ257" s="247"/>
      <c r="SIA257" s="247"/>
      <c r="SIB257" s="247"/>
      <c r="SIC257" s="247"/>
      <c r="SID257" s="247"/>
      <c r="SIE257" s="247"/>
      <c r="SIF257" s="247"/>
      <c r="SIG257" s="247"/>
      <c r="SIH257" s="247"/>
      <c r="SII257" s="247"/>
      <c r="SIJ257" s="247"/>
      <c r="SIK257" s="247"/>
      <c r="SIL257" s="247"/>
      <c r="SIM257" s="247"/>
      <c r="SIN257" s="247"/>
      <c r="SIO257" s="247"/>
      <c r="SIP257" s="247"/>
      <c r="SIQ257" s="247"/>
      <c r="SIR257" s="247"/>
      <c r="SIS257" s="247"/>
      <c r="SIT257" s="247"/>
      <c r="SIU257" s="247"/>
      <c r="SIV257" s="247"/>
      <c r="SIW257" s="247"/>
      <c r="SIX257" s="247"/>
      <c r="SIY257" s="247"/>
      <c r="SIZ257" s="247"/>
      <c r="SJA257" s="247"/>
      <c r="SJB257" s="247"/>
      <c r="SJC257" s="247"/>
      <c r="SJD257" s="247"/>
      <c r="SJE257" s="247"/>
      <c r="SJF257" s="247"/>
      <c r="SJG257" s="247"/>
      <c r="SJH257" s="247"/>
      <c r="SJI257" s="247"/>
      <c r="SJJ257" s="247"/>
      <c r="SJK257" s="247"/>
      <c r="SJL257" s="247"/>
      <c r="SJM257" s="247"/>
      <c r="SJN257" s="247"/>
      <c r="SJO257" s="247"/>
      <c r="SJP257" s="247"/>
      <c r="SJQ257" s="247"/>
      <c r="SJR257" s="247"/>
      <c r="SJS257" s="247"/>
      <c r="SJT257" s="247"/>
      <c r="SJU257" s="247"/>
      <c r="SJV257" s="247"/>
      <c r="SJW257" s="247"/>
      <c r="SJX257" s="247"/>
      <c r="SJY257" s="247"/>
      <c r="SJZ257" s="247"/>
      <c r="SKA257" s="247"/>
      <c r="SKB257" s="247"/>
      <c r="SKC257" s="247"/>
      <c r="SKD257" s="247"/>
      <c r="SKE257" s="247"/>
      <c r="SKF257" s="247"/>
      <c r="SKG257" s="247"/>
      <c r="SKH257" s="247"/>
      <c r="SKI257" s="247"/>
      <c r="SKJ257" s="247"/>
      <c r="SKK257" s="247"/>
      <c r="SKL257" s="247"/>
      <c r="SKM257" s="247"/>
      <c r="SKN257" s="247"/>
      <c r="SKO257" s="247"/>
      <c r="SKP257" s="247"/>
      <c r="SKQ257" s="247"/>
      <c r="SKR257" s="247"/>
      <c r="SKS257" s="247"/>
      <c r="SKT257" s="247"/>
      <c r="SKU257" s="247"/>
      <c r="SKV257" s="247"/>
      <c r="SKW257" s="247"/>
      <c r="SKX257" s="247"/>
      <c r="SKY257" s="247"/>
      <c r="SKZ257" s="247"/>
      <c r="SLA257" s="247"/>
      <c r="SLB257" s="247"/>
      <c r="SLC257" s="247"/>
      <c r="SLD257" s="247"/>
      <c r="SLE257" s="247"/>
      <c r="SLF257" s="247"/>
      <c r="SLG257" s="247"/>
      <c r="SLH257" s="247"/>
      <c r="SLI257" s="247"/>
      <c r="SLJ257" s="247"/>
      <c r="SLK257" s="247"/>
      <c r="SLL257" s="247"/>
      <c r="SLM257" s="247"/>
      <c r="SLN257" s="247"/>
      <c r="SLO257" s="247"/>
      <c r="SLP257" s="247"/>
      <c r="SLQ257" s="247"/>
      <c r="SLR257" s="247"/>
      <c r="SLS257" s="247"/>
      <c r="SLT257" s="247"/>
      <c r="SLU257" s="247"/>
      <c r="SLV257" s="247"/>
      <c r="SLW257" s="247"/>
      <c r="SLX257" s="247"/>
      <c r="SLY257" s="247"/>
      <c r="SLZ257" s="247"/>
      <c r="SMA257" s="247"/>
      <c r="SMB257" s="247"/>
      <c r="SMC257" s="247"/>
      <c r="SMD257" s="247"/>
      <c r="SME257" s="247"/>
      <c r="SMF257" s="247"/>
      <c r="SMG257" s="247"/>
      <c r="SMH257" s="247"/>
      <c r="SMI257" s="247"/>
      <c r="SMJ257" s="247"/>
      <c r="SMK257" s="247"/>
      <c r="SML257" s="247"/>
      <c r="SMM257" s="247"/>
      <c r="SMN257" s="247"/>
      <c r="SMO257" s="247"/>
      <c r="SMP257" s="247"/>
      <c r="SMQ257" s="247"/>
      <c r="SMR257" s="247"/>
      <c r="SMS257" s="247"/>
      <c r="SMT257" s="247"/>
      <c r="SMU257" s="247"/>
      <c r="SMV257" s="247"/>
      <c r="SMW257" s="247"/>
      <c r="SMX257" s="247"/>
      <c r="SMY257" s="247"/>
      <c r="SMZ257" s="247"/>
      <c r="SNA257" s="247"/>
      <c r="SNB257" s="247"/>
      <c r="SNC257" s="247"/>
      <c r="SND257" s="247"/>
      <c r="SNE257" s="247"/>
      <c r="SNF257" s="247"/>
      <c r="SNG257" s="247"/>
      <c r="SNH257" s="247"/>
      <c r="SNI257" s="247"/>
      <c r="SNJ257" s="247"/>
      <c r="SNK257" s="247"/>
      <c r="SNL257" s="247"/>
      <c r="SNM257" s="247"/>
      <c r="SNN257" s="247"/>
      <c r="SNO257" s="247"/>
      <c r="SNP257" s="247"/>
      <c r="SNQ257" s="247"/>
      <c r="SNR257" s="247"/>
      <c r="SNS257" s="247"/>
      <c r="SNT257" s="247"/>
      <c r="SNU257" s="247"/>
      <c r="SNV257" s="247"/>
      <c r="SNW257" s="247"/>
      <c r="SNX257" s="247"/>
      <c r="SNY257" s="247"/>
      <c r="SNZ257" s="247"/>
      <c r="SOA257" s="247"/>
      <c r="SOB257" s="247"/>
      <c r="SOC257" s="247"/>
      <c r="SOD257" s="247"/>
      <c r="SOE257" s="247"/>
      <c r="SOF257" s="247"/>
      <c r="SOG257" s="247"/>
      <c r="SOH257" s="247"/>
      <c r="SOI257" s="247"/>
      <c r="SOJ257" s="247"/>
      <c r="SOK257" s="247"/>
      <c r="SOL257" s="247"/>
      <c r="SOM257" s="247"/>
      <c r="SON257" s="247"/>
      <c r="SOO257" s="247"/>
      <c r="SOP257" s="247"/>
      <c r="SOQ257" s="247"/>
      <c r="SOR257" s="247"/>
      <c r="SOS257" s="247"/>
      <c r="SOT257" s="247"/>
      <c r="SOU257" s="247"/>
      <c r="SOV257" s="247"/>
      <c r="SOW257" s="247"/>
      <c r="SOX257" s="247"/>
      <c r="SOY257" s="247"/>
      <c r="SOZ257" s="247"/>
      <c r="SPA257" s="247"/>
      <c r="SPB257" s="247"/>
      <c r="SPC257" s="247"/>
      <c r="SPD257" s="247"/>
      <c r="SPE257" s="247"/>
      <c r="SPF257" s="247"/>
      <c r="SPG257" s="247"/>
      <c r="SPH257" s="247"/>
      <c r="SPI257" s="247"/>
      <c r="SPJ257" s="247"/>
      <c r="SPK257" s="247"/>
      <c r="SPL257" s="247"/>
      <c r="SPM257" s="247"/>
      <c r="SPN257" s="247"/>
      <c r="SPO257" s="247"/>
      <c r="SPP257" s="247"/>
      <c r="SPQ257" s="247"/>
      <c r="SPR257" s="247"/>
      <c r="SPS257" s="247"/>
      <c r="SPT257" s="247"/>
      <c r="SPU257" s="247"/>
      <c r="SPV257" s="247"/>
      <c r="SPW257" s="247"/>
      <c r="SPX257" s="247"/>
      <c r="SPY257" s="247"/>
      <c r="SPZ257" s="247"/>
      <c r="SQA257" s="247"/>
      <c r="SQB257" s="247"/>
      <c r="SQC257" s="247"/>
      <c r="SQD257" s="247"/>
      <c r="SQE257" s="247"/>
      <c r="SQF257" s="247"/>
      <c r="SQG257" s="247"/>
      <c r="SQH257" s="247"/>
      <c r="SQI257" s="247"/>
      <c r="SQJ257" s="247"/>
      <c r="SQK257" s="247"/>
      <c r="SQL257" s="247"/>
      <c r="SQM257" s="247"/>
      <c r="SQN257" s="247"/>
      <c r="SQO257" s="247"/>
      <c r="SQP257" s="247"/>
      <c r="SQQ257" s="247"/>
      <c r="SQR257" s="247"/>
      <c r="SQS257" s="247"/>
      <c r="SQT257" s="247"/>
      <c r="SQU257" s="247"/>
      <c r="SQV257" s="247"/>
      <c r="SQW257" s="247"/>
      <c r="SQX257" s="247"/>
      <c r="SQY257" s="247"/>
      <c r="SQZ257" s="247"/>
      <c r="SRA257" s="247"/>
      <c r="SRB257" s="247"/>
      <c r="SRC257" s="247"/>
      <c r="SRD257" s="247"/>
      <c r="SRE257" s="247"/>
      <c r="SRF257" s="247"/>
      <c r="SRG257" s="247"/>
      <c r="SRH257" s="247"/>
      <c r="SRI257" s="247"/>
      <c r="SRJ257" s="247"/>
      <c r="SRK257" s="247"/>
      <c r="SRL257" s="247"/>
      <c r="SRM257" s="247"/>
      <c r="SRN257" s="247"/>
      <c r="SRO257" s="247"/>
      <c r="SRP257" s="247"/>
      <c r="SRQ257" s="247"/>
      <c r="SRR257" s="247"/>
      <c r="SRS257" s="247"/>
      <c r="SRT257" s="247"/>
      <c r="SRU257" s="247"/>
      <c r="SRV257" s="247"/>
      <c r="SRW257" s="247"/>
      <c r="SRX257" s="247"/>
      <c r="SRY257" s="247"/>
      <c r="SRZ257" s="247"/>
      <c r="SSA257" s="247"/>
      <c r="SSB257" s="247"/>
      <c r="SSC257" s="247"/>
      <c r="SSD257" s="247"/>
      <c r="SSE257" s="247"/>
      <c r="SSF257" s="247"/>
      <c r="SSG257" s="247"/>
      <c r="SSH257" s="247"/>
      <c r="SSI257" s="247"/>
      <c r="SSJ257" s="247"/>
      <c r="SSK257" s="247"/>
      <c r="SSL257" s="247"/>
      <c r="SSM257" s="247"/>
      <c r="SSN257" s="247"/>
      <c r="SSO257" s="247"/>
      <c r="SSP257" s="247"/>
      <c r="SSQ257" s="247"/>
      <c r="SSR257" s="247"/>
      <c r="SSS257" s="247"/>
      <c r="SST257" s="247"/>
      <c r="SSU257" s="247"/>
      <c r="SSV257" s="247"/>
      <c r="SSW257" s="247"/>
      <c r="SSX257" s="247"/>
      <c r="SSY257" s="247"/>
      <c r="SSZ257" s="247"/>
      <c r="STA257" s="247"/>
      <c r="STB257" s="247"/>
      <c r="STC257" s="247"/>
      <c r="STD257" s="247"/>
      <c r="STE257" s="247"/>
      <c r="STF257" s="247"/>
      <c r="STG257" s="247"/>
      <c r="STH257" s="247"/>
      <c r="STI257" s="247"/>
      <c r="STJ257" s="247"/>
      <c r="STK257" s="247"/>
      <c r="STL257" s="247"/>
      <c r="STM257" s="247"/>
      <c r="STN257" s="247"/>
      <c r="STO257" s="247"/>
      <c r="STP257" s="247"/>
      <c r="STQ257" s="247"/>
      <c r="STR257" s="247"/>
      <c r="STS257" s="247"/>
      <c r="STT257" s="247"/>
      <c r="STU257" s="247"/>
      <c r="STV257" s="247"/>
      <c r="STW257" s="247"/>
      <c r="STX257" s="247"/>
      <c r="STY257" s="247"/>
      <c r="STZ257" s="247"/>
      <c r="SUA257" s="247"/>
      <c r="SUB257" s="247"/>
      <c r="SUC257" s="247"/>
      <c r="SUD257" s="247"/>
      <c r="SUE257" s="247"/>
      <c r="SUF257" s="247"/>
      <c r="SUG257" s="247"/>
      <c r="SUH257" s="247"/>
      <c r="SUI257" s="247"/>
      <c r="SUJ257" s="247"/>
      <c r="SUK257" s="247"/>
      <c r="SUL257" s="247"/>
      <c r="SUM257" s="247"/>
      <c r="SUN257" s="247"/>
      <c r="SUO257" s="247"/>
      <c r="SUP257" s="247"/>
      <c r="SUQ257" s="247"/>
      <c r="SUR257" s="247"/>
      <c r="SUS257" s="247"/>
      <c r="SUT257" s="247"/>
      <c r="SUU257" s="247"/>
      <c r="SUV257" s="247"/>
      <c r="SUW257" s="247"/>
      <c r="SUX257" s="247"/>
      <c r="SUY257" s="247"/>
      <c r="SUZ257" s="247"/>
      <c r="SVA257" s="247"/>
      <c r="SVB257" s="247"/>
      <c r="SVC257" s="247"/>
      <c r="SVD257" s="247"/>
      <c r="SVE257" s="247"/>
      <c r="SVF257" s="247"/>
      <c r="SVG257" s="247"/>
      <c r="SVH257" s="247"/>
      <c r="SVI257" s="247"/>
      <c r="SVJ257" s="247"/>
      <c r="SVK257" s="247"/>
      <c r="SVL257" s="247"/>
      <c r="SVM257" s="247"/>
      <c r="SVN257" s="247"/>
      <c r="SVO257" s="247"/>
      <c r="SVP257" s="247"/>
      <c r="SVQ257" s="247"/>
      <c r="SVR257" s="247"/>
      <c r="SVS257" s="247"/>
      <c r="SVT257" s="247"/>
      <c r="SVU257" s="247"/>
      <c r="SVV257" s="247"/>
      <c r="SVW257" s="247"/>
      <c r="SVX257" s="247"/>
      <c r="SVY257" s="247"/>
      <c r="SVZ257" s="247"/>
      <c r="SWA257" s="247"/>
      <c r="SWB257" s="247"/>
      <c r="SWC257" s="247"/>
      <c r="SWD257" s="247"/>
      <c r="SWE257" s="247"/>
      <c r="SWF257" s="247"/>
      <c r="SWG257" s="247"/>
      <c r="SWH257" s="247"/>
      <c r="SWI257" s="247"/>
      <c r="SWJ257" s="247"/>
      <c r="SWK257" s="247"/>
      <c r="SWL257" s="247"/>
      <c r="SWM257" s="247"/>
      <c r="SWN257" s="247"/>
      <c r="SWO257" s="247"/>
      <c r="SWP257" s="247"/>
      <c r="SWQ257" s="247"/>
      <c r="SWR257" s="247"/>
      <c r="SWS257" s="247"/>
      <c r="SWT257" s="247"/>
      <c r="SWU257" s="247"/>
      <c r="SWV257" s="247"/>
      <c r="SWW257" s="247"/>
      <c r="SWX257" s="247"/>
      <c r="SWY257" s="247"/>
      <c r="SWZ257" s="247"/>
      <c r="SXA257" s="247"/>
      <c r="SXB257" s="247"/>
      <c r="SXC257" s="247"/>
      <c r="SXD257" s="247"/>
      <c r="SXE257" s="247"/>
      <c r="SXF257" s="247"/>
      <c r="SXG257" s="247"/>
      <c r="SXH257" s="247"/>
      <c r="SXI257" s="247"/>
      <c r="SXJ257" s="247"/>
      <c r="SXK257" s="247"/>
      <c r="SXL257" s="247"/>
      <c r="SXM257" s="247"/>
      <c r="SXN257" s="247"/>
      <c r="SXO257" s="247"/>
      <c r="SXP257" s="247"/>
      <c r="SXQ257" s="247"/>
      <c r="SXR257" s="247"/>
      <c r="SXS257" s="247"/>
      <c r="SXT257" s="247"/>
      <c r="SXU257" s="247"/>
      <c r="SXV257" s="247"/>
      <c r="SXW257" s="247"/>
      <c r="SXX257" s="247"/>
      <c r="SXY257" s="247"/>
      <c r="SXZ257" s="247"/>
      <c r="SYA257" s="247"/>
      <c r="SYB257" s="247"/>
      <c r="SYC257" s="247"/>
      <c r="SYD257" s="247"/>
      <c r="SYE257" s="247"/>
      <c r="SYF257" s="247"/>
      <c r="SYG257" s="247"/>
      <c r="SYH257" s="247"/>
      <c r="SYI257" s="247"/>
      <c r="SYJ257" s="247"/>
      <c r="SYK257" s="247"/>
      <c r="SYL257" s="247"/>
      <c r="SYM257" s="247"/>
      <c r="SYN257" s="247"/>
      <c r="SYO257" s="247"/>
      <c r="SYP257" s="247"/>
      <c r="SYQ257" s="247"/>
      <c r="SYR257" s="247"/>
      <c r="SYS257" s="247"/>
      <c r="SYT257" s="247"/>
      <c r="SYU257" s="247"/>
      <c r="SYV257" s="247"/>
      <c r="SYW257" s="247"/>
      <c r="SYX257" s="247"/>
      <c r="SYY257" s="247"/>
      <c r="SYZ257" s="247"/>
      <c r="SZA257" s="247"/>
      <c r="SZB257" s="247"/>
      <c r="SZC257" s="247"/>
      <c r="SZD257" s="247"/>
      <c r="SZE257" s="247"/>
      <c r="SZF257" s="247"/>
      <c r="SZG257" s="247"/>
      <c r="SZH257" s="247"/>
      <c r="SZI257" s="247"/>
      <c r="SZJ257" s="247"/>
      <c r="SZK257" s="247"/>
      <c r="SZL257" s="247"/>
      <c r="SZM257" s="247"/>
      <c r="SZN257" s="247"/>
      <c r="SZO257" s="247"/>
      <c r="SZP257" s="247"/>
      <c r="SZQ257" s="247"/>
      <c r="SZR257" s="247"/>
      <c r="SZS257" s="247"/>
      <c r="SZT257" s="247"/>
      <c r="SZU257" s="247"/>
      <c r="SZV257" s="247"/>
      <c r="SZW257" s="247"/>
      <c r="SZX257" s="247"/>
      <c r="SZY257" s="247"/>
      <c r="SZZ257" s="247"/>
      <c r="TAA257" s="247"/>
      <c r="TAB257" s="247"/>
      <c r="TAC257" s="247"/>
      <c r="TAD257" s="247"/>
      <c r="TAE257" s="247"/>
      <c r="TAF257" s="247"/>
      <c r="TAG257" s="247"/>
      <c r="TAH257" s="247"/>
      <c r="TAI257" s="247"/>
      <c r="TAJ257" s="247"/>
      <c r="TAK257" s="247"/>
      <c r="TAL257" s="247"/>
      <c r="TAM257" s="247"/>
      <c r="TAN257" s="247"/>
      <c r="TAO257" s="247"/>
      <c r="TAP257" s="247"/>
      <c r="TAQ257" s="247"/>
      <c r="TAR257" s="247"/>
      <c r="TAS257" s="247"/>
      <c r="TAT257" s="247"/>
      <c r="TAU257" s="247"/>
      <c r="TAV257" s="247"/>
      <c r="TAW257" s="247"/>
      <c r="TAX257" s="247"/>
      <c r="TAY257" s="247"/>
      <c r="TAZ257" s="247"/>
      <c r="TBA257" s="247"/>
      <c r="TBB257" s="247"/>
      <c r="TBC257" s="247"/>
      <c r="TBD257" s="247"/>
      <c r="TBE257" s="247"/>
      <c r="TBF257" s="247"/>
      <c r="TBG257" s="247"/>
      <c r="TBH257" s="247"/>
      <c r="TBI257" s="247"/>
      <c r="TBJ257" s="247"/>
      <c r="TBK257" s="247"/>
      <c r="TBL257" s="247"/>
      <c r="TBM257" s="247"/>
      <c r="TBN257" s="247"/>
      <c r="TBO257" s="247"/>
      <c r="TBP257" s="247"/>
      <c r="TBQ257" s="247"/>
      <c r="TBR257" s="247"/>
      <c r="TBS257" s="247"/>
      <c r="TBT257" s="247"/>
      <c r="TBU257" s="247"/>
      <c r="TBV257" s="247"/>
      <c r="TBW257" s="247"/>
      <c r="TBX257" s="247"/>
      <c r="TBY257" s="247"/>
      <c r="TBZ257" s="247"/>
      <c r="TCA257" s="247"/>
      <c r="TCB257" s="247"/>
      <c r="TCC257" s="247"/>
      <c r="TCD257" s="247"/>
      <c r="TCE257" s="247"/>
      <c r="TCF257" s="247"/>
      <c r="TCG257" s="247"/>
      <c r="TCH257" s="247"/>
      <c r="TCI257" s="247"/>
      <c r="TCJ257" s="247"/>
      <c r="TCK257" s="247"/>
      <c r="TCL257" s="247"/>
      <c r="TCM257" s="247"/>
      <c r="TCN257" s="247"/>
      <c r="TCO257" s="247"/>
      <c r="TCP257" s="247"/>
      <c r="TCQ257" s="247"/>
      <c r="TCR257" s="247"/>
      <c r="TCS257" s="247"/>
      <c r="TCT257" s="247"/>
      <c r="TCU257" s="247"/>
      <c r="TCV257" s="247"/>
      <c r="TCW257" s="247"/>
      <c r="TCX257" s="247"/>
      <c r="TCY257" s="247"/>
      <c r="TCZ257" s="247"/>
      <c r="TDA257" s="247"/>
      <c r="TDB257" s="247"/>
      <c r="TDC257" s="247"/>
      <c r="TDD257" s="247"/>
      <c r="TDE257" s="247"/>
      <c r="TDF257" s="247"/>
      <c r="TDG257" s="247"/>
      <c r="TDH257" s="247"/>
      <c r="TDI257" s="247"/>
      <c r="TDJ257" s="247"/>
      <c r="TDK257" s="247"/>
      <c r="TDL257" s="247"/>
      <c r="TDM257" s="247"/>
      <c r="TDN257" s="247"/>
      <c r="TDO257" s="247"/>
      <c r="TDP257" s="247"/>
      <c r="TDQ257" s="247"/>
      <c r="TDR257" s="247"/>
      <c r="TDS257" s="247"/>
      <c r="TDT257" s="247"/>
      <c r="TDU257" s="247"/>
      <c r="TDV257" s="247"/>
      <c r="TDW257" s="247"/>
      <c r="TDX257" s="247"/>
      <c r="TDY257" s="247"/>
      <c r="TDZ257" s="247"/>
      <c r="TEA257" s="247"/>
      <c r="TEB257" s="247"/>
      <c r="TEC257" s="247"/>
      <c r="TED257" s="247"/>
      <c r="TEE257" s="247"/>
      <c r="TEF257" s="247"/>
      <c r="TEG257" s="247"/>
      <c r="TEH257" s="247"/>
      <c r="TEI257" s="247"/>
      <c r="TEJ257" s="247"/>
      <c r="TEK257" s="247"/>
      <c r="TEL257" s="247"/>
      <c r="TEM257" s="247"/>
      <c r="TEN257" s="247"/>
      <c r="TEO257" s="247"/>
      <c r="TEP257" s="247"/>
      <c r="TEQ257" s="247"/>
      <c r="TER257" s="247"/>
      <c r="TES257" s="247"/>
      <c r="TET257" s="247"/>
      <c r="TEU257" s="247"/>
      <c r="TEV257" s="247"/>
      <c r="TEW257" s="247"/>
      <c r="TEX257" s="247"/>
      <c r="TEY257" s="247"/>
      <c r="TEZ257" s="247"/>
      <c r="TFA257" s="247"/>
      <c r="TFB257" s="247"/>
      <c r="TFC257" s="247"/>
      <c r="TFD257" s="247"/>
      <c r="TFE257" s="247"/>
      <c r="TFF257" s="247"/>
      <c r="TFG257" s="247"/>
      <c r="TFH257" s="247"/>
      <c r="TFI257" s="247"/>
      <c r="TFJ257" s="247"/>
      <c r="TFK257" s="247"/>
      <c r="TFL257" s="247"/>
      <c r="TFM257" s="247"/>
      <c r="TFN257" s="247"/>
      <c r="TFO257" s="247"/>
      <c r="TFP257" s="247"/>
      <c r="TFQ257" s="247"/>
      <c r="TFR257" s="247"/>
      <c r="TFS257" s="247"/>
      <c r="TFT257" s="247"/>
      <c r="TFU257" s="247"/>
      <c r="TFV257" s="247"/>
      <c r="TFW257" s="247"/>
      <c r="TFX257" s="247"/>
      <c r="TFY257" s="247"/>
      <c r="TFZ257" s="247"/>
      <c r="TGA257" s="247"/>
      <c r="TGB257" s="247"/>
      <c r="TGC257" s="247"/>
      <c r="TGD257" s="247"/>
      <c r="TGE257" s="247"/>
      <c r="TGF257" s="247"/>
      <c r="TGG257" s="247"/>
      <c r="TGH257" s="247"/>
      <c r="TGI257" s="247"/>
      <c r="TGJ257" s="247"/>
      <c r="TGK257" s="247"/>
      <c r="TGL257" s="247"/>
      <c r="TGM257" s="247"/>
      <c r="TGN257" s="247"/>
      <c r="TGO257" s="247"/>
      <c r="TGP257" s="247"/>
      <c r="TGQ257" s="247"/>
      <c r="TGR257" s="247"/>
      <c r="TGS257" s="247"/>
      <c r="TGT257" s="247"/>
      <c r="TGU257" s="247"/>
      <c r="TGV257" s="247"/>
      <c r="TGW257" s="247"/>
      <c r="TGX257" s="247"/>
      <c r="TGY257" s="247"/>
      <c r="TGZ257" s="247"/>
      <c r="THA257" s="247"/>
      <c r="THB257" s="247"/>
      <c r="THC257" s="247"/>
      <c r="THD257" s="247"/>
      <c r="THE257" s="247"/>
      <c r="THF257" s="247"/>
      <c r="THG257" s="247"/>
      <c r="THH257" s="247"/>
      <c r="THI257" s="247"/>
      <c r="THJ257" s="247"/>
      <c r="THK257" s="247"/>
      <c r="THL257" s="247"/>
      <c r="THM257" s="247"/>
      <c r="THN257" s="247"/>
      <c r="THO257" s="247"/>
      <c r="THP257" s="247"/>
      <c r="THQ257" s="247"/>
      <c r="THR257" s="247"/>
      <c r="THS257" s="247"/>
      <c r="THT257" s="247"/>
      <c r="THU257" s="247"/>
      <c r="THV257" s="247"/>
      <c r="THW257" s="247"/>
      <c r="THX257" s="247"/>
      <c r="THY257" s="247"/>
      <c r="THZ257" s="247"/>
      <c r="TIA257" s="247"/>
      <c r="TIB257" s="247"/>
      <c r="TIC257" s="247"/>
      <c r="TID257" s="247"/>
      <c r="TIE257" s="247"/>
      <c r="TIF257" s="247"/>
      <c r="TIG257" s="247"/>
      <c r="TIH257" s="247"/>
      <c r="TII257" s="247"/>
      <c r="TIJ257" s="247"/>
      <c r="TIK257" s="247"/>
      <c r="TIL257" s="247"/>
      <c r="TIM257" s="247"/>
      <c r="TIN257" s="247"/>
      <c r="TIO257" s="247"/>
      <c r="TIP257" s="247"/>
      <c r="TIQ257" s="247"/>
      <c r="TIR257" s="247"/>
      <c r="TIS257" s="247"/>
      <c r="TIT257" s="247"/>
      <c r="TIU257" s="247"/>
      <c r="TIV257" s="247"/>
      <c r="TIW257" s="247"/>
      <c r="TIX257" s="247"/>
      <c r="TIY257" s="247"/>
      <c r="TIZ257" s="247"/>
      <c r="TJA257" s="247"/>
      <c r="TJB257" s="247"/>
      <c r="TJC257" s="247"/>
      <c r="TJD257" s="247"/>
      <c r="TJE257" s="247"/>
      <c r="TJF257" s="247"/>
      <c r="TJG257" s="247"/>
      <c r="TJH257" s="247"/>
      <c r="TJI257" s="247"/>
      <c r="TJJ257" s="247"/>
      <c r="TJK257" s="247"/>
      <c r="TJL257" s="247"/>
      <c r="TJM257" s="247"/>
      <c r="TJN257" s="247"/>
      <c r="TJO257" s="247"/>
      <c r="TJP257" s="247"/>
      <c r="TJQ257" s="247"/>
      <c r="TJR257" s="247"/>
      <c r="TJS257" s="247"/>
      <c r="TJT257" s="247"/>
      <c r="TJU257" s="247"/>
      <c r="TJV257" s="247"/>
      <c r="TJW257" s="247"/>
      <c r="TJX257" s="247"/>
      <c r="TJY257" s="247"/>
      <c r="TJZ257" s="247"/>
      <c r="TKA257" s="247"/>
      <c r="TKB257" s="247"/>
      <c r="TKC257" s="247"/>
      <c r="TKD257" s="247"/>
      <c r="TKE257" s="247"/>
      <c r="TKF257" s="247"/>
      <c r="TKG257" s="247"/>
      <c r="TKH257" s="247"/>
      <c r="TKI257" s="247"/>
      <c r="TKJ257" s="247"/>
      <c r="TKK257" s="247"/>
      <c r="TKL257" s="247"/>
      <c r="TKM257" s="247"/>
      <c r="TKN257" s="247"/>
      <c r="TKO257" s="247"/>
      <c r="TKP257" s="247"/>
      <c r="TKQ257" s="247"/>
      <c r="TKR257" s="247"/>
      <c r="TKS257" s="247"/>
      <c r="TKT257" s="247"/>
      <c r="TKU257" s="247"/>
      <c r="TKV257" s="247"/>
      <c r="TKW257" s="247"/>
      <c r="TKX257" s="247"/>
      <c r="TKY257" s="247"/>
      <c r="TKZ257" s="247"/>
      <c r="TLA257" s="247"/>
      <c r="TLB257" s="247"/>
      <c r="TLC257" s="247"/>
      <c r="TLD257" s="247"/>
      <c r="TLE257" s="247"/>
      <c r="TLF257" s="247"/>
      <c r="TLG257" s="247"/>
      <c r="TLH257" s="247"/>
      <c r="TLI257" s="247"/>
      <c r="TLJ257" s="247"/>
      <c r="TLK257" s="247"/>
      <c r="TLL257" s="247"/>
      <c r="TLM257" s="247"/>
      <c r="TLN257" s="247"/>
      <c r="TLO257" s="247"/>
      <c r="TLP257" s="247"/>
      <c r="TLQ257" s="247"/>
      <c r="TLR257" s="247"/>
      <c r="TLS257" s="247"/>
      <c r="TLT257" s="247"/>
      <c r="TLU257" s="247"/>
      <c r="TLV257" s="247"/>
      <c r="TLW257" s="247"/>
      <c r="TLX257" s="247"/>
      <c r="TLY257" s="247"/>
      <c r="TLZ257" s="247"/>
      <c r="TMA257" s="247"/>
      <c r="TMB257" s="247"/>
      <c r="TMC257" s="247"/>
      <c r="TMD257" s="247"/>
      <c r="TME257" s="247"/>
      <c r="TMF257" s="247"/>
      <c r="TMG257" s="247"/>
      <c r="TMH257" s="247"/>
      <c r="TMI257" s="247"/>
      <c r="TMJ257" s="247"/>
      <c r="TMK257" s="247"/>
      <c r="TML257" s="247"/>
      <c r="TMM257" s="247"/>
      <c r="TMN257" s="247"/>
      <c r="TMO257" s="247"/>
      <c r="TMP257" s="247"/>
      <c r="TMQ257" s="247"/>
      <c r="TMR257" s="247"/>
      <c r="TMS257" s="247"/>
      <c r="TMT257" s="247"/>
      <c r="TMU257" s="247"/>
      <c r="TMV257" s="247"/>
      <c r="TMW257" s="247"/>
      <c r="TMX257" s="247"/>
      <c r="TMY257" s="247"/>
      <c r="TMZ257" s="247"/>
      <c r="TNA257" s="247"/>
      <c r="TNB257" s="247"/>
      <c r="TNC257" s="247"/>
      <c r="TND257" s="247"/>
      <c r="TNE257" s="247"/>
      <c r="TNF257" s="247"/>
      <c r="TNG257" s="247"/>
      <c r="TNH257" s="247"/>
      <c r="TNI257" s="247"/>
      <c r="TNJ257" s="247"/>
      <c r="TNK257" s="247"/>
      <c r="TNL257" s="247"/>
      <c r="TNM257" s="247"/>
      <c r="TNN257" s="247"/>
      <c r="TNO257" s="247"/>
      <c r="TNP257" s="247"/>
      <c r="TNQ257" s="247"/>
      <c r="TNR257" s="247"/>
      <c r="TNS257" s="247"/>
      <c r="TNT257" s="247"/>
      <c r="TNU257" s="247"/>
      <c r="TNV257" s="247"/>
      <c r="TNW257" s="247"/>
      <c r="TNX257" s="247"/>
      <c r="TNY257" s="247"/>
      <c r="TNZ257" s="247"/>
      <c r="TOA257" s="247"/>
      <c r="TOB257" s="247"/>
      <c r="TOC257" s="247"/>
      <c r="TOD257" s="247"/>
      <c r="TOE257" s="247"/>
      <c r="TOF257" s="247"/>
      <c r="TOG257" s="247"/>
      <c r="TOH257" s="247"/>
      <c r="TOI257" s="247"/>
      <c r="TOJ257" s="247"/>
      <c r="TOK257" s="247"/>
      <c r="TOL257" s="247"/>
      <c r="TOM257" s="247"/>
      <c r="TON257" s="247"/>
      <c r="TOO257" s="247"/>
      <c r="TOP257" s="247"/>
      <c r="TOQ257" s="247"/>
      <c r="TOR257" s="247"/>
      <c r="TOS257" s="247"/>
      <c r="TOT257" s="247"/>
      <c r="TOU257" s="247"/>
      <c r="TOV257" s="247"/>
      <c r="TOW257" s="247"/>
      <c r="TOX257" s="247"/>
      <c r="TOY257" s="247"/>
      <c r="TOZ257" s="247"/>
      <c r="TPA257" s="247"/>
      <c r="TPB257" s="247"/>
      <c r="TPC257" s="247"/>
      <c r="TPD257" s="247"/>
      <c r="TPE257" s="247"/>
      <c r="TPF257" s="247"/>
      <c r="TPG257" s="247"/>
      <c r="TPH257" s="247"/>
      <c r="TPI257" s="247"/>
      <c r="TPJ257" s="247"/>
      <c r="TPK257" s="247"/>
      <c r="TPL257" s="247"/>
      <c r="TPM257" s="247"/>
      <c r="TPN257" s="247"/>
      <c r="TPO257" s="247"/>
      <c r="TPP257" s="247"/>
      <c r="TPQ257" s="247"/>
      <c r="TPR257" s="247"/>
      <c r="TPS257" s="247"/>
      <c r="TPT257" s="247"/>
      <c r="TPU257" s="247"/>
      <c r="TPV257" s="247"/>
      <c r="TPW257" s="247"/>
      <c r="TPX257" s="247"/>
      <c r="TPY257" s="247"/>
      <c r="TPZ257" s="247"/>
      <c r="TQA257" s="247"/>
      <c r="TQB257" s="247"/>
      <c r="TQC257" s="247"/>
      <c r="TQD257" s="247"/>
      <c r="TQE257" s="247"/>
      <c r="TQF257" s="247"/>
      <c r="TQG257" s="247"/>
      <c r="TQH257" s="247"/>
      <c r="TQI257" s="247"/>
      <c r="TQJ257" s="247"/>
      <c r="TQK257" s="247"/>
      <c r="TQL257" s="247"/>
      <c r="TQM257" s="247"/>
      <c r="TQN257" s="247"/>
      <c r="TQO257" s="247"/>
      <c r="TQP257" s="247"/>
      <c r="TQQ257" s="247"/>
      <c r="TQR257" s="247"/>
      <c r="TQS257" s="247"/>
      <c r="TQT257" s="247"/>
      <c r="TQU257" s="247"/>
      <c r="TQV257" s="247"/>
      <c r="TQW257" s="247"/>
      <c r="TQX257" s="247"/>
      <c r="TQY257" s="247"/>
      <c r="TQZ257" s="247"/>
      <c r="TRA257" s="247"/>
      <c r="TRB257" s="247"/>
      <c r="TRC257" s="247"/>
      <c r="TRD257" s="247"/>
      <c r="TRE257" s="247"/>
      <c r="TRF257" s="247"/>
      <c r="TRG257" s="247"/>
      <c r="TRH257" s="247"/>
      <c r="TRI257" s="247"/>
      <c r="TRJ257" s="247"/>
      <c r="TRK257" s="247"/>
      <c r="TRL257" s="247"/>
      <c r="TRM257" s="247"/>
      <c r="TRN257" s="247"/>
      <c r="TRO257" s="247"/>
      <c r="TRP257" s="247"/>
      <c r="TRQ257" s="247"/>
      <c r="TRR257" s="247"/>
      <c r="TRS257" s="247"/>
      <c r="TRT257" s="247"/>
      <c r="TRU257" s="247"/>
      <c r="TRV257" s="247"/>
      <c r="TRW257" s="247"/>
      <c r="TRX257" s="247"/>
      <c r="TRY257" s="247"/>
      <c r="TRZ257" s="247"/>
      <c r="TSA257" s="247"/>
      <c r="TSB257" s="247"/>
      <c r="TSC257" s="247"/>
      <c r="TSD257" s="247"/>
      <c r="TSE257" s="247"/>
      <c r="TSF257" s="247"/>
      <c r="TSG257" s="247"/>
      <c r="TSH257" s="247"/>
      <c r="TSI257" s="247"/>
      <c r="TSJ257" s="247"/>
      <c r="TSK257" s="247"/>
      <c r="TSL257" s="247"/>
      <c r="TSM257" s="247"/>
      <c r="TSN257" s="247"/>
      <c r="TSO257" s="247"/>
      <c r="TSP257" s="247"/>
      <c r="TSQ257" s="247"/>
      <c r="TSR257" s="247"/>
      <c r="TSS257" s="247"/>
      <c r="TST257" s="247"/>
      <c r="TSU257" s="247"/>
      <c r="TSV257" s="247"/>
      <c r="TSW257" s="247"/>
      <c r="TSX257" s="247"/>
      <c r="TSY257" s="247"/>
      <c r="TSZ257" s="247"/>
      <c r="TTA257" s="247"/>
      <c r="TTB257" s="247"/>
      <c r="TTC257" s="247"/>
      <c r="TTD257" s="247"/>
      <c r="TTE257" s="247"/>
      <c r="TTF257" s="247"/>
      <c r="TTG257" s="247"/>
      <c r="TTH257" s="247"/>
      <c r="TTI257" s="247"/>
      <c r="TTJ257" s="247"/>
      <c r="TTK257" s="247"/>
      <c r="TTL257" s="247"/>
      <c r="TTM257" s="247"/>
      <c r="TTN257" s="247"/>
      <c r="TTO257" s="247"/>
      <c r="TTP257" s="247"/>
      <c r="TTQ257" s="247"/>
      <c r="TTR257" s="247"/>
      <c r="TTS257" s="247"/>
      <c r="TTT257" s="247"/>
      <c r="TTU257" s="247"/>
      <c r="TTV257" s="247"/>
      <c r="TTW257" s="247"/>
      <c r="TTX257" s="247"/>
      <c r="TTY257" s="247"/>
      <c r="TTZ257" s="247"/>
      <c r="TUA257" s="247"/>
      <c r="TUB257" s="247"/>
      <c r="TUC257" s="247"/>
      <c r="TUD257" s="247"/>
      <c r="TUE257" s="247"/>
      <c r="TUF257" s="247"/>
      <c r="TUG257" s="247"/>
      <c r="TUH257" s="247"/>
      <c r="TUI257" s="247"/>
      <c r="TUJ257" s="247"/>
      <c r="TUK257" s="247"/>
      <c r="TUL257" s="247"/>
      <c r="TUM257" s="247"/>
      <c r="TUN257" s="247"/>
      <c r="TUO257" s="247"/>
      <c r="TUP257" s="247"/>
      <c r="TUQ257" s="247"/>
      <c r="TUR257" s="247"/>
      <c r="TUS257" s="247"/>
      <c r="TUT257" s="247"/>
      <c r="TUU257" s="247"/>
      <c r="TUV257" s="247"/>
      <c r="TUW257" s="247"/>
      <c r="TUX257" s="247"/>
      <c r="TUY257" s="247"/>
      <c r="TUZ257" s="247"/>
      <c r="TVA257" s="247"/>
      <c r="TVB257" s="247"/>
      <c r="TVC257" s="247"/>
      <c r="TVD257" s="247"/>
      <c r="TVE257" s="247"/>
      <c r="TVF257" s="247"/>
      <c r="TVG257" s="247"/>
      <c r="TVH257" s="247"/>
      <c r="TVI257" s="247"/>
      <c r="TVJ257" s="247"/>
      <c r="TVK257" s="247"/>
      <c r="TVL257" s="247"/>
      <c r="TVM257" s="247"/>
      <c r="TVN257" s="247"/>
      <c r="TVO257" s="247"/>
      <c r="TVP257" s="247"/>
      <c r="TVQ257" s="247"/>
      <c r="TVR257" s="247"/>
      <c r="TVS257" s="247"/>
      <c r="TVT257" s="247"/>
      <c r="TVU257" s="247"/>
      <c r="TVV257" s="247"/>
      <c r="TVW257" s="247"/>
      <c r="TVX257" s="247"/>
      <c r="TVY257" s="247"/>
      <c r="TVZ257" s="247"/>
      <c r="TWA257" s="247"/>
      <c r="TWB257" s="247"/>
      <c r="TWC257" s="247"/>
      <c r="TWD257" s="247"/>
      <c r="TWE257" s="247"/>
      <c r="TWF257" s="247"/>
      <c r="TWG257" s="247"/>
      <c r="TWH257" s="247"/>
      <c r="TWI257" s="247"/>
      <c r="TWJ257" s="247"/>
      <c r="TWK257" s="247"/>
      <c r="TWL257" s="247"/>
      <c r="TWM257" s="247"/>
      <c r="TWN257" s="247"/>
      <c r="TWO257" s="247"/>
      <c r="TWP257" s="247"/>
      <c r="TWQ257" s="247"/>
      <c r="TWR257" s="247"/>
      <c r="TWS257" s="247"/>
      <c r="TWT257" s="247"/>
      <c r="TWU257" s="247"/>
      <c r="TWV257" s="247"/>
      <c r="TWW257" s="247"/>
      <c r="TWX257" s="247"/>
      <c r="TWY257" s="247"/>
      <c r="TWZ257" s="247"/>
      <c r="TXA257" s="247"/>
      <c r="TXB257" s="247"/>
      <c r="TXC257" s="247"/>
      <c r="TXD257" s="247"/>
      <c r="TXE257" s="247"/>
      <c r="TXF257" s="247"/>
      <c r="TXG257" s="247"/>
      <c r="TXH257" s="247"/>
      <c r="TXI257" s="247"/>
      <c r="TXJ257" s="247"/>
      <c r="TXK257" s="247"/>
      <c r="TXL257" s="247"/>
      <c r="TXM257" s="247"/>
      <c r="TXN257" s="247"/>
      <c r="TXO257" s="247"/>
      <c r="TXP257" s="247"/>
      <c r="TXQ257" s="247"/>
      <c r="TXR257" s="247"/>
      <c r="TXS257" s="247"/>
      <c r="TXT257" s="247"/>
      <c r="TXU257" s="247"/>
      <c r="TXV257" s="247"/>
      <c r="TXW257" s="247"/>
      <c r="TXX257" s="247"/>
      <c r="TXY257" s="247"/>
      <c r="TXZ257" s="247"/>
      <c r="TYA257" s="247"/>
      <c r="TYB257" s="247"/>
      <c r="TYC257" s="247"/>
      <c r="TYD257" s="247"/>
      <c r="TYE257" s="247"/>
      <c r="TYF257" s="247"/>
      <c r="TYG257" s="247"/>
      <c r="TYH257" s="247"/>
      <c r="TYI257" s="247"/>
      <c r="TYJ257" s="247"/>
      <c r="TYK257" s="247"/>
      <c r="TYL257" s="247"/>
      <c r="TYM257" s="247"/>
      <c r="TYN257" s="247"/>
      <c r="TYO257" s="247"/>
      <c r="TYP257" s="247"/>
      <c r="TYQ257" s="247"/>
      <c r="TYR257" s="247"/>
      <c r="TYS257" s="247"/>
      <c r="TYT257" s="247"/>
      <c r="TYU257" s="247"/>
      <c r="TYV257" s="247"/>
      <c r="TYW257" s="247"/>
      <c r="TYX257" s="247"/>
      <c r="TYY257" s="247"/>
      <c r="TYZ257" s="247"/>
      <c r="TZA257" s="247"/>
      <c r="TZB257" s="247"/>
      <c r="TZC257" s="247"/>
      <c r="TZD257" s="247"/>
      <c r="TZE257" s="247"/>
      <c r="TZF257" s="247"/>
      <c r="TZG257" s="247"/>
      <c r="TZH257" s="247"/>
      <c r="TZI257" s="247"/>
      <c r="TZJ257" s="247"/>
      <c r="TZK257" s="247"/>
      <c r="TZL257" s="247"/>
      <c r="TZM257" s="247"/>
      <c r="TZN257" s="247"/>
      <c r="TZO257" s="247"/>
      <c r="TZP257" s="247"/>
      <c r="TZQ257" s="247"/>
      <c r="TZR257" s="247"/>
      <c r="TZS257" s="247"/>
      <c r="TZT257" s="247"/>
      <c r="TZU257" s="247"/>
      <c r="TZV257" s="247"/>
      <c r="TZW257" s="247"/>
      <c r="TZX257" s="247"/>
      <c r="TZY257" s="247"/>
      <c r="TZZ257" s="247"/>
      <c r="UAA257" s="247"/>
      <c r="UAB257" s="247"/>
      <c r="UAC257" s="247"/>
      <c r="UAD257" s="247"/>
      <c r="UAE257" s="247"/>
      <c r="UAF257" s="247"/>
      <c r="UAG257" s="247"/>
      <c r="UAH257" s="247"/>
      <c r="UAI257" s="247"/>
      <c r="UAJ257" s="247"/>
      <c r="UAK257" s="247"/>
      <c r="UAL257" s="247"/>
      <c r="UAM257" s="247"/>
      <c r="UAN257" s="247"/>
      <c r="UAO257" s="247"/>
      <c r="UAP257" s="247"/>
      <c r="UAQ257" s="247"/>
      <c r="UAR257" s="247"/>
      <c r="UAS257" s="247"/>
      <c r="UAT257" s="247"/>
      <c r="UAU257" s="247"/>
      <c r="UAV257" s="247"/>
      <c r="UAW257" s="247"/>
      <c r="UAX257" s="247"/>
      <c r="UAY257" s="247"/>
      <c r="UAZ257" s="247"/>
      <c r="UBA257" s="247"/>
      <c r="UBB257" s="247"/>
      <c r="UBC257" s="247"/>
      <c r="UBD257" s="247"/>
      <c r="UBE257" s="247"/>
      <c r="UBF257" s="247"/>
      <c r="UBG257" s="247"/>
      <c r="UBH257" s="247"/>
      <c r="UBI257" s="247"/>
      <c r="UBJ257" s="247"/>
      <c r="UBK257" s="247"/>
      <c r="UBL257" s="247"/>
      <c r="UBM257" s="247"/>
      <c r="UBN257" s="247"/>
      <c r="UBO257" s="247"/>
      <c r="UBP257" s="247"/>
      <c r="UBQ257" s="247"/>
      <c r="UBR257" s="247"/>
      <c r="UBS257" s="247"/>
      <c r="UBT257" s="247"/>
      <c r="UBU257" s="247"/>
      <c r="UBV257" s="247"/>
      <c r="UBW257" s="247"/>
      <c r="UBX257" s="247"/>
      <c r="UBY257" s="247"/>
      <c r="UBZ257" s="247"/>
      <c r="UCA257" s="247"/>
      <c r="UCB257" s="247"/>
      <c r="UCC257" s="247"/>
      <c r="UCD257" s="247"/>
      <c r="UCE257" s="247"/>
      <c r="UCF257" s="247"/>
      <c r="UCG257" s="247"/>
      <c r="UCH257" s="247"/>
      <c r="UCI257" s="247"/>
      <c r="UCJ257" s="247"/>
      <c r="UCK257" s="247"/>
      <c r="UCL257" s="247"/>
      <c r="UCM257" s="247"/>
      <c r="UCN257" s="247"/>
      <c r="UCO257" s="247"/>
      <c r="UCP257" s="247"/>
      <c r="UCQ257" s="247"/>
      <c r="UCR257" s="247"/>
      <c r="UCS257" s="247"/>
      <c r="UCT257" s="247"/>
      <c r="UCU257" s="247"/>
      <c r="UCV257" s="247"/>
      <c r="UCW257" s="247"/>
      <c r="UCX257" s="247"/>
      <c r="UCY257" s="247"/>
      <c r="UCZ257" s="247"/>
      <c r="UDA257" s="247"/>
      <c r="UDB257" s="247"/>
      <c r="UDC257" s="247"/>
      <c r="UDD257" s="247"/>
      <c r="UDE257" s="247"/>
      <c r="UDF257" s="247"/>
      <c r="UDG257" s="247"/>
      <c r="UDH257" s="247"/>
      <c r="UDI257" s="247"/>
      <c r="UDJ257" s="247"/>
      <c r="UDK257" s="247"/>
      <c r="UDL257" s="247"/>
      <c r="UDM257" s="247"/>
      <c r="UDN257" s="247"/>
      <c r="UDO257" s="247"/>
      <c r="UDP257" s="247"/>
      <c r="UDQ257" s="247"/>
      <c r="UDR257" s="247"/>
      <c r="UDS257" s="247"/>
      <c r="UDT257" s="247"/>
      <c r="UDU257" s="247"/>
      <c r="UDV257" s="247"/>
      <c r="UDW257" s="247"/>
      <c r="UDX257" s="247"/>
      <c r="UDY257" s="247"/>
      <c r="UDZ257" s="247"/>
      <c r="UEA257" s="247"/>
      <c r="UEB257" s="247"/>
      <c r="UEC257" s="247"/>
      <c r="UED257" s="247"/>
      <c r="UEE257" s="247"/>
      <c r="UEF257" s="247"/>
      <c r="UEG257" s="247"/>
      <c r="UEH257" s="247"/>
      <c r="UEI257" s="247"/>
      <c r="UEJ257" s="247"/>
      <c r="UEK257" s="247"/>
      <c r="UEL257" s="247"/>
      <c r="UEM257" s="247"/>
      <c r="UEN257" s="247"/>
      <c r="UEO257" s="247"/>
      <c r="UEP257" s="247"/>
      <c r="UEQ257" s="247"/>
      <c r="UER257" s="247"/>
      <c r="UES257" s="247"/>
      <c r="UET257" s="247"/>
      <c r="UEU257" s="247"/>
      <c r="UEV257" s="247"/>
      <c r="UEW257" s="247"/>
      <c r="UEX257" s="247"/>
      <c r="UEY257" s="247"/>
      <c r="UEZ257" s="247"/>
      <c r="UFA257" s="247"/>
      <c r="UFB257" s="247"/>
      <c r="UFC257" s="247"/>
      <c r="UFD257" s="247"/>
      <c r="UFE257" s="247"/>
      <c r="UFF257" s="247"/>
      <c r="UFG257" s="247"/>
      <c r="UFH257" s="247"/>
      <c r="UFI257" s="247"/>
      <c r="UFJ257" s="247"/>
      <c r="UFK257" s="247"/>
      <c r="UFL257" s="247"/>
      <c r="UFM257" s="247"/>
      <c r="UFN257" s="247"/>
      <c r="UFO257" s="247"/>
      <c r="UFP257" s="247"/>
      <c r="UFQ257" s="247"/>
      <c r="UFR257" s="247"/>
      <c r="UFS257" s="247"/>
      <c r="UFT257" s="247"/>
      <c r="UFU257" s="247"/>
      <c r="UFV257" s="247"/>
      <c r="UFW257" s="247"/>
      <c r="UFX257" s="247"/>
      <c r="UFY257" s="247"/>
      <c r="UFZ257" s="247"/>
      <c r="UGA257" s="247"/>
      <c r="UGB257" s="247"/>
      <c r="UGC257" s="247"/>
      <c r="UGD257" s="247"/>
      <c r="UGE257" s="247"/>
      <c r="UGF257" s="247"/>
      <c r="UGG257" s="247"/>
      <c r="UGH257" s="247"/>
      <c r="UGI257" s="247"/>
      <c r="UGJ257" s="247"/>
      <c r="UGK257" s="247"/>
      <c r="UGL257" s="247"/>
      <c r="UGM257" s="247"/>
      <c r="UGN257" s="247"/>
      <c r="UGO257" s="247"/>
      <c r="UGP257" s="247"/>
      <c r="UGQ257" s="247"/>
      <c r="UGR257" s="247"/>
      <c r="UGS257" s="247"/>
      <c r="UGT257" s="247"/>
      <c r="UGU257" s="247"/>
      <c r="UGV257" s="247"/>
      <c r="UGW257" s="247"/>
      <c r="UGX257" s="247"/>
      <c r="UGY257" s="247"/>
      <c r="UGZ257" s="247"/>
      <c r="UHA257" s="247"/>
      <c r="UHB257" s="247"/>
      <c r="UHC257" s="247"/>
      <c r="UHD257" s="247"/>
      <c r="UHE257" s="247"/>
      <c r="UHF257" s="247"/>
      <c r="UHG257" s="247"/>
      <c r="UHH257" s="247"/>
      <c r="UHI257" s="247"/>
      <c r="UHJ257" s="247"/>
      <c r="UHK257" s="247"/>
      <c r="UHL257" s="247"/>
      <c r="UHM257" s="247"/>
      <c r="UHN257" s="247"/>
      <c r="UHO257" s="247"/>
      <c r="UHP257" s="247"/>
      <c r="UHQ257" s="247"/>
      <c r="UHR257" s="247"/>
      <c r="UHS257" s="247"/>
      <c r="UHT257" s="247"/>
      <c r="UHU257" s="247"/>
      <c r="UHV257" s="247"/>
      <c r="UHW257" s="247"/>
      <c r="UHX257" s="247"/>
      <c r="UHY257" s="247"/>
      <c r="UHZ257" s="247"/>
      <c r="UIA257" s="247"/>
      <c r="UIB257" s="247"/>
      <c r="UIC257" s="247"/>
      <c r="UID257" s="247"/>
      <c r="UIE257" s="247"/>
      <c r="UIF257" s="247"/>
      <c r="UIG257" s="247"/>
      <c r="UIH257" s="247"/>
      <c r="UII257" s="247"/>
      <c r="UIJ257" s="247"/>
      <c r="UIK257" s="247"/>
      <c r="UIL257" s="247"/>
      <c r="UIM257" s="247"/>
      <c r="UIN257" s="247"/>
      <c r="UIO257" s="247"/>
      <c r="UIP257" s="247"/>
      <c r="UIQ257" s="247"/>
      <c r="UIR257" s="247"/>
      <c r="UIS257" s="247"/>
      <c r="UIT257" s="247"/>
      <c r="UIU257" s="247"/>
      <c r="UIV257" s="247"/>
      <c r="UIW257" s="247"/>
      <c r="UIX257" s="247"/>
      <c r="UIY257" s="247"/>
      <c r="UIZ257" s="247"/>
      <c r="UJA257" s="247"/>
      <c r="UJB257" s="247"/>
      <c r="UJC257" s="247"/>
      <c r="UJD257" s="247"/>
      <c r="UJE257" s="247"/>
      <c r="UJF257" s="247"/>
      <c r="UJG257" s="247"/>
      <c r="UJH257" s="247"/>
      <c r="UJI257" s="247"/>
      <c r="UJJ257" s="247"/>
      <c r="UJK257" s="247"/>
      <c r="UJL257" s="247"/>
      <c r="UJM257" s="247"/>
      <c r="UJN257" s="247"/>
      <c r="UJO257" s="247"/>
      <c r="UJP257" s="247"/>
      <c r="UJQ257" s="247"/>
      <c r="UJR257" s="247"/>
      <c r="UJS257" s="247"/>
      <c r="UJT257" s="247"/>
      <c r="UJU257" s="247"/>
      <c r="UJV257" s="247"/>
      <c r="UJW257" s="247"/>
      <c r="UJX257" s="247"/>
      <c r="UJY257" s="247"/>
      <c r="UJZ257" s="247"/>
      <c r="UKA257" s="247"/>
      <c r="UKB257" s="247"/>
      <c r="UKC257" s="247"/>
      <c r="UKD257" s="247"/>
      <c r="UKE257" s="247"/>
      <c r="UKF257" s="247"/>
      <c r="UKG257" s="247"/>
      <c r="UKH257" s="247"/>
      <c r="UKI257" s="247"/>
      <c r="UKJ257" s="247"/>
      <c r="UKK257" s="247"/>
      <c r="UKL257" s="247"/>
      <c r="UKM257" s="247"/>
      <c r="UKN257" s="247"/>
      <c r="UKO257" s="247"/>
      <c r="UKP257" s="247"/>
      <c r="UKQ257" s="247"/>
      <c r="UKR257" s="247"/>
      <c r="UKS257" s="247"/>
      <c r="UKT257" s="247"/>
      <c r="UKU257" s="247"/>
      <c r="UKV257" s="247"/>
      <c r="UKW257" s="247"/>
      <c r="UKX257" s="247"/>
      <c r="UKY257" s="247"/>
      <c r="UKZ257" s="247"/>
      <c r="ULA257" s="247"/>
      <c r="ULB257" s="247"/>
      <c r="ULC257" s="247"/>
      <c r="ULD257" s="247"/>
      <c r="ULE257" s="247"/>
      <c r="ULF257" s="247"/>
      <c r="ULG257" s="247"/>
      <c r="ULH257" s="247"/>
      <c r="ULI257" s="247"/>
      <c r="ULJ257" s="247"/>
      <c r="ULK257" s="247"/>
      <c r="ULL257" s="247"/>
      <c r="ULM257" s="247"/>
      <c r="ULN257" s="247"/>
      <c r="ULO257" s="247"/>
      <c r="ULP257" s="247"/>
      <c r="ULQ257" s="247"/>
      <c r="ULR257" s="247"/>
      <c r="ULS257" s="247"/>
      <c r="ULT257" s="247"/>
      <c r="ULU257" s="247"/>
      <c r="ULV257" s="247"/>
      <c r="ULW257" s="247"/>
      <c r="ULX257" s="247"/>
      <c r="ULY257" s="247"/>
      <c r="ULZ257" s="247"/>
      <c r="UMA257" s="247"/>
      <c r="UMB257" s="247"/>
      <c r="UMC257" s="247"/>
      <c r="UMD257" s="247"/>
      <c r="UME257" s="247"/>
      <c r="UMF257" s="247"/>
      <c r="UMG257" s="247"/>
      <c r="UMH257" s="247"/>
      <c r="UMI257" s="247"/>
      <c r="UMJ257" s="247"/>
      <c r="UMK257" s="247"/>
      <c r="UML257" s="247"/>
      <c r="UMM257" s="247"/>
      <c r="UMN257" s="247"/>
      <c r="UMO257" s="247"/>
      <c r="UMP257" s="247"/>
      <c r="UMQ257" s="247"/>
      <c r="UMR257" s="247"/>
      <c r="UMS257" s="247"/>
      <c r="UMT257" s="247"/>
      <c r="UMU257" s="247"/>
      <c r="UMV257" s="247"/>
      <c r="UMW257" s="247"/>
      <c r="UMX257" s="247"/>
      <c r="UMY257" s="247"/>
      <c r="UMZ257" s="247"/>
      <c r="UNA257" s="247"/>
      <c r="UNB257" s="247"/>
      <c r="UNC257" s="247"/>
      <c r="UND257" s="247"/>
      <c r="UNE257" s="247"/>
      <c r="UNF257" s="247"/>
      <c r="UNG257" s="247"/>
      <c r="UNH257" s="247"/>
      <c r="UNI257" s="247"/>
      <c r="UNJ257" s="247"/>
      <c r="UNK257" s="247"/>
      <c r="UNL257" s="247"/>
      <c r="UNM257" s="247"/>
      <c r="UNN257" s="247"/>
      <c r="UNO257" s="247"/>
      <c r="UNP257" s="247"/>
      <c r="UNQ257" s="247"/>
      <c r="UNR257" s="247"/>
      <c r="UNS257" s="247"/>
      <c r="UNT257" s="247"/>
      <c r="UNU257" s="247"/>
      <c r="UNV257" s="247"/>
      <c r="UNW257" s="247"/>
      <c r="UNX257" s="247"/>
      <c r="UNY257" s="247"/>
      <c r="UNZ257" s="247"/>
      <c r="UOA257" s="247"/>
      <c r="UOB257" s="247"/>
      <c r="UOC257" s="247"/>
      <c r="UOD257" s="247"/>
      <c r="UOE257" s="247"/>
      <c r="UOF257" s="247"/>
      <c r="UOG257" s="247"/>
      <c r="UOH257" s="247"/>
      <c r="UOI257" s="247"/>
      <c r="UOJ257" s="247"/>
      <c r="UOK257" s="247"/>
      <c r="UOL257" s="247"/>
      <c r="UOM257" s="247"/>
      <c r="UON257" s="247"/>
      <c r="UOO257" s="247"/>
      <c r="UOP257" s="247"/>
      <c r="UOQ257" s="247"/>
      <c r="UOR257" s="247"/>
      <c r="UOS257" s="247"/>
      <c r="UOT257" s="247"/>
      <c r="UOU257" s="247"/>
      <c r="UOV257" s="247"/>
      <c r="UOW257" s="247"/>
      <c r="UOX257" s="247"/>
      <c r="UOY257" s="247"/>
      <c r="UOZ257" s="247"/>
      <c r="UPA257" s="247"/>
      <c r="UPB257" s="247"/>
      <c r="UPC257" s="247"/>
      <c r="UPD257" s="247"/>
      <c r="UPE257" s="247"/>
      <c r="UPF257" s="247"/>
      <c r="UPG257" s="247"/>
      <c r="UPH257" s="247"/>
      <c r="UPI257" s="247"/>
      <c r="UPJ257" s="247"/>
      <c r="UPK257" s="247"/>
      <c r="UPL257" s="247"/>
      <c r="UPM257" s="247"/>
      <c r="UPN257" s="247"/>
      <c r="UPO257" s="247"/>
      <c r="UPP257" s="247"/>
      <c r="UPQ257" s="247"/>
      <c r="UPR257" s="247"/>
      <c r="UPS257" s="247"/>
      <c r="UPT257" s="247"/>
      <c r="UPU257" s="247"/>
      <c r="UPV257" s="247"/>
      <c r="UPW257" s="247"/>
      <c r="UPX257" s="247"/>
      <c r="UPY257" s="247"/>
      <c r="UPZ257" s="247"/>
      <c r="UQA257" s="247"/>
      <c r="UQB257" s="247"/>
      <c r="UQC257" s="247"/>
      <c r="UQD257" s="247"/>
      <c r="UQE257" s="247"/>
      <c r="UQF257" s="247"/>
      <c r="UQG257" s="247"/>
      <c r="UQH257" s="247"/>
      <c r="UQI257" s="247"/>
      <c r="UQJ257" s="247"/>
      <c r="UQK257" s="247"/>
      <c r="UQL257" s="247"/>
      <c r="UQM257" s="247"/>
      <c r="UQN257" s="247"/>
      <c r="UQO257" s="247"/>
      <c r="UQP257" s="247"/>
      <c r="UQQ257" s="247"/>
      <c r="UQR257" s="247"/>
      <c r="UQS257" s="247"/>
      <c r="UQT257" s="247"/>
      <c r="UQU257" s="247"/>
      <c r="UQV257" s="247"/>
      <c r="UQW257" s="247"/>
      <c r="UQX257" s="247"/>
      <c r="UQY257" s="247"/>
      <c r="UQZ257" s="247"/>
      <c r="URA257" s="247"/>
      <c r="URB257" s="247"/>
      <c r="URC257" s="247"/>
      <c r="URD257" s="247"/>
      <c r="URE257" s="247"/>
      <c r="URF257" s="247"/>
      <c r="URG257" s="247"/>
      <c r="URH257" s="247"/>
      <c r="URI257" s="247"/>
      <c r="URJ257" s="247"/>
      <c r="URK257" s="247"/>
      <c r="URL257" s="247"/>
      <c r="URM257" s="247"/>
      <c r="URN257" s="247"/>
      <c r="URO257" s="247"/>
      <c r="URP257" s="247"/>
      <c r="URQ257" s="247"/>
      <c r="URR257" s="247"/>
      <c r="URS257" s="247"/>
      <c r="URT257" s="247"/>
      <c r="URU257" s="247"/>
      <c r="URV257" s="247"/>
      <c r="URW257" s="247"/>
      <c r="URX257" s="247"/>
      <c r="URY257" s="247"/>
      <c r="URZ257" s="247"/>
      <c r="USA257" s="247"/>
      <c r="USB257" s="247"/>
      <c r="USC257" s="247"/>
      <c r="USD257" s="247"/>
      <c r="USE257" s="247"/>
      <c r="USF257" s="247"/>
      <c r="USG257" s="247"/>
      <c r="USH257" s="247"/>
      <c r="USI257" s="247"/>
      <c r="USJ257" s="247"/>
      <c r="USK257" s="247"/>
      <c r="USL257" s="247"/>
      <c r="USM257" s="247"/>
      <c r="USN257" s="247"/>
      <c r="USO257" s="247"/>
      <c r="USP257" s="247"/>
      <c r="USQ257" s="247"/>
      <c r="USR257" s="247"/>
      <c r="USS257" s="247"/>
      <c r="UST257" s="247"/>
      <c r="USU257" s="247"/>
      <c r="USV257" s="247"/>
      <c r="USW257" s="247"/>
      <c r="USX257" s="247"/>
      <c r="USY257" s="247"/>
      <c r="USZ257" s="247"/>
      <c r="UTA257" s="247"/>
      <c r="UTB257" s="247"/>
      <c r="UTC257" s="247"/>
      <c r="UTD257" s="247"/>
      <c r="UTE257" s="247"/>
      <c r="UTF257" s="247"/>
      <c r="UTG257" s="247"/>
      <c r="UTH257" s="247"/>
      <c r="UTI257" s="247"/>
      <c r="UTJ257" s="247"/>
      <c r="UTK257" s="247"/>
      <c r="UTL257" s="247"/>
      <c r="UTM257" s="247"/>
      <c r="UTN257" s="247"/>
      <c r="UTO257" s="247"/>
      <c r="UTP257" s="247"/>
      <c r="UTQ257" s="247"/>
      <c r="UTR257" s="247"/>
      <c r="UTS257" s="247"/>
      <c r="UTT257" s="247"/>
      <c r="UTU257" s="247"/>
      <c r="UTV257" s="247"/>
      <c r="UTW257" s="247"/>
      <c r="UTX257" s="247"/>
      <c r="UTY257" s="247"/>
      <c r="UTZ257" s="247"/>
      <c r="UUA257" s="247"/>
      <c r="UUB257" s="247"/>
      <c r="UUC257" s="247"/>
      <c r="UUD257" s="247"/>
      <c r="UUE257" s="247"/>
      <c r="UUF257" s="247"/>
      <c r="UUG257" s="247"/>
      <c r="UUH257" s="247"/>
      <c r="UUI257" s="247"/>
      <c r="UUJ257" s="247"/>
      <c r="UUK257" s="247"/>
      <c r="UUL257" s="247"/>
      <c r="UUM257" s="247"/>
      <c r="UUN257" s="247"/>
      <c r="UUO257" s="247"/>
      <c r="UUP257" s="247"/>
      <c r="UUQ257" s="247"/>
      <c r="UUR257" s="247"/>
      <c r="UUS257" s="247"/>
      <c r="UUT257" s="247"/>
      <c r="UUU257" s="247"/>
      <c r="UUV257" s="247"/>
      <c r="UUW257" s="247"/>
      <c r="UUX257" s="247"/>
      <c r="UUY257" s="247"/>
      <c r="UUZ257" s="247"/>
      <c r="UVA257" s="247"/>
      <c r="UVB257" s="247"/>
      <c r="UVC257" s="247"/>
      <c r="UVD257" s="247"/>
      <c r="UVE257" s="247"/>
      <c r="UVF257" s="247"/>
      <c r="UVG257" s="247"/>
      <c r="UVH257" s="247"/>
      <c r="UVI257" s="247"/>
      <c r="UVJ257" s="247"/>
      <c r="UVK257" s="247"/>
      <c r="UVL257" s="247"/>
      <c r="UVM257" s="247"/>
      <c r="UVN257" s="247"/>
      <c r="UVO257" s="247"/>
      <c r="UVP257" s="247"/>
      <c r="UVQ257" s="247"/>
      <c r="UVR257" s="247"/>
      <c r="UVS257" s="247"/>
      <c r="UVT257" s="247"/>
      <c r="UVU257" s="247"/>
      <c r="UVV257" s="247"/>
      <c r="UVW257" s="247"/>
      <c r="UVX257" s="247"/>
      <c r="UVY257" s="247"/>
      <c r="UVZ257" s="247"/>
      <c r="UWA257" s="247"/>
      <c r="UWB257" s="247"/>
      <c r="UWC257" s="247"/>
      <c r="UWD257" s="247"/>
      <c r="UWE257" s="247"/>
      <c r="UWF257" s="247"/>
      <c r="UWG257" s="247"/>
      <c r="UWH257" s="247"/>
      <c r="UWI257" s="247"/>
      <c r="UWJ257" s="247"/>
      <c r="UWK257" s="247"/>
      <c r="UWL257" s="247"/>
      <c r="UWM257" s="247"/>
      <c r="UWN257" s="247"/>
      <c r="UWO257" s="247"/>
      <c r="UWP257" s="247"/>
      <c r="UWQ257" s="247"/>
      <c r="UWR257" s="247"/>
      <c r="UWS257" s="247"/>
      <c r="UWT257" s="247"/>
      <c r="UWU257" s="247"/>
      <c r="UWV257" s="247"/>
      <c r="UWW257" s="247"/>
      <c r="UWX257" s="247"/>
      <c r="UWY257" s="247"/>
      <c r="UWZ257" s="247"/>
      <c r="UXA257" s="247"/>
      <c r="UXB257" s="247"/>
      <c r="UXC257" s="247"/>
      <c r="UXD257" s="247"/>
      <c r="UXE257" s="247"/>
      <c r="UXF257" s="247"/>
      <c r="UXG257" s="247"/>
      <c r="UXH257" s="247"/>
      <c r="UXI257" s="247"/>
      <c r="UXJ257" s="247"/>
      <c r="UXK257" s="247"/>
      <c r="UXL257" s="247"/>
      <c r="UXM257" s="247"/>
      <c r="UXN257" s="247"/>
      <c r="UXO257" s="247"/>
      <c r="UXP257" s="247"/>
      <c r="UXQ257" s="247"/>
      <c r="UXR257" s="247"/>
      <c r="UXS257" s="247"/>
      <c r="UXT257" s="247"/>
      <c r="UXU257" s="247"/>
      <c r="UXV257" s="247"/>
      <c r="UXW257" s="247"/>
      <c r="UXX257" s="247"/>
      <c r="UXY257" s="247"/>
      <c r="UXZ257" s="247"/>
      <c r="UYA257" s="247"/>
      <c r="UYB257" s="247"/>
      <c r="UYC257" s="247"/>
      <c r="UYD257" s="247"/>
      <c r="UYE257" s="247"/>
      <c r="UYF257" s="247"/>
      <c r="UYG257" s="247"/>
      <c r="UYH257" s="247"/>
      <c r="UYI257" s="247"/>
      <c r="UYJ257" s="247"/>
      <c r="UYK257" s="247"/>
      <c r="UYL257" s="247"/>
      <c r="UYM257" s="247"/>
      <c r="UYN257" s="247"/>
      <c r="UYO257" s="247"/>
      <c r="UYP257" s="247"/>
      <c r="UYQ257" s="247"/>
      <c r="UYR257" s="247"/>
      <c r="UYS257" s="247"/>
      <c r="UYT257" s="247"/>
      <c r="UYU257" s="247"/>
      <c r="UYV257" s="247"/>
      <c r="UYW257" s="247"/>
      <c r="UYX257" s="247"/>
      <c r="UYY257" s="247"/>
      <c r="UYZ257" s="247"/>
      <c r="UZA257" s="247"/>
      <c r="UZB257" s="247"/>
      <c r="UZC257" s="247"/>
      <c r="UZD257" s="247"/>
      <c r="UZE257" s="247"/>
      <c r="UZF257" s="247"/>
      <c r="UZG257" s="247"/>
      <c r="UZH257" s="247"/>
      <c r="UZI257" s="247"/>
      <c r="UZJ257" s="247"/>
      <c r="UZK257" s="247"/>
      <c r="UZL257" s="247"/>
      <c r="UZM257" s="247"/>
      <c r="UZN257" s="247"/>
      <c r="UZO257" s="247"/>
      <c r="UZP257" s="247"/>
      <c r="UZQ257" s="247"/>
      <c r="UZR257" s="247"/>
      <c r="UZS257" s="247"/>
      <c r="UZT257" s="247"/>
      <c r="UZU257" s="247"/>
      <c r="UZV257" s="247"/>
      <c r="UZW257" s="247"/>
      <c r="UZX257" s="247"/>
      <c r="UZY257" s="247"/>
      <c r="UZZ257" s="247"/>
      <c r="VAA257" s="247"/>
      <c r="VAB257" s="247"/>
      <c r="VAC257" s="247"/>
      <c r="VAD257" s="247"/>
      <c r="VAE257" s="247"/>
      <c r="VAF257" s="247"/>
      <c r="VAG257" s="247"/>
      <c r="VAH257" s="247"/>
      <c r="VAI257" s="247"/>
      <c r="VAJ257" s="247"/>
      <c r="VAK257" s="247"/>
      <c r="VAL257" s="247"/>
      <c r="VAM257" s="247"/>
      <c r="VAN257" s="247"/>
      <c r="VAO257" s="247"/>
      <c r="VAP257" s="247"/>
      <c r="VAQ257" s="247"/>
      <c r="VAR257" s="247"/>
      <c r="VAS257" s="247"/>
      <c r="VAT257" s="247"/>
      <c r="VAU257" s="247"/>
      <c r="VAV257" s="247"/>
      <c r="VAW257" s="247"/>
      <c r="VAX257" s="247"/>
      <c r="VAY257" s="247"/>
      <c r="VAZ257" s="247"/>
      <c r="VBA257" s="247"/>
      <c r="VBB257" s="247"/>
      <c r="VBC257" s="247"/>
      <c r="VBD257" s="247"/>
      <c r="VBE257" s="247"/>
      <c r="VBF257" s="247"/>
      <c r="VBG257" s="247"/>
      <c r="VBH257" s="247"/>
      <c r="VBI257" s="247"/>
      <c r="VBJ257" s="247"/>
      <c r="VBK257" s="247"/>
      <c r="VBL257" s="247"/>
      <c r="VBM257" s="247"/>
      <c r="VBN257" s="247"/>
      <c r="VBO257" s="247"/>
      <c r="VBP257" s="247"/>
      <c r="VBQ257" s="247"/>
      <c r="VBR257" s="247"/>
      <c r="VBS257" s="247"/>
      <c r="VBT257" s="247"/>
      <c r="VBU257" s="247"/>
      <c r="VBV257" s="247"/>
      <c r="VBW257" s="247"/>
      <c r="VBX257" s="247"/>
      <c r="VBY257" s="247"/>
      <c r="VBZ257" s="247"/>
      <c r="VCA257" s="247"/>
      <c r="VCB257" s="247"/>
      <c r="VCC257" s="247"/>
      <c r="VCD257" s="247"/>
      <c r="VCE257" s="247"/>
      <c r="VCF257" s="247"/>
      <c r="VCG257" s="247"/>
      <c r="VCH257" s="247"/>
      <c r="VCI257" s="247"/>
      <c r="VCJ257" s="247"/>
      <c r="VCK257" s="247"/>
      <c r="VCL257" s="247"/>
      <c r="VCM257" s="247"/>
      <c r="VCN257" s="247"/>
      <c r="VCO257" s="247"/>
      <c r="VCP257" s="247"/>
      <c r="VCQ257" s="247"/>
      <c r="VCR257" s="247"/>
      <c r="VCS257" s="247"/>
      <c r="VCT257" s="247"/>
      <c r="VCU257" s="247"/>
      <c r="VCV257" s="247"/>
      <c r="VCW257" s="247"/>
      <c r="VCX257" s="247"/>
      <c r="VCY257" s="247"/>
      <c r="VCZ257" s="247"/>
      <c r="VDA257" s="247"/>
      <c r="VDB257" s="247"/>
      <c r="VDC257" s="247"/>
      <c r="VDD257" s="247"/>
      <c r="VDE257" s="247"/>
      <c r="VDF257" s="247"/>
      <c r="VDG257" s="247"/>
      <c r="VDH257" s="247"/>
      <c r="VDI257" s="247"/>
      <c r="VDJ257" s="247"/>
      <c r="VDK257" s="247"/>
      <c r="VDL257" s="247"/>
      <c r="VDM257" s="247"/>
      <c r="VDN257" s="247"/>
      <c r="VDO257" s="247"/>
      <c r="VDP257" s="247"/>
      <c r="VDQ257" s="247"/>
      <c r="VDR257" s="247"/>
      <c r="VDS257" s="247"/>
      <c r="VDT257" s="247"/>
      <c r="VDU257" s="247"/>
      <c r="VDV257" s="247"/>
      <c r="VDW257" s="247"/>
      <c r="VDX257" s="247"/>
      <c r="VDY257" s="247"/>
      <c r="VDZ257" s="247"/>
      <c r="VEA257" s="247"/>
      <c r="VEB257" s="247"/>
      <c r="VEC257" s="247"/>
      <c r="VED257" s="247"/>
      <c r="VEE257" s="247"/>
      <c r="VEF257" s="247"/>
      <c r="VEG257" s="247"/>
      <c r="VEH257" s="247"/>
      <c r="VEI257" s="247"/>
      <c r="VEJ257" s="247"/>
      <c r="VEK257" s="247"/>
      <c r="VEL257" s="247"/>
      <c r="VEM257" s="247"/>
      <c r="VEN257" s="247"/>
      <c r="VEO257" s="247"/>
      <c r="VEP257" s="247"/>
      <c r="VEQ257" s="247"/>
      <c r="VER257" s="247"/>
      <c r="VES257" s="247"/>
      <c r="VET257" s="247"/>
      <c r="VEU257" s="247"/>
      <c r="VEV257" s="247"/>
      <c r="VEW257" s="247"/>
      <c r="VEX257" s="247"/>
      <c r="VEY257" s="247"/>
      <c r="VEZ257" s="247"/>
      <c r="VFA257" s="247"/>
      <c r="VFB257" s="247"/>
      <c r="VFC257" s="247"/>
      <c r="VFD257" s="247"/>
      <c r="VFE257" s="247"/>
      <c r="VFF257" s="247"/>
      <c r="VFG257" s="247"/>
      <c r="VFH257" s="247"/>
      <c r="VFI257" s="247"/>
      <c r="VFJ257" s="247"/>
      <c r="VFK257" s="247"/>
      <c r="VFL257" s="247"/>
      <c r="VFM257" s="247"/>
      <c r="VFN257" s="247"/>
      <c r="VFO257" s="247"/>
      <c r="VFP257" s="247"/>
      <c r="VFQ257" s="247"/>
      <c r="VFR257" s="247"/>
      <c r="VFS257" s="247"/>
      <c r="VFT257" s="247"/>
      <c r="VFU257" s="247"/>
      <c r="VFV257" s="247"/>
      <c r="VFW257" s="247"/>
      <c r="VFX257" s="247"/>
      <c r="VFY257" s="247"/>
      <c r="VFZ257" s="247"/>
      <c r="VGA257" s="247"/>
      <c r="VGB257" s="247"/>
      <c r="VGC257" s="247"/>
      <c r="VGD257" s="247"/>
      <c r="VGE257" s="247"/>
      <c r="VGF257" s="247"/>
      <c r="VGG257" s="247"/>
      <c r="VGH257" s="247"/>
      <c r="VGI257" s="247"/>
      <c r="VGJ257" s="247"/>
      <c r="VGK257" s="247"/>
      <c r="VGL257" s="247"/>
      <c r="VGM257" s="247"/>
      <c r="VGN257" s="247"/>
      <c r="VGO257" s="247"/>
      <c r="VGP257" s="247"/>
      <c r="VGQ257" s="247"/>
      <c r="VGR257" s="247"/>
      <c r="VGS257" s="247"/>
      <c r="VGT257" s="247"/>
      <c r="VGU257" s="247"/>
      <c r="VGV257" s="247"/>
      <c r="VGW257" s="247"/>
      <c r="VGX257" s="247"/>
      <c r="VGY257" s="247"/>
      <c r="VGZ257" s="247"/>
      <c r="VHA257" s="247"/>
      <c r="VHB257" s="247"/>
      <c r="VHC257" s="247"/>
      <c r="VHD257" s="247"/>
      <c r="VHE257" s="247"/>
      <c r="VHF257" s="247"/>
      <c r="VHG257" s="247"/>
      <c r="VHH257" s="247"/>
      <c r="VHI257" s="247"/>
      <c r="VHJ257" s="247"/>
      <c r="VHK257" s="247"/>
      <c r="VHL257" s="247"/>
      <c r="VHM257" s="247"/>
      <c r="VHN257" s="247"/>
      <c r="VHO257" s="247"/>
      <c r="VHP257" s="247"/>
      <c r="VHQ257" s="247"/>
      <c r="VHR257" s="247"/>
      <c r="VHS257" s="247"/>
      <c r="VHT257" s="247"/>
      <c r="VHU257" s="247"/>
      <c r="VHV257" s="247"/>
      <c r="VHW257" s="247"/>
      <c r="VHX257" s="247"/>
      <c r="VHY257" s="247"/>
      <c r="VHZ257" s="247"/>
      <c r="VIA257" s="247"/>
      <c r="VIB257" s="247"/>
      <c r="VIC257" s="247"/>
      <c r="VID257" s="247"/>
      <c r="VIE257" s="247"/>
      <c r="VIF257" s="247"/>
      <c r="VIG257" s="247"/>
      <c r="VIH257" s="247"/>
      <c r="VII257" s="247"/>
      <c r="VIJ257" s="247"/>
      <c r="VIK257" s="247"/>
      <c r="VIL257" s="247"/>
      <c r="VIM257" s="247"/>
      <c r="VIN257" s="247"/>
      <c r="VIO257" s="247"/>
      <c r="VIP257" s="247"/>
      <c r="VIQ257" s="247"/>
      <c r="VIR257" s="247"/>
      <c r="VIS257" s="247"/>
      <c r="VIT257" s="247"/>
      <c r="VIU257" s="247"/>
      <c r="VIV257" s="247"/>
      <c r="VIW257" s="247"/>
      <c r="VIX257" s="247"/>
      <c r="VIY257" s="247"/>
      <c r="VIZ257" s="247"/>
      <c r="VJA257" s="247"/>
      <c r="VJB257" s="247"/>
      <c r="VJC257" s="247"/>
      <c r="VJD257" s="247"/>
      <c r="VJE257" s="247"/>
      <c r="VJF257" s="247"/>
      <c r="VJG257" s="247"/>
      <c r="VJH257" s="247"/>
      <c r="VJI257" s="247"/>
      <c r="VJJ257" s="247"/>
      <c r="VJK257" s="247"/>
      <c r="VJL257" s="247"/>
      <c r="VJM257" s="247"/>
      <c r="VJN257" s="247"/>
      <c r="VJO257" s="247"/>
      <c r="VJP257" s="247"/>
      <c r="VJQ257" s="247"/>
      <c r="VJR257" s="247"/>
      <c r="VJS257" s="247"/>
      <c r="VJT257" s="247"/>
      <c r="VJU257" s="247"/>
      <c r="VJV257" s="247"/>
      <c r="VJW257" s="247"/>
      <c r="VJX257" s="247"/>
      <c r="VJY257" s="247"/>
      <c r="VJZ257" s="247"/>
      <c r="VKA257" s="247"/>
      <c r="VKB257" s="247"/>
      <c r="VKC257" s="247"/>
      <c r="VKD257" s="247"/>
      <c r="VKE257" s="247"/>
      <c r="VKF257" s="247"/>
      <c r="VKG257" s="247"/>
      <c r="VKH257" s="247"/>
      <c r="VKI257" s="247"/>
      <c r="VKJ257" s="247"/>
      <c r="VKK257" s="247"/>
      <c r="VKL257" s="247"/>
      <c r="VKM257" s="247"/>
      <c r="VKN257" s="247"/>
      <c r="VKO257" s="247"/>
      <c r="VKP257" s="247"/>
      <c r="VKQ257" s="247"/>
      <c r="VKR257" s="247"/>
      <c r="VKS257" s="247"/>
      <c r="VKT257" s="247"/>
      <c r="VKU257" s="247"/>
      <c r="VKV257" s="247"/>
      <c r="VKW257" s="247"/>
      <c r="VKX257" s="247"/>
      <c r="VKY257" s="247"/>
      <c r="VKZ257" s="247"/>
      <c r="VLA257" s="247"/>
      <c r="VLB257" s="247"/>
      <c r="VLC257" s="247"/>
      <c r="VLD257" s="247"/>
      <c r="VLE257" s="247"/>
      <c r="VLF257" s="247"/>
      <c r="VLG257" s="247"/>
      <c r="VLH257" s="247"/>
      <c r="VLI257" s="247"/>
      <c r="VLJ257" s="247"/>
      <c r="VLK257" s="247"/>
      <c r="VLL257" s="247"/>
      <c r="VLM257" s="247"/>
      <c r="VLN257" s="247"/>
      <c r="VLO257" s="247"/>
      <c r="VLP257" s="247"/>
      <c r="VLQ257" s="247"/>
      <c r="VLR257" s="247"/>
      <c r="VLS257" s="247"/>
      <c r="VLT257" s="247"/>
      <c r="VLU257" s="247"/>
      <c r="VLV257" s="247"/>
      <c r="VLW257" s="247"/>
      <c r="VLX257" s="247"/>
      <c r="VLY257" s="247"/>
      <c r="VLZ257" s="247"/>
      <c r="VMA257" s="247"/>
      <c r="VMB257" s="247"/>
      <c r="VMC257" s="247"/>
      <c r="VMD257" s="247"/>
      <c r="VME257" s="247"/>
      <c r="VMF257" s="247"/>
      <c r="VMG257" s="247"/>
      <c r="VMH257" s="247"/>
      <c r="VMI257" s="247"/>
      <c r="VMJ257" s="247"/>
      <c r="VMK257" s="247"/>
      <c r="VML257" s="247"/>
      <c r="VMM257" s="247"/>
      <c r="VMN257" s="247"/>
      <c r="VMO257" s="247"/>
      <c r="VMP257" s="247"/>
      <c r="VMQ257" s="247"/>
      <c r="VMR257" s="247"/>
      <c r="VMS257" s="247"/>
      <c r="VMT257" s="247"/>
      <c r="VMU257" s="247"/>
      <c r="VMV257" s="247"/>
      <c r="VMW257" s="247"/>
      <c r="VMX257" s="247"/>
      <c r="VMY257" s="247"/>
      <c r="VMZ257" s="247"/>
      <c r="VNA257" s="247"/>
      <c r="VNB257" s="247"/>
      <c r="VNC257" s="247"/>
      <c r="VND257" s="247"/>
      <c r="VNE257" s="247"/>
      <c r="VNF257" s="247"/>
      <c r="VNG257" s="247"/>
      <c r="VNH257" s="247"/>
      <c r="VNI257" s="247"/>
      <c r="VNJ257" s="247"/>
      <c r="VNK257" s="247"/>
      <c r="VNL257" s="247"/>
      <c r="VNM257" s="247"/>
      <c r="VNN257" s="247"/>
      <c r="VNO257" s="247"/>
      <c r="VNP257" s="247"/>
      <c r="VNQ257" s="247"/>
      <c r="VNR257" s="247"/>
      <c r="VNS257" s="247"/>
      <c r="VNT257" s="247"/>
      <c r="VNU257" s="247"/>
      <c r="VNV257" s="247"/>
      <c r="VNW257" s="247"/>
      <c r="VNX257" s="247"/>
      <c r="VNY257" s="247"/>
      <c r="VNZ257" s="247"/>
      <c r="VOA257" s="247"/>
      <c r="VOB257" s="247"/>
      <c r="VOC257" s="247"/>
      <c r="VOD257" s="247"/>
      <c r="VOE257" s="247"/>
      <c r="VOF257" s="247"/>
      <c r="VOG257" s="247"/>
      <c r="VOH257" s="247"/>
      <c r="VOI257" s="247"/>
      <c r="VOJ257" s="247"/>
      <c r="VOK257" s="247"/>
      <c r="VOL257" s="247"/>
      <c r="VOM257" s="247"/>
      <c r="VON257" s="247"/>
      <c r="VOO257" s="247"/>
      <c r="VOP257" s="247"/>
      <c r="VOQ257" s="247"/>
      <c r="VOR257" s="247"/>
      <c r="VOS257" s="247"/>
      <c r="VOT257" s="247"/>
      <c r="VOU257" s="247"/>
      <c r="VOV257" s="247"/>
      <c r="VOW257" s="247"/>
      <c r="VOX257" s="247"/>
      <c r="VOY257" s="247"/>
      <c r="VOZ257" s="247"/>
      <c r="VPA257" s="247"/>
      <c r="VPB257" s="247"/>
      <c r="VPC257" s="247"/>
      <c r="VPD257" s="247"/>
      <c r="VPE257" s="247"/>
      <c r="VPF257" s="247"/>
      <c r="VPG257" s="247"/>
      <c r="VPH257" s="247"/>
      <c r="VPI257" s="247"/>
      <c r="VPJ257" s="247"/>
      <c r="VPK257" s="247"/>
      <c r="VPL257" s="247"/>
      <c r="VPM257" s="247"/>
      <c r="VPN257" s="247"/>
      <c r="VPO257" s="247"/>
      <c r="VPP257" s="247"/>
      <c r="VPQ257" s="247"/>
      <c r="VPR257" s="247"/>
      <c r="VPS257" s="247"/>
      <c r="VPT257" s="247"/>
      <c r="VPU257" s="247"/>
      <c r="VPV257" s="247"/>
      <c r="VPW257" s="247"/>
      <c r="VPX257" s="247"/>
      <c r="VPY257" s="247"/>
      <c r="VPZ257" s="247"/>
      <c r="VQA257" s="247"/>
      <c r="VQB257" s="247"/>
      <c r="VQC257" s="247"/>
      <c r="VQD257" s="247"/>
      <c r="VQE257" s="247"/>
      <c r="VQF257" s="247"/>
      <c r="VQG257" s="247"/>
      <c r="VQH257" s="247"/>
      <c r="VQI257" s="247"/>
      <c r="VQJ257" s="247"/>
      <c r="VQK257" s="247"/>
      <c r="VQL257" s="247"/>
      <c r="VQM257" s="247"/>
      <c r="VQN257" s="247"/>
      <c r="VQO257" s="247"/>
      <c r="VQP257" s="247"/>
      <c r="VQQ257" s="247"/>
      <c r="VQR257" s="247"/>
      <c r="VQS257" s="247"/>
      <c r="VQT257" s="247"/>
      <c r="VQU257" s="247"/>
      <c r="VQV257" s="247"/>
      <c r="VQW257" s="247"/>
      <c r="VQX257" s="247"/>
      <c r="VQY257" s="247"/>
      <c r="VQZ257" s="247"/>
      <c r="VRA257" s="247"/>
      <c r="VRB257" s="247"/>
      <c r="VRC257" s="247"/>
      <c r="VRD257" s="247"/>
      <c r="VRE257" s="247"/>
      <c r="VRF257" s="247"/>
      <c r="VRG257" s="247"/>
      <c r="VRH257" s="247"/>
      <c r="VRI257" s="247"/>
      <c r="VRJ257" s="247"/>
      <c r="VRK257" s="247"/>
      <c r="VRL257" s="247"/>
      <c r="VRM257" s="247"/>
      <c r="VRN257" s="247"/>
      <c r="VRO257" s="247"/>
      <c r="VRP257" s="247"/>
      <c r="VRQ257" s="247"/>
      <c r="VRR257" s="247"/>
      <c r="VRS257" s="247"/>
      <c r="VRT257" s="247"/>
      <c r="VRU257" s="247"/>
      <c r="VRV257" s="247"/>
      <c r="VRW257" s="247"/>
      <c r="VRX257" s="247"/>
      <c r="VRY257" s="247"/>
      <c r="VRZ257" s="247"/>
      <c r="VSA257" s="247"/>
      <c r="VSB257" s="247"/>
      <c r="VSC257" s="247"/>
      <c r="VSD257" s="247"/>
      <c r="VSE257" s="247"/>
      <c r="VSF257" s="247"/>
      <c r="VSG257" s="247"/>
      <c r="VSH257" s="247"/>
      <c r="VSI257" s="247"/>
      <c r="VSJ257" s="247"/>
      <c r="VSK257" s="247"/>
      <c r="VSL257" s="247"/>
      <c r="VSM257" s="247"/>
      <c r="VSN257" s="247"/>
      <c r="VSO257" s="247"/>
      <c r="VSP257" s="247"/>
      <c r="VSQ257" s="247"/>
      <c r="VSR257" s="247"/>
      <c r="VSS257" s="247"/>
      <c r="VST257" s="247"/>
      <c r="VSU257" s="247"/>
      <c r="VSV257" s="247"/>
      <c r="VSW257" s="247"/>
      <c r="VSX257" s="247"/>
      <c r="VSY257" s="247"/>
      <c r="VSZ257" s="247"/>
      <c r="VTA257" s="247"/>
      <c r="VTB257" s="247"/>
      <c r="VTC257" s="247"/>
      <c r="VTD257" s="247"/>
      <c r="VTE257" s="247"/>
      <c r="VTF257" s="247"/>
      <c r="VTG257" s="247"/>
      <c r="VTH257" s="247"/>
      <c r="VTI257" s="247"/>
      <c r="VTJ257" s="247"/>
      <c r="VTK257" s="247"/>
      <c r="VTL257" s="247"/>
      <c r="VTM257" s="247"/>
      <c r="VTN257" s="247"/>
      <c r="VTO257" s="247"/>
      <c r="VTP257" s="247"/>
      <c r="VTQ257" s="247"/>
      <c r="VTR257" s="247"/>
      <c r="VTS257" s="247"/>
      <c r="VTT257" s="247"/>
      <c r="VTU257" s="247"/>
      <c r="VTV257" s="247"/>
      <c r="VTW257" s="247"/>
      <c r="VTX257" s="247"/>
      <c r="VTY257" s="247"/>
      <c r="VTZ257" s="247"/>
      <c r="VUA257" s="247"/>
      <c r="VUB257" s="247"/>
      <c r="VUC257" s="247"/>
      <c r="VUD257" s="247"/>
      <c r="VUE257" s="247"/>
      <c r="VUF257" s="247"/>
      <c r="VUG257" s="247"/>
      <c r="VUH257" s="247"/>
      <c r="VUI257" s="247"/>
      <c r="VUJ257" s="247"/>
      <c r="VUK257" s="247"/>
      <c r="VUL257" s="247"/>
      <c r="VUM257" s="247"/>
      <c r="VUN257" s="247"/>
      <c r="VUO257" s="247"/>
      <c r="VUP257" s="247"/>
      <c r="VUQ257" s="247"/>
      <c r="VUR257" s="247"/>
      <c r="VUS257" s="247"/>
      <c r="VUT257" s="247"/>
      <c r="VUU257" s="247"/>
      <c r="VUV257" s="247"/>
      <c r="VUW257" s="247"/>
      <c r="VUX257" s="247"/>
      <c r="VUY257" s="247"/>
      <c r="VUZ257" s="247"/>
      <c r="VVA257" s="247"/>
      <c r="VVB257" s="247"/>
      <c r="VVC257" s="247"/>
      <c r="VVD257" s="247"/>
      <c r="VVE257" s="247"/>
      <c r="VVF257" s="247"/>
      <c r="VVG257" s="247"/>
      <c r="VVH257" s="247"/>
      <c r="VVI257" s="247"/>
      <c r="VVJ257" s="247"/>
      <c r="VVK257" s="247"/>
      <c r="VVL257" s="247"/>
      <c r="VVM257" s="247"/>
      <c r="VVN257" s="247"/>
      <c r="VVO257" s="247"/>
      <c r="VVP257" s="247"/>
      <c r="VVQ257" s="247"/>
      <c r="VVR257" s="247"/>
      <c r="VVS257" s="247"/>
      <c r="VVT257" s="247"/>
      <c r="VVU257" s="247"/>
      <c r="VVV257" s="247"/>
      <c r="VVW257" s="247"/>
      <c r="VVX257" s="247"/>
      <c r="VVY257" s="247"/>
      <c r="VVZ257" s="247"/>
      <c r="VWA257" s="247"/>
      <c r="VWB257" s="247"/>
      <c r="VWC257" s="247"/>
      <c r="VWD257" s="247"/>
      <c r="VWE257" s="247"/>
      <c r="VWF257" s="247"/>
      <c r="VWG257" s="247"/>
      <c r="VWH257" s="247"/>
      <c r="VWI257" s="247"/>
      <c r="VWJ257" s="247"/>
      <c r="VWK257" s="247"/>
      <c r="VWL257" s="247"/>
      <c r="VWM257" s="247"/>
      <c r="VWN257" s="247"/>
      <c r="VWO257" s="247"/>
      <c r="VWP257" s="247"/>
      <c r="VWQ257" s="247"/>
      <c r="VWR257" s="247"/>
      <c r="VWS257" s="247"/>
      <c r="VWT257" s="247"/>
      <c r="VWU257" s="247"/>
      <c r="VWV257" s="247"/>
      <c r="VWW257" s="247"/>
      <c r="VWX257" s="247"/>
      <c r="VWY257" s="247"/>
      <c r="VWZ257" s="247"/>
      <c r="VXA257" s="247"/>
      <c r="VXB257" s="247"/>
      <c r="VXC257" s="247"/>
      <c r="VXD257" s="247"/>
      <c r="VXE257" s="247"/>
      <c r="VXF257" s="247"/>
      <c r="VXG257" s="247"/>
      <c r="VXH257" s="247"/>
      <c r="VXI257" s="247"/>
      <c r="VXJ257" s="247"/>
      <c r="VXK257" s="247"/>
      <c r="VXL257" s="247"/>
      <c r="VXM257" s="247"/>
      <c r="VXN257" s="247"/>
      <c r="VXO257" s="247"/>
      <c r="VXP257" s="247"/>
      <c r="VXQ257" s="247"/>
      <c r="VXR257" s="247"/>
      <c r="VXS257" s="247"/>
      <c r="VXT257" s="247"/>
      <c r="VXU257" s="247"/>
      <c r="VXV257" s="247"/>
      <c r="VXW257" s="247"/>
      <c r="VXX257" s="247"/>
      <c r="VXY257" s="247"/>
      <c r="VXZ257" s="247"/>
      <c r="VYA257" s="247"/>
      <c r="VYB257" s="247"/>
      <c r="VYC257" s="247"/>
      <c r="VYD257" s="247"/>
      <c r="VYE257" s="247"/>
      <c r="VYF257" s="247"/>
      <c r="VYG257" s="247"/>
      <c r="VYH257" s="247"/>
      <c r="VYI257" s="247"/>
      <c r="VYJ257" s="247"/>
      <c r="VYK257" s="247"/>
      <c r="VYL257" s="247"/>
      <c r="VYM257" s="247"/>
      <c r="VYN257" s="247"/>
      <c r="VYO257" s="247"/>
      <c r="VYP257" s="247"/>
      <c r="VYQ257" s="247"/>
      <c r="VYR257" s="247"/>
      <c r="VYS257" s="247"/>
      <c r="VYT257" s="247"/>
      <c r="VYU257" s="247"/>
      <c r="VYV257" s="247"/>
      <c r="VYW257" s="247"/>
      <c r="VYX257" s="247"/>
      <c r="VYY257" s="247"/>
      <c r="VYZ257" s="247"/>
      <c r="VZA257" s="247"/>
      <c r="VZB257" s="247"/>
      <c r="VZC257" s="247"/>
      <c r="VZD257" s="247"/>
      <c r="VZE257" s="247"/>
      <c r="VZF257" s="247"/>
      <c r="VZG257" s="247"/>
      <c r="VZH257" s="247"/>
      <c r="VZI257" s="247"/>
      <c r="VZJ257" s="247"/>
      <c r="VZK257" s="247"/>
      <c r="VZL257" s="247"/>
      <c r="VZM257" s="247"/>
      <c r="VZN257" s="247"/>
      <c r="VZO257" s="247"/>
      <c r="VZP257" s="247"/>
      <c r="VZQ257" s="247"/>
      <c r="VZR257" s="247"/>
      <c r="VZS257" s="247"/>
      <c r="VZT257" s="247"/>
      <c r="VZU257" s="247"/>
      <c r="VZV257" s="247"/>
      <c r="VZW257" s="247"/>
      <c r="VZX257" s="247"/>
      <c r="VZY257" s="247"/>
      <c r="VZZ257" s="247"/>
      <c r="WAA257" s="247"/>
      <c r="WAB257" s="247"/>
      <c r="WAC257" s="247"/>
      <c r="WAD257" s="247"/>
      <c r="WAE257" s="247"/>
      <c r="WAF257" s="247"/>
      <c r="WAG257" s="247"/>
      <c r="WAH257" s="247"/>
      <c r="WAI257" s="247"/>
      <c r="WAJ257" s="247"/>
      <c r="WAK257" s="247"/>
      <c r="WAL257" s="247"/>
      <c r="WAM257" s="247"/>
      <c r="WAN257" s="247"/>
      <c r="WAO257" s="247"/>
      <c r="WAP257" s="247"/>
      <c r="WAQ257" s="247"/>
      <c r="WAR257" s="247"/>
      <c r="WAS257" s="247"/>
      <c r="WAT257" s="247"/>
      <c r="WAU257" s="247"/>
      <c r="WAV257" s="247"/>
      <c r="WAW257" s="247"/>
      <c r="WAX257" s="247"/>
      <c r="WAY257" s="247"/>
      <c r="WAZ257" s="247"/>
      <c r="WBA257" s="247"/>
      <c r="WBB257" s="247"/>
      <c r="WBC257" s="247"/>
      <c r="WBD257" s="247"/>
      <c r="WBE257" s="247"/>
      <c r="WBF257" s="247"/>
      <c r="WBG257" s="247"/>
      <c r="WBH257" s="247"/>
      <c r="WBI257" s="247"/>
      <c r="WBJ257" s="247"/>
      <c r="WBK257" s="247"/>
      <c r="WBL257" s="247"/>
      <c r="WBM257" s="247"/>
      <c r="WBN257" s="247"/>
      <c r="WBO257" s="247"/>
      <c r="WBP257" s="247"/>
      <c r="WBQ257" s="247"/>
      <c r="WBR257" s="247"/>
      <c r="WBS257" s="247"/>
      <c r="WBT257" s="247"/>
      <c r="WBU257" s="247"/>
      <c r="WBV257" s="247"/>
      <c r="WBW257" s="247"/>
      <c r="WBX257" s="247"/>
      <c r="WBY257" s="247"/>
      <c r="WBZ257" s="247"/>
      <c r="WCA257" s="247"/>
      <c r="WCB257" s="247"/>
      <c r="WCC257" s="247"/>
      <c r="WCD257" s="247"/>
      <c r="WCE257" s="247"/>
      <c r="WCF257" s="247"/>
      <c r="WCG257" s="247"/>
      <c r="WCH257" s="247"/>
      <c r="WCI257" s="247"/>
      <c r="WCJ257" s="247"/>
      <c r="WCK257" s="247"/>
      <c r="WCL257" s="247"/>
      <c r="WCM257" s="247"/>
      <c r="WCN257" s="247"/>
      <c r="WCO257" s="247"/>
      <c r="WCP257" s="247"/>
      <c r="WCQ257" s="247"/>
      <c r="WCR257" s="247"/>
      <c r="WCS257" s="247"/>
      <c r="WCT257" s="247"/>
      <c r="WCU257" s="247"/>
      <c r="WCV257" s="247"/>
      <c r="WCW257" s="247"/>
      <c r="WCX257" s="247"/>
      <c r="WCY257" s="247"/>
      <c r="WCZ257" s="247"/>
      <c r="WDA257" s="247"/>
      <c r="WDB257" s="247"/>
      <c r="WDC257" s="247"/>
      <c r="WDD257" s="247"/>
      <c r="WDE257" s="247"/>
      <c r="WDF257" s="247"/>
      <c r="WDG257" s="247"/>
      <c r="WDH257" s="247"/>
      <c r="WDI257" s="247"/>
      <c r="WDJ257" s="247"/>
      <c r="WDK257" s="247"/>
      <c r="WDL257" s="247"/>
      <c r="WDM257" s="247"/>
      <c r="WDN257" s="247"/>
      <c r="WDO257" s="247"/>
      <c r="WDP257" s="247"/>
      <c r="WDQ257" s="247"/>
      <c r="WDR257" s="247"/>
      <c r="WDS257" s="247"/>
      <c r="WDT257" s="247"/>
      <c r="WDU257" s="247"/>
      <c r="WDV257" s="247"/>
      <c r="WDW257" s="247"/>
      <c r="WDX257" s="247"/>
      <c r="WDY257" s="247"/>
      <c r="WDZ257" s="247"/>
      <c r="WEA257" s="247"/>
      <c r="WEB257" s="247"/>
      <c r="WEC257" s="247"/>
      <c r="WED257" s="247"/>
      <c r="WEE257" s="247"/>
      <c r="WEF257" s="247"/>
      <c r="WEG257" s="247"/>
      <c r="WEH257" s="247"/>
      <c r="WEI257" s="247"/>
      <c r="WEJ257" s="247"/>
      <c r="WEK257" s="247"/>
      <c r="WEL257" s="247"/>
      <c r="WEM257" s="247"/>
      <c r="WEN257" s="247"/>
      <c r="WEO257" s="247"/>
      <c r="WEP257" s="247"/>
      <c r="WEQ257" s="247"/>
      <c r="WER257" s="247"/>
      <c r="WES257" s="247"/>
      <c r="WET257" s="247"/>
      <c r="WEU257" s="247"/>
      <c r="WEV257" s="247"/>
      <c r="WEW257" s="247"/>
      <c r="WEX257" s="247"/>
      <c r="WEY257" s="247"/>
      <c r="WEZ257" s="247"/>
      <c r="WFA257" s="247"/>
      <c r="WFB257" s="247"/>
      <c r="WFC257" s="247"/>
      <c r="WFD257" s="247"/>
      <c r="WFE257" s="247"/>
      <c r="WFF257" s="247"/>
      <c r="WFG257" s="247"/>
      <c r="WFH257" s="247"/>
      <c r="WFI257" s="247"/>
      <c r="WFJ257" s="247"/>
      <c r="WFK257" s="247"/>
      <c r="WFL257" s="247"/>
      <c r="WFM257" s="247"/>
      <c r="WFN257" s="247"/>
      <c r="WFO257" s="247"/>
      <c r="WFP257" s="247"/>
      <c r="WFQ257" s="247"/>
      <c r="WFR257" s="247"/>
      <c r="WFS257" s="247"/>
      <c r="WFT257" s="247"/>
      <c r="WFU257" s="247"/>
      <c r="WFV257" s="247"/>
      <c r="WFW257" s="247"/>
      <c r="WFX257" s="247"/>
      <c r="WFY257" s="247"/>
      <c r="WFZ257" s="247"/>
      <c r="WGA257" s="247"/>
      <c r="WGB257" s="247"/>
      <c r="WGC257" s="247"/>
      <c r="WGD257" s="247"/>
      <c r="WGE257" s="247"/>
      <c r="WGF257" s="247"/>
      <c r="WGG257" s="247"/>
      <c r="WGH257" s="247"/>
      <c r="WGI257" s="247"/>
      <c r="WGJ257" s="247"/>
      <c r="WGK257" s="247"/>
      <c r="WGL257" s="247"/>
      <c r="WGM257" s="247"/>
      <c r="WGN257" s="247"/>
      <c r="WGO257" s="247"/>
      <c r="WGP257" s="247"/>
      <c r="WGQ257" s="247"/>
      <c r="WGR257" s="247"/>
      <c r="WGS257" s="247"/>
      <c r="WGT257" s="247"/>
      <c r="WGU257" s="247"/>
      <c r="WGV257" s="247"/>
      <c r="WGW257" s="247"/>
      <c r="WGX257" s="247"/>
      <c r="WGY257" s="247"/>
      <c r="WGZ257" s="247"/>
      <c r="WHA257" s="247"/>
      <c r="WHB257" s="247"/>
      <c r="WHC257" s="247"/>
      <c r="WHD257" s="247"/>
      <c r="WHE257" s="247"/>
      <c r="WHF257" s="247"/>
      <c r="WHG257" s="247"/>
      <c r="WHH257" s="247"/>
      <c r="WHI257" s="247"/>
      <c r="WHJ257" s="247"/>
      <c r="WHK257" s="247"/>
      <c r="WHL257" s="247"/>
      <c r="WHM257" s="247"/>
      <c r="WHN257" s="247"/>
      <c r="WHO257" s="247"/>
      <c r="WHP257" s="247"/>
      <c r="WHQ257" s="247"/>
      <c r="WHR257" s="247"/>
      <c r="WHS257" s="247"/>
      <c r="WHT257" s="247"/>
      <c r="WHU257" s="247"/>
      <c r="WHV257" s="247"/>
      <c r="WHW257" s="247"/>
      <c r="WHX257" s="247"/>
      <c r="WHY257" s="247"/>
      <c r="WHZ257" s="247"/>
      <c r="WIA257" s="247"/>
      <c r="WIB257" s="247"/>
      <c r="WIC257" s="247"/>
      <c r="WID257" s="247"/>
      <c r="WIE257" s="247"/>
      <c r="WIF257" s="247"/>
      <c r="WIG257" s="247"/>
      <c r="WIH257" s="247"/>
      <c r="WII257" s="247"/>
      <c r="WIJ257" s="247"/>
      <c r="WIK257" s="247"/>
      <c r="WIL257" s="247"/>
      <c r="WIM257" s="247"/>
      <c r="WIN257" s="247"/>
      <c r="WIO257" s="247"/>
      <c r="WIP257" s="247"/>
      <c r="WIQ257" s="247"/>
      <c r="WIR257" s="247"/>
      <c r="WIS257" s="247"/>
      <c r="WIT257" s="247"/>
      <c r="WIU257" s="247"/>
      <c r="WIV257" s="247"/>
      <c r="WIW257" s="247"/>
      <c r="WIX257" s="247"/>
      <c r="WIY257" s="247"/>
      <c r="WIZ257" s="247"/>
      <c r="WJA257" s="247"/>
      <c r="WJB257" s="247"/>
      <c r="WJC257" s="247"/>
      <c r="WJD257" s="247"/>
      <c r="WJE257" s="247"/>
      <c r="WJF257" s="247"/>
      <c r="WJG257" s="247"/>
      <c r="WJH257" s="247"/>
      <c r="WJI257" s="247"/>
      <c r="WJJ257" s="247"/>
      <c r="WJK257" s="247"/>
      <c r="WJL257" s="247"/>
      <c r="WJM257" s="247"/>
      <c r="WJN257" s="247"/>
      <c r="WJO257" s="247"/>
      <c r="WJP257" s="247"/>
      <c r="WJQ257" s="247"/>
      <c r="WJR257" s="247"/>
      <c r="WJS257" s="247"/>
      <c r="WJT257" s="247"/>
      <c r="WJU257" s="247"/>
      <c r="WJV257" s="247"/>
      <c r="WJW257" s="247"/>
      <c r="WJX257" s="247"/>
      <c r="WJY257" s="247"/>
      <c r="WJZ257" s="247"/>
      <c r="WKA257" s="247"/>
      <c r="WKB257" s="247"/>
      <c r="WKC257" s="247"/>
      <c r="WKD257" s="247"/>
      <c r="WKE257" s="247"/>
      <c r="WKF257" s="247"/>
      <c r="WKG257" s="247"/>
      <c r="WKH257" s="247"/>
      <c r="WKI257" s="247"/>
      <c r="WKJ257" s="247"/>
      <c r="WKK257" s="247"/>
      <c r="WKL257" s="247"/>
      <c r="WKM257" s="247"/>
      <c r="WKN257" s="247"/>
      <c r="WKO257" s="247"/>
      <c r="WKP257" s="247"/>
      <c r="WKQ257" s="247"/>
      <c r="WKR257" s="247"/>
      <c r="WKS257" s="247"/>
      <c r="WKT257" s="247"/>
      <c r="WKU257" s="247"/>
      <c r="WKV257" s="247"/>
      <c r="WKW257" s="247"/>
      <c r="WKX257" s="247"/>
      <c r="WKY257" s="247"/>
      <c r="WKZ257" s="247"/>
      <c r="WLA257" s="247"/>
      <c r="WLB257" s="247"/>
      <c r="WLC257" s="247"/>
      <c r="WLD257" s="247"/>
      <c r="WLE257" s="247"/>
      <c r="WLF257" s="247"/>
      <c r="WLG257" s="247"/>
      <c r="WLH257" s="247"/>
      <c r="WLI257" s="247"/>
      <c r="WLJ257" s="247"/>
      <c r="WLK257" s="247"/>
      <c r="WLL257" s="247"/>
      <c r="WLM257" s="247"/>
      <c r="WLN257" s="247"/>
      <c r="WLO257" s="247"/>
      <c r="WLP257" s="247"/>
      <c r="WLQ257" s="247"/>
      <c r="WLR257" s="247"/>
      <c r="WLS257" s="247"/>
      <c r="WLT257" s="247"/>
      <c r="WLU257" s="247"/>
      <c r="WLV257" s="247"/>
      <c r="WLW257" s="247"/>
      <c r="WLX257" s="247"/>
      <c r="WLY257" s="247"/>
      <c r="WLZ257" s="247"/>
      <c r="WMA257" s="247"/>
      <c r="WMB257" s="247"/>
      <c r="WMC257" s="247"/>
      <c r="WMD257" s="247"/>
      <c r="WME257" s="247"/>
      <c r="WMF257" s="247"/>
      <c r="WMG257" s="247"/>
      <c r="WMH257" s="247"/>
      <c r="WMI257" s="247"/>
      <c r="WMJ257" s="247"/>
      <c r="WMK257" s="247"/>
      <c r="WML257" s="247"/>
      <c r="WMM257" s="247"/>
      <c r="WMN257" s="247"/>
      <c r="WMO257" s="247"/>
      <c r="WMP257" s="247"/>
      <c r="WMQ257" s="247"/>
      <c r="WMR257" s="247"/>
      <c r="WMS257" s="247"/>
      <c r="WMT257" s="247"/>
      <c r="WMU257" s="247"/>
      <c r="WMV257" s="247"/>
      <c r="WMW257" s="247"/>
      <c r="WMX257" s="247"/>
      <c r="WMY257" s="247"/>
      <c r="WMZ257" s="247"/>
      <c r="WNA257" s="247"/>
      <c r="WNB257" s="247"/>
      <c r="WNC257" s="247"/>
      <c r="WND257" s="247"/>
      <c r="WNE257" s="247"/>
      <c r="WNF257" s="247"/>
      <c r="WNG257" s="247"/>
      <c r="WNH257" s="247"/>
      <c r="WNI257" s="247"/>
      <c r="WNJ257" s="247"/>
      <c r="WNK257" s="247"/>
      <c r="WNL257" s="247"/>
      <c r="WNM257" s="247"/>
      <c r="WNN257" s="247"/>
      <c r="WNO257" s="247"/>
      <c r="WNP257" s="247"/>
      <c r="WNQ257" s="247"/>
      <c r="WNR257" s="247"/>
      <c r="WNS257" s="247"/>
      <c r="WNT257" s="247"/>
      <c r="WNU257" s="247"/>
      <c r="WNV257" s="247"/>
      <c r="WNW257" s="247"/>
      <c r="WNX257" s="247"/>
      <c r="WNY257" s="247"/>
      <c r="WNZ257" s="247"/>
      <c r="WOA257" s="247"/>
      <c r="WOB257" s="247"/>
      <c r="WOC257" s="247"/>
      <c r="WOD257" s="247"/>
      <c r="WOE257" s="247"/>
      <c r="WOF257" s="247"/>
      <c r="WOG257" s="247"/>
      <c r="WOH257" s="247"/>
      <c r="WOI257" s="247"/>
      <c r="WOJ257" s="247"/>
      <c r="WOK257" s="247"/>
      <c r="WOL257" s="247"/>
      <c r="WOM257" s="247"/>
      <c r="WON257" s="247"/>
      <c r="WOO257" s="247"/>
      <c r="WOP257" s="247"/>
      <c r="WOQ257" s="247"/>
      <c r="WOR257" s="247"/>
      <c r="WOS257" s="247"/>
      <c r="WOT257" s="247"/>
      <c r="WOU257" s="247"/>
      <c r="WOV257" s="247"/>
      <c r="WOW257" s="247"/>
      <c r="WOX257" s="247"/>
      <c r="WOY257" s="247"/>
      <c r="WOZ257" s="247"/>
      <c r="WPA257" s="247"/>
      <c r="WPB257" s="247"/>
      <c r="WPC257" s="247"/>
      <c r="WPD257" s="247"/>
      <c r="WPE257" s="247"/>
      <c r="WPF257" s="247"/>
      <c r="WPG257" s="247"/>
      <c r="WPH257" s="247"/>
      <c r="WPI257" s="247"/>
      <c r="WPJ257" s="247"/>
      <c r="WPK257" s="247"/>
      <c r="WPL257" s="247"/>
      <c r="WPM257" s="247"/>
      <c r="WPN257" s="247"/>
      <c r="WPO257" s="247"/>
      <c r="WPP257" s="247"/>
      <c r="WPQ257" s="247"/>
      <c r="WPR257" s="247"/>
      <c r="WPS257" s="247"/>
      <c r="WPT257" s="247"/>
      <c r="WPU257" s="247"/>
      <c r="WPV257" s="247"/>
      <c r="WPW257" s="247"/>
      <c r="WPX257" s="247"/>
      <c r="WPY257" s="247"/>
      <c r="WPZ257" s="247"/>
      <c r="WQA257" s="247"/>
      <c r="WQB257" s="247"/>
      <c r="WQC257" s="247"/>
      <c r="WQD257" s="247"/>
      <c r="WQE257" s="247"/>
      <c r="WQF257" s="247"/>
      <c r="WQG257" s="247"/>
      <c r="WQH257" s="247"/>
      <c r="WQI257" s="247"/>
      <c r="WQJ257" s="247"/>
      <c r="WQK257" s="247"/>
      <c r="WQL257" s="247"/>
      <c r="WQM257" s="247"/>
      <c r="WQN257" s="247"/>
      <c r="WQO257" s="247"/>
      <c r="WQP257" s="247"/>
      <c r="WQQ257" s="247"/>
      <c r="WQR257" s="247"/>
      <c r="WQS257" s="247"/>
      <c r="WQT257" s="247"/>
      <c r="WQU257" s="247"/>
      <c r="WQV257" s="247"/>
      <c r="WQW257" s="247"/>
      <c r="WQX257" s="247"/>
      <c r="WQY257" s="247"/>
      <c r="WQZ257" s="247"/>
      <c r="WRA257" s="247"/>
      <c r="WRB257" s="247"/>
      <c r="WRC257" s="247"/>
      <c r="WRD257" s="247"/>
      <c r="WRE257" s="247"/>
      <c r="WRF257" s="247"/>
      <c r="WRG257" s="247"/>
      <c r="WRH257" s="247"/>
      <c r="WRI257" s="247"/>
      <c r="WRJ257" s="247"/>
      <c r="WRK257" s="247"/>
      <c r="WRL257" s="247"/>
      <c r="WRM257" s="247"/>
      <c r="WRN257" s="247"/>
      <c r="WRO257" s="247"/>
      <c r="WRP257" s="247"/>
      <c r="WRQ257" s="247"/>
      <c r="WRR257" s="247"/>
      <c r="WRS257" s="247"/>
      <c r="WRT257" s="247"/>
      <c r="WRU257" s="247"/>
      <c r="WRV257" s="247"/>
      <c r="WRW257" s="247"/>
      <c r="WRX257" s="247"/>
      <c r="WRY257" s="247"/>
      <c r="WRZ257" s="247"/>
      <c r="WSA257" s="247"/>
      <c r="WSB257" s="247"/>
      <c r="WSC257" s="247"/>
      <c r="WSD257" s="247"/>
      <c r="WSE257" s="247"/>
      <c r="WSF257" s="247"/>
      <c r="WSG257" s="247"/>
      <c r="WSH257" s="247"/>
      <c r="WSI257" s="247"/>
      <c r="WSJ257" s="247"/>
      <c r="WSK257" s="247"/>
      <c r="WSL257" s="247"/>
      <c r="WSM257" s="247"/>
      <c r="WSN257" s="247"/>
      <c r="WSO257" s="247"/>
      <c r="WSP257" s="247"/>
      <c r="WSQ257" s="247"/>
      <c r="WSR257" s="247"/>
      <c r="WSS257" s="247"/>
      <c r="WST257" s="247"/>
      <c r="WSU257" s="247"/>
      <c r="WSV257" s="247"/>
      <c r="WSW257" s="247"/>
      <c r="WSX257" s="247"/>
      <c r="WSY257" s="247"/>
      <c r="WSZ257" s="247"/>
      <c r="WTA257" s="247"/>
      <c r="WTB257" s="247"/>
      <c r="WTC257" s="247"/>
      <c r="WTD257" s="247"/>
      <c r="WTE257" s="247"/>
      <c r="WTF257" s="247"/>
      <c r="WTG257" s="247"/>
      <c r="WTH257" s="247"/>
      <c r="WTI257" s="247"/>
      <c r="WTJ257" s="247"/>
      <c r="WTK257" s="247"/>
      <c r="WTL257" s="247"/>
      <c r="WTM257" s="247"/>
      <c r="WTN257" s="247"/>
      <c r="WTO257" s="247"/>
      <c r="WTP257" s="247"/>
      <c r="WTQ257" s="247"/>
      <c r="WTR257" s="247"/>
      <c r="WTS257" s="247"/>
      <c r="WTT257" s="247"/>
      <c r="WTU257" s="247"/>
      <c r="WTV257" s="247"/>
      <c r="WTW257" s="247"/>
      <c r="WTX257" s="247"/>
      <c r="WTY257" s="247"/>
      <c r="WTZ257" s="247"/>
      <c r="WUA257" s="247"/>
      <c r="WUB257" s="247"/>
      <c r="WUC257" s="247"/>
      <c r="WUD257" s="247"/>
      <c r="WUE257" s="247"/>
      <c r="WUF257" s="247"/>
      <c r="WUG257" s="247"/>
      <c r="WUH257" s="247"/>
      <c r="WUI257" s="247"/>
      <c r="WUJ257" s="247"/>
      <c r="WUK257" s="247"/>
      <c r="WUL257" s="247"/>
      <c r="WUM257" s="247"/>
      <c r="WUN257" s="247"/>
      <c r="WUO257" s="247"/>
      <c r="WUP257" s="247"/>
      <c r="WUQ257" s="247"/>
      <c r="WUR257" s="247"/>
      <c r="WUS257" s="247"/>
      <c r="WUT257" s="247"/>
      <c r="WUU257" s="247"/>
      <c r="WUV257" s="247"/>
      <c r="WUW257" s="247"/>
      <c r="WUX257" s="247"/>
      <c r="WUY257" s="247"/>
      <c r="WUZ257" s="247"/>
      <c r="WVA257" s="247"/>
      <c r="WVB257" s="247"/>
      <c r="WVC257" s="247"/>
      <c r="WVD257" s="247"/>
      <c r="WVE257" s="247"/>
      <c r="WVF257" s="247"/>
      <c r="WVG257" s="247"/>
      <c r="WVH257" s="247"/>
      <c r="WVI257" s="247"/>
      <c r="WVJ257" s="247"/>
      <c r="WVK257" s="247"/>
      <c r="WVL257" s="247"/>
      <c r="WVM257" s="247"/>
      <c r="WVN257" s="247"/>
      <c r="WVO257" s="247"/>
      <c r="WVP257" s="247"/>
      <c r="WVQ257" s="247"/>
      <c r="WVR257" s="247"/>
      <c r="WVS257" s="247"/>
      <c r="WVT257" s="247"/>
      <c r="WVU257" s="247"/>
      <c r="WVV257" s="247"/>
      <c r="WVW257" s="247"/>
      <c r="WVX257" s="247"/>
      <c r="WVY257" s="247"/>
      <c r="WVZ257" s="247"/>
      <c r="WWA257" s="247"/>
      <c r="WWB257" s="247"/>
      <c r="WWC257" s="247"/>
      <c r="WWD257" s="247"/>
      <c r="WWE257" s="247"/>
      <c r="WWF257" s="247"/>
      <c r="WWG257" s="247"/>
      <c r="WWH257" s="247"/>
      <c r="WWI257" s="247"/>
    </row>
    <row r="258" spans="1:16155" hidden="1" x14ac:dyDescent="0.3">
      <c r="A258" s="234" t="s">
        <v>1099</v>
      </c>
      <c r="B258" s="12" t="s">
        <v>161</v>
      </c>
      <c r="C258" s="13"/>
      <c r="D258" s="14" t="s">
        <v>721</v>
      </c>
      <c r="E258" s="9" t="s">
        <v>57</v>
      </c>
      <c r="F258" s="9" t="s">
        <v>57</v>
      </c>
      <c r="G258" s="9" t="s">
        <v>57</v>
      </c>
      <c r="H258" s="9" t="s">
        <v>135</v>
      </c>
      <c r="I258" s="9" t="s">
        <v>162</v>
      </c>
      <c r="J258" s="9" t="s">
        <v>92</v>
      </c>
      <c r="K258" s="10">
        <v>6067</v>
      </c>
      <c r="M258" s="9"/>
      <c r="N258" s="9"/>
      <c r="O258" s="9"/>
      <c r="P258" s="9"/>
      <c r="Q258" s="9"/>
      <c r="R258" s="9"/>
      <c r="S258" s="9"/>
      <c r="T258" s="9"/>
      <c r="U258" s="9"/>
      <c r="V258" s="9"/>
      <c r="W258" s="9"/>
      <c r="X258" s="9"/>
      <c r="Y258" s="9"/>
      <c r="Z258" s="9"/>
      <c r="AA258" s="9" t="s">
        <v>29</v>
      </c>
    </row>
    <row r="259" spans="1:16155" s="247" customFormat="1" ht="33" hidden="1" x14ac:dyDescent="0.3">
      <c r="A259" s="234" t="s">
        <v>1098</v>
      </c>
      <c r="B259" s="12" t="s">
        <v>1304</v>
      </c>
      <c r="C259" s="9"/>
      <c r="D259" s="14" t="s">
        <v>702</v>
      </c>
      <c r="E259" s="9"/>
      <c r="F259" s="9"/>
      <c r="G259" s="9">
        <v>200</v>
      </c>
      <c r="H259" s="9" t="s">
        <v>1303</v>
      </c>
      <c r="I259" s="9" t="s">
        <v>406</v>
      </c>
      <c r="J259" s="9" t="s">
        <v>75</v>
      </c>
      <c r="K259" s="10">
        <v>6515</v>
      </c>
      <c r="L259" s="171"/>
      <c r="M259" s="9"/>
      <c r="N259" s="9"/>
      <c r="O259" s="9"/>
      <c r="P259" s="9" t="s">
        <v>29</v>
      </c>
      <c r="Q259" s="9"/>
      <c r="R259" s="9"/>
      <c r="S259" s="9"/>
      <c r="T259" s="9"/>
      <c r="U259" s="9"/>
      <c r="V259" s="9"/>
      <c r="W259" s="9"/>
      <c r="X259" s="9"/>
      <c r="Y259" s="9"/>
      <c r="Z259" s="9"/>
      <c r="AA259" s="9"/>
      <c r="AB259" s="246"/>
      <c r="AC259" s="171"/>
      <c r="AD259" s="171"/>
      <c r="AE259" s="171"/>
      <c r="AF259" s="171"/>
      <c r="AG259" s="171"/>
      <c r="AH259" s="171"/>
      <c r="AI259" s="171"/>
      <c r="AJ259" s="171"/>
      <c r="AK259" s="171"/>
      <c r="AL259" s="171"/>
      <c r="AM259" s="171"/>
      <c r="AN259" s="171"/>
      <c r="AO259" s="171"/>
      <c r="AP259" s="171"/>
      <c r="AQ259" s="171"/>
      <c r="AR259" s="171"/>
      <c r="AS259" s="171"/>
      <c r="AT259" s="171"/>
      <c r="AU259" s="171"/>
      <c r="AV259" s="171"/>
      <c r="AW259" s="171"/>
      <c r="AX259" s="171"/>
      <c r="AY259" s="171"/>
      <c r="AZ259" s="171"/>
      <c r="BA259" s="171"/>
      <c r="BB259" s="171"/>
      <c r="BC259" s="171"/>
      <c r="BD259" s="171"/>
      <c r="BE259" s="171"/>
      <c r="BF259" s="171"/>
      <c r="BG259" s="171"/>
      <c r="BH259" s="171"/>
      <c r="BI259" s="171"/>
      <c r="BJ259" s="171"/>
      <c r="BK259" s="171"/>
      <c r="BL259" s="171"/>
      <c r="BM259" s="171"/>
      <c r="BN259" s="171"/>
      <c r="BO259" s="171"/>
      <c r="BP259" s="171"/>
      <c r="BQ259" s="171"/>
      <c r="BR259" s="171"/>
      <c r="BS259" s="171"/>
      <c r="BT259" s="171"/>
      <c r="BU259" s="171"/>
      <c r="BV259" s="171"/>
      <c r="BW259" s="171"/>
      <c r="BX259" s="171"/>
      <c r="BY259" s="171"/>
      <c r="BZ259" s="171"/>
      <c r="CA259" s="171"/>
      <c r="CB259" s="171"/>
      <c r="CC259" s="171"/>
      <c r="CD259" s="171"/>
      <c r="CE259" s="171"/>
      <c r="CF259" s="171"/>
      <c r="CG259" s="171"/>
      <c r="CH259" s="171"/>
      <c r="CI259" s="171"/>
      <c r="CJ259" s="171"/>
      <c r="CK259" s="171"/>
      <c r="CL259" s="171"/>
      <c r="CM259" s="171"/>
      <c r="CN259" s="171"/>
      <c r="CO259" s="171"/>
      <c r="CP259" s="171"/>
      <c r="CQ259" s="171"/>
      <c r="CR259" s="171"/>
      <c r="CS259" s="171"/>
      <c r="CT259" s="171"/>
      <c r="CU259" s="171"/>
      <c r="CV259" s="171"/>
      <c r="CW259" s="171"/>
      <c r="CX259" s="171"/>
      <c r="CY259" s="171"/>
      <c r="CZ259" s="171"/>
      <c r="DA259" s="171"/>
      <c r="DB259" s="171"/>
      <c r="DC259" s="171"/>
      <c r="DD259" s="171"/>
      <c r="DE259" s="171"/>
      <c r="DF259" s="171"/>
      <c r="DG259" s="171"/>
      <c r="DH259" s="171"/>
      <c r="DI259" s="171"/>
      <c r="DJ259" s="171"/>
      <c r="DK259" s="171"/>
      <c r="DL259" s="171"/>
      <c r="DM259" s="171"/>
      <c r="DN259" s="171"/>
      <c r="DO259" s="171"/>
      <c r="DP259" s="171"/>
      <c r="DQ259" s="171"/>
      <c r="DR259" s="171"/>
      <c r="DS259" s="171"/>
      <c r="DT259" s="171"/>
      <c r="DU259" s="171"/>
      <c r="DV259" s="171"/>
      <c r="DW259" s="171"/>
      <c r="DX259" s="171"/>
      <c r="DY259" s="171"/>
      <c r="DZ259" s="171"/>
      <c r="EA259" s="171"/>
      <c r="EB259" s="171"/>
      <c r="EC259" s="171"/>
      <c r="ED259" s="171"/>
      <c r="EE259" s="171"/>
      <c r="EF259" s="171"/>
      <c r="EG259" s="171"/>
      <c r="EH259" s="171"/>
      <c r="EI259" s="171"/>
      <c r="EJ259" s="171"/>
      <c r="EK259" s="171"/>
      <c r="EL259" s="171"/>
      <c r="EM259" s="171"/>
      <c r="EN259" s="171"/>
      <c r="EO259" s="171"/>
      <c r="EP259" s="171"/>
      <c r="EQ259" s="171"/>
      <c r="ER259" s="171"/>
      <c r="ES259" s="171"/>
      <c r="ET259" s="171"/>
      <c r="EU259" s="171"/>
      <c r="EV259" s="171"/>
      <c r="EW259" s="171"/>
      <c r="EX259" s="171"/>
      <c r="EY259" s="171"/>
      <c r="EZ259" s="171"/>
      <c r="FA259" s="171"/>
      <c r="FB259" s="171"/>
      <c r="FC259" s="171"/>
      <c r="FD259" s="171"/>
      <c r="FE259" s="171"/>
      <c r="FF259" s="171"/>
      <c r="FG259" s="171"/>
      <c r="FH259" s="171"/>
      <c r="FI259" s="171"/>
      <c r="FJ259" s="171"/>
      <c r="FK259" s="171"/>
      <c r="FL259" s="171"/>
      <c r="FM259" s="171"/>
      <c r="FN259" s="171"/>
      <c r="FO259" s="171"/>
      <c r="FP259" s="171"/>
      <c r="FQ259" s="171"/>
      <c r="FR259" s="171"/>
      <c r="FS259" s="171"/>
      <c r="FT259" s="171"/>
      <c r="FU259" s="171"/>
      <c r="FV259" s="171"/>
      <c r="FW259" s="171"/>
      <c r="FX259" s="171"/>
      <c r="FY259" s="171"/>
      <c r="FZ259" s="171"/>
      <c r="GA259" s="171"/>
      <c r="GB259" s="171"/>
      <c r="GC259" s="171"/>
      <c r="GD259" s="171"/>
      <c r="GE259" s="171"/>
      <c r="GF259" s="171"/>
      <c r="GG259" s="171"/>
      <c r="GH259" s="171"/>
      <c r="GI259" s="171"/>
      <c r="GJ259" s="171"/>
      <c r="GK259" s="171"/>
      <c r="GL259" s="171"/>
      <c r="GM259" s="171"/>
      <c r="GN259" s="171"/>
      <c r="GO259" s="171"/>
      <c r="GP259" s="171"/>
      <c r="GQ259" s="171"/>
      <c r="GR259" s="171"/>
      <c r="GS259" s="171"/>
      <c r="GT259" s="171"/>
      <c r="GU259" s="171"/>
      <c r="GV259" s="171"/>
      <c r="GW259" s="171"/>
      <c r="GX259" s="171"/>
      <c r="GY259" s="171"/>
      <c r="GZ259" s="171"/>
      <c r="HA259" s="171"/>
      <c r="HB259" s="171"/>
      <c r="HC259" s="171"/>
      <c r="HD259" s="171"/>
      <c r="HE259" s="171"/>
      <c r="HF259" s="171"/>
      <c r="HG259" s="171"/>
      <c r="HH259" s="171"/>
      <c r="HI259" s="171"/>
      <c r="HJ259" s="171"/>
      <c r="HK259" s="171"/>
      <c r="HL259" s="171"/>
      <c r="HM259" s="171"/>
      <c r="HN259" s="171"/>
      <c r="HO259" s="171"/>
      <c r="HP259" s="171"/>
      <c r="HQ259" s="171"/>
      <c r="HR259" s="171"/>
      <c r="HS259" s="171"/>
      <c r="HT259" s="171"/>
      <c r="HU259" s="171"/>
      <c r="HV259" s="171"/>
      <c r="HW259" s="171"/>
      <c r="HX259" s="171"/>
      <c r="HY259" s="171"/>
      <c r="HZ259" s="171"/>
      <c r="IA259" s="171"/>
      <c r="IB259" s="171"/>
      <c r="IC259" s="171"/>
      <c r="ID259" s="171"/>
      <c r="IE259" s="171"/>
      <c r="IF259" s="171"/>
      <c r="IG259" s="171"/>
      <c r="IH259" s="171"/>
      <c r="II259" s="171"/>
      <c r="IJ259" s="171"/>
      <c r="IK259" s="171"/>
      <c r="IL259" s="171"/>
      <c r="IM259" s="171"/>
      <c r="IN259" s="171"/>
      <c r="IO259" s="171"/>
      <c r="IP259" s="171"/>
      <c r="IQ259" s="171"/>
      <c r="IR259" s="171"/>
      <c r="IS259" s="171"/>
      <c r="IT259" s="171"/>
      <c r="IU259" s="171"/>
      <c r="IV259" s="171"/>
      <c r="IW259" s="171"/>
      <c r="IX259" s="171"/>
      <c r="IY259" s="171"/>
      <c r="IZ259" s="171"/>
      <c r="JA259" s="171"/>
      <c r="JB259" s="171"/>
      <c r="JC259" s="171"/>
      <c r="JD259" s="171"/>
      <c r="JE259" s="171"/>
      <c r="JF259" s="171"/>
      <c r="JG259" s="171"/>
      <c r="JH259" s="171"/>
      <c r="JI259" s="171"/>
      <c r="JJ259" s="171"/>
      <c r="JK259" s="171"/>
      <c r="JL259" s="171"/>
      <c r="JM259" s="171"/>
      <c r="JN259" s="171"/>
      <c r="JO259" s="171"/>
      <c r="JP259" s="171"/>
      <c r="JQ259" s="171"/>
      <c r="JR259" s="171"/>
      <c r="JS259" s="171"/>
      <c r="JT259" s="171"/>
      <c r="JU259" s="171"/>
      <c r="JV259" s="171"/>
      <c r="JW259" s="171"/>
      <c r="JX259" s="171"/>
      <c r="JY259" s="171"/>
      <c r="JZ259" s="171"/>
      <c r="KA259" s="171"/>
      <c r="KB259" s="171"/>
      <c r="KC259" s="171"/>
      <c r="KD259" s="171"/>
      <c r="KE259" s="171"/>
      <c r="KF259" s="171"/>
      <c r="KG259" s="171"/>
      <c r="KH259" s="171"/>
      <c r="KI259" s="171"/>
      <c r="KJ259" s="171"/>
      <c r="KK259" s="171"/>
      <c r="KL259" s="171"/>
      <c r="KM259" s="171"/>
      <c r="KN259" s="171"/>
      <c r="KO259" s="171"/>
      <c r="KP259" s="171"/>
      <c r="KQ259" s="171"/>
      <c r="KR259" s="171"/>
      <c r="KS259" s="171"/>
      <c r="KT259" s="171"/>
      <c r="KU259" s="171"/>
      <c r="KV259" s="171"/>
      <c r="KW259" s="171"/>
      <c r="KX259" s="171"/>
      <c r="KY259" s="171"/>
      <c r="KZ259" s="171"/>
      <c r="LA259" s="171"/>
      <c r="LB259" s="171"/>
      <c r="LC259" s="171"/>
      <c r="LD259" s="171"/>
      <c r="LE259" s="171"/>
      <c r="LF259" s="171"/>
      <c r="LG259" s="171"/>
      <c r="LH259" s="171"/>
      <c r="LI259" s="171"/>
      <c r="LJ259" s="171"/>
      <c r="LK259" s="171"/>
      <c r="LL259" s="171"/>
      <c r="LM259" s="171"/>
      <c r="LN259" s="171"/>
      <c r="LO259" s="171"/>
      <c r="LP259" s="171"/>
      <c r="LQ259" s="171"/>
      <c r="LR259" s="171"/>
      <c r="LS259" s="171"/>
      <c r="LT259" s="171"/>
      <c r="LU259" s="171"/>
      <c r="LV259" s="171"/>
      <c r="LW259" s="171"/>
      <c r="LX259" s="171"/>
      <c r="LY259" s="171"/>
      <c r="LZ259" s="171"/>
      <c r="MA259" s="171"/>
      <c r="MB259" s="171"/>
      <c r="MC259" s="171"/>
      <c r="MD259" s="171"/>
      <c r="ME259" s="171"/>
      <c r="MF259" s="171"/>
      <c r="MG259" s="171"/>
      <c r="MH259" s="171"/>
      <c r="MI259" s="171"/>
      <c r="MJ259" s="171"/>
      <c r="MK259" s="171"/>
      <c r="ML259" s="171"/>
      <c r="MM259" s="171"/>
      <c r="MN259" s="171"/>
      <c r="MO259" s="171"/>
      <c r="MP259" s="171"/>
      <c r="MQ259" s="171"/>
      <c r="MR259" s="171"/>
      <c r="MS259" s="171"/>
      <c r="MT259" s="171"/>
      <c r="MU259" s="171"/>
      <c r="MV259" s="171"/>
      <c r="MW259" s="171"/>
      <c r="MX259" s="171"/>
      <c r="MY259" s="171"/>
      <c r="MZ259" s="171"/>
      <c r="NA259" s="171"/>
      <c r="NB259" s="171"/>
      <c r="NC259" s="171"/>
      <c r="ND259" s="171"/>
      <c r="NE259" s="171"/>
      <c r="NF259" s="171"/>
      <c r="NG259" s="171"/>
      <c r="NH259" s="171"/>
      <c r="NI259" s="171"/>
      <c r="NJ259" s="171"/>
      <c r="NK259" s="171"/>
      <c r="NL259" s="171"/>
      <c r="NM259" s="171"/>
      <c r="NN259" s="171"/>
      <c r="NO259" s="171"/>
      <c r="NP259" s="171"/>
      <c r="NQ259" s="171"/>
      <c r="NR259" s="171"/>
      <c r="NS259" s="171"/>
      <c r="NT259" s="171"/>
      <c r="NU259" s="171"/>
      <c r="NV259" s="171"/>
      <c r="NW259" s="171"/>
      <c r="NX259" s="171"/>
      <c r="NY259" s="171"/>
      <c r="NZ259" s="171"/>
      <c r="OA259" s="171"/>
      <c r="OB259" s="171"/>
      <c r="OC259" s="171"/>
      <c r="OD259" s="171"/>
      <c r="OE259" s="171"/>
      <c r="OF259" s="171"/>
      <c r="OG259" s="171"/>
      <c r="OH259" s="171"/>
      <c r="OI259" s="171"/>
      <c r="OJ259" s="171"/>
      <c r="OK259" s="171"/>
      <c r="OL259" s="171"/>
      <c r="OM259" s="171"/>
      <c r="ON259" s="171"/>
      <c r="OO259" s="171"/>
      <c r="OP259" s="171"/>
      <c r="OQ259" s="171"/>
      <c r="OR259" s="171"/>
      <c r="OS259" s="171"/>
      <c r="OT259" s="171"/>
      <c r="OU259" s="171"/>
      <c r="OV259" s="171"/>
      <c r="OW259" s="171"/>
      <c r="OX259" s="171"/>
      <c r="OY259" s="171"/>
      <c r="OZ259" s="171"/>
      <c r="PA259" s="171"/>
      <c r="PB259" s="171"/>
      <c r="PC259" s="171"/>
      <c r="PD259" s="171"/>
      <c r="PE259" s="171"/>
      <c r="PF259" s="171"/>
      <c r="PG259" s="171"/>
      <c r="PH259" s="171"/>
      <c r="PI259" s="171"/>
      <c r="PJ259" s="171"/>
      <c r="PK259" s="171"/>
      <c r="PL259" s="171"/>
      <c r="PM259" s="171"/>
      <c r="PN259" s="171"/>
      <c r="PO259" s="171"/>
      <c r="PP259" s="171"/>
      <c r="PQ259" s="171"/>
      <c r="PR259" s="171"/>
      <c r="PS259" s="171"/>
      <c r="PT259" s="171"/>
      <c r="PU259" s="171"/>
      <c r="PV259" s="171"/>
      <c r="PW259" s="171"/>
      <c r="PX259" s="171"/>
      <c r="PY259" s="171"/>
      <c r="PZ259" s="171"/>
      <c r="QA259" s="171"/>
      <c r="QB259" s="171"/>
      <c r="QC259" s="171"/>
      <c r="QD259" s="171"/>
      <c r="QE259" s="171"/>
      <c r="QF259" s="171"/>
      <c r="QG259" s="171"/>
      <c r="QH259" s="171"/>
      <c r="QI259" s="171"/>
      <c r="QJ259" s="171"/>
      <c r="QK259" s="171"/>
      <c r="QL259" s="171"/>
      <c r="QM259" s="171"/>
      <c r="QN259" s="171"/>
      <c r="QO259" s="171"/>
      <c r="QP259" s="171"/>
      <c r="QQ259" s="171"/>
      <c r="QR259" s="171"/>
      <c r="QS259" s="171"/>
      <c r="QT259" s="171"/>
      <c r="QU259" s="171"/>
      <c r="QV259" s="171"/>
      <c r="QW259" s="171"/>
      <c r="QX259" s="171"/>
      <c r="QY259" s="171"/>
      <c r="QZ259" s="171"/>
      <c r="RA259" s="171"/>
      <c r="RB259" s="171"/>
      <c r="RC259" s="171"/>
      <c r="RD259" s="171"/>
      <c r="RE259" s="171"/>
      <c r="RF259" s="171"/>
      <c r="RG259" s="171"/>
      <c r="RH259" s="171"/>
      <c r="RI259" s="171"/>
      <c r="RJ259" s="171"/>
      <c r="RK259" s="171"/>
      <c r="RL259" s="171"/>
      <c r="RM259" s="171"/>
      <c r="RN259" s="171"/>
      <c r="RO259" s="171"/>
      <c r="RP259" s="171"/>
      <c r="RQ259" s="171"/>
      <c r="RR259" s="171"/>
      <c r="RS259" s="171"/>
      <c r="RT259" s="171"/>
      <c r="RU259" s="171"/>
      <c r="RV259" s="171"/>
      <c r="RW259" s="171"/>
      <c r="RX259" s="171"/>
      <c r="RY259" s="171"/>
      <c r="RZ259" s="171"/>
      <c r="SA259" s="171"/>
      <c r="SB259" s="171"/>
      <c r="SC259" s="171"/>
      <c r="SD259" s="171"/>
      <c r="SE259" s="171"/>
      <c r="SF259" s="171"/>
      <c r="SG259" s="171"/>
      <c r="SH259" s="171"/>
      <c r="SI259" s="171"/>
      <c r="SJ259" s="171"/>
      <c r="SK259" s="171"/>
      <c r="SL259" s="171"/>
      <c r="SM259" s="171"/>
      <c r="SN259" s="171"/>
      <c r="SO259" s="171"/>
      <c r="SP259" s="171"/>
      <c r="SQ259" s="171"/>
      <c r="SR259" s="171"/>
      <c r="SS259" s="171"/>
      <c r="ST259" s="171"/>
      <c r="SU259" s="171"/>
      <c r="SV259" s="171"/>
      <c r="SW259" s="171"/>
      <c r="SX259" s="171"/>
      <c r="SY259" s="171"/>
      <c r="SZ259" s="171"/>
      <c r="TA259" s="171"/>
      <c r="TB259" s="171"/>
      <c r="TC259" s="171"/>
      <c r="TD259" s="171"/>
      <c r="TE259" s="171"/>
      <c r="TF259" s="171"/>
      <c r="TG259" s="171"/>
      <c r="TH259" s="171"/>
      <c r="TI259" s="171"/>
      <c r="TJ259" s="171"/>
      <c r="TK259" s="171"/>
      <c r="TL259" s="171"/>
      <c r="TM259" s="171"/>
      <c r="TN259" s="171"/>
      <c r="TO259" s="171"/>
      <c r="TP259" s="171"/>
      <c r="TQ259" s="171"/>
      <c r="TR259" s="171"/>
      <c r="TS259" s="171"/>
      <c r="TT259" s="171"/>
      <c r="TU259" s="171"/>
      <c r="TV259" s="171"/>
      <c r="TW259" s="171"/>
      <c r="TX259" s="171"/>
      <c r="TY259" s="171"/>
      <c r="TZ259" s="171"/>
      <c r="UA259" s="171"/>
      <c r="UB259" s="171"/>
      <c r="UC259" s="171"/>
      <c r="UD259" s="171"/>
      <c r="UE259" s="171"/>
      <c r="UF259" s="171"/>
      <c r="UG259" s="171"/>
      <c r="UH259" s="171"/>
      <c r="UI259" s="171"/>
      <c r="UJ259" s="171"/>
      <c r="UK259" s="171"/>
      <c r="UL259" s="171"/>
      <c r="UM259" s="171"/>
      <c r="UN259" s="171"/>
      <c r="UO259" s="171"/>
      <c r="UP259" s="171"/>
      <c r="UQ259" s="171"/>
      <c r="UR259" s="171"/>
      <c r="US259" s="171"/>
      <c r="UT259" s="171"/>
      <c r="UU259" s="171"/>
      <c r="UV259" s="171"/>
      <c r="UW259" s="171"/>
      <c r="UX259" s="171"/>
      <c r="UY259" s="171"/>
      <c r="UZ259" s="171"/>
      <c r="VA259" s="171"/>
      <c r="VB259" s="171"/>
      <c r="VC259" s="171"/>
      <c r="VD259" s="171"/>
      <c r="VE259" s="171"/>
      <c r="VF259" s="171"/>
      <c r="VG259" s="171"/>
      <c r="VH259" s="171"/>
      <c r="VI259" s="171"/>
      <c r="VJ259" s="171"/>
      <c r="VK259" s="171"/>
      <c r="VL259" s="171"/>
      <c r="VM259" s="171"/>
      <c r="VN259" s="171"/>
      <c r="VO259" s="171"/>
      <c r="VP259" s="171"/>
      <c r="VQ259" s="171"/>
      <c r="VR259" s="171"/>
      <c r="VS259" s="171"/>
      <c r="VT259" s="171"/>
      <c r="VU259" s="171"/>
      <c r="VV259" s="171"/>
      <c r="VW259" s="171"/>
      <c r="VX259" s="171"/>
      <c r="VY259" s="171"/>
      <c r="VZ259" s="171"/>
      <c r="WA259" s="171"/>
      <c r="WB259" s="171"/>
      <c r="WC259" s="171"/>
      <c r="WD259" s="171"/>
      <c r="WE259" s="171"/>
      <c r="WF259" s="171"/>
      <c r="WG259" s="171"/>
      <c r="WH259" s="171"/>
      <c r="WI259" s="171"/>
      <c r="WJ259" s="171"/>
      <c r="WK259" s="171"/>
      <c r="WL259" s="171"/>
      <c r="WM259" s="171"/>
      <c r="WN259" s="171"/>
      <c r="WO259" s="171"/>
      <c r="WP259" s="171"/>
      <c r="WQ259" s="171"/>
      <c r="WR259" s="171"/>
      <c r="WS259" s="171"/>
      <c r="WT259" s="171"/>
      <c r="WU259" s="171"/>
      <c r="WV259" s="171"/>
      <c r="WW259" s="171"/>
      <c r="WX259" s="171"/>
      <c r="WY259" s="171"/>
      <c r="WZ259" s="171"/>
      <c r="XA259" s="171"/>
      <c r="XB259" s="171"/>
      <c r="XC259" s="171"/>
      <c r="XD259" s="171"/>
      <c r="XE259" s="171"/>
      <c r="XF259" s="171"/>
      <c r="XG259" s="171"/>
      <c r="XH259" s="171"/>
      <c r="XI259" s="171"/>
      <c r="XJ259" s="171"/>
      <c r="XK259" s="171"/>
      <c r="XL259" s="171"/>
      <c r="XM259" s="171"/>
      <c r="XN259" s="171"/>
      <c r="XO259" s="171"/>
      <c r="XP259" s="171"/>
      <c r="XQ259" s="171"/>
      <c r="XR259" s="171"/>
      <c r="XS259" s="171"/>
      <c r="XT259" s="171"/>
      <c r="XU259" s="171"/>
      <c r="XV259" s="171"/>
      <c r="XW259" s="171"/>
      <c r="XX259" s="171"/>
      <c r="XY259" s="171"/>
      <c r="XZ259" s="171"/>
      <c r="YA259" s="171"/>
      <c r="YB259" s="171"/>
      <c r="YC259" s="171"/>
      <c r="YD259" s="171"/>
      <c r="YE259" s="171"/>
      <c r="YF259" s="171"/>
      <c r="YG259" s="171"/>
      <c r="YH259" s="171"/>
      <c r="YI259" s="171"/>
      <c r="YJ259" s="171"/>
      <c r="YK259" s="171"/>
      <c r="YL259" s="171"/>
      <c r="YM259" s="171"/>
      <c r="YN259" s="171"/>
      <c r="YO259" s="171"/>
      <c r="YP259" s="171"/>
      <c r="YQ259" s="171"/>
      <c r="YR259" s="171"/>
      <c r="YS259" s="171"/>
      <c r="YT259" s="171"/>
      <c r="YU259" s="171"/>
      <c r="YV259" s="171"/>
      <c r="YW259" s="171"/>
      <c r="YX259" s="171"/>
      <c r="YY259" s="171"/>
      <c r="YZ259" s="171"/>
      <c r="ZA259" s="171"/>
      <c r="ZB259" s="171"/>
      <c r="ZC259" s="171"/>
      <c r="ZD259" s="171"/>
      <c r="ZE259" s="171"/>
      <c r="ZF259" s="171"/>
      <c r="ZG259" s="171"/>
      <c r="ZH259" s="171"/>
      <c r="ZI259" s="171"/>
      <c r="ZJ259" s="171"/>
      <c r="ZK259" s="171"/>
      <c r="ZL259" s="171"/>
      <c r="ZM259" s="171"/>
      <c r="ZN259" s="171"/>
      <c r="ZO259" s="171"/>
      <c r="ZP259" s="171"/>
      <c r="ZQ259" s="171"/>
      <c r="ZR259" s="171"/>
      <c r="ZS259" s="171"/>
      <c r="ZT259" s="171"/>
      <c r="ZU259" s="171"/>
      <c r="ZV259" s="171"/>
      <c r="ZW259" s="171"/>
      <c r="ZX259" s="171"/>
      <c r="ZY259" s="171"/>
      <c r="ZZ259" s="171"/>
      <c r="AAA259" s="171"/>
      <c r="AAB259" s="171"/>
      <c r="AAC259" s="171"/>
      <c r="AAD259" s="171"/>
      <c r="AAE259" s="171"/>
      <c r="AAF259" s="171"/>
      <c r="AAG259" s="171"/>
      <c r="AAH259" s="171"/>
      <c r="AAI259" s="171"/>
      <c r="AAJ259" s="171"/>
      <c r="AAK259" s="171"/>
      <c r="AAL259" s="171"/>
      <c r="AAM259" s="171"/>
      <c r="AAN259" s="171"/>
      <c r="AAO259" s="171"/>
      <c r="AAP259" s="171"/>
      <c r="AAQ259" s="171"/>
      <c r="AAR259" s="171"/>
      <c r="AAS259" s="171"/>
      <c r="AAT259" s="171"/>
      <c r="AAU259" s="171"/>
      <c r="AAV259" s="171"/>
      <c r="AAW259" s="171"/>
      <c r="AAX259" s="171"/>
      <c r="AAY259" s="171"/>
      <c r="AAZ259" s="171"/>
      <c r="ABA259" s="171"/>
      <c r="ABB259" s="171"/>
      <c r="ABC259" s="171"/>
      <c r="ABD259" s="171"/>
      <c r="ABE259" s="171"/>
      <c r="ABF259" s="171"/>
      <c r="ABG259" s="171"/>
      <c r="ABH259" s="171"/>
      <c r="ABI259" s="171"/>
      <c r="ABJ259" s="171"/>
      <c r="ABK259" s="171"/>
      <c r="ABL259" s="171"/>
      <c r="ABM259" s="171"/>
      <c r="ABN259" s="171"/>
      <c r="ABO259" s="171"/>
      <c r="ABP259" s="171"/>
      <c r="ABQ259" s="171"/>
      <c r="ABR259" s="171"/>
      <c r="ABS259" s="171"/>
      <c r="ABT259" s="171"/>
      <c r="ABU259" s="171"/>
      <c r="ABV259" s="171"/>
      <c r="ABW259" s="171"/>
      <c r="ABX259" s="171"/>
      <c r="ABY259" s="171"/>
      <c r="ABZ259" s="171"/>
      <c r="ACA259" s="171"/>
      <c r="ACB259" s="171"/>
      <c r="ACC259" s="171"/>
      <c r="ACD259" s="171"/>
      <c r="ACE259" s="171"/>
      <c r="ACF259" s="171"/>
      <c r="ACG259" s="171"/>
      <c r="ACH259" s="171"/>
      <c r="ACI259" s="171"/>
      <c r="ACJ259" s="171"/>
      <c r="ACK259" s="171"/>
      <c r="ACL259" s="171"/>
      <c r="ACM259" s="171"/>
      <c r="ACN259" s="171"/>
      <c r="ACO259" s="171"/>
      <c r="ACP259" s="171"/>
      <c r="ACQ259" s="171"/>
      <c r="ACR259" s="171"/>
      <c r="ACS259" s="171"/>
      <c r="ACT259" s="171"/>
      <c r="ACU259" s="171"/>
      <c r="ACV259" s="171"/>
      <c r="ACW259" s="171"/>
      <c r="ACX259" s="171"/>
      <c r="ACY259" s="171"/>
      <c r="ACZ259" s="171"/>
      <c r="ADA259" s="171"/>
      <c r="ADB259" s="171"/>
      <c r="ADC259" s="171"/>
      <c r="ADD259" s="171"/>
      <c r="ADE259" s="171"/>
      <c r="ADF259" s="171"/>
      <c r="ADG259" s="171"/>
      <c r="ADH259" s="171"/>
      <c r="ADI259" s="171"/>
      <c r="ADJ259" s="171"/>
      <c r="ADK259" s="171"/>
      <c r="ADL259" s="171"/>
      <c r="ADM259" s="171"/>
      <c r="ADN259" s="171"/>
      <c r="ADO259" s="171"/>
      <c r="ADP259" s="171"/>
      <c r="ADQ259" s="171"/>
      <c r="ADR259" s="171"/>
      <c r="ADS259" s="171"/>
      <c r="ADT259" s="171"/>
      <c r="ADU259" s="171"/>
      <c r="ADV259" s="171"/>
      <c r="ADW259" s="171"/>
      <c r="ADX259" s="171"/>
      <c r="ADY259" s="171"/>
      <c r="ADZ259" s="171"/>
      <c r="AEA259" s="171"/>
      <c r="AEB259" s="171"/>
      <c r="AEC259" s="171"/>
      <c r="AED259" s="171"/>
      <c r="AEE259" s="171"/>
      <c r="AEF259" s="171"/>
      <c r="AEG259" s="171"/>
      <c r="AEH259" s="171"/>
      <c r="AEI259" s="171"/>
      <c r="AEJ259" s="171"/>
      <c r="AEK259" s="171"/>
      <c r="AEL259" s="171"/>
      <c r="AEM259" s="171"/>
      <c r="AEN259" s="171"/>
      <c r="AEO259" s="171"/>
      <c r="AEP259" s="171"/>
      <c r="AEQ259" s="171"/>
      <c r="AER259" s="171"/>
      <c r="AES259" s="171"/>
      <c r="AET259" s="171"/>
      <c r="AEU259" s="171"/>
      <c r="AEV259" s="171"/>
      <c r="AEW259" s="171"/>
      <c r="AEX259" s="171"/>
      <c r="AEY259" s="171"/>
      <c r="AEZ259" s="171"/>
      <c r="AFA259" s="171"/>
      <c r="AFB259" s="171"/>
      <c r="AFC259" s="171"/>
      <c r="AFD259" s="171"/>
      <c r="AFE259" s="171"/>
      <c r="AFF259" s="171"/>
      <c r="AFG259" s="171"/>
      <c r="AFH259" s="171"/>
      <c r="AFI259" s="171"/>
      <c r="AFJ259" s="171"/>
      <c r="AFK259" s="171"/>
      <c r="AFL259" s="171"/>
      <c r="AFM259" s="171"/>
      <c r="AFN259" s="171"/>
      <c r="AFO259" s="171"/>
      <c r="AFP259" s="171"/>
      <c r="AFQ259" s="171"/>
      <c r="AFR259" s="171"/>
      <c r="AFS259" s="171"/>
      <c r="AFT259" s="171"/>
      <c r="AFU259" s="171"/>
      <c r="AFV259" s="171"/>
      <c r="AFW259" s="171"/>
      <c r="AFX259" s="171"/>
      <c r="AFY259" s="171"/>
      <c r="AFZ259" s="171"/>
      <c r="AGA259" s="171"/>
      <c r="AGB259" s="171"/>
      <c r="AGC259" s="171"/>
      <c r="AGD259" s="171"/>
      <c r="AGE259" s="171"/>
      <c r="AGF259" s="171"/>
      <c r="AGG259" s="171"/>
      <c r="AGH259" s="171"/>
      <c r="AGI259" s="171"/>
      <c r="AGJ259" s="171"/>
      <c r="AGK259" s="171"/>
      <c r="AGL259" s="171"/>
      <c r="AGM259" s="171"/>
      <c r="AGN259" s="171"/>
      <c r="AGO259" s="171"/>
      <c r="AGP259" s="171"/>
      <c r="AGQ259" s="171"/>
      <c r="AGR259" s="171"/>
      <c r="AGS259" s="171"/>
      <c r="AGT259" s="171"/>
      <c r="AGU259" s="171"/>
      <c r="AGV259" s="171"/>
      <c r="AGW259" s="171"/>
      <c r="AGX259" s="171"/>
      <c r="AGY259" s="171"/>
      <c r="AGZ259" s="171"/>
      <c r="AHA259" s="171"/>
      <c r="AHB259" s="171"/>
      <c r="AHC259" s="171"/>
      <c r="AHD259" s="171"/>
      <c r="AHE259" s="171"/>
      <c r="AHF259" s="171"/>
      <c r="AHG259" s="171"/>
      <c r="AHH259" s="171"/>
      <c r="AHI259" s="171"/>
      <c r="AHJ259" s="171"/>
      <c r="AHK259" s="171"/>
      <c r="AHL259" s="171"/>
      <c r="AHM259" s="171"/>
      <c r="AHN259" s="171"/>
      <c r="AHO259" s="171"/>
      <c r="AHP259" s="171"/>
      <c r="AHQ259" s="171"/>
      <c r="AHR259" s="171"/>
      <c r="AHS259" s="171"/>
      <c r="AHT259" s="171"/>
      <c r="AHU259" s="171"/>
      <c r="AHV259" s="171"/>
      <c r="AHW259" s="171"/>
      <c r="AHX259" s="171"/>
      <c r="AHY259" s="171"/>
      <c r="AHZ259" s="171"/>
      <c r="AIA259" s="171"/>
      <c r="AIB259" s="171"/>
      <c r="AIC259" s="171"/>
      <c r="AID259" s="171"/>
      <c r="AIE259" s="171"/>
      <c r="AIF259" s="171"/>
      <c r="AIG259" s="171"/>
      <c r="AIH259" s="171"/>
      <c r="AII259" s="171"/>
      <c r="AIJ259" s="171"/>
      <c r="AIK259" s="171"/>
      <c r="AIL259" s="171"/>
      <c r="AIM259" s="171"/>
      <c r="AIN259" s="171"/>
      <c r="AIO259" s="171"/>
      <c r="AIP259" s="171"/>
      <c r="AIQ259" s="171"/>
      <c r="AIR259" s="171"/>
      <c r="AIS259" s="171"/>
      <c r="AIT259" s="171"/>
      <c r="AIU259" s="171"/>
      <c r="AIV259" s="171"/>
      <c r="AIW259" s="171"/>
      <c r="AIX259" s="171"/>
      <c r="AIY259" s="171"/>
      <c r="AIZ259" s="171"/>
      <c r="AJA259" s="171"/>
      <c r="AJB259" s="171"/>
      <c r="AJC259" s="171"/>
      <c r="AJD259" s="171"/>
      <c r="AJE259" s="171"/>
      <c r="AJF259" s="171"/>
      <c r="AJG259" s="171"/>
      <c r="AJH259" s="171"/>
      <c r="AJI259" s="171"/>
      <c r="AJJ259" s="171"/>
      <c r="AJK259" s="171"/>
      <c r="AJL259" s="171"/>
      <c r="AJM259" s="171"/>
      <c r="AJN259" s="171"/>
      <c r="AJO259" s="171"/>
      <c r="AJP259" s="171"/>
      <c r="AJQ259" s="171"/>
      <c r="AJR259" s="171"/>
      <c r="AJS259" s="171"/>
      <c r="AJT259" s="171"/>
      <c r="AJU259" s="171"/>
      <c r="AJV259" s="171"/>
      <c r="AJW259" s="171"/>
      <c r="AJX259" s="171"/>
      <c r="AJY259" s="171"/>
      <c r="AJZ259" s="171"/>
      <c r="AKA259" s="171"/>
      <c r="AKB259" s="171"/>
      <c r="AKC259" s="171"/>
      <c r="AKD259" s="171"/>
      <c r="AKE259" s="171"/>
      <c r="AKF259" s="171"/>
      <c r="AKG259" s="171"/>
      <c r="AKH259" s="171"/>
      <c r="AKI259" s="171"/>
      <c r="AKJ259" s="171"/>
      <c r="AKK259" s="171"/>
      <c r="AKL259" s="171"/>
      <c r="AKM259" s="171"/>
      <c r="AKN259" s="171"/>
      <c r="AKO259" s="171"/>
      <c r="AKP259" s="171"/>
      <c r="AKQ259" s="171"/>
      <c r="AKR259" s="171"/>
      <c r="AKS259" s="171"/>
      <c r="AKT259" s="171"/>
      <c r="AKU259" s="171"/>
      <c r="AKV259" s="171"/>
      <c r="AKW259" s="171"/>
      <c r="AKX259" s="171"/>
      <c r="AKY259" s="171"/>
      <c r="AKZ259" s="171"/>
      <c r="ALA259" s="171"/>
      <c r="ALB259" s="171"/>
      <c r="ALC259" s="171"/>
      <c r="ALD259" s="171"/>
      <c r="ALE259" s="171"/>
      <c r="ALF259" s="171"/>
      <c r="ALG259" s="171"/>
      <c r="ALH259" s="171"/>
      <c r="ALI259" s="171"/>
      <c r="ALJ259" s="171"/>
      <c r="ALK259" s="171"/>
      <c r="ALL259" s="171"/>
      <c r="ALM259" s="171"/>
      <c r="ALN259" s="171"/>
      <c r="ALO259" s="171"/>
      <c r="ALP259" s="171"/>
      <c r="ALQ259" s="171"/>
      <c r="ALR259" s="171"/>
      <c r="ALS259" s="171"/>
      <c r="ALT259" s="171"/>
      <c r="ALU259" s="171"/>
      <c r="ALV259" s="171"/>
      <c r="ALW259" s="171"/>
      <c r="ALX259" s="171"/>
      <c r="ALY259" s="171"/>
      <c r="ALZ259" s="171"/>
      <c r="AMA259" s="171"/>
      <c r="AMB259" s="171"/>
      <c r="AMC259" s="171"/>
      <c r="AMD259" s="171"/>
      <c r="AME259" s="171"/>
      <c r="AMF259" s="171"/>
      <c r="AMG259" s="171"/>
      <c r="AMH259" s="171"/>
      <c r="AMI259" s="171"/>
      <c r="AMJ259" s="171"/>
      <c r="AMK259" s="171"/>
      <c r="AML259" s="171"/>
      <c r="AMM259" s="171"/>
      <c r="AMN259" s="171"/>
      <c r="AMO259" s="171"/>
      <c r="AMP259" s="171"/>
      <c r="AMQ259" s="171"/>
      <c r="AMR259" s="171"/>
      <c r="AMS259" s="171"/>
      <c r="AMT259" s="171"/>
      <c r="AMU259" s="171"/>
      <c r="AMV259" s="171"/>
      <c r="AMW259" s="171"/>
      <c r="AMX259" s="171"/>
      <c r="AMY259" s="171"/>
      <c r="AMZ259" s="171"/>
      <c r="ANA259" s="171"/>
      <c r="ANB259" s="171"/>
      <c r="ANC259" s="171"/>
      <c r="AND259" s="171"/>
      <c r="ANE259" s="171"/>
      <c r="ANF259" s="171"/>
      <c r="ANG259" s="171"/>
      <c r="ANH259" s="171"/>
      <c r="ANI259" s="171"/>
      <c r="ANJ259" s="171"/>
      <c r="ANK259" s="171"/>
      <c r="ANL259" s="171"/>
      <c r="ANM259" s="171"/>
      <c r="ANN259" s="171"/>
      <c r="ANO259" s="171"/>
      <c r="ANP259" s="171"/>
      <c r="ANQ259" s="171"/>
      <c r="ANR259" s="171"/>
      <c r="ANS259" s="171"/>
      <c r="ANT259" s="171"/>
      <c r="ANU259" s="171"/>
      <c r="ANV259" s="171"/>
      <c r="ANW259" s="171"/>
      <c r="ANX259" s="171"/>
      <c r="ANY259" s="171"/>
      <c r="ANZ259" s="171"/>
      <c r="AOA259" s="171"/>
      <c r="AOB259" s="171"/>
      <c r="AOC259" s="171"/>
      <c r="AOD259" s="171"/>
      <c r="AOE259" s="171"/>
      <c r="AOF259" s="171"/>
      <c r="AOG259" s="171"/>
      <c r="AOH259" s="171"/>
      <c r="AOI259" s="171"/>
      <c r="AOJ259" s="171"/>
      <c r="AOK259" s="171"/>
      <c r="AOL259" s="171"/>
      <c r="AOM259" s="171"/>
      <c r="AON259" s="171"/>
      <c r="AOO259" s="171"/>
      <c r="AOP259" s="171"/>
      <c r="AOQ259" s="171"/>
      <c r="AOR259" s="171"/>
      <c r="AOS259" s="171"/>
      <c r="AOT259" s="171"/>
      <c r="AOU259" s="171"/>
      <c r="AOV259" s="171"/>
      <c r="AOW259" s="171"/>
      <c r="AOX259" s="171"/>
      <c r="AOY259" s="171"/>
      <c r="AOZ259" s="171"/>
      <c r="APA259" s="171"/>
      <c r="APB259" s="171"/>
      <c r="APC259" s="171"/>
      <c r="APD259" s="171"/>
      <c r="APE259" s="171"/>
      <c r="APF259" s="171"/>
      <c r="APG259" s="171"/>
      <c r="APH259" s="171"/>
      <c r="API259" s="171"/>
      <c r="APJ259" s="171"/>
      <c r="APK259" s="171"/>
      <c r="APL259" s="171"/>
      <c r="APM259" s="171"/>
      <c r="APN259" s="171"/>
      <c r="APO259" s="171"/>
      <c r="APP259" s="171"/>
      <c r="APQ259" s="171"/>
      <c r="APR259" s="171"/>
      <c r="APS259" s="171"/>
      <c r="APT259" s="171"/>
      <c r="APU259" s="171"/>
      <c r="APV259" s="171"/>
      <c r="APW259" s="171"/>
      <c r="APX259" s="171"/>
      <c r="APY259" s="171"/>
      <c r="APZ259" s="171"/>
      <c r="AQA259" s="171"/>
      <c r="AQB259" s="171"/>
      <c r="AQC259" s="171"/>
      <c r="AQD259" s="171"/>
      <c r="AQE259" s="171"/>
      <c r="AQF259" s="171"/>
      <c r="AQG259" s="171"/>
      <c r="AQH259" s="171"/>
      <c r="AQI259" s="171"/>
      <c r="AQJ259" s="171"/>
      <c r="AQK259" s="171"/>
      <c r="AQL259" s="171"/>
      <c r="AQM259" s="171"/>
      <c r="AQN259" s="171"/>
      <c r="AQO259" s="171"/>
      <c r="AQP259" s="171"/>
      <c r="AQQ259" s="171"/>
      <c r="AQR259" s="171"/>
      <c r="AQS259" s="171"/>
      <c r="AQT259" s="171"/>
      <c r="AQU259" s="171"/>
      <c r="AQV259" s="171"/>
      <c r="AQW259" s="171"/>
      <c r="AQX259" s="171"/>
      <c r="AQY259" s="171"/>
      <c r="AQZ259" s="171"/>
      <c r="ARA259" s="171"/>
      <c r="ARB259" s="171"/>
      <c r="ARC259" s="171"/>
      <c r="ARD259" s="171"/>
      <c r="ARE259" s="171"/>
      <c r="ARF259" s="171"/>
      <c r="ARG259" s="171"/>
      <c r="ARH259" s="171"/>
      <c r="ARI259" s="171"/>
      <c r="ARJ259" s="171"/>
      <c r="ARK259" s="171"/>
      <c r="ARL259" s="171"/>
      <c r="ARM259" s="171"/>
      <c r="ARN259" s="171"/>
      <c r="ARO259" s="171"/>
      <c r="ARP259" s="171"/>
      <c r="ARQ259" s="171"/>
      <c r="ARR259" s="171"/>
      <c r="ARS259" s="171"/>
      <c r="ART259" s="171"/>
      <c r="ARU259" s="171"/>
      <c r="ARV259" s="171"/>
      <c r="ARW259" s="171"/>
      <c r="ARX259" s="171"/>
      <c r="ARY259" s="171"/>
      <c r="ARZ259" s="171"/>
      <c r="ASA259" s="171"/>
      <c r="ASB259" s="171"/>
      <c r="ASC259" s="171"/>
      <c r="ASD259" s="171"/>
      <c r="ASE259" s="171"/>
      <c r="ASF259" s="171"/>
      <c r="ASG259" s="171"/>
      <c r="ASH259" s="171"/>
      <c r="ASI259" s="171"/>
      <c r="ASJ259" s="171"/>
      <c r="ASK259" s="171"/>
      <c r="ASL259" s="171"/>
      <c r="ASM259" s="171"/>
      <c r="ASN259" s="171"/>
      <c r="ASO259" s="171"/>
      <c r="ASP259" s="171"/>
      <c r="ASQ259" s="171"/>
      <c r="ASR259" s="171"/>
      <c r="ASS259" s="171"/>
      <c r="AST259" s="171"/>
      <c r="ASU259" s="171"/>
      <c r="ASV259" s="171"/>
      <c r="ASW259" s="171"/>
      <c r="ASX259" s="171"/>
      <c r="ASY259" s="171"/>
      <c r="ASZ259" s="171"/>
      <c r="ATA259" s="171"/>
      <c r="ATB259" s="171"/>
      <c r="ATC259" s="171"/>
      <c r="ATD259" s="171"/>
      <c r="ATE259" s="171"/>
      <c r="ATF259" s="171"/>
      <c r="ATG259" s="171"/>
      <c r="ATH259" s="171"/>
      <c r="ATI259" s="171"/>
      <c r="ATJ259" s="171"/>
      <c r="ATK259" s="171"/>
      <c r="ATL259" s="171"/>
      <c r="ATM259" s="171"/>
      <c r="ATN259" s="171"/>
      <c r="ATO259" s="171"/>
      <c r="ATP259" s="171"/>
      <c r="ATQ259" s="171"/>
      <c r="ATR259" s="171"/>
      <c r="ATS259" s="171"/>
      <c r="ATT259" s="171"/>
      <c r="ATU259" s="171"/>
      <c r="ATV259" s="171"/>
      <c r="ATW259" s="171"/>
      <c r="ATX259" s="171"/>
      <c r="ATY259" s="171"/>
      <c r="ATZ259" s="171"/>
      <c r="AUA259" s="171"/>
      <c r="AUB259" s="171"/>
      <c r="AUC259" s="171"/>
      <c r="AUD259" s="171"/>
      <c r="AUE259" s="171"/>
      <c r="AUF259" s="171"/>
      <c r="AUG259" s="171"/>
      <c r="AUH259" s="171"/>
      <c r="AUI259" s="171"/>
      <c r="AUJ259" s="171"/>
      <c r="AUK259" s="171"/>
      <c r="AUL259" s="171"/>
      <c r="AUM259" s="171"/>
      <c r="AUN259" s="171"/>
      <c r="AUO259" s="171"/>
      <c r="AUP259" s="171"/>
      <c r="AUQ259" s="171"/>
      <c r="AUR259" s="171"/>
      <c r="AUS259" s="171"/>
      <c r="AUT259" s="171"/>
      <c r="AUU259" s="171"/>
      <c r="AUV259" s="171"/>
      <c r="AUW259" s="171"/>
      <c r="AUX259" s="171"/>
      <c r="AUY259" s="171"/>
      <c r="AUZ259" s="171"/>
      <c r="AVA259" s="171"/>
      <c r="AVB259" s="171"/>
      <c r="AVC259" s="171"/>
      <c r="AVD259" s="171"/>
      <c r="AVE259" s="171"/>
      <c r="AVF259" s="171"/>
      <c r="AVG259" s="171"/>
      <c r="AVH259" s="171"/>
      <c r="AVI259" s="171"/>
      <c r="AVJ259" s="171"/>
      <c r="AVK259" s="171"/>
      <c r="AVL259" s="171"/>
      <c r="AVM259" s="171"/>
      <c r="AVN259" s="171"/>
      <c r="AVO259" s="171"/>
      <c r="AVP259" s="171"/>
      <c r="AVQ259" s="171"/>
      <c r="AVR259" s="171"/>
      <c r="AVS259" s="171"/>
      <c r="AVT259" s="171"/>
      <c r="AVU259" s="171"/>
      <c r="AVV259" s="171"/>
      <c r="AVW259" s="171"/>
      <c r="AVX259" s="171"/>
      <c r="AVY259" s="171"/>
      <c r="AVZ259" s="171"/>
      <c r="AWA259" s="171"/>
      <c r="AWB259" s="171"/>
      <c r="AWC259" s="171"/>
      <c r="AWD259" s="171"/>
      <c r="AWE259" s="171"/>
      <c r="AWF259" s="171"/>
      <c r="AWG259" s="171"/>
      <c r="AWH259" s="171"/>
      <c r="AWI259" s="171"/>
      <c r="AWJ259" s="171"/>
      <c r="AWK259" s="171"/>
      <c r="AWL259" s="171"/>
      <c r="AWM259" s="171"/>
      <c r="AWN259" s="171"/>
      <c r="AWO259" s="171"/>
      <c r="AWP259" s="171"/>
      <c r="AWQ259" s="171"/>
      <c r="AWR259" s="171"/>
      <c r="AWS259" s="171"/>
      <c r="AWT259" s="171"/>
      <c r="AWU259" s="171"/>
      <c r="AWV259" s="171"/>
      <c r="AWW259" s="171"/>
      <c r="AWX259" s="171"/>
      <c r="AWY259" s="171"/>
      <c r="AWZ259" s="171"/>
      <c r="AXA259" s="171"/>
      <c r="AXB259" s="171"/>
      <c r="AXC259" s="171"/>
      <c r="AXD259" s="171"/>
      <c r="AXE259" s="171"/>
      <c r="AXF259" s="171"/>
      <c r="AXG259" s="171"/>
      <c r="AXH259" s="171"/>
      <c r="AXI259" s="171"/>
      <c r="AXJ259" s="171"/>
      <c r="AXK259" s="171"/>
      <c r="AXL259" s="171"/>
      <c r="AXM259" s="171"/>
      <c r="AXN259" s="171"/>
      <c r="AXO259" s="171"/>
      <c r="AXP259" s="171"/>
      <c r="AXQ259" s="171"/>
      <c r="AXR259" s="171"/>
      <c r="AXS259" s="171"/>
      <c r="AXT259" s="171"/>
      <c r="AXU259" s="171"/>
      <c r="AXV259" s="171"/>
      <c r="AXW259" s="171"/>
      <c r="AXX259" s="171"/>
      <c r="AXY259" s="171"/>
      <c r="AXZ259" s="171"/>
      <c r="AYA259" s="171"/>
      <c r="AYB259" s="171"/>
      <c r="AYC259" s="171"/>
      <c r="AYD259" s="171"/>
      <c r="AYE259" s="171"/>
      <c r="AYF259" s="171"/>
      <c r="AYG259" s="171"/>
      <c r="AYH259" s="171"/>
      <c r="AYI259" s="171"/>
      <c r="AYJ259" s="171"/>
      <c r="AYK259" s="171"/>
      <c r="AYL259" s="171"/>
      <c r="AYM259" s="171"/>
      <c r="AYN259" s="171"/>
      <c r="AYO259" s="171"/>
      <c r="AYP259" s="171"/>
      <c r="AYQ259" s="171"/>
      <c r="AYR259" s="171"/>
      <c r="AYS259" s="171"/>
      <c r="AYT259" s="171"/>
      <c r="AYU259" s="171"/>
      <c r="AYV259" s="171"/>
      <c r="AYW259" s="171"/>
      <c r="AYX259" s="171"/>
      <c r="AYY259" s="171"/>
      <c r="AYZ259" s="171"/>
      <c r="AZA259" s="171"/>
      <c r="AZB259" s="171"/>
      <c r="AZC259" s="171"/>
      <c r="AZD259" s="171"/>
      <c r="AZE259" s="171"/>
      <c r="AZF259" s="171"/>
      <c r="AZG259" s="171"/>
      <c r="AZH259" s="171"/>
      <c r="AZI259" s="171"/>
      <c r="AZJ259" s="171"/>
      <c r="AZK259" s="171"/>
      <c r="AZL259" s="171"/>
      <c r="AZM259" s="171"/>
      <c r="AZN259" s="171"/>
      <c r="AZO259" s="171"/>
      <c r="AZP259" s="171"/>
      <c r="AZQ259" s="171"/>
      <c r="AZR259" s="171"/>
      <c r="AZS259" s="171"/>
      <c r="AZT259" s="171"/>
      <c r="AZU259" s="171"/>
      <c r="AZV259" s="171"/>
      <c r="AZW259" s="171"/>
      <c r="AZX259" s="171"/>
      <c r="AZY259" s="171"/>
      <c r="AZZ259" s="171"/>
      <c r="BAA259" s="171"/>
      <c r="BAB259" s="171"/>
      <c r="BAC259" s="171"/>
      <c r="BAD259" s="171"/>
      <c r="BAE259" s="171"/>
      <c r="BAF259" s="171"/>
      <c r="BAG259" s="171"/>
      <c r="BAH259" s="171"/>
      <c r="BAI259" s="171"/>
      <c r="BAJ259" s="171"/>
      <c r="BAK259" s="171"/>
      <c r="BAL259" s="171"/>
      <c r="BAM259" s="171"/>
      <c r="BAN259" s="171"/>
      <c r="BAO259" s="171"/>
      <c r="BAP259" s="171"/>
      <c r="BAQ259" s="171"/>
      <c r="BAR259" s="171"/>
      <c r="BAS259" s="171"/>
      <c r="BAT259" s="171"/>
      <c r="BAU259" s="171"/>
      <c r="BAV259" s="171"/>
      <c r="BAW259" s="171"/>
      <c r="BAX259" s="171"/>
      <c r="BAY259" s="171"/>
      <c r="BAZ259" s="171"/>
      <c r="BBA259" s="171"/>
      <c r="BBB259" s="171"/>
      <c r="BBC259" s="171"/>
      <c r="BBD259" s="171"/>
      <c r="BBE259" s="171"/>
      <c r="BBF259" s="171"/>
      <c r="BBG259" s="171"/>
      <c r="BBH259" s="171"/>
      <c r="BBI259" s="171"/>
      <c r="BBJ259" s="171"/>
      <c r="BBK259" s="171"/>
      <c r="BBL259" s="171"/>
      <c r="BBM259" s="171"/>
      <c r="BBN259" s="171"/>
      <c r="BBO259" s="171"/>
      <c r="BBP259" s="171"/>
      <c r="BBQ259" s="171"/>
      <c r="BBR259" s="171"/>
      <c r="BBS259" s="171"/>
      <c r="BBT259" s="171"/>
      <c r="BBU259" s="171"/>
      <c r="BBV259" s="171"/>
      <c r="BBW259" s="171"/>
      <c r="BBX259" s="171"/>
      <c r="BBY259" s="171"/>
      <c r="BBZ259" s="171"/>
      <c r="BCA259" s="171"/>
      <c r="BCB259" s="171"/>
      <c r="BCC259" s="171"/>
      <c r="BCD259" s="171"/>
      <c r="BCE259" s="171"/>
      <c r="BCF259" s="171"/>
      <c r="BCG259" s="171"/>
      <c r="BCH259" s="171"/>
      <c r="BCI259" s="171"/>
      <c r="BCJ259" s="171"/>
      <c r="BCK259" s="171"/>
      <c r="BCL259" s="171"/>
      <c r="BCM259" s="171"/>
      <c r="BCN259" s="171"/>
      <c r="BCO259" s="171"/>
      <c r="BCP259" s="171"/>
      <c r="BCQ259" s="171"/>
      <c r="BCR259" s="171"/>
      <c r="BCS259" s="171"/>
      <c r="BCT259" s="171"/>
      <c r="BCU259" s="171"/>
      <c r="BCV259" s="171"/>
      <c r="BCW259" s="171"/>
      <c r="BCX259" s="171"/>
      <c r="BCY259" s="171"/>
      <c r="BCZ259" s="171"/>
      <c r="BDA259" s="171"/>
      <c r="BDB259" s="171"/>
      <c r="BDC259" s="171"/>
      <c r="BDD259" s="171"/>
      <c r="BDE259" s="171"/>
      <c r="BDF259" s="171"/>
      <c r="BDG259" s="171"/>
      <c r="BDH259" s="171"/>
      <c r="BDI259" s="171"/>
      <c r="BDJ259" s="171"/>
      <c r="BDK259" s="171"/>
      <c r="BDL259" s="171"/>
      <c r="BDM259" s="171"/>
      <c r="BDN259" s="171"/>
      <c r="BDO259" s="171"/>
      <c r="BDP259" s="171"/>
      <c r="BDQ259" s="171"/>
      <c r="BDR259" s="171"/>
      <c r="BDS259" s="171"/>
      <c r="BDT259" s="171"/>
      <c r="BDU259" s="171"/>
      <c r="BDV259" s="171"/>
      <c r="BDW259" s="171"/>
      <c r="BDX259" s="171"/>
      <c r="BDY259" s="171"/>
      <c r="BDZ259" s="171"/>
      <c r="BEA259" s="171"/>
      <c r="BEB259" s="171"/>
      <c r="BEC259" s="171"/>
      <c r="BED259" s="171"/>
      <c r="BEE259" s="171"/>
      <c r="BEF259" s="171"/>
      <c r="BEG259" s="171"/>
      <c r="BEH259" s="171"/>
      <c r="BEI259" s="171"/>
      <c r="BEJ259" s="171"/>
      <c r="BEK259" s="171"/>
      <c r="BEL259" s="171"/>
      <c r="BEM259" s="171"/>
      <c r="BEN259" s="171"/>
      <c r="BEO259" s="171"/>
      <c r="BEP259" s="171"/>
      <c r="BEQ259" s="171"/>
      <c r="BER259" s="171"/>
      <c r="BES259" s="171"/>
      <c r="BET259" s="171"/>
      <c r="BEU259" s="171"/>
      <c r="BEV259" s="171"/>
      <c r="BEW259" s="171"/>
      <c r="BEX259" s="171"/>
      <c r="BEY259" s="171"/>
      <c r="BEZ259" s="171"/>
      <c r="BFA259" s="171"/>
      <c r="BFB259" s="171"/>
      <c r="BFC259" s="171"/>
      <c r="BFD259" s="171"/>
      <c r="BFE259" s="171"/>
      <c r="BFF259" s="171"/>
      <c r="BFG259" s="171"/>
      <c r="BFH259" s="171"/>
      <c r="BFI259" s="171"/>
      <c r="BFJ259" s="171"/>
      <c r="BFK259" s="171"/>
      <c r="BFL259" s="171"/>
      <c r="BFM259" s="171"/>
      <c r="BFN259" s="171"/>
      <c r="BFO259" s="171"/>
      <c r="BFP259" s="171"/>
      <c r="BFQ259" s="171"/>
      <c r="BFR259" s="171"/>
      <c r="BFS259" s="171"/>
      <c r="BFT259" s="171"/>
      <c r="BFU259" s="171"/>
      <c r="BFV259" s="171"/>
      <c r="BFW259" s="171"/>
      <c r="BFX259" s="171"/>
      <c r="BFY259" s="171"/>
      <c r="BFZ259" s="171"/>
      <c r="BGA259" s="171"/>
      <c r="BGB259" s="171"/>
      <c r="BGC259" s="171"/>
      <c r="BGD259" s="171"/>
      <c r="BGE259" s="171"/>
      <c r="BGF259" s="171"/>
      <c r="BGG259" s="171"/>
      <c r="BGH259" s="171"/>
      <c r="BGI259" s="171"/>
      <c r="BGJ259" s="171"/>
      <c r="BGK259" s="171"/>
      <c r="BGL259" s="171"/>
      <c r="BGM259" s="171"/>
      <c r="BGN259" s="171"/>
      <c r="BGO259" s="171"/>
      <c r="BGP259" s="171"/>
      <c r="BGQ259" s="171"/>
      <c r="BGR259" s="171"/>
      <c r="BGS259" s="171"/>
      <c r="BGT259" s="171"/>
      <c r="BGU259" s="171"/>
      <c r="BGV259" s="171"/>
      <c r="BGW259" s="171"/>
      <c r="BGX259" s="171"/>
      <c r="BGY259" s="171"/>
      <c r="BGZ259" s="171"/>
      <c r="BHA259" s="171"/>
      <c r="BHB259" s="171"/>
      <c r="BHC259" s="171"/>
      <c r="BHD259" s="171"/>
      <c r="BHE259" s="171"/>
      <c r="BHF259" s="171"/>
      <c r="BHG259" s="171"/>
      <c r="BHH259" s="171"/>
      <c r="BHI259" s="171"/>
      <c r="BHJ259" s="171"/>
      <c r="BHK259" s="171"/>
      <c r="BHL259" s="171"/>
      <c r="BHM259" s="171"/>
      <c r="BHN259" s="171"/>
      <c r="BHO259" s="171"/>
      <c r="BHP259" s="171"/>
      <c r="BHQ259" s="171"/>
      <c r="BHR259" s="171"/>
      <c r="BHS259" s="171"/>
      <c r="BHT259" s="171"/>
      <c r="BHU259" s="171"/>
      <c r="BHV259" s="171"/>
      <c r="BHW259" s="171"/>
      <c r="BHX259" s="171"/>
      <c r="BHY259" s="171"/>
      <c r="BHZ259" s="171"/>
      <c r="BIA259" s="171"/>
      <c r="BIB259" s="171"/>
      <c r="BIC259" s="171"/>
      <c r="BID259" s="171"/>
      <c r="BIE259" s="171"/>
      <c r="BIF259" s="171"/>
      <c r="BIG259" s="171"/>
      <c r="BIH259" s="171"/>
      <c r="BII259" s="171"/>
      <c r="BIJ259" s="171"/>
      <c r="BIK259" s="171"/>
      <c r="BIL259" s="171"/>
      <c r="BIM259" s="171"/>
      <c r="BIN259" s="171"/>
      <c r="BIO259" s="171"/>
      <c r="BIP259" s="171"/>
      <c r="BIQ259" s="171"/>
      <c r="BIR259" s="171"/>
      <c r="BIS259" s="171"/>
      <c r="BIT259" s="171"/>
      <c r="BIU259" s="171"/>
      <c r="BIV259" s="171"/>
      <c r="BIW259" s="171"/>
      <c r="BIX259" s="171"/>
      <c r="BIY259" s="171"/>
      <c r="BIZ259" s="171"/>
      <c r="BJA259" s="171"/>
      <c r="BJB259" s="171"/>
      <c r="BJC259" s="171"/>
      <c r="BJD259" s="171"/>
      <c r="BJE259" s="171"/>
      <c r="BJF259" s="171"/>
      <c r="BJG259" s="171"/>
      <c r="BJH259" s="171"/>
      <c r="BJI259" s="171"/>
      <c r="BJJ259" s="171"/>
      <c r="BJK259" s="171"/>
      <c r="BJL259" s="171"/>
      <c r="BJM259" s="171"/>
      <c r="BJN259" s="171"/>
      <c r="BJO259" s="171"/>
      <c r="BJP259" s="171"/>
      <c r="BJQ259" s="171"/>
      <c r="BJR259" s="171"/>
      <c r="BJS259" s="171"/>
      <c r="BJT259" s="171"/>
      <c r="BJU259" s="171"/>
      <c r="BJV259" s="171"/>
      <c r="BJW259" s="171"/>
      <c r="BJX259" s="171"/>
      <c r="BJY259" s="171"/>
      <c r="BJZ259" s="171"/>
      <c r="BKA259" s="171"/>
      <c r="BKB259" s="171"/>
      <c r="BKC259" s="171"/>
      <c r="BKD259" s="171"/>
      <c r="BKE259" s="171"/>
      <c r="BKF259" s="171"/>
      <c r="BKG259" s="171"/>
      <c r="BKH259" s="171"/>
      <c r="BKI259" s="171"/>
      <c r="BKJ259" s="171"/>
      <c r="BKK259" s="171"/>
      <c r="BKL259" s="171"/>
      <c r="BKM259" s="171"/>
      <c r="BKN259" s="171"/>
      <c r="BKO259" s="171"/>
      <c r="BKP259" s="171"/>
      <c r="BKQ259" s="171"/>
      <c r="BKR259" s="171"/>
      <c r="BKS259" s="171"/>
      <c r="BKT259" s="171"/>
      <c r="BKU259" s="171"/>
      <c r="BKV259" s="171"/>
      <c r="BKW259" s="171"/>
      <c r="BKX259" s="171"/>
      <c r="BKY259" s="171"/>
      <c r="BKZ259" s="171"/>
      <c r="BLA259" s="171"/>
      <c r="BLB259" s="171"/>
      <c r="BLC259" s="171"/>
      <c r="BLD259" s="171"/>
      <c r="BLE259" s="171"/>
      <c r="BLF259" s="171"/>
      <c r="BLG259" s="171"/>
      <c r="BLH259" s="171"/>
      <c r="BLI259" s="171"/>
      <c r="BLJ259" s="171"/>
      <c r="BLK259" s="171"/>
      <c r="BLL259" s="171"/>
      <c r="BLM259" s="171"/>
      <c r="BLN259" s="171"/>
      <c r="BLO259" s="171"/>
      <c r="BLP259" s="171"/>
      <c r="BLQ259" s="171"/>
      <c r="BLR259" s="171"/>
      <c r="BLS259" s="171"/>
      <c r="BLT259" s="171"/>
      <c r="BLU259" s="171"/>
      <c r="BLV259" s="171"/>
      <c r="BLW259" s="171"/>
      <c r="BLX259" s="171"/>
      <c r="BLY259" s="171"/>
      <c r="BLZ259" s="171"/>
      <c r="BMA259" s="171"/>
      <c r="BMB259" s="171"/>
      <c r="BMC259" s="171"/>
      <c r="BMD259" s="171"/>
      <c r="BME259" s="171"/>
      <c r="BMF259" s="171"/>
      <c r="BMG259" s="171"/>
      <c r="BMH259" s="171"/>
      <c r="BMI259" s="171"/>
      <c r="BMJ259" s="171"/>
      <c r="BMK259" s="171"/>
      <c r="BML259" s="171"/>
      <c r="BMM259" s="171"/>
      <c r="BMN259" s="171"/>
      <c r="BMO259" s="171"/>
      <c r="BMP259" s="171"/>
      <c r="BMQ259" s="171"/>
      <c r="BMR259" s="171"/>
      <c r="BMS259" s="171"/>
      <c r="BMT259" s="171"/>
      <c r="BMU259" s="171"/>
      <c r="BMV259" s="171"/>
      <c r="BMW259" s="171"/>
      <c r="BMX259" s="171"/>
      <c r="BMY259" s="171"/>
      <c r="BMZ259" s="171"/>
      <c r="BNA259" s="171"/>
      <c r="BNB259" s="171"/>
      <c r="BNC259" s="171"/>
      <c r="BND259" s="171"/>
      <c r="BNE259" s="171"/>
      <c r="BNF259" s="171"/>
      <c r="BNG259" s="171"/>
      <c r="BNH259" s="171"/>
      <c r="BNI259" s="171"/>
      <c r="BNJ259" s="171"/>
      <c r="BNK259" s="171"/>
      <c r="BNL259" s="171"/>
      <c r="BNM259" s="171"/>
      <c r="BNN259" s="171"/>
      <c r="BNO259" s="171"/>
      <c r="BNP259" s="171"/>
      <c r="BNQ259" s="171"/>
      <c r="BNR259" s="171"/>
      <c r="BNS259" s="171"/>
      <c r="BNT259" s="171"/>
      <c r="BNU259" s="171"/>
      <c r="BNV259" s="171"/>
      <c r="BNW259" s="171"/>
      <c r="BNX259" s="171"/>
      <c r="BNY259" s="171"/>
      <c r="BNZ259" s="171"/>
      <c r="BOA259" s="171"/>
      <c r="BOB259" s="171"/>
      <c r="BOC259" s="171"/>
      <c r="BOD259" s="171"/>
      <c r="BOE259" s="171"/>
      <c r="BOF259" s="171"/>
      <c r="BOG259" s="171"/>
      <c r="BOH259" s="171"/>
      <c r="BOI259" s="171"/>
      <c r="BOJ259" s="171"/>
      <c r="BOK259" s="171"/>
      <c r="BOL259" s="171"/>
      <c r="BOM259" s="171"/>
      <c r="BON259" s="171"/>
      <c r="BOO259" s="171"/>
      <c r="BOP259" s="171"/>
      <c r="BOQ259" s="171"/>
      <c r="BOR259" s="171"/>
      <c r="BOS259" s="171"/>
      <c r="BOT259" s="171"/>
      <c r="BOU259" s="171"/>
      <c r="BOV259" s="171"/>
      <c r="BOW259" s="171"/>
      <c r="BOX259" s="171"/>
      <c r="BOY259" s="171"/>
      <c r="BOZ259" s="171"/>
      <c r="BPA259" s="171"/>
      <c r="BPB259" s="171"/>
      <c r="BPC259" s="171"/>
      <c r="BPD259" s="171"/>
      <c r="BPE259" s="171"/>
      <c r="BPF259" s="171"/>
      <c r="BPG259" s="171"/>
      <c r="BPH259" s="171"/>
      <c r="BPI259" s="171"/>
      <c r="BPJ259" s="171"/>
      <c r="BPK259" s="171"/>
      <c r="BPL259" s="171"/>
      <c r="BPM259" s="171"/>
      <c r="BPN259" s="171"/>
      <c r="BPO259" s="171"/>
      <c r="BPP259" s="171"/>
      <c r="BPQ259" s="171"/>
      <c r="BPR259" s="171"/>
      <c r="BPS259" s="171"/>
      <c r="BPT259" s="171"/>
      <c r="BPU259" s="171"/>
      <c r="BPV259" s="171"/>
      <c r="BPW259" s="171"/>
      <c r="BPX259" s="171"/>
      <c r="BPY259" s="171"/>
      <c r="BPZ259" s="171"/>
      <c r="BQA259" s="171"/>
      <c r="BQB259" s="171"/>
      <c r="BQC259" s="171"/>
      <c r="BQD259" s="171"/>
      <c r="BQE259" s="171"/>
      <c r="BQF259" s="171"/>
      <c r="BQG259" s="171"/>
      <c r="BQH259" s="171"/>
      <c r="BQI259" s="171"/>
      <c r="BQJ259" s="171"/>
      <c r="BQK259" s="171"/>
      <c r="BQL259" s="171"/>
      <c r="BQM259" s="171"/>
      <c r="BQN259" s="171"/>
      <c r="BQO259" s="171"/>
      <c r="BQP259" s="171"/>
      <c r="BQQ259" s="171"/>
      <c r="BQR259" s="171"/>
      <c r="BQS259" s="171"/>
      <c r="BQT259" s="171"/>
      <c r="BQU259" s="171"/>
      <c r="BQV259" s="171"/>
      <c r="BQW259" s="171"/>
      <c r="BQX259" s="171"/>
      <c r="BQY259" s="171"/>
      <c r="BQZ259" s="171"/>
      <c r="BRA259" s="171"/>
      <c r="BRB259" s="171"/>
      <c r="BRC259" s="171"/>
      <c r="BRD259" s="171"/>
      <c r="BRE259" s="171"/>
      <c r="BRF259" s="171"/>
      <c r="BRG259" s="171"/>
      <c r="BRH259" s="171"/>
      <c r="BRI259" s="171"/>
      <c r="BRJ259" s="171"/>
      <c r="BRK259" s="171"/>
      <c r="BRL259" s="171"/>
      <c r="BRM259" s="171"/>
      <c r="BRN259" s="171"/>
      <c r="BRO259" s="171"/>
      <c r="BRP259" s="171"/>
      <c r="BRQ259" s="171"/>
      <c r="BRR259" s="171"/>
      <c r="BRS259" s="171"/>
      <c r="BRT259" s="171"/>
      <c r="BRU259" s="171"/>
      <c r="BRV259" s="171"/>
      <c r="BRW259" s="171"/>
      <c r="BRX259" s="171"/>
      <c r="BRY259" s="171"/>
      <c r="BRZ259" s="171"/>
      <c r="BSA259" s="171"/>
      <c r="BSB259" s="171"/>
      <c r="BSC259" s="171"/>
      <c r="BSD259" s="171"/>
      <c r="BSE259" s="171"/>
      <c r="BSF259" s="171"/>
      <c r="BSG259" s="171"/>
      <c r="BSH259" s="171"/>
      <c r="BSI259" s="171"/>
      <c r="BSJ259" s="171"/>
      <c r="BSK259" s="171"/>
      <c r="BSL259" s="171"/>
      <c r="BSM259" s="171"/>
      <c r="BSN259" s="171"/>
      <c r="BSO259" s="171"/>
      <c r="BSP259" s="171"/>
      <c r="BSQ259" s="171"/>
      <c r="BSR259" s="171"/>
      <c r="BSS259" s="171"/>
      <c r="BST259" s="171"/>
      <c r="BSU259" s="171"/>
      <c r="BSV259" s="171"/>
      <c r="BSW259" s="171"/>
      <c r="BSX259" s="171"/>
      <c r="BSY259" s="171"/>
      <c r="BSZ259" s="171"/>
      <c r="BTA259" s="171"/>
      <c r="BTB259" s="171"/>
      <c r="BTC259" s="171"/>
      <c r="BTD259" s="171"/>
      <c r="BTE259" s="171"/>
      <c r="BTF259" s="171"/>
      <c r="BTG259" s="171"/>
      <c r="BTH259" s="171"/>
      <c r="BTI259" s="171"/>
      <c r="BTJ259" s="171"/>
      <c r="BTK259" s="171"/>
      <c r="BTL259" s="171"/>
      <c r="BTM259" s="171"/>
      <c r="BTN259" s="171"/>
      <c r="BTO259" s="171"/>
      <c r="BTP259" s="171"/>
      <c r="BTQ259" s="171"/>
      <c r="BTR259" s="171"/>
      <c r="BTS259" s="171"/>
      <c r="BTT259" s="171"/>
      <c r="BTU259" s="171"/>
      <c r="BTV259" s="171"/>
      <c r="BTW259" s="171"/>
      <c r="BTX259" s="171"/>
      <c r="BTY259" s="171"/>
      <c r="BTZ259" s="171"/>
      <c r="BUA259" s="171"/>
      <c r="BUB259" s="171"/>
      <c r="BUC259" s="171"/>
      <c r="BUD259" s="171"/>
      <c r="BUE259" s="171"/>
      <c r="BUF259" s="171"/>
      <c r="BUG259" s="171"/>
      <c r="BUH259" s="171"/>
      <c r="BUI259" s="171"/>
      <c r="BUJ259" s="171"/>
      <c r="BUK259" s="171"/>
      <c r="BUL259" s="171"/>
      <c r="BUM259" s="171"/>
      <c r="BUN259" s="171"/>
      <c r="BUO259" s="171"/>
      <c r="BUP259" s="171"/>
      <c r="BUQ259" s="171"/>
      <c r="BUR259" s="171"/>
      <c r="BUS259" s="171"/>
      <c r="BUT259" s="171"/>
      <c r="BUU259" s="171"/>
      <c r="BUV259" s="171"/>
      <c r="BUW259" s="171"/>
      <c r="BUX259" s="171"/>
      <c r="BUY259" s="171"/>
      <c r="BUZ259" s="171"/>
      <c r="BVA259" s="171"/>
      <c r="BVB259" s="171"/>
      <c r="BVC259" s="171"/>
      <c r="BVD259" s="171"/>
      <c r="BVE259" s="171"/>
      <c r="BVF259" s="171"/>
      <c r="BVG259" s="171"/>
      <c r="BVH259" s="171"/>
      <c r="BVI259" s="171"/>
      <c r="BVJ259" s="171"/>
      <c r="BVK259" s="171"/>
      <c r="BVL259" s="171"/>
      <c r="BVM259" s="171"/>
      <c r="BVN259" s="171"/>
      <c r="BVO259" s="171"/>
      <c r="BVP259" s="171"/>
      <c r="BVQ259" s="171"/>
      <c r="BVR259" s="171"/>
      <c r="BVS259" s="171"/>
      <c r="BVT259" s="171"/>
      <c r="BVU259" s="171"/>
      <c r="BVV259" s="171"/>
      <c r="BVW259" s="171"/>
      <c r="BVX259" s="171"/>
      <c r="BVY259" s="171"/>
      <c r="BVZ259" s="171"/>
      <c r="BWA259" s="171"/>
      <c r="BWB259" s="171"/>
      <c r="BWC259" s="171"/>
      <c r="BWD259" s="171"/>
      <c r="BWE259" s="171"/>
      <c r="BWF259" s="171"/>
      <c r="BWG259" s="171"/>
      <c r="BWH259" s="171"/>
      <c r="BWI259" s="171"/>
      <c r="BWJ259" s="171"/>
      <c r="BWK259" s="171"/>
      <c r="BWL259" s="171"/>
      <c r="BWM259" s="171"/>
      <c r="BWN259" s="171"/>
      <c r="BWO259" s="171"/>
      <c r="BWP259" s="171"/>
      <c r="BWQ259" s="171"/>
      <c r="BWR259" s="171"/>
      <c r="BWS259" s="171"/>
      <c r="BWT259" s="171"/>
      <c r="BWU259" s="171"/>
      <c r="BWV259" s="171"/>
      <c r="BWW259" s="171"/>
      <c r="BWX259" s="171"/>
      <c r="BWY259" s="171"/>
      <c r="BWZ259" s="171"/>
      <c r="BXA259" s="171"/>
      <c r="BXB259" s="171"/>
      <c r="BXC259" s="171"/>
      <c r="BXD259" s="171"/>
      <c r="BXE259" s="171"/>
      <c r="BXF259" s="171"/>
      <c r="BXG259" s="171"/>
      <c r="BXH259" s="171"/>
      <c r="BXI259" s="171"/>
      <c r="BXJ259" s="171"/>
      <c r="BXK259" s="171"/>
      <c r="BXL259" s="171"/>
      <c r="BXM259" s="171"/>
      <c r="BXN259" s="171"/>
      <c r="BXO259" s="171"/>
      <c r="BXP259" s="171"/>
      <c r="BXQ259" s="171"/>
      <c r="BXR259" s="171"/>
      <c r="BXS259" s="171"/>
      <c r="BXT259" s="171"/>
      <c r="BXU259" s="171"/>
      <c r="BXV259" s="171"/>
      <c r="BXW259" s="171"/>
      <c r="BXX259" s="171"/>
      <c r="BXY259" s="171"/>
      <c r="BXZ259" s="171"/>
      <c r="BYA259" s="171"/>
      <c r="BYB259" s="171"/>
      <c r="BYC259" s="171"/>
      <c r="BYD259" s="171"/>
      <c r="BYE259" s="171"/>
      <c r="BYF259" s="171"/>
      <c r="BYG259" s="171"/>
      <c r="BYH259" s="171"/>
      <c r="BYI259" s="171"/>
      <c r="BYJ259" s="171"/>
      <c r="BYK259" s="171"/>
      <c r="BYL259" s="171"/>
      <c r="BYM259" s="171"/>
      <c r="BYN259" s="171"/>
      <c r="BYO259" s="171"/>
      <c r="BYP259" s="171"/>
      <c r="BYQ259" s="171"/>
      <c r="BYR259" s="171"/>
      <c r="BYS259" s="171"/>
      <c r="BYT259" s="171"/>
      <c r="BYU259" s="171"/>
      <c r="BYV259" s="171"/>
      <c r="BYW259" s="171"/>
      <c r="BYX259" s="171"/>
      <c r="BYY259" s="171"/>
      <c r="BYZ259" s="171"/>
      <c r="BZA259" s="171"/>
      <c r="BZB259" s="171"/>
      <c r="BZC259" s="171"/>
      <c r="BZD259" s="171"/>
      <c r="BZE259" s="171"/>
      <c r="BZF259" s="171"/>
      <c r="BZG259" s="171"/>
      <c r="BZH259" s="171"/>
      <c r="BZI259" s="171"/>
      <c r="BZJ259" s="171"/>
      <c r="BZK259" s="171"/>
      <c r="BZL259" s="171"/>
      <c r="BZM259" s="171"/>
      <c r="BZN259" s="171"/>
      <c r="BZO259" s="171"/>
      <c r="BZP259" s="171"/>
      <c r="BZQ259" s="171"/>
      <c r="BZR259" s="171"/>
      <c r="BZS259" s="171"/>
      <c r="BZT259" s="171"/>
      <c r="BZU259" s="171"/>
      <c r="BZV259" s="171"/>
      <c r="BZW259" s="171"/>
      <c r="BZX259" s="171"/>
      <c r="BZY259" s="171"/>
      <c r="BZZ259" s="171"/>
      <c r="CAA259" s="171"/>
      <c r="CAB259" s="171"/>
      <c r="CAC259" s="171"/>
      <c r="CAD259" s="171"/>
      <c r="CAE259" s="171"/>
      <c r="CAF259" s="171"/>
      <c r="CAG259" s="171"/>
      <c r="CAH259" s="171"/>
      <c r="CAI259" s="171"/>
      <c r="CAJ259" s="171"/>
      <c r="CAK259" s="171"/>
      <c r="CAL259" s="171"/>
      <c r="CAM259" s="171"/>
      <c r="CAN259" s="171"/>
      <c r="CAO259" s="171"/>
      <c r="CAP259" s="171"/>
      <c r="CAQ259" s="171"/>
      <c r="CAR259" s="171"/>
      <c r="CAS259" s="171"/>
      <c r="CAT259" s="171"/>
      <c r="CAU259" s="171"/>
      <c r="CAV259" s="171"/>
      <c r="CAW259" s="171"/>
      <c r="CAX259" s="171"/>
      <c r="CAY259" s="171"/>
      <c r="CAZ259" s="171"/>
      <c r="CBA259" s="171"/>
      <c r="CBB259" s="171"/>
      <c r="CBC259" s="171"/>
      <c r="CBD259" s="171"/>
      <c r="CBE259" s="171"/>
      <c r="CBF259" s="171"/>
      <c r="CBG259" s="171"/>
      <c r="CBH259" s="171"/>
      <c r="CBI259" s="171"/>
      <c r="CBJ259" s="171"/>
      <c r="CBK259" s="171"/>
      <c r="CBL259" s="171"/>
      <c r="CBM259" s="171"/>
      <c r="CBN259" s="171"/>
      <c r="CBO259" s="171"/>
      <c r="CBP259" s="171"/>
      <c r="CBQ259" s="171"/>
      <c r="CBR259" s="171"/>
      <c r="CBS259" s="171"/>
      <c r="CBT259" s="171"/>
      <c r="CBU259" s="171"/>
      <c r="CBV259" s="171"/>
      <c r="CBW259" s="171"/>
      <c r="CBX259" s="171"/>
      <c r="CBY259" s="171"/>
      <c r="CBZ259" s="171"/>
      <c r="CCA259" s="171"/>
      <c r="CCB259" s="171"/>
      <c r="CCC259" s="171"/>
      <c r="CCD259" s="171"/>
      <c r="CCE259" s="171"/>
      <c r="CCF259" s="171"/>
      <c r="CCG259" s="171"/>
      <c r="CCH259" s="171"/>
      <c r="CCI259" s="171"/>
      <c r="CCJ259" s="171"/>
      <c r="CCK259" s="171"/>
      <c r="CCL259" s="171"/>
      <c r="CCM259" s="171"/>
      <c r="CCN259" s="171"/>
      <c r="CCO259" s="171"/>
      <c r="CCP259" s="171"/>
      <c r="CCQ259" s="171"/>
      <c r="CCR259" s="171"/>
      <c r="CCS259" s="171"/>
      <c r="CCT259" s="171"/>
      <c r="CCU259" s="171"/>
      <c r="CCV259" s="171"/>
      <c r="CCW259" s="171"/>
      <c r="CCX259" s="171"/>
      <c r="CCY259" s="171"/>
      <c r="CCZ259" s="171"/>
      <c r="CDA259" s="171"/>
      <c r="CDB259" s="171"/>
      <c r="CDC259" s="171"/>
      <c r="CDD259" s="171"/>
      <c r="CDE259" s="171"/>
      <c r="CDF259" s="171"/>
      <c r="CDG259" s="171"/>
      <c r="CDH259" s="171"/>
      <c r="CDI259" s="171"/>
      <c r="CDJ259" s="171"/>
      <c r="CDK259" s="171"/>
      <c r="CDL259" s="171"/>
      <c r="CDM259" s="171"/>
      <c r="CDN259" s="171"/>
      <c r="CDO259" s="171"/>
      <c r="CDP259" s="171"/>
      <c r="CDQ259" s="171"/>
      <c r="CDR259" s="171"/>
      <c r="CDS259" s="171"/>
      <c r="CDT259" s="171"/>
      <c r="CDU259" s="171"/>
      <c r="CDV259" s="171"/>
      <c r="CDW259" s="171"/>
      <c r="CDX259" s="171"/>
      <c r="CDY259" s="171"/>
      <c r="CDZ259" s="171"/>
      <c r="CEA259" s="171"/>
      <c r="CEB259" s="171"/>
      <c r="CEC259" s="171"/>
      <c r="CED259" s="171"/>
      <c r="CEE259" s="171"/>
      <c r="CEF259" s="171"/>
      <c r="CEG259" s="171"/>
      <c r="CEH259" s="171"/>
      <c r="CEI259" s="171"/>
      <c r="CEJ259" s="171"/>
      <c r="CEK259" s="171"/>
      <c r="CEL259" s="171"/>
      <c r="CEM259" s="171"/>
      <c r="CEN259" s="171"/>
      <c r="CEO259" s="171"/>
      <c r="CEP259" s="171"/>
      <c r="CEQ259" s="171"/>
      <c r="CER259" s="171"/>
      <c r="CES259" s="171"/>
      <c r="CET259" s="171"/>
      <c r="CEU259" s="171"/>
      <c r="CEV259" s="171"/>
      <c r="CEW259" s="171"/>
      <c r="CEX259" s="171"/>
      <c r="CEY259" s="171"/>
      <c r="CEZ259" s="171"/>
      <c r="CFA259" s="171"/>
      <c r="CFB259" s="171"/>
      <c r="CFC259" s="171"/>
      <c r="CFD259" s="171"/>
      <c r="CFE259" s="171"/>
      <c r="CFF259" s="171"/>
      <c r="CFG259" s="171"/>
      <c r="CFH259" s="171"/>
      <c r="CFI259" s="171"/>
      <c r="CFJ259" s="171"/>
      <c r="CFK259" s="171"/>
      <c r="CFL259" s="171"/>
      <c r="CFM259" s="171"/>
      <c r="CFN259" s="171"/>
      <c r="CFO259" s="171"/>
      <c r="CFP259" s="171"/>
      <c r="CFQ259" s="171"/>
      <c r="CFR259" s="171"/>
      <c r="CFS259" s="171"/>
      <c r="CFT259" s="171"/>
      <c r="CFU259" s="171"/>
      <c r="CFV259" s="171"/>
      <c r="CFW259" s="171"/>
      <c r="CFX259" s="171"/>
      <c r="CFY259" s="171"/>
      <c r="CFZ259" s="171"/>
      <c r="CGA259" s="171"/>
      <c r="CGB259" s="171"/>
      <c r="CGC259" s="171"/>
      <c r="CGD259" s="171"/>
      <c r="CGE259" s="171"/>
      <c r="CGF259" s="171"/>
      <c r="CGG259" s="171"/>
      <c r="CGH259" s="171"/>
      <c r="CGI259" s="171"/>
      <c r="CGJ259" s="171"/>
      <c r="CGK259" s="171"/>
      <c r="CGL259" s="171"/>
      <c r="CGM259" s="171"/>
      <c r="CGN259" s="171"/>
      <c r="CGO259" s="171"/>
      <c r="CGP259" s="171"/>
      <c r="CGQ259" s="171"/>
      <c r="CGR259" s="171"/>
      <c r="CGS259" s="171"/>
      <c r="CGT259" s="171"/>
      <c r="CGU259" s="171"/>
      <c r="CGV259" s="171"/>
      <c r="CGW259" s="171"/>
      <c r="CGX259" s="171"/>
      <c r="CGY259" s="171"/>
      <c r="CGZ259" s="171"/>
      <c r="CHA259" s="171"/>
      <c r="CHB259" s="171"/>
      <c r="CHC259" s="171"/>
      <c r="CHD259" s="171"/>
      <c r="CHE259" s="171"/>
      <c r="CHF259" s="171"/>
      <c r="CHG259" s="171"/>
      <c r="CHH259" s="171"/>
      <c r="CHI259" s="171"/>
      <c r="CHJ259" s="171"/>
      <c r="CHK259" s="171"/>
      <c r="CHL259" s="171"/>
      <c r="CHM259" s="171"/>
      <c r="CHN259" s="171"/>
      <c r="CHO259" s="171"/>
      <c r="CHP259" s="171"/>
      <c r="CHQ259" s="171"/>
      <c r="CHR259" s="171"/>
      <c r="CHS259" s="171"/>
      <c r="CHT259" s="171"/>
      <c r="CHU259" s="171"/>
      <c r="CHV259" s="171"/>
      <c r="CHW259" s="171"/>
      <c r="CHX259" s="171"/>
      <c r="CHY259" s="171"/>
      <c r="CHZ259" s="171"/>
      <c r="CIA259" s="171"/>
      <c r="CIB259" s="171"/>
      <c r="CIC259" s="171"/>
      <c r="CID259" s="171"/>
      <c r="CIE259" s="171"/>
      <c r="CIF259" s="171"/>
      <c r="CIG259" s="171"/>
      <c r="CIH259" s="171"/>
      <c r="CII259" s="171"/>
      <c r="CIJ259" s="171"/>
      <c r="CIK259" s="171"/>
      <c r="CIL259" s="171"/>
      <c r="CIM259" s="171"/>
      <c r="CIN259" s="171"/>
      <c r="CIO259" s="171"/>
      <c r="CIP259" s="171"/>
      <c r="CIQ259" s="171"/>
      <c r="CIR259" s="171"/>
      <c r="CIS259" s="171"/>
      <c r="CIT259" s="171"/>
      <c r="CIU259" s="171"/>
      <c r="CIV259" s="171"/>
      <c r="CIW259" s="171"/>
      <c r="CIX259" s="171"/>
      <c r="CIY259" s="171"/>
      <c r="CIZ259" s="171"/>
      <c r="CJA259" s="171"/>
      <c r="CJB259" s="171"/>
      <c r="CJC259" s="171"/>
      <c r="CJD259" s="171"/>
      <c r="CJE259" s="171"/>
      <c r="CJF259" s="171"/>
      <c r="CJG259" s="171"/>
      <c r="CJH259" s="171"/>
      <c r="CJI259" s="171"/>
      <c r="CJJ259" s="171"/>
      <c r="CJK259" s="171"/>
      <c r="CJL259" s="171"/>
      <c r="CJM259" s="171"/>
      <c r="CJN259" s="171"/>
      <c r="CJO259" s="171"/>
      <c r="CJP259" s="171"/>
      <c r="CJQ259" s="171"/>
      <c r="CJR259" s="171"/>
      <c r="CJS259" s="171"/>
      <c r="CJT259" s="171"/>
      <c r="CJU259" s="171"/>
      <c r="CJV259" s="171"/>
      <c r="CJW259" s="171"/>
      <c r="CJX259" s="171"/>
      <c r="CJY259" s="171"/>
      <c r="CJZ259" s="171"/>
      <c r="CKA259" s="171"/>
      <c r="CKB259" s="171"/>
      <c r="CKC259" s="171"/>
      <c r="CKD259" s="171"/>
      <c r="CKE259" s="171"/>
      <c r="CKF259" s="171"/>
      <c r="CKG259" s="171"/>
      <c r="CKH259" s="171"/>
      <c r="CKI259" s="171"/>
      <c r="CKJ259" s="171"/>
      <c r="CKK259" s="171"/>
      <c r="CKL259" s="171"/>
      <c r="CKM259" s="171"/>
      <c r="CKN259" s="171"/>
      <c r="CKO259" s="171"/>
      <c r="CKP259" s="171"/>
      <c r="CKQ259" s="171"/>
      <c r="CKR259" s="171"/>
      <c r="CKS259" s="171"/>
      <c r="CKT259" s="171"/>
      <c r="CKU259" s="171"/>
      <c r="CKV259" s="171"/>
      <c r="CKW259" s="171"/>
      <c r="CKX259" s="171"/>
      <c r="CKY259" s="171"/>
      <c r="CKZ259" s="171"/>
      <c r="CLA259" s="171"/>
      <c r="CLB259" s="171"/>
      <c r="CLC259" s="171"/>
      <c r="CLD259" s="171"/>
      <c r="CLE259" s="171"/>
      <c r="CLF259" s="171"/>
      <c r="CLG259" s="171"/>
      <c r="CLH259" s="171"/>
      <c r="CLI259" s="171"/>
      <c r="CLJ259" s="171"/>
      <c r="CLK259" s="171"/>
      <c r="CLL259" s="171"/>
      <c r="CLM259" s="171"/>
      <c r="CLN259" s="171"/>
      <c r="CLO259" s="171"/>
      <c r="CLP259" s="171"/>
      <c r="CLQ259" s="171"/>
      <c r="CLR259" s="171"/>
      <c r="CLS259" s="171"/>
      <c r="CLT259" s="171"/>
      <c r="CLU259" s="171"/>
      <c r="CLV259" s="171"/>
      <c r="CLW259" s="171"/>
      <c r="CLX259" s="171"/>
      <c r="CLY259" s="171"/>
      <c r="CLZ259" s="171"/>
      <c r="CMA259" s="171"/>
      <c r="CMB259" s="171"/>
      <c r="CMC259" s="171"/>
      <c r="CMD259" s="171"/>
      <c r="CME259" s="171"/>
      <c r="CMF259" s="171"/>
      <c r="CMG259" s="171"/>
      <c r="CMH259" s="171"/>
      <c r="CMI259" s="171"/>
      <c r="CMJ259" s="171"/>
      <c r="CMK259" s="171"/>
      <c r="CML259" s="171"/>
      <c r="CMM259" s="171"/>
      <c r="CMN259" s="171"/>
      <c r="CMO259" s="171"/>
      <c r="CMP259" s="171"/>
      <c r="CMQ259" s="171"/>
      <c r="CMR259" s="171"/>
      <c r="CMS259" s="171"/>
      <c r="CMT259" s="171"/>
      <c r="CMU259" s="171"/>
      <c r="CMV259" s="171"/>
      <c r="CMW259" s="171"/>
      <c r="CMX259" s="171"/>
      <c r="CMY259" s="171"/>
      <c r="CMZ259" s="171"/>
      <c r="CNA259" s="171"/>
      <c r="CNB259" s="171"/>
      <c r="CNC259" s="171"/>
      <c r="CND259" s="171"/>
      <c r="CNE259" s="171"/>
      <c r="CNF259" s="171"/>
      <c r="CNG259" s="171"/>
      <c r="CNH259" s="171"/>
      <c r="CNI259" s="171"/>
      <c r="CNJ259" s="171"/>
      <c r="CNK259" s="171"/>
      <c r="CNL259" s="171"/>
      <c r="CNM259" s="171"/>
      <c r="CNN259" s="171"/>
      <c r="CNO259" s="171"/>
      <c r="CNP259" s="171"/>
      <c r="CNQ259" s="171"/>
      <c r="CNR259" s="171"/>
      <c r="CNS259" s="171"/>
      <c r="CNT259" s="171"/>
      <c r="CNU259" s="171"/>
      <c r="CNV259" s="171"/>
      <c r="CNW259" s="171"/>
      <c r="CNX259" s="171"/>
      <c r="CNY259" s="171"/>
      <c r="CNZ259" s="171"/>
      <c r="COA259" s="171"/>
      <c r="COB259" s="171"/>
      <c r="COC259" s="171"/>
      <c r="COD259" s="171"/>
      <c r="COE259" s="171"/>
      <c r="COF259" s="171"/>
      <c r="COG259" s="171"/>
      <c r="COH259" s="171"/>
      <c r="COI259" s="171"/>
      <c r="COJ259" s="171"/>
      <c r="COK259" s="171"/>
      <c r="COL259" s="171"/>
      <c r="COM259" s="171"/>
      <c r="CON259" s="171"/>
      <c r="COO259" s="171"/>
      <c r="COP259" s="171"/>
      <c r="COQ259" s="171"/>
      <c r="COR259" s="171"/>
      <c r="COS259" s="171"/>
      <c r="COT259" s="171"/>
      <c r="COU259" s="171"/>
      <c r="COV259" s="171"/>
      <c r="COW259" s="171"/>
      <c r="COX259" s="171"/>
      <c r="COY259" s="171"/>
      <c r="COZ259" s="171"/>
      <c r="CPA259" s="171"/>
      <c r="CPB259" s="171"/>
      <c r="CPC259" s="171"/>
      <c r="CPD259" s="171"/>
      <c r="CPE259" s="171"/>
      <c r="CPF259" s="171"/>
      <c r="CPG259" s="171"/>
      <c r="CPH259" s="171"/>
      <c r="CPI259" s="171"/>
      <c r="CPJ259" s="171"/>
      <c r="CPK259" s="171"/>
      <c r="CPL259" s="171"/>
      <c r="CPM259" s="171"/>
      <c r="CPN259" s="171"/>
      <c r="CPO259" s="171"/>
      <c r="CPP259" s="171"/>
      <c r="CPQ259" s="171"/>
      <c r="CPR259" s="171"/>
      <c r="CPS259" s="171"/>
      <c r="CPT259" s="171"/>
      <c r="CPU259" s="171"/>
      <c r="CPV259" s="171"/>
      <c r="CPW259" s="171"/>
      <c r="CPX259" s="171"/>
      <c r="CPY259" s="171"/>
      <c r="CPZ259" s="171"/>
      <c r="CQA259" s="171"/>
      <c r="CQB259" s="171"/>
      <c r="CQC259" s="171"/>
      <c r="CQD259" s="171"/>
      <c r="CQE259" s="171"/>
      <c r="CQF259" s="171"/>
      <c r="CQG259" s="171"/>
      <c r="CQH259" s="171"/>
      <c r="CQI259" s="171"/>
      <c r="CQJ259" s="171"/>
      <c r="CQK259" s="171"/>
      <c r="CQL259" s="171"/>
      <c r="CQM259" s="171"/>
      <c r="CQN259" s="171"/>
      <c r="CQO259" s="171"/>
      <c r="CQP259" s="171"/>
      <c r="CQQ259" s="171"/>
      <c r="CQR259" s="171"/>
      <c r="CQS259" s="171"/>
      <c r="CQT259" s="171"/>
      <c r="CQU259" s="171"/>
      <c r="CQV259" s="171"/>
      <c r="CQW259" s="171"/>
      <c r="CQX259" s="171"/>
      <c r="CQY259" s="171"/>
      <c r="CQZ259" s="171"/>
      <c r="CRA259" s="171"/>
      <c r="CRB259" s="171"/>
      <c r="CRC259" s="171"/>
      <c r="CRD259" s="171"/>
      <c r="CRE259" s="171"/>
      <c r="CRF259" s="171"/>
      <c r="CRG259" s="171"/>
      <c r="CRH259" s="171"/>
      <c r="CRI259" s="171"/>
      <c r="CRJ259" s="171"/>
      <c r="CRK259" s="171"/>
      <c r="CRL259" s="171"/>
      <c r="CRM259" s="171"/>
      <c r="CRN259" s="171"/>
      <c r="CRO259" s="171"/>
      <c r="CRP259" s="171"/>
      <c r="CRQ259" s="171"/>
      <c r="CRR259" s="171"/>
      <c r="CRS259" s="171"/>
      <c r="CRT259" s="171"/>
      <c r="CRU259" s="171"/>
      <c r="CRV259" s="171"/>
      <c r="CRW259" s="171"/>
      <c r="CRX259" s="171"/>
      <c r="CRY259" s="171"/>
      <c r="CRZ259" s="171"/>
      <c r="CSA259" s="171"/>
      <c r="CSB259" s="171"/>
      <c r="CSC259" s="171"/>
      <c r="CSD259" s="171"/>
      <c r="CSE259" s="171"/>
      <c r="CSF259" s="171"/>
      <c r="CSG259" s="171"/>
      <c r="CSH259" s="171"/>
      <c r="CSI259" s="171"/>
      <c r="CSJ259" s="171"/>
      <c r="CSK259" s="171"/>
      <c r="CSL259" s="171"/>
      <c r="CSM259" s="171"/>
      <c r="CSN259" s="171"/>
      <c r="CSO259" s="171"/>
      <c r="CSP259" s="171"/>
      <c r="CSQ259" s="171"/>
      <c r="CSR259" s="171"/>
      <c r="CSS259" s="171"/>
      <c r="CST259" s="171"/>
      <c r="CSU259" s="171"/>
      <c r="CSV259" s="171"/>
      <c r="CSW259" s="171"/>
      <c r="CSX259" s="171"/>
      <c r="CSY259" s="171"/>
      <c r="CSZ259" s="171"/>
      <c r="CTA259" s="171"/>
      <c r="CTB259" s="171"/>
      <c r="CTC259" s="171"/>
      <c r="CTD259" s="171"/>
      <c r="CTE259" s="171"/>
      <c r="CTF259" s="171"/>
      <c r="CTG259" s="171"/>
      <c r="CTH259" s="171"/>
      <c r="CTI259" s="171"/>
      <c r="CTJ259" s="171"/>
      <c r="CTK259" s="171"/>
      <c r="CTL259" s="171"/>
      <c r="CTM259" s="171"/>
      <c r="CTN259" s="171"/>
      <c r="CTO259" s="171"/>
      <c r="CTP259" s="171"/>
      <c r="CTQ259" s="171"/>
      <c r="CTR259" s="171"/>
      <c r="CTS259" s="171"/>
      <c r="CTT259" s="171"/>
      <c r="CTU259" s="171"/>
      <c r="CTV259" s="171"/>
      <c r="CTW259" s="171"/>
      <c r="CTX259" s="171"/>
      <c r="CTY259" s="171"/>
      <c r="CTZ259" s="171"/>
      <c r="CUA259" s="171"/>
      <c r="CUB259" s="171"/>
      <c r="CUC259" s="171"/>
      <c r="CUD259" s="171"/>
      <c r="CUE259" s="171"/>
      <c r="CUF259" s="171"/>
      <c r="CUG259" s="171"/>
      <c r="CUH259" s="171"/>
      <c r="CUI259" s="171"/>
      <c r="CUJ259" s="171"/>
      <c r="CUK259" s="171"/>
      <c r="CUL259" s="171"/>
      <c r="CUM259" s="171"/>
      <c r="CUN259" s="171"/>
      <c r="CUO259" s="171"/>
      <c r="CUP259" s="171"/>
      <c r="CUQ259" s="171"/>
      <c r="CUR259" s="171"/>
      <c r="CUS259" s="171"/>
      <c r="CUT259" s="171"/>
      <c r="CUU259" s="171"/>
      <c r="CUV259" s="171"/>
      <c r="CUW259" s="171"/>
      <c r="CUX259" s="171"/>
      <c r="CUY259" s="171"/>
      <c r="CUZ259" s="171"/>
      <c r="CVA259" s="171"/>
      <c r="CVB259" s="171"/>
      <c r="CVC259" s="171"/>
      <c r="CVD259" s="171"/>
      <c r="CVE259" s="171"/>
      <c r="CVF259" s="171"/>
      <c r="CVG259" s="171"/>
      <c r="CVH259" s="171"/>
      <c r="CVI259" s="171"/>
      <c r="CVJ259" s="171"/>
      <c r="CVK259" s="171"/>
      <c r="CVL259" s="171"/>
      <c r="CVM259" s="171"/>
      <c r="CVN259" s="171"/>
      <c r="CVO259" s="171"/>
      <c r="CVP259" s="171"/>
      <c r="CVQ259" s="171"/>
      <c r="CVR259" s="171"/>
      <c r="CVS259" s="171"/>
      <c r="CVT259" s="171"/>
      <c r="CVU259" s="171"/>
      <c r="CVV259" s="171"/>
      <c r="CVW259" s="171"/>
      <c r="CVX259" s="171"/>
      <c r="CVY259" s="171"/>
      <c r="CVZ259" s="171"/>
      <c r="CWA259" s="171"/>
      <c r="CWB259" s="171"/>
      <c r="CWC259" s="171"/>
      <c r="CWD259" s="171"/>
      <c r="CWE259" s="171"/>
      <c r="CWF259" s="171"/>
      <c r="CWG259" s="171"/>
      <c r="CWH259" s="171"/>
      <c r="CWI259" s="171"/>
      <c r="CWJ259" s="171"/>
      <c r="CWK259" s="171"/>
      <c r="CWL259" s="171"/>
      <c r="CWM259" s="171"/>
      <c r="CWN259" s="171"/>
      <c r="CWO259" s="171"/>
      <c r="CWP259" s="171"/>
      <c r="CWQ259" s="171"/>
      <c r="CWR259" s="171"/>
      <c r="CWS259" s="171"/>
      <c r="CWT259" s="171"/>
      <c r="CWU259" s="171"/>
      <c r="CWV259" s="171"/>
      <c r="CWW259" s="171"/>
      <c r="CWX259" s="171"/>
      <c r="CWY259" s="171"/>
      <c r="CWZ259" s="171"/>
      <c r="CXA259" s="171"/>
      <c r="CXB259" s="171"/>
      <c r="CXC259" s="171"/>
      <c r="CXD259" s="171"/>
      <c r="CXE259" s="171"/>
      <c r="CXF259" s="171"/>
      <c r="CXG259" s="171"/>
      <c r="CXH259" s="171"/>
      <c r="CXI259" s="171"/>
      <c r="CXJ259" s="171"/>
      <c r="CXK259" s="171"/>
      <c r="CXL259" s="171"/>
      <c r="CXM259" s="171"/>
      <c r="CXN259" s="171"/>
      <c r="CXO259" s="171"/>
      <c r="CXP259" s="171"/>
      <c r="CXQ259" s="171"/>
      <c r="CXR259" s="171"/>
      <c r="CXS259" s="171"/>
      <c r="CXT259" s="171"/>
      <c r="CXU259" s="171"/>
      <c r="CXV259" s="171"/>
      <c r="CXW259" s="171"/>
      <c r="CXX259" s="171"/>
      <c r="CXY259" s="171"/>
      <c r="CXZ259" s="171"/>
      <c r="CYA259" s="171"/>
      <c r="CYB259" s="171"/>
      <c r="CYC259" s="171"/>
      <c r="CYD259" s="171"/>
      <c r="CYE259" s="171"/>
      <c r="CYF259" s="171"/>
      <c r="CYG259" s="171"/>
      <c r="CYH259" s="171"/>
      <c r="CYI259" s="171"/>
      <c r="CYJ259" s="171"/>
      <c r="CYK259" s="171"/>
      <c r="CYL259" s="171"/>
      <c r="CYM259" s="171"/>
      <c r="CYN259" s="171"/>
      <c r="CYO259" s="171"/>
      <c r="CYP259" s="171"/>
      <c r="CYQ259" s="171"/>
      <c r="CYR259" s="171"/>
      <c r="CYS259" s="171"/>
      <c r="CYT259" s="171"/>
      <c r="CYU259" s="171"/>
      <c r="CYV259" s="171"/>
      <c r="CYW259" s="171"/>
      <c r="CYX259" s="171"/>
      <c r="CYY259" s="171"/>
      <c r="CYZ259" s="171"/>
      <c r="CZA259" s="171"/>
      <c r="CZB259" s="171"/>
      <c r="CZC259" s="171"/>
      <c r="CZD259" s="171"/>
      <c r="CZE259" s="171"/>
      <c r="CZF259" s="171"/>
      <c r="CZG259" s="171"/>
      <c r="CZH259" s="171"/>
      <c r="CZI259" s="171"/>
      <c r="CZJ259" s="171"/>
      <c r="CZK259" s="171"/>
      <c r="CZL259" s="171"/>
      <c r="CZM259" s="171"/>
      <c r="CZN259" s="171"/>
      <c r="CZO259" s="171"/>
      <c r="CZP259" s="171"/>
      <c r="CZQ259" s="171"/>
      <c r="CZR259" s="171"/>
      <c r="CZS259" s="171"/>
      <c r="CZT259" s="171"/>
      <c r="CZU259" s="171"/>
      <c r="CZV259" s="171"/>
      <c r="CZW259" s="171"/>
      <c r="CZX259" s="171"/>
      <c r="CZY259" s="171"/>
      <c r="CZZ259" s="171"/>
      <c r="DAA259" s="171"/>
      <c r="DAB259" s="171"/>
      <c r="DAC259" s="171"/>
      <c r="DAD259" s="171"/>
      <c r="DAE259" s="171"/>
      <c r="DAF259" s="171"/>
      <c r="DAG259" s="171"/>
      <c r="DAH259" s="171"/>
      <c r="DAI259" s="171"/>
      <c r="DAJ259" s="171"/>
      <c r="DAK259" s="171"/>
      <c r="DAL259" s="171"/>
      <c r="DAM259" s="171"/>
      <c r="DAN259" s="171"/>
      <c r="DAO259" s="171"/>
      <c r="DAP259" s="171"/>
      <c r="DAQ259" s="171"/>
      <c r="DAR259" s="171"/>
      <c r="DAS259" s="171"/>
      <c r="DAT259" s="171"/>
      <c r="DAU259" s="171"/>
      <c r="DAV259" s="171"/>
      <c r="DAW259" s="171"/>
      <c r="DAX259" s="171"/>
      <c r="DAY259" s="171"/>
      <c r="DAZ259" s="171"/>
      <c r="DBA259" s="171"/>
      <c r="DBB259" s="171"/>
      <c r="DBC259" s="171"/>
      <c r="DBD259" s="171"/>
      <c r="DBE259" s="171"/>
      <c r="DBF259" s="171"/>
      <c r="DBG259" s="171"/>
      <c r="DBH259" s="171"/>
      <c r="DBI259" s="171"/>
      <c r="DBJ259" s="171"/>
      <c r="DBK259" s="171"/>
      <c r="DBL259" s="171"/>
      <c r="DBM259" s="171"/>
      <c r="DBN259" s="171"/>
      <c r="DBO259" s="171"/>
      <c r="DBP259" s="171"/>
      <c r="DBQ259" s="171"/>
      <c r="DBR259" s="171"/>
      <c r="DBS259" s="171"/>
      <c r="DBT259" s="171"/>
      <c r="DBU259" s="171"/>
      <c r="DBV259" s="171"/>
      <c r="DBW259" s="171"/>
      <c r="DBX259" s="171"/>
      <c r="DBY259" s="171"/>
      <c r="DBZ259" s="171"/>
      <c r="DCA259" s="171"/>
      <c r="DCB259" s="171"/>
      <c r="DCC259" s="171"/>
      <c r="DCD259" s="171"/>
      <c r="DCE259" s="171"/>
      <c r="DCF259" s="171"/>
      <c r="DCG259" s="171"/>
      <c r="DCH259" s="171"/>
      <c r="DCI259" s="171"/>
      <c r="DCJ259" s="171"/>
      <c r="DCK259" s="171"/>
      <c r="DCL259" s="171"/>
      <c r="DCM259" s="171"/>
      <c r="DCN259" s="171"/>
      <c r="DCO259" s="171"/>
      <c r="DCP259" s="171"/>
      <c r="DCQ259" s="171"/>
      <c r="DCR259" s="171"/>
      <c r="DCS259" s="171"/>
      <c r="DCT259" s="171"/>
      <c r="DCU259" s="171"/>
      <c r="DCV259" s="171"/>
      <c r="DCW259" s="171"/>
      <c r="DCX259" s="171"/>
      <c r="DCY259" s="171"/>
      <c r="DCZ259" s="171"/>
      <c r="DDA259" s="171"/>
      <c r="DDB259" s="171"/>
      <c r="DDC259" s="171"/>
      <c r="DDD259" s="171"/>
      <c r="DDE259" s="171"/>
      <c r="DDF259" s="171"/>
      <c r="DDG259" s="171"/>
      <c r="DDH259" s="171"/>
      <c r="DDI259" s="171"/>
      <c r="DDJ259" s="171"/>
      <c r="DDK259" s="171"/>
      <c r="DDL259" s="171"/>
      <c r="DDM259" s="171"/>
      <c r="DDN259" s="171"/>
      <c r="DDO259" s="171"/>
      <c r="DDP259" s="171"/>
      <c r="DDQ259" s="171"/>
      <c r="DDR259" s="171"/>
      <c r="DDS259" s="171"/>
      <c r="DDT259" s="171"/>
      <c r="DDU259" s="171"/>
      <c r="DDV259" s="171"/>
      <c r="DDW259" s="171"/>
      <c r="DDX259" s="171"/>
      <c r="DDY259" s="171"/>
      <c r="DDZ259" s="171"/>
      <c r="DEA259" s="171"/>
      <c r="DEB259" s="171"/>
      <c r="DEC259" s="171"/>
      <c r="DED259" s="171"/>
      <c r="DEE259" s="171"/>
      <c r="DEF259" s="171"/>
      <c r="DEG259" s="171"/>
      <c r="DEH259" s="171"/>
      <c r="DEI259" s="171"/>
      <c r="DEJ259" s="171"/>
      <c r="DEK259" s="171"/>
      <c r="DEL259" s="171"/>
      <c r="DEM259" s="171"/>
      <c r="DEN259" s="171"/>
      <c r="DEO259" s="171"/>
      <c r="DEP259" s="171"/>
      <c r="DEQ259" s="171"/>
      <c r="DER259" s="171"/>
      <c r="DES259" s="171"/>
      <c r="DET259" s="171"/>
      <c r="DEU259" s="171"/>
      <c r="DEV259" s="171"/>
      <c r="DEW259" s="171"/>
      <c r="DEX259" s="171"/>
      <c r="DEY259" s="171"/>
      <c r="DEZ259" s="171"/>
      <c r="DFA259" s="171"/>
      <c r="DFB259" s="171"/>
      <c r="DFC259" s="171"/>
      <c r="DFD259" s="171"/>
      <c r="DFE259" s="171"/>
      <c r="DFF259" s="171"/>
      <c r="DFG259" s="171"/>
      <c r="DFH259" s="171"/>
      <c r="DFI259" s="171"/>
      <c r="DFJ259" s="171"/>
      <c r="DFK259" s="171"/>
      <c r="DFL259" s="171"/>
      <c r="DFM259" s="171"/>
      <c r="DFN259" s="171"/>
      <c r="DFO259" s="171"/>
      <c r="DFP259" s="171"/>
      <c r="DFQ259" s="171"/>
      <c r="DFR259" s="171"/>
      <c r="DFS259" s="171"/>
      <c r="DFT259" s="171"/>
      <c r="DFU259" s="171"/>
      <c r="DFV259" s="171"/>
      <c r="DFW259" s="171"/>
      <c r="DFX259" s="171"/>
      <c r="DFY259" s="171"/>
      <c r="DFZ259" s="171"/>
      <c r="DGA259" s="171"/>
      <c r="DGB259" s="171"/>
      <c r="DGC259" s="171"/>
      <c r="DGD259" s="171"/>
      <c r="DGE259" s="171"/>
      <c r="DGF259" s="171"/>
      <c r="DGG259" s="171"/>
      <c r="DGH259" s="171"/>
      <c r="DGI259" s="171"/>
      <c r="DGJ259" s="171"/>
      <c r="DGK259" s="171"/>
      <c r="DGL259" s="171"/>
      <c r="DGM259" s="171"/>
      <c r="DGN259" s="171"/>
      <c r="DGO259" s="171"/>
      <c r="DGP259" s="171"/>
      <c r="DGQ259" s="171"/>
      <c r="DGR259" s="171"/>
      <c r="DGS259" s="171"/>
      <c r="DGT259" s="171"/>
      <c r="DGU259" s="171"/>
      <c r="DGV259" s="171"/>
      <c r="DGW259" s="171"/>
      <c r="DGX259" s="171"/>
      <c r="DGY259" s="171"/>
      <c r="DGZ259" s="171"/>
      <c r="DHA259" s="171"/>
      <c r="DHB259" s="171"/>
      <c r="DHC259" s="171"/>
      <c r="DHD259" s="171"/>
      <c r="DHE259" s="171"/>
      <c r="DHF259" s="171"/>
      <c r="DHG259" s="171"/>
      <c r="DHH259" s="171"/>
      <c r="DHI259" s="171"/>
      <c r="DHJ259" s="171"/>
      <c r="DHK259" s="171"/>
      <c r="DHL259" s="171"/>
      <c r="DHM259" s="171"/>
      <c r="DHN259" s="171"/>
      <c r="DHO259" s="171"/>
      <c r="DHP259" s="171"/>
      <c r="DHQ259" s="171"/>
      <c r="DHR259" s="171"/>
      <c r="DHS259" s="171"/>
      <c r="DHT259" s="171"/>
      <c r="DHU259" s="171"/>
      <c r="DHV259" s="171"/>
      <c r="DHW259" s="171"/>
      <c r="DHX259" s="171"/>
      <c r="DHY259" s="171"/>
      <c r="DHZ259" s="171"/>
      <c r="DIA259" s="171"/>
      <c r="DIB259" s="171"/>
      <c r="DIC259" s="171"/>
      <c r="DID259" s="171"/>
      <c r="DIE259" s="171"/>
      <c r="DIF259" s="171"/>
      <c r="DIG259" s="171"/>
      <c r="DIH259" s="171"/>
      <c r="DII259" s="171"/>
      <c r="DIJ259" s="171"/>
      <c r="DIK259" s="171"/>
      <c r="DIL259" s="171"/>
      <c r="DIM259" s="171"/>
      <c r="DIN259" s="171"/>
      <c r="DIO259" s="171"/>
      <c r="DIP259" s="171"/>
      <c r="DIQ259" s="171"/>
      <c r="DIR259" s="171"/>
      <c r="DIS259" s="171"/>
      <c r="DIT259" s="171"/>
      <c r="DIU259" s="171"/>
      <c r="DIV259" s="171"/>
      <c r="DIW259" s="171"/>
      <c r="DIX259" s="171"/>
      <c r="DIY259" s="171"/>
      <c r="DIZ259" s="171"/>
      <c r="DJA259" s="171"/>
      <c r="DJB259" s="171"/>
      <c r="DJC259" s="171"/>
      <c r="DJD259" s="171"/>
      <c r="DJE259" s="171"/>
      <c r="DJF259" s="171"/>
      <c r="DJG259" s="171"/>
      <c r="DJH259" s="171"/>
      <c r="DJI259" s="171"/>
      <c r="DJJ259" s="171"/>
      <c r="DJK259" s="171"/>
      <c r="DJL259" s="171"/>
      <c r="DJM259" s="171"/>
      <c r="DJN259" s="171"/>
      <c r="DJO259" s="171"/>
      <c r="DJP259" s="171"/>
      <c r="DJQ259" s="171"/>
      <c r="DJR259" s="171"/>
      <c r="DJS259" s="171"/>
      <c r="DJT259" s="171"/>
      <c r="DJU259" s="171"/>
      <c r="DJV259" s="171"/>
      <c r="DJW259" s="171"/>
      <c r="DJX259" s="171"/>
      <c r="DJY259" s="171"/>
      <c r="DJZ259" s="171"/>
      <c r="DKA259" s="171"/>
      <c r="DKB259" s="171"/>
      <c r="DKC259" s="171"/>
      <c r="DKD259" s="171"/>
      <c r="DKE259" s="171"/>
      <c r="DKF259" s="171"/>
      <c r="DKG259" s="171"/>
      <c r="DKH259" s="171"/>
      <c r="DKI259" s="171"/>
      <c r="DKJ259" s="171"/>
      <c r="DKK259" s="171"/>
      <c r="DKL259" s="171"/>
      <c r="DKM259" s="171"/>
      <c r="DKN259" s="171"/>
      <c r="DKO259" s="171"/>
      <c r="DKP259" s="171"/>
      <c r="DKQ259" s="171"/>
      <c r="DKR259" s="171"/>
      <c r="DKS259" s="171"/>
      <c r="DKT259" s="171"/>
      <c r="DKU259" s="171"/>
      <c r="DKV259" s="171"/>
      <c r="DKW259" s="171"/>
      <c r="DKX259" s="171"/>
      <c r="DKY259" s="171"/>
      <c r="DKZ259" s="171"/>
      <c r="DLA259" s="171"/>
      <c r="DLB259" s="171"/>
      <c r="DLC259" s="171"/>
      <c r="DLD259" s="171"/>
      <c r="DLE259" s="171"/>
      <c r="DLF259" s="171"/>
      <c r="DLG259" s="171"/>
      <c r="DLH259" s="171"/>
      <c r="DLI259" s="171"/>
      <c r="DLJ259" s="171"/>
      <c r="DLK259" s="171"/>
      <c r="DLL259" s="171"/>
      <c r="DLM259" s="171"/>
      <c r="DLN259" s="171"/>
      <c r="DLO259" s="171"/>
      <c r="DLP259" s="171"/>
      <c r="DLQ259" s="171"/>
      <c r="DLR259" s="171"/>
      <c r="DLS259" s="171"/>
      <c r="DLT259" s="171"/>
      <c r="DLU259" s="171"/>
      <c r="DLV259" s="171"/>
      <c r="DLW259" s="171"/>
      <c r="DLX259" s="171"/>
      <c r="DLY259" s="171"/>
      <c r="DLZ259" s="171"/>
      <c r="DMA259" s="171"/>
      <c r="DMB259" s="171"/>
      <c r="DMC259" s="171"/>
      <c r="DMD259" s="171"/>
      <c r="DME259" s="171"/>
      <c r="DMF259" s="171"/>
      <c r="DMG259" s="171"/>
      <c r="DMH259" s="171"/>
      <c r="DMI259" s="171"/>
      <c r="DMJ259" s="171"/>
      <c r="DMK259" s="171"/>
      <c r="DML259" s="171"/>
      <c r="DMM259" s="171"/>
      <c r="DMN259" s="171"/>
      <c r="DMO259" s="171"/>
      <c r="DMP259" s="171"/>
      <c r="DMQ259" s="171"/>
      <c r="DMR259" s="171"/>
      <c r="DMS259" s="171"/>
      <c r="DMT259" s="171"/>
      <c r="DMU259" s="171"/>
      <c r="DMV259" s="171"/>
      <c r="DMW259" s="171"/>
      <c r="DMX259" s="171"/>
      <c r="DMY259" s="171"/>
      <c r="DMZ259" s="171"/>
      <c r="DNA259" s="171"/>
      <c r="DNB259" s="171"/>
      <c r="DNC259" s="171"/>
      <c r="DND259" s="171"/>
      <c r="DNE259" s="171"/>
      <c r="DNF259" s="171"/>
      <c r="DNG259" s="171"/>
      <c r="DNH259" s="171"/>
      <c r="DNI259" s="171"/>
      <c r="DNJ259" s="171"/>
      <c r="DNK259" s="171"/>
      <c r="DNL259" s="171"/>
      <c r="DNM259" s="171"/>
      <c r="DNN259" s="171"/>
      <c r="DNO259" s="171"/>
      <c r="DNP259" s="171"/>
      <c r="DNQ259" s="171"/>
      <c r="DNR259" s="171"/>
      <c r="DNS259" s="171"/>
      <c r="DNT259" s="171"/>
      <c r="DNU259" s="171"/>
      <c r="DNV259" s="171"/>
      <c r="DNW259" s="171"/>
      <c r="DNX259" s="171"/>
      <c r="DNY259" s="171"/>
      <c r="DNZ259" s="171"/>
      <c r="DOA259" s="171"/>
      <c r="DOB259" s="171"/>
      <c r="DOC259" s="171"/>
      <c r="DOD259" s="171"/>
      <c r="DOE259" s="171"/>
      <c r="DOF259" s="171"/>
      <c r="DOG259" s="171"/>
      <c r="DOH259" s="171"/>
      <c r="DOI259" s="171"/>
      <c r="DOJ259" s="171"/>
      <c r="DOK259" s="171"/>
      <c r="DOL259" s="171"/>
      <c r="DOM259" s="171"/>
      <c r="DON259" s="171"/>
      <c r="DOO259" s="171"/>
      <c r="DOP259" s="171"/>
      <c r="DOQ259" s="171"/>
      <c r="DOR259" s="171"/>
      <c r="DOS259" s="171"/>
      <c r="DOT259" s="171"/>
      <c r="DOU259" s="171"/>
      <c r="DOV259" s="171"/>
      <c r="DOW259" s="171"/>
      <c r="DOX259" s="171"/>
      <c r="DOY259" s="171"/>
      <c r="DOZ259" s="171"/>
      <c r="DPA259" s="171"/>
      <c r="DPB259" s="171"/>
      <c r="DPC259" s="171"/>
      <c r="DPD259" s="171"/>
      <c r="DPE259" s="171"/>
      <c r="DPF259" s="171"/>
      <c r="DPG259" s="171"/>
      <c r="DPH259" s="171"/>
      <c r="DPI259" s="171"/>
      <c r="DPJ259" s="171"/>
      <c r="DPK259" s="171"/>
      <c r="DPL259" s="171"/>
      <c r="DPM259" s="171"/>
      <c r="DPN259" s="171"/>
      <c r="DPO259" s="171"/>
      <c r="DPP259" s="171"/>
      <c r="DPQ259" s="171"/>
      <c r="DPR259" s="171"/>
      <c r="DPS259" s="171"/>
      <c r="DPT259" s="171"/>
      <c r="DPU259" s="171"/>
      <c r="DPV259" s="171"/>
      <c r="DPW259" s="171"/>
      <c r="DPX259" s="171"/>
      <c r="DPY259" s="171"/>
      <c r="DPZ259" s="171"/>
      <c r="DQA259" s="171"/>
      <c r="DQB259" s="171"/>
      <c r="DQC259" s="171"/>
      <c r="DQD259" s="171"/>
      <c r="DQE259" s="171"/>
      <c r="DQF259" s="171"/>
      <c r="DQG259" s="171"/>
      <c r="DQH259" s="171"/>
      <c r="DQI259" s="171"/>
      <c r="DQJ259" s="171"/>
      <c r="DQK259" s="171"/>
      <c r="DQL259" s="171"/>
      <c r="DQM259" s="171"/>
      <c r="DQN259" s="171"/>
      <c r="DQO259" s="171"/>
      <c r="DQP259" s="171"/>
      <c r="DQQ259" s="171"/>
      <c r="DQR259" s="171"/>
      <c r="DQS259" s="171"/>
      <c r="DQT259" s="171"/>
      <c r="DQU259" s="171"/>
      <c r="DQV259" s="171"/>
      <c r="DQW259" s="171"/>
      <c r="DQX259" s="171"/>
      <c r="DQY259" s="171"/>
      <c r="DQZ259" s="171"/>
      <c r="DRA259" s="171"/>
      <c r="DRB259" s="171"/>
      <c r="DRC259" s="171"/>
      <c r="DRD259" s="171"/>
      <c r="DRE259" s="171"/>
      <c r="DRF259" s="171"/>
      <c r="DRG259" s="171"/>
      <c r="DRH259" s="171"/>
      <c r="DRI259" s="171"/>
      <c r="DRJ259" s="171"/>
      <c r="DRK259" s="171"/>
      <c r="DRL259" s="171"/>
      <c r="DRM259" s="171"/>
      <c r="DRN259" s="171"/>
      <c r="DRO259" s="171"/>
      <c r="DRP259" s="171"/>
      <c r="DRQ259" s="171"/>
      <c r="DRR259" s="171"/>
      <c r="DRS259" s="171"/>
      <c r="DRT259" s="171"/>
      <c r="DRU259" s="171"/>
      <c r="DRV259" s="171"/>
      <c r="DRW259" s="171"/>
      <c r="DRX259" s="171"/>
      <c r="DRY259" s="171"/>
      <c r="DRZ259" s="171"/>
      <c r="DSA259" s="171"/>
      <c r="DSB259" s="171"/>
      <c r="DSC259" s="171"/>
      <c r="DSD259" s="171"/>
      <c r="DSE259" s="171"/>
      <c r="DSF259" s="171"/>
      <c r="DSG259" s="171"/>
      <c r="DSH259" s="171"/>
      <c r="DSI259" s="171"/>
      <c r="DSJ259" s="171"/>
      <c r="DSK259" s="171"/>
      <c r="DSL259" s="171"/>
      <c r="DSM259" s="171"/>
      <c r="DSN259" s="171"/>
      <c r="DSO259" s="171"/>
      <c r="DSP259" s="171"/>
      <c r="DSQ259" s="171"/>
      <c r="DSR259" s="171"/>
      <c r="DSS259" s="171"/>
      <c r="DST259" s="171"/>
      <c r="DSU259" s="171"/>
      <c r="DSV259" s="171"/>
      <c r="DSW259" s="171"/>
      <c r="DSX259" s="171"/>
      <c r="DSY259" s="171"/>
      <c r="DSZ259" s="171"/>
      <c r="DTA259" s="171"/>
      <c r="DTB259" s="171"/>
      <c r="DTC259" s="171"/>
      <c r="DTD259" s="171"/>
      <c r="DTE259" s="171"/>
      <c r="DTF259" s="171"/>
      <c r="DTG259" s="171"/>
      <c r="DTH259" s="171"/>
      <c r="DTI259" s="171"/>
      <c r="DTJ259" s="171"/>
      <c r="DTK259" s="171"/>
      <c r="DTL259" s="171"/>
      <c r="DTM259" s="171"/>
      <c r="DTN259" s="171"/>
      <c r="DTO259" s="171"/>
      <c r="DTP259" s="171"/>
      <c r="DTQ259" s="171"/>
      <c r="DTR259" s="171"/>
      <c r="DTS259" s="171"/>
      <c r="DTT259" s="171"/>
      <c r="DTU259" s="171"/>
      <c r="DTV259" s="171"/>
      <c r="DTW259" s="171"/>
      <c r="DTX259" s="171"/>
      <c r="DTY259" s="171"/>
      <c r="DTZ259" s="171"/>
      <c r="DUA259" s="171"/>
      <c r="DUB259" s="171"/>
      <c r="DUC259" s="171"/>
      <c r="DUD259" s="171"/>
      <c r="DUE259" s="171"/>
      <c r="DUF259" s="171"/>
      <c r="DUG259" s="171"/>
      <c r="DUH259" s="171"/>
      <c r="DUI259" s="171"/>
      <c r="DUJ259" s="171"/>
      <c r="DUK259" s="171"/>
      <c r="DUL259" s="171"/>
      <c r="DUM259" s="171"/>
      <c r="DUN259" s="171"/>
      <c r="DUO259" s="171"/>
      <c r="DUP259" s="171"/>
      <c r="DUQ259" s="171"/>
      <c r="DUR259" s="171"/>
      <c r="DUS259" s="171"/>
      <c r="DUT259" s="171"/>
      <c r="DUU259" s="171"/>
      <c r="DUV259" s="171"/>
      <c r="DUW259" s="171"/>
      <c r="DUX259" s="171"/>
      <c r="DUY259" s="171"/>
      <c r="DUZ259" s="171"/>
      <c r="DVA259" s="171"/>
      <c r="DVB259" s="171"/>
      <c r="DVC259" s="171"/>
      <c r="DVD259" s="171"/>
      <c r="DVE259" s="171"/>
      <c r="DVF259" s="171"/>
      <c r="DVG259" s="171"/>
      <c r="DVH259" s="171"/>
      <c r="DVI259" s="171"/>
      <c r="DVJ259" s="171"/>
      <c r="DVK259" s="171"/>
      <c r="DVL259" s="171"/>
      <c r="DVM259" s="171"/>
      <c r="DVN259" s="171"/>
      <c r="DVO259" s="171"/>
      <c r="DVP259" s="171"/>
      <c r="DVQ259" s="171"/>
      <c r="DVR259" s="171"/>
      <c r="DVS259" s="171"/>
      <c r="DVT259" s="171"/>
      <c r="DVU259" s="171"/>
      <c r="DVV259" s="171"/>
      <c r="DVW259" s="171"/>
      <c r="DVX259" s="171"/>
      <c r="DVY259" s="171"/>
      <c r="DVZ259" s="171"/>
      <c r="DWA259" s="171"/>
      <c r="DWB259" s="171"/>
      <c r="DWC259" s="171"/>
      <c r="DWD259" s="171"/>
      <c r="DWE259" s="171"/>
      <c r="DWF259" s="171"/>
      <c r="DWG259" s="171"/>
      <c r="DWH259" s="171"/>
      <c r="DWI259" s="171"/>
      <c r="DWJ259" s="171"/>
      <c r="DWK259" s="171"/>
      <c r="DWL259" s="171"/>
      <c r="DWM259" s="171"/>
      <c r="DWN259" s="171"/>
      <c r="DWO259" s="171"/>
      <c r="DWP259" s="171"/>
      <c r="DWQ259" s="171"/>
      <c r="DWR259" s="171"/>
      <c r="DWS259" s="171"/>
      <c r="DWT259" s="171"/>
      <c r="DWU259" s="171"/>
      <c r="DWV259" s="171"/>
      <c r="DWW259" s="171"/>
      <c r="DWX259" s="171"/>
      <c r="DWY259" s="171"/>
      <c r="DWZ259" s="171"/>
      <c r="DXA259" s="171"/>
      <c r="DXB259" s="171"/>
      <c r="DXC259" s="171"/>
      <c r="DXD259" s="171"/>
      <c r="DXE259" s="171"/>
      <c r="DXF259" s="171"/>
      <c r="DXG259" s="171"/>
      <c r="DXH259" s="171"/>
      <c r="DXI259" s="171"/>
      <c r="DXJ259" s="171"/>
      <c r="DXK259" s="171"/>
      <c r="DXL259" s="171"/>
      <c r="DXM259" s="171"/>
      <c r="DXN259" s="171"/>
      <c r="DXO259" s="171"/>
      <c r="DXP259" s="171"/>
      <c r="DXQ259" s="171"/>
      <c r="DXR259" s="171"/>
      <c r="DXS259" s="171"/>
      <c r="DXT259" s="171"/>
      <c r="DXU259" s="171"/>
      <c r="DXV259" s="171"/>
      <c r="DXW259" s="171"/>
      <c r="DXX259" s="171"/>
      <c r="DXY259" s="171"/>
      <c r="DXZ259" s="171"/>
      <c r="DYA259" s="171"/>
      <c r="DYB259" s="171"/>
      <c r="DYC259" s="171"/>
      <c r="DYD259" s="171"/>
      <c r="DYE259" s="171"/>
      <c r="DYF259" s="171"/>
      <c r="DYG259" s="171"/>
      <c r="DYH259" s="171"/>
      <c r="DYI259" s="171"/>
      <c r="DYJ259" s="171"/>
      <c r="DYK259" s="171"/>
      <c r="DYL259" s="171"/>
      <c r="DYM259" s="171"/>
      <c r="DYN259" s="171"/>
      <c r="DYO259" s="171"/>
      <c r="DYP259" s="171"/>
      <c r="DYQ259" s="171"/>
      <c r="DYR259" s="171"/>
      <c r="DYS259" s="171"/>
      <c r="DYT259" s="171"/>
      <c r="DYU259" s="171"/>
      <c r="DYV259" s="171"/>
      <c r="DYW259" s="171"/>
      <c r="DYX259" s="171"/>
      <c r="DYY259" s="171"/>
      <c r="DYZ259" s="171"/>
      <c r="DZA259" s="171"/>
      <c r="DZB259" s="171"/>
      <c r="DZC259" s="171"/>
      <c r="DZD259" s="171"/>
      <c r="DZE259" s="171"/>
      <c r="DZF259" s="171"/>
      <c r="DZG259" s="171"/>
      <c r="DZH259" s="171"/>
      <c r="DZI259" s="171"/>
      <c r="DZJ259" s="171"/>
      <c r="DZK259" s="171"/>
      <c r="DZL259" s="171"/>
      <c r="DZM259" s="171"/>
      <c r="DZN259" s="171"/>
      <c r="DZO259" s="171"/>
      <c r="DZP259" s="171"/>
      <c r="DZQ259" s="171"/>
      <c r="DZR259" s="171"/>
      <c r="DZS259" s="171"/>
      <c r="DZT259" s="171"/>
      <c r="DZU259" s="171"/>
      <c r="DZV259" s="171"/>
      <c r="DZW259" s="171"/>
      <c r="DZX259" s="171"/>
      <c r="DZY259" s="171"/>
      <c r="DZZ259" s="171"/>
      <c r="EAA259" s="171"/>
      <c r="EAB259" s="171"/>
      <c r="EAC259" s="171"/>
      <c r="EAD259" s="171"/>
      <c r="EAE259" s="171"/>
      <c r="EAF259" s="171"/>
      <c r="EAG259" s="171"/>
      <c r="EAH259" s="171"/>
      <c r="EAI259" s="171"/>
      <c r="EAJ259" s="171"/>
      <c r="EAK259" s="171"/>
      <c r="EAL259" s="171"/>
      <c r="EAM259" s="171"/>
      <c r="EAN259" s="171"/>
      <c r="EAO259" s="171"/>
      <c r="EAP259" s="171"/>
      <c r="EAQ259" s="171"/>
      <c r="EAR259" s="171"/>
      <c r="EAS259" s="171"/>
      <c r="EAT259" s="171"/>
      <c r="EAU259" s="171"/>
      <c r="EAV259" s="171"/>
      <c r="EAW259" s="171"/>
      <c r="EAX259" s="171"/>
      <c r="EAY259" s="171"/>
      <c r="EAZ259" s="171"/>
      <c r="EBA259" s="171"/>
      <c r="EBB259" s="171"/>
      <c r="EBC259" s="171"/>
      <c r="EBD259" s="171"/>
      <c r="EBE259" s="171"/>
      <c r="EBF259" s="171"/>
      <c r="EBG259" s="171"/>
      <c r="EBH259" s="171"/>
      <c r="EBI259" s="171"/>
      <c r="EBJ259" s="171"/>
      <c r="EBK259" s="171"/>
      <c r="EBL259" s="171"/>
      <c r="EBM259" s="171"/>
      <c r="EBN259" s="171"/>
      <c r="EBO259" s="171"/>
      <c r="EBP259" s="171"/>
      <c r="EBQ259" s="171"/>
      <c r="EBR259" s="171"/>
      <c r="EBS259" s="171"/>
      <c r="EBT259" s="171"/>
      <c r="EBU259" s="171"/>
      <c r="EBV259" s="171"/>
      <c r="EBW259" s="171"/>
      <c r="EBX259" s="171"/>
      <c r="EBY259" s="171"/>
      <c r="EBZ259" s="171"/>
      <c r="ECA259" s="171"/>
      <c r="ECB259" s="171"/>
      <c r="ECC259" s="171"/>
      <c r="ECD259" s="171"/>
      <c r="ECE259" s="171"/>
      <c r="ECF259" s="171"/>
      <c r="ECG259" s="171"/>
      <c r="ECH259" s="171"/>
      <c r="ECI259" s="171"/>
      <c r="ECJ259" s="171"/>
      <c r="ECK259" s="171"/>
      <c r="ECL259" s="171"/>
      <c r="ECM259" s="171"/>
      <c r="ECN259" s="171"/>
      <c r="ECO259" s="171"/>
      <c r="ECP259" s="171"/>
      <c r="ECQ259" s="171"/>
      <c r="ECR259" s="171"/>
      <c r="ECS259" s="171"/>
      <c r="ECT259" s="171"/>
      <c r="ECU259" s="171"/>
      <c r="ECV259" s="171"/>
      <c r="ECW259" s="171"/>
      <c r="ECX259" s="171"/>
      <c r="ECY259" s="171"/>
      <c r="ECZ259" s="171"/>
      <c r="EDA259" s="171"/>
      <c r="EDB259" s="171"/>
      <c r="EDC259" s="171"/>
      <c r="EDD259" s="171"/>
      <c r="EDE259" s="171"/>
      <c r="EDF259" s="171"/>
      <c r="EDG259" s="171"/>
      <c r="EDH259" s="171"/>
      <c r="EDI259" s="171"/>
      <c r="EDJ259" s="171"/>
      <c r="EDK259" s="171"/>
      <c r="EDL259" s="171"/>
      <c r="EDM259" s="171"/>
      <c r="EDN259" s="171"/>
      <c r="EDO259" s="171"/>
      <c r="EDP259" s="171"/>
      <c r="EDQ259" s="171"/>
      <c r="EDR259" s="171"/>
      <c r="EDS259" s="171"/>
      <c r="EDT259" s="171"/>
      <c r="EDU259" s="171"/>
      <c r="EDV259" s="171"/>
      <c r="EDW259" s="171"/>
      <c r="EDX259" s="171"/>
      <c r="EDY259" s="171"/>
      <c r="EDZ259" s="171"/>
      <c r="EEA259" s="171"/>
      <c r="EEB259" s="171"/>
      <c r="EEC259" s="171"/>
      <c r="EED259" s="171"/>
      <c r="EEE259" s="171"/>
      <c r="EEF259" s="171"/>
      <c r="EEG259" s="171"/>
      <c r="EEH259" s="171"/>
      <c r="EEI259" s="171"/>
      <c r="EEJ259" s="171"/>
      <c r="EEK259" s="171"/>
      <c r="EEL259" s="171"/>
      <c r="EEM259" s="171"/>
      <c r="EEN259" s="171"/>
      <c r="EEO259" s="171"/>
      <c r="EEP259" s="171"/>
      <c r="EEQ259" s="171"/>
      <c r="EER259" s="171"/>
      <c r="EES259" s="171"/>
      <c r="EET259" s="171"/>
      <c r="EEU259" s="171"/>
      <c r="EEV259" s="171"/>
      <c r="EEW259" s="171"/>
      <c r="EEX259" s="171"/>
      <c r="EEY259" s="171"/>
      <c r="EEZ259" s="171"/>
      <c r="EFA259" s="171"/>
      <c r="EFB259" s="171"/>
      <c r="EFC259" s="171"/>
      <c r="EFD259" s="171"/>
      <c r="EFE259" s="171"/>
      <c r="EFF259" s="171"/>
      <c r="EFG259" s="171"/>
      <c r="EFH259" s="171"/>
      <c r="EFI259" s="171"/>
      <c r="EFJ259" s="171"/>
      <c r="EFK259" s="171"/>
      <c r="EFL259" s="171"/>
      <c r="EFM259" s="171"/>
      <c r="EFN259" s="171"/>
      <c r="EFO259" s="171"/>
      <c r="EFP259" s="171"/>
      <c r="EFQ259" s="171"/>
      <c r="EFR259" s="171"/>
      <c r="EFS259" s="171"/>
      <c r="EFT259" s="171"/>
      <c r="EFU259" s="171"/>
      <c r="EFV259" s="171"/>
      <c r="EFW259" s="171"/>
      <c r="EFX259" s="171"/>
      <c r="EFY259" s="171"/>
      <c r="EFZ259" s="171"/>
      <c r="EGA259" s="171"/>
      <c r="EGB259" s="171"/>
      <c r="EGC259" s="171"/>
      <c r="EGD259" s="171"/>
      <c r="EGE259" s="171"/>
      <c r="EGF259" s="171"/>
      <c r="EGG259" s="171"/>
      <c r="EGH259" s="171"/>
      <c r="EGI259" s="171"/>
      <c r="EGJ259" s="171"/>
      <c r="EGK259" s="171"/>
      <c r="EGL259" s="171"/>
      <c r="EGM259" s="171"/>
      <c r="EGN259" s="171"/>
      <c r="EGO259" s="171"/>
      <c r="EGP259" s="171"/>
      <c r="EGQ259" s="171"/>
      <c r="EGR259" s="171"/>
      <c r="EGS259" s="171"/>
      <c r="EGT259" s="171"/>
      <c r="EGU259" s="171"/>
      <c r="EGV259" s="171"/>
      <c r="EGW259" s="171"/>
      <c r="EGX259" s="171"/>
      <c r="EGY259" s="171"/>
      <c r="EGZ259" s="171"/>
      <c r="EHA259" s="171"/>
      <c r="EHB259" s="171"/>
      <c r="EHC259" s="171"/>
      <c r="EHD259" s="171"/>
      <c r="EHE259" s="171"/>
      <c r="EHF259" s="171"/>
      <c r="EHG259" s="171"/>
      <c r="EHH259" s="171"/>
      <c r="EHI259" s="171"/>
      <c r="EHJ259" s="171"/>
      <c r="EHK259" s="171"/>
      <c r="EHL259" s="171"/>
      <c r="EHM259" s="171"/>
      <c r="EHN259" s="171"/>
      <c r="EHO259" s="171"/>
      <c r="EHP259" s="171"/>
      <c r="EHQ259" s="171"/>
      <c r="EHR259" s="171"/>
      <c r="EHS259" s="171"/>
      <c r="EHT259" s="171"/>
      <c r="EHU259" s="171"/>
      <c r="EHV259" s="171"/>
      <c r="EHW259" s="171"/>
      <c r="EHX259" s="171"/>
      <c r="EHY259" s="171"/>
      <c r="EHZ259" s="171"/>
      <c r="EIA259" s="171"/>
      <c r="EIB259" s="171"/>
      <c r="EIC259" s="171"/>
      <c r="EID259" s="171"/>
      <c r="EIE259" s="171"/>
      <c r="EIF259" s="171"/>
      <c r="EIG259" s="171"/>
      <c r="EIH259" s="171"/>
      <c r="EII259" s="171"/>
      <c r="EIJ259" s="171"/>
      <c r="EIK259" s="171"/>
      <c r="EIL259" s="171"/>
      <c r="EIM259" s="171"/>
      <c r="EIN259" s="171"/>
      <c r="EIO259" s="171"/>
      <c r="EIP259" s="171"/>
      <c r="EIQ259" s="171"/>
      <c r="EIR259" s="171"/>
      <c r="EIS259" s="171"/>
      <c r="EIT259" s="171"/>
      <c r="EIU259" s="171"/>
      <c r="EIV259" s="171"/>
      <c r="EIW259" s="171"/>
      <c r="EIX259" s="171"/>
      <c r="EIY259" s="171"/>
      <c r="EIZ259" s="171"/>
      <c r="EJA259" s="171"/>
      <c r="EJB259" s="171"/>
      <c r="EJC259" s="171"/>
      <c r="EJD259" s="171"/>
      <c r="EJE259" s="171"/>
      <c r="EJF259" s="171"/>
      <c r="EJG259" s="171"/>
      <c r="EJH259" s="171"/>
      <c r="EJI259" s="171"/>
      <c r="EJJ259" s="171"/>
      <c r="EJK259" s="171"/>
      <c r="EJL259" s="171"/>
      <c r="EJM259" s="171"/>
      <c r="EJN259" s="171"/>
      <c r="EJO259" s="171"/>
      <c r="EJP259" s="171"/>
      <c r="EJQ259" s="171"/>
      <c r="EJR259" s="171"/>
      <c r="EJS259" s="171"/>
      <c r="EJT259" s="171"/>
      <c r="EJU259" s="171"/>
      <c r="EJV259" s="171"/>
      <c r="EJW259" s="171"/>
      <c r="EJX259" s="171"/>
      <c r="EJY259" s="171"/>
      <c r="EJZ259" s="171"/>
      <c r="EKA259" s="171"/>
      <c r="EKB259" s="171"/>
      <c r="EKC259" s="171"/>
      <c r="EKD259" s="171"/>
      <c r="EKE259" s="171"/>
      <c r="EKF259" s="171"/>
      <c r="EKG259" s="171"/>
      <c r="EKH259" s="171"/>
      <c r="EKI259" s="171"/>
      <c r="EKJ259" s="171"/>
      <c r="EKK259" s="171"/>
      <c r="EKL259" s="171"/>
      <c r="EKM259" s="171"/>
      <c r="EKN259" s="171"/>
      <c r="EKO259" s="171"/>
      <c r="EKP259" s="171"/>
      <c r="EKQ259" s="171"/>
      <c r="EKR259" s="171"/>
      <c r="EKS259" s="171"/>
      <c r="EKT259" s="171"/>
      <c r="EKU259" s="171"/>
      <c r="EKV259" s="171"/>
      <c r="EKW259" s="171"/>
      <c r="EKX259" s="171"/>
      <c r="EKY259" s="171"/>
      <c r="EKZ259" s="171"/>
      <c r="ELA259" s="171"/>
      <c r="ELB259" s="171"/>
      <c r="ELC259" s="171"/>
      <c r="ELD259" s="171"/>
      <c r="ELE259" s="171"/>
      <c r="ELF259" s="171"/>
      <c r="ELG259" s="171"/>
      <c r="ELH259" s="171"/>
      <c r="ELI259" s="171"/>
      <c r="ELJ259" s="171"/>
      <c r="ELK259" s="171"/>
      <c r="ELL259" s="171"/>
      <c r="ELM259" s="171"/>
      <c r="ELN259" s="171"/>
      <c r="ELO259" s="171"/>
      <c r="ELP259" s="171"/>
      <c r="ELQ259" s="171"/>
      <c r="ELR259" s="171"/>
      <c r="ELS259" s="171"/>
      <c r="ELT259" s="171"/>
      <c r="ELU259" s="171"/>
      <c r="ELV259" s="171"/>
      <c r="ELW259" s="171"/>
      <c r="ELX259" s="171"/>
      <c r="ELY259" s="171"/>
      <c r="ELZ259" s="171"/>
      <c r="EMA259" s="171"/>
      <c r="EMB259" s="171"/>
      <c r="EMC259" s="171"/>
      <c r="EMD259" s="171"/>
      <c r="EME259" s="171"/>
      <c r="EMF259" s="171"/>
      <c r="EMG259" s="171"/>
      <c r="EMH259" s="171"/>
      <c r="EMI259" s="171"/>
      <c r="EMJ259" s="171"/>
      <c r="EMK259" s="171"/>
      <c r="EML259" s="171"/>
      <c r="EMM259" s="171"/>
      <c r="EMN259" s="171"/>
      <c r="EMO259" s="171"/>
      <c r="EMP259" s="171"/>
      <c r="EMQ259" s="171"/>
      <c r="EMR259" s="171"/>
      <c r="EMS259" s="171"/>
      <c r="EMT259" s="171"/>
      <c r="EMU259" s="171"/>
      <c r="EMV259" s="171"/>
      <c r="EMW259" s="171"/>
      <c r="EMX259" s="171"/>
      <c r="EMY259" s="171"/>
      <c r="EMZ259" s="171"/>
      <c r="ENA259" s="171"/>
      <c r="ENB259" s="171"/>
      <c r="ENC259" s="171"/>
      <c r="END259" s="171"/>
      <c r="ENE259" s="171"/>
      <c r="ENF259" s="171"/>
      <c r="ENG259" s="171"/>
      <c r="ENH259" s="171"/>
      <c r="ENI259" s="171"/>
      <c r="ENJ259" s="171"/>
      <c r="ENK259" s="171"/>
      <c r="ENL259" s="171"/>
      <c r="ENM259" s="171"/>
      <c r="ENN259" s="171"/>
      <c r="ENO259" s="171"/>
      <c r="ENP259" s="171"/>
      <c r="ENQ259" s="171"/>
      <c r="ENR259" s="171"/>
      <c r="ENS259" s="171"/>
      <c r="ENT259" s="171"/>
      <c r="ENU259" s="171"/>
      <c r="ENV259" s="171"/>
      <c r="ENW259" s="171"/>
      <c r="ENX259" s="171"/>
      <c r="ENY259" s="171"/>
      <c r="ENZ259" s="171"/>
      <c r="EOA259" s="171"/>
      <c r="EOB259" s="171"/>
      <c r="EOC259" s="171"/>
      <c r="EOD259" s="171"/>
      <c r="EOE259" s="171"/>
      <c r="EOF259" s="171"/>
      <c r="EOG259" s="171"/>
      <c r="EOH259" s="171"/>
      <c r="EOI259" s="171"/>
      <c r="EOJ259" s="171"/>
      <c r="EOK259" s="171"/>
      <c r="EOL259" s="171"/>
      <c r="EOM259" s="171"/>
      <c r="EON259" s="171"/>
      <c r="EOO259" s="171"/>
      <c r="EOP259" s="171"/>
      <c r="EOQ259" s="171"/>
      <c r="EOR259" s="171"/>
      <c r="EOS259" s="171"/>
      <c r="EOT259" s="171"/>
      <c r="EOU259" s="171"/>
      <c r="EOV259" s="171"/>
      <c r="EOW259" s="171"/>
      <c r="EOX259" s="171"/>
      <c r="EOY259" s="171"/>
      <c r="EOZ259" s="171"/>
      <c r="EPA259" s="171"/>
      <c r="EPB259" s="171"/>
      <c r="EPC259" s="171"/>
      <c r="EPD259" s="171"/>
      <c r="EPE259" s="171"/>
      <c r="EPF259" s="171"/>
      <c r="EPG259" s="171"/>
      <c r="EPH259" s="171"/>
      <c r="EPI259" s="171"/>
      <c r="EPJ259" s="171"/>
      <c r="EPK259" s="171"/>
      <c r="EPL259" s="171"/>
      <c r="EPM259" s="171"/>
      <c r="EPN259" s="171"/>
      <c r="EPO259" s="171"/>
      <c r="EPP259" s="171"/>
      <c r="EPQ259" s="171"/>
      <c r="EPR259" s="171"/>
      <c r="EPS259" s="171"/>
      <c r="EPT259" s="171"/>
      <c r="EPU259" s="171"/>
      <c r="EPV259" s="171"/>
      <c r="EPW259" s="171"/>
      <c r="EPX259" s="171"/>
      <c r="EPY259" s="171"/>
      <c r="EPZ259" s="171"/>
      <c r="EQA259" s="171"/>
      <c r="EQB259" s="171"/>
      <c r="EQC259" s="171"/>
      <c r="EQD259" s="171"/>
      <c r="EQE259" s="171"/>
      <c r="EQF259" s="171"/>
      <c r="EQG259" s="171"/>
      <c r="EQH259" s="171"/>
      <c r="EQI259" s="171"/>
      <c r="EQJ259" s="171"/>
      <c r="EQK259" s="171"/>
      <c r="EQL259" s="171"/>
      <c r="EQM259" s="171"/>
      <c r="EQN259" s="171"/>
      <c r="EQO259" s="171"/>
      <c r="EQP259" s="171"/>
      <c r="EQQ259" s="171"/>
      <c r="EQR259" s="171"/>
      <c r="EQS259" s="171"/>
      <c r="EQT259" s="171"/>
      <c r="EQU259" s="171"/>
      <c r="EQV259" s="171"/>
      <c r="EQW259" s="171"/>
      <c r="EQX259" s="171"/>
      <c r="EQY259" s="171"/>
      <c r="EQZ259" s="171"/>
      <c r="ERA259" s="171"/>
      <c r="ERB259" s="171"/>
      <c r="ERC259" s="171"/>
      <c r="ERD259" s="171"/>
      <c r="ERE259" s="171"/>
      <c r="ERF259" s="171"/>
      <c r="ERG259" s="171"/>
      <c r="ERH259" s="171"/>
      <c r="ERI259" s="171"/>
      <c r="ERJ259" s="171"/>
      <c r="ERK259" s="171"/>
      <c r="ERL259" s="171"/>
      <c r="ERM259" s="171"/>
      <c r="ERN259" s="171"/>
      <c r="ERO259" s="171"/>
      <c r="ERP259" s="171"/>
      <c r="ERQ259" s="171"/>
      <c r="ERR259" s="171"/>
      <c r="ERS259" s="171"/>
      <c r="ERT259" s="171"/>
      <c r="ERU259" s="171"/>
      <c r="ERV259" s="171"/>
      <c r="ERW259" s="171"/>
      <c r="ERX259" s="171"/>
      <c r="ERY259" s="171"/>
      <c r="ERZ259" s="171"/>
      <c r="ESA259" s="171"/>
      <c r="ESB259" s="171"/>
      <c r="ESC259" s="171"/>
      <c r="ESD259" s="171"/>
      <c r="ESE259" s="171"/>
      <c r="ESF259" s="171"/>
      <c r="ESG259" s="171"/>
      <c r="ESH259" s="171"/>
      <c r="ESI259" s="171"/>
      <c r="ESJ259" s="171"/>
      <c r="ESK259" s="171"/>
      <c r="ESL259" s="171"/>
      <c r="ESM259" s="171"/>
      <c r="ESN259" s="171"/>
      <c r="ESO259" s="171"/>
      <c r="ESP259" s="171"/>
      <c r="ESQ259" s="171"/>
      <c r="ESR259" s="171"/>
      <c r="ESS259" s="171"/>
      <c r="EST259" s="171"/>
      <c r="ESU259" s="171"/>
      <c r="ESV259" s="171"/>
      <c r="ESW259" s="171"/>
      <c r="ESX259" s="171"/>
      <c r="ESY259" s="171"/>
      <c r="ESZ259" s="171"/>
      <c r="ETA259" s="171"/>
      <c r="ETB259" s="171"/>
      <c r="ETC259" s="171"/>
      <c r="ETD259" s="171"/>
      <c r="ETE259" s="171"/>
      <c r="ETF259" s="171"/>
      <c r="ETG259" s="171"/>
      <c r="ETH259" s="171"/>
      <c r="ETI259" s="171"/>
      <c r="ETJ259" s="171"/>
      <c r="ETK259" s="171"/>
      <c r="ETL259" s="171"/>
      <c r="ETM259" s="171"/>
      <c r="ETN259" s="171"/>
      <c r="ETO259" s="171"/>
      <c r="ETP259" s="171"/>
      <c r="ETQ259" s="171"/>
      <c r="ETR259" s="171"/>
      <c r="ETS259" s="171"/>
      <c r="ETT259" s="171"/>
      <c r="ETU259" s="171"/>
      <c r="ETV259" s="171"/>
      <c r="ETW259" s="171"/>
      <c r="ETX259" s="171"/>
      <c r="ETY259" s="171"/>
      <c r="ETZ259" s="171"/>
      <c r="EUA259" s="171"/>
      <c r="EUB259" s="171"/>
      <c r="EUC259" s="171"/>
      <c r="EUD259" s="171"/>
      <c r="EUE259" s="171"/>
      <c r="EUF259" s="171"/>
      <c r="EUG259" s="171"/>
      <c r="EUH259" s="171"/>
      <c r="EUI259" s="171"/>
      <c r="EUJ259" s="171"/>
      <c r="EUK259" s="171"/>
      <c r="EUL259" s="171"/>
      <c r="EUM259" s="171"/>
      <c r="EUN259" s="171"/>
      <c r="EUO259" s="171"/>
      <c r="EUP259" s="171"/>
      <c r="EUQ259" s="171"/>
      <c r="EUR259" s="171"/>
      <c r="EUS259" s="171"/>
      <c r="EUT259" s="171"/>
      <c r="EUU259" s="171"/>
      <c r="EUV259" s="171"/>
      <c r="EUW259" s="171"/>
      <c r="EUX259" s="171"/>
      <c r="EUY259" s="171"/>
      <c r="EUZ259" s="171"/>
      <c r="EVA259" s="171"/>
      <c r="EVB259" s="171"/>
      <c r="EVC259" s="171"/>
      <c r="EVD259" s="171"/>
      <c r="EVE259" s="171"/>
      <c r="EVF259" s="171"/>
      <c r="EVG259" s="171"/>
      <c r="EVH259" s="171"/>
      <c r="EVI259" s="171"/>
      <c r="EVJ259" s="171"/>
      <c r="EVK259" s="171"/>
      <c r="EVL259" s="171"/>
      <c r="EVM259" s="171"/>
      <c r="EVN259" s="171"/>
      <c r="EVO259" s="171"/>
      <c r="EVP259" s="171"/>
      <c r="EVQ259" s="171"/>
      <c r="EVR259" s="171"/>
      <c r="EVS259" s="171"/>
      <c r="EVT259" s="171"/>
      <c r="EVU259" s="171"/>
      <c r="EVV259" s="171"/>
      <c r="EVW259" s="171"/>
      <c r="EVX259" s="171"/>
      <c r="EVY259" s="171"/>
      <c r="EVZ259" s="171"/>
      <c r="EWA259" s="171"/>
      <c r="EWB259" s="171"/>
      <c r="EWC259" s="171"/>
      <c r="EWD259" s="171"/>
      <c r="EWE259" s="171"/>
      <c r="EWF259" s="171"/>
      <c r="EWG259" s="171"/>
      <c r="EWH259" s="171"/>
      <c r="EWI259" s="171"/>
      <c r="EWJ259" s="171"/>
      <c r="EWK259" s="171"/>
      <c r="EWL259" s="171"/>
      <c r="EWM259" s="171"/>
      <c r="EWN259" s="171"/>
      <c r="EWO259" s="171"/>
      <c r="EWP259" s="171"/>
      <c r="EWQ259" s="171"/>
      <c r="EWR259" s="171"/>
      <c r="EWS259" s="171"/>
      <c r="EWT259" s="171"/>
      <c r="EWU259" s="171"/>
      <c r="EWV259" s="171"/>
      <c r="EWW259" s="171"/>
      <c r="EWX259" s="171"/>
      <c r="EWY259" s="171"/>
      <c r="EWZ259" s="171"/>
      <c r="EXA259" s="171"/>
      <c r="EXB259" s="171"/>
      <c r="EXC259" s="171"/>
      <c r="EXD259" s="171"/>
      <c r="EXE259" s="171"/>
      <c r="EXF259" s="171"/>
      <c r="EXG259" s="171"/>
      <c r="EXH259" s="171"/>
      <c r="EXI259" s="171"/>
      <c r="EXJ259" s="171"/>
      <c r="EXK259" s="171"/>
      <c r="EXL259" s="171"/>
      <c r="EXM259" s="171"/>
      <c r="EXN259" s="171"/>
      <c r="EXO259" s="171"/>
      <c r="EXP259" s="171"/>
      <c r="EXQ259" s="171"/>
      <c r="EXR259" s="171"/>
      <c r="EXS259" s="171"/>
      <c r="EXT259" s="171"/>
      <c r="EXU259" s="171"/>
      <c r="EXV259" s="171"/>
      <c r="EXW259" s="171"/>
      <c r="EXX259" s="171"/>
      <c r="EXY259" s="171"/>
      <c r="EXZ259" s="171"/>
      <c r="EYA259" s="171"/>
      <c r="EYB259" s="171"/>
      <c r="EYC259" s="171"/>
      <c r="EYD259" s="171"/>
      <c r="EYE259" s="171"/>
      <c r="EYF259" s="171"/>
      <c r="EYG259" s="171"/>
      <c r="EYH259" s="171"/>
      <c r="EYI259" s="171"/>
      <c r="EYJ259" s="171"/>
      <c r="EYK259" s="171"/>
      <c r="EYL259" s="171"/>
      <c r="EYM259" s="171"/>
      <c r="EYN259" s="171"/>
      <c r="EYO259" s="171"/>
      <c r="EYP259" s="171"/>
      <c r="EYQ259" s="171"/>
      <c r="EYR259" s="171"/>
      <c r="EYS259" s="171"/>
      <c r="EYT259" s="171"/>
      <c r="EYU259" s="171"/>
      <c r="EYV259" s="171"/>
      <c r="EYW259" s="171"/>
      <c r="EYX259" s="171"/>
      <c r="EYY259" s="171"/>
      <c r="EYZ259" s="171"/>
      <c r="EZA259" s="171"/>
      <c r="EZB259" s="171"/>
      <c r="EZC259" s="171"/>
      <c r="EZD259" s="171"/>
      <c r="EZE259" s="171"/>
      <c r="EZF259" s="171"/>
      <c r="EZG259" s="171"/>
      <c r="EZH259" s="171"/>
      <c r="EZI259" s="171"/>
      <c r="EZJ259" s="171"/>
      <c r="EZK259" s="171"/>
      <c r="EZL259" s="171"/>
      <c r="EZM259" s="171"/>
      <c r="EZN259" s="171"/>
      <c r="EZO259" s="171"/>
      <c r="EZP259" s="171"/>
      <c r="EZQ259" s="171"/>
      <c r="EZR259" s="171"/>
      <c r="EZS259" s="171"/>
      <c r="EZT259" s="171"/>
      <c r="EZU259" s="171"/>
      <c r="EZV259" s="171"/>
      <c r="EZW259" s="171"/>
      <c r="EZX259" s="171"/>
      <c r="EZY259" s="171"/>
      <c r="EZZ259" s="171"/>
      <c r="FAA259" s="171"/>
      <c r="FAB259" s="171"/>
      <c r="FAC259" s="171"/>
      <c r="FAD259" s="171"/>
      <c r="FAE259" s="171"/>
      <c r="FAF259" s="171"/>
      <c r="FAG259" s="171"/>
      <c r="FAH259" s="171"/>
      <c r="FAI259" s="171"/>
      <c r="FAJ259" s="171"/>
      <c r="FAK259" s="171"/>
      <c r="FAL259" s="171"/>
      <c r="FAM259" s="171"/>
      <c r="FAN259" s="171"/>
      <c r="FAO259" s="171"/>
      <c r="FAP259" s="171"/>
      <c r="FAQ259" s="171"/>
      <c r="FAR259" s="171"/>
      <c r="FAS259" s="171"/>
      <c r="FAT259" s="171"/>
      <c r="FAU259" s="171"/>
      <c r="FAV259" s="171"/>
      <c r="FAW259" s="171"/>
      <c r="FAX259" s="171"/>
      <c r="FAY259" s="171"/>
      <c r="FAZ259" s="171"/>
      <c r="FBA259" s="171"/>
      <c r="FBB259" s="171"/>
      <c r="FBC259" s="171"/>
      <c r="FBD259" s="171"/>
      <c r="FBE259" s="171"/>
      <c r="FBF259" s="171"/>
      <c r="FBG259" s="171"/>
      <c r="FBH259" s="171"/>
      <c r="FBI259" s="171"/>
      <c r="FBJ259" s="171"/>
      <c r="FBK259" s="171"/>
      <c r="FBL259" s="171"/>
      <c r="FBM259" s="171"/>
      <c r="FBN259" s="171"/>
      <c r="FBO259" s="171"/>
      <c r="FBP259" s="171"/>
      <c r="FBQ259" s="171"/>
      <c r="FBR259" s="171"/>
      <c r="FBS259" s="171"/>
      <c r="FBT259" s="171"/>
      <c r="FBU259" s="171"/>
      <c r="FBV259" s="171"/>
      <c r="FBW259" s="171"/>
      <c r="FBX259" s="171"/>
      <c r="FBY259" s="171"/>
      <c r="FBZ259" s="171"/>
      <c r="FCA259" s="171"/>
      <c r="FCB259" s="171"/>
      <c r="FCC259" s="171"/>
      <c r="FCD259" s="171"/>
      <c r="FCE259" s="171"/>
      <c r="FCF259" s="171"/>
      <c r="FCG259" s="171"/>
      <c r="FCH259" s="171"/>
      <c r="FCI259" s="171"/>
      <c r="FCJ259" s="171"/>
      <c r="FCK259" s="171"/>
      <c r="FCL259" s="171"/>
      <c r="FCM259" s="171"/>
      <c r="FCN259" s="171"/>
      <c r="FCO259" s="171"/>
      <c r="FCP259" s="171"/>
      <c r="FCQ259" s="171"/>
      <c r="FCR259" s="171"/>
      <c r="FCS259" s="171"/>
      <c r="FCT259" s="171"/>
      <c r="FCU259" s="171"/>
      <c r="FCV259" s="171"/>
      <c r="FCW259" s="171"/>
      <c r="FCX259" s="171"/>
      <c r="FCY259" s="171"/>
      <c r="FCZ259" s="171"/>
      <c r="FDA259" s="171"/>
      <c r="FDB259" s="171"/>
      <c r="FDC259" s="171"/>
      <c r="FDD259" s="171"/>
      <c r="FDE259" s="171"/>
      <c r="FDF259" s="171"/>
      <c r="FDG259" s="171"/>
      <c r="FDH259" s="171"/>
      <c r="FDI259" s="171"/>
      <c r="FDJ259" s="171"/>
      <c r="FDK259" s="171"/>
      <c r="FDL259" s="171"/>
      <c r="FDM259" s="171"/>
      <c r="FDN259" s="171"/>
      <c r="FDO259" s="171"/>
      <c r="FDP259" s="171"/>
      <c r="FDQ259" s="171"/>
      <c r="FDR259" s="171"/>
      <c r="FDS259" s="171"/>
      <c r="FDT259" s="171"/>
      <c r="FDU259" s="171"/>
      <c r="FDV259" s="171"/>
      <c r="FDW259" s="171"/>
      <c r="FDX259" s="171"/>
      <c r="FDY259" s="171"/>
      <c r="FDZ259" s="171"/>
      <c r="FEA259" s="171"/>
      <c r="FEB259" s="171"/>
      <c r="FEC259" s="171"/>
      <c r="FED259" s="171"/>
      <c r="FEE259" s="171"/>
      <c r="FEF259" s="171"/>
      <c r="FEG259" s="171"/>
      <c r="FEH259" s="171"/>
      <c r="FEI259" s="171"/>
      <c r="FEJ259" s="171"/>
      <c r="FEK259" s="171"/>
      <c r="FEL259" s="171"/>
      <c r="FEM259" s="171"/>
      <c r="FEN259" s="171"/>
      <c r="FEO259" s="171"/>
      <c r="FEP259" s="171"/>
      <c r="FEQ259" s="171"/>
      <c r="FER259" s="171"/>
      <c r="FES259" s="171"/>
      <c r="FET259" s="171"/>
      <c r="FEU259" s="171"/>
      <c r="FEV259" s="171"/>
      <c r="FEW259" s="171"/>
      <c r="FEX259" s="171"/>
      <c r="FEY259" s="171"/>
      <c r="FEZ259" s="171"/>
      <c r="FFA259" s="171"/>
      <c r="FFB259" s="171"/>
      <c r="FFC259" s="171"/>
      <c r="FFD259" s="171"/>
      <c r="FFE259" s="171"/>
      <c r="FFF259" s="171"/>
      <c r="FFG259" s="171"/>
      <c r="FFH259" s="171"/>
      <c r="FFI259" s="171"/>
      <c r="FFJ259" s="171"/>
      <c r="FFK259" s="171"/>
      <c r="FFL259" s="171"/>
      <c r="FFM259" s="171"/>
      <c r="FFN259" s="171"/>
      <c r="FFO259" s="171"/>
      <c r="FFP259" s="171"/>
      <c r="FFQ259" s="171"/>
      <c r="FFR259" s="171"/>
      <c r="FFS259" s="171"/>
      <c r="FFT259" s="171"/>
      <c r="FFU259" s="171"/>
      <c r="FFV259" s="171"/>
      <c r="FFW259" s="171"/>
      <c r="FFX259" s="171"/>
      <c r="FFY259" s="171"/>
      <c r="FFZ259" s="171"/>
      <c r="FGA259" s="171"/>
      <c r="FGB259" s="171"/>
      <c r="FGC259" s="171"/>
      <c r="FGD259" s="171"/>
      <c r="FGE259" s="171"/>
      <c r="FGF259" s="171"/>
      <c r="FGG259" s="171"/>
      <c r="FGH259" s="171"/>
      <c r="FGI259" s="171"/>
      <c r="FGJ259" s="171"/>
      <c r="FGK259" s="171"/>
      <c r="FGL259" s="171"/>
      <c r="FGM259" s="171"/>
      <c r="FGN259" s="171"/>
      <c r="FGO259" s="171"/>
      <c r="FGP259" s="171"/>
      <c r="FGQ259" s="171"/>
      <c r="FGR259" s="171"/>
      <c r="FGS259" s="171"/>
      <c r="FGT259" s="171"/>
      <c r="FGU259" s="171"/>
      <c r="FGV259" s="171"/>
      <c r="FGW259" s="171"/>
      <c r="FGX259" s="171"/>
      <c r="FGY259" s="171"/>
      <c r="FGZ259" s="171"/>
      <c r="FHA259" s="171"/>
      <c r="FHB259" s="171"/>
      <c r="FHC259" s="171"/>
      <c r="FHD259" s="171"/>
      <c r="FHE259" s="171"/>
      <c r="FHF259" s="171"/>
      <c r="FHG259" s="171"/>
      <c r="FHH259" s="171"/>
      <c r="FHI259" s="171"/>
      <c r="FHJ259" s="171"/>
      <c r="FHK259" s="171"/>
      <c r="FHL259" s="171"/>
      <c r="FHM259" s="171"/>
      <c r="FHN259" s="171"/>
      <c r="FHO259" s="171"/>
      <c r="FHP259" s="171"/>
      <c r="FHQ259" s="171"/>
      <c r="FHR259" s="171"/>
      <c r="FHS259" s="171"/>
      <c r="FHT259" s="171"/>
      <c r="FHU259" s="171"/>
      <c r="FHV259" s="171"/>
      <c r="FHW259" s="171"/>
      <c r="FHX259" s="171"/>
      <c r="FHY259" s="171"/>
      <c r="FHZ259" s="171"/>
      <c r="FIA259" s="171"/>
      <c r="FIB259" s="171"/>
      <c r="FIC259" s="171"/>
      <c r="FID259" s="171"/>
      <c r="FIE259" s="171"/>
      <c r="FIF259" s="171"/>
      <c r="FIG259" s="171"/>
      <c r="FIH259" s="171"/>
      <c r="FII259" s="171"/>
      <c r="FIJ259" s="171"/>
      <c r="FIK259" s="171"/>
      <c r="FIL259" s="171"/>
      <c r="FIM259" s="171"/>
      <c r="FIN259" s="171"/>
      <c r="FIO259" s="171"/>
      <c r="FIP259" s="171"/>
      <c r="FIQ259" s="171"/>
      <c r="FIR259" s="171"/>
      <c r="FIS259" s="171"/>
      <c r="FIT259" s="171"/>
      <c r="FIU259" s="171"/>
      <c r="FIV259" s="171"/>
      <c r="FIW259" s="171"/>
      <c r="FIX259" s="171"/>
      <c r="FIY259" s="171"/>
      <c r="FIZ259" s="171"/>
      <c r="FJA259" s="171"/>
      <c r="FJB259" s="171"/>
      <c r="FJC259" s="171"/>
      <c r="FJD259" s="171"/>
      <c r="FJE259" s="171"/>
      <c r="FJF259" s="171"/>
      <c r="FJG259" s="171"/>
      <c r="FJH259" s="171"/>
      <c r="FJI259" s="171"/>
      <c r="FJJ259" s="171"/>
      <c r="FJK259" s="171"/>
      <c r="FJL259" s="171"/>
      <c r="FJM259" s="171"/>
      <c r="FJN259" s="171"/>
      <c r="FJO259" s="171"/>
      <c r="FJP259" s="171"/>
      <c r="FJQ259" s="171"/>
      <c r="FJR259" s="171"/>
      <c r="FJS259" s="171"/>
      <c r="FJT259" s="171"/>
      <c r="FJU259" s="171"/>
      <c r="FJV259" s="171"/>
      <c r="FJW259" s="171"/>
      <c r="FJX259" s="171"/>
      <c r="FJY259" s="171"/>
      <c r="FJZ259" s="171"/>
      <c r="FKA259" s="171"/>
      <c r="FKB259" s="171"/>
      <c r="FKC259" s="171"/>
      <c r="FKD259" s="171"/>
      <c r="FKE259" s="171"/>
      <c r="FKF259" s="171"/>
      <c r="FKG259" s="171"/>
      <c r="FKH259" s="171"/>
      <c r="FKI259" s="171"/>
      <c r="FKJ259" s="171"/>
      <c r="FKK259" s="171"/>
      <c r="FKL259" s="171"/>
      <c r="FKM259" s="171"/>
      <c r="FKN259" s="171"/>
      <c r="FKO259" s="171"/>
      <c r="FKP259" s="171"/>
      <c r="FKQ259" s="171"/>
      <c r="FKR259" s="171"/>
      <c r="FKS259" s="171"/>
      <c r="FKT259" s="171"/>
      <c r="FKU259" s="171"/>
      <c r="FKV259" s="171"/>
      <c r="FKW259" s="171"/>
      <c r="FKX259" s="171"/>
      <c r="FKY259" s="171"/>
      <c r="FKZ259" s="171"/>
      <c r="FLA259" s="171"/>
      <c r="FLB259" s="171"/>
      <c r="FLC259" s="171"/>
      <c r="FLD259" s="171"/>
      <c r="FLE259" s="171"/>
      <c r="FLF259" s="171"/>
      <c r="FLG259" s="171"/>
      <c r="FLH259" s="171"/>
      <c r="FLI259" s="171"/>
      <c r="FLJ259" s="171"/>
      <c r="FLK259" s="171"/>
      <c r="FLL259" s="171"/>
      <c r="FLM259" s="171"/>
      <c r="FLN259" s="171"/>
      <c r="FLO259" s="171"/>
      <c r="FLP259" s="171"/>
      <c r="FLQ259" s="171"/>
      <c r="FLR259" s="171"/>
      <c r="FLS259" s="171"/>
      <c r="FLT259" s="171"/>
      <c r="FLU259" s="171"/>
      <c r="FLV259" s="171"/>
      <c r="FLW259" s="171"/>
      <c r="FLX259" s="171"/>
      <c r="FLY259" s="171"/>
      <c r="FLZ259" s="171"/>
      <c r="FMA259" s="171"/>
      <c r="FMB259" s="171"/>
      <c r="FMC259" s="171"/>
      <c r="FMD259" s="171"/>
      <c r="FME259" s="171"/>
      <c r="FMF259" s="171"/>
      <c r="FMG259" s="171"/>
      <c r="FMH259" s="171"/>
      <c r="FMI259" s="171"/>
      <c r="FMJ259" s="171"/>
      <c r="FMK259" s="171"/>
      <c r="FML259" s="171"/>
      <c r="FMM259" s="171"/>
      <c r="FMN259" s="171"/>
      <c r="FMO259" s="171"/>
      <c r="FMP259" s="171"/>
      <c r="FMQ259" s="171"/>
      <c r="FMR259" s="171"/>
      <c r="FMS259" s="171"/>
      <c r="FMT259" s="171"/>
      <c r="FMU259" s="171"/>
      <c r="FMV259" s="171"/>
      <c r="FMW259" s="171"/>
      <c r="FMX259" s="171"/>
      <c r="FMY259" s="171"/>
      <c r="FMZ259" s="171"/>
      <c r="FNA259" s="171"/>
      <c r="FNB259" s="171"/>
      <c r="FNC259" s="171"/>
      <c r="FND259" s="171"/>
      <c r="FNE259" s="171"/>
      <c r="FNF259" s="171"/>
      <c r="FNG259" s="171"/>
      <c r="FNH259" s="171"/>
      <c r="FNI259" s="171"/>
      <c r="FNJ259" s="171"/>
      <c r="FNK259" s="171"/>
      <c r="FNL259" s="171"/>
      <c r="FNM259" s="171"/>
      <c r="FNN259" s="171"/>
      <c r="FNO259" s="171"/>
      <c r="FNP259" s="171"/>
      <c r="FNQ259" s="171"/>
      <c r="FNR259" s="171"/>
      <c r="FNS259" s="171"/>
      <c r="FNT259" s="171"/>
      <c r="FNU259" s="171"/>
      <c r="FNV259" s="171"/>
      <c r="FNW259" s="171"/>
      <c r="FNX259" s="171"/>
      <c r="FNY259" s="171"/>
      <c r="FNZ259" s="171"/>
      <c r="FOA259" s="171"/>
      <c r="FOB259" s="171"/>
      <c r="FOC259" s="171"/>
      <c r="FOD259" s="171"/>
      <c r="FOE259" s="171"/>
      <c r="FOF259" s="171"/>
      <c r="FOG259" s="171"/>
      <c r="FOH259" s="171"/>
      <c r="FOI259" s="171"/>
      <c r="FOJ259" s="171"/>
      <c r="FOK259" s="171"/>
      <c r="FOL259" s="171"/>
      <c r="FOM259" s="171"/>
      <c r="FON259" s="171"/>
      <c r="FOO259" s="171"/>
      <c r="FOP259" s="171"/>
      <c r="FOQ259" s="171"/>
      <c r="FOR259" s="171"/>
      <c r="FOS259" s="171"/>
      <c r="FOT259" s="171"/>
      <c r="FOU259" s="171"/>
      <c r="FOV259" s="171"/>
      <c r="FOW259" s="171"/>
      <c r="FOX259" s="171"/>
      <c r="FOY259" s="171"/>
      <c r="FOZ259" s="171"/>
      <c r="FPA259" s="171"/>
      <c r="FPB259" s="171"/>
      <c r="FPC259" s="171"/>
      <c r="FPD259" s="171"/>
      <c r="FPE259" s="171"/>
      <c r="FPF259" s="171"/>
      <c r="FPG259" s="171"/>
      <c r="FPH259" s="171"/>
      <c r="FPI259" s="171"/>
      <c r="FPJ259" s="171"/>
      <c r="FPK259" s="171"/>
      <c r="FPL259" s="171"/>
      <c r="FPM259" s="171"/>
      <c r="FPN259" s="171"/>
      <c r="FPO259" s="171"/>
      <c r="FPP259" s="171"/>
      <c r="FPQ259" s="171"/>
      <c r="FPR259" s="171"/>
      <c r="FPS259" s="171"/>
      <c r="FPT259" s="171"/>
      <c r="FPU259" s="171"/>
      <c r="FPV259" s="171"/>
      <c r="FPW259" s="171"/>
      <c r="FPX259" s="171"/>
      <c r="FPY259" s="171"/>
      <c r="FPZ259" s="171"/>
      <c r="FQA259" s="171"/>
      <c r="FQB259" s="171"/>
      <c r="FQC259" s="171"/>
      <c r="FQD259" s="171"/>
      <c r="FQE259" s="171"/>
      <c r="FQF259" s="171"/>
      <c r="FQG259" s="171"/>
      <c r="FQH259" s="171"/>
      <c r="FQI259" s="171"/>
      <c r="FQJ259" s="171"/>
      <c r="FQK259" s="171"/>
      <c r="FQL259" s="171"/>
      <c r="FQM259" s="171"/>
      <c r="FQN259" s="171"/>
      <c r="FQO259" s="171"/>
      <c r="FQP259" s="171"/>
      <c r="FQQ259" s="171"/>
      <c r="FQR259" s="171"/>
      <c r="FQS259" s="171"/>
      <c r="FQT259" s="171"/>
      <c r="FQU259" s="171"/>
      <c r="FQV259" s="171"/>
      <c r="FQW259" s="171"/>
      <c r="FQX259" s="171"/>
      <c r="FQY259" s="171"/>
      <c r="FQZ259" s="171"/>
      <c r="FRA259" s="171"/>
      <c r="FRB259" s="171"/>
      <c r="FRC259" s="171"/>
      <c r="FRD259" s="171"/>
      <c r="FRE259" s="171"/>
      <c r="FRF259" s="171"/>
      <c r="FRG259" s="171"/>
      <c r="FRH259" s="171"/>
      <c r="FRI259" s="171"/>
      <c r="FRJ259" s="171"/>
      <c r="FRK259" s="171"/>
      <c r="FRL259" s="171"/>
      <c r="FRM259" s="171"/>
      <c r="FRN259" s="171"/>
      <c r="FRO259" s="171"/>
      <c r="FRP259" s="171"/>
      <c r="FRQ259" s="171"/>
      <c r="FRR259" s="171"/>
      <c r="FRS259" s="171"/>
      <c r="FRT259" s="171"/>
      <c r="FRU259" s="171"/>
      <c r="FRV259" s="171"/>
      <c r="FRW259" s="171"/>
      <c r="FRX259" s="171"/>
      <c r="FRY259" s="171"/>
      <c r="FRZ259" s="171"/>
      <c r="FSA259" s="171"/>
      <c r="FSB259" s="171"/>
      <c r="FSC259" s="171"/>
      <c r="FSD259" s="171"/>
      <c r="FSE259" s="171"/>
      <c r="FSF259" s="171"/>
      <c r="FSG259" s="171"/>
      <c r="FSH259" s="171"/>
      <c r="FSI259" s="171"/>
      <c r="FSJ259" s="171"/>
      <c r="FSK259" s="171"/>
      <c r="FSL259" s="171"/>
      <c r="FSM259" s="171"/>
      <c r="FSN259" s="171"/>
      <c r="FSO259" s="171"/>
      <c r="FSP259" s="171"/>
      <c r="FSQ259" s="171"/>
      <c r="FSR259" s="171"/>
      <c r="FSS259" s="171"/>
      <c r="FST259" s="171"/>
      <c r="FSU259" s="171"/>
      <c r="FSV259" s="171"/>
      <c r="FSW259" s="171"/>
      <c r="FSX259" s="171"/>
      <c r="FSY259" s="171"/>
      <c r="FSZ259" s="171"/>
      <c r="FTA259" s="171"/>
      <c r="FTB259" s="171"/>
      <c r="FTC259" s="171"/>
      <c r="FTD259" s="171"/>
      <c r="FTE259" s="171"/>
      <c r="FTF259" s="171"/>
      <c r="FTG259" s="171"/>
      <c r="FTH259" s="171"/>
      <c r="FTI259" s="171"/>
      <c r="FTJ259" s="171"/>
      <c r="FTK259" s="171"/>
      <c r="FTL259" s="171"/>
      <c r="FTM259" s="171"/>
      <c r="FTN259" s="171"/>
      <c r="FTO259" s="171"/>
      <c r="FTP259" s="171"/>
      <c r="FTQ259" s="171"/>
      <c r="FTR259" s="171"/>
      <c r="FTS259" s="171"/>
      <c r="FTT259" s="171"/>
      <c r="FTU259" s="171"/>
      <c r="FTV259" s="171"/>
      <c r="FTW259" s="171"/>
      <c r="FTX259" s="171"/>
      <c r="FTY259" s="171"/>
      <c r="FTZ259" s="171"/>
      <c r="FUA259" s="171"/>
      <c r="FUB259" s="171"/>
      <c r="FUC259" s="171"/>
      <c r="FUD259" s="171"/>
      <c r="FUE259" s="171"/>
      <c r="FUF259" s="171"/>
      <c r="FUG259" s="171"/>
      <c r="FUH259" s="171"/>
      <c r="FUI259" s="171"/>
      <c r="FUJ259" s="171"/>
      <c r="FUK259" s="171"/>
      <c r="FUL259" s="171"/>
      <c r="FUM259" s="171"/>
      <c r="FUN259" s="171"/>
      <c r="FUO259" s="171"/>
      <c r="FUP259" s="171"/>
      <c r="FUQ259" s="171"/>
      <c r="FUR259" s="171"/>
      <c r="FUS259" s="171"/>
      <c r="FUT259" s="171"/>
      <c r="FUU259" s="171"/>
      <c r="FUV259" s="171"/>
      <c r="FUW259" s="171"/>
      <c r="FUX259" s="171"/>
      <c r="FUY259" s="171"/>
      <c r="FUZ259" s="171"/>
      <c r="FVA259" s="171"/>
      <c r="FVB259" s="171"/>
      <c r="FVC259" s="171"/>
      <c r="FVD259" s="171"/>
      <c r="FVE259" s="171"/>
      <c r="FVF259" s="171"/>
      <c r="FVG259" s="171"/>
      <c r="FVH259" s="171"/>
      <c r="FVI259" s="171"/>
      <c r="FVJ259" s="171"/>
      <c r="FVK259" s="171"/>
      <c r="FVL259" s="171"/>
      <c r="FVM259" s="171"/>
      <c r="FVN259" s="171"/>
      <c r="FVO259" s="171"/>
      <c r="FVP259" s="171"/>
      <c r="FVQ259" s="171"/>
      <c r="FVR259" s="171"/>
      <c r="FVS259" s="171"/>
      <c r="FVT259" s="171"/>
      <c r="FVU259" s="171"/>
      <c r="FVV259" s="171"/>
      <c r="FVW259" s="171"/>
      <c r="FVX259" s="171"/>
      <c r="FVY259" s="171"/>
      <c r="FVZ259" s="171"/>
      <c r="FWA259" s="171"/>
      <c r="FWB259" s="171"/>
      <c r="FWC259" s="171"/>
      <c r="FWD259" s="171"/>
      <c r="FWE259" s="171"/>
      <c r="FWF259" s="171"/>
      <c r="FWG259" s="171"/>
      <c r="FWH259" s="171"/>
      <c r="FWI259" s="171"/>
      <c r="FWJ259" s="171"/>
      <c r="FWK259" s="171"/>
      <c r="FWL259" s="171"/>
      <c r="FWM259" s="171"/>
      <c r="FWN259" s="171"/>
      <c r="FWO259" s="171"/>
      <c r="FWP259" s="171"/>
      <c r="FWQ259" s="171"/>
      <c r="FWR259" s="171"/>
      <c r="FWS259" s="171"/>
      <c r="FWT259" s="171"/>
      <c r="FWU259" s="171"/>
      <c r="FWV259" s="171"/>
      <c r="FWW259" s="171"/>
      <c r="FWX259" s="171"/>
      <c r="FWY259" s="171"/>
      <c r="FWZ259" s="171"/>
      <c r="FXA259" s="171"/>
      <c r="FXB259" s="171"/>
      <c r="FXC259" s="171"/>
      <c r="FXD259" s="171"/>
      <c r="FXE259" s="171"/>
      <c r="FXF259" s="171"/>
      <c r="FXG259" s="171"/>
      <c r="FXH259" s="171"/>
      <c r="FXI259" s="171"/>
      <c r="FXJ259" s="171"/>
      <c r="FXK259" s="171"/>
      <c r="FXL259" s="171"/>
      <c r="FXM259" s="171"/>
      <c r="FXN259" s="171"/>
      <c r="FXO259" s="171"/>
      <c r="FXP259" s="171"/>
      <c r="FXQ259" s="171"/>
      <c r="FXR259" s="171"/>
      <c r="FXS259" s="171"/>
      <c r="FXT259" s="171"/>
      <c r="FXU259" s="171"/>
      <c r="FXV259" s="171"/>
      <c r="FXW259" s="171"/>
      <c r="FXX259" s="171"/>
      <c r="FXY259" s="171"/>
      <c r="FXZ259" s="171"/>
      <c r="FYA259" s="171"/>
      <c r="FYB259" s="171"/>
      <c r="FYC259" s="171"/>
      <c r="FYD259" s="171"/>
      <c r="FYE259" s="171"/>
      <c r="FYF259" s="171"/>
      <c r="FYG259" s="171"/>
      <c r="FYH259" s="171"/>
      <c r="FYI259" s="171"/>
      <c r="FYJ259" s="171"/>
      <c r="FYK259" s="171"/>
      <c r="FYL259" s="171"/>
      <c r="FYM259" s="171"/>
      <c r="FYN259" s="171"/>
      <c r="FYO259" s="171"/>
      <c r="FYP259" s="171"/>
      <c r="FYQ259" s="171"/>
      <c r="FYR259" s="171"/>
      <c r="FYS259" s="171"/>
      <c r="FYT259" s="171"/>
      <c r="FYU259" s="171"/>
      <c r="FYV259" s="171"/>
      <c r="FYW259" s="171"/>
      <c r="FYX259" s="171"/>
      <c r="FYY259" s="171"/>
      <c r="FYZ259" s="171"/>
      <c r="FZA259" s="171"/>
      <c r="FZB259" s="171"/>
      <c r="FZC259" s="171"/>
      <c r="FZD259" s="171"/>
      <c r="FZE259" s="171"/>
      <c r="FZF259" s="171"/>
      <c r="FZG259" s="171"/>
      <c r="FZH259" s="171"/>
      <c r="FZI259" s="171"/>
      <c r="FZJ259" s="171"/>
      <c r="FZK259" s="171"/>
      <c r="FZL259" s="171"/>
      <c r="FZM259" s="171"/>
      <c r="FZN259" s="171"/>
      <c r="FZO259" s="171"/>
      <c r="FZP259" s="171"/>
      <c r="FZQ259" s="171"/>
      <c r="FZR259" s="171"/>
      <c r="FZS259" s="171"/>
      <c r="FZT259" s="171"/>
      <c r="FZU259" s="171"/>
      <c r="FZV259" s="171"/>
      <c r="FZW259" s="171"/>
      <c r="FZX259" s="171"/>
      <c r="FZY259" s="171"/>
      <c r="FZZ259" s="171"/>
      <c r="GAA259" s="171"/>
      <c r="GAB259" s="171"/>
      <c r="GAC259" s="171"/>
      <c r="GAD259" s="171"/>
      <c r="GAE259" s="171"/>
      <c r="GAF259" s="171"/>
      <c r="GAG259" s="171"/>
      <c r="GAH259" s="171"/>
      <c r="GAI259" s="171"/>
      <c r="GAJ259" s="171"/>
      <c r="GAK259" s="171"/>
      <c r="GAL259" s="171"/>
      <c r="GAM259" s="171"/>
      <c r="GAN259" s="171"/>
      <c r="GAO259" s="171"/>
      <c r="GAP259" s="171"/>
      <c r="GAQ259" s="171"/>
      <c r="GAR259" s="171"/>
      <c r="GAS259" s="171"/>
      <c r="GAT259" s="171"/>
      <c r="GAU259" s="171"/>
      <c r="GAV259" s="171"/>
      <c r="GAW259" s="171"/>
      <c r="GAX259" s="171"/>
      <c r="GAY259" s="171"/>
      <c r="GAZ259" s="171"/>
      <c r="GBA259" s="171"/>
      <c r="GBB259" s="171"/>
      <c r="GBC259" s="171"/>
      <c r="GBD259" s="171"/>
      <c r="GBE259" s="171"/>
      <c r="GBF259" s="171"/>
      <c r="GBG259" s="171"/>
      <c r="GBH259" s="171"/>
      <c r="GBI259" s="171"/>
      <c r="GBJ259" s="171"/>
      <c r="GBK259" s="171"/>
      <c r="GBL259" s="171"/>
      <c r="GBM259" s="171"/>
      <c r="GBN259" s="171"/>
      <c r="GBO259" s="171"/>
      <c r="GBP259" s="171"/>
      <c r="GBQ259" s="171"/>
      <c r="GBR259" s="171"/>
      <c r="GBS259" s="171"/>
      <c r="GBT259" s="171"/>
      <c r="GBU259" s="171"/>
      <c r="GBV259" s="171"/>
      <c r="GBW259" s="171"/>
      <c r="GBX259" s="171"/>
      <c r="GBY259" s="171"/>
      <c r="GBZ259" s="171"/>
      <c r="GCA259" s="171"/>
      <c r="GCB259" s="171"/>
      <c r="GCC259" s="171"/>
      <c r="GCD259" s="171"/>
      <c r="GCE259" s="171"/>
      <c r="GCF259" s="171"/>
      <c r="GCG259" s="171"/>
      <c r="GCH259" s="171"/>
      <c r="GCI259" s="171"/>
      <c r="GCJ259" s="171"/>
      <c r="GCK259" s="171"/>
      <c r="GCL259" s="171"/>
      <c r="GCM259" s="171"/>
      <c r="GCN259" s="171"/>
      <c r="GCO259" s="171"/>
      <c r="GCP259" s="171"/>
      <c r="GCQ259" s="171"/>
      <c r="GCR259" s="171"/>
      <c r="GCS259" s="171"/>
      <c r="GCT259" s="171"/>
      <c r="GCU259" s="171"/>
      <c r="GCV259" s="171"/>
      <c r="GCW259" s="171"/>
      <c r="GCX259" s="171"/>
      <c r="GCY259" s="171"/>
      <c r="GCZ259" s="171"/>
      <c r="GDA259" s="171"/>
      <c r="GDB259" s="171"/>
      <c r="GDC259" s="171"/>
      <c r="GDD259" s="171"/>
      <c r="GDE259" s="171"/>
      <c r="GDF259" s="171"/>
      <c r="GDG259" s="171"/>
      <c r="GDH259" s="171"/>
      <c r="GDI259" s="171"/>
      <c r="GDJ259" s="171"/>
      <c r="GDK259" s="171"/>
      <c r="GDL259" s="171"/>
      <c r="GDM259" s="171"/>
      <c r="GDN259" s="171"/>
      <c r="GDO259" s="171"/>
      <c r="GDP259" s="171"/>
      <c r="GDQ259" s="171"/>
      <c r="GDR259" s="171"/>
      <c r="GDS259" s="171"/>
      <c r="GDT259" s="171"/>
      <c r="GDU259" s="171"/>
      <c r="GDV259" s="171"/>
      <c r="GDW259" s="171"/>
      <c r="GDX259" s="171"/>
      <c r="GDY259" s="171"/>
      <c r="GDZ259" s="171"/>
      <c r="GEA259" s="171"/>
      <c r="GEB259" s="171"/>
      <c r="GEC259" s="171"/>
      <c r="GED259" s="171"/>
      <c r="GEE259" s="171"/>
      <c r="GEF259" s="171"/>
      <c r="GEG259" s="171"/>
      <c r="GEH259" s="171"/>
      <c r="GEI259" s="171"/>
      <c r="GEJ259" s="171"/>
      <c r="GEK259" s="171"/>
      <c r="GEL259" s="171"/>
      <c r="GEM259" s="171"/>
      <c r="GEN259" s="171"/>
      <c r="GEO259" s="171"/>
      <c r="GEP259" s="171"/>
      <c r="GEQ259" s="171"/>
      <c r="GER259" s="171"/>
      <c r="GES259" s="171"/>
      <c r="GET259" s="171"/>
      <c r="GEU259" s="171"/>
      <c r="GEV259" s="171"/>
      <c r="GEW259" s="171"/>
      <c r="GEX259" s="171"/>
      <c r="GEY259" s="171"/>
      <c r="GEZ259" s="171"/>
      <c r="GFA259" s="171"/>
      <c r="GFB259" s="171"/>
      <c r="GFC259" s="171"/>
      <c r="GFD259" s="171"/>
      <c r="GFE259" s="171"/>
      <c r="GFF259" s="171"/>
      <c r="GFG259" s="171"/>
      <c r="GFH259" s="171"/>
      <c r="GFI259" s="171"/>
      <c r="GFJ259" s="171"/>
      <c r="GFK259" s="171"/>
      <c r="GFL259" s="171"/>
      <c r="GFM259" s="171"/>
      <c r="GFN259" s="171"/>
      <c r="GFO259" s="171"/>
      <c r="GFP259" s="171"/>
      <c r="GFQ259" s="171"/>
      <c r="GFR259" s="171"/>
      <c r="GFS259" s="171"/>
      <c r="GFT259" s="171"/>
      <c r="GFU259" s="171"/>
      <c r="GFV259" s="171"/>
      <c r="GFW259" s="171"/>
      <c r="GFX259" s="171"/>
      <c r="GFY259" s="171"/>
      <c r="GFZ259" s="171"/>
      <c r="GGA259" s="171"/>
      <c r="GGB259" s="171"/>
      <c r="GGC259" s="171"/>
      <c r="GGD259" s="171"/>
      <c r="GGE259" s="171"/>
      <c r="GGF259" s="171"/>
      <c r="GGG259" s="171"/>
      <c r="GGH259" s="171"/>
      <c r="GGI259" s="171"/>
      <c r="GGJ259" s="171"/>
      <c r="GGK259" s="171"/>
      <c r="GGL259" s="171"/>
      <c r="GGM259" s="171"/>
      <c r="GGN259" s="171"/>
      <c r="GGO259" s="171"/>
      <c r="GGP259" s="171"/>
      <c r="GGQ259" s="171"/>
      <c r="GGR259" s="171"/>
      <c r="GGS259" s="171"/>
      <c r="GGT259" s="171"/>
      <c r="GGU259" s="171"/>
      <c r="GGV259" s="171"/>
      <c r="GGW259" s="171"/>
      <c r="GGX259" s="171"/>
      <c r="GGY259" s="171"/>
      <c r="GGZ259" s="171"/>
      <c r="GHA259" s="171"/>
      <c r="GHB259" s="171"/>
      <c r="GHC259" s="171"/>
      <c r="GHD259" s="171"/>
      <c r="GHE259" s="171"/>
      <c r="GHF259" s="171"/>
      <c r="GHG259" s="171"/>
      <c r="GHH259" s="171"/>
      <c r="GHI259" s="171"/>
      <c r="GHJ259" s="171"/>
      <c r="GHK259" s="171"/>
      <c r="GHL259" s="171"/>
      <c r="GHM259" s="171"/>
      <c r="GHN259" s="171"/>
      <c r="GHO259" s="171"/>
      <c r="GHP259" s="171"/>
      <c r="GHQ259" s="171"/>
      <c r="GHR259" s="171"/>
      <c r="GHS259" s="171"/>
      <c r="GHT259" s="171"/>
      <c r="GHU259" s="171"/>
      <c r="GHV259" s="171"/>
      <c r="GHW259" s="171"/>
      <c r="GHX259" s="171"/>
      <c r="GHY259" s="171"/>
      <c r="GHZ259" s="171"/>
      <c r="GIA259" s="171"/>
      <c r="GIB259" s="171"/>
      <c r="GIC259" s="171"/>
      <c r="GID259" s="171"/>
      <c r="GIE259" s="171"/>
      <c r="GIF259" s="171"/>
      <c r="GIG259" s="171"/>
      <c r="GIH259" s="171"/>
      <c r="GII259" s="171"/>
      <c r="GIJ259" s="171"/>
      <c r="GIK259" s="171"/>
      <c r="GIL259" s="171"/>
      <c r="GIM259" s="171"/>
      <c r="GIN259" s="171"/>
      <c r="GIO259" s="171"/>
      <c r="GIP259" s="171"/>
      <c r="GIQ259" s="171"/>
      <c r="GIR259" s="171"/>
      <c r="GIS259" s="171"/>
      <c r="GIT259" s="171"/>
      <c r="GIU259" s="171"/>
      <c r="GIV259" s="171"/>
      <c r="GIW259" s="171"/>
      <c r="GIX259" s="171"/>
      <c r="GIY259" s="171"/>
      <c r="GIZ259" s="171"/>
      <c r="GJA259" s="171"/>
      <c r="GJB259" s="171"/>
      <c r="GJC259" s="171"/>
      <c r="GJD259" s="171"/>
      <c r="GJE259" s="171"/>
      <c r="GJF259" s="171"/>
      <c r="GJG259" s="171"/>
      <c r="GJH259" s="171"/>
      <c r="GJI259" s="171"/>
      <c r="GJJ259" s="171"/>
      <c r="GJK259" s="171"/>
      <c r="GJL259" s="171"/>
      <c r="GJM259" s="171"/>
      <c r="GJN259" s="171"/>
      <c r="GJO259" s="171"/>
      <c r="GJP259" s="171"/>
      <c r="GJQ259" s="171"/>
      <c r="GJR259" s="171"/>
      <c r="GJS259" s="171"/>
      <c r="GJT259" s="171"/>
      <c r="GJU259" s="171"/>
      <c r="GJV259" s="171"/>
      <c r="GJW259" s="171"/>
      <c r="GJX259" s="171"/>
      <c r="GJY259" s="171"/>
      <c r="GJZ259" s="171"/>
      <c r="GKA259" s="171"/>
      <c r="GKB259" s="171"/>
      <c r="GKC259" s="171"/>
      <c r="GKD259" s="171"/>
      <c r="GKE259" s="171"/>
      <c r="GKF259" s="171"/>
      <c r="GKG259" s="171"/>
      <c r="GKH259" s="171"/>
      <c r="GKI259" s="171"/>
      <c r="GKJ259" s="171"/>
      <c r="GKK259" s="171"/>
      <c r="GKL259" s="171"/>
      <c r="GKM259" s="171"/>
      <c r="GKN259" s="171"/>
      <c r="GKO259" s="171"/>
      <c r="GKP259" s="171"/>
      <c r="GKQ259" s="171"/>
      <c r="GKR259" s="171"/>
      <c r="GKS259" s="171"/>
      <c r="GKT259" s="171"/>
      <c r="GKU259" s="171"/>
      <c r="GKV259" s="171"/>
      <c r="GKW259" s="171"/>
      <c r="GKX259" s="171"/>
      <c r="GKY259" s="171"/>
      <c r="GKZ259" s="171"/>
      <c r="GLA259" s="171"/>
      <c r="GLB259" s="171"/>
      <c r="GLC259" s="171"/>
      <c r="GLD259" s="171"/>
      <c r="GLE259" s="171"/>
      <c r="GLF259" s="171"/>
      <c r="GLG259" s="171"/>
      <c r="GLH259" s="171"/>
      <c r="GLI259" s="171"/>
      <c r="GLJ259" s="171"/>
      <c r="GLK259" s="171"/>
      <c r="GLL259" s="171"/>
      <c r="GLM259" s="171"/>
      <c r="GLN259" s="171"/>
      <c r="GLO259" s="171"/>
      <c r="GLP259" s="171"/>
      <c r="GLQ259" s="171"/>
      <c r="GLR259" s="171"/>
      <c r="GLS259" s="171"/>
      <c r="GLT259" s="171"/>
      <c r="GLU259" s="171"/>
      <c r="GLV259" s="171"/>
      <c r="GLW259" s="171"/>
      <c r="GLX259" s="171"/>
      <c r="GLY259" s="171"/>
      <c r="GLZ259" s="171"/>
      <c r="GMA259" s="171"/>
      <c r="GMB259" s="171"/>
      <c r="GMC259" s="171"/>
      <c r="GMD259" s="171"/>
      <c r="GME259" s="171"/>
      <c r="GMF259" s="171"/>
      <c r="GMG259" s="171"/>
      <c r="GMH259" s="171"/>
      <c r="GMI259" s="171"/>
      <c r="GMJ259" s="171"/>
      <c r="GMK259" s="171"/>
      <c r="GML259" s="171"/>
      <c r="GMM259" s="171"/>
      <c r="GMN259" s="171"/>
      <c r="GMO259" s="171"/>
      <c r="GMP259" s="171"/>
      <c r="GMQ259" s="171"/>
      <c r="GMR259" s="171"/>
      <c r="GMS259" s="171"/>
      <c r="GMT259" s="171"/>
      <c r="GMU259" s="171"/>
      <c r="GMV259" s="171"/>
      <c r="GMW259" s="171"/>
      <c r="GMX259" s="171"/>
      <c r="GMY259" s="171"/>
      <c r="GMZ259" s="171"/>
      <c r="GNA259" s="171"/>
      <c r="GNB259" s="171"/>
      <c r="GNC259" s="171"/>
      <c r="GND259" s="171"/>
      <c r="GNE259" s="171"/>
      <c r="GNF259" s="171"/>
      <c r="GNG259" s="171"/>
      <c r="GNH259" s="171"/>
      <c r="GNI259" s="171"/>
      <c r="GNJ259" s="171"/>
      <c r="GNK259" s="171"/>
      <c r="GNL259" s="171"/>
      <c r="GNM259" s="171"/>
      <c r="GNN259" s="171"/>
      <c r="GNO259" s="171"/>
      <c r="GNP259" s="171"/>
      <c r="GNQ259" s="171"/>
      <c r="GNR259" s="171"/>
      <c r="GNS259" s="171"/>
      <c r="GNT259" s="171"/>
      <c r="GNU259" s="171"/>
      <c r="GNV259" s="171"/>
      <c r="GNW259" s="171"/>
      <c r="GNX259" s="171"/>
      <c r="GNY259" s="171"/>
      <c r="GNZ259" s="171"/>
      <c r="GOA259" s="171"/>
      <c r="GOB259" s="171"/>
      <c r="GOC259" s="171"/>
      <c r="GOD259" s="171"/>
      <c r="GOE259" s="171"/>
      <c r="GOF259" s="171"/>
      <c r="GOG259" s="171"/>
      <c r="GOH259" s="171"/>
      <c r="GOI259" s="171"/>
      <c r="GOJ259" s="171"/>
      <c r="GOK259" s="171"/>
      <c r="GOL259" s="171"/>
      <c r="GOM259" s="171"/>
      <c r="GON259" s="171"/>
      <c r="GOO259" s="171"/>
      <c r="GOP259" s="171"/>
      <c r="GOQ259" s="171"/>
      <c r="GOR259" s="171"/>
      <c r="GOS259" s="171"/>
      <c r="GOT259" s="171"/>
      <c r="GOU259" s="171"/>
      <c r="GOV259" s="171"/>
      <c r="GOW259" s="171"/>
      <c r="GOX259" s="171"/>
      <c r="GOY259" s="171"/>
      <c r="GOZ259" s="171"/>
      <c r="GPA259" s="171"/>
      <c r="GPB259" s="171"/>
      <c r="GPC259" s="171"/>
      <c r="GPD259" s="171"/>
      <c r="GPE259" s="171"/>
      <c r="GPF259" s="171"/>
      <c r="GPG259" s="171"/>
      <c r="GPH259" s="171"/>
      <c r="GPI259" s="171"/>
      <c r="GPJ259" s="171"/>
      <c r="GPK259" s="171"/>
      <c r="GPL259" s="171"/>
      <c r="GPM259" s="171"/>
      <c r="GPN259" s="171"/>
      <c r="GPO259" s="171"/>
      <c r="GPP259" s="171"/>
      <c r="GPQ259" s="171"/>
      <c r="GPR259" s="171"/>
      <c r="GPS259" s="171"/>
      <c r="GPT259" s="171"/>
      <c r="GPU259" s="171"/>
      <c r="GPV259" s="171"/>
      <c r="GPW259" s="171"/>
      <c r="GPX259" s="171"/>
      <c r="GPY259" s="171"/>
      <c r="GPZ259" s="171"/>
      <c r="GQA259" s="171"/>
      <c r="GQB259" s="171"/>
      <c r="GQC259" s="171"/>
      <c r="GQD259" s="171"/>
      <c r="GQE259" s="171"/>
      <c r="GQF259" s="171"/>
      <c r="GQG259" s="171"/>
      <c r="GQH259" s="171"/>
      <c r="GQI259" s="171"/>
      <c r="GQJ259" s="171"/>
      <c r="GQK259" s="171"/>
      <c r="GQL259" s="171"/>
      <c r="GQM259" s="171"/>
      <c r="GQN259" s="171"/>
      <c r="GQO259" s="171"/>
      <c r="GQP259" s="171"/>
      <c r="GQQ259" s="171"/>
      <c r="GQR259" s="171"/>
      <c r="GQS259" s="171"/>
      <c r="GQT259" s="171"/>
      <c r="GQU259" s="171"/>
      <c r="GQV259" s="171"/>
      <c r="GQW259" s="171"/>
      <c r="GQX259" s="171"/>
      <c r="GQY259" s="171"/>
      <c r="GQZ259" s="171"/>
      <c r="GRA259" s="171"/>
      <c r="GRB259" s="171"/>
      <c r="GRC259" s="171"/>
      <c r="GRD259" s="171"/>
      <c r="GRE259" s="171"/>
      <c r="GRF259" s="171"/>
      <c r="GRG259" s="171"/>
      <c r="GRH259" s="171"/>
      <c r="GRI259" s="171"/>
      <c r="GRJ259" s="171"/>
      <c r="GRK259" s="171"/>
      <c r="GRL259" s="171"/>
      <c r="GRM259" s="171"/>
      <c r="GRN259" s="171"/>
      <c r="GRO259" s="171"/>
      <c r="GRP259" s="171"/>
      <c r="GRQ259" s="171"/>
      <c r="GRR259" s="171"/>
      <c r="GRS259" s="171"/>
      <c r="GRT259" s="171"/>
      <c r="GRU259" s="171"/>
      <c r="GRV259" s="171"/>
      <c r="GRW259" s="171"/>
      <c r="GRX259" s="171"/>
      <c r="GRY259" s="171"/>
      <c r="GRZ259" s="171"/>
      <c r="GSA259" s="171"/>
      <c r="GSB259" s="171"/>
      <c r="GSC259" s="171"/>
      <c r="GSD259" s="171"/>
      <c r="GSE259" s="171"/>
      <c r="GSF259" s="171"/>
      <c r="GSG259" s="171"/>
      <c r="GSH259" s="171"/>
      <c r="GSI259" s="171"/>
      <c r="GSJ259" s="171"/>
      <c r="GSK259" s="171"/>
      <c r="GSL259" s="171"/>
      <c r="GSM259" s="171"/>
      <c r="GSN259" s="171"/>
      <c r="GSO259" s="171"/>
      <c r="GSP259" s="171"/>
      <c r="GSQ259" s="171"/>
      <c r="GSR259" s="171"/>
      <c r="GSS259" s="171"/>
      <c r="GST259" s="171"/>
      <c r="GSU259" s="171"/>
      <c r="GSV259" s="171"/>
      <c r="GSW259" s="171"/>
      <c r="GSX259" s="171"/>
      <c r="GSY259" s="171"/>
      <c r="GSZ259" s="171"/>
      <c r="GTA259" s="171"/>
      <c r="GTB259" s="171"/>
      <c r="GTC259" s="171"/>
      <c r="GTD259" s="171"/>
      <c r="GTE259" s="171"/>
      <c r="GTF259" s="171"/>
      <c r="GTG259" s="171"/>
      <c r="GTH259" s="171"/>
      <c r="GTI259" s="171"/>
      <c r="GTJ259" s="171"/>
      <c r="GTK259" s="171"/>
      <c r="GTL259" s="171"/>
      <c r="GTM259" s="171"/>
      <c r="GTN259" s="171"/>
      <c r="GTO259" s="171"/>
      <c r="GTP259" s="171"/>
      <c r="GTQ259" s="171"/>
      <c r="GTR259" s="171"/>
      <c r="GTS259" s="171"/>
      <c r="GTT259" s="171"/>
      <c r="GTU259" s="171"/>
      <c r="GTV259" s="171"/>
      <c r="GTW259" s="171"/>
      <c r="GTX259" s="171"/>
      <c r="GTY259" s="171"/>
      <c r="GTZ259" s="171"/>
      <c r="GUA259" s="171"/>
      <c r="GUB259" s="171"/>
      <c r="GUC259" s="171"/>
      <c r="GUD259" s="171"/>
      <c r="GUE259" s="171"/>
      <c r="GUF259" s="171"/>
      <c r="GUG259" s="171"/>
      <c r="GUH259" s="171"/>
      <c r="GUI259" s="171"/>
      <c r="GUJ259" s="171"/>
      <c r="GUK259" s="171"/>
      <c r="GUL259" s="171"/>
      <c r="GUM259" s="171"/>
      <c r="GUN259" s="171"/>
      <c r="GUO259" s="171"/>
      <c r="GUP259" s="171"/>
      <c r="GUQ259" s="171"/>
      <c r="GUR259" s="171"/>
      <c r="GUS259" s="171"/>
      <c r="GUT259" s="171"/>
      <c r="GUU259" s="171"/>
      <c r="GUV259" s="171"/>
      <c r="GUW259" s="171"/>
      <c r="GUX259" s="171"/>
      <c r="GUY259" s="171"/>
      <c r="GUZ259" s="171"/>
      <c r="GVA259" s="171"/>
      <c r="GVB259" s="171"/>
      <c r="GVC259" s="171"/>
      <c r="GVD259" s="171"/>
      <c r="GVE259" s="171"/>
      <c r="GVF259" s="171"/>
      <c r="GVG259" s="171"/>
      <c r="GVH259" s="171"/>
      <c r="GVI259" s="171"/>
      <c r="GVJ259" s="171"/>
      <c r="GVK259" s="171"/>
      <c r="GVL259" s="171"/>
      <c r="GVM259" s="171"/>
      <c r="GVN259" s="171"/>
      <c r="GVO259" s="171"/>
      <c r="GVP259" s="171"/>
      <c r="GVQ259" s="171"/>
      <c r="GVR259" s="171"/>
      <c r="GVS259" s="171"/>
      <c r="GVT259" s="171"/>
      <c r="GVU259" s="171"/>
      <c r="GVV259" s="171"/>
      <c r="GVW259" s="171"/>
      <c r="GVX259" s="171"/>
      <c r="GVY259" s="171"/>
      <c r="GVZ259" s="171"/>
      <c r="GWA259" s="171"/>
      <c r="GWB259" s="171"/>
      <c r="GWC259" s="171"/>
      <c r="GWD259" s="171"/>
      <c r="GWE259" s="171"/>
      <c r="GWF259" s="171"/>
      <c r="GWG259" s="171"/>
      <c r="GWH259" s="171"/>
      <c r="GWI259" s="171"/>
      <c r="GWJ259" s="171"/>
      <c r="GWK259" s="171"/>
      <c r="GWL259" s="171"/>
      <c r="GWM259" s="171"/>
      <c r="GWN259" s="171"/>
      <c r="GWO259" s="171"/>
      <c r="GWP259" s="171"/>
      <c r="GWQ259" s="171"/>
      <c r="GWR259" s="171"/>
      <c r="GWS259" s="171"/>
      <c r="GWT259" s="171"/>
      <c r="GWU259" s="171"/>
      <c r="GWV259" s="171"/>
      <c r="GWW259" s="171"/>
      <c r="GWX259" s="171"/>
      <c r="GWY259" s="171"/>
      <c r="GWZ259" s="171"/>
      <c r="GXA259" s="171"/>
      <c r="GXB259" s="171"/>
      <c r="GXC259" s="171"/>
      <c r="GXD259" s="171"/>
      <c r="GXE259" s="171"/>
      <c r="GXF259" s="171"/>
      <c r="GXG259" s="171"/>
      <c r="GXH259" s="171"/>
      <c r="GXI259" s="171"/>
      <c r="GXJ259" s="171"/>
      <c r="GXK259" s="171"/>
      <c r="GXL259" s="171"/>
      <c r="GXM259" s="171"/>
      <c r="GXN259" s="171"/>
      <c r="GXO259" s="171"/>
      <c r="GXP259" s="171"/>
      <c r="GXQ259" s="171"/>
      <c r="GXR259" s="171"/>
      <c r="GXS259" s="171"/>
      <c r="GXT259" s="171"/>
      <c r="GXU259" s="171"/>
      <c r="GXV259" s="171"/>
      <c r="GXW259" s="171"/>
      <c r="GXX259" s="171"/>
      <c r="GXY259" s="171"/>
      <c r="GXZ259" s="171"/>
      <c r="GYA259" s="171"/>
      <c r="GYB259" s="171"/>
      <c r="GYC259" s="171"/>
      <c r="GYD259" s="171"/>
      <c r="GYE259" s="171"/>
      <c r="GYF259" s="171"/>
      <c r="GYG259" s="171"/>
      <c r="GYH259" s="171"/>
      <c r="GYI259" s="171"/>
      <c r="GYJ259" s="171"/>
      <c r="GYK259" s="171"/>
      <c r="GYL259" s="171"/>
      <c r="GYM259" s="171"/>
      <c r="GYN259" s="171"/>
      <c r="GYO259" s="171"/>
      <c r="GYP259" s="171"/>
      <c r="GYQ259" s="171"/>
      <c r="GYR259" s="171"/>
      <c r="GYS259" s="171"/>
      <c r="GYT259" s="171"/>
      <c r="GYU259" s="171"/>
      <c r="GYV259" s="171"/>
      <c r="GYW259" s="171"/>
      <c r="GYX259" s="171"/>
      <c r="GYY259" s="171"/>
      <c r="GYZ259" s="171"/>
      <c r="GZA259" s="171"/>
      <c r="GZB259" s="171"/>
      <c r="GZC259" s="171"/>
      <c r="GZD259" s="171"/>
      <c r="GZE259" s="171"/>
      <c r="GZF259" s="171"/>
      <c r="GZG259" s="171"/>
      <c r="GZH259" s="171"/>
      <c r="GZI259" s="171"/>
      <c r="GZJ259" s="171"/>
      <c r="GZK259" s="171"/>
      <c r="GZL259" s="171"/>
      <c r="GZM259" s="171"/>
      <c r="GZN259" s="171"/>
      <c r="GZO259" s="171"/>
      <c r="GZP259" s="171"/>
      <c r="GZQ259" s="171"/>
      <c r="GZR259" s="171"/>
      <c r="GZS259" s="171"/>
      <c r="GZT259" s="171"/>
      <c r="GZU259" s="171"/>
      <c r="GZV259" s="171"/>
      <c r="GZW259" s="171"/>
      <c r="GZX259" s="171"/>
      <c r="GZY259" s="171"/>
      <c r="GZZ259" s="171"/>
      <c r="HAA259" s="171"/>
      <c r="HAB259" s="171"/>
      <c r="HAC259" s="171"/>
      <c r="HAD259" s="171"/>
      <c r="HAE259" s="171"/>
      <c r="HAF259" s="171"/>
      <c r="HAG259" s="171"/>
      <c r="HAH259" s="171"/>
      <c r="HAI259" s="171"/>
      <c r="HAJ259" s="171"/>
      <c r="HAK259" s="171"/>
      <c r="HAL259" s="171"/>
      <c r="HAM259" s="171"/>
      <c r="HAN259" s="171"/>
      <c r="HAO259" s="171"/>
      <c r="HAP259" s="171"/>
      <c r="HAQ259" s="171"/>
      <c r="HAR259" s="171"/>
      <c r="HAS259" s="171"/>
      <c r="HAT259" s="171"/>
      <c r="HAU259" s="171"/>
      <c r="HAV259" s="171"/>
      <c r="HAW259" s="171"/>
      <c r="HAX259" s="171"/>
      <c r="HAY259" s="171"/>
      <c r="HAZ259" s="171"/>
      <c r="HBA259" s="171"/>
      <c r="HBB259" s="171"/>
      <c r="HBC259" s="171"/>
      <c r="HBD259" s="171"/>
      <c r="HBE259" s="171"/>
      <c r="HBF259" s="171"/>
      <c r="HBG259" s="171"/>
      <c r="HBH259" s="171"/>
      <c r="HBI259" s="171"/>
      <c r="HBJ259" s="171"/>
      <c r="HBK259" s="171"/>
      <c r="HBL259" s="171"/>
      <c r="HBM259" s="171"/>
      <c r="HBN259" s="171"/>
      <c r="HBO259" s="171"/>
      <c r="HBP259" s="171"/>
      <c r="HBQ259" s="171"/>
      <c r="HBR259" s="171"/>
      <c r="HBS259" s="171"/>
      <c r="HBT259" s="171"/>
      <c r="HBU259" s="171"/>
      <c r="HBV259" s="171"/>
      <c r="HBW259" s="171"/>
      <c r="HBX259" s="171"/>
      <c r="HBY259" s="171"/>
      <c r="HBZ259" s="171"/>
      <c r="HCA259" s="171"/>
      <c r="HCB259" s="171"/>
      <c r="HCC259" s="171"/>
      <c r="HCD259" s="171"/>
      <c r="HCE259" s="171"/>
      <c r="HCF259" s="171"/>
      <c r="HCG259" s="171"/>
      <c r="HCH259" s="171"/>
      <c r="HCI259" s="171"/>
      <c r="HCJ259" s="171"/>
      <c r="HCK259" s="171"/>
      <c r="HCL259" s="171"/>
      <c r="HCM259" s="171"/>
      <c r="HCN259" s="171"/>
      <c r="HCO259" s="171"/>
      <c r="HCP259" s="171"/>
      <c r="HCQ259" s="171"/>
      <c r="HCR259" s="171"/>
      <c r="HCS259" s="171"/>
      <c r="HCT259" s="171"/>
      <c r="HCU259" s="171"/>
      <c r="HCV259" s="171"/>
      <c r="HCW259" s="171"/>
      <c r="HCX259" s="171"/>
      <c r="HCY259" s="171"/>
      <c r="HCZ259" s="171"/>
      <c r="HDA259" s="171"/>
      <c r="HDB259" s="171"/>
      <c r="HDC259" s="171"/>
      <c r="HDD259" s="171"/>
      <c r="HDE259" s="171"/>
      <c r="HDF259" s="171"/>
      <c r="HDG259" s="171"/>
      <c r="HDH259" s="171"/>
      <c r="HDI259" s="171"/>
      <c r="HDJ259" s="171"/>
      <c r="HDK259" s="171"/>
      <c r="HDL259" s="171"/>
      <c r="HDM259" s="171"/>
      <c r="HDN259" s="171"/>
      <c r="HDO259" s="171"/>
      <c r="HDP259" s="171"/>
      <c r="HDQ259" s="171"/>
      <c r="HDR259" s="171"/>
      <c r="HDS259" s="171"/>
      <c r="HDT259" s="171"/>
      <c r="HDU259" s="171"/>
      <c r="HDV259" s="171"/>
      <c r="HDW259" s="171"/>
      <c r="HDX259" s="171"/>
      <c r="HDY259" s="171"/>
      <c r="HDZ259" s="171"/>
      <c r="HEA259" s="171"/>
      <c r="HEB259" s="171"/>
      <c r="HEC259" s="171"/>
      <c r="HED259" s="171"/>
      <c r="HEE259" s="171"/>
      <c r="HEF259" s="171"/>
      <c r="HEG259" s="171"/>
      <c r="HEH259" s="171"/>
      <c r="HEI259" s="171"/>
      <c r="HEJ259" s="171"/>
      <c r="HEK259" s="171"/>
      <c r="HEL259" s="171"/>
      <c r="HEM259" s="171"/>
      <c r="HEN259" s="171"/>
      <c r="HEO259" s="171"/>
      <c r="HEP259" s="171"/>
      <c r="HEQ259" s="171"/>
      <c r="HER259" s="171"/>
      <c r="HES259" s="171"/>
      <c r="HET259" s="171"/>
      <c r="HEU259" s="171"/>
      <c r="HEV259" s="171"/>
      <c r="HEW259" s="171"/>
      <c r="HEX259" s="171"/>
      <c r="HEY259" s="171"/>
      <c r="HEZ259" s="171"/>
      <c r="HFA259" s="171"/>
      <c r="HFB259" s="171"/>
      <c r="HFC259" s="171"/>
      <c r="HFD259" s="171"/>
      <c r="HFE259" s="171"/>
      <c r="HFF259" s="171"/>
      <c r="HFG259" s="171"/>
      <c r="HFH259" s="171"/>
      <c r="HFI259" s="171"/>
      <c r="HFJ259" s="171"/>
      <c r="HFK259" s="171"/>
      <c r="HFL259" s="171"/>
      <c r="HFM259" s="171"/>
      <c r="HFN259" s="171"/>
      <c r="HFO259" s="171"/>
      <c r="HFP259" s="171"/>
      <c r="HFQ259" s="171"/>
      <c r="HFR259" s="171"/>
      <c r="HFS259" s="171"/>
      <c r="HFT259" s="171"/>
      <c r="HFU259" s="171"/>
      <c r="HFV259" s="171"/>
      <c r="HFW259" s="171"/>
      <c r="HFX259" s="171"/>
      <c r="HFY259" s="171"/>
      <c r="HFZ259" s="171"/>
      <c r="HGA259" s="171"/>
      <c r="HGB259" s="171"/>
      <c r="HGC259" s="171"/>
      <c r="HGD259" s="171"/>
      <c r="HGE259" s="171"/>
      <c r="HGF259" s="171"/>
      <c r="HGG259" s="171"/>
      <c r="HGH259" s="171"/>
      <c r="HGI259" s="171"/>
      <c r="HGJ259" s="171"/>
      <c r="HGK259" s="171"/>
      <c r="HGL259" s="171"/>
      <c r="HGM259" s="171"/>
      <c r="HGN259" s="171"/>
      <c r="HGO259" s="171"/>
      <c r="HGP259" s="171"/>
      <c r="HGQ259" s="171"/>
      <c r="HGR259" s="171"/>
      <c r="HGS259" s="171"/>
      <c r="HGT259" s="171"/>
      <c r="HGU259" s="171"/>
      <c r="HGV259" s="171"/>
      <c r="HGW259" s="171"/>
      <c r="HGX259" s="171"/>
      <c r="HGY259" s="171"/>
      <c r="HGZ259" s="171"/>
      <c r="HHA259" s="171"/>
      <c r="HHB259" s="171"/>
      <c r="HHC259" s="171"/>
      <c r="HHD259" s="171"/>
      <c r="HHE259" s="171"/>
      <c r="HHF259" s="171"/>
      <c r="HHG259" s="171"/>
      <c r="HHH259" s="171"/>
      <c r="HHI259" s="171"/>
      <c r="HHJ259" s="171"/>
      <c r="HHK259" s="171"/>
      <c r="HHL259" s="171"/>
      <c r="HHM259" s="171"/>
      <c r="HHN259" s="171"/>
      <c r="HHO259" s="171"/>
      <c r="HHP259" s="171"/>
      <c r="HHQ259" s="171"/>
      <c r="HHR259" s="171"/>
      <c r="HHS259" s="171"/>
      <c r="HHT259" s="171"/>
      <c r="HHU259" s="171"/>
      <c r="HHV259" s="171"/>
      <c r="HHW259" s="171"/>
      <c r="HHX259" s="171"/>
      <c r="HHY259" s="171"/>
      <c r="HHZ259" s="171"/>
      <c r="HIA259" s="171"/>
      <c r="HIB259" s="171"/>
      <c r="HIC259" s="171"/>
      <c r="HID259" s="171"/>
      <c r="HIE259" s="171"/>
      <c r="HIF259" s="171"/>
      <c r="HIG259" s="171"/>
      <c r="HIH259" s="171"/>
      <c r="HII259" s="171"/>
      <c r="HIJ259" s="171"/>
      <c r="HIK259" s="171"/>
      <c r="HIL259" s="171"/>
      <c r="HIM259" s="171"/>
      <c r="HIN259" s="171"/>
      <c r="HIO259" s="171"/>
      <c r="HIP259" s="171"/>
      <c r="HIQ259" s="171"/>
      <c r="HIR259" s="171"/>
      <c r="HIS259" s="171"/>
      <c r="HIT259" s="171"/>
      <c r="HIU259" s="171"/>
      <c r="HIV259" s="171"/>
      <c r="HIW259" s="171"/>
      <c r="HIX259" s="171"/>
      <c r="HIY259" s="171"/>
      <c r="HIZ259" s="171"/>
      <c r="HJA259" s="171"/>
      <c r="HJB259" s="171"/>
      <c r="HJC259" s="171"/>
      <c r="HJD259" s="171"/>
      <c r="HJE259" s="171"/>
      <c r="HJF259" s="171"/>
      <c r="HJG259" s="171"/>
      <c r="HJH259" s="171"/>
      <c r="HJI259" s="171"/>
      <c r="HJJ259" s="171"/>
      <c r="HJK259" s="171"/>
      <c r="HJL259" s="171"/>
      <c r="HJM259" s="171"/>
      <c r="HJN259" s="171"/>
      <c r="HJO259" s="171"/>
      <c r="HJP259" s="171"/>
      <c r="HJQ259" s="171"/>
      <c r="HJR259" s="171"/>
      <c r="HJS259" s="171"/>
      <c r="HJT259" s="171"/>
      <c r="HJU259" s="171"/>
      <c r="HJV259" s="171"/>
      <c r="HJW259" s="171"/>
      <c r="HJX259" s="171"/>
      <c r="HJY259" s="171"/>
      <c r="HJZ259" s="171"/>
      <c r="HKA259" s="171"/>
      <c r="HKB259" s="171"/>
      <c r="HKC259" s="171"/>
      <c r="HKD259" s="171"/>
      <c r="HKE259" s="171"/>
      <c r="HKF259" s="171"/>
      <c r="HKG259" s="171"/>
      <c r="HKH259" s="171"/>
      <c r="HKI259" s="171"/>
      <c r="HKJ259" s="171"/>
      <c r="HKK259" s="171"/>
      <c r="HKL259" s="171"/>
      <c r="HKM259" s="171"/>
      <c r="HKN259" s="171"/>
      <c r="HKO259" s="171"/>
      <c r="HKP259" s="171"/>
      <c r="HKQ259" s="171"/>
      <c r="HKR259" s="171"/>
      <c r="HKS259" s="171"/>
      <c r="HKT259" s="171"/>
      <c r="HKU259" s="171"/>
      <c r="HKV259" s="171"/>
      <c r="HKW259" s="171"/>
      <c r="HKX259" s="171"/>
      <c r="HKY259" s="171"/>
      <c r="HKZ259" s="171"/>
      <c r="HLA259" s="171"/>
      <c r="HLB259" s="171"/>
      <c r="HLC259" s="171"/>
      <c r="HLD259" s="171"/>
      <c r="HLE259" s="171"/>
      <c r="HLF259" s="171"/>
      <c r="HLG259" s="171"/>
      <c r="HLH259" s="171"/>
      <c r="HLI259" s="171"/>
      <c r="HLJ259" s="171"/>
      <c r="HLK259" s="171"/>
      <c r="HLL259" s="171"/>
      <c r="HLM259" s="171"/>
      <c r="HLN259" s="171"/>
      <c r="HLO259" s="171"/>
      <c r="HLP259" s="171"/>
      <c r="HLQ259" s="171"/>
      <c r="HLR259" s="171"/>
      <c r="HLS259" s="171"/>
      <c r="HLT259" s="171"/>
      <c r="HLU259" s="171"/>
      <c r="HLV259" s="171"/>
      <c r="HLW259" s="171"/>
      <c r="HLX259" s="171"/>
      <c r="HLY259" s="171"/>
      <c r="HLZ259" s="171"/>
      <c r="HMA259" s="171"/>
      <c r="HMB259" s="171"/>
      <c r="HMC259" s="171"/>
      <c r="HMD259" s="171"/>
      <c r="HME259" s="171"/>
      <c r="HMF259" s="171"/>
      <c r="HMG259" s="171"/>
      <c r="HMH259" s="171"/>
      <c r="HMI259" s="171"/>
      <c r="HMJ259" s="171"/>
      <c r="HMK259" s="171"/>
      <c r="HML259" s="171"/>
      <c r="HMM259" s="171"/>
      <c r="HMN259" s="171"/>
      <c r="HMO259" s="171"/>
      <c r="HMP259" s="171"/>
      <c r="HMQ259" s="171"/>
      <c r="HMR259" s="171"/>
      <c r="HMS259" s="171"/>
      <c r="HMT259" s="171"/>
      <c r="HMU259" s="171"/>
      <c r="HMV259" s="171"/>
      <c r="HMW259" s="171"/>
      <c r="HMX259" s="171"/>
      <c r="HMY259" s="171"/>
      <c r="HMZ259" s="171"/>
      <c r="HNA259" s="171"/>
      <c r="HNB259" s="171"/>
      <c r="HNC259" s="171"/>
      <c r="HND259" s="171"/>
      <c r="HNE259" s="171"/>
      <c r="HNF259" s="171"/>
      <c r="HNG259" s="171"/>
      <c r="HNH259" s="171"/>
      <c r="HNI259" s="171"/>
      <c r="HNJ259" s="171"/>
      <c r="HNK259" s="171"/>
      <c r="HNL259" s="171"/>
      <c r="HNM259" s="171"/>
      <c r="HNN259" s="171"/>
      <c r="HNO259" s="171"/>
      <c r="HNP259" s="171"/>
      <c r="HNQ259" s="171"/>
      <c r="HNR259" s="171"/>
      <c r="HNS259" s="171"/>
      <c r="HNT259" s="171"/>
      <c r="HNU259" s="171"/>
      <c r="HNV259" s="171"/>
      <c r="HNW259" s="171"/>
      <c r="HNX259" s="171"/>
      <c r="HNY259" s="171"/>
      <c r="HNZ259" s="171"/>
      <c r="HOA259" s="171"/>
      <c r="HOB259" s="171"/>
      <c r="HOC259" s="171"/>
      <c r="HOD259" s="171"/>
      <c r="HOE259" s="171"/>
      <c r="HOF259" s="171"/>
      <c r="HOG259" s="171"/>
      <c r="HOH259" s="171"/>
      <c r="HOI259" s="171"/>
      <c r="HOJ259" s="171"/>
      <c r="HOK259" s="171"/>
      <c r="HOL259" s="171"/>
      <c r="HOM259" s="171"/>
      <c r="HON259" s="171"/>
      <c r="HOO259" s="171"/>
      <c r="HOP259" s="171"/>
      <c r="HOQ259" s="171"/>
      <c r="HOR259" s="171"/>
      <c r="HOS259" s="171"/>
      <c r="HOT259" s="171"/>
      <c r="HOU259" s="171"/>
      <c r="HOV259" s="171"/>
      <c r="HOW259" s="171"/>
      <c r="HOX259" s="171"/>
      <c r="HOY259" s="171"/>
      <c r="HOZ259" s="171"/>
      <c r="HPA259" s="171"/>
      <c r="HPB259" s="171"/>
      <c r="HPC259" s="171"/>
      <c r="HPD259" s="171"/>
      <c r="HPE259" s="171"/>
      <c r="HPF259" s="171"/>
      <c r="HPG259" s="171"/>
      <c r="HPH259" s="171"/>
      <c r="HPI259" s="171"/>
      <c r="HPJ259" s="171"/>
      <c r="HPK259" s="171"/>
      <c r="HPL259" s="171"/>
      <c r="HPM259" s="171"/>
      <c r="HPN259" s="171"/>
      <c r="HPO259" s="171"/>
      <c r="HPP259" s="171"/>
      <c r="HPQ259" s="171"/>
      <c r="HPR259" s="171"/>
      <c r="HPS259" s="171"/>
      <c r="HPT259" s="171"/>
      <c r="HPU259" s="171"/>
      <c r="HPV259" s="171"/>
      <c r="HPW259" s="171"/>
      <c r="HPX259" s="171"/>
      <c r="HPY259" s="171"/>
      <c r="HPZ259" s="171"/>
      <c r="HQA259" s="171"/>
      <c r="HQB259" s="171"/>
      <c r="HQC259" s="171"/>
      <c r="HQD259" s="171"/>
      <c r="HQE259" s="171"/>
      <c r="HQF259" s="171"/>
      <c r="HQG259" s="171"/>
      <c r="HQH259" s="171"/>
      <c r="HQI259" s="171"/>
      <c r="HQJ259" s="171"/>
      <c r="HQK259" s="171"/>
      <c r="HQL259" s="171"/>
      <c r="HQM259" s="171"/>
      <c r="HQN259" s="171"/>
      <c r="HQO259" s="171"/>
      <c r="HQP259" s="171"/>
      <c r="HQQ259" s="171"/>
      <c r="HQR259" s="171"/>
      <c r="HQS259" s="171"/>
      <c r="HQT259" s="171"/>
      <c r="HQU259" s="171"/>
      <c r="HQV259" s="171"/>
      <c r="HQW259" s="171"/>
      <c r="HQX259" s="171"/>
      <c r="HQY259" s="171"/>
      <c r="HQZ259" s="171"/>
      <c r="HRA259" s="171"/>
      <c r="HRB259" s="171"/>
      <c r="HRC259" s="171"/>
      <c r="HRD259" s="171"/>
      <c r="HRE259" s="171"/>
      <c r="HRF259" s="171"/>
      <c r="HRG259" s="171"/>
      <c r="HRH259" s="171"/>
      <c r="HRI259" s="171"/>
      <c r="HRJ259" s="171"/>
      <c r="HRK259" s="171"/>
      <c r="HRL259" s="171"/>
      <c r="HRM259" s="171"/>
      <c r="HRN259" s="171"/>
      <c r="HRO259" s="171"/>
      <c r="HRP259" s="171"/>
      <c r="HRQ259" s="171"/>
      <c r="HRR259" s="171"/>
      <c r="HRS259" s="171"/>
      <c r="HRT259" s="171"/>
      <c r="HRU259" s="171"/>
      <c r="HRV259" s="171"/>
      <c r="HRW259" s="171"/>
      <c r="HRX259" s="171"/>
      <c r="HRY259" s="171"/>
      <c r="HRZ259" s="171"/>
      <c r="HSA259" s="171"/>
      <c r="HSB259" s="171"/>
      <c r="HSC259" s="171"/>
      <c r="HSD259" s="171"/>
      <c r="HSE259" s="171"/>
      <c r="HSF259" s="171"/>
      <c r="HSG259" s="171"/>
      <c r="HSH259" s="171"/>
      <c r="HSI259" s="171"/>
      <c r="HSJ259" s="171"/>
      <c r="HSK259" s="171"/>
      <c r="HSL259" s="171"/>
      <c r="HSM259" s="171"/>
      <c r="HSN259" s="171"/>
      <c r="HSO259" s="171"/>
      <c r="HSP259" s="171"/>
      <c r="HSQ259" s="171"/>
      <c r="HSR259" s="171"/>
      <c r="HSS259" s="171"/>
      <c r="HST259" s="171"/>
      <c r="HSU259" s="171"/>
      <c r="HSV259" s="171"/>
      <c r="HSW259" s="171"/>
      <c r="HSX259" s="171"/>
      <c r="HSY259" s="171"/>
      <c r="HSZ259" s="171"/>
      <c r="HTA259" s="171"/>
      <c r="HTB259" s="171"/>
      <c r="HTC259" s="171"/>
      <c r="HTD259" s="171"/>
      <c r="HTE259" s="171"/>
      <c r="HTF259" s="171"/>
      <c r="HTG259" s="171"/>
      <c r="HTH259" s="171"/>
      <c r="HTI259" s="171"/>
      <c r="HTJ259" s="171"/>
      <c r="HTK259" s="171"/>
      <c r="HTL259" s="171"/>
      <c r="HTM259" s="171"/>
      <c r="HTN259" s="171"/>
      <c r="HTO259" s="171"/>
      <c r="HTP259" s="171"/>
      <c r="HTQ259" s="171"/>
      <c r="HTR259" s="171"/>
      <c r="HTS259" s="171"/>
      <c r="HTT259" s="171"/>
      <c r="HTU259" s="171"/>
      <c r="HTV259" s="171"/>
      <c r="HTW259" s="171"/>
      <c r="HTX259" s="171"/>
      <c r="HTY259" s="171"/>
      <c r="HTZ259" s="171"/>
      <c r="HUA259" s="171"/>
      <c r="HUB259" s="171"/>
      <c r="HUC259" s="171"/>
      <c r="HUD259" s="171"/>
      <c r="HUE259" s="171"/>
      <c r="HUF259" s="171"/>
      <c r="HUG259" s="171"/>
      <c r="HUH259" s="171"/>
      <c r="HUI259" s="171"/>
      <c r="HUJ259" s="171"/>
      <c r="HUK259" s="171"/>
      <c r="HUL259" s="171"/>
      <c r="HUM259" s="171"/>
      <c r="HUN259" s="171"/>
      <c r="HUO259" s="171"/>
      <c r="HUP259" s="171"/>
      <c r="HUQ259" s="171"/>
      <c r="HUR259" s="171"/>
      <c r="HUS259" s="171"/>
      <c r="HUT259" s="171"/>
      <c r="HUU259" s="171"/>
      <c r="HUV259" s="171"/>
      <c r="HUW259" s="171"/>
      <c r="HUX259" s="171"/>
      <c r="HUY259" s="171"/>
      <c r="HUZ259" s="171"/>
      <c r="HVA259" s="171"/>
      <c r="HVB259" s="171"/>
      <c r="HVC259" s="171"/>
      <c r="HVD259" s="171"/>
      <c r="HVE259" s="171"/>
      <c r="HVF259" s="171"/>
      <c r="HVG259" s="171"/>
      <c r="HVH259" s="171"/>
      <c r="HVI259" s="171"/>
      <c r="HVJ259" s="171"/>
      <c r="HVK259" s="171"/>
      <c r="HVL259" s="171"/>
      <c r="HVM259" s="171"/>
      <c r="HVN259" s="171"/>
      <c r="HVO259" s="171"/>
      <c r="HVP259" s="171"/>
      <c r="HVQ259" s="171"/>
      <c r="HVR259" s="171"/>
      <c r="HVS259" s="171"/>
      <c r="HVT259" s="171"/>
      <c r="HVU259" s="171"/>
      <c r="HVV259" s="171"/>
      <c r="HVW259" s="171"/>
      <c r="HVX259" s="171"/>
      <c r="HVY259" s="171"/>
      <c r="HVZ259" s="171"/>
      <c r="HWA259" s="171"/>
      <c r="HWB259" s="171"/>
      <c r="HWC259" s="171"/>
      <c r="HWD259" s="171"/>
      <c r="HWE259" s="171"/>
      <c r="HWF259" s="171"/>
      <c r="HWG259" s="171"/>
      <c r="HWH259" s="171"/>
      <c r="HWI259" s="171"/>
      <c r="HWJ259" s="171"/>
      <c r="HWK259" s="171"/>
      <c r="HWL259" s="171"/>
      <c r="HWM259" s="171"/>
      <c r="HWN259" s="171"/>
      <c r="HWO259" s="171"/>
      <c r="HWP259" s="171"/>
      <c r="HWQ259" s="171"/>
      <c r="HWR259" s="171"/>
      <c r="HWS259" s="171"/>
      <c r="HWT259" s="171"/>
      <c r="HWU259" s="171"/>
      <c r="HWV259" s="171"/>
      <c r="HWW259" s="171"/>
      <c r="HWX259" s="171"/>
      <c r="HWY259" s="171"/>
      <c r="HWZ259" s="171"/>
      <c r="HXA259" s="171"/>
      <c r="HXB259" s="171"/>
      <c r="HXC259" s="171"/>
      <c r="HXD259" s="171"/>
      <c r="HXE259" s="171"/>
      <c r="HXF259" s="171"/>
      <c r="HXG259" s="171"/>
      <c r="HXH259" s="171"/>
      <c r="HXI259" s="171"/>
      <c r="HXJ259" s="171"/>
      <c r="HXK259" s="171"/>
      <c r="HXL259" s="171"/>
      <c r="HXM259" s="171"/>
      <c r="HXN259" s="171"/>
      <c r="HXO259" s="171"/>
      <c r="HXP259" s="171"/>
      <c r="HXQ259" s="171"/>
      <c r="HXR259" s="171"/>
      <c r="HXS259" s="171"/>
      <c r="HXT259" s="171"/>
      <c r="HXU259" s="171"/>
      <c r="HXV259" s="171"/>
      <c r="HXW259" s="171"/>
      <c r="HXX259" s="171"/>
      <c r="HXY259" s="171"/>
      <c r="HXZ259" s="171"/>
      <c r="HYA259" s="171"/>
      <c r="HYB259" s="171"/>
      <c r="HYC259" s="171"/>
      <c r="HYD259" s="171"/>
      <c r="HYE259" s="171"/>
      <c r="HYF259" s="171"/>
      <c r="HYG259" s="171"/>
      <c r="HYH259" s="171"/>
      <c r="HYI259" s="171"/>
      <c r="HYJ259" s="171"/>
      <c r="HYK259" s="171"/>
      <c r="HYL259" s="171"/>
      <c r="HYM259" s="171"/>
      <c r="HYN259" s="171"/>
      <c r="HYO259" s="171"/>
      <c r="HYP259" s="171"/>
      <c r="HYQ259" s="171"/>
      <c r="HYR259" s="171"/>
      <c r="HYS259" s="171"/>
      <c r="HYT259" s="171"/>
      <c r="HYU259" s="171"/>
      <c r="HYV259" s="171"/>
      <c r="HYW259" s="171"/>
      <c r="HYX259" s="171"/>
      <c r="HYY259" s="171"/>
      <c r="HYZ259" s="171"/>
      <c r="HZA259" s="171"/>
      <c r="HZB259" s="171"/>
      <c r="HZC259" s="171"/>
      <c r="HZD259" s="171"/>
      <c r="HZE259" s="171"/>
      <c r="HZF259" s="171"/>
      <c r="HZG259" s="171"/>
      <c r="HZH259" s="171"/>
      <c r="HZI259" s="171"/>
      <c r="HZJ259" s="171"/>
      <c r="HZK259" s="171"/>
      <c r="HZL259" s="171"/>
      <c r="HZM259" s="171"/>
      <c r="HZN259" s="171"/>
      <c r="HZO259" s="171"/>
      <c r="HZP259" s="171"/>
      <c r="HZQ259" s="171"/>
      <c r="HZR259" s="171"/>
      <c r="HZS259" s="171"/>
      <c r="HZT259" s="171"/>
      <c r="HZU259" s="171"/>
      <c r="HZV259" s="171"/>
      <c r="HZW259" s="171"/>
      <c r="HZX259" s="171"/>
      <c r="HZY259" s="171"/>
      <c r="HZZ259" s="171"/>
      <c r="IAA259" s="171"/>
      <c r="IAB259" s="171"/>
      <c r="IAC259" s="171"/>
      <c r="IAD259" s="171"/>
      <c r="IAE259" s="171"/>
      <c r="IAF259" s="171"/>
      <c r="IAG259" s="171"/>
      <c r="IAH259" s="171"/>
      <c r="IAI259" s="171"/>
      <c r="IAJ259" s="171"/>
      <c r="IAK259" s="171"/>
      <c r="IAL259" s="171"/>
      <c r="IAM259" s="171"/>
      <c r="IAN259" s="171"/>
      <c r="IAO259" s="171"/>
      <c r="IAP259" s="171"/>
      <c r="IAQ259" s="171"/>
      <c r="IAR259" s="171"/>
      <c r="IAS259" s="171"/>
      <c r="IAT259" s="171"/>
      <c r="IAU259" s="171"/>
      <c r="IAV259" s="171"/>
      <c r="IAW259" s="171"/>
      <c r="IAX259" s="171"/>
      <c r="IAY259" s="171"/>
      <c r="IAZ259" s="171"/>
      <c r="IBA259" s="171"/>
      <c r="IBB259" s="171"/>
      <c r="IBC259" s="171"/>
      <c r="IBD259" s="171"/>
      <c r="IBE259" s="171"/>
      <c r="IBF259" s="171"/>
      <c r="IBG259" s="171"/>
      <c r="IBH259" s="171"/>
      <c r="IBI259" s="171"/>
      <c r="IBJ259" s="171"/>
      <c r="IBK259" s="171"/>
      <c r="IBL259" s="171"/>
      <c r="IBM259" s="171"/>
      <c r="IBN259" s="171"/>
      <c r="IBO259" s="171"/>
      <c r="IBP259" s="171"/>
      <c r="IBQ259" s="171"/>
      <c r="IBR259" s="171"/>
      <c r="IBS259" s="171"/>
      <c r="IBT259" s="171"/>
      <c r="IBU259" s="171"/>
      <c r="IBV259" s="171"/>
      <c r="IBW259" s="171"/>
      <c r="IBX259" s="171"/>
      <c r="IBY259" s="171"/>
      <c r="IBZ259" s="171"/>
      <c r="ICA259" s="171"/>
      <c r="ICB259" s="171"/>
      <c r="ICC259" s="171"/>
      <c r="ICD259" s="171"/>
      <c r="ICE259" s="171"/>
      <c r="ICF259" s="171"/>
      <c r="ICG259" s="171"/>
      <c r="ICH259" s="171"/>
      <c r="ICI259" s="171"/>
      <c r="ICJ259" s="171"/>
      <c r="ICK259" s="171"/>
      <c r="ICL259" s="171"/>
      <c r="ICM259" s="171"/>
      <c r="ICN259" s="171"/>
      <c r="ICO259" s="171"/>
      <c r="ICP259" s="171"/>
      <c r="ICQ259" s="171"/>
      <c r="ICR259" s="171"/>
      <c r="ICS259" s="171"/>
      <c r="ICT259" s="171"/>
      <c r="ICU259" s="171"/>
      <c r="ICV259" s="171"/>
      <c r="ICW259" s="171"/>
      <c r="ICX259" s="171"/>
      <c r="ICY259" s="171"/>
      <c r="ICZ259" s="171"/>
      <c r="IDA259" s="171"/>
      <c r="IDB259" s="171"/>
      <c r="IDC259" s="171"/>
      <c r="IDD259" s="171"/>
      <c r="IDE259" s="171"/>
      <c r="IDF259" s="171"/>
      <c r="IDG259" s="171"/>
      <c r="IDH259" s="171"/>
      <c r="IDI259" s="171"/>
      <c r="IDJ259" s="171"/>
      <c r="IDK259" s="171"/>
      <c r="IDL259" s="171"/>
      <c r="IDM259" s="171"/>
      <c r="IDN259" s="171"/>
      <c r="IDO259" s="171"/>
      <c r="IDP259" s="171"/>
      <c r="IDQ259" s="171"/>
      <c r="IDR259" s="171"/>
      <c r="IDS259" s="171"/>
      <c r="IDT259" s="171"/>
      <c r="IDU259" s="171"/>
      <c r="IDV259" s="171"/>
      <c r="IDW259" s="171"/>
      <c r="IDX259" s="171"/>
      <c r="IDY259" s="171"/>
      <c r="IDZ259" s="171"/>
      <c r="IEA259" s="171"/>
      <c r="IEB259" s="171"/>
      <c r="IEC259" s="171"/>
      <c r="IED259" s="171"/>
      <c r="IEE259" s="171"/>
      <c r="IEF259" s="171"/>
      <c r="IEG259" s="171"/>
      <c r="IEH259" s="171"/>
      <c r="IEI259" s="171"/>
      <c r="IEJ259" s="171"/>
      <c r="IEK259" s="171"/>
      <c r="IEL259" s="171"/>
      <c r="IEM259" s="171"/>
      <c r="IEN259" s="171"/>
      <c r="IEO259" s="171"/>
      <c r="IEP259" s="171"/>
      <c r="IEQ259" s="171"/>
      <c r="IER259" s="171"/>
      <c r="IES259" s="171"/>
      <c r="IET259" s="171"/>
      <c r="IEU259" s="171"/>
      <c r="IEV259" s="171"/>
      <c r="IEW259" s="171"/>
      <c r="IEX259" s="171"/>
      <c r="IEY259" s="171"/>
      <c r="IEZ259" s="171"/>
      <c r="IFA259" s="171"/>
      <c r="IFB259" s="171"/>
      <c r="IFC259" s="171"/>
      <c r="IFD259" s="171"/>
      <c r="IFE259" s="171"/>
      <c r="IFF259" s="171"/>
      <c r="IFG259" s="171"/>
      <c r="IFH259" s="171"/>
      <c r="IFI259" s="171"/>
      <c r="IFJ259" s="171"/>
      <c r="IFK259" s="171"/>
      <c r="IFL259" s="171"/>
      <c r="IFM259" s="171"/>
      <c r="IFN259" s="171"/>
      <c r="IFO259" s="171"/>
      <c r="IFP259" s="171"/>
      <c r="IFQ259" s="171"/>
      <c r="IFR259" s="171"/>
      <c r="IFS259" s="171"/>
      <c r="IFT259" s="171"/>
      <c r="IFU259" s="171"/>
      <c r="IFV259" s="171"/>
      <c r="IFW259" s="171"/>
      <c r="IFX259" s="171"/>
      <c r="IFY259" s="171"/>
      <c r="IFZ259" s="171"/>
      <c r="IGA259" s="171"/>
      <c r="IGB259" s="171"/>
      <c r="IGC259" s="171"/>
      <c r="IGD259" s="171"/>
      <c r="IGE259" s="171"/>
      <c r="IGF259" s="171"/>
      <c r="IGG259" s="171"/>
      <c r="IGH259" s="171"/>
      <c r="IGI259" s="171"/>
      <c r="IGJ259" s="171"/>
      <c r="IGK259" s="171"/>
      <c r="IGL259" s="171"/>
      <c r="IGM259" s="171"/>
      <c r="IGN259" s="171"/>
      <c r="IGO259" s="171"/>
      <c r="IGP259" s="171"/>
      <c r="IGQ259" s="171"/>
      <c r="IGR259" s="171"/>
      <c r="IGS259" s="171"/>
      <c r="IGT259" s="171"/>
      <c r="IGU259" s="171"/>
      <c r="IGV259" s="171"/>
      <c r="IGW259" s="171"/>
      <c r="IGX259" s="171"/>
      <c r="IGY259" s="171"/>
      <c r="IGZ259" s="171"/>
      <c r="IHA259" s="171"/>
      <c r="IHB259" s="171"/>
      <c r="IHC259" s="171"/>
      <c r="IHD259" s="171"/>
      <c r="IHE259" s="171"/>
      <c r="IHF259" s="171"/>
      <c r="IHG259" s="171"/>
      <c r="IHH259" s="171"/>
      <c r="IHI259" s="171"/>
      <c r="IHJ259" s="171"/>
      <c r="IHK259" s="171"/>
      <c r="IHL259" s="171"/>
      <c r="IHM259" s="171"/>
      <c r="IHN259" s="171"/>
      <c r="IHO259" s="171"/>
      <c r="IHP259" s="171"/>
      <c r="IHQ259" s="171"/>
      <c r="IHR259" s="171"/>
      <c r="IHS259" s="171"/>
      <c r="IHT259" s="171"/>
      <c r="IHU259" s="171"/>
      <c r="IHV259" s="171"/>
      <c r="IHW259" s="171"/>
      <c r="IHX259" s="171"/>
      <c r="IHY259" s="171"/>
      <c r="IHZ259" s="171"/>
      <c r="IIA259" s="171"/>
      <c r="IIB259" s="171"/>
      <c r="IIC259" s="171"/>
      <c r="IID259" s="171"/>
      <c r="IIE259" s="171"/>
      <c r="IIF259" s="171"/>
      <c r="IIG259" s="171"/>
      <c r="IIH259" s="171"/>
      <c r="III259" s="171"/>
      <c r="IIJ259" s="171"/>
      <c r="IIK259" s="171"/>
      <c r="IIL259" s="171"/>
      <c r="IIM259" s="171"/>
      <c r="IIN259" s="171"/>
      <c r="IIO259" s="171"/>
      <c r="IIP259" s="171"/>
      <c r="IIQ259" s="171"/>
      <c r="IIR259" s="171"/>
      <c r="IIS259" s="171"/>
      <c r="IIT259" s="171"/>
      <c r="IIU259" s="171"/>
      <c r="IIV259" s="171"/>
      <c r="IIW259" s="171"/>
      <c r="IIX259" s="171"/>
      <c r="IIY259" s="171"/>
      <c r="IIZ259" s="171"/>
      <c r="IJA259" s="171"/>
      <c r="IJB259" s="171"/>
      <c r="IJC259" s="171"/>
      <c r="IJD259" s="171"/>
      <c r="IJE259" s="171"/>
      <c r="IJF259" s="171"/>
      <c r="IJG259" s="171"/>
      <c r="IJH259" s="171"/>
      <c r="IJI259" s="171"/>
      <c r="IJJ259" s="171"/>
      <c r="IJK259" s="171"/>
      <c r="IJL259" s="171"/>
      <c r="IJM259" s="171"/>
      <c r="IJN259" s="171"/>
      <c r="IJO259" s="171"/>
      <c r="IJP259" s="171"/>
      <c r="IJQ259" s="171"/>
      <c r="IJR259" s="171"/>
      <c r="IJS259" s="171"/>
      <c r="IJT259" s="171"/>
      <c r="IJU259" s="171"/>
      <c r="IJV259" s="171"/>
      <c r="IJW259" s="171"/>
      <c r="IJX259" s="171"/>
      <c r="IJY259" s="171"/>
      <c r="IJZ259" s="171"/>
      <c r="IKA259" s="171"/>
      <c r="IKB259" s="171"/>
      <c r="IKC259" s="171"/>
      <c r="IKD259" s="171"/>
      <c r="IKE259" s="171"/>
      <c r="IKF259" s="171"/>
      <c r="IKG259" s="171"/>
      <c r="IKH259" s="171"/>
      <c r="IKI259" s="171"/>
      <c r="IKJ259" s="171"/>
      <c r="IKK259" s="171"/>
      <c r="IKL259" s="171"/>
      <c r="IKM259" s="171"/>
      <c r="IKN259" s="171"/>
      <c r="IKO259" s="171"/>
      <c r="IKP259" s="171"/>
      <c r="IKQ259" s="171"/>
      <c r="IKR259" s="171"/>
      <c r="IKS259" s="171"/>
      <c r="IKT259" s="171"/>
      <c r="IKU259" s="171"/>
      <c r="IKV259" s="171"/>
      <c r="IKW259" s="171"/>
      <c r="IKX259" s="171"/>
      <c r="IKY259" s="171"/>
      <c r="IKZ259" s="171"/>
      <c r="ILA259" s="171"/>
      <c r="ILB259" s="171"/>
      <c r="ILC259" s="171"/>
      <c r="ILD259" s="171"/>
      <c r="ILE259" s="171"/>
      <c r="ILF259" s="171"/>
      <c r="ILG259" s="171"/>
      <c r="ILH259" s="171"/>
      <c r="ILI259" s="171"/>
      <c r="ILJ259" s="171"/>
      <c r="ILK259" s="171"/>
      <c r="ILL259" s="171"/>
      <c r="ILM259" s="171"/>
      <c r="ILN259" s="171"/>
      <c r="ILO259" s="171"/>
      <c r="ILP259" s="171"/>
      <c r="ILQ259" s="171"/>
      <c r="ILR259" s="171"/>
      <c r="ILS259" s="171"/>
      <c r="ILT259" s="171"/>
      <c r="ILU259" s="171"/>
      <c r="ILV259" s="171"/>
      <c r="ILW259" s="171"/>
      <c r="ILX259" s="171"/>
      <c r="ILY259" s="171"/>
      <c r="ILZ259" s="171"/>
      <c r="IMA259" s="171"/>
      <c r="IMB259" s="171"/>
      <c r="IMC259" s="171"/>
      <c r="IMD259" s="171"/>
      <c r="IME259" s="171"/>
      <c r="IMF259" s="171"/>
      <c r="IMG259" s="171"/>
      <c r="IMH259" s="171"/>
      <c r="IMI259" s="171"/>
      <c r="IMJ259" s="171"/>
      <c r="IMK259" s="171"/>
      <c r="IML259" s="171"/>
      <c r="IMM259" s="171"/>
      <c r="IMN259" s="171"/>
      <c r="IMO259" s="171"/>
      <c r="IMP259" s="171"/>
      <c r="IMQ259" s="171"/>
      <c r="IMR259" s="171"/>
      <c r="IMS259" s="171"/>
      <c r="IMT259" s="171"/>
      <c r="IMU259" s="171"/>
      <c r="IMV259" s="171"/>
      <c r="IMW259" s="171"/>
      <c r="IMX259" s="171"/>
      <c r="IMY259" s="171"/>
      <c r="IMZ259" s="171"/>
      <c r="INA259" s="171"/>
      <c r="INB259" s="171"/>
      <c r="INC259" s="171"/>
      <c r="IND259" s="171"/>
      <c r="INE259" s="171"/>
      <c r="INF259" s="171"/>
      <c r="ING259" s="171"/>
      <c r="INH259" s="171"/>
      <c r="INI259" s="171"/>
      <c r="INJ259" s="171"/>
      <c r="INK259" s="171"/>
      <c r="INL259" s="171"/>
      <c r="INM259" s="171"/>
      <c r="INN259" s="171"/>
      <c r="INO259" s="171"/>
      <c r="INP259" s="171"/>
      <c r="INQ259" s="171"/>
      <c r="INR259" s="171"/>
      <c r="INS259" s="171"/>
      <c r="INT259" s="171"/>
      <c r="INU259" s="171"/>
      <c r="INV259" s="171"/>
      <c r="INW259" s="171"/>
      <c r="INX259" s="171"/>
      <c r="INY259" s="171"/>
      <c r="INZ259" s="171"/>
      <c r="IOA259" s="171"/>
      <c r="IOB259" s="171"/>
      <c r="IOC259" s="171"/>
      <c r="IOD259" s="171"/>
      <c r="IOE259" s="171"/>
      <c r="IOF259" s="171"/>
      <c r="IOG259" s="171"/>
      <c r="IOH259" s="171"/>
      <c r="IOI259" s="171"/>
      <c r="IOJ259" s="171"/>
      <c r="IOK259" s="171"/>
      <c r="IOL259" s="171"/>
      <c r="IOM259" s="171"/>
      <c r="ION259" s="171"/>
      <c r="IOO259" s="171"/>
      <c r="IOP259" s="171"/>
      <c r="IOQ259" s="171"/>
      <c r="IOR259" s="171"/>
      <c r="IOS259" s="171"/>
      <c r="IOT259" s="171"/>
      <c r="IOU259" s="171"/>
      <c r="IOV259" s="171"/>
      <c r="IOW259" s="171"/>
      <c r="IOX259" s="171"/>
      <c r="IOY259" s="171"/>
      <c r="IOZ259" s="171"/>
      <c r="IPA259" s="171"/>
      <c r="IPB259" s="171"/>
      <c r="IPC259" s="171"/>
      <c r="IPD259" s="171"/>
      <c r="IPE259" s="171"/>
      <c r="IPF259" s="171"/>
      <c r="IPG259" s="171"/>
      <c r="IPH259" s="171"/>
      <c r="IPI259" s="171"/>
      <c r="IPJ259" s="171"/>
      <c r="IPK259" s="171"/>
      <c r="IPL259" s="171"/>
      <c r="IPM259" s="171"/>
      <c r="IPN259" s="171"/>
      <c r="IPO259" s="171"/>
      <c r="IPP259" s="171"/>
      <c r="IPQ259" s="171"/>
      <c r="IPR259" s="171"/>
      <c r="IPS259" s="171"/>
      <c r="IPT259" s="171"/>
      <c r="IPU259" s="171"/>
      <c r="IPV259" s="171"/>
      <c r="IPW259" s="171"/>
      <c r="IPX259" s="171"/>
      <c r="IPY259" s="171"/>
      <c r="IPZ259" s="171"/>
      <c r="IQA259" s="171"/>
      <c r="IQB259" s="171"/>
      <c r="IQC259" s="171"/>
      <c r="IQD259" s="171"/>
      <c r="IQE259" s="171"/>
      <c r="IQF259" s="171"/>
      <c r="IQG259" s="171"/>
      <c r="IQH259" s="171"/>
      <c r="IQI259" s="171"/>
      <c r="IQJ259" s="171"/>
      <c r="IQK259" s="171"/>
      <c r="IQL259" s="171"/>
      <c r="IQM259" s="171"/>
      <c r="IQN259" s="171"/>
      <c r="IQO259" s="171"/>
      <c r="IQP259" s="171"/>
      <c r="IQQ259" s="171"/>
      <c r="IQR259" s="171"/>
      <c r="IQS259" s="171"/>
      <c r="IQT259" s="171"/>
      <c r="IQU259" s="171"/>
      <c r="IQV259" s="171"/>
      <c r="IQW259" s="171"/>
      <c r="IQX259" s="171"/>
      <c r="IQY259" s="171"/>
      <c r="IQZ259" s="171"/>
      <c r="IRA259" s="171"/>
      <c r="IRB259" s="171"/>
      <c r="IRC259" s="171"/>
      <c r="IRD259" s="171"/>
      <c r="IRE259" s="171"/>
      <c r="IRF259" s="171"/>
      <c r="IRG259" s="171"/>
      <c r="IRH259" s="171"/>
      <c r="IRI259" s="171"/>
      <c r="IRJ259" s="171"/>
      <c r="IRK259" s="171"/>
      <c r="IRL259" s="171"/>
      <c r="IRM259" s="171"/>
      <c r="IRN259" s="171"/>
      <c r="IRO259" s="171"/>
      <c r="IRP259" s="171"/>
      <c r="IRQ259" s="171"/>
      <c r="IRR259" s="171"/>
      <c r="IRS259" s="171"/>
      <c r="IRT259" s="171"/>
      <c r="IRU259" s="171"/>
      <c r="IRV259" s="171"/>
      <c r="IRW259" s="171"/>
      <c r="IRX259" s="171"/>
      <c r="IRY259" s="171"/>
      <c r="IRZ259" s="171"/>
      <c r="ISA259" s="171"/>
      <c r="ISB259" s="171"/>
      <c r="ISC259" s="171"/>
      <c r="ISD259" s="171"/>
      <c r="ISE259" s="171"/>
      <c r="ISF259" s="171"/>
      <c r="ISG259" s="171"/>
      <c r="ISH259" s="171"/>
      <c r="ISI259" s="171"/>
      <c r="ISJ259" s="171"/>
      <c r="ISK259" s="171"/>
      <c r="ISL259" s="171"/>
      <c r="ISM259" s="171"/>
      <c r="ISN259" s="171"/>
      <c r="ISO259" s="171"/>
      <c r="ISP259" s="171"/>
      <c r="ISQ259" s="171"/>
      <c r="ISR259" s="171"/>
      <c r="ISS259" s="171"/>
      <c r="IST259" s="171"/>
      <c r="ISU259" s="171"/>
      <c r="ISV259" s="171"/>
      <c r="ISW259" s="171"/>
      <c r="ISX259" s="171"/>
      <c r="ISY259" s="171"/>
      <c r="ISZ259" s="171"/>
      <c r="ITA259" s="171"/>
      <c r="ITB259" s="171"/>
      <c r="ITC259" s="171"/>
      <c r="ITD259" s="171"/>
      <c r="ITE259" s="171"/>
      <c r="ITF259" s="171"/>
      <c r="ITG259" s="171"/>
      <c r="ITH259" s="171"/>
      <c r="ITI259" s="171"/>
      <c r="ITJ259" s="171"/>
      <c r="ITK259" s="171"/>
      <c r="ITL259" s="171"/>
      <c r="ITM259" s="171"/>
      <c r="ITN259" s="171"/>
      <c r="ITO259" s="171"/>
      <c r="ITP259" s="171"/>
      <c r="ITQ259" s="171"/>
      <c r="ITR259" s="171"/>
      <c r="ITS259" s="171"/>
      <c r="ITT259" s="171"/>
      <c r="ITU259" s="171"/>
      <c r="ITV259" s="171"/>
      <c r="ITW259" s="171"/>
      <c r="ITX259" s="171"/>
      <c r="ITY259" s="171"/>
      <c r="ITZ259" s="171"/>
      <c r="IUA259" s="171"/>
      <c r="IUB259" s="171"/>
      <c r="IUC259" s="171"/>
      <c r="IUD259" s="171"/>
      <c r="IUE259" s="171"/>
      <c r="IUF259" s="171"/>
      <c r="IUG259" s="171"/>
      <c r="IUH259" s="171"/>
      <c r="IUI259" s="171"/>
      <c r="IUJ259" s="171"/>
      <c r="IUK259" s="171"/>
      <c r="IUL259" s="171"/>
      <c r="IUM259" s="171"/>
      <c r="IUN259" s="171"/>
      <c r="IUO259" s="171"/>
      <c r="IUP259" s="171"/>
      <c r="IUQ259" s="171"/>
      <c r="IUR259" s="171"/>
      <c r="IUS259" s="171"/>
      <c r="IUT259" s="171"/>
      <c r="IUU259" s="171"/>
      <c r="IUV259" s="171"/>
      <c r="IUW259" s="171"/>
      <c r="IUX259" s="171"/>
      <c r="IUY259" s="171"/>
      <c r="IUZ259" s="171"/>
      <c r="IVA259" s="171"/>
      <c r="IVB259" s="171"/>
      <c r="IVC259" s="171"/>
      <c r="IVD259" s="171"/>
      <c r="IVE259" s="171"/>
      <c r="IVF259" s="171"/>
      <c r="IVG259" s="171"/>
      <c r="IVH259" s="171"/>
      <c r="IVI259" s="171"/>
      <c r="IVJ259" s="171"/>
      <c r="IVK259" s="171"/>
      <c r="IVL259" s="171"/>
      <c r="IVM259" s="171"/>
      <c r="IVN259" s="171"/>
      <c r="IVO259" s="171"/>
      <c r="IVP259" s="171"/>
      <c r="IVQ259" s="171"/>
      <c r="IVR259" s="171"/>
      <c r="IVS259" s="171"/>
      <c r="IVT259" s="171"/>
      <c r="IVU259" s="171"/>
      <c r="IVV259" s="171"/>
      <c r="IVW259" s="171"/>
      <c r="IVX259" s="171"/>
      <c r="IVY259" s="171"/>
      <c r="IVZ259" s="171"/>
      <c r="IWA259" s="171"/>
      <c r="IWB259" s="171"/>
      <c r="IWC259" s="171"/>
      <c r="IWD259" s="171"/>
      <c r="IWE259" s="171"/>
      <c r="IWF259" s="171"/>
      <c r="IWG259" s="171"/>
      <c r="IWH259" s="171"/>
      <c r="IWI259" s="171"/>
      <c r="IWJ259" s="171"/>
      <c r="IWK259" s="171"/>
      <c r="IWL259" s="171"/>
      <c r="IWM259" s="171"/>
      <c r="IWN259" s="171"/>
      <c r="IWO259" s="171"/>
      <c r="IWP259" s="171"/>
      <c r="IWQ259" s="171"/>
      <c r="IWR259" s="171"/>
      <c r="IWS259" s="171"/>
      <c r="IWT259" s="171"/>
      <c r="IWU259" s="171"/>
      <c r="IWV259" s="171"/>
      <c r="IWW259" s="171"/>
      <c r="IWX259" s="171"/>
      <c r="IWY259" s="171"/>
      <c r="IWZ259" s="171"/>
      <c r="IXA259" s="171"/>
      <c r="IXB259" s="171"/>
      <c r="IXC259" s="171"/>
      <c r="IXD259" s="171"/>
      <c r="IXE259" s="171"/>
      <c r="IXF259" s="171"/>
      <c r="IXG259" s="171"/>
      <c r="IXH259" s="171"/>
      <c r="IXI259" s="171"/>
      <c r="IXJ259" s="171"/>
      <c r="IXK259" s="171"/>
      <c r="IXL259" s="171"/>
      <c r="IXM259" s="171"/>
      <c r="IXN259" s="171"/>
      <c r="IXO259" s="171"/>
      <c r="IXP259" s="171"/>
      <c r="IXQ259" s="171"/>
      <c r="IXR259" s="171"/>
      <c r="IXS259" s="171"/>
      <c r="IXT259" s="171"/>
      <c r="IXU259" s="171"/>
      <c r="IXV259" s="171"/>
      <c r="IXW259" s="171"/>
      <c r="IXX259" s="171"/>
      <c r="IXY259" s="171"/>
      <c r="IXZ259" s="171"/>
      <c r="IYA259" s="171"/>
      <c r="IYB259" s="171"/>
      <c r="IYC259" s="171"/>
      <c r="IYD259" s="171"/>
      <c r="IYE259" s="171"/>
      <c r="IYF259" s="171"/>
      <c r="IYG259" s="171"/>
      <c r="IYH259" s="171"/>
      <c r="IYI259" s="171"/>
      <c r="IYJ259" s="171"/>
      <c r="IYK259" s="171"/>
      <c r="IYL259" s="171"/>
      <c r="IYM259" s="171"/>
      <c r="IYN259" s="171"/>
      <c r="IYO259" s="171"/>
      <c r="IYP259" s="171"/>
      <c r="IYQ259" s="171"/>
      <c r="IYR259" s="171"/>
      <c r="IYS259" s="171"/>
      <c r="IYT259" s="171"/>
      <c r="IYU259" s="171"/>
      <c r="IYV259" s="171"/>
      <c r="IYW259" s="171"/>
      <c r="IYX259" s="171"/>
      <c r="IYY259" s="171"/>
      <c r="IYZ259" s="171"/>
      <c r="IZA259" s="171"/>
      <c r="IZB259" s="171"/>
      <c r="IZC259" s="171"/>
      <c r="IZD259" s="171"/>
      <c r="IZE259" s="171"/>
      <c r="IZF259" s="171"/>
      <c r="IZG259" s="171"/>
      <c r="IZH259" s="171"/>
      <c r="IZI259" s="171"/>
      <c r="IZJ259" s="171"/>
      <c r="IZK259" s="171"/>
      <c r="IZL259" s="171"/>
      <c r="IZM259" s="171"/>
      <c r="IZN259" s="171"/>
      <c r="IZO259" s="171"/>
      <c r="IZP259" s="171"/>
      <c r="IZQ259" s="171"/>
      <c r="IZR259" s="171"/>
      <c r="IZS259" s="171"/>
      <c r="IZT259" s="171"/>
      <c r="IZU259" s="171"/>
      <c r="IZV259" s="171"/>
      <c r="IZW259" s="171"/>
      <c r="IZX259" s="171"/>
      <c r="IZY259" s="171"/>
      <c r="IZZ259" s="171"/>
      <c r="JAA259" s="171"/>
      <c r="JAB259" s="171"/>
      <c r="JAC259" s="171"/>
      <c r="JAD259" s="171"/>
      <c r="JAE259" s="171"/>
      <c r="JAF259" s="171"/>
      <c r="JAG259" s="171"/>
      <c r="JAH259" s="171"/>
      <c r="JAI259" s="171"/>
      <c r="JAJ259" s="171"/>
      <c r="JAK259" s="171"/>
      <c r="JAL259" s="171"/>
      <c r="JAM259" s="171"/>
      <c r="JAN259" s="171"/>
      <c r="JAO259" s="171"/>
      <c r="JAP259" s="171"/>
      <c r="JAQ259" s="171"/>
      <c r="JAR259" s="171"/>
      <c r="JAS259" s="171"/>
      <c r="JAT259" s="171"/>
      <c r="JAU259" s="171"/>
      <c r="JAV259" s="171"/>
      <c r="JAW259" s="171"/>
      <c r="JAX259" s="171"/>
      <c r="JAY259" s="171"/>
      <c r="JAZ259" s="171"/>
      <c r="JBA259" s="171"/>
      <c r="JBB259" s="171"/>
      <c r="JBC259" s="171"/>
      <c r="JBD259" s="171"/>
      <c r="JBE259" s="171"/>
      <c r="JBF259" s="171"/>
      <c r="JBG259" s="171"/>
      <c r="JBH259" s="171"/>
      <c r="JBI259" s="171"/>
      <c r="JBJ259" s="171"/>
      <c r="JBK259" s="171"/>
      <c r="JBL259" s="171"/>
      <c r="JBM259" s="171"/>
      <c r="JBN259" s="171"/>
      <c r="JBO259" s="171"/>
      <c r="JBP259" s="171"/>
      <c r="JBQ259" s="171"/>
      <c r="JBR259" s="171"/>
      <c r="JBS259" s="171"/>
      <c r="JBT259" s="171"/>
      <c r="JBU259" s="171"/>
      <c r="JBV259" s="171"/>
      <c r="JBW259" s="171"/>
      <c r="JBX259" s="171"/>
      <c r="JBY259" s="171"/>
      <c r="JBZ259" s="171"/>
      <c r="JCA259" s="171"/>
      <c r="JCB259" s="171"/>
      <c r="JCC259" s="171"/>
      <c r="JCD259" s="171"/>
      <c r="JCE259" s="171"/>
      <c r="JCF259" s="171"/>
      <c r="JCG259" s="171"/>
      <c r="JCH259" s="171"/>
      <c r="JCI259" s="171"/>
      <c r="JCJ259" s="171"/>
      <c r="JCK259" s="171"/>
      <c r="JCL259" s="171"/>
      <c r="JCM259" s="171"/>
      <c r="JCN259" s="171"/>
      <c r="JCO259" s="171"/>
      <c r="JCP259" s="171"/>
      <c r="JCQ259" s="171"/>
      <c r="JCR259" s="171"/>
      <c r="JCS259" s="171"/>
      <c r="JCT259" s="171"/>
      <c r="JCU259" s="171"/>
      <c r="JCV259" s="171"/>
      <c r="JCW259" s="171"/>
      <c r="JCX259" s="171"/>
      <c r="JCY259" s="171"/>
      <c r="JCZ259" s="171"/>
      <c r="JDA259" s="171"/>
      <c r="JDB259" s="171"/>
      <c r="JDC259" s="171"/>
      <c r="JDD259" s="171"/>
      <c r="JDE259" s="171"/>
      <c r="JDF259" s="171"/>
      <c r="JDG259" s="171"/>
      <c r="JDH259" s="171"/>
      <c r="JDI259" s="171"/>
      <c r="JDJ259" s="171"/>
      <c r="JDK259" s="171"/>
      <c r="JDL259" s="171"/>
      <c r="JDM259" s="171"/>
      <c r="JDN259" s="171"/>
      <c r="JDO259" s="171"/>
      <c r="JDP259" s="171"/>
      <c r="JDQ259" s="171"/>
      <c r="JDR259" s="171"/>
      <c r="JDS259" s="171"/>
      <c r="JDT259" s="171"/>
      <c r="JDU259" s="171"/>
      <c r="JDV259" s="171"/>
      <c r="JDW259" s="171"/>
      <c r="JDX259" s="171"/>
      <c r="JDY259" s="171"/>
      <c r="JDZ259" s="171"/>
      <c r="JEA259" s="171"/>
      <c r="JEB259" s="171"/>
      <c r="JEC259" s="171"/>
      <c r="JED259" s="171"/>
      <c r="JEE259" s="171"/>
      <c r="JEF259" s="171"/>
      <c r="JEG259" s="171"/>
      <c r="JEH259" s="171"/>
      <c r="JEI259" s="171"/>
      <c r="JEJ259" s="171"/>
      <c r="JEK259" s="171"/>
      <c r="JEL259" s="171"/>
      <c r="JEM259" s="171"/>
      <c r="JEN259" s="171"/>
      <c r="JEO259" s="171"/>
      <c r="JEP259" s="171"/>
      <c r="JEQ259" s="171"/>
      <c r="JER259" s="171"/>
      <c r="JES259" s="171"/>
      <c r="JET259" s="171"/>
      <c r="JEU259" s="171"/>
      <c r="JEV259" s="171"/>
      <c r="JEW259" s="171"/>
      <c r="JEX259" s="171"/>
      <c r="JEY259" s="171"/>
      <c r="JEZ259" s="171"/>
      <c r="JFA259" s="171"/>
      <c r="JFB259" s="171"/>
      <c r="JFC259" s="171"/>
      <c r="JFD259" s="171"/>
      <c r="JFE259" s="171"/>
      <c r="JFF259" s="171"/>
      <c r="JFG259" s="171"/>
      <c r="JFH259" s="171"/>
      <c r="JFI259" s="171"/>
      <c r="JFJ259" s="171"/>
      <c r="JFK259" s="171"/>
      <c r="JFL259" s="171"/>
      <c r="JFM259" s="171"/>
      <c r="JFN259" s="171"/>
      <c r="JFO259" s="171"/>
      <c r="JFP259" s="171"/>
      <c r="JFQ259" s="171"/>
      <c r="JFR259" s="171"/>
      <c r="JFS259" s="171"/>
      <c r="JFT259" s="171"/>
      <c r="JFU259" s="171"/>
      <c r="JFV259" s="171"/>
      <c r="JFW259" s="171"/>
      <c r="JFX259" s="171"/>
      <c r="JFY259" s="171"/>
      <c r="JFZ259" s="171"/>
      <c r="JGA259" s="171"/>
      <c r="JGB259" s="171"/>
      <c r="JGC259" s="171"/>
      <c r="JGD259" s="171"/>
      <c r="JGE259" s="171"/>
      <c r="JGF259" s="171"/>
      <c r="JGG259" s="171"/>
      <c r="JGH259" s="171"/>
      <c r="JGI259" s="171"/>
      <c r="JGJ259" s="171"/>
      <c r="JGK259" s="171"/>
      <c r="JGL259" s="171"/>
      <c r="JGM259" s="171"/>
      <c r="JGN259" s="171"/>
      <c r="JGO259" s="171"/>
      <c r="JGP259" s="171"/>
      <c r="JGQ259" s="171"/>
      <c r="JGR259" s="171"/>
      <c r="JGS259" s="171"/>
      <c r="JGT259" s="171"/>
      <c r="JGU259" s="171"/>
      <c r="JGV259" s="171"/>
      <c r="JGW259" s="171"/>
      <c r="JGX259" s="171"/>
      <c r="JGY259" s="171"/>
      <c r="JGZ259" s="171"/>
      <c r="JHA259" s="171"/>
      <c r="JHB259" s="171"/>
      <c r="JHC259" s="171"/>
      <c r="JHD259" s="171"/>
      <c r="JHE259" s="171"/>
      <c r="JHF259" s="171"/>
      <c r="JHG259" s="171"/>
      <c r="JHH259" s="171"/>
      <c r="JHI259" s="171"/>
      <c r="JHJ259" s="171"/>
      <c r="JHK259" s="171"/>
      <c r="JHL259" s="171"/>
      <c r="JHM259" s="171"/>
      <c r="JHN259" s="171"/>
      <c r="JHO259" s="171"/>
      <c r="JHP259" s="171"/>
      <c r="JHQ259" s="171"/>
      <c r="JHR259" s="171"/>
      <c r="JHS259" s="171"/>
      <c r="JHT259" s="171"/>
      <c r="JHU259" s="171"/>
      <c r="JHV259" s="171"/>
      <c r="JHW259" s="171"/>
      <c r="JHX259" s="171"/>
      <c r="JHY259" s="171"/>
      <c r="JHZ259" s="171"/>
      <c r="JIA259" s="171"/>
      <c r="JIB259" s="171"/>
      <c r="JIC259" s="171"/>
      <c r="JID259" s="171"/>
      <c r="JIE259" s="171"/>
      <c r="JIF259" s="171"/>
      <c r="JIG259" s="171"/>
      <c r="JIH259" s="171"/>
      <c r="JII259" s="171"/>
      <c r="JIJ259" s="171"/>
      <c r="JIK259" s="171"/>
      <c r="JIL259" s="171"/>
      <c r="JIM259" s="171"/>
      <c r="JIN259" s="171"/>
      <c r="JIO259" s="171"/>
      <c r="JIP259" s="171"/>
      <c r="JIQ259" s="171"/>
      <c r="JIR259" s="171"/>
      <c r="JIS259" s="171"/>
      <c r="JIT259" s="171"/>
      <c r="JIU259" s="171"/>
      <c r="JIV259" s="171"/>
      <c r="JIW259" s="171"/>
      <c r="JIX259" s="171"/>
      <c r="JIY259" s="171"/>
      <c r="JIZ259" s="171"/>
      <c r="JJA259" s="171"/>
      <c r="JJB259" s="171"/>
      <c r="JJC259" s="171"/>
      <c r="JJD259" s="171"/>
      <c r="JJE259" s="171"/>
      <c r="JJF259" s="171"/>
      <c r="JJG259" s="171"/>
      <c r="JJH259" s="171"/>
      <c r="JJI259" s="171"/>
      <c r="JJJ259" s="171"/>
      <c r="JJK259" s="171"/>
      <c r="JJL259" s="171"/>
      <c r="JJM259" s="171"/>
      <c r="JJN259" s="171"/>
      <c r="JJO259" s="171"/>
      <c r="JJP259" s="171"/>
      <c r="JJQ259" s="171"/>
      <c r="JJR259" s="171"/>
      <c r="JJS259" s="171"/>
      <c r="JJT259" s="171"/>
      <c r="JJU259" s="171"/>
      <c r="JJV259" s="171"/>
      <c r="JJW259" s="171"/>
      <c r="JJX259" s="171"/>
      <c r="JJY259" s="171"/>
      <c r="JJZ259" s="171"/>
      <c r="JKA259" s="171"/>
      <c r="JKB259" s="171"/>
      <c r="JKC259" s="171"/>
      <c r="JKD259" s="171"/>
      <c r="JKE259" s="171"/>
      <c r="JKF259" s="171"/>
      <c r="JKG259" s="171"/>
      <c r="JKH259" s="171"/>
      <c r="JKI259" s="171"/>
      <c r="JKJ259" s="171"/>
      <c r="JKK259" s="171"/>
      <c r="JKL259" s="171"/>
      <c r="JKM259" s="171"/>
      <c r="JKN259" s="171"/>
      <c r="JKO259" s="171"/>
      <c r="JKP259" s="171"/>
      <c r="JKQ259" s="171"/>
      <c r="JKR259" s="171"/>
      <c r="JKS259" s="171"/>
      <c r="JKT259" s="171"/>
      <c r="JKU259" s="171"/>
      <c r="JKV259" s="171"/>
      <c r="JKW259" s="171"/>
      <c r="JKX259" s="171"/>
      <c r="JKY259" s="171"/>
      <c r="JKZ259" s="171"/>
      <c r="JLA259" s="171"/>
      <c r="JLB259" s="171"/>
      <c r="JLC259" s="171"/>
      <c r="JLD259" s="171"/>
      <c r="JLE259" s="171"/>
      <c r="JLF259" s="171"/>
      <c r="JLG259" s="171"/>
      <c r="JLH259" s="171"/>
      <c r="JLI259" s="171"/>
      <c r="JLJ259" s="171"/>
      <c r="JLK259" s="171"/>
      <c r="JLL259" s="171"/>
      <c r="JLM259" s="171"/>
      <c r="JLN259" s="171"/>
      <c r="JLO259" s="171"/>
      <c r="JLP259" s="171"/>
      <c r="JLQ259" s="171"/>
      <c r="JLR259" s="171"/>
      <c r="JLS259" s="171"/>
      <c r="JLT259" s="171"/>
      <c r="JLU259" s="171"/>
      <c r="JLV259" s="171"/>
      <c r="JLW259" s="171"/>
      <c r="JLX259" s="171"/>
      <c r="JLY259" s="171"/>
      <c r="JLZ259" s="171"/>
      <c r="JMA259" s="171"/>
      <c r="JMB259" s="171"/>
      <c r="JMC259" s="171"/>
      <c r="JMD259" s="171"/>
      <c r="JME259" s="171"/>
      <c r="JMF259" s="171"/>
      <c r="JMG259" s="171"/>
      <c r="JMH259" s="171"/>
      <c r="JMI259" s="171"/>
      <c r="JMJ259" s="171"/>
      <c r="JMK259" s="171"/>
      <c r="JML259" s="171"/>
      <c r="JMM259" s="171"/>
      <c r="JMN259" s="171"/>
      <c r="JMO259" s="171"/>
      <c r="JMP259" s="171"/>
      <c r="JMQ259" s="171"/>
      <c r="JMR259" s="171"/>
      <c r="JMS259" s="171"/>
      <c r="JMT259" s="171"/>
      <c r="JMU259" s="171"/>
      <c r="JMV259" s="171"/>
      <c r="JMW259" s="171"/>
      <c r="JMX259" s="171"/>
      <c r="JMY259" s="171"/>
      <c r="JMZ259" s="171"/>
      <c r="JNA259" s="171"/>
      <c r="JNB259" s="171"/>
      <c r="JNC259" s="171"/>
      <c r="JND259" s="171"/>
      <c r="JNE259" s="171"/>
      <c r="JNF259" s="171"/>
      <c r="JNG259" s="171"/>
      <c r="JNH259" s="171"/>
      <c r="JNI259" s="171"/>
      <c r="JNJ259" s="171"/>
      <c r="JNK259" s="171"/>
      <c r="JNL259" s="171"/>
      <c r="JNM259" s="171"/>
      <c r="JNN259" s="171"/>
      <c r="JNO259" s="171"/>
      <c r="JNP259" s="171"/>
      <c r="JNQ259" s="171"/>
      <c r="JNR259" s="171"/>
      <c r="JNS259" s="171"/>
      <c r="JNT259" s="171"/>
      <c r="JNU259" s="171"/>
      <c r="JNV259" s="171"/>
      <c r="JNW259" s="171"/>
      <c r="JNX259" s="171"/>
      <c r="JNY259" s="171"/>
      <c r="JNZ259" s="171"/>
      <c r="JOA259" s="171"/>
      <c r="JOB259" s="171"/>
      <c r="JOC259" s="171"/>
      <c r="JOD259" s="171"/>
      <c r="JOE259" s="171"/>
      <c r="JOF259" s="171"/>
      <c r="JOG259" s="171"/>
      <c r="JOH259" s="171"/>
      <c r="JOI259" s="171"/>
      <c r="JOJ259" s="171"/>
      <c r="JOK259" s="171"/>
      <c r="JOL259" s="171"/>
      <c r="JOM259" s="171"/>
      <c r="JON259" s="171"/>
      <c r="JOO259" s="171"/>
      <c r="JOP259" s="171"/>
      <c r="JOQ259" s="171"/>
      <c r="JOR259" s="171"/>
      <c r="JOS259" s="171"/>
      <c r="JOT259" s="171"/>
      <c r="JOU259" s="171"/>
      <c r="JOV259" s="171"/>
      <c r="JOW259" s="171"/>
      <c r="JOX259" s="171"/>
      <c r="JOY259" s="171"/>
      <c r="JOZ259" s="171"/>
      <c r="JPA259" s="171"/>
      <c r="JPB259" s="171"/>
      <c r="JPC259" s="171"/>
      <c r="JPD259" s="171"/>
      <c r="JPE259" s="171"/>
      <c r="JPF259" s="171"/>
      <c r="JPG259" s="171"/>
      <c r="JPH259" s="171"/>
      <c r="JPI259" s="171"/>
      <c r="JPJ259" s="171"/>
      <c r="JPK259" s="171"/>
      <c r="JPL259" s="171"/>
      <c r="JPM259" s="171"/>
      <c r="JPN259" s="171"/>
      <c r="JPO259" s="171"/>
      <c r="JPP259" s="171"/>
      <c r="JPQ259" s="171"/>
      <c r="JPR259" s="171"/>
      <c r="JPS259" s="171"/>
      <c r="JPT259" s="171"/>
      <c r="JPU259" s="171"/>
      <c r="JPV259" s="171"/>
      <c r="JPW259" s="171"/>
      <c r="JPX259" s="171"/>
      <c r="JPY259" s="171"/>
      <c r="JPZ259" s="171"/>
      <c r="JQA259" s="171"/>
      <c r="JQB259" s="171"/>
      <c r="JQC259" s="171"/>
      <c r="JQD259" s="171"/>
      <c r="JQE259" s="171"/>
      <c r="JQF259" s="171"/>
      <c r="JQG259" s="171"/>
      <c r="JQH259" s="171"/>
      <c r="JQI259" s="171"/>
      <c r="JQJ259" s="171"/>
      <c r="JQK259" s="171"/>
      <c r="JQL259" s="171"/>
      <c r="JQM259" s="171"/>
      <c r="JQN259" s="171"/>
      <c r="JQO259" s="171"/>
      <c r="JQP259" s="171"/>
      <c r="JQQ259" s="171"/>
      <c r="JQR259" s="171"/>
      <c r="JQS259" s="171"/>
      <c r="JQT259" s="171"/>
      <c r="JQU259" s="171"/>
      <c r="JQV259" s="171"/>
      <c r="JQW259" s="171"/>
      <c r="JQX259" s="171"/>
      <c r="JQY259" s="171"/>
      <c r="JQZ259" s="171"/>
      <c r="JRA259" s="171"/>
      <c r="JRB259" s="171"/>
      <c r="JRC259" s="171"/>
      <c r="JRD259" s="171"/>
      <c r="JRE259" s="171"/>
      <c r="JRF259" s="171"/>
      <c r="JRG259" s="171"/>
      <c r="JRH259" s="171"/>
      <c r="JRI259" s="171"/>
      <c r="JRJ259" s="171"/>
      <c r="JRK259" s="171"/>
      <c r="JRL259" s="171"/>
      <c r="JRM259" s="171"/>
      <c r="JRN259" s="171"/>
      <c r="JRO259" s="171"/>
      <c r="JRP259" s="171"/>
      <c r="JRQ259" s="171"/>
      <c r="JRR259" s="171"/>
      <c r="JRS259" s="171"/>
      <c r="JRT259" s="171"/>
      <c r="JRU259" s="171"/>
      <c r="JRV259" s="171"/>
      <c r="JRW259" s="171"/>
      <c r="JRX259" s="171"/>
      <c r="JRY259" s="171"/>
      <c r="JRZ259" s="171"/>
      <c r="JSA259" s="171"/>
      <c r="JSB259" s="171"/>
      <c r="JSC259" s="171"/>
      <c r="JSD259" s="171"/>
      <c r="JSE259" s="171"/>
      <c r="JSF259" s="171"/>
      <c r="JSG259" s="171"/>
      <c r="JSH259" s="171"/>
      <c r="JSI259" s="171"/>
      <c r="JSJ259" s="171"/>
      <c r="JSK259" s="171"/>
      <c r="JSL259" s="171"/>
      <c r="JSM259" s="171"/>
      <c r="JSN259" s="171"/>
      <c r="JSO259" s="171"/>
      <c r="JSP259" s="171"/>
      <c r="JSQ259" s="171"/>
      <c r="JSR259" s="171"/>
      <c r="JSS259" s="171"/>
      <c r="JST259" s="171"/>
      <c r="JSU259" s="171"/>
      <c r="JSV259" s="171"/>
      <c r="JSW259" s="171"/>
      <c r="JSX259" s="171"/>
      <c r="JSY259" s="171"/>
      <c r="JSZ259" s="171"/>
      <c r="JTA259" s="171"/>
      <c r="JTB259" s="171"/>
      <c r="JTC259" s="171"/>
      <c r="JTD259" s="171"/>
      <c r="JTE259" s="171"/>
      <c r="JTF259" s="171"/>
      <c r="JTG259" s="171"/>
      <c r="JTH259" s="171"/>
      <c r="JTI259" s="171"/>
      <c r="JTJ259" s="171"/>
      <c r="JTK259" s="171"/>
      <c r="JTL259" s="171"/>
      <c r="JTM259" s="171"/>
      <c r="JTN259" s="171"/>
      <c r="JTO259" s="171"/>
      <c r="JTP259" s="171"/>
      <c r="JTQ259" s="171"/>
      <c r="JTR259" s="171"/>
      <c r="JTS259" s="171"/>
      <c r="JTT259" s="171"/>
      <c r="JTU259" s="171"/>
      <c r="JTV259" s="171"/>
      <c r="JTW259" s="171"/>
      <c r="JTX259" s="171"/>
      <c r="JTY259" s="171"/>
      <c r="JTZ259" s="171"/>
      <c r="JUA259" s="171"/>
      <c r="JUB259" s="171"/>
      <c r="JUC259" s="171"/>
      <c r="JUD259" s="171"/>
      <c r="JUE259" s="171"/>
      <c r="JUF259" s="171"/>
      <c r="JUG259" s="171"/>
      <c r="JUH259" s="171"/>
      <c r="JUI259" s="171"/>
      <c r="JUJ259" s="171"/>
      <c r="JUK259" s="171"/>
      <c r="JUL259" s="171"/>
      <c r="JUM259" s="171"/>
      <c r="JUN259" s="171"/>
      <c r="JUO259" s="171"/>
      <c r="JUP259" s="171"/>
      <c r="JUQ259" s="171"/>
      <c r="JUR259" s="171"/>
      <c r="JUS259" s="171"/>
      <c r="JUT259" s="171"/>
      <c r="JUU259" s="171"/>
      <c r="JUV259" s="171"/>
      <c r="JUW259" s="171"/>
      <c r="JUX259" s="171"/>
      <c r="JUY259" s="171"/>
      <c r="JUZ259" s="171"/>
      <c r="JVA259" s="171"/>
      <c r="JVB259" s="171"/>
      <c r="JVC259" s="171"/>
      <c r="JVD259" s="171"/>
      <c r="JVE259" s="171"/>
      <c r="JVF259" s="171"/>
      <c r="JVG259" s="171"/>
      <c r="JVH259" s="171"/>
      <c r="JVI259" s="171"/>
      <c r="JVJ259" s="171"/>
      <c r="JVK259" s="171"/>
      <c r="JVL259" s="171"/>
      <c r="JVM259" s="171"/>
      <c r="JVN259" s="171"/>
      <c r="JVO259" s="171"/>
      <c r="JVP259" s="171"/>
      <c r="JVQ259" s="171"/>
      <c r="JVR259" s="171"/>
      <c r="JVS259" s="171"/>
      <c r="JVT259" s="171"/>
      <c r="JVU259" s="171"/>
      <c r="JVV259" s="171"/>
      <c r="JVW259" s="171"/>
      <c r="JVX259" s="171"/>
      <c r="JVY259" s="171"/>
      <c r="JVZ259" s="171"/>
      <c r="JWA259" s="171"/>
      <c r="JWB259" s="171"/>
      <c r="JWC259" s="171"/>
      <c r="JWD259" s="171"/>
      <c r="JWE259" s="171"/>
      <c r="JWF259" s="171"/>
      <c r="JWG259" s="171"/>
      <c r="JWH259" s="171"/>
      <c r="JWI259" s="171"/>
      <c r="JWJ259" s="171"/>
      <c r="JWK259" s="171"/>
      <c r="JWL259" s="171"/>
      <c r="JWM259" s="171"/>
      <c r="JWN259" s="171"/>
      <c r="JWO259" s="171"/>
      <c r="JWP259" s="171"/>
      <c r="JWQ259" s="171"/>
      <c r="JWR259" s="171"/>
      <c r="JWS259" s="171"/>
      <c r="JWT259" s="171"/>
      <c r="JWU259" s="171"/>
      <c r="JWV259" s="171"/>
      <c r="JWW259" s="171"/>
      <c r="JWX259" s="171"/>
      <c r="JWY259" s="171"/>
      <c r="JWZ259" s="171"/>
      <c r="JXA259" s="171"/>
      <c r="JXB259" s="171"/>
      <c r="JXC259" s="171"/>
      <c r="JXD259" s="171"/>
      <c r="JXE259" s="171"/>
      <c r="JXF259" s="171"/>
      <c r="JXG259" s="171"/>
      <c r="JXH259" s="171"/>
      <c r="JXI259" s="171"/>
      <c r="JXJ259" s="171"/>
      <c r="JXK259" s="171"/>
      <c r="JXL259" s="171"/>
      <c r="JXM259" s="171"/>
      <c r="JXN259" s="171"/>
      <c r="JXO259" s="171"/>
      <c r="JXP259" s="171"/>
      <c r="JXQ259" s="171"/>
      <c r="JXR259" s="171"/>
      <c r="JXS259" s="171"/>
      <c r="JXT259" s="171"/>
      <c r="JXU259" s="171"/>
      <c r="JXV259" s="171"/>
      <c r="JXW259" s="171"/>
      <c r="JXX259" s="171"/>
      <c r="JXY259" s="171"/>
      <c r="JXZ259" s="171"/>
      <c r="JYA259" s="171"/>
      <c r="JYB259" s="171"/>
      <c r="JYC259" s="171"/>
      <c r="JYD259" s="171"/>
      <c r="JYE259" s="171"/>
      <c r="JYF259" s="171"/>
      <c r="JYG259" s="171"/>
      <c r="JYH259" s="171"/>
      <c r="JYI259" s="171"/>
      <c r="JYJ259" s="171"/>
      <c r="JYK259" s="171"/>
      <c r="JYL259" s="171"/>
      <c r="JYM259" s="171"/>
      <c r="JYN259" s="171"/>
      <c r="JYO259" s="171"/>
      <c r="JYP259" s="171"/>
      <c r="JYQ259" s="171"/>
      <c r="JYR259" s="171"/>
      <c r="JYS259" s="171"/>
      <c r="JYT259" s="171"/>
      <c r="JYU259" s="171"/>
      <c r="JYV259" s="171"/>
      <c r="JYW259" s="171"/>
      <c r="JYX259" s="171"/>
      <c r="JYY259" s="171"/>
      <c r="JYZ259" s="171"/>
      <c r="JZA259" s="171"/>
      <c r="JZB259" s="171"/>
      <c r="JZC259" s="171"/>
      <c r="JZD259" s="171"/>
      <c r="JZE259" s="171"/>
      <c r="JZF259" s="171"/>
      <c r="JZG259" s="171"/>
      <c r="JZH259" s="171"/>
      <c r="JZI259" s="171"/>
      <c r="JZJ259" s="171"/>
      <c r="JZK259" s="171"/>
      <c r="JZL259" s="171"/>
      <c r="JZM259" s="171"/>
      <c r="JZN259" s="171"/>
      <c r="JZO259" s="171"/>
      <c r="JZP259" s="171"/>
      <c r="JZQ259" s="171"/>
      <c r="JZR259" s="171"/>
      <c r="JZS259" s="171"/>
      <c r="JZT259" s="171"/>
      <c r="JZU259" s="171"/>
      <c r="JZV259" s="171"/>
      <c r="JZW259" s="171"/>
      <c r="JZX259" s="171"/>
      <c r="JZY259" s="171"/>
      <c r="JZZ259" s="171"/>
      <c r="KAA259" s="171"/>
      <c r="KAB259" s="171"/>
      <c r="KAC259" s="171"/>
      <c r="KAD259" s="171"/>
      <c r="KAE259" s="171"/>
      <c r="KAF259" s="171"/>
      <c r="KAG259" s="171"/>
      <c r="KAH259" s="171"/>
      <c r="KAI259" s="171"/>
      <c r="KAJ259" s="171"/>
      <c r="KAK259" s="171"/>
      <c r="KAL259" s="171"/>
      <c r="KAM259" s="171"/>
      <c r="KAN259" s="171"/>
      <c r="KAO259" s="171"/>
      <c r="KAP259" s="171"/>
      <c r="KAQ259" s="171"/>
      <c r="KAR259" s="171"/>
      <c r="KAS259" s="171"/>
      <c r="KAT259" s="171"/>
      <c r="KAU259" s="171"/>
      <c r="KAV259" s="171"/>
      <c r="KAW259" s="171"/>
      <c r="KAX259" s="171"/>
      <c r="KAY259" s="171"/>
      <c r="KAZ259" s="171"/>
      <c r="KBA259" s="171"/>
      <c r="KBB259" s="171"/>
      <c r="KBC259" s="171"/>
      <c r="KBD259" s="171"/>
      <c r="KBE259" s="171"/>
      <c r="KBF259" s="171"/>
      <c r="KBG259" s="171"/>
      <c r="KBH259" s="171"/>
      <c r="KBI259" s="171"/>
      <c r="KBJ259" s="171"/>
      <c r="KBK259" s="171"/>
      <c r="KBL259" s="171"/>
      <c r="KBM259" s="171"/>
      <c r="KBN259" s="171"/>
      <c r="KBO259" s="171"/>
      <c r="KBP259" s="171"/>
      <c r="KBQ259" s="171"/>
      <c r="KBR259" s="171"/>
      <c r="KBS259" s="171"/>
      <c r="KBT259" s="171"/>
      <c r="KBU259" s="171"/>
      <c r="KBV259" s="171"/>
      <c r="KBW259" s="171"/>
      <c r="KBX259" s="171"/>
      <c r="KBY259" s="171"/>
      <c r="KBZ259" s="171"/>
      <c r="KCA259" s="171"/>
      <c r="KCB259" s="171"/>
      <c r="KCC259" s="171"/>
      <c r="KCD259" s="171"/>
      <c r="KCE259" s="171"/>
      <c r="KCF259" s="171"/>
      <c r="KCG259" s="171"/>
      <c r="KCH259" s="171"/>
      <c r="KCI259" s="171"/>
      <c r="KCJ259" s="171"/>
      <c r="KCK259" s="171"/>
      <c r="KCL259" s="171"/>
      <c r="KCM259" s="171"/>
      <c r="KCN259" s="171"/>
      <c r="KCO259" s="171"/>
      <c r="KCP259" s="171"/>
      <c r="KCQ259" s="171"/>
      <c r="KCR259" s="171"/>
      <c r="KCS259" s="171"/>
      <c r="KCT259" s="171"/>
      <c r="KCU259" s="171"/>
      <c r="KCV259" s="171"/>
      <c r="KCW259" s="171"/>
      <c r="KCX259" s="171"/>
      <c r="KCY259" s="171"/>
      <c r="KCZ259" s="171"/>
      <c r="KDA259" s="171"/>
      <c r="KDB259" s="171"/>
      <c r="KDC259" s="171"/>
      <c r="KDD259" s="171"/>
      <c r="KDE259" s="171"/>
      <c r="KDF259" s="171"/>
      <c r="KDG259" s="171"/>
      <c r="KDH259" s="171"/>
      <c r="KDI259" s="171"/>
      <c r="KDJ259" s="171"/>
      <c r="KDK259" s="171"/>
      <c r="KDL259" s="171"/>
      <c r="KDM259" s="171"/>
      <c r="KDN259" s="171"/>
      <c r="KDO259" s="171"/>
      <c r="KDP259" s="171"/>
      <c r="KDQ259" s="171"/>
      <c r="KDR259" s="171"/>
      <c r="KDS259" s="171"/>
      <c r="KDT259" s="171"/>
      <c r="KDU259" s="171"/>
      <c r="KDV259" s="171"/>
      <c r="KDW259" s="171"/>
      <c r="KDX259" s="171"/>
      <c r="KDY259" s="171"/>
      <c r="KDZ259" s="171"/>
      <c r="KEA259" s="171"/>
      <c r="KEB259" s="171"/>
      <c r="KEC259" s="171"/>
      <c r="KED259" s="171"/>
      <c r="KEE259" s="171"/>
      <c r="KEF259" s="171"/>
      <c r="KEG259" s="171"/>
      <c r="KEH259" s="171"/>
      <c r="KEI259" s="171"/>
      <c r="KEJ259" s="171"/>
      <c r="KEK259" s="171"/>
      <c r="KEL259" s="171"/>
      <c r="KEM259" s="171"/>
      <c r="KEN259" s="171"/>
      <c r="KEO259" s="171"/>
      <c r="KEP259" s="171"/>
      <c r="KEQ259" s="171"/>
      <c r="KER259" s="171"/>
      <c r="KES259" s="171"/>
      <c r="KET259" s="171"/>
      <c r="KEU259" s="171"/>
      <c r="KEV259" s="171"/>
      <c r="KEW259" s="171"/>
      <c r="KEX259" s="171"/>
      <c r="KEY259" s="171"/>
      <c r="KEZ259" s="171"/>
      <c r="KFA259" s="171"/>
      <c r="KFB259" s="171"/>
      <c r="KFC259" s="171"/>
      <c r="KFD259" s="171"/>
      <c r="KFE259" s="171"/>
      <c r="KFF259" s="171"/>
      <c r="KFG259" s="171"/>
      <c r="KFH259" s="171"/>
      <c r="KFI259" s="171"/>
      <c r="KFJ259" s="171"/>
      <c r="KFK259" s="171"/>
      <c r="KFL259" s="171"/>
      <c r="KFM259" s="171"/>
      <c r="KFN259" s="171"/>
      <c r="KFO259" s="171"/>
      <c r="KFP259" s="171"/>
      <c r="KFQ259" s="171"/>
      <c r="KFR259" s="171"/>
      <c r="KFS259" s="171"/>
      <c r="KFT259" s="171"/>
      <c r="KFU259" s="171"/>
      <c r="KFV259" s="171"/>
      <c r="KFW259" s="171"/>
      <c r="KFX259" s="171"/>
      <c r="KFY259" s="171"/>
      <c r="KFZ259" s="171"/>
      <c r="KGA259" s="171"/>
      <c r="KGB259" s="171"/>
      <c r="KGC259" s="171"/>
      <c r="KGD259" s="171"/>
      <c r="KGE259" s="171"/>
      <c r="KGF259" s="171"/>
      <c r="KGG259" s="171"/>
      <c r="KGH259" s="171"/>
      <c r="KGI259" s="171"/>
      <c r="KGJ259" s="171"/>
      <c r="KGK259" s="171"/>
      <c r="KGL259" s="171"/>
      <c r="KGM259" s="171"/>
      <c r="KGN259" s="171"/>
      <c r="KGO259" s="171"/>
      <c r="KGP259" s="171"/>
      <c r="KGQ259" s="171"/>
      <c r="KGR259" s="171"/>
      <c r="KGS259" s="171"/>
      <c r="KGT259" s="171"/>
      <c r="KGU259" s="171"/>
      <c r="KGV259" s="171"/>
      <c r="KGW259" s="171"/>
      <c r="KGX259" s="171"/>
      <c r="KGY259" s="171"/>
      <c r="KGZ259" s="171"/>
      <c r="KHA259" s="171"/>
      <c r="KHB259" s="171"/>
      <c r="KHC259" s="171"/>
      <c r="KHD259" s="171"/>
      <c r="KHE259" s="171"/>
      <c r="KHF259" s="171"/>
      <c r="KHG259" s="171"/>
      <c r="KHH259" s="171"/>
      <c r="KHI259" s="171"/>
      <c r="KHJ259" s="171"/>
      <c r="KHK259" s="171"/>
      <c r="KHL259" s="171"/>
      <c r="KHM259" s="171"/>
      <c r="KHN259" s="171"/>
      <c r="KHO259" s="171"/>
      <c r="KHP259" s="171"/>
      <c r="KHQ259" s="171"/>
      <c r="KHR259" s="171"/>
      <c r="KHS259" s="171"/>
      <c r="KHT259" s="171"/>
      <c r="KHU259" s="171"/>
      <c r="KHV259" s="171"/>
      <c r="KHW259" s="171"/>
      <c r="KHX259" s="171"/>
      <c r="KHY259" s="171"/>
      <c r="KHZ259" s="171"/>
      <c r="KIA259" s="171"/>
      <c r="KIB259" s="171"/>
      <c r="KIC259" s="171"/>
      <c r="KID259" s="171"/>
      <c r="KIE259" s="171"/>
      <c r="KIF259" s="171"/>
      <c r="KIG259" s="171"/>
      <c r="KIH259" s="171"/>
      <c r="KII259" s="171"/>
      <c r="KIJ259" s="171"/>
      <c r="KIK259" s="171"/>
      <c r="KIL259" s="171"/>
      <c r="KIM259" s="171"/>
      <c r="KIN259" s="171"/>
      <c r="KIO259" s="171"/>
      <c r="KIP259" s="171"/>
      <c r="KIQ259" s="171"/>
      <c r="KIR259" s="171"/>
      <c r="KIS259" s="171"/>
      <c r="KIT259" s="171"/>
      <c r="KIU259" s="171"/>
      <c r="KIV259" s="171"/>
      <c r="KIW259" s="171"/>
      <c r="KIX259" s="171"/>
      <c r="KIY259" s="171"/>
      <c r="KIZ259" s="171"/>
      <c r="KJA259" s="171"/>
      <c r="KJB259" s="171"/>
      <c r="KJC259" s="171"/>
      <c r="KJD259" s="171"/>
      <c r="KJE259" s="171"/>
      <c r="KJF259" s="171"/>
      <c r="KJG259" s="171"/>
      <c r="KJH259" s="171"/>
      <c r="KJI259" s="171"/>
      <c r="KJJ259" s="171"/>
      <c r="KJK259" s="171"/>
      <c r="KJL259" s="171"/>
      <c r="KJM259" s="171"/>
      <c r="KJN259" s="171"/>
      <c r="KJO259" s="171"/>
      <c r="KJP259" s="171"/>
      <c r="KJQ259" s="171"/>
      <c r="KJR259" s="171"/>
      <c r="KJS259" s="171"/>
      <c r="KJT259" s="171"/>
      <c r="KJU259" s="171"/>
      <c r="KJV259" s="171"/>
      <c r="KJW259" s="171"/>
      <c r="KJX259" s="171"/>
      <c r="KJY259" s="171"/>
      <c r="KJZ259" s="171"/>
      <c r="KKA259" s="171"/>
      <c r="KKB259" s="171"/>
      <c r="KKC259" s="171"/>
      <c r="KKD259" s="171"/>
      <c r="KKE259" s="171"/>
      <c r="KKF259" s="171"/>
      <c r="KKG259" s="171"/>
      <c r="KKH259" s="171"/>
      <c r="KKI259" s="171"/>
      <c r="KKJ259" s="171"/>
      <c r="KKK259" s="171"/>
      <c r="KKL259" s="171"/>
      <c r="KKM259" s="171"/>
      <c r="KKN259" s="171"/>
      <c r="KKO259" s="171"/>
      <c r="KKP259" s="171"/>
      <c r="KKQ259" s="171"/>
      <c r="KKR259" s="171"/>
      <c r="KKS259" s="171"/>
      <c r="KKT259" s="171"/>
      <c r="KKU259" s="171"/>
      <c r="KKV259" s="171"/>
      <c r="KKW259" s="171"/>
      <c r="KKX259" s="171"/>
      <c r="KKY259" s="171"/>
      <c r="KKZ259" s="171"/>
      <c r="KLA259" s="171"/>
      <c r="KLB259" s="171"/>
      <c r="KLC259" s="171"/>
      <c r="KLD259" s="171"/>
      <c r="KLE259" s="171"/>
      <c r="KLF259" s="171"/>
      <c r="KLG259" s="171"/>
      <c r="KLH259" s="171"/>
      <c r="KLI259" s="171"/>
      <c r="KLJ259" s="171"/>
      <c r="KLK259" s="171"/>
      <c r="KLL259" s="171"/>
      <c r="KLM259" s="171"/>
      <c r="KLN259" s="171"/>
      <c r="KLO259" s="171"/>
      <c r="KLP259" s="171"/>
      <c r="KLQ259" s="171"/>
      <c r="KLR259" s="171"/>
      <c r="KLS259" s="171"/>
      <c r="KLT259" s="171"/>
      <c r="KLU259" s="171"/>
      <c r="KLV259" s="171"/>
      <c r="KLW259" s="171"/>
      <c r="KLX259" s="171"/>
      <c r="KLY259" s="171"/>
      <c r="KLZ259" s="171"/>
      <c r="KMA259" s="171"/>
      <c r="KMB259" s="171"/>
      <c r="KMC259" s="171"/>
      <c r="KMD259" s="171"/>
      <c r="KME259" s="171"/>
      <c r="KMF259" s="171"/>
      <c r="KMG259" s="171"/>
      <c r="KMH259" s="171"/>
      <c r="KMI259" s="171"/>
      <c r="KMJ259" s="171"/>
      <c r="KMK259" s="171"/>
      <c r="KML259" s="171"/>
      <c r="KMM259" s="171"/>
      <c r="KMN259" s="171"/>
      <c r="KMO259" s="171"/>
      <c r="KMP259" s="171"/>
      <c r="KMQ259" s="171"/>
      <c r="KMR259" s="171"/>
      <c r="KMS259" s="171"/>
      <c r="KMT259" s="171"/>
      <c r="KMU259" s="171"/>
      <c r="KMV259" s="171"/>
      <c r="KMW259" s="171"/>
      <c r="KMX259" s="171"/>
      <c r="KMY259" s="171"/>
      <c r="KMZ259" s="171"/>
      <c r="KNA259" s="171"/>
      <c r="KNB259" s="171"/>
      <c r="KNC259" s="171"/>
      <c r="KND259" s="171"/>
      <c r="KNE259" s="171"/>
      <c r="KNF259" s="171"/>
      <c r="KNG259" s="171"/>
      <c r="KNH259" s="171"/>
      <c r="KNI259" s="171"/>
      <c r="KNJ259" s="171"/>
      <c r="KNK259" s="171"/>
      <c r="KNL259" s="171"/>
      <c r="KNM259" s="171"/>
      <c r="KNN259" s="171"/>
      <c r="KNO259" s="171"/>
      <c r="KNP259" s="171"/>
      <c r="KNQ259" s="171"/>
      <c r="KNR259" s="171"/>
      <c r="KNS259" s="171"/>
      <c r="KNT259" s="171"/>
      <c r="KNU259" s="171"/>
      <c r="KNV259" s="171"/>
      <c r="KNW259" s="171"/>
      <c r="KNX259" s="171"/>
      <c r="KNY259" s="171"/>
      <c r="KNZ259" s="171"/>
      <c r="KOA259" s="171"/>
      <c r="KOB259" s="171"/>
      <c r="KOC259" s="171"/>
      <c r="KOD259" s="171"/>
      <c r="KOE259" s="171"/>
      <c r="KOF259" s="171"/>
      <c r="KOG259" s="171"/>
      <c r="KOH259" s="171"/>
      <c r="KOI259" s="171"/>
      <c r="KOJ259" s="171"/>
      <c r="KOK259" s="171"/>
      <c r="KOL259" s="171"/>
      <c r="KOM259" s="171"/>
      <c r="KON259" s="171"/>
      <c r="KOO259" s="171"/>
      <c r="KOP259" s="171"/>
      <c r="KOQ259" s="171"/>
      <c r="KOR259" s="171"/>
      <c r="KOS259" s="171"/>
      <c r="KOT259" s="171"/>
      <c r="KOU259" s="171"/>
      <c r="KOV259" s="171"/>
      <c r="KOW259" s="171"/>
      <c r="KOX259" s="171"/>
      <c r="KOY259" s="171"/>
      <c r="KOZ259" s="171"/>
      <c r="KPA259" s="171"/>
      <c r="KPB259" s="171"/>
      <c r="KPC259" s="171"/>
      <c r="KPD259" s="171"/>
      <c r="KPE259" s="171"/>
      <c r="KPF259" s="171"/>
      <c r="KPG259" s="171"/>
      <c r="KPH259" s="171"/>
      <c r="KPI259" s="171"/>
      <c r="KPJ259" s="171"/>
      <c r="KPK259" s="171"/>
      <c r="KPL259" s="171"/>
      <c r="KPM259" s="171"/>
      <c r="KPN259" s="171"/>
      <c r="KPO259" s="171"/>
      <c r="KPP259" s="171"/>
      <c r="KPQ259" s="171"/>
      <c r="KPR259" s="171"/>
      <c r="KPS259" s="171"/>
      <c r="KPT259" s="171"/>
      <c r="KPU259" s="171"/>
      <c r="KPV259" s="171"/>
      <c r="KPW259" s="171"/>
      <c r="KPX259" s="171"/>
      <c r="KPY259" s="171"/>
      <c r="KPZ259" s="171"/>
      <c r="KQA259" s="171"/>
      <c r="KQB259" s="171"/>
      <c r="KQC259" s="171"/>
      <c r="KQD259" s="171"/>
      <c r="KQE259" s="171"/>
      <c r="KQF259" s="171"/>
      <c r="KQG259" s="171"/>
      <c r="KQH259" s="171"/>
      <c r="KQI259" s="171"/>
      <c r="KQJ259" s="171"/>
      <c r="KQK259" s="171"/>
      <c r="KQL259" s="171"/>
      <c r="KQM259" s="171"/>
      <c r="KQN259" s="171"/>
      <c r="KQO259" s="171"/>
      <c r="KQP259" s="171"/>
      <c r="KQQ259" s="171"/>
      <c r="KQR259" s="171"/>
      <c r="KQS259" s="171"/>
      <c r="KQT259" s="171"/>
      <c r="KQU259" s="171"/>
      <c r="KQV259" s="171"/>
      <c r="KQW259" s="171"/>
      <c r="KQX259" s="171"/>
      <c r="KQY259" s="171"/>
      <c r="KQZ259" s="171"/>
      <c r="KRA259" s="171"/>
      <c r="KRB259" s="171"/>
      <c r="KRC259" s="171"/>
      <c r="KRD259" s="171"/>
      <c r="KRE259" s="171"/>
      <c r="KRF259" s="171"/>
      <c r="KRG259" s="171"/>
      <c r="KRH259" s="171"/>
      <c r="KRI259" s="171"/>
      <c r="KRJ259" s="171"/>
      <c r="KRK259" s="171"/>
      <c r="KRL259" s="171"/>
      <c r="KRM259" s="171"/>
      <c r="KRN259" s="171"/>
      <c r="KRO259" s="171"/>
      <c r="KRP259" s="171"/>
      <c r="KRQ259" s="171"/>
      <c r="KRR259" s="171"/>
      <c r="KRS259" s="171"/>
      <c r="KRT259" s="171"/>
      <c r="KRU259" s="171"/>
      <c r="KRV259" s="171"/>
      <c r="KRW259" s="171"/>
      <c r="KRX259" s="171"/>
      <c r="KRY259" s="171"/>
      <c r="KRZ259" s="171"/>
      <c r="KSA259" s="171"/>
      <c r="KSB259" s="171"/>
      <c r="KSC259" s="171"/>
      <c r="KSD259" s="171"/>
      <c r="KSE259" s="171"/>
      <c r="KSF259" s="171"/>
      <c r="KSG259" s="171"/>
      <c r="KSH259" s="171"/>
      <c r="KSI259" s="171"/>
      <c r="KSJ259" s="171"/>
      <c r="KSK259" s="171"/>
      <c r="KSL259" s="171"/>
      <c r="KSM259" s="171"/>
      <c r="KSN259" s="171"/>
      <c r="KSO259" s="171"/>
      <c r="KSP259" s="171"/>
      <c r="KSQ259" s="171"/>
      <c r="KSR259" s="171"/>
      <c r="KSS259" s="171"/>
      <c r="KST259" s="171"/>
      <c r="KSU259" s="171"/>
      <c r="KSV259" s="171"/>
      <c r="KSW259" s="171"/>
      <c r="KSX259" s="171"/>
      <c r="KSY259" s="171"/>
      <c r="KSZ259" s="171"/>
      <c r="KTA259" s="171"/>
      <c r="KTB259" s="171"/>
      <c r="KTC259" s="171"/>
      <c r="KTD259" s="171"/>
      <c r="KTE259" s="171"/>
      <c r="KTF259" s="171"/>
      <c r="KTG259" s="171"/>
      <c r="KTH259" s="171"/>
      <c r="KTI259" s="171"/>
      <c r="KTJ259" s="171"/>
      <c r="KTK259" s="171"/>
      <c r="KTL259" s="171"/>
      <c r="KTM259" s="171"/>
      <c r="KTN259" s="171"/>
      <c r="KTO259" s="171"/>
      <c r="KTP259" s="171"/>
      <c r="KTQ259" s="171"/>
      <c r="KTR259" s="171"/>
      <c r="KTS259" s="171"/>
      <c r="KTT259" s="171"/>
      <c r="KTU259" s="171"/>
      <c r="KTV259" s="171"/>
      <c r="KTW259" s="171"/>
      <c r="KTX259" s="171"/>
      <c r="KTY259" s="171"/>
      <c r="KTZ259" s="171"/>
      <c r="KUA259" s="171"/>
      <c r="KUB259" s="171"/>
      <c r="KUC259" s="171"/>
      <c r="KUD259" s="171"/>
      <c r="KUE259" s="171"/>
      <c r="KUF259" s="171"/>
      <c r="KUG259" s="171"/>
      <c r="KUH259" s="171"/>
      <c r="KUI259" s="171"/>
      <c r="KUJ259" s="171"/>
      <c r="KUK259" s="171"/>
      <c r="KUL259" s="171"/>
      <c r="KUM259" s="171"/>
      <c r="KUN259" s="171"/>
      <c r="KUO259" s="171"/>
      <c r="KUP259" s="171"/>
      <c r="KUQ259" s="171"/>
      <c r="KUR259" s="171"/>
      <c r="KUS259" s="171"/>
      <c r="KUT259" s="171"/>
      <c r="KUU259" s="171"/>
      <c r="KUV259" s="171"/>
      <c r="KUW259" s="171"/>
      <c r="KUX259" s="171"/>
      <c r="KUY259" s="171"/>
      <c r="KUZ259" s="171"/>
      <c r="KVA259" s="171"/>
      <c r="KVB259" s="171"/>
      <c r="KVC259" s="171"/>
      <c r="KVD259" s="171"/>
      <c r="KVE259" s="171"/>
      <c r="KVF259" s="171"/>
      <c r="KVG259" s="171"/>
      <c r="KVH259" s="171"/>
      <c r="KVI259" s="171"/>
      <c r="KVJ259" s="171"/>
      <c r="KVK259" s="171"/>
      <c r="KVL259" s="171"/>
      <c r="KVM259" s="171"/>
      <c r="KVN259" s="171"/>
      <c r="KVO259" s="171"/>
      <c r="KVP259" s="171"/>
      <c r="KVQ259" s="171"/>
      <c r="KVR259" s="171"/>
      <c r="KVS259" s="171"/>
      <c r="KVT259" s="171"/>
      <c r="KVU259" s="171"/>
      <c r="KVV259" s="171"/>
      <c r="KVW259" s="171"/>
      <c r="KVX259" s="171"/>
      <c r="KVY259" s="171"/>
      <c r="KVZ259" s="171"/>
      <c r="KWA259" s="171"/>
      <c r="KWB259" s="171"/>
      <c r="KWC259" s="171"/>
      <c r="KWD259" s="171"/>
      <c r="KWE259" s="171"/>
      <c r="KWF259" s="171"/>
      <c r="KWG259" s="171"/>
      <c r="KWH259" s="171"/>
      <c r="KWI259" s="171"/>
      <c r="KWJ259" s="171"/>
      <c r="KWK259" s="171"/>
      <c r="KWL259" s="171"/>
      <c r="KWM259" s="171"/>
      <c r="KWN259" s="171"/>
      <c r="KWO259" s="171"/>
      <c r="KWP259" s="171"/>
      <c r="KWQ259" s="171"/>
      <c r="KWR259" s="171"/>
      <c r="KWS259" s="171"/>
      <c r="KWT259" s="171"/>
      <c r="KWU259" s="171"/>
      <c r="KWV259" s="171"/>
      <c r="KWW259" s="171"/>
      <c r="KWX259" s="171"/>
      <c r="KWY259" s="171"/>
      <c r="KWZ259" s="171"/>
      <c r="KXA259" s="171"/>
      <c r="KXB259" s="171"/>
      <c r="KXC259" s="171"/>
      <c r="KXD259" s="171"/>
      <c r="KXE259" s="171"/>
      <c r="KXF259" s="171"/>
      <c r="KXG259" s="171"/>
      <c r="KXH259" s="171"/>
      <c r="KXI259" s="171"/>
      <c r="KXJ259" s="171"/>
      <c r="KXK259" s="171"/>
      <c r="KXL259" s="171"/>
      <c r="KXM259" s="171"/>
      <c r="KXN259" s="171"/>
      <c r="KXO259" s="171"/>
      <c r="KXP259" s="171"/>
      <c r="KXQ259" s="171"/>
      <c r="KXR259" s="171"/>
      <c r="KXS259" s="171"/>
      <c r="KXT259" s="171"/>
      <c r="KXU259" s="171"/>
      <c r="KXV259" s="171"/>
      <c r="KXW259" s="171"/>
      <c r="KXX259" s="171"/>
      <c r="KXY259" s="171"/>
      <c r="KXZ259" s="171"/>
      <c r="KYA259" s="171"/>
      <c r="KYB259" s="171"/>
      <c r="KYC259" s="171"/>
      <c r="KYD259" s="171"/>
      <c r="KYE259" s="171"/>
      <c r="KYF259" s="171"/>
      <c r="KYG259" s="171"/>
      <c r="KYH259" s="171"/>
      <c r="KYI259" s="171"/>
      <c r="KYJ259" s="171"/>
      <c r="KYK259" s="171"/>
      <c r="KYL259" s="171"/>
      <c r="KYM259" s="171"/>
      <c r="KYN259" s="171"/>
      <c r="KYO259" s="171"/>
      <c r="KYP259" s="171"/>
      <c r="KYQ259" s="171"/>
      <c r="KYR259" s="171"/>
      <c r="KYS259" s="171"/>
      <c r="KYT259" s="171"/>
      <c r="KYU259" s="171"/>
      <c r="KYV259" s="171"/>
      <c r="KYW259" s="171"/>
      <c r="KYX259" s="171"/>
      <c r="KYY259" s="171"/>
      <c r="KYZ259" s="171"/>
      <c r="KZA259" s="171"/>
      <c r="KZB259" s="171"/>
      <c r="KZC259" s="171"/>
      <c r="KZD259" s="171"/>
      <c r="KZE259" s="171"/>
      <c r="KZF259" s="171"/>
      <c r="KZG259" s="171"/>
      <c r="KZH259" s="171"/>
      <c r="KZI259" s="171"/>
      <c r="KZJ259" s="171"/>
      <c r="KZK259" s="171"/>
      <c r="KZL259" s="171"/>
      <c r="KZM259" s="171"/>
      <c r="KZN259" s="171"/>
      <c r="KZO259" s="171"/>
      <c r="KZP259" s="171"/>
      <c r="KZQ259" s="171"/>
      <c r="KZR259" s="171"/>
      <c r="KZS259" s="171"/>
      <c r="KZT259" s="171"/>
      <c r="KZU259" s="171"/>
      <c r="KZV259" s="171"/>
      <c r="KZW259" s="171"/>
      <c r="KZX259" s="171"/>
      <c r="KZY259" s="171"/>
      <c r="KZZ259" s="171"/>
      <c r="LAA259" s="171"/>
      <c r="LAB259" s="171"/>
      <c r="LAC259" s="171"/>
      <c r="LAD259" s="171"/>
      <c r="LAE259" s="171"/>
      <c r="LAF259" s="171"/>
      <c r="LAG259" s="171"/>
      <c r="LAH259" s="171"/>
      <c r="LAI259" s="171"/>
      <c r="LAJ259" s="171"/>
      <c r="LAK259" s="171"/>
      <c r="LAL259" s="171"/>
      <c r="LAM259" s="171"/>
      <c r="LAN259" s="171"/>
      <c r="LAO259" s="171"/>
      <c r="LAP259" s="171"/>
      <c r="LAQ259" s="171"/>
      <c r="LAR259" s="171"/>
      <c r="LAS259" s="171"/>
      <c r="LAT259" s="171"/>
      <c r="LAU259" s="171"/>
      <c r="LAV259" s="171"/>
      <c r="LAW259" s="171"/>
      <c r="LAX259" s="171"/>
      <c r="LAY259" s="171"/>
      <c r="LAZ259" s="171"/>
      <c r="LBA259" s="171"/>
      <c r="LBB259" s="171"/>
      <c r="LBC259" s="171"/>
      <c r="LBD259" s="171"/>
      <c r="LBE259" s="171"/>
      <c r="LBF259" s="171"/>
      <c r="LBG259" s="171"/>
      <c r="LBH259" s="171"/>
      <c r="LBI259" s="171"/>
      <c r="LBJ259" s="171"/>
      <c r="LBK259" s="171"/>
      <c r="LBL259" s="171"/>
      <c r="LBM259" s="171"/>
      <c r="LBN259" s="171"/>
      <c r="LBO259" s="171"/>
      <c r="LBP259" s="171"/>
      <c r="LBQ259" s="171"/>
      <c r="LBR259" s="171"/>
      <c r="LBS259" s="171"/>
      <c r="LBT259" s="171"/>
      <c r="LBU259" s="171"/>
      <c r="LBV259" s="171"/>
      <c r="LBW259" s="171"/>
      <c r="LBX259" s="171"/>
      <c r="LBY259" s="171"/>
      <c r="LBZ259" s="171"/>
      <c r="LCA259" s="171"/>
      <c r="LCB259" s="171"/>
      <c r="LCC259" s="171"/>
      <c r="LCD259" s="171"/>
      <c r="LCE259" s="171"/>
      <c r="LCF259" s="171"/>
      <c r="LCG259" s="171"/>
      <c r="LCH259" s="171"/>
      <c r="LCI259" s="171"/>
      <c r="LCJ259" s="171"/>
      <c r="LCK259" s="171"/>
      <c r="LCL259" s="171"/>
      <c r="LCM259" s="171"/>
      <c r="LCN259" s="171"/>
      <c r="LCO259" s="171"/>
      <c r="LCP259" s="171"/>
      <c r="LCQ259" s="171"/>
      <c r="LCR259" s="171"/>
      <c r="LCS259" s="171"/>
      <c r="LCT259" s="171"/>
      <c r="LCU259" s="171"/>
      <c r="LCV259" s="171"/>
      <c r="LCW259" s="171"/>
      <c r="LCX259" s="171"/>
      <c r="LCY259" s="171"/>
      <c r="LCZ259" s="171"/>
      <c r="LDA259" s="171"/>
      <c r="LDB259" s="171"/>
      <c r="LDC259" s="171"/>
      <c r="LDD259" s="171"/>
      <c r="LDE259" s="171"/>
      <c r="LDF259" s="171"/>
      <c r="LDG259" s="171"/>
      <c r="LDH259" s="171"/>
      <c r="LDI259" s="171"/>
      <c r="LDJ259" s="171"/>
      <c r="LDK259" s="171"/>
      <c r="LDL259" s="171"/>
      <c r="LDM259" s="171"/>
      <c r="LDN259" s="171"/>
      <c r="LDO259" s="171"/>
      <c r="LDP259" s="171"/>
      <c r="LDQ259" s="171"/>
      <c r="LDR259" s="171"/>
      <c r="LDS259" s="171"/>
      <c r="LDT259" s="171"/>
      <c r="LDU259" s="171"/>
      <c r="LDV259" s="171"/>
      <c r="LDW259" s="171"/>
      <c r="LDX259" s="171"/>
      <c r="LDY259" s="171"/>
      <c r="LDZ259" s="171"/>
      <c r="LEA259" s="171"/>
      <c r="LEB259" s="171"/>
      <c r="LEC259" s="171"/>
      <c r="LED259" s="171"/>
      <c r="LEE259" s="171"/>
      <c r="LEF259" s="171"/>
      <c r="LEG259" s="171"/>
      <c r="LEH259" s="171"/>
      <c r="LEI259" s="171"/>
      <c r="LEJ259" s="171"/>
      <c r="LEK259" s="171"/>
      <c r="LEL259" s="171"/>
      <c r="LEM259" s="171"/>
      <c r="LEN259" s="171"/>
      <c r="LEO259" s="171"/>
      <c r="LEP259" s="171"/>
      <c r="LEQ259" s="171"/>
      <c r="LER259" s="171"/>
      <c r="LES259" s="171"/>
      <c r="LET259" s="171"/>
      <c r="LEU259" s="171"/>
      <c r="LEV259" s="171"/>
      <c r="LEW259" s="171"/>
      <c r="LEX259" s="171"/>
      <c r="LEY259" s="171"/>
      <c r="LEZ259" s="171"/>
      <c r="LFA259" s="171"/>
      <c r="LFB259" s="171"/>
      <c r="LFC259" s="171"/>
      <c r="LFD259" s="171"/>
      <c r="LFE259" s="171"/>
      <c r="LFF259" s="171"/>
      <c r="LFG259" s="171"/>
      <c r="LFH259" s="171"/>
      <c r="LFI259" s="171"/>
      <c r="LFJ259" s="171"/>
      <c r="LFK259" s="171"/>
      <c r="LFL259" s="171"/>
      <c r="LFM259" s="171"/>
      <c r="LFN259" s="171"/>
      <c r="LFO259" s="171"/>
      <c r="LFP259" s="171"/>
      <c r="LFQ259" s="171"/>
      <c r="LFR259" s="171"/>
      <c r="LFS259" s="171"/>
      <c r="LFT259" s="171"/>
      <c r="LFU259" s="171"/>
      <c r="LFV259" s="171"/>
      <c r="LFW259" s="171"/>
      <c r="LFX259" s="171"/>
      <c r="LFY259" s="171"/>
      <c r="LFZ259" s="171"/>
      <c r="LGA259" s="171"/>
      <c r="LGB259" s="171"/>
      <c r="LGC259" s="171"/>
      <c r="LGD259" s="171"/>
      <c r="LGE259" s="171"/>
      <c r="LGF259" s="171"/>
      <c r="LGG259" s="171"/>
      <c r="LGH259" s="171"/>
      <c r="LGI259" s="171"/>
      <c r="LGJ259" s="171"/>
      <c r="LGK259" s="171"/>
      <c r="LGL259" s="171"/>
      <c r="LGM259" s="171"/>
      <c r="LGN259" s="171"/>
      <c r="LGO259" s="171"/>
      <c r="LGP259" s="171"/>
      <c r="LGQ259" s="171"/>
      <c r="LGR259" s="171"/>
      <c r="LGS259" s="171"/>
      <c r="LGT259" s="171"/>
      <c r="LGU259" s="171"/>
      <c r="LGV259" s="171"/>
      <c r="LGW259" s="171"/>
      <c r="LGX259" s="171"/>
      <c r="LGY259" s="171"/>
      <c r="LGZ259" s="171"/>
      <c r="LHA259" s="171"/>
      <c r="LHB259" s="171"/>
      <c r="LHC259" s="171"/>
      <c r="LHD259" s="171"/>
      <c r="LHE259" s="171"/>
      <c r="LHF259" s="171"/>
      <c r="LHG259" s="171"/>
      <c r="LHH259" s="171"/>
      <c r="LHI259" s="171"/>
      <c r="LHJ259" s="171"/>
      <c r="LHK259" s="171"/>
      <c r="LHL259" s="171"/>
      <c r="LHM259" s="171"/>
      <c r="LHN259" s="171"/>
      <c r="LHO259" s="171"/>
      <c r="LHP259" s="171"/>
      <c r="LHQ259" s="171"/>
      <c r="LHR259" s="171"/>
      <c r="LHS259" s="171"/>
      <c r="LHT259" s="171"/>
      <c r="LHU259" s="171"/>
      <c r="LHV259" s="171"/>
      <c r="LHW259" s="171"/>
      <c r="LHX259" s="171"/>
      <c r="LHY259" s="171"/>
      <c r="LHZ259" s="171"/>
      <c r="LIA259" s="171"/>
      <c r="LIB259" s="171"/>
      <c r="LIC259" s="171"/>
      <c r="LID259" s="171"/>
      <c r="LIE259" s="171"/>
      <c r="LIF259" s="171"/>
      <c r="LIG259" s="171"/>
      <c r="LIH259" s="171"/>
      <c r="LII259" s="171"/>
      <c r="LIJ259" s="171"/>
      <c r="LIK259" s="171"/>
      <c r="LIL259" s="171"/>
      <c r="LIM259" s="171"/>
      <c r="LIN259" s="171"/>
      <c r="LIO259" s="171"/>
      <c r="LIP259" s="171"/>
      <c r="LIQ259" s="171"/>
      <c r="LIR259" s="171"/>
      <c r="LIS259" s="171"/>
      <c r="LIT259" s="171"/>
      <c r="LIU259" s="171"/>
      <c r="LIV259" s="171"/>
      <c r="LIW259" s="171"/>
      <c r="LIX259" s="171"/>
      <c r="LIY259" s="171"/>
      <c r="LIZ259" s="171"/>
      <c r="LJA259" s="171"/>
      <c r="LJB259" s="171"/>
      <c r="LJC259" s="171"/>
      <c r="LJD259" s="171"/>
      <c r="LJE259" s="171"/>
      <c r="LJF259" s="171"/>
      <c r="LJG259" s="171"/>
      <c r="LJH259" s="171"/>
      <c r="LJI259" s="171"/>
      <c r="LJJ259" s="171"/>
      <c r="LJK259" s="171"/>
      <c r="LJL259" s="171"/>
      <c r="LJM259" s="171"/>
      <c r="LJN259" s="171"/>
      <c r="LJO259" s="171"/>
      <c r="LJP259" s="171"/>
      <c r="LJQ259" s="171"/>
      <c r="LJR259" s="171"/>
      <c r="LJS259" s="171"/>
      <c r="LJT259" s="171"/>
      <c r="LJU259" s="171"/>
      <c r="LJV259" s="171"/>
      <c r="LJW259" s="171"/>
      <c r="LJX259" s="171"/>
      <c r="LJY259" s="171"/>
      <c r="LJZ259" s="171"/>
      <c r="LKA259" s="171"/>
      <c r="LKB259" s="171"/>
      <c r="LKC259" s="171"/>
      <c r="LKD259" s="171"/>
      <c r="LKE259" s="171"/>
      <c r="LKF259" s="171"/>
      <c r="LKG259" s="171"/>
      <c r="LKH259" s="171"/>
      <c r="LKI259" s="171"/>
      <c r="LKJ259" s="171"/>
      <c r="LKK259" s="171"/>
      <c r="LKL259" s="171"/>
      <c r="LKM259" s="171"/>
      <c r="LKN259" s="171"/>
      <c r="LKO259" s="171"/>
      <c r="LKP259" s="171"/>
      <c r="LKQ259" s="171"/>
      <c r="LKR259" s="171"/>
      <c r="LKS259" s="171"/>
      <c r="LKT259" s="171"/>
      <c r="LKU259" s="171"/>
      <c r="LKV259" s="171"/>
      <c r="LKW259" s="171"/>
      <c r="LKX259" s="171"/>
      <c r="LKY259" s="171"/>
      <c r="LKZ259" s="171"/>
      <c r="LLA259" s="171"/>
      <c r="LLB259" s="171"/>
      <c r="LLC259" s="171"/>
      <c r="LLD259" s="171"/>
      <c r="LLE259" s="171"/>
      <c r="LLF259" s="171"/>
      <c r="LLG259" s="171"/>
      <c r="LLH259" s="171"/>
      <c r="LLI259" s="171"/>
      <c r="LLJ259" s="171"/>
      <c r="LLK259" s="171"/>
      <c r="LLL259" s="171"/>
      <c r="LLM259" s="171"/>
      <c r="LLN259" s="171"/>
      <c r="LLO259" s="171"/>
      <c r="LLP259" s="171"/>
      <c r="LLQ259" s="171"/>
      <c r="LLR259" s="171"/>
      <c r="LLS259" s="171"/>
      <c r="LLT259" s="171"/>
      <c r="LLU259" s="171"/>
      <c r="LLV259" s="171"/>
      <c r="LLW259" s="171"/>
      <c r="LLX259" s="171"/>
      <c r="LLY259" s="171"/>
      <c r="LLZ259" s="171"/>
      <c r="LMA259" s="171"/>
      <c r="LMB259" s="171"/>
      <c r="LMC259" s="171"/>
      <c r="LMD259" s="171"/>
      <c r="LME259" s="171"/>
      <c r="LMF259" s="171"/>
      <c r="LMG259" s="171"/>
      <c r="LMH259" s="171"/>
      <c r="LMI259" s="171"/>
      <c r="LMJ259" s="171"/>
      <c r="LMK259" s="171"/>
      <c r="LML259" s="171"/>
      <c r="LMM259" s="171"/>
      <c r="LMN259" s="171"/>
      <c r="LMO259" s="171"/>
      <c r="LMP259" s="171"/>
      <c r="LMQ259" s="171"/>
      <c r="LMR259" s="171"/>
      <c r="LMS259" s="171"/>
      <c r="LMT259" s="171"/>
      <c r="LMU259" s="171"/>
      <c r="LMV259" s="171"/>
      <c r="LMW259" s="171"/>
      <c r="LMX259" s="171"/>
      <c r="LMY259" s="171"/>
      <c r="LMZ259" s="171"/>
      <c r="LNA259" s="171"/>
      <c r="LNB259" s="171"/>
      <c r="LNC259" s="171"/>
      <c r="LND259" s="171"/>
      <c r="LNE259" s="171"/>
      <c r="LNF259" s="171"/>
      <c r="LNG259" s="171"/>
      <c r="LNH259" s="171"/>
      <c r="LNI259" s="171"/>
      <c r="LNJ259" s="171"/>
      <c r="LNK259" s="171"/>
      <c r="LNL259" s="171"/>
      <c r="LNM259" s="171"/>
      <c r="LNN259" s="171"/>
      <c r="LNO259" s="171"/>
      <c r="LNP259" s="171"/>
      <c r="LNQ259" s="171"/>
      <c r="LNR259" s="171"/>
      <c r="LNS259" s="171"/>
      <c r="LNT259" s="171"/>
      <c r="LNU259" s="171"/>
      <c r="LNV259" s="171"/>
      <c r="LNW259" s="171"/>
      <c r="LNX259" s="171"/>
      <c r="LNY259" s="171"/>
      <c r="LNZ259" s="171"/>
      <c r="LOA259" s="171"/>
      <c r="LOB259" s="171"/>
      <c r="LOC259" s="171"/>
      <c r="LOD259" s="171"/>
      <c r="LOE259" s="171"/>
      <c r="LOF259" s="171"/>
      <c r="LOG259" s="171"/>
      <c r="LOH259" s="171"/>
      <c r="LOI259" s="171"/>
      <c r="LOJ259" s="171"/>
      <c r="LOK259" s="171"/>
      <c r="LOL259" s="171"/>
      <c r="LOM259" s="171"/>
      <c r="LON259" s="171"/>
      <c r="LOO259" s="171"/>
      <c r="LOP259" s="171"/>
      <c r="LOQ259" s="171"/>
      <c r="LOR259" s="171"/>
      <c r="LOS259" s="171"/>
      <c r="LOT259" s="171"/>
      <c r="LOU259" s="171"/>
      <c r="LOV259" s="171"/>
      <c r="LOW259" s="171"/>
      <c r="LOX259" s="171"/>
      <c r="LOY259" s="171"/>
      <c r="LOZ259" s="171"/>
      <c r="LPA259" s="171"/>
      <c r="LPB259" s="171"/>
      <c r="LPC259" s="171"/>
      <c r="LPD259" s="171"/>
      <c r="LPE259" s="171"/>
      <c r="LPF259" s="171"/>
      <c r="LPG259" s="171"/>
      <c r="LPH259" s="171"/>
      <c r="LPI259" s="171"/>
      <c r="LPJ259" s="171"/>
      <c r="LPK259" s="171"/>
      <c r="LPL259" s="171"/>
      <c r="LPM259" s="171"/>
      <c r="LPN259" s="171"/>
      <c r="LPO259" s="171"/>
      <c r="LPP259" s="171"/>
      <c r="LPQ259" s="171"/>
      <c r="LPR259" s="171"/>
      <c r="LPS259" s="171"/>
      <c r="LPT259" s="171"/>
      <c r="LPU259" s="171"/>
      <c r="LPV259" s="171"/>
      <c r="LPW259" s="171"/>
      <c r="LPX259" s="171"/>
      <c r="LPY259" s="171"/>
      <c r="LPZ259" s="171"/>
      <c r="LQA259" s="171"/>
      <c r="LQB259" s="171"/>
      <c r="LQC259" s="171"/>
      <c r="LQD259" s="171"/>
      <c r="LQE259" s="171"/>
      <c r="LQF259" s="171"/>
      <c r="LQG259" s="171"/>
      <c r="LQH259" s="171"/>
      <c r="LQI259" s="171"/>
      <c r="LQJ259" s="171"/>
      <c r="LQK259" s="171"/>
      <c r="LQL259" s="171"/>
      <c r="LQM259" s="171"/>
      <c r="LQN259" s="171"/>
      <c r="LQO259" s="171"/>
      <c r="LQP259" s="171"/>
      <c r="LQQ259" s="171"/>
      <c r="LQR259" s="171"/>
      <c r="LQS259" s="171"/>
      <c r="LQT259" s="171"/>
      <c r="LQU259" s="171"/>
      <c r="LQV259" s="171"/>
      <c r="LQW259" s="171"/>
      <c r="LQX259" s="171"/>
      <c r="LQY259" s="171"/>
      <c r="LQZ259" s="171"/>
      <c r="LRA259" s="171"/>
      <c r="LRB259" s="171"/>
      <c r="LRC259" s="171"/>
      <c r="LRD259" s="171"/>
      <c r="LRE259" s="171"/>
      <c r="LRF259" s="171"/>
      <c r="LRG259" s="171"/>
      <c r="LRH259" s="171"/>
      <c r="LRI259" s="171"/>
      <c r="LRJ259" s="171"/>
      <c r="LRK259" s="171"/>
      <c r="LRL259" s="171"/>
      <c r="LRM259" s="171"/>
      <c r="LRN259" s="171"/>
      <c r="LRO259" s="171"/>
      <c r="LRP259" s="171"/>
      <c r="LRQ259" s="171"/>
      <c r="LRR259" s="171"/>
      <c r="LRS259" s="171"/>
      <c r="LRT259" s="171"/>
      <c r="LRU259" s="171"/>
      <c r="LRV259" s="171"/>
      <c r="LRW259" s="171"/>
      <c r="LRX259" s="171"/>
      <c r="LRY259" s="171"/>
      <c r="LRZ259" s="171"/>
      <c r="LSA259" s="171"/>
      <c r="LSB259" s="171"/>
      <c r="LSC259" s="171"/>
      <c r="LSD259" s="171"/>
      <c r="LSE259" s="171"/>
      <c r="LSF259" s="171"/>
      <c r="LSG259" s="171"/>
      <c r="LSH259" s="171"/>
      <c r="LSI259" s="171"/>
      <c r="LSJ259" s="171"/>
      <c r="LSK259" s="171"/>
      <c r="LSL259" s="171"/>
      <c r="LSM259" s="171"/>
      <c r="LSN259" s="171"/>
      <c r="LSO259" s="171"/>
      <c r="LSP259" s="171"/>
      <c r="LSQ259" s="171"/>
      <c r="LSR259" s="171"/>
      <c r="LSS259" s="171"/>
      <c r="LST259" s="171"/>
      <c r="LSU259" s="171"/>
      <c r="LSV259" s="171"/>
      <c r="LSW259" s="171"/>
      <c r="LSX259" s="171"/>
      <c r="LSY259" s="171"/>
      <c r="LSZ259" s="171"/>
      <c r="LTA259" s="171"/>
      <c r="LTB259" s="171"/>
      <c r="LTC259" s="171"/>
      <c r="LTD259" s="171"/>
      <c r="LTE259" s="171"/>
      <c r="LTF259" s="171"/>
      <c r="LTG259" s="171"/>
      <c r="LTH259" s="171"/>
      <c r="LTI259" s="171"/>
      <c r="LTJ259" s="171"/>
      <c r="LTK259" s="171"/>
      <c r="LTL259" s="171"/>
      <c r="LTM259" s="171"/>
      <c r="LTN259" s="171"/>
      <c r="LTO259" s="171"/>
      <c r="LTP259" s="171"/>
      <c r="LTQ259" s="171"/>
      <c r="LTR259" s="171"/>
      <c r="LTS259" s="171"/>
      <c r="LTT259" s="171"/>
      <c r="LTU259" s="171"/>
      <c r="LTV259" s="171"/>
      <c r="LTW259" s="171"/>
      <c r="LTX259" s="171"/>
      <c r="LTY259" s="171"/>
      <c r="LTZ259" s="171"/>
      <c r="LUA259" s="171"/>
      <c r="LUB259" s="171"/>
      <c r="LUC259" s="171"/>
      <c r="LUD259" s="171"/>
      <c r="LUE259" s="171"/>
      <c r="LUF259" s="171"/>
      <c r="LUG259" s="171"/>
      <c r="LUH259" s="171"/>
      <c r="LUI259" s="171"/>
      <c r="LUJ259" s="171"/>
      <c r="LUK259" s="171"/>
      <c r="LUL259" s="171"/>
      <c r="LUM259" s="171"/>
      <c r="LUN259" s="171"/>
      <c r="LUO259" s="171"/>
      <c r="LUP259" s="171"/>
      <c r="LUQ259" s="171"/>
      <c r="LUR259" s="171"/>
      <c r="LUS259" s="171"/>
      <c r="LUT259" s="171"/>
      <c r="LUU259" s="171"/>
      <c r="LUV259" s="171"/>
      <c r="LUW259" s="171"/>
      <c r="LUX259" s="171"/>
      <c r="LUY259" s="171"/>
      <c r="LUZ259" s="171"/>
      <c r="LVA259" s="171"/>
      <c r="LVB259" s="171"/>
      <c r="LVC259" s="171"/>
      <c r="LVD259" s="171"/>
      <c r="LVE259" s="171"/>
      <c r="LVF259" s="171"/>
      <c r="LVG259" s="171"/>
      <c r="LVH259" s="171"/>
      <c r="LVI259" s="171"/>
      <c r="LVJ259" s="171"/>
      <c r="LVK259" s="171"/>
      <c r="LVL259" s="171"/>
      <c r="LVM259" s="171"/>
      <c r="LVN259" s="171"/>
      <c r="LVO259" s="171"/>
      <c r="LVP259" s="171"/>
      <c r="LVQ259" s="171"/>
      <c r="LVR259" s="171"/>
      <c r="LVS259" s="171"/>
      <c r="LVT259" s="171"/>
      <c r="LVU259" s="171"/>
      <c r="LVV259" s="171"/>
      <c r="LVW259" s="171"/>
      <c r="LVX259" s="171"/>
      <c r="LVY259" s="171"/>
      <c r="LVZ259" s="171"/>
      <c r="LWA259" s="171"/>
      <c r="LWB259" s="171"/>
      <c r="LWC259" s="171"/>
      <c r="LWD259" s="171"/>
      <c r="LWE259" s="171"/>
      <c r="LWF259" s="171"/>
      <c r="LWG259" s="171"/>
      <c r="LWH259" s="171"/>
      <c r="LWI259" s="171"/>
      <c r="LWJ259" s="171"/>
      <c r="LWK259" s="171"/>
      <c r="LWL259" s="171"/>
      <c r="LWM259" s="171"/>
      <c r="LWN259" s="171"/>
      <c r="LWO259" s="171"/>
      <c r="LWP259" s="171"/>
      <c r="LWQ259" s="171"/>
      <c r="LWR259" s="171"/>
      <c r="LWS259" s="171"/>
      <c r="LWT259" s="171"/>
      <c r="LWU259" s="171"/>
      <c r="LWV259" s="171"/>
      <c r="LWW259" s="171"/>
      <c r="LWX259" s="171"/>
      <c r="LWY259" s="171"/>
      <c r="LWZ259" s="171"/>
      <c r="LXA259" s="171"/>
      <c r="LXB259" s="171"/>
      <c r="LXC259" s="171"/>
      <c r="LXD259" s="171"/>
      <c r="LXE259" s="171"/>
      <c r="LXF259" s="171"/>
      <c r="LXG259" s="171"/>
      <c r="LXH259" s="171"/>
      <c r="LXI259" s="171"/>
      <c r="LXJ259" s="171"/>
      <c r="LXK259" s="171"/>
      <c r="LXL259" s="171"/>
      <c r="LXM259" s="171"/>
      <c r="LXN259" s="171"/>
      <c r="LXO259" s="171"/>
      <c r="LXP259" s="171"/>
      <c r="LXQ259" s="171"/>
      <c r="LXR259" s="171"/>
      <c r="LXS259" s="171"/>
      <c r="LXT259" s="171"/>
      <c r="LXU259" s="171"/>
      <c r="LXV259" s="171"/>
      <c r="LXW259" s="171"/>
      <c r="LXX259" s="171"/>
      <c r="LXY259" s="171"/>
      <c r="LXZ259" s="171"/>
      <c r="LYA259" s="171"/>
      <c r="LYB259" s="171"/>
      <c r="LYC259" s="171"/>
      <c r="LYD259" s="171"/>
      <c r="LYE259" s="171"/>
      <c r="LYF259" s="171"/>
      <c r="LYG259" s="171"/>
      <c r="LYH259" s="171"/>
      <c r="LYI259" s="171"/>
      <c r="LYJ259" s="171"/>
      <c r="LYK259" s="171"/>
      <c r="LYL259" s="171"/>
      <c r="LYM259" s="171"/>
      <c r="LYN259" s="171"/>
      <c r="LYO259" s="171"/>
      <c r="LYP259" s="171"/>
      <c r="LYQ259" s="171"/>
      <c r="LYR259" s="171"/>
      <c r="LYS259" s="171"/>
      <c r="LYT259" s="171"/>
      <c r="LYU259" s="171"/>
      <c r="LYV259" s="171"/>
      <c r="LYW259" s="171"/>
      <c r="LYX259" s="171"/>
      <c r="LYY259" s="171"/>
      <c r="LYZ259" s="171"/>
      <c r="LZA259" s="171"/>
      <c r="LZB259" s="171"/>
      <c r="LZC259" s="171"/>
      <c r="LZD259" s="171"/>
      <c r="LZE259" s="171"/>
      <c r="LZF259" s="171"/>
      <c r="LZG259" s="171"/>
      <c r="LZH259" s="171"/>
      <c r="LZI259" s="171"/>
      <c r="LZJ259" s="171"/>
      <c r="LZK259" s="171"/>
      <c r="LZL259" s="171"/>
      <c r="LZM259" s="171"/>
      <c r="LZN259" s="171"/>
      <c r="LZO259" s="171"/>
      <c r="LZP259" s="171"/>
      <c r="LZQ259" s="171"/>
      <c r="LZR259" s="171"/>
      <c r="LZS259" s="171"/>
      <c r="LZT259" s="171"/>
      <c r="LZU259" s="171"/>
      <c r="LZV259" s="171"/>
      <c r="LZW259" s="171"/>
      <c r="LZX259" s="171"/>
      <c r="LZY259" s="171"/>
      <c r="LZZ259" s="171"/>
      <c r="MAA259" s="171"/>
      <c r="MAB259" s="171"/>
      <c r="MAC259" s="171"/>
      <c r="MAD259" s="171"/>
      <c r="MAE259" s="171"/>
      <c r="MAF259" s="171"/>
      <c r="MAG259" s="171"/>
      <c r="MAH259" s="171"/>
      <c r="MAI259" s="171"/>
      <c r="MAJ259" s="171"/>
      <c r="MAK259" s="171"/>
      <c r="MAL259" s="171"/>
      <c r="MAM259" s="171"/>
      <c r="MAN259" s="171"/>
      <c r="MAO259" s="171"/>
      <c r="MAP259" s="171"/>
      <c r="MAQ259" s="171"/>
      <c r="MAR259" s="171"/>
      <c r="MAS259" s="171"/>
      <c r="MAT259" s="171"/>
      <c r="MAU259" s="171"/>
      <c r="MAV259" s="171"/>
      <c r="MAW259" s="171"/>
      <c r="MAX259" s="171"/>
      <c r="MAY259" s="171"/>
      <c r="MAZ259" s="171"/>
      <c r="MBA259" s="171"/>
      <c r="MBB259" s="171"/>
      <c r="MBC259" s="171"/>
      <c r="MBD259" s="171"/>
      <c r="MBE259" s="171"/>
      <c r="MBF259" s="171"/>
      <c r="MBG259" s="171"/>
      <c r="MBH259" s="171"/>
      <c r="MBI259" s="171"/>
      <c r="MBJ259" s="171"/>
      <c r="MBK259" s="171"/>
      <c r="MBL259" s="171"/>
      <c r="MBM259" s="171"/>
      <c r="MBN259" s="171"/>
      <c r="MBO259" s="171"/>
      <c r="MBP259" s="171"/>
      <c r="MBQ259" s="171"/>
      <c r="MBR259" s="171"/>
      <c r="MBS259" s="171"/>
      <c r="MBT259" s="171"/>
      <c r="MBU259" s="171"/>
      <c r="MBV259" s="171"/>
      <c r="MBW259" s="171"/>
      <c r="MBX259" s="171"/>
      <c r="MBY259" s="171"/>
      <c r="MBZ259" s="171"/>
      <c r="MCA259" s="171"/>
      <c r="MCB259" s="171"/>
      <c r="MCC259" s="171"/>
      <c r="MCD259" s="171"/>
      <c r="MCE259" s="171"/>
      <c r="MCF259" s="171"/>
      <c r="MCG259" s="171"/>
      <c r="MCH259" s="171"/>
      <c r="MCI259" s="171"/>
      <c r="MCJ259" s="171"/>
      <c r="MCK259" s="171"/>
      <c r="MCL259" s="171"/>
      <c r="MCM259" s="171"/>
      <c r="MCN259" s="171"/>
      <c r="MCO259" s="171"/>
      <c r="MCP259" s="171"/>
      <c r="MCQ259" s="171"/>
      <c r="MCR259" s="171"/>
      <c r="MCS259" s="171"/>
      <c r="MCT259" s="171"/>
      <c r="MCU259" s="171"/>
      <c r="MCV259" s="171"/>
      <c r="MCW259" s="171"/>
      <c r="MCX259" s="171"/>
      <c r="MCY259" s="171"/>
      <c r="MCZ259" s="171"/>
      <c r="MDA259" s="171"/>
      <c r="MDB259" s="171"/>
      <c r="MDC259" s="171"/>
      <c r="MDD259" s="171"/>
      <c r="MDE259" s="171"/>
      <c r="MDF259" s="171"/>
      <c r="MDG259" s="171"/>
      <c r="MDH259" s="171"/>
      <c r="MDI259" s="171"/>
      <c r="MDJ259" s="171"/>
      <c r="MDK259" s="171"/>
      <c r="MDL259" s="171"/>
      <c r="MDM259" s="171"/>
      <c r="MDN259" s="171"/>
      <c r="MDO259" s="171"/>
      <c r="MDP259" s="171"/>
      <c r="MDQ259" s="171"/>
      <c r="MDR259" s="171"/>
      <c r="MDS259" s="171"/>
      <c r="MDT259" s="171"/>
      <c r="MDU259" s="171"/>
      <c r="MDV259" s="171"/>
      <c r="MDW259" s="171"/>
      <c r="MDX259" s="171"/>
      <c r="MDY259" s="171"/>
      <c r="MDZ259" s="171"/>
      <c r="MEA259" s="171"/>
      <c r="MEB259" s="171"/>
      <c r="MEC259" s="171"/>
      <c r="MED259" s="171"/>
      <c r="MEE259" s="171"/>
      <c r="MEF259" s="171"/>
      <c r="MEG259" s="171"/>
      <c r="MEH259" s="171"/>
      <c r="MEI259" s="171"/>
      <c r="MEJ259" s="171"/>
      <c r="MEK259" s="171"/>
      <c r="MEL259" s="171"/>
      <c r="MEM259" s="171"/>
      <c r="MEN259" s="171"/>
      <c r="MEO259" s="171"/>
      <c r="MEP259" s="171"/>
      <c r="MEQ259" s="171"/>
      <c r="MER259" s="171"/>
      <c r="MES259" s="171"/>
      <c r="MET259" s="171"/>
      <c r="MEU259" s="171"/>
      <c r="MEV259" s="171"/>
      <c r="MEW259" s="171"/>
      <c r="MEX259" s="171"/>
      <c r="MEY259" s="171"/>
      <c r="MEZ259" s="171"/>
      <c r="MFA259" s="171"/>
      <c r="MFB259" s="171"/>
      <c r="MFC259" s="171"/>
      <c r="MFD259" s="171"/>
      <c r="MFE259" s="171"/>
      <c r="MFF259" s="171"/>
      <c r="MFG259" s="171"/>
      <c r="MFH259" s="171"/>
      <c r="MFI259" s="171"/>
      <c r="MFJ259" s="171"/>
      <c r="MFK259" s="171"/>
      <c r="MFL259" s="171"/>
      <c r="MFM259" s="171"/>
      <c r="MFN259" s="171"/>
      <c r="MFO259" s="171"/>
      <c r="MFP259" s="171"/>
      <c r="MFQ259" s="171"/>
      <c r="MFR259" s="171"/>
      <c r="MFS259" s="171"/>
      <c r="MFT259" s="171"/>
      <c r="MFU259" s="171"/>
      <c r="MFV259" s="171"/>
      <c r="MFW259" s="171"/>
      <c r="MFX259" s="171"/>
      <c r="MFY259" s="171"/>
      <c r="MFZ259" s="171"/>
      <c r="MGA259" s="171"/>
      <c r="MGB259" s="171"/>
      <c r="MGC259" s="171"/>
      <c r="MGD259" s="171"/>
      <c r="MGE259" s="171"/>
      <c r="MGF259" s="171"/>
      <c r="MGG259" s="171"/>
      <c r="MGH259" s="171"/>
      <c r="MGI259" s="171"/>
      <c r="MGJ259" s="171"/>
      <c r="MGK259" s="171"/>
      <c r="MGL259" s="171"/>
      <c r="MGM259" s="171"/>
      <c r="MGN259" s="171"/>
      <c r="MGO259" s="171"/>
      <c r="MGP259" s="171"/>
      <c r="MGQ259" s="171"/>
      <c r="MGR259" s="171"/>
      <c r="MGS259" s="171"/>
      <c r="MGT259" s="171"/>
      <c r="MGU259" s="171"/>
      <c r="MGV259" s="171"/>
      <c r="MGW259" s="171"/>
      <c r="MGX259" s="171"/>
      <c r="MGY259" s="171"/>
      <c r="MGZ259" s="171"/>
      <c r="MHA259" s="171"/>
      <c r="MHB259" s="171"/>
      <c r="MHC259" s="171"/>
      <c r="MHD259" s="171"/>
      <c r="MHE259" s="171"/>
      <c r="MHF259" s="171"/>
      <c r="MHG259" s="171"/>
      <c r="MHH259" s="171"/>
      <c r="MHI259" s="171"/>
      <c r="MHJ259" s="171"/>
      <c r="MHK259" s="171"/>
      <c r="MHL259" s="171"/>
      <c r="MHM259" s="171"/>
      <c r="MHN259" s="171"/>
      <c r="MHO259" s="171"/>
      <c r="MHP259" s="171"/>
      <c r="MHQ259" s="171"/>
      <c r="MHR259" s="171"/>
      <c r="MHS259" s="171"/>
      <c r="MHT259" s="171"/>
      <c r="MHU259" s="171"/>
      <c r="MHV259" s="171"/>
      <c r="MHW259" s="171"/>
      <c r="MHX259" s="171"/>
      <c r="MHY259" s="171"/>
      <c r="MHZ259" s="171"/>
      <c r="MIA259" s="171"/>
      <c r="MIB259" s="171"/>
      <c r="MIC259" s="171"/>
      <c r="MID259" s="171"/>
      <c r="MIE259" s="171"/>
      <c r="MIF259" s="171"/>
      <c r="MIG259" s="171"/>
      <c r="MIH259" s="171"/>
      <c r="MII259" s="171"/>
      <c r="MIJ259" s="171"/>
      <c r="MIK259" s="171"/>
      <c r="MIL259" s="171"/>
      <c r="MIM259" s="171"/>
      <c r="MIN259" s="171"/>
      <c r="MIO259" s="171"/>
      <c r="MIP259" s="171"/>
      <c r="MIQ259" s="171"/>
      <c r="MIR259" s="171"/>
      <c r="MIS259" s="171"/>
      <c r="MIT259" s="171"/>
      <c r="MIU259" s="171"/>
      <c r="MIV259" s="171"/>
      <c r="MIW259" s="171"/>
      <c r="MIX259" s="171"/>
      <c r="MIY259" s="171"/>
      <c r="MIZ259" s="171"/>
      <c r="MJA259" s="171"/>
      <c r="MJB259" s="171"/>
      <c r="MJC259" s="171"/>
      <c r="MJD259" s="171"/>
      <c r="MJE259" s="171"/>
      <c r="MJF259" s="171"/>
      <c r="MJG259" s="171"/>
      <c r="MJH259" s="171"/>
      <c r="MJI259" s="171"/>
      <c r="MJJ259" s="171"/>
      <c r="MJK259" s="171"/>
      <c r="MJL259" s="171"/>
      <c r="MJM259" s="171"/>
      <c r="MJN259" s="171"/>
      <c r="MJO259" s="171"/>
      <c r="MJP259" s="171"/>
      <c r="MJQ259" s="171"/>
      <c r="MJR259" s="171"/>
      <c r="MJS259" s="171"/>
      <c r="MJT259" s="171"/>
      <c r="MJU259" s="171"/>
      <c r="MJV259" s="171"/>
      <c r="MJW259" s="171"/>
      <c r="MJX259" s="171"/>
      <c r="MJY259" s="171"/>
      <c r="MJZ259" s="171"/>
      <c r="MKA259" s="171"/>
      <c r="MKB259" s="171"/>
      <c r="MKC259" s="171"/>
      <c r="MKD259" s="171"/>
      <c r="MKE259" s="171"/>
      <c r="MKF259" s="171"/>
      <c r="MKG259" s="171"/>
      <c r="MKH259" s="171"/>
      <c r="MKI259" s="171"/>
      <c r="MKJ259" s="171"/>
      <c r="MKK259" s="171"/>
      <c r="MKL259" s="171"/>
      <c r="MKM259" s="171"/>
      <c r="MKN259" s="171"/>
      <c r="MKO259" s="171"/>
      <c r="MKP259" s="171"/>
      <c r="MKQ259" s="171"/>
      <c r="MKR259" s="171"/>
      <c r="MKS259" s="171"/>
      <c r="MKT259" s="171"/>
      <c r="MKU259" s="171"/>
      <c r="MKV259" s="171"/>
      <c r="MKW259" s="171"/>
      <c r="MKX259" s="171"/>
      <c r="MKY259" s="171"/>
      <c r="MKZ259" s="171"/>
      <c r="MLA259" s="171"/>
      <c r="MLB259" s="171"/>
      <c r="MLC259" s="171"/>
      <c r="MLD259" s="171"/>
      <c r="MLE259" s="171"/>
      <c r="MLF259" s="171"/>
      <c r="MLG259" s="171"/>
      <c r="MLH259" s="171"/>
      <c r="MLI259" s="171"/>
      <c r="MLJ259" s="171"/>
      <c r="MLK259" s="171"/>
      <c r="MLL259" s="171"/>
      <c r="MLM259" s="171"/>
      <c r="MLN259" s="171"/>
      <c r="MLO259" s="171"/>
      <c r="MLP259" s="171"/>
      <c r="MLQ259" s="171"/>
      <c r="MLR259" s="171"/>
      <c r="MLS259" s="171"/>
      <c r="MLT259" s="171"/>
      <c r="MLU259" s="171"/>
      <c r="MLV259" s="171"/>
      <c r="MLW259" s="171"/>
      <c r="MLX259" s="171"/>
      <c r="MLY259" s="171"/>
      <c r="MLZ259" s="171"/>
      <c r="MMA259" s="171"/>
      <c r="MMB259" s="171"/>
      <c r="MMC259" s="171"/>
      <c r="MMD259" s="171"/>
      <c r="MME259" s="171"/>
      <c r="MMF259" s="171"/>
      <c r="MMG259" s="171"/>
      <c r="MMH259" s="171"/>
      <c r="MMI259" s="171"/>
      <c r="MMJ259" s="171"/>
      <c r="MMK259" s="171"/>
      <c r="MML259" s="171"/>
      <c r="MMM259" s="171"/>
      <c r="MMN259" s="171"/>
      <c r="MMO259" s="171"/>
      <c r="MMP259" s="171"/>
      <c r="MMQ259" s="171"/>
      <c r="MMR259" s="171"/>
      <c r="MMS259" s="171"/>
      <c r="MMT259" s="171"/>
      <c r="MMU259" s="171"/>
      <c r="MMV259" s="171"/>
      <c r="MMW259" s="171"/>
      <c r="MMX259" s="171"/>
      <c r="MMY259" s="171"/>
      <c r="MMZ259" s="171"/>
      <c r="MNA259" s="171"/>
      <c r="MNB259" s="171"/>
      <c r="MNC259" s="171"/>
      <c r="MND259" s="171"/>
      <c r="MNE259" s="171"/>
      <c r="MNF259" s="171"/>
      <c r="MNG259" s="171"/>
      <c r="MNH259" s="171"/>
      <c r="MNI259" s="171"/>
      <c r="MNJ259" s="171"/>
      <c r="MNK259" s="171"/>
      <c r="MNL259" s="171"/>
      <c r="MNM259" s="171"/>
      <c r="MNN259" s="171"/>
      <c r="MNO259" s="171"/>
      <c r="MNP259" s="171"/>
      <c r="MNQ259" s="171"/>
      <c r="MNR259" s="171"/>
      <c r="MNS259" s="171"/>
      <c r="MNT259" s="171"/>
      <c r="MNU259" s="171"/>
      <c r="MNV259" s="171"/>
      <c r="MNW259" s="171"/>
      <c r="MNX259" s="171"/>
      <c r="MNY259" s="171"/>
      <c r="MNZ259" s="171"/>
      <c r="MOA259" s="171"/>
      <c r="MOB259" s="171"/>
      <c r="MOC259" s="171"/>
      <c r="MOD259" s="171"/>
      <c r="MOE259" s="171"/>
      <c r="MOF259" s="171"/>
      <c r="MOG259" s="171"/>
      <c r="MOH259" s="171"/>
      <c r="MOI259" s="171"/>
      <c r="MOJ259" s="171"/>
      <c r="MOK259" s="171"/>
      <c r="MOL259" s="171"/>
      <c r="MOM259" s="171"/>
      <c r="MON259" s="171"/>
      <c r="MOO259" s="171"/>
      <c r="MOP259" s="171"/>
      <c r="MOQ259" s="171"/>
      <c r="MOR259" s="171"/>
      <c r="MOS259" s="171"/>
      <c r="MOT259" s="171"/>
      <c r="MOU259" s="171"/>
      <c r="MOV259" s="171"/>
      <c r="MOW259" s="171"/>
      <c r="MOX259" s="171"/>
      <c r="MOY259" s="171"/>
      <c r="MOZ259" s="171"/>
      <c r="MPA259" s="171"/>
      <c r="MPB259" s="171"/>
      <c r="MPC259" s="171"/>
      <c r="MPD259" s="171"/>
      <c r="MPE259" s="171"/>
      <c r="MPF259" s="171"/>
      <c r="MPG259" s="171"/>
      <c r="MPH259" s="171"/>
      <c r="MPI259" s="171"/>
      <c r="MPJ259" s="171"/>
      <c r="MPK259" s="171"/>
      <c r="MPL259" s="171"/>
      <c r="MPM259" s="171"/>
      <c r="MPN259" s="171"/>
      <c r="MPO259" s="171"/>
      <c r="MPP259" s="171"/>
      <c r="MPQ259" s="171"/>
      <c r="MPR259" s="171"/>
      <c r="MPS259" s="171"/>
      <c r="MPT259" s="171"/>
      <c r="MPU259" s="171"/>
      <c r="MPV259" s="171"/>
      <c r="MPW259" s="171"/>
      <c r="MPX259" s="171"/>
      <c r="MPY259" s="171"/>
      <c r="MPZ259" s="171"/>
      <c r="MQA259" s="171"/>
      <c r="MQB259" s="171"/>
      <c r="MQC259" s="171"/>
      <c r="MQD259" s="171"/>
      <c r="MQE259" s="171"/>
      <c r="MQF259" s="171"/>
      <c r="MQG259" s="171"/>
      <c r="MQH259" s="171"/>
      <c r="MQI259" s="171"/>
      <c r="MQJ259" s="171"/>
      <c r="MQK259" s="171"/>
      <c r="MQL259" s="171"/>
      <c r="MQM259" s="171"/>
      <c r="MQN259" s="171"/>
      <c r="MQO259" s="171"/>
      <c r="MQP259" s="171"/>
      <c r="MQQ259" s="171"/>
      <c r="MQR259" s="171"/>
      <c r="MQS259" s="171"/>
      <c r="MQT259" s="171"/>
      <c r="MQU259" s="171"/>
      <c r="MQV259" s="171"/>
      <c r="MQW259" s="171"/>
      <c r="MQX259" s="171"/>
      <c r="MQY259" s="171"/>
      <c r="MQZ259" s="171"/>
      <c r="MRA259" s="171"/>
      <c r="MRB259" s="171"/>
      <c r="MRC259" s="171"/>
      <c r="MRD259" s="171"/>
      <c r="MRE259" s="171"/>
      <c r="MRF259" s="171"/>
      <c r="MRG259" s="171"/>
      <c r="MRH259" s="171"/>
      <c r="MRI259" s="171"/>
      <c r="MRJ259" s="171"/>
      <c r="MRK259" s="171"/>
      <c r="MRL259" s="171"/>
      <c r="MRM259" s="171"/>
      <c r="MRN259" s="171"/>
      <c r="MRO259" s="171"/>
      <c r="MRP259" s="171"/>
      <c r="MRQ259" s="171"/>
      <c r="MRR259" s="171"/>
      <c r="MRS259" s="171"/>
      <c r="MRT259" s="171"/>
      <c r="MRU259" s="171"/>
      <c r="MRV259" s="171"/>
      <c r="MRW259" s="171"/>
      <c r="MRX259" s="171"/>
      <c r="MRY259" s="171"/>
      <c r="MRZ259" s="171"/>
      <c r="MSA259" s="171"/>
      <c r="MSB259" s="171"/>
      <c r="MSC259" s="171"/>
      <c r="MSD259" s="171"/>
      <c r="MSE259" s="171"/>
      <c r="MSF259" s="171"/>
      <c r="MSG259" s="171"/>
      <c r="MSH259" s="171"/>
      <c r="MSI259" s="171"/>
      <c r="MSJ259" s="171"/>
      <c r="MSK259" s="171"/>
      <c r="MSL259" s="171"/>
      <c r="MSM259" s="171"/>
      <c r="MSN259" s="171"/>
      <c r="MSO259" s="171"/>
      <c r="MSP259" s="171"/>
      <c r="MSQ259" s="171"/>
      <c r="MSR259" s="171"/>
      <c r="MSS259" s="171"/>
      <c r="MST259" s="171"/>
      <c r="MSU259" s="171"/>
      <c r="MSV259" s="171"/>
      <c r="MSW259" s="171"/>
      <c r="MSX259" s="171"/>
      <c r="MSY259" s="171"/>
      <c r="MSZ259" s="171"/>
      <c r="MTA259" s="171"/>
      <c r="MTB259" s="171"/>
      <c r="MTC259" s="171"/>
      <c r="MTD259" s="171"/>
      <c r="MTE259" s="171"/>
      <c r="MTF259" s="171"/>
      <c r="MTG259" s="171"/>
      <c r="MTH259" s="171"/>
      <c r="MTI259" s="171"/>
      <c r="MTJ259" s="171"/>
      <c r="MTK259" s="171"/>
      <c r="MTL259" s="171"/>
      <c r="MTM259" s="171"/>
      <c r="MTN259" s="171"/>
      <c r="MTO259" s="171"/>
      <c r="MTP259" s="171"/>
      <c r="MTQ259" s="171"/>
      <c r="MTR259" s="171"/>
      <c r="MTS259" s="171"/>
      <c r="MTT259" s="171"/>
      <c r="MTU259" s="171"/>
      <c r="MTV259" s="171"/>
      <c r="MTW259" s="171"/>
      <c r="MTX259" s="171"/>
      <c r="MTY259" s="171"/>
      <c r="MTZ259" s="171"/>
      <c r="MUA259" s="171"/>
      <c r="MUB259" s="171"/>
      <c r="MUC259" s="171"/>
      <c r="MUD259" s="171"/>
      <c r="MUE259" s="171"/>
      <c r="MUF259" s="171"/>
      <c r="MUG259" s="171"/>
      <c r="MUH259" s="171"/>
      <c r="MUI259" s="171"/>
      <c r="MUJ259" s="171"/>
      <c r="MUK259" s="171"/>
      <c r="MUL259" s="171"/>
      <c r="MUM259" s="171"/>
      <c r="MUN259" s="171"/>
      <c r="MUO259" s="171"/>
      <c r="MUP259" s="171"/>
      <c r="MUQ259" s="171"/>
      <c r="MUR259" s="171"/>
      <c r="MUS259" s="171"/>
      <c r="MUT259" s="171"/>
      <c r="MUU259" s="171"/>
      <c r="MUV259" s="171"/>
      <c r="MUW259" s="171"/>
      <c r="MUX259" s="171"/>
      <c r="MUY259" s="171"/>
      <c r="MUZ259" s="171"/>
      <c r="MVA259" s="171"/>
      <c r="MVB259" s="171"/>
      <c r="MVC259" s="171"/>
      <c r="MVD259" s="171"/>
      <c r="MVE259" s="171"/>
      <c r="MVF259" s="171"/>
      <c r="MVG259" s="171"/>
      <c r="MVH259" s="171"/>
      <c r="MVI259" s="171"/>
      <c r="MVJ259" s="171"/>
      <c r="MVK259" s="171"/>
      <c r="MVL259" s="171"/>
      <c r="MVM259" s="171"/>
      <c r="MVN259" s="171"/>
      <c r="MVO259" s="171"/>
      <c r="MVP259" s="171"/>
      <c r="MVQ259" s="171"/>
      <c r="MVR259" s="171"/>
      <c r="MVS259" s="171"/>
      <c r="MVT259" s="171"/>
      <c r="MVU259" s="171"/>
      <c r="MVV259" s="171"/>
      <c r="MVW259" s="171"/>
      <c r="MVX259" s="171"/>
      <c r="MVY259" s="171"/>
      <c r="MVZ259" s="171"/>
      <c r="MWA259" s="171"/>
      <c r="MWB259" s="171"/>
      <c r="MWC259" s="171"/>
      <c r="MWD259" s="171"/>
      <c r="MWE259" s="171"/>
      <c r="MWF259" s="171"/>
      <c r="MWG259" s="171"/>
      <c r="MWH259" s="171"/>
      <c r="MWI259" s="171"/>
      <c r="MWJ259" s="171"/>
      <c r="MWK259" s="171"/>
      <c r="MWL259" s="171"/>
      <c r="MWM259" s="171"/>
      <c r="MWN259" s="171"/>
      <c r="MWO259" s="171"/>
      <c r="MWP259" s="171"/>
      <c r="MWQ259" s="171"/>
      <c r="MWR259" s="171"/>
      <c r="MWS259" s="171"/>
      <c r="MWT259" s="171"/>
      <c r="MWU259" s="171"/>
      <c r="MWV259" s="171"/>
      <c r="MWW259" s="171"/>
      <c r="MWX259" s="171"/>
      <c r="MWY259" s="171"/>
      <c r="MWZ259" s="171"/>
      <c r="MXA259" s="171"/>
      <c r="MXB259" s="171"/>
      <c r="MXC259" s="171"/>
      <c r="MXD259" s="171"/>
      <c r="MXE259" s="171"/>
      <c r="MXF259" s="171"/>
      <c r="MXG259" s="171"/>
      <c r="MXH259" s="171"/>
      <c r="MXI259" s="171"/>
      <c r="MXJ259" s="171"/>
      <c r="MXK259" s="171"/>
      <c r="MXL259" s="171"/>
      <c r="MXM259" s="171"/>
      <c r="MXN259" s="171"/>
      <c r="MXO259" s="171"/>
      <c r="MXP259" s="171"/>
      <c r="MXQ259" s="171"/>
      <c r="MXR259" s="171"/>
      <c r="MXS259" s="171"/>
      <c r="MXT259" s="171"/>
      <c r="MXU259" s="171"/>
      <c r="MXV259" s="171"/>
      <c r="MXW259" s="171"/>
      <c r="MXX259" s="171"/>
      <c r="MXY259" s="171"/>
      <c r="MXZ259" s="171"/>
      <c r="MYA259" s="171"/>
      <c r="MYB259" s="171"/>
      <c r="MYC259" s="171"/>
      <c r="MYD259" s="171"/>
      <c r="MYE259" s="171"/>
      <c r="MYF259" s="171"/>
      <c r="MYG259" s="171"/>
      <c r="MYH259" s="171"/>
      <c r="MYI259" s="171"/>
      <c r="MYJ259" s="171"/>
      <c r="MYK259" s="171"/>
      <c r="MYL259" s="171"/>
      <c r="MYM259" s="171"/>
      <c r="MYN259" s="171"/>
      <c r="MYO259" s="171"/>
      <c r="MYP259" s="171"/>
      <c r="MYQ259" s="171"/>
      <c r="MYR259" s="171"/>
      <c r="MYS259" s="171"/>
      <c r="MYT259" s="171"/>
      <c r="MYU259" s="171"/>
      <c r="MYV259" s="171"/>
      <c r="MYW259" s="171"/>
      <c r="MYX259" s="171"/>
      <c r="MYY259" s="171"/>
      <c r="MYZ259" s="171"/>
      <c r="MZA259" s="171"/>
      <c r="MZB259" s="171"/>
      <c r="MZC259" s="171"/>
      <c r="MZD259" s="171"/>
      <c r="MZE259" s="171"/>
      <c r="MZF259" s="171"/>
      <c r="MZG259" s="171"/>
      <c r="MZH259" s="171"/>
      <c r="MZI259" s="171"/>
      <c r="MZJ259" s="171"/>
      <c r="MZK259" s="171"/>
      <c r="MZL259" s="171"/>
      <c r="MZM259" s="171"/>
      <c r="MZN259" s="171"/>
      <c r="MZO259" s="171"/>
      <c r="MZP259" s="171"/>
      <c r="MZQ259" s="171"/>
      <c r="MZR259" s="171"/>
      <c r="MZS259" s="171"/>
      <c r="MZT259" s="171"/>
      <c r="MZU259" s="171"/>
      <c r="MZV259" s="171"/>
      <c r="MZW259" s="171"/>
      <c r="MZX259" s="171"/>
      <c r="MZY259" s="171"/>
      <c r="MZZ259" s="171"/>
      <c r="NAA259" s="171"/>
      <c r="NAB259" s="171"/>
      <c r="NAC259" s="171"/>
      <c r="NAD259" s="171"/>
      <c r="NAE259" s="171"/>
      <c r="NAF259" s="171"/>
      <c r="NAG259" s="171"/>
      <c r="NAH259" s="171"/>
      <c r="NAI259" s="171"/>
      <c r="NAJ259" s="171"/>
      <c r="NAK259" s="171"/>
      <c r="NAL259" s="171"/>
      <c r="NAM259" s="171"/>
      <c r="NAN259" s="171"/>
      <c r="NAO259" s="171"/>
      <c r="NAP259" s="171"/>
      <c r="NAQ259" s="171"/>
      <c r="NAR259" s="171"/>
      <c r="NAS259" s="171"/>
      <c r="NAT259" s="171"/>
      <c r="NAU259" s="171"/>
      <c r="NAV259" s="171"/>
      <c r="NAW259" s="171"/>
      <c r="NAX259" s="171"/>
      <c r="NAY259" s="171"/>
      <c r="NAZ259" s="171"/>
      <c r="NBA259" s="171"/>
      <c r="NBB259" s="171"/>
      <c r="NBC259" s="171"/>
      <c r="NBD259" s="171"/>
      <c r="NBE259" s="171"/>
      <c r="NBF259" s="171"/>
      <c r="NBG259" s="171"/>
      <c r="NBH259" s="171"/>
      <c r="NBI259" s="171"/>
      <c r="NBJ259" s="171"/>
      <c r="NBK259" s="171"/>
      <c r="NBL259" s="171"/>
      <c r="NBM259" s="171"/>
      <c r="NBN259" s="171"/>
      <c r="NBO259" s="171"/>
      <c r="NBP259" s="171"/>
      <c r="NBQ259" s="171"/>
      <c r="NBR259" s="171"/>
      <c r="NBS259" s="171"/>
      <c r="NBT259" s="171"/>
      <c r="NBU259" s="171"/>
      <c r="NBV259" s="171"/>
      <c r="NBW259" s="171"/>
      <c r="NBX259" s="171"/>
      <c r="NBY259" s="171"/>
      <c r="NBZ259" s="171"/>
      <c r="NCA259" s="171"/>
      <c r="NCB259" s="171"/>
      <c r="NCC259" s="171"/>
      <c r="NCD259" s="171"/>
      <c r="NCE259" s="171"/>
      <c r="NCF259" s="171"/>
      <c r="NCG259" s="171"/>
      <c r="NCH259" s="171"/>
      <c r="NCI259" s="171"/>
      <c r="NCJ259" s="171"/>
      <c r="NCK259" s="171"/>
      <c r="NCL259" s="171"/>
      <c r="NCM259" s="171"/>
      <c r="NCN259" s="171"/>
      <c r="NCO259" s="171"/>
      <c r="NCP259" s="171"/>
      <c r="NCQ259" s="171"/>
      <c r="NCR259" s="171"/>
      <c r="NCS259" s="171"/>
      <c r="NCT259" s="171"/>
      <c r="NCU259" s="171"/>
      <c r="NCV259" s="171"/>
      <c r="NCW259" s="171"/>
      <c r="NCX259" s="171"/>
      <c r="NCY259" s="171"/>
      <c r="NCZ259" s="171"/>
      <c r="NDA259" s="171"/>
      <c r="NDB259" s="171"/>
      <c r="NDC259" s="171"/>
      <c r="NDD259" s="171"/>
      <c r="NDE259" s="171"/>
      <c r="NDF259" s="171"/>
      <c r="NDG259" s="171"/>
      <c r="NDH259" s="171"/>
      <c r="NDI259" s="171"/>
      <c r="NDJ259" s="171"/>
      <c r="NDK259" s="171"/>
      <c r="NDL259" s="171"/>
      <c r="NDM259" s="171"/>
      <c r="NDN259" s="171"/>
      <c r="NDO259" s="171"/>
      <c r="NDP259" s="171"/>
      <c r="NDQ259" s="171"/>
      <c r="NDR259" s="171"/>
      <c r="NDS259" s="171"/>
      <c r="NDT259" s="171"/>
      <c r="NDU259" s="171"/>
      <c r="NDV259" s="171"/>
      <c r="NDW259" s="171"/>
      <c r="NDX259" s="171"/>
      <c r="NDY259" s="171"/>
      <c r="NDZ259" s="171"/>
      <c r="NEA259" s="171"/>
      <c r="NEB259" s="171"/>
      <c r="NEC259" s="171"/>
      <c r="NED259" s="171"/>
      <c r="NEE259" s="171"/>
      <c r="NEF259" s="171"/>
      <c r="NEG259" s="171"/>
      <c r="NEH259" s="171"/>
      <c r="NEI259" s="171"/>
      <c r="NEJ259" s="171"/>
      <c r="NEK259" s="171"/>
      <c r="NEL259" s="171"/>
      <c r="NEM259" s="171"/>
      <c r="NEN259" s="171"/>
      <c r="NEO259" s="171"/>
      <c r="NEP259" s="171"/>
      <c r="NEQ259" s="171"/>
      <c r="NER259" s="171"/>
      <c r="NES259" s="171"/>
      <c r="NET259" s="171"/>
      <c r="NEU259" s="171"/>
      <c r="NEV259" s="171"/>
      <c r="NEW259" s="171"/>
      <c r="NEX259" s="171"/>
      <c r="NEY259" s="171"/>
      <c r="NEZ259" s="171"/>
      <c r="NFA259" s="171"/>
      <c r="NFB259" s="171"/>
      <c r="NFC259" s="171"/>
      <c r="NFD259" s="171"/>
      <c r="NFE259" s="171"/>
      <c r="NFF259" s="171"/>
      <c r="NFG259" s="171"/>
      <c r="NFH259" s="171"/>
      <c r="NFI259" s="171"/>
      <c r="NFJ259" s="171"/>
      <c r="NFK259" s="171"/>
      <c r="NFL259" s="171"/>
      <c r="NFM259" s="171"/>
      <c r="NFN259" s="171"/>
      <c r="NFO259" s="171"/>
      <c r="NFP259" s="171"/>
      <c r="NFQ259" s="171"/>
      <c r="NFR259" s="171"/>
      <c r="NFS259" s="171"/>
      <c r="NFT259" s="171"/>
      <c r="NFU259" s="171"/>
      <c r="NFV259" s="171"/>
      <c r="NFW259" s="171"/>
      <c r="NFX259" s="171"/>
      <c r="NFY259" s="171"/>
      <c r="NFZ259" s="171"/>
      <c r="NGA259" s="171"/>
      <c r="NGB259" s="171"/>
      <c r="NGC259" s="171"/>
      <c r="NGD259" s="171"/>
      <c r="NGE259" s="171"/>
      <c r="NGF259" s="171"/>
      <c r="NGG259" s="171"/>
      <c r="NGH259" s="171"/>
      <c r="NGI259" s="171"/>
      <c r="NGJ259" s="171"/>
      <c r="NGK259" s="171"/>
      <c r="NGL259" s="171"/>
      <c r="NGM259" s="171"/>
      <c r="NGN259" s="171"/>
      <c r="NGO259" s="171"/>
      <c r="NGP259" s="171"/>
      <c r="NGQ259" s="171"/>
      <c r="NGR259" s="171"/>
      <c r="NGS259" s="171"/>
      <c r="NGT259" s="171"/>
      <c r="NGU259" s="171"/>
      <c r="NGV259" s="171"/>
      <c r="NGW259" s="171"/>
      <c r="NGX259" s="171"/>
      <c r="NGY259" s="171"/>
      <c r="NGZ259" s="171"/>
      <c r="NHA259" s="171"/>
      <c r="NHB259" s="171"/>
      <c r="NHC259" s="171"/>
      <c r="NHD259" s="171"/>
      <c r="NHE259" s="171"/>
      <c r="NHF259" s="171"/>
      <c r="NHG259" s="171"/>
      <c r="NHH259" s="171"/>
      <c r="NHI259" s="171"/>
      <c r="NHJ259" s="171"/>
      <c r="NHK259" s="171"/>
      <c r="NHL259" s="171"/>
      <c r="NHM259" s="171"/>
      <c r="NHN259" s="171"/>
      <c r="NHO259" s="171"/>
      <c r="NHP259" s="171"/>
      <c r="NHQ259" s="171"/>
      <c r="NHR259" s="171"/>
      <c r="NHS259" s="171"/>
      <c r="NHT259" s="171"/>
      <c r="NHU259" s="171"/>
      <c r="NHV259" s="171"/>
      <c r="NHW259" s="171"/>
      <c r="NHX259" s="171"/>
      <c r="NHY259" s="171"/>
      <c r="NHZ259" s="171"/>
      <c r="NIA259" s="171"/>
      <c r="NIB259" s="171"/>
      <c r="NIC259" s="171"/>
      <c r="NID259" s="171"/>
      <c r="NIE259" s="171"/>
      <c r="NIF259" s="171"/>
      <c r="NIG259" s="171"/>
      <c r="NIH259" s="171"/>
      <c r="NII259" s="171"/>
      <c r="NIJ259" s="171"/>
      <c r="NIK259" s="171"/>
      <c r="NIL259" s="171"/>
      <c r="NIM259" s="171"/>
      <c r="NIN259" s="171"/>
      <c r="NIO259" s="171"/>
      <c r="NIP259" s="171"/>
      <c r="NIQ259" s="171"/>
      <c r="NIR259" s="171"/>
      <c r="NIS259" s="171"/>
      <c r="NIT259" s="171"/>
      <c r="NIU259" s="171"/>
      <c r="NIV259" s="171"/>
      <c r="NIW259" s="171"/>
      <c r="NIX259" s="171"/>
      <c r="NIY259" s="171"/>
      <c r="NIZ259" s="171"/>
      <c r="NJA259" s="171"/>
      <c r="NJB259" s="171"/>
      <c r="NJC259" s="171"/>
      <c r="NJD259" s="171"/>
      <c r="NJE259" s="171"/>
      <c r="NJF259" s="171"/>
      <c r="NJG259" s="171"/>
      <c r="NJH259" s="171"/>
      <c r="NJI259" s="171"/>
      <c r="NJJ259" s="171"/>
      <c r="NJK259" s="171"/>
      <c r="NJL259" s="171"/>
      <c r="NJM259" s="171"/>
      <c r="NJN259" s="171"/>
      <c r="NJO259" s="171"/>
      <c r="NJP259" s="171"/>
      <c r="NJQ259" s="171"/>
      <c r="NJR259" s="171"/>
      <c r="NJS259" s="171"/>
      <c r="NJT259" s="171"/>
      <c r="NJU259" s="171"/>
      <c r="NJV259" s="171"/>
      <c r="NJW259" s="171"/>
      <c r="NJX259" s="171"/>
      <c r="NJY259" s="171"/>
      <c r="NJZ259" s="171"/>
      <c r="NKA259" s="171"/>
      <c r="NKB259" s="171"/>
      <c r="NKC259" s="171"/>
      <c r="NKD259" s="171"/>
      <c r="NKE259" s="171"/>
      <c r="NKF259" s="171"/>
      <c r="NKG259" s="171"/>
      <c r="NKH259" s="171"/>
      <c r="NKI259" s="171"/>
      <c r="NKJ259" s="171"/>
      <c r="NKK259" s="171"/>
      <c r="NKL259" s="171"/>
      <c r="NKM259" s="171"/>
      <c r="NKN259" s="171"/>
      <c r="NKO259" s="171"/>
      <c r="NKP259" s="171"/>
      <c r="NKQ259" s="171"/>
      <c r="NKR259" s="171"/>
      <c r="NKS259" s="171"/>
      <c r="NKT259" s="171"/>
      <c r="NKU259" s="171"/>
      <c r="NKV259" s="171"/>
      <c r="NKW259" s="171"/>
      <c r="NKX259" s="171"/>
      <c r="NKY259" s="171"/>
      <c r="NKZ259" s="171"/>
      <c r="NLA259" s="171"/>
      <c r="NLB259" s="171"/>
      <c r="NLC259" s="171"/>
      <c r="NLD259" s="171"/>
      <c r="NLE259" s="171"/>
      <c r="NLF259" s="171"/>
      <c r="NLG259" s="171"/>
      <c r="NLH259" s="171"/>
      <c r="NLI259" s="171"/>
      <c r="NLJ259" s="171"/>
      <c r="NLK259" s="171"/>
      <c r="NLL259" s="171"/>
      <c r="NLM259" s="171"/>
      <c r="NLN259" s="171"/>
      <c r="NLO259" s="171"/>
      <c r="NLP259" s="171"/>
      <c r="NLQ259" s="171"/>
      <c r="NLR259" s="171"/>
      <c r="NLS259" s="171"/>
      <c r="NLT259" s="171"/>
      <c r="NLU259" s="171"/>
      <c r="NLV259" s="171"/>
      <c r="NLW259" s="171"/>
      <c r="NLX259" s="171"/>
      <c r="NLY259" s="171"/>
      <c r="NLZ259" s="171"/>
      <c r="NMA259" s="171"/>
      <c r="NMB259" s="171"/>
      <c r="NMC259" s="171"/>
      <c r="NMD259" s="171"/>
      <c r="NME259" s="171"/>
      <c r="NMF259" s="171"/>
      <c r="NMG259" s="171"/>
      <c r="NMH259" s="171"/>
      <c r="NMI259" s="171"/>
      <c r="NMJ259" s="171"/>
      <c r="NMK259" s="171"/>
      <c r="NML259" s="171"/>
      <c r="NMM259" s="171"/>
      <c r="NMN259" s="171"/>
      <c r="NMO259" s="171"/>
      <c r="NMP259" s="171"/>
      <c r="NMQ259" s="171"/>
      <c r="NMR259" s="171"/>
      <c r="NMS259" s="171"/>
      <c r="NMT259" s="171"/>
      <c r="NMU259" s="171"/>
      <c r="NMV259" s="171"/>
      <c r="NMW259" s="171"/>
      <c r="NMX259" s="171"/>
      <c r="NMY259" s="171"/>
      <c r="NMZ259" s="171"/>
      <c r="NNA259" s="171"/>
      <c r="NNB259" s="171"/>
      <c r="NNC259" s="171"/>
      <c r="NND259" s="171"/>
      <c r="NNE259" s="171"/>
      <c r="NNF259" s="171"/>
      <c r="NNG259" s="171"/>
      <c r="NNH259" s="171"/>
      <c r="NNI259" s="171"/>
      <c r="NNJ259" s="171"/>
      <c r="NNK259" s="171"/>
      <c r="NNL259" s="171"/>
      <c r="NNM259" s="171"/>
      <c r="NNN259" s="171"/>
      <c r="NNO259" s="171"/>
      <c r="NNP259" s="171"/>
      <c r="NNQ259" s="171"/>
      <c r="NNR259" s="171"/>
      <c r="NNS259" s="171"/>
      <c r="NNT259" s="171"/>
      <c r="NNU259" s="171"/>
      <c r="NNV259" s="171"/>
      <c r="NNW259" s="171"/>
      <c r="NNX259" s="171"/>
      <c r="NNY259" s="171"/>
      <c r="NNZ259" s="171"/>
      <c r="NOA259" s="171"/>
      <c r="NOB259" s="171"/>
      <c r="NOC259" s="171"/>
      <c r="NOD259" s="171"/>
      <c r="NOE259" s="171"/>
      <c r="NOF259" s="171"/>
      <c r="NOG259" s="171"/>
      <c r="NOH259" s="171"/>
      <c r="NOI259" s="171"/>
      <c r="NOJ259" s="171"/>
      <c r="NOK259" s="171"/>
      <c r="NOL259" s="171"/>
      <c r="NOM259" s="171"/>
      <c r="NON259" s="171"/>
      <c r="NOO259" s="171"/>
      <c r="NOP259" s="171"/>
      <c r="NOQ259" s="171"/>
      <c r="NOR259" s="171"/>
      <c r="NOS259" s="171"/>
      <c r="NOT259" s="171"/>
      <c r="NOU259" s="171"/>
      <c r="NOV259" s="171"/>
      <c r="NOW259" s="171"/>
      <c r="NOX259" s="171"/>
      <c r="NOY259" s="171"/>
      <c r="NOZ259" s="171"/>
      <c r="NPA259" s="171"/>
      <c r="NPB259" s="171"/>
      <c r="NPC259" s="171"/>
      <c r="NPD259" s="171"/>
      <c r="NPE259" s="171"/>
      <c r="NPF259" s="171"/>
      <c r="NPG259" s="171"/>
      <c r="NPH259" s="171"/>
      <c r="NPI259" s="171"/>
      <c r="NPJ259" s="171"/>
      <c r="NPK259" s="171"/>
      <c r="NPL259" s="171"/>
      <c r="NPM259" s="171"/>
      <c r="NPN259" s="171"/>
      <c r="NPO259" s="171"/>
      <c r="NPP259" s="171"/>
      <c r="NPQ259" s="171"/>
      <c r="NPR259" s="171"/>
      <c r="NPS259" s="171"/>
      <c r="NPT259" s="171"/>
      <c r="NPU259" s="171"/>
      <c r="NPV259" s="171"/>
      <c r="NPW259" s="171"/>
      <c r="NPX259" s="171"/>
      <c r="NPY259" s="171"/>
      <c r="NPZ259" s="171"/>
      <c r="NQA259" s="171"/>
      <c r="NQB259" s="171"/>
      <c r="NQC259" s="171"/>
      <c r="NQD259" s="171"/>
      <c r="NQE259" s="171"/>
      <c r="NQF259" s="171"/>
      <c r="NQG259" s="171"/>
      <c r="NQH259" s="171"/>
      <c r="NQI259" s="171"/>
      <c r="NQJ259" s="171"/>
      <c r="NQK259" s="171"/>
      <c r="NQL259" s="171"/>
      <c r="NQM259" s="171"/>
      <c r="NQN259" s="171"/>
      <c r="NQO259" s="171"/>
      <c r="NQP259" s="171"/>
      <c r="NQQ259" s="171"/>
      <c r="NQR259" s="171"/>
      <c r="NQS259" s="171"/>
      <c r="NQT259" s="171"/>
      <c r="NQU259" s="171"/>
      <c r="NQV259" s="171"/>
      <c r="NQW259" s="171"/>
      <c r="NQX259" s="171"/>
      <c r="NQY259" s="171"/>
      <c r="NQZ259" s="171"/>
      <c r="NRA259" s="171"/>
      <c r="NRB259" s="171"/>
      <c r="NRC259" s="171"/>
      <c r="NRD259" s="171"/>
      <c r="NRE259" s="171"/>
      <c r="NRF259" s="171"/>
      <c r="NRG259" s="171"/>
      <c r="NRH259" s="171"/>
      <c r="NRI259" s="171"/>
      <c r="NRJ259" s="171"/>
      <c r="NRK259" s="171"/>
      <c r="NRL259" s="171"/>
      <c r="NRM259" s="171"/>
      <c r="NRN259" s="171"/>
      <c r="NRO259" s="171"/>
      <c r="NRP259" s="171"/>
      <c r="NRQ259" s="171"/>
      <c r="NRR259" s="171"/>
      <c r="NRS259" s="171"/>
      <c r="NRT259" s="171"/>
      <c r="NRU259" s="171"/>
      <c r="NRV259" s="171"/>
      <c r="NRW259" s="171"/>
      <c r="NRX259" s="171"/>
      <c r="NRY259" s="171"/>
      <c r="NRZ259" s="171"/>
      <c r="NSA259" s="171"/>
      <c r="NSB259" s="171"/>
      <c r="NSC259" s="171"/>
      <c r="NSD259" s="171"/>
      <c r="NSE259" s="171"/>
      <c r="NSF259" s="171"/>
      <c r="NSG259" s="171"/>
      <c r="NSH259" s="171"/>
      <c r="NSI259" s="171"/>
      <c r="NSJ259" s="171"/>
      <c r="NSK259" s="171"/>
      <c r="NSL259" s="171"/>
      <c r="NSM259" s="171"/>
      <c r="NSN259" s="171"/>
      <c r="NSO259" s="171"/>
      <c r="NSP259" s="171"/>
      <c r="NSQ259" s="171"/>
      <c r="NSR259" s="171"/>
      <c r="NSS259" s="171"/>
      <c r="NST259" s="171"/>
      <c r="NSU259" s="171"/>
      <c r="NSV259" s="171"/>
      <c r="NSW259" s="171"/>
      <c r="NSX259" s="171"/>
      <c r="NSY259" s="171"/>
      <c r="NSZ259" s="171"/>
      <c r="NTA259" s="171"/>
      <c r="NTB259" s="171"/>
      <c r="NTC259" s="171"/>
      <c r="NTD259" s="171"/>
      <c r="NTE259" s="171"/>
      <c r="NTF259" s="171"/>
      <c r="NTG259" s="171"/>
      <c r="NTH259" s="171"/>
      <c r="NTI259" s="171"/>
      <c r="NTJ259" s="171"/>
      <c r="NTK259" s="171"/>
      <c r="NTL259" s="171"/>
      <c r="NTM259" s="171"/>
      <c r="NTN259" s="171"/>
      <c r="NTO259" s="171"/>
      <c r="NTP259" s="171"/>
      <c r="NTQ259" s="171"/>
      <c r="NTR259" s="171"/>
      <c r="NTS259" s="171"/>
      <c r="NTT259" s="171"/>
      <c r="NTU259" s="171"/>
      <c r="NTV259" s="171"/>
      <c r="NTW259" s="171"/>
      <c r="NTX259" s="171"/>
      <c r="NTY259" s="171"/>
      <c r="NTZ259" s="171"/>
      <c r="NUA259" s="171"/>
      <c r="NUB259" s="171"/>
      <c r="NUC259" s="171"/>
      <c r="NUD259" s="171"/>
      <c r="NUE259" s="171"/>
      <c r="NUF259" s="171"/>
      <c r="NUG259" s="171"/>
      <c r="NUH259" s="171"/>
      <c r="NUI259" s="171"/>
      <c r="NUJ259" s="171"/>
      <c r="NUK259" s="171"/>
      <c r="NUL259" s="171"/>
      <c r="NUM259" s="171"/>
      <c r="NUN259" s="171"/>
      <c r="NUO259" s="171"/>
      <c r="NUP259" s="171"/>
      <c r="NUQ259" s="171"/>
      <c r="NUR259" s="171"/>
      <c r="NUS259" s="171"/>
      <c r="NUT259" s="171"/>
      <c r="NUU259" s="171"/>
      <c r="NUV259" s="171"/>
      <c r="NUW259" s="171"/>
      <c r="NUX259" s="171"/>
      <c r="NUY259" s="171"/>
      <c r="NUZ259" s="171"/>
      <c r="NVA259" s="171"/>
      <c r="NVB259" s="171"/>
      <c r="NVC259" s="171"/>
      <c r="NVD259" s="171"/>
      <c r="NVE259" s="171"/>
      <c r="NVF259" s="171"/>
      <c r="NVG259" s="171"/>
      <c r="NVH259" s="171"/>
      <c r="NVI259" s="171"/>
      <c r="NVJ259" s="171"/>
      <c r="NVK259" s="171"/>
      <c r="NVL259" s="171"/>
      <c r="NVM259" s="171"/>
      <c r="NVN259" s="171"/>
      <c r="NVO259" s="171"/>
      <c r="NVP259" s="171"/>
      <c r="NVQ259" s="171"/>
      <c r="NVR259" s="171"/>
      <c r="NVS259" s="171"/>
      <c r="NVT259" s="171"/>
      <c r="NVU259" s="171"/>
      <c r="NVV259" s="171"/>
      <c r="NVW259" s="171"/>
      <c r="NVX259" s="171"/>
      <c r="NVY259" s="171"/>
      <c r="NVZ259" s="171"/>
      <c r="NWA259" s="171"/>
      <c r="NWB259" s="171"/>
      <c r="NWC259" s="171"/>
      <c r="NWD259" s="171"/>
      <c r="NWE259" s="171"/>
      <c r="NWF259" s="171"/>
      <c r="NWG259" s="171"/>
      <c r="NWH259" s="171"/>
      <c r="NWI259" s="171"/>
      <c r="NWJ259" s="171"/>
      <c r="NWK259" s="171"/>
      <c r="NWL259" s="171"/>
      <c r="NWM259" s="171"/>
      <c r="NWN259" s="171"/>
      <c r="NWO259" s="171"/>
      <c r="NWP259" s="171"/>
      <c r="NWQ259" s="171"/>
      <c r="NWR259" s="171"/>
      <c r="NWS259" s="171"/>
      <c r="NWT259" s="171"/>
      <c r="NWU259" s="171"/>
      <c r="NWV259" s="171"/>
      <c r="NWW259" s="171"/>
      <c r="NWX259" s="171"/>
      <c r="NWY259" s="171"/>
      <c r="NWZ259" s="171"/>
      <c r="NXA259" s="171"/>
      <c r="NXB259" s="171"/>
      <c r="NXC259" s="171"/>
      <c r="NXD259" s="171"/>
      <c r="NXE259" s="171"/>
      <c r="NXF259" s="171"/>
      <c r="NXG259" s="171"/>
      <c r="NXH259" s="171"/>
      <c r="NXI259" s="171"/>
      <c r="NXJ259" s="171"/>
      <c r="NXK259" s="171"/>
      <c r="NXL259" s="171"/>
      <c r="NXM259" s="171"/>
      <c r="NXN259" s="171"/>
      <c r="NXO259" s="171"/>
      <c r="NXP259" s="171"/>
      <c r="NXQ259" s="171"/>
      <c r="NXR259" s="171"/>
      <c r="NXS259" s="171"/>
      <c r="NXT259" s="171"/>
      <c r="NXU259" s="171"/>
      <c r="NXV259" s="171"/>
      <c r="NXW259" s="171"/>
      <c r="NXX259" s="171"/>
      <c r="NXY259" s="171"/>
      <c r="NXZ259" s="171"/>
      <c r="NYA259" s="171"/>
      <c r="NYB259" s="171"/>
      <c r="NYC259" s="171"/>
      <c r="NYD259" s="171"/>
      <c r="NYE259" s="171"/>
      <c r="NYF259" s="171"/>
      <c r="NYG259" s="171"/>
      <c r="NYH259" s="171"/>
      <c r="NYI259" s="171"/>
      <c r="NYJ259" s="171"/>
      <c r="NYK259" s="171"/>
      <c r="NYL259" s="171"/>
      <c r="NYM259" s="171"/>
      <c r="NYN259" s="171"/>
      <c r="NYO259" s="171"/>
      <c r="NYP259" s="171"/>
      <c r="NYQ259" s="171"/>
      <c r="NYR259" s="171"/>
      <c r="NYS259" s="171"/>
      <c r="NYT259" s="171"/>
      <c r="NYU259" s="171"/>
      <c r="NYV259" s="171"/>
      <c r="NYW259" s="171"/>
      <c r="NYX259" s="171"/>
      <c r="NYY259" s="171"/>
      <c r="NYZ259" s="171"/>
      <c r="NZA259" s="171"/>
      <c r="NZB259" s="171"/>
      <c r="NZC259" s="171"/>
      <c r="NZD259" s="171"/>
      <c r="NZE259" s="171"/>
      <c r="NZF259" s="171"/>
      <c r="NZG259" s="171"/>
      <c r="NZH259" s="171"/>
      <c r="NZI259" s="171"/>
      <c r="NZJ259" s="171"/>
      <c r="NZK259" s="171"/>
      <c r="NZL259" s="171"/>
      <c r="NZM259" s="171"/>
      <c r="NZN259" s="171"/>
      <c r="NZO259" s="171"/>
      <c r="NZP259" s="171"/>
      <c r="NZQ259" s="171"/>
      <c r="NZR259" s="171"/>
      <c r="NZS259" s="171"/>
      <c r="NZT259" s="171"/>
      <c r="NZU259" s="171"/>
      <c r="NZV259" s="171"/>
      <c r="NZW259" s="171"/>
      <c r="NZX259" s="171"/>
      <c r="NZY259" s="171"/>
      <c r="NZZ259" s="171"/>
      <c r="OAA259" s="171"/>
      <c r="OAB259" s="171"/>
      <c r="OAC259" s="171"/>
      <c r="OAD259" s="171"/>
      <c r="OAE259" s="171"/>
      <c r="OAF259" s="171"/>
      <c r="OAG259" s="171"/>
      <c r="OAH259" s="171"/>
      <c r="OAI259" s="171"/>
      <c r="OAJ259" s="171"/>
      <c r="OAK259" s="171"/>
      <c r="OAL259" s="171"/>
      <c r="OAM259" s="171"/>
      <c r="OAN259" s="171"/>
      <c r="OAO259" s="171"/>
      <c r="OAP259" s="171"/>
      <c r="OAQ259" s="171"/>
      <c r="OAR259" s="171"/>
      <c r="OAS259" s="171"/>
      <c r="OAT259" s="171"/>
      <c r="OAU259" s="171"/>
      <c r="OAV259" s="171"/>
      <c r="OAW259" s="171"/>
      <c r="OAX259" s="171"/>
      <c r="OAY259" s="171"/>
      <c r="OAZ259" s="171"/>
      <c r="OBA259" s="171"/>
      <c r="OBB259" s="171"/>
      <c r="OBC259" s="171"/>
      <c r="OBD259" s="171"/>
      <c r="OBE259" s="171"/>
      <c r="OBF259" s="171"/>
      <c r="OBG259" s="171"/>
      <c r="OBH259" s="171"/>
      <c r="OBI259" s="171"/>
      <c r="OBJ259" s="171"/>
      <c r="OBK259" s="171"/>
      <c r="OBL259" s="171"/>
      <c r="OBM259" s="171"/>
      <c r="OBN259" s="171"/>
      <c r="OBO259" s="171"/>
      <c r="OBP259" s="171"/>
      <c r="OBQ259" s="171"/>
      <c r="OBR259" s="171"/>
      <c r="OBS259" s="171"/>
      <c r="OBT259" s="171"/>
      <c r="OBU259" s="171"/>
      <c r="OBV259" s="171"/>
      <c r="OBW259" s="171"/>
      <c r="OBX259" s="171"/>
      <c r="OBY259" s="171"/>
      <c r="OBZ259" s="171"/>
      <c r="OCA259" s="171"/>
      <c r="OCB259" s="171"/>
      <c r="OCC259" s="171"/>
      <c r="OCD259" s="171"/>
      <c r="OCE259" s="171"/>
      <c r="OCF259" s="171"/>
      <c r="OCG259" s="171"/>
      <c r="OCH259" s="171"/>
      <c r="OCI259" s="171"/>
      <c r="OCJ259" s="171"/>
      <c r="OCK259" s="171"/>
      <c r="OCL259" s="171"/>
      <c r="OCM259" s="171"/>
      <c r="OCN259" s="171"/>
      <c r="OCO259" s="171"/>
      <c r="OCP259" s="171"/>
      <c r="OCQ259" s="171"/>
      <c r="OCR259" s="171"/>
      <c r="OCS259" s="171"/>
      <c r="OCT259" s="171"/>
      <c r="OCU259" s="171"/>
      <c r="OCV259" s="171"/>
      <c r="OCW259" s="171"/>
      <c r="OCX259" s="171"/>
      <c r="OCY259" s="171"/>
      <c r="OCZ259" s="171"/>
      <c r="ODA259" s="171"/>
      <c r="ODB259" s="171"/>
      <c r="ODC259" s="171"/>
      <c r="ODD259" s="171"/>
      <c r="ODE259" s="171"/>
      <c r="ODF259" s="171"/>
      <c r="ODG259" s="171"/>
      <c r="ODH259" s="171"/>
      <c r="ODI259" s="171"/>
      <c r="ODJ259" s="171"/>
      <c r="ODK259" s="171"/>
      <c r="ODL259" s="171"/>
      <c r="ODM259" s="171"/>
      <c r="ODN259" s="171"/>
      <c r="ODO259" s="171"/>
      <c r="ODP259" s="171"/>
      <c r="ODQ259" s="171"/>
      <c r="ODR259" s="171"/>
      <c r="ODS259" s="171"/>
      <c r="ODT259" s="171"/>
      <c r="ODU259" s="171"/>
      <c r="ODV259" s="171"/>
      <c r="ODW259" s="171"/>
      <c r="ODX259" s="171"/>
      <c r="ODY259" s="171"/>
      <c r="ODZ259" s="171"/>
      <c r="OEA259" s="171"/>
      <c r="OEB259" s="171"/>
      <c r="OEC259" s="171"/>
      <c r="OED259" s="171"/>
      <c r="OEE259" s="171"/>
      <c r="OEF259" s="171"/>
      <c r="OEG259" s="171"/>
      <c r="OEH259" s="171"/>
      <c r="OEI259" s="171"/>
      <c r="OEJ259" s="171"/>
      <c r="OEK259" s="171"/>
      <c r="OEL259" s="171"/>
      <c r="OEM259" s="171"/>
      <c r="OEN259" s="171"/>
      <c r="OEO259" s="171"/>
      <c r="OEP259" s="171"/>
      <c r="OEQ259" s="171"/>
      <c r="OER259" s="171"/>
      <c r="OES259" s="171"/>
      <c r="OET259" s="171"/>
      <c r="OEU259" s="171"/>
      <c r="OEV259" s="171"/>
      <c r="OEW259" s="171"/>
      <c r="OEX259" s="171"/>
      <c r="OEY259" s="171"/>
      <c r="OEZ259" s="171"/>
      <c r="OFA259" s="171"/>
      <c r="OFB259" s="171"/>
      <c r="OFC259" s="171"/>
      <c r="OFD259" s="171"/>
      <c r="OFE259" s="171"/>
      <c r="OFF259" s="171"/>
      <c r="OFG259" s="171"/>
      <c r="OFH259" s="171"/>
      <c r="OFI259" s="171"/>
      <c r="OFJ259" s="171"/>
      <c r="OFK259" s="171"/>
      <c r="OFL259" s="171"/>
      <c r="OFM259" s="171"/>
      <c r="OFN259" s="171"/>
      <c r="OFO259" s="171"/>
      <c r="OFP259" s="171"/>
      <c r="OFQ259" s="171"/>
      <c r="OFR259" s="171"/>
      <c r="OFS259" s="171"/>
      <c r="OFT259" s="171"/>
      <c r="OFU259" s="171"/>
      <c r="OFV259" s="171"/>
      <c r="OFW259" s="171"/>
      <c r="OFX259" s="171"/>
      <c r="OFY259" s="171"/>
      <c r="OFZ259" s="171"/>
      <c r="OGA259" s="171"/>
      <c r="OGB259" s="171"/>
      <c r="OGC259" s="171"/>
      <c r="OGD259" s="171"/>
      <c r="OGE259" s="171"/>
      <c r="OGF259" s="171"/>
      <c r="OGG259" s="171"/>
      <c r="OGH259" s="171"/>
      <c r="OGI259" s="171"/>
      <c r="OGJ259" s="171"/>
      <c r="OGK259" s="171"/>
      <c r="OGL259" s="171"/>
      <c r="OGM259" s="171"/>
      <c r="OGN259" s="171"/>
      <c r="OGO259" s="171"/>
      <c r="OGP259" s="171"/>
      <c r="OGQ259" s="171"/>
      <c r="OGR259" s="171"/>
      <c r="OGS259" s="171"/>
      <c r="OGT259" s="171"/>
      <c r="OGU259" s="171"/>
      <c r="OGV259" s="171"/>
      <c r="OGW259" s="171"/>
      <c r="OGX259" s="171"/>
      <c r="OGY259" s="171"/>
      <c r="OGZ259" s="171"/>
      <c r="OHA259" s="171"/>
      <c r="OHB259" s="171"/>
      <c r="OHC259" s="171"/>
      <c r="OHD259" s="171"/>
      <c r="OHE259" s="171"/>
      <c r="OHF259" s="171"/>
      <c r="OHG259" s="171"/>
      <c r="OHH259" s="171"/>
      <c r="OHI259" s="171"/>
      <c r="OHJ259" s="171"/>
      <c r="OHK259" s="171"/>
      <c r="OHL259" s="171"/>
      <c r="OHM259" s="171"/>
      <c r="OHN259" s="171"/>
      <c r="OHO259" s="171"/>
      <c r="OHP259" s="171"/>
      <c r="OHQ259" s="171"/>
      <c r="OHR259" s="171"/>
      <c r="OHS259" s="171"/>
      <c r="OHT259" s="171"/>
      <c r="OHU259" s="171"/>
      <c r="OHV259" s="171"/>
      <c r="OHW259" s="171"/>
      <c r="OHX259" s="171"/>
      <c r="OHY259" s="171"/>
      <c r="OHZ259" s="171"/>
      <c r="OIA259" s="171"/>
      <c r="OIB259" s="171"/>
      <c r="OIC259" s="171"/>
      <c r="OID259" s="171"/>
      <c r="OIE259" s="171"/>
      <c r="OIF259" s="171"/>
      <c r="OIG259" s="171"/>
      <c r="OIH259" s="171"/>
      <c r="OII259" s="171"/>
      <c r="OIJ259" s="171"/>
      <c r="OIK259" s="171"/>
      <c r="OIL259" s="171"/>
      <c r="OIM259" s="171"/>
      <c r="OIN259" s="171"/>
      <c r="OIO259" s="171"/>
      <c r="OIP259" s="171"/>
      <c r="OIQ259" s="171"/>
      <c r="OIR259" s="171"/>
      <c r="OIS259" s="171"/>
      <c r="OIT259" s="171"/>
      <c r="OIU259" s="171"/>
      <c r="OIV259" s="171"/>
      <c r="OIW259" s="171"/>
      <c r="OIX259" s="171"/>
      <c r="OIY259" s="171"/>
      <c r="OIZ259" s="171"/>
      <c r="OJA259" s="171"/>
      <c r="OJB259" s="171"/>
      <c r="OJC259" s="171"/>
      <c r="OJD259" s="171"/>
      <c r="OJE259" s="171"/>
      <c r="OJF259" s="171"/>
      <c r="OJG259" s="171"/>
      <c r="OJH259" s="171"/>
      <c r="OJI259" s="171"/>
      <c r="OJJ259" s="171"/>
      <c r="OJK259" s="171"/>
      <c r="OJL259" s="171"/>
      <c r="OJM259" s="171"/>
      <c r="OJN259" s="171"/>
      <c r="OJO259" s="171"/>
      <c r="OJP259" s="171"/>
      <c r="OJQ259" s="171"/>
      <c r="OJR259" s="171"/>
      <c r="OJS259" s="171"/>
      <c r="OJT259" s="171"/>
      <c r="OJU259" s="171"/>
      <c r="OJV259" s="171"/>
      <c r="OJW259" s="171"/>
      <c r="OJX259" s="171"/>
      <c r="OJY259" s="171"/>
      <c r="OJZ259" s="171"/>
      <c r="OKA259" s="171"/>
      <c r="OKB259" s="171"/>
      <c r="OKC259" s="171"/>
      <c r="OKD259" s="171"/>
      <c r="OKE259" s="171"/>
      <c r="OKF259" s="171"/>
      <c r="OKG259" s="171"/>
      <c r="OKH259" s="171"/>
      <c r="OKI259" s="171"/>
      <c r="OKJ259" s="171"/>
      <c r="OKK259" s="171"/>
      <c r="OKL259" s="171"/>
      <c r="OKM259" s="171"/>
      <c r="OKN259" s="171"/>
      <c r="OKO259" s="171"/>
      <c r="OKP259" s="171"/>
      <c r="OKQ259" s="171"/>
      <c r="OKR259" s="171"/>
      <c r="OKS259" s="171"/>
      <c r="OKT259" s="171"/>
      <c r="OKU259" s="171"/>
      <c r="OKV259" s="171"/>
      <c r="OKW259" s="171"/>
      <c r="OKX259" s="171"/>
      <c r="OKY259" s="171"/>
      <c r="OKZ259" s="171"/>
      <c r="OLA259" s="171"/>
      <c r="OLB259" s="171"/>
      <c r="OLC259" s="171"/>
      <c r="OLD259" s="171"/>
      <c r="OLE259" s="171"/>
      <c r="OLF259" s="171"/>
      <c r="OLG259" s="171"/>
      <c r="OLH259" s="171"/>
      <c r="OLI259" s="171"/>
      <c r="OLJ259" s="171"/>
      <c r="OLK259" s="171"/>
      <c r="OLL259" s="171"/>
      <c r="OLM259" s="171"/>
      <c r="OLN259" s="171"/>
      <c r="OLO259" s="171"/>
      <c r="OLP259" s="171"/>
      <c r="OLQ259" s="171"/>
      <c r="OLR259" s="171"/>
      <c r="OLS259" s="171"/>
      <c r="OLT259" s="171"/>
      <c r="OLU259" s="171"/>
      <c r="OLV259" s="171"/>
      <c r="OLW259" s="171"/>
      <c r="OLX259" s="171"/>
      <c r="OLY259" s="171"/>
      <c r="OLZ259" s="171"/>
      <c r="OMA259" s="171"/>
      <c r="OMB259" s="171"/>
      <c r="OMC259" s="171"/>
      <c r="OMD259" s="171"/>
      <c r="OME259" s="171"/>
      <c r="OMF259" s="171"/>
      <c r="OMG259" s="171"/>
      <c r="OMH259" s="171"/>
      <c r="OMI259" s="171"/>
      <c r="OMJ259" s="171"/>
      <c r="OMK259" s="171"/>
      <c r="OML259" s="171"/>
      <c r="OMM259" s="171"/>
      <c r="OMN259" s="171"/>
      <c r="OMO259" s="171"/>
      <c r="OMP259" s="171"/>
      <c r="OMQ259" s="171"/>
      <c r="OMR259" s="171"/>
      <c r="OMS259" s="171"/>
      <c r="OMT259" s="171"/>
      <c r="OMU259" s="171"/>
      <c r="OMV259" s="171"/>
      <c r="OMW259" s="171"/>
      <c r="OMX259" s="171"/>
      <c r="OMY259" s="171"/>
      <c r="OMZ259" s="171"/>
      <c r="ONA259" s="171"/>
      <c r="ONB259" s="171"/>
      <c r="ONC259" s="171"/>
      <c r="OND259" s="171"/>
      <c r="ONE259" s="171"/>
      <c r="ONF259" s="171"/>
      <c r="ONG259" s="171"/>
      <c r="ONH259" s="171"/>
      <c r="ONI259" s="171"/>
      <c r="ONJ259" s="171"/>
      <c r="ONK259" s="171"/>
      <c r="ONL259" s="171"/>
      <c r="ONM259" s="171"/>
      <c r="ONN259" s="171"/>
      <c r="ONO259" s="171"/>
      <c r="ONP259" s="171"/>
      <c r="ONQ259" s="171"/>
      <c r="ONR259" s="171"/>
      <c r="ONS259" s="171"/>
      <c r="ONT259" s="171"/>
      <c r="ONU259" s="171"/>
      <c r="ONV259" s="171"/>
      <c r="ONW259" s="171"/>
      <c r="ONX259" s="171"/>
      <c r="ONY259" s="171"/>
      <c r="ONZ259" s="171"/>
      <c r="OOA259" s="171"/>
      <c r="OOB259" s="171"/>
      <c r="OOC259" s="171"/>
      <c r="OOD259" s="171"/>
      <c r="OOE259" s="171"/>
      <c r="OOF259" s="171"/>
      <c r="OOG259" s="171"/>
      <c r="OOH259" s="171"/>
      <c r="OOI259" s="171"/>
      <c r="OOJ259" s="171"/>
      <c r="OOK259" s="171"/>
      <c r="OOL259" s="171"/>
      <c r="OOM259" s="171"/>
      <c r="OON259" s="171"/>
      <c r="OOO259" s="171"/>
      <c r="OOP259" s="171"/>
      <c r="OOQ259" s="171"/>
      <c r="OOR259" s="171"/>
      <c r="OOS259" s="171"/>
      <c r="OOT259" s="171"/>
      <c r="OOU259" s="171"/>
      <c r="OOV259" s="171"/>
      <c r="OOW259" s="171"/>
      <c r="OOX259" s="171"/>
      <c r="OOY259" s="171"/>
      <c r="OOZ259" s="171"/>
      <c r="OPA259" s="171"/>
      <c r="OPB259" s="171"/>
      <c r="OPC259" s="171"/>
      <c r="OPD259" s="171"/>
      <c r="OPE259" s="171"/>
      <c r="OPF259" s="171"/>
      <c r="OPG259" s="171"/>
      <c r="OPH259" s="171"/>
      <c r="OPI259" s="171"/>
      <c r="OPJ259" s="171"/>
      <c r="OPK259" s="171"/>
      <c r="OPL259" s="171"/>
      <c r="OPM259" s="171"/>
      <c r="OPN259" s="171"/>
      <c r="OPO259" s="171"/>
      <c r="OPP259" s="171"/>
      <c r="OPQ259" s="171"/>
      <c r="OPR259" s="171"/>
      <c r="OPS259" s="171"/>
      <c r="OPT259" s="171"/>
      <c r="OPU259" s="171"/>
      <c r="OPV259" s="171"/>
      <c r="OPW259" s="171"/>
      <c r="OPX259" s="171"/>
      <c r="OPY259" s="171"/>
      <c r="OPZ259" s="171"/>
      <c r="OQA259" s="171"/>
      <c r="OQB259" s="171"/>
      <c r="OQC259" s="171"/>
      <c r="OQD259" s="171"/>
      <c r="OQE259" s="171"/>
      <c r="OQF259" s="171"/>
      <c r="OQG259" s="171"/>
      <c r="OQH259" s="171"/>
      <c r="OQI259" s="171"/>
      <c r="OQJ259" s="171"/>
      <c r="OQK259" s="171"/>
      <c r="OQL259" s="171"/>
      <c r="OQM259" s="171"/>
      <c r="OQN259" s="171"/>
      <c r="OQO259" s="171"/>
      <c r="OQP259" s="171"/>
      <c r="OQQ259" s="171"/>
      <c r="OQR259" s="171"/>
      <c r="OQS259" s="171"/>
      <c r="OQT259" s="171"/>
      <c r="OQU259" s="171"/>
      <c r="OQV259" s="171"/>
      <c r="OQW259" s="171"/>
      <c r="OQX259" s="171"/>
      <c r="OQY259" s="171"/>
      <c r="OQZ259" s="171"/>
      <c r="ORA259" s="171"/>
      <c r="ORB259" s="171"/>
      <c r="ORC259" s="171"/>
      <c r="ORD259" s="171"/>
      <c r="ORE259" s="171"/>
      <c r="ORF259" s="171"/>
      <c r="ORG259" s="171"/>
      <c r="ORH259" s="171"/>
      <c r="ORI259" s="171"/>
      <c r="ORJ259" s="171"/>
      <c r="ORK259" s="171"/>
      <c r="ORL259" s="171"/>
      <c r="ORM259" s="171"/>
      <c r="ORN259" s="171"/>
      <c r="ORO259" s="171"/>
      <c r="ORP259" s="171"/>
      <c r="ORQ259" s="171"/>
      <c r="ORR259" s="171"/>
      <c r="ORS259" s="171"/>
      <c r="ORT259" s="171"/>
      <c r="ORU259" s="171"/>
      <c r="ORV259" s="171"/>
      <c r="ORW259" s="171"/>
      <c r="ORX259" s="171"/>
      <c r="ORY259" s="171"/>
      <c r="ORZ259" s="171"/>
      <c r="OSA259" s="171"/>
      <c r="OSB259" s="171"/>
      <c r="OSC259" s="171"/>
      <c r="OSD259" s="171"/>
      <c r="OSE259" s="171"/>
      <c r="OSF259" s="171"/>
      <c r="OSG259" s="171"/>
      <c r="OSH259" s="171"/>
      <c r="OSI259" s="171"/>
      <c r="OSJ259" s="171"/>
      <c r="OSK259" s="171"/>
      <c r="OSL259" s="171"/>
      <c r="OSM259" s="171"/>
      <c r="OSN259" s="171"/>
      <c r="OSO259" s="171"/>
      <c r="OSP259" s="171"/>
      <c r="OSQ259" s="171"/>
      <c r="OSR259" s="171"/>
      <c r="OSS259" s="171"/>
      <c r="OST259" s="171"/>
      <c r="OSU259" s="171"/>
      <c r="OSV259" s="171"/>
      <c r="OSW259" s="171"/>
      <c r="OSX259" s="171"/>
      <c r="OSY259" s="171"/>
      <c r="OSZ259" s="171"/>
      <c r="OTA259" s="171"/>
      <c r="OTB259" s="171"/>
      <c r="OTC259" s="171"/>
      <c r="OTD259" s="171"/>
      <c r="OTE259" s="171"/>
      <c r="OTF259" s="171"/>
      <c r="OTG259" s="171"/>
      <c r="OTH259" s="171"/>
      <c r="OTI259" s="171"/>
      <c r="OTJ259" s="171"/>
      <c r="OTK259" s="171"/>
      <c r="OTL259" s="171"/>
      <c r="OTM259" s="171"/>
      <c r="OTN259" s="171"/>
      <c r="OTO259" s="171"/>
      <c r="OTP259" s="171"/>
      <c r="OTQ259" s="171"/>
      <c r="OTR259" s="171"/>
      <c r="OTS259" s="171"/>
      <c r="OTT259" s="171"/>
      <c r="OTU259" s="171"/>
      <c r="OTV259" s="171"/>
      <c r="OTW259" s="171"/>
      <c r="OTX259" s="171"/>
      <c r="OTY259" s="171"/>
      <c r="OTZ259" s="171"/>
      <c r="OUA259" s="171"/>
      <c r="OUB259" s="171"/>
      <c r="OUC259" s="171"/>
      <c r="OUD259" s="171"/>
      <c r="OUE259" s="171"/>
      <c r="OUF259" s="171"/>
      <c r="OUG259" s="171"/>
      <c r="OUH259" s="171"/>
      <c r="OUI259" s="171"/>
      <c r="OUJ259" s="171"/>
      <c r="OUK259" s="171"/>
      <c r="OUL259" s="171"/>
      <c r="OUM259" s="171"/>
      <c r="OUN259" s="171"/>
      <c r="OUO259" s="171"/>
      <c r="OUP259" s="171"/>
      <c r="OUQ259" s="171"/>
      <c r="OUR259" s="171"/>
      <c r="OUS259" s="171"/>
      <c r="OUT259" s="171"/>
      <c r="OUU259" s="171"/>
      <c r="OUV259" s="171"/>
      <c r="OUW259" s="171"/>
      <c r="OUX259" s="171"/>
      <c r="OUY259" s="171"/>
      <c r="OUZ259" s="171"/>
      <c r="OVA259" s="171"/>
      <c r="OVB259" s="171"/>
      <c r="OVC259" s="171"/>
      <c r="OVD259" s="171"/>
      <c r="OVE259" s="171"/>
      <c r="OVF259" s="171"/>
      <c r="OVG259" s="171"/>
      <c r="OVH259" s="171"/>
      <c r="OVI259" s="171"/>
      <c r="OVJ259" s="171"/>
      <c r="OVK259" s="171"/>
      <c r="OVL259" s="171"/>
      <c r="OVM259" s="171"/>
      <c r="OVN259" s="171"/>
      <c r="OVO259" s="171"/>
      <c r="OVP259" s="171"/>
      <c r="OVQ259" s="171"/>
      <c r="OVR259" s="171"/>
      <c r="OVS259" s="171"/>
      <c r="OVT259" s="171"/>
      <c r="OVU259" s="171"/>
      <c r="OVV259" s="171"/>
      <c r="OVW259" s="171"/>
      <c r="OVX259" s="171"/>
      <c r="OVY259" s="171"/>
      <c r="OVZ259" s="171"/>
      <c r="OWA259" s="171"/>
      <c r="OWB259" s="171"/>
      <c r="OWC259" s="171"/>
      <c r="OWD259" s="171"/>
      <c r="OWE259" s="171"/>
      <c r="OWF259" s="171"/>
      <c r="OWG259" s="171"/>
      <c r="OWH259" s="171"/>
      <c r="OWI259" s="171"/>
      <c r="OWJ259" s="171"/>
      <c r="OWK259" s="171"/>
      <c r="OWL259" s="171"/>
      <c r="OWM259" s="171"/>
      <c r="OWN259" s="171"/>
      <c r="OWO259" s="171"/>
      <c r="OWP259" s="171"/>
      <c r="OWQ259" s="171"/>
      <c r="OWR259" s="171"/>
      <c r="OWS259" s="171"/>
      <c r="OWT259" s="171"/>
      <c r="OWU259" s="171"/>
      <c r="OWV259" s="171"/>
      <c r="OWW259" s="171"/>
      <c r="OWX259" s="171"/>
      <c r="OWY259" s="171"/>
      <c r="OWZ259" s="171"/>
      <c r="OXA259" s="171"/>
      <c r="OXB259" s="171"/>
      <c r="OXC259" s="171"/>
      <c r="OXD259" s="171"/>
      <c r="OXE259" s="171"/>
      <c r="OXF259" s="171"/>
      <c r="OXG259" s="171"/>
      <c r="OXH259" s="171"/>
      <c r="OXI259" s="171"/>
      <c r="OXJ259" s="171"/>
      <c r="OXK259" s="171"/>
      <c r="OXL259" s="171"/>
      <c r="OXM259" s="171"/>
      <c r="OXN259" s="171"/>
      <c r="OXO259" s="171"/>
      <c r="OXP259" s="171"/>
      <c r="OXQ259" s="171"/>
      <c r="OXR259" s="171"/>
      <c r="OXS259" s="171"/>
      <c r="OXT259" s="171"/>
      <c r="OXU259" s="171"/>
      <c r="OXV259" s="171"/>
      <c r="OXW259" s="171"/>
      <c r="OXX259" s="171"/>
      <c r="OXY259" s="171"/>
      <c r="OXZ259" s="171"/>
      <c r="OYA259" s="171"/>
      <c r="OYB259" s="171"/>
      <c r="OYC259" s="171"/>
      <c r="OYD259" s="171"/>
      <c r="OYE259" s="171"/>
      <c r="OYF259" s="171"/>
      <c r="OYG259" s="171"/>
      <c r="OYH259" s="171"/>
      <c r="OYI259" s="171"/>
      <c r="OYJ259" s="171"/>
      <c r="OYK259" s="171"/>
      <c r="OYL259" s="171"/>
      <c r="OYM259" s="171"/>
      <c r="OYN259" s="171"/>
      <c r="OYO259" s="171"/>
      <c r="OYP259" s="171"/>
      <c r="OYQ259" s="171"/>
      <c r="OYR259" s="171"/>
      <c r="OYS259" s="171"/>
      <c r="OYT259" s="171"/>
      <c r="OYU259" s="171"/>
      <c r="OYV259" s="171"/>
      <c r="OYW259" s="171"/>
      <c r="OYX259" s="171"/>
      <c r="OYY259" s="171"/>
      <c r="OYZ259" s="171"/>
      <c r="OZA259" s="171"/>
      <c r="OZB259" s="171"/>
      <c r="OZC259" s="171"/>
      <c r="OZD259" s="171"/>
      <c r="OZE259" s="171"/>
      <c r="OZF259" s="171"/>
      <c r="OZG259" s="171"/>
      <c r="OZH259" s="171"/>
      <c r="OZI259" s="171"/>
      <c r="OZJ259" s="171"/>
      <c r="OZK259" s="171"/>
      <c r="OZL259" s="171"/>
      <c r="OZM259" s="171"/>
      <c r="OZN259" s="171"/>
      <c r="OZO259" s="171"/>
      <c r="OZP259" s="171"/>
      <c r="OZQ259" s="171"/>
      <c r="OZR259" s="171"/>
      <c r="OZS259" s="171"/>
      <c r="OZT259" s="171"/>
      <c r="OZU259" s="171"/>
      <c r="OZV259" s="171"/>
      <c r="OZW259" s="171"/>
      <c r="OZX259" s="171"/>
      <c r="OZY259" s="171"/>
      <c r="OZZ259" s="171"/>
      <c r="PAA259" s="171"/>
      <c r="PAB259" s="171"/>
      <c r="PAC259" s="171"/>
      <c r="PAD259" s="171"/>
      <c r="PAE259" s="171"/>
      <c r="PAF259" s="171"/>
      <c r="PAG259" s="171"/>
      <c r="PAH259" s="171"/>
      <c r="PAI259" s="171"/>
      <c r="PAJ259" s="171"/>
      <c r="PAK259" s="171"/>
      <c r="PAL259" s="171"/>
      <c r="PAM259" s="171"/>
      <c r="PAN259" s="171"/>
      <c r="PAO259" s="171"/>
      <c r="PAP259" s="171"/>
      <c r="PAQ259" s="171"/>
      <c r="PAR259" s="171"/>
      <c r="PAS259" s="171"/>
      <c r="PAT259" s="171"/>
      <c r="PAU259" s="171"/>
      <c r="PAV259" s="171"/>
      <c r="PAW259" s="171"/>
      <c r="PAX259" s="171"/>
      <c r="PAY259" s="171"/>
      <c r="PAZ259" s="171"/>
      <c r="PBA259" s="171"/>
      <c r="PBB259" s="171"/>
      <c r="PBC259" s="171"/>
      <c r="PBD259" s="171"/>
      <c r="PBE259" s="171"/>
      <c r="PBF259" s="171"/>
      <c r="PBG259" s="171"/>
      <c r="PBH259" s="171"/>
      <c r="PBI259" s="171"/>
      <c r="PBJ259" s="171"/>
      <c r="PBK259" s="171"/>
      <c r="PBL259" s="171"/>
      <c r="PBM259" s="171"/>
      <c r="PBN259" s="171"/>
      <c r="PBO259" s="171"/>
      <c r="PBP259" s="171"/>
      <c r="PBQ259" s="171"/>
      <c r="PBR259" s="171"/>
      <c r="PBS259" s="171"/>
      <c r="PBT259" s="171"/>
      <c r="PBU259" s="171"/>
      <c r="PBV259" s="171"/>
      <c r="PBW259" s="171"/>
      <c r="PBX259" s="171"/>
      <c r="PBY259" s="171"/>
      <c r="PBZ259" s="171"/>
      <c r="PCA259" s="171"/>
      <c r="PCB259" s="171"/>
      <c r="PCC259" s="171"/>
      <c r="PCD259" s="171"/>
      <c r="PCE259" s="171"/>
      <c r="PCF259" s="171"/>
      <c r="PCG259" s="171"/>
      <c r="PCH259" s="171"/>
      <c r="PCI259" s="171"/>
      <c r="PCJ259" s="171"/>
      <c r="PCK259" s="171"/>
      <c r="PCL259" s="171"/>
      <c r="PCM259" s="171"/>
      <c r="PCN259" s="171"/>
      <c r="PCO259" s="171"/>
      <c r="PCP259" s="171"/>
      <c r="PCQ259" s="171"/>
      <c r="PCR259" s="171"/>
      <c r="PCS259" s="171"/>
      <c r="PCT259" s="171"/>
      <c r="PCU259" s="171"/>
      <c r="PCV259" s="171"/>
      <c r="PCW259" s="171"/>
      <c r="PCX259" s="171"/>
      <c r="PCY259" s="171"/>
      <c r="PCZ259" s="171"/>
      <c r="PDA259" s="171"/>
      <c r="PDB259" s="171"/>
      <c r="PDC259" s="171"/>
      <c r="PDD259" s="171"/>
      <c r="PDE259" s="171"/>
      <c r="PDF259" s="171"/>
      <c r="PDG259" s="171"/>
      <c r="PDH259" s="171"/>
      <c r="PDI259" s="171"/>
      <c r="PDJ259" s="171"/>
      <c r="PDK259" s="171"/>
      <c r="PDL259" s="171"/>
      <c r="PDM259" s="171"/>
      <c r="PDN259" s="171"/>
      <c r="PDO259" s="171"/>
      <c r="PDP259" s="171"/>
      <c r="PDQ259" s="171"/>
      <c r="PDR259" s="171"/>
      <c r="PDS259" s="171"/>
      <c r="PDT259" s="171"/>
      <c r="PDU259" s="171"/>
      <c r="PDV259" s="171"/>
      <c r="PDW259" s="171"/>
      <c r="PDX259" s="171"/>
      <c r="PDY259" s="171"/>
      <c r="PDZ259" s="171"/>
      <c r="PEA259" s="171"/>
      <c r="PEB259" s="171"/>
      <c r="PEC259" s="171"/>
      <c r="PED259" s="171"/>
      <c r="PEE259" s="171"/>
      <c r="PEF259" s="171"/>
      <c r="PEG259" s="171"/>
      <c r="PEH259" s="171"/>
      <c r="PEI259" s="171"/>
      <c r="PEJ259" s="171"/>
      <c r="PEK259" s="171"/>
      <c r="PEL259" s="171"/>
      <c r="PEM259" s="171"/>
      <c r="PEN259" s="171"/>
      <c r="PEO259" s="171"/>
      <c r="PEP259" s="171"/>
      <c r="PEQ259" s="171"/>
      <c r="PER259" s="171"/>
      <c r="PES259" s="171"/>
      <c r="PET259" s="171"/>
      <c r="PEU259" s="171"/>
      <c r="PEV259" s="171"/>
      <c r="PEW259" s="171"/>
      <c r="PEX259" s="171"/>
      <c r="PEY259" s="171"/>
      <c r="PEZ259" s="171"/>
      <c r="PFA259" s="171"/>
      <c r="PFB259" s="171"/>
      <c r="PFC259" s="171"/>
      <c r="PFD259" s="171"/>
      <c r="PFE259" s="171"/>
      <c r="PFF259" s="171"/>
      <c r="PFG259" s="171"/>
      <c r="PFH259" s="171"/>
      <c r="PFI259" s="171"/>
      <c r="PFJ259" s="171"/>
      <c r="PFK259" s="171"/>
      <c r="PFL259" s="171"/>
      <c r="PFM259" s="171"/>
      <c r="PFN259" s="171"/>
      <c r="PFO259" s="171"/>
      <c r="PFP259" s="171"/>
      <c r="PFQ259" s="171"/>
      <c r="PFR259" s="171"/>
      <c r="PFS259" s="171"/>
      <c r="PFT259" s="171"/>
      <c r="PFU259" s="171"/>
      <c r="PFV259" s="171"/>
      <c r="PFW259" s="171"/>
      <c r="PFX259" s="171"/>
      <c r="PFY259" s="171"/>
      <c r="PFZ259" s="171"/>
      <c r="PGA259" s="171"/>
      <c r="PGB259" s="171"/>
      <c r="PGC259" s="171"/>
      <c r="PGD259" s="171"/>
      <c r="PGE259" s="171"/>
      <c r="PGF259" s="171"/>
      <c r="PGG259" s="171"/>
      <c r="PGH259" s="171"/>
      <c r="PGI259" s="171"/>
      <c r="PGJ259" s="171"/>
      <c r="PGK259" s="171"/>
      <c r="PGL259" s="171"/>
      <c r="PGM259" s="171"/>
      <c r="PGN259" s="171"/>
      <c r="PGO259" s="171"/>
      <c r="PGP259" s="171"/>
      <c r="PGQ259" s="171"/>
      <c r="PGR259" s="171"/>
      <c r="PGS259" s="171"/>
      <c r="PGT259" s="171"/>
      <c r="PGU259" s="171"/>
      <c r="PGV259" s="171"/>
      <c r="PGW259" s="171"/>
      <c r="PGX259" s="171"/>
      <c r="PGY259" s="171"/>
      <c r="PGZ259" s="171"/>
      <c r="PHA259" s="171"/>
      <c r="PHB259" s="171"/>
      <c r="PHC259" s="171"/>
      <c r="PHD259" s="171"/>
      <c r="PHE259" s="171"/>
      <c r="PHF259" s="171"/>
      <c r="PHG259" s="171"/>
      <c r="PHH259" s="171"/>
      <c r="PHI259" s="171"/>
      <c r="PHJ259" s="171"/>
      <c r="PHK259" s="171"/>
      <c r="PHL259" s="171"/>
      <c r="PHM259" s="171"/>
      <c r="PHN259" s="171"/>
      <c r="PHO259" s="171"/>
      <c r="PHP259" s="171"/>
      <c r="PHQ259" s="171"/>
      <c r="PHR259" s="171"/>
      <c r="PHS259" s="171"/>
      <c r="PHT259" s="171"/>
      <c r="PHU259" s="171"/>
      <c r="PHV259" s="171"/>
      <c r="PHW259" s="171"/>
      <c r="PHX259" s="171"/>
      <c r="PHY259" s="171"/>
      <c r="PHZ259" s="171"/>
      <c r="PIA259" s="171"/>
      <c r="PIB259" s="171"/>
      <c r="PIC259" s="171"/>
      <c r="PID259" s="171"/>
      <c r="PIE259" s="171"/>
      <c r="PIF259" s="171"/>
      <c r="PIG259" s="171"/>
      <c r="PIH259" s="171"/>
      <c r="PII259" s="171"/>
      <c r="PIJ259" s="171"/>
      <c r="PIK259" s="171"/>
      <c r="PIL259" s="171"/>
      <c r="PIM259" s="171"/>
      <c r="PIN259" s="171"/>
      <c r="PIO259" s="171"/>
      <c r="PIP259" s="171"/>
      <c r="PIQ259" s="171"/>
      <c r="PIR259" s="171"/>
      <c r="PIS259" s="171"/>
      <c r="PIT259" s="171"/>
      <c r="PIU259" s="171"/>
      <c r="PIV259" s="171"/>
      <c r="PIW259" s="171"/>
      <c r="PIX259" s="171"/>
      <c r="PIY259" s="171"/>
      <c r="PIZ259" s="171"/>
      <c r="PJA259" s="171"/>
      <c r="PJB259" s="171"/>
      <c r="PJC259" s="171"/>
      <c r="PJD259" s="171"/>
      <c r="PJE259" s="171"/>
      <c r="PJF259" s="171"/>
      <c r="PJG259" s="171"/>
      <c r="PJH259" s="171"/>
      <c r="PJI259" s="171"/>
      <c r="PJJ259" s="171"/>
      <c r="PJK259" s="171"/>
      <c r="PJL259" s="171"/>
      <c r="PJM259" s="171"/>
      <c r="PJN259" s="171"/>
      <c r="PJO259" s="171"/>
      <c r="PJP259" s="171"/>
      <c r="PJQ259" s="171"/>
      <c r="PJR259" s="171"/>
      <c r="PJS259" s="171"/>
      <c r="PJT259" s="171"/>
      <c r="PJU259" s="171"/>
      <c r="PJV259" s="171"/>
      <c r="PJW259" s="171"/>
      <c r="PJX259" s="171"/>
      <c r="PJY259" s="171"/>
      <c r="PJZ259" s="171"/>
      <c r="PKA259" s="171"/>
      <c r="PKB259" s="171"/>
      <c r="PKC259" s="171"/>
      <c r="PKD259" s="171"/>
      <c r="PKE259" s="171"/>
      <c r="PKF259" s="171"/>
      <c r="PKG259" s="171"/>
      <c r="PKH259" s="171"/>
      <c r="PKI259" s="171"/>
      <c r="PKJ259" s="171"/>
      <c r="PKK259" s="171"/>
      <c r="PKL259" s="171"/>
      <c r="PKM259" s="171"/>
      <c r="PKN259" s="171"/>
      <c r="PKO259" s="171"/>
      <c r="PKP259" s="171"/>
      <c r="PKQ259" s="171"/>
      <c r="PKR259" s="171"/>
      <c r="PKS259" s="171"/>
      <c r="PKT259" s="171"/>
      <c r="PKU259" s="171"/>
      <c r="PKV259" s="171"/>
      <c r="PKW259" s="171"/>
      <c r="PKX259" s="171"/>
      <c r="PKY259" s="171"/>
      <c r="PKZ259" s="171"/>
      <c r="PLA259" s="171"/>
      <c r="PLB259" s="171"/>
      <c r="PLC259" s="171"/>
      <c r="PLD259" s="171"/>
      <c r="PLE259" s="171"/>
      <c r="PLF259" s="171"/>
      <c r="PLG259" s="171"/>
      <c r="PLH259" s="171"/>
      <c r="PLI259" s="171"/>
      <c r="PLJ259" s="171"/>
      <c r="PLK259" s="171"/>
      <c r="PLL259" s="171"/>
      <c r="PLM259" s="171"/>
      <c r="PLN259" s="171"/>
      <c r="PLO259" s="171"/>
      <c r="PLP259" s="171"/>
      <c r="PLQ259" s="171"/>
      <c r="PLR259" s="171"/>
      <c r="PLS259" s="171"/>
      <c r="PLT259" s="171"/>
      <c r="PLU259" s="171"/>
      <c r="PLV259" s="171"/>
      <c r="PLW259" s="171"/>
      <c r="PLX259" s="171"/>
      <c r="PLY259" s="171"/>
      <c r="PLZ259" s="171"/>
      <c r="PMA259" s="171"/>
      <c r="PMB259" s="171"/>
      <c r="PMC259" s="171"/>
      <c r="PMD259" s="171"/>
      <c r="PME259" s="171"/>
      <c r="PMF259" s="171"/>
      <c r="PMG259" s="171"/>
      <c r="PMH259" s="171"/>
      <c r="PMI259" s="171"/>
      <c r="PMJ259" s="171"/>
      <c r="PMK259" s="171"/>
      <c r="PML259" s="171"/>
      <c r="PMM259" s="171"/>
      <c r="PMN259" s="171"/>
      <c r="PMO259" s="171"/>
      <c r="PMP259" s="171"/>
      <c r="PMQ259" s="171"/>
      <c r="PMR259" s="171"/>
      <c r="PMS259" s="171"/>
      <c r="PMT259" s="171"/>
      <c r="PMU259" s="171"/>
      <c r="PMV259" s="171"/>
      <c r="PMW259" s="171"/>
      <c r="PMX259" s="171"/>
      <c r="PMY259" s="171"/>
      <c r="PMZ259" s="171"/>
      <c r="PNA259" s="171"/>
      <c r="PNB259" s="171"/>
      <c r="PNC259" s="171"/>
      <c r="PND259" s="171"/>
      <c r="PNE259" s="171"/>
      <c r="PNF259" s="171"/>
      <c r="PNG259" s="171"/>
      <c r="PNH259" s="171"/>
      <c r="PNI259" s="171"/>
      <c r="PNJ259" s="171"/>
      <c r="PNK259" s="171"/>
      <c r="PNL259" s="171"/>
      <c r="PNM259" s="171"/>
      <c r="PNN259" s="171"/>
      <c r="PNO259" s="171"/>
      <c r="PNP259" s="171"/>
      <c r="PNQ259" s="171"/>
      <c r="PNR259" s="171"/>
      <c r="PNS259" s="171"/>
      <c r="PNT259" s="171"/>
      <c r="PNU259" s="171"/>
      <c r="PNV259" s="171"/>
      <c r="PNW259" s="171"/>
      <c r="PNX259" s="171"/>
      <c r="PNY259" s="171"/>
      <c r="PNZ259" s="171"/>
      <c r="POA259" s="171"/>
      <c r="POB259" s="171"/>
      <c r="POC259" s="171"/>
      <c r="POD259" s="171"/>
      <c r="POE259" s="171"/>
      <c r="POF259" s="171"/>
      <c r="POG259" s="171"/>
      <c r="POH259" s="171"/>
      <c r="POI259" s="171"/>
      <c r="POJ259" s="171"/>
      <c r="POK259" s="171"/>
      <c r="POL259" s="171"/>
      <c r="POM259" s="171"/>
      <c r="PON259" s="171"/>
      <c r="POO259" s="171"/>
      <c r="POP259" s="171"/>
      <c r="POQ259" s="171"/>
      <c r="POR259" s="171"/>
      <c r="POS259" s="171"/>
      <c r="POT259" s="171"/>
      <c r="POU259" s="171"/>
      <c r="POV259" s="171"/>
      <c r="POW259" s="171"/>
      <c r="POX259" s="171"/>
      <c r="POY259" s="171"/>
      <c r="POZ259" s="171"/>
      <c r="PPA259" s="171"/>
      <c r="PPB259" s="171"/>
      <c r="PPC259" s="171"/>
      <c r="PPD259" s="171"/>
      <c r="PPE259" s="171"/>
      <c r="PPF259" s="171"/>
      <c r="PPG259" s="171"/>
      <c r="PPH259" s="171"/>
      <c r="PPI259" s="171"/>
      <c r="PPJ259" s="171"/>
      <c r="PPK259" s="171"/>
      <c r="PPL259" s="171"/>
      <c r="PPM259" s="171"/>
      <c r="PPN259" s="171"/>
      <c r="PPO259" s="171"/>
      <c r="PPP259" s="171"/>
      <c r="PPQ259" s="171"/>
      <c r="PPR259" s="171"/>
      <c r="PPS259" s="171"/>
      <c r="PPT259" s="171"/>
      <c r="PPU259" s="171"/>
      <c r="PPV259" s="171"/>
      <c r="PPW259" s="171"/>
      <c r="PPX259" s="171"/>
      <c r="PPY259" s="171"/>
      <c r="PPZ259" s="171"/>
      <c r="PQA259" s="171"/>
      <c r="PQB259" s="171"/>
      <c r="PQC259" s="171"/>
      <c r="PQD259" s="171"/>
      <c r="PQE259" s="171"/>
      <c r="PQF259" s="171"/>
      <c r="PQG259" s="171"/>
      <c r="PQH259" s="171"/>
      <c r="PQI259" s="171"/>
      <c r="PQJ259" s="171"/>
      <c r="PQK259" s="171"/>
      <c r="PQL259" s="171"/>
      <c r="PQM259" s="171"/>
      <c r="PQN259" s="171"/>
      <c r="PQO259" s="171"/>
      <c r="PQP259" s="171"/>
      <c r="PQQ259" s="171"/>
      <c r="PQR259" s="171"/>
      <c r="PQS259" s="171"/>
      <c r="PQT259" s="171"/>
      <c r="PQU259" s="171"/>
      <c r="PQV259" s="171"/>
      <c r="PQW259" s="171"/>
      <c r="PQX259" s="171"/>
      <c r="PQY259" s="171"/>
      <c r="PQZ259" s="171"/>
      <c r="PRA259" s="171"/>
      <c r="PRB259" s="171"/>
      <c r="PRC259" s="171"/>
      <c r="PRD259" s="171"/>
      <c r="PRE259" s="171"/>
      <c r="PRF259" s="171"/>
      <c r="PRG259" s="171"/>
      <c r="PRH259" s="171"/>
      <c r="PRI259" s="171"/>
      <c r="PRJ259" s="171"/>
      <c r="PRK259" s="171"/>
      <c r="PRL259" s="171"/>
      <c r="PRM259" s="171"/>
      <c r="PRN259" s="171"/>
      <c r="PRO259" s="171"/>
      <c r="PRP259" s="171"/>
      <c r="PRQ259" s="171"/>
      <c r="PRR259" s="171"/>
      <c r="PRS259" s="171"/>
      <c r="PRT259" s="171"/>
      <c r="PRU259" s="171"/>
      <c r="PRV259" s="171"/>
      <c r="PRW259" s="171"/>
      <c r="PRX259" s="171"/>
      <c r="PRY259" s="171"/>
      <c r="PRZ259" s="171"/>
      <c r="PSA259" s="171"/>
      <c r="PSB259" s="171"/>
      <c r="PSC259" s="171"/>
      <c r="PSD259" s="171"/>
      <c r="PSE259" s="171"/>
      <c r="PSF259" s="171"/>
      <c r="PSG259" s="171"/>
      <c r="PSH259" s="171"/>
      <c r="PSI259" s="171"/>
      <c r="PSJ259" s="171"/>
      <c r="PSK259" s="171"/>
      <c r="PSL259" s="171"/>
      <c r="PSM259" s="171"/>
      <c r="PSN259" s="171"/>
      <c r="PSO259" s="171"/>
      <c r="PSP259" s="171"/>
      <c r="PSQ259" s="171"/>
      <c r="PSR259" s="171"/>
      <c r="PSS259" s="171"/>
      <c r="PST259" s="171"/>
      <c r="PSU259" s="171"/>
      <c r="PSV259" s="171"/>
      <c r="PSW259" s="171"/>
      <c r="PSX259" s="171"/>
      <c r="PSY259" s="171"/>
      <c r="PSZ259" s="171"/>
      <c r="PTA259" s="171"/>
      <c r="PTB259" s="171"/>
      <c r="PTC259" s="171"/>
      <c r="PTD259" s="171"/>
      <c r="PTE259" s="171"/>
      <c r="PTF259" s="171"/>
      <c r="PTG259" s="171"/>
      <c r="PTH259" s="171"/>
      <c r="PTI259" s="171"/>
      <c r="PTJ259" s="171"/>
      <c r="PTK259" s="171"/>
      <c r="PTL259" s="171"/>
      <c r="PTM259" s="171"/>
      <c r="PTN259" s="171"/>
      <c r="PTO259" s="171"/>
      <c r="PTP259" s="171"/>
      <c r="PTQ259" s="171"/>
      <c r="PTR259" s="171"/>
      <c r="PTS259" s="171"/>
      <c r="PTT259" s="171"/>
      <c r="PTU259" s="171"/>
      <c r="PTV259" s="171"/>
      <c r="PTW259" s="171"/>
      <c r="PTX259" s="171"/>
      <c r="PTY259" s="171"/>
      <c r="PTZ259" s="171"/>
      <c r="PUA259" s="171"/>
      <c r="PUB259" s="171"/>
      <c r="PUC259" s="171"/>
      <c r="PUD259" s="171"/>
      <c r="PUE259" s="171"/>
      <c r="PUF259" s="171"/>
      <c r="PUG259" s="171"/>
      <c r="PUH259" s="171"/>
      <c r="PUI259" s="171"/>
      <c r="PUJ259" s="171"/>
      <c r="PUK259" s="171"/>
      <c r="PUL259" s="171"/>
      <c r="PUM259" s="171"/>
      <c r="PUN259" s="171"/>
      <c r="PUO259" s="171"/>
      <c r="PUP259" s="171"/>
      <c r="PUQ259" s="171"/>
      <c r="PUR259" s="171"/>
      <c r="PUS259" s="171"/>
      <c r="PUT259" s="171"/>
      <c r="PUU259" s="171"/>
      <c r="PUV259" s="171"/>
      <c r="PUW259" s="171"/>
      <c r="PUX259" s="171"/>
      <c r="PUY259" s="171"/>
      <c r="PUZ259" s="171"/>
      <c r="PVA259" s="171"/>
      <c r="PVB259" s="171"/>
      <c r="PVC259" s="171"/>
      <c r="PVD259" s="171"/>
      <c r="PVE259" s="171"/>
      <c r="PVF259" s="171"/>
      <c r="PVG259" s="171"/>
      <c r="PVH259" s="171"/>
      <c r="PVI259" s="171"/>
      <c r="PVJ259" s="171"/>
      <c r="PVK259" s="171"/>
      <c r="PVL259" s="171"/>
      <c r="PVM259" s="171"/>
      <c r="PVN259" s="171"/>
      <c r="PVO259" s="171"/>
      <c r="PVP259" s="171"/>
      <c r="PVQ259" s="171"/>
      <c r="PVR259" s="171"/>
      <c r="PVS259" s="171"/>
      <c r="PVT259" s="171"/>
      <c r="PVU259" s="171"/>
      <c r="PVV259" s="171"/>
      <c r="PVW259" s="171"/>
      <c r="PVX259" s="171"/>
      <c r="PVY259" s="171"/>
      <c r="PVZ259" s="171"/>
      <c r="PWA259" s="171"/>
      <c r="PWB259" s="171"/>
      <c r="PWC259" s="171"/>
      <c r="PWD259" s="171"/>
      <c r="PWE259" s="171"/>
      <c r="PWF259" s="171"/>
      <c r="PWG259" s="171"/>
      <c r="PWH259" s="171"/>
      <c r="PWI259" s="171"/>
      <c r="PWJ259" s="171"/>
      <c r="PWK259" s="171"/>
      <c r="PWL259" s="171"/>
      <c r="PWM259" s="171"/>
      <c r="PWN259" s="171"/>
      <c r="PWO259" s="171"/>
      <c r="PWP259" s="171"/>
      <c r="PWQ259" s="171"/>
      <c r="PWR259" s="171"/>
      <c r="PWS259" s="171"/>
      <c r="PWT259" s="171"/>
      <c r="PWU259" s="171"/>
      <c r="PWV259" s="171"/>
      <c r="PWW259" s="171"/>
      <c r="PWX259" s="171"/>
      <c r="PWY259" s="171"/>
      <c r="PWZ259" s="171"/>
      <c r="PXA259" s="171"/>
      <c r="PXB259" s="171"/>
      <c r="PXC259" s="171"/>
      <c r="PXD259" s="171"/>
      <c r="PXE259" s="171"/>
      <c r="PXF259" s="171"/>
      <c r="PXG259" s="171"/>
      <c r="PXH259" s="171"/>
      <c r="PXI259" s="171"/>
      <c r="PXJ259" s="171"/>
      <c r="PXK259" s="171"/>
      <c r="PXL259" s="171"/>
      <c r="PXM259" s="171"/>
      <c r="PXN259" s="171"/>
      <c r="PXO259" s="171"/>
      <c r="PXP259" s="171"/>
      <c r="PXQ259" s="171"/>
      <c r="PXR259" s="171"/>
      <c r="PXS259" s="171"/>
      <c r="PXT259" s="171"/>
      <c r="PXU259" s="171"/>
      <c r="PXV259" s="171"/>
      <c r="PXW259" s="171"/>
      <c r="PXX259" s="171"/>
      <c r="PXY259" s="171"/>
      <c r="PXZ259" s="171"/>
      <c r="PYA259" s="171"/>
      <c r="PYB259" s="171"/>
      <c r="PYC259" s="171"/>
      <c r="PYD259" s="171"/>
      <c r="PYE259" s="171"/>
      <c r="PYF259" s="171"/>
      <c r="PYG259" s="171"/>
      <c r="PYH259" s="171"/>
      <c r="PYI259" s="171"/>
      <c r="PYJ259" s="171"/>
      <c r="PYK259" s="171"/>
      <c r="PYL259" s="171"/>
      <c r="PYM259" s="171"/>
      <c r="PYN259" s="171"/>
      <c r="PYO259" s="171"/>
      <c r="PYP259" s="171"/>
      <c r="PYQ259" s="171"/>
      <c r="PYR259" s="171"/>
      <c r="PYS259" s="171"/>
      <c r="PYT259" s="171"/>
      <c r="PYU259" s="171"/>
      <c r="PYV259" s="171"/>
      <c r="PYW259" s="171"/>
      <c r="PYX259" s="171"/>
      <c r="PYY259" s="171"/>
      <c r="PYZ259" s="171"/>
      <c r="PZA259" s="171"/>
      <c r="PZB259" s="171"/>
      <c r="PZC259" s="171"/>
      <c r="PZD259" s="171"/>
      <c r="PZE259" s="171"/>
      <c r="PZF259" s="171"/>
      <c r="PZG259" s="171"/>
      <c r="PZH259" s="171"/>
      <c r="PZI259" s="171"/>
      <c r="PZJ259" s="171"/>
      <c r="PZK259" s="171"/>
      <c r="PZL259" s="171"/>
      <c r="PZM259" s="171"/>
      <c r="PZN259" s="171"/>
      <c r="PZO259" s="171"/>
      <c r="PZP259" s="171"/>
      <c r="PZQ259" s="171"/>
      <c r="PZR259" s="171"/>
      <c r="PZS259" s="171"/>
      <c r="PZT259" s="171"/>
      <c r="PZU259" s="171"/>
      <c r="PZV259" s="171"/>
      <c r="PZW259" s="171"/>
      <c r="PZX259" s="171"/>
      <c r="PZY259" s="171"/>
      <c r="PZZ259" s="171"/>
      <c r="QAA259" s="171"/>
      <c r="QAB259" s="171"/>
      <c r="QAC259" s="171"/>
      <c r="QAD259" s="171"/>
      <c r="QAE259" s="171"/>
      <c r="QAF259" s="171"/>
      <c r="QAG259" s="171"/>
      <c r="QAH259" s="171"/>
      <c r="QAI259" s="171"/>
      <c r="QAJ259" s="171"/>
      <c r="QAK259" s="171"/>
      <c r="QAL259" s="171"/>
      <c r="QAM259" s="171"/>
      <c r="QAN259" s="171"/>
      <c r="QAO259" s="171"/>
      <c r="QAP259" s="171"/>
      <c r="QAQ259" s="171"/>
      <c r="QAR259" s="171"/>
      <c r="QAS259" s="171"/>
      <c r="QAT259" s="171"/>
      <c r="QAU259" s="171"/>
      <c r="QAV259" s="171"/>
      <c r="QAW259" s="171"/>
      <c r="QAX259" s="171"/>
      <c r="QAY259" s="171"/>
      <c r="QAZ259" s="171"/>
      <c r="QBA259" s="171"/>
      <c r="QBB259" s="171"/>
      <c r="QBC259" s="171"/>
      <c r="QBD259" s="171"/>
      <c r="QBE259" s="171"/>
      <c r="QBF259" s="171"/>
      <c r="QBG259" s="171"/>
      <c r="QBH259" s="171"/>
      <c r="QBI259" s="171"/>
      <c r="QBJ259" s="171"/>
      <c r="QBK259" s="171"/>
      <c r="QBL259" s="171"/>
      <c r="QBM259" s="171"/>
      <c r="QBN259" s="171"/>
      <c r="QBO259" s="171"/>
      <c r="QBP259" s="171"/>
      <c r="QBQ259" s="171"/>
      <c r="QBR259" s="171"/>
      <c r="QBS259" s="171"/>
      <c r="QBT259" s="171"/>
      <c r="QBU259" s="171"/>
      <c r="QBV259" s="171"/>
      <c r="QBW259" s="171"/>
      <c r="QBX259" s="171"/>
      <c r="QBY259" s="171"/>
      <c r="QBZ259" s="171"/>
      <c r="QCA259" s="171"/>
      <c r="QCB259" s="171"/>
      <c r="QCC259" s="171"/>
      <c r="QCD259" s="171"/>
      <c r="QCE259" s="171"/>
      <c r="QCF259" s="171"/>
      <c r="QCG259" s="171"/>
      <c r="QCH259" s="171"/>
      <c r="QCI259" s="171"/>
      <c r="QCJ259" s="171"/>
      <c r="QCK259" s="171"/>
      <c r="QCL259" s="171"/>
      <c r="QCM259" s="171"/>
      <c r="QCN259" s="171"/>
      <c r="QCO259" s="171"/>
      <c r="QCP259" s="171"/>
      <c r="QCQ259" s="171"/>
      <c r="QCR259" s="171"/>
      <c r="QCS259" s="171"/>
      <c r="QCT259" s="171"/>
      <c r="QCU259" s="171"/>
      <c r="QCV259" s="171"/>
      <c r="QCW259" s="171"/>
      <c r="QCX259" s="171"/>
      <c r="QCY259" s="171"/>
      <c r="QCZ259" s="171"/>
      <c r="QDA259" s="171"/>
      <c r="QDB259" s="171"/>
      <c r="QDC259" s="171"/>
      <c r="QDD259" s="171"/>
      <c r="QDE259" s="171"/>
      <c r="QDF259" s="171"/>
      <c r="QDG259" s="171"/>
      <c r="QDH259" s="171"/>
      <c r="QDI259" s="171"/>
      <c r="QDJ259" s="171"/>
      <c r="QDK259" s="171"/>
      <c r="QDL259" s="171"/>
      <c r="QDM259" s="171"/>
      <c r="QDN259" s="171"/>
      <c r="QDO259" s="171"/>
      <c r="QDP259" s="171"/>
      <c r="QDQ259" s="171"/>
      <c r="QDR259" s="171"/>
      <c r="QDS259" s="171"/>
      <c r="QDT259" s="171"/>
      <c r="QDU259" s="171"/>
      <c r="QDV259" s="171"/>
      <c r="QDW259" s="171"/>
      <c r="QDX259" s="171"/>
      <c r="QDY259" s="171"/>
      <c r="QDZ259" s="171"/>
      <c r="QEA259" s="171"/>
      <c r="QEB259" s="171"/>
      <c r="QEC259" s="171"/>
      <c r="QED259" s="171"/>
      <c r="QEE259" s="171"/>
      <c r="QEF259" s="171"/>
      <c r="QEG259" s="171"/>
      <c r="QEH259" s="171"/>
      <c r="QEI259" s="171"/>
      <c r="QEJ259" s="171"/>
      <c r="QEK259" s="171"/>
      <c r="QEL259" s="171"/>
      <c r="QEM259" s="171"/>
      <c r="QEN259" s="171"/>
      <c r="QEO259" s="171"/>
      <c r="QEP259" s="171"/>
      <c r="QEQ259" s="171"/>
      <c r="QER259" s="171"/>
      <c r="QES259" s="171"/>
      <c r="QET259" s="171"/>
      <c r="QEU259" s="171"/>
      <c r="QEV259" s="171"/>
      <c r="QEW259" s="171"/>
      <c r="QEX259" s="171"/>
      <c r="QEY259" s="171"/>
      <c r="QEZ259" s="171"/>
      <c r="QFA259" s="171"/>
      <c r="QFB259" s="171"/>
      <c r="QFC259" s="171"/>
      <c r="QFD259" s="171"/>
      <c r="QFE259" s="171"/>
      <c r="QFF259" s="171"/>
      <c r="QFG259" s="171"/>
      <c r="QFH259" s="171"/>
      <c r="QFI259" s="171"/>
      <c r="QFJ259" s="171"/>
      <c r="QFK259" s="171"/>
      <c r="QFL259" s="171"/>
      <c r="QFM259" s="171"/>
      <c r="QFN259" s="171"/>
      <c r="QFO259" s="171"/>
      <c r="QFP259" s="171"/>
      <c r="QFQ259" s="171"/>
      <c r="QFR259" s="171"/>
      <c r="QFS259" s="171"/>
      <c r="QFT259" s="171"/>
      <c r="QFU259" s="171"/>
      <c r="QFV259" s="171"/>
      <c r="QFW259" s="171"/>
      <c r="QFX259" s="171"/>
      <c r="QFY259" s="171"/>
      <c r="QFZ259" s="171"/>
      <c r="QGA259" s="171"/>
      <c r="QGB259" s="171"/>
      <c r="QGC259" s="171"/>
      <c r="QGD259" s="171"/>
      <c r="QGE259" s="171"/>
      <c r="QGF259" s="171"/>
      <c r="QGG259" s="171"/>
      <c r="QGH259" s="171"/>
      <c r="QGI259" s="171"/>
      <c r="QGJ259" s="171"/>
      <c r="QGK259" s="171"/>
      <c r="QGL259" s="171"/>
      <c r="QGM259" s="171"/>
      <c r="QGN259" s="171"/>
      <c r="QGO259" s="171"/>
      <c r="QGP259" s="171"/>
      <c r="QGQ259" s="171"/>
      <c r="QGR259" s="171"/>
      <c r="QGS259" s="171"/>
      <c r="QGT259" s="171"/>
      <c r="QGU259" s="171"/>
      <c r="QGV259" s="171"/>
      <c r="QGW259" s="171"/>
      <c r="QGX259" s="171"/>
      <c r="QGY259" s="171"/>
      <c r="QGZ259" s="171"/>
      <c r="QHA259" s="171"/>
      <c r="QHB259" s="171"/>
      <c r="QHC259" s="171"/>
      <c r="QHD259" s="171"/>
      <c r="QHE259" s="171"/>
      <c r="QHF259" s="171"/>
      <c r="QHG259" s="171"/>
      <c r="QHH259" s="171"/>
      <c r="QHI259" s="171"/>
      <c r="QHJ259" s="171"/>
      <c r="QHK259" s="171"/>
      <c r="QHL259" s="171"/>
      <c r="QHM259" s="171"/>
      <c r="QHN259" s="171"/>
      <c r="QHO259" s="171"/>
      <c r="QHP259" s="171"/>
      <c r="QHQ259" s="171"/>
      <c r="QHR259" s="171"/>
      <c r="QHS259" s="171"/>
      <c r="QHT259" s="171"/>
      <c r="QHU259" s="171"/>
      <c r="QHV259" s="171"/>
      <c r="QHW259" s="171"/>
      <c r="QHX259" s="171"/>
      <c r="QHY259" s="171"/>
      <c r="QHZ259" s="171"/>
      <c r="QIA259" s="171"/>
      <c r="QIB259" s="171"/>
      <c r="QIC259" s="171"/>
      <c r="QID259" s="171"/>
      <c r="QIE259" s="171"/>
      <c r="QIF259" s="171"/>
      <c r="QIG259" s="171"/>
      <c r="QIH259" s="171"/>
      <c r="QII259" s="171"/>
      <c r="QIJ259" s="171"/>
      <c r="QIK259" s="171"/>
      <c r="QIL259" s="171"/>
      <c r="QIM259" s="171"/>
      <c r="QIN259" s="171"/>
      <c r="QIO259" s="171"/>
      <c r="QIP259" s="171"/>
      <c r="QIQ259" s="171"/>
      <c r="QIR259" s="171"/>
      <c r="QIS259" s="171"/>
      <c r="QIT259" s="171"/>
      <c r="QIU259" s="171"/>
      <c r="QIV259" s="171"/>
      <c r="QIW259" s="171"/>
      <c r="QIX259" s="171"/>
      <c r="QIY259" s="171"/>
      <c r="QIZ259" s="171"/>
      <c r="QJA259" s="171"/>
      <c r="QJB259" s="171"/>
      <c r="QJC259" s="171"/>
      <c r="QJD259" s="171"/>
      <c r="QJE259" s="171"/>
      <c r="QJF259" s="171"/>
      <c r="QJG259" s="171"/>
      <c r="QJH259" s="171"/>
      <c r="QJI259" s="171"/>
      <c r="QJJ259" s="171"/>
      <c r="QJK259" s="171"/>
      <c r="QJL259" s="171"/>
      <c r="QJM259" s="171"/>
      <c r="QJN259" s="171"/>
      <c r="QJO259" s="171"/>
      <c r="QJP259" s="171"/>
      <c r="QJQ259" s="171"/>
      <c r="QJR259" s="171"/>
      <c r="QJS259" s="171"/>
      <c r="QJT259" s="171"/>
      <c r="QJU259" s="171"/>
      <c r="QJV259" s="171"/>
      <c r="QJW259" s="171"/>
      <c r="QJX259" s="171"/>
      <c r="QJY259" s="171"/>
      <c r="QJZ259" s="171"/>
      <c r="QKA259" s="171"/>
      <c r="QKB259" s="171"/>
      <c r="QKC259" s="171"/>
      <c r="QKD259" s="171"/>
      <c r="QKE259" s="171"/>
      <c r="QKF259" s="171"/>
      <c r="QKG259" s="171"/>
      <c r="QKH259" s="171"/>
      <c r="QKI259" s="171"/>
      <c r="QKJ259" s="171"/>
      <c r="QKK259" s="171"/>
      <c r="QKL259" s="171"/>
      <c r="QKM259" s="171"/>
      <c r="QKN259" s="171"/>
      <c r="QKO259" s="171"/>
      <c r="QKP259" s="171"/>
      <c r="QKQ259" s="171"/>
      <c r="QKR259" s="171"/>
      <c r="QKS259" s="171"/>
      <c r="QKT259" s="171"/>
      <c r="QKU259" s="171"/>
      <c r="QKV259" s="171"/>
      <c r="QKW259" s="171"/>
      <c r="QKX259" s="171"/>
      <c r="QKY259" s="171"/>
      <c r="QKZ259" s="171"/>
      <c r="QLA259" s="171"/>
      <c r="QLB259" s="171"/>
      <c r="QLC259" s="171"/>
      <c r="QLD259" s="171"/>
      <c r="QLE259" s="171"/>
      <c r="QLF259" s="171"/>
      <c r="QLG259" s="171"/>
      <c r="QLH259" s="171"/>
      <c r="QLI259" s="171"/>
      <c r="QLJ259" s="171"/>
      <c r="QLK259" s="171"/>
      <c r="QLL259" s="171"/>
      <c r="QLM259" s="171"/>
      <c r="QLN259" s="171"/>
      <c r="QLO259" s="171"/>
      <c r="QLP259" s="171"/>
      <c r="QLQ259" s="171"/>
      <c r="QLR259" s="171"/>
      <c r="QLS259" s="171"/>
      <c r="QLT259" s="171"/>
      <c r="QLU259" s="171"/>
      <c r="QLV259" s="171"/>
      <c r="QLW259" s="171"/>
      <c r="QLX259" s="171"/>
      <c r="QLY259" s="171"/>
      <c r="QLZ259" s="171"/>
      <c r="QMA259" s="171"/>
      <c r="QMB259" s="171"/>
      <c r="QMC259" s="171"/>
      <c r="QMD259" s="171"/>
      <c r="QME259" s="171"/>
      <c r="QMF259" s="171"/>
      <c r="QMG259" s="171"/>
      <c r="QMH259" s="171"/>
      <c r="QMI259" s="171"/>
      <c r="QMJ259" s="171"/>
      <c r="QMK259" s="171"/>
      <c r="QML259" s="171"/>
      <c r="QMM259" s="171"/>
      <c r="QMN259" s="171"/>
      <c r="QMO259" s="171"/>
      <c r="QMP259" s="171"/>
      <c r="QMQ259" s="171"/>
      <c r="QMR259" s="171"/>
      <c r="QMS259" s="171"/>
      <c r="QMT259" s="171"/>
      <c r="QMU259" s="171"/>
      <c r="QMV259" s="171"/>
      <c r="QMW259" s="171"/>
      <c r="QMX259" s="171"/>
      <c r="QMY259" s="171"/>
      <c r="QMZ259" s="171"/>
      <c r="QNA259" s="171"/>
      <c r="QNB259" s="171"/>
      <c r="QNC259" s="171"/>
      <c r="QND259" s="171"/>
      <c r="QNE259" s="171"/>
      <c r="QNF259" s="171"/>
      <c r="QNG259" s="171"/>
      <c r="QNH259" s="171"/>
      <c r="QNI259" s="171"/>
      <c r="QNJ259" s="171"/>
      <c r="QNK259" s="171"/>
      <c r="QNL259" s="171"/>
      <c r="QNM259" s="171"/>
      <c r="QNN259" s="171"/>
      <c r="QNO259" s="171"/>
      <c r="QNP259" s="171"/>
      <c r="QNQ259" s="171"/>
      <c r="QNR259" s="171"/>
      <c r="QNS259" s="171"/>
      <c r="QNT259" s="171"/>
      <c r="QNU259" s="171"/>
      <c r="QNV259" s="171"/>
      <c r="QNW259" s="171"/>
      <c r="QNX259" s="171"/>
      <c r="QNY259" s="171"/>
      <c r="QNZ259" s="171"/>
      <c r="QOA259" s="171"/>
      <c r="QOB259" s="171"/>
      <c r="QOC259" s="171"/>
      <c r="QOD259" s="171"/>
      <c r="QOE259" s="171"/>
      <c r="QOF259" s="171"/>
      <c r="QOG259" s="171"/>
      <c r="QOH259" s="171"/>
      <c r="QOI259" s="171"/>
      <c r="QOJ259" s="171"/>
      <c r="QOK259" s="171"/>
      <c r="QOL259" s="171"/>
      <c r="QOM259" s="171"/>
      <c r="QON259" s="171"/>
      <c r="QOO259" s="171"/>
      <c r="QOP259" s="171"/>
      <c r="QOQ259" s="171"/>
      <c r="QOR259" s="171"/>
      <c r="QOS259" s="171"/>
      <c r="QOT259" s="171"/>
      <c r="QOU259" s="171"/>
      <c r="QOV259" s="171"/>
      <c r="QOW259" s="171"/>
      <c r="QOX259" s="171"/>
      <c r="QOY259" s="171"/>
      <c r="QOZ259" s="171"/>
      <c r="QPA259" s="171"/>
      <c r="QPB259" s="171"/>
      <c r="QPC259" s="171"/>
      <c r="QPD259" s="171"/>
      <c r="QPE259" s="171"/>
      <c r="QPF259" s="171"/>
      <c r="QPG259" s="171"/>
      <c r="QPH259" s="171"/>
      <c r="QPI259" s="171"/>
      <c r="QPJ259" s="171"/>
      <c r="QPK259" s="171"/>
      <c r="QPL259" s="171"/>
      <c r="QPM259" s="171"/>
      <c r="QPN259" s="171"/>
      <c r="QPO259" s="171"/>
      <c r="QPP259" s="171"/>
      <c r="QPQ259" s="171"/>
      <c r="QPR259" s="171"/>
      <c r="QPS259" s="171"/>
      <c r="QPT259" s="171"/>
      <c r="QPU259" s="171"/>
      <c r="QPV259" s="171"/>
      <c r="QPW259" s="171"/>
      <c r="QPX259" s="171"/>
      <c r="QPY259" s="171"/>
      <c r="QPZ259" s="171"/>
      <c r="QQA259" s="171"/>
      <c r="QQB259" s="171"/>
      <c r="QQC259" s="171"/>
      <c r="QQD259" s="171"/>
      <c r="QQE259" s="171"/>
      <c r="QQF259" s="171"/>
      <c r="QQG259" s="171"/>
      <c r="QQH259" s="171"/>
      <c r="QQI259" s="171"/>
      <c r="QQJ259" s="171"/>
      <c r="QQK259" s="171"/>
      <c r="QQL259" s="171"/>
      <c r="QQM259" s="171"/>
      <c r="QQN259" s="171"/>
      <c r="QQO259" s="171"/>
      <c r="QQP259" s="171"/>
      <c r="QQQ259" s="171"/>
      <c r="QQR259" s="171"/>
      <c r="QQS259" s="171"/>
      <c r="QQT259" s="171"/>
      <c r="QQU259" s="171"/>
      <c r="QQV259" s="171"/>
      <c r="QQW259" s="171"/>
      <c r="QQX259" s="171"/>
      <c r="QQY259" s="171"/>
      <c r="QQZ259" s="171"/>
      <c r="QRA259" s="171"/>
      <c r="QRB259" s="171"/>
      <c r="QRC259" s="171"/>
      <c r="QRD259" s="171"/>
      <c r="QRE259" s="171"/>
      <c r="QRF259" s="171"/>
      <c r="QRG259" s="171"/>
      <c r="QRH259" s="171"/>
      <c r="QRI259" s="171"/>
      <c r="QRJ259" s="171"/>
      <c r="QRK259" s="171"/>
      <c r="QRL259" s="171"/>
      <c r="QRM259" s="171"/>
      <c r="QRN259" s="171"/>
      <c r="QRO259" s="171"/>
      <c r="QRP259" s="171"/>
      <c r="QRQ259" s="171"/>
      <c r="QRR259" s="171"/>
      <c r="QRS259" s="171"/>
      <c r="QRT259" s="171"/>
      <c r="QRU259" s="171"/>
      <c r="QRV259" s="171"/>
      <c r="QRW259" s="171"/>
      <c r="QRX259" s="171"/>
      <c r="QRY259" s="171"/>
      <c r="QRZ259" s="171"/>
      <c r="QSA259" s="171"/>
      <c r="QSB259" s="171"/>
      <c r="QSC259" s="171"/>
      <c r="QSD259" s="171"/>
      <c r="QSE259" s="171"/>
      <c r="QSF259" s="171"/>
      <c r="QSG259" s="171"/>
      <c r="QSH259" s="171"/>
      <c r="QSI259" s="171"/>
      <c r="QSJ259" s="171"/>
      <c r="QSK259" s="171"/>
      <c r="QSL259" s="171"/>
      <c r="QSM259" s="171"/>
      <c r="QSN259" s="171"/>
      <c r="QSO259" s="171"/>
      <c r="QSP259" s="171"/>
      <c r="QSQ259" s="171"/>
      <c r="QSR259" s="171"/>
      <c r="QSS259" s="171"/>
      <c r="QST259" s="171"/>
      <c r="QSU259" s="171"/>
      <c r="QSV259" s="171"/>
      <c r="QSW259" s="171"/>
      <c r="QSX259" s="171"/>
      <c r="QSY259" s="171"/>
      <c r="QSZ259" s="171"/>
      <c r="QTA259" s="171"/>
      <c r="QTB259" s="171"/>
      <c r="QTC259" s="171"/>
      <c r="QTD259" s="171"/>
      <c r="QTE259" s="171"/>
      <c r="QTF259" s="171"/>
      <c r="QTG259" s="171"/>
      <c r="QTH259" s="171"/>
      <c r="QTI259" s="171"/>
      <c r="QTJ259" s="171"/>
      <c r="QTK259" s="171"/>
      <c r="QTL259" s="171"/>
      <c r="QTM259" s="171"/>
      <c r="QTN259" s="171"/>
      <c r="QTO259" s="171"/>
      <c r="QTP259" s="171"/>
      <c r="QTQ259" s="171"/>
      <c r="QTR259" s="171"/>
      <c r="QTS259" s="171"/>
      <c r="QTT259" s="171"/>
      <c r="QTU259" s="171"/>
      <c r="QTV259" s="171"/>
      <c r="QTW259" s="171"/>
      <c r="QTX259" s="171"/>
      <c r="QTY259" s="171"/>
      <c r="QTZ259" s="171"/>
      <c r="QUA259" s="171"/>
      <c r="QUB259" s="171"/>
      <c r="QUC259" s="171"/>
      <c r="QUD259" s="171"/>
      <c r="QUE259" s="171"/>
      <c r="QUF259" s="171"/>
      <c r="QUG259" s="171"/>
      <c r="QUH259" s="171"/>
      <c r="QUI259" s="171"/>
      <c r="QUJ259" s="171"/>
      <c r="QUK259" s="171"/>
      <c r="QUL259" s="171"/>
      <c r="QUM259" s="171"/>
      <c r="QUN259" s="171"/>
      <c r="QUO259" s="171"/>
      <c r="QUP259" s="171"/>
      <c r="QUQ259" s="171"/>
      <c r="QUR259" s="171"/>
      <c r="QUS259" s="171"/>
      <c r="QUT259" s="171"/>
      <c r="QUU259" s="171"/>
      <c r="QUV259" s="171"/>
      <c r="QUW259" s="171"/>
      <c r="QUX259" s="171"/>
      <c r="QUY259" s="171"/>
      <c r="QUZ259" s="171"/>
      <c r="QVA259" s="171"/>
      <c r="QVB259" s="171"/>
      <c r="QVC259" s="171"/>
      <c r="QVD259" s="171"/>
      <c r="QVE259" s="171"/>
      <c r="QVF259" s="171"/>
      <c r="QVG259" s="171"/>
      <c r="QVH259" s="171"/>
      <c r="QVI259" s="171"/>
      <c r="QVJ259" s="171"/>
      <c r="QVK259" s="171"/>
      <c r="QVL259" s="171"/>
      <c r="QVM259" s="171"/>
      <c r="QVN259" s="171"/>
      <c r="QVO259" s="171"/>
      <c r="QVP259" s="171"/>
      <c r="QVQ259" s="171"/>
      <c r="QVR259" s="171"/>
      <c r="QVS259" s="171"/>
      <c r="QVT259" s="171"/>
      <c r="QVU259" s="171"/>
      <c r="QVV259" s="171"/>
      <c r="QVW259" s="171"/>
      <c r="QVX259" s="171"/>
      <c r="QVY259" s="171"/>
      <c r="QVZ259" s="171"/>
      <c r="QWA259" s="171"/>
      <c r="QWB259" s="171"/>
      <c r="QWC259" s="171"/>
      <c r="QWD259" s="171"/>
      <c r="QWE259" s="171"/>
      <c r="QWF259" s="171"/>
      <c r="QWG259" s="171"/>
      <c r="QWH259" s="171"/>
      <c r="QWI259" s="171"/>
      <c r="QWJ259" s="171"/>
      <c r="QWK259" s="171"/>
      <c r="QWL259" s="171"/>
      <c r="QWM259" s="171"/>
      <c r="QWN259" s="171"/>
      <c r="QWO259" s="171"/>
      <c r="QWP259" s="171"/>
      <c r="QWQ259" s="171"/>
      <c r="QWR259" s="171"/>
      <c r="QWS259" s="171"/>
      <c r="QWT259" s="171"/>
      <c r="QWU259" s="171"/>
      <c r="QWV259" s="171"/>
      <c r="QWW259" s="171"/>
      <c r="QWX259" s="171"/>
      <c r="QWY259" s="171"/>
      <c r="QWZ259" s="171"/>
      <c r="QXA259" s="171"/>
      <c r="QXB259" s="171"/>
      <c r="QXC259" s="171"/>
      <c r="QXD259" s="171"/>
      <c r="QXE259" s="171"/>
      <c r="QXF259" s="171"/>
      <c r="QXG259" s="171"/>
      <c r="QXH259" s="171"/>
      <c r="QXI259" s="171"/>
      <c r="QXJ259" s="171"/>
      <c r="QXK259" s="171"/>
      <c r="QXL259" s="171"/>
      <c r="QXM259" s="171"/>
      <c r="QXN259" s="171"/>
      <c r="QXO259" s="171"/>
      <c r="QXP259" s="171"/>
      <c r="QXQ259" s="171"/>
      <c r="QXR259" s="171"/>
      <c r="QXS259" s="171"/>
      <c r="QXT259" s="171"/>
      <c r="QXU259" s="171"/>
      <c r="QXV259" s="171"/>
      <c r="QXW259" s="171"/>
      <c r="QXX259" s="171"/>
      <c r="QXY259" s="171"/>
      <c r="QXZ259" s="171"/>
      <c r="QYA259" s="171"/>
      <c r="QYB259" s="171"/>
      <c r="QYC259" s="171"/>
      <c r="QYD259" s="171"/>
      <c r="QYE259" s="171"/>
      <c r="QYF259" s="171"/>
      <c r="QYG259" s="171"/>
      <c r="QYH259" s="171"/>
      <c r="QYI259" s="171"/>
      <c r="QYJ259" s="171"/>
      <c r="QYK259" s="171"/>
      <c r="QYL259" s="171"/>
      <c r="QYM259" s="171"/>
      <c r="QYN259" s="171"/>
      <c r="QYO259" s="171"/>
      <c r="QYP259" s="171"/>
      <c r="QYQ259" s="171"/>
      <c r="QYR259" s="171"/>
      <c r="QYS259" s="171"/>
      <c r="QYT259" s="171"/>
      <c r="QYU259" s="171"/>
      <c r="QYV259" s="171"/>
      <c r="QYW259" s="171"/>
      <c r="QYX259" s="171"/>
      <c r="QYY259" s="171"/>
      <c r="QYZ259" s="171"/>
      <c r="QZA259" s="171"/>
      <c r="QZB259" s="171"/>
      <c r="QZC259" s="171"/>
      <c r="QZD259" s="171"/>
      <c r="QZE259" s="171"/>
      <c r="QZF259" s="171"/>
      <c r="QZG259" s="171"/>
      <c r="QZH259" s="171"/>
      <c r="QZI259" s="171"/>
      <c r="QZJ259" s="171"/>
      <c r="QZK259" s="171"/>
      <c r="QZL259" s="171"/>
      <c r="QZM259" s="171"/>
      <c r="QZN259" s="171"/>
      <c r="QZO259" s="171"/>
      <c r="QZP259" s="171"/>
      <c r="QZQ259" s="171"/>
      <c r="QZR259" s="171"/>
      <c r="QZS259" s="171"/>
      <c r="QZT259" s="171"/>
      <c r="QZU259" s="171"/>
      <c r="QZV259" s="171"/>
      <c r="QZW259" s="171"/>
      <c r="QZX259" s="171"/>
      <c r="QZY259" s="171"/>
      <c r="QZZ259" s="171"/>
      <c r="RAA259" s="171"/>
      <c r="RAB259" s="171"/>
      <c r="RAC259" s="171"/>
      <c r="RAD259" s="171"/>
      <c r="RAE259" s="171"/>
      <c r="RAF259" s="171"/>
      <c r="RAG259" s="171"/>
      <c r="RAH259" s="171"/>
      <c r="RAI259" s="171"/>
      <c r="RAJ259" s="171"/>
      <c r="RAK259" s="171"/>
      <c r="RAL259" s="171"/>
      <c r="RAM259" s="171"/>
      <c r="RAN259" s="171"/>
      <c r="RAO259" s="171"/>
      <c r="RAP259" s="171"/>
      <c r="RAQ259" s="171"/>
      <c r="RAR259" s="171"/>
      <c r="RAS259" s="171"/>
      <c r="RAT259" s="171"/>
      <c r="RAU259" s="171"/>
      <c r="RAV259" s="171"/>
      <c r="RAW259" s="171"/>
      <c r="RAX259" s="171"/>
      <c r="RAY259" s="171"/>
      <c r="RAZ259" s="171"/>
      <c r="RBA259" s="171"/>
      <c r="RBB259" s="171"/>
      <c r="RBC259" s="171"/>
      <c r="RBD259" s="171"/>
      <c r="RBE259" s="171"/>
      <c r="RBF259" s="171"/>
      <c r="RBG259" s="171"/>
      <c r="RBH259" s="171"/>
      <c r="RBI259" s="171"/>
      <c r="RBJ259" s="171"/>
      <c r="RBK259" s="171"/>
      <c r="RBL259" s="171"/>
      <c r="RBM259" s="171"/>
      <c r="RBN259" s="171"/>
      <c r="RBO259" s="171"/>
      <c r="RBP259" s="171"/>
      <c r="RBQ259" s="171"/>
      <c r="RBR259" s="171"/>
      <c r="RBS259" s="171"/>
      <c r="RBT259" s="171"/>
      <c r="RBU259" s="171"/>
      <c r="RBV259" s="171"/>
      <c r="RBW259" s="171"/>
      <c r="RBX259" s="171"/>
      <c r="RBY259" s="171"/>
      <c r="RBZ259" s="171"/>
      <c r="RCA259" s="171"/>
      <c r="RCB259" s="171"/>
      <c r="RCC259" s="171"/>
      <c r="RCD259" s="171"/>
      <c r="RCE259" s="171"/>
      <c r="RCF259" s="171"/>
      <c r="RCG259" s="171"/>
      <c r="RCH259" s="171"/>
      <c r="RCI259" s="171"/>
      <c r="RCJ259" s="171"/>
      <c r="RCK259" s="171"/>
      <c r="RCL259" s="171"/>
      <c r="RCM259" s="171"/>
      <c r="RCN259" s="171"/>
      <c r="RCO259" s="171"/>
      <c r="RCP259" s="171"/>
      <c r="RCQ259" s="171"/>
      <c r="RCR259" s="171"/>
      <c r="RCS259" s="171"/>
      <c r="RCT259" s="171"/>
      <c r="RCU259" s="171"/>
      <c r="RCV259" s="171"/>
      <c r="RCW259" s="171"/>
      <c r="RCX259" s="171"/>
      <c r="RCY259" s="171"/>
      <c r="RCZ259" s="171"/>
      <c r="RDA259" s="171"/>
      <c r="RDB259" s="171"/>
      <c r="RDC259" s="171"/>
      <c r="RDD259" s="171"/>
      <c r="RDE259" s="171"/>
      <c r="RDF259" s="171"/>
      <c r="RDG259" s="171"/>
      <c r="RDH259" s="171"/>
      <c r="RDI259" s="171"/>
      <c r="RDJ259" s="171"/>
      <c r="RDK259" s="171"/>
      <c r="RDL259" s="171"/>
      <c r="RDM259" s="171"/>
      <c r="RDN259" s="171"/>
      <c r="RDO259" s="171"/>
      <c r="RDP259" s="171"/>
      <c r="RDQ259" s="171"/>
      <c r="RDR259" s="171"/>
      <c r="RDS259" s="171"/>
      <c r="RDT259" s="171"/>
      <c r="RDU259" s="171"/>
      <c r="RDV259" s="171"/>
      <c r="RDW259" s="171"/>
      <c r="RDX259" s="171"/>
      <c r="RDY259" s="171"/>
      <c r="RDZ259" s="171"/>
      <c r="REA259" s="171"/>
      <c r="REB259" s="171"/>
      <c r="REC259" s="171"/>
      <c r="RED259" s="171"/>
      <c r="REE259" s="171"/>
      <c r="REF259" s="171"/>
      <c r="REG259" s="171"/>
      <c r="REH259" s="171"/>
      <c r="REI259" s="171"/>
      <c r="REJ259" s="171"/>
      <c r="REK259" s="171"/>
      <c r="REL259" s="171"/>
      <c r="REM259" s="171"/>
      <c r="REN259" s="171"/>
      <c r="REO259" s="171"/>
      <c r="REP259" s="171"/>
      <c r="REQ259" s="171"/>
      <c r="RER259" s="171"/>
      <c r="RES259" s="171"/>
      <c r="RET259" s="171"/>
      <c r="REU259" s="171"/>
      <c r="REV259" s="171"/>
      <c r="REW259" s="171"/>
      <c r="REX259" s="171"/>
      <c r="REY259" s="171"/>
      <c r="REZ259" s="171"/>
      <c r="RFA259" s="171"/>
      <c r="RFB259" s="171"/>
      <c r="RFC259" s="171"/>
      <c r="RFD259" s="171"/>
      <c r="RFE259" s="171"/>
      <c r="RFF259" s="171"/>
      <c r="RFG259" s="171"/>
      <c r="RFH259" s="171"/>
      <c r="RFI259" s="171"/>
      <c r="RFJ259" s="171"/>
      <c r="RFK259" s="171"/>
      <c r="RFL259" s="171"/>
      <c r="RFM259" s="171"/>
      <c r="RFN259" s="171"/>
      <c r="RFO259" s="171"/>
      <c r="RFP259" s="171"/>
      <c r="RFQ259" s="171"/>
      <c r="RFR259" s="171"/>
      <c r="RFS259" s="171"/>
      <c r="RFT259" s="171"/>
      <c r="RFU259" s="171"/>
      <c r="RFV259" s="171"/>
      <c r="RFW259" s="171"/>
      <c r="RFX259" s="171"/>
      <c r="RFY259" s="171"/>
      <c r="RFZ259" s="171"/>
      <c r="RGA259" s="171"/>
      <c r="RGB259" s="171"/>
      <c r="RGC259" s="171"/>
      <c r="RGD259" s="171"/>
      <c r="RGE259" s="171"/>
      <c r="RGF259" s="171"/>
      <c r="RGG259" s="171"/>
      <c r="RGH259" s="171"/>
      <c r="RGI259" s="171"/>
      <c r="RGJ259" s="171"/>
      <c r="RGK259" s="171"/>
      <c r="RGL259" s="171"/>
      <c r="RGM259" s="171"/>
      <c r="RGN259" s="171"/>
      <c r="RGO259" s="171"/>
      <c r="RGP259" s="171"/>
      <c r="RGQ259" s="171"/>
      <c r="RGR259" s="171"/>
      <c r="RGS259" s="171"/>
      <c r="RGT259" s="171"/>
      <c r="RGU259" s="171"/>
      <c r="RGV259" s="171"/>
      <c r="RGW259" s="171"/>
      <c r="RGX259" s="171"/>
      <c r="RGY259" s="171"/>
      <c r="RGZ259" s="171"/>
      <c r="RHA259" s="171"/>
      <c r="RHB259" s="171"/>
      <c r="RHC259" s="171"/>
      <c r="RHD259" s="171"/>
      <c r="RHE259" s="171"/>
      <c r="RHF259" s="171"/>
      <c r="RHG259" s="171"/>
      <c r="RHH259" s="171"/>
      <c r="RHI259" s="171"/>
      <c r="RHJ259" s="171"/>
      <c r="RHK259" s="171"/>
      <c r="RHL259" s="171"/>
      <c r="RHM259" s="171"/>
      <c r="RHN259" s="171"/>
      <c r="RHO259" s="171"/>
      <c r="RHP259" s="171"/>
      <c r="RHQ259" s="171"/>
      <c r="RHR259" s="171"/>
      <c r="RHS259" s="171"/>
      <c r="RHT259" s="171"/>
      <c r="RHU259" s="171"/>
      <c r="RHV259" s="171"/>
      <c r="RHW259" s="171"/>
      <c r="RHX259" s="171"/>
      <c r="RHY259" s="171"/>
      <c r="RHZ259" s="171"/>
      <c r="RIA259" s="171"/>
      <c r="RIB259" s="171"/>
      <c r="RIC259" s="171"/>
      <c r="RID259" s="171"/>
      <c r="RIE259" s="171"/>
      <c r="RIF259" s="171"/>
      <c r="RIG259" s="171"/>
      <c r="RIH259" s="171"/>
      <c r="RII259" s="171"/>
      <c r="RIJ259" s="171"/>
      <c r="RIK259" s="171"/>
      <c r="RIL259" s="171"/>
      <c r="RIM259" s="171"/>
      <c r="RIN259" s="171"/>
      <c r="RIO259" s="171"/>
      <c r="RIP259" s="171"/>
      <c r="RIQ259" s="171"/>
      <c r="RIR259" s="171"/>
      <c r="RIS259" s="171"/>
      <c r="RIT259" s="171"/>
      <c r="RIU259" s="171"/>
      <c r="RIV259" s="171"/>
      <c r="RIW259" s="171"/>
      <c r="RIX259" s="171"/>
      <c r="RIY259" s="171"/>
      <c r="RIZ259" s="171"/>
      <c r="RJA259" s="171"/>
      <c r="RJB259" s="171"/>
      <c r="RJC259" s="171"/>
      <c r="RJD259" s="171"/>
      <c r="RJE259" s="171"/>
      <c r="RJF259" s="171"/>
      <c r="RJG259" s="171"/>
      <c r="RJH259" s="171"/>
      <c r="RJI259" s="171"/>
      <c r="RJJ259" s="171"/>
      <c r="RJK259" s="171"/>
      <c r="RJL259" s="171"/>
      <c r="RJM259" s="171"/>
      <c r="RJN259" s="171"/>
      <c r="RJO259" s="171"/>
      <c r="RJP259" s="171"/>
      <c r="RJQ259" s="171"/>
      <c r="RJR259" s="171"/>
      <c r="RJS259" s="171"/>
      <c r="RJT259" s="171"/>
      <c r="RJU259" s="171"/>
      <c r="RJV259" s="171"/>
      <c r="RJW259" s="171"/>
      <c r="RJX259" s="171"/>
      <c r="RJY259" s="171"/>
      <c r="RJZ259" s="171"/>
      <c r="RKA259" s="171"/>
      <c r="RKB259" s="171"/>
      <c r="RKC259" s="171"/>
      <c r="RKD259" s="171"/>
      <c r="RKE259" s="171"/>
      <c r="RKF259" s="171"/>
      <c r="RKG259" s="171"/>
      <c r="RKH259" s="171"/>
      <c r="RKI259" s="171"/>
      <c r="RKJ259" s="171"/>
      <c r="RKK259" s="171"/>
      <c r="RKL259" s="171"/>
      <c r="RKM259" s="171"/>
      <c r="RKN259" s="171"/>
      <c r="RKO259" s="171"/>
      <c r="RKP259" s="171"/>
      <c r="RKQ259" s="171"/>
      <c r="RKR259" s="171"/>
      <c r="RKS259" s="171"/>
      <c r="RKT259" s="171"/>
      <c r="RKU259" s="171"/>
      <c r="RKV259" s="171"/>
      <c r="RKW259" s="171"/>
      <c r="RKX259" s="171"/>
      <c r="RKY259" s="171"/>
      <c r="RKZ259" s="171"/>
      <c r="RLA259" s="171"/>
      <c r="RLB259" s="171"/>
      <c r="RLC259" s="171"/>
      <c r="RLD259" s="171"/>
      <c r="RLE259" s="171"/>
      <c r="RLF259" s="171"/>
      <c r="RLG259" s="171"/>
      <c r="RLH259" s="171"/>
      <c r="RLI259" s="171"/>
      <c r="RLJ259" s="171"/>
      <c r="RLK259" s="171"/>
      <c r="RLL259" s="171"/>
      <c r="RLM259" s="171"/>
      <c r="RLN259" s="171"/>
      <c r="RLO259" s="171"/>
      <c r="RLP259" s="171"/>
      <c r="RLQ259" s="171"/>
      <c r="RLR259" s="171"/>
      <c r="RLS259" s="171"/>
      <c r="RLT259" s="171"/>
      <c r="RLU259" s="171"/>
      <c r="RLV259" s="171"/>
      <c r="RLW259" s="171"/>
      <c r="RLX259" s="171"/>
      <c r="RLY259" s="171"/>
      <c r="RLZ259" s="171"/>
      <c r="RMA259" s="171"/>
      <c r="RMB259" s="171"/>
      <c r="RMC259" s="171"/>
      <c r="RMD259" s="171"/>
      <c r="RME259" s="171"/>
      <c r="RMF259" s="171"/>
      <c r="RMG259" s="171"/>
      <c r="RMH259" s="171"/>
      <c r="RMI259" s="171"/>
      <c r="RMJ259" s="171"/>
      <c r="RMK259" s="171"/>
      <c r="RML259" s="171"/>
      <c r="RMM259" s="171"/>
      <c r="RMN259" s="171"/>
      <c r="RMO259" s="171"/>
      <c r="RMP259" s="171"/>
      <c r="RMQ259" s="171"/>
      <c r="RMR259" s="171"/>
      <c r="RMS259" s="171"/>
      <c r="RMT259" s="171"/>
      <c r="RMU259" s="171"/>
      <c r="RMV259" s="171"/>
      <c r="RMW259" s="171"/>
      <c r="RMX259" s="171"/>
      <c r="RMY259" s="171"/>
      <c r="RMZ259" s="171"/>
      <c r="RNA259" s="171"/>
      <c r="RNB259" s="171"/>
      <c r="RNC259" s="171"/>
      <c r="RND259" s="171"/>
      <c r="RNE259" s="171"/>
      <c r="RNF259" s="171"/>
      <c r="RNG259" s="171"/>
      <c r="RNH259" s="171"/>
      <c r="RNI259" s="171"/>
      <c r="RNJ259" s="171"/>
      <c r="RNK259" s="171"/>
      <c r="RNL259" s="171"/>
      <c r="RNM259" s="171"/>
      <c r="RNN259" s="171"/>
      <c r="RNO259" s="171"/>
      <c r="RNP259" s="171"/>
      <c r="RNQ259" s="171"/>
      <c r="RNR259" s="171"/>
      <c r="RNS259" s="171"/>
      <c r="RNT259" s="171"/>
      <c r="RNU259" s="171"/>
      <c r="RNV259" s="171"/>
      <c r="RNW259" s="171"/>
      <c r="RNX259" s="171"/>
      <c r="RNY259" s="171"/>
      <c r="RNZ259" s="171"/>
      <c r="ROA259" s="171"/>
      <c r="ROB259" s="171"/>
      <c r="ROC259" s="171"/>
      <c r="ROD259" s="171"/>
      <c r="ROE259" s="171"/>
      <c r="ROF259" s="171"/>
      <c r="ROG259" s="171"/>
      <c r="ROH259" s="171"/>
      <c r="ROI259" s="171"/>
      <c r="ROJ259" s="171"/>
      <c r="ROK259" s="171"/>
      <c r="ROL259" s="171"/>
      <c r="ROM259" s="171"/>
      <c r="RON259" s="171"/>
      <c r="ROO259" s="171"/>
      <c r="ROP259" s="171"/>
      <c r="ROQ259" s="171"/>
      <c r="ROR259" s="171"/>
      <c r="ROS259" s="171"/>
      <c r="ROT259" s="171"/>
      <c r="ROU259" s="171"/>
      <c r="ROV259" s="171"/>
      <c r="ROW259" s="171"/>
      <c r="ROX259" s="171"/>
      <c r="ROY259" s="171"/>
      <c r="ROZ259" s="171"/>
      <c r="RPA259" s="171"/>
      <c r="RPB259" s="171"/>
      <c r="RPC259" s="171"/>
      <c r="RPD259" s="171"/>
      <c r="RPE259" s="171"/>
      <c r="RPF259" s="171"/>
      <c r="RPG259" s="171"/>
      <c r="RPH259" s="171"/>
      <c r="RPI259" s="171"/>
      <c r="RPJ259" s="171"/>
      <c r="RPK259" s="171"/>
      <c r="RPL259" s="171"/>
      <c r="RPM259" s="171"/>
      <c r="RPN259" s="171"/>
      <c r="RPO259" s="171"/>
      <c r="RPP259" s="171"/>
      <c r="RPQ259" s="171"/>
      <c r="RPR259" s="171"/>
      <c r="RPS259" s="171"/>
      <c r="RPT259" s="171"/>
      <c r="RPU259" s="171"/>
      <c r="RPV259" s="171"/>
      <c r="RPW259" s="171"/>
      <c r="RPX259" s="171"/>
      <c r="RPY259" s="171"/>
      <c r="RPZ259" s="171"/>
      <c r="RQA259" s="171"/>
      <c r="RQB259" s="171"/>
      <c r="RQC259" s="171"/>
      <c r="RQD259" s="171"/>
      <c r="RQE259" s="171"/>
      <c r="RQF259" s="171"/>
      <c r="RQG259" s="171"/>
      <c r="RQH259" s="171"/>
      <c r="RQI259" s="171"/>
      <c r="RQJ259" s="171"/>
      <c r="RQK259" s="171"/>
      <c r="RQL259" s="171"/>
      <c r="RQM259" s="171"/>
      <c r="RQN259" s="171"/>
      <c r="RQO259" s="171"/>
      <c r="RQP259" s="171"/>
      <c r="RQQ259" s="171"/>
      <c r="RQR259" s="171"/>
      <c r="RQS259" s="171"/>
      <c r="RQT259" s="171"/>
      <c r="RQU259" s="171"/>
      <c r="RQV259" s="171"/>
      <c r="RQW259" s="171"/>
      <c r="RQX259" s="171"/>
      <c r="RQY259" s="171"/>
      <c r="RQZ259" s="171"/>
      <c r="RRA259" s="171"/>
      <c r="RRB259" s="171"/>
      <c r="RRC259" s="171"/>
      <c r="RRD259" s="171"/>
      <c r="RRE259" s="171"/>
      <c r="RRF259" s="171"/>
      <c r="RRG259" s="171"/>
      <c r="RRH259" s="171"/>
      <c r="RRI259" s="171"/>
      <c r="RRJ259" s="171"/>
      <c r="RRK259" s="171"/>
      <c r="RRL259" s="171"/>
      <c r="RRM259" s="171"/>
      <c r="RRN259" s="171"/>
      <c r="RRO259" s="171"/>
      <c r="RRP259" s="171"/>
      <c r="RRQ259" s="171"/>
      <c r="RRR259" s="171"/>
      <c r="RRS259" s="171"/>
      <c r="RRT259" s="171"/>
      <c r="RRU259" s="171"/>
      <c r="RRV259" s="171"/>
      <c r="RRW259" s="171"/>
      <c r="RRX259" s="171"/>
      <c r="RRY259" s="171"/>
      <c r="RRZ259" s="171"/>
      <c r="RSA259" s="171"/>
      <c r="RSB259" s="171"/>
      <c r="RSC259" s="171"/>
      <c r="RSD259" s="171"/>
      <c r="RSE259" s="171"/>
      <c r="RSF259" s="171"/>
      <c r="RSG259" s="171"/>
      <c r="RSH259" s="171"/>
      <c r="RSI259" s="171"/>
      <c r="RSJ259" s="171"/>
      <c r="RSK259" s="171"/>
      <c r="RSL259" s="171"/>
      <c r="RSM259" s="171"/>
      <c r="RSN259" s="171"/>
      <c r="RSO259" s="171"/>
      <c r="RSP259" s="171"/>
      <c r="RSQ259" s="171"/>
      <c r="RSR259" s="171"/>
      <c r="RSS259" s="171"/>
      <c r="RST259" s="171"/>
      <c r="RSU259" s="171"/>
      <c r="RSV259" s="171"/>
      <c r="RSW259" s="171"/>
      <c r="RSX259" s="171"/>
      <c r="RSY259" s="171"/>
      <c r="RSZ259" s="171"/>
      <c r="RTA259" s="171"/>
      <c r="RTB259" s="171"/>
      <c r="RTC259" s="171"/>
      <c r="RTD259" s="171"/>
      <c r="RTE259" s="171"/>
      <c r="RTF259" s="171"/>
      <c r="RTG259" s="171"/>
      <c r="RTH259" s="171"/>
      <c r="RTI259" s="171"/>
      <c r="RTJ259" s="171"/>
      <c r="RTK259" s="171"/>
      <c r="RTL259" s="171"/>
      <c r="RTM259" s="171"/>
      <c r="RTN259" s="171"/>
      <c r="RTO259" s="171"/>
      <c r="RTP259" s="171"/>
      <c r="RTQ259" s="171"/>
      <c r="RTR259" s="171"/>
      <c r="RTS259" s="171"/>
      <c r="RTT259" s="171"/>
      <c r="RTU259" s="171"/>
      <c r="RTV259" s="171"/>
      <c r="RTW259" s="171"/>
      <c r="RTX259" s="171"/>
      <c r="RTY259" s="171"/>
      <c r="RTZ259" s="171"/>
      <c r="RUA259" s="171"/>
      <c r="RUB259" s="171"/>
      <c r="RUC259" s="171"/>
      <c r="RUD259" s="171"/>
      <c r="RUE259" s="171"/>
      <c r="RUF259" s="171"/>
      <c r="RUG259" s="171"/>
      <c r="RUH259" s="171"/>
      <c r="RUI259" s="171"/>
      <c r="RUJ259" s="171"/>
      <c r="RUK259" s="171"/>
      <c r="RUL259" s="171"/>
      <c r="RUM259" s="171"/>
      <c r="RUN259" s="171"/>
      <c r="RUO259" s="171"/>
      <c r="RUP259" s="171"/>
      <c r="RUQ259" s="171"/>
      <c r="RUR259" s="171"/>
      <c r="RUS259" s="171"/>
      <c r="RUT259" s="171"/>
      <c r="RUU259" s="171"/>
      <c r="RUV259" s="171"/>
      <c r="RUW259" s="171"/>
      <c r="RUX259" s="171"/>
      <c r="RUY259" s="171"/>
      <c r="RUZ259" s="171"/>
      <c r="RVA259" s="171"/>
      <c r="RVB259" s="171"/>
      <c r="RVC259" s="171"/>
      <c r="RVD259" s="171"/>
      <c r="RVE259" s="171"/>
      <c r="RVF259" s="171"/>
      <c r="RVG259" s="171"/>
      <c r="RVH259" s="171"/>
      <c r="RVI259" s="171"/>
      <c r="RVJ259" s="171"/>
      <c r="RVK259" s="171"/>
      <c r="RVL259" s="171"/>
      <c r="RVM259" s="171"/>
      <c r="RVN259" s="171"/>
      <c r="RVO259" s="171"/>
      <c r="RVP259" s="171"/>
      <c r="RVQ259" s="171"/>
      <c r="RVR259" s="171"/>
      <c r="RVS259" s="171"/>
      <c r="RVT259" s="171"/>
      <c r="RVU259" s="171"/>
      <c r="RVV259" s="171"/>
      <c r="RVW259" s="171"/>
      <c r="RVX259" s="171"/>
      <c r="RVY259" s="171"/>
      <c r="RVZ259" s="171"/>
      <c r="RWA259" s="171"/>
      <c r="RWB259" s="171"/>
      <c r="RWC259" s="171"/>
      <c r="RWD259" s="171"/>
      <c r="RWE259" s="171"/>
      <c r="RWF259" s="171"/>
      <c r="RWG259" s="171"/>
      <c r="RWH259" s="171"/>
      <c r="RWI259" s="171"/>
      <c r="RWJ259" s="171"/>
      <c r="RWK259" s="171"/>
      <c r="RWL259" s="171"/>
      <c r="RWM259" s="171"/>
      <c r="RWN259" s="171"/>
      <c r="RWO259" s="171"/>
      <c r="RWP259" s="171"/>
      <c r="RWQ259" s="171"/>
      <c r="RWR259" s="171"/>
      <c r="RWS259" s="171"/>
      <c r="RWT259" s="171"/>
      <c r="RWU259" s="171"/>
      <c r="RWV259" s="171"/>
      <c r="RWW259" s="171"/>
      <c r="RWX259" s="171"/>
      <c r="RWY259" s="171"/>
      <c r="RWZ259" s="171"/>
      <c r="RXA259" s="171"/>
      <c r="RXB259" s="171"/>
      <c r="RXC259" s="171"/>
      <c r="RXD259" s="171"/>
      <c r="RXE259" s="171"/>
      <c r="RXF259" s="171"/>
      <c r="RXG259" s="171"/>
      <c r="RXH259" s="171"/>
      <c r="RXI259" s="171"/>
      <c r="RXJ259" s="171"/>
      <c r="RXK259" s="171"/>
      <c r="RXL259" s="171"/>
      <c r="RXM259" s="171"/>
      <c r="RXN259" s="171"/>
      <c r="RXO259" s="171"/>
      <c r="RXP259" s="171"/>
      <c r="RXQ259" s="171"/>
      <c r="RXR259" s="171"/>
      <c r="RXS259" s="171"/>
      <c r="RXT259" s="171"/>
      <c r="RXU259" s="171"/>
      <c r="RXV259" s="171"/>
      <c r="RXW259" s="171"/>
      <c r="RXX259" s="171"/>
      <c r="RXY259" s="171"/>
      <c r="RXZ259" s="171"/>
      <c r="RYA259" s="171"/>
      <c r="RYB259" s="171"/>
      <c r="RYC259" s="171"/>
      <c r="RYD259" s="171"/>
      <c r="RYE259" s="171"/>
      <c r="RYF259" s="171"/>
      <c r="RYG259" s="171"/>
      <c r="RYH259" s="171"/>
      <c r="RYI259" s="171"/>
      <c r="RYJ259" s="171"/>
      <c r="RYK259" s="171"/>
      <c r="RYL259" s="171"/>
      <c r="RYM259" s="171"/>
      <c r="RYN259" s="171"/>
      <c r="RYO259" s="171"/>
      <c r="RYP259" s="171"/>
      <c r="RYQ259" s="171"/>
      <c r="RYR259" s="171"/>
      <c r="RYS259" s="171"/>
      <c r="RYT259" s="171"/>
      <c r="RYU259" s="171"/>
      <c r="RYV259" s="171"/>
      <c r="RYW259" s="171"/>
      <c r="RYX259" s="171"/>
      <c r="RYY259" s="171"/>
      <c r="RYZ259" s="171"/>
      <c r="RZA259" s="171"/>
      <c r="RZB259" s="171"/>
      <c r="RZC259" s="171"/>
      <c r="RZD259" s="171"/>
      <c r="RZE259" s="171"/>
      <c r="RZF259" s="171"/>
      <c r="RZG259" s="171"/>
      <c r="RZH259" s="171"/>
      <c r="RZI259" s="171"/>
      <c r="RZJ259" s="171"/>
      <c r="RZK259" s="171"/>
      <c r="RZL259" s="171"/>
      <c r="RZM259" s="171"/>
      <c r="RZN259" s="171"/>
      <c r="RZO259" s="171"/>
      <c r="RZP259" s="171"/>
      <c r="RZQ259" s="171"/>
      <c r="RZR259" s="171"/>
      <c r="RZS259" s="171"/>
      <c r="RZT259" s="171"/>
      <c r="RZU259" s="171"/>
      <c r="RZV259" s="171"/>
      <c r="RZW259" s="171"/>
      <c r="RZX259" s="171"/>
      <c r="RZY259" s="171"/>
      <c r="RZZ259" s="171"/>
      <c r="SAA259" s="171"/>
      <c r="SAB259" s="171"/>
      <c r="SAC259" s="171"/>
      <c r="SAD259" s="171"/>
      <c r="SAE259" s="171"/>
      <c r="SAF259" s="171"/>
      <c r="SAG259" s="171"/>
      <c r="SAH259" s="171"/>
      <c r="SAI259" s="171"/>
      <c r="SAJ259" s="171"/>
      <c r="SAK259" s="171"/>
      <c r="SAL259" s="171"/>
      <c r="SAM259" s="171"/>
      <c r="SAN259" s="171"/>
      <c r="SAO259" s="171"/>
      <c r="SAP259" s="171"/>
      <c r="SAQ259" s="171"/>
      <c r="SAR259" s="171"/>
      <c r="SAS259" s="171"/>
      <c r="SAT259" s="171"/>
      <c r="SAU259" s="171"/>
      <c r="SAV259" s="171"/>
      <c r="SAW259" s="171"/>
      <c r="SAX259" s="171"/>
      <c r="SAY259" s="171"/>
      <c r="SAZ259" s="171"/>
      <c r="SBA259" s="171"/>
      <c r="SBB259" s="171"/>
      <c r="SBC259" s="171"/>
      <c r="SBD259" s="171"/>
      <c r="SBE259" s="171"/>
      <c r="SBF259" s="171"/>
      <c r="SBG259" s="171"/>
      <c r="SBH259" s="171"/>
      <c r="SBI259" s="171"/>
      <c r="SBJ259" s="171"/>
      <c r="SBK259" s="171"/>
      <c r="SBL259" s="171"/>
      <c r="SBM259" s="171"/>
      <c r="SBN259" s="171"/>
      <c r="SBO259" s="171"/>
      <c r="SBP259" s="171"/>
      <c r="SBQ259" s="171"/>
      <c r="SBR259" s="171"/>
      <c r="SBS259" s="171"/>
      <c r="SBT259" s="171"/>
      <c r="SBU259" s="171"/>
      <c r="SBV259" s="171"/>
      <c r="SBW259" s="171"/>
      <c r="SBX259" s="171"/>
      <c r="SBY259" s="171"/>
      <c r="SBZ259" s="171"/>
      <c r="SCA259" s="171"/>
      <c r="SCB259" s="171"/>
      <c r="SCC259" s="171"/>
      <c r="SCD259" s="171"/>
      <c r="SCE259" s="171"/>
      <c r="SCF259" s="171"/>
      <c r="SCG259" s="171"/>
      <c r="SCH259" s="171"/>
      <c r="SCI259" s="171"/>
      <c r="SCJ259" s="171"/>
      <c r="SCK259" s="171"/>
      <c r="SCL259" s="171"/>
      <c r="SCM259" s="171"/>
      <c r="SCN259" s="171"/>
      <c r="SCO259" s="171"/>
      <c r="SCP259" s="171"/>
      <c r="SCQ259" s="171"/>
      <c r="SCR259" s="171"/>
      <c r="SCS259" s="171"/>
      <c r="SCT259" s="171"/>
      <c r="SCU259" s="171"/>
      <c r="SCV259" s="171"/>
      <c r="SCW259" s="171"/>
      <c r="SCX259" s="171"/>
      <c r="SCY259" s="171"/>
      <c r="SCZ259" s="171"/>
      <c r="SDA259" s="171"/>
      <c r="SDB259" s="171"/>
      <c r="SDC259" s="171"/>
      <c r="SDD259" s="171"/>
      <c r="SDE259" s="171"/>
      <c r="SDF259" s="171"/>
      <c r="SDG259" s="171"/>
      <c r="SDH259" s="171"/>
      <c r="SDI259" s="171"/>
      <c r="SDJ259" s="171"/>
      <c r="SDK259" s="171"/>
      <c r="SDL259" s="171"/>
      <c r="SDM259" s="171"/>
      <c r="SDN259" s="171"/>
      <c r="SDO259" s="171"/>
      <c r="SDP259" s="171"/>
      <c r="SDQ259" s="171"/>
      <c r="SDR259" s="171"/>
      <c r="SDS259" s="171"/>
      <c r="SDT259" s="171"/>
      <c r="SDU259" s="171"/>
      <c r="SDV259" s="171"/>
      <c r="SDW259" s="171"/>
      <c r="SDX259" s="171"/>
      <c r="SDY259" s="171"/>
      <c r="SDZ259" s="171"/>
      <c r="SEA259" s="171"/>
      <c r="SEB259" s="171"/>
      <c r="SEC259" s="171"/>
      <c r="SED259" s="171"/>
      <c r="SEE259" s="171"/>
      <c r="SEF259" s="171"/>
      <c r="SEG259" s="171"/>
      <c r="SEH259" s="171"/>
      <c r="SEI259" s="171"/>
      <c r="SEJ259" s="171"/>
      <c r="SEK259" s="171"/>
      <c r="SEL259" s="171"/>
      <c r="SEM259" s="171"/>
      <c r="SEN259" s="171"/>
      <c r="SEO259" s="171"/>
      <c r="SEP259" s="171"/>
      <c r="SEQ259" s="171"/>
      <c r="SER259" s="171"/>
      <c r="SES259" s="171"/>
      <c r="SET259" s="171"/>
      <c r="SEU259" s="171"/>
      <c r="SEV259" s="171"/>
      <c r="SEW259" s="171"/>
      <c r="SEX259" s="171"/>
      <c r="SEY259" s="171"/>
      <c r="SEZ259" s="171"/>
      <c r="SFA259" s="171"/>
      <c r="SFB259" s="171"/>
      <c r="SFC259" s="171"/>
      <c r="SFD259" s="171"/>
      <c r="SFE259" s="171"/>
      <c r="SFF259" s="171"/>
      <c r="SFG259" s="171"/>
      <c r="SFH259" s="171"/>
      <c r="SFI259" s="171"/>
      <c r="SFJ259" s="171"/>
      <c r="SFK259" s="171"/>
      <c r="SFL259" s="171"/>
      <c r="SFM259" s="171"/>
      <c r="SFN259" s="171"/>
      <c r="SFO259" s="171"/>
      <c r="SFP259" s="171"/>
      <c r="SFQ259" s="171"/>
      <c r="SFR259" s="171"/>
      <c r="SFS259" s="171"/>
      <c r="SFT259" s="171"/>
      <c r="SFU259" s="171"/>
      <c r="SFV259" s="171"/>
      <c r="SFW259" s="171"/>
      <c r="SFX259" s="171"/>
      <c r="SFY259" s="171"/>
      <c r="SFZ259" s="171"/>
      <c r="SGA259" s="171"/>
      <c r="SGB259" s="171"/>
      <c r="SGC259" s="171"/>
      <c r="SGD259" s="171"/>
      <c r="SGE259" s="171"/>
      <c r="SGF259" s="171"/>
      <c r="SGG259" s="171"/>
      <c r="SGH259" s="171"/>
      <c r="SGI259" s="171"/>
      <c r="SGJ259" s="171"/>
      <c r="SGK259" s="171"/>
      <c r="SGL259" s="171"/>
      <c r="SGM259" s="171"/>
      <c r="SGN259" s="171"/>
      <c r="SGO259" s="171"/>
      <c r="SGP259" s="171"/>
      <c r="SGQ259" s="171"/>
      <c r="SGR259" s="171"/>
      <c r="SGS259" s="171"/>
      <c r="SGT259" s="171"/>
      <c r="SGU259" s="171"/>
      <c r="SGV259" s="171"/>
      <c r="SGW259" s="171"/>
      <c r="SGX259" s="171"/>
      <c r="SGY259" s="171"/>
      <c r="SGZ259" s="171"/>
      <c r="SHA259" s="171"/>
      <c r="SHB259" s="171"/>
      <c r="SHC259" s="171"/>
      <c r="SHD259" s="171"/>
      <c r="SHE259" s="171"/>
      <c r="SHF259" s="171"/>
      <c r="SHG259" s="171"/>
      <c r="SHH259" s="171"/>
      <c r="SHI259" s="171"/>
      <c r="SHJ259" s="171"/>
      <c r="SHK259" s="171"/>
      <c r="SHL259" s="171"/>
      <c r="SHM259" s="171"/>
      <c r="SHN259" s="171"/>
      <c r="SHO259" s="171"/>
      <c r="SHP259" s="171"/>
      <c r="SHQ259" s="171"/>
      <c r="SHR259" s="171"/>
      <c r="SHS259" s="171"/>
      <c r="SHT259" s="171"/>
      <c r="SHU259" s="171"/>
      <c r="SHV259" s="171"/>
      <c r="SHW259" s="171"/>
      <c r="SHX259" s="171"/>
      <c r="SHY259" s="171"/>
      <c r="SHZ259" s="171"/>
      <c r="SIA259" s="171"/>
      <c r="SIB259" s="171"/>
      <c r="SIC259" s="171"/>
      <c r="SID259" s="171"/>
      <c r="SIE259" s="171"/>
      <c r="SIF259" s="171"/>
      <c r="SIG259" s="171"/>
      <c r="SIH259" s="171"/>
      <c r="SII259" s="171"/>
      <c r="SIJ259" s="171"/>
      <c r="SIK259" s="171"/>
      <c r="SIL259" s="171"/>
      <c r="SIM259" s="171"/>
      <c r="SIN259" s="171"/>
      <c r="SIO259" s="171"/>
      <c r="SIP259" s="171"/>
      <c r="SIQ259" s="171"/>
      <c r="SIR259" s="171"/>
      <c r="SIS259" s="171"/>
      <c r="SIT259" s="171"/>
      <c r="SIU259" s="171"/>
      <c r="SIV259" s="171"/>
      <c r="SIW259" s="171"/>
      <c r="SIX259" s="171"/>
      <c r="SIY259" s="171"/>
      <c r="SIZ259" s="171"/>
      <c r="SJA259" s="171"/>
      <c r="SJB259" s="171"/>
      <c r="SJC259" s="171"/>
      <c r="SJD259" s="171"/>
      <c r="SJE259" s="171"/>
      <c r="SJF259" s="171"/>
      <c r="SJG259" s="171"/>
      <c r="SJH259" s="171"/>
      <c r="SJI259" s="171"/>
      <c r="SJJ259" s="171"/>
      <c r="SJK259" s="171"/>
      <c r="SJL259" s="171"/>
      <c r="SJM259" s="171"/>
      <c r="SJN259" s="171"/>
      <c r="SJO259" s="171"/>
      <c r="SJP259" s="171"/>
      <c r="SJQ259" s="171"/>
      <c r="SJR259" s="171"/>
      <c r="SJS259" s="171"/>
      <c r="SJT259" s="171"/>
      <c r="SJU259" s="171"/>
      <c r="SJV259" s="171"/>
      <c r="SJW259" s="171"/>
      <c r="SJX259" s="171"/>
      <c r="SJY259" s="171"/>
      <c r="SJZ259" s="171"/>
      <c r="SKA259" s="171"/>
      <c r="SKB259" s="171"/>
      <c r="SKC259" s="171"/>
      <c r="SKD259" s="171"/>
      <c r="SKE259" s="171"/>
      <c r="SKF259" s="171"/>
      <c r="SKG259" s="171"/>
      <c r="SKH259" s="171"/>
      <c r="SKI259" s="171"/>
      <c r="SKJ259" s="171"/>
      <c r="SKK259" s="171"/>
      <c r="SKL259" s="171"/>
      <c r="SKM259" s="171"/>
      <c r="SKN259" s="171"/>
      <c r="SKO259" s="171"/>
      <c r="SKP259" s="171"/>
      <c r="SKQ259" s="171"/>
      <c r="SKR259" s="171"/>
      <c r="SKS259" s="171"/>
      <c r="SKT259" s="171"/>
      <c r="SKU259" s="171"/>
      <c r="SKV259" s="171"/>
      <c r="SKW259" s="171"/>
      <c r="SKX259" s="171"/>
      <c r="SKY259" s="171"/>
      <c r="SKZ259" s="171"/>
      <c r="SLA259" s="171"/>
      <c r="SLB259" s="171"/>
      <c r="SLC259" s="171"/>
      <c r="SLD259" s="171"/>
      <c r="SLE259" s="171"/>
      <c r="SLF259" s="171"/>
      <c r="SLG259" s="171"/>
      <c r="SLH259" s="171"/>
      <c r="SLI259" s="171"/>
      <c r="SLJ259" s="171"/>
      <c r="SLK259" s="171"/>
      <c r="SLL259" s="171"/>
      <c r="SLM259" s="171"/>
      <c r="SLN259" s="171"/>
      <c r="SLO259" s="171"/>
      <c r="SLP259" s="171"/>
      <c r="SLQ259" s="171"/>
      <c r="SLR259" s="171"/>
      <c r="SLS259" s="171"/>
      <c r="SLT259" s="171"/>
      <c r="SLU259" s="171"/>
      <c r="SLV259" s="171"/>
      <c r="SLW259" s="171"/>
      <c r="SLX259" s="171"/>
      <c r="SLY259" s="171"/>
      <c r="SLZ259" s="171"/>
      <c r="SMA259" s="171"/>
      <c r="SMB259" s="171"/>
      <c r="SMC259" s="171"/>
      <c r="SMD259" s="171"/>
      <c r="SME259" s="171"/>
      <c r="SMF259" s="171"/>
      <c r="SMG259" s="171"/>
      <c r="SMH259" s="171"/>
      <c r="SMI259" s="171"/>
      <c r="SMJ259" s="171"/>
      <c r="SMK259" s="171"/>
      <c r="SML259" s="171"/>
      <c r="SMM259" s="171"/>
      <c r="SMN259" s="171"/>
      <c r="SMO259" s="171"/>
      <c r="SMP259" s="171"/>
      <c r="SMQ259" s="171"/>
      <c r="SMR259" s="171"/>
      <c r="SMS259" s="171"/>
      <c r="SMT259" s="171"/>
      <c r="SMU259" s="171"/>
      <c r="SMV259" s="171"/>
      <c r="SMW259" s="171"/>
      <c r="SMX259" s="171"/>
      <c r="SMY259" s="171"/>
      <c r="SMZ259" s="171"/>
      <c r="SNA259" s="171"/>
      <c r="SNB259" s="171"/>
      <c r="SNC259" s="171"/>
      <c r="SND259" s="171"/>
      <c r="SNE259" s="171"/>
      <c r="SNF259" s="171"/>
      <c r="SNG259" s="171"/>
      <c r="SNH259" s="171"/>
      <c r="SNI259" s="171"/>
      <c r="SNJ259" s="171"/>
      <c r="SNK259" s="171"/>
      <c r="SNL259" s="171"/>
      <c r="SNM259" s="171"/>
      <c r="SNN259" s="171"/>
      <c r="SNO259" s="171"/>
      <c r="SNP259" s="171"/>
      <c r="SNQ259" s="171"/>
      <c r="SNR259" s="171"/>
      <c r="SNS259" s="171"/>
      <c r="SNT259" s="171"/>
      <c r="SNU259" s="171"/>
      <c r="SNV259" s="171"/>
      <c r="SNW259" s="171"/>
      <c r="SNX259" s="171"/>
      <c r="SNY259" s="171"/>
      <c r="SNZ259" s="171"/>
      <c r="SOA259" s="171"/>
      <c r="SOB259" s="171"/>
      <c r="SOC259" s="171"/>
      <c r="SOD259" s="171"/>
      <c r="SOE259" s="171"/>
      <c r="SOF259" s="171"/>
      <c r="SOG259" s="171"/>
      <c r="SOH259" s="171"/>
      <c r="SOI259" s="171"/>
      <c r="SOJ259" s="171"/>
      <c r="SOK259" s="171"/>
      <c r="SOL259" s="171"/>
      <c r="SOM259" s="171"/>
      <c r="SON259" s="171"/>
      <c r="SOO259" s="171"/>
      <c r="SOP259" s="171"/>
      <c r="SOQ259" s="171"/>
      <c r="SOR259" s="171"/>
      <c r="SOS259" s="171"/>
      <c r="SOT259" s="171"/>
      <c r="SOU259" s="171"/>
      <c r="SOV259" s="171"/>
      <c r="SOW259" s="171"/>
      <c r="SOX259" s="171"/>
      <c r="SOY259" s="171"/>
      <c r="SOZ259" s="171"/>
      <c r="SPA259" s="171"/>
      <c r="SPB259" s="171"/>
      <c r="SPC259" s="171"/>
      <c r="SPD259" s="171"/>
      <c r="SPE259" s="171"/>
      <c r="SPF259" s="171"/>
      <c r="SPG259" s="171"/>
      <c r="SPH259" s="171"/>
      <c r="SPI259" s="171"/>
      <c r="SPJ259" s="171"/>
      <c r="SPK259" s="171"/>
      <c r="SPL259" s="171"/>
      <c r="SPM259" s="171"/>
      <c r="SPN259" s="171"/>
      <c r="SPO259" s="171"/>
      <c r="SPP259" s="171"/>
      <c r="SPQ259" s="171"/>
      <c r="SPR259" s="171"/>
      <c r="SPS259" s="171"/>
      <c r="SPT259" s="171"/>
      <c r="SPU259" s="171"/>
      <c r="SPV259" s="171"/>
      <c r="SPW259" s="171"/>
      <c r="SPX259" s="171"/>
      <c r="SPY259" s="171"/>
      <c r="SPZ259" s="171"/>
      <c r="SQA259" s="171"/>
      <c r="SQB259" s="171"/>
      <c r="SQC259" s="171"/>
      <c r="SQD259" s="171"/>
      <c r="SQE259" s="171"/>
      <c r="SQF259" s="171"/>
      <c r="SQG259" s="171"/>
      <c r="SQH259" s="171"/>
      <c r="SQI259" s="171"/>
      <c r="SQJ259" s="171"/>
      <c r="SQK259" s="171"/>
      <c r="SQL259" s="171"/>
      <c r="SQM259" s="171"/>
      <c r="SQN259" s="171"/>
      <c r="SQO259" s="171"/>
      <c r="SQP259" s="171"/>
      <c r="SQQ259" s="171"/>
      <c r="SQR259" s="171"/>
      <c r="SQS259" s="171"/>
      <c r="SQT259" s="171"/>
      <c r="SQU259" s="171"/>
      <c r="SQV259" s="171"/>
      <c r="SQW259" s="171"/>
      <c r="SQX259" s="171"/>
      <c r="SQY259" s="171"/>
      <c r="SQZ259" s="171"/>
      <c r="SRA259" s="171"/>
      <c r="SRB259" s="171"/>
      <c r="SRC259" s="171"/>
      <c r="SRD259" s="171"/>
      <c r="SRE259" s="171"/>
      <c r="SRF259" s="171"/>
      <c r="SRG259" s="171"/>
      <c r="SRH259" s="171"/>
      <c r="SRI259" s="171"/>
      <c r="SRJ259" s="171"/>
      <c r="SRK259" s="171"/>
      <c r="SRL259" s="171"/>
      <c r="SRM259" s="171"/>
      <c r="SRN259" s="171"/>
      <c r="SRO259" s="171"/>
      <c r="SRP259" s="171"/>
      <c r="SRQ259" s="171"/>
      <c r="SRR259" s="171"/>
      <c r="SRS259" s="171"/>
      <c r="SRT259" s="171"/>
      <c r="SRU259" s="171"/>
      <c r="SRV259" s="171"/>
      <c r="SRW259" s="171"/>
      <c r="SRX259" s="171"/>
      <c r="SRY259" s="171"/>
      <c r="SRZ259" s="171"/>
      <c r="SSA259" s="171"/>
      <c r="SSB259" s="171"/>
      <c r="SSC259" s="171"/>
      <c r="SSD259" s="171"/>
      <c r="SSE259" s="171"/>
      <c r="SSF259" s="171"/>
      <c r="SSG259" s="171"/>
      <c r="SSH259" s="171"/>
      <c r="SSI259" s="171"/>
      <c r="SSJ259" s="171"/>
      <c r="SSK259" s="171"/>
      <c r="SSL259" s="171"/>
      <c r="SSM259" s="171"/>
      <c r="SSN259" s="171"/>
      <c r="SSO259" s="171"/>
      <c r="SSP259" s="171"/>
      <c r="SSQ259" s="171"/>
      <c r="SSR259" s="171"/>
      <c r="SSS259" s="171"/>
      <c r="SST259" s="171"/>
      <c r="SSU259" s="171"/>
      <c r="SSV259" s="171"/>
      <c r="SSW259" s="171"/>
      <c r="SSX259" s="171"/>
      <c r="SSY259" s="171"/>
      <c r="SSZ259" s="171"/>
      <c r="STA259" s="171"/>
      <c r="STB259" s="171"/>
      <c r="STC259" s="171"/>
      <c r="STD259" s="171"/>
      <c r="STE259" s="171"/>
      <c r="STF259" s="171"/>
      <c r="STG259" s="171"/>
      <c r="STH259" s="171"/>
      <c r="STI259" s="171"/>
      <c r="STJ259" s="171"/>
      <c r="STK259" s="171"/>
      <c r="STL259" s="171"/>
      <c r="STM259" s="171"/>
      <c r="STN259" s="171"/>
      <c r="STO259" s="171"/>
      <c r="STP259" s="171"/>
      <c r="STQ259" s="171"/>
      <c r="STR259" s="171"/>
      <c r="STS259" s="171"/>
      <c r="STT259" s="171"/>
      <c r="STU259" s="171"/>
      <c r="STV259" s="171"/>
      <c r="STW259" s="171"/>
      <c r="STX259" s="171"/>
      <c r="STY259" s="171"/>
      <c r="STZ259" s="171"/>
      <c r="SUA259" s="171"/>
      <c r="SUB259" s="171"/>
      <c r="SUC259" s="171"/>
      <c r="SUD259" s="171"/>
      <c r="SUE259" s="171"/>
      <c r="SUF259" s="171"/>
      <c r="SUG259" s="171"/>
      <c r="SUH259" s="171"/>
      <c r="SUI259" s="171"/>
      <c r="SUJ259" s="171"/>
      <c r="SUK259" s="171"/>
      <c r="SUL259" s="171"/>
      <c r="SUM259" s="171"/>
      <c r="SUN259" s="171"/>
      <c r="SUO259" s="171"/>
      <c r="SUP259" s="171"/>
      <c r="SUQ259" s="171"/>
      <c r="SUR259" s="171"/>
      <c r="SUS259" s="171"/>
      <c r="SUT259" s="171"/>
      <c r="SUU259" s="171"/>
      <c r="SUV259" s="171"/>
      <c r="SUW259" s="171"/>
      <c r="SUX259" s="171"/>
      <c r="SUY259" s="171"/>
      <c r="SUZ259" s="171"/>
      <c r="SVA259" s="171"/>
      <c r="SVB259" s="171"/>
      <c r="SVC259" s="171"/>
      <c r="SVD259" s="171"/>
      <c r="SVE259" s="171"/>
      <c r="SVF259" s="171"/>
      <c r="SVG259" s="171"/>
      <c r="SVH259" s="171"/>
      <c r="SVI259" s="171"/>
      <c r="SVJ259" s="171"/>
      <c r="SVK259" s="171"/>
      <c r="SVL259" s="171"/>
      <c r="SVM259" s="171"/>
      <c r="SVN259" s="171"/>
      <c r="SVO259" s="171"/>
      <c r="SVP259" s="171"/>
      <c r="SVQ259" s="171"/>
      <c r="SVR259" s="171"/>
      <c r="SVS259" s="171"/>
      <c r="SVT259" s="171"/>
      <c r="SVU259" s="171"/>
      <c r="SVV259" s="171"/>
      <c r="SVW259" s="171"/>
      <c r="SVX259" s="171"/>
      <c r="SVY259" s="171"/>
      <c r="SVZ259" s="171"/>
      <c r="SWA259" s="171"/>
      <c r="SWB259" s="171"/>
      <c r="SWC259" s="171"/>
      <c r="SWD259" s="171"/>
      <c r="SWE259" s="171"/>
      <c r="SWF259" s="171"/>
      <c r="SWG259" s="171"/>
      <c r="SWH259" s="171"/>
      <c r="SWI259" s="171"/>
      <c r="SWJ259" s="171"/>
      <c r="SWK259" s="171"/>
      <c r="SWL259" s="171"/>
      <c r="SWM259" s="171"/>
      <c r="SWN259" s="171"/>
      <c r="SWO259" s="171"/>
      <c r="SWP259" s="171"/>
      <c r="SWQ259" s="171"/>
      <c r="SWR259" s="171"/>
      <c r="SWS259" s="171"/>
      <c r="SWT259" s="171"/>
      <c r="SWU259" s="171"/>
      <c r="SWV259" s="171"/>
      <c r="SWW259" s="171"/>
      <c r="SWX259" s="171"/>
      <c r="SWY259" s="171"/>
      <c r="SWZ259" s="171"/>
      <c r="SXA259" s="171"/>
      <c r="SXB259" s="171"/>
      <c r="SXC259" s="171"/>
      <c r="SXD259" s="171"/>
      <c r="SXE259" s="171"/>
      <c r="SXF259" s="171"/>
      <c r="SXG259" s="171"/>
      <c r="SXH259" s="171"/>
      <c r="SXI259" s="171"/>
      <c r="SXJ259" s="171"/>
      <c r="SXK259" s="171"/>
      <c r="SXL259" s="171"/>
      <c r="SXM259" s="171"/>
      <c r="SXN259" s="171"/>
      <c r="SXO259" s="171"/>
      <c r="SXP259" s="171"/>
      <c r="SXQ259" s="171"/>
      <c r="SXR259" s="171"/>
      <c r="SXS259" s="171"/>
      <c r="SXT259" s="171"/>
      <c r="SXU259" s="171"/>
      <c r="SXV259" s="171"/>
      <c r="SXW259" s="171"/>
      <c r="SXX259" s="171"/>
      <c r="SXY259" s="171"/>
      <c r="SXZ259" s="171"/>
      <c r="SYA259" s="171"/>
      <c r="SYB259" s="171"/>
      <c r="SYC259" s="171"/>
      <c r="SYD259" s="171"/>
      <c r="SYE259" s="171"/>
      <c r="SYF259" s="171"/>
      <c r="SYG259" s="171"/>
      <c r="SYH259" s="171"/>
      <c r="SYI259" s="171"/>
      <c r="SYJ259" s="171"/>
      <c r="SYK259" s="171"/>
      <c r="SYL259" s="171"/>
      <c r="SYM259" s="171"/>
      <c r="SYN259" s="171"/>
      <c r="SYO259" s="171"/>
      <c r="SYP259" s="171"/>
      <c r="SYQ259" s="171"/>
      <c r="SYR259" s="171"/>
      <c r="SYS259" s="171"/>
      <c r="SYT259" s="171"/>
      <c r="SYU259" s="171"/>
      <c r="SYV259" s="171"/>
      <c r="SYW259" s="171"/>
      <c r="SYX259" s="171"/>
      <c r="SYY259" s="171"/>
      <c r="SYZ259" s="171"/>
      <c r="SZA259" s="171"/>
      <c r="SZB259" s="171"/>
      <c r="SZC259" s="171"/>
      <c r="SZD259" s="171"/>
      <c r="SZE259" s="171"/>
      <c r="SZF259" s="171"/>
      <c r="SZG259" s="171"/>
      <c r="SZH259" s="171"/>
      <c r="SZI259" s="171"/>
      <c r="SZJ259" s="171"/>
      <c r="SZK259" s="171"/>
      <c r="SZL259" s="171"/>
      <c r="SZM259" s="171"/>
      <c r="SZN259" s="171"/>
      <c r="SZO259" s="171"/>
      <c r="SZP259" s="171"/>
      <c r="SZQ259" s="171"/>
      <c r="SZR259" s="171"/>
      <c r="SZS259" s="171"/>
      <c r="SZT259" s="171"/>
      <c r="SZU259" s="171"/>
      <c r="SZV259" s="171"/>
      <c r="SZW259" s="171"/>
      <c r="SZX259" s="171"/>
      <c r="SZY259" s="171"/>
      <c r="SZZ259" s="171"/>
      <c r="TAA259" s="171"/>
      <c r="TAB259" s="171"/>
      <c r="TAC259" s="171"/>
      <c r="TAD259" s="171"/>
      <c r="TAE259" s="171"/>
      <c r="TAF259" s="171"/>
      <c r="TAG259" s="171"/>
      <c r="TAH259" s="171"/>
      <c r="TAI259" s="171"/>
      <c r="TAJ259" s="171"/>
      <c r="TAK259" s="171"/>
      <c r="TAL259" s="171"/>
      <c r="TAM259" s="171"/>
      <c r="TAN259" s="171"/>
      <c r="TAO259" s="171"/>
      <c r="TAP259" s="171"/>
      <c r="TAQ259" s="171"/>
      <c r="TAR259" s="171"/>
      <c r="TAS259" s="171"/>
      <c r="TAT259" s="171"/>
      <c r="TAU259" s="171"/>
      <c r="TAV259" s="171"/>
      <c r="TAW259" s="171"/>
      <c r="TAX259" s="171"/>
      <c r="TAY259" s="171"/>
      <c r="TAZ259" s="171"/>
      <c r="TBA259" s="171"/>
      <c r="TBB259" s="171"/>
      <c r="TBC259" s="171"/>
      <c r="TBD259" s="171"/>
      <c r="TBE259" s="171"/>
      <c r="TBF259" s="171"/>
      <c r="TBG259" s="171"/>
      <c r="TBH259" s="171"/>
      <c r="TBI259" s="171"/>
      <c r="TBJ259" s="171"/>
      <c r="TBK259" s="171"/>
      <c r="TBL259" s="171"/>
      <c r="TBM259" s="171"/>
      <c r="TBN259" s="171"/>
      <c r="TBO259" s="171"/>
      <c r="TBP259" s="171"/>
      <c r="TBQ259" s="171"/>
      <c r="TBR259" s="171"/>
      <c r="TBS259" s="171"/>
      <c r="TBT259" s="171"/>
      <c r="TBU259" s="171"/>
      <c r="TBV259" s="171"/>
      <c r="TBW259" s="171"/>
      <c r="TBX259" s="171"/>
      <c r="TBY259" s="171"/>
      <c r="TBZ259" s="171"/>
      <c r="TCA259" s="171"/>
      <c r="TCB259" s="171"/>
      <c r="TCC259" s="171"/>
      <c r="TCD259" s="171"/>
      <c r="TCE259" s="171"/>
      <c r="TCF259" s="171"/>
      <c r="TCG259" s="171"/>
      <c r="TCH259" s="171"/>
      <c r="TCI259" s="171"/>
      <c r="TCJ259" s="171"/>
      <c r="TCK259" s="171"/>
      <c r="TCL259" s="171"/>
      <c r="TCM259" s="171"/>
      <c r="TCN259" s="171"/>
      <c r="TCO259" s="171"/>
      <c r="TCP259" s="171"/>
      <c r="TCQ259" s="171"/>
      <c r="TCR259" s="171"/>
      <c r="TCS259" s="171"/>
      <c r="TCT259" s="171"/>
      <c r="TCU259" s="171"/>
      <c r="TCV259" s="171"/>
      <c r="TCW259" s="171"/>
      <c r="TCX259" s="171"/>
      <c r="TCY259" s="171"/>
      <c r="TCZ259" s="171"/>
      <c r="TDA259" s="171"/>
      <c r="TDB259" s="171"/>
      <c r="TDC259" s="171"/>
      <c r="TDD259" s="171"/>
      <c r="TDE259" s="171"/>
      <c r="TDF259" s="171"/>
      <c r="TDG259" s="171"/>
      <c r="TDH259" s="171"/>
      <c r="TDI259" s="171"/>
      <c r="TDJ259" s="171"/>
      <c r="TDK259" s="171"/>
      <c r="TDL259" s="171"/>
      <c r="TDM259" s="171"/>
      <c r="TDN259" s="171"/>
      <c r="TDO259" s="171"/>
      <c r="TDP259" s="171"/>
      <c r="TDQ259" s="171"/>
      <c r="TDR259" s="171"/>
      <c r="TDS259" s="171"/>
      <c r="TDT259" s="171"/>
      <c r="TDU259" s="171"/>
      <c r="TDV259" s="171"/>
      <c r="TDW259" s="171"/>
      <c r="TDX259" s="171"/>
      <c r="TDY259" s="171"/>
      <c r="TDZ259" s="171"/>
      <c r="TEA259" s="171"/>
      <c r="TEB259" s="171"/>
      <c r="TEC259" s="171"/>
      <c r="TED259" s="171"/>
      <c r="TEE259" s="171"/>
      <c r="TEF259" s="171"/>
      <c r="TEG259" s="171"/>
      <c r="TEH259" s="171"/>
      <c r="TEI259" s="171"/>
      <c r="TEJ259" s="171"/>
      <c r="TEK259" s="171"/>
      <c r="TEL259" s="171"/>
      <c r="TEM259" s="171"/>
      <c r="TEN259" s="171"/>
      <c r="TEO259" s="171"/>
      <c r="TEP259" s="171"/>
      <c r="TEQ259" s="171"/>
      <c r="TER259" s="171"/>
      <c r="TES259" s="171"/>
      <c r="TET259" s="171"/>
      <c r="TEU259" s="171"/>
      <c r="TEV259" s="171"/>
      <c r="TEW259" s="171"/>
      <c r="TEX259" s="171"/>
      <c r="TEY259" s="171"/>
      <c r="TEZ259" s="171"/>
      <c r="TFA259" s="171"/>
      <c r="TFB259" s="171"/>
      <c r="TFC259" s="171"/>
      <c r="TFD259" s="171"/>
      <c r="TFE259" s="171"/>
      <c r="TFF259" s="171"/>
      <c r="TFG259" s="171"/>
      <c r="TFH259" s="171"/>
      <c r="TFI259" s="171"/>
      <c r="TFJ259" s="171"/>
      <c r="TFK259" s="171"/>
      <c r="TFL259" s="171"/>
      <c r="TFM259" s="171"/>
      <c r="TFN259" s="171"/>
      <c r="TFO259" s="171"/>
      <c r="TFP259" s="171"/>
      <c r="TFQ259" s="171"/>
      <c r="TFR259" s="171"/>
      <c r="TFS259" s="171"/>
      <c r="TFT259" s="171"/>
      <c r="TFU259" s="171"/>
      <c r="TFV259" s="171"/>
      <c r="TFW259" s="171"/>
      <c r="TFX259" s="171"/>
      <c r="TFY259" s="171"/>
      <c r="TFZ259" s="171"/>
      <c r="TGA259" s="171"/>
      <c r="TGB259" s="171"/>
      <c r="TGC259" s="171"/>
      <c r="TGD259" s="171"/>
      <c r="TGE259" s="171"/>
      <c r="TGF259" s="171"/>
      <c r="TGG259" s="171"/>
      <c r="TGH259" s="171"/>
      <c r="TGI259" s="171"/>
      <c r="TGJ259" s="171"/>
      <c r="TGK259" s="171"/>
      <c r="TGL259" s="171"/>
      <c r="TGM259" s="171"/>
      <c r="TGN259" s="171"/>
      <c r="TGO259" s="171"/>
      <c r="TGP259" s="171"/>
      <c r="TGQ259" s="171"/>
      <c r="TGR259" s="171"/>
      <c r="TGS259" s="171"/>
      <c r="TGT259" s="171"/>
      <c r="TGU259" s="171"/>
      <c r="TGV259" s="171"/>
      <c r="TGW259" s="171"/>
      <c r="TGX259" s="171"/>
      <c r="TGY259" s="171"/>
      <c r="TGZ259" s="171"/>
      <c r="THA259" s="171"/>
      <c r="THB259" s="171"/>
      <c r="THC259" s="171"/>
      <c r="THD259" s="171"/>
      <c r="THE259" s="171"/>
      <c r="THF259" s="171"/>
      <c r="THG259" s="171"/>
      <c r="THH259" s="171"/>
      <c r="THI259" s="171"/>
      <c r="THJ259" s="171"/>
      <c r="THK259" s="171"/>
      <c r="THL259" s="171"/>
      <c r="THM259" s="171"/>
      <c r="THN259" s="171"/>
      <c r="THO259" s="171"/>
      <c r="THP259" s="171"/>
      <c r="THQ259" s="171"/>
      <c r="THR259" s="171"/>
      <c r="THS259" s="171"/>
      <c r="THT259" s="171"/>
      <c r="THU259" s="171"/>
      <c r="THV259" s="171"/>
      <c r="THW259" s="171"/>
      <c r="THX259" s="171"/>
      <c r="THY259" s="171"/>
      <c r="THZ259" s="171"/>
      <c r="TIA259" s="171"/>
      <c r="TIB259" s="171"/>
      <c r="TIC259" s="171"/>
      <c r="TID259" s="171"/>
      <c r="TIE259" s="171"/>
      <c r="TIF259" s="171"/>
      <c r="TIG259" s="171"/>
      <c r="TIH259" s="171"/>
      <c r="TII259" s="171"/>
      <c r="TIJ259" s="171"/>
      <c r="TIK259" s="171"/>
      <c r="TIL259" s="171"/>
      <c r="TIM259" s="171"/>
      <c r="TIN259" s="171"/>
      <c r="TIO259" s="171"/>
      <c r="TIP259" s="171"/>
      <c r="TIQ259" s="171"/>
      <c r="TIR259" s="171"/>
      <c r="TIS259" s="171"/>
      <c r="TIT259" s="171"/>
      <c r="TIU259" s="171"/>
      <c r="TIV259" s="171"/>
      <c r="TIW259" s="171"/>
      <c r="TIX259" s="171"/>
      <c r="TIY259" s="171"/>
      <c r="TIZ259" s="171"/>
      <c r="TJA259" s="171"/>
      <c r="TJB259" s="171"/>
      <c r="TJC259" s="171"/>
      <c r="TJD259" s="171"/>
      <c r="TJE259" s="171"/>
      <c r="TJF259" s="171"/>
      <c r="TJG259" s="171"/>
      <c r="TJH259" s="171"/>
      <c r="TJI259" s="171"/>
      <c r="TJJ259" s="171"/>
      <c r="TJK259" s="171"/>
      <c r="TJL259" s="171"/>
      <c r="TJM259" s="171"/>
      <c r="TJN259" s="171"/>
      <c r="TJO259" s="171"/>
      <c r="TJP259" s="171"/>
      <c r="TJQ259" s="171"/>
      <c r="TJR259" s="171"/>
      <c r="TJS259" s="171"/>
      <c r="TJT259" s="171"/>
      <c r="TJU259" s="171"/>
      <c r="TJV259" s="171"/>
      <c r="TJW259" s="171"/>
      <c r="TJX259" s="171"/>
      <c r="TJY259" s="171"/>
      <c r="TJZ259" s="171"/>
      <c r="TKA259" s="171"/>
      <c r="TKB259" s="171"/>
      <c r="TKC259" s="171"/>
      <c r="TKD259" s="171"/>
      <c r="TKE259" s="171"/>
      <c r="TKF259" s="171"/>
      <c r="TKG259" s="171"/>
      <c r="TKH259" s="171"/>
      <c r="TKI259" s="171"/>
      <c r="TKJ259" s="171"/>
      <c r="TKK259" s="171"/>
      <c r="TKL259" s="171"/>
      <c r="TKM259" s="171"/>
      <c r="TKN259" s="171"/>
      <c r="TKO259" s="171"/>
      <c r="TKP259" s="171"/>
      <c r="TKQ259" s="171"/>
      <c r="TKR259" s="171"/>
      <c r="TKS259" s="171"/>
      <c r="TKT259" s="171"/>
      <c r="TKU259" s="171"/>
      <c r="TKV259" s="171"/>
      <c r="TKW259" s="171"/>
      <c r="TKX259" s="171"/>
      <c r="TKY259" s="171"/>
      <c r="TKZ259" s="171"/>
      <c r="TLA259" s="171"/>
      <c r="TLB259" s="171"/>
      <c r="TLC259" s="171"/>
      <c r="TLD259" s="171"/>
      <c r="TLE259" s="171"/>
      <c r="TLF259" s="171"/>
      <c r="TLG259" s="171"/>
      <c r="TLH259" s="171"/>
      <c r="TLI259" s="171"/>
      <c r="TLJ259" s="171"/>
      <c r="TLK259" s="171"/>
      <c r="TLL259" s="171"/>
      <c r="TLM259" s="171"/>
      <c r="TLN259" s="171"/>
      <c r="TLO259" s="171"/>
      <c r="TLP259" s="171"/>
      <c r="TLQ259" s="171"/>
      <c r="TLR259" s="171"/>
      <c r="TLS259" s="171"/>
      <c r="TLT259" s="171"/>
      <c r="TLU259" s="171"/>
      <c r="TLV259" s="171"/>
      <c r="TLW259" s="171"/>
      <c r="TLX259" s="171"/>
      <c r="TLY259" s="171"/>
      <c r="TLZ259" s="171"/>
      <c r="TMA259" s="171"/>
      <c r="TMB259" s="171"/>
      <c r="TMC259" s="171"/>
      <c r="TMD259" s="171"/>
      <c r="TME259" s="171"/>
      <c r="TMF259" s="171"/>
      <c r="TMG259" s="171"/>
      <c r="TMH259" s="171"/>
      <c r="TMI259" s="171"/>
      <c r="TMJ259" s="171"/>
      <c r="TMK259" s="171"/>
      <c r="TML259" s="171"/>
      <c r="TMM259" s="171"/>
      <c r="TMN259" s="171"/>
      <c r="TMO259" s="171"/>
      <c r="TMP259" s="171"/>
      <c r="TMQ259" s="171"/>
      <c r="TMR259" s="171"/>
      <c r="TMS259" s="171"/>
      <c r="TMT259" s="171"/>
      <c r="TMU259" s="171"/>
      <c r="TMV259" s="171"/>
      <c r="TMW259" s="171"/>
      <c r="TMX259" s="171"/>
      <c r="TMY259" s="171"/>
      <c r="TMZ259" s="171"/>
      <c r="TNA259" s="171"/>
      <c r="TNB259" s="171"/>
      <c r="TNC259" s="171"/>
      <c r="TND259" s="171"/>
      <c r="TNE259" s="171"/>
      <c r="TNF259" s="171"/>
      <c r="TNG259" s="171"/>
      <c r="TNH259" s="171"/>
      <c r="TNI259" s="171"/>
      <c r="TNJ259" s="171"/>
      <c r="TNK259" s="171"/>
      <c r="TNL259" s="171"/>
      <c r="TNM259" s="171"/>
      <c r="TNN259" s="171"/>
      <c r="TNO259" s="171"/>
      <c r="TNP259" s="171"/>
      <c r="TNQ259" s="171"/>
      <c r="TNR259" s="171"/>
      <c r="TNS259" s="171"/>
      <c r="TNT259" s="171"/>
      <c r="TNU259" s="171"/>
      <c r="TNV259" s="171"/>
      <c r="TNW259" s="171"/>
      <c r="TNX259" s="171"/>
      <c r="TNY259" s="171"/>
      <c r="TNZ259" s="171"/>
      <c r="TOA259" s="171"/>
      <c r="TOB259" s="171"/>
      <c r="TOC259" s="171"/>
      <c r="TOD259" s="171"/>
      <c r="TOE259" s="171"/>
      <c r="TOF259" s="171"/>
      <c r="TOG259" s="171"/>
      <c r="TOH259" s="171"/>
      <c r="TOI259" s="171"/>
      <c r="TOJ259" s="171"/>
      <c r="TOK259" s="171"/>
      <c r="TOL259" s="171"/>
      <c r="TOM259" s="171"/>
      <c r="TON259" s="171"/>
      <c r="TOO259" s="171"/>
      <c r="TOP259" s="171"/>
      <c r="TOQ259" s="171"/>
      <c r="TOR259" s="171"/>
      <c r="TOS259" s="171"/>
      <c r="TOT259" s="171"/>
      <c r="TOU259" s="171"/>
      <c r="TOV259" s="171"/>
      <c r="TOW259" s="171"/>
      <c r="TOX259" s="171"/>
      <c r="TOY259" s="171"/>
      <c r="TOZ259" s="171"/>
      <c r="TPA259" s="171"/>
      <c r="TPB259" s="171"/>
      <c r="TPC259" s="171"/>
      <c r="TPD259" s="171"/>
      <c r="TPE259" s="171"/>
      <c r="TPF259" s="171"/>
      <c r="TPG259" s="171"/>
      <c r="TPH259" s="171"/>
      <c r="TPI259" s="171"/>
      <c r="TPJ259" s="171"/>
      <c r="TPK259" s="171"/>
      <c r="TPL259" s="171"/>
      <c r="TPM259" s="171"/>
      <c r="TPN259" s="171"/>
      <c r="TPO259" s="171"/>
      <c r="TPP259" s="171"/>
      <c r="TPQ259" s="171"/>
      <c r="TPR259" s="171"/>
      <c r="TPS259" s="171"/>
      <c r="TPT259" s="171"/>
      <c r="TPU259" s="171"/>
      <c r="TPV259" s="171"/>
      <c r="TPW259" s="171"/>
      <c r="TPX259" s="171"/>
      <c r="TPY259" s="171"/>
      <c r="TPZ259" s="171"/>
      <c r="TQA259" s="171"/>
      <c r="TQB259" s="171"/>
      <c r="TQC259" s="171"/>
      <c r="TQD259" s="171"/>
      <c r="TQE259" s="171"/>
      <c r="TQF259" s="171"/>
      <c r="TQG259" s="171"/>
      <c r="TQH259" s="171"/>
      <c r="TQI259" s="171"/>
      <c r="TQJ259" s="171"/>
      <c r="TQK259" s="171"/>
      <c r="TQL259" s="171"/>
      <c r="TQM259" s="171"/>
      <c r="TQN259" s="171"/>
      <c r="TQO259" s="171"/>
      <c r="TQP259" s="171"/>
      <c r="TQQ259" s="171"/>
      <c r="TQR259" s="171"/>
      <c r="TQS259" s="171"/>
      <c r="TQT259" s="171"/>
      <c r="TQU259" s="171"/>
      <c r="TQV259" s="171"/>
      <c r="TQW259" s="171"/>
      <c r="TQX259" s="171"/>
      <c r="TQY259" s="171"/>
      <c r="TQZ259" s="171"/>
      <c r="TRA259" s="171"/>
      <c r="TRB259" s="171"/>
      <c r="TRC259" s="171"/>
      <c r="TRD259" s="171"/>
      <c r="TRE259" s="171"/>
      <c r="TRF259" s="171"/>
      <c r="TRG259" s="171"/>
      <c r="TRH259" s="171"/>
      <c r="TRI259" s="171"/>
      <c r="TRJ259" s="171"/>
      <c r="TRK259" s="171"/>
      <c r="TRL259" s="171"/>
      <c r="TRM259" s="171"/>
      <c r="TRN259" s="171"/>
      <c r="TRO259" s="171"/>
      <c r="TRP259" s="171"/>
      <c r="TRQ259" s="171"/>
      <c r="TRR259" s="171"/>
      <c r="TRS259" s="171"/>
      <c r="TRT259" s="171"/>
      <c r="TRU259" s="171"/>
      <c r="TRV259" s="171"/>
      <c r="TRW259" s="171"/>
      <c r="TRX259" s="171"/>
      <c r="TRY259" s="171"/>
      <c r="TRZ259" s="171"/>
      <c r="TSA259" s="171"/>
      <c r="TSB259" s="171"/>
      <c r="TSC259" s="171"/>
      <c r="TSD259" s="171"/>
      <c r="TSE259" s="171"/>
      <c r="TSF259" s="171"/>
      <c r="TSG259" s="171"/>
      <c r="TSH259" s="171"/>
      <c r="TSI259" s="171"/>
      <c r="TSJ259" s="171"/>
      <c r="TSK259" s="171"/>
      <c r="TSL259" s="171"/>
      <c r="TSM259" s="171"/>
      <c r="TSN259" s="171"/>
      <c r="TSO259" s="171"/>
      <c r="TSP259" s="171"/>
      <c r="TSQ259" s="171"/>
      <c r="TSR259" s="171"/>
      <c r="TSS259" s="171"/>
      <c r="TST259" s="171"/>
      <c r="TSU259" s="171"/>
      <c r="TSV259" s="171"/>
      <c r="TSW259" s="171"/>
      <c r="TSX259" s="171"/>
      <c r="TSY259" s="171"/>
      <c r="TSZ259" s="171"/>
      <c r="TTA259" s="171"/>
      <c r="TTB259" s="171"/>
      <c r="TTC259" s="171"/>
      <c r="TTD259" s="171"/>
      <c r="TTE259" s="171"/>
      <c r="TTF259" s="171"/>
      <c r="TTG259" s="171"/>
      <c r="TTH259" s="171"/>
      <c r="TTI259" s="171"/>
      <c r="TTJ259" s="171"/>
      <c r="TTK259" s="171"/>
      <c r="TTL259" s="171"/>
      <c r="TTM259" s="171"/>
      <c r="TTN259" s="171"/>
      <c r="TTO259" s="171"/>
      <c r="TTP259" s="171"/>
      <c r="TTQ259" s="171"/>
      <c r="TTR259" s="171"/>
      <c r="TTS259" s="171"/>
      <c r="TTT259" s="171"/>
      <c r="TTU259" s="171"/>
      <c r="TTV259" s="171"/>
      <c r="TTW259" s="171"/>
      <c r="TTX259" s="171"/>
      <c r="TTY259" s="171"/>
      <c r="TTZ259" s="171"/>
      <c r="TUA259" s="171"/>
      <c r="TUB259" s="171"/>
      <c r="TUC259" s="171"/>
      <c r="TUD259" s="171"/>
      <c r="TUE259" s="171"/>
      <c r="TUF259" s="171"/>
      <c r="TUG259" s="171"/>
      <c r="TUH259" s="171"/>
      <c r="TUI259" s="171"/>
      <c r="TUJ259" s="171"/>
      <c r="TUK259" s="171"/>
      <c r="TUL259" s="171"/>
      <c r="TUM259" s="171"/>
      <c r="TUN259" s="171"/>
      <c r="TUO259" s="171"/>
      <c r="TUP259" s="171"/>
      <c r="TUQ259" s="171"/>
      <c r="TUR259" s="171"/>
      <c r="TUS259" s="171"/>
      <c r="TUT259" s="171"/>
      <c r="TUU259" s="171"/>
      <c r="TUV259" s="171"/>
      <c r="TUW259" s="171"/>
      <c r="TUX259" s="171"/>
      <c r="TUY259" s="171"/>
      <c r="TUZ259" s="171"/>
      <c r="TVA259" s="171"/>
      <c r="TVB259" s="171"/>
      <c r="TVC259" s="171"/>
      <c r="TVD259" s="171"/>
      <c r="TVE259" s="171"/>
      <c r="TVF259" s="171"/>
      <c r="TVG259" s="171"/>
      <c r="TVH259" s="171"/>
      <c r="TVI259" s="171"/>
      <c r="TVJ259" s="171"/>
      <c r="TVK259" s="171"/>
      <c r="TVL259" s="171"/>
      <c r="TVM259" s="171"/>
      <c r="TVN259" s="171"/>
      <c r="TVO259" s="171"/>
      <c r="TVP259" s="171"/>
      <c r="TVQ259" s="171"/>
      <c r="TVR259" s="171"/>
      <c r="TVS259" s="171"/>
      <c r="TVT259" s="171"/>
      <c r="TVU259" s="171"/>
      <c r="TVV259" s="171"/>
      <c r="TVW259" s="171"/>
      <c r="TVX259" s="171"/>
      <c r="TVY259" s="171"/>
      <c r="TVZ259" s="171"/>
      <c r="TWA259" s="171"/>
      <c r="TWB259" s="171"/>
      <c r="TWC259" s="171"/>
      <c r="TWD259" s="171"/>
      <c r="TWE259" s="171"/>
      <c r="TWF259" s="171"/>
      <c r="TWG259" s="171"/>
      <c r="TWH259" s="171"/>
      <c r="TWI259" s="171"/>
      <c r="TWJ259" s="171"/>
      <c r="TWK259" s="171"/>
      <c r="TWL259" s="171"/>
      <c r="TWM259" s="171"/>
      <c r="TWN259" s="171"/>
      <c r="TWO259" s="171"/>
      <c r="TWP259" s="171"/>
      <c r="TWQ259" s="171"/>
      <c r="TWR259" s="171"/>
      <c r="TWS259" s="171"/>
      <c r="TWT259" s="171"/>
      <c r="TWU259" s="171"/>
      <c r="TWV259" s="171"/>
      <c r="TWW259" s="171"/>
      <c r="TWX259" s="171"/>
      <c r="TWY259" s="171"/>
      <c r="TWZ259" s="171"/>
      <c r="TXA259" s="171"/>
      <c r="TXB259" s="171"/>
      <c r="TXC259" s="171"/>
      <c r="TXD259" s="171"/>
      <c r="TXE259" s="171"/>
      <c r="TXF259" s="171"/>
      <c r="TXG259" s="171"/>
      <c r="TXH259" s="171"/>
      <c r="TXI259" s="171"/>
      <c r="TXJ259" s="171"/>
      <c r="TXK259" s="171"/>
      <c r="TXL259" s="171"/>
      <c r="TXM259" s="171"/>
      <c r="TXN259" s="171"/>
      <c r="TXO259" s="171"/>
      <c r="TXP259" s="171"/>
      <c r="TXQ259" s="171"/>
      <c r="TXR259" s="171"/>
      <c r="TXS259" s="171"/>
      <c r="TXT259" s="171"/>
      <c r="TXU259" s="171"/>
      <c r="TXV259" s="171"/>
      <c r="TXW259" s="171"/>
      <c r="TXX259" s="171"/>
      <c r="TXY259" s="171"/>
      <c r="TXZ259" s="171"/>
      <c r="TYA259" s="171"/>
      <c r="TYB259" s="171"/>
      <c r="TYC259" s="171"/>
      <c r="TYD259" s="171"/>
      <c r="TYE259" s="171"/>
      <c r="TYF259" s="171"/>
      <c r="TYG259" s="171"/>
      <c r="TYH259" s="171"/>
      <c r="TYI259" s="171"/>
      <c r="TYJ259" s="171"/>
      <c r="TYK259" s="171"/>
      <c r="TYL259" s="171"/>
      <c r="TYM259" s="171"/>
      <c r="TYN259" s="171"/>
      <c r="TYO259" s="171"/>
      <c r="TYP259" s="171"/>
      <c r="TYQ259" s="171"/>
      <c r="TYR259" s="171"/>
      <c r="TYS259" s="171"/>
      <c r="TYT259" s="171"/>
      <c r="TYU259" s="171"/>
      <c r="TYV259" s="171"/>
      <c r="TYW259" s="171"/>
      <c r="TYX259" s="171"/>
      <c r="TYY259" s="171"/>
      <c r="TYZ259" s="171"/>
      <c r="TZA259" s="171"/>
      <c r="TZB259" s="171"/>
      <c r="TZC259" s="171"/>
      <c r="TZD259" s="171"/>
      <c r="TZE259" s="171"/>
      <c r="TZF259" s="171"/>
      <c r="TZG259" s="171"/>
      <c r="TZH259" s="171"/>
      <c r="TZI259" s="171"/>
      <c r="TZJ259" s="171"/>
      <c r="TZK259" s="171"/>
      <c r="TZL259" s="171"/>
      <c r="TZM259" s="171"/>
      <c r="TZN259" s="171"/>
      <c r="TZO259" s="171"/>
      <c r="TZP259" s="171"/>
      <c r="TZQ259" s="171"/>
      <c r="TZR259" s="171"/>
      <c r="TZS259" s="171"/>
      <c r="TZT259" s="171"/>
      <c r="TZU259" s="171"/>
      <c r="TZV259" s="171"/>
      <c r="TZW259" s="171"/>
      <c r="TZX259" s="171"/>
      <c r="TZY259" s="171"/>
      <c r="TZZ259" s="171"/>
      <c r="UAA259" s="171"/>
      <c r="UAB259" s="171"/>
      <c r="UAC259" s="171"/>
      <c r="UAD259" s="171"/>
      <c r="UAE259" s="171"/>
      <c r="UAF259" s="171"/>
      <c r="UAG259" s="171"/>
      <c r="UAH259" s="171"/>
      <c r="UAI259" s="171"/>
      <c r="UAJ259" s="171"/>
      <c r="UAK259" s="171"/>
      <c r="UAL259" s="171"/>
      <c r="UAM259" s="171"/>
      <c r="UAN259" s="171"/>
      <c r="UAO259" s="171"/>
      <c r="UAP259" s="171"/>
      <c r="UAQ259" s="171"/>
      <c r="UAR259" s="171"/>
      <c r="UAS259" s="171"/>
      <c r="UAT259" s="171"/>
      <c r="UAU259" s="171"/>
      <c r="UAV259" s="171"/>
      <c r="UAW259" s="171"/>
      <c r="UAX259" s="171"/>
      <c r="UAY259" s="171"/>
      <c r="UAZ259" s="171"/>
      <c r="UBA259" s="171"/>
      <c r="UBB259" s="171"/>
      <c r="UBC259" s="171"/>
      <c r="UBD259" s="171"/>
      <c r="UBE259" s="171"/>
      <c r="UBF259" s="171"/>
      <c r="UBG259" s="171"/>
      <c r="UBH259" s="171"/>
      <c r="UBI259" s="171"/>
      <c r="UBJ259" s="171"/>
      <c r="UBK259" s="171"/>
      <c r="UBL259" s="171"/>
      <c r="UBM259" s="171"/>
      <c r="UBN259" s="171"/>
      <c r="UBO259" s="171"/>
      <c r="UBP259" s="171"/>
      <c r="UBQ259" s="171"/>
      <c r="UBR259" s="171"/>
      <c r="UBS259" s="171"/>
      <c r="UBT259" s="171"/>
      <c r="UBU259" s="171"/>
      <c r="UBV259" s="171"/>
      <c r="UBW259" s="171"/>
      <c r="UBX259" s="171"/>
      <c r="UBY259" s="171"/>
      <c r="UBZ259" s="171"/>
      <c r="UCA259" s="171"/>
      <c r="UCB259" s="171"/>
      <c r="UCC259" s="171"/>
      <c r="UCD259" s="171"/>
      <c r="UCE259" s="171"/>
      <c r="UCF259" s="171"/>
      <c r="UCG259" s="171"/>
      <c r="UCH259" s="171"/>
      <c r="UCI259" s="171"/>
      <c r="UCJ259" s="171"/>
      <c r="UCK259" s="171"/>
      <c r="UCL259" s="171"/>
      <c r="UCM259" s="171"/>
      <c r="UCN259" s="171"/>
      <c r="UCO259" s="171"/>
      <c r="UCP259" s="171"/>
      <c r="UCQ259" s="171"/>
      <c r="UCR259" s="171"/>
      <c r="UCS259" s="171"/>
      <c r="UCT259" s="171"/>
      <c r="UCU259" s="171"/>
      <c r="UCV259" s="171"/>
      <c r="UCW259" s="171"/>
      <c r="UCX259" s="171"/>
      <c r="UCY259" s="171"/>
      <c r="UCZ259" s="171"/>
      <c r="UDA259" s="171"/>
      <c r="UDB259" s="171"/>
      <c r="UDC259" s="171"/>
      <c r="UDD259" s="171"/>
      <c r="UDE259" s="171"/>
      <c r="UDF259" s="171"/>
      <c r="UDG259" s="171"/>
      <c r="UDH259" s="171"/>
      <c r="UDI259" s="171"/>
      <c r="UDJ259" s="171"/>
      <c r="UDK259" s="171"/>
      <c r="UDL259" s="171"/>
      <c r="UDM259" s="171"/>
      <c r="UDN259" s="171"/>
      <c r="UDO259" s="171"/>
      <c r="UDP259" s="171"/>
      <c r="UDQ259" s="171"/>
      <c r="UDR259" s="171"/>
      <c r="UDS259" s="171"/>
      <c r="UDT259" s="171"/>
      <c r="UDU259" s="171"/>
      <c r="UDV259" s="171"/>
      <c r="UDW259" s="171"/>
      <c r="UDX259" s="171"/>
      <c r="UDY259" s="171"/>
      <c r="UDZ259" s="171"/>
      <c r="UEA259" s="171"/>
      <c r="UEB259" s="171"/>
      <c r="UEC259" s="171"/>
      <c r="UED259" s="171"/>
      <c r="UEE259" s="171"/>
      <c r="UEF259" s="171"/>
      <c r="UEG259" s="171"/>
      <c r="UEH259" s="171"/>
      <c r="UEI259" s="171"/>
      <c r="UEJ259" s="171"/>
      <c r="UEK259" s="171"/>
      <c r="UEL259" s="171"/>
      <c r="UEM259" s="171"/>
      <c r="UEN259" s="171"/>
      <c r="UEO259" s="171"/>
      <c r="UEP259" s="171"/>
      <c r="UEQ259" s="171"/>
      <c r="UER259" s="171"/>
      <c r="UES259" s="171"/>
      <c r="UET259" s="171"/>
      <c r="UEU259" s="171"/>
      <c r="UEV259" s="171"/>
      <c r="UEW259" s="171"/>
      <c r="UEX259" s="171"/>
      <c r="UEY259" s="171"/>
      <c r="UEZ259" s="171"/>
      <c r="UFA259" s="171"/>
      <c r="UFB259" s="171"/>
      <c r="UFC259" s="171"/>
      <c r="UFD259" s="171"/>
      <c r="UFE259" s="171"/>
      <c r="UFF259" s="171"/>
      <c r="UFG259" s="171"/>
      <c r="UFH259" s="171"/>
      <c r="UFI259" s="171"/>
      <c r="UFJ259" s="171"/>
      <c r="UFK259" s="171"/>
      <c r="UFL259" s="171"/>
      <c r="UFM259" s="171"/>
      <c r="UFN259" s="171"/>
      <c r="UFO259" s="171"/>
      <c r="UFP259" s="171"/>
      <c r="UFQ259" s="171"/>
      <c r="UFR259" s="171"/>
      <c r="UFS259" s="171"/>
      <c r="UFT259" s="171"/>
      <c r="UFU259" s="171"/>
      <c r="UFV259" s="171"/>
      <c r="UFW259" s="171"/>
      <c r="UFX259" s="171"/>
      <c r="UFY259" s="171"/>
      <c r="UFZ259" s="171"/>
      <c r="UGA259" s="171"/>
      <c r="UGB259" s="171"/>
      <c r="UGC259" s="171"/>
      <c r="UGD259" s="171"/>
      <c r="UGE259" s="171"/>
      <c r="UGF259" s="171"/>
      <c r="UGG259" s="171"/>
      <c r="UGH259" s="171"/>
      <c r="UGI259" s="171"/>
      <c r="UGJ259" s="171"/>
      <c r="UGK259" s="171"/>
      <c r="UGL259" s="171"/>
      <c r="UGM259" s="171"/>
      <c r="UGN259" s="171"/>
      <c r="UGO259" s="171"/>
      <c r="UGP259" s="171"/>
      <c r="UGQ259" s="171"/>
      <c r="UGR259" s="171"/>
      <c r="UGS259" s="171"/>
      <c r="UGT259" s="171"/>
      <c r="UGU259" s="171"/>
      <c r="UGV259" s="171"/>
      <c r="UGW259" s="171"/>
      <c r="UGX259" s="171"/>
      <c r="UGY259" s="171"/>
      <c r="UGZ259" s="171"/>
      <c r="UHA259" s="171"/>
      <c r="UHB259" s="171"/>
      <c r="UHC259" s="171"/>
      <c r="UHD259" s="171"/>
      <c r="UHE259" s="171"/>
      <c r="UHF259" s="171"/>
      <c r="UHG259" s="171"/>
      <c r="UHH259" s="171"/>
      <c r="UHI259" s="171"/>
      <c r="UHJ259" s="171"/>
      <c r="UHK259" s="171"/>
      <c r="UHL259" s="171"/>
      <c r="UHM259" s="171"/>
      <c r="UHN259" s="171"/>
      <c r="UHO259" s="171"/>
      <c r="UHP259" s="171"/>
      <c r="UHQ259" s="171"/>
      <c r="UHR259" s="171"/>
      <c r="UHS259" s="171"/>
      <c r="UHT259" s="171"/>
      <c r="UHU259" s="171"/>
      <c r="UHV259" s="171"/>
      <c r="UHW259" s="171"/>
      <c r="UHX259" s="171"/>
      <c r="UHY259" s="171"/>
      <c r="UHZ259" s="171"/>
      <c r="UIA259" s="171"/>
      <c r="UIB259" s="171"/>
      <c r="UIC259" s="171"/>
      <c r="UID259" s="171"/>
      <c r="UIE259" s="171"/>
      <c r="UIF259" s="171"/>
      <c r="UIG259" s="171"/>
      <c r="UIH259" s="171"/>
      <c r="UII259" s="171"/>
      <c r="UIJ259" s="171"/>
      <c r="UIK259" s="171"/>
      <c r="UIL259" s="171"/>
      <c r="UIM259" s="171"/>
      <c r="UIN259" s="171"/>
      <c r="UIO259" s="171"/>
      <c r="UIP259" s="171"/>
      <c r="UIQ259" s="171"/>
      <c r="UIR259" s="171"/>
      <c r="UIS259" s="171"/>
      <c r="UIT259" s="171"/>
      <c r="UIU259" s="171"/>
      <c r="UIV259" s="171"/>
      <c r="UIW259" s="171"/>
      <c r="UIX259" s="171"/>
      <c r="UIY259" s="171"/>
      <c r="UIZ259" s="171"/>
      <c r="UJA259" s="171"/>
      <c r="UJB259" s="171"/>
      <c r="UJC259" s="171"/>
      <c r="UJD259" s="171"/>
      <c r="UJE259" s="171"/>
      <c r="UJF259" s="171"/>
      <c r="UJG259" s="171"/>
      <c r="UJH259" s="171"/>
      <c r="UJI259" s="171"/>
      <c r="UJJ259" s="171"/>
      <c r="UJK259" s="171"/>
      <c r="UJL259" s="171"/>
      <c r="UJM259" s="171"/>
      <c r="UJN259" s="171"/>
      <c r="UJO259" s="171"/>
      <c r="UJP259" s="171"/>
      <c r="UJQ259" s="171"/>
      <c r="UJR259" s="171"/>
      <c r="UJS259" s="171"/>
      <c r="UJT259" s="171"/>
      <c r="UJU259" s="171"/>
      <c r="UJV259" s="171"/>
      <c r="UJW259" s="171"/>
      <c r="UJX259" s="171"/>
      <c r="UJY259" s="171"/>
      <c r="UJZ259" s="171"/>
      <c r="UKA259" s="171"/>
      <c r="UKB259" s="171"/>
      <c r="UKC259" s="171"/>
      <c r="UKD259" s="171"/>
      <c r="UKE259" s="171"/>
      <c r="UKF259" s="171"/>
      <c r="UKG259" s="171"/>
      <c r="UKH259" s="171"/>
      <c r="UKI259" s="171"/>
      <c r="UKJ259" s="171"/>
      <c r="UKK259" s="171"/>
      <c r="UKL259" s="171"/>
      <c r="UKM259" s="171"/>
      <c r="UKN259" s="171"/>
      <c r="UKO259" s="171"/>
      <c r="UKP259" s="171"/>
      <c r="UKQ259" s="171"/>
      <c r="UKR259" s="171"/>
      <c r="UKS259" s="171"/>
      <c r="UKT259" s="171"/>
      <c r="UKU259" s="171"/>
      <c r="UKV259" s="171"/>
      <c r="UKW259" s="171"/>
      <c r="UKX259" s="171"/>
      <c r="UKY259" s="171"/>
      <c r="UKZ259" s="171"/>
      <c r="ULA259" s="171"/>
      <c r="ULB259" s="171"/>
      <c r="ULC259" s="171"/>
      <c r="ULD259" s="171"/>
      <c r="ULE259" s="171"/>
      <c r="ULF259" s="171"/>
      <c r="ULG259" s="171"/>
      <c r="ULH259" s="171"/>
      <c r="ULI259" s="171"/>
      <c r="ULJ259" s="171"/>
      <c r="ULK259" s="171"/>
      <c r="ULL259" s="171"/>
      <c r="ULM259" s="171"/>
      <c r="ULN259" s="171"/>
      <c r="ULO259" s="171"/>
      <c r="ULP259" s="171"/>
      <c r="ULQ259" s="171"/>
      <c r="ULR259" s="171"/>
      <c r="ULS259" s="171"/>
      <c r="ULT259" s="171"/>
      <c r="ULU259" s="171"/>
      <c r="ULV259" s="171"/>
      <c r="ULW259" s="171"/>
      <c r="ULX259" s="171"/>
      <c r="ULY259" s="171"/>
      <c r="ULZ259" s="171"/>
      <c r="UMA259" s="171"/>
      <c r="UMB259" s="171"/>
      <c r="UMC259" s="171"/>
      <c r="UMD259" s="171"/>
      <c r="UME259" s="171"/>
      <c r="UMF259" s="171"/>
      <c r="UMG259" s="171"/>
      <c r="UMH259" s="171"/>
      <c r="UMI259" s="171"/>
      <c r="UMJ259" s="171"/>
      <c r="UMK259" s="171"/>
      <c r="UML259" s="171"/>
      <c r="UMM259" s="171"/>
      <c r="UMN259" s="171"/>
      <c r="UMO259" s="171"/>
      <c r="UMP259" s="171"/>
      <c r="UMQ259" s="171"/>
      <c r="UMR259" s="171"/>
      <c r="UMS259" s="171"/>
      <c r="UMT259" s="171"/>
      <c r="UMU259" s="171"/>
      <c r="UMV259" s="171"/>
      <c r="UMW259" s="171"/>
      <c r="UMX259" s="171"/>
      <c r="UMY259" s="171"/>
      <c r="UMZ259" s="171"/>
      <c r="UNA259" s="171"/>
      <c r="UNB259" s="171"/>
      <c r="UNC259" s="171"/>
      <c r="UND259" s="171"/>
      <c r="UNE259" s="171"/>
      <c r="UNF259" s="171"/>
      <c r="UNG259" s="171"/>
      <c r="UNH259" s="171"/>
      <c r="UNI259" s="171"/>
      <c r="UNJ259" s="171"/>
      <c r="UNK259" s="171"/>
      <c r="UNL259" s="171"/>
      <c r="UNM259" s="171"/>
      <c r="UNN259" s="171"/>
      <c r="UNO259" s="171"/>
      <c r="UNP259" s="171"/>
      <c r="UNQ259" s="171"/>
      <c r="UNR259" s="171"/>
      <c r="UNS259" s="171"/>
      <c r="UNT259" s="171"/>
      <c r="UNU259" s="171"/>
      <c r="UNV259" s="171"/>
      <c r="UNW259" s="171"/>
      <c r="UNX259" s="171"/>
      <c r="UNY259" s="171"/>
      <c r="UNZ259" s="171"/>
      <c r="UOA259" s="171"/>
      <c r="UOB259" s="171"/>
      <c r="UOC259" s="171"/>
      <c r="UOD259" s="171"/>
      <c r="UOE259" s="171"/>
      <c r="UOF259" s="171"/>
      <c r="UOG259" s="171"/>
      <c r="UOH259" s="171"/>
      <c r="UOI259" s="171"/>
      <c r="UOJ259" s="171"/>
      <c r="UOK259" s="171"/>
      <c r="UOL259" s="171"/>
      <c r="UOM259" s="171"/>
      <c r="UON259" s="171"/>
      <c r="UOO259" s="171"/>
      <c r="UOP259" s="171"/>
      <c r="UOQ259" s="171"/>
      <c r="UOR259" s="171"/>
      <c r="UOS259" s="171"/>
      <c r="UOT259" s="171"/>
      <c r="UOU259" s="171"/>
      <c r="UOV259" s="171"/>
      <c r="UOW259" s="171"/>
      <c r="UOX259" s="171"/>
      <c r="UOY259" s="171"/>
      <c r="UOZ259" s="171"/>
      <c r="UPA259" s="171"/>
      <c r="UPB259" s="171"/>
      <c r="UPC259" s="171"/>
      <c r="UPD259" s="171"/>
      <c r="UPE259" s="171"/>
      <c r="UPF259" s="171"/>
      <c r="UPG259" s="171"/>
      <c r="UPH259" s="171"/>
      <c r="UPI259" s="171"/>
      <c r="UPJ259" s="171"/>
      <c r="UPK259" s="171"/>
      <c r="UPL259" s="171"/>
      <c r="UPM259" s="171"/>
      <c r="UPN259" s="171"/>
      <c r="UPO259" s="171"/>
      <c r="UPP259" s="171"/>
      <c r="UPQ259" s="171"/>
      <c r="UPR259" s="171"/>
      <c r="UPS259" s="171"/>
      <c r="UPT259" s="171"/>
      <c r="UPU259" s="171"/>
      <c r="UPV259" s="171"/>
      <c r="UPW259" s="171"/>
      <c r="UPX259" s="171"/>
      <c r="UPY259" s="171"/>
      <c r="UPZ259" s="171"/>
      <c r="UQA259" s="171"/>
      <c r="UQB259" s="171"/>
      <c r="UQC259" s="171"/>
      <c r="UQD259" s="171"/>
      <c r="UQE259" s="171"/>
      <c r="UQF259" s="171"/>
      <c r="UQG259" s="171"/>
      <c r="UQH259" s="171"/>
      <c r="UQI259" s="171"/>
      <c r="UQJ259" s="171"/>
      <c r="UQK259" s="171"/>
      <c r="UQL259" s="171"/>
      <c r="UQM259" s="171"/>
      <c r="UQN259" s="171"/>
      <c r="UQO259" s="171"/>
      <c r="UQP259" s="171"/>
      <c r="UQQ259" s="171"/>
      <c r="UQR259" s="171"/>
      <c r="UQS259" s="171"/>
      <c r="UQT259" s="171"/>
      <c r="UQU259" s="171"/>
      <c r="UQV259" s="171"/>
      <c r="UQW259" s="171"/>
      <c r="UQX259" s="171"/>
      <c r="UQY259" s="171"/>
      <c r="UQZ259" s="171"/>
      <c r="URA259" s="171"/>
      <c r="URB259" s="171"/>
      <c r="URC259" s="171"/>
      <c r="URD259" s="171"/>
      <c r="URE259" s="171"/>
      <c r="URF259" s="171"/>
      <c r="URG259" s="171"/>
      <c r="URH259" s="171"/>
      <c r="URI259" s="171"/>
      <c r="URJ259" s="171"/>
      <c r="URK259" s="171"/>
      <c r="URL259" s="171"/>
      <c r="URM259" s="171"/>
      <c r="URN259" s="171"/>
      <c r="URO259" s="171"/>
      <c r="URP259" s="171"/>
      <c r="URQ259" s="171"/>
      <c r="URR259" s="171"/>
      <c r="URS259" s="171"/>
      <c r="URT259" s="171"/>
      <c r="URU259" s="171"/>
      <c r="URV259" s="171"/>
      <c r="URW259" s="171"/>
      <c r="URX259" s="171"/>
      <c r="URY259" s="171"/>
      <c r="URZ259" s="171"/>
      <c r="USA259" s="171"/>
      <c r="USB259" s="171"/>
      <c r="USC259" s="171"/>
      <c r="USD259" s="171"/>
      <c r="USE259" s="171"/>
      <c r="USF259" s="171"/>
      <c r="USG259" s="171"/>
      <c r="USH259" s="171"/>
      <c r="USI259" s="171"/>
      <c r="USJ259" s="171"/>
      <c r="USK259" s="171"/>
      <c r="USL259" s="171"/>
      <c r="USM259" s="171"/>
      <c r="USN259" s="171"/>
      <c r="USO259" s="171"/>
      <c r="USP259" s="171"/>
      <c r="USQ259" s="171"/>
      <c r="USR259" s="171"/>
      <c r="USS259" s="171"/>
      <c r="UST259" s="171"/>
      <c r="USU259" s="171"/>
      <c r="USV259" s="171"/>
      <c r="USW259" s="171"/>
      <c r="USX259" s="171"/>
      <c r="USY259" s="171"/>
      <c r="USZ259" s="171"/>
      <c r="UTA259" s="171"/>
      <c r="UTB259" s="171"/>
      <c r="UTC259" s="171"/>
      <c r="UTD259" s="171"/>
      <c r="UTE259" s="171"/>
      <c r="UTF259" s="171"/>
      <c r="UTG259" s="171"/>
      <c r="UTH259" s="171"/>
      <c r="UTI259" s="171"/>
      <c r="UTJ259" s="171"/>
      <c r="UTK259" s="171"/>
      <c r="UTL259" s="171"/>
      <c r="UTM259" s="171"/>
      <c r="UTN259" s="171"/>
      <c r="UTO259" s="171"/>
      <c r="UTP259" s="171"/>
      <c r="UTQ259" s="171"/>
      <c r="UTR259" s="171"/>
      <c r="UTS259" s="171"/>
      <c r="UTT259" s="171"/>
      <c r="UTU259" s="171"/>
      <c r="UTV259" s="171"/>
      <c r="UTW259" s="171"/>
      <c r="UTX259" s="171"/>
      <c r="UTY259" s="171"/>
      <c r="UTZ259" s="171"/>
      <c r="UUA259" s="171"/>
      <c r="UUB259" s="171"/>
      <c r="UUC259" s="171"/>
      <c r="UUD259" s="171"/>
      <c r="UUE259" s="171"/>
      <c r="UUF259" s="171"/>
      <c r="UUG259" s="171"/>
      <c r="UUH259" s="171"/>
      <c r="UUI259" s="171"/>
      <c r="UUJ259" s="171"/>
      <c r="UUK259" s="171"/>
      <c r="UUL259" s="171"/>
      <c r="UUM259" s="171"/>
      <c r="UUN259" s="171"/>
      <c r="UUO259" s="171"/>
      <c r="UUP259" s="171"/>
      <c r="UUQ259" s="171"/>
      <c r="UUR259" s="171"/>
      <c r="UUS259" s="171"/>
      <c r="UUT259" s="171"/>
      <c r="UUU259" s="171"/>
      <c r="UUV259" s="171"/>
      <c r="UUW259" s="171"/>
      <c r="UUX259" s="171"/>
      <c r="UUY259" s="171"/>
      <c r="UUZ259" s="171"/>
      <c r="UVA259" s="171"/>
      <c r="UVB259" s="171"/>
      <c r="UVC259" s="171"/>
      <c r="UVD259" s="171"/>
      <c r="UVE259" s="171"/>
      <c r="UVF259" s="171"/>
      <c r="UVG259" s="171"/>
      <c r="UVH259" s="171"/>
      <c r="UVI259" s="171"/>
      <c r="UVJ259" s="171"/>
      <c r="UVK259" s="171"/>
      <c r="UVL259" s="171"/>
      <c r="UVM259" s="171"/>
      <c r="UVN259" s="171"/>
      <c r="UVO259" s="171"/>
      <c r="UVP259" s="171"/>
      <c r="UVQ259" s="171"/>
      <c r="UVR259" s="171"/>
      <c r="UVS259" s="171"/>
      <c r="UVT259" s="171"/>
      <c r="UVU259" s="171"/>
      <c r="UVV259" s="171"/>
      <c r="UVW259" s="171"/>
      <c r="UVX259" s="171"/>
      <c r="UVY259" s="171"/>
      <c r="UVZ259" s="171"/>
      <c r="UWA259" s="171"/>
      <c r="UWB259" s="171"/>
      <c r="UWC259" s="171"/>
      <c r="UWD259" s="171"/>
      <c r="UWE259" s="171"/>
      <c r="UWF259" s="171"/>
      <c r="UWG259" s="171"/>
      <c r="UWH259" s="171"/>
      <c r="UWI259" s="171"/>
      <c r="UWJ259" s="171"/>
      <c r="UWK259" s="171"/>
      <c r="UWL259" s="171"/>
      <c r="UWM259" s="171"/>
      <c r="UWN259" s="171"/>
      <c r="UWO259" s="171"/>
      <c r="UWP259" s="171"/>
      <c r="UWQ259" s="171"/>
      <c r="UWR259" s="171"/>
      <c r="UWS259" s="171"/>
      <c r="UWT259" s="171"/>
      <c r="UWU259" s="171"/>
      <c r="UWV259" s="171"/>
      <c r="UWW259" s="171"/>
      <c r="UWX259" s="171"/>
      <c r="UWY259" s="171"/>
      <c r="UWZ259" s="171"/>
      <c r="UXA259" s="171"/>
      <c r="UXB259" s="171"/>
      <c r="UXC259" s="171"/>
      <c r="UXD259" s="171"/>
      <c r="UXE259" s="171"/>
      <c r="UXF259" s="171"/>
      <c r="UXG259" s="171"/>
      <c r="UXH259" s="171"/>
      <c r="UXI259" s="171"/>
      <c r="UXJ259" s="171"/>
      <c r="UXK259" s="171"/>
      <c r="UXL259" s="171"/>
      <c r="UXM259" s="171"/>
      <c r="UXN259" s="171"/>
      <c r="UXO259" s="171"/>
      <c r="UXP259" s="171"/>
      <c r="UXQ259" s="171"/>
      <c r="UXR259" s="171"/>
      <c r="UXS259" s="171"/>
      <c r="UXT259" s="171"/>
      <c r="UXU259" s="171"/>
      <c r="UXV259" s="171"/>
      <c r="UXW259" s="171"/>
      <c r="UXX259" s="171"/>
      <c r="UXY259" s="171"/>
      <c r="UXZ259" s="171"/>
      <c r="UYA259" s="171"/>
      <c r="UYB259" s="171"/>
      <c r="UYC259" s="171"/>
      <c r="UYD259" s="171"/>
      <c r="UYE259" s="171"/>
      <c r="UYF259" s="171"/>
      <c r="UYG259" s="171"/>
      <c r="UYH259" s="171"/>
      <c r="UYI259" s="171"/>
      <c r="UYJ259" s="171"/>
      <c r="UYK259" s="171"/>
      <c r="UYL259" s="171"/>
      <c r="UYM259" s="171"/>
      <c r="UYN259" s="171"/>
      <c r="UYO259" s="171"/>
      <c r="UYP259" s="171"/>
      <c r="UYQ259" s="171"/>
      <c r="UYR259" s="171"/>
      <c r="UYS259" s="171"/>
      <c r="UYT259" s="171"/>
      <c r="UYU259" s="171"/>
      <c r="UYV259" s="171"/>
      <c r="UYW259" s="171"/>
      <c r="UYX259" s="171"/>
      <c r="UYY259" s="171"/>
      <c r="UYZ259" s="171"/>
      <c r="UZA259" s="171"/>
      <c r="UZB259" s="171"/>
      <c r="UZC259" s="171"/>
      <c r="UZD259" s="171"/>
      <c r="UZE259" s="171"/>
      <c r="UZF259" s="171"/>
      <c r="UZG259" s="171"/>
      <c r="UZH259" s="171"/>
      <c r="UZI259" s="171"/>
      <c r="UZJ259" s="171"/>
      <c r="UZK259" s="171"/>
      <c r="UZL259" s="171"/>
      <c r="UZM259" s="171"/>
      <c r="UZN259" s="171"/>
      <c r="UZO259" s="171"/>
      <c r="UZP259" s="171"/>
      <c r="UZQ259" s="171"/>
      <c r="UZR259" s="171"/>
      <c r="UZS259" s="171"/>
      <c r="UZT259" s="171"/>
      <c r="UZU259" s="171"/>
      <c r="UZV259" s="171"/>
      <c r="UZW259" s="171"/>
      <c r="UZX259" s="171"/>
      <c r="UZY259" s="171"/>
      <c r="UZZ259" s="171"/>
      <c r="VAA259" s="171"/>
      <c r="VAB259" s="171"/>
      <c r="VAC259" s="171"/>
      <c r="VAD259" s="171"/>
      <c r="VAE259" s="171"/>
      <c r="VAF259" s="171"/>
      <c r="VAG259" s="171"/>
      <c r="VAH259" s="171"/>
      <c r="VAI259" s="171"/>
      <c r="VAJ259" s="171"/>
      <c r="VAK259" s="171"/>
      <c r="VAL259" s="171"/>
      <c r="VAM259" s="171"/>
      <c r="VAN259" s="171"/>
      <c r="VAO259" s="171"/>
      <c r="VAP259" s="171"/>
      <c r="VAQ259" s="171"/>
      <c r="VAR259" s="171"/>
      <c r="VAS259" s="171"/>
      <c r="VAT259" s="171"/>
      <c r="VAU259" s="171"/>
      <c r="VAV259" s="171"/>
      <c r="VAW259" s="171"/>
      <c r="VAX259" s="171"/>
      <c r="VAY259" s="171"/>
      <c r="VAZ259" s="171"/>
      <c r="VBA259" s="171"/>
      <c r="VBB259" s="171"/>
      <c r="VBC259" s="171"/>
      <c r="VBD259" s="171"/>
      <c r="VBE259" s="171"/>
      <c r="VBF259" s="171"/>
      <c r="VBG259" s="171"/>
      <c r="VBH259" s="171"/>
      <c r="VBI259" s="171"/>
      <c r="VBJ259" s="171"/>
      <c r="VBK259" s="171"/>
      <c r="VBL259" s="171"/>
      <c r="VBM259" s="171"/>
      <c r="VBN259" s="171"/>
      <c r="VBO259" s="171"/>
      <c r="VBP259" s="171"/>
      <c r="VBQ259" s="171"/>
      <c r="VBR259" s="171"/>
      <c r="VBS259" s="171"/>
      <c r="VBT259" s="171"/>
      <c r="VBU259" s="171"/>
      <c r="VBV259" s="171"/>
      <c r="VBW259" s="171"/>
      <c r="VBX259" s="171"/>
      <c r="VBY259" s="171"/>
      <c r="VBZ259" s="171"/>
      <c r="VCA259" s="171"/>
      <c r="VCB259" s="171"/>
      <c r="VCC259" s="171"/>
      <c r="VCD259" s="171"/>
      <c r="VCE259" s="171"/>
      <c r="VCF259" s="171"/>
      <c r="VCG259" s="171"/>
      <c r="VCH259" s="171"/>
      <c r="VCI259" s="171"/>
      <c r="VCJ259" s="171"/>
      <c r="VCK259" s="171"/>
      <c r="VCL259" s="171"/>
      <c r="VCM259" s="171"/>
      <c r="VCN259" s="171"/>
      <c r="VCO259" s="171"/>
      <c r="VCP259" s="171"/>
      <c r="VCQ259" s="171"/>
      <c r="VCR259" s="171"/>
      <c r="VCS259" s="171"/>
      <c r="VCT259" s="171"/>
      <c r="VCU259" s="171"/>
      <c r="VCV259" s="171"/>
      <c r="VCW259" s="171"/>
      <c r="VCX259" s="171"/>
      <c r="VCY259" s="171"/>
      <c r="VCZ259" s="171"/>
      <c r="VDA259" s="171"/>
      <c r="VDB259" s="171"/>
      <c r="VDC259" s="171"/>
      <c r="VDD259" s="171"/>
      <c r="VDE259" s="171"/>
      <c r="VDF259" s="171"/>
      <c r="VDG259" s="171"/>
      <c r="VDH259" s="171"/>
      <c r="VDI259" s="171"/>
      <c r="VDJ259" s="171"/>
      <c r="VDK259" s="171"/>
      <c r="VDL259" s="171"/>
      <c r="VDM259" s="171"/>
      <c r="VDN259" s="171"/>
      <c r="VDO259" s="171"/>
      <c r="VDP259" s="171"/>
      <c r="VDQ259" s="171"/>
      <c r="VDR259" s="171"/>
      <c r="VDS259" s="171"/>
      <c r="VDT259" s="171"/>
      <c r="VDU259" s="171"/>
      <c r="VDV259" s="171"/>
      <c r="VDW259" s="171"/>
      <c r="VDX259" s="171"/>
      <c r="VDY259" s="171"/>
      <c r="VDZ259" s="171"/>
      <c r="VEA259" s="171"/>
      <c r="VEB259" s="171"/>
      <c r="VEC259" s="171"/>
      <c r="VED259" s="171"/>
      <c r="VEE259" s="171"/>
      <c r="VEF259" s="171"/>
      <c r="VEG259" s="171"/>
      <c r="VEH259" s="171"/>
      <c r="VEI259" s="171"/>
      <c r="VEJ259" s="171"/>
      <c r="VEK259" s="171"/>
      <c r="VEL259" s="171"/>
      <c r="VEM259" s="171"/>
      <c r="VEN259" s="171"/>
      <c r="VEO259" s="171"/>
      <c r="VEP259" s="171"/>
      <c r="VEQ259" s="171"/>
      <c r="VER259" s="171"/>
      <c r="VES259" s="171"/>
      <c r="VET259" s="171"/>
      <c r="VEU259" s="171"/>
      <c r="VEV259" s="171"/>
      <c r="VEW259" s="171"/>
      <c r="VEX259" s="171"/>
      <c r="VEY259" s="171"/>
      <c r="VEZ259" s="171"/>
      <c r="VFA259" s="171"/>
      <c r="VFB259" s="171"/>
      <c r="VFC259" s="171"/>
      <c r="VFD259" s="171"/>
      <c r="VFE259" s="171"/>
      <c r="VFF259" s="171"/>
      <c r="VFG259" s="171"/>
      <c r="VFH259" s="171"/>
      <c r="VFI259" s="171"/>
      <c r="VFJ259" s="171"/>
      <c r="VFK259" s="171"/>
      <c r="VFL259" s="171"/>
      <c r="VFM259" s="171"/>
      <c r="VFN259" s="171"/>
      <c r="VFO259" s="171"/>
      <c r="VFP259" s="171"/>
      <c r="VFQ259" s="171"/>
      <c r="VFR259" s="171"/>
      <c r="VFS259" s="171"/>
      <c r="VFT259" s="171"/>
      <c r="VFU259" s="171"/>
      <c r="VFV259" s="171"/>
      <c r="VFW259" s="171"/>
      <c r="VFX259" s="171"/>
      <c r="VFY259" s="171"/>
      <c r="VFZ259" s="171"/>
      <c r="VGA259" s="171"/>
      <c r="VGB259" s="171"/>
      <c r="VGC259" s="171"/>
      <c r="VGD259" s="171"/>
      <c r="VGE259" s="171"/>
      <c r="VGF259" s="171"/>
      <c r="VGG259" s="171"/>
      <c r="VGH259" s="171"/>
      <c r="VGI259" s="171"/>
      <c r="VGJ259" s="171"/>
      <c r="VGK259" s="171"/>
      <c r="VGL259" s="171"/>
      <c r="VGM259" s="171"/>
      <c r="VGN259" s="171"/>
      <c r="VGO259" s="171"/>
      <c r="VGP259" s="171"/>
      <c r="VGQ259" s="171"/>
      <c r="VGR259" s="171"/>
      <c r="VGS259" s="171"/>
      <c r="VGT259" s="171"/>
      <c r="VGU259" s="171"/>
      <c r="VGV259" s="171"/>
      <c r="VGW259" s="171"/>
      <c r="VGX259" s="171"/>
      <c r="VGY259" s="171"/>
      <c r="VGZ259" s="171"/>
      <c r="VHA259" s="171"/>
      <c r="VHB259" s="171"/>
      <c r="VHC259" s="171"/>
      <c r="VHD259" s="171"/>
      <c r="VHE259" s="171"/>
      <c r="VHF259" s="171"/>
      <c r="VHG259" s="171"/>
      <c r="VHH259" s="171"/>
      <c r="VHI259" s="171"/>
      <c r="VHJ259" s="171"/>
      <c r="VHK259" s="171"/>
      <c r="VHL259" s="171"/>
      <c r="VHM259" s="171"/>
      <c r="VHN259" s="171"/>
      <c r="VHO259" s="171"/>
      <c r="VHP259" s="171"/>
      <c r="VHQ259" s="171"/>
      <c r="VHR259" s="171"/>
      <c r="VHS259" s="171"/>
      <c r="VHT259" s="171"/>
      <c r="VHU259" s="171"/>
      <c r="VHV259" s="171"/>
      <c r="VHW259" s="171"/>
      <c r="VHX259" s="171"/>
      <c r="VHY259" s="171"/>
      <c r="VHZ259" s="171"/>
      <c r="VIA259" s="171"/>
      <c r="VIB259" s="171"/>
      <c r="VIC259" s="171"/>
      <c r="VID259" s="171"/>
      <c r="VIE259" s="171"/>
      <c r="VIF259" s="171"/>
      <c r="VIG259" s="171"/>
      <c r="VIH259" s="171"/>
      <c r="VII259" s="171"/>
      <c r="VIJ259" s="171"/>
      <c r="VIK259" s="171"/>
      <c r="VIL259" s="171"/>
      <c r="VIM259" s="171"/>
      <c r="VIN259" s="171"/>
      <c r="VIO259" s="171"/>
      <c r="VIP259" s="171"/>
      <c r="VIQ259" s="171"/>
      <c r="VIR259" s="171"/>
      <c r="VIS259" s="171"/>
      <c r="VIT259" s="171"/>
      <c r="VIU259" s="171"/>
      <c r="VIV259" s="171"/>
      <c r="VIW259" s="171"/>
      <c r="VIX259" s="171"/>
      <c r="VIY259" s="171"/>
      <c r="VIZ259" s="171"/>
      <c r="VJA259" s="171"/>
      <c r="VJB259" s="171"/>
      <c r="VJC259" s="171"/>
      <c r="VJD259" s="171"/>
      <c r="VJE259" s="171"/>
      <c r="VJF259" s="171"/>
      <c r="VJG259" s="171"/>
      <c r="VJH259" s="171"/>
      <c r="VJI259" s="171"/>
      <c r="VJJ259" s="171"/>
      <c r="VJK259" s="171"/>
      <c r="VJL259" s="171"/>
      <c r="VJM259" s="171"/>
      <c r="VJN259" s="171"/>
      <c r="VJO259" s="171"/>
      <c r="VJP259" s="171"/>
      <c r="VJQ259" s="171"/>
      <c r="VJR259" s="171"/>
      <c r="VJS259" s="171"/>
      <c r="VJT259" s="171"/>
      <c r="VJU259" s="171"/>
      <c r="VJV259" s="171"/>
      <c r="VJW259" s="171"/>
      <c r="VJX259" s="171"/>
      <c r="VJY259" s="171"/>
      <c r="VJZ259" s="171"/>
      <c r="VKA259" s="171"/>
      <c r="VKB259" s="171"/>
      <c r="VKC259" s="171"/>
      <c r="VKD259" s="171"/>
      <c r="VKE259" s="171"/>
      <c r="VKF259" s="171"/>
      <c r="VKG259" s="171"/>
      <c r="VKH259" s="171"/>
      <c r="VKI259" s="171"/>
      <c r="VKJ259" s="171"/>
      <c r="VKK259" s="171"/>
      <c r="VKL259" s="171"/>
      <c r="VKM259" s="171"/>
      <c r="VKN259" s="171"/>
      <c r="VKO259" s="171"/>
      <c r="VKP259" s="171"/>
      <c r="VKQ259" s="171"/>
      <c r="VKR259" s="171"/>
      <c r="VKS259" s="171"/>
      <c r="VKT259" s="171"/>
      <c r="VKU259" s="171"/>
      <c r="VKV259" s="171"/>
      <c r="VKW259" s="171"/>
      <c r="VKX259" s="171"/>
      <c r="VKY259" s="171"/>
      <c r="VKZ259" s="171"/>
      <c r="VLA259" s="171"/>
      <c r="VLB259" s="171"/>
      <c r="VLC259" s="171"/>
      <c r="VLD259" s="171"/>
      <c r="VLE259" s="171"/>
      <c r="VLF259" s="171"/>
      <c r="VLG259" s="171"/>
      <c r="VLH259" s="171"/>
      <c r="VLI259" s="171"/>
      <c r="VLJ259" s="171"/>
      <c r="VLK259" s="171"/>
      <c r="VLL259" s="171"/>
      <c r="VLM259" s="171"/>
      <c r="VLN259" s="171"/>
      <c r="VLO259" s="171"/>
      <c r="VLP259" s="171"/>
      <c r="VLQ259" s="171"/>
      <c r="VLR259" s="171"/>
      <c r="VLS259" s="171"/>
      <c r="VLT259" s="171"/>
      <c r="VLU259" s="171"/>
      <c r="VLV259" s="171"/>
      <c r="VLW259" s="171"/>
      <c r="VLX259" s="171"/>
      <c r="VLY259" s="171"/>
      <c r="VLZ259" s="171"/>
      <c r="VMA259" s="171"/>
      <c r="VMB259" s="171"/>
      <c r="VMC259" s="171"/>
      <c r="VMD259" s="171"/>
      <c r="VME259" s="171"/>
      <c r="VMF259" s="171"/>
      <c r="VMG259" s="171"/>
      <c r="VMH259" s="171"/>
      <c r="VMI259" s="171"/>
      <c r="VMJ259" s="171"/>
      <c r="VMK259" s="171"/>
      <c r="VML259" s="171"/>
      <c r="VMM259" s="171"/>
      <c r="VMN259" s="171"/>
      <c r="VMO259" s="171"/>
      <c r="VMP259" s="171"/>
      <c r="VMQ259" s="171"/>
      <c r="VMR259" s="171"/>
      <c r="VMS259" s="171"/>
      <c r="VMT259" s="171"/>
      <c r="VMU259" s="171"/>
      <c r="VMV259" s="171"/>
      <c r="VMW259" s="171"/>
      <c r="VMX259" s="171"/>
      <c r="VMY259" s="171"/>
      <c r="VMZ259" s="171"/>
      <c r="VNA259" s="171"/>
      <c r="VNB259" s="171"/>
      <c r="VNC259" s="171"/>
      <c r="VND259" s="171"/>
      <c r="VNE259" s="171"/>
      <c r="VNF259" s="171"/>
      <c r="VNG259" s="171"/>
      <c r="VNH259" s="171"/>
      <c r="VNI259" s="171"/>
      <c r="VNJ259" s="171"/>
      <c r="VNK259" s="171"/>
      <c r="VNL259" s="171"/>
      <c r="VNM259" s="171"/>
      <c r="VNN259" s="171"/>
      <c r="VNO259" s="171"/>
      <c r="VNP259" s="171"/>
      <c r="VNQ259" s="171"/>
      <c r="VNR259" s="171"/>
      <c r="VNS259" s="171"/>
      <c r="VNT259" s="171"/>
      <c r="VNU259" s="171"/>
      <c r="VNV259" s="171"/>
      <c r="VNW259" s="171"/>
      <c r="VNX259" s="171"/>
      <c r="VNY259" s="171"/>
      <c r="VNZ259" s="171"/>
      <c r="VOA259" s="171"/>
      <c r="VOB259" s="171"/>
      <c r="VOC259" s="171"/>
      <c r="VOD259" s="171"/>
      <c r="VOE259" s="171"/>
      <c r="VOF259" s="171"/>
      <c r="VOG259" s="171"/>
      <c r="VOH259" s="171"/>
      <c r="VOI259" s="171"/>
      <c r="VOJ259" s="171"/>
      <c r="VOK259" s="171"/>
      <c r="VOL259" s="171"/>
      <c r="VOM259" s="171"/>
      <c r="VON259" s="171"/>
      <c r="VOO259" s="171"/>
      <c r="VOP259" s="171"/>
      <c r="VOQ259" s="171"/>
      <c r="VOR259" s="171"/>
      <c r="VOS259" s="171"/>
      <c r="VOT259" s="171"/>
      <c r="VOU259" s="171"/>
      <c r="VOV259" s="171"/>
      <c r="VOW259" s="171"/>
      <c r="VOX259" s="171"/>
      <c r="VOY259" s="171"/>
      <c r="VOZ259" s="171"/>
      <c r="VPA259" s="171"/>
      <c r="VPB259" s="171"/>
      <c r="VPC259" s="171"/>
      <c r="VPD259" s="171"/>
      <c r="VPE259" s="171"/>
      <c r="VPF259" s="171"/>
      <c r="VPG259" s="171"/>
      <c r="VPH259" s="171"/>
      <c r="VPI259" s="171"/>
      <c r="VPJ259" s="171"/>
      <c r="VPK259" s="171"/>
      <c r="VPL259" s="171"/>
      <c r="VPM259" s="171"/>
      <c r="VPN259" s="171"/>
      <c r="VPO259" s="171"/>
      <c r="VPP259" s="171"/>
      <c r="VPQ259" s="171"/>
      <c r="VPR259" s="171"/>
      <c r="VPS259" s="171"/>
      <c r="VPT259" s="171"/>
      <c r="VPU259" s="171"/>
      <c r="VPV259" s="171"/>
      <c r="VPW259" s="171"/>
      <c r="VPX259" s="171"/>
      <c r="VPY259" s="171"/>
      <c r="VPZ259" s="171"/>
      <c r="VQA259" s="171"/>
      <c r="VQB259" s="171"/>
      <c r="VQC259" s="171"/>
      <c r="VQD259" s="171"/>
      <c r="VQE259" s="171"/>
      <c r="VQF259" s="171"/>
      <c r="VQG259" s="171"/>
      <c r="VQH259" s="171"/>
      <c r="VQI259" s="171"/>
      <c r="VQJ259" s="171"/>
      <c r="VQK259" s="171"/>
      <c r="VQL259" s="171"/>
      <c r="VQM259" s="171"/>
      <c r="VQN259" s="171"/>
      <c r="VQO259" s="171"/>
      <c r="VQP259" s="171"/>
      <c r="VQQ259" s="171"/>
      <c r="VQR259" s="171"/>
      <c r="VQS259" s="171"/>
      <c r="VQT259" s="171"/>
      <c r="VQU259" s="171"/>
      <c r="VQV259" s="171"/>
      <c r="VQW259" s="171"/>
      <c r="VQX259" s="171"/>
      <c r="VQY259" s="171"/>
      <c r="VQZ259" s="171"/>
      <c r="VRA259" s="171"/>
      <c r="VRB259" s="171"/>
      <c r="VRC259" s="171"/>
      <c r="VRD259" s="171"/>
      <c r="VRE259" s="171"/>
      <c r="VRF259" s="171"/>
      <c r="VRG259" s="171"/>
      <c r="VRH259" s="171"/>
      <c r="VRI259" s="171"/>
      <c r="VRJ259" s="171"/>
      <c r="VRK259" s="171"/>
      <c r="VRL259" s="171"/>
      <c r="VRM259" s="171"/>
      <c r="VRN259" s="171"/>
      <c r="VRO259" s="171"/>
      <c r="VRP259" s="171"/>
      <c r="VRQ259" s="171"/>
      <c r="VRR259" s="171"/>
      <c r="VRS259" s="171"/>
      <c r="VRT259" s="171"/>
      <c r="VRU259" s="171"/>
      <c r="VRV259" s="171"/>
      <c r="VRW259" s="171"/>
      <c r="VRX259" s="171"/>
      <c r="VRY259" s="171"/>
      <c r="VRZ259" s="171"/>
      <c r="VSA259" s="171"/>
      <c r="VSB259" s="171"/>
      <c r="VSC259" s="171"/>
      <c r="VSD259" s="171"/>
      <c r="VSE259" s="171"/>
      <c r="VSF259" s="171"/>
      <c r="VSG259" s="171"/>
      <c r="VSH259" s="171"/>
      <c r="VSI259" s="171"/>
      <c r="VSJ259" s="171"/>
      <c r="VSK259" s="171"/>
      <c r="VSL259" s="171"/>
      <c r="VSM259" s="171"/>
      <c r="VSN259" s="171"/>
      <c r="VSO259" s="171"/>
      <c r="VSP259" s="171"/>
      <c r="VSQ259" s="171"/>
      <c r="VSR259" s="171"/>
      <c r="VSS259" s="171"/>
      <c r="VST259" s="171"/>
      <c r="VSU259" s="171"/>
      <c r="VSV259" s="171"/>
      <c r="VSW259" s="171"/>
      <c r="VSX259" s="171"/>
      <c r="VSY259" s="171"/>
      <c r="VSZ259" s="171"/>
      <c r="VTA259" s="171"/>
      <c r="VTB259" s="171"/>
      <c r="VTC259" s="171"/>
      <c r="VTD259" s="171"/>
      <c r="VTE259" s="171"/>
      <c r="VTF259" s="171"/>
      <c r="VTG259" s="171"/>
      <c r="VTH259" s="171"/>
      <c r="VTI259" s="171"/>
      <c r="VTJ259" s="171"/>
      <c r="VTK259" s="171"/>
      <c r="VTL259" s="171"/>
      <c r="VTM259" s="171"/>
      <c r="VTN259" s="171"/>
      <c r="VTO259" s="171"/>
      <c r="VTP259" s="171"/>
      <c r="VTQ259" s="171"/>
      <c r="VTR259" s="171"/>
      <c r="VTS259" s="171"/>
      <c r="VTT259" s="171"/>
      <c r="VTU259" s="171"/>
      <c r="VTV259" s="171"/>
      <c r="VTW259" s="171"/>
      <c r="VTX259" s="171"/>
      <c r="VTY259" s="171"/>
      <c r="VTZ259" s="171"/>
      <c r="VUA259" s="171"/>
      <c r="VUB259" s="171"/>
      <c r="VUC259" s="171"/>
      <c r="VUD259" s="171"/>
      <c r="VUE259" s="171"/>
      <c r="VUF259" s="171"/>
      <c r="VUG259" s="171"/>
      <c r="VUH259" s="171"/>
      <c r="VUI259" s="171"/>
      <c r="VUJ259" s="171"/>
      <c r="VUK259" s="171"/>
      <c r="VUL259" s="171"/>
      <c r="VUM259" s="171"/>
      <c r="VUN259" s="171"/>
      <c r="VUO259" s="171"/>
      <c r="VUP259" s="171"/>
      <c r="VUQ259" s="171"/>
      <c r="VUR259" s="171"/>
      <c r="VUS259" s="171"/>
      <c r="VUT259" s="171"/>
      <c r="VUU259" s="171"/>
      <c r="VUV259" s="171"/>
      <c r="VUW259" s="171"/>
      <c r="VUX259" s="171"/>
      <c r="VUY259" s="171"/>
      <c r="VUZ259" s="171"/>
      <c r="VVA259" s="171"/>
      <c r="VVB259" s="171"/>
      <c r="VVC259" s="171"/>
      <c r="VVD259" s="171"/>
      <c r="VVE259" s="171"/>
      <c r="VVF259" s="171"/>
      <c r="VVG259" s="171"/>
      <c r="VVH259" s="171"/>
      <c r="VVI259" s="171"/>
      <c r="VVJ259" s="171"/>
      <c r="VVK259" s="171"/>
      <c r="VVL259" s="171"/>
      <c r="VVM259" s="171"/>
      <c r="VVN259" s="171"/>
      <c r="VVO259" s="171"/>
      <c r="VVP259" s="171"/>
      <c r="VVQ259" s="171"/>
      <c r="VVR259" s="171"/>
      <c r="VVS259" s="171"/>
      <c r="VVT259" s="171"/>
      <c r="VVU259" s="171"/>
      <c r="VVV259" s="171"/>
      <c r="VVW259" s="171"/>
      <c r="VVX259" s="171"/>
      <c r="VVY259" s="171"/>
      <c r="VVZ259" s="171"/>
      <c r="VWA259" s="171"/>
      <c r="VWB259" s="171"/>
      <c r="VWC259" s="171"/>
      <c r="VWD259" s="171"/>
      <c r="VWE259" s="171"/>
      <c r="VWF259" s="171"/>
      <c r="VWG259" s="171"/>
      <c r="VWH259" s="171"/>
      <c r="VWI259" s="171"/>
      <c r="VWJ259" s="171"/>
      <c r="VWK259" s="171"/>
      <c r="VWL259" s="171"/>
      <c r="VWM259" s="171"/>
      <c r="VWN259" s="171"/>
      <c r="VWO259" s="171"/>
      <c r="VWP259" s="171"/>
      <c r="VWQ259" s="171"/>
      <c r="VWR259" s="171"/>
      <c r="VWS259" s="171"/>
      <c r="VWT259" s="171"/>
      <c r="VWU259" s="171"/>
      <c r="VWV259" s="171"/>
      <c r="VWW259" s="171"/>
      <c r="VWX259" s="171"/>
      <c r="VWY259" s="171"/>
      <c r="VWZ259" s="171"/>
      <c r="VXA259" s="171"/>
      <c r="VXB259" s="171"/>
      <c r="VXC259" s="171"/>
      <c r="VXD259" s="171"/>
      <c r="VXE259" s="171"/>
      <c r="VXF259" s="171"/>
      <c r="VXG259" s="171"/>
      <c r="VXH259" s="171"/>
      <c r="VXI259" s="171"/>
      <c r="VXJ259" s="171"/>
      <c r="VXK259" s="171"/>
      <c r="VXL259" s="171"/>
      <c r="VXM259" s="171"/>
      <c r="VXN259" s="171"/>
      <c r="VXO259" s="171"/>
      <c r="VXP259" s="171"/>
      <c r="VXQ259" s="171"/>
      <c r="VXR259" s="171"/>
      <c r="VXS259" s="171"/>
      <c r="VXT259" s="171"/>
      <c r="VXU259" s="171"/>
      <c r="VXV259" s="171"/>
      <c r="VXW259" s="171"/>
      <c r="VXX259" s="171"/>
      <c r="VXY259" s="171"/>
      <c r="VXZ259" s="171"/>
      <c r="VYA259" s="171"/>
      <c r="VYB259" s="171"/>
      <c r="VYC259" s="171"/>
      <c r="VYD259" s="171"/>
      <c r="VYE259" s="171"/>
      <c r="VYF259" s="171"/>
      <c r="VYG259" s="171"/>
      <c r="VYH259" s="171"/>
      <c r="VYI259" s="171"/>
      <c r="VYJ259" s="171"/>
      <c r="VYK259" s="171"/>
      <c r="VYL259" s="171"/>
      <c r="VYM259" s="171"/>
      <c r="VYN259" s="171"/>
      <c r="VYO259" s="171"/>
      <c r="VYP259" s="171"/>
      <c r="VYQ259" s="171"/>
      <c r="VYR259" s="171"/>
      <c r="VYS259" s="171"/>
      <c r="VYT259" s="171"/>
      <c r="VYU259" s="171"/>
      <c r="VYV259" s="171"/>
      <c r="VYW259" s="171"/>
      <c r="VYX259" s="171"/>
      <c r="VYY259" s="171"/>
      <c r="VYZ259" s="171"/>
      <c r="VZA259" s="171"/>
      <c r="VZB259" s="171"/>
      <c r="VZC259" s="171"/>
      <c r="VZD259" s="171"/>
      <c r="VZE259" s="171"/>
      <c r="VZF259" s="171"/>
      <c r="VZG259" s="171"/>
      <c r="VZH259" s="171"/>
      <c r="VZI259" s="171"/>
      <c r="VZJ259" s="171"/>
      <c r="VZK259" s="171"/>
      <c r="VZL259" s="171"/>
      <c r="VZM259" s="171"/>
      <c r="VZN259" s="171"/>
      <c r="VZO259" s="171"/>
      <c r="VZP259" s="171"/>
      <c r="VZQ259" s="171"/>
      <c r="VZR259" s="171"/>
      <c r="VZS259" s="171"/>
      <c r="VZT259" s="171"/>
      <c r="VZU259" s="171"/>
      <c r="VZV259" s="171"/>
      <c r="VZW259" s="171"/>
      <c r="VZX259" s="171"/>
      <c r="VZY259" s="171"/>
      <c r="VZZ259" s="171"/>
      <c r="WAA259" s="171"/>
      <c r="WAB259" s="171"/>
      <c r="WAC259" s="171"/>
      <c r="WAD259" s="171"/>
      <c r="WAE259" s="171"/>
      <c r="WAF259" s="171"/>
      <c r="WAG259" s="171"/>
      <c r="WAH259" s="171"/>
      <c r="WAI259" s="171"/>
      <c r="WAJ259" s="171"/>
      <c r="WAK259" s="171"/>
      <c r="WAL259" s="171"/>
      <c r="WAM259" s="171"/>
      <c r="WAN259" s="171"/>
      <c r="WAO259" s="171"/>
      <c r="WAP259" s="171"/>
      <c r="WAQ259" s="171"/>
      <c r="WAR259" s="171"/>
      <c r="WAS259" s="171"/>
      <c r="WAT259" s="171"/>
      <c r="WAU259" s="171"/>
      <c r="WAV259" s="171"/>
      <c r="WAW259" s="171"/>
      <c r="WAX259" s="171"/>
      <c r="WAY259" s="171"/>
      <c r="WAZ259" s="171"/>
      <c r="WBA259" s="171"/>
      <c r="WBB259" s="171"/>
      <c r="WBC259" s="171"/>
      <c r="WBD259" s="171"/>
      <c r="WBE259" s="171"/>
      <c r="WBF259" s="171"/>
      <c r="WBG259" s="171"/>
      <c r="WBH259" s="171"/>
      <c r="WBI259" s="171"/>
      <c r="WBJ259" s="171"/>
      <c r="WBK259" s="171"/>
      <c r="WBL259" s="171"/>
      <c r="WBM259" s="171"/>
      <c r="WBN259" s="171"/>
      <c r="WBO259" s="171"/>
      <c r="WBP259" s="171"/>
      <c r="WBQ259" s="171"/>
      <c r="WBR259" s="171"/>
      <c r="WBS259" s="171"/>
      <c r="WBT259" s="171"/>
      <c r="WBU259" s="171"/>
      <c r="WBV259" s="171"/>
      <c r="WBW259" s="171"/>
      <c r="WBX259" s="171"/>
      <c r="WBY259" s="171"/>
      <c r="WBZ259" s="171"/>
      <c r="WCA259" s="171"/>
      <c r="WCB259" s="171"/>
      <c r="WCC259" s="171"/>
      <c r="WCD259" s="171"/>
      <c r="WCE259" s="171"/>
      <c r="WCF259" s="171"/>
      <c r="WCG259" s="171"/>
      <c r="WCH259" s="171"/>
      <c r="WCI259" s="171"/>
      <c r="WCJ259" s="171"/>
      <c r="WCK259" s="171"/>
      <c r="WCL259" s="171"/>
      <c r="WCM259" s="171"/>
      <c r="WCN259" s="171"/>
      <c r="WCO259" s="171"/>
      <c r="WCP259" s="171"/>
      <c r="WCQ259" s="171"/>
      <c r="WCR259" s="171"/>
      <c r="WCS259" s="171"/>
      <c r="WCT259" s="171"/>
      <c r="WCU259" s="171"/>
      <c r="WCV259" s="171"/>
      <c r="WCW259" s="171"/>
      <c r="WCX259" s="171"/>
      <c r="WCY259" s="171"/>
      <c r="WCZ259" s="171"/>
      <c r="WDA259" s="171"/>
      <c r="WDB259" s="171"/>
      <c r="WDC259" s="171"/>
      <c r="WDD259" s="171"/>
      <c r="WDE259" s="171"/>
      <c r="WDF259" s="171"/>
      <c r="WDG259" s="171"/>
      <c r="WDH259" s="171"/>
      <c r="WDI259" s="171"/>
      <c r="WDJ259" s="171"/>
      <c r="WDK259" s="171"/>
      <c r="WDL259" s="171"/>
      <c r="WDM259" s="171"/>
      <c r="WDN259" s="171"/>
      <c r="WDO259" s="171"/>
      <c r="WDP259" s="171"/>
      <c r="WDQ259" s="171"/>
      <c r="WDR259" s="171"/>
      <c r="WDS259" s="171"/>
      <c r="WDT259" s="171"/>
      <c r="WDU259" s="171"/>
      <c r="WDV259" s="171"/>
      <c r="WDW259" s="171"/>
      <c r="WDX259" s="171"/>
      <c r="WDY259" s="171"/>
      <c r="WDZ259" s="171"/>
      <c r="WEA259" s="171"/>
      <c r="WEB259" s="171"/>
      <c r="WEC259" s="171"/>
      <c r="WED259" s="171"/>
      <c r="WEE259" s="171"/>
      <c r="WEF259" s="171"/>
      <c r="WEG259" s="171"/>
      <c r="WEH259" s="171"/>
      <c r="WEI259" s="171"/>
      <c r="WEJ259" s="171"/>
      <c r="WEK259" s="171"/>
      <c r="WEL259" s="171"/>
      <c r="WEM259" s="171"/>
      <c r="WEN259" s="171"/>
      <c r="WEO259" s="171"/>
      <c r="WEP259" s="171"/>
      <c r="WEQ259" s="171"/>
      <c r="WER259" s="171"/>
      <c r="WES259" s="171"/>
      <c r="WET259" s="171"/>
      <c r="WEU259" s="171"/>
      <c r="WEV259" s="171"/>
      <c r="WEW259" s="171"/>
      <c r="WEX259" s="171"/>
      <c r="WEY259" s="171"/>
      <c r="WEZ259" s="171"/>
      <c r="WFA259" s="171"/>
      <c r="WFB259" s="171"/>
      <c r="WFC259" s="171"/>
      <c r="WFD259" s="171"/>
      <c r="WFE259" s="171"/>
      <c r="WFF259" s="171"/>
      <c r="WFG259" s="171"/>
      <c r="WFH259" s="171"/>
      <c r="WFI259" s="171"/>
      <c r="WFJ259" s="171"/>
      <c r="WFK259" s="171"/>
      <c r="WFL259" s="171"/>
      <c r="WFM259" s="171"/>
      <c r="WFN259" s="171"/>
      <c r="WFO259" s="171"/>
      <c r="WFP259" s="171"/>
      <c r="WFQ259" s="171"/>
      <c r="WFR259" s="171"/>
      <c r="WFS259" s="171"/>
      <c r="WFT259" s="171"/>
      <c r="WFU259" s="171"/>
      <c r="WFV259" s="171"/>
      <c r="WFW259" s="171"/>
      <c r="WFX259" s="171"/>
      <c r="WFY259" s="171"/>
      <c r="WFZ259" s="171"/>
      <c r="WGA259" s="171"/>
      <c r="WGB259" s="171"/>
      <c r="WGC259" s="171"/>
      <c r="WGD259" s="171"/>
      <c r="WGE259" s="171"/>
      <c r="WGF259" s="171"/>
      <c r="WGG259" s="171"/>
      <c r="WGH259" s="171"/>
      <c r="WGI259" s="171"/>
      <c r="WGJ259" s="171"/>
      <c r="WGK259" s="171"/>
      <c r="WGL259" s="171"/>
      <c r="WGM259" s="171"/>
      <c r="WGN259" s="171"/>
      <c r="WGO259" s="171"/>
      <c r="WGP259" s="171"/>
      <c r="WGQ259" s="171"/>
      <c r="WGR259" s="171"/>
      <c r="WGS259" s="171"/>
      <c r="WGT259" s="171"/>
      <c r="WGU259" s="171"/>
      <c r="WGV259" s="171"/>
      <c r="WGW259" s="171"/>
      <c r="WGX259" s="171"/>
      <c r="WGY259" s="171"/>
      <c r="WGZ259" s="171"/>
      <c r="WHA259" s="171"/>
      <c r="WHB259" s="171"/>
      <c r="WHC259" s="171"/>
      <c r="WHD259" s="171"/>
      <c r="WHE259" s="171"/>
      <c r="WHF259" s="171"/>
      <c r="WHG259" s="171"/>
      <c r="WHH259" s="171"/>
      <c r="WHI259" s="171"/>
      <c r="WHJ259" s="171"/>
      <c r="WHK259" s="171"/>
      <c r="WHL259" s="171"/>
      <c r="WHM259" s="171"/>
      <c r="WHN259" s="171"/>
      <c r="WHO259" s="171"/>
      <c r="WHP259" s="171"/>
      <c r="WHQ259" s="171"/>
      <c r="WHR259" s="171"/>
      <c r="WHS259" s="171"/>
      <c r="WHT259" s="171"/>
      <c r="WHU259" s="171"/>
      <c r="WHV259" s="171"/>
      <c r="WHW259" s="171"/>
      <c r="WHX259" s="171"/>
      <c r="WHY259" s="171"/>
      <c r="WHZ259" s="171"/>
      <c r="WIA259" s="171"/>
      <c r="WIB259" s="171"/>
      <c r="WIC259" s="171"/>
      <c r="WID259" s="171"/>
      <c r="WIE259" s="171"/>
      <c r="WIF259" s="171"/>
      <c r="WIG259" s="171"/>
      <c r="WIH259" s="171"/>
      <c r="WII259" s="171"/>
      <c r="WIJ259" s="171"/>
      <c r="WIK259" s="171"/>
      <c r="WIL259" s="171"/>
      <c r="WIM259" s="171"/>
      <c r="WIN259" s="171"/>
      <c r="WIO259" s="171"/>
      <c r="WIP259" s="171"/>
      <c r="WIQ259" s="171"/>
      <c r="WIR259" s="171"/>
      <c r="WIS259" s="171"/>
      <c r="WIT259" s="171"/>
      <c r="WIU259" s="171"/>
      <c r="WIV259" s="171"/>
      <c r="WIW259" s="171"/>
      <c r="WIX259" s="171"/>
      <c r="WIY259" s="171"/>
      <c r="WIZ259" s="171"/>
      <c r="WJA259" s="171"/>
      <c r="WJB259" s="171"/>
      <c r="WJC259" s="171"/>
      <c r="WJD259" s="171"/>
      <c r="WJE259" s="171"/>
      <c r="WJF259" s="171"/>
      <c r="WJG259" s="171"/>
      <c r="WJH259" s="171"/>
      <c r="WJI259" s="171"/>
      <c r="WJJ259" s="171"/>
      <c r="WJK259" s="171"/>
      <c r="WJL259" s="171"/>
      <c r="WJM259" s="171"/>
      <c r="WJN259" s="171"/>
      <c r="WJO259" s="171"/>
      <c r="WJP259" s="171"/>
      <c r="WJQ259" s="171"/>
      <c r="WJR259" s="171"/>
      <c r="WJS259" s="171"/>
      <c r="WJT259" s="171"/>
      <c r="WJU259" s="171"/>
      <c r="WJV259" s="171"/>
      <c r="WJW259" s="171"/>
      <c r="WJX259" s="171"/>
      <c r="WJY259" s="171"/>
      <c r="WJZ259" s="171"/>
      <c r="WKA259" s="171"/>
      <c r="WKB259" s="171"/>
      <c r="WKC259" s="171"/>
      <c r="WKD259" s="171"/>
      <c r="WKE259" s="171"/>
      <c r="WKF259" s="171"/>
      <c r="WKG259" s="171"/>
      <c r="WKH259" s="171"/>
      <c r="WKI259" s="171"/>
      <c r="WKJ259" s="171"/>
      <c r="WKK259" s="171"/>
      <c r="WKL259" s="171"/>
      <c r="WKM259" s="171"/>
      <c r="WKN259" s="171"/>
      <c r="WKO259" s="171"/>
      <c r="WKP259" s="171"/>
      <c r="WKQ259" s="171"/>
      <c r="WKR259" s="171"/>
      <c r="WKS259" s="171"/>
      <c r="WKT259" s="171"/>
      <c r="WKU259" s="171"/>
      <c r="WKV259" s="171"/>
      <c r="WKW259" s="171"/>
      <c r="WKX259" s="171"/>
      <c r="WKY259" s="171"/>
      <c r="WKZ259" s="171"/>
      <c r="WLA259" s="171"/>
      <c r="WLB259" s="171"/>
      <c r="WLC259" s="171"/>
      <c r="WLD259" s="171"/>
      <c r="WLE259" s="171"/>
      <c r="WLF259" s="171"/>
      <c r="WLG259" s="171"/>
      <c r="WLH259" s="171"/>
      <c r="WLI259" s="171"/>
      <c r="WLJ259" s="171"/>
      <c r="WLK259" s="171"/>
      <c r="WLL259" s="171"/>
      <c r="WLM259" s="171"/>
      <c r="WLN259" s="171"/>
      <c r="WLO259" s="171"/>
      <c r="WLP259" s="171"/>
      <c r="WLQ259" s="171"/>
      <c r="WLR259" s="171"/>
      <c r="WLS259" s="171"/>
      <c r="WLT259" s="171"/>
      <c r="WLU259" s="171"/>
      <c r="WLV259" s="171"/>
      <c r="WLW259" s="171"/>
      <c r="WLX259" s="171"/>
      <c r="WLY259" s="171"/>
      <c r="WLZ259" s="171"/>
      <c r="WMA259" s="171"/>
      <c r="WMB259" s="171"/>
      <c r="WMC259" s="171"/>
      <c r="WMD259" s="171"/>
      <c r="WME259" s="171"/>
      <c r="WMF259" s="171"/>
      <c r="WMG259" s="171"/>
      <c r="WMH259" s="171"/>
      <c r="WMI259" s="171"/>
      <c r="WMJ259" s="171"/>
      <c r="WMK259" s="171"/>
      <c r="WML259" s="171"/>
      <c r="WMM259" s="171"/>
      <c r="WMN259" s="171"/>
      <c r="WMO259" s="171"/>
      <c r="WMP259" s="171"/>
      <c r="WMQ259" s="171"/>
      <c r="WMR259" s="171"/>
      <c r="WMS259" s="171"/>
      <c r="WMT259" s="171"/>
      <c r="WMU259" s="171"/>
      <c r="WMV259" s="171"/>
      <c r="WMW259" s="171"/>
      <c r="WMX259" s="171"/>
      <c r="WMY259" s="171"/>
      <c r="WMZ259" s="171"/>
      <c r="WNA259" s="171"/>
      <c r="WNB259" s="171"/>
      <c r="WNC259" s="171"/>
      <c r="WND259" s="171"/>
      <c r="WNE259" s="171"/>
      <c r="WNF259" s="171"/>
      <c r="WNG259" s="171"/>
      <c r="WNH259" s="171"/>
      <c r="WNI259" s="171"/>
      <c r="WNJ259" s="171"/>
      <c r="WNK259" s="171"/>
      <c r="WNL259" s="171"/>
      <c r="WNM259" s="171"/>
      <c r="WNN259" s="171"/>
      <c r="WNO259" s="171"/>
      <c r="WNP259" s="171"/>
      <c r="WNQ259" s="171"/>
      <c r="WNR259" s="171"/>
      <c r="WNS259" s="171"/>
      <c r="WNT259" s="171"/>
      <c r="WNU259" s="171"/>
      <c r="WNV259" s="171"/>
      <c r="WNW259" s="171"/>
      <c r="WNX259" s="171"/>
      <c r="WNY259" s="171"/>
      <c r="WNZ259" s="171"/>
      <c r="WOA259" s="171"/>
      <c r="WOB259" s="171"/>
      <c r="WOC259" s="171"/>
      <c r="WOD259" s="171"/>
      <c r="WOE259" s="171"/>
      <c r="WOF259" s="171"/>
      <c r="WOG259" s="171"/>
      <c r="WOH259" s="171"/>
      <c r="WOI259" s="171"/>
      <c r="WOJ259" s="171"/>
      <c r="WOK259" s="171"/>
      <c r="WOL259" s="171"/>
      <c r="WOM259" s="171"/>
      <c r="WON259" s="171"/>
      <c r="WOO259" s="171"/>
      <c r="WOP259" s="171"/>
      <c r="WOQ259" s="171"/>
      <c r="WOR259" s="171"/>
      <c r="WOS259" s="171"/>
      <c r="WOT259" s="171"/>
      <c r="WOU259" s="171"/>
      <c r="WOV259" s="171"/>
      <c r="WOW259" s="171"/>
      <c r="WOX259" s="171"/>
      <c r="WOY259" s="171"/>
      <c r="WOZ259" s="171"/>
      <c r="WPA259" s="171"/>
      <c r="WPB259" s="171"/>
      <c r="WPC259" s="171"/>
      <c r="WPD259" s="171"/>
      <c r="WPE259" s="171"/>
      <c r="WPF259" s="171"/>
      <c r="WPG259" s="171"/>
      <c r="WPH259" s="171"/>
      <c r="WPI259" s="171"/>
      <c r="WPJ259" s="171"/>
      <c r="WPK259" s="171"/>
      <c r="WPL259" s="171"/>
      <c r="WPM259" s="171"/>
      <c r="WPN259" s="171"/>
      <c r="WPO259" s="171"/>
      <c r="WPP259" s="171"/>
      <c r="WPQ259" s="171"/>
      <c r="WPR259" s="171"/>
      <c r="WPS259" s="171"/>
      <c r="WPT259" s="171"/>
      <c r="WPU259" s="171"/>
      <c r="WPV259" s="171"/>
      <c r="WPW259" s="171"/>
      <c r="WPX259" s="171"/>
      <c r="WPY259" s="171"/>
      <c r="WPZ259" s="171"/>
      <c r="WQA259" s="171"/>
      <c r="WQB259" s="171"/>
      <c r="WQC259" s="171"/>
      <c r="WQD259" s="171"/>
      <c r="WQE259" s="171"/>
      <c r="WQF259" s="171"/>
      <c r="WQG259" s="171"/>
      <c r="WQH259" s="171"/>
      <c r="WQI259" s="171"/>
      <c r="WQJ259" s="171"/>
      <c r="WQK259" s="171"/>
      <c r="WQL259" s="171"/>
      <c r="WQM259" s="171"/>
      <c r="WQN259" s="171"/>
      <c r="WQO259" s="171"/>
      <c r="WQP259" s="171"/>
      <c r="WQQ259" s="171"/>
      <c r="WQR259" s="171"/>
      <c r="WQS259" s="171"/>
      <c r="WQT259" s="171"/>
      <c r="WQU259" s="171"/>
      <c r="WQV259" s="171"/>
      <c r="WQW259" s="171"/>
      <c r="WQX259" s="171"/>
      <c r="WQY259" s="171"/>
      <c r="WQZ259" s="171"/>
      <c r="WRA259" s="171"/>
      <c r="WRB259" s="171"/>
      <c r="WRC259" s="171"/>
      <c r="WRD259" s="171"/>
      <c r="WRE259" s="171"/>
      <c r="WRF259" s="171"/>
      <c r="WRG259" s="171"/>
      <c r="WRH259" s="171"/>
      <c r="WRI259" s="171"/>
      <c r="WRJ259" s="171"/>
      <c r="WRK259" s="171"/>
      <c r="WRL259" s="171"/>
      <c r="WRM259" s="171"/>
      <c r="WRN259" s="171"/>
      <c r="WRO259" s="171"/>
      <c r="WRP259" s="171"/>
      <c r="WRQ259" s="171"/>
      <c r="WRR259" s="171"/>
      <c r="WRS259" s="171"/>
      <c r="WRT259" s="171"/>
      <c r="WRU259" s="171"/>
      <c r="WRV259" s="171"/>
      <c r="WRW259" s="171"/>
      <c r="WRX259" s="171"/>
      <c r="WRY259" s="171"/>
      <c r="WRZ259" s="171"/>
      <c r="WSA259" s="171"/>
      <c r="WSB259" s="171"/>
      <c r="WSC259" s="171"/>
      <c r="WSD259" s="171"/>
      <c r="WSE259" s="171"/>
      <c r="WSF259" s="171"/>
      <c r="WSG259" s="171"/>
      <c r="WSH259" s="171"/>
      <c r="WSI259" s="171"/>
      <c r="WSJ259" s="171"/>
      <c r="WSK259" s="171"/>
      <c r="WSL259" s="171"/>
      <c r="WSM259" s="171"/>
      <c r="WSN259" s="171"/>
      <c r="WSO259" s="171"/>
      <c r="WSP259" s="171"/>
      <c r="WSQ259" s="171"/>
      <c r="WSR259" s="171"/>
      <c r="WSS259" s="171"/>
      <c r="WST259" s="171"/>
      <c r="WSU259" s="171"/>
      <c r="WSV259" s="171"/>
      <c r="WSW259" s="171"/>
      <c r="WSX259" s="171"/>
      <c r="WSY259" s="171"/>
      <c r="WSZ259" s="171"/>
      <c r="WTA259" s="171"/>
      <c r="WTB259" s="171"/>
      <c r="WTC259" s="171"/>
      <c r="WTD259" s="171"/>
      <c r="WTE259" s="171"/>
      <c r="WTF259" s="171"/>
      <c r="WTG259" s="171"/>
      <c r="WTH259" s="171"/>
      <c r="WTI259" s="171"/>
      <c r="WTJ259" s="171"/>
      <c r="WTK259" s="171"/>
      <c r="WTL259" s="171"/>
      <c r="WTM259" s="171"/>
      <c r="WTN259" s="171"/>
      <c r="WTO259" s="171"/>
      <c r="WTP259" s="171"/>
      <c r="WTQ259" s="171"/>
      <c r="WTR259" s="171"/>
      <c r="WTS259" s="171"/>
      <c r="WTT259" s="171"/>
      <c r="WTU259" s="171"/>
      <c r="WTV259" s="171"/>
      <c r="WTW259" s="171"/>
      <c r="WTX259" s="171"/>
      <c r="WTY259" s="171"/>
      <c r="WTZ259" s="171"/>
      <c r="WUA259" s="171"/>
      <c r="WUB259" s="171"/>
      <c r="WUC259" s="171"/>
      <c r="WUD259" s="171"/>
      <c r="WUE259" s="171"/>
      <c r="WUF259" s="171"/>
      <c r="WUG259" s="171"/>
      <c r="WUH259" s="171"/>
      <c r="WUI259" s="171"/>
      <c r="WUJ259" s="171"/>
      <c r="WUK259" s="171"/>
      <c r="WUL259" s="171"/>
      <c r="WUM259" s="171"/>
      <c r="WUN259" s="171"/>
      <c r="WUO259" s="171"/>
      <c r="WUP259" s="171"/>
      <c r="WUQ259" s="171"/>
      <c r="WUR259" s="171"/>
      <c r="WUS259" s="171"/>
      <c r="WUT259" s="171"/>
      <c r="WUU259" s="171"/>
      <c r="WUV259" s="171"/>
      <c r="WUW259" s="171"/>
      <c r="WUX259" s="171"/>
      <c r="WUY259" s="171"/>
      <c r="WUZ259" s="171"/>
      <c r="WVA259" s="171"/>
      <c r="WVB259" s="171"/>
      <c r="WVC259" s="171"/>
      <c r="WVD259" s="171"/>
      <c r="WVE259" s="171"/>
      <c r="WVF259" s="171"/>
      <c r="WVG259" s="171"/>
      <c r="WVH259" s="171"/>
      <c r="WVI259" s="171"/>
      <c r="WVJ259" s="171"/>
      <c r="WVK259" s="171"/>
      <c r="WVL259" s="171"/>
      <c r="WVM259" s="171"/>
      <c r="WVN259" s="171"/>
      <c r="WVO259" s="171"/>
      <c r="WVP259" s="171"/>
      <c r="WVQ259" s="171"/>
      <c r="WVR259" s="171"/>
      <c r="WVS259" s="171"/>
      <c r="WVT259" s="171"/>
      <c r="WVU259" s="171"/>
      <c r="WVV259" s="171"/>
      <c r="WVW259" s="171"/>
      <c r="WVX259" s="171"/>
      <c r="WVY259" s="171"/>
      <c r="WVZ259" s="171"/>
      <c r="WWA259" s="171"/>
      <c r="WWB259" s="171"/>
      <c r="WWC259" s="171"/>
      <c r="WWD259" s="171"/>
      <c r="WWE259" s="171"/>
      <c r="WWF259" s="171"/>
      <c r="WWG259" s="171"/>
      <c r="WWH259" s="171"/>
      <c r="WWI259" s="171"/>
    </row>
    <row r="260" spans="1:16155" hidden="1" x14ac:dyDescent="0.3">
      <c r="A260" s="234" t="s">
        <v>1095</v>
      </c>
      <c r="B260" s="12" t="s">
        <v>124</v>
      </c>
      <c r="C260" s="13"/>
      <c r="D260" s="14" t="s">
        <v>122</v>
      </c>
      <c r="E260" s="9"/>
      <c r="F260" s="9">
        <v>108</v>
      </c>
      <c r="G260" s="9">
        <v>216</v>
      </c>
      <c r="H260" s="9" t="s">
        <v>50</v>
      </c>
      <c r="I260" s="9" t="s">
        <v>125</v>
      </c>
      <c r="J260" s="9" t="s">
        <v>52</v>
      </c>
      <c r="K260" s="10">
        <v>6114</v>
      </c>
      <c r="M260" s="9"/>
      <c r="N260" s="9"/>
      <c r="O260" s="9"/>
      <c r="P260" s="9"/>
      <c r="Q260" s="9"/>
      <c r="R260" s="9"/>
      <c r="S260" s="9"/>
      <c r="T260" s="9" t="s">
        <v>29</v>
      </c>
      <c r="U260" s="9" t="s">
        <v>29</v>
      </c>
      <c r="V260" s="9"/>
      <c r="W260" s="9"/>
      <c r="X260" s="9"/>
      <c r="Y260" s="9"/>
      <c r="Z260" s="9"/>
      <c r="AA260" s="9"/>
      <c r="AL260" s="247"/>
      <c r="AM260" s="247"/>
      <c r="AN260" s="247"/>
      <c r="AO260" s="247"/>
      <c r="AP260" s="247"/>
      <c r="AQ260" s="247"/>
      <c r="AR260" s="247"/>
      <c r="AS260" s="247"/>
      <c r="AT260" s="247"/>
      <c r="AU260" s="247"/>
      <c r="AV260" s="247"/>
      <c r="AW260" s="247"/>
      <c r="AX260" s="247"/>
      <c r="AY260" s="247"/>
      <c r="AZ260" s="247"/>
      <c r="BA260" s="247"/>
      <c r="BB260" s="247"/>
      <c r="BC260" s="247"/>
      <c r="BD260" s="247"/>
      <c r="BE260" s="247"/>
      <c r="BF260" s="247"/>
      <c r="BG260" s="247"/>
      <c r="BH260" s="247"/>
      <c r="BI260" s="247"/>
      <c r="BJ260" s="247"/>
      <c r="BK260" s="247"/>
      <c r="BL260" s="247"/>
      <c r="BM260" s="247"/>
      <c r="BN260" s="247"/>
      <c r="BO260" s="247"/>
      <c r="BP260" s="247"/>
      <c r="BQ260" s="247"/>
      <c r="BR260" s="247"/>
      <c r="BS260" s="247"/>
      <c r="BT260" s="247"/>
      <c r="BU260" s="247"/>
      <c r="BV260" s="247"/>
      <c r="BW260" s="247"/>
      <c r="BX260" s="247"/>
      <c r="BY260" s="247"/>
      <c r="BZ260" s="247"/>
      <c r="CA260" s="247"/>
      <c r="CB260" s="247"/>
      <c r="CC260" s="247"/>
      <c r="CD260" s="247"/>
      <c r="CE260" s="247"/>
      <c r="CF260" s="247"/>
      <c r="CG260" s="247"/>
      <c r="CH260" s="247"/>
      <c r="CI260" s="247"/>
      <c r="CJ260" s="247"/>
      <c r="CK260" s="247"/>
      <c r="CL260" s="247"/>
      <c r="CM260" s="247"/>
      <c r="CN260" s="247"/>
      <c r="CO260" s="247"/>
      <c r="CP260" s="247"/>
      <c r="CQ260" s="247"/>
      <c r="CR260" s="247"/>
      <c r="CS260" s="247"/>
      <c r="CT260" s="247"/>
      <c r="CU260" s="247"/>
      <c r="CV260" s="247"/>
      <c r="CW260" s="247"/>
      <c r="CX260" s="247"/>
      <c r="CY260" s="247"/>
      <c r="CZ260" s="247"/>
      <c r="DA260" s="247"/>
      <c r="DB260" s="247"/>
      <c r="DC260" s="247"/>
      <c r="DD260" s="247"/>
      <c r="DE260" s="247"/>
      <c r="DF260" s="247"/>
      <c r="DG260" s="247"/>
      <c r="DH260" s="247"/>
      <c r="DI260" s="247"/>
      <c r="DJ260" s="247"/>
      <c r="DK260" s="247"/>
      <c r="DL260" s="247"/>
      <c r="DM260" s="247"/>
      <c r="DN260" s="247"/>
      <c r="DO260" s="247"/>
      <c r="DP260" s="247"/>
      <c r="DQ260" s="247"/>
      <c r="DR260" s="247"/>
      <c r="DS260" s="247"/>
      <c r="DT260" s="247"/>
      <c r="DU260" s="247"/>
      <c r="DV260" s="247"/>
      <c r="DW260" s="247"/>
      <c r="DX260" s="247"/>
      <c r="DY260" s="247"/>
      <c r="DZ260" s="247"/>
      <c r="EA260" s="247"/>
      <c r="EB260" s="247"/>
      <c r="EC260" s="247"/>
      <c r="ED260" s="247"/>
      <c r="EE260" s="247"/>
      <c r="EF260" s="247"/>
      <c r="EG260" s="247"/>
      <c r="EH260" s="247"/>
      <c r="EI260" s="247"/>
      <c r="EJ260" s="247"/>
      <c r="EK260" s="247"/>
      <c r="EL260" s="247"/>
      <c r="EM260" s="247"/>
      <c r="EN260" s="247"/>
      <c r="EO260" s="247"/>
      <c r="EP260" s="247"/>
      <c r="EQ260" s="247"/>
      <c r="ER260" s="247"/>
      <c r="ES260" s="247"/>
      <c r="ET260" s="247"/>
      <c r="EU260" s="247"/>
      <c r="EV260" s="247"/>
      <c r="EW260" s="247"/>
      <c r="EX260" s="247"/>
      <c r="EY260" s="247"/>
      <c r="EZ260" s="247"/>
      <c r="FA260" s="247"/>
      <c r="FB260" s="247"/>
      <c r="FC260" s="247"/>
      <c r="FD260" s="247"/>
      <c r="FE260" s="247"/>
      <c r="FF260" s="247"/>
      <c r="FG260" s="247"/>
      <c r="FH260" s="247"/>
      <c r="FI260" s="247"/>
      <c r="FJ260" s="247"/>
      <c r="FK260" s="247"/>
      <c r="FL260" s="247"/>
      <c r="FM260" s="247"/>
      <c r="FN260" s="247"/>
      <c r="FO260" s="247"/>
      <c r="FP260" s="247"/>
      <c r="FQ260" s="247"/>
      <c r="FR260" s="247"/>
      <c r="FS260" s="247"/>
      <c r="FT260" s="247"/>
      <c r="FU260" s="247"/>
      <c r="FV260" s="247"/>
      <c r="FW260" s="247"/>
      <c r="FX260" s="247"/>
      <c r="FY260" s="247"/>
      <c r="FZ260" s="247"/>
      <c r="GA260" s="247"/>
      <c r="GB260" s="247"/>
      <c r="GC260" s="247"/>
      <c r="GD260" s="247"/>
      <c r="GE260" s="247"/>
      <c r="GF260" s="247"/>
      <c r="GG260" s="247"/>
      <c r="GH260" s="247"/>
      <c r="GI260" s="247"/>
      <c r="GJ260" s="247"/>
      <c r="GK260" s="247"/>
      <c r="GL260" s="247"/>
      <c r="GM260" s="247"/>
      <c r="GN260" s="247"/>
      <c r="GO260" s="247"/>
      <c r="GP260" s="247"/>
      <c r="GQ260" s="247"/>
      <c r="GR260" s="247"/>
      <c r="GS260" s="247"/>
      <c r="GT260" s="247"/>
      <c r="GU260" s="247"/>
      <c r="GV260" s="247"/>
      <c r="GW260" s="247"/>
      <c r="GX260" s="247"/>
      <c r="GY260" s="247"/>
      <c r="GZ260" s="247"/>
      <c r="HA260" s="247"/>
      <c r="HB260" s="247"/>
      <c r="HC260" s="247"/>
      <c r="HD260" s="247"/>
      <c r="HE260" s="247"/>
      <c r="HF260" s="247"/>
      <c r="HG260" s="247"/>
      <c r="HH260" s="247"/>
      <c r="HI260" s="247"/>
      <c r="HJ260" s="247"/>
      <c r="HK260" s="247"/>
      <c r="HL260" s="247"/>
      <c r="HM260" s="247"/>
      <c r="HN260" s="247"/>
      <c r="HO260" s="247"/>
      <c r="HP260" s="247"/>
      <c r="HQ260" s="247"/>
      <c r="HR260" s="247"/>
      <c r="HS260" s="247"/>
      <c r="HT260" s="247"/>
      <c r="HU260" s="247"/>
      <c r="HV260" s="247"/>
      <c r="HW260" s="247"/>
      <c r="HX260" s="247"/>
      <c r="HY260" s="247"/>
      <c r="HZ260" s="247"/>
      <c r="IA260" s="247"/>
      <c r="IB260" s="247"/>
      <c r="IC260" s="247"/>
      <c r="ID260" s="247"/>
      <c r="IE260" s="247"/>
      <c r="IF260" s="247"/>
      <c r="IG260" s="247"/>
      <c r="IH260" s="247"/>
      <c r="II260" s="247"/>
      <c r="IJ260" s="247"/>
      <c r="IK260" s="247"/>
      <c r="IL260" s="247"/>
      <c r="IM260" s="247"/>
      <c r="IN260" s="247"/>
      <c r="IO260" s="247"/>
      <c r="IP260" s="247"/>
      <c r="IQ260" s="247"/>
      <c r="IR260" s="247"/>
      <c r="IS260" s="247"/>
      <c r="IT260" s="247"/>
      <c r="IU260" s="247"/>
      <c r="IV260" s="247"/>
      <c r="IW260" s="247"/>
      <c r="IX260" s="247"/>
      <c r="IY260" s="247"/>
      <c r="IZ260" s="247"/>
      <c r="JA260" s="247"/>
      <c r="JB260" s="247"/>
      <c r="JC260" s="247"/>
      <c r="JD260" s="247"/>
      <c r="JE260" s="247"/>
      <c r="JF260" s="247"/>
      <c r="JG260" s="247"/>
      <c r="JH260" s="247"/>
      <c r="JI260" s="247"/>
      <c r="JJ260" s="247"/>
      <c r="JK260" s="247"/>
      <c r="JL260" s="247"/>
      <c r="JM260" s="247"/>
      <c r="JN260" s="247"/>
      <c r="JO260" s="247"/>
      <c r="JP260" s="247"/>
      <c r="JQ260" s="247"/>
      <c r="JR260" s="247"/>
      <c r="JS260" s="247"/>
      <c r="JT260" s="247"/>
      <c r="JU260" s="247"/>
      <c r="JV260" s="247"/>
      <c r="JW260" s="247"/>
      <c r="JX260" s="247"/>
      <c r="JY260" s="247"/>
      <c r="JZ260" s="247"/>
      <c r="KA260" s="247"/>
      <c r="KB260" s="247"/>
      <c r="KC260" s="247"/>
      <c r="KD260" s="247"/>
      <c r="KE260" s="247"/>
      <c r="KF260" s="247"/>
      <c r="KG260" s="247"/>
      <c r="KH260" s="247"/>
      <c r="KI260" s="247"/>
      <c r="KJ260" s="247"/>
      <c r="KK260" s="247"/>
      <c r="KL260" s="247"/>
      <c r="KM260" s="247"/>
      <c r="KN260" s="247"/>
      <c r="KO260" s="247"/>
      <c r="KP260" s="247"/>
      <c r="KQ260" s="247"/>
      <c r="KR260" s="247"/>
      <c r="KS260" s="247"/>
      <c r="KT260" s="247"/>
      <c r="KU260" s="247"/>
      <c r="KV260" s="247"/>
      <c r="KW260" s="247"/>
      <c r="KX260" s="247"/>
      <c r="KY260" s="247"/>
      <c r="KZ260" s="247"/>
      <c r="LA260" s="247"/>
      <c r="LB260" s="247"/>
      <c r="LC260" s="247"/>
      <c r="LD260" s="247"/>
      <c r="LE260" s="247"/>
      <c r="LF260" s="247"/>
      <c r="LG260" s="247"/>
      <c r="LH260" s="247"/>
      <c r="LI260" s="247"/>
      <c r="LJ260" s="247"/>
      <c r="LK260" s="247"/>
      <c r="LL260" s="247"/>
      <c r="LM260" s="247"/>
      <c r="LN260" s="247"/>
      <c r="LO260" s="247"/>
      <c r="LP260" s="247"/>
      <c r="LQ260" s="247"/>
      <c r="LR260" s="247"/>
      <c r="LS260" s="247"/>
      <c r="LT260" s="247"/>
      <c r="LU260" s="247"/>
      <c r="LV260" s="247"/>
      <c r="LW260" s="247"/>
      <c r="LX260" s="247"/>
      <c r="LY260" s="247"/>
      <c r="LZ260" s="247"/>
      <c r="MA260" s="247"/>
      <c r="MB260" s="247"/>
      <c r="MC260" s="247"/>
      <c r="MD260" s="247"/>
      <c r="ME260" s="247"/>
      <c r="MF260" s="247"/>
      <c r="MG260" s="247"/>
      <c r="MH260" s="247"/>
      <c r="MI260" s="247"/>
      <c r="MJ260" s="247"/>
      <c r="MK260" s="247"/>
      <c r="ML260" s="247"/>
      <c r="MM260" s="247"/>
      <c r="MN260" s="247"/>
      <c r="MO260" s="247"/>
      <c r="MP260" s="247"/>
      <c r="MQ260" s="247"/>
      <c r="MR260" s="247"/>
      <c r="MS260" s="247"/>
      <c r="MT260" s="247"/>
      <c r="MU260" s="247"/>
      <c r="MV260" s="247"/>
      <c r="MW260" s="247"/>
      <c r="MX260" s="247"/>
      <c r="MY260" s="247"/>
      <c r="MZ260" s="247"/>
      <c r="NA260" s="247"/>
      <c r="NB260" s="247"/>
      <c r="NC260" s="247"/>
      <c r="ND260" s="247"/>
      <c r="NE260" s="247"/>
      <c r="NF260" s="247"/>
      <c r="NG260" s="247"/>
      <c r="NH260" s="247"/>
      <c r="NI260" s="247"/>
      <c r="NJ260" s="247"/>
      <c r="NK260" s="247"/>
      <c r="NL260" s="247"/>
      <c r="NM260" s="247"/>
      <c r="NN260" s="247"/>
      <c r="NO260" s="247"/>
      <c r="NP260" s="247"/>
      <c r="NQ260" s="247"/>
      <c r="NR260" s="247"/>
      <c r="NS260" s="247"/>
      <c r="NT260" s="247"/>
      <c r="NU260" s="247"/>
      <c r="NV260" s="247"/>
      <c r="NW260" s="247"/>
      <c r="NX260" s="247"/>
      <c r="NY260" s="247"/>
      <c r="NZ260" s="247"/>
      <c r="OA260" s="247"/>
      <c r="OB260" s="247"/>
      <c r="OC260" s="247"/>
      <c r="OD260" s="247"/>
      <c r="OE260" s="247"/>
      <c r="OF260" s="247"/>
      <c r="OG260" s="247"/>
      <c r="OH260" s="247"/>
      <c r="OI260" s="247"/>
      <c r="OJ260" s="247"/>
      <c r="OK260" s="247"/>
      <c r="OL260" s="247"/>
      <c r="OM260" s="247"/>
      <c r="ON260" s="247"/>
      <c r="OO260" s="247"/>
      <c r="OP260" s="247"/>
      <c r="OQ260" s="247"/>
      <c r="OR260" s="247"/>
      <c r="OS260" s="247"/>
      <c r="OT260" s="247"/>
      <c r="OU260" s="247"/>
      <c r="OV260" s="247"/>
      <c r="OW260" s="247"/>
      <c r="OX260" s="247"/>
      <c r="OY260" s="247"/>
      <c r="OZ260" s="247"/>
      <c r="PA260" s="247"/>
      <c r="PB260" s="247"/>
      <c r="PC260" s="247"/>
      <c r="PD260" s="247"/>
      <c r="PE260" s="247"/>
      <c r="PF260" s="247"/>
      <c r="PG260" s="247"/>
      <c r="PH260" s="247"/>
      <c r="PI260" s="247"/>
      <c r="PJ260" s="247"/>
      <c r="PK260" s="247"/>
      <c r="PL260" s="247"/>
      <c r="PM260" s="247"/>
      <c r="PN260" s="247"/>
      <c r="PO260" s="247"/>
      <c r="PP260" s="247"/>
      <c r="PQ260" s="247"/>
      <c r="PR260" s="247"/>
      <c r="PS260" s="247"/>
      <c r="PT260" s="247"/>
      <c r="PU260" s="247"/>
      <c r="PV260" s="247"/>
      <c r="PW260" s="247"/>
      <c r="PX260" s="247"/>
      <c r="PY260" s="247"/>
      <c r="PZ260" s="247"/>
      <c r="QA260" s="247"/>
      <c r="QB260" s="247"/>
      <c r="QC260" s="247"/>
      <c r="QD260" s="247"/>
      <c r="QE260" s="247"/>
      <c r="QF260" s="247"/>
      <c r="QG260" s="247"/>
      <c r="QH260" s="247"/>
      <c r="QI260" s="247"/>
      <c r="QJ260" s="247"/>
      <c r="QK260" s="247"/>
      <c r="QL260" s="247"/>
      <c r="QM260" s="247"/>
      <c r="QN260" s="247"/>
      <c r="QO260" s="247"/>
      <c r="QP260" s="247"/>
      <c r="QQ260" s="247"/>
      <c r="QR260" s="247"/>
      <c r="QS260" s="247"/>
      <c r="QT260" s="247"/>
      <c r="QU260" s="247"/>
      <c r="QV260" s="247"/>
      <c r="QW260" s="247"/>
      <c r="QX260" s="247"/>
      <c r="QY260" s="247"/>
      <c r="QZ260" s="247"/>
      <c r="RA260" s="247"/>
      <c r="RB260" s="247"/>
      <c r="RC260" s="247"/>
      <c r="RD260" s="247"/>
      <c r="RE260" s="247"/>
      <c r="RF260" s="247"/>
      <c r="RG260" s="247"/>
      <c r="RH260" s="247"/>
      <c r="RI260" s="247"/>
      <c r="RJ260" s="247"/>
      <c r="RK260" s="247"/>
      <c r="RL260" s="247"/>
      <c r="RM260" s="247"/>
      <c r="RN260" s="247"/>
      <c r="RO260" s="247"/>
      <c r="RP260" s="247"/>
      <c r="RQ260" s="247"/>
      <c r="RR260" s="247"/>
      <c r="RS260" s="247"/>
      <c r="RT260" s="247"/>
      <c r="RU260" s="247"/>
      <c r="RV260" s="247"/>
      <c r="RW260" s="247"/>
      <c r="RX260" s="247"/>
      <c r="RY260" s="247"/>
      <c r="RZ260" s="247"/>
      <c r="SA260" s="247"/>
      <c r="SB260" s="247"/>
      <c r="SC260" s="247"/>
      <c r="SD260" s="247"/>
      <c r="SE260" s="247"/>
      <c r="SF260" s="247"/>
      <c r="SG260" s="247"/>
      <c r="SH260" s="247"/>
      <c r="SI260" s="247"/>
      <c r="SJ260" s="247"/>
      <c r="SK260" s="247"/>
      <c r="SL260" s="247"/>
      <c r="SM260" s="247"/>
      <c r="SN260" s="247"/>
      <c r="SO260" s="247"/>
      <c r="SP260" s="247"/>
      <c r="SQ260" s="247"/>
      <c r="SR260" s="247"/>
      <c r="SS260" s="247"/>
      <c r="ST260" s="247"/>
      <c r="SU260" s="247"/>
      <c r="SV260" s="247"/>
      <c r="SW260" s="247"/>
      <c r="SX260" s="247"/>
      <c r="SY260" s="247"/>
      <c r="SZ260" s="247"/>
      <c r="TA260" s="247"/>
      <c r="TB260" s="247"/>
      <c r="TC260" s="247"/>
      <c r="TD260" s="247"/>
      <c r="TE260" s="247"/>
      <c r="TF260" s="247"/>
      <c r="TG260" s="247"/>
      <c r="TH260" s="247"/>
      <c r="TI260" s="247"/>
      <c r="TJ260" s="247"/>
      <c r="TK260" s="247"/>
      <c r="TL260" s="247"/>
      <c r="TM260" s="247"/>
      <c r="TN260" s="247"/>
      <c r="TO260" s="247"/>
      <c r="TP260" s="247"/>
      <c r="TQ260" s="247"/>
      <c r="TR260" s="247"/>
      <c r="TS260" s="247"/>
      <c r="TT260" s="247"/>
      <c r="TU260" s="247"/>
      <c r="TV260" s="247"/>
      <c r="TW260" s="247"/>
      <c r="TX260" s="247"/>
      <c r="TY260" s="247"/>
      <c r="TZ260" s="247"/>
      <c r="UA260" s="247"/>
      <c r="UB260" s="247"/>
      <c r="UC260" s="247"/>
      <c r="UD260" s="247"/>
      <c r="UE260" s="247"/>
      <c r="UF260" s="247"/>
      <c r="UG260" s="247"/>
      <c r="UH260" s="247"/>
      <c r="UI260" s="247"/>
      <c r="UJ260" s="247"/>
      <c r="UK260" s="247"/>
      <c r="UL260" s="247"/>
      <c r="UM260" s="247"/>
      <c r="UN260" s="247"/>
      <c r="UO260" s="247"/>
      <c r="UP260" s="247"/>
      <c r="UQ260" s="247"/>
      <c r="UR260" s="247"/>
      <c r="US260" s="247"/>
      <c r="UT260" s="247"/>
      <c r="UU260" s="247"/>
      <c r="UV260" s="247"/>
      <c r="UW260" s="247"/>
      <c r="UX260" s="247"/>
      <c r="UY260" s="247"/>
      <c r="UZ260" s="247"/>
      <c r="VA260" s="247"/>
      <c r="VB260" s="247"/>
      <c r="VC260" s="247"/>
      <c r="VD260" s="247"/>
      <c r="VE260" s="247"/>
      <c r="VF260" s="247"/>
      <c r="VG260" s="247"/>
      <c r="VH260" s="247"/>
      <c r="VI260" s="247"/>
      <c r="VJ260" s="247"/>
      <c r="VK260" s="247"/>
      <c r="VL260" s="247"/>
      <c r="VM260" s="247"/>
      <c r="VN260" s="247"/>
      <c r="VO260" s="247"/>
      <c r="VP260" s="247"/>
      <c r="VQ260" s="247"/>
      <c r="VR260" s="247"/>
      <c r="VS260" s="247"/>
      <c r="VT260" s="247"/>
      <c r="VU260" s="247"/>
      <c r="VV260" s="247"/>
      <c r="VW260" s="247"/>
      <c r="VX260" s="247"/>
      <c r="VY260" s="247"/>
      <c r="VZ260" s="247"/>
      <c r="WA260" s="247"/>
      <c r="WB260" s="247"/>
      <c r="WC260" s="247"/>
      <c r="WD260" s="247"/>
      <c r="WE260" s="247"/>
      <c r="WF260" s="247"/>
      <c r="WG260" s="247"/>
      <c r="WH260" s="247"/>
      <c r="WI260" s="247"/>
      <c r="WJ260" s="247"/>
      <c r="WK260" s="247"/>
      <c r="WL260" s="247"/>
      <c r="WM260" s="247"/>
      <c r="WN260" s="247"/>
      <c r="WO260" s="247"/>
      <c r="WP260" s="247"/>
      <c r="WQ260" s="247"/>
      <c r="WR260" s="247"/>
      <c r="WS260" s="247"/>
      <c r="WT260" s="247"/>
      <c r="WU260" s="247"/>
      <c r="WV260" s="247"/>
      <c r="WW260" s="247"/>
      <c r="WX260" s="247"/>
      <c r="WY260" s="247"/>
      <c r="WZ260" s="247"/>
      <c r="XA260" s="247"/>
      <c r="XB260" s="247"/>
      <c r="XC260" s="247"/>
      <c r="XD260" s="247"/>
      <c r="XE260" s="247"/>
      <c r="XF260" s="247"/>
      <c r="XG260" s="247"/>
      <c r="XH260" s="247"/>
      <c r="XI260" s="247"/>
      <c r="XJ260" s="247"/>
      <c r="XK260" s="247"/>
      <c r="XL260" s="247"/>
      <c r="XM260" s="247"/>
      <c r="XN260" s="247"/>
      <c r="XO260" s="247"/>
      <c r="XP260" s="247"/>
      <c r="XQ260" s="247"/>
      <c r="XR260" s="247"/>
      <c r="XS260" s="247"/>
      <c r="XT260" s="247"/>
      <c r="XU260" s="247"/>
      <c r="XV260" s="247"/>
      <c r="XW260" s="247"/>
      <c r="XX260" s="247"/>
      <c r="XY260" s="247"/>
      <c r="XZ260" s="247"/>
      <c r="YA260" s="247"/>
      <c r="YB260" s="247"/>
      <c r="YC260" s="247"/>
      <c r="YD260" s="247"/>
      <c r="YE260" s="247"/>
      <c r="YF260" s="247"/>
      <c r="YG260" s="247"/>
      <c r="YH260" s="247"/>
      <c r="YI260" s="247"/>
      <c r="YJ260" s="247"/>
      <c r="YK260" s="247"/>
      <c r="YL260" s="247"/>
      <c r="YM260" s="247"/>
      <c r="YN260" s="247"/>
      <c r="YO260" s="247"/>
      <c r="YP260" s="247"/>
      <c r="YQ260" s="247"/>
      <c r="YR260" s="247"/>
      <c r="YS260" s="247"/>
      <c r="YT260" s="247"/>
      <c r="YU260" s="247"/>
      <c r="YV260" s="247"/>
      <c r="YW260" s="247"/>
      <c r="YX260" s="247"/>
      <c r="YY260" s="247"/>
      <c r="YZ260" s="247"/>
      <c r="ZA260" s="247"/>
      <c r="ZB260" s="247"/>
      <c r="ZC260" s="247"/>
      <c r="ZD260" s="247"/>
      <c r="ZE260" s="247"/>
      <c r="ZF260" s="247"/>
      <c r="ZG260" s="247"/>
      <c r="ZH260" s="247"/>
      <c r="ZI260" s="247"/>
      <c r="ZJ260" s="247"/>
      <c r="ZK260" s="247"/>
      <c r="ZL260" s="247"/>
      <c r="ZM260" s="247"/>
      <c r="ZN260" s="247"/>
      <c r="ZO260" s="247"/>
      <c r="ZP260" s="247"/>
      <c r="ZQ260" s="247"/>
      <c r="ZR260" s="247"/>
      <c r="ZS260" s="247"/>
      <c r="ZT260" s="247"/>
      <c r="ZU260" s="247"/>
      <c r="ZV260" s="247"/>
      <c r="ZW260" s="247"/>
      <c r="ZX260" s="247"/>
      <c r="ZY260" s="247"/>
      <c r="ZZ260" s="247"/>
      <c r="AAA260" s="247"/>
      <c r="AAB260" s="247"/>
      <c r="AAC260" s="247"/>
      <c r="AAD260" s="247"/>
      <c r="AAE260" s="247"/>
      <c r="AAF260" s="247"/>
      <c r="AAG260" s="247"/>
      <c r="AAH260" s="247"/>
      <c r="AAI260" s="247"/>
      <c r="AAJ260" s="247"/>
      <c r="AAK260" s="247"/>
      <c r="AAL260" s="247"/>
      <c r="AAM260" s="247"/>
      <c r="AAN260" s="247"/>
      <c r="AAO260" s="247"/>
      <c r="AAP260" s="247"/>
      <c r="AAQ260" s="247"/>
      <c r="AAR260" s="247"/>
      <c r="AAS260" s="247"/>
      <c r="AAT260" s="247"/>
      <c r="AAU260" s="247"/>
      <c r="AAV260" s="247"/>
      <c r="AAW260" s="247"/>
      <c r="AAX260" s="247"/>
      <c r="AAY260" s="247"/>
      <c r="AAZ260" s="247"/>
      <c r="ABA260" s="247"/>
      <c r="ABB260" s="247"/>
      <c r="ABC260" s="247"/>
      <c r="ABD260" s="247"/>
      <c r="ABE260" s="247"/>
      <c r="ABF260" s="247"/>
      <c r="ABG260" s="247"/>
      <c r="ABH260" s="247"/>
      <c r="ABI260" s="247"/>
      <c r="ABJ260" s="247"/>
      <c r="ABK260" s="247"/>
      <c r="ABL260" s="247"/>
      <c r="ABM260" s="247"/>
      <c r="ABN260" s="247"/>
      <c r="ABO260" s="247"/>
      <c r="ABP260" s="247"/>
      <c r="ABQ260" s="247"/>
      <c r="ABR260" s="247"/>
      <c r="ABS260" s="247"/>
      <c r="ABT260" s="247"/>
      <c r="ABU260" s="247"/>
      <c r="ABV260" s="247"/>
      <c r="ABW260" s="247"/>
      <c r="ABX260" s="247"/>
      <c r="ABY260" s="247"/>
      <c r="ABZ260" s="247"/>
      <c r="ACA260" s="247"/>
      <c r="ACB260" s="247"/>
      <c r="ACC260" s="247"/>
      <c r="ACD260" s="247"/>
      <c r="ACE260" s="247"/>
      <c r="ACF260" s="247"/>
      <c r="ACG260" s="247"/>
      <c r="ACH260" s="247"/>
      <c r="ACI260" s="247"/>
      <c r="ACJ260" s="247"/>
      <c r="ACK260" s="247"/>
      <c r="ACL260" s="247"/>
      <c r="ACM260" s="247"/>
      <c r="ACN260" s="247"/>
      <c r="ACO260" s="247"/>
      <c r="ACP260" s="247"/>
      <c r="ACQ260" s="247"/>
      <c r="ACR260" s="247"/>
      <c r="ACS260" s="247"/>
      <c r="ACT260" s="247"/>
      <c r="ACU260" s="247"/>
      <c r="ACV260" s="247"/>
      <c r="ACW260" s="247"/>
      <c r="ACX260" s="247"/>
      <c r="ACY260" s="247"/>
      <c r="ACZ260" s="247"/>
      <c r="ADA260" s="247"/>
      <c r="ADB260" s="247"/>
      <c r="ADC260" s="247"/>
      <c r="ADD260" s="247"/>
      <c r="ADE260" s="247"/>
      <c r="ADF260" s="247"/>
      <c r="ADG260" s="247"/>
      <c r="ADH260" s="247"/>
      <c r="ADI260" s="247"/>
      <c r="ADJ260" s="247"/>
      <c r="ADK260" s="247"/>
      <c r="ADL260" s="247"/>
      <c r="ADM260" s="247"/>
      <c r="ADN260" s="247"/>
      <c r="ADO260" s="247"/>
      <c r="ADP260" s="247"/>
      <c r="ADQ260" s="247"/>
      <c r="ADR260" s="247"/>
      <c r="ADS260" s="247"/>
      <c r="ADT260" s="247"/>
      <c r="ADU260" s="247"/>
      <c r="ADV260" s="247"/>
      <c r="ADW260" s="247"/>
      <c r="ADX260" s="247"/>
      <c r="ADY260" s="247"/>
      <c r="ADZ260" s="247"/>
      <c r="AEA260" s="247"/>
      <c r="AEB260" s="247"/>
      <c r="AEC260" s="247"/>
      <c r="AED260" s="247"/>
      <c r="AEE260" s="247"/>
      <c r="AEF260" s="247"/>
      <c r="AEG260" s="247"/>
      <c r="AEH260" s="247"/>
      <c r="AEI260" s="247"/>
      <c r="AEJ260" s="247"/>
      <c r="AEK260" s="247"/>
      <c r="AEL260" s="247"/>
      <c r="AEM260" s="247"/>
      <c r="AEN260" s="247"/>
      <c r="AEO260" s="247"/>
      <c r="AEP260" s="247"/>
      <c r="AEQ260" s="247"/>
      <c r="AER260" s="247"/>
      <c r="AES260" s="247"/>
      <c r="AET260" s="247"/>
      <c r="AEU260" s="247"/>
      <c r="AEV260" s="247"/>
      <c r="AEW260" s="247"/>
      <c r="AEX260" s="247"/>
      <c r="AEY260" s="247"/>
      <c r="AEZ260" s="247"/>
      <c r="AFA260" s="247"/>
      <c r="AFB260" s="247"/>
      <c r="AFC260" s="247"/>
      <c r="AFD260" s="247"/>
      <c r="AFE260" s="247"/>
      <c r="AFF260" s="247"/>
      <c r="AFG260" s="247"/>
      <c r="AFH260" s="247"/>
      <c r="AFI260" s="247"/>
      <c r="AFJ260" s="247"/>
      <c r="AFK260" s="247"/>
      <c r="AFL260" s="247"/>
      <c r="AFM260" s="247"/>
      <c r="AFN260" s="247"/>
      <c r="AFO260" s="247"/>
      <c r="AFP260" s="247"/>
      <c r="AFQ260" s="247"/>
      <c r="AFR260" s="247"/>
      <c r="AFS260" s="247"/>
      <c r="AFT260" s="247"/>
      <c r="AFU260" s="247"/>
      <c r="AFV260" s="247"/>
      <c r="AFW260" s="247"/>
      <c r="AFX260" s="247"/>
      <c r="AFY260" s="247"/>
      <c r="AFZ260" s="247"/>
      <c r="AGA260" s="247"/>
      <c r="AGB260" s="247"/>
      <c r="AGC260" s="247"/>
      <c r="AGD260" s="247"/>
      <c r="AGE260" s="247"/>
      <c r="AGF260" s="247"/>
      <c r="AGG260" s="247"/>
      <c r="AGH260" s="247"/>
      <c r="AGI260" s="247"/>
      <c r="AGJ260" s="247"/>
      <c r="AGK260" s="247"/>
      <c r="AGL260" s="247"/>
      <c r="AGM260" s="247"/>
      <c r="AGN260" s="247"/>
      <c r="AGO260" s="247"/>
      <c r="AGP260" s="247"/>
      <c r="AGQ260" s="247"/>
      <c r="AGR260" s="247"/>
      <c r="AGS260" s="247"/>
      <c r="AGT260" s="247"/>
      <c r="AGU260" s="247"/>
      <c r="AGV260" s="247"/>
      <c r="AGW260" s="247"/>
      <c r="AGX260" s="247"/>
      <c r="AGY260" s="247"/>
      <c r="AGZ260" s="247"/>
      <c r="AHA260" s="247"/>
      <c r="AHB260" s="247"/>
      <c r="AHC260" s="247"/>
      <c r="AHD260" s="247"/>
      <c r="AHE260" s="247"/>
      <c r="AHF260" s="247"/>
      <c r="AHG260" s="247"/>
      <c r="AHH260" s="247"/>
      <c r="AHI260" s="247"/>
      <c r="AHJ260" s="247"/>
      <c r="AHK260" s="247"/>
      <c r="AHL260" s="247"/>
      <c r="AHM260" s="247"/>
      <c r="AHN260" s="247"/>
      <c r="AHO260" s="247"/>
      <c r="AHP260" s="247"/>
      <c r="AHQ260" s="247"/>
      <c r="AHR260" s="247"/>
      <c r="AHS260" s="247"/>
      <c r="AHT260" s="247"/>
      <c r="AHU260" s="247"/>
      <c r="AHV260" s="247"/>
      <c r="AHW260" s="247"/>
      <c r="AHX260" s="247"/>
      <c r="AHY260" s="247"/>
      <c r="AHZ260" s="247"/>
      <c r="AIA260" s="247"/>
      <c r="AIB260" s="247"/>
      <c r="AIC260" s="247"/>
      <c r="AID260" s="247"/>
      <c r="AIE260" s="247"/>
      <c r="AIF260" s="247"/>
      <c r="AIG260" s="247"/>
      <c r="AIH260" s="247"/>
      <c r="AII260" s="247"/>
      <c r="AIJ260" s="247"/>
      <c r="AIK260" s="247"/>
      <c r="AIL260" s="247"/>
      <c r="AIM260" s="247"/>
      <c r="AIN260" s="247"/>
      <c r="AIO260" s="247"/>
      <c r="AIP260" s="247"/>
      <c r="AIQ260" s="247"/>
      <c r="AIR260" s="247"/>
      <c r="AIS260" s="247"/>
      <c r="AIT260" s="247"/>
      <c r="AIU260" s="247"/>
      <c r="AIV260" s="247"/>
      <c r="AIW260" s="247"/>
      <c r="AIX260" s="247"/>
      <c r="AIY260" s="247"/>
      <c r="AIZ260" s="247"/>
      <c r="AJA260" s="247"/>
      <c r="AJB260" s="247"/>
      <c r="AJC260" s="247"/>
      <c r="AJD260" s="247"/>
      <c r="AJE260" s="247"/>
      <c r="AJF260" s="247"/>
      <c r="AJG260" s="247"/>
      <c r="AJH260" s="247"/>
      <c r="AJI260" s="247"/>
      <c r="AJJ260" s="247"/>
      <c r="AJK260" s="247"/>
      <c r="AJL260" s="247"/>
      <c r="AJM260" s="247"/>
      <c r="AJN260" s="247"/>
      <c r="AJO260" s="247"/>
      <c r="AJP260" s="247"/>
      <c r="AJQ260" s="247"/>
      <c r="AJR260" s="247"/>
      <c r="AJS260" s="247"/>
      <c r="AJT260" s="247"/>
      <c r="AJU260" s="247"/>
      <c r="AJV260" s="247"/>
      <c r="AJW260" s="247"/>
      <c r="AJX260" s="247"/>
      <c r="AJY260" s="247"/>
      <c r="AJZ260" s="247"/>
      <c r="AKA260" s="247"/>
      <c r="AKB260" s="247"/>
      <c r="AKC260" s="247"/>
      <c r="AKD260" s="247"/>
      <c r="AKE260" s="247"/>
      <c r="AKF260" s="247"/>
      <c r="AKG260" s="247"/>
      <c r="AKH260" s="247"/>
      <c r="AKI260" s="247"/>
      <c r="AKJ260" s="247"/>
      <c r="AKK260" s="247"/>
      <c r="AKL260" s="247"/>
      <c r="AKM260" s="247"/>
      <c r="AKN260" s="247"/>
      <c r="AKO260" s="247"/>
      <c r="AKP260" s="247"/>
      <c r="AKQ260" s="247"/>
      <c r="AKR260" s="247"/>
      <c r="AKS260" s="247"/>
      <c r="AKT260" s="247"/>
      <c r="AKU260" s="247"/>
      <c r="AKV260" s="247"/>
      <c r="AKW260" s="247"/>
      <c r="AKX260" s="247"/>
      <c r="AKY260" s="247"/>
      <c r="AKZ260" s="247"/>
      <c r="ALA260" s="247"/>
      <c r="ALB260" s="247"/>
      <c r="ALC260" s="247"/>
      <c r="ALD260" s="247"/>
      <c r="ALE260" s="247"/>
      <c r="ALF260" s="247"/>
      <c r="ALG260" s="247"/>
      <c r="ALH260" s="247"/>
      <c r="ALI260" s="247"/>
      <c r="ALJ260" s="247"/>
      <c r="ALK260" s="247"/>
      <c r="ALL260" s="247"/>
      <c r="ALM260" s="247"/>
      <c r="ALN260" s="247"/>
      <c r="ALO260" s="247"/>
      <c r="ALP260" s="247"/>
      <c r="ALQ260" s="247"/>
      <c r="ALR260" s="247"/>
      <c r="ALS260" s="247"/>
      <c r="ALT260" s="247"/>
      <c r="ALU260" s="247"/>
      <c r="ALV260" s="247"/>
      <c r="ALW260" s="247"/>
      <c r="ALX260" s="247"/>
      <c r="ALY260" s="247"/>
      <c r="ALZ260" s="247"/>
      <c r="AMA260" s="247"/>
      <c r="AMB260" s="247"/>
      <c r="AMC260" s="247"/>
      <c r="AMD260" s="247"/>
      <c r="AME260" s="247"/>
      <c r="AMF260" s="247"/>
      <c r="AMG260" s="247"/>
      <c r="AMH260" s="247"/>
      <c r="AMI260" s="247"/>
      <c r="AMJ260" s="247"/>
      <c r="AMK260" s="247"/>
      <c r="AML260" s="247"/>
      <c r="AMM260" s="247"/>
      <c r="AMN260" s="247"/>
      <c r="AMO260" s="247"/>
      <c r="AMP260" s="247"/>
      <c r="AMQ260" s="247"/>
      <c r="AMR260" s="247"/>
      <c r="AMS260" s="247"/>
      <c r="AMT260" s="247"/>
      <c r="AMU260" s="247"/>
      <c r="AMV260" s="247"/>
      <c r="AMW260" s="247"/>
      <c r="AMX260" s="247"/>
      <c r="AMY260" s="247"/>
      <c r="AMZ260" s="247"/>
      <c r="ANA260" s="247"/>
      <c r="ANB260" s="247"/>
      <c r="ANC260" s="247"/>
      <c r="AND260" s="247"/>
      <c r="ANE260" s="247"/>
      <c r="ANF260" s="247"/>
      <c r="ANG260" s="247"/>
      <c r="ANH260" s="247"/>
      <c r="ANI260" s="247"/>
      <c r="ANJ260" s="247"/>
      <c r="ANK260" s="247"/>
      <c r="ANL260" s="247"/>
      <c r="ANM260" s="247"/>
      <c r="ANN260" s="247"/>
      <c r="ANO260" s="247"/>
      <c r="ANP260" s="247"/>
      <c r="ANQ260" s="247"/>
      <c r="ANR260" s="247"/>
      <c r="ANS260" s="247"/>
      <c r="ANT260" s="247"/>
      <c r="ANU260" s="247"/>
      <c r="ANV260" s="247"/>
      <c r="ANW260" s="247"/>
      <c r="ANX260" s="247"/>
      <c r="ANY260" s="247"/>
      <c r="ANZ260" s="247"/>
      <c r="AOA260" s="247"/>
      <c r="AOB260" s="247"/>
      <c r="AOC260" s="247"/>
      <c r="AOD260" s="247"/>
      <c r="AOE260" s="247"/>
      <c r="AOF260" s="247"/>
      <c r="AOG260" s="247"/>
      <c r="AOH260" s="247"/>
      <c r="AOI260" s="247"/>
      <c r="AOJ260" s="247"/>
      <c r="AOK260" s="247"/>
      <c r="AOL260" s="247"/>
      <c r="AOM260" s="247"/>
      <c r="AON260" s="247"/>
      <c r="AOO260" s="247"/>
      <c r="AOP260" s="247"/>
      <c r="AOQ260" s="247"/>
      <c r="AOR260" s="247"/>
      <c r="AOS260" s="247"/>
      <c r="AOT260" s="247"/>
      <c r="AOU260" s="247"/>
      <c r="AOV260" s="247"/>
      <c r="AOW260" s="247"/>
      <c r="AOX260" s="247"/>
      <c r="AOY260" s="247"/>
      <c r="AOZ260" s="247"/>
      <c r="APA260" s="247"/>
      <c r="APB260" s="247"/>
      <c r="APC260" s="247"/>
      <c r="APD260" s="247"/>
      <c r="APE260" s="247"/>
      <c r="APF260" s="247"/>
      <c r="APG260" s="247"/>
      <c r="APH260" s="247"/>
      <c r="API260" s="247"/>
      <c r="APJ260" s="247"/>
      <c r="APK260" s="247"/>
      <c r="APL260" s="247"/>
      <c r="APM260" s="247"/>
      <c r="APN260" s="247"/>
      <c r="APO260" s="247"/>
      <c r="APP260" s="247"/>
      <c r="APQ260" s="247"/>
      <c r="APR260" s="247"/>
      <c r="APS260" s="247"/>
      <c r="APT260" s="247"/>
      <c r="APU260" s="247"/>
      <c r="APV260" s="247"/>
      <c r="APW260" s="247"/>
      <c r="APX260" s="247"/>
      <c r="APY260" s="247"/>
      <c r="APZ260" s="247"/>
      <c r="AQA260" s="247"/>
      <c r="AQB260" s="247"/>
      <c r="AQC260" s="247"/>
      <c r="AQD260" s="247"/>
      <c r="AQE260" s="247"/>
      <c r="AQF260" s="247"/>
      <c r="AQG260" s="247"/>
      <c r="AQH260" s="247"/>
      <c r="AQI260" s="247"/>
      <c r="AQJ260" s="247"/>
      <c r="AQK260" s="247"/>
      <c r="AQL260" s="247"/>
      <c r="AQM260" s="247"/>
      <c r="AQN260" s="247"/>
      <c r="AQO260" s="247"/>
      <c r="AQP260" s="247"/>
      <c r="AQQ260" s="247"/>
      <c r="AQR260" s="247"/>
      <c r="AQS260" s="247"/>
      <c r="AQT260" s="247"/>
      <c r="AQU260" s="247"/>
      <c r="AQV260" s="247"/>
      <c r="AQW260" s="247"/>
      <c r="AQX260" s="247"/>
      <c r="AQY260" s="247"/>
      <c r="AQZ260" s="247"/>
      <c r="ARA260" s="247"/>
      <c r="ARB260" s="247"/>
      <c r="ARC260" s="247"/>
      <c r="ARD260" s="247"/>
      <c r="ARE260" s="247"/>
      <c r="ARF260" s="247"/>
      <c r="ARG260" s="247"/>
      <c r="ARH260" s="247"/>
      <c r="ARI260" s="247"/>
      <c r="ARJ260" s="247"/>
      <c r="ARK260" s="247"/>
      <c r="ARL260" s="247"/>
      <c r="ARM260" s="247"/>
      <c r="ARN260" s="247"/>
      <c r="ARO260" s="247"/>
      <c r="ARP260" s="247"/>
      <c r="ARQ260" s="247"/>
      <c r="ARR260" s="247"/>
      <c r="ARS260" s="247"/>
      <c r="ART260" s="247"/>
      <c r="ARU260" s="247"/>
      <c r="ARV260" s="247"/>
      <c r="ARW260" s="247"/>
      <c r="ARX260" s="247"/>
      <c r="ARY260" s="247"/>
      <c r="ARZ260" s="247"/>
      <c r="ASA260" s="247"/>
      <c r="ASB260" s="247"/>
      <c r="ASC260" s="247"/>
      <c r="ASD260" s="247"/>
      <c r="ASE260" s="247"/>
      <c r="ASF260" s="247"/>
      <c r="ASG260" s="247"/>
      <c r="ASH260" s="247"/>
      <c r="ASI260" s="247"/>
      <c r="ASJ260" s="247"/>
      <c r="ASK260" s="247"/>
      <c r="ASL260" s="247"/>
      <c r="ASM260" s="247"/>
      <c r="ASN260" s="247"/>
      <c r="ASO260" s="247"/>
      <c r="ASP260" s="247"/>
      <c r="ASQ260" s="247"/>
      <c r="ASR260" s="247"/>
      <c r="ASS260" s="247"/>
      <c r="AST260" s="247"/>
      <c r="ASU260" s="247"/>
      <c r="ASV260" s="247"/>
      <c r="ASW260" s="247"/>
      <c r="ASX260" s="247"/>
      <c r="ASY260" s="247"/>
      <c r="ASZ260" s="247"/>
      <c r="ATA260" s="247"/>
      <c r="ATB260" s="247"/>
      <c r="ATC260" s="247"/>
      <c r="ATD260" s="247"/>
      <c r="ATE260" s="247"/>
      <c r="ATF260" s="247"/>
      <c r="ATG260" s="247"/>
      <c r="ATH260" s="247"/>
      <c r="ATI260" s="247"/>
      <c r="ATJ260" s="247"/>
      <c r="ATK260" s="247"/>
      <c r="ATL260" s="247"/>
      <c r="ATM260" s="247"/>
      <c r="ATN260" s="247"/>
      <c r="ATO260" s="247"/>
      <c r="ATP260" s="247"/>
      <c r="ATQ260" s="247"/>
      <c r="ATR260" s="247"/>
      <c r="ATS260" s="247"/>
      <c r="ATT260" s="247"/>
      <c r="ATU260" s="247"/>
      <c r="ATV260" s="247"/>
      <c r="ATW260" s="247"/>
      <c r="ATX260" s="247"/>
      <c r="ATY260" s="247"/>
      <c r="ATZ260" s="247"/>
      <c r="AUA260" s="247"/>
      <c r="AUB260" s="247"/>
      <c r="AUC260" s="247"/>
      <c r="AUD260" s="247"/>
      <c r="AUE260" s="247"/>
      <c r="AUF260" s="247"/>
      <c r="AUG260" s="247"/>
      <c r="AUH260" s="247"/>
      <c r="AUI260" s="247"/>
      <c r="AUJ260" s="247"/>
      <c r="AUK260" s="247"/>
      <c r="AUL260" s="247"/>
      <c r="AUM260" s="247"/>
      <c r="AUN260" s="247"/>
      <c r="AUO260" s="247"/>
      <c r="AUP260" s="247"/>
      <c r="AUQ260" s="247"/>
      <c r="AUR260" s="247"/>
      <c r="AUS260" s="247"/>
      <c r="AUT260" s="247"/>
      <c r="AUU260" s="247"/>
      <c r="AUV260" s="247"/>
      <c r="AUW260" s="247"/>
      <c r="AUX260" s="247"/>
      <c r="AUY260" s="247"/>
      <c r="AUZ260" s="247"/>
      <c r="AVA260" s="247"/>
      <c r="AVB260" s="247"/>
      <c r="AVC260" s="247"/>
      <c r="AVD260" s="247"/>
      <c r="AVE260" s="247"/>
      <c r="AVF260" s="247"/>
      <c r="AVG260" s="247"/>
      <c r="AVH260" s="247"/>
      <c r="AVI260" s="247"/>
      <c r="AVJ260" s="247"/>
      <c r="AVK260" s="247"/>
      <c r="AVL260" s="247"/>
      <c r="AVM260" s="247"/>
      <c r="AVN260" s="247"/>
      <c r="AVO260" s="247"/>
      <c r="AVP260" s="247"/>
      <c r="AVQ260" s="247"/>
      <c r="AVR260" s="247"/>
      <c r="AVS260" s="247"/>
      <c r="AVT260" s="247"/>
      <c r="AVU260" s="247"/>
      <c r="AVV260" s="247"/>
      <c r="AVW260" s="247"/>
      <c r="AVX260" s="247"/>
      <c r="AVY260" s="247"/>
      <c r="AVZ260" s="247"/>
      <c r="AWA260" s="247"/>
      <c r="AWB260" s="247"/>
      <c r="AWC260" s="247"/>
      <c r="AWD260" s="247"/>
      <c r="AWE260" s="247"/>
      <c r="AWF260" s="247"/>
      <c r="AWG260" s="247"/>
      <c r="AWH260" s="247"/>
      <c r="AWI260" s="247"/>
      <c r="AWJ260" s="247"/>
      <c r="AWK260" s="247"/>
      <c r="AWL260" s="247"/>
      <c r="AWM260" s="247"/>
      <c r="AWN260" s="247"/>
      <c r="AWO260" s="247"/>
      <c r="AWP260" s="247"/>
      <c r="AWQ260" s="247"/>
      <c r="AWR260" s="247"/>
      <c r="AWS260" s="247"/>
      <c r="AWT260" s="247"/>
      <c r="AWU260" s="247"/>
      <c r="AWV260" s="247"/>
      <c r="AWW260" s="247"/>
      <c r="AWX260" s="247"/>
      <c r="AWY260" s="247"/>
      <c r="AWZ260" s="247"/>
      <c r="AXA260" s="247"/>
      <c r="AXB260" s="247"/>
      <c r="AXC260" s="247"/>
      <c r="AXD260" s="247"/>
      <c r="AXE260" s="247"/>
      <c r="AXF260" s="247"/>
      <c r="AXG260" s="247"/>
      <c r="AXH260" s="247"/>
      <c r="AXI260" s="247"/>
      <c r="AXJ260" s="247"/>
      <c r="AXK260" s="247"/>
      <c r="AXL260" s="247"/>
      <c r="AXM260" s="247"/>
      <c r="AXN260" s="247"/>
      <c r="AXO260" s="247"/>
      <c r="AXP260" s="247"/>
      <c r="AXQ260" s="247"/>
      <c r="AXR260" s="247"/>
      <c r="AXS260" s="247"/>
      <c r="AXT260" s="247"/>
      <c r="AXU260" s="247"/>
      <c r="AXV260" s="247"/>
      <c r="AXW260" s="247"/>
      <c r="AXX260" s="247"/>
      <c r="AXY260" s="247"/>
      <c r="AXZ260" s="247"/>
      <c r="AYA260" s="247"/>
      <c r="AYB260" s="247"/>
      <c r="AYC260" s="247"/>
      <c r="AYD260" s="247"/>
      <c r="AYE260" s="247"/>
      <c r="AYF260" s="247"/>
      <c r="AYG260" s="247"/>
      <c r="AYH260" s="247"/>
      <c r="AYI260" s="247"/>
      <c r="AYJ260" s="247"/>
      <c r="AYK260" s="247"/>
      <c r="AYL260" s="247"/>
      <c r="AYM260" s="247"/>
      <c r="AYN260" s="247"/>
      <c r="AYO260" s="247"/>
      <c r="AYP260" s="247"/>
      <c r="AYQ260" s="247"/>
      <c r="AYR260" s="247"/>
      <c r="AYS260" s="247"/>
      <c r="AYT260" s="247"/>
      <c r="AYU260" s="247"/>
      <c r="AYV260" s="247"/>
      <c r="AYW260" s="247"/>
      <c r="AYX260" s="247"/>
      <c r="AYY260" s="247"/>
      <c r="AYZ260" s="247"/>
      <c r="AZA260" s="247"/>
      <c r="AZB260" s="247"/>
      <c r="AZC260" s="247"/>
      <c r="AZD260" s="247"/>
      <c r="AZE260" s="247"/>
      <c r="AZF260" s="247"/>
      <c r="AZG260" s="247"/>
      <c r="AZH260" s="247"/>
      <c r="AZI260" s="247"/>
      <c r="AZJ260" s="247"/>
      <c r="AZK260" s="247"/>
      <c r="AZL260" s="247"/>
      <c r="AZM260" s="247"/>
      <c r="AZN260" s="247"/>
      <c r="AZO260" s="247"/>
      <c r="AZP260" s="247"/>
      <c r="AZQ260" s="247"/>
      <c r="AZR260" s="247"/>
      <c r="AZS260" s="247"/>
      <c r="AZT260" s="247"/>
      <c r="AZU260" s="247"/>
      <c r="AZV260" s="247"/>
      <c r="AZW260" s="247"/>
      <c r="AZX260" s="247"/>
      <c r="AZY260" s="247"/>
      <c r="AZZ260" s="247"/>
      <c r="BAA260" s="247"/>
      <c r="BAB260" s="247"/>
      <c r="BAC260" s="247"/>
      <c r="BAD260" s="247"/>
      <c r="BAE260" s="247"/>
      <c r="BAF260" s="247"/>
      <c r="BAG260" s="247"/>
      <c r="BAH260" s="247"/>
      <c r="BAI260" s="247"/>
      <c r="BAJ260" s="247"/>
      <c r="BAK260" s="247"/>
      <c r="BAL260" s="247"/>
      <c r="BAM260" s="247"/>
      <c r="BAN260" s="247"/>
      <c r="BAO260" s="247"/>
      <c r="BAP260" s="247"/>
      <c r="BAQ260" s="247"/>
      <c r="BAR260" s="247"/>
      <c r="BAS260" s="247"/>
      <c r="BAT260" s="247"/>
      <c r="BAU260" s="247"/>
      <c r="BAV260" s="247"/>
      <c r="BAW260" s="247"/>
      <c r="BAX260" s="247"/>
      <c r="BAY260" s="247"/>
      <c r="BAZ260" s="247"/>
      <c r="BBA260" s="247"/>
      <c r="BBB260" s="247"/>
      <c r="BBC260" s="247"/>
      <c r="BBD260" s="247"/>
      <c r="BBE260" s="247"/>
      <c r="BBF260" s="247"/>
      <c r="BBG260" s="247"/>
      <c r="BBH260" s="247"/>
      <c r="BBI260" s="247"/>
      <c r="BBJ260" s="247"/>
      <c r="BBK260" s="247"/>
      <c r="BBL260" s="247"/>
      <c r="BBM260" s="247"/>
      <c r="BBN260" s="247"/>
      <c r="BBO260" s="247"/>
      <c r="BBP260" s="247"/>
      <c r="BBQ260" s="247"/>
      <c r="BBR260" s="247"/>
      <c r="BBS260" s="247"/>
      <c r="BBT260" s="247"/>
      <c r="BBU260" s="247"/>
      <c r="BBV260" s="247"/>
      <c r="BBW260" s="247"/>
      <c r="BBX260" s="247"/>
      <c r="BBY260" s="247"/>
      <c r="BBZ260" s="247"/>
      <c r="BCA260" s="247"/>
      <c r="BCB260" s="247"/>
      <c r="BCC260" s="247"/>
      <c r="BCD260" s="247"/>
      <c r="BCE260" s="247"/>
      <c r="BCF260" s="247"/>
      <c r="BCG260" s="247"/>
      <c r="BCH260" s="247"/>
      <c r="BCI260" s="247"/>
      <c r="BCJ260" s="247"/>
      <c r="BCK260" s="247"/>
      <c r="BCL260" s="247"/>
      <c r="BCM260" s="247"/>
      <c r="BCN260" s="247"/>
      <c r="BCO260" s="247"/>
      <c r="BCP260" s="247"/>
      <c r="BCQ260" s="247"/>
      <c r="BCR260" s="247"/>
      <c r="BCS260" s="247"/>
      <c r="BCT260" s="247"/>
      <c r="BCU260" s="247"/>
      <c r="BCV260" s="247"/>
      <c r="BCW260" s="247"/>
      <c r="BCX260" s="247"/>
      <c r="BCY260" s="247"/>
      <c r="BCZ260" s="247"/>
      <c r="BDA260" s="247"/>
      <c r="BDB260" s="247"/>
      <c r="BDC260" s="247"/>
      <c r="BDD260" s="247"/>
      <c r="BDE260" s="247"/>
      <c r="BDF260" s="247"/>
      <c r="BDG260" s="247"/>
      <c r="BDH260" s="247"/>
      <c r="BDI260" s="247"/>
      <c r="BDJ260" s="247"/>
      <c r="BDK260" s="247"/>
      <c r="BDL260" s="247"/>
      <c r="BDM260" s="247"/>
      <c r="BDN260" s="247"/>
      <c r="BDO260" s="247"/>
      <c r="BDP260" s="247"/>
      <c r="BDQ260" s="247"/>
      <c r="BDR260" s="247"/>
      <c r="BDS260" s="247"/>
      <c r="BDT260" s="247"/>
      <c r="BDU260" s="247"/>
      <c r="BDV260" s="247"/>
      <c r="BDW260" s="247"/>
      <c r="BDX260" s="247"/>
      <c r="BDY260" s="247"/>
      <c r="BDZ260" s="247"/>
      <c r="BEA260" s="247"/>
      <c r="BEB260" s="247"/>
      <c r="BEC260" s="247"/>
      <c r="BED260" s="247"/>
      <c r="BEE260" s="247"/>
      <c r="BEF260" s="247"/>
      <c r="BEG260" s="247"/>
      <c r="BEH260" s="247"/>
      <c r="BEI260" s="247"/>
      <c r="BEJ260" s="247"/>
      <c r="BEK260" s="247"/>
      <c r="BEL260" s="247"/>
      <c r="BEM260" s="247"/>
      <c r="BEN260" s="247"/>
      <c r="BEO260" s="247"/>
      <c r="BEP260" s="247"/>
      <c r="BEQ260" s="247"/>
      <c r="BER260" s="247"/>
      <c r="BES260" s="247"/>
      <c r="BET260" s="247"/>
      <c r="BEU260" s="247"/>
      <c r="BEV260" s="247"/>
      <c r="BEW260" s="247"/>
      <c r="BEX260" s="247"/>
      <c r="BEY260" s="247"/>
      <c r="BEZ260" s="247"/>
      <c r="BFA260" s="247"/>
      <c r="BFB260" s="247"/>
      <c r="BFC260" s="247"/>
      <c r="BFD260" s="247"/>
      <c r="BFE260" s="247"/>
      <c r="BFF260" s="247"/>
      <c r="BFG260" s="247"/>
      <c r="BFH260" s="247"/>
      <c r="BFI260" s="247"/>
      <c r="BFJ260" s="247"/>
      <c r="BFK260" s="247"/>
      <c r="BFL260" s="247"/>
      <c r="BFM260" s="247"/>
      <c r="BFN260" s="247"/>
      <c r="BFO260" s="247"/>
      <c r="BFP260" s="247"/>
      <c r="BFQ260" s="247"/>
      <c r="BFR260" s="247"/>
      <c r="BFS260" s="247"/>
      <c r="BFT260" s="247"/>
      <c r="BFU260" s="247"/>
      <c r="BFV260" s="247"/>
      <c r="BFW260" s="247"/>
      <c r="BFX260" s="247"/>
      <c r="BFY260" s="247"/>
      <c r="BFZ260" s="247"/>
      <c r="BGA260" s="247"/>
      <c r="BGB260" s="247"/>
      <c r="BGC260" s="247"/>
      <c r="BGD260" s="247"/>
      <c r="BGE260" s="247"/>
      <c r="BGF260" s="247"/>
      <c r="BGG260" s="247"/>
      <c r="BGH260" s="247"/>
      <c r="BGI260" s="247"/>
      <c r="BGJ260" s="247"/>
      <c r="BGK260" s="247"/>
      <c r="BGL260" s="247"/>
      <c r="BGM260" s="247"/>
      <c r="BGN260" s="247"/>
      <c r="BGO260" s="247"/>
      <c r="BGP260" s="247"/>
      <c r="BGQ260" s="247"/>
      <c r="BGR260" s="247"/>
      <c r="BGS260" s="247"/>
      <c r="BGT260" s="247"/>
      <c r="BGU260" s="247"/>
      <c r="BGV260" s="247"/>
      <c r="BGW260" s="247"/>
      <c r="BGX260" s="247"/>
      <c r="BGY260" s="247"/>
      <c r="BGZ260" s="247"/>
      <c r="BHA260" s="247"/>
      <c r="BHB260" s="247"/>
      <c r="BHC260" s="247"/>
      <c r="BHD260" s="247"/>
      <c r="BHE260" s="247"/>
      <c r="BHF260" s="247"/>
      <c r="BHG260" s="247"/>
      <c r="BHH260" s="247"/>
      <c r="BHI260" s="247"/>
      <c r="BHJ260" s="247"/>
      <c r="BHK260" s="247"/>
      <c r="BHL260" s="247"/>
      <c r="BHM260" s="247"/>
      <c r="BHN260" s="247"/>
      <c r="BHO260" s="247"/>
      <c r="BHP260" s="247"/>
      <c r="BHQ260" s="247"/>
      <c r="BHR260" s="247"/>
      <c r="BHS260" s="247"/>
      <c r="BHT260" s="247"/>
      <c r="BHU260" s="247"/>
      <c r="BHV260" s="247"/>
      <c r="BHW260" s="247"/>
      <c r="BHX260" s="247"/>
      <c r="BHY260" s="247"/>
      <c r="BHZ260" s="247"/>
      <c r="BIA260" s="247"/>
      <c r="BIB260" s="247"/>
      <c r="BIC260" s="247"/>
      <c r="BID260" s="247"/>
      <c r="BIE260" s="247"/>
      <c r="BIF260" s="247"/>
      <c r="BIG260" s="247"/>
      <c r="BIH260" s="247"/>
      <c r="BII260" s="247"/>
      <c r="BIJ260" s="247"/>
      <c r="BIK260" s="247"/>
      <c r="BIL260" s="247"/>
      <c r="BIM260" s="247"/>
      <c r="BIN260" s="247"/>
      <c r="BIO260" s="247"/>
      <c r="BIP260" s="247"/>
      <c r="BIQ260" s="247"/>
      <c r="BIR260" s="247"/>
      <c r="BIS260" s="247"/>
      <c r="BIT260" s="247"/>
      <c r="BIU260" s="247"/>
      <c r="BIV260" s="247"/>
      <c r="BIW260" s="247"/>
      <c r="BIX260" s="247"/>
      <c r="BIY260" s="247"/>
      <c r="BIZ260" s="247"/>
      <c r="BJA260" s="247"/>
      <c r="BJB260" s="247"/>
      <c r="BJC260" s="247"/>
      <c r="BJD260" s="247"/>
      <c r="BJE260" s="247"/>
      <c r="BJF260" s="247"/>
      <c r="BJG260" s="247"/>
      <c r="BJH260" s="247"/>
      <c r="BJI260" s="247"/>
      <c r="BJJ260" s="247"/>
      <c r="BJK260" s="247"/>
      <c r="BJL260" s="247"/>
      <c r="BJM260" s="247"/>
      <c r="BJN260" s="247"/>
      <c r="BJO260" s="247"/>
      <c r="BJP260" s="247"/>
      <c r="BJQ260" s="247"/>
      <c r="BJR260" s="247"/>
      <c r="BJS260" s="247"/>
      <c r="BJT260" s="247"/>
      <c r="BJU260" s="247"/>
      <c r="BJV260" s="247"/>
      <c r="BJW260" s="247"/>
      <c r="BJX260" s="247"/>
      <c r="BJY260" s="247"/>
      <c r="BJZ260" s="247"/>
      <c r="BKA260" s="247"/>
      <c r="BKB260" s="247"/>
      <c r="BKC260" s="247"/>
      <c r="BKD260" s="247"/>
      <c r="BKE260" s="247"/>
      <c r="BKF260" s="247"/>
      <c r="BKG260" s="247"/>
      <c r="BKH260" s="247"/>
      <c r="BKI260" s="247"/>
      <c r="BKJ260" s="247"/>
      <c r="BKK260" s="247"/>
      <c r="BKL260" s="247"/>
      <c r="BKM260" s="247"/>
      <c r="BKN260" s="247"/>
      <c r="BKO260" s="247"/>
      <c r="BKP260" s="247"/>
      <c r="BKQ260" s="247"/>
      <c r="BKR260" s="247"/>
      <c r="BKS260" s="247"/>
      <c r="BKT260" s="247"/>
      <c r="BKU260" s="247"/>
      <c r="BKV260" s="247"/>
      <c r="BKW260" s="247"/>
      <c r="BKX260" s="247"/>
      <c r="BKY260" s="247"/>
      <c r="BKZ260" s="247"/>
      <c r="BLA260" s="247"/>
      <c r="BLB260" s="247"/>
      <c r="BLC260" s="247"/>
      <c r="BLD260" s="247"/>
      <c r="BLE260" s="247"/>
      <c r="BLF260" s="247"/>
      <c r="BLG260" s="247"/>
      <c r="BLH260" s="247"/>
      <c r="BLI260" s="247"/>
      <c r="BLJ260" s="247"/>
      <c r="BLK260" s="247"/>
      <c r="BLL260" s="247"/>
      <c r="BLM260" s="247"/>
      <c r="BLN260" s="247"/>
      <c r="BLO260" s="247"/>
      <c r="BLP260" s="247"/>
      <c r="BLQ260" s="247"/>
      <c r="BLR260" s="247"/>
      <c r="BLS260" s="247"/>
      <c r="BLT260" s="247"/>
      <c r="BLU260" s="247"/>
      <c r="BLV260" s="247"/>
      <c r="BLW260" s="247"/>
      <c r="BLX260" s="247"/>
      <c r="BLY260" s="247"/>
      <c r="BLZ260" s="247"/>
      <c r="BMA260" s="247"/>
      <c r="BMB260" s="247"/>
      <c r="BMC260" s="247"/>
      <c r="BMD260" s="247"/>
      <c r="BME260" s="247"/>
      <c r="BMF260" s="247"/>
      <c r="BMG260" s="247"/>
      <c r="BMH260" s="247"/>
      <c r="BMI260" s="247"/>
      <c r="BMJ260" s="247"/>
      <c r="BMK260" s="247"/>
      <c r="BML260" s="247"/>
      <c r="BMM260" s="247"/>
      <c r="BMN260" s="247"/>
      <c r="BMO260" s="247"/>
      <c r="BMP260" s="247"/>
      <c r="BMQ260" s="247"/>
      <c r="BMR260" s="247"/>
      <c r="BMS260" s="247"/>
      <c r="BMT260" s="247"/>
      <c r="BMU260" s="247"/>
      <c r="BMV260" s="247"/>
      <c r="BMW260" s="247"/>
      <c r="BMX260" s="247"/>
      <c r="BMY260" s="247"/>
      <c r="BMZ260" s="247"/>
      <c r="BNA260" s="247"/>
      <c r="BNB260" s="247"/>
      <c r="BNC260" s="247"/>
      <c r="BND260" s="247"/>
      <c r="BNE260" s="247"/>
      <c r="BNF260" s="247"/>
      <c r="BNG260" s="247"/>
      <c r="BNH260" s="247"/>
      <c r="BNI260" s="247"/>
      <c r="BNJ260" s="247"/>
      <c r="BNK260" s="247"/>
      <c r="BNL260" s="247"/>
      <c r="BNM260" s="247"/>
      <c r="BNN260" s="247"/>
      <c r="BNO260" s="247"/>
      <c r="BNP260" s="247"/>
      <c r="BNQ260" s="247"/>
      <c r="BNR260" s="247"/>
      <c r="BNS260" s="247"/>
      <c r="BNT260" s="247"/>
      <c r="BNU260" s="247"/>
      <c r="BNV260" s="247"/>
      <c r="BNW260" s="247"/>
      <c r="BNX260" s="247"/>
      <c r="BNY260" s="247"/>
      <c r="BNZ260" s="247"/>
      <c r="BOA260" s="247"/>
      <c r="BOB260" s="247"/>
      <c r="BOC260" s="247"/>
      <c r="BOD260" s="247"/>
      <c r="BOE260" s="247"/>
      <c r="BOF260" s="247"/>
      <c r="BOG260" s="247"/>
      <c r="BOH260" s="247"/>
      <c r="BOI260" s="247"/>
      <c r="BOJ260" s="247"/>
      <c r="BOK260" s="247"/>
      <c r="BOL260" s="247"/>
      <c r="BOM260" s="247"/>
      <c r="BON260" s="247"/>
      <c r="BOO260" s="247"/>
      <c r="BOP260" s="247"/>
      <c r="BOQ260" s="247"/>
      <c r="BOR260" s="247"/>
      <c r="BOS260" s="247"/>
      <c r="BOT260" s="247"/>
      <c r="BOU260" s="247"/>
      <c r="BOV260" s="247"/>
      <c r="BOW260" s="247"/>
      <c r="BOX260" s="247"/>
      <c r="BOY260" s="247"/>
      <c r="BOZ260" s="247"/>
      <c r="BPA260" s="247"/>
      <c r="BPB260" s="247"/>
      <c r="BPC260" s="247"/>
      <c r="BPD260" s="247"/>
      <c r="BPE260" s="247"/>
      <c r="BPF260" s="247"/>
      <c r="BPG260" s="247"/>
      <c r="BPH260" s="247"/>
      <c r="BPI260" s="247"/>
      <c r="BPJ260" s="247"/>
      <c r="BPK260" s="247"/>
      <c r="BPL260" s="247"/>
      <c r="BPM260" s="247"/>
      <c r="BPN260" s="247"/>
      <c r="BPO260" s="247"/>
      <c r="BPP260" s="247"/>
      <c r="BPQ260" s="247"/>
      <c r="BPR260" s="247"/>
      <c r="BPS260" s="247"/>
      <c r="BPT260" s="247"/>
      <c r="BPU260" s="247"/>
      <c r="BPV260" s="247"/>
      <c r="BPW260" s="247"/>
      <c r="BPX260" s="247"/>
      <c r="BPY260" s="247"/>
      <c r="BPZ260" s="247"/>
      <c r="BQA260" s="247"/>
      <c r="BQB260" s="247"/>
      <c r="BQC260" s="247"/>
      <c r="BQD260" s="247"/>
      <c r="BQE260" s="247"/>
      <c r="BQF260" s="247"/>
      <c r="BQG260" s="247"/>
      <c r="BQH260" s="247"/>
      <c r="BQI260" s="247"/>
      <c r="BQJ260" s="247"/>
      <c r="BQK260" s="247"/>
      <c r="BQL260" s="247"/>
      <c r="BQM260" s="247"/>
      <c r="BQN260" s="247"/>
      <c r="BQO260" s="247"/>
      <c r="BQP260" s="247"/>
      <c r="BQQ260" s="247"/>
      <c r="BQR260" s="247"/>
      <c r="BQS260" s="247"/>
      <c r="BQT260" s="247"/>
      <c r="BQU260" s="247"/>
      <c r="BQV260" s="247"/>
      <c r="BQW260" s="247"/>
      <c r="BQX260" s="247"/>
      <c r="BQY260" s="247"/>
      <c r="BQZ260" s="247"/>
      <c r="BRA260" s="247"/>
      <c r="BRB260" s="247"/>
      <c r="BRC260" s="247"/>
      <c r="BRD260" s="247"/>
      <c r="BRE260" s="247"/>
      <c r="BRF260" s="247"/>
      <c r="BRG260" s="247"/>
      <c r="BRH260" s="247"/>
      <c r="BRI260" s="247"/>
      <c r="BRJ260" s="247"/>
      <c r="BRK260" s="247"/>
      <c r="BRL260" s="247"/>
      <c r="BRM260" s="247"/>
      <c r="BRN260" s="247"/>
      <c r="BRO260" s="247"/>
      <c r="BRP260" s="247"/>
      <c r="BRQ260" s="247"/>
      <c r="BRR260" s="247"/>
      <c r="BRS260" s="247"/>
      <c r="BRT260" s="247"/>
      <c r="BRU260" s="247"/>
      <c r="BRV260" s="247"/>
      <c r="BRW260" s="247"/>
      <c r="BRX260" s="247"/>
      <c r="BRY260" s="247"/>
      <c r="BRZ260" s="247"/>
      <c r="BSA260" s="247"/>
      <c r="BSB260" s="247"/>
      <c r="BSC260" s="247"/>
      <c r="BSD260" s="247"/>
      <c r="BSE260" s="247"/>
      <c r="BSF260" s="247"/>
      <c r="BSG260" s="247"/>
      <c r="BSH260" s="247"/>
      <c r="BSI260" s="247"/>
      <c r="BSJ260" s="247"/>
      <c r="BSK260" s="247"/>
      <c r="BSL260" s="247"/>
      <c r="BSM260" s="247"/>
      <c r="BSN260" s="247"/>
      <c r="BSO260" s="247"/>
      <c r="BSP260" s="247"/>
      <c r="BSQ260" s="247"/>
      <c r="BSR260" s="247"/>
      <c r="BSS260" s="247"/>
      <c r="BST260" s="247"/>
      <c r="BSU260" s="247"/>
      <c r="BSV260" s="247"/>
      <c r="BSW260" s="247"/>
      <c r="BSX260" s="247"/>
      <c r="BSY260" s="247"/>
      <c r="BSZ260" s="247"/>
      <c r="BTA260" s="247"/>
      <c r="BTB260" s="247"/>
      <c r="BTC260" s="247"/>
      <c r="BTD260" s="247"/>
      <c r="BTE260" s="247"/>
      <c r="BTF260" s="247"/>
      <c r="BTG260" s="247"/>
      <c r="BTH260" s="247"/>
      <c r="BTI260" s="247"/>
      <c r="BTJ260" s="247"/>
      <c r="BTK260" s="247"/>
      <c r="BTL260" s="247"/>
      <c r="BTM260" s="247"/>
      <c r="BTN260" s="247"/>
      <c r="BTO260" s="247"/>
      <c r="BTP260" s="247"/>
      <c r="BTQ260" s="247"/>
      <c r="BTR260" s="247"/>
      <c r="BTS260" s="247"/>
      <c r="BTT260" s="247"/>
      <c r="BTU260" s="247"/>
      <c r="BTV260" s="247"/>
      <c r="BTW260" s="247"/>
      <c r="BTX260" s="247"/>
      <c r="BTY260" s="247"/>
      <c r="BTZ260" s="247"/>
      <c r="BUA260" s="247"/>
      <c r="BUB260" s="247"/>
      <c r="BUC260" s="247"/>
      <c r="BUD260" s="247"/>
      <c r="BUE260" s="247"/>
      <c r="BUF260" s="247"/>
      <c r="BUG260" s="247"/>
      <c r="BUH260" s="247"/>
      <c r="BUI260" s="247"/>
      <c r="BUJ260" s="247"/>
      <c r="BUK260" s="247"/>
      <c r="BUL260" s="247"/>
      <c r="BUM260" s="247"/>
      <c r="BUN260" s="247"/>
      <c r="BUO260" s="247"/>
      <c r="BUP260" s="247"/>
      <c r="BUQ260" s="247"/>
      <c r="BUR260" s="247"/>
      <c r="BUS260" s="247"/>
      <c r="BUT260" s="247"/>
      <c r="BUU260" s="247"/>
      <c r="BUV260" s="247"/>
      <c r="BUW260" s="247"/>
      <c r="BUX260" s="247"/>
      <c r="BUY260" s="247"/>
      <c r="BUZ260" s="247"/>
      <c r="BVA260" s="247"/>
      <c r="BVB260" s="247"/>
      <c r="BVC260" s="247"/>
      <c r="BVD260" s="247"/>
      <c r="BVE260" s="247"/>
      <c r="BVF260" s="247"/>
      <c r="BVG260" s="247"/>
      <c r="BVH260" s="247"/>
      <c r="BVI260" s="247"/>
      <c r="BVJ260" s="247"/>
      <c r="BVK260" s="247"/>
      <c r="BVL260" s="247"/>
      <c r="BVM260" s="247"/>
      <c r="BVN260" s="247"/>
      <c r="BVO260" s="247"/>
      <c r="BVP260" s="247"/>
      <c r="BVQ260" s="247"/>
      <c r="BVR260" s="247"/>
      <c r="BVS260" s="247"/>
      <c r="BVT260" s="247"/>
      <c r="BVU260" s="247"/>
      <c r="BVV260" s="247"/>
      <c r="BVW260" s="247"/>
      <c r="BVX260" s="247"/>
      <c r="BVY260" s="247"/>
      <c r="BVZ260" s="247"/>
      <c r="BWA260" s="247"/>
      <c r="BWB260" s="247"/>
      <c r="BWC260" s="247"/>
      <c r="BWD260" s="247"/>
      <c r="BWE260" s="247"/>
      <c r="BWF260" s="247"/>
      <c r="BWG260" s="247"/>
      <c r="BWH260" s="247"/>
      <c r="BWI260" s="247"/>
      <c r="BWJ260" s="247"/>
      <c r="BWK260" s="247"/>
      <c r="BWL260" s="247"/>
      <c r="BWM260" s="247"/>
      <c r="BWN260" s="247"/>
      <c r="BWO260" s="247"/>
      <c r="BWP260" s="247"/>
      <c r="BWQ260" s="247"/>
      <c r="BWR260" s="247"/>
      <c r="BWS260" s="247"/>
      <c r="BWT260" s="247"/>
      <c r="BWU260" s="247"/>
      <c r="BWV260" s="247"/>
      <c r="BWW260" s="247"/>
      <c r="BWX260" s="247"/>
      <c r="BWY260" s="247"/>
      <c r="BWZ260" s="247"/>
      <c r="BXA260" s="247"/>
      <c r="BXB260" s="247"/>
      <c r="BXC260" s="247"/>
      <c r="BXD260" s="247"/>
      <c r="BXE260" s="247"/>
      <c r="BXF260" s="247"/>
      <c r="BXG260" s="247"/>
      <c r="BXH260" s="247"/>
      <c r="BXI260" s="247"/>
      <c r="BXJ260" s="247"/>
      <c r="BXK260" s="247"/>
      <c r="BXL260" s="247"/>
      <c r="BXM260" s="247"/>
      <c r="BXN260" s="247"/>
      <c r="BXO260" s="247"/>
      <c r="BXP260" s="247"/>
      <c r="BXQ260" s="247"/>
      <c r="BXR260" s="247"/>
      <c r="BXS260" s="247"/>
      <c r="BXT260" s="247"/>
      <c r="BXU260" s="247"/>
      <c r="BXV260" s="247"/>
      <c r="BXW260" s="247"/>
      <c r="BXX260" s="247"/>
      <c r="BXY260" s="247"/>
      <c r="BXZ260" s="247"/>
      <c r="BYA260" s="247"/>
      <c r="BYB260" s="247"/>
      <c r="BYC260" s="247"/>
      <c r="BYD260" s="247"/>
      <c r="BYE260" s="247"/>
      <c r="BYF260" s="247"/>
      <c r="BYG260" s="247"/>
      <c r="BYH260" s="247"/>
      <c r="BYI260" s="247"/>
      <c r="BYJ260" s="247"/>
      <c r="BYK260" s="247"/>
      <c r="BYL260" s="247"/>
      <c r="BYM260" s="247"/>
      <c r="BYN260" s="247"/>
      <c r="BYO260" s="247"/>
      <c r="BYP260" s="247"/>
      <c r="BYQ260" s="247"/>
      <c r="BYR260" s="247"/>
      <c r="BYS260" s="247"/>
      <c r="BYT260" s="247"/>
      <c r="BYU260" s="247"/>
      <c r="BYV260" s="247"/>
      <c r="BYW260" s="247"/>
      <c r="BYX260" s="247"/>
      <c r="BYY260" s="247"/>
      <c r="BYZ260" s="247"/>
      <c r="BZA260" s="247"/>
      <c r="BZB260" s="247"/>
      <c r="BZC260" s="247"/>
      <c r="BZD260" s="247"/>
      <c r="BZE260" s="247"/>
      <c r="BZF260" s="247"/>
      <c r="BZG260" s="247"/>
      <c r="BZH260" s="247"/>
      <c r="BZI260" s="247"/>
      <c r="BZJ260" s="247"/>
      <c r="BZK260" s="247"/>
      <c r="BZL260" s="247"/>
      <c r="BZM260" s="247"/>
      <c r="BZN260" s="247"/>
      <c r="BZO260" s="247"/>
      <c r="BZP260" s="247"/>
      <c r="BZQ260" s="247"/>
      <c r="BZR260" s="247"/>
      <c r="BZS260" s="247"/>
      <c r="BZT260" s="247"/>
      <c r="BZU260" s="247"/>
      <c r="BZV260" s="247"/>
      <c r="BZW260" s="247"/>
      <c r="BZX260" s="247"/>
      <c r="BZY260" s="247"/>
      <c r="BZZ260" s="247"/>
      <c r="CAA260" s="247"/>
      <c r="CAB260" s="247"/>
      <c r="CAC260" s="247"/>
      <c r="CAD260" s="247"/>
      <c r="CAE260" s="247"/>
      <c r="CAF260" s="247"/>
      <c r="CAG260" s="247"/>
      <c r="CAH260" s="247"/>
      <c r="CAI260" s="247"/>
      <c r="CAJ260" s="247"/>
      <c r="CAK260" s="247"/>
      <c r="CAL260" s="247"/>
      <c r="CAM260" s="247"/>
      <c r="CAN260" s="247"/>
      <c r="CAO260" s="247"/>
      <c r="CAP260" s="247"/>
      <c r="CAQ260" s="247"/>
      <c r="CAR260" s="247"/>
      <c r="CAS260" s="247"/>
      <c r="CAT260" s="247"/>
      <c r="CAU260" s="247"/>
      <c r="CAV260" s="247"/>
      <c r="CAW260" s="247"/>
      <c r="CAX260" s="247"/>
      <c r="CAY260" s="247"/>
      <c r="CAZ260" s="247"/>
      <c r="CBA260" s="247"/>
      <c r="CBB260" s="247"/>
      <c r="CBC260" s="247"/>
      <c r="CBD260" s="247"/>
      <c r="CBE260" s="247"/>
      <c r="CBF260" s="247"/>
      <c r="CBG260" s="247"/>
      <c r="CBH260" s="247"/>
      <c r="CBI260" s="247"/>
      <c r="CBJ260" s="247"/>
      <c r="CBK260" s="247"/>
      <c r="CBL260" s="247"/>
      <c r="CBM260" s="247"/>
      <c r="CBN260" s="247"/>
      <c r="CBO260" s="247"/>
      <c r="CBP260" s="247"/>
      <c r="CBQ260" s="247"/>
      <c r="CBR260" s="247"/>
      <c r="CBS260" s="247"/>
      <c r="CBT260" s="247"/>
      <c r="CBU260" s="247"/>
      <c r="CBV260" s="247"/>
      <c r="CBW260" s="247"/>
      <c r="CBX260" s="247"/>
      <c r="CBY260" s="247"/>
      <c r="CBZ260" s="247"/>
      <c r="CCA260" s="247"/>
      <c r="CCB260" s="247"/>
      <c r="CCC260" s="247"/>
      <c r="CCD260" s="247"/>
      <c r="CCE260" s="247"/>
      <c r="CCF260" s="247"/>
      <c r="CCG260" s="247"/>
      <c r="CCH260" s="247"/>
      <c r="CCI260" s="247"/>
      <c r="CCJ260" s="247"/>
      <c r="CCK260" s="247"/>
      <c r="CCL260" s="247"/>
      <c r="CCM260" s="247"/>
      <c r="CCN260" s="247"/>
      <c r="CCO260" s="247"/>
      <c r="CCP260" s="247"/>
      <c r="CCQ260" s="247"/>
      <c r="CCR260" s="247"/>
      <c r="CCS260" s="247"/>
      <c r="CCT260" s="247"/>
      <c r="CCU260" s="247"/>
      <c r="CCV260" s="247"/>
      <c r="CCW260" s="247"/>
      <c r="CCX260" s="247"/>
      <c r="CCY260" s="247"/>
      <c r="CCZ260" s="247"/>
      <c r="CDA260" s="247"/>
      <c r="CDB260" s="247"/>
      <c r="CDC260" s="247"/>
      <c r="CDD260" s="247"/>
      <c r="CDE260" s="247"/>
      <c r="CDF260" s="247"/>
      <c r="CDG260" s="247"/>
      <c r="CDH260" s="247"/>
      <c r="CDI260" s="247"/>
      <c r="CDJ260" s="247"/>
      <c r="CDK260" s="247"/>
      <c r="CDL260" s="247"/>
      <c r="CDM260" s="247"/>
      <c r="CDN260" s="247"/>
      <c r="CDO260" s="247"/>
      <c r="CDP260" s="247"/>
      <c r="CDQ260" s="247"/>
      <c r="CDR260" s="247"/>
      <c r="CDS260" s="247"/>
      <c r="CDT260" s="247"/>
      <c r="CDU260" s="247"/>
      <c r="CDV260" s="247"/>
      <c r="CDW260" s="247"/>
      <c r="CDX260" s="247"/>
      <c r="CDY260" s="247"/>
      <c r="CDZ260" s="247"/>
      <c r="CEA260" s="247"/>
      <c r="CEB260" s="247"/>
      <c r="CEC260" s="247"/>
      <c r="CED260" s="247"/>
      <c r="CEE260" s="247"/>
      <c r="CEF260" s="247"/>
      <c r="CEG260" s="247"/>
      <c r="CEH260" s="247"/>
      <c r="CEI260" s="247"/>
      <c r="CEJ260" s="247"/>
      <c r="CEK260" s="247"/>
      <c r="CEL260" s="247"/>
      <c r="CEM260" s="247"/>
      <c r="CEN260" s="247"/>
      <c r="CEO260" s="247"/>
      <c r="CEP260" s="247"/>
      <c r="CEQ260" s="247"/>
      <c r="CER260" s="247"/>
      <c r="CES260" s="247"/>
      <c r="CET260" s="247"/>
      <c r="CEU260" s="247"/>
      <c r="CEV260" s="247"/>
      <c r="CEW260" s="247"/>
      <c r="CEX260" s="247"/>
      <c r="CEY260" s="247"/>
      <c r="CEZ260" s="247"/>
      <c r="CFA260" s="247"/>
      <c r="CFB260" s="247"/>
      <c r="CFC260" s="247"/>
      <c r="CFD260" s="247"/>
      <c r="CFE260" s="247"/>
      <c r="CFF260" s="247"/>
      <c r="CFG260" s="247"/>
      <c r="CFH260" s="247"/>
      <c r="CFI260" s="247"/>
      <c r="CFJ260" s="247"/>
      <c r="CFK260" s="247"/>
      <c r="CFL260" s="247"/>
      <c r="CFM260" s="247"/>
      <c r="CFN260" s="247"/>
      <c r="CFO260" s="247"/>
      <c r="CFP260" s="247"/>
      <c r="CFQ260" s="247"/>
      <c r="CFR260" s="247"/>
      <c r="CFS260" s="247"/>
      <c r="CFT260" s="247"/>
      <c r="CFU260" s="247"/>
      <c r="CFV260" s="247"/>
      <c r="CFW260" s="247"/>
      <c r="CFX260" s="247"/>
      <c r="CFY260" s="247"/>
      <c r="CFZ260" s="247"/>
      <c r="CGA260" s="247"/>
      <c r="CGB260" s="247"/>
      <c r="CGC260" s="247"/>
      <c r="CGD260" s="247"/>
      <c r="CGE260" s="247"/>
      <c r="CGF260" s="247"/>
      <c r="CGG260" s="247"/>
      <c r="CGH260" s="247"/>
      <c r="CGI260" s="247"/>
      <c r="CGJ260" s="247"/>
      <c r="CGK260" s="247"/>
      <c r="CGL260" s="247"/>
      <c r="CGM260" s="247"/>
      <c r="CGN260" s="247"/>
      <c r="CGO260" s="247"/>
      <c r="CGP260" s="247"/>
      <c r="CGQ260" s="247"/>
      <c r="CGR260" s="247"/>
      <c r="CGS260" s="247"/>
      <c r="CGT260" s="247"/>
      <c r="CGU260" s="247"/>
      <c r="CGV260" s="247"/>
      <c r="CGW260" s="247"/>
      <c r="CGX260" s="247"/>
      <c r="CGY260" s="247"/>
      <c r="CGZ260" s="247"/>
      <c r="CHA260" s="247"/>
      <c r="CHB260" s="247"/>
      <c r="CHC260" s="247"/>
      <c r="CHD260" s="247"/>
      <c r="CHE260" s="247"/>
      <c r="CHF260" s="247"/>
      <c r="CHG260" s="247"/>
      <c r="CHH260" s="247"/>
      <c r="CHI260" s="247"/>
      <c r="CHJ260" s="247"/>
      <c r="CHK260" s="247"/>
      <c r="CHL260" s="247"/>
      <c r="CHM260" s="247"/>
      <c r="CHN260" s="247"/>
      <c r="CHO260" s="247"/>
      <c r="CHP260" s="247"/>
      <c r="CHQ260" s="247"/>
      <c r="CHR260" s="247"/>
      <c r="CHS260" s="247"/>
      <c r="CHT260" s="247"/>
      <c r="CHU260" s="247"/>
      <c r="CHV260" s="247"/>
      <c r="CHW260" s="247"/>
      <c r="CHX260" s="247"/>
      <c r="CHY260" s="247"/>
      <c r="CHZ260" s="247"/>
      <c r="CIA260" s="247"/>
      <c r="CIB260" s="247"/>
      <c r="CIC260" s="247"/>
      <c r="CID260" s="247"/>
      <c r="CIE260" s="247"/>
      <c r="CIF260" s="247"/>
      <c r="CIG260" s="247"/>
      <c r="CIH260" s="247"/>
      <c r="CII260" s="247"/>
      <c r="CIJ260" s="247"/>
      <c r="CIK260" s="247"/>
      <c r="CIL260" s="247"/>
      <c r="CIM260" s="247"/>
      <c r="CIN260" s="247"/>
      <c r="CIO260" s="247"/>
      <c r="CIP260" s="247"/>
      <c r="CIQ260" s="247"/>
      <c r="CIR260" s="247"/>
      <c r="CIS260" s="247"/>
      <c r="CIT260" s="247"/>
      <c r="CIU260" s="247"/>
      <c r="CIV260" s="247"/>
      <c r="CIW260" s="247"/>
      <c r="CIX260" s="247"/>
      <c r="CIY260" s="247"/>
      <c r="CIZ260" s="247"/>
      <c r="CJA260" s="247"/>
      <c r="CJB260" s="247"/>
      <c r="CJC260" s="247"/>
      <c r="CJD260" s="247"/>
      <c r="CJE260" s="247"/>
      <c r="CJF260" s="247"/>
      <c r="CJG260" s="247"/>
      <c r="CJH260" s="247"/>
      <c r="CJI260" s="247"/>
      <c r="CJJ260" s="247"/>
      <c r="CJK260" s="247"/>
      <c r="CJL260" s="247"/>
      <c r="CJM260" s="247"/>
      <c r="CJN260" s="247"/>
      <c r="CJO260" s="247"/>
      <c r="CJP260" s="247"/>
      <c r="CJQ260" s="247"/>
      <c r="CJR260" s="247"/>
      <c r="CJS260" s="247"/>
      <c r="CJT260" s="247"/>
      <c r="CJU260" s="247"/>
      <c r="CJV260" s="247"/>
      <c r="CJW260" s="247"/>
      <c r="CJX260" s="247"/>
      <c r="CJY260" s="247"/>
      <c r="CJZ260" s="247"/>
      <c r="CKA260" s="247"/>
      <c r="CKB260" s="247"/>
      <c r="CKC260" s="247"/>
      <c r="CKD260" s="247"/>
      <c r="CKE260" s="247"/>
      <c r="CKF260" s="247"/>
      <c r="CKG260" s="247"/>
      <c r="CKH260" s="247"/>
      <c r="CKI260" s="247"/>
      <c r="CKJ260" s="247"/>
      <c r="CKK260" s="247"/>
      <c r="CKL260" s="247"/>
      <c r="CKM260" s="247"/>
      <c r="CKN260" s="247"/>
      <c r="CKO260" s="247"/>
      <c r="CKP260" s="247"/>
      <c r="CKQ260" s="247"/>
      <c r="CKR260" s="247"/>
      <c r="CKS260" s="247"/>
      <c r="CKT260" s="247"/>
      <c r="CKU260" s="247"/>
      <c r="CKV260" s="247"/>
      <c r="CKW260" s="247"/>
      <c r="CKX260" s="247"/>
      <c r="CKY260" s="247"/>
      <c r="CKZ260" s="247"/>
      <c r="CLA260" s="247"/>
      <c r="CLB260" s="247"/>
      <c r="CLC260" s="247"/>
      <c r="CLD260" s="247"/>
      <c r="CLE260" s="247"/>
      <c r="CLF260" s="247"/>
      <c r="CLG260" s="247"/>
      <c r="CLH260" s="247"/>
      <c r="CLI260" s="247"/>
      <c r="CLJ260" s="247"/>
      <c r="CLK260" s="247"/>
      <c r="CLL260" s="247"/>
      <c r="CLM260" s="247"/>
      <c r="CLN260" s="247"/>
      <c r="CLO260" s="247"/>
      <c r="CLP260" s="247"/>
      <c r="CLQ260" s="247"/>
      <c r="CLR260" s="247"/>
      <c r="CLS260" s="247"/>
      <c r="CLT260" s="247"/>
      <c r="CLU260" s="247"/>
      <c r="CLV260" s="247"/>
      <c r="CLW260" s="247"/>
      <c r="CLX260" s="247"/>
      <c r="CLY260" s="247"/>
      <c r="CLZ260" s="247"/>
      <c r="CMA260" s="247"/>
      <c r="CMB260" s="247"/>
      <c r="CMC260" s="247"/>
      <c r="CMD260" s="247"/>
      <c r="CME260" s="247"/>
      <c r="CMF260" s="247"/>
      <c r="CMG260" s="247"/>
      <c r="CMH260" s="247"/>
      <c r="CMI260" s="247"/>
      <c r="CMJ260" s="247"/>
      <c r="CMK260" s="247"/>
      <c r="CML260" s="247"/>
      <c r="CMM260" s="247"/>
      <c r="CMN260" s="247"/>
      <c r="CMO260" s="247"/>
      <c r="CMP260" s="247"/>
      <c r="CMQ260" s="247"/>
      <c r="CMR260" s="247"/>
      <c r="CMS260" s="247"/>
      <c r="CMT260" s="247"/>
      <c r="CMU260" s="247"/>
      <c r="CMV260" s="247"/>
      <c r="CMW260" s="247"/>
      <c r="CMX260" s="247"/>
      <c r="CMY260" s="247"/>
      <c r="CMZ260" s="247"/>
      <c r="CNA260" s="247"/>
      <c r="CNB260" s="247"/>
      <c r="CNC260" s="247"/>
      <c r="CND260" s="247"/>
      <c r="CNE260" s="247"/>
      <c r="CNF260" s="247"/>
      <c r="CNG260" s="247"/>
      <c r="CNH260" s="247"/>
      <c r="CNI260" s="247"/>
      <c r="CNJ260" s="247"/>
      <c r="CNK260" s="247"/>
      <c r="CNL260" s="247"/>
      <c r="CNM260" s="247"/>
      <c r="CNN260" s="247"/>
      <c r="CNO260" s="247"/>
      <c r="CNP260" s="247"/>
      <c r="CNQ260" s="247"/>
      <c r="CNR260" s="247"/>
      <c r="CNS260" s="247"/>
      <c r="CNT260" s="247"/>
      <c r="CNU260" s="247"/>
      <c r="CNV260" s="247"/>
      <c r="CNW260" s="247"/>
      <c r="CNX260" s="247"/>
      <c r="CNY260" s="247"/>
      <c r="CNZ260" s="247"/>
      <c r="COA260" s="247"/>
      <c r="COB260" s="247"/>
      <c r="COC260" s="247"/>
      <c r="COD260" s="247"/>
      <c r="COE260" s="247"/>
      <c r="COF260" s="247"/>
      <c r="COG260" s="247"/>
      <c r="COH260" s="247"/>
      <c r="COI260" s="247"/>
      <c r="COJ260" s="247"/>
      <c r="COK260" s="247"/>
      <c r="COL260" s="247"/>
      <c r="COM260" s="247"/>
      <c r="CON260" s="247"/>
      <c r="COO260" s="247"/>
      <c r="COP260" s="247"/>
      <c r="COQ260" s="247"/>
      <c r="COR260" s="247"/>
      <c r="COS260" s="247"/>
      <c r="COT260" s="247"/>
      <c r="COU260" s="247"/>
      <c r="COV260" s="247"/>
      <c r="COW260" s="247"/>
      <c r="COX260" s="247"/>
      <c r="COY260" s="247"/>
      <c r="COZ260" s="247"/>
      <c r="CPA260" s="247"/>
      <c r="CPB260" s="247"/>
      <c r="CPC260" s="247"/>
      <c r="CPD260" s="247"/>
      <c r="CPE260" s="247"/>
      <c r="CPF260" s="247"/>
      <c r="CPG260" s="247"/>
      <c r="CPH260" s="247"/>
      <c r="CPI260" s="247"/>
      <c r="CPJ260" s="247"/>
      <c r="CPK260" s="247"/>
      <c r="CPL260" s="247"/>
      <c r="CPM260" s="247"/>
      <c r="CPN260" s="247"/>
      <c r="CPO260" s="247"/>
      <c r="CPP260" s="247"/>
      <c r="CPQ260" s="247"/>
      <c r="CPR260" s="247"/>
      <c r="CPS260" s="247"/>
      <c r="CPT260" s="247"/>
      <c r="CPU260" s="247"/>
      <c r="CPV260" s="247"/>
      <c r="CPW260" s="247"/>
      <c r="CPX260" s="247"/>
      <c r="CPY260" s="247"/>
      <c r="CPZ260" s="247"/>
      <c r="CQA260" s="247"/>
      <c r="CQB260" s="247"/>
      <c r="CQC260" s="247"/>
      <c r="CQD260" s="247"/>
      <c r="CQE260" s="247"/>
      <c r="CQF260" s="247"/>
      <c r="CQG260" s="247"/>
      <c r="CQH260" s="247"/>
      <c r="CQI260" s="247"/>
      <c r="CQJ260" s="247"/>
      <c r="CQK260" s="247"/>
      <c r="CQL260" s="247"/>
      <c r="CQM260" s="247"/>
      <c r="CQN260" s="247"/>
      <c r="CQO260" s="247"/>
      <c r="CQP260" s="247"/>
      <c r="CQQ260" s="247"/>
      <c r="CQR260" s="247"/>
      <c r="CQS260" s="247"/>
      <c r="CQT260" s="247"/>
      <c r="CQU260" s="247"/>
      <c r="CQV260" s="247"/>
      <c r="CQW260" s="247"/>
      <c r="CQX260" s="247"/>
      <c r="CQY260" s="247"/>
      <c r="CQZ260" s="247"/>
      <c r="CRA260" s="247"/>
      <c r="CRB260" s="247"/>
      <c r="CRC260" s="247"/>
      <c r="CRD260" s="247"/>
      <c r="CRE260" s="247"/>
      <c r="CRF260" s="247"/>
      <c r="CRG260" s="247"/>
      <c r="CRH260" s="247"/>
      <c r="CRI260" s="247"/>
      <c r="CRJ260" s="247"/>
      <c r="CRK260" s="247"/>
      <c r="CRL260" s="247"/>
      <c r="CRM260" s="247"/>
      <c r="CRN260" s="247"/>
      <c r="CRO260" s="247"/>
      <c r="CRP260" s="247"/>
      <c r="CRQ260" s="247"/>
      <c r="CRR260" s="247"/>
      <c r="CRS260" s="247"/>
      <c r="CRT260" s="247"/>
      <c r="CRU260" s="247"/>
      <c r="CRV260" s="247"/>
      <c r="CRW260" s="247"/>
      <c r="CRX260" s="247"/>
      <c r="CRY260" s="247"/>
      <c r="CRZ260" s="247"/>
      <c r="CSA260" s="247"/>
      <c r="CSB260" s="247"/>
      <c r="CSC260" s="247"/>
      <c r="CSD260" s="247"/>
      <c r="CSE260" s="247"/>
      <c r="CSF260" s="247"/>
      <c r="CSG260" s="247"/>
      <c r="CSH260" s="247"/>
      <c r="CSI260" s="247"/>
      <c r="CSJ260" s="247"/>
      <c r="CSK260" s="247"/>
      <c r="CSL260" s="247"/>
      <c r="CSM260" s="247"/>
      <c r="CSN260" s="247"/>
      <c r="CSO260" s="247"/>
      <c r="CSP260" s="247"/>
      <c r="CSQ260" s="247"/>
      <c r="CSR260" s="247"/>
      <c r="CSS260" s="247"/>
      <c r="CST260" s="247"/>
      <c r="CSU260" s="247"/>
      <c r="CSV260" s="247"/>
      <c r="CSW260" s="247"/>
      <c r="CSX260" s="247"/>
      <c r="CSY260" s="247"/>
      <c r="CSZ260" s="247"/>
      <c r="CTA260" s="247"/>
      <c r="CTB260" s="247"/>
      <c r="CTC260" s="247"/>
      <c r="CTD260" s="247"/>
      <c r="CTE260" s="247"/>
      <c r="CTF260" s="247"/>
      <c r="CTG260" s="247"/>
      <c r="CTH260" s="247"/>
      <c r="CTI260" s="247"/>
      <c r="CTJ260" s="247"/>
      <c r="CTK260" s="247"/>
      <c r="CTL260" s="247"/>
      <c r="CTM260" s="247"/>
      <c r="CTN260" s="247"/>
      <c r="CTO260" s="247"/>
      <c r="CTP260" s="247"/>
      <c r="CTQ260" s="247"/>
      <c r="CTR260" s="247"/>
      <c r="CTS260" s="247"/>
      <c r="CTT260" s="247"/>
      <c r="CTU260" s="247"/>
      <c r="CTV260" s="247"/>
      <c r="CTW260" s="247"/>
      <c r="CTX260" s="247"/>
      <c r="CTY260" s="247"/>
      <c r="CTZ260" s="247"/>
      <c r="CUA260" s="247"/>
      <c r="CUB260" s="247"/>
      <c r="CUC260" s="247"/>
      <c r="CUD260" s="247"/>
      <c r="CUE260" s="247"/>
      <c r="CUF260" s="247"/>
      <c r="CUG260" s="247"/>
      <c r="CUH260" s="247"/>
      <c r="CUI260" s="247"/>
      <c r="CUJ260" s="247"/>
      <c r="CUK260" s="247"/>
      <c r="CUL260" s="247"/>
      <c r="CUM260" s="247"/>
      <c r="CUN260" s="247"/>
      <c r="CUO260" s="247"/>
      <c r="CUP260" s="247"/>
      <c r="CUQ260" s="247"/>
      <c r="CUR260" s="247"/>
      <c r="CUS260" s="247"/>
      <c r="CUT260" s="247"/>
      <c r="CUU260" s="247"/>
      <c r="CUV260" s="247"/>
      <c r="CUW260" s="247"/>
      <c r="CUX260" s="247"/>
      <c r="CUY260" s="247"/>
      <c r="CUZ260" s="247"/>
      <c r="CVA260" s="247"/>
      <c r="CVB260" s="247"/>
      <c r="CVC260" s="247"/>
      <c r="CVD260" s="247"/>
      <c r="CVE260" s="247"/>
      <c r="CVF260" s="247"/>
      <c r="CVG260" s="247"/>
      <c r="CVH260" s="247"/>
      <c r="CVI260" s="247"/>
      <c r="CVJ260" s="247"/>
      <c r="CVK260" s="247"/>
      <c r="CVL260" s="247"/>
      <c r="CVM260" s="247"/>
      <c r="CVN260" s="247"/>
      <c r="CVO260" s="247"/>
      <c r="CVP260" s="247"/>
      <c r="CVQ260" s="247"/>
      <c r="CVR260" s="247"/>
      <c r="CVS260" s="247"/>
      <c r="CVT260" s="247"/>
      <c r="CVU260" s="247"/>
      <c r="CVV260" s="247"/>
      <c r="CVW260" s="247"/>
      <c r="CVX260" s="247"/>
      <c r="CVY260" s="247"/>
      <c r="CVZ260" s="247"/>
      <c r="CWA260" s="247"/>
      <c r="CWB260" s="247"/>
      <c r="CWC260" s="247"/>
      <c r="CWD260" s="247"/>
      <c r="CWE260" s="247"/>
      <c r="CWF260" s="247"/>
      <c r="CWG260" s="247"/>
      <c r="CWH260" s="247"/>
      <c r="CWI260" s="247"/>
      <c r="CWJ260" s="247"/>
      <c r="CWK260" s="247"/>
      <c r="CWL260" s="247"/>
      <c r="CWM260" s="247"/>
      <c r="CWN260" s="247"/>
      <c r="CWO260" s="247"/>
      <c r="CWP260" s="247"/>
      <c r="CWQ260" s="247"/>
      <c r="CWR260" s="247"/>
      <c r="CWS260" s="247"/>
      <c r="CWT260" s="247"/>
      <c r="CWU260" s="247"/>
      <c r="CWV260" s="247"/>
      <c r="CWW260" s="247"/>
      <c r="CWX260" s="247"/>
      <c r="CWY260" s="247"/>
      <c r="CWZ260" s="247"/>
      <c r="CXA260" s="247"/>
      <c r="CXB260" s="247"/>
      <c r="CXC260" s="247"/>
      <c r="CXD260" s="247"/>
      <c r="CXE260" s="247"/>
      <c r="CXF260" s="247"/>
      <c r="CXG260" s="247"/>
      <c r="CXH260" s="247"/>
      <c r="CXI260" s="247"/>
      <c r="CXJ260" s="247"/>
      <c r="CXK260" s="247"/>
      <c r="CXL260" s="247"/>
      <c r="CXM260" s="247"/>
      <c r="CXN260" s="247"/>
      <c r="CXO260" s="247"/>
      <c r="CXP260" s="247"/>
      <c r="CXQ260" s="247"/>
      <c r="CXR260" s="247"/>
      <c r="CXS260" s="247"/>
      <c r="CXT260" s="247"/>
      <c r="CXU260" s="247"/>
      <c r="CXV260" s="247"/>
      <c r="CXW260" s="247"/>
      <c r="CXX260" s="247"/>
      <c r="CXY260" s="247"/>
      <c r="CXZ260" s="247"/>
      <c r="CYA260" s="247"/>
      <c r="CYB260" s="247"/>
      <c r="CYC260" s="247"/>
      <c r="CYD260" s="247"/>
      <c r="CYE260" s="247"/>
      <c r="CYF260" s="247"/>
      <c r="CYG260" s="247"/>
      <c r="CYH260" s="247"/>
      <c r="CYI260" s="247"/>
      <c r="CYJ260" s="247"/>
      <c r="CYK260" s="247"/>
      <c r="CYL260" s="247"/>
      <c r="CYM260" s="247"/>
      <c r="CYN260" s="247"/>
      <c r="CYO260" s="247"/>
      <c r="CYP260" s="247"/>
      <c r="CYQ260" s="247"/>
      <c r="CYR260" s="247"/>
      <c r="CYS260" s="247"/>
      <c r="CYT260" s="247"/>
      <c r="CYU260" s="247"/>
      <c r="CYV260" s="247"/>
      <c r="CYW260" s="247"/>
      <c r="CYX260" s="247"/>
      <c r="CYY260" s="247"/>
      <c r="CYZ260" s="247"/>
      <c r="CZA260" s="247"/>
      <c r="CZB260" s="247"/>
      <c r="CZC260" s="247"/>
      <c r="CZD260" s="247"/>
      <c r="CZE260" s="247"/>
      <c r="CZF260" s="247"/>
      <c r="CZG260" s="247"/>
      <c r="CZH260" s="247"/>
      <c r="CZI260" s="247"/>
      <c r="CZJ260" s="247"/>
      <c r="CZK260" s="247"/>
      <c r="CZL260" s="247"/>
      <c r="CZM260" s="247"/>
      <c r="CZN260" s="247"/>
      <c r="CZO260" s="247"/>
      <c r="CZP260" s="247"/>
      <c r="CZQ260" s="247"/>
      <c r="CZR260" s="247"/>
      <c r="CZS260" s="247"/>
      <c r="CZT260" s="247"/>
      <c r="CZU260" s="247"/>
      <c r="CZV260" s="247"/>
      <c r="CZW260" s="247"/>
      <c r="CZX260" s="247"/>
      <c r="CZY260" s="247"/>
      <c r="CZZ260" s="247"/>
      <c r="DAA260" s="247"/>
      <c r="DAB260" s="247"/>
      <c r="DAC260" s="247"/>
      <c r="DAD260" s="247"/>
      <c r="DAE260" s="247"/>
      <c r="DAF260" s="247"/>
      <c r="DAG260" s="247"/>
      <c r="DAH260" s="247"/>
      <c r="DAI260" s="247"/>
      <c r="DAJ260" s="247"/>
      <c r="DAK260" s="247"/>
      <c r="DAL260" s="247"/>
      <c r="DAM260" s="247"/>
      <c r="DAN260" s="247"/>
      <c r="DAO260" s="247"/>
      <c r="DAP260" s="247"/>
      <c r="DAQ260" s="247"/>
      <c r="DAR260" s="247"/>
      <c r="DAS260" s="247"/>
      <c r="DAT260" s="247"/>
      <c r="DAU260" s="247"/>
      <c r="DAV260" s="247"/>
      <c r="DAW260" s="247"/>
      <c r="DAX260" s="247"/>
      <c r="DAY260" s="247"/>
      <c r="DAZ260" s="247"/>
      <c r="DBA260" s="247"/>
      <c r="DBB260" s="247"/>
      <c r="DBC260" s="247"/>
      <c r="DBD260" s="247"/>
      <c r="DBE260" s="247"/>
      <c r="DBF260" s="247"/>
      <c r="DBG260" s="247"/>
      <c r="DBH260" s="247"/>
      <c r="DBI260" s="247"/>
      <c r="DBJ260" s="247"/>
      <c r="DBK260" s="247"/>
      <c r="DBL260" s="247"/>
      <c r="DBM260" s="247"/>
      <c r="DBN260" s="247"/>
      <c r="DBO260" s="247"/>
      <c r="DBP260" s="247"/>
      <c r="DBQ260" s="247"/>
      <c r="DBR260" s="247"/>
      <c r="DBS260" s="247"/>
      <c r="DBT260" s="247"/>
      <c r="DBU260" s="247"/>
      <c r="DBV260" s="247"/>
      <c r="DBW260" s="247"/>
      <c r="DBX260" s="247"/>
      <c r="DBY260" s="247"/>
      <c r="DBZ260" s="247"/>
      <c r="DCA260" s="247"/>
      <c r="DCB260" s="247"/>
      <c r="DCC260" s="247"/>
      <c r="DCD260" s="247"/>
      <c r="DCE260" s="247"/>
      <c r="DCF260" s="247"/>
      <c r="DCG260" s="247"/>
      <c r="DCH260" s="247"/>
      <c r="DCI260" s="247"/>
      <c r="DCJ260" s="247"/>
      <c r="DCK260" s="247"/>
      <c r="DCL260" s="247"/>
      <c r="DCM260" s="247"/>
      <c r="DCN260" s="247"/>
      <c r="DCO260" s="247"/>
      <c r="DCP260" s="247"/>
      <c r="DCQ260" s="247"/>
      <c r="DCR260" s="247"/>
      <c r="DCS260" s="247"/>
      <c r="DCT260" s="247"/>
      <c r="DCU260" s="247"/>
      <c r="DCV260" s="247"/>
      <c r="DCW260" s="247"/>
      <c r="DCX260" s="247"/>
      <c r="DCY260" s="247"/>
      <c r="DCZ260" s="247"/>
      <c r="DDA260" s="247"/>
      <c r="DDB260" s="247"/>
      <c r="DDC260" s="247"/>
      <c r="DDD260" s="247"/>
      <c r="DDE260" s="247"/>
      <c r="DDF260" s="247"/>
      <c r="DDG260" s="247"/>
      <c r="DDH260" s="247"/>
      <c r="DDI260" s="247"/>
      <c r="DDJ260" s="247"/>
      <c r="DDK260" s="247"/>
      <c r="DDL260" s="247"/>
      <c r="DDM260" s="247"/>
      <c r="DDN260" s="247"/>
      <c r="DDO260" s="247"/>
      <c r="DDP260" s="247"/>
      <c r="DDQ260" s="247"/>
      <c r="DDR260" s="247"/>
      <c r="DDS260" s="247"/>
      <c r="DDT260" s="247"/>
      <c r="DDU260" s="247"/>
      <c r="DDV260" s="247"/>
      <c r="DDW260" s="247"/>
      <c r="DDX260" s="247"/>
      <c r="DDY260" s="247"/>
      <c r="DDZ260" s="247"/>
      <c r="DEA260" s="247"/>
      <c r="DEB260" s="247"/>
      <c r="DEC260" s="247"/>
      <c r="DED260" s="247"/>
      <c r="DEE260" s="247"/>
      <c r="DEF260" s="247"/>
      <c r="DEG260" s="247"/>
      <c r="DEH260" s="247"/>
      <c r="DEI260" s="247"/>
      <c r="DEJ260" s="247"/>
      <c r="DEK260" s="247"/>
      <c r="DEL260" s="247"/>
      <c r="DEM260" s="247"/>
      <c r="DEN260" s="247"/>
      <c r="DEO260" s="247"/>
      <c r="DEP260" s="247"/>
      <c r="DEQ260" s="247"/>
      <c r="DER260" s="247"/>
      <c r="DES260" s="247"/>
      <c r="DET260" s="247"/>
      <c r="DEU260" s="247"/>
      <c r="DEV260" s="247"/>
      <c r="DEW260" s="247"/>
      <c r="DEX260" s="247"/>
      <c r="DEY260" s="247"/>
      <c r="DEZ260" s="247"/>
      <c r="DFA260" s="247"/>
      <c r="DFB260" s="247"/>
      <c r="DFC260" s="247"/>
      <c r="DFD260" s="247"/>
      <c r="DFE260" s="247"/>
      <c r="DFF260" s="247"/>
      <c r="DFG260" s="247"/>
      <c r="DFH260" s="247"/>
      <c r="DFI260" s="247"/>
      <c r="DFJ260" s="247"/>
      <c r="DFK260" s="247"/>
      <c r="DFL260" s="247"/>
      <c r="DFM260" s="247"/>
      <c r="DFN260" s="247"/>
      <c r="DFO260" s="247"/>
      <c r="DFP260" s="247"/>
      <c r="DFQ260" s="247"/>
      <c r="DFR260" s="247"/>
      <c r="DFS260" s="247"/>
      <c r="DFT260" s="247"/>
      <c r="DFU260" s="247"/>
      <c r="DFV260" s="247"/>
      <c r="DFW260" s="247"/>
      <c r="DFX260" s="247"/>
      <c r="DFY260" s="247"/>
      <c r="DFZ260" s="247"/>
      <c r="DGA260" s="247"/>
      <c r="DGB260" s="247"/>
      <c r="DGC260" s="247"/>
      <c r="DGD260" s="247"/>
      <c r="DGE260" s="247"/>
      <c r="DGF260" s="247"/>
      <c r="DGG260" s="247"/>
      <c r="DGH260" s="247"/>
      <c r="DGI260" s="247"/>
      <c r="DGJ260" s="247"/>
      <c r="DGK260" s="247"/>
      <c r="DGL260" s="247"/>
      <c r="DGM260" s="247"/>
      <c r="DGN260" s="247"/>
      <c r="DGO260" s="247"/>
      <c r="DGP260" s="247"/>
      <c r="DGQ260" s="247"/>
      <c r="DGR260" s="247"/>
      <c r="DGS260" s="247"/>
      <c r="DGT260" s="247"/>
      <c r="DGU260" s="247"/>
      <c r="DGV260" s="247"/>
      <c r="DGW260" s="247"/>
      <c r="DGX260" s="247"/>
      <c r="DGY260" s="247"/>
      <c r="DGZ260" s="247"/>
      <c r="DHA260" s="247"/>
      <c r="DHB260" s="247"/>
      <c r="DHC260" s="247"/>
      <c r="DHD260" s="247"/>
      <c r="DHE260" s="247"/>
      <c r="DHF260" s="247"/>
      <c r="DHG260" s="247"/>
      <c r="DHH260" s="247"/>
      <c r="DHI260" s="247"/>
      <c r="DHJ260" s="247"/>
      <c r="DHK260" s="247"/>
      <c r="DHL260" s="247"/>
      <c r="DHM260" s="247"/>
      <c r="DHN260" s="247"/>
      <c r="DHO260" s="247"/>
      <c r="DHP260" s="247"/>
      <c r="DHQ260" s="247"/>
      <c r="DHR260" s="247"/>
      <c r="DHS260" s="247"/>
      <c r="DHT260" s="247"/>
      <c r="DHU260" s="247"/>
      <c r="DHV260" s="247"/>
      <c r="DHW260" s="247"/>
      <c r="DHX260" s="247"/>
      <c r="DHY260" s="247"/>
      <c r="DHZ260" s="247"/>
      <c r="DIA260" s="247"/>
      <c r="DIB260" s="247"/>
      <c r="DIC260" s="247"/>
      <c r="DID260" s="247"/>
      <c r="DIE260" s="247"/>
      <c r="DIF260" s="247"/>
      <c r="DIG260" s="247"/>
      <c r="DIH260" s="247"/>
      <c r="DII260" s="247"/>
      <c r="DIJ260" s="247"/>
      <c r="DIK260" s="247"/>
      <c r="DIL260" s="247"/>
      <c r="DIM260" s="247"/>
      <c r="DIN260" s="247"/>
      <c r="DIO260" s="247"/>
      <c r="DIP260" s="247"/>
      <c r="DIQ260" s="247"/>
      <c r="DIR260" s="247"/>
      <c r="DIS260" s="247"/>
      <c r="DIT260" s="247"/>
      <c r="DIU260" s="247"/>
      <c r="DIV260" s="247"/>
      <c r="DIW260" s="247"/>
      <c r="DIX260" s="247"/>
      <c r="DIY260" s="247"/>
      <c r="DIZ260" s="247"/>
      <c r="DJA260" s="247"/>
      <c r="DJB260" s="247"/>
      <c r="DJC260" s="247"/>
      <c r="DJD260" s="247"/>
      <c r="DJE260" s="247"/>
      <c r="DJF260" s="247"/>
      <c r="DJG260" s="247"/>
      <c r="DJH260" s="247"/>
      <c r="DJI260" s="247"/>
      <c r="DJJ260" s="247"/>
      <c r="DJK260" s="247"/>
      <c r="DJL260" s="247"/>
      <c r="DJM260" s="247"/>
      <c r="DJN260" s="247"/>
      <c r="DJO260" s="247"/>
      <c r="DJP260" s="247"/>
      <c r="DJQ260" s="247"/>
      <c r="DJR260" s="247"/>
      <c r="DJS260" s="247"/>
      <c r="DJT260" s="247"/>
      <c r="DJU260" s="247"/>
      <c r="DJV260" s="247"/>
      <c r="DJW260" s="247"/>
      <c r="DJX260" s="247"/>
      <c r="DJY260" s="247"/>
      <c r="DJZ260" s="247"/>
      <c r="DKA260" s="247"/>
      <c r="DKB260" s="247"/>
      <c r="DKC260" s="247"/>
      <c r="DKD260" s="247"/>
      <c r="DKE260" s="247"/>
      <c r="DKF260" s="247"/>
      <c r="DKG260" s="247"/>
      <c r="DKH260" s="247"/>
      <c r="DKI260" s="247"/>
      <c r="DKJ260" s="247"/>
      <c r="DKK260" s="247"/>
      <c r="DKL260" s="247"/>
      <c r="DKM260" s="247"/>
      <c r="DKN260" s="247"/>
      <c r="DKO260" s="247"/>
      <c r="DKP260" s="247"/>
      <c r="DKQ260" s="247"/>
      <c r="DKR260" s="247"/>
      <c r="DKS260" s="247"/>
      <c r="DKT260" s="247"/>
      <c r="DKU260" s="247"/>
      <c r="DKV260" s="247"/>
      <c r="DKW260" s="247"/>
      <c r="DKX260" s="247"/>
      <c r="DKY260" s="247"/>
      <c r="DKZ260" s="247"/>
      <c r="DLA260" s="247"/>
      <c r="DLB260" s="247"/>
      <c r="DLC260" s="247"/>
      <c r="DLD260" s="247"/>
      <c r="DLE260" s="247"/>
      <c r="DLF260" s="247"/>
      <c r="DLG260" s="247"/>
      <c r="DLH260" s="247"/>
      <c r="DLI260" s="247"/>
      <c r="DLJ260" s="247"/>
      <c r="DLK260" s="247"/>
      <c r="DLL260" s="247"/>
      <c r="DLM260" s="247"/>
      <c r="DLN260" s="247"/>
      <c r="DLO260" s="247"/>
      <c r="DLP260" s="247"/>
      <c r="DLQ260" s="247"/>
      <c r="DLR260" s="247"/>
      <c r="DLS260" s="247"/>
      <c r="DLT260" s="247"/>
      <c r="DLU260" s="247"/>
      <c r="DLV260" s="247"/>
      <c r="DLW260" s="247"/>
      <c r="DLX260" s="247"/>
      <c r="DLY260" s="247"/>
      <c r="DLZ260" s="247"/>
      <c r="DMA260" s="247"/>
      <c r="DMB260" s="247"/>
      <c r="DMC260" s="247"/>
      <c r="DMD260" s="247"/>
      <c r="DME260" s="247"/>
      <c r="DMF260" s="247"/>
      <c r="DMG260" s="247"/>
      <c r="DMH260" s="247"/>
      <c r="DMI260" s="247"/>
      <c r="DMJ260" s="247"/>
      <c r="DMK260" s="247"/>
      <c r="DML260" s="247"/>
      <c r="DMM260" s="247"/>
      <c r="DMN260" s="247"/>
      <c r="DMO260" s="247"/>
      <c r="DMP260" s="247"/>
      <c r="DMQ260" s="247"/>
      <c r="DMR260" s="247"/>
      <c r="DMS260" s="247"/>
      <c r="DMT260" s="247"/>
      <c r="DMU260" s="247"/>
      <c r="DMV260" s="247"/>
      <c r="DMW260" s="247"/>
      <c r="DMX260" s="247"/>
      <c r="DMY260" s="247"/>
      <c r="DMZ260" s="247"/>
      <c r="DNA260" s="247"/>
      <c r="DNB260" s="247"/>
      <c r="DNC260" s="247"/>
      <c r="DND260" s="247"/>
      <c r="DNE260" s="247"/>
      <c r="DNF260" s="247"/>
      <c r="DNG260" s="247"/>
      <c r="DNH260" s="247"/>
      <c r="DNI260" s="247"/>
      <c r="DNJ260" s="247"/>
      <c r="DNK260" s="247"/>
      <c r="DNL260" s="247"/>
      <c r="DNM260" s="247"/>
      <c r="DNN260" s="247"/>
      <c r="DNO260" s="247"/>
      <c r="DNP260" s="247"/>
      <c r="DNQ260" s="247"/>
      <c r="DNR260" s="247"/>
      <c r="DNS260" s="247"/>
      <c r="DNT260" s="247"/>
      <c r="DNU260" s="247"/>
      <c r="DNV260" s="247"/>
      <c r="DNW260" s="247"/>
      <c r="DNX260" s="247"/>
      <c r="DNY260" s="247"/>
      <c r="DNZ260" s="247"/>
      <c r="DOA260" s="247"/>
      <c r="DOB260" s="247"/>
      <c r="DOC260" s="247"/>
      <c r="DOD260" s="247"/>
      <c r="DOE260" s="247"/>
      <c r="DOF260" s="247"/>
      <c r="DOG260" s="247"/>
      <c r="DOH260" s="247"/>
      <c r="DOI260" s="247"/>
      <c r="DOJ260" s="247"/>
      <c r="DOK260" s="247"/>
      <c r="DOL260" s="247"/>
      <c r="DOM260" s="247"/>
      <c r="DON260" s="247"/>
      <c r="DOO260" s="247"/>
      <c r="DOP260" s="247"/>
      <c r="DOQ260" s="247"/>
      <c r="DOR260" s="247"/>
      <c r="DOS260" s="247"/>
      <c r="DOT260" s="247"/>
      <c r="DOU260" s="247"/>
      <c r="DOV260" s="247"/>
      <c r="DOW260" s="247"/>
      <c r="DOX260" s="247"/>
      <c r="DOY260" s="247"/>
      <c r="DOZ260" s="247"/>
      <c r="DPA260" s="247"/>
      <c r="DPB260" s="247"/>
      <c r="DPC260" s="247"/>
      <c r="DPD260" s="247"/>
      <c r="DPE260" s="247"/>
      <c r="DPF260" s="247"/>
      <c r="DPG260" s="247"/>
      <c r="DPH260" s="247"/>
      <c r="DPI260" s="247"/>
      <c r="DPJ260" s="247"/>
      <c r="DPK260" s="247"/>
      <c r="DPL260" s="247"/>
      <c r="DPM260" s="247"/>
      <c r="DPN260" s="247"/>
      <c r="DPO260" s="247"/>
      <c r="DPP260" s="247"/>
      <c r="DPQ260" s="247"/>
      <c r="DPR260" s="247"/>
      <c r="DPS260" s="247"/>
      <c r="DPT260" s="247"/>
      <c r="DPU260" s="247"/>
      <c r="DPV260" s="247"/>
      <c r="DPW260" s="247"/>
      <c r="DPX260" s="247"/>
      <c r="DPY260" s="247"/>
      <c r="DPZ260" s="247"/>
      <c r="DQA260" s="247"/>
      <c r="DQB260" s="247"/>
      <c r="DQC260" s="247"/>
      <c r="DQD260" s="247"/>
      <c r="DQE260" s="247"/>
      <c r="DQF260" s="247"/>
      <c r="DQG260" s="247"/>
      <c r="DQH260" s="247"/>
      <c r="DQI260" s="247"/>
      <c r="DQJ260" s="247"/>
      <c r="DQK260" s="247"/>
      <c r="DQL260" s="247"/>
      <c r="DQM260" s="247"/>
      <c r="DQN260" s="247"/>
      <c r="DQO260" s="247"/>
      <c r="DQP260" s="247"/>
      <c r="DQQ260" s="247"/>
      <c r="DQR260" s="247"/>
      <c r="DQS260" s="247"/>
      <c r="DQT260" s="247"/>
      <c r="DQU260" s="247"/>
      <c r="DQV260" s="247"/>
      <c r="DQW260" s="247"/>
      <c r="DQX260" s="247"/>
      <c r="DQY260" s="247"/>
      <c r="DQZ260" s="247"/>
      <c r="DRA260" s="247"/>
      <c r="DRB260" s="247"/>
      <c r="DRC260" s="247"/>
      <c r="DRD260" s="247"/>
      <c r="DRE260" s="247"/>
      <c r="DRF260" s="247"/>
      <c r="DRG260" s="247"/>
      <c r="DRH260" s="247"/>
      <c r="DRI260" s="247"/>
      <c r="DRJ260" s="247"/>
      <c r="DRK260" s="247"/>
      <c r="DRL260" s="247"/>
      <c r="DRM260" s="247"/>
      <c r="DRN260" s="247"/>
      <c r="DRO260" s="247"/>
      <c r="DRP260" s="247"/>
      <c r="DRQ260" s="247"/>
      <c r="DRR260" s="247"/>
      <c r="DRS260" s="247"/>
      <c r="DRT260" s="247"/>
      <c r="DRU260" s="247"/>
      <c r="DRV260" s="247"/>
      <c r="DRW260" s="247"/>
      <c r="DRX260" s="247"/>
      <c r="DRY260" s="247"/>
      <c r="DRZ260" s="247"/>
      <c r="DSA260" s="247"/>
      <c r="DSB260" s="247"/>
      <c r="DSC260" s="247"/>
      <c r="DSD260" s="247"/>
      <c r="DSE260" s="247"/>
      <c r="DSF260" s="247"/>
      <c r="DSG260" s="247"/>
      <c r="DSH260" s="247"/>
      <c r="DSI260" s="247"/>
      <c r="DSJ260" s="247"/>
      <c r="DSK260" s="247"/>
      <c r="DSL260" s="247"/>
      <c r="DSM260" s="247"/>
      <c r="DSN260" s="247"/>
      <c r="DSO260" s="247"/>
      <c r="DSP260" s="247"/>
      <c r="DSQ260" s="247"/>
      <c r="DSR260" s="247"/>
      <c r="DSS260" s="247"/>
      <c r="DST260" s="247"/>
      <c r="DSU260" s="247"/>
      <c r="DSV260" s="247"/>
      <c r="DSW260" s="247"/>
      <c r="DSX260" s="247"/>
      <c r="DSY260" s="247"/>
      <c r="DSZ260" s="247"/>
      <c r="DTA260" s="247"/>
      <c r="DTB260" s="247"/>
      <c r="DTC260" s="247"/>
      <c r="DTD260" s="247"/>
      <c r="DTE260" s="247"/>
      <c r="DTF260" s="247"/>
      <c r="DTG260" s="247"/>
      <c r="DTH260" s="247"/>
      <c r="DTI260" s="247"/>
      <c r="DTJ260" s="247"/>
      <c r="DTK260" s="247"/>
      <c r="DTL260" s="247"/>
      <c r="DTM260" s="247"/>
      <c r="DTN260" s="247"/>
      <c r="DTO260" s="247"/>
      <c r="DTP260" s="247"/>
      <c r="DTQ260" s="247"/>
      <c r="DTR260" s="247"/>
      <c r="DTS260" s="247"/>
      <c r="DTT260" s="247"/>
      <c r="DTU260" s="247"/>
      <c r="DTV260" s="247"/>
      <c r="DTW260" s="247"/>
      <c r="DTX260" s="247"/>
      <c r="DTY260" s="247"/>
      <c r="DTZ260" s="247"/>
      <c r="DUA260" s="247"/>
      <c r="DUB260" s="247"/>
      <c r="DUC260" s="247"/>
      <c r="DUD260" s="247"/>
      <c r="DUE260" s="247"/>
      <c r="DUF260" s="247"/>
      <c r="DUG260" s="247"/>
      <c r="DUH260" s="247"/>
      <c r="DUI260" s="247"/>
      <c r="DUJ260" s="247"/>
      <c r="DUK260" s="247"/>
      <c r="DUL260" s="247"/>
      <c r="DUM260" s="247"/>
      <c r="DUN260" s="247"/>
      <c r="DUO260" s="247"/>
      <c r="DUP260" s="247"/>
      <c r="DUQ260" s="247"/>
      <c r="DUR260" s="247"/>
      <c r="DUS260" s="247"/>
      <c r="DUT260" s="247"/>
      <c r="DUU260" s="247"/>
      <c r="DUV260" s="247"/>
      <c r="DUW260" s="247"/>
      <c r="DUX260" s="247"/>
      <c r="DUY260" s="247"/>
      <c r="DUZ260" s="247"/>
      <c r="DVA260" s="247"/>
      <c r="DVB260" s="247"/>
      <c r="DVC260" s="247"/>
      <c r="DVD260" s="247"/>
      <c r="DVE260" s="247"/>
      <c r="DVF260" s="247"/>
      <c r="DVG260" s="247"/>
      <c r="DVH260" s="247"/>
      <c r="DVI260" s="247"/>
      <c r="DVJ260" s="247"/>
      <c r="DVK260" s="247"/>
      <c r="DVL260" s="247"/>
      <c r="DVM260" s="247"/>
      <c r="DVN260" s="247"/>
      <c r="DVO260" s="247"/>
      <c r="DVP260" s="247"/>
      <c r="DVQ260" s="247"/>
      <c r="DVR260" s="247"/>
      <c r="DVS260" s="247"/>
      <c r="DVT260" s="247"/>
      <c r="DVU260" s="247"/>
      <c r="DVV260" s="247"/>
      <c r="DVW260" s="247"/>
      <c r="DVX260" s="247"/>
      <c r="DVY260" s="247"/>
      <c r="DVZ260" s="247"/>
      <c r="DWA260" s="247"/>
      <c r="DWB260" s="247"/>
      <c r="DWC260" s="247"/>
      <c r="DWD260" s="247"/>
      <c r="DWE260" s="247"/>
      <c r="DWF260" s="247"/>
      <c r="DWG260" s="247"/>
      <c r="DWH260" s="247"/>
      <c r="DWI260" s="247"/>
      <c r="DWJ260" s="247"/>
      <c r="DWK260" s="247"/>
      <c r="DWL260" s="247"/>
      <c r="DWM260" s="247"/>
      <c r="DWN260" s="247"/>
      <c r="DWO260" s="247"/>
      <c r="DWP260" s="247"/>
      <c r="DWQ260" s="247"/>
      <c r="DWR260" s="247"/>
      <c r="DWS260" s="247"/>
      <c r="DWT260" s="247"/>
      <c r="DWU260" s="247"/>
      <c r="DWV260" s="247"/>
      <c r="DWW260" s="247"/>
      <c r="DWX260" s="247"/>
      <c r="DWY260" s="247"/>
      <c r="DWZ260" s="247"/>
      <c r="DXA260" s="247"/>
      <c r="DXB260" s="247"/>
      <c r="DXC260" s="247"/>
      <c r="DXD260" s="247"/>
      <c r="DXE260" s="247"/>
      <c r="DXF260" s="247"/>
      <c r="DXG260" s="247"/>
      <c r="DXH260" s="247"/>
      <c r="DXI260" s="247"/>
      <c r="DXJ260" s="247"/>
      <c r="DXK260" s="247"/>
      <c r="DXL260" s="247"/>
      <c r="DXM260" s="247"/>
      <c r="DXN260" s="247"/>
      <c r="DXO260" s="247"/>
      <c r="DXP260" s="247"/>
      <c r="DXQ260" s="247"/>
      <c r="DXR260" s="247"/>
      <c r="DXS260" s="247"/>
      <c r="DXT260" s="247"/>
      <c r="DXU260" s="247"/>
      <c r="DXV260" s="247"/>
      <c r="DXW260" s="247"/>
      <c r="DXX260" s="247"/>
      <c r="DXY260" s="247"/>
      <c r="DXZ260" s="247"/>
      <c r="DYA260" s="247"/>
      <c r="DYB260" s="247"/>
      <c r="DYC260" s="247"/>
      <c r="DYD260" s="247"/>
      <c r="DYE260" s="247"/>
      <c r="DYF260" s="247"/>
      <c r="DYG260" s="247"/>
      <c r="DYH260" s="247"/>
      <c r="DYI260" s="247"/>
      <c r="DYJ260" s="247"/>
      <c r="DYK260" s="247"/>
      <c r="DYL260" s="247"/>
      <c r="DYM260" s="247"/>
      <c r="DYN260" s="247"/>
      <c r="DYO260" s="247"/>
      <c r="DYP260" s="247"/>
      <c r="DYQ260" s="247"/>
      <c r="DYR260" s="247"/>
      <c r="DYS260" s="247"/>
      <c r="DYT260" s="247"/>
      <c r="DYU260" s="247"/>
      <c r="DYV260" s="247"/>
      <c r="DYW260" s="247"/>
      <c r="DYX260" s="247"/>
      <c r="DYY260" s="247"/>
      <c r="DYZ260" s="247"/>
      <c r="DZA260" s="247"/>
      <c r="DZB260" s="247"/>
      <c r="DZC260" s="247"/>
      <c r="DZD260" s="247"/>
      <c r="DZE260" s="247"/>
      <c r="DZF260" s="247"/>
      <c r="DZG260" s="247"/>
      <c r="DZH260" s="247"/>
      <c r="DZI260" s="247"/>
      <c r="DZJ260" s="247"/>
      <c r="DZK260" s="247"/>
      <c r="DZL260" s="247"/>
      <c r="DZM260" s="247"/>
      <c r="DZN260" s="247"/>
      <c r="DZO260" s="247"/>
      <c r="DZP260" s="247"/>
      <c r="DZQ260" s="247"/>
      <c r="DZR260" s="247"/>
      <c r="DZS260" s="247"/>
      <c r="DZT260" s="247"/>
      <c r="DZU260" s="247"/>
      <c r="DZV260" s="247"/>
      <c r="DZW260" s="247"/>
      <c r="DZX260" s="247"/>
      <c r="DZY260" s="247"/>
      <c r="DZZ260" s="247"/>
      <c r="EAA260" s="247"/>
      <c r="EAB260" s="247"/>
      <c r="EAC260" s="247"/>
      <c r="EAD260" s="247"/>
      <c r="EAE260" s="247"/>
      <c r="EAF260" s="247"/>
      <c r="EAG260" s="247"/>
      <c r="EAH260" s="247"/>
      <c r="EAI260" s="247"/>
      <c r="EAJ260" s="247"/>
      <c r="EAK260" s="247"/>
      <c r="EAL260" s="247"/>
      <c r="EAM260" s="247"/>
      <c r="EAN260" s="247"/>
      <c r="EAO260" s="247"/>
      <c r="EAP260" s="247"/>
      <c r="EAQ260" s="247"/>
      <c r="EAR260" s="247"/>
      <c r="EAS260" s="247"/>
      <c r="EAT260" s="247"/>
      <c r="EAU260" s="247"/>
      <c r="EAV260" s="247"/>
      <c r="EAW260" s="247"/>
      <c r="EAX260" s="247"/>
      <c r="EAY260" s="247"/>
      <c r="EAZ260" s="247"/>
      <c r="EBA260" s="247"/>
      <c r="EBB260" s="247"/>
      <c r="EBC260" s="247"/>
      <c r="EBD260" s="247"/>
      <c r="EBE260" s="247"/>
      <c r="EBF260" s="247"/>
      <c r="EBG260" s="247"/>
      <c r="EBH260" s="247"/>
      <c r="EBI260" s="247"/>
      <c r="EBJ260" s="247"/>
      <c r="EBK260" s="247"/>
      <c r="EBL260" s="247"/>
      <c r="EBM260" s="247"/>
      <c r="EBN260" s="247"/>
      <c r="EBO260" s="247"/>
      <c r="EBP260" s="247"/>
      <c r="EBQ260" s="247"/>
      <c r="EBR260" s="247"/>
      <c r="EBS260" s="247"/>
      <c r="EBT260" s="247"/>
      <c r="EBU260" s="247"/>
      <c r="EBV260" s="247"/>
      <c r="EBW260" s="247"/>
      <c r="EBX260" s="247"/>
      <c r="EBY260" s="247"/>
      <c r="EBZ260" s="247"/>
      <c r="ECA260" s="247"/>
      <c r="ECB260" s="247"/>
      <c r="ECC260" s="247"/>
      <c r="ECD260" s="247"/>
      <c r="ECE260" s="247"/>
      <c r="ECF260" s="247"/>
      <c r="ECG260" s="247"/>
      <c r="ECH260" s="247"/>
      <c r="ECI260" s="247"/>
      <c r="ECJ260" s="247"/>
      <c r="ECK260" s="247"/>
      <c r="ECL260" s="247"/>
      <c r="ECM260" s="247"/>
      <c r="ECN260" s="247"/>
      <c r="ECO260" s="247"/>
      <c r="ECP260" s="247"/>
      <c r="ECQ260" s="247"/>
      <c r="ECR260" s="247"/>
      <c r="ECS260" s="247"/>
      <c r="ECT260" s="247"/>
      <c r="ECU260" s="247"/>
      <c r="ECV260" s="247"/>
      <c r="ECW260" s="247"/>
      <c r="ECX260" s="247"/>
      <c r="ECY260" s="247"/>
      <c r="ECZ260" s="247"/>
      <c r="EDA260" s="247"/>
      <c r="EDB260" s="247"/>
      <c r="EDC260" s="247"/>
      <c r="EDD260" s="247"/>
      <c r="EDE260" s="247"/>
      <c r="EDF260" s="247"/>
      <c r="EDG260" s="247"/>
      <c r="EDH260" s="247"/>
      <c r="EDI260" s="247"/>
      <c r="EDJ260" s="247"/>
      <c r="EDK260" s="247"/>
      <c r="EDL260" s="247"/>
      <c r="EDM260" s="247"/>
      <c r="EDN260" s="247"/>
      <c r="EDO260" s="247"/>
      <c r="EDP260" s="247"/>
      <c r="EDQ260" s="247"/>
      <c r="EDR260" s="247"/>
      <c r="EDS260" s="247"/>
      <c r="EDT260" s="247"/>
      <c r="EDU260" s="247"/>
      <c r="EDV260" s="247"/>
      <c r="EDW260" s="247"/>
      <c r="EDX260" s="247"/>
      <c r="EDY260" s="247"/>
      <c r="EDZ260" s="247"/>
      <c r="EEA260" s="247"/>
      <c r="EEB260" s="247"/>
      <c r="EEC260" s="247"/>
      <c r="EED260" s="247"/>
      <c r="EEE260" s="247"/>
      <c r="EEF260" s="247"/>
      <c r="EEG260" s="247"/>
      <c r="EEH260" s="247"/>
      <c r="EEI260" s="247"/>
      <c r="EEJ260" s="247"/>
      <c r="EEK260" s="247"/>
      <c r="EEL260" s="247"/>
      <c r="EEM260" s="247"/>
      <c r="EEN260" s="247"/>
      <c r="EEO260" s="247"/>
      <c r="EEP260" s="247"/>
      <c r="EEQ260" s="247"/>
      <c r="EER260" s="247"/>
      <c r="EES260" s="247"/>
      <c r="EET260" s="247"/>
      <c r="EEU260" s="247"/>
      <c r="EEV260" s="247"/>
      <c r="EEW260" s="247"/>
      <c r="EEX260" s="247"/>
      <c r="EEY260" s="247"/>
      <c r="EEZ260" s="247"/>
      <c r="EFA260" s="247"/>
      <c r="EFB260" s="247"/>
      <c r="EFC260" s="247"/>
      <c r="EFD260" s="247"/>
      <c r="EFE260" s="247"/>
      <c r="EFF260" s="247"/>
      <c r="EFG260" s="247"/>
      <c r="EFH260" s="247"/>
      <c r="EFI260" s="247"/>
      <c r="EFJ260" s="247"/>
      <c r="EFK260" s="247"/>
      <c r="EFL260" s="247"/>
      <c r="EFM260" s="247"/>
      <c r="EFN260" s="247"/>
      <c r="EFO260" s="247"/>
      <c r="EFP260" s="247"/>
      <c r="EFQ260" s="247"/>
      <c r="EFR260" s="247"/>
      <c r="EFS260" s="247"/>
      <c r="EFT260" s="247"/>
      <c r="EFU260" s="247"/>
      <c r="EFV260" s="247"/>
      <c r="EFW260" s="247"/>
      <c r="EFX260" s="247"/>
      <c r="EFY260" s="247"/>
      <c r="EFZ260" s="247"/>
      <c r="EGA260" s="247"/>
      <c r="EGB260" s="247"/>
      <c r="EGC260" s="247"/>
      <c r="EGD260" s="247"/>
      <c r="EGE260" s="247"/>
      <c r="EGF260" s="247"/>
      <c r="EGG260" s="247"/>
      <c r="EGH260" s="247"/>
      <c r="EGI260" s="247"/>
      <c r="EGJ260" s="247"/>
      <c r="EGK260" s="247"/>
      <c r="EGL260" s="247"/>
      <c r="EGM260" s="247"/>
      <c r="EGN260" s="247"/>
      <c r="EGO260" s="247"/>
      <c r="EGP260" s="247"/>
      <c r="EGQ260" s="247"/>
      <c r="EGR260" s="247"/>
      <c r="EGS260" s="247"/>
      <c r="EGT260" s="247"/>
      <c r="EGU260" s="247"/>
      <c r="EGV260" s="247"/>
      <c r="EGW260" s="247"/>
      <c r="EGX260" s="247"/>
      <c r="EGY260" s="247"/>
      <c r="EGZ260" s="247"/>
      <c r="EHA260" s="247"/>
      <c r="EHB260" s="247"/>
      <c r="EHC260" s="247"/>
      <c r="EHD260" s="247"/>
      <c r="EHE260" s="247"/>
      <c r="EHF260" s="247"/>
      <c r="EHG260" s="247"/>
      <c r="EHH260" s="247"/>
      <c r="EHI260" s="247"/>
      <c r="EHJ260" s="247"/>
      <c r="EHK260" s="247"/>
      <c r="EHL260" s="247"/>
      <c r="EHM260" s="247"/>
      <c r="EHN260" s="247"/>
      <c r="EHO260" s="247"/>
      <c r="EHP260" s="247"/>
      <c r="EHQ260" s="247"/>
      <c r="EHR260" s="247"/>
      <c r="EHS260" s="247"/>
      <c r="EHT260" s="247"/>
      <c r="EHU260" s="247"/>
      <c r="EHV260" s="247"/>
      <c r="EHW260" s="247"/>
      <c r="EHX260" s="247"/>
      <c r="EHY260" s="247"/>
      <c r="EHZ260" s="247"/>
      <c r="EIA260" s="247"/>
      <c r="EIB260" s="247"/>
      <c r="EIC260" s="247"/>
      <c r="EID260" s="247"/>
      <c r="EIE260" s="247"/>
      <c r="EIF260" s="247"/>
      <c r="EIG260" s="247"/>
      <c r="EIH260" s="247"/>
      <c r="EII260" s="247"/>
      <c r="EIJ260" s="247"/>
      <c r="EIK260" s="247"/>
      <c r="EIL260" s="247"/>
      <c r="EIM260" s="247"/>
      <c r="EIN260" s="247"/>
      <c r="EIO260" s="247"/>
      <c r="EIP260" s="247"/>
      <c r="EIQ260" s="247"/>
      <c r="EIR260" s="247"/>
      <c r="EIS260" s="247"/>
      <c r="EIT260" s="247"/>
      <c r="EIU260" s="247"/>
      <c r="EIV260" s="247"/>
      <c r="EIW260" s="247"/>
      <c r="EIX260" s="247"/>
      <c r="EIY260" s="247"/>
      <c r="EIZ260" s="247"/>
      <c r="EJA260" s="247"/>
      <c r="EJB260" s="247"/>
      <c r="EJC260" s="247"/>
      <c r="EJD260" s="247"/>
      <c r="EJE260" s="247"/>
      <c r="EJF260" s="247"/>
      <c r="EJG260" s="247"/>
      <c r="EJH260" s="247"/>
      <c r="EJI260" s="247"/>
      <c r="EJJ260" s="247"/>
      <c r="EJK260" s="247"/>
      <c r="EJL260" s="247"/>
      <c r="EJM260" s="247"/>
      <c r="EJN260" s="247"/>
      <c r="EJO260" s="247"/>
      <c r="EJP260" s="247"/>
      <c r="EJQ260" s="247"/>
      <c r="EJR260" s="247"/>
      <c r="EJS260" s="247"/>
      <c r="EJT260" s="247"/>
      <c r="EJU260" s="247"/>
      <c r="EJV260" s="247"/>
      <c r="EJW260" s="247"/>
      <c r="EJX260" s="247"/>
      <c r="EJY260" s="247"/>
      <c r="EJZ260" s="247"/>
      <c r="EKA260" s="247"/>
      <c r="EKB260" s="247"/>
      <c r="EKC260" s="247"/>
      <c r="EKD260" s="247"/>
      <c r="EKE260" s="247"/>
      <c r="EKF260" s="247"/>
      <c r="EKG260" s="247"/>
      <c r="EKH260" s="247"/>
      <c r="EKI260" s="247"/>
      <c r="EKJ260" s="247"/>
      <c r="EKK260" s="247"/>
      <c r="EKL260" s="247"/>
      <c r="EKM260" s="247"/>
      <c r="EKN260" s="247"/>
      <c r="EKO260" s="247"/>
      <c r="EKP260" s="247"/>
      <c r="EKQ260" s="247"/>
      <c r="EKR260" s="247"/>
      <c r="EKS260" s="247"/>
      <c r="EKT260" s="247"/>
      <c r="EKU260" s="247"/>
      <c r="EKV260" s="247"/>
      <c r="EKW260" s="247"/>
      <c r="EKX260" s="247"/>
      <c r="EKY260" s="247"/>
      <c r="EKZ260" s="247"/>
      <c r="ELA260" s="247"/>
      <c r="ELB260" s="247"/>
      <c r="ELC260" s="247"/>
      <c r="ELD260" s="247"/>
      <c r="ELE260" s="247"/>
      <c r="ELF260" s="247"/>
      <c r="ELG260" s="247"/>
      <c r="ELH260" s="247"/>
      <c r="ELI260" s="247"/>
      <c r="ELJ260" s="247"/>
      <c r="ELK260" s="247"/>
      <c r="ELL260" s="247"/>
      <c r="ELM260" s="247"/>
      <c r="ELN260" s="247"/>
      <c r="ELO260" s="247"/>
      <c r="ELP260" s="247"/>
      <c r="ELQ260" s="247"/>
      <c r="ELR260" s="247"/>
      <c r="ELS260" s="247"/>
      <c r="ELT260" s="247"/>
      <c r="ELU260" s="247"/>
      <c r="ELV260" s="247"/>
      <c r="ELW260" s="247"/>
      <c r="ELX260" s="247"/>
      <c r="ELY260" s="247"/>
      <c r="ELZ260" s="247"/>
      <c r="EMA260" s="247"/>
      <c r="EMB260" s="247"/>
      <c r="EMC260" s="247"/>
      <c r="EMD260" s="247"/>
      <c r="EME260" s="247"/>
      <c r="EMF260" s="247"/>
      <c r="EMG260" s="247"/>
      <c r="EMH260" s="247"/>
      <c r="EMI260" s="247"/>
      <c r="EMJ260" s="247"/>
      <c r="EMK260" s="247"/>
      <c r="EML260" s="247"/>
      <c r="EMM260" s="247"/>
      <c r="EMN260" s="247"/>
      <c r="EMO260" s="247"/>
      <c r="EMP260" s="247"/>
      <c r="EMQ260" s="247"/>
      <c r="EMR260" s="247"/>
      <c r="EMS260" s="247"/>
      <c r="EMT260" s="247"/>
      <c r="EMU260" s="247"/>
      <c r="EMV260" s="247"/>
      <c r="EMW260" s="247"/>
      <c r="EMX260" s="247"/>
      <c r="EMY260" s="247"/>
      <c r="EMZ260" s="247"/>
      <c r="ENA260" s="247"/>
      <c r="ENB260" s="247"/>
      <c r="ENC260" s="247"/>
      <c r="END260" s="247"/>
      <c r="ENE260" s="247"/>
      <c r="ENF260" s="247"/>
      <c r="ENG260" s="247"/>
      <c r="ENH260" s="247"/>
      <c r="ENI260" s="247"/>
      <c r="ENJ260" s="247"/>
      <c r="ENK260" s="247"/>
      <c r="ENL260" s="247"/>
      <c r="ENM260" s="247"/>
      <c r="ENN260" s="247"/>
      <c r="ENO260" s="247"/>
      <c r="ENP260" s="247"/>
      <c r="ENQ260" s="247"/>
      <c r="ENR260" s="247"/>
      <c r="ENS260" s="247"/>
      <c r="ENT260" s="247"/>
      <c r="ENU260" s="247"/>
      <c r="ENV260" s="247"/>
      <c r="ENW260" s="247"/>
      <c r="ENX260" s="247"/>
      <c r="ENY260" s="247"/>
      <c r="ENZ260" s="247"/>
      <c r="EOA260" s="247"/>
      <c r="EOB260" s="247"/>
      <c r="EOC260" s="247"/>
      <c r="EOD260" s="247"/>
      <c r="EOE260" s="247"/>
      <c r="EOF260" s="247"/>
      <c r="EOG260" s="247"/>
      <c r="EOH260" s="247"/>
      <c r="EOI260" s="247"/>
      <c r="EOJ260" s="247"/>
      <c r="EOK260" s="247"/>
      <c r="EOL260" s="247"/>
      <c r="EOM260" s="247"/>
      <c r="EON260" s="247"/>
      <c r="EOO260" s="247"/>
      <c r="EOP260" s="247"/>
      <c r="EOQ260" s="247"/>
      <c r="EOR260" s="247"/>
      <c r="EOS260" s="247"/>
      <c r="EOT260" s="247"/>
      <c r="EOU260" s="247"/>
      <c r="EOV260" s="247"/>
      <c r="EOW260" s="247"/>
      <c r="EOX260" s="247"/>
      <c r="EOY260" s="247"/>
      <c r="EOZ260" s="247"/>
      <c r="EPA260" s="247"/>
      <c r="EPB260" s="247"/>
      <c r="EPC260" s="247"/>
      <c r="EPD260" s="247"/>
      <c r="EPE260" s="247"/>
      <c r="EPF260" s="247"/>
      <c r="EPG260" s="247"/>
      <c r="EPH260" s="247"/>
      <c r="EPI260" s="247"/>
      <c r="EPJ260" s="247"/>
      <c r="EPK260" s="247"/>
      <c r="EPL260" s="247"/>
      <c r="EPM260" s="247"/>
      <c r="EPN260" s="247"/>
      <c r="EPO260" s="247"/>
      <c r="EPP260" s="247"/>
      <c r="EPQ260" s="247"/>
      <c r="EPR260" s="247"/>
      <c r="EPS260" s="247"/>
      <c r="EPT260" s="247"/>
      <c r="EPU260" s="247"/>
      <c r="EPV260" s="247"/>
      <c r="EPW260" s="247"/>
      <c r="EPX260" s="247"/>
      <c r="EPY260" s="247"/>
      <c r="EPZ260" s="247"/>
      <c r="EQA260" s="247"/>
      <c r="EQB260" s="247"/>
      <c r="EQC260" s="247"/>
      <c r="EQD260" s="247"/>
      <c r="EQE260" s="247"/>
      <c r="EQF260" s="247"/>
      <c r="EQG260" s="247"/>
      <c r="EQH260" s="247"/>
      <c r="EQI260" s="247"/>
      <c r="EQJ260" s="247"/>
      <c r="EQK260" s="247"/>
      <c r="EQL260" s="247"/>
      <c r="EQM260" s="247"/>
      <c r="EQN260" s="247"/>
      <c r="EQO260" s="247"/>
      <c r="EQP260" s="247"/>
      <c r="EQQ260" s="247"/>
      <c r="EQR260" s="247"/>
      <c r="EQS260" s="247"/>
      <c r="EQT260" s="247"/>
      <c r="EQU260" s="247"/>
      <c r="EQV260" s="247"/>
      <c r="EQW260" s="247"/>
      <c r="EQX260" s="247"/>
      <c r="EQY260" s="247"/>
      <c r="EQZ260" s="247"/>
      <c r="ERA260" s="247"/>
      <c r="ERB260" s="247"/>
      <c r="ERC260" s="247"/>
      <c r="ERD260" s="247"/>
      <c r="ERE260" s="247"/>
      <c r="ERF260" s="247"/>
      <c r="ERG260" s="247"/>
      <c r="ERH260" s="247"/>
      <c r="ERI260" s="247"/>
      <c r="ERJ260" s="247"/>
      <c r="ERK260" s="247"/>
      <c r="ERL260" s="247"/>
      <c r="ERM260" s="247"/>
      <c r="ERN260" s="247"/>
      <c r="ERO260" s="247"/>
      <c r="ERP260" s="247"/>
      <c r="ERQ260" s="247"/>
      <c r="ERR260" s="247"/>
      <c r="ERS260" s="247"/>
      <c r="ERT260" s="247"/>
      <c r="ERU260" s="247"/>
      <c r="ERV260" s="247"/>
      <c r="ERW260" s="247"/>
      <c r="ERX260" s="247"/>
      <c r="ERY260" s="247"/>
      <c r="ERZ260" s="247"/>
      <c r="ESA260" s="247"/>
      <c r="ESB260" s="247"/>
      <c r="ESC260" s="247"/>
      <c r="ESD260" s="247"/>
      <c r="ESE260" s="247"/>
      <c r="ESF260" s="247"/>
      <c r="ESG260" s="247"/>
      <c r="ESH260" s="247"/>
      <c r="ESI260" s="247"/>
      <c r="ESJ260" s="247"/>
      <c r="ESK260" s="247"/>
      <c r="ESL260" s="247"/>
      <c r="ESM260" s="247"/>
      <c r="ESN260" s="247"/>
      <c r="ESO260" s="247"/>
      <c r="ESP260" s="247"/>
      <c r="ESQ260" s="247"/>
      <c r="ESR260" s="247"/>
      <c r="ESS260" s="247"/>
      <c r="EST260" s="247"/>
      <c r="ESU260" s="247"/>
      <c r="ESV260" s="247"/>
      <c r="ESW260" s="247"/>
      <c r="ESX260" s="247"/>
      <c r="ESY260" s="247"/>
      <c r="ESZ260" s="247"/>
      <c r="ETA260" s="247"/>
      <c r="ETB260" s="247"/>
      <c r="ETC260" s="247"/>
      <c r="ETD260" s="247"/>
      <c r="ETE260" s="247"/>
      <c r="ETF260" s="247"/>
      <c r="ETG260" s="247"/>
      <c r="ETH260" s="247"/>
      <c r="ETI260" s="247"/>
      <c r="ETJ260" s="247"/>
      <c r="ETK260" s="247"/>
      <c r="ETL260" s="247"/>
      <c r="ETM260" s="247"/>
      <c r="ETN260" s="247"/>
      <c r="ETO260" s="247"/>
      <c r="ETP260" s="247"/>
      <c r="ETQ260" s="247"/>
      <c r="ETR260" s="247"/>
      <c r="ETS260" s="247"/>
      <c r="ETT260" s="247"/>
      <c r="ETU260" s="247"/>
      <c r="ETV260" s="247"/>
      <c r="ETW260" s="247"/>
      <c r="ETX260" s="247"/>
      <c r="ETY260" s="247"/>
      <c r="ETZ260" s="247"/>
      <c r="EUA260" s="247"/>
      <c r="EUB260" s="247"/>
      <c r="EUC260" s="247"/>
      <c r="EUD260" s="247"/>
      <c r="EUE260" s="247"/>
      <c r="EUF260" s="247"/>
      <c r="EUG260" s="247"/>
      <c r="EUH260" s="247"/>
      <c r="EUI260" s="247"/>
      <c r="EUJ260" s="247"/>
      <c r="EUK260" s="247"/>
      <c r="EUL260" s="247"/>
      <c r="EUM260" s="247"/>
      <c r="EUN260" s="247"/>
      <c r="EUO260" s="247"/>
      <c r="EUP260" s="247"/>
      <c r="EUQ260" s="247"/>
      <c r="EUR260" s="247"/>
      <c r="EUS260" s="247"/>
      <c r="EUT260" s="247"/>
      <c r="EUU260" s="247"/>
      <c r="EUV260" s="247"/>
      <c r="EUW260" s="247"/>
      <c r="EUX260" s="247"/>
      <c r="EUY260" s="247"/>
      <c r="EUZ260" s="247"/>
      <c r="EVA260" s="247"/>
      <c r="EVB260" s="247"/>
      <c r="EVC260" s="247"/>
      <c r="EVD260" s="247"/>
      <c r="EVE260" s="247"/>
      <c r="EVF260" s="247"/>
      <c r="EVG260" s="247"/>
      <c r="EVH260" s="247"/>
      <c r="EVI260" s="247"/>
      <c r="EVJ260" s="247"/>
      <c r="EVK260" s="247"/>
      <c r="EVL260" s="247"/>
      <c r="EVM260" s="247"/>
      <c r="EVN260" s="247"/>
      <c r="EVO260" s="247"/>
      <c r="EVP260" s="247"/>
      <c r="EVQ260" s="247"/>
      <c r="EVR260" s="247"/>
      <c r="EVS260" s="247"/>
      <c r="EVT260" s="247"/>
      <c r="EVU260" s="247"/>
      <c r="EVV260" s="247"/>
      <c r="EVW260" s="247"/>
      <c r="EVX260" s="247"/>
      <c r="EVY260" s="247"/>
      <c r="EVZ260" s="247"/>
      <c r="EWA260" s="247"/>
      <c r="EWB260" s="247"/>
      <c r="EWC260" s="247"/>
      <c r="EWD260" s="247"/>
      <c r="EWE260" s="247"/>
      <c r="EWF260" s="247"/>
      <c r="EWG260" s="247"/>
      <c r="EWH260" s="247"/>
      <c r="EWI260" s="247"/>
      <c r="EWJ260" s="247"/>
      <c r="EWK260" s="247"/>
      <c r="EWL260" s="247"/>
      <c r="EWM260" s="247"/>
      <c r="EWN260" s="247"/>
      <c r="EWO260" s="247"/>
      <c r="EWP260" s="247"/>
      <c r="EWQ260" s="247"/>
      <c r="EWR260" s="247"/>
      <c r="EWS260" s="247"/>
      <c r="EWT260" s="247"/>
      <c r="EWU260" s="247"/>
      <c r="EWV260" s="247"/>
      <c r="EWW260" s="247"/>
      <c r="EWX260" s="247"/>
      <c r="EWY260" s="247"/>
      <c r="EWZ260" s="247"/>
      <c r="EXA260" s="247"/>
      <c r="EXB260" s="247"/>
      <c r="EXC260" s="247"/>
      <c r="EXD260" s="247"/>
      <c r="EXE260" s="247"/>
      <c r="EXF260" s="247"/>
      <c r="EXG260" s="247"/>
      <c r="EXH260" s="247"/>
      <c r="EXI260" s="247"/>
      <c r="EXJ260" s="247"/>
      <c r="EXK260" s="247"/>
      <c r="EXL260" s="247"/>
      <c r="EXM260" s="247"/>
      <c r="EXN260" s="247"/>
      <c r="EXO260" s="247"/>
      <c r="EXP260" s="247"/>
      <c r="EXQ260" s="247"/>
      <c r="EXR260" s="247"/>
      <c r="EXS260" s="247"/>
      <c r="EXT260" s="247"/>
      <c r="EXU260" s="247"/>
      <c r="EXV260" s="247"/>
      <c r="EXW260" s="247"/>
      <c r="EXX260" s="247"/>
      <c r="EXY260" s="247"/>
      <c r="EXZ260" s="247"/>
      <c r="EYA260" s="247"/>
      <c r="EYB260" s="247"/>
      <c r="EYC260" s="247"/>
      <c r="EYD260" s="247"/>
      <c r="EYE260" s="247"/>
      <c r="EYF260" s="247"/>
      <c r="EYG260" s="247"/>
      <c r="EYH260" s="247"/>
      <c r="EYI260" s="247"/>
      <c r="EYJ260" s="247"/>
      <c r="EYK260" s="247"/>
      <c r="EYL260" s="247"/>
      <c r="EYM260" s="247"/>
      <c r="EYN260" s="247"/>
      <c r="EYO260" s="247"/>
      <c r="EYP260" s="247"/>
      <c r="EYQ260" s="247"/>
      <c r="EYR260" s="247"/>
      <c r="EYS260" s="247"/>
      <c r="EYT260" s="247"/>
      <c r="EYU260" s="247"/>
      <c r="EYV260" s="247"/>
      <c r="EYW260" s="247"/>
      <c r="EYX260" s="247"/>
      <c r="EYY260" s="247"/>
      <c r="EYZ260" s="247"/>
      <c r="EZA260" s="247"/>
      <c r="EZB260" s="247"/>
      <c r="EZC260" s="247"/>
      <c r="EZD260" s="247"/>
      <c r="EZE260" s="247"/>
      <c r="EZF260" s="247"/>
      <c r="EZG260" s="247"/>
      <c r="EZH260" s="247"/>
      <c r="EZI260" s="247"/>
      <c r="EZJ260" s="247"/>
      <c r="EZK260" s="247"/>
      <c r="EZL260" s="247"/>
      <c r="EZM260" s="247"/>
      <c r="EZN260" s="247"/>
      <c r="EZO260" s="247"/>
      <c r="EZP260" s="247"/>
      <c r="EZQ260" s="247"/>
      <c r="EZR260" s="247"/>
      <c r="EZS260" s="247"/>
      <c r="EZT260" s="247"/>
      <c r="EZU260" s="247"/>
      <c r="EZV260" s="247"/>
      <c r="EZW260" s="247"/>
      <c r="EZX260" s="247"/>
      <c r="EZY260" s="247"/>
      <c r="EZZ260" s="247"/>
      <c r="FAA260" s="247"/>
      <c r="FAB260" s="247"/>
      <c r="FAC260" s="247"/>
      <c r="FAD260" s="247"/>
      <c r="FAE260" s="247"/>
      <c r="FAF260" s="247"/>
      <c r="FAG260" s="247"/>
      <c r="FAH260" s="247"/>
      <c r="FAI260" s="247"/>
      <c r="FAJ260" s="247"/>
      <c r="FAK260" s="247"/>
      <c r="FAL260" s="247"/>
      <c r="FAM260" s="247"/>
      <c r="FAN260" s="247"/>
      <c r="FAO260" s="247"/>
      <c r="FAP260" s="247"/>
      <c r="FAQ260" s="247"/>
      <c r="FAR260" s="247"/>
      <c r="FAS260" s="247"/>
      <c r="FAT260" s="247"/>
      <c r="FAU260" s="247"/>
      <c r="FAV260" s="247"/>
      <c r="FAW260" s="247"/>
      <c r="FAX260" s="247"/>
      <c r="FAY260" s="247"/>
      <c r="FAZ260" s="247"/>
      <c r="FBA260" s="247"/>
      <c r="FBB260" s="247"/>
      <c r="FBC260" s="247"/>
      <c r="FBD260" s="247"/>
      <c r="FBE260" s="247"/>
      <c r="FBF260" s="247"/>
      <c r="FBG260" s="247"/>
      <c r="FBH260" s="247"/>
      <c r="FBI260" s="247"/>
      <c r="FBJ260" s="247"/>
      <c r="FBK260" s="247"/>
      <c r="FBL260" s="247"/>
      <c r="FBM260" s="247"/>
      <c r="FBN260" s="247"/>
      <c r="FBO260" s="247"/>
      <c r="FBP260" s="247"/>
      <c r="FBQ260" s="247"/>
      <c r="FBR260" s="247"/>
      <c r="FBS260" s="247"/>
      <c r="FBT260" s="247"/>
      <c r="FBU260" s="247"/>
      <c r="FBV260" s="247"/>
      <c r="FBW260" s="247"/>
      <c r="FBX260" s="247"/>
      <c r="FBY260" s="247"/>
      <c r="FBZ260" s="247"/>
      <c r="FCA260" s="247"/>
      <c r="FCB260" s="247"/>
      <c r="FCC260" s="247"/>
      <c r="FCD260" s="247"/>
      <c r="FCE260" s="247"/>
      <c r="FCF260" s="247"/>
      <c r="FCG260" s="247"/>
      <c r="FCH260" s="247"/>
      <c r="FCI260" s="247"/>
      <c r="FCJ260" s="247"/>
      <c r="FCK260" s="247"/>
      <c r="FCL260" s="247"/>
      <c r="FCM260" s="247"/>
      <c r="FCN260" s="247"/>
      <c r="FCO260" s="247"/>
      <c r="FCP260" s="247"/>
      <c r="FCQ260" s="247"/>
      <c r="FCR260" s="247"/>
      <c r="FCS260" s="247"/>
      <c r="FCT260" s="247"/>
      <c r="FCU260" s="247"/>
      <c r="FCV260" s="247"/>
      <c r="FCW260" s="247"/>
      <c r="FCX260" s="247"/>
      <c r="FCY260" s="247"/>
      <c r="FCZ260" s="247"/>
      <c r="FDA260" s="247"/>
      <c r="FDB260" s="247"/>
      <c r="FDC260" s="247"/>
      <c r="FDD260" s="247"/>
      <c r="FDE260" s="247"/>
      <c r="FDF260" s="247"/>
      <c r="FDG260" s="247"/>
      <c r="FDH260" s="247"/>
      <c r="FDI260" s="247"/>
      <c r="FDJ260" s="247"/>
      <c r="FDK260" s="247"/>
      <c r="FDL260" s="247"/>
      <c r="FDM260" s="247"/>
      <c r="FDN260" s="247"/>
      <c r="FDO260" s="247"/>
      <c r="FDP260" s="247"/>
      <c r="FDQ260" s="247"/>
      <c r="FDR260" s="247"/>
      <c r="FDS260" s="247"/>
      <c r="FDT260" s="247"/>
      <c r="FDU260" s="247"/>
      <c r="FDV260" s="247"/>
      <c r="FDW260" s="247"/>
      <c r="FDX260" s="247"/>
      <c r="FDY260" s="247"/>
      <c r="FDZ260" s="247"/>
      <c r="FEA260" s="247"/>
      <c r="FEB260" s="247"/>
      <c r="FEC260" s="247"/>
      <c r="FED260" s="247"/>
      <c r="FEE260" s="247"/>
      <c r="FEF260" s="247"/>
      <c r="FEG260" s="247"/>
      <c r="FEH260" s="247"/>
      <c r="FEI260" s="247"/>
      <c r="FEJ260" s="247"/>
      <c r="FEK260" s="247"/>
      <c r="FEL260" s="247"/>
      <c r="FEM260" s="247"/>
      <c r="FEN260" s="247"/>
      <c r="FEO260" s="247"/>
      <c r="FEP260" s="247"/>
      <c r="FEQ260" s="247"/>
      <c r="FER260" s="247"/>
      <c r="FES260" s="247"/>
      <c r="FET260" s="247"/>
      <c r="FEU260" s="247"/>
      <c r="FEV260" s="247"/>
      <c r="FEW260" s="247"/>
      <c r="FEX260" s="247"/>
      <c r="FEY260" s="247"/>
      <c r="FEZ260" s="247"/>
      <c r="FFA260" s="247"/>
      <c r="FFB260" s="247"/>
      <c r="FFC260" s="247"/>
      <c r="FFD260" s="247"/>
      <c r="FFE260" s="247"/>
      <c r="FFF260" s="247"/>
      <c r="FFG260" s="247"/>
      <c r="FFH260" s="247"/>
      <c r="FFI260" s="247"/>
      <c r="FFJ260" s="247"/>
      <c r="FFK260" s="247"/>
      <c r="FFL260" s="247"/>
      <c r="FFM260" s="247"/>
      <c r="FFN260" s="247"/>
      <c r="FFO260" s="247"/>
      <c r="FFP260" s="247"/>
      <c r="FFQ260" s="247"/>
      <c r="FFR260" s="247"/>
      <c r="FFS260" s="247"/>
      <c r="FFT260" s="247"/>
      <c r="FFU260" s="247"/>
      <c r="FFV260" s="247"/>
      <c r="FFW260" s="247"/>
      <c r="FFX260" s="247"/>
      <c r="FFY260" s="247"/>
      <c r="FFZ260" s="247"/>
      <c r="FGA260" s="247"/>
      <c r="FGB260" s="247"/>
      <c r="FGC260" s="247"/>
      <c r="FGD260" s="247"/>
      <c r="FGE260" s="247"/>
      <c r="FGF260" s="247"/>
      <c r="FGG260" s="247"/>
      <c r="FGH260" s="247"/>
      <c r="FGI260" s="247"/>
      <c r="FGJ260" s="247"/>
      <c r="FGK260" s="247"/>
      <c r="FGL260" s="247"/>
      <c r="FGM260" s="247"/>
      <c r="FGN260" s="247"/>
      <c r="FGO260" s="247"/>
      <c r="FGP260" s="247"/>
      <c r="FGQ260" s="247"/>
      <c r="FGR260" s="247"/>
      <c r="FGS260" s="247"/>
      <c r="FGT260" s="247"/>
      <c r="FGU260" s="247"/>
      <c r="FGV260" s="247"/>
      <c r="FGW260" s="247"/>
      <c r="FGX260" s="247"/>
      <c r="FGY260" s="247"/>
      <c r="FGZ260" s="247"/>
      <c r="FHA260" s="247"/>
      <c r="FHB260" s="247"/>
      <c r="FHC260" s="247"/>
      <c r="FHD260" s="247"/>
      <c r="FHE260" s="247"/>
      <c r="FHF260" s="247"/>
      <c r="FHG260" s="247"/>
      <c r="FHH260" s="247"/>
      <c r="FHI260" s="247"/>
      <c r="FHJ260" s="247"/>
      <c r="FHK260" s="247"/>
      <c r="FHL260" s="247"/>
      <c r="FHM260" s="247"/>
      <c r="FHN260" s="247"/>
      <c r="FHO260" s="247"/>
      <c r="FHP260" s="247"/>
      <c r="FHQ260" s="247"/>
      <c r="FHR260" s="247"/>
      <c r="FHS260" s="247"/>
      <c r="FHT260" s="247"/>
      <c r="FHU260" s="247"/>
      <c r="FHV260" s="247"/>
      <c r="FHW260" s="247"/>
      <c r="FHX260" s="247"/>
      <c r="FHY260" s="247"/>
      <c r="FHZ260" s="247"/>
      <c r="FIA260" s="247"/>
      <c r="FIB260" s="247"/>
      <c r="FIC260" s="247"/>
      <c r="FID260" s="247"/>
      <c r="FIE260" s="247"/>
      <c r="FIF260" s="247"/>
      <c r="FIG260" s="247"/>
      <c r="FIH260" s="247"/>
      <c r="FII260" s="247"/>
      <c r="FIJ260" s="247"/>
      <c r="FIK260" s="247"/>
      <c r="FIL260" s="247"/>
      <c r="FIM260" s="247"/>
      <c r="FIN260" s="247"/>
      <c r="FIO260" s="247"/>
      <c r="FIP260" s="247"/>
      <c r="FIQ260" s="247"/>
      <c r="FIR260" s="247"/>
      <c r="FIS260" s="247"/>
      <c r="FIT260" s="247"/>
      <c r="FIU260" s="247"/>
      <c r="FIV260" s="247"/>
      <c r="FIW260" s="247"/>
      <c r="FIX260" s="247"/>
      <c r="FIY260" s="247"/>
      <c r="FIZ260" s="247"/>
      <c r="FJA260" s="247"/>
      <c r="FJB260" s="247"/>
      <c r="FJC260" s="247"/>
      <c r="FJD260" s="247"/>
      <c r="FJE260" s="247"/>
      <c r="FJF260" s="247"/>
      <c r="FJG260" s="247"/>
      <c r="FJH260" s="247"/>
      <c r="FJI260" s="247"/>
      <c r="FJJ260" s="247"/>
      <c r="FJK260" s="247"/>
      <c r="FJL260" s="247"/>
      <c r="FJM260" s="247"/>
      <c r="FJN260" s="247"/>
      <c r="FJO260" s="247"/>
      <c r="FJP260" s="247"/>
      <c r="FJQ260" s="247"/>
      <c r="FJR260" s="247"/>
      <c r="FJS260" s="247"/>
      <c r="FJT260" s="247"/>
      <c r="FJU260" s="247"/>
      <c r="FJV260" s="247"/>
      <c r="FJW260" s="247"/>
      <c r="FJX260" s="247"/>
      <c r="FJY260" s="247"/>
      <c r="FJZ260" s="247"/>
      <c r="FKA260" s="247"/>
      <c r="FKB260" s="247"/>
      <c r="FKC260" s="247"/>
      <c r="FKD260" s="247"/>
      <c r="FKE260" s="247"/>
      <c r="FKF260" s="247"/>
      <c r="FKG260" s="247"/>
      <c r="FKH260" s="247"/>
      <c r="FKI260" s="247"/>
      <c r="FKJ260" s="247"/>
      <c r="FKK260" s="247"/>
      <c r="FKL260" s="247"/>
      <c r="FKM260" s="247"/>
      <c r="FKN260" s="247"/>
      <c r="FKO260" s="247"/>
      <c r="FKP260" s="247"/>
      <c r="FKQ260" s="247"/>
      <c r="FKR260" s="247"/>
      <c r="FKS260" s="247"/>
      <c r="FKT260" s="247"/>
      <c r="FKU260" s="247"/>
      <c r="FKV260" s="247"/>
      <c r="FKW260" s="247"/>
      <c r="FKX260" s="247"/>
      <c r="FKY260" s="247"/>
      <c r="FKZ260" s="247"/>
      <c r="FLA260" s="247"/>
      <c r="FLB260" s="247"/>
      <c r="FLC260" s="247"/>
      <c r="FLD260" s="247"/>
      <c r="FLE260" s="247"/>
      <c r="FLF260" s="247"/>
      <c r="FLG260" s="247"/>
      <c r="FLH260" s="247"/>
      <c r="FLI260" s="247"/>
      <c r="FLJ260" s="247"/>
      <c r="FLK260" s="247"/>
      <c r="FLL260" s="247"/>
      <c r="FLM260" s="247"/>
      <c r="FLN260" s="247"/>
      <c r="FLO260" s="247"/>
      <c r="FLP260" s="247"/>
      <c r="FLQ260" s="247"/>
      <c r="FLR260" s="247"/>
      <c r="FLS260" s="247"/>
      <c r="FLT260" s="247"/>
      <c r="FLU260" s="247"/>
      <c r="FLV260" s="247"/>
      <c r="FLW260" s="247"/>
      <c r="FLX260" s="247"/>
      <c r="FLY260" s="247"/>
      <c r="FLZ260" s="247"/>
      <c r="FMA260" s="247"/>
      <c r="FMB260" s="247"/>
      <c r="FMC260" s="247"/>
      <c r="FMD260" s="247"/>
      <c r="FME260" s="247"/>
      <c r="FMF260" s="247"/>
      <c r="FMG260" s="247"/>
      <c r="FMH260" s="247"/>
      <c r="FMI260" s="247"/>
      <c r="FMJ260" s="247"/>
      <c r="FMK260" s="247"/>
      <c r="FML260" s="247"/>
      <c r="FMM260" s="247"/>
      <c r="FMN260" s="247"/>
      <c r="FMO260" s="247"/>
      <c r="FMP260" s="247"/>
      <c r="FMQ260" s="247"/>
      <c r="FMR260" s="247"/>
      <c r="FMS260" s="247"/>
      <c r="FMT260" s="247"/>
      <c r="FMU260" s="247"/>
      <c r="FMV260" s="247"/>
      <c r="FMW260" s="247"/>
      <c r="FMX260" s="247"/>
      <c r="FMY260" s="247"/>
      <c r="FMZ260" s="247"/>
      <c r="FNA260" s="247"/>
      <c r="FNB260" s="247"/>
      <c r="FNC260" s="247"/>
      <c r="FND260" s="247"/>
      <c r="FNE260" s="247"/>
      <c r="FNF260" s="247"/>
      <c r="FNG260" s="247"/>
      <c r="FNH260" s="247"/>
      <c r="FNI260" s="247"/>
      <c r="FNJ260" s="247"/>
      <c r="FNK260" s="247"/>
      <c r="FNL260" s="247"/>
      <c r="FNM260" s="247"/>
      <c r="FNN260" s="247"/>
      <c r="FNO260" s="247"/>
      <c r="FNP260" s="247"/>
      <c r="FNQ260" s="247"/>
      <c r="FNR260" s="247"/>
      <c r="FNS260" s="247"/>
      <c r="FNT260" s="247"/>
      <c r="FNU260" s="247"/>
      <c r="FNV260" s="247"/>
      <c r="FNW260" s="247"/>
      <c r="FNX260" s="247"/>
      <c r="FNY260" s="247"/>
      <c r="FNZ260" s="247"/>
      <c r="FOA260" s="247"/>
      <c r="FOB260" s="247"/>
      <c r="FOC260" s="247"/>
      <c r="FOD260" s="247"/>
      <c r="FOE260" s="247"/>
      <c r="FOF260" s="247"/>
      <c r="FOG260" s="247"/>
      <c r="FOH260" s="247"/>
      <c r="FOI260" s="247"/>
      <c r="FOJ260" s="247"/>
      <c r="FOK260" s="247"/>
      <c r="FOL260" s="247"/>
      <c r="FOM260" s="247"/>
      <c r="FON260" s="247"/>
      <c r="FOO260" s="247"/>
      <c r="FOP260" s="247"/>
      <c r="FOQ260" s="247"/>
      <c r="FOR260" s="247"/>
      <c r="FOS260" s="247"/>
      <c r="FOT260" s="247"/>
      <c r="FOU260" s="247"/>
      <c r="FOV260" s="247"/>
      <c r="FOW260" s="247"/>
      <c r="FOX260" s="247"/>
      <c r="FOY260" s="247"/>
      <c r="FOZ260" s="247"/>
      <c r="FPA260" s="247"/>
      <c r="FPB260" s="247"/>
      <c r="FPC260" s="247"/>
      <c r="FPD260" s="247"/>
      <c r="FPE260" s="247"/>
      <c r="FPF260" s="247"/>
      <c r="FPG260" s="247"/>
      <c r="FPH260" s="247"/>
      <c r="FPI260" s="247"/>
      <c r="FPJ260" s="247"/>
      <c r="FPK260" s="247"/>
      <c r="FPL260" s="247"/>
      <c r="FPM260" s="247"/>
      <c r="FPN260" s="247"/>
      <c r="FPO260" s="247"/>
      <c r="FPP260" s="247"/>
      <c r="FPQ260" s="247"/>
      <c r="FPR260" s="247"/>
      <c r="FPS260" s="247"/>
      <c r="FPT260" s="247"/>
      <c r="FPU260" s="247"/>
      <c r="FPV260" s="247"/>
      <c r="FPW260" s="247"/>
      <c r="FPX260" s="247"/>
      <c r="FPY260" s="247"/>
      <c r="FPZ260" s="247"/>
      <c r="FQA260" s="247"/>
      <c r="FQB260" s="247"/>
      <c r="FQC260" s="247"/>
      <c r="FQD260" s="247"/>
      <c r="FQE260" s="247"/>
      <c r="FQF260" s="247"/>
      <c r="FQG260" s="247"/>
      <c r="FQH260" s="247"/>
      <c r="FQI260" s="247"/>
      <c r="FQJ260" s="247"/>
      <c r="FQK260" s="247"/>
      <c r="FQL260" s="247"/>
      <c r="FQM260" s="247"/>
      <c r="FQN260" s="247"/>
      <c r="FQO260" s="247"/>
      <c r="FQP260" s="247"/>
      <c r="FQQ260" s="247"/>
      <c r="FQR260" s="247"/>
      <c r="FQS260" s="247"/>
      <c r="FQT260" s="247"/>
      <c r="FQU260" s="247"/>
      <c r="FQV260" s="247"/>
      <c r="FQW260" s="247"/>
      <c r="FQX260" s="247"/>
      <c r="FQY260" s="247"/>
      <c r="FQZ260" s="247"/>
      <c r="FRA260" s="247"/>
      <c r="FRB260" s="247"/>
      <c r="FRC260" s="247"/>
      <c r="FRD260" s="247"/>
      <c r="FRE260" s="247"/>
      <c r="FRF260" s="247"/>
      <c r="FRG260" s="247"/>
      <c r="FRH260" s="247"/>
      <c r="FRI260" s="247"/>
      <c r="FRJ260" s="247"/>
      <c r="FRK260" s="247"/>
      <c r="FRL260" s="247"/>
      <c r="FRM260" s="247"/>
      <c r="FRN260" s="247"/>
      <c r="FRO260" s="247"/>
      <c r="FRP260" s="247"/>
      <c r="FRQ260" s="247"/>
      <c r="FRR260" s="247"/>
      <c r="FRS260" s="247"/>
      <c r="FRT260" s="247"/>
      <c r="FRU260" s="247"/>
      <c r="FRV260" s="247"/>
      <c r="FRW260" s="247"/>
      <c r="FRX260" s="247"/>
      <c r="FRY260" s="247"/>
      <c r="FRZ260" s="247"/>
      <c r="FSA260" s="247"/>
      <c r="FSB260" s="247"/>
      <c r="FSC260" s="247"/>
      <c r="FSD260" s="247"/>
      <c r="FSE260" s="247"/>
      <c r="FSF260" s="247"/>
      <c r="FSG260" s="247"/>
      <c r="FSH260" s="247"/>
      <c r="FSI260" s="247"/>
      <c r="FSJ260" s="247"/>
      <c r="FSK260" s="247"/>
      <c r="FSL260" s="247"/>
      <c r="FSM260" s="247"/>
      <c r="FSN260" s="247"/>
      <c r="FSO260" s="247"/>
      <c r="FSP260" s="247"/>
      <c r="FSQ260" s="247"/>
      <c r="FSR260" s="247"/>
      <c r="FSS260" s="247"/>
      <c r="FST260" s="247"/>
      <c r="FSU260" s="247"/>
      <c r="FSV260" s="247"/>
      <c r="FSW260" s="247"/>
      <c r="FSX260" s="247"/>
      <c r="FSY260" s="247"/>
      <c r="FSZ260" s="247"/>
      <c r="FTA260" s="247"/>
      <c r="FTB260" s="247"/>
      <c r="FTC260" s="247"/>
      <c r="FTD260" s="247"/>
      <c r="FTE260" s="247"/>
      <c r="FTF260" s="247"/>
      <c r="FTG260" s="247"/>
      <c r="FTH260" s="247"/>
      <c r="FTI260" s="247"/>
      <c r="FTJ260" s="247"/>
      <c r="FTK260" s="247"/>
      <c r="FTL260" s="247"/>
      <c r="FTM260" s="247"/>
      <c r="FTN260" s="247"/>
      <c r="FTO260" s="247"/>
      <c r="FTP260" s="247"/>
      <c r="FTQ260" s="247"/>
      <c r="FTR260" s="247"/>
      <c r="FTS260" s="247"/>
      <c r="FTT260" s="247"/>
      <c r="FTU260" s="247"/>
      <c r="FTV260" s="247"/>
      <c r="FTW260" s="247"/>
      <c r="FTX260" s="247"/>
      <c r="FTY260" s="247"/>
      <c r="FTZ260" s="247"/>
      <c r="FUA260" s="247"/>
      <c r="FUB260" s="247"/>
      <c r="FUC260" s="247"/>
      <c r="FUD260" s="247"/>
      <c r="FUE260" s="247"/>
      <c r="FUF260" s="247"/>
      <c r="FUG260" s="247"/>
      <c r="FUH260" s="247"/>
      <c r="FUI260" s="247"/>
      <c r="FUJ260" s="247"/>
      <c r="FUK260" s="247"/>
      <c r="FUL260" s="247"/>
      <c r="FUM260" s="247"/>
      <c r="FUN260" s="247"/>
      <c r="FUO260" s="247"/>
      <c r="FUP260" s="247"/>
      <c r="FUQ260" s="247"/>
      <c r="FUR260" s="247"/>
      <c r="FUS260" s="247"/>
      <c r="FUT260" s="247"/>
      <c r="FUU260" s="247"/>
      <c r="FUV260" s="247"/>
      <c r="FUW260" s="247"/>
      <c r="FUX260" s="247"/>
      <c r="FUY260" s="247"/>
      <c r="FUZ260" s="247"/>
      <c r="FVA260" s="247"/>
      <c r="FVB260" s="247"/>
      <c r="FVC260" s="247"/>
      <c r="FVD260" s="247"/>
      <c r="FVE260" s="247"/>
      <c r="FVF260" s="247"/>
      <c r="FVG260" s="247"/>
      <c r="FVH260" s="247"/>
      <c r="FVI260" s="247"/>
      <c r="FVJ260" s="247"/>
      <c r="FVK260" s="247"/>
      <c r="FVL260" s="247"/>
      <c r="FVM260" s="247"/>
      <c r="FVN260" s="247"/>
      <c r="FVO260" s="247"/>
      <c r="FVP260" s="247"/>
      <c r="FVQ260" s="247"/>
      <c r="FVR260" s="247"/>
      <c r="FVS260" s="247"/>
      <c r="FVT260" s="247"/>
      <c r="FVU260" s="247"/>
      <c r="FVV260" s="247"/>
      <c r="FVW260" s="247"/>
      <c r="FVX260" s="247"/>
      <c r="FVY260" s="247"/>
      <c r="FVZ260" s="247"/>
      <c r="FWA260" s="247"/>
      <c r="FWB260" s="247"/>
      <c r="FWC260" s="247"/>
      <c r="FWD260" s="247"/>
      <c r="FWE260" s="247"/>
      <c r="FWF260" s="247"/>
      <c r="FWG260" s="247"/>
      <c r="FWH260" s="247"/>
      <c r="FWI260" s="247"/>
      <c r="FWJ260" s="247"/>
      <c r="FWK260" s="247"/>
      <c r="FWL260" s="247"/>
      <c r="FWM260" s="247"/>
      <c r="FWN260" s="247"/>
      <c r="FWO260" s="247"/>
      <c r="FWP260" s="247"/>
      <c r="FWQ260" s="247"/>
      <c r="FWR260" s="247"/>
      <c r="FWS260" s="247"/>
      <c r="FWT260" s="247"/>
      <c r="FWU260" s="247"/>
      <c r="FWV260" s="247"/>
      <c r="FWW260" s="247"/>
      <c r="FWX260" s="247"/>
      <c r="FWY260" s="247"/>
      <c r="FWZ260" s="247"/>
      <c r="FXA260" s="247"/>
      <c r="FXB260" s="247"/>
      <c r="FXC260" s="247"/>
      <c r="FXD260" s="247"/>
      <c r="FXE260" s="247"/>
      <c r="FXF260" s="247"/>
      <c r="FXG260" s="247"/>
      <c r="FXH260" s="247"/>
      <c r="FXI260" s="247"/>
      <c r="FXJ260" s="247"/>
      <c r="FXK260" s="247"/>
      <c r="FXL260" s="247"/>
      <c r="FXM260" s="247"/>
      <c r="FXN260" s="247"/>
      <c r="FXO260" s="247"/>
      <c r="FXP260" s="247"/>
      <c r="FXQ260" s="247"/>
      <c r="FXR260" s="247"/>
      <c r="FXS260" s="247"/>
      <c r="FXT260" s="247"/>
      <c r="FXU260" s="247"/>
      <c r="FXV260" s="247"/>
      <c r="FXW260" s="247"/>
      <c r="FXX260" s="247"/>
      <c r="FXY260" s="247"/>
      <c r="FXZ260" s="247"/>
      <c r="FYA260" s="247"/>
      <c r="FYB260" s="247"/>
      <c r="FYC260" s="247"/>
      <c r="FYD260" s="247"/>
      <c r="FYE260" s="247"/>
      <c r="FYF260" s="247"/>
      <c r="FYG260" s="247"/>
      <c r="FYH260" s="247"/>
      <c r="FYI260" s="247"/>
      <c r="FYJ260" s="247"/>
      <c r="FYK260" s="247"/>
      <c r="FYL260" s="247"/>
      <c r="FYM260" s="247"/>
      <c r="FYN260" s="247"/>
      <c r="FYO260" s="247"/>
      <c r="FYP260" s="247"/>
      <c r="FYQ260" s="247"/>
      <c r="FYR260" s="247"/>
      <c r="FYS260" s="247"/>
      <c r="FYT260" s="247"/>
      <c r="FYU260" s="247"/>
      <c r="FYV260" s="247"/>
      <c r="FYW260" s="247"/>
      <c r="FYX260" s="247"/>
      <c r="FYY260" s="247"/>
      <c r="FYZ260" s="247"/>
      <c r="FZA260" s="247"/>
      <c r="FZB260" s="247"/>
      <c r="FZC260" s="247"/>
      <c r="FZD260" s="247"/>
      <c r="FZE260" s="247"/>
      <c r="FZF260" s="247"/>
      <c r="FZG260" s="247"/>
      <c r="FZH260" s="247"/>
      <c r="FZI260" s="247"/>
      <c r="FZJ260" s="247"/>
      <c r="FZK260" s="247"/>
      <c r="FZL260" s="247"/>
      <c r="FZM260" s="247"/>
      <c r="FZN260" s="247"/>
      <c r="FZO260" s="247"/>
      <c r="FZP260" s="247"/>
      <c r="FZQ260" s="247"/>
      <c r="FZR260" s="247"/>
      <c r="FZS260" s="247"/>
      <c r="FZT260" s="247"/>
      <c r="FZU260" s="247"/>
      <c r="FZV260" s="247"/>
      <c r="FZW260" s="247"/>
      <c r="FZX260" s="247"/>
      <c r="FZY260" s="247"/>
      <c r="FZZ260" s="247"/>
      <c r="GAA260" s="247"/>
      <c r="GAB260" s="247"/>
      <c r="GAC260" s="247"/>
      <c r="GAD260" s="247"/>
      <c r="GAE260" s="247"/>
      <c r="GAF260" s="247"/>
      <c r="GAG260" s="247"/>
      <c r="GAH260" s="247"/>
      <c r="GAI260" s="247"/>
      <c r="GAJ260" s="247"/>
      <c r="GAK260" s="247"/>
      <c r="GAL260" s="247"/>
      <c r="GAM260" s="247"/>
      <c r="GAN260" s="247"/>
      <c r="GAO260" s="247"/>
      <c r="GAP260" s="247"/>
      <c r="GAQ260" s="247"/>
      <c r="GAR260" s="247"/>
      <c r="GAS260" s="247"/>
      <c r="GAT260" s="247"/>
      <c r="GAU260" s="247"/>
      <c r="GAV260" s="247"/>
      <c r="GAW260" s="247"/>
      <c r="GAX260" s="247"/>
      <c r="GAY260" s="247"/>
      <c r="GAZ260" s="247"/>
      <c r="GBA260" s="247"/>
      <c r="GBB260" s="247"/>
      <c r="GBC260" s="247"/>
      <c r="GBD260" s="247"/>
      <c r="GBE260" s="247"/>
      <c r="GBF260" s="247"/>
      <c r="GBG260" s="247"/>
      <c r="GBH260" s="247"/>
      <c r="GBI260" s="247"/>
      <c r="GBJ260" s="247"/>
      <c r="GBK260" s="247"/>
      <c r="GBL260" s="247"/>
      <c r="GBM260" s="247"/>
      <c r="GBN260" s="247"/>
      <c r="GBO260" s="247"/>
      <c r="GBP260" s="247"/>
      <c r="GBQ260" s="247"/>
      <c r="GBR260" s="247"/>
      <c r="GBS260" s="247"/>
      <c r="GBT260" s="247"/>
      <c r="GBU260" s="247"/>
      <c r="GBV260" s="247"/>
      <c r="GBW260" s="247"/>
      <c r="GBX260" s="247"/>
      <c r="GBY260" s="247"/>
      <c r="GBZ260" s="247"/>
      <c r="GCA260" s="247"/>
      <c r="GCB260" s="247"/>
      <c r="GCC260" s="247"/>
      <c r="GCD260" s="247"/>
      <c r="GCE260" s="247"/>
      <c r="GCF260" s="247"/>
      <c r="GCG260" s="247"/>
      <c r="GCH260" s="247"/>
      <c r="GCI260" s="247"/>
      <c r="GCJ260" s="247"/>
      <c r="GCK260" s="247"/>
      <c r="GCL260" s="247"/>
      <c r="GCM260" s="247"/>
      <c r="GCN260" s="247"/>
      <c r="GCO260" s="247"/>
      <c r="GCP260" s="247"/>
      <c r="GCQ260" s="247"/>
      <c r="GCR260" s="247"/>
      <c r="GCS260" s="247"/>
      <c r="GCT260" s="247"/>
      <c r="GCU260" s="247"/>
      <c r="GCV260" s="247"/>
      <c r="GCW260" s="247"/>
      <c r="GCX260" s="247"/>
      <c r="GCY260" s="247"/>
      <c r="GCZ260" s="247"/>
      <c r="GDA260" s="247"/>
      <c r="GDB260" s="247"/>
      <c r="GDC260" s="247"/>
      <c r="GDD260" s="247"/>
      <c r="GDE260" s="247"/>
      <c r="GDF260" s="247"/>
      <c r="GDG260" s="247"/>
      <c r="GDH260" s="247"/>
      <c r="GDI260" s="247"/>
      <c r="GDJ260" s="247"/>
      <c r="GDK260" s="247"/>
      <c r="GDL260" s="247"/>
      <c r="GDM260" s="247"/>
      <c r="GDN260" s="247"/>
      <c r="GDO260" s="247"/>
      <c r="GDP260" s="247"/>
      <c r="GDQ260" s="247"/>
      <c r="GDR260" s="247"/>
      <c r="GDS260" s="247"/>
      <c r="GDT260" s="247"/>
      <c r="GDU260" s="247"/>
      <c r="GDV260" s="247"/>
      <c r="GDW260" s="247"/>
      <c r="GDX260" s="247"/>
      <c r="GDY260" s="247"/>
      <c r="GDZ260" s="247"/>
      <c r="GEA260" s="247"/>
      <c r="GEB260" s="247"/>
      <c r="GEC260" s="247"/>
      <c r="GED260" s="247"/>
      <c r="GEE260" s="247"/>
      <c r="GEF260" s="247"/>
      <c r="GEG260" s="247"/>
      <c r="GEH260" s="247"/>
      <c r="GEI260" s="247"/>
      <c r="GEJ260" s="247"/>
      <c r="GEK260" s="247"/>
      <c r="GEL260" s="247"/>
      <c r="GEM260" s="247"/>
      <c r="GEN260" s="247"/>
      <c r="GEO260" s="247"/>
      <c r="GEP260" s="247"/>
      <c r="GEQ260" s="247"/>
      <c r="GER260" s="247"/>
      <c r="GES260" s="247"/>
      <c r="GET260" s="247"/>
      <c r="GEU260" s="247"/>
      <c r="GEV260" s="247"/>
      <c r="GEW260" s="247"/>
      <c r="GEX260" s="247"/>
      <c r="GEY260" s="247"/>
      <c r="GEZ260" s="247"/>
      <c r="GFA260" s="247"/>
      <c r="GFB260" s="247"/>
      <c r="GFC260" s="247"/>
      <c r="GFD260" s="247"/>
      <c r="GFE260" s="247"/>
      <c r="GFF260" s="247"/>
      <c r="GFG260" s="247"/>
      <c r="GFH260" s="247"/>
      <c r="GFI260" s="247"/>
      <c r="GFJ260" s="247"/>
      <c r="GFK260" s="247"/>
      <c r="GFL260" s="247"/>
      <c r="GFM260" s="247"/>
      <c r="GFN260" s="247"/>
      <c r="GFO260" s="247"/>
      <c r="GFP260" s="247"/>
      <c r="GFQ260" s="247"/>
      <c r="GFR260" s="247"/>
      <c r="GFS260" s="247"/>
      <c r="GFT260" s="247"/>
      <c r="GFU260" s="247"/>
      <c r="GFV260" s="247"/>
      <c r="GFW260" s="247"/>
      <c r="GFX260" s="247"/>
      <c r="GFY260" s="247"/>
      <c r="GFZ260" s="247"/>
      <c r="GGA260" s="247"/>
      <c r="GGB260" s="247"/>
      <c r="GGC260" s="247"/>
      <c r="GGD260" s="247"/>
      <c r="GGE260" s="247"/>
      <c r="GGF260" s="247"/>
      <c r="GGG260" s="247"/>
      <c r="GGH260" s="247"/>
      <c r="GGI260" s="247"/>
      <c r="GGJ260" s="247"/>
      <c r="GGK260" s="247"/>
      <c r="GGL260" s="247"/>
      <c r="GGM260" s="247"/>
      <c r="GGN260" s="247"/>
      <c r="GGO260" s="247"/>
      <c r="GGP260" s="247"/>
      <c r="GGQ260" s="247"/>
      <c r="GGR260" s="247"/>
      <c r="GGS260" s="247"/>
      <c r="GGT260" s="247"/>
      <c r="GGU260" s="247"/>
      <c r="GGV260" s="247"/>
      <c r="GGW260" s="247"/>
      <c r="GGX260" s="247"/>
      <c r="GGY260" s="247"/>
      <c r="GGZ260" s="247"/>
      <c r="GHA260" s="247"/>
      <c r="GHB260" s="247"/>
      <c r="GHC260" s="247"/>
      <c r="GHD260" s="247"/>
      <c r="GHE260" s="247"/>
      <c r="GHF260" s="247"/>
      <c r="GHG260" s="247"/>
      <c r="GHH260" s="247"/>
      <c r="GHI260" s="247"/>
      <c r="GHJ260" s="247"/>
      <c r="GHK260" s="247"/>
      <c r="GHL260" s="247"/>
      <c r="GHM260" s="247"/>
      <c r="GHN260" s="247"/>
      <c r="GHO260" s="247"/>
      <c r="GHP260" s="247"/>
      <c r="GHQ260" s="247"/>
      <c r="GHR260" s="247"/>
      <c r="GHS260" s="247"/>
      <c r="GHT260" s="247"/>
      <c r="GHU260" s="247"/>
      <c r="GHV260" s="247"/>
      <c r="GHW260" s="247"/>
      <c r="GHX260" s="247"/>
      <c r="GHY260" s="247"/>
      <c r="GHZ260" s="247"/>
      <c r="GIA260" s="247"/>
      <c r="GIB260" s="247"/>
      <c r="GIC260" s="247"/>
      <c r="GID260" s="247"/>
      <c r="GIE260" s="247"/>
      <c r="GIF260" s="247"/>
      <c r="GIG260" s="247"/>
      <c r="GIH260" s="247"/>
      <c r="GII260" s="247"/>
      <c r="GIJ260" s="247"/>
      <c r="GIK260" s="247"/>
      <c r="GIL260" s="247"/>
      <c r="GIM260" s="247"/>
      <c r="GIN260" s="247"/>
      <c r="GIO260" s="247"/>
      <c r="GIP260" s="247"/>
      <c r="GIQ260" s="247"/>
      <c r="GIR260" s="247"/>
      <c r="GIS260" s="247"/>
      <c r="GIT260" s="247"/>
      <c r="GIU260" s="247"/>
      <c r="GIV260" s="247"/>
      <c r="GIW260" s="247"/>
      <c r="GIX260" s="247"/>
      <c r="GIY260" s="247"/>
      <c r="GIZ260" s="247"/>
      <c r="GJA260" s="247"/>
      <c r="GJB260" s="247"/>
      <c r="GJC260" s="247"/>
      <c r="GJD260" s="247"/>
      <c r="GJE260" s="247"/>
      <c r="GJF260" s="247"/>
      <c r="GJG260" s="247"/>
      <c r="GJH260" s="247"/>
      <c r="GJI260" s="247"/>
      <c r="GJJ260" s="247"/>
      <c r="GJK260" s="247"/>
      <c r="GJL260" s="247"/>
      <c r="GJM260" s="247"/>
      <c r="GJN260" s="247"/>
      <c r="GJO260" s="247"/>
      <c r="GJP260" s="247"/>
      <c r="GJQ260" s="247"/>
      <c r="GJR260" s="247"/>
      <c r="GJS260" s="247"/>
      <c r="GJT260" s="247"/>
      <c r="GJU260" s="247"/>
      <c r="GJV260" s="247"/>
      <c r="GJW260" s="247"/>
      <c r="GJX260" s="247"/>
      <c r="GJY260" s="247"/>
      <c r="GJZ260" s="247"/>
      <c r="GKA260" s="247"/>
      <c r="GKB260" s="247"/>
      <c r="GKC260" s="247"/>
      <c r="GKD260" s="247"/>
      <c r="GKE260" s="247"/>
      <c r="GKF260" s="247"/>
      <c r="GKG260" s="247"/>
      <c r="GKH260" s="247"/>
      <c r="GKI260" s="247"/>
      <c r="GKJ260" s="247"/>
      <c r="GKK260" s="247"/>
      <c r="GKL260" s="247"/>
      <c r="GKM260" s="247"/>
      <c r="GKN260" s="247"/>
      <c r="GKO260" s="247"/>
      <c r="GKP260" s="247"/>
      <c r="GKQ260" s="247"/>
      <c r="GKR260" s="247"/>
      <c r="GKS260" s="247"/>
      <c r="GKT260" s="247"/>
      <c r="GKU260" s="247"/>
      <c r="GKV260" s="247"/>
      <c r="GKW260" s="247"/>
      <c r="GKX260" s="247"/>
      <c r="GKY260" s="247"/>
      <c r="GKZ260" s="247"/>
      <c r="GLA260" s="247"/>
      <c r="GLB260" s="247"/>
      <c r="GLC260" s="247"/>
      <c r="GLD260" s="247"/>
      <c r="GLE260" s="247"/>
      <c r="GLF260" s="247"/>
      <c r="GLG260" s="247"/>
      <c r="GLH260" s="247"/>
      <c r="GLI260" s="247"/>
      <c r="GLJ260" s="247"/>
      <c r="GLK260" s="247"/>
      <c r="GLL260" s="247"/>
      <c r="GLM260" s="247"/>
      <c r="GLN260" s="247"/>
      <c r="GLO260" s="247"/>
      <c r="GLP260" s="247"/>
      <c r="GLQ260" s="247"/>
      <c r="GLR260" s="247"/>
      <c r="GLS260" s="247"/>
      <c r="GLT260" s="247"/>
      <c r="GLU260" s="247"/>
      <c r="GLV260" s="247"/>
      <c r="GLW260" s="247"/>
      <c r="GLX260" s="247"/>
      <c r="GLY260" s="247"/>
      <c r="GLZ260" s="247"/>
      <c r="GMA260" s="247"/>
      <c r="GMB260" s="247"/>
      <c r="GMC260" s="247"/>
      <c r="GMD260" s="247"/>
      <c r="GME260" s="247"/>
      <c r="GMF260" s="247"/>
      <c r="GMG260" s="247"/>
      <c r="GMH260" s="247"/>
      <c r="GMI260" s="247"/>
      <c r="GMJ260" s="247"/>
      <c r="GMK260" s="247"/>
      <c r="GML260" s="247"/>
      <c r="GMM260" s="247"/>
      <c r="GMN260" s="247"/>
      <c r="GMO260" s="247"/>
      <c r="GMP260" s="247"/>
      <c r="GMQ260" s="247"/>
      <c r="GMR260" s="247"/>
      <c r="GMS260" s="247"/>
      <c r="GMT260" s="247"/>
      <c r="GMU260" s="247"/>
      <c r="GMV260" s="247"/>
      <c r="GMW260" s="247"/>
      <c r="GMX260" s="247"/>
      <c r="GMY260" s="247"/>
      <c r="GMZ260" s="247"/>
      <c r="GNA260" s="247"/>
      <c r="GNB260" s="247"/>
      <c r="GNC260" s="247"/>
      <c r="GND260" s="247"/>
      <c r="GNE260" s="247"/>
      <c r="GNF260" s="247"/>
      <c r="GNG260" s="247"/>
      <c r="GNH260" s="247"/>
      <c r="GNI260" s="247"/>
      <c r="GNJ260" s="247"/>
      <c r="GNK260" s="247"/>
      <c r="GNL260" s="247"/>
      <c r="GNM260" s="247"/>
      <c r="GNN260" s="247"/>
      <c r="GNO260" s="247"/>
      <c r="GNP260" s="247"/>
      <c r="GNQ260" s="247"/>
      <c r="GNR260" s="247"/>
      <c r="GNS260" s="247"/>
      <c r="GNT260" s="247"/>
      <c r="GNU260" s="247"/>
      <c r="GNV260" s="247"/>
      <c r="GNW260" s="247"/>
      <c r="GNX260" s="247"/>
      <c r="GNY260" s="247"/>
      <c r="GNZ260" s="247"/>
      <c r="GOA260" s="247"/>
      <c r="GOB260" s="247"/>
      <c r="GOC260" s="247"/>
      <c r="GOD260" s="247"/>
      <c r="GOE260" s="247"/>
      <c r="GOF260" s="247"/>
      <c r="GOG260" s="247"/>
      <c r="GOH260" s="247"/>
      <c r="GOI260" s="247"/>
      <c r="GOJ260" s="247"/>
      <c r="GOK260" s="247"/>
      <c r="GOL260" s="247"/>
      <c r="GOM260" s="247"/>
      <c r="GON260" s="247"/>
      <c r="GOO260" s="247"/>
      <c r="GOP260" s="247"/>
      <c r="GOQ260" s="247"/>
      <c r="GOR260" s="247"/>
      <c r="GOS260" s="247"/>
      <c r="GOT260" s="247"/>
      <c r="GOU260" s="247"/>
      <c r="GOV260" s="247"/>
      <c r="GOW260" s="247"/>
      <c r="GOX260" s="247"/>
      <c r="GOY260" s="247"/>
      <c r="GOZ260" s="247"/>
      <c r="GPA260" s="247"/>
      <c r="GPB260" s="247"/>
      <c r="GPC260" s="247"/>
      <c r="GPD260" s="247"/>
      <c r="GPE260" s="247"/>
      <c r="GPF260" s="247"/>
      <c r="GPG260" s="247"/>
      <c r="GPH260" s="247"/>
      <c r="GPI260" s="247"/>
      <c r="GPJ260" s="247"/>
      <c r="GPK260" s="247"/>
      <c r="GPL260" s="247"/>
      <c r="GPM260" s="247"/>
      <c r="GPN260" s="247"/>
      <c r="GPO260" s="247"/>
      <c r="GPP260" s="247"/>
      <c r="GPQ260" s="247"/>
      <c r="GPR260" s="247"/>
      <c r="GPS260" s="247"/>
      <c r="GPT260" s="247"/>
      <c r="GPU260" s="247"/>
      <c r="GPV260" s="247"/>
      <c r="GPW260" s="247"/>
      <c r="GPX260" s="247"/>
      <c r="GPY260" s="247"/>
      <c r="GPZ260" s="247"/>
      <c r="GQA260" s="247"/>
      <c r="GQB260" s="247"/>
      <c r="GQC260" s="247"/>
      <c r="GQD260" s="247"/>
      <c r="GQE260" s="247"/>
      <c r="GQF260" s="247"/>
      <c r="GQG260" s="247"/>
      <c r="GQH260" s="247"/>
      <c r="GQI260" s="247"/>
      <c r="GQJ260" s="247"/>
      <c r="GQK260" s="247"/>
      <c r="GQL260" s="247"/>
      <c r="GQM260" s="247"/>
      <c r="GQN260" s="247"/>
      <c r="GQO260" s="247"/>
      <c r="GQP260" s="247"/>
      <c r="GQQ260" s="247"/>
      <c r="GQR260" s="247"/>
      <c r="GQS260" s="247"/>
      <c r="GQT260" s="247"/>
      <c r="GQU260" s="247"/>
      <c r="GQV260" s="247"/>
      <c r="GQW260" s="247"/>
      <c r="GQX260" s="247"/>
      <c r="GQY260" s="247"/>
      <c r="GQZ260" s="247"/>
      <c r="GRA260" s="247"/>
      <c r="GRB260" s="247"/>
      <c r="GRC260" s="247"/>
      <c r="GRD260" s="247"/>
      <c r="GRE260" s="247"/>
      <c r="GRF260" s="247"/>
      <c r="GRG260" s="247"/>
      <c r="GRH260" s="247"/>
      <c r="GRI260" s="247"/>
      <c r="GRJ260" s="247"/>
      <c r="GRK260" s="247"/>
      <c r="GRL260" s="247"/>
      <c r="GRM260" s="247"/>
      <c r="GRN260" s="247"/>
      <c r="GRO260" s="247"/>
      <c r="GRP260" s="247"/>
      <c r="GRQ260" s="247"/>
      <c r="GRR260" s="247"/>
      <c r="GRS260" s="247"/>
      <c r="GRT260" s="247"/>
      <c r="GRU260" s="247"/>
      <c r="GRV260" s="247"/>
      <c r="GRW260" s="247"/>
      <c r="GRX260" s="247"/>
      <c r="GRY260" s="247"/>
      <c r="GRZ260" s="247"/>
      <c r="GSA260" s="247"/>
      <c r="GSB260" s="247"/>
      <c r="GSC260" s="247"/>
      <c r="GSD260" s="247"/>
      <c r="GSE260" s="247"/>
      <c r="GSF260" s="247"/>
      <c r="GSG260" s="247"/>
      <c r="GSH260" s="247"/>
      <c r="GSI260" s="247"/>
      <c r="GSJ260" s="247"/>
      <c r="GSK260" s="247"/>
      <c r="GSL260" s="247"/>
      <c r="GSM260" s="247"/>
      <c r="GSN260" s="247"/>
      <c r="GSO260" s="247"/>
      <c r="GSP260" s="247"/>
      <c r="GSQ260" s="247"/>
      <c r="GSR260" s="247"/>
      <c r="GSS260" s="247"/>
      <c r="GST260" s="247"/>
      <c r="GSU260" s="247"/>
      <c r="GSV260" s="247"/>
      <c r="GSW260" s="247"/>
      <c r="GSX260" s="247"/>
      <c r="GSY260" s="247"/>
      <c r="GSZ260" s="247"/>
      <c r="GTA260" s="247"/>
      <c r="GTB260" s="247"/>
      <c r="GTC260" s="247"/>
      <c r="GTD260" s="247"/>
      <c r="GTE260" s="247"/>
      <c r="GTF260" s="247"/>
      <c r="GTG260" s="247"/>
      <c r="GTH260" s="247"/>
      <c r="GTI260" s="247"/>
      <c r="GTJ260" s="247"/>
      <c r="GTK260" s="247"/>
      <c r="GTL260" s="247"/>
      <c r="GTM260" s="247"/>
      <c r="GTN260" s="247"/>
      <c r="GTO260" s="247"/>
      <c r="GTP260" s="247"/>
      <c r="GTQ260" s="247"/>
      <c r="GTR260" s="247"/>
      <c r="GTS260" s="247"/>
      <c r="GTT260" s="247"/>
      <c r="GTU260" s="247"/>
      <c r="GTV260" s="247"/>
      <c r="GTW260" s="247"/>
      <c r="GTX260" s="247"/>
      <c r="GTY260" s="247"/>
      <c r="GTZ260" s="247"/>
      <c r="GUA260" s="247"/>
      <c r="GUB260" s="247"/>
      <c r="GUC260" s="247"/>
      <c r="GUD260" s="247"/>
      <c r="GUE260" s="247"/>
      <c r="GUF260" s="247"/>
      <c r="GUG260" s="247"/>
      <c r="GUH260" s="247"/>
      <c r="GUI260" s="247"/>
      <c r="GUJ260" s="247"/>
      <c r="GUK260" s="247"/>
      <c r="GUL260" s="247"/>
      <c r="GUM260" s="247"/>
      <c r="GUN260" s="247"/>
      <c r="GUO260" s="247"/>
      <c r="GUP260" s="247"/>
      <c r="GUQ260" s="247"/>
      <c r="GUR260" s="247"/>
      <c r="GUS260" s="247"/>
      <c r="GUT260" s="247"/>
      <c r="GUU260" s="247"/>
      <c r="GUV260" s="247"/>
      <c r="GUW260" s="247"/>
      <c r="GUX260" s="247"/>
      <c r="GUY260" s="247"/>
      <c r="GUZ260" s="247"/>
      <c r="GVA260" s="247"/>
      <c r="GVB260" s="247"/>
      <c r="GVC260" s="247"/>
      <c r="GVD260" s="247"/>
      <c r="GVE260" s="247"/>
      <c r="GVF260" s="247"/>
      <c r="GVG260" s="247"/>
      <c r="GVH260" s="247"/>
      <c r="GVI260" s="247"/>
      <c r="GVJ260" s="247"/>
      <c r="GVK260" s="247"/>
      <c r="GVL260" s="247"/>
      <c r="GVM260" s="247"/>
      <c r="GVN260" s="247"/>
      <c r="GVO260" s="247"/>
      <c r="GVP260" s="247"/>
      <c r="GVQ260" s="247"/>
      <c r="GVR260" s="247"/>
      <c r="GVS260" s="247"/>
      <c r="GVT260" s="247"/>
      <c r="GVU260" s="247"/>
      <c r="GVV260" s="247"/>
      <c r="GVW260" s="247"/>
      <c r="GVX260" s="247"/>
      <c r="GVY260" s="247"/>
      <c r="GVZ260" s="247"/>
      <c r="GWA260" s="247"/>
      <c r="GWB260" s="247"/>
      <c r="GWC260" s="247"/>
      <c r="GWD260" s="247"/>
      <c r="GWE260" s="247"/>
      <c r="GWF260" s="247"/>
      <c r="GWG260" s="247"/>
      <c r="GWH260" s="247"/>
      <c r="GWI260" s="247"/>
      <c r="GWJ260" s="247"/>
      <c r="GWK260" s="247"/>
      <c r="GWL260" s="247"/>
      <c r="GWM260" s="247"/>
      <c r="GWN260" s="247"/>
      <c r="GWO260" s="247"/>
      <c r="GWP260" s="247"/>
      <c r="GWQ260" s="247"/>
      <c r="GWR260" s="247"/>
      <c r="GWS260" s="247"/>
      <c r="GWT260" s="247"/>
      <c r="GWU260" s="247"/>
      <c r="GWV260" s="247"/>
      <c r="GWW260" s="247"/>
      <c r="GWX260" s="247"/>
      <c r="GWY260" s="247"/>
      <c r="GWZ260" s="247"/>
      <c r="GXA260" s="247"/>
      <c r="GXB260" s="247"/>
      <c r="GXC260" s="247"/>
      <c r="GXD260" s="247"/>
      <c r="GXE260" s="247"/>
      <c r="GXF260" s="247"/>
      <c r="GXG260" s="247"/>
      <c r="GXH260" s="247"/>
      <c r="GXI260" s="247"/>
      <c r="GXJ260" s="247"/>
      <c r="GXK260" s="247"/>
      <c r="GXL260" s="247"/>
      <c r="GXM260" s="247"/>
      <c r="GXN260" s="247"/>
      <c r="GXO260" s="247"/>
      <c r="GXP260" s="247"/>
      <c r="GXQ260" s="247"/>
      <c r="GXR260" s="247"/>
      <c r="GXS260" s="247"/>
      <c r="GXT260" s="247"/>
      <c r="GXU260" s="247"/>
      <c r="GXV260" s="247"/>
      <c r="GXW260" s="247"/>
      <c r="GXX260" s="247"/>
      <c r="GXY260" s="247"/>
      <c r="GXZ260" s="247"/>
      <c r="GYA260" s="247"/>
      <c r="GYB260" s="247"/>
      <c r="GYC260" s="247"/>
      <c r="GYD260" s="247"/>
      <c r="GYE260" s="247"/>
      <c r="GYF260" s="247"/>
      <c r="GYG260" s="247"/>
      <c r="GYH260" s="247"/>
      <c r="GYI260" s="247"/>
      <c r="GYJ260" s="247"/>
      <c r="GYK260" s="247"/>
      <c r="GYL260" s="247"/>
      <c r="GYM260" s="247"/>
      <c r="GYN260" s="247"/>
      <c r="GYO260" s="247"/>
      <c r="GYP260" s="247"/>
      <c r="GYQ260" s="247"/>
      <c r="GYR260" s="247"/>
      <c r="GYS260" s="247"/>
      <c r="GYT260" s="247"/>
      <c r="GYU260" s="247"/>
      <c r="GYV260" s="247"/>
      <c r="GYW260" s="247"/>
      <c r="GYX260" s="247"/>
      <c r="GYY260" s="247"/>
      <c r="GYZ260" s="247"/>
      <c r="GZA260" s="247"/>
      <c r="GZB260" s="247"/>
      <c r="GZC260" s="247"/>
      <c r="GZD260" s="247"/>
      <c r="GZE260" s="247"/>
      <c r="GZF260" s="247"/>
      <c r="GZG260" s="247"/>
      <c r="GZH260" s="247"/>
      <c r="GZI260" s="247"/>
      <c r="GZJ260" s="247"/>
      <c r="GZK260" s="247"/>
      <c r="GZL260" s="247"/>
      <c r="GZM260" s="247"/>
      <c r="GZN260" s="247"/>
      <c r="GZO260" s="247"/>
      <c r="GZP260" s="247"/>
      <c r="GZQ260" s="247"/>
      <c r="GZR260" s="247"/>
      <c r="GZS260" s="247"/>
      <c r="GZT260" s="247"/>
      <c r="GZU260" s="247"/>
      <c r="GZV260" s="247"/>
      <c r="GZW260" s="247"/>
      <c r="GZX260" s="247"/>
      <c r="GZY260" s="247"/>
      <c r="GZZ260" s="247"/>
      <c r="HAA260" s="247"/>
      <c r="HAB260" s="247"/>
      <c r="HAC260" s="247"/>
      <c r="HAD260" s="247"/>
      <c r="HAE260" s="247"/>
      <c r="HAF260" s="247"/>
      <c r="HAG260" s="247"/>
      <c r="HAH260" s="247"/>
      <c r="HAI260" s="247"/>
      <c r="HAJ260" s="247"/>
      <c r="HAK260" s="247"/>
      <c r="HAL260" s="247"/>
      <c r="HAM260" s="247"/>
      <c r="HAN260" s="247"/>
      <c r="HAO260" s="247"/>
      <c r="HAP260" s="247"/>
      <c r="HAQ260" s="247"/>
      <c r="HAR260" s="247"/>
      <c r="HAS260" s="247"/>
      <c r="HAT260" s="247"/>
      <c r="HAU260" s="247"/>
      <c r="HAV260" s="247"/>
      <c r="HAW260" s="247"/>
      <c r="HAX260" s="247"/>
      <c r="HAY260" s="247"/>
      <c r="HAZ260" s="247"/>
      <c r="HBA260" s="247"/>
      <c r="HBB260" s="247"/>
      <c r="HBC260" s="247"/>
      <c r="HBD260" s="247"/>
      <c r="HBE260" s="247"/>
      <c r="HBF260" s="247"/>
      <c r="HBG260" s="247"/>
      <c r="HBH260" s="247"/>
      <c r="HBI260" s="247"/>
      <c r="HBJ260" s="247"/>
      <c r="HBK260" s="247"/>
      <c r="HBL260" s="247"/>
      <c r="HBM260" s="247"/>
      <c r="HBN260" s="247"/>
      <c r="HBO260" s="247"/>
      <c r="HBP260" s="247"/>
      <c r="HBQ260" s="247"/>
      <c r="HBR260" s="247"/>
      <c r="HBS260" s="247"/>
      <c r="HBT260" s="247"/>
      <c r="HBU260" s="247"/>
      <c r="HBV260" s="247"/>
      <c r="HBW260" s="247"/>
      <c r="HBX260" s="247"/>
      <c r="HBY260" s="247"/>
      <c r="HBZ260" s="247"/>
      <c r="HCA260" s="247"/>
      <c r="HCB260" s="247"/>
      <c r="HCC260" s="247"/>
      <c r="HCD260" s="247"/>
      <c r="HCE260" s="247"/>
      <c r="HCF260" s="247"/>
      <c r="HCG260" s="247"/>
      <c r="HCH260" s="247"/>
      <c r="HCI260" s="247"/>
      <c r="HCJ260" s="247"/>
      <c r="HCK260" s="247"/>
      <c r="HCL260" s="247"/>
      <c r="HCM260" s="247"/>
      <c r="HCN260" s="247"/>
      <c r="HCO260" s="247"/>
      <c r="HCP260" s="247"/>
      <c r="HCQ260" s="247"/>
      <c r="HCR260" s="247"/>
      <c r="HCS260" s="247"/>
      <c r="HCT260" s="247"/>
      <c r="HCU260" s="247"/>
      <c r="HCV260" s="247"/>
      <c r="HCW260" s="247"/>
      <c r="HCX260" s="247"/>
      <c r="HCY260" s="247"/>
      <c r="HCZ260" s="247"/>
      <c r="HDA260" s="247"/>
      <c r="HDB260" s="247"/>
      <c r="HDC260" s="247"/>
      <c r="HDD260" s="247"/>
      <c r="HDE260" s="247"/>
      <c r="HDF260" s="247"/>
      <c r="HDG260" s="247"/>
      <c r="HDH260" s="247"/>
      <c r="HDI260" s="247"/>
      <c r="HDJ260" s="247"/>
      <c r="HDK260" s="247"/>
      <c r="HDL260" s="247"/>
      <c r="HDM260" s="247"/>
      <c r="HDN260" s="247"/>
      <c r="HDO260" s="247"/>
      <c r="HDP260" s="247"/>
      <c r="HDQ260" s="247"/>
      <c r="HDR260" s="247"/>
      <c r="HDS260" s="247"/>
      <c r="HDT260" s="247"/>
      <c r="HDU260" s="247"/>
      <c r="HDV260" s="247"/>
      <c r="HDW260" s="247"/>
      <c r="HDX260" s="247"/>
      <c r="HDY260" s="247"/>
      <c r="HDZ260" s="247"/>
      <c r="HEA260" s="247"/>
      <c r="HEB260" s="247"/>
      <c r="HEC260" s="247"/>
      <c r="HED260" s="247"/>
      <c r="HEE260" s="247"/>
      <c r="HEF260" s="247"/>
      <c r="HEG260" s="247"/>
      <c r="HEH260" s="247"/>
      <c r="HEI260" s="247"/>
      <c r="HEJ260" s="247"/>
      <c r="HEK260" s="247"/>
      <c r="HEL260" s="247"/>
      <c r="HEM260" s="247"/>
      <c r="HEN260" s="247"/>
      <c r="HEO260" s="247"/>
      <c r="HEP260" s="247"/>
      <c r="HEQ260" s="247"/>
      <c r="HER260" s="247"/>
      <c r="HES260" s="247"/>
      <c r="HET260" s="247"/>
      <c r="HEU260" s="247"/>
      <c r="HEV260" s="247"/>
      <c r="HEW260" s="247"/>
      <c r="HEX260" s="247"/>
      <c r="HEY260" s="247"/>
      <c r="HEZ260" s="247"/>
      <c r="HFA260" s="247"/>
      <c r="HFB260" s="247"/>
      <c r="HFC260" s="247"/>
      <c r="HFD260" s="247"/>
      <c r="HFE260" s="247"/>
      <c r="HFF260" s="247"/>
      <c r="HFG260" s="247"/>
      <c r="HFH260" s="247"/>
      <c r="HFI260" s="247"/>
      <c r="HFJ260" s="247"/>
      <c r="HFK260" s="247"/>
      <c r="HFL260" s="247"/>
      <c r="HFM260" s="247"/>
      <c r="HFN260" s="247"/>
      <c r="HFO260" s="247"/>
      <c r="HFP260" s="247"/>
      <c r="HFQ260" s="247"/>
      <c r="HFR260" s="247"/>
      <c r="HFS260" s="247"/>
      <c r="HFT260" s="247"/>
      <c r="HFU260" s="247"/>
      <c r="HFV260" s="247"/>
      <c r="HFW260" s="247"/>
      <c r="HFX260" s="247"/>
      <c r="HFY260" s="247"/>
      <c r="HFZ260" s="247"/>
      <c r="HGA260" s="247"/>
      <c r="HGB260" s="247"/>
      <c r="HGC260" s="247"/>
      <c r="HGD260" s="247"/>
      <c r="HGE260" s="247"/>
      <c r="HGF260" s="247"/>
      <c r="HGG260" s="247"/>
      <c r="HGH260" s="247"/>
      <c r="HGI260" s="247"/>
      <c r="HGJ260" s="247"/>
      <c r="HGK260" s="247"/>
      <c r="HGL260" s="247"/>
      <c r="HGM260" s="247"/>
      <c r="HGN260" s="247"/>
      <c r="HGO260" s="247"/>
      <c r="HGP260" s="247"/>
      <c r="HGQ260" s="247"/>
      <c r="HGR260" s="247"/>
      <c r="HGS260" s="247"/>
      <c r="HGT260" s="247"/>
      <c r="HGU260" s="247"/>
      <c r="HGV260" s="247"/>
      <c r="HGW260" s="247"/>
      <c r="HGX260" s="247"/>
      <c r="HGY260" s="247"/>
      <c r="HGZ260" s="247"/>
      <c r="HHA260" s="247"/>
      <c r="HHB260" s="247"/>
      <c r="HHC260" s="247"/>
      <c r="HHD260" s="247"/>
      <c r="HHE260" s="247"/>
      <c r="HHF260" s="247"/>
      <c r="HHG260" s="247"/>
      <c r="HHH260" s="247"/>
      <c r="HHI260" s="247"/>
      <c r="HHJ260" s="247"/>
      <c r="HHK260" s="247"/>
      <c r="HHL260" s="247"/>
      <c r="HHM260" s="247"/>
      <c r="HHN260" s="247"/>
      <c r="HHO260" s="247"/>
      <c r="HHP260" s="247"/>
      <c r="HHQ260" s="247"/>
      <c r="HHR260" s="247"/>
      <c r="HHS260" s="247"/>
      <c r="HHT260" s="247"/>
      <c r="HHU260" s="247"/>
      <c r="HHV260" s="247"/>
      <c r="HHW260" s="247"/>
      <c r="HHX260" s="247"/>
      <c r="HHY260" s="247"/>
      <c r="HHZ260" s="247"/>
      <c r="HIA260" s="247"/>
      <c r="HIB260" s="247"/>
      <c r="HIC260" s="247"/>
      <c r="HID260" s="247"/>
      <c r="HIE260" s="247"/>
      <c r="HIF260" s="247"/>
      <c r="HIG260" s="247"/>
      <c r="HIH260" s="247"/>
      <c r="HII260" s="247"/>
      <c r="HIJ260" s="247"/>
      <c r="HIK260" s="247"/>
      <c r="HIL260" s="247"/>
      <c r="HIM260" s="247"/>
      <c r="HIN260" s="247"/>
      <c r="HIO260" s="247"/>
      <c r="HIP260" s="247"/>
      <c r="HIQ260" s="247"/>
      <c r="HIR260" s="247"/>
      <c r="HIS260" s="247"/>
      <c r="HIT260" s="247"/>
      <c r="HIU260" s="247"/>
      <c r="HIV260" s="247"/>
      <c r="HIW260" s="247"/>
      <c r="HIX260" s="247"/>
      <c r="HIY260" s="247"/>
      <c r="HIZ260" s="247"/>
      <c r="HJA260" s="247"/>
      <c r="HJB260" s="247"/>
      <c r="HJC260" s="247"/>
      <c r="HJD260" s="247"/>
      <c r="HJE260" s="247"/>
      <c r="HJF260" s="247"/>
      <c r="HJG260" s="247"/>
      <c r="HJH260" s="247"/>
      <c r="HJI260" s="247"/>
      <c r="HJJ260" s="247"/>
      <c r="HJK260" s="247"/>
      <c r="HJL260" s="247"/>
      <c r="HJM260" s="247"/>
      <c r="HJN260" s="247"/>
      <c r="HJO260" s="247"/>
      <c r="HJP260" s="247"/>
      <c r="HJQ260" s="247"/>
      <c r="HJR260" s="247"/>
      <c r="HJS260" s="247"/>
      <c r="HJT260" s="247"/>
      <c r="HJU260" s="247"/>
      <c r="HJV260" s="247"/>
      <c r="HJW260" s="247"/>
      <c r="HJX260" s="247"/>
      <c r="HJY260" s="247"/>
      <c r="HJZ260" s="247"/>
      <c r="HKA260" s="247"/>
      <c r="HKB260" s="247"/>
      <c r="HKC260" s="247"/>
      <c r="HKD260" s="247"/>
      <c r="HKE260" s="247"/>
      <c r="HKF260" s="247"/>
      <c r="HKG260" s="247"/>
      <c r="HKH260" s="247"/>
      <c r="HKI260" s="247"/>
      <c r="HKJ260" s="247"/>
      <c r="HKK260" s="247"/>
      <c r="HKL260" s="247"/>
      <c r="HKM260" s="247"/>
      <c r="HKN260" s="247"/>
      <c r="HKO260" s="247"/>
      <c r="HKP260" s="247"/>
      <c r="HKQ260" s="247"/>
      <c r="HKR260" s="247"/>
      <c r="HKS260" s="247"/>
      <c r="HKT260" s="247"/>
      <c r="HKU260" s="247"/>
      <c r="HKV260" s="247"/>
      <c r="HKW260" s="247"/>
      <c r="HKX260" s="247"/>
      <c r="HKY260" s="247"/>
      <c r="HKZ260" s="247"/>
      <c r="HLA260" s="247"/>
      <c r="HLB260" s="247"/>
      <c r="HLC260" s="247"/>
      <c r="HLD260" s="247"/>
      <c r="HLE260" s="247"/>
      <c r="HLF260" s="247"/>
      <c r="HLG260" s="247"/>
      <c r="HLH260" s="247"/>
      <c r="HLI260" s="247"/>
      <c r="HLJ260" s="247"/>
      <c r="HLK260" s="247"/>
      <c r="HLL260" s="247"/>
      <c r="HLM260" s="247"/>
      <c r="HLN260" s="247"/>
      <c r="HLO260" s="247"/>
      <c r="HLP260" s="247"/>
      <c r="HLQ260" s="247"/>
      <c r="HLR260" s="247"/>
      <c r="HLS260" s="247"/>
      <c r="HLT260" s="247"/>
      <c r="HLU260" s="247"/>
      <c r="HLV260" s="247"/>
      <c r="HLW260" s="247"/>
      <c r="HLX260" s="247"/>
      <c r="HLY260" s="247"/>
      <c r="HLZ260" s="247"/>
      <c r="HMA260" s="247"/>
      <c r="HMB260" s="247"/>
      <c r="HMC260" s="247"/>
      <c r="HMD260" s="247"/>
      <c r="HME260" s="247"/>
      <c r="HMF260" s="247"/>
      <c r="HMG260" s="247"/>
      <c r="HMH260" s="247"/>
      <c r="HMI260" s="247"/>
      <c r="HMJ260" s="247"/>
      <c r="HMK260" s="247"/>
      <c r="HML260" s="247"/>
      <c r="HMM260" s="247"/>
      <c r="HMN260" s="247"/>
      <c r="HMO260" s="247"/>
      <c r="HMP260" s="247"/>
      <c r="HMQ260" s="247"/>
      <c r="HMR260" s="247"/>
      <c r="HMS260" s="247"/>
      <c r="HMT260" s="247"/>
      <c r="HMU260" s="247"/>
      <c r="HMV260" s="247"/>
      <c r="HMW260" s="247"/>
      <c r="HMX260" s="247"/>
      <c r="HMY260" s="247"/>
      <c r="HMZ260" s="247"/>
      <c r="HNA260" s="247"/>
      <c r="HNB260" s="247"/>
      <c r="HNC260" s="247"/>
      <c r="HND260" s="247"/>
      <c r="HNE260" s="247"/>
      <c r="HNF260" s="247"/>
      <c r="HNG260" s="247"/>
      <c r="HNH260" s="247"/>
      <c r="HNI260" s="247"/>
      <c r="HNJ260" s="247"/>
      <c r="HNK260" s="247"/>
      <c r="HNL260" s="247"/>
      <c r="HNM260" s="247"/>
      <c r="HNN260" s="247"/>
      <c r="HNO260" s="247"/>
      <c r="HNP260" s="247"/>
      <c r="HNQ260" s="247"/>
      <c r="HNR260" s="247"/>
      <c r="HNS260" s="247"/>
      <c r="HNT260" s="247"/>
      <c r="HNU260" s="247"/>
      <c r="HNV260" s="247"/>
      <c r="HNW260" s="247"/>
      <c r="HNX260" s="247"/>
      <c r="HNY260" s="247"/>
      <c r="HNZ260" s="247"/>
      <c r="HOA260" s="247"/>
      <c r="HOB260" s="247"/>
      <c r="HOC260" s="247"/>
      <c r="HOD260" s="247"/>
      <c r="HOE260" s="247"/>
      <c r="HOF260" s="247"/>
      <c r="HOG260" s="247"/>
      <c r="HOH260" s="247"/>
      <c r="HOI260" s="247"/>
      <c r="HOJ260" s="247"/>
      <c r="HOK260" s="247"/>
      <c r="HOL260" s="247"/>
      <c r="HOM260" s="247"/>
      <c r="HON260" s="247"/>
      <c r="HOO260" s="247"/>
      <c r="HOP260" s="247"/>
      <c r="HOQ260" s="247"/>
      <c r="HOR260" s="247"/>
      <c r="HOS260" s="247"/>
      <c r="HOT260" s="247"/>
      <c r="HOU260" s="247"/>
      <c r="HOV260" s="247"/>
      <c r="HOW260" s="247"/>
      <c r="HOX260" s="247"/>
      <c r="HOY260" s="247"/>
      <c r="HOZ260" s="247"/>
      <c r="HPA260" s="247"/>
      <c r="HPB260" s="247"/>
      <c r="HPC260" s="247"/>
      <c r="HPD260" s="247"/>
      <c r="HPE260" s="247"/>
      <c r="HPF260" s="247"/>
      <c r="HPG260" s="247"/>
      <c r="HPH260" s="247"/>
      <c r="HPI260" s="247"/>
      <c r="HPJ260" s="247"/>
      <c r="HPK260" s="247"/>
      <c r="HPL260" s="247"/>
      <c r="HPM260" s="247"/>
      <c r="HPN260" s="247"/>
      <c r="HPO260" s="247"/>
      <c r="HPP260" s="247"/>
      <c r="HPQ260" s="247"/>
      <c r="HPR260" s="247"/>
      <c r="HPS260" s="247"/>
      <c r="HPT260" s="247"/>
      <c r="HPU260" s="247"/>
      <c r="HPV260" s="247"/>
      <c r="HPW260" s="247"/>
      <c r="HPX260" s="247"/>
      <c r="HPY260" s="247"/>
      <c r="HPZ260" s="247"/>
      <c r="HQA260" s="247"/>
      <c r="HQB260" s="247"/>
      <c r="HQC260" s="247"/>
      <c r="HQD260" s="247"/>
      <c r="HQE260" s="247"/>
      <c r="HQF260" s="247"/>
      <c r="HQG260" s="247"/>
      <c r="HQH260" s="247"/>
      <c r="HQI260" s="247"/>
      <c r="HQJ260" s="247"/>
      <c r="HQK260" s="247"/>
      <c r="HQL260" s="247"/>
      <c r="HQM260" s="247"/>
      <c r="HQN260" s="247"/>
      <c r="HQO260" s="247"/>
      <c r="HQP260" s="247"/>
      <c r="HQQ260" s="247"/>
      <c r="HQR260" s="247"/>
      <c r="HQS260" s="247"/>
      <c r="HQT260" s="247"/>
      <c r="HQU260" s="247"/>
      <c r="HQV260" s="247"/>
      <c r="HQW260" s="247"/>
      <c r="HQX260" s="247"/>
      <c r="HQY260" s="247"/>
      <c r="HQZ260" s="247"/>
      <c r="HRA260" s="247"/>
      <c r="HRB260" s="247"/>
      <c r="HRC260" s="247"/>
      <c r="HRD260" s="247"/>
      <c r="HRE260" s="247"/>
      <c r="HRF260" s="247"/>
      <c r="HRG260" s="247"/>
      <c r="HRH260" s="247"/>
      <c r="HRI260" s="247"/>
      <c r="HRJ260" s="247"/>
      <c r="HRK260" s="247"/>
      <c r="HRL260" s="247"/>
      <c r="HRM260" s="247"/>
      <c r="HRN260" s="247"/>
      <c r="HRO260" s="247"/>
      <c r="HRP260" s="247"/>
      <c r="HRQ260" s="247"/>
      <c r="HRR260" s="247"/>
      <c r="HRS260" s="247"/>
      <c r="HRT260" s="247"/>
      <c r="HRU260" s="247"/>
      <c r="HRV260" s="247"/>
      <c r="HRW260" s="247"/>
      <c r="HRX260" s="247"/>
      <c r="HRY260" s="247"/>
      <c r="HRZ260" s="247"/>
      <c r="HSA260" s="247"/>
      <c r="HSB260" s="247"/>
      <c r="HSC260" s="247"/>
      <c r="HSD260" s="247"/>
      <c r="HSE260" s="247"/>
      <c r="HSF260" s="247"/>
      <c r="HSG260" s="247"/>
      <c r="HSH260" s="247"/>
      <c r="HSI260" s="247"/>
      <c r="HSJ260" s="247"/>
      <c r="HSK260" s="247"/>
      <c r="HSL260" s="247"/>
      <c r="HSM260" s="247"/>
      <c r="HSN260" s="247"/>
      <c r="HSO260" s="247"/>
      <c r="HSP260" s="247"/>
      <c r="HSQ260" s="247"/>
      <c r="HSR260" s="247"/>
      <c r="HSS260" s="247"/>
      <c r="HST260" s="247"/>
      <c r="HSU260" s="247"/>
      <c r="HSV260" s="247"/>
      <c r="HSW260" s="247"/>
      <c r="HSX260" s="247"/>
      <c r="HSY260" s="247"/>
      <c r="HSZ260" s="247"/>
      <c r="HTA260" s="247"/>
      <c r="HTB260" s="247"/>
      <c r="HTC260" s="247"/>
      <c r="HTD260" s="247"/>
      <c r="HTE260" s="247"/>
      <c r="HTF260" s="247"/>
      <c r="HTG260" s="247"/>
      <c r="HTH260" s="247"/>
      <c r="HTI260" s="247"/>
      <c r="HTJ260" s="247"/>
      <c r="HTK260" s="247"/>
      <c r="HTL260" s="247"/>
      <c r="HTM260" s="247"/>
      <c r="HTN260" s="247"/>
      <c r="HTO260" s="247"/>
      <c r="HTP260" s="247"/>
      <c r="HTQ260" s="247"/>
      <c r="HTR260" s="247"/>
      <c r="HTS260" s="247"/>
      <c r="HTT260" s="247"/>
      <c r="HTU260" s="247"/>
      <c r="HTV260" s="247"/>
      <c r="HTW260" s="247"/>
      <c r="HTX260" s="247"/>
      <c r="HTY260" s="247"/>
      <c r="HTZ260" s="247"/>
      <c r="HUA260" s="247"/>
      <c r="HUB260" s="247"/>
      <c r="HUC260" s="247"/>
      <c r="HUD260" s="247"/>
      <c r="HUE260" s="247"/>
      <c r="HUF260" s="247"/>
      <c r="HUG260" s="247"/>
      <c r="HUH260" s="247"/>
      <c r="HUI260" s="247"/>
      <c r="HUJ260" s="247"/>
      <c r="HUK260" s="247"/>
      <c r="HUL260" s="247"/>
      <c r="HUM260" s="247"/>
      <c r="HUN260" s="247"/>
      <c r="HUO260" s="247"/>
      <c r="HUP260" s="247"/>
      <c r="HUQ260" s="247"/>
      <c r="HUR260" s="247"/>
      <c r="HUS260" s="247"/>
      <c r="HUT260" s="247"/>
      <c r="HUU260" s="247"/>
      <c r="HUV260" s="247"/>
      <c r="HUW260" s="247"/>
      <c r="HUX260" s="247"/>
      <c r="HUY260" s="247"/>
      <c r="HUZ260" s="247"/>
      <c r="HVA260" s="247"/>
      <c r="HVB260" s="247"/>
      <c r="HVC260" s="247"/>
      <c r="HVD260" s="247"/>
      <c r="HVE260" s="247"/>
      <c r="HVF260" s="247"/>
      <c r="HVG260" s="247"/>
      <c r="HVH260" s="247"/>
      <c r="HVI260" s="247"/>
      <c r="HVJ260" s="247"/>
      <c r="HVK260" s="247"/>
      <c r="HVL260" s="247"/>
      <c r="HVM260" s="247"/>
      <c r="HVN260" s="247"/>
      <c r="HVO260" s="247"/>
      <c r="HVP260" s="247"/>
      <c r="HVQ260" s="247"/>
      <c r="HVR260" s="247"/>
      <c r="HVS260" s="247"/>
      <c r="HVT260" s="247"/>
      <c r="HVU260" s="247"/>
      <c r="HVV260" s="247"/>
      <c r="HVW260" s="247"/>
      <c r="HVX260" s="247"/>
      <c r="HVY260" s="247"/>
      <c r="HVZ260" s="247"/>
      <c r="HWA260" s="247"/>
      <c r="HWB260" s="247"/>
      <c r="HWC260" s="247"/>
      <c r="HWD260" s="247"/>
      <c r="HWE260" s="247"/>
      <c r="HWF260" s="247"/>
      <c r="HWG260" s="247"/>
      <c r="HWH260" s="247"/>
      <c r="HWI260" s="247"/>
      <c r="HWJ260" s="247"/>
      <c r="HWK260" s="247"/>
      <c r="HWL260" s="247"/>
      <c r="HWM260" s="247"/>
      <c r="HWN260" s="247"/>
      <c r="HWO260" s="247"/>
      <c r="HWP260" s="247"/>
      <c r="HWQ260" s="247"/>
      <c r="HWR260" s="247"/>
      <c r="HWS260" s="247"/>
      <c r="HWT260" s="247"/>
      <c r="HWU260" s="247"/>
      <c r="HWV260" s="247"/>
      <c r="HWW260" s="247"/>
      <c r="HWX260" s="247"/>
      <c r="HWY260" s="247"/>
      <c r="HWZ260" s="247"/>
      <c r="HXA260" s="247"/>
      <c r="HXB260" s="247"/>
      <c r="HXC260" s="247"/>
      <c r="HXD260" s="247"/>
      <c r="HXE260" s="247"/>
      <c r="HXF260" s="247"/>
      <c r="HXG260" s="247"/>
      <c r="HXH260" s="247"/>
      <c r="HXI260" s="247"/>
      <c r="HXJ260" s="247"/>
      <c r="HXK260" s="247"/>
      <c r="HXL260" s="247"/>
      <c r="HXM260" s="247"/>
      <c r="HXN260" s="247"/>
      <c r="HXO260" s="247"/>
      <c r="HXP260" s="247"/>
      <c r="HXQ260" s="247"/>
      <c r="HXR260" s="247"/>
      <c r="HXS260" s="247"/>
      <c r="HXT260" s="247"/>
      <c r="HXU260" s="247"/>
      <c r="HXV260" s="247"/>
      <c r="HXW260" s="247"/>
      <c r="HXX260" s="247"/>
      <c r="HXY260" s="247"/>
      <c r="HXZ260" s="247"/>
      <c r="HYA260" s="247"/>
      <c r="HYB260" s="247"/>
      <c r="HYC260" s="247"/>
      <c r="HYD260" s="247"/>
      <c r="HYE260" s="247"/>
      <c r="HYF260" s="247"/>
      <c r="HYG260" s="247"/>
      <c r="HYH260" s="247"/>
      <c r="HYI260" s="247"/>
      <c r="HYJ260" s="247"/>
      <c r="HYK260" s="247"/>
      <c r="HYL260" s="247"/>
      <c r="HYM260" s="247"/>
      <c r="HYN260" s="247"/>
      <c r="HYO260" s="247"/>
      <c r="HYP260" s="247"/>
      <c r="HYQ260" s="247"/>
      <c r="HYR260" s="247"/>
      <c r="HYS260" s="247"/>
      <c r="HYT260" s="247"/>
      <c r="HYU260" s="247"/>
      <c r="HYV260" s="247"/>
      <c r="HYW260" s="247"/>
      <c r="HYX260" s="247"/>
      <c r="HYY260" s="247"/>
      <c r="HYZ260" s="247"/>
      <c r="HZA260" s="247"/>
      <c r="HZB260" s="247"/>
      <c r="HZC260" s="247"/>
      <c r="HZD260" s="247"/>
      <c r="HZE260" s="247"/>
      <c r="HZF260" s="247"/>
      <c r="HZG260" s="247"/>
      <c r="HZH260" s="247"/>
      <c r="HZI260" s="247"/>
      <c r="HZJ260" s="247"/>
      <c r="HZK260" s="247"/>
      <c r="HZL260" s="247"/>
      <c r="HZM260" s="247"/>
      <c r="HZN260" s="247"/>
      <c r="HZO260" s="247"/>
      <c r="HZP260" s="247"/>
      <c r="HZQ260" s="247"/>
      <c r="HZR260" s="247"/>
      <c r="HZS260" s="247"/>
      <c r="HZT260" s="247"/>
      <c r="HZU260" s="247"/>
      <c r="HZV260" s="247"/>
      <c r="HZW260" s="247"/>
      <c r="HZX260" s="247"/>
      <c r="HZY260" s="247"/>
      <c r="HZZ260" s="247"/>
      <c r="IAA260" s="247"/>
      <c r="IAB260" s="247"/>
      <c r="IAC260" s="247"/>
      <c r="IAD260" s="247"/>
      <c r="IAE260" s="247"/>
      <c r="IAF260" s="247"/>
      <c r="IAG260" s="247"/>
      <c r="IAH260" s="247"/>
      <c r="IAI260" s="247"/>
      <c r="IAJ260" s="247"/>
      <c r="IAK260" s="247"/>
      <c r="IAL260" s="247"/>
      <c r="IAM260" s="247"/>
      <c r="IAN260" s="247"/>
      <c r="IAO260" s="247"/>
      <c r="IAP260" s="247"/>
      <c r="IAQ260" s="247"/>
      <c r="IAR260" s="247"/>
      <c r="IAS260" s="247"/>
      <c r="IAT260" s="247"/>
      <c r="IAU260" s="247"/>
      <c r="IAV260" s="247"/>
      <c r="IAW260" s="247"/>
      <c r="IAX260" s="247"/>
      <c r="IAY260" s="247"/>
      <c r="IAZ260" s="247"/>
      <c r="IBA260" s="247"/>
      <c r="IBB260" s="247"/>
      <c r="IBC260" s="247"/>
      <c r="IBD260" s="247"/>
      <c r="IBE260" s="247"/>
      <c r="IBF260" s="247"/>
      <c r="IBG260" s="247"/>
      <c r="IBH260" s="247"/>
      <c r="IBI260" s="247"/>
      <c r="IBJ260" s="247"/>
      <c r="IBK260" s="247"/>
      <c r="IBL260" s="247"/>
      <c r="IBM260" s="247"/>
      <c r="IBN260" s="247"/>
      <c r="IBO260" s="247"/>
      <c r="IBP260" s="247"/>
      <c r="IBQ260" s="247"/>
      <c r="IBR260" s="247"/>
      <c r="IBS260" s="247"/>
      <c r="IBT260" s="247"/>
      <c r="IBU260" s="247"/>
      <c r="IBV260" s="247"/>
      <c r="IBW260" s="247"/>
      <c r="IBX260" s="247"/>
      <c r="IBY260" s="247"/>
      <c r="IBZ260" s="247"/>
      <c r="ICA260" s="247"/>
      <c r="ICB260" s="247"/>
      <c r="ICC260" s="247"/>
      <c r="ICD260" s="247"/>
      <c r="ICE260" s="247"/>
      <c r="ICF260" s="247"/>
      <c r="ICG260" s="247"/>
      <c r="ICH260" s="247"/>
      <c r="ICI260" s="247"/>
      <c r="ICJ260" s="247"/>
      <c r="ICK260" s="247"/>
      <c r="ICL260" s="247"/>
      <c r="ICM260" s="247"/>
      <c r="ICN260" s="247"/>
      <c r="ICO260" s="247"/>
      <c r="ICP260" s="247"/>
      <c r="ICQ260" s="247"/>
      <c r="ICR260" s="247"/>
      <c r="ICS260" s="247"/>
      <c r="ICT260" s="247"/>
      <c r="ICU260" s="247"/>
      <c r="ICV260" s="247"/>
      <c r="ICW260" s="247"/>
      <c r="ICX260" s="247"/>
      <c r="ICY260" s="247"/>
      <c r="ICZ260" s="247"/>
      <c r="IDA260" s="247"/>
      <c r="IDB260" s="247"/>
      <c r="IDC260" s="247"/>
      <c r="IDD260" s="247"/>
      <c r="IDE260" s="247"/>
      <c r="IDF260" s="247"/>
      <c r="IDG260" s="247"/>
      <c r="IDH260" s="247"/>
      <c r="IDI260" s="247"/>
      <c r="IDJ260" s="247"/>
      <c r="IDK260" s="247"/>
      <c r="IDL260" s="247"/>
      <c r="IDM260" s="247"/>
      <c r="IDN260" s="247"/>
      <c r="IDO260" s="247"/>
      <c r="IDP260" s="247"/>
      <c r="IDQ260" s="247"/>
      <c r="IDR260" s="247"/>
      <c r="IDS260" s="247"/>
      <c r="IDT260" s="247"/>
      <c r="IDU260" s="247"/>
      <c r="IDV260" s="247"/>
      <c r="IDW260" s="247"/>
      <c r="IDX260" s="247"/>
      <c r="IDY260" s="247"/>
      <c r="IDZ260" s="247"/>
      <c r="IEA260" s="247"/>
      <c r="IEB260" s="247"/>
      <c r="IEC260" s="247"/>
      <c r="IED260" s="247"/>
      <c r="IEE260" s="247"/>
      <c r="IEF260" s="247"/>
      <c r="IEG260" s="247"/>
      <c r="IEH260" s="247"/>
      <c r="IEI260" s="247"/>
      <c r="IEJ260" s="247"/>
      <c r="IEK260" s="247"/>
      <c r="IEL260" s="247"/>
      <c r="IEM260" s="247"/>
      <c r="IEN260" s="247"/>
      <c r="IEO260" s="247"/>
      <c r="IEP260" s="247"/>
      <c r="IEQ260" s="247"/>
      <c r="IER260" s="247"/>
      <c r="IES260" s="247"/>
      <c r="IET260" s="247"/>
      <c r="IEU260" s="247"/>
      <c r="IEV260" s="247"/>
      <c r="IEW260" s="247"/>
      <c r="IEX260" s="247"/>
      <c r="IEY260" s="247"/>
      <c r="IEZ260" s="247"/>
      <c r="IFA260" s="247"/>
      <c r="IFB260" s="247"/>
      <c r="IFC260" s="247"/>
      <c r="IFD260" s="247"/>
      <c r="IFE260" s="247"/>
      <c r="IFF260" s="247"/>
      <c r="IFG260" s="247"/>
      <c r="IFH260" s="247"/>
      <c r="IFI260" s="247"/>
      <c r="IFJ260" s="247"/>
      <c r="IFK260" s="247"/>
      <c r="IFL260" s="247"/>
      <c r="IFM260" s="247"/>
      <c r="IFN260" s="247"/>
      <c r="IFO260" s="247"/>
      <c r="IFP260" s="247"/>
      <c r="IFQ260" s="247"/>
      <c r="IFR260" s="247"/>
      <c r="IFS260" s="247"/>
      <c r="IFT260" s="247"/>
      <c r="IFU260" s="247"/>
      <c r="IFV260" s="247"/>
      <c r="IFW260" s="247"/>
      <c r="IFX260" s="247"/>
      <c r="IFY260" s="247"/>
      <c r="IFZ260" s="247"/>
      <c r="IGA260" s="247"/>
      <c r="IGB260" s="247"/>
      <c r="IGC260" s="247"/>
      <c r="IGD260" s="247"/>
      <c r="IGE260" s="247"/>
      <c r="IGF260" s="247"/>
      <c r="IGG260" s="247"/>
      <c r="IGH260" s="247"/>
      <c r="IGI260" s="247"/>
      <c r="IGJ260" s="247"/>
      <c r="IGK260" s="247"/>
      <c r="IGL260" s="247"/>
      <c r="IGM260" s="247"/>
      <c r="IGN260" s="247"/>
      <c r="IGO260" s="247"/>
      <c r="IGP260" s="247"/>
      <c r="IGQ260" s="247"/>
      <c r="IGR260" s="247"/>
      <c r="IGS260" s="247"/>
      <c r="IGT260" s="247"/>
      <c r="IGU260" s="247"/>
      <c r="IGV260" s="247"/>
      <c r="IGW260" s="247"/>
      <c r="IGX260" s="247"/>
      <c r="IGY260" s="247"/>
      <c r="IGZ260" s="247"/>
      <c r="IHA260" s="247"/>
      <c r="IHB260" s="247"/>
      <c r="IHC260" s="247"/>
      <c r="IHD260" s="247"/>
      <c r="IHE260" s="247"/>
      <c r="IHF260" s="247"/>
      <c r="IHG260" s="247"/>
      <c r="IHH260" s="247"/>
      <c r="IHI260" s="247"/>
      <c r="IHJ260" s="247"/>
      <c r="IHK260" s="247"/>
      <c r="IHL260" s="247"/>
      <c r="IHM260" s="247"/>
      <c r="IHN260" s="247"/>
      <c r="IHO260" s="247"/>
      <c r="IHP260" s="247"/>
      <c r="IHQ260" s="247"/>
      <c r="IHR260" s="247"/>
      <c r="IHS260" s="247"/>
      <c r="IHT260" s="247"/>
      <c r="IHU260" s="247"/>
      <c r="IHV260" s="247"/>
      <c r="IHW260" s="247"/>
      <c r="IHX260" s="247"/>
      <c r="IHY260" s="247"/>
      <c r="IHZ260" s="247"/>
      <c r="IIA260" s="247"/>
      <c r="IIB260" s="247"/>
      <c r="IIC260" s="247"/>
      <c r="IID260" s="247"/>
      <c r="IIE260" s="247"/>
      <c r="IIF260" s="247"/>
      <c r="IIG260" s="247"/>
      <c r="IIH260" s="247"/>
      <c r="III260" s="247"/>
      <c r="IIJ260" s="247"/>
      <c r="IIK260" s="247"/>
      <c r="IIL260" s="247"/>
      <c r="IIM260" s="247"/>
      <c r="IIN260" s="247"/>
      <c r="IIO260" s="247"/>
      <c r="IIP260" s="247"/>
      <c r="IIQ260" s="247"/>
      <c r="IIR260" s="247"/>
      <c r="IIS260" s="247"/>
      <c r="IIT260" s="247"/>
      <c r="IIU260" s="247"/>
      <c r="IIV260" s="247"/>
      <c r="IIW260" s="247"/>
      <c r="IIX260" s="247"/>
      <c r="IIY260" s="247"/>
      <c r="IIZ260" s="247"/>
      <c r="IJA260" s="247"/>
      <c r="IJB260" s="247"/>
      <c r="IJC260" s="247"/>
      <c r="IJD260" s="247"/>
      <c r="IJE260" s="247"/>
      <c r="IJF260" s="247"/>
      <c r="IJG260" s="247"/>
      <c r="IJH260" s="247"/>
      <c r="IJI260" s="247"/>
      <c r="IJJ260" s="247"/>
      <c r="IJK260" s="247"/>
      <c r="IJL260" s="247"/>
      <c r="IJM260" s="247"/>
      <c r="IJN260" s="247"/>
      <c r="IJO260" s="247"/>
      <c r="IJP260" s="247"/>
      <c r="IJQ260" s="247"/>
      <c r="IJR260" s="247"/>
      <c r="IJS260" s="247"/>
      <c r="IJT260" s="247"/>
      <c r="IJU260" s="247"/>
      <c r="IJV260" s="247"/>
      <c r="IJW260" s="247"/>
      <c r="IJX260" s="247"/>
      <c r="IJY260" s="247"/>
      <c r="IJZ260" s="247"/>
      <c r="IKA260" s="247"/>
      <c r="IKB260" s="247"/>
      <c r="IKC260" s="247"/>
      <c r="IKD260" s="247"/>
      <c r="IKE260" s="247"/>
      <c r="IKF260" s="247"/>
      <c r="IKG260" s="247"/>
      <c r="IKH260" s="247"/>
      <c r="IKI260" s="247"/>
      <c r="IKJ260" s="247"/>
      <c r="IKK260" s="247"/>
      <c r="IKL260" s="247"/>
      <c r="IKM260" s="247"/>
      <c r="IKN260" s="247"/>
      <c r="IKO260" s="247"/>
      <c r="IKP260" s="247"/>
      <c r="IKQ260" s="247"/>
      <c r="IKR260" s="247"/>
      <c r="IKS260" s="247"/>
      <c r="IKT260" s="247"/>
      <c r="IKU260" s="247"/>
      <c r="IKV260" s="247"/>
      <c r="IKW260" s="247"/>
      <c r="IKX260" s="247"/>
      <c r="IKY260" s="247"/>
      <c r="IKZ260" s="247"/>
      <c r="ILA260" s="247"/>
      <c r="ILB260" s="247"/>
      <c r="ILC260" s="247"/>
      <c r="ILD260" s="247"/>
      <c r="ILE260" s="247"/>
      <c r="ILF260" s="247"/>
      <c r="ILG260" s="247"/>
      <c r="ILH260" s="247"/>
      <c r="ILI260" s="247"/>
      <c r="ILJ260" s="247"/>
      <c r="ILK260" s="247"/>
      <c r="ILL260" s="247"/>
      <c r="ILM260" s="247"/>
      <c r="ILN260" s="247"/>
      <c r="ILO260" s="247"/>
      <c r="ILP260" s="247"/>
      <c r="ILQ260" s="247"/>
      <c r="ILR260" s="247"/>
      <c r="ILS260" s="247"/>
      <c r="ILT260" s="247"/>
      <c r="ILU260" s="247"/>
      <c r="ILV260" s="247"/>
      <c r="ILW260" s="247"/>
      <c r="ILX260" s="247"/>
      <c r="ILY260" s="247"/>
      <c r="ILZ260" s="247"/>
      <c r="IMA260" s="247"/>
      <c r="IMB260" s="247"/>
      <c r="IMC260" s="247"/>
      <c r="IMD260" s="247"/>
      <c r="IME260" s="247"/>
      <c r="IMF260" s="247"/>
      <c r="IMG260" s="247"/>
      <c r="IMH260" s="247"/>
      <c r="IMI260" s="247"/>
      <c r="IMJ260" s="247"/>
      <c r="IMK260" s="247"/>
      <c r="IML260" s="247"/>
      <c r="IMM260" s="247"/>
      <c r="IMN260" s="247"/>
      <c r="IMO260" s="247"/>
      <c r="IMP260" s="247"/>
      <c r="IMQ260" s="247"/>
      <c r="IMR260" s="247"/>
      <c r="IMS260" s="247"/>
      <c r="IMT260" s="247"/>
      <c r="IMU260" s="247"/>
      <c r="IMV260" s="247"/>
      <c r="IMW260" s="247"/>
      <c r="IMX260" s="247"/>
      <c r="IMY260" s="247"/>
      <c r="IMZ260" s="247"/>
      <c r="INA260" s="247"/>
      <c r="INB260" s="247"/>
      <c r="INC260" s="247"/>
      <c r="IND260" s="247"/>
      <c r="INE260" s="247"/>
      <c r="INF260" s="247"/>
      <c r="ING260" s="247"/>
      <c r="INH260" s="247"/>
      <c r="INI260" s="247"/>
      <c r="INJ260" s="247"/>
      <c r="INK260" s="247"/>
      <c r="INL260" s="247"/>
      <c r="INM260" s="247"/>
      <c r="INN260" s="247"/>
      <c r="INO260" s="247"/>
      <c r="INP260" s="247"/>
      <c r="INQ260" s="247"/>
      <c r="INR260" s="247"/>
      <c r="INS260" s="247"/>
      <c r="INT260" s="247"/>
      <c r="INU260" s="247"/>
      <c r="INV260" s="247"/>
      <c r="INW260" s="247"/>
      <c r="INX260" s="247"/>
      <c r="INY260" s="247"/>
      <c r="INZ260" s="247"/>
      <c r="IOA260" s="247"/>
      <c r="IOB260" s="247"/>
      <c r="IOC260" s="247"/>
      <c r="IOD260" s="247"/>
      <c r="IOE260" s="247"/>
      <c r="IOF260" s="247"/>
      <c r="IOG260" s="247"/>
      <c r="IOH260" s="247"/>
      <c r="IOI260" s="247"/>
      <c r="IOJ260" s="247"/>
      <c r="IOK260" s="247"/>
      <c r="IOL260" s="247"/>
      <c r="IOM260" s="247"/>
      <c r="ION260" s="247"/>
      <c r="IOO260" s="247"/>
      <c r="IOP260" s="247"/>
      <c r="IOQ260" s="247"/>
      <c r="IOR260" s="247"/>
      <c r="IOS260" s="247"/>
      <c r="IOT260" s="247"/>
      <c r="IOU260" s="247"/>
      <c r="IOV260" s="247"/>
      <c r="IOW260" s="247"/>
      <c r="IOX260" s="247"/>
      <c r="IOY260" s="247"/>
      <c r="IOZ260" s="247"/>
      <c r="IPA260" s="247"/>
      <c r="IPB260" s="247"/>
      <c r="IPC260" s="247"/>
      <c r="IPD260" s="247"/>
      <c r="IPE260" s="247"/>
      <c r="IPF260" s="247"/>
      <c r="IPG260" s="247"/>
      <c r="IPH260" s="247"/>
      <c r="IPI260" s="247"/>
      <c r="IPJ260" s="247"/>
      <c r="IPK260" s="247"/>
      <c r="IPL260" s="247"/>
      <c r="IPM260" s="247"/>
      <c r="IPN260" s="247"/>
      <c r="IPO260" s="247"/>
      <c r="IPP260" s="247"/>
      <c r="IPQ260" s="247"/>
      <c r="IPR260" s="247"/>
      <c r="IPS260" s="247"/>
      <c r="IPT260" s="247"/>
      <c r="IPU260" s="247"/>
      <c r="IPV260" s="247"/>
      <c r="IPW260" s="247"/>
      <c r="IPX260" s="247"/>
      <c r="IPY260" s="247"/>
      <c r="IPZ260" s="247"/>
      <c r="IQA260" s="247"/>
      <c r="IQB260" s="247"/>
      <c r="IQC260" s="247"/>
      <c r="IQD260" s="247"/>
      <c r="IQE260" s="247"/>
      <c r="IQF260" s="247"/>
      <c r="IQG260" s="247"/>
      <c r="IQH260" s="247"/>
      <c r="IQI260" s="247"/>
      <c r="IQJ260" s="247"/>
      <c r="IQK260" s="247"/>
      <c r="IQL260" s="247"/>
      <c r="IQM260" s="247"/>
      <c r="IQN260" s="247"/>
      <c r="IQO260" s="247"/>
      <c r="IQP260" s="247"/>
      <c r="IQQ260" s="247"/>
      <c r="IQR260" s="247"/>
      <c r="IQS260" s="247"/>
      <c r="IQT260" s="247"/>
      <c r="IQU260" s="247"/>
      <c r="IQV260" s="247"/>
      <c r="IQW260" s="247"/>
      <c r="IQX260" s="247"/>
      <c r="IQY260" s="247"/>
      <c r="IQZ260" s="247"/>
      <c r="IRA260" s="247"/>
      <c r="IRB260" s="247"/>
      <c r="IRC260" s="247"/>
      <c r="IRD260" s="247"/>
      <c r="IRE260" s="247"/>
      <c r="IRF260" s="247"/>
      <c r="IRG260" s="247"/>
      <c r="IRH260" s="247"/>
      <c r="IRI260" s="247"/>
      <c r="IRJ260" s="247"/>
      <c r="IRK260" s="247"/>
      <c r="IRL260" s="247"/>
      <c r="IRM260" s="247"/>
      <c r="IRN260" s="247"/>
      <c r="IRO260" s="247"/>
      <c r="IRP260" s="247"/>
      <c r="IRQ260" s="247"/>
      <c r="IRR260" s="247"/>
      <c r="IRS260" s="247"/>
      <c r="IRT260" s="247"/>
      <c r="IRU260" s="247"/>
      <c r="IRV260" s="247"/>
      <c r="IRW260" s="247"/>
      <c r="IRX260" s="247"/>
      <c r="IRY260" s="247"/>
      <c r="IRZ260" s="247"/>
      <c r="ISA260" s="247"/>
      <c r="ISB260" s="247"/>
      <c r="ISC260" s="247"/>
      <c r="ISD260" s="247"/>
      <c r="ISE260" s="247"/>
      <c r="ISF260" s="247"/>
      <c r="ISG260" s="247"/>
      <c r="ISH260" s="247"/>
      <c r="ISI260" s="247"/>
      <c r="ISJ260" s="247"/>
      <c r="ISK260" s="247"/>
      <c r="ISL260" s="247"/>
      <c r="ISM260" s="247"/>
      <c r="ISN260" s="247"/>
      <c r="ISO260" s="247"/>
      <c r="ISP260" s="247"/>
      <c r="ISQ260" s="247"/>
      <c r="ISR260" s="247"/>
      <c r="ISS260" s="247"/>
      <c r="IST260" s="247"/>
      <c r="ISU260" s="247"/>
      <c r="ISV260" s="247"/>
      <c r="ISW260" s="247"/>
      <c r="ISX260" s="247"/>
      <c r="ISY260" s="247"/>
      <c r="ISZ260" s="247"/>
      <c r="ITA260" s="247"/>
      <c r="ITB260" s="247"/>
      <c r="ITC260" s="247"/>
      <c r="ITD260" s="247"/>
      <c r="ITE260" s="247"/>
      <c r="ITF260" s="247"/>
      <c r="ITG260" s="247"/>
      <c r="ITH260" s="247"/>
      <c r="ITI260" s="247"/>
      <c r="ITJ260" s="247"/>
      <c r="ITK260" s="247"/>
      <c r="ITL260" s="247"/>
      <c r="ITM260" s="247"/>
      <c r="ITN260" s="247"/>
      <c r="ITO260" s="247"/>
      <c r="ITP260" s="247"/>
      <c r="ITQ260" s="247"/>
      <c r="ITR260" s="247"/>
      <c r="ITS260" s="247"/>
      <c r="ITT260" s="247"/>
      <c r="ITU260" s="247"/>
      <c r="ITV260" s="247"/>
      <c r="ITW260" s="247"/>
      <c r="ITX260" s="247"/>
      <c r="ITY260" s="247"/>
      <c r="ITZ260" s="247"/>
      <c r="IUA260" s="247"/>
      <c r="IUB260" s="247"/>
      <c r="IUC260" s="247"/>
      <c r="IUD260" s="247"/>
      <c r="IUE260" s="247"/>
      <c r="IUF260" s="247"/>
      <c r="IUG260" s="247"/>
      <c r="IUH260" s="247"/>
      <c r="IUI260" s="247"/>
      <c r="IUJ260" s="247"/>
      <c r="IUK260" s="247"/>
      <c r="IUL260" s="247"/>
      <c r="IUM260" s="247"/>
      <c r="IUN260" s="247"/>
      <c r="IUO260" s="247"/>
      <c r="IUP260" s="247"/>
      <c r="IUQ260" s="247"/>
      <c r="IUR260" s="247"/>
      <c r="IUS260" s="247"/>
      <c r="IUT260" s="247"/>
      <c r="IUU260" s="247"/>
      <c r="IUV260" s="247"/>
      <c r="IUW260" s="247"/>
      <c r="IUX260" s="247"/>
      <c r="IUY260" s="247"/>
      <c r="IUZ260" s="247"/>
      <c r="IVA260" s="247"/>
      <c r="IVB260" s="247"/>
      <c r="IVC260" s="247"/>
      <c r="IVD260" s="247"/>
      <c r="IVE260" s="247"/>
      <c r="IVF260" s="247"/>
      <c r="IVG260" s="247"/>
      <c r="IVH260" s="247"/>
      <c r="IVI260" s="247"/>
      <c r="IVJ260" s="247"/>
      <c r="IVK260" s="247"/>
      <c r="IVL260" s="247"/>
      <c r="IVM260" s="247"/>
      <c r="IVN260" s="247"/>
      <c r="IVO260" s="247"/>
      <c r="IVP260" s="247"/>
      <c r="IVQ260" s="247"/>
      <c r="IVR260" s="247"/>
      <c r="IVS260" s="247"/>
      <c r="IVT260" s="247"/>
      <c r="IVU260" s="247"/>
      <c r="IVV260" s="247"/>
      <c r="IVW260" s="247"/>
      <c r="IVX260" s="247"/>
      <c r="IVY260" s="247"/>
      <c r="IVZ260" s="247"/>
      <c r="IWA260" s="247"/>
      <c r="IWB260" s="247"/>
      <c r="IWC260" s="247"/>
      <c r="IWD260" s="247"/>
      <c r="IWE260" s="247"/>
      <c r="IWF260" s="247"/>
      <c r="IWG260" s="247"/>
      <c r="IWH260" s="247"/>
      <c r="IWI260" s="247"/>
      <c r="IWJ260" s="247"/>
      <c r="IWK260" s="247"/>
      <c r="IWL260" s="247"/>
      <c r="IWM260" s="247"/>
      <c r="IWN260" s="247"/>
      <c r="IWO260" s="247"/>
      <c r="IWP260" s="247"/>
      <c r="IWQ260" s="247"/>
      <c r="IWR260" s="247"/>
      <c r="IWS260" s="247"/>
      <c r="IWT260" s="247"/>
      <c r="IWU260" s="247"/>
      <c r="IWV260" s="247"/>
      <c r="IWW260" s="247"/>
      <c r="IWX260" s="247"/>
      <c r="IWY260" s="247"/>
      <c r="IWZ260" s="247"/>
      <c r="IXA260" s="247"/>
      <c r="IXB260" s="247"/>
      <c r="IXC260" s="247"/>
      <c r="IXD260" s="247"/>
      <c r="IXE260" s="247"/>
      <c r="IXF260" s="247"/>
      <c r="IXG260" s="247"/>
      <c r="IXH260" s="247"/>
      <c r="IXI260" s="247"/>
      <c r="IXJ260" s="247"/>
      <c r="IXK260" s="247"/>
      <c r="IXL260" s="247"/>
      <c r="IXM260" s="247"/>
      <c r="IXN260" s="247"/>
      <c r="IXO260" s="247"/>
      <c r="IXP260" s="247"/>
      <c r="IXQ260" s="247"/>
      <c r="IXR260" s="247"/>
      <c r="IXS260" s="247"/>
      <c r="IXT260" s="247"/>
      <c r="IXU260" s="247"/>
      <c r="IXV260" s="247"/>
      <c r="IXW260" s="247"/>
      <c r="IXX260" s="247"/>
      <c r="IXY260" s="247"/>
      <c r="IXZ260" s="247"/>
      <c r="IYA260" s="247"/>
      <c r="IYB260" s="247"/>
      <c r="IYC260" s="247"/>
      <c r="IYD260" s="247"/>
      <c r="IYE260" s="247"/>
      <c r="IYF260" s="247"/>
      <c r="IYG260" s="247"/>
      <c r="IYH260" s="247"/>
      <c r="IYI260" s="247"/>
      <c r="IYJ260" s="247"/>
      <c r="IYK260" s="247"/>
      <c r="IYL260" s="247"/>
      <c r="IYM260" s="247"/>
      <c r="IYN260" s="247"/>
      <c r="IYO260" s="247"/>
      <c r="IYP260" s="247"/>
      <c r="IYQ260" s="247"/>
      <c r="IYR260" s="247"/>
      <c r="IYS260" s="247"/>
      <c r="IYT260" s="247"/>
      <c r="IYU260" s="247"/>
      <c r="IYV260" s="247"/>
      <c r="IYW260" s="247"/>
      <c r="IYX260" s="247"/>
      <c r="IYY260" s="247"/>
      <c r="IYZ260" s="247"/>
      <c r="IZA260" s="247"/>
      <c r="IZB260" s="247"/>
      <c r="IZC260" s="247"/>
      <c r="IZD260" s="247"/>
      <c r="IZE260" s="247"/>
      <c r="IZF260" s="247"/>
      <c r="IZG260" s="247"/>
      <c r="IZH260" s="247"/>
      <c r="IZI260" s="247"/>
      <c r="IZJ260" s="247"/>
      <c r="IZK260" s="247"/>
      <c r="IZL260" s="247"/>
      <c r="IZM260" s="247"/>
      <c r="IZN260" s="247"/>
      <c r="IZO260" s="247"/>
      <c r="IZP260" s="247"/>
      <c r="IZQ260" s="247"/>
      <c r="IZR260" s="247"/>
      <c r="IZS260" s="247"/>
      <c r="IZT260" s="247"/>
      <c r="IZU260" s="247"/>
      <c r="IZV260" s="247"/>
      <c r="IZW260" s="247"/>
      <c r="IZX260" s="247"/>
      <c r="IZY260" s="247"/>
      <c r="IZZ260" s="247"/>
      <c r="JAA260" s="247"/>
      <c r="JAB260" s="247"/>
      <c r="JAC260" s="247"/>
      <c r="JAD260" s="247"/>
      <c r="JAE260" s="247"/>
      <c r="JAF260" s="247"/>
      <c r="JAG260" s="247"/>
      <c r="JAH260" s="247"/>
      <c r="JAI260" s="247"/>
      <c r="JAJ260" s="247"/>
      <c r="JAK260" s="247"/>
      <c r="JAL260" s="247"/>
      <c r="JAM260" s="247"/>
      <c r="JAN260" s="247"/>
      <c r="JAO260" s="247"/>
      <c r="JAP260" s="247"/>
      <c r="JAQ260" s="247"/>
      <c r="JAR260" s="247"/>
      <c r="JAS260" s="247"/>
      <c r="JAT260" s="247"/>
      <c r="JAU260" s="247"/>
      <c r="JAV260" s="247"/>
      <c r="JAW260" s="247"/>
      <c r="JAX260" s="247"/>
      <c r="JAY260" s="247"/>
      <c r="JAZ260" s="247"/>
      <c r="JBA260" s="247"/>
      <c r="JBB260" s="247"/>
      <c r="JBC260" s="247"/>
      <c r="JBD260" s="247"/>
      <c r="JBE260" s="247"/>
      <c r="JBF260" s="247"/>
      <c r="JBG260" s="247"/>
      <c r="JBH260" s="247"/>
      <c r="JBI260" s="247"/>
      <c r="JBJ260" s="247"/>
      <c r="JBK260" s="247"/>
      <c r="JBL260" s="247"/>
      <c r="JBM260" s="247"/>
      <c r="JBN260" s="247"/>
      <c r="JBO260" s="247"/>
      <c r="JBP260" s="247"/>
      <c r="JBQ260" s="247"/>
      <c r="JBR260" s="247"/>
      <c r="JBS260" s="247"/>
      <c r="JBT260" s="247"/>
      <c r="JBU260" s="247"/>
      <c r="JBV260" s="247"/>
      <c r="JBW260" s="247"/>
      <c r="JBX260" s="247"/>
      <c r="JBY260" s="247"/>
      <c r="JBZ260" s="247"/>
      <c r="JCA260" s="247"/>
      <c r="JCB260" s="247"/>
      <c r="JCC260" s="247"/>
      <c r="JCD260" s="247"/>
      <c r="JCE260" s="247"/>
      <c r="JCF260" s="247"/>
      <c r="JCG260" s="247"/>
      <c r="JCH260" s="247"/>
      <c r="JCI260" s="247"/>
      <c r="JCJ260" s="247"/>
      <c r="JCK260" s="247"/>
      <c r="JCL260" s="247"/>
      <c r="JCM260" s="247"/>
      <c r="JCN260" s="247"/>
      <c r="JCO260" s="247"/>
      <c r="JCP260" s="247"/>
      <c r="JCQ260" s="247"/>
      <c r="JCR260" s="247"/>
      <c r="JCS260" s="247"/>
      <c r="JCT260" s="247"/>
      <c r="JCU260" s="247"/>
      <c r="JCV260" s="247"/>
      <c r="JCW260" s="247"/>
      <c r="JCX260" s="247"/>
      <c r="JCY260" s="247"/>
      <c r="JCZ260" s="247"/>
      <c r="JDA260" s="247"/>
      <c r="JDB260" s="247"/>
      <c r="JDC260" s="247"/>
      <c r="JDD260" s="247"/>
      <c r="JDE260" s="247"/>
      <c r="JDF260" s="247"/>
      <c r="JDG260" s="247"/>
      <c r="JDH260" s="247"/>
      <c r="JDI260" s="247"/>
      <c r="JDJ260" s="247"/>
      <c r="JDK260" s="247"/>
      <c r="JDL260" s="247"/>
      <c r="JDM260" s="247"/>
      <c r="JDN260" s="247"/>
      <c r="JDO260" s="247"/>
      <c r="JDP260" s="247"/>
      <c r="JDQ260" s="247"/>
      <c r="JDR260" s="247"/>
      <c r="JDS260" s="247"/>
      <c r="JDT260" s="247"/>
      <c r="JDU260" s="247"/>
      <c r="JDV260" s="247"/>
      <c r="JDW260" s="247"/>
      <c r="JDX260" s="247"/>
      <c r="JDY260" s="247"/>
      <c r="JDZ260" s="247"/>
      <c r="JEA260" s="247"/>
      <c r="JEB260" s="247"/>
      <c r="JEC260" s="247"/>
      <c r="JED260" s="247"/>
      <c r="JEE260" s="247"/>
      <c r="JEF260" s="247"/>
      <c r="JEG260" s="247"/>
      <c r="JEH260" s="247"/>
      <c r="JEI260" s="247"/>
      <c r="JEJ260" s="247"/>
      <c r="JEK260" s="247"/>
      <c r="JEL260" s="247"/>
      <c r="JEM260" s="247"/>
      <c r="JEN260" s="247"/>
      <c r="JEO260" s="247"/>
      <c r="JEP260" s="247"/>
      <c r="JEQ260" s="247"/>
      <c r="JER260" s="247"/>
      <c r="JES260" s="247"/>
      <c r="JET260" s="247"/>
      <c r="JEU260" s="247"/>
      <c r="JEV260" s="247"/>
      <c r="JEW260" s="247"/>
      <c r="JEX260" s="247"/>
      <c r="JEY260" s="247"/>
      <c r="JEZ260" s="247"/>
      <c r="JFA260" s="247"/>
      <c r="JFB260" s="247"/>
      <c r="JFC260" s="247"/>
      <c r="JFD260" s="247"/>
      <c r="JFE260" s="247"/>
      <c r="JFF260" s="247"/>
      <c r="JFG260" s="247"/>
      <c r="JFH260" s="247"/>
      <c r="JFI260" s="247"/>
      <c r="JFJ260" s="247"/>
      <c r="JFK260" s="247"/>
      <c r="JFL260" s="247"/>
      <c r="JFM260" s="247"/>
      <c r="JFN260" s="247"/>
      <c r="JFO260" s="247"/>
      <c r="JFP260" s="247"/>
      <c r="JFQ260" s="247"/>
      <c r="JFR260" s="247"/>
      <c r="JFS260" s="247"/>
      <c r="JFT260" s="247"/>
      <c r="JFU260" s="247"/>
      <c r="JFV260" s="247"/>
      <c r="JFW260" s="247"/>
      <c r="JFX260" s="247"/>
      <c r="JFY260" s="247"/>
      <c r="JFZ260" s="247"/>
      <c r="JGA260" s="247"/>
      <c r="JGB260" s="247"/>
      <c r="JGC260" s="247"/>
      <c r="JGD260" s="247"/>
      <c r="JGE260" s="247"/>
      <c r="JGF260" s="247"/>
      <c r="JGG260" s="247"/>
      <c r="JGH260" s="247"/>
      <c r="JGI260" s="247"/>
      <c r="JGJ260" s="247"/>
      <c r="JGK260" s="247"/>
      <c r="JGL260" s="247"/>
      <c r="JGM260" s="247"/>
      <c r="JGN260" s="247"/>
      <c r="JGO260" s="247"/>
      <c r="JGP260" s="247"/>
      <c r="JGQ260" s="247"/>
      <c r="JGR260" s="247"/>
      <c r="JGS260" s="247"/>
      <c r="JGT260" s="247"/>
      <c r="JGU260" s="247"/>
      <c r="JGV260" s="247"/>
      <c r="JGW260" s="247"/>
      <c r="JGX260" s="247"/>
      <c r="JGY260" s="247"/>
      <c r="JGZ260" s="247"/>
      <c r="JHA260" s="247"/>
      <c r="JHB260" s="247"/>
      <c r="JHC260" s="247"/>
      <c r="JHD260" s="247"/>
      <c r="JHE260" s="247"/>
      <c r="JHF260" s="247"/>
      <c r="JHG260" s="247"/>
      <c r="JHH260" s="247"/>
      <c r="JHI260" s="247"/>
      <c r="JHJ260" s="247"/>
      <c r="JHK260" s="247"/>
      <c r="JHL260" s="247"/>
      <c r="JHM260" s="247"/>
      <c r="JHN260" s="247"/>
      <c r="JHO260" s="247"/>
      <c r="JHP260" s="247"/>
      <c r="JHQ260" s="247"/>
      <c r="JHR260" s="247"/>
      <c r="JHS260" s="247"/>
      <c r="JHT260" s="247"/>
      <c r="JHU260" s="247"/>
      <c r="JHV260" s="247"/>
      <c r="JHW260" s="247"/>
      <c r="JHX260" s="247"/>
      <c r="JHY260" s="247"/>
      <c r="JHZ260" s="247"/>
      <c r="JIA260" s="247"/>
      <c r="JIB260" s="247"/>
      <c r="JIC260" s="247"/>
      <c r="JID260" s="247"/>
      <c r="JIE260" s="247"/>
      <c r="JIF260" s="247"/>
      <c r="JIG260" s="247"/>
      <c r="JIH260" s="247"/>
      <c r="JII260" s="247"/>
      <c r="JIJ260" s="247"/>
      <c r="JIK260" s="247"/>
      <c r="JIL260" s="247"/>
      <c r="JIM260" s="247"/>
      <c r="JIN260" s="247"/>
      <c r="JIO260" s="247"/>
      <c r="JIP260" s="247"/>
      <c r="JIQ260" s="247"/>
      <c r="JIR260" s="247"/>
      <c r="JIS260" s="247"/>
      <c r="JIT260" s="247"/>
      <c r="JIU260" s="247"/>
      <c r="JIV260" s="247"/>
      <c r="JIW260" s="247"/>
      <c r="JIX260" s="247"/>
      <c r="JIY260" s="247"/>
      <c r="JIZ260" s="247"/>
      <c r="JJA260" s="247"/>
      <c r="JJB260" s="247"/>
      <c r="JJC260" s="247"/>
      <c r="JJD260" s="247"/>
      <c r="JJE260" s="247"/>
      <c r="JJF260" s="247"/>
      <c r="JJG260" s="247"/>
      <c r="JJH260" s="247"/>
      <c r="JJI260" s="247"/>
      <c r="JJJ260" s="247"/>
      <c r="JJK260" s="247"/>
      <c r="JJL260" s="247"/>
      <c r="JJM260" s="247"/>
      <c r="JJN260" s="247"/>
      <c r="JJO260" s="247"/>
      <c r="JJP260" s="247"/>
      <c r="JJQ260" s="247"/>
      <c r="JJR260" s="247"/>
      <c r="JJS260" s="247"/>
      <c r="JJT260" s="247"/>
      <c r="JJU260" s="247"/>
      <c r="JJV260" s="247"/>
      <c r="JJW260" s="247"/>
      <c r="JJX260" s="247"/>
      <c r="JJY260" s="247"/>
      <c r="JJZ260" s="247"/>
      <c r="JKA260" s="247"/>
      <c r="JKB260" s="247"/>
      <c r="JKC260" s="247"/>
      <c r="JKD260" s="247"/>
      <c r="JKE260" s="247"/>
      <c r="JKF260" s="247"/>
      <c r="JKG260" s="247"/>
      <c r="JKH260" s="247"/>
      <c r="JKI260" s="247"/>
      <c r="JKJ260" s="247"/>
      <c r="JKK260" s="247"/>
      <c r="JKL260" s="247"/>
      <c r="JKM260" s="247"/>
      <c r="JKN260" s="247"/>
      <c r="JKO260" s="247"/>
      <c r="JKP260" s="247"/>
      <c r="JKQ260" s="247"/>
      <c r="JKR260" s="247"/>
      <c r="JKS260" s="247"/>
      <c r="JKT260" s="247"/>
      <c r="JKU260" s="247"/>
      <c r="JKV260" s="247"/>
      <c r="JKW260" s="247"/>
      <c r="JKX260" s="247"/>
      <c r="JKY260" s="247"/>
      <c r="JKZ260" s="247"/>
      <c r="JLA260" s="247"/>
      <c r="JLB260" s="247"/>
      <c r="JLC260" s="247"/>
      <c r="JLD260" s="247"/>
      <c r="JLE260" s="247"/>
      <c r="JLF260" s="247"/>
      <c r="JLG260" s="247"/>
      <c r="JLH260" s="247"/>
      <c r="JLI260" s="247"/>
      <c r="JLJ260" s="247"/>
      <c r="JLK260" s="247"/>
      <c r="JLL260" s="247"/>
      <c r="JLM260" s="247"/>
      <c r="JLN260" s="247"/>
      <c r="JLO260" s="247"/>
      <c r="JLP260" s="247"/>
      <c r="JLQ260" s="247"/>
      <c r="JLR260" s="247"/>
      <c r="JLS260" s="247"/>
      <c r="JLT260" s="247"/>
      <c r="JLU260" s="247"/>
      <c r="JLV260" s="247"/>
      <c r="JLW260" s="247"/>
      <c r="JLX260" s="247"/>
      <c r="JLY260" s="247"/>
      <c r="JLZ260" s="247"/>
      <c r="JMA260" s="247"/>
      <c r="JMB260" s="247"/>
      <c r="JMC260" s="247"/>
      <c r="JMD260" s="247"/>
      <c r="JME260" s="247"/>
      <c r="JMF260" s="247"/>
      <c r="JMG260" s="247"/>
      <c r="JMH260" s="247"/>
      <c r="JMI260" s="247"/>
      <c r="JMJ260" s="247"/>
      <c r="JMK260" s="247"/>
      <c r="JML260" s="247"/>
      <c r="JMM260" s="247"/>
      <c r="JMN260" s="247"/>
      <c r="JMO260" s="247"/>
      <c r="JMP260" s="247"/>
      <c r="JMQ260" s="247"/>
      <c r="JMR260" s="247"/>
      <c r="JMS260" s="247"/>
      <c r="JMT260" s="247"/>
      <c r="JMU260" s="247"/>
      <c r="JMV260" s="247"/>
      <c r="JMW260" s="247"/>
      <c r="JMX260" s="247"/>
      <c r="JMY260" s="247"/>
      <c r="JMZ260" s="247"/>
      <c r="JNA260" s="247"/>
      <c r="JNB260" s="247"/>
      <c r="JNC260" s="247"/>
      <c r="JND260" s="247"/>
      <c r="JNE260" s="247"/>
      <c r="JNF260" s="247"/>
      <c r="JNG260" s="247"/>
      <c r="JNH260" s="247"/>
      <c r="JNI260" s="247"/>
      <c r="JNJ260" s="247"/>
      <c r="JNK260" s="247"/>
      <c r="JNL260" s="247"/>
      <c r="JNM260" s="247"/>
      <c r="JNN260" s="247"/>
      <c r="JNO260" s="247"/>
      <c r="JNP260" s="247"/>
      <c r="JNQ260" s="247"/>
      <c r="JNR260" s="247"/>
      <c r="JNS260" s="247"/>
      <c r="JNT260" s="247"/>
      <c r="JNU260" s="247"/>
      <c r="JNV260" s="247"/>
      <c r="JNW260" s="247"/>
      <c r="JNX260" s="247"/>
      <c r="JNY260" s="247"/>
      <c r="JNZ260" s="247"/>
      <c r="JOA260" s="247"/>
      <c r="JOB260" s="247"/>
      <c r="JOC260" s="247"/>
      <c r="JOD260" s="247"/>
      <c r="JOE260" s="247"/>
      <c r="JOF260" s="247"/>
      <c r="JOG260" s="247"/>
      <c r="JOH260" s="247"/>
      <c r="JOI260" s="247"/>
      <c r="JOJ260" s="247"/>
      <c r="JOK260" s="247"/>
      <c r="JOL260" s="247"/>
      <c r="JOM260" s="247"/>
      <c r="JON260" s="247"/>
      <c r="JOO260" s="247"/>
      <c r="JOP260" s="247"/>
      <c r="JOQ260" s="247"/>
      <c r="JOR260" s="247"/>
      <c r="JOS260" s="247"/>
      <c r="JOT260" s="247"/>
      <c r="JOU260" s="247"/>
      <c r="JOV260" s="247"/>
      <c r="JOW260" s="247"/>
      <c r="JOX260" s="247"/>
      <c r="JOY260" s="247"/>
      <c r="JOZ260" s="247"/>
      <c r="JPA260" s="247"/>
      <c r="JPB260" s="247"/>
      <c r="JPC260" s="247"/>
      <c r="JPD260" s="247"/>
      <c r="JPE260" s="247"/>
      <c r="JPF260" s="247"/>
      <c r="JPG260" s="247"/>
      <c r="JPH260" s="247"/>
      <c r="JPI260" s="247"/>
      <c r="JPJ260" s="247"/>
      <c r="JPK260" s="247"/>
      <c r="JPL260" s="247"/>
      <c r="JPM260" s="247"/>
      <c r="JPN260" s="247"/>
      <c r="JPO260" s="247"/>
      <c r="JPP260" s="247"/>
      <c r="JPQ260" s="247"/>
      <c r="JPR260" s="247"/>
      <c r="JPS260" s="247"/>
      <c r="JPT260" s="247"/>
      <c r="JPU260" s="247"/>
      <c r="JPV260" s="247"/>
      <c r="JPW260" s="247"/>
      <c r="JPX260" s="247"/>
      <c r="JPY260" s="247"/>
      <c r="JPZ260" s="247"/>
      <c r="JQA260" s="247"/>
      <c r="JQB260" s="247"/>
      <c r="JQC260" s="247"/>
      <c r="JQD260" s="247"/>
      <c r="JQE260" s="247"/>
      <c r="JQF260" s="247"/>
      <c r="JQG260" s="247"/>
      <c r="JQH260" s="247"/>
      <c r="JQI260" s="247"/>
      <c r="JQJ260" s="247"/>
      <c r="JQK260" s="247"/>
      <c r="JQL260" s="247"/>
      <c r="JQM260" s="247"/>
      <c r="JQN260" s="247"/>
      <c r="JQO260" s="247"/>
      <c r="JQP260" s="247"/>
      <c r="JQQ260" s="247"/>
      <c r="JQR260" s="247"/>
      <c r="JQS260" s="247"/>
      <c r="JQT260" s="247"/>
      <c r="JQU260" s="247"/>
      <c r="JQV260" s="247"/>
      <c r="JQW260" s="247"/>
      <c r="JQX260" s="247"/>
      <c r="JQY260" s="247"/>
      <c r="JQZ260" s="247"/>
      <c r="JRA260" s="247"/>
      <c r="JRB260" s="247"/>
      <c r="JRC260" s="247"/>
      <c r="JRD260" s="247"/>
      <c r="JRE260" s="247"/>
      <c r="JRF260" s="247"/>
      <c r="JRG260" s="247"/>
      <c r="JRH260" s="247"/>
      <c r="JRI260" s="247"/>
      <c r="JRJ260" s="247"/>
      <c r="JRK260" s="247"/>
      <c r="JRL260" s="247"/>
      <c r="JRM260" s="247"/>
      <c r="JRN260" s="247"/>
      <c r="JRO260" s="247"/>
      <c r="JRP260" s="247"/>
      <c r="JRQ260" s="247"/>
      <c r="JRR260" s="247"/>
      <c r="JRS260" s="247"/>
      <c r="JRT260" s="247"/>
      <c r="JRU260" s="247"/>
      <c r="JRV260" s="247"/>
      <c r="JRW260" s="247"/>
      <c r="JRX260" s="247"/>
      <c r="JRY260" s="247"/>
      <c r="JRZ260" s="247"/>
      <c r="JSA260" s="247"/>
      <c r="JSB260" s="247"/>
      <c r="JSC260" s="247"/>
      <c r="JSD260" s="247"/>
      <c r="JSE260" s="247"/>
      <c r="JSF260" s="247"/>
      <c r="JSG260" s="247"/>
      <c r="JSH260" s="247"/>
      <c r="JSI260" s="247"/>
      <c r="JSJ260" s="247"/>
      <c r="JSK260" s="247"/>
      <c r="JSL260" s="247"/>
      <c r="JSM260" s="247"/>
      <c r="JSN260" s="247"/>
      <c r="JSO260" s="247"/>
      <c r="JSP260" s="247"/>
      <c r="JSQ260" s="247"/>
      <c r="JSR260" s="247"/>
      <c r="JSS260" s="247"/>
      <c r="JST260" s="247"/>
      <c r="JSU260" s="247"/>
      <c r="JSV260" s="247"/>
      <c r="JSW260" s="247"/>
      <c r="JSX260" s="247"/>
      <c r="JSY260" s="247"/>
      <c r="JSZ260" s="247"/>
      <c r="JTA260" s="247"/>
      <c r="JTB260" s="247"/>
      <c r="JTC260" s="247"/>
      <c r="JTD260" s="247"/>
      <c r="JTE260" s="247"/>
      <c r="JTF260" s="247"/>
      <c r="JTG260" s="247"/>
      <c r="JTH260" s="247"/>
      <c r="JTI260" s="247"/>
      <c r="JTJ260" s="247"/>
      <c r="JTK260" s="247"/>
      <c r="JTL260" s="247"/>
      <c r="JTM260" s="247"/>
      <c r="JTN260" s="247"/>
      <c r="JTO260" s="247"/>
      <c r="JTP260" s="247"/>
      <c r="JTQ260" s="247"/>
      <c r="JTR260" s="247"/>
      <c r="JTS260" s="247"/>
      <c r="JTT260" s="247"/>
      <c r="JTU260" s="247"/>
      <c r="JTV260" s="247"/>
      <c r="JTW260" s="247"/>
      <c r="JTX260" s="247"/>
      <c r="JTY260" s="247"/>
      <c r="JTZ260" s="247"/>
      <c r="JUA260" s="247"/>
      <c r="JUB260" s="247"/>
      <c r="JUC260" s="247"/>
      <c r="JUD260" s="247"/>
      <c r="JUE260" s="247"/>
      <c r="JUF260" s="247"/>
      <c r="JUG260" s="247"/>
      <c r="JUH260" s="247"/>
      <c r="JUI260" s="247"/>
      <c r="JUJ260" s="247"/>
      <c r="JUK260" s="247"/>
      <c r="JUL260" s="247"/>
      <c r="JUM260" s="247"/>
      <c r="JUN260" s="247"/>
      <c r="JUO260" s="247"/>
      <c r="JUP260" s="247"/>
      <c r="JUQ260" s="247"/>
      <c r="JUR260" s="247"/>
      <c r="JUS260" s="247"/>
      <c r="JUT260" s="247"/>
      <c r="JUU260" s="247"/>
      <c r="JUV260" s="247"/>
      <c r="JUW260" s="247"/>
      <c r="JUX260" s="247"/>
      <c r="JUY260" s="247"/>
      <c r="JUZ260" s="247"/>
      <c r="JVA260" s="247"/>
      <c r="JVB260" s="247"/>
      <c r="JVC260" s="247"/>
      <c r="JVD260" s="247"/>
      <c r="JVE260" s="247"/>
      <c r="JVF260" s="247"/>
      <c r="JVG260" s="247"/>
      <c r="JVH260" s="247"/>
      <c r="JVI260" s="247"/>
      <c r="JVJ260" s="247"/>
      <c r="JVK260" s="247"/>
      <c r="JVL260" s="247"/>
      <c r="JVM260" s="247"/>
      <c r="JVN260" s="247"/>
      <c r="JVO260" s="247"/>
      <c r="JVP260" s="247"/>
      <c r="JVQ260" s="247"/>
      <c r="JVR260" s="247"/>
      <c r="JVS260" s="247"/>
      <c r="JVT260" s="247"/>
      <c r="JVU260" s="247"/>
      <c r="JVV260" s="247"/>
      <c r="JVW260" s="247"/>
      <c r="JVX260" s="247"/>
      <c r="JVY260" s="247"/>
      <c r="JVZ260" s="247"/>
      <c r="JWA260" s="247"/>
      <c r="JWB260" s="247"/>
      <c r="JWC260" s="247"/>
      <c r="JWD260" s="247"/>
      <c r="JWE260" s="247"/>
      <c r="JWF260" s="247"/>
      <c r="JWG260" s="247"/>
      <c r="JWH260" s="247"/>
      <c r="JWI260" s="247"/>
      <c r="JWJ260" s="247"/>
      <c r="JWK260" s="247"/>
      <c r="JWL260" s="247"/>
      <c r="JWM260" s="247"/>
      <c r="JWN260" s="247"/>
      <c r="JWO260" s="247"/>
      <c r="JWP260" s="247"/>
      <c r="JWQ260" s="247"/>
      <c r="JWR260" s="247"/>
      <c r="JWS260" s="247"/>
      <c r="JWT260" s="247"/>
      <c r="JWU260" s="247"/>
      <c r="JWV260" s="247"/>
      <c r="JWW260" s="247"/>
      <c r="JWX260" s="247"/>
      <c r="JWY260" s="247"/>
      <c r="JWZ260" s="247"/>
      <c r="JXA260" s="247"/>
      <c r="JXB260" s="247"/>
      <c r="JXC260" s="247"/>
      <c r="JXD260" s="247"/>
      <c r="JXE260" s="247"/>
      <c r="JXF260" s="247"/>
      <c r="JXG260" s="247"/>
      <c r="JXH260" s="247"/>
      <c r="JXI260" s="247"/>
      <c r="JXJ260" s="247"/>
      <c r="JXK260" s="247"/>
      <c r="JXL260" s="247"/>
      <c r="JXM260" s="247"/>
      <c r="JXN260" s="247"/>
      <c r="JXO260" s="247"/>
      <c r="JXP260" s="247"/>
      <c r="JXQ260" s="247"/>
      <c r="JXR260" s="247"/>
      <c r="JXS260" s="247"/>
      <c r="JXT260" s="247"/>
      <c r="JXU260" s="247"/>
      <c r="JXV260" s="247"/>
      <c r="JXW260" s="247"/>
      <c r="JXX260" s="247"/>
      <c r="JXY260" s="247"/>
      <c r="JXZ260" s="247"/>
      <c r="JYA260" s="247"/>
      <c r="JYB260" s="247"/>
      <c r="JYC260" s="247"/>
      <c r="JYD260" s="247"/>
      <c r="JYE260" s="247"/>
      <c r="JYF260" s="247"/>
      <c r="JYG260" s="247"/>
      <c r="JYH260" s="247"/>
      <c r="JYI260" s="247"/>
      <c r="JYJ260" s="247"/>
      <c r="JYK260" s="247"/>
      <c r="JYL260" s="247"/>
      <c r="JYM260" s="247"/>
      <c r="JYN260" s="247"/>
      <c r="JYO260" s="247"/>
      <c r="JYP260" s="247"/>
      <c r="JYQ260" s="247"/>
      <c r="JYR260" s="247"/>
      <c r="JYS260" s="247"/>
      <c r="JYT260" s="247"/>
      <c r="JYU260" s="247"/>
      <c r="JYV260" s="247"/>
      <c r="JYW260" s="247"/>
      <c r="JYX260" s="247"/>
      <c r="JYY260" s="247"/>
      <c r="JYZ260" s="247"/>
      <c r="JZA260" s="247"/>
      <c r="JZB260" s="247"/>
      <c r="JZC260" s="247"/>
      <c r="JZD260" s="247"/>
      <c r="JZE260" s="247"/>
      <c r="JZF260" s="247"/>
      <c r="JZG260" s="247"/>
      <c r="JZH260" s="247"/>
      <c r="JZI260" s="247"/>
      <c r="JZJ260" s="247"/>
      <c r="JZK260" s="247"/>
      <c r="JZL260" s="247"/>
      <c r="JZM260" s="247"/>
      <c r="JZN260" s="247"/>
      <c r="JZO260" s="247"/>
      <c r="JZP260" s="247"/>
      <c r="JZQ260" s="247"/>
      <c r="JZR260" s="247"/>
      <c r="JZS260" s="247"/>
      <c r="JZT260" s="247"/>
      <c r="JZU260" s="247"/>
      <c r="JZV260" s="247"/>
      <c r="JZW260" s="247"/>
      <c r="JZX260" s="247"/>
      <c r="JZY260" s="247"/>
      <c r="JZZ260" s="247"/>
      <c r="KAA260" s="247"/>
      <c r="KAB260" s="247"/>
      <c r="KAC260" s="247"/>
      <c r="KAD260" s="247"/>
      <c r="KAE260" s="247"/>
      <c r="KAF260" s="247"/>
      <c r="KAG260" s="247"/>
      <c r="KAH260" s="247"/>
      <c r="KAI260" s="247"/>
      <c r="KAJ260" s="247"/>
      <c r="KAK260" s="247"/>
      <c r="KAL260" s="247"/>
      <c r="KAM260" s="247"/>
      <c r="KAN260" s="247"/>
      <c r="KAO260" s="247"/>
      <c r="KAP260" s="247"/>
      <c r="KAQ260" s="247"/>
      <c r="KAR260" s="247"/>
      <c r="KAS260" s="247"/>
      <c r="KAT260" s="247"/>
      <c r="KAU260" s="247"/>
      <c r="KAV260" s="247"/>
      <c r="KAW260" s="247"/>
      <c r="KAX260" s="247"/>
      <c r="KAY260" s="247"/>
      <c r="KAZ260" s="247"/>
      <c r="KBA260" s="247"/>
      <c r="KBB260" s="247"/>
      <c r="KBC260" s="247"/>
      <c r="KBD260" s="247"/>
      <c r="KBE260" s="247"/>
      <c r="KBF260" s="247"/>
      <c r="KBG260" s="247"/>
      <c r="KBH260" s="247"/>
      <c r="KBI260" s="247"/>
      <c r="KBJ260" s="247"/>
      <c r="KBK260" s="247"/>
      <c r="KBL260" s="247"/>
      <c r="KBM260" s="247"/>
      <c r="KBN260" s="247"/>
      <c r="KBO260" s="247"/>
      <c r="KBP260" s="247"/>
      <c r="KBQ260" s="247"/>
      <c r="KBR260" s="247"/>
      <c r="KBS260" s="247"/>
      <c r="KBT260" s="247"/>
      <c r="KBU260" s="247"/>
      <c r="KBV260" s="247"/>
      <c r="KBW260" s="247"/>
      <c r="KBX260" s="247"/>
      <c r="KBY260" s="247"/>
      <c r="KBZ260" s="247"/>
      <c r="KCA260" s="247"/>
      <c r="KCB260" s="247"/>
      <c r="KCC260" s="247"/>
      <c r="KCD260" s="247"/>
      <c r="KCE260" s="247"/>
      <c r="KCF260" s="247"/>
      <c r="KCG260" s="247"/>
      <c r="KCH260" s="247"/>
      <c r="KCI260" s="247"/>
      <c r="KCJ260" s="247"/>
      <c r="KCK260" s="247"/>
      <c r="KCL260" s="247"/>
      <c r="KCM260" s="247"/>
      <c r="KCN260" s="247"/>
      <c r="KCO260" s="247"/>
      <c r="KCP260" s="247"/>
      <c r="KCQ260" s="247"/>
      <c r="KCR260" s="247"/>
      <c r="KCS260" s="247"/>
      <c r="KCT260" s="247"/>
      <c r="KCU260" s="247"/>
      <c r="KCV260" s="247"/>
      <c r="KCW260" s="247"/>
      <c r="KCX260" s="247"/>
      <c r="KCY260" s="247"/>
      <c r="KCZ260" s="247"/>
      <c r="KDA260" s="247"/>
      <c r="KDB260" s="247"/>
      <c r="KDC260" s="247"/>
      <c r="KDD260" s="247"/>
      <c r="KDE260" s="247"/>
      <c r="KDF260" s="247"/>
      <c r="KDG260" s="247"/>
      <c r="KDH260" s="247"/>
      <c r="KDI260" s="247"/>
      <c r="KDJ260" s="247"/>
      <c r="KDK260" s="247"/>
      <c r="KDL260" s="247"/>
      <c r="KDM260" s="247"/>
      <c r="KDN260" s="247"/>
      <c r="KDO260" s="247"/>
      <c r="KDP260" s="247"/>
      <c r="KDQ260" s="247"/>
      <c r="KDR260" s="247"/>
      <c r="KDS260" s="247"/>
      <c r="KDT260" s="247"/>
      <c r="KDU260" s="247"/>
      <c r="KDV260" s="247"/>
      <c r="KDW260" s="247"/>
      <c r="KDX260" s="247"/>
      <c r="KDY260" s="247"/>
      <c r="KDZ260" s="247"/>
      <c r="KEA260" s="247"/>
      <c r="KEB260" s="247"/>
      <c r="KEC260" s="247"/>
      <c r="KED260" s="247"/>
      <c r="KEE260" s="247"/>
      <c r="KEF260" s="247"/>
      <c r="KEG260" s="247"/>
      <c r="KEH260" s="247"/>
      <c r="KEI260" s="247"/>
      <c r="KEJ260" s="247"/>
      <c r="KEK260" s="247"/>
      <c r="KEL260" s="247"/>
      <c r="KEM260" s="247"/>
      <c r="KEN260" s="247"/>
      <c r="KEO260" s="247"/>
      <c r="KEP260" s="247"/>
      <c r="KEQ260" s="247"/>
      <c r="KER260" s="247"/>
      <c r="KES260" s="247"/>
      <c r="KET260" s="247"/>
      <c r="KEU260" s="247"/>
      <c r="KEV260" s="247"/>
      <c r="KEW260" s="247"/>
      <c r="KEX260" s="247"/>
      <c r="KEY260" s="247"/>
      <c r="KEZ260" s="247"/>
      <c r="KFA260" s="247"/>
      <c r="KFB260" s="247"/>
      <c r="KFC260" s="247"/>
      <c r="KFD260" s="247"/>
      <c r="KFE260" s="247"/>
      <c r="KFF260" s="247"/>
      <c r="KFG260" s="247"/>
      <c r="KFH260" s="247"/>
      <c r="KFI260" s="247"/>
      <c r="KFJ260" s="247"/>
      <c r="KFK260" s="247"/>
      <c r="KFL260" s="247"/>
      <c r="KFM260" s="247"/>
      <c r="KFN260" s="247"/>
      <c r="KFO260" s="247"/>
      <c r="KFP260" s="247"/>
      <c r="KFQ260" s="247"/>
      <c r="KFR260" s="247"/>
      <c r="KFS260" s="247"/>
      <c r="KFT260" s="247"/>
      <c r="KFU260" s="247"/>
      <c r="KFV260" s="247"/>
      <c r="KFW260" s="247"/>
      <c r="KFX260" s="247"/>
      <c r="KFY260" s="247"/>
      <c r="KFZ260" s="247"/>
      <c r="KGA260" s="247"/>
      <c r="KGB260" s="247"/>
      <c r="KGC260" s="247"/>
      <c r="KGD260" s="247"/>
      <c r="KGE260" s="247"/>
      <c r="KGF260" s="247"/>
      <c r="KGG260" s="247"/>
      <c r="KGH260" s="247"/>
      <c r="KGI260" s="247"/>
      <c r="KGJ260" s="247"/>
      <c r="KGK260" s="247"/>
      <c r="KGL260" s="247"/>
      <c r="KGM260" s="247"/>
      <c r="KGN260" s="247"/>
      <c r="KGO260" s="247"/>
      <c r="KGP260" s="247"/>
      <c r="KGQ260" s="247"/>
      <c r="KGR260" s="247"/>
      <c r="KGS260" s="247"/>
      <c r="KGT260" s="247"/>
      <c r="KGU260" s="247"/>
      <c r="KGV260" s="247"/>
      <c r="KGW260" s="247"/>
      <c r="KGX260" s="247"/>
      <c r="KGY260" s="247"/>
      <c r="KGZ260" s="247"/>
      <c r="KHA260" s="247"/>
      <c r="KHB260" s="247"/>
      <c r="KHC260" s="247"/>
      <c r="KHD260" s="247"/>
      <c r="KHE260" s="247"/>
      <c r="KHF260" s="247"/>
      <c r="KHG260" s="247"/>
      <c r="KHH260" s="247"/>
      <c r="KHI260" s="247"/>
      <c r="KHJ260" s="247"/>
      <c r="KHK260" s="247"/>
      <c r="KHL260" s="247"/>
      <c r="KHM260" s="247"/>
      <c r="KHN260" s="247"/>
      <c r="KHO260" s="247"/>
      <c r="KHP260" s="247"/>
      <c r="KHQ260" s="247"/>
      <c r="KHR260" s="247"/>
      <c r="KHS260" s="247"/>
      <c r="KHT260" s="247"/>
      <c r="KHU260" s="247"/>
      <c r="KHV260" s="247"/>
      <c r="KHW260" s="247"/>
      <c r="KHX260" s="247"/>
      <c r="KHY260" s="247"/>
      <c r="KHZ260" s="247"/>
      <c r="KIA260" s="247"/>
      <c r="KIB260" s="247"/>
      <c r="KIC260" s="247"/>
      <c r="KID260" s="247"/>
      <c r="KIE260" s="247"/>
      <c r="KIF260" s="247"/>
      <c r="KIG260" s="247"/>
      <c r="KIH260" s="247"/>
      <c r="KII260" s="247"/>
      <c r="KIJ260" s="247"/>
      <c r="KIK260" s="247"/>
      <c r="KIL260" s="247"/>
      <c r="KIM260" s="247"/>
      <c r="KIN260" s="247"/>
      <c r="KIO260" s="247"/>
      <c r="KIP260" s="247"/>
      <c r="KIQ260" s="247"/>
      <c r="KIR260" s="247"/>
      <c r="KIS260" s="247"/>
      <c r="KIT260" s="247"/>
      <c r="KIU260" s="247"/>
      <c r="KIV260" s="247"/>
      <c r="KIW260" s="247"/>
      <c r="KIX260" s="247"/>
      <c r="KIY260" s="247"/>
      <c r="KIZ260" s="247"/>
      <c r="KJA260" s="247"/>
      <c r="KJB260" s="247"/>
      <c r="KJC260" s="247"/>
      <c r="KJD260" s="247"/>
      <c r="KJE260" s="247"/>
      <c r="KJF260" s="247"/>
      <c r="KJG260" s="247"/>
      <c r="KJH260" s="247"/>
      <c r="KJI260" s="247"/>
      <c r="KJJ260" s="247"/>
      <c r="KJK260" s="247"/>
      <c r="KJL260" s="247"/>
      <c r="KJM260" s="247"/>
      <c r="KJN260" s="247"/>
      <c r="KJO260" s="247"/>
      <c r="KJP260" s="247"/>
      <c r="KJQ260" s="247"/>
      <c r="KJR260" s="247"/>
      <c r="KJS260" s="247"/>
      <c r="KJT260" s="247"/>
      <c r="KJU260" s="247"/>
      <c r="KJV260" s="247"/>
      <c r="KJW260" s="247"/>
      <c r="KJX260" s="247"/>
      <c r="KJY260" s="247"/>
      <c r="KJZ260" s="247"/>
      <c r="KKA260" s="247"/>
      <c r="KKB260" s="247"/>
      <c r="KKC260" s="247"/>
      <c r="KKD260" s="247"/>
      <c r="KKE260" s="247"/>
      <c r="KKF260" s="247"/>
      <c r="KKG260" s="247"/>
      <c r="KKH260" s="247"/>
      <c r="KKI260" s="247"/>
      <c r="KKJ260" s="247"/>
      <c r="KKK260" s="247"/>
      <c r="KKL260" s="247"/>
      <c r="KKM260" s="247"/>
      <c r="KKN260" s="247"/>
      <c r="KKO260" s="247"/>
      <c r="KKP260" s="247"/>
      <c r="KKQ260" s="247"/>
      <c r="KKR260" s="247"/>
      <c r="KKS260" s="247"/>
      <c r="KKT260" s="247"/>
      <c r="KKU260" s="247"/>
      <c r="KKV260" s="247"/>
      <c r="KKW260" s="247"/>
      <c r="KKX260" s="247"/>
      <c r="KKY260" s="247"/>
      <c r="KKZ260" s="247"/>
      <c r="KLA260" s="247"/>
      <c r="KLB260" s="247"/>
      <c r="KLC260" s="247"/>
      <c r="KLD260" s="247"/>
      <c r="KLE260" s="247"/>
      <c r="KLF260" s="247"/>
      <c r="KLG260" s="247"/>
      <c r="KLH260" s="247"/>
      <c r="KLI260" s="247"/>
      <c r="KLJ260" s="247"/>
      <c r="KLK260" s="247"/>
      <c r="KLL260" s="247"/>
      <c r="KLM260" s="247"/>
      <c r="KLN260" s="247"/>
      <c r="KLO260" s="247"/>
      <c r="KLP260" s="247"/>
      <c r="KLQ260" s="247"/>
      <c r="KLR260" s="247"/>
      <c r="KLS260" s="247"/>
      <c r="KLT260" s="247"/>
      <c r="KLU260" s="247"/>
      <c r="KLV260" s="247"/>
      <c r="KLW260" s="247"/>
      <c r="KLX260" s="247"/>
      <c r="KLY260" s="247"/>
      <c r="KLZ260" s="247"/>
      <c r="KMA260" s="247"/>
      <c r="KMB260" s="247"/>
      <c r="KMC260" s="247"/>
      <c r="KMD260" s="247"/>
      <c r="KME260" s="247"/>
      <c r="KMF260" s="247"/>
      <c r="KMG260" s="247"/>
      <c r="KMH260" s="247"/>
      <c r="KMI260" s="247"/>
      <c r="KMJ260" s="247"/>
      <c r="KMK260" s="247"/>
      <c r="KML260" s="247"/>
      <c r="KMM260" s="247"/>
      <c r="KMN260" s="247"/>
      <c r="KMO260" s="247"/>
      <c r="KMP260" s="247"/>
      <c r="KMQ260" s="247"/>
      <c r="KMR260" s="247"/>
      <c r="KMS260" s="247"/>
      <c r="KMT260" s="247"/>
      <c r="KMU260" s="247"/>
      <c r="KMV260" s="247"/>
      <c r="KMW260" s="247"/>
      <c r="KMX260" s="247"/>
      <c r="KMY260" s="247"/>
      <c r="KMZ260" s="247"/>
      <c r="KNA260" s="247"/>
      <c r="KNB260" s="247"/>
      <c r="KNC260" s="247"/>
      <c r="KND260" s="247"/>
      <c r="KNE260" s="247"/>
      <c r="KNF260" s="247"/>
      <c r="KNG260" s="247"/>
      <c r="KNH260" s="247"/>
      <c r="KNI260" s="247"/>
      <c r="KNJ260" s="247"/>
      <c r="KNK260" s="247"/>
      <c r="KNL260" s="247"/>
      <c r="KNM260" s="247"/>
      <c r="KNN260" s="247"/>
      <c r="KNO260" s="247"/>
      <c r="KNP260" s="247"/>
      <c r="KNQ260" s="247"/>
      <c r="KNR260" s="247"/>
      <c r="KNS260" s="247"/>
      <c r="KNT260" s="247"/>
      <c r="KNU260" s="247"/>
      <c r="KNV260" s="247"/>
      <c r="KNW260" s="247"/>
      <c r="KNX260" s="247"/>
      <c r="KNY260" s="247"/>
      <c r="KNZ260" s="247"/>
      <c r="KOA260" s="247"/>
      <c r="KOB260" s="247"/>
      <c r="KOC260" s="247"/>
      <c r="KOD260" s="247"/>
      <c r="KOE260" s="247"/>
      <c r="KOF260" s="247"/>
      <c r="KOG260" s="247"/>
      <c r="KOH260" s="247"/>
      <c r="KOI260" s="247"/>
      <c r="KOJ260" s="247"/>
      <c r="KOK260" s="247"/>
      <c r="KOL260" s="247"/>
      <c r="KOM260" s="247"/>
      <c r="KON260" s="247"/>
      <c r="KOO260" s="247"/>
      <c r="KOP260" s="247"/>
      <c r="KOQ260" s="247"/>
      <c r="KOR260" s="247"/>
      <c r="KOS260" s="247"/>
      <c r="KOT260" s="247"/>
      <c r="KOU260" s="247"/>
      <c r="KOV260" s="247"/>
      <c r="KOW260" s="247"/>
      <c r="KOX260" s="247"/>
      <c r="KOY260" s="247"/>
      <c r="KOZ260" s="247"/>
      <c r="KPA260" s="247"/>
      <c r="KPB260" s="247"/>
      <c r="KPC260" s="247"/>
      <c r="KPD260" s="247"/>
      <c r="KPE260" s="247"/>
      <c r="KPF260" s="247"/>
      <c r="KPG260" s="247"/>
      <c r="KPH260" s="247"/>
      <c r="KPI260" s="247"/>
      <c r="KPJ260" s="247"/>
      <c r="KPK260" s="247"/>
      <c r="KPL260" s="247"/>
      <c r="KPM260" s="247"/>
      <c r="KPN260" s="247"/>
      <c r="KPO260" s="247"/>
      <c r="KPP260" s="247"/>
      <c r="KPQ260" s="247"/>
      <c r="KPR260" s="247"/>
      <c r="KPS260" s="247"/>
      <c r="KPT260" s="247"/>
      <c r="KPU260" s="247"/>
      <c r="KPV260" s="247"/>
      <c r="KPW260" s="247"/>
      <c r="KPX260" s="247"/>
      <c r="KPY260" s="247"/>
      <c r="KPZ260" s="247"/>
      <c r="KQA260" s="247"/>
      <c r="KQB260" s="247"/>
      <c r="KQC260" s="247"/>
      <c r="KQD260" s="247"/>
      <c r="KQE260" s="247"/>
      <c r="KQF260" s="247"/>
      <c r="KQG260" s="247"/>
      <c r="KQH260" s="247"/>
      <c r="KQI260" s="247"/>
      <c r="KQJ260" s="247"/>
      <c r="KQK260" s="247"/>
      <c r="KQL260" s="247"/>
      <c r="KQM260" s="247"/>
      <c r="KQN260" s="247"/>
      <c r="KQO260" s="247"/>
      <c r="KQP260" s="247"/>
      <c r="KQQ260" s="247"/>
      <c r="KQR260" s="247"/>
      <c r="KQS260" s="247"/>
      <c r="KQT260" s="247"/>
      <c r="KQU260" s="247"/>
      <c r="KQV260" s="247"/>
      <c r="KQW260" s="247"/>
      <c r="KQX260" s="247"/>
      <c r="KQY260" s="247"/>
      <c r="KQZ260" s="247"/>
      <c r="KRA260" s="247"/>
      <c r="KRB260" s="247"/>
      <c r="KRC260" s="247"/>
      <c r="KRD260" s="247"/>
      <c r="KRE260" s="247"/>
      <c r="KRF260" s="247"/>
      <c r="KRG260" s="247"/>
      <c r="KRH260" s="247"/>
      <c r="KRI260" s="247"/>
      <c r="KRJ260" s="247"/>
      <c r="KRK260" s="247"/>
      <c r="KRL260" s="247"/>
      <c r="KRM260" s="247"/>
      <c r="KRN260" s="247"/>
      <c r="KRO260" s="247"/>
      <c r="KRP260" s="247"/>
      <c r="KRQ260" s="247"/>
      <c r="KRR260" s="247"/>
      <c r="KRS260" s="247"/>
      <c r="KRT260" s="247"/>
      <c r="KRU260" s="247"/>
      <c r="KRV260" s="247"/>
      <c r="KRW260" s="247"/>
      <c r="KRX260" s="247"/>
      <c r="KRY260" s="247"/>
      <c r="KRZ260" s="247"/>
      <c r="KSA260" s="247"/>
      <c r="KSB260" s="247"/>
      <c r="KSC260" s="247"/>
      <c r="KSD260" s="247"/>
      <c r="KSE260" s="247"/>
      <c r="KSF260" s="247"/>
      <c r="KSG260" s="247"/>
      <c r="KSH260" s="247"/>
      <c r="KSI260" s="247"/>
      <c r="KSJ260" s="247"/>
      <c r="KSK260" s="247"/>
      <c r="KSL260" s="247"/>
      <c r="KSM260" s="247"/>
      <c r="KSN260" s="247"/>
      <c r="KSO260" s="247"/>
      <c r="KSP260" s="247"/>
      <c r="KSQ260" s="247"/>
      <c r="KSR260" s="247"/>
      <c r="KSS260" s="247"/>
      <c r="KST260" s="247"/>
      <c r="KSU260" s="247"/>
      <c r="KSV260" s="247"/>
      <c r="KSW260" s="247"/>
      <c r="KSX260" s="247"/>
      <c r="KSY260" s="247"/>
      <c r="KSZ260" s="247"/>
      <c r="KTA260" s="247"/>
      <c r="KTB260" s="247"/>
      <c r="KTC260" s="247"/>
      <c r="KTD260" s="247"/>
      <c r="KTE260" s="247"/>
      <c r="KTF260" s="247"/>
      <c r="KTG260" s="247"/>
      <c r="KTH260" s="247"/>
      <c r="KTI260" s="247"/>
      <c r="KTJ260" s="247"/>
      <c r="KTK260" s="247"/>
      <c r="KTL260" s="247"/>
      <c r="KTM260" s="247"/>
      <c r="KTN260" s="247"/>
      <c r="KTO260" s="247"/>
      <c r="KTP260" s="247"/>
      <c r="KTQ260" s="247"/>
      <c r="KTR260" s="247"/>
      <c r="KTS260" s="247"/>
      <c r="KTT260" s="247"/>
      <c r="KTU260" s="247"/>
      <c r="KTV260" s="247"/>
      <c r="KTW260" s="247"/>
      <c r="KTX260" s="247"/>
      <c r="KTY260" s="247"/>
      <c r="KTZ260" s="247"/>
      <c r="KUA260" s="247"/>
      <c r="KUB260" s="247"/>
      <c r="KUC260" s="247"/>
      <c r="KUD260" s="247"/>
      <c r="KUE260" s="247"/>
      <c r="KUF260" s="247"/>
      <c r="KUG260" s="247"/>
      <c r="KUH260" s="247"/>
      <c r="KUI260" s="247"/>
      <c r="KUJ260" s="247"/>
      <c r="KUK260" s="247"/>
      <c r="KUL260" s="247"/>
      <c r="KUM260" s="247"/>
      <c r="KUN260" s="247"/>
      <c r="KUO260" s="247"/>
      <c r="KUP260" s="247"/>
      <c r="KUQ260" s="247"/>
      <c r="KUR260" s="247"/>
      <c r="KUS260" s="247"/>
      <c r="KUT260" s="247"/>
      <c r="KUU260" s="247"/>
      <c r="KUV260" s="247"/>
      <c r="KUW260" s="247"/>
      <c r="KUX260" s="247"/>
      <c r="KUY260" s="247"/>
      <c r="KUZ260" s="247"/>
      <c r="KVA260" s="247"/>
      <c r="KVB260" s="247"/>
      <c r="KVC260" s="247"/>
      <c r="KVD260" s="247"/>
      <c r="KVE260" s="247"/>
      <c r="KVF260" s="247"/>
      <c r="KVG260" s="247"/>
      <c r="KVH260" s="247"/>
      <c r="KVI260" s="247"/>
      <c r="KVJ260" s="247"/>
      <c r="KVK260" s="247"/>
      <c r="KVL260" s="247"/>
      <c r="KVM260" s="247"/>
      <c r="KVN260" s="247"/>
      <c r="KVO260" s="247"/>
      <c r="KVP260" s="247"/>
      <c r="KVQ260" s="247"/>
      <c r="KVR260" s="247"/>
      <c r="KVS260" s="247"/>
      <c r="KVT260" s="247"/>
      <c r="KVU260" s="247"/>
      <c r="KVV260" s="247"/>
      <c r="KVW260" s="247"/>
      <c r="KVX260" s="247"/>
      <c r="KVY260" s="247"/>
      <c r="KVZ260" s="247"/>
      <c r="KWA260" s="247"/>
      <c r="KWB260" s="247"/>
      <c r="KWC260" s="247"/>
      <c r="KWD260" s="247"/>
      <c r="KWE260" s="247"/>
      <c r="KWF260" s="247"/>
      <c r="KWG260" s="247"/>
      <c r="KWH260" s="247"/>
      <c r="KWI260" s="247"/>
      <c r="KWJ260" s="247"/>
      <c r="KWK260" s="247"/>
      <c r="KWL260" s="247"/>
      <c r="KWM260" s="247"/>
      <c r="KWN260" s="247"/>
      <c r="KWO260" s="247"/>
      <c r="KWP260" s="247"/>
      <c r="KWQ260" s="247"/>
      <c r="KWR260" s="247"/>
      <c r="KWS260" s="247"/>
      <c r="KWT260" s="247"/>
      <c r="KWU260" s="247"/>
      <c r="KWV260" s="247"/>
      <c r="KWW260" s="247"/>
      <c r="KWX260" s="247"/>
      <c r="KWY260" s="247"/>
      <c r="KWZ260" s="247"/>
      <c r="KXA260" s="247"/>
      <c r="KXB260" s="247"/>
      <c r="KXC260" s="247"/>
      <c r="KXD260" s="247"/>
      <c r="KXE260" s="247"/>
      <c r="KXF260" s="247"/>
      <c r="KXG260" s="247"/>
      <c r="KXH260" s="247"/>
      <c r="KXI260" s="247"/>
      <c r="KXJ260" s="247"/>
      <c r="KXK260" s="247"/>
      <c r="KXL260" s="247"/>
      <c r="KXM260" s="247"/>
      <c r="KXN260" s="247"/>
      <c r="KXO260" s="247"/>
      <c r="KXP260" s="247"/>
      <c r="KXQ260" s="247"/>
      <c r="KXR260" s="247"/>
      <c r="KXS260" s="247"/>
      <c r="KXT260" s="247"/>
      <c r="KXU260" s="247"/>
      <c r="KXV260" s="247"/>
      <c r="KXW260" s="247"/>
      <c r="KXX260" s="247"/>
      <c r="KXY260" s="247"/>
      <c r="KXZ260" s="247"/>
      <c r="KYA260" s="247"/>
      <c r="KYB260" s="247"/>
      <c r="KYC260" s="247"/>
      <c r="KYD260" s="247"/>
      <c r="KYE260" s="247"/>
      <c r="KYF260" s="247"/>
      <c r="KYG260" s="247"/>
      <c r="KYH260" s="247"/>
      <c r="KYI260" s="247"/>
      <c r="KYJ260" s="247"/>
      <c r="KYK260" s="247"/>
      <c r="KYL260" s="247"/>
      <c r="KYM260" s="247"/>
      <c r="KYN260" s="247"/>
      <c r="KYO260" s="247"/>
      <c r="KYP260" s="247"/>
      <c r="KYQ260" s="247"/>
      <c r="KYR260" s="247"/>
      <c r="KYS260" s="247"/>
      <c r="KYT260" s="247"/>
      <c r="KYU260" s="247"/>
      <c r="KYV260" s="247"/>
      <c r="KYW260" s="247"/>
      <c r="KYX260" s="247"/>
      <c r="KYY260" s="247"/>
      <c r="KYZ260" s="247"/>
      <c r="KZA260" s="247"/>
      <c r="KZB260" s="247"/>
      <c r="KZC260" s="247"/>
      <c r="KZD260" s="247"/>
      <c r="KZE260" s="247"/>
      <c r="KZF260" s="247"/>
      <c r="KZG260" s="247"/>
      <c r="KZH260" s="247"/>
      <c r="KZI260" s="247"/>
      <c r="KZJ260" s="247"/>
      <c r="KZK260" s="247"/>
      <c r="KZL260" s="247"/>
      <c r="KZM260" s="247"/>
      <c r="KZN260" s="247"/>
      <c r="KZO260" s="247"/>
      <c r="KZP260" s="247"/>
      <c r="KZQ260" s="247"/>
      <c r="KZR260" s="247"/>
      <c r="KZS260" s="247"/>
      <c r="KZT260" s="247"/>
      <c r="KZU260" s="247"/>
      <c r="KZV260" s="247"/>
      <c r="KZW260" s="247"/>
      <c r="KZX260" s="247"/>
      <c r="KZY260" s="247"/>
      <c r="KZZ260" s="247"/>
      <c r="LAA260" s="247"/>
      <c r="LAB260" s="247"/>
      <c r="LAC260" s="247"/>
      <c r="LAD260" s="247"/>
      <c r="LAE260" s="247"/>
      <c r="LAF260" s="247"/>
      <c r="LAG260" s="247"/>
      <c r="LAH260" s="247"/>
      <c r="LAI260" s="247"/>
      <c r="LAJ260" s="247"/>
      <c r="LAK260" s="247"/>
      <c r="LAL260" s="247"/>
      <c r="LAM260" s="247"/>
      <c r="LAN260" s="247"/>
      <c r="LAO260" s="247"/>
      <c r="LAP260" s="247"/>
      <c r="LAQ260" s="247"/>
      <c r="LAR260" s="247"/>
      <c r="LAS260" s="247"/>
      <c r="LAT260" s="247"/>
      <c r="LAU260" s="247"/>
      <c r="LAV260" s="247"/>
      <c r="LAW260" s="247"/>
      <c r="LAX260" s="247"/>
      <c r="LAY260" s="247"/>
      <c r="LAZ260" s="247"/>
      <c r="LBA260" s="247"/>
      <c r="LBB260" s="247"/>
      <c r="LBC260" s="247"/>
      <c r="LBD260" s="247"/>
      <c r="LBE260" s="247"/>
      <c r="LBF260" s="247"/>
      <c r="LBG260" s="247"/>
      <c r="LBH260" s="247"/>
      <c r="LBI260" s="247"/>
      <c r="LBJ260" s="247"/>
      <c r="LBK260" s="247"/>
      <c r="LBL260" s="247"/>
      <c r="LBM260" s="247"/>
      <c r="LBN260" s="247"/>
      <c r="LBO260" s="247"/>
      <c r="LBP260" s="247"/>
      <c r="LBQ260" s="247"/>
      <c r="LBR260" s="247"/>
      <c r="LBS260" s="247"/>
      <c r="LBT260" s="247"/>
      <c r="LBU260" s="247"/>
      <c r="LBV260" s="247"/>
      <c r="LBW260" s="247"/>
      <c r="LBX260" s="247"/>
      <c r="LBY260" s="247"/>
      <c r="LBZ260" s="247"/>
      <c r="LCA260" s="247"/>
      <c r="LCB260" s="247"/>
      <c r="LCC260" s="247"/>
      <c r="LCD260" s="247"/>
      <c r="LCE260" s="247"/>
      <c r="LCF260" s="247"/>
      <c r="LCG260" s="247"/>
      <c r="LCH260" s="247"/>
      <c r="LCI260" s="247"/>
      <c r="LCJ260" s="247"/>
      <c r="LCK260" s="247"/>
      <c r="LCL260" s="247"/>
      <c r="LCM260" s="247"/>
      <c r="LCN260" s="247"/>
      <c r="LCO260" s="247"/>
      <c r="LCP260" s="247"/>
      <c r="LCQ260" s="247"/>
      <c r="LCR260" s="247"/>
      <c r="LCS260" s="247"/>
      <c r="LCT260" s="247"/>
      <c r="LCU260" s="247"/>
      <c r="LCV260" s="247"/>
      <c r="LCW260" s="247"/>
      <c r="LCX260" s="247"/>
      <c r="LCY260" s="247"/>
      <c r="LCZ260" s="247"/>
      <c r="LDA260" s="247"/>
      <c r="LDB260" s="247"/>
      <c r="LDC260" s="247"/>
      <c r="LDD260" s="247"/>
      <c r="LDE260" s="247"/>
      <c r="LDF260" s="247"/>
      <c r="LDG260" s="247"/>
      <c r="LDH260" s="247"/>
      <c r="LDI260" s="247"/>
      <c r="LDJ260" s="247"/>
      <c r="LDK260" s="247"/>
      <c r="LDL260" s="247"/>
      <c r="LDM260" s="247"/>
      <c r="LDN260" s="247"/>
      <c r="LDO260" s="247"/>
      <c r="LDP260" s="247"/>
      <c r="LDQ260" s="247"/>
      <c r="LDR260" s="247"/>
      <c r="LDS260" s="247"/>
      <c r="LDT260" s="247"/>
      <c r="LDU260" s="247"/>
      <c r="LDV260" s="247"/>
      <c r="LDW260" s="247"/>
      <c r="LDX260" s="247"/>
      <c r="LDY260" s="247"/>
      <c r="LDZ260" s="247"/>
      <c r="LEA260" s="247"/>
      <c r="LEB260" s="247"/>
      <c r="LEC260" s="247"/>
      <c r="LED260" s="247"/>
      <c r="LEE260" s="247"/>
      <c r="LEF260" s="247"/>
      <c r="LEG260" s="247"/>
      <c r="LEH260" s="247"/>
      <c r="LEI260" s="247"/>
      <c r="LEJ260" s="247"/>
      <c r="LEK260" s="247"/>
      <c r="LEL260" s="247"/>
      <c r="LEM260" s="247"/>
      <c r="LEN260" s="247"/>
      <c r="LEO260" s="247"/>
      <c r="LEP260" s="247"/>
      <c r="LEQ260" s="247"/>
      <c r="LER260" s="247"/>
      <c r="LES260" s="247"/>
      <c r="LET260" s="247"/>
      <c r="LEU260" s="247"/>
      <c r="LEV260" s="247"/>
      <c r="LEW260" s="247"/>
      <c r="LEX260" s="247"/>
      <c r="LEY260" s="247"/>
      <c r="LEZ260" s="247"/>
      <c r="LFA260" s="247"/>
      <c r="LFB260" s="247"/>
      <c r="LFC260" s="247"/>
      <c r="LFD260" s="247"/>
      <c r="LFE260" s="247"/>
      <c r="LFF260" s="247"/>
      <c r="LFG260" s="247"/>
      <c r="LFH260" s="247"/>
      <c r="LFI260" s="247"/>
      <c r="LFJ260" s="247"/>
      <c r="LFK260" s="247"/>
      <c r="LFL260" s="247"/>
      <c r="LFM260" s="247"/>
      <c r="LFN260" s="247"/>
      <c r="LFO260" s="247"/>
      <c r="LFP260" s="247"/>
      <c r="LFQ260" s="247"/>
      <c r="LFR260" s="247"/>
      <c r="LFS260" s="247"/>
      <c r="LFT260" s="247"/>
      <c r="LFU260" s="247"/>
      <c r="LFV260" s="247"/>
      <c r="LFW260" s="247"/>
      <c r="LFX260" s="247"/>
      <c r="LFY260" s="247"/>
      <c r="LFZ260" s="247"/>
      <c r="LGA260" s="247"/>
      <c r="LGB260" s="247"/>
      <c r="LGC260" s="247"/>
      <c r="LGD260" s="247"/>
      <c r="LGE260" s="247"/>
      <c r="LGF260" s="247"/>
      <c r="LGG260" s="247"/>
      <c r="LGH260" s="247"/>
      <c r="LGI260" s="247"/>
      <c r="LGJ260" s="247"/>
      <c r="LGK260" s="247"/>
      <c r="LGL260" s="247"/>
      <c r="LGM260" s="247"/>
      <c r="LGN260" s="247"/>
      <c r="LGO260" s="247"/>
      <c r="LGP260" s="247"/>
      <c r="LGQ260" s="247"/>
      <c r="LGR260" s="247"/>
      <c r="LGS260" s="247"/>
      <c r="LGT260" s="247"/>
      <c r="LGU260" s="247"/>
      <c r="LGV260" s="247"/>
      <c r="LGW260" s="247"/>
      <c r="LGX260" s="247"/>
      <c r="LGY260" s="247"/>
      <c r="LGZ260" s="247"/>
      <c r="LHA260" s="247"/>
      <c r="LHB260" s="247"/>
      <c r="LHC260" s="247"/>
      <c r="LHD260" s="247"/>
      <c r="LHE260" s="247"/>
      <c r="LHF260" s="247"/>
      <c r="LHG260" s="247"/>
      <c r="LHH260" s="247"/>
      <c r="LHI260" s="247"/>
      <c r="LHJ260" s="247"/>
      <c r="LHK260" s="247"/>
      <c r="LHL260" s="247"/>
      <c r="LHM260" s="247"/>
      <c r="LHN260" s="247"/>
      <c r="LHO260" s="247"/>
      <c r="LHP260" s="247"/>
      <c r="LHQ260" s="247"/>
      <c r="LHR260" s="247"/>
      <c r="LHS260" s="247"/>
      <c r="LHT260" s="247"/>
      <c r="LHU260" s="247"/>
      <c r="LHV260" s="247"/>
      <c r="LHW260" s="247"/>
      <c r="LHX260" s="247"/>
      <c r="LHY260" s="247"/>
      <c r="LHZ260" s="247"/>
      <c r="LIA260" s="247"/>
      <c r="LIB260" s="247"/>
      <c r="LIC260" s="247"/>
      <c r="LID260" s="247"/>
      <c r="LIE260" s="247"/>
      <c r="LIF260" s="247"/>
      <c r="LIG260" s="247"/>
      <c r="LIH260" s="247"/>
      <c r="LII260" s="247"/>
      <c r="LIJ260" s="247"/>
      <c r="LIK260" s="247"/>
      <c r="LIL260" s="247"/>
      <c r="LIM260" s="247"/>
      <c r="LIN260" s="247"/>
      <c r="LIO260" s="247"/>
      <c r="LIP260" s="247"/>
      <c r="LIQ260" s="247"/>
      <c r="LIR260" s="247"/>
      <c r="LIS260" s="247"/>
      <c r="LIT260" s="247"/>
      <c r="LIU260" s="247"/>
      <c r="LIV260" s="247"/>
      <c r="LIW260" s="247"/>
      <c r="LIX260" s="247"/>
      <c r="LIY260" s="247"/>
      <c r="LIZ260" s="247"/>
      <c r="LJA260" s="247"/>
      <c r="LJB260" s="247"/>
      <c r="LJC260" s="247"/>
      <c r="LJD260" s="247"/>
      <c r="LJE260" s="247"/>
      <c r="LJF260" s="247"/>
      <c r="LJG260" s="247"/>
      <c r="LJH260" s="247"/>
      <c r="LJI260" s="247"/>
      <c r="LJJ260" s="247"/>
      <c r="LJK260" s="247"/>
      <c r="LJL260" s="247"/>
      <c r="LJM260" s="247"/>
      <c r="LJN260" s="247"/>
      <c r="LJO260" s="247"/>
      <c r="LJP260" s="247"/>
      <c r="LJQ260" s="247"/>
      <c r="LJR260" s="247"/>
      <c r="LJS260" s="247"/>
      <c r="LJT260" s="247"/>
      <c r="LJU260" s="247"/>
      <c r="LJV260" s="247"/>
      <c r="LJW260" s="247"/>
      <c r="LJX260" s="247"/>
      <c r="LJY260" s="247"/>
      <c r="LJZ260" s="247"/>
      <c r="LKA260" s="247"/>
      <c r="LKB260" s="247"/>
      <c r="LKC260" s="247"/>
      <c r="LKD260" s="247"/>
      <c r="LKE260" s="247"/>
      <c r="LKF260" s="247"/>
      <c r="LKG260" s="247"/>
      <c r="LKH260" s="247"/>
      <c r="LKI260" s="247"/>
      <c r="LKJ260" s="247"/>
      <c r="LKK260" s="247"/>
      <c r="LKL260" s="247"/>
      <c r="LKM260" s="247"/>
      <c r="LKN260" s="247"/>
      <c r="LKO260" s="247"/>
      <c r="LKP260" s="247"/>
      <c r="LKQ260" s="247"/>
      <c r="LKR260" s="247"/>
      <c r="LKS260" s="247"/>
      <c r="LKT260" s="247"/>
      <c r="LKU260" s="247"/>
      <c r="LKV260" s="247"/>
      <c r="LKW260" s="247"/>
      <c r="LKX260" s="247"/>
      <c r="LKY260" s="247"/>
      <c r="LKZ260" s="247"/>
      <c r="LLA260" s="247"/>
      <c r="LLB260" s="247"/>
      <c r="LLC260" s="247"/>
      <c r="LLD260" s="247"/>
      <c r="LLE260" s="247"/>
      <c r="LLF260" s="247"/>
      <c r="LLG260" s="247"/>
      <c r="LLH260" s="247"/>
      <c r="LLI260" s="247"/>
      <c r="LLJ260" s="247"/>
      <c r="LLK260" s="247"/>
      <c r="LLL260" s="247"/>
      <c r="LLM260" s="247"/>
      <c r="LLN260" s="247"/>
      <c r="LLO260" s="247"/>
      <c r="LLP260" s="247"/>
      <c r="LLQ260" s="247"/>
      <c r="LLR260" s="247"/>
      <c r="LLS260" s="247"/>
      <c r="LLT260" s="247"/>
      <c r="LLU260" s="247"/>
      <c r="LLV260" s="247"/>
      <c r="LLW260" s="247"/>
      <c r="LLX260" s="247"/>
      <c r="LLY260" s="247"/>
      <c r="LLZ260" s="247"/>
      <c r="LMA260" s="247"/>
      <c r="LMB260" s="247"/>
      <c r="LMC260" s="247"/>
      <c r="LMD260" s="247"/>
      <c r="LME260" s="247"/>
      <c r="LMF260" s="247"/>
      <c r="LMG260" s="247"/>
      <c r="LMH260" s="247"/>
      <c r="LMI260" s="247"/>
      <c r="LMJ260" s="247"/>
      <c r="LMK260" s="247"/>
      <c r="LML260" s="247"/>
      <c r="LMM260" s="247"/>
      <c r="LMN260" s="247"/>
      <c r="LMO260" s="247"/>
      <c r="LMP260" s="247"/>
      <c r="LMQ260" s="247"/>
      <c r="LMR260" s="247"/>
      <c r="LMS260" s="247"/>
      <c r="LMT260" s="247"/>
      <c r="LMU260" s="247"/>
      <c r="LMV260" s="247"/>
      <c r="LMW260" s="247"/>
      <c r="LMX260" s="247"/>
      <c r="LMY260" s="247"/>
      <c r="LMZ260" s="247"/>
      <c r="LNA260" s="247"/>
      <c r="LNB260" s="247"/>
      <c r="LNC260" s="247"/>
      <c r="LND260" s="247"/>
      <c r="LNE260" s="247"/>
      <c r="LNF260" s="247"/>
      <c r="LNG260" s="247"/>
      <c r="LNH260" s="247"/>
      <c r="LNI260" s="247"/>
      <c r="LNJ260" s="247"/>
      <c r="LNK260" s="247"/>
      <c r="LNL260" s="247"/>
      <c r="LNM260" s="247"/>
      <c r="LNN260" s="247"/>
      <c r="LNO260" s="247"/>
      <c r="LNP260" s="247"/>
      <c r="LNQ260" s="247"/>
      <c r="LNR260" s="247"/>
      <c r="LNS260" s="247"/>
      <c r="LNT260" s="247"/>
      <c r="LNU260" s="247"/>
      <c r="LNV260" s="247"/>
      <c r="LNW260" s="247"/>
      <c r="LNX260" s="247"/>
      <c r="LNY260" s="247"/>
      <c r="LNZ260" s="247"/>
      <c r="LOA260" s="247"/>
      <c r="LOB260" s="247"/>
      <c r="LOC260" s="247"/>
      <c r="LOD260" s="247"/>
      <c r="LOE260" s="247"/>
      <c r="LOF260" s="247"/>
      <c r="LOG260" s="247"/>
      <c r="LOH260" s="247"/>
      <c r="LOI260" s="247"/>
      <c r="LOJ260" s="247"/>
      <c r="LOK260" s="247"/>
      <c r="LOL260" s="247"/>
      <c r="LOM260" s="247"/>
      <c r="LON260" s="247"/>
      <c r="LOO260" s="247"/>
      <c r="LOP260" s="247"/>
      <c r="LOQ260" s="247"/>
      <c r="LOR260" s="247"/>
      <c r="LOS260" s="247"/>
      <c r="LOT260" s="247"/>
      <c r="LOU260" s="247"/>
      <c r="LOV260" s="247"/>
      <c r="LOW260" s="247"/>
      <c r="LOX260" s="247"/>
      <c r="LOY260" s="247"/>
      <c r="LOZ260" s="247"/>
      <c r="LPA260" s="247"/>
      <c r="LPB260" s="247"/>
      <c r="LPC260" s="247"/>
      <c r="LPD260" s="247"/>
      <c r="LPE260" s="247"/>
      <c r="LPF260" s="247"/>
      <c r="LPG260" s="247"/>
      <c r="LPH260" s="247"/>
      <c r="LPI260" s="247"/>
      <c r="LPJ260" s="247"/>
      <c r="LPK260" s="247"/>
      <c r="LPL260" s="247"/>
      <c r="LPM260" s="247"/>
      <c r="LPN260" s="247"/>
      <c r="LPO260" s="247"/>
      <c r="LPP260" s="247"/>
      <c r="LPQ260" s="247"/>
      <c r="LPR260" s="247"/>
      <c r="LPS260" s="247"/>
      <c r="LPT260" s="247"/>
      <c r="LPU260" s="247"/>
      <c r="LPV260" s="247"/>
      <c r="LPW260" s="247"/>
      <c r="LPX260" s="247"/>
      <c r="LPY260" s="247"/>
      <c r="LPZ260" s="247"/>
      <c r="LQA260" s="247"/>
      <c r="LQB260" s="247"/>
      <c r="LQC260" s="247"/>
      <c r="LQD260" s="247"/>
      <c r="LQE260" s="247"/>
      <c r="LQF260" s="247"/>
      <c r="LQG260" s="247"/>
      <c r="LQH260" s="247"/>
      <c r="LQI260" s="247"/>
      <c r="LQJ260" s="247"/>
      <c r="LQK260" s="247"/>
      <c r="LQL260" s="247"/>
      <c r="LQM260" s="247"/>
      <c r="LQN260" s="247"/>
      <c r="LQO260" s="247"/>
      <c r="LQP260" s="247"/>
      <c r="LQQ260" s="247"/>
      <c r="LQR260" s="247"/>
      <c r="LQS260" s="247"/>
      <c r="LQT260" s="247"/>
      <c r="LQU260" s="247"/>
      <c r="LQV260" s="247"/>
      <c r="LQW260" s="247"/>
      <c r="LQX260" s="247"/>
      <c r="LQY260" s="247"/>
      <c r="LQZ260" s="247"/>
      <c r="LRA260" s="247"/>
      <c r="LRB260" s="247"/>
      <c r="LRC260" s="247"/>
      <c r="LRD260" s="247"/>
      <c r="LRE260" s="247"/>
      <c r="LRF260" s="247"/>
      <c r="LRG260" s="247"/>
      <c r="LRH260" s="247"/>
      <c r="LRI260" s="247"/>
      <c r="LRJ260" s="247"/>
      <c r="LRK260" s="247"/>
      <c r="LRL260" s="247"/>
      <c r="LRM260" s="247"/>
      <c r="LRN260" s="247"/>
      <c r="LRO260" s="247"/>
      <c r="LRP260" s="247"/>
      <c r="LRQ260" s="247"/>
      <c r="LRR260" s="247"/>
      <c r="LRS260" s="247"/>
      <c r="LRT260" s="247"/>
      <c r="LRU260" s="247"/>
      <c r="LRV260" s="247"/>
      <c r="LRW260" s="247"/>
      <c r="LRX260" s="247"/>
      <c r="LRY260" s="247"/>
      <c r="LRZ260" s="247"/>
      <c r="LSA260" s="247"/>
      <c r="LSB260" s="247"/>
      <c r="LSC260" s="247"/>
      <c r="LSD260" s="247"/>
      <c r="LSE260" s="247"/>
      <c r="LSF260" s="247"/>
      <c r="LSG260" s="247"/>
      <c r="LSH260" s="247"/>
      <c r="LSI260" s="247"/>
      <c r="LSJ260" s="247"/>
      <c r="LSK260" s="247"/>
      <c r="LSL260" s="247"/>
      <c r="LSM260" s="247"/>
      <c r="LSN260" s="247"/>
      <c r="LSO260" s="247"/>
      <c r="LSP260" s="247"/>
      <c r="LSQ260" s="247"/>
      <c r="LSR260" s="247"/>
      <c r="LSS260" s="247"/>
      <c r="LST260" s="247"/>
      <c r="LSU260" s="247"/>
      <c r="LSV260" s="247"/>
      <c r="LSW260" s="247"/>
      <c r="LSX260" s="247"/>
      <c r="LSY260" s="247"/>
      <c r="LSZ260" s="247"/>
      <c r="LTA260" s="247"/>
      <c r="LTB260" s="247"/>
      <c r="LTC260" s="247"/>
      <c r="LTD260" s="247"/>
      <c r="LTE260" s="247"/>
      <c r="LTF260" s="247"/>
      <c r="LTG260" s="247"/>
      <c r="LTH260" s="247"/>
      <c r="LTI260" s="247"/>
      <c r="LTJ260" s="247"/>
      <c r="LTK260" s="247"/>
      <c r="LTL260" s="247"/>
      <c r="LTM260" s="247"/>
      <c r="LTN260" s="247"/>
      <c r="LTO260" s="247"/>
      <c r="LTP260" s="247"/>
      <c r="LTQ260" s="247"/>
      <c r="LTR260" s="247"/>
      <c r="LTS260" s="247"/>
      <c r="LTT260" s="247"/>
      <c r="LTU260" s="247"/>
      <c r="LTV260" s="247"/>
      <c r="LTW260" s="247"/>
      <c r="LTX260" s="247"/>
      <c r="LTY260" s="247"/>
      <c r="LTZ260" s="247"/>
      <c r="LUA260" s="247"/>
      <c r="LUB260" s="247"/>
      <c r="LUC260" s="247"/>
      <c r="LUD260" s="247"/>
      <c r="LUE260" s="247"/>
      <c r="LUF260" s="247"/>
      <c r="LUG260" s="247"/>
      <c r="LUH260" s="247"/>
      <c r="LUI260" s="247"/>
      <c r="LUJ260" s="247"/>
      <c r="LUK260" s="247"/>
      <c r="LUL260" s="247"/>
      <c r="LUM260" s="247"/>
      <c r="LUN260" s="247"/>
      <c r="LUO260" s="247"/>
      <c r="LUP260" s="247"/>
      <c r="LUQ260" s="247"/>
      <c r="LUR260" s="247"/>
      <c r="LUS260" s="247"/>
      <c r="LUT260" s="247"/>
      <c r="LUU260" s="247"/>
      <c r="LUV260" s="247"/>
      <c r="LUW260" s="247"/>
      <c r="LUX260" s="247"/>
      <c r="LUY260" s="247"/>
      <c r="LUZ260" s="247"/>
      <c r="LVA260" s="247"/>
      <c r="LVB260" s="247"/>
      <c r="LVC260" s="247"/>
      <c r="LVD260" s="247"/>
      <c r="LVE260" s="247"/>
      <c r="LVF260" s="247"/>
      <c r="LVG260" s="247"/>
      <c r="LVH260" s="247"/>
      <c r="LVI260" s="247"/>
      <c r="LVJ260" s="247"/>
      <c r="LVK260" s="247"/>
      <c r="LVL260" s="247"/>
      <c r="LVM260" s="247"/>
      <c r="LVN260" s="247"/>
      <c r="LVO260" s="247"/>
      <c r="LVP260" s="247"/>
      <c r="LVQ260" s="247"/>
      <c r="LVR260" s="247"/>
      <c r="LVS260" s="247"/>
      <c r="LVT260" s="247"/>
      <c r="LVU260" s="247"/>
      <c r="LVV260" s="247"/>
      <c r="LVW260" s="247"/>
      <c r="LVX260" s="247"/>
      <c r="LVY260" s="247"/>
      <c r="LVZ260" s="247"/>
      <c r="LWA260" s="247"/>
      <c r="LWB260" s="247"/>
      <c r="LWC260" s="247"/>
      <c r="LWD260" s="247"/>
      <c r="LWE260" s="247"/>
      <c r="LWF260" s="247"/>
      <c r="LWG260" s="247"/>
      <c r="LWH260" s="247"/>
      <c r="LWI260" s="247"/>
      <c r="LWJ260" s="247"/>
      <c r="LWK260" s="247"/>
      <c r="LWL260" s="247"/>
      <c r="LWM260" s="247"/>
      <c r="LWN260" s="247"/>
      <c r="LWO260" s="247"/>
      <c r="LWP260" s="247"/>
      <c r="LWQ260" s="247"/>
      <c r="LWR260" s="247"/>
      <c r="LWS260" s="247"/>
      <c r="LWT260" s="247"/>
      <c r="LWU260" s="247"/>
      <c r="LWV260" s="247"/>
      <c r="LWW260" s="247"/>
      <c r="LWX260" s="247"/>
      <c r="LWY260" s="247"/>
      <c r="LWZ260" s="247"/>
      <c r="LXA260" s="247"/>
      <c r="LXB260" s="247"/>
      <c r="LXC260" s="247"/>
      <c r="LXD260" s="247"/>
      <c r="LXE260" s="247"/>
      <c r="LXF260" s="247"/>
      <c r="LXG260" s="247"/>
      <c r="LXH260" s="247"/>
      <c r="LXI260" s="247"/>
      <c r="LXJ260" s="247"/>
      <c r="LXK260" s="247"/>
      <c r="LXL260" s="247"/>
      <c r="LXM260" s="247"/>
      <c r="LXN260" s="247"/>
      <c r="LXO260" s="247"/>
      <c r="LXP260" s="247"/>
      <c r="LXQ260" s="247"/>
      <c r="LXR260" s="247"/>
      <c r="LXS260" s="247"/>
      <c r="LXT260" s="247"/>
      <c r="LXU260" s="247"/>
      <c r="LXV260" s="247"/>
      <c r="LXW260" s="247"/>
      <c r="LXX260" s="247"/>
      <c r="LXY260" s="247"/>
      <c r="LXZ260" s="247"/>
      <c r="LYA260" s="247"/>
      <c r="LYB260" s="247"/>
      <c r="LYC260" s="247"/>
      <c r="LYD260" s="247"/>
      <c r="LYE260" s="247"/>
      <c r="LYF260" s="247"/>
      <c r="LYG260" s="247"/>
      <c r="LYH260" s="247"/>
      <c r="LYI260" s="247"/>
      <c r="LYJ260" s="247"/>
      <c r="LYK260" s="247"/>
      <c r="LYL260" s="247"/>
      <c r="LYM260" s="247"/>
      <c r="LYN260" s="247"/>
      <c r="LYO260" s="247"/>
      <c r="LYP260" s="247"/>
      <c r="LYQ260" s="247"/>
      <c r="LYR260" s="247"/>
      <c r="LYS260" s="247"/>
      <c r="LYT260" s="247"/>
      <c r="LYU260" s="247"/>
      <c r="LYV260" s="247"/>
      <c r="LYW260" s="247"/>
      <c r="LYX260" s="247"/>
      <c r="LYY260" s="247"/>
      <c r="LYZ260" s="247"/>
      <c r="LZA260" s="247"/>
      <c r="LZB260" s="247"/>
      <c r="LZC260" s="247"/>
      <c r="LZD260" s="247"/>
      <c r="LZE260" s="247"/>
      <c r="LZF260" s="247"/>
      <c r="LZG260" s="247"/>
      <c r="LZH260" s="247"/>
      <c r="LZI260" s="247"/>
      <c r="LZJ260" s="247"/>
      <c r="LZK260" s="247"/>
      <c r="LZL260" s="247"/>
      <c r="LZM260" s="247"/>
      <c r="LZN260" s="247"/>
      <c r="LZO260" s="247"/>
      <c r="LZP260" s="247"/>
      <c r="LZQ260" s="247"/>
      <c r="LZR260" s="247"/>
      <c r="LZS260" s="247"/>
      <c r="LZT260" s="247"/>
      <c r="LZU260" s="247"/>
      <c r="LZV260" s="247"/>
      <c r="LZW260" s="247"/>
      <c r="LZX260" s="247"/>
      <c r="LZY260" s="247"/>
      <c r="LZZ260" s="247"/>
      <c r="MAA260" s="247"/>
      <c r="MAB260" s="247"/>
      <c r="MAC260" s="247"/>
      <c r="MAD260" s="247"/>
      <c r="MAE260" s="247"/>
      <c r="MAF260" s="247"/>
      <c r="MAG260" s="247"/>
      <c r="MAH260" s="247"/>
      <c r="MAI260" s="247"/>
      <c r="MAJ260" s="247"/>
      <c r="MAK260" s="247"/>
      <c r="MAL260" s="247"/>
      <c r="MAM260" s="247"/>
      <c r="MAN260" s="247"/>
      <c r="MAO260" s="247"/>
      <c r="MAP260" s="247"/>
      <c r="MAQ260" s="247"/>
      <c r="MAR260" s="247"/>
      <c r="MAS260" s="247"/>
      <c r="MAT260" s="247"/>
      <c r="MAU260" s="247"/>
      <c r="MAV260" s="247"/>
      <c r="MAW260" s="247"/>
      <c r="MAX260" s="247"/>
      <c r="MAY260" s="247"/>
      <c r="MAZ260" s="247"/>
      <c r="MBA260" s="247"/>
      <c r="MBB260" s="247"/>
      <c r="MBC260" s="247"/>
      <c r="MBD260" s="247"/>
      <c r="MBE260" s="247"/>
      <c r="MBF260" s="247"/>
      <c r="MBG260" s="247"/>
      <c r="MBH260" s="247"/>
      <c r="MBI260" s="247"/>
      <c r="MBJ260" s="247"/>
      <c r="MBK260" s="247"/>
      <c r="MBL260" s="247"/>
      <c r="MBM260" s="247"/>
      <c r="MBN260" s="247"/>
      <c r="MBO260" s="247"/>
      <c r="MBP260" s="247"/>
      <c r="MBQ260" s="247"/>
      <c r="MBR260" s="247"/>
      <c r="MBS260" s="247"/>
      <c r="MBT260" s="247"/>
      <c r="MBU260" s="247"/>
      <c r="MBV260" s="247"/>
      <c r="MBW260" s="247"/>
      <c r="MBX260" s="247"/>
      <c r="MBY260" s="247"/>
      <c r="MBZ260" s="247"/>
      <c r="MCA260" s="247"/>
      <c r="MCB260" s="247"/>
      <c r="MCC260" s="247"/>
      <c r="MCD260" s="247"/>
      <c r="MCE260" s="247"/>
      <c r="MCF260" s="247"/>
      <c r="MCG260" s="247"/>
      <c r="MCH260" s="247"/>
      <c r="MCI260" s="247"/>
      <c r="MCJ260" s="247"/>
      <c r="MCK260" s="247"/>
      <c r="MCL260" s="247"/>
      <c r="MCM260" s="247"/>
      <c r="MCN260" s="247"/>
      <c r="MCO260" s="247"/>
      <c r="MCP260" s="247"/>
      <c r="MCQ260" s="247"/>
      <c r="MCR260" s="247"/>
      <c r="MCS260" s="247"/>
      <c r="MCT260" s="247"/>
      <c r="MCU260" s="247"/>
      <c r="MCV260" s="247"/>
      <c r="MCW260" s="247"/>
      <c r="MCX260" s="247"/>
      <c r="MCY260" s="247"/>
      <c r="MCZ260" s="247"/>
      <c r="MDA260" s="247"/>
      <c r="MDB260" s="247"/>
      <c r="MDC260" s="247"/>
      <c r="MDD260" s="247"/>
      <c r="MDE260" s="247"/>
      <c r="MDF260" s="247"/>
      <c r="MDG260" s="247"/>
      <c r="MDH260" s="247"/>
      <c r="MDI260" s="247"/>
      <c r="MDJ260" s="247"/>
      <c r="MDK260" s="247"/>
      <c r="MDL260" s="247"/>
      <c r="MDM260" s="247"/>
      <c r="MDN260" s="247"/>
      <c r="MDO260" s="247"/>
      <c r="MDP260" s="247"/>
      <c r="MDQ260" s="247"/>
      <c r="MDR260" s="247"/>
      <c r="MDS260" s="247"/>
      <c r="MDT260" s="247"/>
      <c r="MDU260" s="247"/>
      <c r="MDV260" s="247"/>
      <c r="MDW260" s="247"/>
      <c r="MDX260" s="247"/>
      <c r="MDY260" s="247"/>
      <c r="MDZ260" s="247"/>
      <c r="MEA260" s="247"/>
      <c r="MEB260" s="247"/>
      <c r="MEC260" s="247"/>
      <c r="MED260" s="247"/>
      <c r="MEE260" s="247"/>
      <c r="MEF260" s="247"/>
      <c r="MEG260" s="247"/>
      <c r="MEH260" s="247"/>
      <c r="MEI260" s="247"/>
      <c r="MEJ260" s="247"/>
      <c r="MEK260" s="247"/>
      <c r="MEL260" s="247"/>
      <c r="MEM260" s="247"/>
      <c r="MEN260" s="247"/>
      <c r="MEO260" s="247"/>
      <c r="MEP260" s="247"/>
      <c r="MEQ260" s="247"/>
      <c r="MER260" s="247"/>
      <c r="MES260" s="247"/>
      <c r="MET260" s="247"/>
      <c r="MEU260" s="247"/>
      <c r="MEV260" s="247"/>
      <c r="MEW260" s="247"/>
      <c r="MEX260" s="247"/>
      <c r="MEY260" s="247"/>
      <c r="MEZ260" s="247"/>
      <c r="MFA260" s="247"/>
      <c r="MFB260" s="247"/>
      <c r="MFC260" s="247"/>
      <c r="MFD260" s="247"/>
      <c r="MFE260" s="247"/>
      <c r="MFF260" s="247"/>
      <c r="MFG260" s="247"/>
      <c r="MFH260" s="247"/>
      <c r="MFI260" s="247"/>
      <c r="MFJ260" s="247"/>
      <c r="MFK260" s="247"/>
      <c r="MFL260" s="247"/>
      <c r="MFM260" s="247"/>
      <c r="MFN260" s="247"/>
      <c r="MFO260" s="247"/>
      <c r="MFP260" s="247"/>
      <c r="MFQ260" s="247"/>
      <c r="MFR260" s="247"/>
      <c r="MFS260" s="247"/>
      <c r="MFT260" s="247"/>
      <c r="MFU260" s="247"/>
      <c r="MFV260" s="247"/>
      <c r="MFW260" s="247"/>
      <c r="MFX260" s="247"/>
      <c r="MFY260" s="247"/>
      <c r="MFZ260" s="247"/>
      <c r="MGA260" s="247"/>
      <c r="MGB260" s="247"/>
      <c r="MGC260" s="247"/>
      <c r="MGD260" s="247"/>
      <c r="MGE260" s="247"/>
      <c r="MGF260" s="247"/>
      <c r="MGG260" s="247"/>
      <c r="MGH260" s="247"/>
      <c r="MGI260" s="247"/>
      <c r="MGJ260" s="247"/>
      <c r="MGK260" s="247"/>
      <c r="MGL260" s="247"/>
      <c r="MGM260" s="247"/>
      <c r="MGN260" s="247"/>
      <c r="MGO260" s="247"/>
      <c r="MGP260" s="247"/>
      <c r="MGQ260" s="247"/>
      <c r="MGR260" s="247"/>
      <c r="MGS260" s="247"/>
      <c r="MGT260" s="247"/>
      <c r="MGU260" s="247"/>
      <c r="MGV260" s="247"/>
      <c r="MGW260" s="247"/>
      <c r="MGX260" s="247"/>
      <c r="MGY260" s="247"/>
      <c r="MGZ260" s="247"/>
      <c r="MHA260" s="247"/>
      <c r="MHB260" s="247"/>
      <c r="MHC260" s="247"/>
      <c r="MHD260" s="247"/>
      <c r="MHE260" s="247"/>
      <c r="MHF260" s="247"/>
      <c r="MHG260" s="247"/>
      <c r="MHH260" s="247"/>
      <c r="MHI260" s="247"/>
      <c r="MHJ260" s="247"/>
      <c r="MHK260" s="247"/>
      <c r="MHL260" s="247"/>
      <c r="MHM260" s="247"/>
      <c r="MHN260" s="247"/>
      <c r="MHO260" s="247"/>
      <c r="MHP260" s="247"/>
      <c r="MHQ260" s="247"/>
      <c r="MHR260" s="247"/>
      <c r="MHS260" s="247"/>
      <c r="MHT260" s="247"/>
      <c r="MHU260" s="247"/>
      <c r="MHV260" s="247"/>
      <c r="MHW260" s="247"/>
      <c r="MHX260" s="247"/>
      <c r="MHY260" s="247"/>
      <c r="MHZ260" s="247"/>
      <c r="MIA260" s="247"/>
      <c r="MIB260" s="247"/>
      <c r="MIC260" s="247"/>
      <c r="MID260" s="247"/>
      <c r="MIE260" s="247"/>
      <c r="MIF260" s="247"/>
      <c r="MIG260" s="247"/>
      <c r="MIH260" s="247"/>
      <c r="MII260" s="247"/>
      <c r="MIJ260" s="247"/>
      <c r="MIK260" s="247"/>
      <c r="MIL260" s="247"/>
      <c r="MIM260" s="247"/>
      <c r="MIN260" s="247"/>
      <c r="MIO260" s="247"/>
      <c r="MIP260" s="247"/>
      <c r="MIQ260" s="247"/>
      <c r="MIR260" s="247"/>
      <c r="MIS260" s="247"/>
      <c r="MIT260" s="247"/>
      <c r="MIU260" s="247"/>
      <c r="MIV260" s="247"/>
      <c r="MIW260" s="247"/>
      <c r="MIX260" s="247"/>
      <c r="MIY260" s="247"/>
      <c r="MIZ260" s="247"/>
      <c r="MJA260" s="247"/>
      <c r="MJB260" s="247"/>
      <c r="MJC260" s="247"/>
      <c r="MJD260" s="247"/>
      <c r="MJE260" s="247"/>
      <c r="MJF260" s="247"/>
      <c r="MJG260" s="247"/>
      <c r="MJH260" s="247"/>
      <c r="MJI260" s="247"/>
      <c r="MJJ260" s="247"/>
      <c r="MJK260" s="247"/>
      <c r="MJL260" s="247"/>
      <c r="MJM260" s="247"/>
      <c r="MJN260" s="247"/>
      <c r="MJO260" s="247"/>
      <c r="MJP260" s="247"/>
      <c r="MJQ260" s="247"/>
      <c r="MJR260" s="247"/>
      <c r="MJS260" s="247"/>
      <c r="MJT260" s="247"/>
      <c r="MJU260" s="247"/>
      <c r="MJV260" s="247"/>
      <c r="MJW260" s="247"/>
      <c r="MJX260" s="247"/>
      <c r="MJY260" s="247"/>
      <c r="MJZ260" s="247"/>
      <c r="MKA260" s="247"/>
      <c r="MKB260" s="247"/>
      <c r="MKC260" s="247"/>
      <c r="MKD260" s="247"/>
      <c r="MKE260" s="247"/>
      <c r="MKF260" s="247"/>
      <c r="MKG260" s="247"/>
      <c r="MKH260" s="247"/>
      <c r="MKI260" s="247"/>
      <c r="MKJ260" s="247"/>
      <c r="MKK260" s="247"/>
      <c r="MKL260" s="247"/>
      <c r="MKM260" s="247"/>
      <c r="MKN260" s="247"/>
      <c r="MKO260" s="247"/>
      <c r="MKP260" s="247"/>
      <c r="MKQ260" s="247"/>
      <c r="MKR260" s="247"/>
      <c r="MKS260" s="247"/>
      <c r="MKT260" s="247"/>
      <c r="MKU260" s="247"/>
      <c r="MKV260" s="247"/>
      <c r="MKW260" s="247"/>
      <c r="MKX260" s="247"/>
      <c r="MKY260" s="247"/>
      <c r="MKZ260" s="247"/>
      <c r="MLA260" s="247"/>
      <c r="MLB260" s="247"/>
      <c r="MLC260" s="247"/>
      <c r="MLD260" s="247"/>
      <c r="MLE260" s="247"/>
      <c r="MLF260" s="247"/>
      <c r="MLG260" s="247"/>
      <c r="MLH260" s="247"/>
      <c r="MLI260" s="247"/>
      <c r="MLJ260" s="247"/>
      <c r="MLK260" s="247"/>
      <c r="MLL260" s="247"/>
      <c r="MLM260" s="247"/>
      <c r="MLN260" s="247"/>
      <c r="MLO260" s="247"/>
      <c r="MLP260" s="247"/>
      <c r="MLQ260" s="247"/>
      <c r="MLR260" s="247"/>
      <c r="MLS260" s="247"/>
      <c r="MLT260" s="247"/>
      <c r="MLU260" s="247"/>
      <c r="MLV260" s="247"/>
      <c r="MLW260" s="247"/>
      <c r="MLX260" s="247"/>
      <c r="MLY260" s="247"/>
      <c r="MLZ260" s="247"/>
      <c r="MMA260" s="247"/>
      <c r="MMB260" s="247"/>
      <c r="MMC260" s="247"/>
      <c r="MMD260" s="247"/>
      <c r="MME260" s="247"/>
      <c r="MMF260" s="247"/>
      <c r="MMG260" s="247"/>
      <c r="MMH260" s="247"/>
      <c r="MMI260" s="247"/>
      <c r="MMJ260" s="247"/>
      <c r="MMK260" s="247"/>
      <c r="MML260" s="247"/>
      <c r="MMM260" s="247"/>
      <c r="MMN260" s="247"/>
      <c r="MMO260" s="247"/>
      <c r="MMP260" s="247"/>
      <c r="MMQ260" s="247"/>
      <c r="MMR260" s="247"/>
      <c r="MMS260" s="247"/>
      <c r="MMT260" s="247"/>
      <c r="MMU260" s="247"/>
      <c r="MMV260" s="247"/>
      <c r="MMW260" s="247"/>
      <c r="MMX260" s="247"/>
      <c r="MMY260" s="247"/>
      <c r="MMZ260" s="247"/>
      <c r="MNA260" s="247"/>
      <c r="MNB260" s="247"/>
      <c r="MNC260" s="247"/>
      <c r="MND260" s="247"/>
      <c r="MNE260" s="247"/>
      <c r="MNF260" s="247"/>
      <c r="MNG260" s="247"/>
      <c r="MNH260" s="247"/>
      <c r="MNI260" s="247"/>
      <c r="MNJ260" s="247"/>
      <c r="MNK260" s="247"/>
      <c r="MNL260" s="247"/>
      <c r="MNM260" s="247"/>
      <c r="MNN260" s="247"/>
      <c r="MNO260" s="247"/>
      <c r="MNP260" s="247"/>
      <c r="MNQ260" s="247"/>
      <c r="MNR260" s="247"/>
      <c r="MNS260" s="247"/>
      <c r="MNT260" s="247"/>
      <c r="MNU260" s="247"/>
      <c r="MNV260" s="247"/>
      <c r="MNW260" s="247"/>
      <c r="MNX260" s="247"/>
      <c r="MNY260" s="247"/>
      <c r="MNZ260" s="247"/>
      <c r="MOA260" s="247"/>
      <c r="MOB260" s="247"/>
      <c r="MOC260" s="247"/>
      <c r="MOD260" s="247"/>
      <c r="MOE260" s="247"/>
      <c r="MOF260" s="247"/>
      <c r="MOG260" s="247"/>
      <c r="MOH260" s="247"/>
      <c r="MOI260" s="247"/>
      <c r="MOJ260" s="247"/>
      <c r="MOK260" s="247"/>
      <c r="MOL260" s="247"/>
      <c r="MOM260" s="247"/>
      <c r="MON260" s="247"/>
      <c r="MOO260" s="247"/>
      <c r="MOP260" s="247"/>
      <c r="MOQ260" s="247"/>
      <c r="MOR260" s="247"/>
      <c r="MOS260" s="247"/>
      <c r="MOT260" s="247"/>
      <c r="MOU260" s="247"/>
      <c r="MOV260" s="247"/>
      <c r="MOW260" s="247"/>
      <c r="MOX260" s="247"/>
      <c r="MOY260" s="247"/>
      <c r="MOZ260" s="247"/>
      <c r="MPA260" s="247"/>
      <c r="MPB260" s="247"/>
      <c r="MPC260" s="247"/>
      <c r="MPD260" s="247"/>
      <c r="MPE260" s="247"/>
      <c r="MPF260" s="247"/>
      <c r="MPG260" s="247"/>
      <c r="MPH260" s="247"/>
      <c r="MPI260" s="247"/>
      <c r="MPJ260" s="247"/>
      <c r="MPK260" s="247"/>
      <c r="MPL260" s="247"/>
      <c r="MPM260" s="247"/>
      <c r="MPN260" s="247"/>
      <c r="MPO260" s="247"/>
      <c r="MPP260" s="247"/>
      <c r="MPQ260" s="247"/>
      <c r="MPR260" s="247"/>
      <c r="MPS260" s="247"/>
      <c r="MPT260" s="247"/>
      <c r="MPU260" s="247"/>
      <c r="MPV260" s="247"/>
      <c r="MPW260" s="247"/>
      <c r="MPX260" s="247"/>
      <c r="MPY260" s="247"/>
      <c r="MPZ260" s="247"/>
      <c r="MQA260" s="247"/>
      <c r="MQB260" s="247"/>
      <c r="MQC260" s="247"/>
      <c r="MQD260" s="247"/>
      <c r="MQE260" s="247"/>
      <c r="MQF260" s="247"/>
      <c r="MQG260" s="247"/>
      <c r="MQH260" s="247"/>
      <c r="MQI260" s="247"/>
      <c r="MQJ260" s="247"/>
      <c r="MQK260" s="247"/>
      <c r="MQL260" s="247"/>
      <c r="MQM260" s="247"/>
      <c r="MQN260" s="247"/>
      <c r="MQO260" s="247"/>
      <c r="MQP260" s="247"/>
      <c r="MQQ260" s="247"/>
      <c r="MQR260" s="247"/>
      <c r="MQS260" s="247"/>
      <c r="MQT260" s="247"/>
      <c r="MQU260" s="247"/>
      <c r="MQV260" s="247"/>
      <c r="MQW260" s="247"/>
      <c r="MQX260" s="247"/>
      <c r="MQY260" s="247"/>
      <c r="MQZ260" s="247"/>
      <c r="MRA260" s="247"/>
      <c r="MRB260" s="247"/>
      <c r="MRC260" s="247"/>
      <c r="MRD260" s="247"/>
      <c r="MRE260" s="247"/>
      <c r="MRF260" s="247"/>
      <c r="MRG260" s="247"/>
      <c r="MRH260" s="247"/>
      <c r="MRI260" s="247"/>
      <c r="MRJ260" s="247"/>
      <c r="MRK260" s="247"/>
      <c r="MRL260" s="247"/>
      <c r="MRM260" s="247"/>
      <c r="MRN260" s="247"/>
      <c r="MRO260" s="247"/>
      <c r="MRP260" s="247"/>
      <c r="MRQ260" s="247"/>
      <c r="MRR260" s="247"/>
      <c r="MRS260" s="247"/>
      <c r="MRT260" s="247"/>
      <c r="MRU260" s="247"/>
      <c r="MRV260" s="247"/>
      <c r="MRW260" s="247"/>
      <c r="MRX260" s="247"/>
      <c r="MRY260" s="247"/>
      <c r="MRZ260" s="247"/>
      <c r="MSA260" s="247"/>
      <c r="MSB260" s="247"/>
      <c r="MSC260" s="247"/>
      <c r="MSD260" s="247"/>
      <c r="MSE260" s="247"/>
      <c r="MSF260" s="247"/>
      <c r="MSG260" s="247"/>
      <c r="MSH260" s="247"/>
      <c r="MSI260" s="247"/>
      <c r="MSJ260" s="247"/>
      <c r="MSK260" s="247"/>
      <c r="MSL260" s="247"/>
      <c r="MSM260" s="247"/>
      <c r="MSN260" s="247"/>
      <c r="MSO260" s="247"/>
      <c r="MSP260" s="247"/>
      <c r="MSQ260" s="247"/>
      <c r="MSR260" s="247"/>
      <c r="MSS260" s="247"/>
      <c r="MST260" s="247"/>
      <c r="MSU260" s="247"/>
      <c r="MSV260" s="247"/>
      <c r="MSW260" s="247"/>
      <c r="MSX260" s="247"/>
      <c r="MSY260" s="247"/>
      <c r="MSZ260" s="247"/>
      <c r="MTA260" s="247"/>
      <c r="MTB260" s="247"/>
      <c r="MTC260" s="247"/>
      <c r="MTD260" s="247"/>
      <c r="MTE260" s="247"/>
      <c r="MTF260" s="247"/>
      <c r="MTG260" s="247"/>
      <c r="MTH260" s="247"/>
      <c r="MTI260" s="247"/>
      <c r="MTJ260" s="247"/>
      <c r="MTK260" s="247"/>
      <c r="MTL260" s="247"/>
      <c r="MTM260" s="247"/>
      <c r="MTN260" s="247"/>
      <c r="MTO260" s="247"/>
      <c r="MTP260" s="247"/>
      <c r="MTQ260" s="247"/>
      <c r="MTR260" s="247"/>
      <c r="MTS260" s="247"/>
      <c r="MTT260" s="247"/>
      <c r="MTU260" s="247"/>
      <c r="MTV260" s="247"/>
      <c r="MTW260" s="247"/>
      <c r="MTX260" s="247"/>
      <c r="MTY260" s="247"/>
      <c r="MTZ260" s="247"/>
      <c r="MUA260" s="247"/>
      <c r="MUB260" s="247"/>
      <c r="MUC260" s="247"/>
      <c r="MUD260" s="247"/>
      <c r="MUE260" s="247"/>
      <c r="MUF260" s="247"/>
      <c r="MUG260" s="247"/>
      <c r="MUH260" s="247"/>
      <c r="MUI260" s="247"/>
      <c r="MUJ260" s="247"/>
      <c r="MUK260" s="247"/>
      <c r="MUL260" s="247"/>
      <c r="MUM260" s="247"/>
      <c r="MUN260" s="247"/>
      <c r="MUO260" s="247"/>
      <c r="MUP260" s="247"/>
      <c r="MUQ260" s="247"/>
      <c r="MUR260" s="247"/>
      <c r="MUS260" s="247"/>
      <c r="MUT260" s="247"/>
      <c r="MUU260" s="247"/>
      <c r="MUV260" s="247"/>
      <c r="MUW260" s="247"/>
      <c r="MUX260" s="247"/>
      <c r="MUY260" s="247"/>
      <c r="MUZ260" s="247"/>
      <c r="MVA260" s="247"/>
      <c r="MVB260" s="247"/>
      <c r="MVC260" s="247"/>
      <c r="MVD260" s="247"/>
      <c r="MVE260" s="247"/>
      <c r="MVF260" s="247"/>
      <c r="MVG260" s="247"/>
      <c r="MVH260" s="247"/>
      <c r="MVI260" s="247"/>
      <c r="MVJ260" s="247"/>
      <c r="MVK260" s="247"/>
      <c r="MVL260" s="247"/>
      <c r="MVM260" s="247"/>
      <c r="MVN260" s="247"/>
      <c r="MVO260" s="247"/>
      <c r="MVP260" s="247"/>
      <c r="MVQ260" s="247"/>
      <c r="MVR260" s="247"/>
      <c r="MVS260" s="247"/>
      <c r="MVT260" s="247"/>
      <c r="MVU260" s="247"/>
      <c r="MVV260" s="247"/>
      <c r="MVW260" s="247"/>
      <c r="MVX260" s="247"/>
      <c r="MVY260" s="247"/>
      <c r="MVZ260" s="247"/>
      <c r="MWA260" s="247"/>
      <c r="MWB260" s="247"/>
      <c r="MWC260" s="247"/>
      <c r="MWD260" s="247"/>
      <c r="MWE260" s="247"/>
      <c r="MWF260" s="247"/>
      <c r="MWG260" s="247"/>
      <c r="MWH260" s="247"/>
      <c r="MWI260" s="247"/>
      <c r="MWJ260" s="247"/>
      <c r="MWK260" s="247"/>
      <c r="MWL260" s="247"/>
      <c r="MWM260" s="247"/>
      <c r="MWN260" s="247"/>
      <c r="MWO260" s="247"/>
      <c r="MWP260" s="247"/>
      <c r="MWQ260" s="247"/>
      <c r="MWR260" s="247"/>
      <c r="MWS260" s="247"/>
      <c r="MWT260" s="247"/>
      <c r="MWU260" s="247"/>
      <c r="MWV260" s="247"/>
      <c r="MWW260" s="247"/>
      <c r="MWX260" s="247"/>
      <c r="MWY260" s="247"/>
      <c r="MWZ260" s="247"/>
      <c r="MXA260" s="247"/>
      <c r="MXB260" s="247"/>
      <c r="MXC260" s="247"/>
      <c r="MXD260" s="247"/>
      <c r="MXE260" s="247"/>
      <c r="MXF260" s="247"/>
      <c r="MXG260" s="247"/>
      <c r="MXH260" s="247"/>
      <c r="MXI260" s="247"/>
      <c r="MXJ260" s="247"/>
      <c r="MXK260" s="247"/>
      <c r="MXL260" s="247"/>
      <c r="MXM260" s="247"/>
      <c r="MXN260" s="247"/>
      <c r="MXO260" s="247"/>
      <c r="MXP260" s="247"/>
      <c r="MXQ260" s="247"/>
      <c r="MXR260" s="247"/>
      <c r="MXS260" s="247"/>
      <c r="MXT260" s="247"/>
      <c r="MXU260" s="247"/>
      <c r="MXV260" s="247"/>
      <c r="MXW260" s="247"/>
      <c r="MXX260" s="247"/>
      <c r="MXY260" s="247"/>
      <c r="MXZ260" s="247"/>
      <c r="MYA260" s="247"/>
      <c r="MYB260" s="247"/>
      <c r="MYC260" s="247"/>
      <c r="MYD260" s="247"/>
      <c r="MYE260" s="247"/>
      <c r="MYF260" s="247"/>
      <c r="MYG260" s="247"/>
      <c r="MYH260" s="247"/>
      <c r="MYI260" s="247"/>
      <c r="MYJ260" s="247"/>
      <c r="MYK260" s="247"/>
      <c r="MYL260" s="247"/>
      <c r="MYM260" s="247"/>
      <c r="MYN260" s="247"/>
      <c r="MYO260" s="247"/>
      <c r="MYP260" s="247"/>
      <c r="MYQ260" s="247"/>
      <c r="MYR260" s="247"/>
      <c r="MYS260" s="247"/>
      <c r="MYT260" s="247"/>
      <c r="MYU260" s="247"/>
      <c r="MYV260" s="247"/>
      <c r="MYW260" s="247"/>
      <c r="MYX260" s="247"/>
      <c r="MYY260" s="247"/>
      <c r="MYZ260" s="247"/>
      <c r="MZA260" s="247"/>
      <c r="MZB260" s="247"/>
      <c r="MZC260" s="247"/>
      <c r="MZD260" s="247"/>
      <c r="MZE260" s="247"/>
      <c r="MZF260" s="247"/>
      <c r="MZG260" s="247"/>
      <c r="MZH260" s="247"/>
      <c r="MZI260" s="247"/>
      <c r="MZJ260" s="247"/>
      <c r="MZK260" s="247"/>
      <c r="MZL260" s="247"/>
      <c r="MZM260" s="247"/>
      <c r="MZN260" s="247"/>
      <c r="MZO260" s="247"/>
      <c r="MZP260" s="247"/>
      <c r="MZQ260" s="247"/>
      <c r="MZR260" s="247"/>
      <c r="MZS260" s="247"/>
      <c r="MZT260" s="247"/>
      <c r="MZU260" s="247"/>
      <c r="MZV260" s="247"/>
      <c r="MZW260" s="247"/>
      <c r="MZX260" s="247"/>
      <c r="MZY260" s="247"/>
      <c r="MZZ260" s="247"/>
      <c r="NAA260" s="247"/>
      <c r="NAB260" s="247"/>
      <c r="NAC260" s="247"/>
      <c r="NAD260" s="247"/>
      <c r="NAE260" s="247"/>
      <c r="NAF260" s="247"/>
      <c r="NAG260" s="247"/>
      <c r="NAH260" s="247"/>
      <c r="NAI260" s="247"/>
      <c r="NAJ260" s="247"/>
      <c r="NAK260" s="247"/>
      <c r="NAL260" s="247"/>
      <c r="NAM260" s="247"/>
      <c r="NAN260" s="247"/>
      <c r="NAO260" s="247"/>
      <c r="NAP260" s="247"/>
      <c r="NAQ260" s="247"/>
      <c r="NAR260" s="247"/>
      <c r="NAS260" s="247"/>
      <c r="NAT260" s="247"/>
      <c r="NAU260" s="247"/>
      <c r="NAV260" s="247"/>
      <c r="NAW260" s="247"/>
      <c r="NAX260" s="247"/>
      <c r="NAY260" s="247"/>
      <c r="NAZ260" s="247"/>
      <c r="NBA260" s="247"/>
      <c r="NBB260" s="247"/>
      <c r="NBC260" s="247"/>
      <c r="NBD260" s="247"/>
      <c r="NBE260" s="247"/>
      <c r="NBF260" s="247"/>
      <c r="NBG260" s="247"/>
      <c r="NBH260" s="247"/>
      <c r="NBI260" s="247"/>
      <c r="NBJ260" s="247"/>
      <c r="NBK260" s="247"/>
      <c r="NBL260" s="247"/>
      <c r="NBM260" s="247"/>
      <c r="NBN260" s="247"/>
      <c r="NBO260" s="247"/>
      <c r="NBP260" s="247"/>
      <c r="NBQ260" s="247"/>
      <c r="NBR260" s="247"/>
      <c r="NBS260" s="247"/>
      <c r="NBT260" s="247"/>
      <c r="NBU260" s="247"/>
      <c r="NBV260" s="247"/>
      <c r="NBW260" s="247"/>
      <c r="NBX260" s="247"/>
      <c r="NBY260" s="247"/>
      <c r="NBZ260" s="247"/>
      <c r="NCA260" s="247"/>
      <c r="NCB260" s="247"/>
      <c r="NCC260" s="247"/>
      <c r="NCD260" s="247"/>
      <c r="NCE260" s="247"/>
      <c r="NCF260" s="247"/>
      <c r="NCG260" s="247"/>
      <c r="NCH260" s="247"/>
      <c r="NCI260" s="247"/>
      <c r="NCJ260" s="247"/>
      <c r="NCK260" s="247"/>
      <c r="NCL260" s="247"/>
      <c r="NCM260" s="247"/>
      <c r="NCN260" s="247"/>
      <c r="NCO260" s="247"/>
      <c r="NCP260" s="247"/>
      <c r="NCQ260" s="247"/>
      <c r="NCR260" s="247"/>
      <c r="NCS260" s="247"/>
      <c r="NCT260" s="247"/>
      <c r="NCU260" s="247"/>
      <c r="NCV260" s="247"/>
      <c r="NCW260" s="247"/>
      <c r="NCX260" s="247"/>
      <c r="NCY260" s="247"/>
      <c r="NCZ260" s="247"/>
      <c r="NDA260" s="247"/>
      <c r="NDB260" s="247"/>
      <c r="NDC260" s="247"/>
      <c r="NDD260" s="247"/>
      <c r="NDE260" s="247"/>
      <c r="NDF260" s="247"/>
      <c r="NDG260" s="247"/>
      <c r="NDH260" s="247"/>
      <c r="NDI260" s="247"/>
      <c r="NDJ260" s="247"/>
      <c r="NDK260" s="247"/>
      <c r="NDL260" s="247"/>
      <c r="NDM260" s="247"/>
      <c r="NDN260" s="247"/>
      <c r="NDO260" s="247"/>
      <c r="NDP260" s="247"/>
      <c r="NDQ260" s="247"/>
      <c r="NDR260" s="247"/>
      <c r="NDS260" s="247"/>
      <c r="NDT260" s="247"/>
      <c r="NDU260" s="247"/>
      <c r="NDV260" s="247"/>
      <c r="NDW260" s="247"/>
      <c r="NDX260" s="247"/>
      <c r="NDY260" s="247"/>
      <c r="NDZ260" s="247"/>
      <c r="NEA260" s="247"/>
      <c r="NEB260" s="247"/>
      <c r="NEC260" s="247"/>
      <c r="NED260" s="247"/>
      <c r="NEE260" s="247"/>
      <c r="NEF260" s="247"/>
      <c r="NEG260" s="247"/>
      <c r="NEH260" s="247"/>
      <c r="NEI260" s="247"/>
      <c r="NEJ260" s="247"/>
      <c r="NEK260" s="247"/>
      <c r="NEL260" s="247"/>
      <c r="NEM260" s="247"/>
      <c r="NEN260" s="247"/>
      <c r="NEO260" s="247"/>
      <c r="NEP260" s="247"/>
      <c r="NEQ260" s="247"/>
      <c r="NER260" s="247"/>
      <c r="NES260" s="247"/>
      <c r="NET260" s="247"/>
      <c r="NEU260" s="247"/>
      <c r="NEV260" s="247"/>
      <c r="NEW260" s="247"/>
      <c r="NEX260" s="247"/>
      <c r="NEY260" s="247"/>
      <c r="NEZ260" s="247"/>
      <c r="NFA260" s="247"/>
      <c r="NFB260" s="247"/>
      <c r="NFC260" s="247"/>
      <c r="NFD260" s="247"/>
      <c r="NFE260" s="247"/>
      <c r="NFF260" s="247"/>
      <c r="NFG260" s="247"/>
      <c r="NFH260" s="247"/>
      <c r="NFI260" s="247"/>
      <c r="NFJ260" s="247"/>
      <c r="NFK260" s="247"/>
      <c r="NFL260" s="247"/>
      <c r="NFM260" s="247"/>
      <c r="NFN260" s="247"/>
      <c r="NFO260" s="247"/>
      <c r="NFP260" s="247"/>
      <c r="NFQ260" s="247"/>
      <c r="NFR260" s="247"/>
      <c r="NFS260" s="247"/>
      <c r="NFT260" s="247"/>
      <c r="NFU260" s="247"/>
      <c r="NFV260" s="247"/>
      <c r="NFW260" s="247"/>
      <c r="NFX260" s="247"/>
      <c r="NFY260" s="247"/>
      <c r="NFZ260" s="247"/>
      <c r="NGA260" s="247"/>
      <c r="NGB260" s="247"/>
      <c r="NGC260" s="247"/>
      <c r="NGD260" s="247"/>
      <c r="NGE260" s="247"/>
      <c r="NGF260" s="247"/>
      <c r="NGG260" s="247"/>
      <c r="NGH260" s="247"/>
      <c r="NGI260" s="247"/>
      <c r="NGJ260" s="247"/>
      <c r="NGK260" s="247"/>
      <c r="NGL260" s="247"/>
      <c r="NGM260" s="247"/>
      <c r="NGN260" s="247"/>
      <c r="NGO260" s="247"/>
      <c r="NGP260" s="247"/>
      <c r="NGQ260" s="247"/>
      <c r="NGR260" s="247"/>
      <c r="NGS260" s="247"/>
      <c r="NGT260" s="247"/>
      <c r="NGU260" s="247"/>
      <c r="NGV260" s="247"/>
      <c r="NGW260" s="247"/>
      <c r="NGX260" s="247"/>
      <c r="NGY260" s="247"/>
      <c r="NGZ260" s="247"/>
      <c r="NHA260" s="247"/>
      <c r="NHB260" s="247"/>
      <c r="NHC260" s="247"/>
      <c r="NHD260" s="247"/>
      <c r="NHE260" s="247"/>
      <c r="NHF260" s="247"/>
      <c r="NHG260" s="247"/>
      <c r="NHH260" s="247"/>
      <c r="NHI260" s="247"/>
      <c r="NHJ260" s="247"/>
      <c r="NHK260" s="247"/>
      <c r="NHL260" s="247"/>
      <c r="NHM260" s="247"/>
      <c r="NHN260" s="247"/>
      <c r="NHO260" s="247"/>
      <c r="NHP260" s="247"/>
      <c r="NHQ260" s="247"/>
      <c r="NHR260" s="247"/>
      <c r="NHS260" s="247"/>
      <c r="NHT260" s="247"/>
      <c r="NHU260" s="247"/>
      <c r="NHV260" s="247"/>
      <c r="NHW260" s="247"/>
      <c r="NHX260" s="247"/>
      <c r="NHY260" s="247"/>
      <c r="NHZ260" s="247"/>
      <c r="NIA260" s="247"/>
      <c r="NIB260" s="247"/>
      <c r="NIC260" s="247"/>
      <c r="NID260" s="247"/>
      <c r="NIE260" s="247"/>
      <c r="NIF260" s="247"/>
      <c r="NIG260" s="247"/>
      <c r="NIH260" s="247"/>
      <c r="NII260" s="247"/>
      <c r="NIJ260" s="247"/>
      <c r="NIK260" s="247"/>
      <c r="NIL260" s="247"/>
      <c r="NIM260" s="247"/>
      <c r="NIN260" s="247"/>
      <c r="NIO260" s="247"/>
      <c r="NIP260" s="247"/>
      <c r="NIQ260" s="247"/>
      <c r="NIR260" s="247"/>
      <c r="NIS260" s="247"/>
      <c r="NIT260" s="247"/>
      <c r="NIU260" s="247"/>
      <c r="NIV260" s="247"/>
      <c r="NIW260" s="247"/>
      <c r="NIX260" s="247"/>
      <c r="NIY260" s="247"/>
      <c r="NIZ260" s="247"/>
      <c r="NJA260" s="247"/>
      <c r="NJB260" s="247"/>
      <c r="NJC260" s="247"/>
      <c r="NJD260" s="247"/>
      <c r="NJE260" s="247"/>
      <c r="NJF260" s="247"/>
      <c r="NJG260" s="247"/>
      <c r="NJH260" s="247"/>
      <c r="NJI260" s="247"/>
      <c r="NJJ260" s="247"/>
      <c r="NJK260" s="247"/>
      <c r="NJL260" s="247"/>
      <c r="NJM260" s="247"/>
      <c r="NJN260" s="247"/>
      <c r="NJO260" s="247"/>
      <c r="NJP260" s="247"/>
      <c r="NJQ260" s="247"/>
      <c r="NJR260" s="247"/>
      <c r="NJS260" s="247"/>
      <c r="NJT260" s="247"/>
      <c r="NJU260" s="247"/>
      <c r="NJV260" s="247"/>
      <c r="NJW260" s="247"/>
      <c r="NJX260" s="247"/>
      <c r="NJY260" s="247"/>
      <c r="NJZ260" s="247"/>
      <c r="NKA260" s="247"/>
      <c r="NKB260" s="247"/>
      <c r="NKC260" s="247"/>
      <c r="NKD260" s="247"/>
      <c r="NKE260" s="247"/>
      <c r="NKF260" s="247"/>
      <c r="NKG260" s="247"/>
      <c r="NKH260" s="247"/>
      <c r="NKI260" s="247"/>
      <c r="NKJ260" s="247"/>
      <c r="NKK260" s="247"/>
      <c r="NKL260" s="247"/>
      <c r="NKM260" s="247"/>
      <c r="NKN260" s="247"/>
      <c r="NKO260" s="247"/>
      <c r="NKP260" s="247"/>
      <c r="NKQ260" s="247"/>
      <c r="NKR260" s="247"/>
      <c r="NKS260" s="247"/>
      <c r="NKT260" s="247"/>
      <c r="NKU260" s="247"/>
      <c r="NKV260" s="247"/>
      <c r="NKW260" s="247"/>
      <c r="NKX260" s="247"/>
      <c r="NKY260" s="247"/>
      <c r="NKZ260" s="247"/>
      <c r="NLA260" s="247"/>
      <c r="NLB260" s="247"/>
      <c r="NLC260" s="247"/>
      <c r="NLD260" s="247"/>
      <c r="NLE260" s="247"/>
      <c r="NLF260" s="247"/>
      <c r="NLG260" s="247"/>
      <c r="NLH260" s="247"/>
      <c r="NLI260" s="247"/>
      <c r="NLJ260" s="247"/>
      <c r="NLK260" s="247"/>
      <c r="NLL260" s="247"/>
      <c r="NLM260" s="247"/>
      <c r="NLN260" s="247"/>
      <c r="NLO260" s="247"/>
      <c r="NLP260" s="247"/>
      <c r="NLQ260" s="247"/>
      <c r="NLR260" s="247"/>
      <c r="NLS260" s="247"/>
      <c r="NLT260" s="247"/>
      <c r="NLU260" s="247"/>
      <c r="NLV260" s="247"/>
      <c r="NLW260" s="247"/>
      <c r="NLX260" s="247"/>
      <c r="NLY260" s="247"/>
      <c r="NLZ260" s="247"/>
      <c r="NMA260" s="247"/>
      <c r="NMB260" s="247"/>
      <c r="NMC260" s="247"/>
      <c r="NMD260" s="247"/>
      <c r="NME260" s="247"/>
      <c r="NMF260" s="247"/>
      <c r="NMG260" s="247"/>
      <c r="NMH260" s="247"/>
      <c r="NMI260" s="247"/>
      <c r="NMJ260" s="247"/>
      <c r="NMK260" s="247"/>
      <c r="NML260" s="247"/>
      <c r="NMM260" s="247"/>
      <c r="NMN260" s="247"/>
      <c r="NMO260" s="247"/>
      <c r="NMP260" s="247"/>
      <c r="NMQ260" s="247"/>
      <c r="NMR260" s="247"/>
      <c r="NMS260" s="247"/>
      <c r="NMT260" s="247"/>
      <c r="NMU260" s="247"/>
      <c r="NMV260" s="247"/>
      <c r="NMW260" s="247"/>
      <c r="NMX260" s="247"/>
      <c r="NMY260" s="247"/>
      <c r="NMZ260" s="247"/>
      <c r="NNA260" s="247"/>
      <c r="NNB260" s="247"/>
      <c r="NNC260" s="247"/>
      <c r="NND260" s="247"/>
      <c r="NNE260" s="247"/>
      <c r="NNF260" s="247"/>
      <c r="NNG260" s="247"/>
      <c r="NNH260" s="247"/>
      <c r="NNI260" s="247"/>
      <c r="NNJ260" s="247"/>
      <c r="NNK260" s="247"/>
      <c r="NNL260" s="247"/>
      <c r="NNM260" s="247"/>
      <c r="NNN260" s="247"/>
      <c r="NNO260" s="247"/>
      <c r="NNP260" s="247"/>
      <c r="NNQ260" s="247"/>
      <c r="NNR260" s="247"/>
      <c r="NNS260" s="247"/>
      <c r="NNT260" s="247"/>
      <c r="NNU260" s="247"/>
      <c r="NNV260" s="247"/>
      <c r="NNW260" s="247"/>
      <c r="NNX260" s="247"/>
      <c r="NNY260" s="247"/>
      <c r="NNZ260" s="247"/>
      <c r="NOA260" s="247"/>
      <c r="NOB260" s="247"/>
      <c r="NOC260" s="247"/>
      <c r="NOD260" s="247"/>
      <c r="NOE260" s="247"/>
      <c r="NOF260" s="247"/>
      <c r="NOG260" s="247"/>
      <c r="NOH260" s="247"/>
      <c r="NOI260" s="247"/>
      <c r="NOJ260" s="247"/>
      <c r="NOK260" s="247"/>
      <c r="NOL260" s="247"/>
      <c r="NOM260" s="247"/>
      <c r="NON260" s="247"/>
      <c r="NOO260" s="247"/>
      <c r="NOP260" s="247"/>
      <c r="NOQ260" s="247"/>
      <c r="NOR260" s="247"/>
      <c r="NOS260" s="247"/>
      <c r="NOT260" s="247"/>
      <c r="NOU260" s="247"/>
      <c r="NOV260" s="247"/>
      <c r="NOW260" s="247"/>
      <c r="NOX260" s="247"/>
      <c r="NOY260" s="247"/>
      <c r="NOZ260" s="247"/>
      <c r="NPA260" s="247"/>
      <c r="NPB260" s="247"/>
      <c r="NPC260" s="247"/>
      <c r="NPD260" s="247"/>
      <c r="NPE260" s="247"/>
      <c r="NPF260" s="247"/>
      <c r="NPG260" s="247"/>
      <c r="NPH260" s="247"/>
      <c r="NPI260" s="247"/>
      <c r="NPJ260" s="247"/>
      <c r="NPK260" s="247"/>
      <c r="NPL260" s="247"/>
      <c r="NPM260" s="247"/>
      <c r="NPN260" s="247"/>
      <c r="NPO260" s="247"/>
      <c r="NPP260" s="247"/>
      <c r="NPQ260" s="247"/>
      <c r="NPR260" s="247"/>
      <c r="NPS260" s="247"/>
      <c r="NPT260" s="247"/>
      <c r="NPU260" s="247"/>
      <c r="NPV260" s="247"/>
      <c r="NPW260" s="247"/>
      <c r="NPX260" s="247"/>
      <c r="NPY260" s="247"/>
      <c r="NPZ260" s="247"/>
      <c r="NQA260" s="247"/>
      <c r="NQB260" s="247"/>
      <c r="NQC260" s="247"/>
      <c r="NQD260" s="247"/>
      <c r="NQE260" s="247"/>
      <c r="NQF260" s="247"/>
      <c r="NQG260" s="247"/>
      <c r="NQH260" s="247"/>
      <c r="NQI260" s="247"/>
      <c r="NQJ260" s="247"/>
      <c r="NQK260" s="247"/>
      <c r="NQL260" s="247"/>
      <c r="NQM260" s="247"/>
      <c r="NQN260" s="247"/>
      <c r="NQO260" s="247"/>
      <c r="NQP260" s="247"/>
      <c r="NQQ260" s="247"/>
      <c r="NQR260" s="247"/>
      <c r="NQS260" s="247"/>
      <c r="NQT260" s="247"/>
      <c r="NQU260" s="247"/>
      <c r="NQV260" s="247"/>
      <c r="NQW260" s="247"/>
      <c r="NQX260" s="247"/>
      <c r="NQY260" s="247"/>
      <c r="NQZ260" s="247"/>
      <c r="NRA260" s="247"/>
      <c r="NRB260" s="247"/>
      <c r="NRC260" s="247"/>
      <c r="NRD260" s="247"/>
      <c r="NRE260" s="247"/>
      <c r="NRF260" s="247"/>
      <c r="NRG260" s="247"/>
      <c r="NRH260" s="247"/>
      <c r="NRI260" s="247"/>
      <c r="NRJ260" s="247"/>
      <c r="NRK260" s="247"/>
      <c r="NRL260" s="247"/>
      <c r="NRM260" s="247"/>
      <c r="NRN260" s="247"/>
      <c r="NRO260" s="247"/>
      <c r="NRP260" s="247"/>
      <c r="NRQ260" s="247"/>
      <c r="NRR260" s="247"/>
      <c r="NRS260" s="247"/>
      <c r="NRT260" s="247"/>
      <c r="NRU260" s="247"/>
      <c r="NRV260" s="247"/>
      <c r="NRW260" s="247"/>
      <c r="NRX260" s="247"/>
      <c r="NRY260" s="247"/>
      <c r="NRZ260" s="247"/>
      <c r="NSA260" s="247"/>
      <c r="NSB260" s="247"/>
      <c r="NSC260" s="247"/>
      <c r="NSD260" s="247"/>
      <c r="NSE260" s="247"/>
      <c r="NSF260" s="247"/>
      <c r="NSG260" s="247"/>
      <c r="NSH260" s="247"/>
      <c r="NSI260" s="247"/>
      <c r="NSJ260" s="247"/>
      <c r="NSK260" s="247"/>
      <c r="NSL260" s="247"/>
      <c r="NSM260" s="247"/>
      <c r="NSN260" s="247"/>
      <c r="NSO260" s="247"/>
      <c r="NSP260" s="247"/>
      <c r="NSQ260" s="247"/>
      <c r="NSR260" s="247"/>
      <c r="NSS260" s="247"/>
      <c r="NST260" s="247"/>
      <c r="NSU260" s="247"/>
      <c r="NSV260" s="247"/>
      <c r="NSW260" s="247"/>
      <c r="NSX260" s="247"/>
      <c r="NSY260" s="247"/>
      <c r="NSZ260" s="247"/>
      <c r="NTA260" s="247"/>
      <c r="NTB260" s="247"/>
      <c r="NTC260" s="247"/>
      <c r="NTD260" s="247"/>
      <c r="NTE260" s="247"/>
      <c r="NTF260" s="247"/>
      <c r="NTG260" s="247"/>
      <c r="NTH260" s="247"/>
      <c r="NTI260" s="247"/>
      <c r="NTJ260" s="247"/>
      <c r="NTK260" s="247"/>
      <c r="NTL260" s="247"/>
      <c r="NTM260" s="247"/>
      <c r="NTN260" s="247"/>
      <c r="NTO260" s="247"/>
      <c r="NTP260" s="247"/>
      <c r="NTQ260" s="247"/>
      <c r="NTR260" s="247"/>
      <c r="NTS260" s="247"/>
      <c r="NTT260" s="247"/>
      <c r="NTU260" s="247"/>
      <c r="NTV260" s="247"/>
      <c r="NTW260" s="247"/>
      <c r="NTX260" s="247"/>
      <c r="NTY260" s="247"/>
      <c r="NTZ260" s="247"/>
      <c r="NUA260" s="247"/>
      <c r="NUB260" s="247"/>
      <c r="NUC260" s="247"/>
      <c r="NUD260" s="247"/>
      <c r="NUE260" s="247"/>
      <c r="NUF260" s="247"/>
      <c r="NUG260" s="247"/>
      <c r="NUH260" s="247"/>
      <c r="NUI260" s="247"/>
      <c r="NUJ260" s="247"/>
      <c r="NUK260" s="247"/>
      <c r="NUL260" s="247"/>
      <c r="NUM260" s="247"/>
      <c r="NUN260" s="247"/>
      <c r="NUO260" s="247"/>
      <c r="NUP260" s="247"/>
      <c r="NUQ260" s="247"/>
      <c r="NUR260" s="247"/>
      <c r="NUS260" s="247"/>
      <c r="NUT260" s="247"/>
      <c r="NUU260" s="247"/>
      <c r="NUV260" s="247"/>
      <c r="NUW260" s="247"/>
      <c r="NUX260" s="247"/>
      <c r="NUY260" s="247"/>
      <c r="NUZ260" s="247"/>
      <c r="NVA260" s="247"/>
      <c r="NVB260" s="247"/>
      <c r="NVC260" s="247"/>
      <c r="NVD260" s="247"/>
      <c r="NVE260" s="247"/>
      <c r="NVF260" s="247"/>
      <c r="NVG260" s="247"/>
      <c r="NVH260" s="247"/>
      <c r="NVI260" s="247"/>
      <c r="NVJ260" s="247"/>
      <c r="NVK260" s="247"/>
      <c r="NVL260" s="247"/>
      <c r="NVM260" s="247"/>
      <c r="NVN260" s="247"/>
      <c r="NVO260" s="247"/>
      <c r="NVP260" s="247"/>
      <c r="NVQ260" s="247"/>
      <c r="NVR260" s="247"/>
      <c r="NVS260" s="247"/>
      <c r="NVT260" s="247"/>
      <c r="NVU260" s="247"/>
      <c r="NVV260" s="247"/>
      <c r="NVW260" s="247"/>
      <c r="NVX260" s="247"/>
      <c r="NVY260" s="247"/>
      <c r="NVZ260" s="247"/>
      <c r="NWA260" s="247"/>
      <c r="NWB260" s="247"/>
      <c r="NWC260" s="247"/>
      <c r="NWD260" s="247"/>
      <c r="NWE260" s="247"/>
      <c r="NWF260" s="247"/>
      <c r="NWG260" s="247"/>
      <c r="NWH260" s="247"/>
      <c r="NWI260" s="247"/>
      <c r="NWJ260" s="247"/>
      <c r="NWK260" s="247"/>
      <c r="NWL260" s="247"/>
      <c r="NWM260" s="247"/>
      <c r="NWN260" s="247"/>
      <c r="NWO260" s="247"/>
      <c r="NWP260" s="247"/>
      <c r="NWQ260" s="247"/>
      <c r="NWR260" s="247"/>
      <c r="NWS260" s="247"/>
      <c r="NWT260" s="247"/>
      <c r="NWU260" s="247"/>
      <c r="NWV260" s="247"/>
      <c r="NWW260" s="247"/>
      <c r="NWX260" s="247"/>
      <c r="NWY260" s="247"/>
      <c r="NWZ260" s="247"/>
      <c r="NXA260" s="247"/>
      <c r="NXB260" s="247"/>
      <c r="NXC260" s="247"/>
      <c r="NXD260" s="247"/>
      <c r="NXE260" s="247"/>
      <c r="NXF260" s="247"/>
      <c r="NXG260" s="247"/>
      <c r="NXH260" s="247"/>
      <c r="NXI260" s="247"/>
      <c r="NXJ260" s="247"/>
      <c r="NXK260" s="247"/>
      <c r="NXL260" s="247"/>
      <c r="NXM260" s="247"/>
      <c r="NXN260" s="247"/>
      <c r="NXO260" s="247"/>
      <c r="NXP260" s="247"/>
      <c r="NXQ260" s="247"/>
      <c r="NXR260" s="247"/>
      <c r="NXS260" s="247"/>
      <c r="NXT260" s="247"/>
      <c r="NXU260" s="247"/>
      <c r="NXV260" s="247"/>
      <c r="NXW260" s="247"/>
      <c r="NXX260" s="247"/>
      <c r="NXY260" s="247"/>
      <c r="NXZ260" s="247"/>
      <c r="NYA260" s="247"/>
      <c r="NYB260" s="247"/>
      <c r="NYC260" s="247"/>
      <c r="NYD260" s="247"/>
      <c r="NYE260" s="247"/>
      <c r="NYF260" s="247"/>
      <c r="NYG260" s="247"/>
      <c r="NYH260" s="247"/>
      <c r="NYI260" s="247"/>
      <c r="NYJ260" s="247"/>
      <c r="NYK260" s="247"/>
      <c r="NYL260" s="247"/>
      <c r="NYM260" s="247"/>
      <c r="NYN260" s="247"/>
      <c r="NYO260" s="247"/>
      <c r="NYP260" s="247"/>
      <c r="NYQ260" s="247"/>
      <c r="NYR260" s="247"/>
      <c r="NYS260" s="247"/>
      <c r="NYT260" s="247"/>
      <c r="NYU260" s="247"/>
      <c r="NYV260" s="247"/>
      <c r="NYW260" s="247"/>
      <c r="NYX260" s="247"/>
      <c r="NYY260" s="247"/>
      <c r="NYZ260" s="247"/>
      <c r="NZA260" s="247"/>
      <c r="NZB260" s="247"/>
      <c r="NZC260" s="247"/>
      <c r="NZD260" s="247"/>
      <c r="NZE260" s="247"/>
      <c r="NZF260" s="247"/>
      <c r="NZG260" s="247"/>
      <c r="NZH260" s="247"/>
      <c r="NZI260" s="247"/>
      <c r="NZJ260" s="247"/>
      <c r="NZK260" s="247"/>
      <c r="NZL260" s="247"/>
      <c r="NZM260" s="247"/>
      <c r="NZN260" s="247"/>
      <c r="NZO260" s="247"/>
      <c r="NZP260" s="247"/>
      <c r="NZQ260" s="247"/>
      <c r="NZR260" s="247"/>
      <c r="NZS260" s="247"/>
      <c r="NZT260" s="247"/>
      <c r="NZU260" s="247"/>
      <c r="NZV260" s="247"/>
      <c r="NZW260" s="247"/>
      <c r="NZX260" s="247"/>
      <c r="NZY260" s="247"/>
      <c r="NZZ260" s="247"/>
      <c r="OAA260" s="247"/>
      <c r="OAB260" s="247"/>
      <c r="OAC260" s="247"/>
      <c r="OAD260" s="247"/>
      <c r="OAE260" s="247"/>
      <c r="OAF260" s="247"/>
      <c r="OAG260" s="247"/>
      <c r="OAH260" s="247"/>
      <c r="OAI260" s="247"/>
      <c r="OAJ260" s="247"/>
      <c r="OAK260" s="247"/>
      <c r="OAL260" s="247"/>
      <c r="OAM260" s="247"/>
      <c r="OAN260" s="247"/>
      <c r="OAO260" s="247"/>
      <c r="OAP260" s="247"/>
      <c r="OAQ260" s="247"/>
      <c r="OAR260" s="247"/>
      <c r="OAS260" s="247"/>
      <c r="OAT260" s="247"/>
      <c r="OAU260" s="247"/>
      <c r="OAV260" s="247"/>
      <c r="OAW260" s="247"/>
      <c r="OAX260" s="247"/>
      <c r="OAY260" s="247"/>
      <c r="OAZ260" s="247"/>
      <c r="OBA260" s="247"/>
      <c r="OBB260" s="247"/>
      <c r="OBC260" s="247"/>
      <c r="OBD260" s="247"/>
      <c r="OBE260" s="247"/>
      <c r="OBF260" s="247"/>
      <c r="OBG260" s="247"/>
      <c r="OBH260" s="247"/>
      <c r="OBI260" s="247"/>
      <c r="OBJ260" s="247"/>
      <c r="OBK260" s="247"/>
      <c r="OBL260" s="247"/>
      <c r="OBM260" s="247"/>
      <c r="OBN260" s="247"/>
      <c r="OBO260" s="247"/>
      <c r="OBP260" s="247"/>
      <c r="OBQ260" s="247"/>
      <c r="OBR260" s="247"/>
      <c r="OBS260" s="247"/>
      <c r="OBT260" s="247"/>
      <c r="OBU260" s="247"/>
      <c r="OBV260" s="247"/>
      <c r="OBW260" s="247"/>
      <c r="OBX260" s="247"/>
      <c r="OBY260" s="247"/>
      <c r="OBZ260" s="247"/>
      <c r="OCA260" s="247"/>
      <c r="OCB260" s="247"/>
      <c r="OCC260" s="247"/>
      <c r="OCD260" s="247"/>
      <c r="OCE260" s="247"/>
      <c r="OCF260" s="247"/>
      <c r="OCG260" s="247"/>
      <c r="OCH260" s="247"/>
      <c r="OCI260" s="247"/>
      <c r="OCJ260" s="247"/>
      <c r="OCK260" s="247"/>
      <c r="OCL260" s="247"/>
      <c r="OCM260" s="247"/>
      <c r="OCN260" s="247"/>
      <c r="OCO260" s="247"/>
      <c r="OCP260" s="247"/>
      <c r="OCQ260" s="247"/>
      <c r="OCR260" s="247"/>
      <c r="OCS260" s="247"/>
      <c r="OCT260" s="247"/>
      <c r="OCU260" s="247"/>
      <c r="OCV260" s="247"/>
      <c r="OCW260" s="247"/>
      <c r="OCX260" s="247"/>
      <c r="OCY260" s="247"/>
      <c r="OCZ260" s="247"/>
      <c r="ODA260" s="247"/>
      <c r="ODB260" s="247"/>
      <c r="ODC260" s="247"/>
      <c r="ODD260" s="247"/>
      <c r="ODE260" s="247"/>
      <c r="ODF260" s="247"/>
      <c r="ODG260" s="247"/>
      <c r="ODH260" s="247"/>
      <c r="ODI260" s="247"/>
      <c r="ODJ260" s="247"/>
      <c r="ODK260" s="247"/>
      <c r="ODL260" s="247"/>
      <c r="ODM260" s="247"/>
      <c r="ODN260" s="247"/>
      <c r="ODO260" s="247"/>
      <c r="ODP260" s="247"/>
      <c r="ODQ260" s="247"/>
      <c r="ODR260" s="247"/>
      <c r="ODS260" s="247"/>
      <c r="ODT260" s="247"/>
      <c r="ODU260" s="247"/>
      <c r="ODV260" s="247"/>
      <c r="ODW260" s="247"/>
      <c r="ODX260" s="247"/>
      <c r="ODY260" s="247"/>
      <c r="ODZ260" s="247"/>
      <c r="OEA260" s="247"/>
      <c r="OEB260" s="247"/>
      <c r="OEC260" s="247"/>
      <c r="OED260" s="247"/>
      <c r="OEE260" s="247"/>
      <c r="OEF260" s="247"/>
      <c r="OEG260" s="247"/>
      <c r="OEH260" s="247"/>
      <c r="OEI260" s="247"/>
      <c r="OEJ260" s="247"/>
      <c r="OEK260" s="247"/>
      <c r="OEL260" s="247"/>
      <c r="OEM260" s="247"/>
      <c r="OEN260" s="247"/>
      <c r="OEO260" s="247"/>
      <c r="OEP260" s="247"/>
      <c r="OEQ260" s="247"/>
      <c r="OER260" s="247"/>
      <c r="OES260" s="247"/>
      <c r="OET260" s="247"/>
      <c r="OEU260" s="247"/>
      <c r="OEV260" s="247"/>
      <c r="OEW260" s="247"/>
      <c r="OEX260" s="247"/>
      <c r="OEY260" s="247"/>
      <c r="OEZ260" s="247"/>
      <c r="OFA260" s="247"/>
      <c r="OFB260" s="247"/>
      <c r="OFC260" s="247"/>
      <c r="OFD260" s="247"/>
      <c r="OFE260" s="247"/>
      <c r="OFF260" s="247"/>
      <c r="OFG260" s="247"/>
      <c r="OFH260" s="247"/>
      <c r="OFI260" s="247"/>
      <c r="OFJ260" s="247"/>
      <c r="OFK260" s="247"/>
      <c r="OFL260" s="247"/>
      <c r="OFM260" s="247"/>
      <c r="OFN260" s="247"/>
      <c r="OFO260" s="247"/>
      <c r="OFP260" s="247"/>
      <c r="OFQ260" s="247"/>
      <c r="OFR260" s="247"/>
      <c r="OFS260" s="247"/>
      <c r="OFT260" s="247"/>
      <c r="OFU260" s="247"/>
      <c r="OFV260" s="247"/>
      <c r="OFW260" s="247"/>
      <c r="OFX260" s="247"/>
      <c r="OFY260" s="247"/>
      <c r="OFZ260" s="247"/>
      <c r="OGA260" s="247"/>
      <c r="OGB260" s="247"/>
      <c r="OGC260" s="247"/>
      <c r="OGD260" s="247"/>
      <c r="OGE260" s="247"/>
      <c r="OGF260" s="247"/>
      <c r="OGG260" s="247"/>
      <c r="OGH260" s="247"/>
      <c r="OGI260" s="247"/>
      <c r="OGJ260" s="247"/>
      <c r="OGK260" s="247"/>
      <c r="OGL260" s="247"/>
      <c r="OGM260" s="247"/>
      <c r="OGN260" s="247"/>
      <c r="OGO260" s="247"/>
      <c r="OGP260" s="247"/>
      <c r="OGQ260" s="247"/>
      <c r="OGR260" s="247"/>
      <c r="OGS260" s="247"/>
      <c r="OGT260" s="247"/>
      <c r="OGU260" s="247"/>
      <c r="OGV260" s="247"/>
      <c r="OGW260" s="247"/>
      <c r="OGX260" s="247"/>
      <c r="OGY260" s="247"/>
      <c r="OGZ260" s="247"/>
      <c r="OHA260" s="247"/>
      <c r="OHB260" s="247"/>
      <c r="OHC260" s="247"/>
      <c r="OHD260" s="247"/>
      <c r="OHE260" s="247"/>
      <c r="OHF260" s="247"/>
      <c r="OHG260" s="247"/>
      <c r="OHH260" s="247"/>
      <c r="OHI260" s="247"/>
      <c r="OHJ260" s="247"/>
      <c r="OHK260" s="247"/>
      <c r="OHL260" s="247"/>
      <c r="OHM260" s="247"/>
      <c r="OHN260" s="247"/>
      <c r="OHO260" s="247"/>
      <c r="OHP260" s="247"/>
      <c r="OHQ260" s="247"/>
      <c r="OHR260" s="247"/>
      <c r="OHS260" s="247"/>
      <c r="OHT260" s="247"/>
      <c r="OHU260" s="247"/>
      <c r="OHV260" s="247"/>
      <c r="OHW260" s="247"/>
      <c r="OHX260" s="247"/>
      <c r="OHY260" s="247"/>
      <c r="OHZ260" s="247"/>
      <c r="OIA260" s="247"/>
      <c r="OIB260" s="247"/>
      <c r="OIC260" s="247"/>
      <c r="OID260" s="247"/>
      <c r="OIE260" s="247"/>
      <c r="OIF260" s="247"/>
      <c r="OIG260" s="247"/>
      <c r="OIH260" s="247"/>
      <c r="OII260" s="247"/>
      <c r="OIJ260" s="247"/>
      <c r="OIK260" s="247"/>
      <c r="OIL260" s="247"/>
      <c r="OIM260" s="247"/>
      <c r="OIN260" s="247"/>
      <c r="OIO260" s="247"/>
      <c r="OIP260" s="247"/>
      <c r="OIQ260" s="247"/>
      <c r="OIR260" s="247"/>
      <c r="OIS260" s="247"/>
      <c r="OIT260" s="247"/>
      <c r="OIU260" s="247"/>
      <c r="OIV260" s="247"/>
      <c r="OIW260" s="247"/>
      <c r="OIX260" s="247"/>
      <c r="OIY260" s="247"/>
      <c r="OIZ260" s="247"/>
      <c r="OJA260" s="247"/>
      <c r="OJB260" s="247"/>
      <c r="OJC260" s="247"/>
      <c r="OJD260" s="247"/>
      <c r="OJE260" s="247"/>
      <c r="OJF260" s="247"/>
      <c r="OJG260" s="247"/>
      <c r="OJH260" s="247"/>
      <c r="OJI260" s="247"/>
      <c r="OJJ260" s="247"/>
      <c r="OJK260" s="247"/>
      <c r="OJL260" s="247"/>
      <c r="OJM260" s="247"/>
      <c r="OJN260" s="247"/>
      <c r="OJO260" s="247"/>
      <c r="OJP260" s="247"/>
      <c r="OJQ260" s="247"/>
      <c r="OJR260" s="247"/>
      <c r="OJS260" s="247"/>
      <c r="OJT260" s="247"/>
      <c r="OJU260" s="247"/>
      <c r="OJV260" s="247"/>
      <c r="OJW260" s="247"/>
      <c r="OJX260" s="247"/>
      <c r="OJY260" s="247"/>
      <c r="OJZ260" s="247"/>
      <c r="OKA260" s="247"/>
      <c r="OKB260" s="247"/>
      <c r="OKC260" s="247"/>
      <c r="OKD260" s="247"/>
      <c r="OKE260" s="247"/>
      <c r="OKF260" s="247"/>
      <c r="OKG260" s="247"/>
      <c r="OKH260" s="247"/>
      <c r="OKI260" s="247"/>
      <c r="OKJ260" s="247"/>
      <c r="OKK260" s="247"/>
      <c r="OKL260" s="247"/>
      <c r="OKM260" s="247"/>
      <c r="OKN260" s="247"/>
      <c r="OKO260" s="247"/>
      <c r="OKP260" s="247"/>
      <c r="OKQ260" s="247"/>
      <c r="OKR260" s="247"/>
      <c r="OKS260" s="247"/>
      <c r="OKT260" s="247"/>
      <c r="OKU260" s="247"/>
      <c r="OKV260" s="247"/>
      <c r="OKW260" s="247"/>
      <c r="OKX260" s="247"/>
      <c r="OKY260" s="247"/>
      <c r="OKZ260" s="247"/>
      <c r="OLA260" s="247"/>
      <c r="OLB260" s="247"/>
      <c r="OLC260" s="247"/>
      <c r="OLD260" s="247"/>
      <c r="OLE260" s="247"/>
      <c r="OLF260" s="247"/>
      <c r="OLG260" s="247"/>
      <c r="OLH260" s="247"/>
      <c r="OLI260" s="247"/>
      <c r="OLJ260" s="247"/>
      <c r="OLK260" s="247"/>
      <c r="OLL260" s="247"/>
      <c r="OLM260" s="247"/>
      <c r="OLN260" s="247"/>
      <c r="OLO260" s="247"/>
      <c r="OLP260" s="247"/>
      <c r="OLQ260" s="247"/>
      <c r="OLR260" s="247"/>
      <c r="OLS260" s="247"/>
      <c r="OLT260" s="247"/>
      <c r="OLU260" s="247"/>
      <c r="OLV260" s="247"/>
      <c r="OLW260" s="247"/>
      <c r="OLX260" s="247"/>
      <c r="OLY260" s="247"/>
      <c r="OLZ260" s="247"/>
      <c r="OMA260" s="247"/>
      <c r="OMB260" s="247"/>
      <c r="OMC260" s="247"/>
      <c r="OMD260" s="247"/>
      <c r="OME260" s="247"/>
      <c r="OMF260" s="247"/>
      <c r="OMG260" s="247"/>
      <c r="OMH260" s="247"/>
      <c r="OMI260" s="247"/>
      <c r="OMJ260" s="247"/>
      <c r="OMK260" s="247"/>
      <c r="OML260" s="247"/>
      <c r="OMM260" s="247"/>
      <c r="OMN260" s="247"/>
      <c r="OMO260" s="247"/>
      <c r="OMP260" s="247"/>
      <c r="OMQ260" s="247"/>
      <c r="OMR260" s="247"/>
      <c r="OMS260" s="247"/>
      <c r="OMT260" s="247"/>
      <c r="OMU260" s="247"/>
      <c r="OMV260" s="247"/>
      <c r="OMW260" s="247"/>
      <c r="OMX260" s="247"/>
      <c r="OMY260" s="247"/>
      <c r="OMZ260" s="247"/>
      <c r="ONA260" s="247"/>
      <c r="ONB260" s="247"/>
      <c r="ONC260" s="247"/>
      <c r="OND260" s="247"/>
      <c r="ONE260" s="247"/>
      <c r="ONF260" s="247"/>
      <c r="ONG260" s="247"/>
      <c r="ONH260" s="247"/>
      <c r="ONI260" s="247"/>
      <c r="ONJ260" s="247"/>
      <c r="ONK260" s="247"/>
      <c r="ONL260" s="247"/>
      <c r="ONM260" s="247"/>
      <c r="ONN260" s="247"/>
      <c r="ONO260" s="247"/>
      <c r="ONP260" s="247"/>
      <c r="ONQ260" s="247"/>
      <c r="ONR260" s="247"/>
      <c r="ONS260" s="247"/>
      <c r="ONT260" s="247"/>
      <c r="ONU260" s="247"/>
      <c r="ONV260" s="247"/>
      <c r="ONW260" s="247"/>
      <c r="ONX260" s="247"/>
      <c r="ONY260" s="247"/>
      <c r="ONZ260" s="247"/>
      <c r="OOA260" s="247"/>
      <c r="OOB260" s="247"/>
      <c r="OOC260" s="247"/>
      <c r="OOD260" s="247"/>
      <c r="OOE260" s="247"/>
      <c r="OOF260" s="247"/>
      <c r="OOG260" s="247"/>
      <c r="OOH260" s="247"/>
      <c r="OOI260" s="247"/>
      <c r="OOJ260" s="247"/>
      <c r="OOK260" s="247"/>
      <c r="OOL260" s="247"/>
      <c r="OOM260" s="247"/>
      <c r="OON260" s="247"/>
      <c r="OOO260" s="247"/>
      <c r="OOP260" s="247"/>
      <c r="OOQ260" s="247"/>
      <c r="OOR260" s="247"/>
      <c r="OOS260" s="247"/>
      <c r="OOT260" s="247"/>
      <c r="OOU260" s="247"/>
      <c r="OOV260" s="247"/>
      <c r="OOW260" s="247"/>
      <c r="OOX260" s="247"/>
      <c r="OOY260" s="247"/>
      <c r="OOZ260" s="247"/>
      <c r="OPA260" s="247"/>
      <c r="OPB260" s="247"/>
      <c r="OPC260" s="247"/>
      <c r="OPD260" s="247"/>
      <c r="OPE260" s="247"/>
      <c r="OPF260" s="247"/>
      <c r="OPG260" s="247"/>
      <c r="OPH260" s="247"/>
      <c r="OPI260" s="247"/>
      <c r="OPJ260" s="247"/>
      <c r="OPK260" s="247"/>
      <c r="OPL260" s="247"/>
      <c r="OPM260" s="247"/>
      <c r="OPN260" s="247"/>
      <c r="OPO260" s="247"/>
      <c r="OPP260" s="247"/>
      <c r="OPQ260" s="247"/>
      <c r="OPR260" s="247"/>
      <c r="OPS260" s="247"/>
      <c r="OPT260" s="247"/>
      <c r="OPU260" s="247"/>
      <c r="OPV260" s="247"/>
      <c r="OPW260" s="247"/>
      <c r="OPX260" s="247"/>
      <c r="OPY260" s="247"/>
      <c r="OPZ260" s="247"/>
      <c r="OQA260" s="247"/>
      <c r="OQB260" s="247"/>
      <c r="OQC260" s="247"/>
      <c r="OQD260" s="247"/>
      <c r="OQE260" s="247"/>
      <c r="OQF260" s="247"/>
      <c r="OQG260" s="247"/>
      <c r="OQH260" s="247"/>
      <c r="OQI260" s="247"/>
      <c r="OQJ260" s="247"/>
      <c r="OQK260" s="247"/>
      <c r="OQL260" s="247"/>
      <c r="OQM260" s="247"/>
      <c r="OQN260" s="247"/>
      <c r="OQO260" s="247"/>
      <c r="OQP260" s="247"/>
      <c r="OQQ260" s="247"/>
      <c r="OQR260" s="247"/>
      <c r="OQS260" s="247"/>
      <c r="OQT260" s="247"/>
      <c r="OQU260" s="247"/>
      <c r="OQV260" s="247"/>
      <c r="OQW260" s="247"/>
      <c r="OQX260" s="247"/>
      <c r="OQY260" s="247"/>
      <c r="OQZ260" s="247"/>
      <c r="ORA260" s="247"/>
      <c r="ORB260" s="247"/>
      <c r="ORC260" s="247"/>
      <c r="ORD260" s="247"/>
      <c r="ORE260" s="247"/>
      <c r="ORF260" s="247"/>
      <c r="ORG260" s="247"/>
      <c r="ORH260" s="247"/>
      <c r="ORI260" s="247"/>
      <c r="ORJ260" s="247"/>
      <c r="ORK260" s="247"/>
      <c r="ORL260" s="247"/>
      <c r="ORM260" s="247"/>
      <c r="ORN260" s="247"/>
      <c r="ORO260" s="247"/>
      <c r="ORP260" s="247"/>
      <c r="ORQ260" s="247"/>
      <c r="ORR260" s="247"/>
      <c r="ORS260" s="247"/>
      <c r="ORT260" s="247"/>
      <c r="ORU260" s="247"/>
      <c r="ORV260" s="247"/>
      <c r="ORW260" s="247"/>
      <c r="ORX260" s="247"/>
      <c r="ORY260" s="247"/>
      <c r="ORZ260" s="247"/>
      <c r="OSA260" s="247"/>
      <c r="OSB260" s="247"/>
      <c r="OSC260" s="247"/>
      <c r="OSD260" s="247"/>
      <c r="OSE260" s="247"/>
      <c r="OSF260" s="247"/>
      <c r="OSG260" s="247"/>
      <c r="OSH260" s="247"/>
      <c r="OSI260" s="247"/>
      <c r="OSJ260" s="247"/>
      <c r="OSK260" s="247"/>
      <c r="OSL260" s="247"/>
      <c r="OSM260" s="247"/>
      <c r="OSN260" s="247"/>
      <c r="OSO260" s="247"/>
      <c r="OSP260" s="247"/>
      <c r="OSQ260" s="247"/>
      <c r="OSR260" s="247"/>
      <c r="OSS260" s="247"/>
      <c r="OST260" s="247"/>
      <c r="OSU260" s="247"/>
      <c r="OSV260" s="247"/>
      <c r="OSW260" s="247"/>
      <c r="OSX260" s="247"/>
      <c r="OSY260" s="247"/>
      <c r="OSZ260" s="247"/>
      <c r="OTA260" s="247"/>
      <c r="OTB260" s="247"/>
      <c r="OTC260" s="247"/>
      <c r="OTD260" s="247"/>
      <c r="OTE260" s="247"/>
      <c r="OTF260" s="247"/>
      <c r="OTG260" s="247"/>
      <c r="OTH260" s="247"/>
      <c r="OTI260" s="247"/>
      <c r="OTJ260" s="247"/>
      <c r="OTK260" s="247"/>
      <c r="OTL260" s="247"/>
      <c r="OTM260" s="247"/>
      <c r="OTN260" s="247"/>
      <c r="OTO260" s="247"/>
      <c r="OTP260" s="247"/>
      <c r="OTQ260" s="247"/>
      <c r="OTR260" s="247"/>
      <c r="OTS260" s="247"/>
      <c r="OTT260" s="247"/>
      <c r="OTU260" s="247"/>
      <c r="OTV260" s="247"/>
      <c r="OTW260" s="247"/>
      <c r="OTX260" s="247"/>
      <c r="OTY260" s="247"/>
      <c r="OTZ260" s="247"/>
      <c r="OUA260" s="247"/>
      <c r="OUB260" s="247"/>
      <c r="OUC260" s="247"/>
      <c r="OUD260" s="247"/>
      <c r="OUE260" s="247"/>
      <c r="OUF260" s="247"/>
      <c r="OUG260" s="247"/>
      <c r="OUH260" s="247"/>
      <c r="OUI260" s="247"/>
      <c r="OUJ260" s="247"/>
      <c r="OUK260" s="247"/>
      <c r="OUL260" s="247"/>
      <c r="OUM260" s="247"/>
      <c r="OUN260" s="247"/>
      <c r="OUO260" s="247"/>
      <c r="OUP260" s="247"/>
      <c r="OUQ260" s="247"/>
      <c r="OUR260" s="247"/>
      <c r="OUS260" s="247"/>
      <c r="OUT260" s="247"/>
      <c r="OUU260" s="247"/>
      <c r="OUV260" s="247"/>
      <c r="OUW260" s="247"/>
      <c r="OUX260" s="247"/>
      <c r="OUY260" s="247"/>
      <c r="OUZ260" s="247"/>
      <c r="OVA260" s="247"/>
      <c r="OVB260" s="247"/>
      <c r="OVC260" s="247"/>
      <c r="OVD260" s="247"/>
      <c r="OVE260" s="247"/>
      <c r="OVF260" s="247"/>
      <c r="OVG260" s="247"/>
      <c r="OVH260" s="247"/>
      <c r="OVI260" s="247"/>
      <c r="OVJ260" s="247"/>
      <c r="OVK260" s="247"/>
      <c r="OVL260" s="247"/>
      <c r="OVM260" s="247"/>
      <c r="OVN260" s="247"/>
      <c r="OVO260" s="247"/>
      <c r="OVP260" s="247"/>
      <c r="OVQ260" s="247"/>
      <c r="OVR260" s="247"/>
      <c r="OVS260" s="247"/>
      <c r="OVT260" s="247"/>
      <c r="OVU260" s="247"/>
      <c r="OVV260" s="247"/>
      <c r="OVW260" s="247"/>
      <c r="OVX260" s="247"/>
      <c r="OVY260" s="247"/>
      <c r="OVZ260" s="247"/>
      <c r="OWA260" s="247"/>
      <c r="OWB260" s="247"/>
      <c r="OWC260" s="247"/>
      <c r="OWD260" s="247"/>
      <c r="OWE260" s="247"/>
      <c r="OWF260" s="247"/>
      <c r="OWG260" s="247"/>
      <c r="OWH260" s="247"/>
      <c r="OWI260" s="247"/>
      <c r="OWJ260" s="247"/>
      <c r="OWK260" s="247"/>
      <c r="OWL260" s="247"/>
      <c r="OWM260" s="247"/>
      <c r="OWN260" s="247"/>
      <c r="OWO260" s="247"/>
      <c r="OWP260" s="247"/>
      <c r="OWQ260" s="247"/>
      <c r="OWR260" s="247"/>
      <c r="OWS260" s="247"/>
      <c r="OWT260" s="247"/>
      <c r="OWU260" s="247"/>
      <c r="OWV260" s="247"/>
      <c r="OWW260" s="247"/>
      <c r="OWX260" s="247"/>
      <c r="OWY260" s="247"/>
      <c r="OWZ260" s="247"/>
      <c r="OXA260" s="247"/>
      <c r="OXB260" s="247"/>
      <c r="OXC260" s="247"/>
      <c r="OXD260" s="247"/>
      <c r="OXE260" s="247"/>
      <c r="OXF260" s="247"/>
      <c r="OXG260" s="247"/>
      <c r="OXH260" s="247"/>
      <c r="OXI260" s="247"/>
      <c r="OXJ260" s="247"/>
      <c r="OXK260" s="247"/>
      <c r="OXL260" s="247"/>
      <c r="OXM260" s="247"/>
      <c r="OXN260" s="247"/>
      <c r="OXO260" s="247"/>
      <c r="OXP260" s="247"/>
      <c r="OXQ260" s="247"/>
      <c r="OXR260" s="247"/>
      <c r="OXS260" s="247"/>
      <c r="OXT260" s="247"/>
      <c r="OXU260" s="247"/>
      <c r="OXV260" s="247"/>
      <c r="OXW260" s="247"/>
      <c r="OXX260" s="247"/>
      <c r="OXY260" s="247"/>
      <c r="OXZ260" s="247"/>
      <c r="OYA260" s="247"/>
      <c r="OYB260" s="247"/>
      <c r="OYC260" s="247"/>
      <c r="OYD260" s="247"/>
      <c r="OYE260" s="247"/>
      <c r="OYF260" s="247"/>
      <c r="OYG260" s="247"/>
      <c r="OYH260" s="247"/>
      <c r="OYI260" s="247"/>
      <c r="OYJ260" s="247"/>
      <c r="OYK260" s="247"/>
      <c r="OYL260" s="247"/>
      <c r="OYM260" s="247"/>
      <c r="OYN260" s="247"/>
      <c r="OYO260" s="247"/>
      <c r="OYP260" s="247"/>
      <c r="OYQ260" s="247"/>
      <c r="OYR260" s="247"/>
      <c r="OYS260" s="247"/>
      <c r="OYT260" s="247"/>
      <c r="OYU260" s="247"/>
      <c r="OYV260" s="247"/>
      <c r="OYW260" s="247"/>
      <c r="OYX260" s="247"/>
      <c r="OYY260" s="247"/>
      <c r="OYZ260" s="247"/>
      <c r="OZA260" s="247"/>
      <c r="OZB260" s="247"/>
      <c r="OZC260" s="247"/>
      <c r="OZD260" s="247"/>
      <c r="OZE260" s="247"/>
      <c r="OZF260" s="247"/>
      <c r="OZG260" s="247"/>
      <c r="OZH260" s="247"/>
      <c r="OZI260" s="247"/>
      <c r="OZJ260" s="247"/>
      <c r="OZK260" s="247"/>
      <c r="OZL260" s="247"/>
      <c r="OZM260" s="247"/>
      <c r="OZN260" s="247"/>
      <c r="OZO260" s="247"/>
      <c r="OZP260" s="247"/>
      <c r="OZQ260" s="247"/>
      <c r="OZR260" s="247"/>
      <c r="OZS260" s="247"/>
      <c r="OZT260" s="247"/>
      <c r="OZU260" s="247"/>
      <c r="OZV260" s="247"/>
      <c r="OZW260" s="247"/>
      <c r="OZX260" s="247"/>
      <c r="OZY260" s="247"/>
      <c r="OZZ260" s="247"/>
      <c r="PAA260" s="247"/>
      <c r="PAB260" s="247"/>
      <c r="PAC260" s="247"/>
      <c r="PAD260" s="247"/>
      <c r="PAE260" s="247"/>
      <c r="PAF260" s="247"/>
      <c r="PAG260" s="247"/>
      <c r="PAH260" s="247"/>
      <c r="PAI260" s="247"/>
      <c r="PAJ260" s="247"/>
      <c r="PAK260" s="247"/>
      <c r="PAL260" s="247"/>
      <c r="PAM260" s="247"/>
      <c r="PAN260" s="247"/>
      <c r="PAO260" s="247"/>
      <c r="PAP260" s="247"/>
      <c r="PAQ260" s="247"/>
      <c r="PAR260" s="247"/>
      <c r="PAS260" s="247"/>
      <c r="PAT260" s="247"/>
      <c r="PAU260" s="247"/>
      <c r="PAV260" s="247"/>
      <c r="PAW260" s="247"/>
      <c r="PAX260" s="247"/>
      <c r="PAY260" s="247"/>
      <c r="PAZ260" s="247"/>
      <c r="PBA260" s="247"/>
      <c r="PBB260" s="247"/>
      <c r="PBC260" s="247"/>
      <c r="PBD260" s="247"/>
      <c r="PBE260" s="247"/>
      <c r="PBF260" s="247"/>
      <c r="PBG260" s="247"/>
      <c r="PBH260" s="247"/>
      <c r="PBI260" s="247"/>
      <c r="PBJ260" s="247"/>
      <c r="PBK260" s="247"/>
      <c r="PBL260" s="247"/>
      <c r="PBM260" s="247"/>
      <c r="PBN260" s="247"/>
      <c r="PBO260" s="247"/>
      <c r="PBP260" s="247"/>
      <c r="PBQ260" s="247"/>
      <c r="PBR260" s="247"/>
      <c r="PBS260" s="247"/>
      <c r="PBT260" s="247"/>
      <c r="PBU260" s="247"/>
      <c r="PBV260" s="247"/>
      <c r="PBW260" s="247"/>
      <c r="PBX260" s="247"/>
      <c r="PBY260" s="247"/>
      <c r="PBZ260" s="247"/>
      <c r="PCA260" s="247"/>
      <c r="PCB260" s="247"/>
      <c r="PCC260" s="247"/>
      <c r="PCD260" s="247"/>
      <c r="PCE260" s="247"/>
      <c r="PCF260" s="247"/>
      <c r="PCG260" s="247"/>
      <c r="PCH260" s="247"/>
      <c r="PCI260" s="247"/>
      <c r="PCJ260" s="247"/>
      <c r="PCK260" s="247"/>
      <c r="PCL260" s="247"/>
      <c r="PCM260" s="247"/>
      <c r="PCN260" s="247"/>
      <c r="PCO260" s="247"/>
      <c r="PCP260" s="247"/>
      <c r="PCQ260" s="247"/>
      <c r="PCR260" s="247"/>
      <c r="PCS260" s="247"/>
      <c r="PCT260" s="247"/>
      <c r="PCU260" s="247"/>
      <c r="PCV260" s="247"/>
      <c r="PCW260" s="247"/>
      <c r="PCX260" s="247"/>
      <c r="PCY260" s="247"/>
      <c r="PCZ260" s="247"/>
      <c r="PDA260" s="247"/>
      <c r="PDB260" s="247"/>
      <c r="PDC260" s="247"/>
      <c r="PDD260" s="247"/>
      <c r="PDE260" s="247"/>
      <c r="PDF260" s="247"/>
      <c r="PDG260" s="247"/>
      <c r="PDH260" s="247"/>
      <c r="PDI260" s="247"/>
      <c r="PDJ260" s="247"/>
      <c r="PDK260" s="247"/>
      <c r="PDL260" s="247"/>
      <c r="PDM260" s="247"/>
      <c r="PDN260" s="247"/>
      <c r="PDO260" s="247"/>
      <c r="PDP260" s="247"/>
      <c r="PDQ260" s="247"/>
      <c r="PDR260" s="247"/>
      <c r="PDS260" s="247"/>
      <c r="PDT260" s="247"/>
      <c r="PDU260" s="247"/>
      <c r="PDV260" s="247"/>
      <c r="PDW260" s="247"/>
      <c r="PDX260" s="247"/>
      <c r="PDY260" s="247"/>
      <c r="PDZ260" s="247"/>
      <c r="PEA260" s="247"/>
      <c r="PEB260" s="247"/>
      <c r="PEC260" s="247"/>
      <c r="PED260" s="247"/>
      <c r="PEE260" s="247"/>
      <c r="PEF260" s="247"/>
      <c r="PEG260" s="247"/>
      <c r="PEH260" s="247"/>
      <c r="PEI260" s="247"/>
      <c r="PEJ260" s="247"/>
      <c r="PEK260" s="247"/>
      <c r="PEL260" s="247"/>
      <c r="PEM260" s="247"/>
      <c r="PEN260" s="247"/>
      <c r="PEO260" s="247"/>
      <c r="PEP260" s="247"/>
      <c r="PEQ260" s="247"/>
      <c r="PER260" s="247"/>
      <c r="PES260" s="247"/>
      <c r="PET260" s="247"/>
      <c r="PEU260" s="247"/>
      <c r="PEV260" s="247"/>
      <c r="PEW260" s="247"/>
      <c r="PEX260" s="247"/>
      <c r="PEY260" s="247"/>
      <c r="PEZ260" s="247"/>
      <c r="PFA260" s="247"/>
      <c r="PFB260" s="247"/>
      <c r="PFC260" s="247"/>
      <c r="PFD260" s="247"/>
      <c r="PFE260" s="247"/>
      <c r="PFF260" s="247"/>
      <c r="PFG260" s="247"/>
      <c r="PFH260" s="247"/>
      <c r="PFI260" s="247"/>
      <c r="PFJ260" s="247"/>
      <c r="PFK260" s="247"/>
      <c r="PFL260" s="247"/>
      <c r="PFM260" s="247"/>
      <c r="PFN260" s="247"/>
      <c r="PFO260" s="247"/>
      <c r="PFP260" s="247"/>
      <c r="PFQ260" s="247"/>
      <c r="PFR260" s="247"/>
      <c r="PFS260" s="247"/>
      <c r="PFT260" s="247"/>
      <c r="PFU260" s="247"/>
      <c r="PFV260" s="247"/>
      <c r="PFW260" s="247"/>
      <c r="PFX260" s="247"/>
      <c r="PFY260" s="247"/>
      <c r="PFZ260" s="247"/>
      <c r="PGA260" s="247"/>
      <c r="PGB260" s="247"/>
      <c r="PGC260" s="247"/>
      <c r="PGD260" s="247"/>
      <c r="PGE260" s="247"/>
      <c r="PGF260" s="247"/>
      <c r="PGG260" s="247"/>
      <c r="PGH260" s="247"/>
      <c r="PGI260" s="247"/>
      <c r="PGJ260" s="247"/>
      <c r="PGK260" s="247"/>
      <c r="PGL260" s="247"/>
      <c r="PGM260" s="247"/>
      <c r="PGN260" s="247"/>
      <c r="PGO260" s="247"/>
      <c r="PGP260" s="247"/>
      <c r="PGQ260" s="247"/>
      <c r="PGR260" s="247"/>
      <c r="PGS260" s="247"/>
      <c r="PGT260" s="247"/>
      <c r="PGU260" s="247"/>
      <c r="PGV260" s="247"/>
      <c r="PGW260" s="247"/>
      <c r="PGX260" s="247"/>
      <c r="PGY260" s="247"/>
      <c r="PGZ260" s="247"/>
      <c r="PHA260" s="247"/>
      <c r="PHB260" s="247"/>
      <c r="PHC260" s="247"/>
      <c r="PHD260" s="247"/>
      <c r="PHE260" s="247"/>
      <c r="PHF260" s="247"/>
      <c r="PHG260" s="247"/>
      <c r="PHH260" s="247"/>
      <c r="PHI260" s="247"/>
      <c r="PHJ260" s="247"/>
      <c r="PHK260" s="247"/>
      <c r="PHL260" s="247"/>
      <c r="PHM260" s="247"/>
      <c r="PHN260" s="247"/>
      <c r="PHO260" s="247"/>
      <c r="PHP260" s="247"/>
      <c r="PHQ260" s="247"/>
      <c r="PHR260" s="247"/>
      <c r="PHS260" s="247"/>
      <c r="PHT260" s="247"/>
      <c r="PHU260" s="247"/>
      <c r="PHV260" s="247"/>
      <c r="PHW260" s="247"/>
      <c r="PHX260" s="247"/>
      <c r="PHY260" s="247"/>
      <c r="PHZ260" s="247"/>
      <c r="PIA260" s="247"/>
      <c r="PIB260" s="247"/>
      <c r="PIC260" s="247"/>
      <c r="PID260" s="247"/>
      <c r="PIE260" s="247"/>
      <c r="PIF260" s="247"/>
      <c r="PIG260" s="247"/>
      <c r="PIH260" s="247"/>
      <c r="PII260" s="247"/>
      <c r="PIJ260" s="247"/>
      <c r="PIK260" s="247"/>
      <c r="PIL260" s="247"/>
      <c r="PIM260" s="247"/>
      <c r="PIN260" s="247"/>
      <c r="PIO260" s="247"/>
      <c r="PIP260" s="247"/>
      <c r="PIQ260" s="247"/>
      <c r="PIR260" s="247"/>
      <c r="PIS260" s="247"/>
      <c r="PIT260" s="247"/>
      <c r="PIU260" s="247"/>
      <c r="PIV260" s="247"/>
      <c r="PIW260" s="247"/>
      <c r="PIX260" s="247"/>
      <c r="PIY260" s="247"/>
      <c r="PIZ260" s="247"/>
      <c r="PJA260" s="247"/>
      <c r="PJB260" s="247"/>
      <c r="PJC260" s="247"/>
      <c r="PJD260" s="247"/>
      <c r="PJE260" s="247"/>
      <c r="PJF260" s="247"/>
      <c r="PJG260" s="247"/>
      <c r="PJH260" s="247"/>
      <c r="PJI260" s="247"/>
      <c r="PJJ260" s="247"/>
      <c r="PJK260" s="247"/>
      <c r="PJL260" s="247"/>
      <c r="PJM260" s="247"/>
      <c r="PJN260" s="247"/>
      <c r="PJO260" s="247"/>
      <c r="PJP260" s="247"/>
      <c r="PJQ260" s="247"/>
      <c r="PJR260" s="247"/>
      <c r="PJS260" s="247"/>
      <c r="PJT260" s="247"/>
      <c r="PJU260" s="247"/>
      <c r="PJV260" s="247"/>
      <c r="PJW260" s="247"/>
      <c r="PJX260" s="247"/>
      <c r="PJY260" s="247"/>
      <c r="PJZ260" s="247"/>
      <c r="PKA260" s="247"/>
      <c r="PKB260" s="247"/>
      <c r="PKC260" s="247"/>
      <c r="PKD260" s="247"/>
      <c r="PKE260" s="247"/>
      <c r="PKF260" s="247"/>
      <c r="PKG260" s="247"/>
      <c r="PKH260" s="247"/>
      <c r="PKI260" s="247"/>
      <c r="PKJ260" s="247"/>
      <c r="PKK260" s="247"/>
      <c r="PKL260" s="247"/>
      <c r="PKM260" s="247"/>
      <c r="PKN260" s="247"/>
      <c r="PKO260" s="247"/>
      <c r="PKP260" s="247"/>
      <c r="PKQ260" s="247"/>
      <c r="PKR260" s="247"/>
      <c r="PKS260" s="247"/>
      <c r="PKT260" s="247"/>
      <c r="PKU260" s="247"/>
      <c r="PKV260" s="247"/>
      <c r="PKW260" s="247"/>
      <c r="PKX260" s="247"/>
      <c r="PKY260" s="247"/>
      <c r="PKZ260" s="247"/>
      <c r="PLA260" s="247"/>
      <c r="PLB260" s="247"/>
      <c r="PLC260" s="247"/>
      <c r="PLD260" s="247"/>
      <c r="PLE260" s="247"/>
      <c r="PLF260" s="247"/>
      <c r="PLG260" s="247"/>
      <c r="PLH260" s="247"/>
      <c r="PLI260" s="247"/>
      <c r="PLJ260" s="247"/>
      <c r="PLK260" s="247"/>
      <c r="PLL260" s="247"/>
      <c r="PLM260" s="247"/>
      <c r="PLN260" s="247"/>
      <c r="PLO260" s="247"/>
      <c r="PLP260" s="247"/>
      <c r="PLQ260" s="247"/>
      <c r="PLR260" s="247"/>
      <c r="PLS260" s="247"/>
      <c r="PLT260" s="247"/>
      <c r="PLU260" s="247"/>
      <c r="PLV260" s="247"/>
      <c r="PLW260" s="247"/>
      <c r="PLX260" s="247"/>
      <c r="PLY260" s="247"/>
      <c r="PLZ260" s="247"/>
      <c r="PMA260" s="247"/>
      <c r="PMB260" s="247"/>
      <c r="PMC260" s="247"/>
      <c r="PMD260" s="247"/>
      <c r="PME260" s="247"/>
      <c r="PMF260" s="247"/>
      <c r="PMG260" s="247"/>
      <c r="PMH260" s="247"/>
      <c r="PMI260" s="247"/>
      <c r="PMJ260" s="247"/>
      <c r="PMK260" s="247"/>
      <c r="PML260" s="247"/>
      <c r="PMM260" s="247"/>
      <c r="PMN260" s="247"/>
      <c r="PMO260" s="247"/>
      <c r="PMP260" s="247"/>
      <c r="PMQ260" s="247"/>
      <c r="PMR260" s="247"/>
      <c r="PMS260" s="247"/>
      <c r="PMT260" s="247"/>
      <c r="PMU260" s="247"/>
      <c r="PMV260" s="247"/>
      <c r="PMW260" s="247"/>
      <c r="PMX260" s="247"/>
      <c r="PMY260" s="247"/>
      <c r="PMZ260" s="247"/>
      <c r="PNA260" s="247"/>
      <c r="PNB260" s="247"/>
      <c r="PNC260" s="247"/>
      <c r="PND260" s="247"/>
      <c r="PNE260" s="247"/>
      <c r="PNF260" s="247"/>
      <c r="PNG260" s="247"/>
      <c r="PNH260" s="247"/>
      <c r="PNI260" s="247"/>
      <c r="PNJ260" s="247"/>
      <c r="PNK260" s="247"/>
      <c r="PNL260" s="247"/>
      <c r="PNM260" s="247"/>
      <c r="PNN260" s="247"/>
      <c r="PNO260" s="247"/>
      <c r="PNP260" s="247"/>
      <c r="PNQ260" s="247"/>
      <c r="PNR260" s="247"/>
      <c r="PNS260" s="247"/>
      <c r="PNT260" s="247"/>
      <c r="PNU260" s="247"/>
      <c r="PNV260" s="247"/>
      <c r="PNW260" s="247"/>
      <c r="PNX260" s="247"/>
      <c r="PNY260" s="247"/>
      <c r="PNZ260" s="247"/>
      <c r="POA260" s="247"/>
      <c r="POB260" s="247"/>
      <c r="POC260" s="247"/>
      <c r="POD260" s="247"/>
      <c r="POE260" s="247"/>
      <c r="POF260" s="247"/>
      <c r="POG260" s="247"/>
      <c r="POH260" s="247"/>
      <c r="POI260" s="247"/>
      <c r="POJ260" s="247"/>
      <c r="POK260" s="247"/>
      <c r="POL260" s="247"/>
      <c r="POM260" s="247"/>
      <c r="PON260" s="247"/>
      <c r="POO260" s="247"/>
      <c r="POP260" s="247"/>
      <c r="POQ260" s="247"/>
      <c r="POR260" s="247"/>
      <c r="POS260" s="247"/>
      <c r="POT260" s="247"/>
      <c r="POU260" s="247"/>
      <c r="POV260" s="247"/>
      <c r="POW260" s="247"/>
      <c r="POX260" s="247"/>
      <c r="POY260" s="247"/>
      <c r="POZ260" s="247"/>
      <c r="PPA260" s="247"/>
      <c r="PPB260" s="247"/>
      <c r="PPC260" s="247"/>
      <c r="PPD260" s="247"/>
      <c r="PPE260" s="247"/>
      <c r="PPF260" s="247"/>
      <c r="PPG260" s="247"/>
      <c r="PPH260" s="247"/>
      <c r="PPI260" s="247"/>
      <c r="PPJ260" s="247"/>
      <c r="PPK260" s="247"/>
      <c r="PPL260" s="247"/>
      <c r="PPM260" s="247"/>
      <c r="PPN260" s="247"/>
      <c r="PPO260" s="247"/>
      <c r="PPP260" s="247"/>
      <c r="PPQ260" s="247"/>
      <c r="PPR260" s="247"/>
      <c r="PPS260" s="247"/>
      <c r="PPT260" s="247"/>
      <c r="PPU260" s="247"/>
      <c r="PPV260" s="247"/>
      <c r="PPW260" s="247"/>
      <c r="PPX260" s="247"/>
      <c r="PPY260" s="247"/>
      <c r="PPZ260" s="247"/>
      <c r="PQA260" s="247"/>
      <c r="PQB260" s="247"/>
      <c r="PQC260" s="247"/>
      <c r="PQD260" s="247"/>
      <c r="PQE260" s="247"/>
      <c r="PQF260" s="247"/>
      <c r="PQG260" s="247"/>
      <c r="PQH260" s="247"/>
      <c r="PQI260" s="247"/>
      <c r="PQJ260" s="247"/>
      <c r="PQK260" s="247"/>
      <c r="PQL260" s="247"/>
      <c r="PQM260" s="247"/>
      <c r="PQN260" s="247"/>
      <c r="PQO260" s="247"/>
      <c r="PQP260" s="247"/>
      <c r="PQQ260" s="247"/>
      <c r="PQR260" s="247"/>
      <c r="PQS260" s="247"/>
      <c r="PQT260" s="247"/>
      <c r="PQU260" s="247"/>
      <c r="PQV260" s="247"/>
      <c r="PQW260" s="247"/>
      <c r="PQX260" s="247"/>
      <c r="PQY260" s="247"/>
      <c r="PQZ260" s="247"/>
      <c r="PRA260" s="247"/>
      <c r="PRB260" s="247"/>
      <c r="PRC260" s="247"/>
      <c r="PRD260" s="247"/>
      <c r="PRE260" s="247"/>
      <c r="PRF260" s="247"/>
      <c r="PRG260" s="247"/>
      <c r="PRH260" s="247"/>
      <c r="PRI260" s="247"/>
      <c r="PRJ260" s="247"/>
      <c r="PRK260" s="247"/>
      <c r="PRL260" s="247"/>
      <c r="PRM260" s="247"/>
      <c r="PRN260" s="247"/>
      <c r="PRO260" s="247"/>
      <c r="PRP260" s="247"/>
      <c r="PRQ260" s="247"/>
      <c r="PRR260" s="247"/>
      <c r="PRS260" s="247"/>
      <c r="PRT260" s="247"/>
      <c r="PRU260" s="247"/>
      <c r="PRV260" s="247"/>
      <c r="PRW260" s="247"/>
      <c r="PRX260" s="247"/>
      <c r="PRY260" s="247"/>
      <c r="PRZ260" s="247"/>
      <c r="PSA260" s="247"/>
      <c r="PSB260" s="247"/>
      <c r="PSC260" s="247"/>
      <c r="PSD260" s="247"/>
      <c r="PSE260" s="247"/>
      <c r="PSF260" s="247"/>
      <c r="PSG260" s="247"/>
      <c r="PSH260" s="247"/>
      <c r="PSI260" s="247"/>
      <c r="PSJ260" s="247"/>
      <c r="PSK260" s="247"/>
      <c r="PSL260" s="247"/>
      <c r="PSM260" s="247"/>
      <c r="PSN260" s="247"/>
      <c r="PSO260" s="247"/>
      <c r="PSP260" s="247"/>
      <c r="PSQ260" s="247"/>
      <c r="PSR260" s="247"/>
      <c r="PSS260" s="247"/>
      <c r="PST260" s="247"/>
      <c r="PSU260" s="247"/>
      <c r="PSV260" s="247"/>
      <c r="PSW260" s="247"/>
      <c r="PSX260" s="247"/>
      <c r="PSY260" s="247"/>
      <c r="PSZ260" s="247"/>
      <c r="PTA260" s="247"/>
      <c r="PTB260" s="247"/>
      <c r="PTC260" s="247"/>
      <c r="PTD260" s="247"/>
      <c r="PTE260" s="247"/>
      <c r="PTF260" s="247"/>
      <c r="PTG260" s="247"/>
      <c r="PTH260" s="247"/>
      <c r="PTI260" s="247"/>
      <c r="PTJ260" s="247"/>
      <c r="PTK260" s="247"/>
      <c r="PTL260" s="247"/>
      <c r="PTM260" s="247"/>
      <c r="PTN260" s="247"/>
      <c r="PTO260" s="247"/>
      <c r="PTP260" s="247"/>
      <c r="PTQ260" s="247"/>
      <c r="PTR260" s="247"/>
      <c r="PTS260" s="247"/>
      <c r="PTT260" s="247"/>
      <c r="PTU260" s="247"/>
      <c r="PTV260" s="247"/>
      <c r="PTW260" s="247"/>
      <c r="PTX260" s="247"/>
      <c r="PTY260" s="247"/>
      <c r="PTZ260" s="247"/>
      <c r="PUA260" s="247"/>
      <c r="PUB260" s="247"/>
      <c r="PUC260" s="247"/>
      <c r="PUD260" s="247"/>
      <c r="PUE260" s="247"/>
      <c r="PUF260" s="247"/>
      <c r="PUG260" s="247"/>
      <c r="PUH260" s="247"/>
      <c r="PUI260" s="247"/>
      <c r="PUJ260" s="247"/>
      <c r="PUK260" s="247"/>
      <c r="PUL260" s="247"/>
      <c r="PUM260" s="247"/>
      <c r="PUN260" s="247"/>
      <c r="PUO260" s="247"/>
      <c r="PUP260" s="247"/>
      <c r="PUQ260" s="247"/>
      <c r="PUR260" s="247"/>
      <c r="PUS260" s="247"/>
      <c r="PUT260" s="247"/>
      <c r="PUU260" s="247"/>
      <c r="PUV260" s="247"/>
      <c r="PUW260" s="247"/>
      <c r="PUX260" s="247"/>
      <c r="PUY260" s="247"/>
      <c r="PUZ260" s="247"/>
      <c r="PVA260" s="247"/>
      <c r="PVB260" s="247"/>
      <c r="PVC260" s="247"/>
      <c r="PVD260" s="247"/>
      <c r="PVE260" s="247"/>
      <c r="PVF260" s="247"/>
      <c r="PVG260" s="247"/>
      <c r="PVH260" s="247"/>
      <c r="PVI260" s="247"/>
      <c r="PVJ260" s="247"/>
      <c r="PVK260" s="247"/>
      <c r="PVL260" s="247"/>
      <c r="PVM260" s="247"/>
      <c r="PVN260" s="247"/>
      <c r="PVO260" s="247"/>
      <c r="PVP260" s="247"/>
      <c r="PVQ260" s="247"/>
      <c r="PVR260" s="247"/>
      <c r="PVS260" s="247"/>
      <c r="PVT260" s="247"/>
      <c r="PVU260" s="247"/>
      <c r="PVV260" s="247"/>
      <c r="PVW260" s="247"/>
      <c r="PVX260" s="247"/>
      <c r="PVY260" s="247"/>
      <c r="PVZ260" s="247"/>
      <c r="PWA260" s="247"/>
      <c r="PWB260" s="247"/>
      <c r="PWC260" s="247"/>
      <c r="PWD260" s="247"/>
      <c r="PWE260" s="247"/>
      <c r="PWF260" s="247"/>
      <c r="PWG260" s="247"/>
      <c r="PWH260" s="247"/>
      <c r="PWI260" s="247"/>
      <c r="PWJ260" s="247"/>
      <c r="PWK260" s="247"/>
      <c r="PWL260" s="247"/>
      <c r="PWM260" s="247"/>
      <c r="PWN260" s="247"/>
      <c r="PWO260" s="247"/>
      <c r="PWP260" s="247"/>
      <c r="PWQ260" s="247"/>
      <c r="PWR260" s="247"/>
      <c r="PWS260" s="247"/>
      <c r="PWT260" s="247"/>
      <c r="PWU260" s="247"/>
      <c r="PWV260" s="247"/>
      <c r="PWW260" s="247"/>
      <c r="PWX260" s="247"/>
      <c r="PWY260" s="247"/>
      <c r="PWZ260" s="247"/>
      <c r="PXA260" s="247"/>
      <c r="PXB260" s="247"/>
      <c r="PXC260" s="247"/>
      <c r="PXD260" s="247"/>
      <c r="PXE260" s="247"/>
      <c r="PXF260" s="247"/>
      <c r="PXG260" s="247"/>
      <c r="PXH260" s="247"/>
      <c r="PXI260" s="247"/>
      <c r="PXJ260" s="247"/>
      <c r="PXK260" s="247"/>
      <c r="PXL260" s="247"/>
      <c r="PXM260" s="247"/>
      <c r="PXN260" s="247"/>
      <c r="PXO260" s="247"/>
      <c r="PXP260" s="247"/>
      <c r="PXQ260" s="247"/>
      <c r="PXR260" s="247"/>
      <c r="PXS260" s="247"/>
      <c r="PXT260" s="247"/>
      <c r="PXU260" s="247"/>
      <c r="PXV260" s="247"/>
      <c r="PXW260" s="247"/>
      <c r="PXX260" s="247"/>
      <c r="PXY260" s="247"/>
      <c r="PXZ260" s="247"/>
      <c r="PYA260" s="247"/>
      <c r="PYB260" s="247"/>
      <c r="PYC260" s="247"/>
      <c r="PYD260" s="247"/>
      <c r="PYE260" s="247"/>
      <c r="PYF260" s="247"/>
      <c r="PYG260" s="247"/>
      <c r="PYH260" s="247"/>
      <c r="PYI260" s="247"/>
      <c r="PYJ260" s="247"/>
      <c r="PYK260" s="247"/>
      <c r="PYL260" s="247"/>
      <c r="PYM260" s="247"/>
      <c r="PYN260" s="247"/>
      <c r="PYO260" s="247"/>
      <c r="PYP260" s="247"/>
      <c r="PYQ260" s="247"/>
      <c r="PYR260" s="247"/>
      <c r="PYS260" s="247"/>
      <c r="PYT260" s="247"/>
      <c r="PYU260" s="247"/>
      <c r="PYV260" s="247"/>
      <c r="PYW260" s="247"/>
      <c r="PYX260" s="247"/>
      <c r="PYY260" s="247"/>
      <c r="PYZ260" s="247"/>
      <c r="PZA260" s="247"/>
      <c r="PZB260" s="247"/>
      <c r="PZC260" s="247"/>
      <c r="PZD260" s="247"/>
      <c r="PZE260" s="247"/>
      <c r="PZF260" s="247"/>
      <c r="PZG260" s="247"/>
      <c r="PZH260" s="247"/>
      <c r="PZI260" s="247"/>
      <c r="PZJ260" s="247"/>
      <c r="PZK260" s="247"/>
      <c r="PZL260" s="247"/>
      <c r="PZM260" s="247"/>
      <c r="PZN260" s="247"/>
      <c r="PZO260" s="247"/>
      <c r="PZP260" s="247"/>
      <c r="PZQ260" s="247"/>
      <c r="PZR260" s="247"/>
      <c r="PZS260" s="247"/>
      <c r="PZT260" s="247"/>
      <c r="PZU260" s="247"/>
      <c r="PZV260" s="247"/>
      <c r="PZW260" s="247"/>
      <c r="PZX260" s="247"/>
      <c r="PZY260" s="247"/>
      <c r="PZZ260" s="247"/>
      <c r="QAA260" s="247"/>
      <c r="QAB260" s="247"/>
      <c r="QAC260" s="247"/>
      <c r="QAD260" s="247"/>
      <c r="QAE260" s="247"/>
      <c r="QAF260" s="247"/>
      <c r="QAG260" s="247"/>
      <c r="QAH260" s="247"/>
      <c r="QAI260" s="247"/>
      <c r="QAJ260" s="247"/>
      <c r="QAK260" s="247"/>
      <c r="QAL260" s="247"/>
      <c r="QAM260" s="247"/>
      <c r="QAN260" s="247"/>
      <c r="QAO260" s="247"/>
      <c r="QAP260" s="247"/>
      <c r="QAQ260" s="247"/>
      <c r="QAR260" s="247"/>
      <c r="QAS260" s="247"/>
      <c r="QAT260" s="247"/>
      <c r="QAU260" s="247"/>
      <c r="QAV260" s="247"/>
      <c r="QAW260" s="247"/>
      <c r="QAX260" s="247"/>
      <c r="QAY260" s="247"/>
      <c r="QAZ260" s="247"/>
      <c r="QBA260" s="247"/>
      <c r="QBB260" s="247"/>
      <c r="QBC260" s="247"/>
      <c r="QBD260" s="247"/>
      <c r="QBE260" s="247"/>
      <c r="QBF260" s="247"/>
      <c r="QBG260" s="247"/>
      <c r="QBH260" s="247"/>
      <c r="QBI260" s="247"/>
      <c r="QBJ260" s="247"/>
      <c r="QBK260" s="247"/>
      <c r="QBL260" s="247"/>
      <c r="QBM260" s="247"/>
      <c r="QBN260" s="247"/>
      <c r="QBO260" s="247"/>
      <c r="QBP260" s="247"/>
      <c r="QBQ260" s="247"/>
      <c r="QBR260" s="247"/>
      <c r="QBS260" s="247"/>
      <c r="QBT260" s="247"/>
      <c r="QBU260" s="247"/>
      <c r="QBV260" s="247"/>
      <c r="QBW260" s="247"/>
      <c r="QBX260" s="247"/>
      <c r="QBY260" s="247"/>
      <c r="QBZ260" s="247"/>
      <c r="QCA260" s="247"/>
      <c r="QCB260" s="247"/>
      <c r="QCC260" s="247"/>
      <c r="QCD260" s="247"/>
      <c r="QCE260" s="247"/>
      <c r="QCF260" s="247"/>
      <c r="QCG260" s="247"/>
      <c r="QCH260" s="247"/>
      <c r="QCI260" s="247"/>
      <c r="QCJ260" s="247"/>
      <c r="QCK260" s="247"/>
      <c r="QCL260" s="247"/>
      <c r="QCM260" s="247"/>
      <c r="QCN260" s="247"/>
      <c r="QCO260" s="247"/>
      <c r="QCP260" s="247"/>
      <c r="QCQ260" s="247"/>
      <c r="QCR260" s="247"/>
      <c r="QCS260" s="247"/>
      <c r="QCT260" s="247"/>
      <c r="QCU260" s="247"/>
      <c r="QCV260" s="247"/>
      <c r="QCW260" s="247"/>
      <c r="QCX260" s="247"/>
      <c r="QCY260" s="247"/>
      <c r="QCZ260" s="247"/>
      <c r="QDA260" s="247"/>
      <c r="QDB260" s="247"/>
      <c r="QDC260" s="247"/>
      <c r="QDD260" s="247"/>
      <c r="QDE260" s="247"/>
      <c r="QDF260" s="247"/>
      <c r="QDG260" s="247"/>
      <c r="QDH260" s="247"/>
      <c r="QDI260" s="247"/>
      <c r="QDJ260" s="247"/>
      <c r="QDK260" s="247"/>
      <c r="QDL260" s="247"/>
      <c r="QDM260" s="247"/>
      <c r="QDN260" s="247"/>
      <c r="QDO260" s="247"/>
      <c r="QDP260" s="247"/>
      <c r="QDQ260" s="247"/>
      <c r="QDR260" s="247"/>
      <c r="QDS260" s="247"/>
      <c r="QDT260" s="247"/>
      <c r="QDU260" s="247"/>
      <c r="QDV260" s="247"/>
      <c r="QDW260" s="247"/>
      <c r="QDX260" s="247"/>
      <c r="QDY260" s="247"/>
      <c r="QDZ260" s="247"/>
      <c r="QEA260" s="247"/>
      <c r="QEB260" s="247"/>
      <c r="QEC260" s="247"/>
      <c r="QED260" s="247"/>
      <c r="QEE260" s="247"/>
      <c r="QEF260" s="247"/>
      <c r="QEG260" s="247"/>
      <c r="QEH260" s="247"/>
      <c r="QEI260" s="247"/>
      <c r="QEJ260" s="247"/>
      <c r="QEK260" s="247"/>
      <c r="QEL260" s="247"/>
      <c r="QEM260" s="247"/>
      <c r="QEN260" s="247"/>
      <c r="QEO260" s="247"/>
      <c r="QEP260" s="247"/>
      <c r="QEQ260" s="247"/>
      <c r="QER260" s="247"/>
      <c r="QES260" s="247"/>
      <c r="QET260" s="247"/>
      <c r="QEU260" s="247"/>
      <c r="QEV260" s="247"/>
      <c r="QEW260" s="247"/>
      <c r="QEX260" s="247"/>
      <c r="QEY260" s="247"/>
      <c r="QEZ260" s="247"/>
      <c r="QFA260" s="247"/>
      <c r="QFB260" s="247"/>
      <c r="QFC260" s="247"/>
      <c r="QFD260" s="247"/>
      <c r="QFE260" s="247"/>
      <c r="QFF260" s="247"/>
      <c r="QFG260" s="247"/>
      <c r="QFH260" s="247"/>
      <c r="QFI260" s="247"/>
      <c r="QFJ260" s="247"/>
      <c r="QFK260" s="247"/>
      <c r="QFL260" s="247"/>
      <c r="QFM260" s="247"/>
      <c r="QFN260" s="247"/>
      <c r="QFO260" s="247"/>
      <c r="QFP260" s="247"/>
      <c r="QFQ260" s="247"/>
      <c r="QFR260" s="247"/>
      <c r="QFS260" s="247"/>
      <c r="QFT260" s="247"/>
      <c r="QFU260" s="247"/>
      <c r="QFV260" s="247"/>
      <c r="QFW260" s="247"/>
      <c r="QFX260" s="247"/>
      <c r="QFY260" s="247"/>
      <c r="QFZ260" s="247"/>
      <c r="QGA260" s="247"/>
      <c r="QGB260" s="247"/>
      <c r="QGC260" s="247"/>
      <c r="QGD260" s="247"/>
      <c r="QGE260" s="247"/>
      <c r="QGF260" s="247"/>
      <c r="QGG260" s="247"/>
      <c r="QGH260" s="247"/>
      <c r="QGI260" s="247"/>
      <c r="QGJ260" s="247"/>
      <c r="QGK260" s="247"/>
      <c r="QGL260" s="247"/>
      <c r="QGM260" s="247"/>
      <c r="QGN260" s="247"/>
      <c r="QGO260" s="247"/>
      <c r="QGP260" s="247"/>
      <c r="QGQ260" s="247"/>
      <c r="QGR260" s="247"/>
      <c r="QGS260" s="247"/>
      <c r="QGT260" s="247"/>
      <c r="QGU260" s="247"/>
      <c r="QGV260" s="247"/>
      <c r="QGW260" s="247"/>
      <c r="QGX260" s="247"/>
      <c r="QGY260" s="247"/>
      <c r="QGZ260" s="247"/>
      <c r="QHA260" s="247"/>
      <c r="QHB260" s="247"/>
      <c r="QHC260" s="247"/>
      <c r="QHD260" s="247"/>
      <c r="QHE260" s="247"/>
      <c r="QHF260" s="247"/>
      <c r="QHG260" s="247"/>
      <c r="QHH260" s="247"/>
      <c r="QHI260" s="247"/>
      <c r="QHJ260" s="247"/>
      <c r="QHK260" s="247"/>
      <c r="QHL260" s="247"/>
      <c r="QHM260" s="247"/>
      <c r="QHN260" s="247"/>
      <c r="QHO260" s="247"/>
      <c r="QHP260" s="247"/>
      <c r="QHQ260" s="247"/>
      <c r="QHR260" s="247"/>
      <c r="QHS260" s="247"/>
      <c r="QHT260" s="247"/>
      <c r="QHU260" s="247"/>
      <c r="QHV260" s="247"/>
      <c r="QHW260" s="247"/>
      <c r="QHX260" s="247"/>
      <c r="QHY260" s="247"/>
      <c r="QHZ260" s="247"/>
      <c r="QIA260" s="247"/>
      <c r="QIB260" s="247"/>
      <c r="QIC260" s="247"/>
      <c r="QID260" s="247"/>
      <c r="QIE260" s="247"/>
      <c r="QIF260" s="247"/>
      <c r="QIG260" s="247"/>
      <c r="QIH260" s="247"/>
      <c r="QII260" s="247"/>
      <c r="QIJ260" s="247"/>
      <c r="QIK260" s="247"/>
      <c r="QIL260" s="247"/>
      <c r="QIM260" s="247"/>
      <c r="QIN260" s="247"/>
      <c r="QIO260" s="247"/>
      <c r="QIP260" s="247"/>
      <c r="QIQ260" s="247"/>
      <c r="QIR260" s="247"/>
      <c r="QIS260" s="247"/>
      <c r="QIT260" s="247"/>
      <c r="QIU260" s="247"/>
      <c r="QIV260" s="247"/>
      <c r="QIW260" s="247"/>
      <c r="QIX260" s="247"/>
      <c r="QIY260" s="247"/>
      <c r="QIZ260" s="247"/>
      <c r="QJA260" s="247"/>
      <c r="QJB260" s="247"/>
      <c r="QJC260" s="247"/>
      <c r="QJD260" s="247"/>
      <c r="QJE260" s="247"/>
      <c r="QJF260" s="247"/>
      <c r="QJG260" s="247"/>
      <c r="QJH260" s="247"/>
      <c r="QJI260" s="247"/>
      <c r="QJJ260" s="247"/>
      <c r="QJK260" s="247"/>
      <c r="QJL260" s="247"/>
      <c r="QJM260" s="247"/>
      <c r="QJN260" s="247"/>
      <c r="QJO260" s="247"/>
      <c r="QJP260" s="247"/>
      <c r="QJQ260" s="247"/>
      <c r="QJR260" s="247"/>
      <c r="QJS260" s="247"/>
      <c r="QJT260" s="247"/>
      <c r="QJU260" s="247"/>
      <c r="QJV260" s="247"/>
      <c r="QJW260" s="247"/>
      <c r="QJX260" s="247"/>
      <c r="QJY260" s="247"/>
      <c r="QJZ260" s="247"/>
      <c r="QKA260" s="247"/>
      <c r="QKB260" s="247"/>
      <c r="QKC260" s="247"/>
      <c r="QKD260" s="247"/>
      <c r="QKE260" s="247"/>
      <c r="QKF260" s="247"/>
      <c r="QKG260" s="247"/>
      <c r="QKH260" s="247"/>
      <c r="QKI260" s="247"/>
      <c r="QKJ260" s="247"/>
      <c r="QKK260" s="247"/>
      <c r="QKL260" s="247"/>
      <c r="QKM260" s="247"/>
      <c r="QKN260" s="247"/>
      <c r="QKO260" s="247"/>
      <c r="QKP260" s="247"/>
      <c r="QKQ260" s="247"/>
      <c r="QKR260" s="247"/>
      <c r="QKS260" s="247"/>
      <c r="QKT260" s="247"/>
      <c r="QKU260" s="247"/>
      <c r="QKV260" s="247"/>
      <c r="QKW260" s="247"/>
      <c r="QKX260" s="247"/>
      <c r="QKY260" s="247"/>
      <c r="QKZ260" s="247"/>
      <c r="QLA260" s="247"/>
      <c r="QLB260" s="247"/>
      <c r="QLC260" s="247"/>
      <c r="QLD260" s="247"/>
      <c r="QLE260" s="247"/>
      <c r="QLF260" s="247"/>
      <c r="QLG260" s="247"/>
      <c r="QLH260" s="247"/>
      <c r="QLI260" s="247"/>
      <c r="QLJ260" s="247"/>
      <c r="QLK260" s="247"/>
      <c r="QLL260" s="247"/>
      <c r="QLM260" s="247"/>
      <c r="QLN260" s="247"/>
      <c r="QLO260" s="247"/>
      <c r="QLP260" s="247"/>
      <c r="QLQ260" s="247"/>
      <c r="QLR260" s="247"/>
      <c r="QLS260" s="247"/>
      <c r="QLT260" s="247"/>
      <c r="QLU260" s="247"/>
      <c r="QLV260" s="247"/>
      <c r="QLW260" s="247"/>
      <c r="QLX260" s="247"/>
      <c r="QLY260" s="247"/>
      <c r="QLZ260" s="247"/>
      <c r="QMA260" s="247"/>
      <c r="QMB260" s="247"/>
      <c r="QMC260" s="247"/>
      <c r="QMD260" s="247"/>
      <c r="QME260" s="247"/>
      <c r="QMF260" s="247"/>
      <c r="QMG260" s="247"/>
      <c r="QMH260" s="247"/>
      <c r="QMI260" s="247"/>
      <c r="QMJ260" s="247"/>
      <c r="QMK260" s="247"/>
      <c r="QML260" s="247"/>
      <c r="QMM260" s="247"/>
      <c r="QMN260" s="247"/>
      <c r="QMO260" s="247"/>
      <c r="QMP260" s="247"/>
      <c r="QMQ260" s="247"/>
      <c r="QMR260" s="247"/>
      <c r="QMS260" s="247"/>
      <c r="QMT260" s="247"/>
      <c r="QMU260" s="247"/>
      <c r="QMV260" s="247"/>
      <c r="QMW260" s="247"/>
      <c r="QMX260" s="247"/>
      <c r="QMY260" s="247"/>
      <c r="QMZ260" s="247"/>
      <c r="QNA260" s="247"/>
      <c r="QNB260" s="247"/>
      <c r="QNC260" s="247"/>
      <c r="QND260" s="247"/>
      <c r="QNE260" s="247"/>
      <c r="QNF260" s="247"/>
      <c r="QNG260" s="247"/>
      <c r="QNH260" s="247"/>
      <c r="QNI260" s="247"/>
      <c r="QNJ260" s="247"/>
      <c r="QNK260" s="247"/>
      <c r="QNL260" s="247"/>
      <c r="QNM260" s="247"/>
      <c r="QNN260" s="247"/>
      <c r="QNO260" s="247"/>
      <c r="QNP260" s="247"/>
      <c r="QNQ260" s="247"/>
      <c r="QNR260" s="247"/>
      <c r="QNS260" s="247"/>
      <c r="QNT260" s="247"/>
      <c r="QNU260" s="247"/>
      <c r="QNV260" s="247"/>
      <c r="QNW260" s="247"/>
      <c r="QNX260" s="247"/>
      <c r="QNY260" s="247"/>
      <c r="QNZ260" s="247"/>
      <c r="QOA260" s="247"/>
      <c r="QOB260" s="247"/>
      <c r="QOC260" s="247"/>
      <c r="QOD260" s="247"/>
      <c r="QOE260" s="247"/>
      <c r="QOF260" s="247"/>
      <c r="QOG260" s="247"/>
      <c r="QOH260" s="247"/>
      <c r="QOI260" s="247"/>
      <c r="QOJ260" s="247"/>
      <c r="QOK260" s="247"/>
      <c r="QOL260" s="247"/>
      <c r="QOM260" s="247"/>
      <c r="QON260" s="247"/>
      <c r="QOO260" s="247"/>
      <c r="QOP260" s="247"/>
      <c r="QOQ260" s="247"/>
      <c r="QOR260" s="247"/>
      <c r="QOS260" s="247"/>
      <c r="QOT260" s="247"/>
      <c r="QOU260" s="247"/>
      <c r="QOV260" s="247"/>
      <c r="QOW260" s="247"/>
      <c r="QOX260" s="247"/>
      <c r="QOY260" s="247"/>
      <c r="QOZ260" s="247"/>
      <c r="QPA260" s="247"/>
      <c r="QPB260" s="247"/>
      <c r="QPC260" s="247"/>
      <c r="QPD260" s="247"/>
      <c r="QPE260" s="247"/>
      <c r="QPF260" s="247"/>
      <c r="QPG260" s="247"/>
      <c r="QPH260" s="247"/>
      <c r="QPI260" s="247"/>
      <c r="QPJ260" s="247"/>
      <c r="QPK260" s="247"/>
      <c r="QPL260" s="247"/>
      <c r="QPM260" s="247"/>
      <c r="QPN260" s="247"/>
      <c r="QPO260" s="247"/>
      <c r="QPP260" s="247"/>
      <c r="QPQ260" s="247"/>
      <c r="QPR260" s="247"/>
      <c r="QPS260" s="247"/>
      <c r="QPT260" s="247"/>
      <c r="QPU260" s="247"/>
      <c r="QPV260" s="247"/>
      <c r="QPW260" s="247"/>
      <c r="QPX260" s="247"/>
      <c r="QPY260" s="247"/>
      <c r="QPZ260" s="247"/>
      <c r="QQA260" s="247"/>
      <c r="QQB260" s="247"/>
      <c r="QQC260" s="247"/>
      <c r="QQD260" s="247"/>
      <c r="QQE260" s="247"/>
      <c r="QQF260" s="247"/>
      <c r="QQG260" s="247"/>
      <c r="QQH260" s="247"/>
      <c r="QQI260" s="247"/>
      <c r="QQJ260" s="247"/>
      <c r="QQK260" s="247"/>
      <c r="QQL260" s="247"/>
      <c r="QQM260" s="247"/>
      <c r="QQN260" s="247"/>
      <c r="QQO260" s="247"/>
      <c r="QQP260" s="247"/>
      <c r="QQQ260" s="247"/>
      <c r="QQR260" s="247"/>
      <c r="QQS260" s="247"/>
      <c r="QQT260" s="247"/>
      <c r="QQU260" s="247"/>
      <c r="QQV260" s="247"/>
      <c r="QQW260" s="247"/>
      <c r="QQX260" s="247"/>
      <c r="QQY260" s="247"/>
      <c r="QQZ260" s="247"/>
      <c r="QRA260" s="247"/>
      <c r="QRB260" s="247"/>
      <c r="QRC260" s="247"/>
      <c r="QRD260" s="247"/>
      <c r="QRE260" s="247"/>
      <c r="QRF260" s="247"/>
      <c r="QRG260" s="247"/>
      <c r="QRH260" s="247"/>
      <c r="QRI260" s="247"/>
      <c r="QRJ260" s="247"/>
      <c r="QRK260" s="247"/>
      <c r="QRL260" s="247"/>
      <c r="QRM260" s="247"/>
      <c r="QRN260" s="247"/>
      <c r="QRO260" s="247"/>
      <c r="QRP260" s="247"/>
      <c r="QRQ260" s="247"/>
      <c r="QRR260" s="247"/>
      <c r="QRS260" s="247"/>
      <c r="QRT260" s="247"/>
      <c r="QRU260" s="247"/>
      <c r="QRV260" s="247"/>
      <c r="QRW260" s="247"/>
      <c r="QRX260" s="247"/>
      <c r="QRY260" s="247"/>
      <c r="QRZ260" s="247"/>
      <c r="QSA260" s="247"/>
      <c r="QSB260" s="247"/>
      <c r="QSC260" s="247"/>
      <c r="QSD260" s="247"/>
      <c r="QSE260" s="247"/>
      <c r="QSF260" s="247"/>
      <c r="QSG260" s="247"/>
      <c r="QSH260" s="247"/>
      <c r="QSI260" s="247"/>
      <c r="QSJ260" s="247"/>
      <c r="QSK260" s="247"/>
      <c r="QSL260" s="247"/>
      <c r="QSM260" s="247"/>
      <c r="QSN260" s="247"/>
      <c r="QSO260" s="247"/>
      <c r="QSP260" s="247"/>
      <c r="QSQ260" s="247"/>
      <c r="QSR260" s="247"/>
      <c r="QSS260" s="247"/>
      <c r="QST260" s="247"/>
      <c r="QSU260" s="247"/>
      <c r="QSV260" s="247"/>
      <c r="QSW260" s="247"/>
      <c r="QSX260" s="247"/>
      <c r="QSY260" s="247"/>
      <c r="QSZ260" s="247"/>
      <c r="QTA260" s="247"/>
      <c r="QTB260" s="247"/>
      <c r="QTC260" s="247"/>
      <c r="QTD260" s="247"/>
      <c r="QTE260" s="247"/>
      <c r="QTF260" s="247"/>
      <c r="QTG260" s="247"/>
      <c r="QTH260" s="247"/>
      <c r="QTI260" s="247"/>
      <c r="QTJ260" s="247"/>
      <c r="QTK260" s="247"/>
      <c r="QTL260" s="247"/>
      <c r="QTM260" s="247"/>
      <c r="QTN260" s="247"/>
      <c r="QTO260" s="247"/>
      <c r="QTP260" s="247"/>
      <c r="QTQ260" s="247"/>
      <c r="QTR260" s="247"/>
      <c r="QTS260" s="247"/>
      <c r="QTT260" s="247"/>
      <c r="QTU260" s="247"/>
      <c r="QTV260" s="247"/>
      <c r="QTW260" s="247"/>
      <c r="QTX260" s="247"/>
      <c r="QTY260" s="247"/>
      <c r="QTZ260" s="247"/>
      <c r="QUA260" s="247"/>
      <c r="QUB260" s="247"/>
      <c r="QUC260" s="247"/>
      <c r="QUD260" s="247"/>
      <c r="QUE260" s="247"/>
      <c r="QUF260" s="247"/>
      <c r="QUG260" s="247"/>
      <c r="QUH260" s="247"/>
      <c r="QUI260" s="247"/>
      <c r="QUJ260" s="247"/>
      <c r="QUK260" s="247"/>
      <c r="QUL260" s="247"/>
      <c r="QUM260" s="247"/>
      <c r="QUN260" s="247"/>
      <c r="QUO260" s="247"/>
      <c r="QUP260" s="247"/>
      <c r="QUQ260" s="247"/>
      <c r="QUR260" s="247"/>
      <c r="QUS260" s="247"/>
      <c r="QUT260" s="247"/>
      <c r="QUU260" s="247"/>
      <c r="QUV260" s="247"/>
      <c r="QUW260" s="247"/>
      <c r="QUX260" s="247"/>
      <c r="QUY260" s="247"/>
      <c r="QUZ260" s="247"/>
      <c r="QVA260" s="247"/>
      <c r="QVB260" s="247"/>
      <c r="QVC260" s="247"/>
      <c r="QVD260" s="247"/>
      <c r="QVE260" s="247"/>
      <c r="QVF260" s="247"/>
      <c r="QVG260" s="247"/>
      <c r="QVH260" s="247"/>
      <c r="QVI260" s="247"/>
      <c r="QVJ260" s="247"/>
      <c r="QVK260" s="247"/>
      <c r="QVL260" s="247"/>
      <c r="QVM260" s="247"/>
      <c r="QVN260" s="247"/>
      <c r="QVO260" s="247"/>
      <c r="QVP260" s="247"/>
      <c r="QVQ260" s="247"/>
      <c r="QVR260" s="247"/>
      <c r="QVS260" s="247"/>
      <c r="QVT260" s="247"/>
      <c r="QVU260" s="247"/>
      <c r="QVV260" s="247"/>
      <c r="QVW260" s="247"/>
      <c r="QVX260" s="247"/>
      <c r="QVY260" s="247"/>
      <c r="QVZ260" s="247"/>
      <c r="QWA260" s="247"/>
      <c r="QWB260" s="247"/>
      <c r="QWC260" s="247"/>
      <c r="QWD260" s="247"/>
      <c r="QWE260" s="247"/>
      <c r="QWF260" s="247"/>
      <c r="QWG260" s="247"/>
      <c r="QWH260" s="247"/>
      <c r="QWI260" s="247"/>
      <c r="QWJ260" s="247"/>
      <c r="QWK260" s="247"/>
      <c r="QWL260" s="247"/>
      <c r="QWM260" s="247"/>
      <c r="QWN260" s="247"/>
      <c r="QWO260" s="247"/>
      <c r="QWP260" s="247"/>
      <c r="QWQ260" s="247"/>
      <c r="QWR260" s="247"/>
      <c r="QWS260" s="247"/>
      <c r="QWT260" s="247"/>
      <c r="QWU260" s="247"/>
      <c r="QWV260" s="247"/>
      <c r="QWW260" s="247"/>
      <c r="QWX260" s="247"/>
      <c r="QWY260" s="247"/>
      <c r="QWZ260" s="247"/>
      <c r="QXA260" s="247"/>
      <c r="QXB260" s="247"/>
      <c r="QXC260" s="247"/>
      <c r="QXD260" s="247"/>
      <c r="QXE260" s="247"/>
      <c r="QXF260" s="247"/>
      <c r="QXG260" s="247"/>
      <c r="QXH260" s="247"/>
      <c r="QXI260" s="247"/>
      <c r="QXJ260" s="247"/>
      <c r="QXK260" s="247"/>
      <c r="QXL260" s="247"/>
      <c r="QXM260" s="247"/>
      <c r="QXN260" s="247"/>
      <c r="QXO260" s="247"/>
      <c r="QXP260" s="247"/>
      <c r="QXQ260" s="247"/>
      <c r="QXR260" s="247"/>
      <c r="QXS260" s="247"/>
      <c r="QXT260" s="247"/>
      <c r="QXU260" s="247"/>
      <c r="QXV260" s="247"/>
      <c r="QXW260" s="247"/>
      <c r="QXX260" s="247"/>
      <c r="QXY260" s="247"/>
      <c r="QXZ260" s="247"/>
      <c r="QYA260" s="247"/>
      <c r="QYB260" s="247"/>
      <c r="QYC260" s="247"/>
      <c r="QYD260" s="247"/>
      <c r="QYE260" s="247"/>
      <c r="QYF260" s="247"/>
      <c r="QYG260" s="247"/>
      <c r="QYH260" s="247"/>
      <c r="QYI260" s="247"/>
      <c r="QYJ260" s="247"/>
      <c r="QYK260" s="247"/>
      <c r="QYL260" s="247"/>
      <c r="QYM260" s="247"/>
      <c r="QYN260" s="247"/>
      <c r="QYO260" s="247"/>
      <c r="QYP260" s="247"/>
      <c r="QYQ260" s="247"/>
      <c r="QYR260" s="247"/>
      <c r="QYS260" s="247"/>
      <c r="QYT260" s="247"/>
      <c r="QYU260" s="247"/>
      <c r="QYV260" s="247"/>
      <c r="QYW260" s="247"/>
      <c r="QYX260" s="247"/>
      <c r="QYY260" s="247"/>
      <c r="QYZ260" s="247"/>
      <c r="QZA260" s="247"/>
      <c r="QZB260" s="247"/>
      <c r="QZC260" s="247"/>
      <c r="QZD260" s="247"/>
      <c r="QZE260" s="247"/>
      <c r="QZF260" s="247"/>
      <c r="QZG260" s="247"/>
      <c r="QZH260" s="247"/>
      <c r="QZI260" s="247"/>
      <c r="QZJ260" s="247"/>
      <c r="QZK260" s="247"/>
      <c r="QZL260" s="247"/>
      <c r="QZM260" s="247"/>
      <c r="QZN260" s="247"/>
      <c r="QZO260" s="247"/>
      <c r="QZP260" s="247"/>
      <c r="QZQ260" s="247"/>
      <c r="QZR260" s="247"/>
      <c r="QZS260" s="247"/>
      <c r="QZT260" s="247"/>
      <c r="QZU260" s="247"/>
      <c r="QZV260" s="247"/>
      <c r="QZW260" s="247"/>
      <c r="QZX260" s="247"/>
      <c r="QZY260" s="247"/>
      <c r="QZZ260" s="247"/>
      <c r="RAA260" s="247"/>
      <c r="RAB260" s="247"/>
      <c r="RAC260" s="247"/>
      <c r="RAD260" s="247"/>
      <c r="RAE260" s="247"/>
      <c r="RAF260" s="247"/>
      <c r="RAG260" s="247"/>
      <c r="RAH260" s="247"/>
      <c r="RAI260" s="247"/>
      <c r="RAJ260" s="247"/>
      <c r="RAK260" s="247"/>
      <c r="RAL260" s="247"/>
      <c r="RAM260" s="247"/>
      <c r="RAN260" s="247"/>
      <c r="RAO260" s="247"/>
      <c r="RAP260" s="247"/>
      <c r="RAQ260" s="247"/>
      <c r="RAR260" s="247"/>
      <c r="RAS260" s="247"/>
      <c r="RAT260" s="247"/>
      <c r="RAU260" s="247"/>
      <c r="RAV260" s="247"/>
      <c r="RAW260" s="247"/>
      <c r="RAX260" s="247"/>
      <c r="RAY260" s="247"/>
      <c r="RAZ260" s="247"/>
      <c r="RBA260" s="247"/>
      <c r="RBB260" s="247"/>
      <c r="RBC260" s="247"/>
      <c r="RBD260" s="247"/>
      <c r="RBE260" s="247"/>
      <c r="RBF260" s="247"/>
      <c r="RBG260" s="247"/>
      <c r="RBH260" s="247"/>
      <c r="RBI260" s="247"/>
      <c r="RBJ260" s="247"/>
      <c r="RBK260" s="247"/>
      <c r="RBL260" s="247"/>
      <c r="RBM260" s="247"/>
      <c r="RBN260" s="247"/>
      <c r="RBO260" s="247"/>
      <c r="RBP260" s="247"/>
      <c r="RBQ260" s="247"/>
      <c r="RBR260" s="247"/>
      <c r="RBS260" s="247"/>
      <c r="RBT260" s="247"/>
      <c r="RBU260" s="247"/>
      <c r="RBV260" s="247"/>
      <c r="RBW260" s="247"/>
      <c r="RBX260" s="247"/>
      <c r="RBY260" s="247"/>
      <c r="RBZ260" s="247"/>
      <c r="RCA260" s="247"/>
      <c r="RCB260" s="247"/>
      <c r="RCC260" s="247"/>
      <c r="RCD260" s="247"/>
      <c r="RCE260" s="247"/>
      <c r="RCF260" s="247"/>
      <c r="RCG260" s="247"/>
      <c r="RCH260" s="247"/>
      <c r="RCI260" s="247"/>
      <c r="RCJ260" s="247"/>
      <c r="RCK260" s="247"/>
      <c r="RCL260" s="247"/>
      <c r="RCM260" s="247"/>
      <c r="RCN260" s="247"/>
      <c r="RCO260" s="247"/>
      <c r="RCP260" s="247"/>
      <c r="RCQ260" s="247"/>
      <c r="RCR260" s="247"/>
      <c r="RCS260" s="247"/>
      <c r="RCT260" s="247"/>
      <c r="RCU260" s="247"/>
      <c r="RCV260" s="247"/>
      <c r="RCW260" s="247"/>
      <c r="RCX260" s="247"/>
      <c r="RCY260" s="247"/>
      <c r="RCZ260" s="247"/>
      <c r="RDA260" s="247"/>
      <c r="RDB260" s="247"/>
      <c r="RDC260" s="247"/>
      <c r="RDD260" s="247"/>
      <c r="RDE260" s="247"/>
      <c r="RDF260" s="247"/>
      <c r="RDG260" s="247"/>
      <c r="RDH260" s="247"/>
      <c r="RDI260" s="247"/>
      <c r="RDJ260" s="247"/>
      <c r="RDK260" s="247"/>
      <c r="RDL260" s="247"/>
      <c r="RDM260" s="247"/>
      <c r="RDN260" s="247"/>
      <c r="RDO260" s="247"/>
      <c r="RDP260" s="247"/>
      <c r="RDQ260" s="247"/>
      <c r="RDR260" s="247"/>
      <c r="RDS260" s="247"/>
      <c r="RDT260" s="247"/>
      <c r="RDU260" s="247"/>
      <c r="RDV260" s="247"/>
      <c r="RDW260" s="247"/>
      <c r="RDX260" s="247"/>
      <c r="RDY260" s="247"/>
      <c r="RDZ260" s="247"/>
      <c r="REA260" s="247"/>
      <c r="REB260" s="247"/>
      <c r="REC260" s="247"/>
      <c r="RED260" s="247"/>
      <c r="REE260" s="247"/>
      <c r="REF260" s="247"/>
      <c r="REG260" s="247"/>
      <c r="REH260" s="247"/>
      <c r="REI260" s="247"/>
      <c r="REJ260" s="247"/>
      <c r="REK260" s="247"/>
      <c r="REL260" s="247"/>
      <c r="REM260" s="247"/>
      <c r="REN260" s="247"/>
      <c r="REO260" s="247"/>
      <c r="REP260" s="247"/>
      <c r="REQ260" s="247"/>
      <c r="RER260" s="247"/>
      <c r="RES260" s="247"/>
      <c r="RET260" s="247"/>
      <c r="REU260" s="247"/>
      <c r="REV260" s="247"/>
      <c r="REW260" s="247"/>
      <c r="REX260" s="247"/>
      <c r="REY260" s="247"/>
      <c r="REZ260" s="247"/>
      <c r="RFA260" s="247"/>
      <c r="RFB260" s="247"/>
      <c r="RFC260" s="247"/>
      <c r="RFD260" s="247"/>
      <c r="RFE260" s="247"/>
      <c r="RFF260" s="247"/>
      <c r="RFG260" s="247"/>
      <c r="RFH260" s="247"/>
      <c r="RFI260" s="247"/>
      <c r="RFJ260" s="247"/>
      <c r="RFK260" s="247"/>
      <c r="RFL260" s="247"/>
      <c r="RFM260" s="247"/>
      <c r="RFN260" s="247"/>
      <c r="RFO260" s="247"/>
      <c r="RFP260" s="247"/>
      <c r="RFQ260" s="247"/>
      <c r="RFR260" s="247"/>
      <c r="RFS260" s="247"/>
      <c r="RFT260" s="247"/>
      <c r="RFU260" s="247"/>
      <c r="RFV260" s="247"/>
      <c r="RFW260" s="247"/>
      <c r="RFX260" s="247"/>
      <c r="RFY260" s="247"/>
      <c r="RFZ260" s="247"/>
      <c r="RGA260" s="247"/>
      <c r="RGB260" s="247"/>
      <c r="RGC260" s="247"/>
      <c r="RGD260" s="247"/>
      <c r="RGE260" s="247"/>
      <c r="RGF260" s="247"/>
      <c r="RGG260" s="247"/>
      <c r="RGH260" s="247"/>
      <c r="RGI260" s="247"/>
      <c r="RGJ260" s="247"/>
      <c r="RGK260" s="247"/>
      <c r="RGL260" s="247"/>
      <c r="RGM260" s="247"/>
      <c r="RGN260" s="247"/>
      <c r="RGO260" s="247"/>
      <c r="RGP260" s="247"/>
      <c r="RGQ260" s="247"/>
      <c r="RGR260" s="247"/>
      <c r="RGS260" s="247"/>
      <c r="RGT260" s="247"/>
      <c r="RGU260" s="247"/>
      <c r="RGV260" s="247"/>
      <c r="RGW260" s="247"/>
      <c r="RGX260" s="247"/>
      <c r="RGY260" s="247"/>
      <c r="RGZ260" s="247"/>
      <c r="RHA260" s="247"/>
      <c r="RHB260" s="247"/>
      <c r="RHC260" s="247"/>
      <c r="RHD260" s="247"/>
      <c r="RHE260" s="247"/>
      <c r="RHF260" s="247"/>
      <c r="RHG260" s="247"/>
      <c r="RHH260" s="247"/>
      <c r="RHI260" s="247"/>
      <c r="RHJ260" s="247"/>
      <c r="RHK260" s="247"/>
      <c r="RHL260" s="247"/>
      <c r="RHM260" s="247"/>
      <c r="RHN260" s="247"/>
      <c r="RHO260" s="247"/>
      <c r="RHP260" s="247"/>
      <c r="RHQ260" s="247"/>
      <c r="RHR260" s="247"/>
      <c r="RHS260" s="247"/>
      <c r="RHT260" s="247"/>
      <c r="RHU260" s="247"/>
      <c r="RHV260" s="247"/>
      <c r="RHW260" s="247"/>
      <c r="RHX260" s="247"/>
      <c r="RHY260" s="247"/>
      <c r="RHZ260" s="247"/>
      <c r="RIA260" s="247"/>
      <c r="RIB260" s="247"/>
      <c r="RIC260" s="247"/>
      <c r="RID260" s="247"/>
      <c r="RIE260" s="247"/>
      <c r="RIF260" s="247"/>
      <c r="RIG260" s="247"/>
      <c r="RIH260" s="247"/>
      <c r="RII260" s="247"/>
      <c r="RIJ260" s="247"/>
      <c r="RIK260" s="247"/>
      <c r="RIL260" s="247"/>
      <c r="RIM260" s="247"/>
      <c r="RIN260" s="247"/>
      <c r="RIO260" s="247"/>
      <c r="RIP260" s="247"/>
      <c r="RIQ260" s="247"/>
      <c r="RIR260" s="247"/>
      <c r="RIS260" s="247"/>
      <c r="RIT260" s="247"/>
      <c r="RIU260" s="247"/>
      <c r="RIV260" s="247"/>
      <c r="RIW260" s="247"/>
      <c r="RIX260" s="247"/>
      <c r="RIY260" s="247"/>
      <c r="RIZ260" s="247"/>
      <c r="RJA260" s="247"/>
      <c r="RJB260" s="247"/>
      <c r="RJC260" s="247"/>
      <c r="RJD260" s="247"/>
      <c r="RJE260" s="247"/>
      <c r="RJF260" s="247"/>
      <c r="RJG260" s="247"/>
      <c r="RJH260" s="247"/>
      <c r="RJI260" s="247"/>
      <c r="RJJ260" s="247"/>
      <c r="RJK260" s="247"/>
      <c r="RJL260" s="247"/>
      <c r="RJM260" s="247"/>
      <c r="RJN260" s="247"/>
      <c r="RJO260" s="247"/>
      <c r="RJP260" s="247"/>
      <c r="RJQ260" s="247"/>
      <c r="RJR260" s="247"/>
      <c r="RJS260" s="247"/>
      <c r="RJT260" s="247"/>
      <c r="RJU260" s="247"/>
      <c r="RJV260" s="247"/>
      <c r="RJW260" s="247"/>
      <c r="RJX260" s="247"/>
      <c r="RJY260" s="247"/>
      <c r="RJZ260" s="247"/>
      <c r="RKA260" s="247"/>
      <c r="RKB260" s="247"/>
      <c r="RKC260" s="247"/>
      <c r="RKD260" s="247"/>
      <c r="RKE260" s="247"/>
      <c r="RKF260" s="247"/>
      <c r="RKG260" s="247"/>
      <c r="RKH260" s="247"/>
      <c r="RKI260" s="247"/>
      <c r="RKJ260" s="247"/>
      <c r="RKK260" s="247"/>
      <c r="RKL260" s="247"/>
      <c r="RKM260" s="247"/>
      <c r="RKN260" s="247"/>
      <c r="RKO260" s="247"/>
      <c r="RKP260" s="247"/>
      <c r="RKQ260" s="247"/>
      <c r="RKR260" s="247"/>
      <c r="RKS260" s="247"/>
      <c r="RKT260" s="247"/>
      <c r="RKU260" s="247"/>
      <c r="RKV260" s="247"/>
      <c r="RKW260" s="247"/>
      <c r="RKX260" s="247"/>
      <c r="RKY260" s="247"/>
      <c r="RKZ260" s="247"/>
      <c r="RLA260" s="247"/>
      <c r="RLB260" s="247"/>
      <c r="RLC260" s="247"/>
      <c r="RLD260" s="247"/>
      <c r="RLE260" s="247"/>
      <c r="RLF260" s="247"/>
      <c r="RLG260" s="247"/>
      <c r="RLH260" s="247"/>
      <c r="RLI260" s="247"/>
      <c r="RLJ260" s="247"/>
      <c r="RLK260" s="247"/>
      <c r="RLL260" s="247"/>
      <c r="RLM260" s="247"/>
      <c r="RLN260" s="247"/>
      <c r="RLO260" s="247"/>
      <c r="RLP260" s="247"/>
      <c r="RLQ260" s="247"/>
      <c r="RLR260" s="247"/>
      <c r="RLS260" s="247"/>
      <c r="RLT260" s="247"/>
      <c r="RLU260" s="247"/>
      <c r="RLV260" s="247"/>
      <c r="RLW260" s="247"/>
      <c r="RLX260" s="247"/>
      <c r="RLY260" s="247"/>
      <c r="RLZ260" s="247"/>
      <c r="RMA260" s="247"/>
      <c r="RMB260" s="247"/>
      <c r="RMC260" s="247"/>
      <c r="RMD260" s="247"/>
      <c r="RME260" s="247"/>
      <c r="RMF260" s="247"/>
      <c r="RMG260" s="247"/>
      <c r="RMH260" s="247"/>
      <c r="RMI260" s="247"/>
      <c r="RMJ260" s="247"/>
      <c r="RMK260" s="247"/>
      <c r="RML260" s="247"/>
      <c r="RMM260" s="247"/>
      <c r="RMN260" s="247"/>
      <c r="RMO260" s="247"/>
      <c r="RMP260" s="247"/>
      <c r="RMQ260" s="247"/>
      <c r="RMR260" s="247"/>
      <c r="RMS260" s="247"/>
      <c r="RMT260" s="247"/>
      <c r="RMU260" s="247"/>
      <c r="RMV260" s="247"/>
      <c r="RMW260" s="247"/>
      <c r="RMX260" s="247"/>
      <c r="RMY260" s="247"/>
      <c r="RMZ260" s="247"/>
      <c r="RNA260" s="247"/>
      <c r="RNB260" s="247"/>
      <c r="RNC260" s="247"/>
      <c r="RND260" s="247"/>
      <c r="RNE260" s="247"/>
      <c r="RNF260" s="247"/>
      <c r="RNG260" s="247"/>
      <c r="RNH260" s="247"/>
      <c r="RNI260" s="247"/>
      <c r="RNJ260" s="247"/>
      <c r="RNK260" s="247"/>
      <c r="RNL260" s="247"/>
      <c r="RNM260" s="247"/>
      <c r="RNN260" s="247"/>
      <c r="RNO260" s="247"/>
      <c r="RNP260" s="247"/>
      <c r="RNQ260" s="247"/>
      <c r="RNR260" s="247"/>
      <c r="RNS260" s="247"/>
      <c r="RNT260" s="247"/>
      <c r="RNU260" s="247"/>
      <c r="RNV260" s="247"/>
      <c r="RNW260" s="247"/>
      <c r="RNX260" s="247"/>
      <c r="RNY260" s="247"/>
      <c r="RNZ260" s="247"/>
      <c r="ROA260" s="247"/>
      <c r="ROB260" s="247"/>
      <c r="ROC260" s="247"/>
      <c r="ROD260" s="247"/>
      <c r="ROE260" s="247"/>
      <c r="ROF260" s="247"/>
      <c r="ROG260" s="247"/>
      <c r="ROH260" s="247"/>
      <c r="ROI260" s="247"/>
      <c r="ROJ260" s="247"/>
      <c r="ROK260" s="247"/>
      <c r="ROL260" s="247"/>
      <c r="ROM260" s="247"/>
      <c r="RON260" s="247"/>
      <c r="ROO260" s="247"/>
      <c r="ROP260" s="247"/>
      <c r="ROQ260" s="247"/>
      <c r="ROR260" s="247"/>
      <c r="ROS260" s="247"/>
      <c r="ROT260" s="247"/>
      <c r="ROU260" s="247"/>
      <c r="ROV260" s="247"/>
      <c r="ROW260" s="247"/>
      <c r="ROX260" s="247"/>
      <c r="ROY260" s="247"/>
      <c r="ROZ260" s="247"/>
      <c r="RPA260" s="247"/>
      <c r="RPB260" s="247"/>
      <c r="RPC260" s="247"/>
      <c r="RPD260" s="247"/>
      <c r="RPE260" s="247"/>
      <c r="RPF260" s="247"/>
      <c r="RPG260" s="247"/>
      <c r="RPH260" s="247"/>
      <c r="RPI260" s="247"/>
      <c r="RPJ260" s="247"/>
      <c r="RPK260" s="247"/>
      <c r="RPL260" s="247"/>
      <c r="RPM260" s="247"/>
      <c r="RPN260" s="247"/>
      <c r="RPO260" s="247"/>
      <c r="RPP260" s="247"/>
      <c r="RPQ260" s="247"/>
      <c r="RPR260" s="247"/>
      <c r="RPS260" s="247"/>
      <c r="RPT260" s="247"/>
      <c r="RPU260" s="247"/>
      <c r="RPV260" s="247"/>
      <c r="RPW260" s="247"/>
      <c r="RPX260" s="247"/>
      <c r="RPY260" s="247"/>
      <c r="RPZ260" s="247"/>
      <c r="RQA260" s="247"/>
      <c r="RQB260" s="247"/>
      <c r="RQC260" s="247"/>
      <c r="RQD260" s="247"/>
      <c r="RQE260" s="247"/>
      <c r="RQF260" s="247"/>
      <c r="RQG260" s="247"/>
      <c r="RQH260" s="247"/>
      <c r="RQI260" s="247"/>
      <c r="RQJ260" s="247"/>
      <c r="RQK260" s="247"/>
      <c r="RQL260" s="247"/>
      <c r="RQM260" s="247"/>
      <c r="RQN260" s="247"/>
      <c r="RQO260" s="247"/>
      <c r="RQP260" s="247"/>
      <c r="RQQ260" s="247"/>
      <c r="RQR260" s="247"/>
      <c r="RQS260" s="247"/>
      <c r="RQT260" s="247"/>
      <c r="RQU260" s="247"/>
      <c r="RQV260" s="247"/>
      <c r="RQW260" s="247"/>
      <c r="RQX260" s="247"/>
      <c r="RQY260" s="247"/>
      <c r="RQZ260" s="247"/>
      <c r="RRA260" s="247"/>
      <c r="RRB260" s="247"/>
      <c r="RRC260" s="247"/>
      <c r="RRD260" s="247"/>
      <c r="RRE260" s="247"/>
      <c r="RRF260" s="247"/>
      <c r="RRG260" s="247"/>
      <c r="RRH260" s="247"/>
      <c r="RRI260" s="247"/>
      <c r="RRJ260" s="247"/>
      <c r="RRK260" s="247"/>
      <c r="RRL260" s="247"/>
      <c r="RRM260" s="247"/>
      <c r="RRN260" s="247"/>
      <c r="RRO260" s="247"/>
      <c r="RRP260" s="247"/>
      <c r="RRQ260" s="247"/>
      <c r="RRR260" s="247"/>
      <c r="RRS260" s="247"/>
      <c r="RRT260" s="247"/>
      <c r="RRU260" s="247"/>
      <c r="RRV260" s="247"/>
      <c r="RRW260" s="247"/>
      <c r="RRX260" s="247"/>
      <c r="RRY260" s="247"/>
      <c r="RRZ260" s="247"/>
      <c r="RSA260" s="247"/>
      <c r="RSB260" s="247"/>
      <c r="RSC260" s="247"/>
      <c r="RSD260" s="247"/>
      <c r="RSE260" s="247"/>
      <c r="RSF260" s="247"/>
      <c r="RSG260" s="247"/>
      <c r="RSH260" s="247"/>
      <c r="RSI260" s="247"/>
      <c r="RSJ260" s="247"/>
      <c r="RSK260" s="247"/>
      <c r="RSL260" s="247"/>
      <c r="RSM260" s="247"/>
      <c r="RSN260" s="247"/>
      <c r="RSO260" s="247"/>
      <c r="RSP260" s="247"/>
      <c r="RSQ260" s="247"/>
      <c r="RSR260" s="247"/>
      <c r="RSS260" s="247"/>
      <c r="RST260" s="247"/>
      <c r="RSU260" s="247"/>
      <c r="RSV260" s="247"/>
      <c r="RSW260" s="247"/>
      <c r="RSX260" s="247"/>
      <c r="RSY260" s="247"/>
      <c r="RSZ260" s="247"/>
      <c r="RTA260" s="247"/>
      <c r="RTB260" s="247"/>
      <c r="RTC260" s="247"/>
      <c r="RTD260" s="247"/>
      <c r="RTE260" s="247"/>
      <c r="RTF260" s="247"/>
      <c r="RTG260" s="247"/>
      <c r="RTH260" s="247"/>
      <c r="RTI260" s="247"/>
      <c r="RTJ260" s="247"/>
      <c r="RTK260" s="247"/>
      <c r="RTL260" s="247"/>
      <c r="RTM260" s="247"/>
      <c r="RTN260" s="247"/>
      <c r="RTO260" s="247"/>
      <c r="RTP260" s="247"/>
      <c r="RTQ260" s="247"/>
      <c r="RTR260" s="247"/>
      <c r="RTS260" s="247"/>
      <c r="RTT260" s="247"/>
      <c r="RTU260" s="247"/>
      <c r="RTV260" s="247"/>
      <c r="RTW260" s="247"/>
      <c r="RTX260" s="247"/>
      <c r="RTY260" s="247"/>
      <c r="RTZ260" s="247"/>
      <c r="RUA260" s="247"/>
      <c r="RUB260" s="247"/>
      <c r="RUC260" s="247"/>
      <c r="RUD260" s="247"/>
      <c r="RUE260" s="247"/>
      <c r="RUF260" s="247"/>
      <c r="RUG260" s="247"/>
      <c r="RUH260" s="247"/>
      <c r="RUI260" s="247"/>
      <c r="RUJ260" s="247"/>
      <c r="RUK260" s="247"/>
      <c r="RUL260" s="247"/>
      <c r="RUM260" s="247"/>
      <c r="RUN260" s="247"/>
      <c r="RUO260" s="247"/>
      <c r="RUP260" s="247"/>
      <c r="RUQ260" s="247"/>
      <c r="RUR260" s="247"/>
      <c r="RUS260" s="247"/>
      <c r="RUT260" s="247"/>
      <c r="RUU260" s="247"/>
      <c r="RUV260" s="247"/>
      <c r="RUW260" s="247"/>
      <c r="RUX260" s="247"/>
      <c r="RUY260" s="247"/>
      <c r="RUZ260" s="247"/>
      <c r="RVA260" s="247"/>
      <c r="RVB260" s="247"/>
      <c r="RVC260" s="247"/>
      <c r="RVD260" s="247"/>
      <c r="RVE260" s="247"/>
      <c r="RVF260" s="247"/>
      <c r="RVG260" s="247"/>
      <c r="RVH260" s="247"/>
      <c r="RVI260" s="247"/>
      <c r="RVJ260" s="247"/>
      <c r="RVK260" s="247"/>
      <c r="RVL260" s="247"/>
      <c r="RVM260" s="247"/>
      <c r="RVN260" s="247"/>
      <c r="RVO260" s="247"/>
      <c r="RVP260" s="247"/>
      <c r="RVQ260" s="247"/>
      <c r="RVR260" s="247"/>
      <c r="RVS260" s="247"/>
      <c r="RVT260" s="247"/>
      <c r="RVU260" s="247"/>
      <c r="RVV260" s="247"/>
      <c r="RVW260" s="247"/>
      <c r="RVX260" s="247"/>
      <c r="RVY260" s="247"/>
      <c r="RVZ260" s="247"/>
      <c r="RWA260" s="247"/>
      <c r="RWB260" s="247"/>
      <c r="RWC260" s="247"/>
      <c r="RWD260" s="247"/>
      <c r="RWE260" s="247"/>
      <c r="RWF260" s="247"/>
      <c r="RWG260" s="247"/>
      <c r="RWH260" s="247"/>
      <c r="RWI260" s="247"/>
      <c r="RWJ260" s="247"/>
      <c r="RWK260" s="247"/>
      <c r="RWL260" s="247"/>
      <c r="RWM260" s="247"/>
      <c r="RWN260" s="247"/>
      <c r="RWO260" s="247"/>
      <c r="RWP260" s="247"/>
      <c r="RWQ260" s="247"/>
      <c r="RWR260" s="247"/>
      <c r="RWS260" s="247"/>
      <c r="RWT260" s="247"/>
      <c r="RWU260" s="247"/>
      <c r="RWV260" s="247"/>
      <c r="RWW260" s="247"/>
      <c r="RWX260" s="247"/>
      <c r="RWY260" s="247"/>
      <c r="RWZ260" s="247"/>
      <c r="RXA260" s="247"/>
      <c r="RXB260" s="247"/>
      <c r="RXC260" s="247"/>
      <c r="RXD260" s="247"/>
      <c r="RXE260" s="247"/>
      <c r="RXF260" s="247"/>
      <c r="RXG260" s="247"/>
      <c r="RXH260" s="247"/>
      <c r="RXI260" s="247"/>
      <c r="RXJ260" s="247"/>
      <c r="RXK260" s="247"/>
      <c r="RXL260" s="247"/>
      <c r="RXM260" s="247"/>
      <c r="RXN260" s="247"/>
      <c r="RXO260" s="247"/>
      <c r="RXP260" s="247"/>
      <c r="RXQ260" s="247"/>
      <c r="RXR260" s="247"/>
      <c r="RXS260" s="247"/>
      <c r="RXT260" s="247"/>
      <c r="RXU260" s="247"/>
      <c r="RXV260" s="247"/>
      <c r="RXW260" s="247"/>
      <c r="RXX260" s="247"/>
      <c r="RXY260" s="247"/>
      <c r="RXZ260" s="247"/>
      <c r="RYA260" s="247"/>
      <c r="RYB260" s="247"/>
      <c r="RYC260" s="247"/>
      <c r="RYD260" s="247"/>
      <c r="RYE260" s="247"/>
      <c r="RYF260" s="247"/>
      <c r="RYG260" s="247"/>
      <c r="RYH260" s="247"/>
      <c r="RYI260" s="247"/>
      <c r="RYJ260" s="247"/>
      <c r="RYK260" s="247"/>
      <c r="RYL260" s="247"/>
      <c r="RYM260" s="247"/>
      <c r="RYN260" s="247"/>
      <c r="RYO260" s="247"/>
      <c r="RYP260" s="247"/>
      <c r="RYQ260" s="247"/>
      <c r="RYR260" s="247"/>
      <c r="RYS260" s="247"/>
      <c r="RYT260" s="247"/>
      <c r="RYU260" s="247"/>
      <c r="RYV260" s="247"/>
      <c r="RYW260" s="247"/>
      <c r="RYX260" s="247"/>
      <c r="RYY260" s="247"/>
      <c r="RYZ260" s="247"/>
      <c r="RZA260" s="247"/>
      <c r="RZB260" s="247"/>
      <c r="RZC260" s="247"/>
      <c r="RZD260" s="247"/>
      <c r="RZE260" s="247"/>
      <c r="RZF260" s="247"/>
      <c r="RZG260" s="247"/>
      <c r="RZH260" s="247"/>
      <c r="RZI260" s="247"/>
      <c r="RZJ260" s="247"/>
      <c r="RZK260" s="247"/>
      <c r="RZL260" s="247"/>
      <c r="RZM260" s="247"/>
      <c r="RZN260" s="247"/>
      <c r="RZO260" s="247"/>
      <c r="RZP260" s="247"/>
      <c r="RZQ260" s="247"/>
      <c r="RZR260" s="247"/>
      <c r="RZS260" s="247"/>
      <c r="RZT260" s="247"/>
      <c r="RZU260" s="247"/>
      <c r="RZV260" s="247"/>
      <c r="RZW260" s="247"/>
      <c r="RZX260" s="247"/>
      <c r="RZY260" s="247"/>
      <c r="RZZ260" s="247"/>
      <c r="SAA260" s="247"/>
      <c r="SAB260" s="247"/>
      <c r="SAC260" s="247"/>
      <c r="SAD260" s="247"/>
      <c r="SAE260" s="247"/>
      <c r="SAF260" s="247"/>
      <c r="SAG260" s="247"/>
      <c r="SAH260" s="247"/>
      <c r="SAI260" s="247"/>
      <c r="SAJ260" s="247"/>
      <c r="SAK260" s="247"/>
      <c r="SAL260" s="247"/>
      <c r="SAM260" s="247"/>
      <c r="SAN260" s="247"/>
      <c r="SAO260" s="247"/>
      <c r="SAP260" s="247"/>
      <c r="SAQ260" s="247"/>
      <c r="SAR260" s="247"/>
      <c r="SAS260" s="247"/>
      <c r="SAT260" s="247"/>
      <c r="SAU260" s="247"/>
      <c r="SAV260" s="247"/>
      <c r="SAW260" s="247"/>
      <c r="SAX260" s="247"/>
      <c r="SAY260" s="247"/>
      <c r="SAZ260" s="247"/>
      <c r="SBA260" s="247"/>
      <c r="SBB260" s="247"/>
      <c r="SBC260" s="247"/>
      <c r="SBD260" s="247"/>
      <c r="SBE260" s="247"/>
      <c r="SBF260" s="247"/>
      <c r="SBG260" s="247"/>
      <c r="SBH260" s="247"/>
      <c r="SBI260" s="247"/>
      <c r="SBJ260" s="247"/>
      <c r="SBK260" s="247"/>
      <c r="SBL260" s="247"/>
      <c r="SBM260" s="247"/>
      <c r="SBN260" s="247"/>
      <c r="SBO260" s="247"/>
      <c r="SBP260" s="247"/>
      <c r="SBQ260" s="247"/>
      <c r="SBR260" s="247"/>
      <c r="SBS260" s="247"/>
      <c r="SBT260" s="247"/>
      <c r="SBU260" s="247"/>
      <c r="SBV260" s="247"/>
      <c r="SBW260" s="247"/>
      <c r="SBX260" s="247"/>
      <c r="SBY260" s="247"/>
      <c r="SBZ260" s="247"/>
      <c r="SCA260" s="247"/>
      <c r="SCB260" s="247"/>
      <c r="SCC260" s="247"/>
      <c r="SCD260" s="247"/>
      <c r="SCE260" s="247"/>
      <c r="SCF260" s="247"/>
      <c r="SCG260" s="247"/>
      <c r="SCH260" s="247"/>
      <c r="SCI260" s="247"/>
      <c r="SCJ260" s="247"/>
      <c r="SCK260" s="247"/>
      <c r="SCL260" s="247"/>
      <c r="SCM260" s="247"/>
      <c r="SCN260" s="247"/>
      <c r="SCO260" s="247"/>
      <c r="SCP260" s="247"/>
      <c r="SCQ260" s="247"/>
      <c r="SCR260" s="247"/>
      <c r="SCS260" s="247"/>
      <c r="SCT260" s="247"/>
      <c r="SCU260" s="247"/>
      <c r="SCV260" s="247"/>
      <c r="SCW260" s="247"/>
      <c r="SCX260" s="247"/>
      <c r="SCY260" s="247"/>
      <c r="SCZ260" s="247"/>
      <c r="SDA260" s="247"/>
      <c r="SDB260" s="247"/>
      <c r="SDC260" s="247"/>
      <c r="SDD260" s="247"/>
      <c r="SDE260" s="247"/>
      <c r="SDF260" s="247"/>
      <c r="SDG260" s="247"/>
      <c r="SDH260" s="247"/>
      <c r="SDI260" s="247"/>
      <c r="SDJ260" s="247"/>
      <c r="SDK260" s="247"/>
      <c r="SDL260" s="247"/>
      <c r="SDM260" s="247"/>
      <c r="SDN260" s="247"/>
      <c r="SDO260" s="247"/>
      <c r="SDP260" s="247"/>
      <c r="SDQ260" s="247"/>
      <c r="SDR260" s="247"/>
      <c r="SDS260" s="247"/>
      <c r="SDT260" s="247"/>
      <c r="SDU260" s="247"/>
      <c r="SDV260" s="247"/>
      <c r="SDW260" s="247"/>
      <c r="SDX260" s="247"/>
      <c r="SDY260" s="247"/>
      <c r="SDZ260" s="247"/>
      <c r="SEA260" s="247"/>
      <c r="SEB260" s="247"/>
      <c r="SEC260" s="247"/>
      <c r="SED260" s="247"/>
      <c r="SEE260" s="247"/>
      <c r="SEF260" s="247"/>
      <c r="SEG260" s="247"/>
      <c r="SEH260" s="247"/>
      <c r="SEI260" s="247"/>
      <c r="SEJ260" s="247"/>
      <c r="SEK260" s="247"/>
      <c r="SEL260" s="247"/>
      <c r="SEM260" s="247"/>
      <c r="SEN260" s="247"/>
      <c r="SEO260" s="247"/>
      <c r="SEP260" s="247"/>
      <c r="SEQ260" s="247"/>
      <c r="SER260" s="247"/>
      <c r="SES260" s="247"/>
      <c r="SET260" s="247"/>
      <c r="SEU260" s="247"/>
      <c r="SEV260" s="247"/>
      <c r="SEW260" s="247"/>
      <c r="SEX260" s="247"/>
      <c r="SEY260" s="247"/>
      <c r="SEZ260" s="247"/>
      <c r="SFA260" s="247"/>
      <c r="SFB260" s="247"/>
      <c r="SFC260" s="247"/>
      <c r="SFD260" s="247"/>
      <c r="SFE260" s="247"/>
      <c r="SFF260" s="247"/>
      <c r="SFG260" s="247"/>
      <c r="SFH260" s="247"/>
      <c r="SFI260" s="247"/>
      <c r="SFJ260" s="247"/>
      <c r="SFK260" s="247"/>
      <c r="SFL260" s="247"/>
      <c r="SFM260" s="247"/>
      <c r="SFN260" s="247"/>
      <c r="SFO260" s="247"/>
      <c r="SFP260" s="247"/>
      <c r="SFQ260" s="247"/>
      <c r="SFR260" s="247"/>
      <c r="SFS260" s="247"/>
      <c r="SFT260" s="247"/>
      <c r="SFU260" s="247"/>
      <c r="SFV260" s="247"/>
      <c r="SFW260" s="247"/>
      <c r="SFX260" s="247"/>
      <c r="SFY260" s="247"/>
      <c r="SFZ260" s="247"/>
      <c r="SGA260" s="247"/>
      <c r="SGB260" s="247"/>
      <c r="SGC260" s="247"/>
      <c r="SGD260" s="247"/>
      <c r="SGE260" s="247"/>
      <c r="SGF260" s="247"/>
      <c r="SGG260" s="247"/>
      <c r="SGH260" s="247"/>
      <c r="SGI260" s="247"/>
      <c r="SGJ260" s="247"/>
      <c r="SGK260" s="247"/>
      <c r="SGL260" s="247"/>
      <c r="SGM260" s="247"/>
      <c r="SGN260" s="247"/>
      <c r="SGO260" s="247"/>
      <c r="SGP260" s="247"/>
      <c r="SGQ260" s="247"/>
      <c r="SGR260" s="247"/>
      <c r="SGS260" s="247"/>
      <c r="SGT260" s="247"/>
      <c r="SGU260" s="247"/>
      <c r="SGV260" s="247"/>
      <c r="SGW260" s="247"/>
      <c r="SGX260" s="247"/>
      <c r="SGY260" s="247"/>
      <c r="SGZ260" s="247"/>
      <c r="SHA260" s="247"/>
      <c r="SHB260" s="247"/>
      <c r="SHC260" s="247"/>
      <c r="SHD260" s="247"/>
      <c r="SHE260" s="247"/>
      <c r="SHF260" s="247"/>
      <c r="SHG260" s="247"/>
      <c r="SHH260" s="247"/>
      <c r="SHI260" s="247"/>
      <c r="SHJ260" s="247"/>
      <c r="SHK260" s="247"/>
      <c r="SHL260" s="247"/>
      <c r="SHM260" s="247"/>
      <c r="SHN260" s="247"/>
      <c r="SHO260" s="247"/>
      <c r="SHP260" s="247"/>
      <c r="SHQ260" s="247"/>
      <c r="SHR260" s="247"/>
      <c r="SHS260" s="247"/>
      <c r="SHT260" s="247"/>
      <c r="SHU260" s="247"/>
      <c r="SHV260" s="247"/>
      <c r="SHW260" s="247"/>
      <c r="SHX260" s="247"/>
      <c r="SHY260" s="247"/>
      <c r="SHZ260" s="247"/>
      <c r="SIA260" s="247"/>
      <c r="SIB260" s="247"/>
      <c r="SIC260" s="247"/>
      <c r="SID260" s="247"/>
      <c r="SIE260" s="247"/>
      <c r="SIF260" s="247"/>
      <c r="SIG260" s="247"/>
      <c r="SIH260" s="247"/>
      <c r="SII260" s="247"/>
      <c r="SIJ260" s="247"/>
      <c r="SIK260" s="247"/>
      <c r="SIL260" s="247"/>
      <c r="SIM260" s="247"/>
      <c r="SIN260" s="247"/>
      <c r="SIO260" s="247"/>
      <c r="SIP260" s="247"/>
      <c r="SIQ260" s="247"/>
      <c r="SIR260" s="247"/>
      <c r="SIS260" s="247"/>
      <c r="SIT260" s="247"/>
      <c r="SIU260" s="247"/>
      <c r="SIV260" s="247"/>
      <c r="SIW260" s="247"/>
      <c r="SIX260" s="247"/>
      <c r="SIY260" s="247"/>
      <c r="SIZ260" s="247"/>
      <c r="SJA260" s="247"/>
      <c r="SJB260" s="247"/>
      <c r="SJC260" s="247"/>
      <c r="SJD260" s="247"/>
      <c r="SJE260" s="247"/>
      <c r="SJF260" s="247"/>
      <c r="SJG260" s="247"/>
      <c r="SJH260" s="247"/>
      <c r="SJI260" s="247"/>
      <c r="SJJ260" s="247"/>
      <c r="SJK260" s="247"/>
      <c r="SJL260" s="247"/>
      <c r="SJM260" s="247"/>
      <c r="SJN260" s="247"/>
      <c r="SJO260" s="247"/>
      <c r="SJP260" s="247"/>
      <c r="SJQ260" s="247"/>
      <c r="SJR260" s="247"/>
      <c r="SJS260" s="247"/>
      <c r="SJT260" s="247"/>
      <c r="SJU260" s="247"/>
      <c r="SJV260" s="247"/>
      <c r="SJW260" s="247"/>
      <c r="SJX260" s="247"/>
      <c r="SJY260" s="247"/>
      <c r="SJZ260" s="247"/>
      <c r="SKA260" s="247"/>
      <c r="SKB260" s="247"/>
      <c r="SKC260" s="247"/>
      <c r="SKD260" s="247"/>
      <c r="SKE260" s="247"/>
      <c r="SKF260" s="247"/>
      <c r="SKG260" s="247"/>
      <c r="SKH260" s="247"/>
      <c r="SKI260" s="247"/>
      <c r="SKJ260" s="247"/>
      <c r="SKK260" s="247"/>
      <c r="SKL260" s="247"/>
      <c r="SKM260" s="247"/>
      <c r="SKN260" s="247"/>
      <c r="SKO260" s="247"/>
      <c r="SKP260" s="247"/>
      <c r="SKQ260" s="247"/>
      <c r="SKR260" s="247"/>
      <c r="SKS260" s="247"/>
      <c r="SKT260" s="247"/>
      <c r="SKU260" s="247"/>
      <c r="SKV260" s="247"/>
      <c r="SKW260" s="247"/>
      <c r="SKX260" s="247"/>
      <c r="SKY260" s="247"/>
      <c r="SKZ260" s="247"/>
      <c r="SLA260" s="247"/>
      <c r="SLB260" s="247"/>
      <c r="SLC260" s="247"/>
      <c r="SLD260" s="247"/>
      <c r="SLE260" s="247"/>
      <c r="SLF260" s="247"/>
      <c r="SLG260" s="247"/>
      <c r="SLH260" s="247"/>
      <c r="SLI260" s="247"/>
      <c r="SLJ260" s="247"/>
      <c r="SLK260" s="247"/>
      <c r="SLL260" s="247"/>
      <c r="SLM260" s="247"/>
      <c r="SLN260" s="247"/>
      <c r="SLO260" s="247"/>
      <c r="SLP260" s="247"/>
      <c r="SLQ260" s="247"/>
      <c r="SLR260" s="247"/>
      <c r="SLS260" s="247"/>
      <c r="SLT260" s="247"/>
      <c r="SLU260" s="247"/>
      <c r="SLV260" s="247"/>
      <c r="SLW260" s="247"/>
      <c r="SLX260" s="247"/>
      <c r="SLY260" s="247"/>
      <c r="SLZ260" s="247"/>
      <c r="SMA260" s="247"/>
      <c r="SMB260" s="247"/>
      <c r="SMC260" s="247"/>
      <c r="SMD260" s="247"/>
      <c r="SME260" s="247"/>
      <c r="SMF260" s="247"/>
      <c r="SMG260" s="247"/>
      <c r="SMH260" s="247"/>
      <c r="SMI260" s="247"/>
      <c r="SMJ260" s="247"/>
      <c r="SMK260" s="247"/>
      <c r="SML260" s="247"/>
      <c r="SMM260" s="247"/>
      <c r="SMN260" s="247"/>
      <c r="SMO260" s="247"/>
      <c r="SMP260" s="247"/>
      <c r="SMQ260" s="247"/>
      <c r="SMR260" s="247"/>
      <c r="SMS260" s="247"/>
      <c r="SMT260" s="247"/>
      <c r="SMU260" s="247"/>
      <c r="SMV260" s="247"/>
      <c r="SMW260" s="247"/>
      <c r="SMX260" s="247"/>
      <c r="SMY260" s="247"/>
      <c r="SMZ260" s="247"/>
      <c r="SNA260" s="247"/>
      <c r="SNB260" s="247"/>
      <c r="SNC260" s="247"/>
      <c r="SND260" s="247"/>
      <c r="SNE260" s="247"/>
      <c r="SNF260" s="247"/>
      <c r="SNG260" s="247"/>
      <c r="SNH260" s="247"/>
      <c r="SNI260" s="247"/>
      <c r="SNJ260" s="247"/>
      <c r="SNK260" s="247"/>
      <c r="SNL260" s="247"/>
      <c r="SNM260" s="247"/>
      <c r="SNN260" s="247"/>
      <c r="SNO260" s="247"/>
      <c r="SNP260" s="247"/>
      <c r="SNQ260" s="247"/>
      <c r="SNR260" s="247"/>
      <c r="SNS260" s="247"/>
      <c r="SNT260" s="247"/>
      <c r="SNU260" s="247"/>
      <c r="SNV260" s="247"/>
      <c r="SNW260" s="247"/>
      <c r="SNX260" s="247"/>
      <c r="SNY260" s="247"/>
      <c r="SNZ260" s="247"/>
      <c r="SOA260" s="247"/>
      <c r="SOB260" s="247"/>
      <c r="SOC260" s="247"/>
      <c r="SOD260" s="247"/>
      <c r="SOE260" s="247"/>
      <c r="SOF260" s="247"/>
      <c r="SOG260" s="247"/>
      <c r="SOH260" s="247"/>
      <c r="SOI260" s="247"/>
      <c r="SOJ260" s="247"/>
      <c r="SOK260" s="247"/>
      <c r="SOL260" s="247"/>
      <c r="SOM260" s="247"/>
      <c r="SON260" s="247"/>
      <c r="SOO260" s="247"/>
      <c r="SOP260" s="247"/>
      <c r="SOQ260" s="247"/>
      <c r="SOR260" s="247"/>
      <c r="SOS260" s="247"/>
      <c r="SOT260" s="247"/>
      <c r="SOU260" s="247"/>
      <c r="SOV260" s="247"/>
      <c r="SOW260" s="247"/>
      <c r="SOX260" s="247"/>
      <c r="SOY260" s="247"/>
      <c r="SOZ260" s="247"/>
      <c r="SPA260" s="247"/>
      <c r="SPB260" s="247"/>
      <c r="SPC260" s="247"/>
      <c r="SPD260" s="247"/>
      <c r="SPE260" s="247"/>
      <c r="SPF260" s="247"/>
      <c r="SPG260" s="247"/>
      <c r="SPH260" s="247"/>
      <c r="SPI260" s="247"/>
      <c r="SPJ260" s="247"/>
      <c r="SPK260" s="247"/>
      <c r="SPL260" s="247"/>
      <c r="SPM260" s="247"/>
      <c r="SPN260" s="247"/>
      <c r="SPO260" s="247"/>
      <c r="SPP260" s="247"/>
      <c r="SPQ260" s="247"/>
      <c r="SPR260" s="247"/>
      <c r="SPS260" s="247"/>
      <c r="SPT260" s="247"/>
      <c r="SPU260" s="247"/>
      <c r="SPV260" s="247"/>
      <c r="SPW260" s="247"/>
      <c r="SPX260" s="247"/>
      <c r="SPY260" s="247"/>
      <c r="SPZ260" s="247"/>
      <c r="SQA260" s="247"/>
      <c r="SQB260" s="247"/>
      <c r="SQC260" s="247"/>
      <c r="SQD260" s="247"/>
      <c r="SQE260" s="247"/>
      <c r="SQF260" s="247"/>
      <c r="SQG260" s="247"/>
      <c r="SQH260" s="247"/>
      <c r="SQI260" s="247"/>
      <c r="SQJ260" s="247"/>
      <c r="SQK260" s="247"/>
      <c r="SQL260" s="247"/>
      <c r="SQM260" s="247"/>
      <c r="SQN260" s="247"/>
      <c r="SQO260" s="247"/>
      <c r="SQP260" s="247"/>
      <c r="SQQ260" s="247"/>
      <c r="SQR260" s="247"/>
      <c r="SQS260" s="247"/>
      <c r="SQT260" s="247"/>
      <c r="SQU260" s="247"/>
      <c r="SQV260" s="247"/>
      <c r="SQW260" s="247"/>
      <c r="SQX260" s="247"/>
      <c r="SQY260" s="247"/>
      <c r="SQZ260" s="247"/>
      <c r="SRA260" s="247"/>
      <c r="SRB260" s="247"/>
      <c r="SRC260" s="247"/>
      <c r="SRD260" s="247"/>
      <c r="SRE260" s="247"/>
      <c r="SRF260" s="247"/>
      <c r="SRG260" s="247"/>
      <c r="SRH260" s="247"/>
      <c r="SRI260" s="247"/>
      <c r="SRJ260" s="247"/>
      <c r="SRK260" s="247"/>
      <c r="SRL260" s="247"/>
      <c r="SRM260" s="247"/>
      <c r="SRN260" s="247"/>
      <c r="SRO260" s="247"/>
      <c r="SRP260" s="247"/>
      <c r="SRQ260" s="247"/>
      <c r="SRR260" s="247"/>
      <c r="SRS260" s="247"/>
      <c r="SRT260" s="247"/>
      <c r="SRU260" s="247"/>
      <c r="SRV260" s="247"/>
      <c r="SRW260" s="247"/>
      <c r="SRX260" s="247"/>
      <c r="SRY260" s="247"/>
      <c r="SRZ260" s="247"/>
      <c r="SSA260" s="247"/>
      <c r="SSB260" s="247"/>
      <c r="SSC260" s="247"/>
      <c r="SSD260" s="247"/>
      <c r="SSE260" s="247"/>
      <c r="SSF260" s="247"/>
      <c r="SSG260" s="247"/>
      <c r="SSH260" s="247"/>
      <c r="SSI260" s="247"/>
      <c r="SSJ260" s="247"/>
      <c r="SSK260" s="247"/>
      <c r="SSL260" s="247"/>
      <c r="SSM260" s="247"/>
      <c r="SSN260" s="247"/>
      <c r="SSO260" s="247"/>
      <c r="SSP260" s="247"/>
      <c r="SSQ260" s="247"/>
      <c r="SSR260" s="247"/>
      <c r="SSS260" s="247"/>
      <c r="SST260" s="247"/>
      <c r="SSU260" s="247"/>
      <c r="SSV260" s="247"/>
      <c r="SSW260" s="247"/>
      <c r="SSX260" s="247"/>
      <c r="SSY260" s="247"/>
      <c r="SSZ260" s="247"/>
      <c r="STA260" s="247"/>
      <c r="STB260" s="247"/>
      <c r="STC260" s="247"/>
      <c r="STD260" s="247"/>
      <c r="STE260" s="247"/>
      <c r="STF260" s="247"/>
      <c r="STG260" s="247"/>
      <c r="STH260" s="247"/>
      <c r="STI260" s="247"/>
      <c r="STJ260" s="247"/>
      <c r="STK260" s="247"/>
      <c r="STL260" s="247"/>
      <c r="STM260" s="247"/>
      <c r="STN260" s="247"/>
      <c r="STO260" s="247"/>
      <c r="STP260" s="247"/>
      <c r="STQ260" s="247"/>
      <c r="STR260" s="247"/>
      <c r="STS260" s="247"/>
      <c r="STT260" s="247"/>
      <c r="STU260" s="247"/>
      <c r="STV260" s="247"/>
      <c r="STW260" s="247"/>
      <c r="STX260" s="247"/>
      <c r="STY260" s="247"/>
      <c r="STZ260" s="247"/>
      <c r="SUA260" s="247"/>
      <c r="SUB260" s="247"/>
      <c r="SUC260" s="247"/>
      <c r="SUD260" s="247"/>
      <c r="SUE260" s="247"/>
      <c r="SUF260" s="247"/>
      <c r="SUG260" s="247"/>
      <c r="SUH260" s="247"/>
      <c r="SUI260" s="247"/>
      <c r="SUJ260" s="247"/>
      <c r="SUK260" s="247"/>
      <c r="SUL260" s="247"/>
      <c r="SUM260" s="247"/>
      <c r="SUN260" s="247"/>
      <c r="SUO260" s="247"/>
      <c r="SUP260" s="247"/>
      <c r="SUQ260" s="247"/>
      <c r="SUR260" s="247"/>
      <c r="SUS260" s="247"/>
      <c r="SUT260" s="247"/>
      <c r="SUU260" s="247"/>
      <c r="SUV260" s="247"/>
      <c r="SUW260" s="247"/>
      <c r="SUX260" s="247"/>
      <c r="SUY260" s="247"/>
      <c r="SUZ260" s="247"/>
      <c r="SVA260" s="247"/>
      <c r="SVB260" s="247"/>
      <c r="SVC260" s="247"/>
      <c r="SVD260" s="247"/>
      <c r="SVE260" s="247"/>
      <c r="SVF260" s="247"/>
      <c r="SVG260" s="247"/>
      <c r="SVH260" s="247"/>
      <c r="SVI260" s="247"/>
      <c r="SVJ260" s="247"/>
      <c r="SVK260" s="247"/>
      <c r="SVL260" s="247"/>
      <c r="SVM260" s="247"/>
      <c r="SVN260" s="247"/>
      <c r="SVO260" s="247"/>
      <c r="SVP260" s="247"/>
      <c r="SVQ260" s="247"/>
      <c r="SVR260" s="247"/>
      <c r="SVS260" s="247"/>
      <c r="SVT260" s="247"/>
      <c r="SVU260" s="247"/>
      <c r="SVV260" s="247"/>
      <c r="SVW260" s="247"/>
      <c r="SVX260" s="247"/>
      <c r="SVY260" s="247"/>
      <c r="SVZ260" s="247"/>
      <c r="SWA260" s="247"/>
      <c r="SWB260" s="247"/>
      <c r="SWC260" s="247"/>
      <c r="SWD260" s="247"/>
      <c r="SWE260" s="247"/>
      <c r="SWF260" s="247"/>
      <c r="SWG260" s="247"/>
      <c r="SWH260" s="247"/>
      <c r="SWI260" s="247"/>
      <c r="SWJ260" s="247"/>
      <c r="SWK260" s="247"/>
      <c r="SWL260" s="247"/>
      <c r="SWM260" s="247"/>
      <c r="SWN260" s="247"/>
      <c r="SWO260" s="247"/>
      <c r="SWP260" s="247"/>
      <c r="SWQ260" s="247"/>
      <c r="SWR260" s="247"/>
      <c r="SWS260" s="247"/>
      <c r="SWT260" s="247"/>
      <c r="SWU260" s="247"/>
      <c r="SWV260" s="247"/>
      <c r="SWW260" s="247"/>
      <c r="SWX260" s="247"/>
      <c r="SWY260" s="247"/>
      <c r="SWZ260" s="247"/>
      <c r="SXA260" s="247"/>
      <c r="SXB260" s="247"/>
      <c r="SXC260" s="247"/>
      <c r="SXD260" s="247"/>
      <c r="SXE260" s="247"/>
      <c r="SXF260" s="247"/>
      <c r="SXG260" s="247"/>
      <c r="SXH260" s="247"/>
      <c r="SXI260" s="247"/>
      <c r="SXJ260" s="247"/>
      <c r="SXK260" s="247"/>
      <c r="SXL260" s="247"/>
      <c r="SXM260" s="247"/>
      <c r="SXN260" s="247"/>
      <c r="SXO260" s="247"/>
      <c r="SXP260" s="247"/>
      <c r="SXQ260" s="247"/>
      <c r="SXR260" s="247"/>
      <c r="SXS260" s="247"/>
      <c r="SXT260" s="247"/>
      <c r="SXU260" s="247"/>
      <c r="SXV260" s="247"/>
      <c r="SXW260" s="247"/>
      <c r="SXX260" s="247"/>
      <c r="SXY260" s="247"/>
      <c r="SXZ260" s="247"/>
      <c r="SYA260" s="247"/>
      <c r="SYB260" s="247"/>
      <c r="SYC260" s="247"/>
      <c r="SYD260" s="247"/>
      <c r="SYE260" s="247"/>
      <c r="SYF260" s="247"/>
      <c r="SYG260" s="247"/>
      <c r="SYH260" s="247"/>
      <c r="SYI260" s="247"/>
      <c r="SYJ260" s="247"/>
      <c r="SYK260" s="247"/>
      <c r="SYL260" s="247"/>
      <c r="SYM260" s="247"/>
      <c r="SYN260" s="247"/>
      <c r="SYO260" s="247"/>
      <c r="SYP260" s="247"/>
      <c r="SYQ260" s="247"/>
      <c r="SYR260" s="247"/>
      <c r="SYS260" s="247"/>
      <c r="SYT260" s="247"/>
      <c r="SYU260" s="247"/>
      <c r="SYV260" s="247"/>
      <c r="SYW260" s="247"/>
      <c r="SYX260" s="247"/>
      <c r="SYY260" s="247"/>
      <c r="SYZ260" s="247"/>
      <c r="SZA260" s="247"/>
      <c r="SZB260" s="247"/>
      <c r="SZC260" s="247"/>
      <c r="SZD260" s="247"/>
      <c r="SZE260" s="247"/>
      <c r="SZF260" s="247"/>
      <c r="SZG260" s="247"/>
      <c r="SZH260" s="247"/>
      <c r="SZI260" s="247"/>
      <c r="SZJ260" s="247"/>
      <c r="SZK260" s="247"/>
      <c r="SZL260" s="247"/>
      <c r="SZM260" s="247"/>
      <c r="SZN260" s="247"/>
      <c r="SZO260" s="247"/>
      <c r="SZP260" s="247"/>
      <c r="SZQ260" s="247"/>
      <c r="SZR260" s="247"/>
      <c r="SZS260" s="247"/>
      <c r="SZT260" s="247"/>
      <c r="SZU260" s="247"/>
      <c r="SZV260" s="247"/>
      <c r="SZW260" s="247"/>
      <c r="SZX260" s="247"/>
      <c r="SZY260" s="247"/>
      <c r="SZZ260" s="247"/>
      <c r="TAA260" s="247"/>
      <c r="TAB260" s="247"/>
      <c r="TAC260" s="247"/>
      <c r="TAD260" s="247"/>
      <c r="TAE260" s="247"/>
      <c r="TAF260" s="247"/>
      <c r="TAG260" s="247"/>
      <c r="TAH260" s="247"/>
      <c r="TAI260" s="247"/>
      <c r="TAJ260" s="247"/>
      <c r="TAK260" s="247"/>
      <c r="TAL260" s="247"/>
      <c r="TAM260" s="247"/>
      <c r="TAN260" s="247"/>
      <c r="TAO260" s="247"/>
      <c r="TAP260" s="247"/>
      <c r="TAQ260" s="247"/>
      <c r="TAR260" s="247"/>
      <c r="TAS260" s="247"/>
      <c r="TAT260" s="247"/>
      <c r="TAU260" s="247"/>
      <c r="TAV260" s="247"/>
      <c r="TAW260" s="247"/>
      <c r="TAX260" s="247"/>
      <c r="TAY260" s="247"/>
      <c r="TAZ260" s="247"/>
      <c r="TBA260" s="247"/>
      <c r="TBB260" s="247"/>
      <c r="TBC260" s="247"/>
      <c r="TBD260" s="247"/>
      <c r="TBE260" s="247"/>
      <c r="TBF260" s="247"/>
      <c r="TBG260" s="247"/>
      <c r="TBH260" s="247"/>
      <c r="TBI260" s="247"/>
      <c r="TBJ260" s="247"/>
      <c r="TBK260" s="247"/>
      <c r="TBL260" s="247"/>
      <c r="TBM260" s="247"/>
      <c r="TBN260" s="247"/>
      <c r="TBO260" s="247"/>
      <c r="TBP260" s="247"/>
      <c r="TBQ260" s="247"/>
      <c r="TBR260" s="247"/>
      <c r="TBS260" s="247"/>
      <c r="TBT260" s="247"/>
      <c r="TBU260" s="247"/>
      <c r="TBV260" s="247"/>
      <c r="TBW260" s="247"/>
      <c r="TBX260" s="247"/>
      <c r="TBY260" s="247"/>
      <c r="TBZ260" s="247"/>
      <c r="TCA260" s="247"/>
      <c r="TCB260" s="247"/>
      <c r="TCC260" s="247"/>
      <c r="TCD260" s="247"/>
      <c r="TCE260" s="247"/>
      <c r="TCF260" s="247"/>
      <c r="TCG260" s="247"/>
      <c r="TCH260" s="247"/>
      <c r="TCI260" s="247"/>
      <c r="TCJ260" s="247"/>
      <c r="TCK260" s="247"/>
      <c r="TCL260" s="247"/>
      <c r="TCM260" s="247"/>
      <c r="TCN260" s="247"/>
      <c r="TCO260" s="247"/>
      <c r="TCP260" s="247"/>
      <c r="TCQ260" s="247"/>
      <c r="TCR260" s="247"/>
      <c r="TCS260" s="247"/>
      <c r="TCT260" s="247"/>
      <c r="TCU260" s="247"/>
      <c r="TCV260" s="247"/>
      <c r="TCW260" s="247"/>
      <c r="TCX260" s="247"/>
      <c r="TCY260" s="247"/>
      <c r="TCZ260" s="247"/>
      <c r="TDA260" s="247"/>
      <c r="TDB260" s="247"/>
      <c r="TDC260" s="247"/>
      <c r="TDD260" s="247"/>
      <c r="TDE260" s="247"/>
      <c r="TDF260" s="247"/>
      <c r="TDG260" s="247"/>
      <c r="TDH260" s="247"/>
      <c r="TDI260" s="247"/>
      <c r="TDJ260" s="247"/>
      <c r="TDK260" s="247"/>
      <c r="TDL260" s="247"/>
      <c r="TDM260" s="247"/>
      <c r="TDN260" s="247"/>
      <c r="TDO260" s="247"/>
      <c r="TDP260" s="247"/>
      <c r="TDQ260" s="247"/>
      <c r="TDR260" s="247"/>
      <c r="TDS260" s="247"/>
      <c r="TDT260" s="247"/>
      <c r="TDU260" s="247"/>
      <c r="TDV260" s="247"/>
      <c r="TDW260" s="247"/>
      <c r="TDX260" s="247"/>
      <c r="TDY260" s="247"/>
      <c r="TDZ260" s="247"/>
      <c r="TEA260" s="247"/>
      <c r="TEB260" s="247"/>
      <c r="TEC260" s="247"/>
      <c r="TED260" s="247"/>
      <c r="TEE260" s="247"/>
      <c r="TEF260" s="247"/>
      <c r="TEG260" s="247"/>
      <c r="TEH260" s="247"/>
      <c r="TEI260" s="247"/>
      <c r="TEJ260" s="247"/>
      <c r="TEK260" s="247"/>
      <c r="TEL260" s="247"/>
      <c r="TEM260" s="247"/>
      <c r="TEN260" s="247"/>
      <c r="TEO260" s="247"/>
      <c r="TEP260" s="247"/>
      <c r="TEQ260" s="247"/>
      <c r="TER260" s="247"/>
      <c r="TES260" s="247"/>
      <c r="TET260" s="247"/>
      <c r="TEU260" s="247"/>
      <c r="TEV260" s="247"/>
      <c r="TEW260" s="247"/>
      <c r="TEX260" s="247"/>
      <c r="TEY260" s="247"/>
      <c r="TEZ260" s="247"/>
      <c r="TFA260" s="247"/>
      <c r="TFB260" s="247"/>
      <c r="TFC260" s="247"/>
      <c r="TFD260" s="247"/>
      <c r="TFE260" s="247"/>
      <c r="TFF260" s="247"/>
      <c r="TFG260" s="247"/>
      <c r="TFH260" s="247"/>
      <c r="TFI260" s="247"/>
      <c r="TFJ260" s="247"/>
      <c r="TFK260" s="247"/>
      <c r="TFL260" s="247"/>
      <c r="TFM260" s="247"/>
      <c r="TFN260" s="247"/>
      <c r="TFO260" s="247"/>
      <c r="TFP260" s="247"/>
      <c r="TFQ260" s="247"/>
      <c r="TFR260" s="247"/>
      <c r="TFS260" s="247"/>
      <c r="TFT260" s="247"/>
      <c r="TFU260" s="247"/>
      <c r="TFV260" s="247"/>
      <c r="TFW260" s="247"/>
      <c r="TFX260" s="247"/>
      <c r="TFY260" s="247"/>
      <c r="TFZ260" s="247"/>
      <c r="TGA260" s="247"/>
      <c r="TGB260" s="247"/>
      <c r="TGC260" s="247"/>
      <c r="TGD260" s="247"/>
      <c r="TGE260" s="247"/>
      <c r="TGF260" s="247"/>
      <c r="TGG260" s="247"/>
      <c r="TGH260" s="247"/>
      <c r="TGI260" s="247"/>
      <c r="TGJ260" s="247"/>
      <c r="TGK260" s="247"/>
      <c r="TGL260" s="247"/>
      <c r="TGM260" s="247"/>
      <c r="TGN260" s="247"/>
      <c r="TGO260" s="247"/>
      <c r="TGP260" s="247"/>
      <c r="TGQ260" s="247"/>
      <c r="TGR260" s="247"/>
      <c r="TGS260" s="247"/>
      <c r="TGT260" s="247"/>
      <c r="TGU260" s="247"/>
      <c r="TGV260" s="247"/>
      <c r="TGW260" s="247"/>
      <c r="TGX260" s="247"/>
      <c r="TGY260" s="247"/>
      <c r="TGZ260" s="247"/>
      <c r="THA260" s="247"/>
      <c r="THB260" s="247"/>
      <c r="THC260" s="247"/>
      <c r="THD260" s="247"/>
      <c r="THE260" s="247"/>
      <c r="THF260" s="247"/>
      <c r="THG260" s="247"/>
      <c r="THH260" s="247"/>
      <c r="THI260" s="247"/>
      <c r="THJ260" s="247"/>
      <c r="THK260" s="247"/>
      <c r="THL260" s="247"/>
      <c r="THM260" s="247"/>
      <c r="THN260" s="247"/>
      <c r="THO260" s="247"/>
      <c r="THP260" s="247"/>
      <c r="THQ260" s="247"/>
      <c r="THR260" s="247"/>
      <c r="THS260" s="247"/>
      <c r="THT260" s="247"/>
      <c r="THU260" s="247"/>
      <c r="THV260" s="247"/>
      <c r="THW260" s="247"/>
      <c r="THX260" s="247"/>
      <c r="THY260" s="247"/>
      <c r="THZ260" s="247"/>
      <c r="TIA260" s="247"/>
      <c r="TIB260" s="247"/>
      <c r="TIC260" s="247"/>
      <c r="TID260" s="247"/>
      <c r="TIE260" s="247"/>
      <c r="TIF260" s="247"/>
      <c r="TIG260" s="247"/>
      <c r="TIH260" s="247"/>
      <c r="TII260" s="247"/>
      <c r="TIJ260" s="247"/>
      <c r="TIK260" s="247"/>
      <c r="TIL260" s="247"/>
      <c r="TIM260" s="247"/>
      <c r="TIN260" s="247"/>
      <c r="TIO260" s="247"/>
      <c r="TIP260" s="247"/>
      <c r="TIQ260" s="247"/>
      <c r="TIR260" s="247"/>
      <c r="TIS260" s="247"/>
      <c r="TIT260" s="247"/>
      <c r="TIU260" s="247"/>
      <c r="TIV260" s="247"/>
      <c r="TIW260" s="247"/>
      <c r="TIX260" s="247"/>
      <c r="TIY260" s="247"/>
      <c r="TIZ260" s="247"/>
      <c r="TJA260" s="247"/>
      <c r="TJB260" s="247"/>
      <c r="TJC260" s="247"/>
      <c r="TJD260" s="247"/>
      <c r="TJE260" s="247"/>
      <c r="TJF260" s="247"/>
      <c r="TJG260" s="247"/>
      <c r="TJH260" s="247"/>
      <c r="TJI260" s="247"/>
      <c r="TJJ260" s="247"/>
      <c r="TJK260" s="247"/>
      <c r="TJL260" s="247"/>
      <c r="TJM260" s="247"/>
      <c r="TJN260" s="247"/>
      <c r="TJO260" s="247"/>
      <c r="TJP260" s="247"/>
      <c r="TJQ260" s="247"/>
      <c r="TJR260" s="247"/>
      <c r="TJS260" s="247"/>
      <c r="TJT260" s="247"/>
      <c r="TJU260" s="247"/>
      <c r="TJV260" s="247"/>
      <c r="TJW260" s="247"/>
      <c r="TJX260" s="247"/>
      <c r="TJY260" s="247"/>
      <c r="TJZ260" s="247"/>
      <c r="TKA260" s="247"/>
      <c r="TKB260" s="247"/>
      <c r="TKC260" s="247"/>
      <c r="TKD260" s="247"/>
      <c r="TKE260" s="247"/>
      <c r="TKF260" s="247"/>
      <c r="TKG260" s="247"/>
      <c r="TKH260" s="247"/>
      <c r="TKI260" s="247"/>
      <c r="TKJ260" s="247"/>
      <c r="TKK260" s="247"/>
      <c r="TKL260" s="247"/>
      <c r="TKM260" s="247"/>
      <c r="TKN260" s="247"/>
      <c r="TKO260" s="247"/>
      <c r="TKP260" s="247"/>
      <c r="TKQ260" s="247"/>
      <c r="TKR260" s="247"/>
      <c r="TKS260" s="247"/>
      <c r="TKT260" s="247"/>
      <c r="TKU260" s="247"/>
      <c r="TKV260" s="247"/>
      <c r="TKW260" s="247"/>
      <c r="TKX260" s="247"/>
      <c r="TKY260" s="247"/>
      <c r="TKZ260" s="247"/>
      <c r="TLA260" s="247"/>
      <c r="TLB260" s="247"/>
      <c r="TLC260" s="247"/>
      <c r="TLD260" s="247"/>
      <c r="TLE260" s="247"/>
      <c r="TLF260" s="247"/>
      <c r="TLG260" s="247"/>
      <c r="TLH260" s="247"/>
      <c r="TLI260" s="247"/>
      <c r="TLJ260" s="247"/>
      <c r="TLK260" s="247"/>
      <c r="TLL260" s="247"/>
      <c r="TLM260" s="247"/>
      <c r="TLN260" s="247"/>
      <c r="TLO260" s="247"/>
      <c r="TLP260" s="247"/>
      <c r="TLQ260" s="247"/>
      <c r="TLR260" s="247"/>
      <c r="TLS260" s="247"/>
      <c r="TLT260" s="247"/>
      <c r="TLU260" s="247"/>
      <c r="TLV260" s="247"/>
      <c r="TLW260" s="247"/>
      <c r="TLX260" s="247"/>
      <c r="TLY260" s="247"/>
      <c r="TLZ260" s="247"/>
      <c r="TMA260" s="247"/>
      <c r="TMB260" s="247"/>
      <c r="TMC260" s="247"/>
      <c r="TMD260" s="247"/>
      <c r="TME260" s="247"/>
      <c r="TMF260" s="247"/>
      <c r="TMG260" s="247"/>
      <c r="TMH260" s="247"/>
      <c r="TMI260" s="247"/>
      <c r="TMJ260" s="247"/>
      <c r="TMK260" s="247"/>
      <c r="TML260" s="247"/>
      <c r="TMM260" s="247"/>
      <c r="TMN260" s="247"/>
      <c r="TMO260" s="247"/>
      <c r="TMP260" s="247"/>
      <c r="TMQ260" s="247"/>
      <c r="TMR260" s="247"/>
      <c r="TMS260" s="247"/>
      <c r="TMT260" s="247"/>
      <c r="TMU260" s="247"/>
      <c r="TMV260" s="247"/>
      <c r="TMW260" s="247"/>
      <c r="TMX260" s="247"/>
      <c r="TMY260" s="247"/>
      <c r="TMZ260" s="247"/>
      <c r="TNA260" s="247"/>
      <c r="TNB260" s="247"/>
      <c r="TNC260" s="247"/>
      <c r="TND260" s="247"/>
      <c r="TNE260" s="247"/>
      <c r="TNF260" s="247"/>
      <c r="TNG260" s="247"/>
      <c r="TNH260" s="247"/>
      <c r="TNI260" s="247"/>
      <c r="TNJ260" s="247"/>
      <c r="TNK260" s="247"/>
      <c r="TNL260" s="247"/>
      <c r="TNM260" s="247"/>
      <c r="TNN260" s="247"/>
      <c r="TNO260" s="247"/>
      <c r="TNP260" s="247"/>
      <c r="TNQ260" s="247"/>
      <c r="TNR260" s="247"/>
      <c r="TNS260" s="247"/>
      <c r="TNT260" s="247"/>
      <c r="TNU260" s="247"/>
      <c r="TNV260" s="247"/>
      <c r="TNW260" s="247"/>
      <c r="TNX260" s="247"/>
      <c r="TNY260" s="247"/>
      <c r="TNZ260" s="247"/>
      <c r="TOA260" s="247"/>
      <c r="TOB260" s="247"/>
      <c r="TOC260" s="247"/>
      <c r="TOD260" s="247"/>
      <c r="TOE260" s="247"/>
      <c r="TOF260" s="247"/>
      <c r="TOG260" s="247"/>
      <c r="TOH260" s="247"/>
      <c r="TOI260" s="247"/>
      <c r="TOJ260" s="247"/>
      <c r="TOK260" s="247"/>
      <c r="TOL260" s="247"/>
      <c r="TOM260" s="247"/>
      <c r="TON260" s="247"/>
      <c r="TOO260" s="247"/>
      <c r="TOP260" s="247"/>
      <c r="TOQ260" s="247"/>
      <c r="TOR260" s="247"/>
      <c r="TOS260" s="247"/>
      <c r="TOT260" s="247"/>
      <c r="TOU260" s="247"/>
      <c r="TOV260" s="247"/>
      <c r="TOW260" s="247"/>
      <c r="TOX260" s="247"/>
      <c r="TOY260" s="247"/>
      <c r="TOZ260" s="247"/>
      <c r="TPA260" s="247"/>
      <c r="TPB260" s="247"/>
      <c r="TPC260" s="247"/>
      <c r="TPD260" s="247"/>
      <c r="TPE260" s="247"/>
      <c r="TPF260" s="247"/>
      <c r="TPG260" s="247"/>
      <c r="TPH260" s="247"/>
      <c r="TPI260" s="247"/>
      <c r="TPJ260" s="247"/>
      <c r="TPK260" s="247"/>
      <c r="TPL260" s="247"/>
      <c r="TPM260" s="247"/>
      <c r="TPN260" s="247"/>
      <c r="TPO260" s="247"/>
      <c r="TPP260" s="247"/>
      <c r="TPQ260" s="247"/>
      <c r="TPR260" s="247"/>
      <c r="TPS260" s="247"/>
      <c r="TPT260" s="247"/>
      <c r="TPU260" s="247"/>
      <c r="TPV260" s="247"/>
      <c r="TPW260" s="247"/>
      <c r="TPX260" s="247"/>
      <c r="TPY260" s="247"/>
      <c r="TPZ260" s="247"/>
      <c r="TQA260" s="247"/>
      <c r="TQB260" s="247"/>
      <c r="TQC260" s="247"/>
      <c r="TQD260" s="247"/>
      <c r="TQE260" s="247"/>
      <c r="TQF260" s="247"/>
      <c r="TQG260" s="247"/>
      <c r="TQH260" s="247"/>
      <c r="TQI260" s="247"/>
      <c r="TQJ260" s="247"/>
      <c r="TQK260" s="247"/>
      <c r="TQL260" s="247"/>
      <c r="TQM260" s="247"/>
      <c r="TQN260" s="247"/>
      <c r="TQO260" s="247"/>
      <c r="TQP260" s="247"/>
      <c r="TQQ260" s="247"/>
      <c r="TQR260" s="247"/>
      <c r="TQS260" s="247"/>
      <c r="TQT260" s="247"/>
      <c r="TQU260" s="247"/>
      <c r="TQV260" s="247"/>
      <c r="TQW260" s="247"/>
      <c r="TQX260" s="247"/>
      <c r="TQY260" s="247"/>
      <c r="TQZ260" s="247"/>
      <c r="TRA260" s="247"/>
      <c r="TRB260" s="247"/>
      <c r="TRC260" s="247"/>
      <c r="TRD260" s="247"/>
      <c r="TRE260" s="247"/>
      <c r="TRF260" s="247"/>
      <c r="TRG260" s="247"/>
      <c r="TRH260" s="247"/>
      <c r="TRI260" s="247"/>
      <c r="TRJ260" s="247"/>
      <c r="TRK260" s="247"/>
      <c r="TRL260" s="247"/>
      <c r="TRM260" s="247"/>
      <c r="TRN260" s="247"/>
      <c r="TRO260" s="247"/>
      <c r="TRP260" s="247"/>
      <c r="TRQ260" s="247"/>
      <c r="TRR260" s="247"/>
      <c r="TRS260" s="247"/>
      <c r="TRT260" s="247"/>
      <c r="TRU260" s="247"/>
      <c r="TRV260" s="247"/>
      <c r="TRW260" s="247"/>
      <c r="TRX260" s="247"/>
      <c r="TRY260" s="247"/>
      <c r="TRZ260" s="247"/>
      <c r="TSA260" s="247"/>
      <c r="TSB260" s="247"/>
      <c r="TSC260" s="247"/>
      <c r="TSD260" s="247"/>
      <c r="TSE260" s="247"/>
      <c r="TSF260" s="247"/>
      <c r="TSG260" s="247"/>
      <c r="TSH260" s="247"/>
      <c r="TSI260" s="247"/>
      <c r="TSJ260" s="247"/>
      <c r="TSK260" s="247"/>
      <c r="TSL260" s="247"/>
      <c r="TSM260" s="247"/>
      <c r="TSN260" s="247"/>
      <c r="TSO260" s="247"/>
      <c r="TSP260" s="247"/>
      <c r="TSQ260" s="247"/>
      <c r="TSR260" s="247"/>
      <c r="TSS260" s="247"/>
      <c r="TST260" s="247"/>
      <c r="TSU260" s="247"/>
      <c r="TSV260" s="247"/>
      <c r="TSW260" s="247"/>
      <c r="TSX260" s="247"/>
      <c r="TSY260" s="247"/>
      <c r="TSZ260" s="247"/>
      <c r="TTA260" s="247"/>
      <c r="TTB260" s="247"/>
      <c r="TTC260" s="247"/>
      <c r="TTD260" s="247"/>
      <c r="TTE260" s="247"/>
      <c r="TTF260" s="247"/>
      <c r="TTG260" s="247"/>
      <c r="TTH260" s="247"/>
      <c r="TTI260" s="247"/>
      <c r="TTJ260" s="247"/>
      <c r="TTK260" s="247"/>
      <c r="TTL260" s="247"/>
      <c r="TTM260" s="247"/>
      <c r="TTN260" s="247"/>
      <c r="TTO260" s="247"/>
      <c r="TTP260" s="247"/>
      <c r="TTQ260" s="247"/>
      <c r="TTR260" s="247"/>
      <c r="TTS260" s="247"/>
      <c r="TTT260" s="247"/>
      <c r="TTU260" s="247"/>
      <c r="TTV260" s="247"/>
      <c r="TTW260" s="247"/>
      <c r="TTX260" s="247"/>
      <c r="TTY260" s="247"/>
      <c r="TTZ260" s="247"/>
      <c r="TUA260" s="247"/>
      <c r="TUB260" s="247"/>
      <c r="TUC260" s="247"/>
      <c r="TUD260" s="247"/>
      <c r="TUE260" s="247"/>
      <c r="TUF260" s="247"/>
      <c r="TUG260" s="247"/>
      <c r="TUH260" s="247"/>
      <c r="TUI260" s="247"/>
      <c r="TUJ260" s="247"/>
      <c r="TUK260" s="247"/>
      <c r="TUL260" s="247"/>
      <c r="TUM260" s="247"/>
      <c r="TUN260" s="247"/>
      <c r="TUO260" s="247"/>
      <c r="TUP260" s="247"/>
      <c r="TUQ260" s="247"/>
      <c r="TUR260" s="247"/>
      <c r="TUS260" s="247"/>
      <c r="TUT260" s="247"/>
      <c r="TUU260" s="247"/>
      <c r="TUV260" s="247"/>
      <c r="TUW260" s="247"/>
      <c r="TUX260" s="247"/>
      <c r="TUY260" s="247"/>
      <c r="TUZ260" s="247"/>
      <c r="TVA260" s="247"/>
      <c r="TVB260" s="247"/>
      <c r="TVC260" s="247"/>
      <c r="TVD260" s="247"/>
      <c r="TVE260" s="247"/>
      <c r="TVF260" s="247"/>
      <c r="TVG260" s="247"/>
      <c r="TVH260" s="247"/>
      <c r="TVI260" s="247"/>
      <c r="TVJ260" s="247"/>
      <c r="TVK260" s="247"/>
      <c r="TVL260" s="247"/>
      <c r="TVM260" s="247"/>
      <c r="TVN260" s="247"/>
      <c r="TVO260" s="247"/>
      <c r="TVP260" s="247"/>
      <c r="TVQ260" s="247"/>
      <c r="TVR260" s="247"/>
      <c r="TVS260" s="247"/>
      <c r="TVT260" s="247"/>
      <c r="TVU260" s="247"/>
      <c r="TVV260" s="247"/>
      <c r="TVW260" s="247"/>
      <c r="TVX260" s="247"/>
      <c r="TVY260" s="247"/>
      <c r="TVZ260" s="247"/>
      <c r="TWA260" s="247"/>
      <c r="TWB260" s="247"/>
      <c r="TWC260" s="247"/>
      <c r="TWD260" s="247"/>
      <c r="TWE260" s="247"/>
      <c r="TWF260" s="247"/>
      <c r="TWG260" s="247"/>
      <c r="TWH260" s="247"/>
      <c r="TWI260" s="247"/>
      <c r="TWJ260" s="247"/>
      <c r="TWK260" s="247"/>
      <c r="TWL260" s="247"/>
      <c r="TWM260" s="247"/>
      <c r="TWN260" s="247"/>
      <c r="TWO260" s="247"/>
      <c r="TWP260" s="247"/>
      <c r="TWQ260" s="247"/>
      <c r="TWR260" s="247"/>
      <c r="TWS260" s="247"/>
      <c r="TWT260" s="247"/>
      <c r="TWU260" s="247"/>
      <c r="TWV260" s="247"/>
      <c r="TWW260" s="247"/>
      <c r="TWX260" s="247"/>
      <c r="TWY260" s="247"/>
      <c r="TWZ260" s="247"/>
      <c r="TXA260" s="247"/>
      <c r="TXB260" s="247"/>
      <c r="TXC260" s="247"/>
      <c r="TXD260" s="247"/>
      <c r="TXE260" s="247"/>
      <c r="TXF260" s="247"/>
      <c r="TXG260" s="247"/>
      <c r="TXH260" s="247"/>
      <c r="TXI260" s="247"/>
      <c r="TXJ260" s="247"/>
      <c r="TXK260" s="247"/>
      <c r="TXL260" s="247"/>
      <c r="TXM260" s="247"/>
      <c r="TXN260" s="247"/>
      <c r="TXO260" s="247"/>
      <c r="TXP260" s="247"/>
      <c r="TXQ260" s="247"/>
      <c r="TXR260" s="247"/>
      <c r="TXS260" s="247"/>
      <c r="TXT260" s="247"/>
      <c r="TXU260" s="247"/>
      <c r="TXV260" s="247"/>
      <c r="TXW260" s="247"/>
      <c r="TXX260" s="247"/>
      <c r="TXY260" s="247"/>
      <c r="TXZ260" s="247"/>
      <c r="TYA260" s="247"/>
      <c r="TYB260" s="247"/>
      <c r="TYC260" s="247"/>
      <c r="TYD260" s="247"/>
      <c r="TYE260" s="247"/>
      <c r="TYF260" s="247"/>
      <c r="TYG260" s="247"/>
      <c r="TYH260" s="247"/>
      <c r="TYI260" s="247"/>
      <c r="TYJ260" s="247"/>
      <c r="TYK260" s="247"/>
      <c r="TYL260" s="247"/>
      <c r="TYM260" s="247"/>
      <c r="TYN260" s="247"/>
      <c r="TYO260" s="247"/>
      <c r="TYP260" s="247"/>
      <c r="TYQ260" s="247"/>
      <c r="TYR260" s="247"/>
      <c r="TYS260" s="247"/>
      <c r="TYT260" s="247"/>
      <c r="TYU260" s="247"/>
      <c r="TYV260" s="247"/>
      <c r="TYW260" s="247"/>
      <c r="TYX260" s="247"/>
      <c r="TYY260" s="247"/>
      <c r="TYZ260" s="247"/>
      <c r="TZA260" s="247"/>
      <c r="TZB260" s="247"/>
      <c r="TZC260" s="247"/>
      <c r="TZD260" s="247"/>
      <c r="TZE260" s="247"/>
      <c r="TZF260" s="247"/>
      <c r="TZG260" s="247"/>
      <c r="TZH260" s="247"/>
      <c r="TZI260" s="247"/>
      <c r="TZJ260" s="247"/>
      <c r="TZK260" s="247"/>
      <c r="TZL260" s="247"/>
      <c r="TZM260" s="247"/>
      <c r="TZN260" s="247"/>
      <c r="TZO260" s="247"/>
      <c r="TZP260" s="247"/>
      <c r="TZQ260" s="247"/>
      <c r="TZR260" s="247"/>
      <c r="TZS260" s="247"/>
      <c r="TZT260" s="247"/>
      <c r="TZU260" s="247"/>
      <c r="TZV260" s="247"/>
      <c r="TZW260" s="247"/>
      <c r="TZX260" s="247"/>
      <c r="TZY260" s="247"/>
      <c r="TZZ260" s="247"/>
      <c r="UAA260" s="247"/>
      <c r="UAB260" s="247"/>
      <c r="UAC260" s="247"/>
      <c r="UAD260" s="247"/>
      <c r="UAE260" s="247"/>
      <c r="UAF260" s="247"/>
      <c r="UAG260" s="247"/>
      <c r="UAH260" s="247"/>
      <c r="UAI260" s="247"/>
      <c r="UAJ260" s="247"/>
      <c r="UAK260" s="247"/>
      <c r="UAL260" s="247"/>
      <c r="UAM260" s="247"/>
      <c r="UAN260" s="247"/>
      <c r="UAO260" s="247"/>
      <c r="UAP260" s="247"/>
      <c r="UAQ260" s="247"/>
      <c r="UAR260" s="247"/>
      <c r="UAS260" s="247"/>
      <c r="UAT260" s="247"/>
      <c r="UAU260" s="247"/>
      <c r="UAV260" s="247"/>
      <c r="UAW260" s="247"/>
      <c r="UAX260" s="247"/>
      <c r="UAY260" s="247"/>
      <c r="UAZ260" s="247"/>
      <c r="UBA260" s="247"/>
      <c r="UBB260" s="247"/>
      <c r="UBC260" s="247"/>
      <c r="UBD260" s="247"/>
      <c r="UBE260" s="247"/>
      <c r="UBF260" s="247"/>
      <c r="UBG260" s="247"/>
      <c r="UBH260" s="247"/>
      <c r="UBI260" s="247"/>
      <c r="UBJ260" s="247"/>
      <c r="UBK260" s="247"/>
      <c r="UBL260" s="247"/>
      <c r="UBM260" s="247"/>
      <c r="UBN260" s="247"/>
      <c r="UBO260" s="247"/>
      <c r="UBP260" s="247"/>
      <c r="UBQ260" s="247"/>
      <c r="UBR260" s="247"/>
      <c r="UBS260" s="247"/>
      <c r="UBT260" s="247"/>
      <c r="UBU260" s="247"/>
      <c r="UBV260" s="247"/>
      <c r="UBW260" s="247"/>
      <c r="UBX260" s="247"/>
      <c r="UBY260" s="247"/>
      <c r="UBZ260" s="247"/>
      <c r="UCA260" s="247"/>
      <c r="UCB260" s="247"/>
      <c r="UCC260" s="247"/>
      <c r="UCD260" s="247"/>
      <c r="UCE260" s="247"/>
      <c r="UCF260" s="247"/>
      <c r="UCG260" s="247"/>
      <c r="UCH260" s="247"/>
      <c r="UCI260" s="247"/>
      <c r="UCJ260" s="247"/>
      <c r="UCK260" s="247"/>
      <c r="UCL260" s="247"/>
      <c r="UCM260" s="247"/>
      <c r="UCN260" s="247"/>
      <c r="UCO260" s="247"/>
      <c r="UCP260" s="247"/>
      <c r="UCQ260" s="247"/>
      <c r="UCR260" s="247"/>
      <c r="UCS260" s="247"/>
      <c r="UCT260" s="247"/>
      <c r="UCU260" s="247"/>
      <c r="UCV260" s="247"/>
      <c r="UCW260" s="247"/>
      <c r="UCX260" s="247"/>
      <c r="UCY260" s="247"/>
      <c r="UCZ260" s="247"/>
      <c r="UDA260" s="247"/>
      <c r="UDB260" s="247"/>
      <c r="UDC260" s="247"/>
      <c r="UDD260" s="247"/>
      <c r="UDE260" s="247"/>
      <c r="UDF260" s="247"/>
      <c r="UDG260" s="247"/>
      <c r="UDH260" s="247"/>
      <c r="UDI260" s="247"/>
      <c r="UDJ260" s="247"/>
      <c r="UDK260" s="247"/>
      <c r="UDL260" s="247"/>
      <c r="UDM260" s="247"/>
      <c r="UDN260" s="247"/>
      <c r="UDO260" s="247"/>
      <c r="UDP260" s="247"/>
      <c r="UDQ260" s="247"/>
      <c r="UDR260" s="247"/>
      <c r="UDS260" s="247"/>
      <c r="UDT260" s="247"/>
      <c r="UDU260" s="247"/>
      <c r="UDV260" s="247"/>
      <c r="UDW260" s="247"/>
      <c r="UDX260" s="247"/>
      <c r="UDY260" s="247"/>
      <c r="UDZ260" s="247"/>
      <c r="UEA260" s="247"/>
      <c r="UEB260" s="247"/>
      <c r="UEC260" s="247"/>
      <c r="UED260" s="247"/>
      <c r="UEE260" s="247"/>
      <c r="UEF260" s="247"/>
      <c r="UEG260" s="247"/>
      <c r="UEH260" s="247"/>
      <c r="UEI260" s="247"/>
      <c r="UEJ260" s="247"/>
      <c r="UEK260" s="247"/>
      <c r="UEL260" s="247"/>
      <c r="UEM260" s="247"/>
      <c r="UEN260" s="247"/>
      <c r="UEO260" s="247"/>
      <c r="UEP260" s="247"/>
      <c r="UEQ260" s="247"/>
      <c r="UER260" s="247"/>
      <c r="UES260" s="247"/>
      <c r="UET260" s="247"/>
      <c r="UEU260" s="247"/>
      <c r="UEV260" s="247"/>
      <c r="UEW260" s="247"/>
      <c r="UEX260" s="247"/>
      <c r="UEY260" s="247"/>
      <c r="UEZ260" s="247"/>
      <c r="UFA260" s="247"/>
      <c r="UFB260" s="247"/>
      <c r="UFC260" s="247"/>
      <c r="UFD260" s="247"/>
      <c r="UFE260" s="247"/>
      <c r="UFF260" s="247"/>
      <c r="UFG260" s="247"/>
      <c r="UFH260" s="247"/>
      <c r="UFI260" s="247"/>
      <c r="UFJ260" s="247"/>
      <c r="UFK260" s="247"/>
      <c r="UFL260" s="247"/>
      <c r="UFM260" s="247"/>
      <c r="UFN260" s="247"/>
      <c r="UFO260" s="247"/>
      <c r="UFP260" s="247"/>
      <c r="UFQ260" s="247"/>
      <c r="UFR260" s="247"/>
      <c r="UFS260" s="247"/>
      <c r="UFT260" s="247"/>
      <c r="UFU260" s="247"/>
      <c r="UFV260" s="247"/>
      <c r="UFW260" s="247"/>
      <c r="UFX260" s="247"/>
      <c r="UFY260" s="247"/>
      <c r="UFZ260" s="247"/>
      <c r="UGA260" s="247"/>
      <c r="UGB260" s="247"/>
      <c r="UGC260" s="247"/>
      <c r="UGD260" s="247"/>
      <c r="UGE260" s="247"/>
      <c r="UGF260" s="247"/>
      <c r="UGG260" s="247"/>
      <c r="UGH260" s="247"/>
      <c r="UGI260" s="247"/>
      <c r="UGJ260" s="247"/>
      <c r="UGK260" s="247"/>
      <c r="UGL260" s="247"/>
      <c r="UGM260" s="247"/>
      <c r="UGN260" s="247"/>
      <c r="UGO260" s="247"/>
      <c r="UGP260" s="247"/>
      <c r="UGQ260" s="247"/>
      <c r="UGR260" s="247"/>
      <c r="UGS260" s="247"/>
      <c r="UGT260" s="247"/>
      <c r="UGU260" s="247"/>
      <c r="UGV260" s="247"/>
      <c r="UGW260" s="247"/>
      <c r="UGX260" s="247"/>
      <c r="UGY260" s="247"/>
      <c r="UGZ260" s="247"/>
      <c r="UHA260" s="247"/>
      <c r="UHB260" s="247"/>
      <c r="UHC260" s="247"/>
      <c r="UHD260" s="247"/>
      <c r="UHE260" s="247"/>
      <c r="UHF260" s="247"/>
      <c r="UHG260" s="247"/>
      <c r="UHH260" s="247"/>
      <c r="UHI260" s="247"/>
      <c r="UHJ260" s="247"/>
      <c r="UHK260" s="247"/>
      <c r="UHL260" s="247"/>
      <c r="UHM260" s="247"/>
      <c r="UHN260" s="247"/>
      <c r="UHO260" s="247"/>
      <c r="UHP260" s="247"/>
      <c r="UHQ260" s="247"/>
      <c r="UHR260" s="247"/>
      <c r="UHS260" s="247"/>
      <c r="UHT260" s="247"/>
      <c r="UHU260" s="247"/>
      <c r="UHV260" s="247"/>
      <c r="UHW260" s="247"/>
      <c r="UHX260" s="247"/>
      <c r="UHY260" s="247"/>
      <c r="UHZ260" s="247"/>
      <c r="UIA260" s="247"/>
      <c r="UIB260" s="247"/>
      <c r="UIC260" s="247"/>
      <c r="UID260" s="247"/>
      <c r="UIE260" s="247"/>
      <c r="UIF260" s="247"/>
      <c r="UIG260" s="247"/>
      <c r="UIH260" s="247"/>
      <c r="UII260" s="247"/>
      <c r="UIJ260" s="247"/>
      <c r="UIK260" s="247"/>
      <c r="UIL260" s="247"/>
      <c r="UIM260" s="247"/>
      <c r="UIN260" s="247"/>
      <c r="UIO260" s="247"/>
      <c r="UIP260" s="247"/>
      <c r="UIQ260" s="247"/>
      <c r="UIR260" s="247"/>
      <c r="UIS260" s="247"/>
      <c r="UIT260" s="247"/>
      <c r="UIU260" s="247"/>
      <c r="UIV260" s="247"/>
      <c r="UIW260" s="247"/>
      <c r="UIX260" s="247"/>
      <c r="UIY260" s="247"/>
      <c r="UIZ260" s="247"/>
      <c r="UJA260" s="247"/>
      <c r="UJB260" s="247"/>
      <c r="UJC260" s="247"/>
      <c r="UJD260" s="247"/>
      <c r="UJE260" s="247"/>
      <c r="UJF260" s="247"/>
      <c r="UJG260" s="247"/>
      <c r="UJH260" s="247"/>
      <c r="UJI260" s="247"/>
      <c r="UJJ260" s="247"/>
      <c r="UJK260" s="247"/>
      <c r="UJL260" s="247"/>
      <c r="UJM260" s="247"/>
      <c r="UJN260" s="247"/>
      <c r="UJO260" s="247"/>
      <c r="UJP260" s="247"/>
      <c r="UJQ260" s="247"/>
      <c r="UJR260" s="247"/>
      <c r="UJS260" s="247"/>
      <c r="UJT260" s="247"/>
      <c r="UJU260" s="247"/>
      <c r="UJV260" s="247"/>
      <c r="UJW260" s="247"/>
      <c r="UJX260" s="247"/>
      <c r="UJY260" s="247"/>
      <c r="UJZ260" s="247"/>
      <c r="UKA260" s="247"/>
      <c r="UKB260" s="247"/>
      <c r="UKC260" s="247"/>
      <c r="UKD260" s="247"/>
      <c r="UKE260" s="247"/>
      <c r="UKF260" s="247"/>
      <c r="UKG260" s="247"/>
      <c r="UKH260" s="247"/>
      <c r="UKI260" s="247"/>
      <c r="UKJ260" s="247"/>
      <c r="UKK260" s="247"/>
      <c r="UKL260" s="247"/>
      <c r="UKM260" s="247"/>
      <c r="UKN260" s="247"/>
      <c r="UKO260" s="247"/>
      <c r="UKP260" s="247"/>
      <c r="UKQ260" s="247"/>
      <c r="UKR260" s="247"/>
      <c r="UKS260" s="247"/>
      <c r="UKT260" s="247"/>
      <c r="UKU260" s="247"/>
      <c r="UKV260" s="247"/>
      <c r="UKW260" s="247"/>
      <c r="UKX260" s="247"/>
      <c r="UKY260" s="247"/>
      <c r="UKZ260" s="247"/>
      <c r="ULA260" s="247"/>
      <c r="ULB260" s="247"/>
      <c r="ULC260" s="247"/>
      <c r="ULD260" s="247"/>
      <c r="ULE260" s="247"/>
      <c r="ULF260" s="247"/>
      <c r="ULG260" s="247"/>
      <c r="ULH260" s="247"/>
      <c r="ULI260" s="247"/>
      <c r="ULJ260" s="247"/>
      <c r="ULK260" s="247"/>
      <c r="ULL260" s="247"/>
      <c r="ULM260" s="247"/>
      <c r="ULN260" s="247"/>
      <c r="ULO260" s="247"/>
      <c r="ULP260" s="247"/>
      <c r="ULQ260" s="247"/>
      <c r="ULR260" s="247"/>
      <c r="ULS260" s="247"/>
      <c r="ULT260" s="247"/>
      <c r="ULU260" s="247"/>
      <c r="ULV260" s="247"/>
      <c r="ULW260" s="247"/>
      <c r="ULX260" s="247"/>
      <c r="ULY260" s="247"/>
      <c r="ULZ260" s="247"/>
      <c r="UMA260" s="247"/>
      <c r="UMB260" s="247"/>
      <c r="UMC260" s="247"/>
      <c r="UMD260" s="247"/>
      <c r="UME260" s="247"/>
      <c r="UMF260" s="247"/>
      <c r="UMG260" s="247"/>
      <c r="UMH260" s="247"/>
      <c r="UMI260" s="247"/>
      <c r="UMJ260" s="247"/>
      <c r="UMK260" s="247"/>
      <c r="UML260" s="247"/>
      <c r="UMM260" s="247"/>
      <c r="UMN260" s="247"/>
      <c r="UMO260" s="247"/>
      <c r="UMP260" s="247"/>
      <c r="UMQ260" s="247"/>
      <c r="UMR260" s="247"/>
      <c r="UMS260" s="247"/>
      <c r="UMT260" s="247"/>
      <c r="UMU260" s="247"/>
      <c r="UMV260" s="247"/>
      <c r="UMW260" s="247"/>
      <c r="UMX260" s="247"/>
      <c r="UMY260" s="247"/>
      <c r="UMZ260" s="247"/>
      <c r="UNA260" s="247"/>
      <c r="UNB260" s="247"/>
      <c r="UNC260" s="247"/>
      <c r="UND260" s="247"/>
      <c r="UNE260" s="247"/>
      <c r="UNF260" s="247"/>
      <c r="UNG260" s="247"/>
      <c r="UNH260" s="247"/>
      <c r="UNI260" s="247"/>
      <c r="UNJ260" s="247"/>
      <c r="UNK260" s="247"/>
      <c r="UNL260" s="247"/>
      <c r="UNM260" s="247"/>
      <c r="UNN260" s="247"/>
      <c r="UNO260" s="247"/>
      <c r="UNP260" s="247"/>
      <c r="UNQ260" s="247"/>
      <c r="UNR260" s="247"/>
      <c r="UNS260" s="247"/>
      <c r="UNT260" s="247"/>
      <c r="UNU260" s="247"/>
      <c r="UNV260" s="247"/>
      <c r="UNW260" s="247"/>
      <c r="UNX260" s="247"/>
      <c r="UNY260" s="247"/>
      <c r="UNZ260" s="247"/>
      <c r="UOA260" s="247"/>
      <c r="UOB260" s="247"/>
      <c r="UOC260" s="247"/>
      <c r="UOD260" s="247"/>
      <c r="UOE260" s="247"/>
      <c r="UOF260" s="247"/>
      <c r="UOG260" s="247"/>
      <c r="UOH260" s="247"/>
      <c r="UOI260" s="247"/>
      <c r="UOJ260" s="247"/>
      <c r="UOK260" s="247"/>
      <c r="UOL260" s="247"/>
      <c r="UOM260" s="247"/>
      <c r="UON260" s="247"/>
      <c r="UOO260" s="247"/>
      <c r="UOP260" s="247"/>
      <c r="UOQ260" s="247"/>
      <c r="UOR260" s="247"/>
      <c r="UOS260" s="247"/>
      <c r="UOT260" s="247"/>
      <c r="UOU260" s="247"/>
      <c r="UOV260" s="247"/>
      <c r="UOW260" s="247"/>
      <c r="UOX260" s="247"/>
      <c r="UOY260" s="247"/>
      <c r="UOZ260" s="247"/>
      <c r="UPA260" s="247"/>
      <c r="UPB260" s="247"/>
      <c r="UPC260" s="247"/>
      <c r="UPD260" s="247"/>
      <c r="UPE260" s="247"/>
      <c r="UPF260" s="247"/>
      <c r="UPG260" s="247"/>
      <c r="UPH260" s="247"/>
      <c r="UPI260" s="247"/>
      <c r="UPJ260" s="247"/>
      <c r="UPK260" s="247"/>
      <c r="UPL260" s="247"/>
      <c r="UPM260" s="247"/>
      <c r="UPN260" s="247"/>
      <c r="UPO260" s="247"/>
      <c r="UPP260" s="247"/>
      <c r="UPQ260" s="247"/>
      <c r="UPR260" s="247"/>
      <c r="UPS260" s="247"/>
      <c r="UPT260" s="247"/>
      <c r="UPU260" s="247"/>
      <c r="UPV260" s="247"/>
      <c r="UPW260" s="247"/>
      <c r="UPX260" s="247"/>
      <c r="UPY260" s="247"/>
      <c r="UPZ260" s="247"/>
      <c r="UQA260" s="247"/>
      <c r="UQB260" s="247"/>
      <c r="UQC260" s="247"/>
      <c r="UQD260" s="247"/>
      <c r="UQE260" s="247"/>
      <c r="UQF260" s="247"/>
      <c r="UQG260" s="247"/>
      <c r="UQH260" s="247"/>
      <c r="UQI260" s="247"/>
      <c r="UQJ260" s="247"/>
      <c r="UQK260" s="247"/>
      <c r="UQL260" s="247"/>
      <c r="UQM260" s="247"/>
      <c r="UQN260" s="247"/>
      <c r="UQO260" s="247"/>
      <c r="UQP260" s="247"/>
      <c r="UQQ260" s="247"/>
      <c r="UQR260" s="247"/>
      <c r="UQS260" s="247"/>
      <c r="UQT260" s="247"/>
      <c r="UQU260" s="247"/>
      <c r="UQV260" s="247"/>
      <c r="UQW260" s="247"/>
      <c r="UQX260" s="247"/>
      <c r="UQY260" s="247"/>
      <c r="UQZ260" s="247"/>
      <c r="URA260" s="247"/>
      <c r="URB260" s="247"/>
      <c r="URC260" s="247"/>
      <c r="URD260" s="247"/>
      <c r="URE260" s="247"/>
      <c r="URF260" s="247"/>
      <c r="URG260" s="247"/>
      <c r="URH260" s="247"/>
      <c r="URI260" s="247"/>
      <c r="URJ260" s="247"/>
      <c r="URK260" s="247"/>
      <c r="URL260" s="247"/>
      <c r="URM260" s="247"/>
      <c r="URN260" s="247"/>
      <c r="URO260" s="247"/>
      <c r="URP260" s="247"/>
      <c r="URQ260" s="247"/>
      <c r="URR260" s="247"/>
      <c r="URS260" s="247"/>
      <c r="URT260" s="247"/>
      <c r="URU260" s="247"/>
      <c r="URV260" s="247"/>
      <c r="URW260" s="247"/>
      <c r="URX260" s="247"/>
      <c r="URY260" s="247"/>
      <c r="URZ260" s="247"/>
      <c r="USA260" s="247"/>
      <c r="USB260" s="247"/>
      <c r="USC260" s="247"/>
      <c r="USD260" s="247"/>
      <c r="USE260" s="247"/>
      <c r="USF260" s="247"/>
      <c r="USG260" s="247"/>
      <c r="USH260" s="247"/>
      <c r="USI260" s="247"/>
      <c r="USJ260" s="247"/>
      <c r="USK260" s="247"/>
      <c r="USL260" s="247"/>
      <c r="USM260" s="247"/>
      <c r="USN260" s="247"/>
      <c r="USO260" s="247"/>
      <c r="USP260" s="247"/>
      <c r="USQ260" s="247"/>
      <c r="USR260" s="247"/>
      <c r="USS260" s="247"/>
      <c r="UST260" s="247"/>
      <c r="USU260" s="247"/>
      <c r="USV260" s="247"/>
      <c r="USW260" s="247"/>
      <c r="USX260" s="247"/>
      <c r="USY260" s="247"/>
      <c r="USZ260" s="247"/>
      <c r="UTA260" s="247"/>
      <c r="UTB260" s="247"/>
      <c r="UTC260" s="247"/>
      <c r="UTD260" s="247"/>
      <c r="UTE260" s="247"/>
      <c r="UTF260" s="247"/>
      <c r="UTG260" s="247"/>
      <c r="UTH260" s="247"/>
      <c r="UTI260" s="247"/>
      <c r="UTJ260" s="247"/>
      <c r="UTK260" s="247"/>
      <c r="UTL260" s="247"/>
      <c r="UTM260" s="247"/>
      <c r="UTN260" s="247"/>
      <c r="UTO260" s="247"/>
      <c r="UTP260" s="247"/>
      <c r="UTQ260" s="247"/>
      <c r="UTR260" s="247"/>
      <c r="UTS260" s="247"/>
      <c r="UTT260" s="247"/>
      <c r="UTU260" s="247"/>
      <c r="UTV260" s="247"/>
      <c r="UTW260" s="247"/>
      <c r="UTX260" s="247"/>
      <c r="UTY260" s="247"/>
      <c r="UTZ260" s="247"/>
      <c r="UUA260" s="247"/>
      <c r="UUB260" s="247"/>
      <c r="UUC260" s="247"/>
      <c r="UUD260" s="247"/>
      <c r="UUE260" s="247"/>
      <c r="UUF260" s="247"/>
      <c r="UUG260" s="247"/>
      <c r="UUH260" s="247"/>
      <c r="UUI260" s="247"/>
      <c r="UUJ260" s="247"/>
      <c r="UUK260" s="247"/>
      <c r="UUL260" s="247"/>
      <c r="UUM260" s="247"/>
      <c r="UUN260" s="247"/>
      <c r="UUO260" s="247"/>
      <c r="UUP260" s="247"/>
      <c r="UUQ260" s="247"/>
      <c r="UUR260" s="247"/>
      <c r="UUS260" s="247"/>
      <c r="UUT260" s="247"/>
      <c r="UUU260" s="247"/>
      <c r="UUV260" s="247"/>
      <c r="UUW260" s="247"/>
      <c r="UUX260" s="247"/>
      <c r="UUY260" s="247"/>
      <c r="UUZ260" s="247"/>
      <c r="UVA260" s="247"/>
      <c r="UVB260" s="247"/>
      <c r="UVC260" s="247"/>
      <c r="UVD260" s="247"/>
      <c r="UVE260" s="247"/>
      <c r="UVF260" s="247"/>
      <c r="UVG260" s="247"/>
      <c r="UVH260" s="247"/>
      <c r="UVI260" s="247"/>
      <c r="UVJ260" s="247"/>
      <c r="UVK260" s="247"/>
      <c r="UVL260" s="247"/>
      <c r="UVM260" s="247"/>
      <c r="UVN260" s="247"/>
      <c r="UVO260" s="247"/>
      <c r="UVP260" s="247"/>
      <c r="UVQ260" s="247"/>
      <c r="UVR260" s="247"/>
      <c r="UVS260" s="247"/>
      <c r="UVT260" s="247"/>
      <c r="UVU260" s="247"/>
      <c r="UVV260" s="247"/>
      <c r="UVW260" s="247"/>
      <c r="UVX260" s="247"/>
      <c r="UVY260" s="247"/>
      <c r="UVZ260" s="247"/>
      <c r="UWA260" s="247"/>
      <c r="UWB260" s="247"/>
      <c r="UWC260" s="247"/>
      <c r="UWD260" s="247"/>
      <c r="UWE260" s="247"/>
      <c r="UWF260" s="247"/>
      <c r="UWG260" s="247"/>
      <c r="UWH260" s="247"/>
      <c r="UWI260" s="247"/>
      <c r="UWJ260" s="247"/>
      <c r="UWK260" s="247"/>
      <c r="UWL260" s="247"/>
      <c r="UWM260" s="247"/>
      <c r="UWN260" s="247"/>
      <c r="UWO260" s="247"/>
      <c r="UWP260" s="247"/>
      <c r="UWQ260" s="247"/>
      <c r="UWR260" s="247"/>
      <c r="UWS260" s="247"/>
      <c r="UWT260" s="247"/>
      <c r="UWU260" s="247"/>
      <c r="UWV260" s="247"/>
      <c r="UWW260" s="247"/>
      <c r="UWX260" s="247"/>
      <c r="UWY260" s="247"/>
      <c r="UWZ260" s="247"/>
      <c r="UXA260" s="247"/>
      <c r="UXB260" s="247"/>
      <c r="UXC260" s="247"/>
      <c r="UXD260" s="247"/>
      <c r="UXE260" s="247"/>
      <c r="UXF260" s="247"/>
      <c r="UXG260" s="247"/>
      <c r="UXH260" s="247"/>
      <c r="UXI260" s="247"/>
      <c r="UXJ260" s="247"/>
      <c r="UXK260" s="247"/>
      <c r="UXL260" s="247"/>
      <c r="UXM260" s="247"/>
      <c r="UXN260" s="247"/>
      <c r="UXO260" s="247"/>
      <c r="UXP260" s="247"/>
      <c r="UXQ260" s="247"/>
      <c r="UXR260" s="247"/>
      <c r="UXS260" s="247"/>
      <c r="UXT260" s="247"/>
      <c r="UXU260" s="247"/>
      <c r="UXV260" s="247"/>
      <c r="UXW260" s="247"/>
      <c r="UXX260" s="247"/>
      <c r="UXY260" s="247"/>
      <c r="UXZ260" s="247"/>
      <c r="UYA260" s="247"/>
      <c r="UYB260" s="247"/>
      <c r="UYC260" s="247"/>
      <c r="UYD260" s="247"/>
      <c r="UYE260" s="247"/>
      <c r="UYF260" s="247"/>
      <c r="UYG260" s="247"/>
      <c r="UYH260" s="247"/>
      <c r="UYI260" s="247"/>
      <c r="UYJ260" s="247"/>
      <c r="UYK260" s="247"/>
      <c r="UYL260" s="247"/>
      <c r="UYM260" s="247"/>
      <c r="UYN260" s="247"/>
      <c r="UYO260" s="247"/>
      <c r="UYP260" s="247"/>
      <c r="UYQ260" s="247"/>
      <c r="UYR260" s="247"/>
      <c r="UYS260" s="247"/>
      <c r="UYT260" s="247"/>
      <c r="UYU260" s="247"/>
      <c r="UYV260" s="247"/>
      <c r="UYW260" s="247"/>
      <c r="UYX260" s="247"/>
      <c r="UYY260" s="247"/>
      <c r="UYZ260" s="247"/>
      <c r="UZA260" s="247"/>
      <c r="UZB260" s="247"/>
      <c r="UZC260" s="247"/>
      <c r="UZD260" s="247"/>
      <c r="UZE260" s="247"/>
      <c r="UZF260" s="247"/>
      <c r="UZG260" s="247"/>
      <c r="UZH260" s="247"/>
      <c r="UZI260" s="247"/>
      <c r="UZJ260" s="247"/>
      <c r="UZK260" s="247"/>
      <c r="UZL260" s="247"/>
      <c r="UZM260" s="247"/>
      <c r="UZN260" s="247"/>
      <c r="UZO260" s="247"/>
      <c r="UZP260" s="247"/>
      <c r="UZQ260" s="247"/>
      <c r="UZR260" s="247"/>
      <c r="UZS260" s="247"/>
      <c r="UZT260" s="247"/>
      <c r="UZU260" s="247"/>
      <c r="UZV260" s="247"/>
      <c r="UZW260" s="247"/>
      <c r="UZX260" s="247"/>
      <c r="UZY260" s="247"/>
      <c r="UZZ260" s="247"/>
      <c r="VAA260" s="247"/>
      <c r="VAB260" s="247"/>
      <c r="VAC260" s="247"/>
      <c r="VAD260" s="247"/>
      <c r="VAE260" s="247"/>
      <c r="VAF260" s="247"/>
      <c r="VAG260" s="247"/>
      <c r="VAH260" s="247"/>
      <c r="VAI260" s="247"/>
      <c r="VAJ260" s="247"/>
      <c r="VAK260" s="247"/>
      <c r="VAL260" s="247"/>
      <c r="VAM260" s="247"/>
      <c r="VAN260" s="247"/>
      <c r="VAO260" s="247"/>
      <c r="VAP260" s="247"/>
      <c r="VAQ260" s="247"/>
      <c r="VAR260" s="247"/>
      <c r="VAS260" s="247"/>
      <c r="VAT260" s="247"/>
      <c r="VAU260" s="247"/>
      <c r="VAV260" s="247"/>
      <c r="VAW260" s="247"/>
      <c r="VAX260" s="247"/>
      <c r="VAY260" s="247"/>
      <c r="VAZ260" s="247"/>
      <c r="VBA260" s="247"/>
      <c r="VBB260" s="247"/>
      <c r="VBC260" s="247"/>
      <c r="VBD260" s="247"/>
      <c r="VBE260" s="247"/>
      <c r="VBF260" s="247"/>
      <c r="VBG260" s="247"/>
      <c r="VBH260" s="247"/>
      <c r="VBI260" s="247"/>
      <c r="VBJ260" s="247"/>
      <c r="VBK260" s="247"/>
      <c r="VBL260" s="247"/>
      <c r="VBM260" s="247"/>
      <c r="VBN260" s="247"/>
      <c r="VBO260" s="247"/>
      <c r="VBP260" s="247"/>
      <c r="VBQ260" s="247"/>
      <c r="VBR260" s="247"/>
      <c r="VBS260" s="247"/>
      <c r="VBT260" s="247"/>
      <c r="VBU260" s="247"/>
      <c r="VBV260" s="247"/>
      <c r="VBW260" s="247"/>
      <c r="VBX260" s="247"/>
      <c r="VBY260" s="247"/>
      <c r="VBZ260" s="247"/>
      <c r="VCA260" s="247"/>
      <c r="VCB260" s="247"/>
      <c r="VCC260" s="247"/>
      <c r="VCD260" s="247"/>
      <c r="VCE260" s="247"/>
      <c r="VCF260" s="247"/>
      <c r="VCG260" s="247"/>
      <c r="VCH260" s="247"/>
      <c r="VCI260" s="247"/>
      <c r="VCJ260" s="247"/>
      <c r="VCK260" s="247"/>
      <c r="VCL260" s="247"/>
      <c r="VCM260" s="247"/>
      <c r="VCN260" s="247"/>
      <c r="VCO260" s="247"/>
      <c r="VCP260" s="247"/>
      <c r="VCQ260" s="247"/>
      <c r="VCR260" s="247"/>
      <c r="VCS260" s="247"/>
      <c r="VCT260" s="247"/>
      <c r="VCU260" s="247"/>
      <c r="VCV260" s="247"/>
      <c r="VCW260" s="247"/>
      <c r="VCX260" s="247"/>
      <c r="VCY260" s="247"/>
      <c r="VCZ260" s="247"/>
      <c r="VDA260" s="247"/>
      <c r="VDB260" s="247"/>
      <c r="VDC260" s="247"/>
      <c r="VDD260" s="247"/>
      <c r="VDE260" s="247"/>
      <c r="VDF260" s="247"/>
      <c r="VDG260" s="247"/>
      <c r="VDH260" s="247"/>
      <c r="VDI260" s="247"/>
      <c r="VDJ260" s="247"/>
      <c r="VDK260" s="247"/>
      <c r="VDL260" s="247"/>
      <c r="VDM260" s="247"/>
      <c r="VDN260" s="247"/>
      <c r="VDO260" s="247"/>
      <c r="VDP260" s="247"/>
      <c r="VDQ260" s="247"/>
      <c r="VDR260" s="247"/>
      <c r="VDS260" s="247"/>
      <c r="VDT260" s="247"/>
      <c r="VDU260" s="247"/>
      <c r="VDV260" s="247"/>
      <c r="VDW260" s="247"/>
      <c r="VDX260" s="247"/>
      <c r="VDY260" s="247"/>
      <c r="VDZ260" s="247"/>
      <c r="VEA260" s="247"/>
      <c r="VEB260" s="247"/>
      <c r="VEC260" s="247"/>
      <c r="VED260" s="247"/>
      <c r="VEE260" s="247"/>
      <c r="VEF260" s="247"/>
      <c r="VEG260" s="247"/>
      <c r="VEH260" s="247"/>
      <c r="VEI260" s="247"/>
      <c r="VEJ260" s="247"/>
      <c r="VEK260" s="247"/>
      <c r="VEL260" s="247"/>
      <c r="VEM260" s="247"/>
      <c r="VEN260" s="247"/>
      <c r="VEO260" s="247"/>
      <c r="VEP260" s="247"/>
      <c r="VEQ260" s="247"/>
      <c r="VER260" s="247"/>
      <c r="VES260" s="247"/>
      <c r="VET260" s="247"/>
      <c r="VEU260" s="247"/>
      <c r="VEV260" s="247"/>
      <c r="VEW260" s="247"/>
      <c r="VEX260" s="247"/>
      <c r="VEY260" s="247"/>
      <c r="VEZ260" s="247"/>
      <c r="VFA260" s="247"/>
      <c r="VFB260" s="247"/>
      <c r="VFC260" s="247"/>
      <c r="VFD260" s="247"/>
      <c r="VFE260" s="247"/>
      <c r="VFF260" s="247"/>
      <c r="VFG260" s="247"/>
      <c r="VFH260" s="247"/>
      <c r="VFI260" s="247"/>
      <c r="VFJ260" s="247"/>
      <c r="VFK260" s="247"/>
      <c r="VFL260" s="247"/>
      <c r="VFM260" s="247"/>
      <c r="VFN260" s="247"/>
      <c r="VFO260" s="247"/>
      <c r="VFP260" s="247"/>
      <c r="VFQ260" s="247"/>
      <c r="VFR260" s="247"/>
      <c r="VFS260" s="247"/>
      <c r="VFT260" s="247"/>
      <c r="VFU260" s="247"/>
      <c r="VFV260" s="247"/>
      <c r="VFW260" s="247"/>
      <c r="VFX260" s="247"/>
      <c r="VFY260" s="247"/>
      <c r="VFZ260" s="247"/>
      <c r="VGA260" s="247"/>
      <c r="VGB260" s="247"/>
      <c r="VGC260" s="247"/>
      <c r="VGD260" s="247"/>
      <c r="VGE260" s="247"/>
      <c r="VGF260" s="247"/>
      <c r="VGG260" s="247"/>
      <c r="VGH260" s="247"/>
      <c r="VGI260" s="247"/>
      <c r="VGJ260" s="247"/>
      <c r="VGK260" s="247"/>
      <c r="VGL260" s="247"/>
      <c r="VGM260" s="247"/>
      <c r="VGN260" s="247"/>
      <c r="VGO260" s="247"/>
      <c r="VGP260" s="247"/>
      <c r="VGQ260" s="247"/>
      <c r="VGR260" s="247"/>
      <c r="VGS260" s="247"/>
      <c r="VGT260" s="247"/>
      <c r="VGU260" s="247"/>
      <c r="VGV260" s="247"/>
      <c r="VGW260" s="247"/>
      <c r="VGX260" s="247"/>
      <c r="VGY260" s="247"/>
      <c r="VGZ260" s="247"/>
      <c r="VHA260" s="247"/>
      <c r="VHB260" s="247"/>
      <c r="VHC260" s="247"/>
      <c r="VHD260" s="247"/>
      <c r="VHE260" s="247"/>
      <c r="VHF260" s="247"/>
      <c r="VHG260" s="247"/>
      <c r="VHH260" s="247"/>
      <c r="VHI260" s="247"/>
      <c r="VHJ260" s="247"/>
      <c r="VHK260" s="247"/>
      <c r="VHL260" s="247"/>
      <c r="VHM260" s="247"/>
      <c r="VHN260" s="247"/>
      <c r="VHO260" s="247"/>
      <c r="VHP260" s="247"/>
      <c r="VHQ260" s="247"/>
      <c r="VHR260" s="247"/>
      <c r="VHS260" s="247"/>
      <c r="VHT260" s="247"/>
      <c r="VHU260" s="247"/>
      <c r="VHV260" s="247"/>
      <c r="VHW260" s="247"/>
      <c r="VHX260" s="247"/>
      <c r="VHY260" s="247"/>
      <c r="VHZ260" s="247"/>
      <c r="VIA260" s="247"/>
      <c r="VIB260" s="247"/>
      <c r="VIC260" s="247"/>
      <c r="VID260" s="247"/>
      <c r="VIE260" s="247"/>
      <c r="VIF260" s="247"/>
      <c r="VIG260" s="247"/>
      <c r="VIH260" s="247"/>
      <c r="VII260" s="247"/>
      <c r="VIJ260" s="247"/>
      <c r="VIK260" s="247"/>
      <c r="VIL260" s="247"/>
      <c r="VIM260" s="247"/>
      <c r="VIN260" s="247"/>
      <c r="VIO260" s="247"/>
      <c r="VIP260" s="247"/>
      <c r="VIQ260" s="247"/>
      <c r="VIR260" s="247"/>
      <c r="VIS260" s="247"/>
      <c r="VIT260" s="247"/>
      <c r="VIU260" s="247"/>
      <c r="VIV260" s="247"/>
      <c r="VIW260" s="247"/>
      <c r="VIX260" s="247"/>
      <c r="VIY260" s="247"/>
      <c r="VIZ260" s="247"/>
      <c r="VJA260" s="247"/>
      <c r="VJB260" s="247"/>
      <c r="VJC260" s="247"/>
      <c r="VJD260" s="247"/>
      <c r="VJE260" s="247"/>
      <c r="VJF260" s="247"/>
      <c r="VJG260" s="247"/>
      <c r="VJH260" s="247"/>
      <c r="VJI260" s="247"/>
      <c r="VJJ260" s="247"/>
      <c r="VJK260" s="247"/>
      <c r="VJL260" s="247"/>
      <c r="VJM260" s="247"/>
      <c r="VJN260" s="247"/>
      <c r="VJO260" s="247"/>
      <c r="VJP260" s="247"/>
      <c r="VJQ260" s="247"/>
      <c r="VJR260" s="247"/>
      <c r="VJS260" s="247"/>
      <c r="VJT260" s="247"/>
      <c r="VJU260" s="247"/>
      <c r="VJV260" s="247"/>
      <c r="VJW260" s="247"/>
      <c r="VJX260" s="247"/>
      <c r="VJY260" s="247"/>
      <c r="VJZ260" s="247"/>
      <c r="VKA260" s="247"/>
      <c r="VKB260" s="247"/>
      <c r="VKC260" s="247"/>
      <c r="VKD260" s="247"/>
      <c r="VKE260" s="247"/>
      <c r="VKF260" s="247"/>
      <c r="VKG260" s="247"/>
      <c r="VKH260" s="247"/>
      <c r="VKI260" s="247"/>
      <c r="VKJ260" s="247"/>
      <c r="VKK260" s="247"/>
      <c r="VKL260" s="247"/>
      <c r="VKM260" s="247"/>
      <c r="VKN260" s="247"/>
      <c r="VKO260" s="247"/>
      <c r="VKP260" s="247"/>
      <c r="VKQ260" s="247"/>
      <c r="VKR260" s="247"/>
      <c r="VKS260" s="247"/>
      <c r="VKT260" s="247"/>
      <c r="VKU260" s="247"/>
      <c r="VKV260" s="247"/>
      <c r="VKW260" s="247"/>
      <c r="VKX260" s="247"/>
      <c r="VKY260" s="247"/>
      <c r="VKZ260" s="247"/>
      <c r="VLA260" s="247"/>
      <c r="VLB260" s="247"/>
      <c r="VLC260" s="247"/>
      <c r="VLD260" s="247"/>
      <c r="VLE260" s="247"/>
      <c r="VLF260" s="247"/>
      <c r="VLG260" s="247"/>
      <c r="VLH260" s="247"/>
      <c r="VLI260" s="247"/>
      <c r="VLJ260" s="247"/>
      <c r="VLK260" s="247"/>
      <c r="VLL260" s="247"/>
      <c r="VLM260" s="247"/>
      <c r="VLN260" s="247"/>
      <c r="VLO260" s="247"/>
      <c r="VLP260" s="247"/>
      <c r="VLQ260" s="247"/>
      <c r="VLR260" s="247"/>
      <c r="VLS260" s="247"/>
      <c r="VLT260" s="247"/>
      <c r="VLU260" s="247"/>
      <c r="VLV260" s="247"/>
      <c r="VLW260" s="247"/>
      <c r="VLX260" s="247"/>
      <c r="VLY260" s="247"/>
      <c r="VLZ260" s="247"/>
      <c r="VMA260" s="247"/>
      <c r="VMB260" s="247"/>
      <c r="VMC260" s="247"/>
      <c r="VMD260" s="247"/>
      <c r="VME260" s="247"/>
      <c r="VMF260" s="247"/>
      <c r="VMG260" s="247"/>
      <c r="VMH260" s="247"/>
      <c r="VMI260" s="247"/>
      <c r="VMJ260" s="247"/>
      <c r="VMK260" s="247"/>
      <c r="VML260" s="247"/>
      <c r="VMM260" s="247"/>
      <c r="VMN260" s="247"/>
      <c r="VMO260" s="247"/>
      <c r="VMP260" s="247"/>
      <c r="VMQ260" s="247"/>
      <c r="VMR260" s="247"/>
      <c r="VMS260" s="247"/>
      <c r="VMT260" s="247"/>
      <c r="VMU260" s="247"/>
      <c r="VMV260" s="247"/>
      <c r="VMW260" s="247"/>
      <c r="VMX260" s="247"/>
      <c r="VMY260" s="247"/>
      <c r="VMZ260" s="247"/>
      <c r="VNA260" s="247"/>
      <c r="VNB260" s="247"/>
      <c r="VNC260" s="247"/>
      <c r="VND260" s="247"/>
      <c r="VNE260" s="247"/>
      <c r="VNF260" s="247"/>
      <c r="VNG260" s="247"/>
      <c r="VNH260" s="247"/>
      <c r="VNI260" s="247"/>
      <c r="VNJ260" s="247"/>
      <c r="VNK260" s="247"/>
      <c r="VNL260" s="247"/>
      <c r="VNM260" s="247"/>
      <c r="VNN260" s="247"/>
      <c r="VNO260" s="247"/>
      <c r="VNP260" s="247"/>
      <c r="VNQ260" s="247"/>
      <c r="VNR260" s="247"/>
      <c r="VNS260" s="247"/>
      <c r="VNT260" s="247"/>
      <c r="VNU260" s="247"/>
      <c r="VNV260" s="247"/>
      <c r="VNW260" s="247"/>
      <c r="VNX260" s="247"/>
      <c r="VNY260" s="247"/>
      <c r="VNZ260" s="247"/>
      <c r="VOA260" s="247"/>
      <c r="VOB260" s="247"/>
      <c r="VOC260" s="247"/>
      <c r="VOD260" s="247"/>
      <c r="VOE260" s="247"/>
      <c r="VOF260" s="247"/>
      <c r="VOG260" s="247"/>
      <c r="VOH260" s="247"/>
      <c r="VOI260" s="247"/>
      <c r="VOJ260" s="247"/>
      <c r="VOK260" s="247"/>
      <c r="VOL260" s="247"/>
      <c r="VOM260" s="247"/>
      <c r="VON260" s="247"/>
      <c r="VOO260" s="247"/>
      <c r="VOP260" s="247"/>
      <c r="VOQ260" s="247"/>
      <c r="VOR260" s="247"/>
      <c r="VOS260" s="247"/>
      <c r="VOT260" s="247"/>
      <c r="VOU260" s="247"/>
      <c r="VOV260" s="247"/>
      <c r="VOW260" s="247"/>
      <c r="VOX260" s="247"/>
      <c r="VOY260" s="247"/>
      <c r="VOZ260" s="247"/>
      <c r="VPA260" s="247"/>
      <c r="VPB260" s="247"/>
      <c r="VPC260" s="247"/>
      <c r="VPD260" s="247"/>
      <c r="VPE260" s="247"/>
      <c r="VPF260" s="247"/>
      <c r="VPG260" s="247"/>
      <c r="VPH260" s="247"/>
      <c r="VPI260" s="247"/>
      <c r="VPJ260" s="247"/>
      <c r="VPK260" s="247"/>
      <c r="VPL260" s="247"/>
      <c r="VPM260" s="247"/>
      <c r="VPN260" s="247"/>
      <c r="VPO260" s="247"/>
      <c r="VPP260" s="247"/>
      <c r="VPQ260" s="247"/>
      <c r="VPR260" s="247"/>
      <c r="VPS260" s="247"/>
      <c r="VPT260" s="247"/>
      <c r="VPU260" s="247"/>
      <c r="VPV260" s="247"/>
      <c r="VPW260" s="247"/>
      <c r="VPX260" s="247"/>
      <c r="VPY260" s="247"/>
      <c r="VPZ260" s="247"/>
      <c r="VQA260" s="247"/>
      <c r="VQB260" s="247"/>
      <c r="VQC260" s="247"/>
      <c r="VQD260" s="247"/>
      <c r="VQE260" s="247"/>
      <c r="VQF260" s="247"/>
      <c r="VQG260" s="247"/>
      <c r="VQH260" s="247"/>
      <c r="VQI260" s="247"/>
      <c r="VQJ260" s="247"/>
      <c r="VQK260" s="247"/>
      <c r="VQL260" s="247"/>
      <c r="VQM260" s="247"/>
      <c r="VQN260" s="247"/>
      <c r="VQO260" s="247"/>
      <c r="VQP260" s="247"/>
      <c r="VQQ260" s="247"/>
      <c r="VQR260" s="247"/>
      <c r="VQS260" s="247"/>
      <c r="VQT260" s="247"/>
      <c r="VQU260" s="247"/>
      <c r="VQV260" s="247"/>
      <c r="VQW260" s="247"/>
      <c r="VQX260" s="247"/>
      <c r="VQY260" s="247"/>
      <c r="VQZ260" s="247"/>
      <c r="VRA260" s="247"/>
      <c r="VRB260" s="247"/>
      <c r="VRC260" s="247"/>
      <c r="VRD260" s="247"/>
      <c r="VRE260" s="247"/>
      <c r="VRF260" s="247"/>
      <c r="VRG260" s="247"/>
      <c r="VRH260" s="247"/>
      <c r="VRI260" s="247"/>
      <c r="VRJ260" s="247"/>
      <c r="VRK260" s="247"/>
      <c r="VRL260" s="247"/>
      <c r="VRM260" s="247"/>
      <c r="VRN260" s="247"/>
      <c r="VRO260" s="247"/>
      <c r="VRP260" s="247"/>
      <c r="VRQ260" s="247"/>
      <c r="VRR260" s="247"/>
      <c r="VRS260" s="247"/>
      <c r="VRT260" s="247"/>
      <c r="VRU260" s="247"/>
      <c r="VRV260" s="247"/>
      <c r="VRW260" s="247"/>
      <c r="VRX260" s="247"/>
      <c r="VRY260" s="247"/>
      <c r="VRZ260" s="247"/>
      <c r="VSA260" s="247"/>
      <c r="VSB260" s="247"/>
      <c r="VSC260" s="247"/>
      <c r="VSD260" s="247"/>
      <c r="VSE260" s="247"/>
      <c r="VSF260" s="247"/>
      <c r="VSG260" s="247"/>
      <c r="VSH260" s="247"/>
      <c r="VSI260" s="247"/>
      <c r="VSJ260" s="247"/>
      <c r="VSK260" s="247"/>
      <c r="VSL260" s="247"/>
      <c r="VSM260" s="247"/>
      <c r="VSN260" s="247"/>
      <c r="VSO260" s="247"/>
      <c r="VSP260" s="247"/>
      <c r="VSQ260" s="247"/>
      <c r="VSR260" s="247"/>
      <c r="VSS260" s="247"/>
      <c r="VST260" s="247"/>
      <c r="VSU260" s="247"/>
      <c r="VSV260" s="247"/>
      <c r="VSW260" s="247"/>
      <c r="VSX260" s="247"/>
      <c r="VSY260" s="247"/>
      <c r="VSZ260" s="247"/>
      <c r="VTA260" s="247"/>
      <c r="VTB260" s="247"/>
      <c r="VTC260" s="247"/>
      <c r="VTD260" s="247"/>
      <c r="VTE260" s="247"/>
      <c r="VTF260" s="247"/>
      <c r="VTG260" s="247"/>
      <c r="VTH260" s="247"/>
      <c r="VTI260" s="247"/>
      <c r="VTJ260" s="247"/>
      <c r="VTK260" s="247"/>
      <c r="VTL260" s="247"/>
      <c r="VTM260" s="247"/>
      <c r="VTN260" s="247"/>
      <c r="VTO260" s="247"/>
      <c r="VTP260" s="247"/>
      <c r="VTQ260" s="247"/>
      <c r="VTR260" s="247"/>
      <c r="VTS260" s="247"/>
      <c r="VTT260" s="247"/>
      <c r="VTU260" s="247"/>
      <c r="VTV260" s="247"/>
      <c r="VTW260" s="247"/>
      <c r="VTX260" s="247"/>
      <c r="VTY260" s="247"/>
      <c r="VTZ260" s="247"/>
      <c r="VUA260" s="247"/>
      <c r="VUB260" s="247"/>
      <c r="VUC260" s="247"/>
      <c r="VUD260" s="247"/>
      <c r="VUE260" s="247"/>
      <c r="VUF260" s="247"/>
      <c r="VUG260" s="247"/>
      <c r="VUH260" s="247"/>
      <c r="VUI260" s="247"/>
      <c r="VUJ260" s="247"/>
      <c r="VUK260" s="247"/>
      <c r="VUL260" s="247"/>
      <c r="VUM260" s="247"/>
      <c r="VUN260" s="247"/>
      <c r="VUO260" s="247"/>
      <c r="VUP260" s="247"/>
      <c r="VUQ260" s="247"/>
      <c r="VUR260" s="247"/>
      <c r="VUS260" s="247"/>
      <c r="VUT260" s="247"/>
      <c r="VUU260" s="247"/>
      <c r="VUV260" s="247"/>
      <c r="VUW260" s="247"/>
      <c r="VUX260" s="247"/>
      <c r="VUY260" s="247"/>
      <c r="VUZ260" s="247"/>
      <c r="VVA260" s="247"/>
      <c r="VVB260" s="247"/>
      <c r="VVC260" s="247"/>
      <c r="VVD260" s="247"/>
      <c r="VVE260" s="247"/>
      <c r="VVF260" s="247"/>
      <c r="VVG260" s="247"/>
      <c r="VVH260" s="247"/>
      <c r="VVI260" s="247"/>
      <c r="VVJ260" s="247"/>
      <c r="VVK260" s="247"/>
      <c r="VVL260" s="247"/>
      <c r="VVM260" s="247"/>
      <c r="VVN260" s="247"/>
      <c r="VVO260" s="247"/>
      <c r="VVP260" s="247"/>
      <c r="VVQ260" s="247"/>
      <c r="VVR260" s="247"/>
      <c r="VVS260" s="247"/>
      <c r="VVT260" s="247"/>
      <c r="VVU260" s="247"/>
      <c r="VVV260" s="247"/>
      <c r="VVW260" s="247"/>
      <c r="VVX260" s="247"/>
      <c r="VVY260" s="247"/>
      <c r="VVZ260" s="247"/>
      <c r="VWA260" s="247"/>
      <c r="VWB260" s="247"/>
      <c r="VWC260" s="247"/>
      <c r="VWD260" s="247"/>
      <c r="VWE260" s="247"/>
      <c r="VWF260" s="247"/>
      <c r="VWG260" s="247"/>
      <c r="VWH260" s="247"/>
      <c r="VWI260" s="247"/>
      <c r="VWJ260" s="247"/>
      <c r="VWK260" s="247"/>
      <c r="VWL260" s="247"/>
      <c r="VWM260" s="247"/>
      <c r="VWN260" s="247"/>
      <c r="VWO260" s="247"/>
      <c r="VWP260" s="247"/>
      <c r="VWQ260" s="247"/>
      <c r="VWR260" s="247"/>
      <c r="VWS260" s="247"/>
      <c r="VWT260" s="247"/>
      <c r="VWU260" s="247"/>
      <c r="VWV260" s="247"/>
      <c r="VWW260" s="247"/>
      <c r="VWX260" s="247"/>
      <c r="VWY260" s="247"/>
      <c r="VWZ260" s="247"/>
      <c r="VXA260" s="247"/>
      <c r="VXB260" s="247"/>
      <c r="VXC260" s="247"/>
      <c r="VXD260" s="247"/>
      <c r="VXE260" s="247"/>
      <c r="VXF260" s="247"/>
      <c r="VXG260" s="247"/>
      <c r="VXH260" s="247"/>
      <c r="VXI260" s="247"/>
      <c r="VXJ260" s="247"/>
      <c r="VXK260" s="247"/>
      <c r="VXL260" s="247"/>
      <c r="VXM260" s="247"/>
      <c r="VXN260" s="247"/>
      <c r="VXO260" s="247"/>
      <c r="VXP260" s="247"/>
      <c r="VXQ260" s="247"/>
      <c r="VXR260" s="247"/>
      <c r="VXS260" s="247"/>
      <c r="VXT260" s="247"/>
      <c r="VXU260" s="247"/>
      <c r="VXV260" s="247"/>
      <c r="VXW260" s="247"/>
      <c r="VXX260" s="247"/>
      <c r="VXY260" s="247"/>
      <c r="VXZ260" s="247"/>
      <c r="VYA260" s="247"/>
      <c r="VYB260" s="247"/>
      <c r="VYC260" s="247"/>
      <c r="VYD260" s="247"/>
      <c r="VYE260" s="247"/>
      <c r="VYF260" s="247"/>
      <c r="VYG260" s="247"/>
      <c r="VYH260" s="247"/>
      <c r="VYI260" s="247"/>
      <c r="VYJ260" s="247"/>
      <c r="VYK260" s="247"/>
      <c r="VYL260" s="247"/>
      <c r="VYM260" s="247"/>
      <c r="VYN260" s="247"/>
      <c r="VYO260" s="247"/>
      <c r="VYP260" s="247"/>
      <c r="VYQ260" s="247"/>
      <c r="VYR260" s="247"/>
      <c r="VYS260" s="247"/>
      <c r="VYT260" s="247"/>
      <c r="VYU260" s="247"/>
      <c r="VYV260" s="247"/>
      <c r="VYW260" s="247"/>
      <c r="VYX260" s="247"/>
      <c r="VYY260" s="247"/>
      <c r="VYZ260" s="247"/>
      <c r="VZA260" s="247"/>
      <c r="VZB260" s="247"/>
      <c r="VZC260" s="247"/>
      <c r="VZD260" s="247"/>
      <c r="VZE260" s="247"/>
      <c r="VZF260" s="247"/>
      <c r="VZG260" s="247"/>
      <c r="VZH260" s="247"/>
      <c r="VZI260" s="247"/>
      <c r="VZJ260" s="247"/>
      <c r="VZK260" s="247"/>
      <c r="VZL260" s="247"/>
      <c r="VZM260" s="247"/>
      <c r="VZN260" s="247"/>
      <c r="VZO260" s="247"/>
      <c r="VZP260" s="247"/>
      <c r="VZQ260" s="247"/>
      <c r="VZR260" s="247"/>
      <c r="VZS260" s="247"/>
      <c r="VZT260" s="247"/>
      <c r="VZU260" s="247"/>
      <c r="VZV260" s="247"/>
      <c r="VZW260" s="247"/>
      <c r="VZX260" s="247"/>
      <c r="VZY260" s="247"/>
      <c r="VZZ260" s="247"/>
      <c r="WAA260" s="247"/>
      <c r="WAB260" s="247"/>
      <c r="WAC260" s="247"/>
      <c r="WAD260" s="247"/>
      <c r="WAE260" s="247"/>
      <c r="WAF260" s="247"/>
      <c r="WAG260" s="247"/>
      <c r="WAH260" s="247"/>
      <c r="WAI260" s="247"/>
      <c r="WAJ260" s="247"/>
      <c r="WAK260" s="247"/>
      <c r="WAL260" s="247"/>
      <c r="WAM260" s="247"/>
      <c r="WAN260" s="247"/>
      <c r="WAO260" s="247"/>
      <c r="WAP260" s="247"/>
      <c r="WAQ260" s="247"/>
      <c r="WAR260" s="247"/>
      <c r="WAS260" s="247"/>
      <c r="WAT260" s="247"/>
      <c r="WAU260" s="247"/>
      <c r="WAV260" s="247"/>
      <c r="WAW260" s="247"/>
      <c r="WAX260" s="247"/>
      <c r="WAY260" s="247"/>
      <c r="WAZ260" s="247"/>
      <c r="WBA260" s="247"/>
      <c r="WBB260" s="247"/>
      <c r="WBC260" s="247"/>
      <c r="WBD260" s="247"/>
      <c r="WBE260" s="247"/>
      <c r="WBF260" s="247"/>
      <c r="WBG260" s="247"/>
      <c r="WBH260" s="247"/>
      <c r="WBI260" s="247"/>
      <c r="WBJ260" s="247"/>
      <c r="WBK260" s="247"/>
      <c r="WBL260" s="247"/>
      <c r="WBM260" s="247"/>
      <c r="WBN260" s="247"/>
      <c r="WBO260" s="247"/>
      <c r="WBP260" s="247"/>
      <c r="WBQ260" s="247"/>
      <c r="WBR260" s="247"/>
      <c r="WBS260" s="247"/>
      <c r="WBT260" s="247"/>
      <c r="WBU260" s="247"/>
      <c r="WBV260" s="247"/>
      <c r="WBW260" s="247"/>
      <c r="WBX260" s="247"/>
      <c r="WBY260" s="247"/>
      <c r="WBZ260" s="247"/>
      <c r="WCA260" s="247"/>
      <c r="WCB260" s="247"/>
      <c r="WCC260" s="247"/>
      <c r="WCD260" s="247"/>
      <c r="WCE260" s="247"/>
      <c r="WCF260" s="247"/>
      <c r="WCG260" s="247"/>
      <c r="WCH260" s="247"/>
      <c r="WCI260" s="247"/>
      <c r="WCJ260" s="247"/>
      <c r="WCK260" s="247"/>
      <c r="WCL260" s="247"/>
      <c r="WCM260" s="247"/>
      <c r="WCN260" s="247"/>
      <c r="WCO260" s="247"/>
      <c r="WCP260" s="247"/>
      <c r="WCQ260" s="247"/>
      <c r="WCR260" s="247"/>
      <c r="WCS260" s="247"/>
      <c r="WCT260" s="247"/>
      <c r="WCU260" s="247"/>
      <c r="WCV260" s="247"/>
      <c r="WCW260" s="247"/>
      <c r="WCX260" s="247"/>
      <c r="WCY260" s="247"/>
      <c r="WCZ260" s="247"/>
      <c r="WDA260" s="247"/>
      <c r="WDB260" s="247"/>
      <c r="WDC260" s="247"/>
      <c r="WDD260" s="247"/>
      <c r="WDE260" s="247"/>
      <c r="WDF260" s="247"/>
      <c r="WDG260" s="247"/>
      <c r="WDH260" s="247"/>
      <c r="WDI260" s="247"/>
      <c r="WDJ260" s="247"/>
      <c r="WDK260" s="247"/>
      <c r="WDL260" s="247"/>
      <c r="WDM260" s="247"/>
      <c r="WDN260" s="247"/>
      <c r="WDO260" s="247"/>
      <c r="WDP260" s="247"/>
      <c r="WDQ260" s="247"/>
      <c r="WDR260" s="247"/>
      <c r="WDS260" s="247"/>
      <c r="WDT260" s="247"/>
      <c r="WDU260" s="247"/>
      <c r="WDV260" s="247"/>
      <c r="WDW260" s="247"/>
      <c r="WDX260" s="247"/>
      <c r="WDY260" s="247"/>
      <c r="WDZ260" s="247"/>
      <c r="WEA260" s="247"/>
      <c r="WEB260" s="247"/>
      <c r="WEC260" s="247"/>
      <c r="WED260" s="247"/>
      <c r="WEE260" s="247"/>
      <c r="WEF260" s="247"/>
      <c r="WEG260" s="247"/>
      <c r="WEH260" s="247"/>
      <c r="WEI260" s="247"/>
      <c r="WEJ260" s="247"/>
      <c r="WEK260" s="247"/>
      <c r="WEL260" s="247"/>
      <c r="WEM260" s="247"/>
      <c r="WEN260" s="247"/>
      <c r="WEO260" s="247"/>
      <c r="WEP260" s="247"/>
      <c r="WEQ260" s="247"/>
      <c r="WER260" s="247"/>
      <c r="WES260" s="247"/>
      <c r="WET260" s="247"/>
      <c r="WEU260" s="247"/>
      <c r="WEV260" s="247"/>
      <c r="WEW260" s="247"/>
      <c r="WEX260" s="247"/>
      <c r="WEY260" s="247"/>
      <c r="WEZ260" s="247"/>
      <c r="WFA260" s="247"/>
      <c r="WFB260" s="247"/>
      <c r="WFC260" s="247"/>
      <c r="WFD260" s="247"/>
      <c r="WFE260" s="247"/>
      <c r="WFF260" s="247"/>
      <c r="WFG260" s="247"/>
      <c r="WFH260" s="247"/>
      <c r="WFI260" s="247"/>
      <c r="WFJ260" s="247"/>
      <c r="WFK260" s="247"/>
      <c r="WFL260" s="247"/>
      <c r="WFM260" s="247"/>
      <c r="WFN260" s="247"/>
      <c r="WFO260" s="247"/>
      <c r="WFP260" s="247"/>
      <c r="WFQ260" s="247"/>
      <c r="WFR260" s="247"/>
      <c r="WFS260" s="247"/>
      <c r="WFT260" s="247"/>
      <c r="WFU260" s="247"/>
      <c r="WFV260" s="247"/>
      <c r="WFW260" s="247"/>
      <c r="WFX260" s="247"/>
      <c r="WFY260" s="247"/>
      <c r="WFZ260" s="247"/>
      <c r="WGA260" s="247"/>
      <c r="WGB260" s="247"/>
      <c r="WGC260" s="247"/>
      <c r="WGD260" s="247"/>
      <c r="WGE260" s="247"/>
      <c r="WGF260" s="247"/>
      <c r="WGG260" s="247"/>
      <c r="WGH260" s="247"/>
      <c r="WGI260" s="247"/>
      <c r="WGJ260" s="247"/>
      <c r="WGK260" s="247"/>
      <c r="WGL260" s="247"/>
      <c r="WGM260" s="247"/>
      <c r="WGN260" s="247"/>
      <c r="WGO260" s="247"/>
      <c r="WGP260" s="247"/>
      <c r="WGQ260" s="247"/>
      <c r="WGR260" s="247"/>
      <c r="WGS260" s="247"/>
      <c r="WGT260" s="247"/>
      <c r="WGU260" s="247"/>
      <c r="WGV260" s="247"/>
      <c r="WGW260" s="247"/>
      <c r="WGX260" s="247"/>
      <c r="WGY260" s="247"/>
      <c r="WGZ260" s="247"/>
      <c r="WHA260" s="247"/>
      <c r="WHB260" s="247"/>
      <c r="WHC260" s="247"/>
      <c r="WHD260" s="247"/>
      <c r="WHE260" s="247"/>
      <c r="WHF260" s="247"/>
      <c r="WHG260" s="247"/>
      <c r="WHH260" s="247"/>
      <c r="WHI260" s="247"/>
      <c r="WHJ260" s="247"/>
      <c r="WHK260" s="247"/>
      <c r="WHL260" s="247"/>
      <c r="WHM260" s="247"/>
      <c r="WHN260" s="247"/>
      <c r="WHO260" s="247"/>
      <c r="WHP260" s="247"/>
      <c r="WHQ260" s="247"/>
      <c r="WHR260" s="247"/>
      <c r="WHS260" s="247"/>
      <c r="WHT260" s="247"/>
      <c r="WHU260" s="247"/>
      <c r="WHV260" s="247"/>
      <c r="WHW260" s="247"/>
      <c r="WHX260" s="247"/>
      <c r="WHY260" s="247"/>
      <c r="WHZ260" s="247"/>
      <c r="WIA260" s="247"/>
      <c r="WIB260" s="247"/>
      <c r="WIC260" s="247"/>
      <c r="WID260" s="247"/>
      <c r="WIE260" s="247"/>
      <c r="WIF260" s="247"/>
      <c r="WIG260" s="247"/>
      <c r="WIH260" s="247"/>
      <c r="WII260" s="247"/>
      <c r="WIJ260" s="247"/>
      <c r="WIK260" s="247"/>
      <c r="WIL260" s="247"/>
      <c r="WIM260" s="247"/>
      <c r="WIN260" s="247"/>
      <c r="WIO260" s="247"/>
      <c r="WIP260" s="247"/>
      <c r="WIQ260" s="247"/>
      <c r="WIR260" s="247"/>
      <c r="WIS260" s="247"/>
      <c r="WIT260" s="247"/>
      <c r="WIU260" s="247"/>
      <c r="WIV260" s="247"/>
      <c r="WIW260" s="247"/>
      <c r="WIX260" s="247"/>
      <c r="WIY260" s="247"/>
      <c r="WIZ260" s="247"/>
      <c r="WJA260" s="247"/>
      <c r="WJB260" s="247"/>
      <c r="WJC260" s="247"/>
      <c r="WJD260" s="247"/>
      <c r="WJE260" s="247"/>
      <c r="WJF260" s="247"/>
      <c r="WJG260" s="247"/>
      <c r="WJH260" s="247"/>
      <c r="WJI260" s="247"/>
      <c r="WJJ260" s="247"/>
      <c r="WJK260" s="247"/>
      <c r="WJL260" s="247"/>
      <c r="WJM260" s="247"/>
      <c r="WJN260" s="247"/>
      <c r="WJO260" s="247"/>
      <c r="WJP260" s="247"/>
      <c r="WJQ260" s="247"/>
      <c r="WJR260" s="247"/>
      <c r="WJS260" s="247"/>
      <c r="WJT260" s="247"/>
      <c r="WJU260" s="247"/>
      <c r="WJV260" s="247"/>
      <c r="WJW260" s="247"/>
      <c r="WJX260" s="247"/>
      <c r="WJY260" s="247"/>
      <c r="WJZ260" s="247"/>
      <c r="WKA260" s="247"/>
      <c r="WKB260" s="247"/>
      <c r="WKC260" s="247"/>
      <c r="WKD260" s="247"/>
      <c r="WKE260" s="247"/>
      <c r="WKF260" s="247"/>
      <c r="WKG260" s="247"/>
      <c r="WKH260" s="247"/>
      <c r="WKI260" s="247"/>
      <c r="WKJ260" s="247"/>
      <c r="WKK260" s="247"/>
      <c r="WKL260" s="247"/>
      <c r="WKM260" s="247"/>
      <c r="WKN260" s="247"/>
      <c r="WKO260" s="247"/>
      <c r="WKP260" s="247"/>
      <c r="WKQ260" s="247"/>
      <c r="WKR260" s="247"/>
      <c r="WKS260" s="247"/>
      <c r="WKT260" s="247"/>
      <c r="WKU260" s="247"/>
      <c r="WKV260" s="247"/>
      <c r="WKW260" s="247"/>
      <c r="WKX260" s="247"/>
      <c r="WKY260" s="247"/>
      <c r="WKZ260" s="247"/>
      <c r="WLA260" s="247"/>
      <c r="WLB260" s="247"/>
      <c r="WLC260" s="247"/>
      <c r="WLD260" s="247"/>
      <c r="WLE260" s="247"/>
      <c r="WLF260" s="247"/>
      <c r="WLG260" s="247"/>
      <c r="WLH260" s="247"/>
      <c r="WLI260" s="247"/>
      <c r="WLJ260" s="247"/>
      <c r="WLK260" s="247"/>
      <c r="WLL260" s="247"/>
      <c r="WLM260" s="247"/>
      <c r="WLN260" s="247"/>
      <c r="WLO260" s="247"/>
      <c r="WLP260" s="247"/>
      <c r="WLQ260" s="247"/>
      <c r="WLR260" s="247"/>
      <c r="WLS260" s="247"/>
      <c r="WLT260" s="247"/>
      <c r="WLU260" s="247"/>
      <c r="WLV260" s="247"/>
      <c r="WLW260" s="247"/>
      <c r="WLX260" s="247"/>
      <c r="WLY260" s="247"/>
      <c r="WLZ260" s="247"/>
      <c r="WMA260" s="247"/>
      <c r="WMB260" s="247"/>
      <c r="WMC260" s="247"/>
      <c r="WMD260" s="247"/>
      <c r="WME260" s="247"/>
      <c r="WMF260" s="247"/>
      <c r="WMG260" s="247"/>
      <c r="WMH260" s="247"/>
      <c r="WMI260" s="247"/>
      <c r="WMJ260" s="247"/>
      <c r="WMK260" s="247"/>
      <c r="WML260" s="247"/>
      <c r="WMM260" s="247"/>
      <c r="WMN260" s="247"/>
      <c r="WMO260" s="247"/>
      <c r="WMP260" s="247"/>
      <c r="WMQ260" s="247"/>
      <c r="WMR260" s="247"/>
      <c r="WMS260" s="247"/>
      <c r="WMT260" s="247"/>
      <c r="WMU260" s="247"/>
      <c r="WMV260" s="247"/>
      <c r="WMW260" s="247"/>
      <c r="WMX260" s="247"/>
      <c r="WMY260" s="247"/>
      <c r="WMZ260" s="247"/>
      <c r="WNA260" s="247"/>
      <c r="WNB260" s="247"/>
      <c r="WNC260" s="247"/>
      <c r="WND260" s="247"/>
      <c r="WNE260" s="247"/>
      <c r="WNF260" s="247"/>
      <c r="WNG260" s="247"/>
      <c r="WNH260" s="247"/>
      <c r="WNI260" s="247"/>
      <c r="WNJ260" s="247"/>
      <c r="WNK260" s="247"/>
      <c r="WNL260" s="247"/>
      <c r="WNM260" s="247"/>
      <c r="WNN260" s="247"/>
      <c r="WNO260" s="247"/>
      <c r="WNP260" s="247"/>
      <c r="WNQ260" s="247"/>
      <c r="WNR260" s="247"/>
      <c r="WNS260" s="247"/>
      <c r="WNT260" s="247"/>
      <c r="WNU260" s="247"/>
      <c r="WNV260" s="247"/>
      <c r="WNW260" s="247"/>
      <c r="WNX260" s="247"/>
      <c r="WNY260" s="247"/>
      <c r="WNZ260" s="247"/>
      <c r="WOA260" s="247"/>
      <c r="WOB260" s="247"/>
      <c r="WOC260" s="247"/>
      <c r="WOD260" s="247"/>
      <c r="WOE260" s="247"/>
      <c r="WOF260" s="247"/>
      <c r="WOG260" s="247"/>
      <c r="WOH260" s="247"/>
      <c r="WOI260" s="247"/>
      <c r="WOJ260" s="247"/>
      <c r="WOK260" s="247"/>
      <c r="WOL260" s="247"/>
      <c r="WOM260" s="247"/>
      <c r="WON260" s="247"/>
      <c r="WOO260" s="247"/>
      <c r="WOP260" s="247"/>
      <c r="WOQ260" s="247"/>
      <c r="WOR260" s="247"/>
      <c r="WOS260" s="247"/>
      <c r="WOT260" s="247"/>
      <c r="WOU260" s="247"/>
      <c r="WOV260" s="247"/>
      <c r="WOW260" s="247"/>
      <c r="WOX260" s="247"/>
      <c r="WOY260" s="247"/>
      <c r="WOZ260" s="247"/>
      <c r="WPA260" s="247"/>
      <c r="WPB260" s="247"/>
      <c r="WPC260" s="247"/>
      <c r="WPD260" s="247"/>
      <c r="WPE260" s="247"/>
      <c r="WPF260" s="247"/>
      <c r="WPG260" s="247"/>
      <c r="WPH260" s="247"/>
      <c r="WPI260" s="247"/>
      <c r="WPJ260" s="247"/>
      <c r="WPK260" s="247"/>
      <c r="WPL260" s="247"/>
      <c r="WPM260" s="247"/>
      <c r="WPN260" s="247"/>
      <c r="WPO260" s="247"/>
      <c r="WPP260" s="247"/>
      <c r="WPQ260" s="247"/>
      <c r="WPR260" s="247"/>
      <c r="WPS260" s="247"/>
      <c r="WPT260" s="247"/>
      <c r="WPU260" s="247"/>
      <c r="WPV260" s="247"/>
      <c r="WPW260" s="247"/>
      <c r="WPX260" s="247"/>
      <c r="WPY260" s="247"/>
      <c r="WPZ260" s="247"/>
      <c r="WQA260" s="247"/>
      <c r="WQB260" s="247"/>
      <c r="WQC260" s="247"/>
      <c r="WQD260" s="247"/>
      <c r="WQE260" s="247"/>
      <c r="WQF260" s="247"/>
      <c r="WQG260" s="247"/>
      <c r="WQH260" s="247"/>
      <c r="WQI260" s="247"/>
      <c r="WQJ260" s="247"/>
      <c r="WQK260" s="247"/>
      <c r="WQL260" s="247"/>
      <c r="WQM260" s="247"/>
      <c r="WQN260" s="247"/>
      <c r="WQO260" s="247"/>
      <c r="WQP260" s="247"/>
      <c r="WQQ260" s="247"/>
      <c r="WQR260" s="247"/>
      <c r="WQS260" s="247"/>
      <c r="WQT260" s="247"/>
      <c r="WQU260" s="247"/>
      <c r="WQV260" s="247"/>
      <c r="WQW260" s="247"/>
      <c r="WQX260" s="247"/>
      <c r="WQY260" s="247"/>
      <c r="WQZ260" s="247"/>
      <c r="WRA260" s="247"/>
      <c r="WRB260" s="247"/>
      <c r="WRC260" s="247"/>
      <c r="WRD260" s="247"/>
      <c r="WRE260" s="247"/>
      <c r="WRF260" s="247"/>
      <c r="WRG260" s="247"/>
      <c r="WRH260" s="247"/>
      <c r="WRI260" s="247"/>
      <c r="WRJ260" s="247"/>
      <c r="WRK260" s="247"/>
      <c r="WRL260" s="247"/>
      <c r="WRM260" s="247"/>
      <c r="WRN260" s="247"/>
      <c r="WRO260" s="247"/>
      <c r="WRP260" s="247"/>
      <c r="WRQ260" s="247"/>
      <c r="WRR260" s="247"/>
      <c r="WRS260" s="247"/>
      <c r="WRT260" s="247"/>
      <c r="WRU260" s="247"/>
      <c r="WRV260" s="247"/>
      <c r="WRW260" s="247"/>
      <c r="WRX260" s="247"/>
      <c r="WRY260" s="247"/>
      <c r="WRZ260" s="247"/>
      <c r="WSA260" s="247"/>
      <c r="WSB260" s="247"/>
      <c r="WSC260" s="247"/>
      <c r="WSD260" s="247"/>
      <c r="WSE260" s="247"/>
      <c r="WSF260" s="247"/>
      <c r="WSG260" s="247"/>
      <c r="WSH260" s="247"/>
      <c r="WSI260" s="247"/>
      <c r="WSJ260" s="247"/>
      <c r="WSK260" s="247"/>
      <c r="WSL260" s="247"/>
      <c r="WSM260" s="247"/>
      <c r="WSN260" s="247"/>
      <c r="WSO260" s="247"/>
      <c r="WSP260" s="247"/>
      <c r="WSQ260" s="247"/>
      <c r="WSR260" s="247"/>
      <c r="WSS260" s="247"/>
      <c r="WST260" s="247"/>
      <c r="WSU260" s="247"/>
      <c r="WSV260" s="247"/>
      <c r="WSW260" s="247"/>
      <c r="WSX260" s="247"/>
      <c r="WSY260" s="247"/>
      <c r="WSZ260" s="247"/>
      <c r="WTA260" s="247"/>
      <c r="WTB260" s="247"/>
      <c r="WTC260" s="247"/>
      <c r="WTD260" s="247"/>
      <c r="WTE260" s="247"/>
      <c r="WTF260" s="247"/>
      <c r="WTG260" s="247"/>
      <c r="WTH260" s="247"/>
      <c r="WTI260" s="247"/>
      <c r="WTJ260" s="247"/>
      <c r="WTK260" s="247"/>
      <c r="WTL260" s="247"/>
      <c r="WTM260" s="247"/>
      <c r="WTN260" s="247"/>
      <c r="WTO260" s="247"/>
      <c r="WTP260" s="247"/>
      <c r="WTQ260" s="247"/>
      <c r="WTR260" s="247"/>
      <c r="WTS260" s="247"/>
      <c r="WTT260" s="247"/>
      <c r="WTU260" s="247"/>
      <c r="WTV260" s="247"/>
      <c r="WTW260" s="247"/>
      <c r="WTX260" s="247"/>
      <c r="WTY260" s="247"/>
      <c r="WTZ260" s="247"/>
      <c r="WUA260" s="247"/>
      <c r="WUB260" s="247"/>
      <c r="WUC260" s="247"/>
      <c r="WUD260" s="247"/>
      <c r="WUE260" s="247"/>
      <c r="WUF260" s="247"/>
      <c r="WUG260" s="247"/>
      <c r="WUH260" s="247"/>
      <c r="WUI260" s="247"/>
      <c r="WUJ260" s="247"/>
      <c r="WUK260" s="247"/>
      <c r="WUL260" s="247"/>
      <c r="WUM260" s="247"/>
      <c r="WUN260" s="247"/>
      <c r="WUO260" s="247"/>
      <c r="WUP260" s="247"/>
      <c r="WUQ260" s="247"/>
      <c r="WUR260" s="247"/>
      <c r="WUS260" s="247"/>
      <c r="WUT260" s="247"/>
      <c r="WUU260" s="247"/>
      <c r="WUV260" s="247"/>
      <c r="WUW260" s="247"/>
      <c r="WUX260" s="247"/>
      <c r="WUY260" s="247"/>
      <c r="WUZ260" s="247"/>
      <c r="WVA260" s="247"/>
      <c r="WVB260" s="247"/>
      <c r="WVC260" s="247"/>
      <c r="WVD260" s="247"/>
      <c r="WVE260" s="247"/>
      <c r="WVF260" s="247"/>
      <c r="WVG260" s="247"/>
      <c r="WVH260" s="247"/>
      <c r="WVI260" s="247"/>
      <c r="WVJ260" s="247"/>
      <c r="WVK260" s="247"/>
      <c r="WVL260" s="247"/>
      <c r="WVM260" s="247"/>
      <c r="WVN260" s="247"/>
      <c r="WVO260" s="247"/>
      <c r="WVP260" s="247"/>
      <c r="WVQ260" s="247"/>
      <c r="WVR260" s="247"/>
      <c r="WVS260" s="247"/>
      <c r="WVT260" s="247"/>
      <c r="WVU260" s="247"/>
      <c r="WVV260" s="247"/>
      <c r="WVW260" s="247"/>
      <c r="WVX260" s="247"/>
      <c r="WVY260" s="247"/>
      <c r="WVZ260" s="247"/>
      <c r="WWA260" s="247"/>
      <c r="WWB260" s="247"/>
      <c r="WWC260" s="247"/>
      <c r="WWD260" s="247"/>
      <c r="WWE260" s="247"/>
      <c r="WWF260" s="247"/>
      <c r="WWG260" s="247"/>
      <c r="WWH260" s="247"/>
      <c r="WWI260" s="247"/>
    </row>
    <row r="261" spans="1:16155" ht="66" hidden="1" x14ac:dyDescent="0.3">
      <c r="A261" s="234" t="s">
        <v>1109</v>
      </c>
      <c r="B261" s="12" t="s">
        <v>124</v>
      </c>
      <c r="C261" s="13"/>
      <c r="D261" s="14" t="s">
        <v>138</v>
      </c>
      <c r="E261" s="9"/>
      <c r="F261" s="9"/>
      <c r="G261" s="9">
        <v>54</v>
      </c>
      <c r="H261" s="9" t="s">
        <v>1482</v>
      </c>
      <c r="I261" s="9" t="s">
        <v>125</v>
      </c>
      <c r="J261" s="9" t="s">
        <v>52</v>
      </c>
      <c r="K261" s="10">
        <v>6114</v>
      </c>
      <c r="M261" s="9"/>
      <c r="N261" s="9"/>
      <c r="O261" s="9"/>
      <c r="P261" s="9"/>
      <c r="Q261" s="9"/>
      <c r="R261" s="9"/>
      <c r="S261" s="9"/>
      <c r="T261" s="9" t="s">
        <v>29</v>
      </c>
      <c r="U261" s="9"/>
      <c r="V261" s="9"/>
      <c r="W261" s="9"/>
      <c r="X261" s="9"/>
      <c r="Y261" s="9"/>
      <c r="Z261" s="9"/>
      <c r="AA261" s="9"/>
    </row>
    <row r="262" spans="1:16155" hidden="1" x14ac:dyDescent="0.3">
      <c r="A262" s="234" t="s">
        <v>1094</v>
      </c>
      <c r="B262" s="12" t="s">
        <v>124</v>
      </c>
      <c r="C262" s="13" t="s">
        <v>182</v>
      </c>
      <c r="D262" s="14" t="s">
        <v>164</v>
      </c>
      <c r="E262" s="9"/>
      <c r="F262" s="9">
        <v>49</v>
      </c>
      <c r="G262" s="9">
        <v>98</v>
      </c>
      <c r="H262" s="9" t="s">
        <v>50</v>
      </c>
      <c r="I262" s="9" t="s">
        <v>183</v>
      </c>
      <c r="J262" s="9" t="s">
        <v>52</v>
      </c>
      <c r="K262" s="10">
        <v>6105</v>
      </c>
      <c r="M262" s="9"/>
      <c r="N262" s="9"/>
      <c r="O262" s="9"/>
      <c r="P262" s="9"/>
      <c r="Q262" s="9"/>
      <c r="R262" s="9"/>
      <c r="S262" s="9"/>
      <c r="T262" s="9" t="s">
        <v>29</v>
      </c>
      <c r="U262" s="9"/>
      <c r="V262" s="9"/>
      <c r="W262" s="9"/>
      <c r="X262" s="9"/>
      <c r="Y262" s="9"/>
      <c r="Z262" s="9"/>
      <c r="AA262" s="9"/>
    </row>
    <row r="263" spans="1:16155" s="247" customFormat="1" hidden="1" x14ac:dyDescent="0.3">
      <c r="A263" s="234" t="s">
        <v>1094</v>
      </c>
      <c r="B263" s="12" t="s">
        <v>124</v>
      </c>
      <c r="C263" s="13" t="s">
        <v>56</v>
      </c>
      <c r="D263" s="14" t="s">
        <v>164</v>
      </c>
      <c r="E263" s="9"/>
      <c r="F263" s="9">
        <v>15</v>
      </c>
      <c r="G263" s="9">
        <v>30</v>
      </c>
      <c r="H263" s="9" t="s">
        <v>50</v>
      </c>
      <c r="I263" s="9" t="s">
        <v>181</v>
      </c>
      <c r="J263" s="9" t="s">
        <v>56</v>
      </c>
      <c r="K263" s="10">
        <v>6042</v>
      </c>
      <c r="L263" s="171"/>
      <c r="M263" s="9"/>
      <c r="N263" s="9"/>
      <c r="O263" s="9"/>
      <c r="P263" s="9"/>
      <c r="Q263" s="9"/>
      <c r="R263" s="9"/>
      <c r="S263" s="9"/>
      <c r="T263" s="9"/>
      <c r="U263" s="9" t="s">
        <v>29</v>
      </c>
      <c r="V263" s="9"/>
      <c r="W263" s="9"/>
      <c r="X263" s="9"/>
      <c r="Y263" s="9"/>
      <c r="Z263" s="9"/>
      <c r="AA263" s="9"/>
      <c r="AB263" s="246"/>
      <c r="AC263" s="171"/>
      <c r="AD263" s="171"/>
      <c r="AE263" s="171"/>
      <c r="AF263" s="171"/>
      <c r="AG263" s="171"/>
      <c r="AH263" s="171"/>
      <c r="AI263" s="171"/>
      <c r="AJ263" s="171"/>
      <c r="AK263" s="171"/>
      <c r="AL263" s="171"/>
      <c r="AM263" s="171"/>
      <c r="AN263" s="171"/>
      <c r="AO263" s="171"/>
      <c r="AP263" s="171"/>
      <c r="AQ263" s="171"/>
      <c r="AR263" s="171"/>
      <c r="AS263" s="171"/>
      <c r="AT263" s="171"/>
      <c r="AU263" s="171"/>
      <c r="AV263" s="171"/>
      <c r="AW263" s="171"/>
      <c r="AX263" s="171"/>
      <c r="AY263" s="171"/>
      <c r="AZ263" s="171"/>
      <c r="BA263" s="171"/>
      <c r="BB263" s="171"/>
      <c r="BC263" s="171"/>
      <c r="BD263" s="171"/>
      <c r="BE263" s="171"/>
      <c r="BF263" s="171"/>
      <c r="BG263" s="171"/>
      <c r="BH263" s="171"/>
      <c r="BI263" s="171"/>
      <c r="BJ263" s="171"/>
      <c r="BK263" s="171"/>
      <c r="BL263" s="171"/>
      <c r="BM263" s="171"/>
      <c r="BN263" s="171"/>
      <c r="BO263" s="171"/>
      <c r="BP263" s="171"/>
      <c r="BQ263" s="171"/>
      <c r="BR263" s="171"/>
      <c r="BS263" s="171"/>
      <c r="BT263" s="171"/>
      <c r="BU263" s="171"/>
      <c r="BV263" s="171"/>
      <c r="BW263" s="171"/>
      <c r="BX263" s="171"/>
      <c r="BY263" s="171"/>
      <c r="BZ263" s="171"/>
      <c r="CA263" s="171"/>
      <c r="CB263" s="171"/>
      <c r="CC263" s="171"/>
      <c r="CD263" s="171"/>
      <c r="CE263" s="171"/>
      <c r="CF263" s="171"/>
      <c r="CG263" s="171"/>
      <c r="CH263" s="171"/>
      <c r="CI263" s="171"/>
      <c r="CJ263" s="171"/>
      <c r="CK263" s="171"/>
      <c r="CL263" s="171"/>
      <c r="CM263" s="171"/>
      <c r="CN263" s="171"/>
      <c r="CO263" s="171"/>
      <c r="CP263" s="171"/>
      <c r="CQ263" s="171"/>
      <c r="CR263" s="171"/>
      <c r="CS263" s="171"/>
      <c r="CT263" s="171"/>
      <c r="CU263" s="171"/>
      <c r="CV263" s="171"/>
      <c r="CW263" s="171"/>
      <c r="CX263" s="171"/>
      <c r="CY263" s="171"/>
      <c r="CZ263" s="171"/>
      <c r="DA263" s="171"/>
      <c r="DB263" s="171"/>
      <c r="DC263" s="171"/>
      <c r="DD263" s="171"/>
      <c r="DE263" s="171"/>
      <c r="DF263" s="171"/>
      <c r="DG263" s="171"/>
      <c r="DH263" s="171"/>
      <c r="DI263" s="171"/>
      <c r="DJ263" s="171"/>
      <c r="DK263" s="171"/>
      <c r="DL263" s="171"/>
      <c r="DM263" s="171"/>
      <c r="DN263" s="171"/>
      <c r="DO263" s="171"/>
      <c r="DP263" s="171"/>
      <c r="DQ263" s="171"/>
      <c r="DR263" s="171"/>
      <c r="DS263" s="171"/>
      <c r="DT263" s="171"/>
      <c r="DU263" s="171"/>
      <c r="DV263" s="171"/>
      <c r="DW263" s="171"/>
      <c r="DX263" s="171"/>
      <c r="DY263" s="171"/>
      <c r="DZ263" s="171"/>
      <c r="EA263" s="171"/>
      <c r="EB263" s="171"/>
      <c r="EC263" s="171"/>
      <c r="ED263" s="171"/>
      <c r="EE263" s="171"/>
      <c r="EF263" s="171"/>
      <c r="EG263" s="171"/>
      <c r="EH263" s="171"/>
      <c r="EI263" s="171"/>
      <c r="EJ263" s="171"/>
      <c r="EK263" s="171"/>
      <c r="EL263" s="171"/>
      <c r="EM263" s="171"/>
      <c r="EN263" s="171"/>
      <c r="EO263" s="171"/>
      <c r="EP263" s="171"/>
      <c r="EQ263" s="171"/>
      <c r="ER263" s="171"/>
      <c r="ES263" s="171"/>
      <c r="ET263" s="171"/>
      <c r="EU263" s="171"/>
      <c r="EV263" s="171"/>
      <c r="EW263" s="171"/>
      <c r="EX263" s="171"/>
      <c r="EY263" s="171"/>
      <c r="EZ263" s="171"/>
      <c r="FA263" s="171"/>
      <c r="FB263" s="171"/>
      <c r="FC263" s="171"/>
      <c r="FD263" s="171"/>
      <c r="FE263" s="171"/>
      <c r="FF263" s="171"/>
      <c r="FG263" s="171"/>
      <c r="FH263" s="171"/>
      <c r="FI263" s="171"/>
      <c r="FJ263" s="171"/>
      <c r="FK263" s="171"/>
      <c r="FL263" s="171"/>
      <c r="FM263" s="171"/>
      <c r="FN263" s="171"/>
      <c r="FO263" s="171"/>
      <c r="FP263" s="171"/>
      <c r="FQ263" s="171"/>
      <c r="FR263" s="171"/>
      <c r="FS263" s="171"/>
      <c r="FT263" s="171"/>
      <c r="FU263" s="171"/>
      <c r="FV263" s="171"/>
      <c r="FW263" s="171"/>
      <c r="FX263" s="171"/>
      <c r="FY263" s="171"/>
      <c r="FZ263" s="171"/>
      <c r="GA263" s="171"/>
      <c r="GB263" s="171"/>
      <c r="GC263" s="171"/>
      <c r="GD263" s="171"/>
      <c r="GE263" s="171"/>
      <c r="GF263" s="171"/>
      <c r="GG263" s="171"/>
      <c r="GH263" s="171"/>
      <c r="GI263" s="171"/>
      <c r="GJ263" s="171"/>
      <c r="GK263" s="171"/>
      <c r="GL263" s="171"/>
      <c r="GM263" s="171"/>
      <c r="GN263" s="171"/>
      <c r="GO263" s="171"/>
      <c r="GP263" s="171"/>
      <c r="GQ263" s="171"/>
      <c r="GR263" s="171"/>
      <c r="GS263" s="171"/>
      <c r="GT263" s="171"/>
      <c r="GU263" s="171"/>
      <c r="GV263" s="171"/>
      <c r="GW263" s="171"/>
      <c r="GX263" s="171"/>
      <c r="GY263" s="171"/>
      <c r="GZ263" s="171"/>
      <c r="HA263" s="171"/>
      <c r="HB263" s="171"/>
      <c r="HC263" s="171"/>
      <c r="HD263" s="171"/>
      <c r="HE263" s="171"/>
      <c r="HF263" s="171"/>
      <c r="HG263" s="171"/>
      <c r="HH263" s="171"/>
      <c r="HI263" s="171"/>
      <c r="HJ263" s="171"/>
      <c r="HK263" s="171"/>
      <c r="HL263" s="171"/>
      <c r="HM263" s="171"/>
      <c r="HN263" s="171"/>
      <c r="HO263" s="171"/>
      <c r="HP263" s="171"/>
      <c r="HQ263" s="171"/>
      <c r="HR263" s="171"/>
      <c r="HS263" s="171"/>
      <c r="HT263" s="171"/>
      <c r="HU263" s="171"/>
      <c r="HV263" s="171"/>
      <c r="HW263" s="171"/>
      <c r="HX263" s="171"/>
      <c r="HY263" s="171"/>
      <c r="HZ263" s="171"/>
      <c r="IA263" s="171"/>
      <c r="IB263" s="171"/>
      <c r="IC263" s="171"/>
      <c r="ID263" s="171"/>
      <c r="IE263" s="171"/>
      <c r="IF263" s="171"/>
      <c r="IG263" s="171"/>
      <c r="IH263" s="171"/>
      <c r="II263" s="171"/>
      <c r="IJ263" s="171"/>
      <c r="IK263" s="171"/>
      <c r="IL263" s="171"/>
      <c r="IM263" s="171"/>
      <c r="IN263" s="171"/>
      <c r="IO263" s="171"/>
      <c r="IP263" s="171"/>
      <c r="IQ263" s="171"/>
      <c r="IR263" s="171"/>
      <c r="IS263" s="171"/>
      <c r="IT263" s="171"/>
      <c r="IU263" s="171"/>
      <c r="IV263" s="171"/>
      <c r="IW263" s="171"/>
      <c r="IX263" s="171"/>
      <c r="IY263" s="171"/>
      <c r="IZ263" s="171"/>
      <c r="JA263" s="171"/>
      <c r="JB263" s="171"/>
      <c r="JC263" s="171"/>
      <c r="JD263" s="171"/>
      <c r="JE263" s="171"/>
      <c r="JF263" s="171"/>
      <c r="JG263" s="171"/>
      <c r="JH263" s="171"/>
      <c r="JI263" s="171"/>
      <c r="JJ263" s="171"/>
      <c r="JK263" s="171"/>
      <c r="JL263" s="171"/>
      <c r="JM263" s="171"/>
      <c r="JN263" s="171"/>
      <c r="JO263" s="171"/>
      <c r="JP263" s="171"/>
      <c r="JQ263" s="171"/>
      <c r="JR263" s="171"/>
      <c r="JS263" s="171"/>
      <c r="JT263" s="171"/>
      <c r="JU263" s="171"/>
      <c r="JV263" s="171"/>
      <c r="JW263" s="171"/>
      <c r="JX263" s="171"/>
      <c r="JY263" s="171"/>
      <c r="JZ263" s="171"/>
      <c r="KA263" s="171"/>
      <c r="KB263" s="171"/>
      <c r="KC263" s="171"/>
      <c r="KD263" s="171"/>
      <c r="KE263" s="171"/>
      <c r="KF263" s="171"/>
      <c r="KG263" s="171"/>
      <c r="KH263" s="171"/>
      <c r="KI263" s="171"/>
      <c r="KJ263" s="171"/>
      <c r="KK263" s="171"/>
      <c r="KL263" s="171"/>
      <c r="KM263" s="171"/>
      <c r="KN263" s="171"/>
      <c r="KO263" s="171"/>
      <c r="KP263" s="171"/>
      <c r="KQ263" s="171"/>
      <c r="KR263" s="171"/>
      <c r="KS263" s="171"/>
      <c r="KT263" s="171"/>
      <c r="KU263" s="171"/>
      <c r="KV263" s="171"/>
      <c r="KW263" s="171"/>
      <c r="KX263" s="171"/>
      <c r="KY263" s="171"/>
      <c r="KZ263" s="171"/>
      <c r="LA263" s="171"/>
      <c r="LB263" s="171"/>
      <c r="LC263" s="171"/>
      <c r="LD263" s="171"/>
      <c r="LE263" s="171"/>
      <c r="LF263" s="171"/>
      <c r="LG263" s="171"/>
      <c r="LH263" s="171"/>
      <c r="LI263" s="171"/>
      <c r="LJ263" s="171"/>
      <c r="LK263" s="171"/>
      <c r="LL263" s="171"/>
      <c r="LM263" s="171"/>
      <c r="LN263" s="171"/>
      <c r="LO263" s="171"/>
      <c r="LP263" s="171"/>
      <c r="LQ263" s="171"/>
      <c r="LR263" s="171"/>
      <c r="LS263" s="171"/>
      <c r="LT263" s="171"/>
      <c r="LU263" s="171"/>
      <c r="LV263" s="171"/>
      <c r="LW263" s="171"/>
      <c r="LX263" s="171"/>
      <c r="LY263" s="171"/>
      <c r="LZ263" s="171"/>
      <c r="MA263" s="171"/>
      <c r="MB263" s="171"/>
      <c r="MC263" s="171"/>
      <c r="MD263" s="171"/>
      <c r="ME263" s="171"/>
      <c r="MF263" s="171"/>
      <c r="MG263" s="171"/>
      <c r="MH263" s="171"/>
      <c r="MI263" s="171"/>
      <c r="MJ263" s="171"/>
      <c r="MK263" s="171"/>
      <c r="ML263" s="171"/>
      <c r="MM263" s="171"/>
      <c r="MN263" s="171"/>
      <c r="MO263" s="171"/>
      <c r="MP263" s="171"/>
      <c r="MQ263" s="171"/>
      <c r="MR263" s="171"/>
      <c r="MS263" s="171"/>
      <c r="MT263" s="171"/>
      <c r="MU263" s="171"/>
      <c r="MV263" s="171"/>
      <c r="MW263" s="171"/>
      <c r="MX263" s="171"/>
      <c r="MY263" s="171"/>
      <c r="MZ263" s="171"/>
      <c r="NA263" s="171"/>
      <c r="NB263" s="171"/>
      <c r="NC263" s="171"/>
      <c r="ND263" s="171"/>
      <c r="NE263" s="171"/>
      <c r="NF263" s="171"/>
      <c r="NG263" s="171"/>
      <c r="NH263" s="171"/>
      <c r="NI263" s="171"/>
      <c r="NJ263" s="171"/>
      <c r="NK263" s="171"/>
      <c r="NL263" s="171"/>
      <c r="NM263" s="171"/>
      <c r="NN263" s="171"/>
      <c r="NO263" s="171"/>
      <c r="NP263" s="171"/>
      <c r="NQ263" s="171"/>
      <c r="NR263" s="171"/>
      <c r="NS263" s="171"/>
      <c r="NT263" s="171"/>
      <c r="NU263" s="171"/>
      <c r="NV263" s="171"/>
      <c r="NW263" s="171"/>
      <c r="NX263" s="171"/>
      <c r="NY263" s="171"/>
      <c r="NZ263" s="171"/>
      <c r="OA263" s="171"/>
      <c r="OB263" s="171"/>
      <c r="OC263" s="171"/>
      <c r="OD263" s="171"/>
      <c r="OE263" s="171"/>
      <c r="OF263" s="171"/>
      <c r="OG263" s="171"/>
      <c r="OH263" s="171"/>
      <c r="OI263" s="171"/>
      <c r="OJ263" s="171"/>
      <c r="OK263" s="171"/>
      <c r="OL263" s="171"/>
      <c r="OM263" s="171"/>
      <c r="ON263" s="171"/>
      <c r="OO263" s="171"/>
      <c r="OP263" s="171"/>
      <c r="OQ263" s="171"/>
      <c r="OR263" s="171"/>
      <c r="OS263" s="171"/>
      <c r="OT263" s="171"/>
      <c r="OU263" s="171"/>
      <c r="OV263" s="171"/>
      <c r="OW263" s="171"/>
      <c r="OX263" s="171"/>
      <c r="OY263" s="171"/>
      <c r="OZ263" s="171"/>
      <c r="PA263" s="171"/>
      <c r="PB263" s="171"/>
      <c r="PC263" s="171"/>
      <c r="PD263" s="171"/>
      <c r="PE263" s="171"/>
      <c r="PF263" s="171"/>
      <c r="PG263" s="171"/>
      <c r="PH263" s="171"/>
      <c r="PI263" s="171"/>
      <c r="PJ263" s="171"/>
      <c r="PK263" s="171"/>
      <c r="PL263" s="171"/>
      <c r="PM263" s="171"/>
      <c r="PN263" s="171"/>
      <c r="PO263" s="171"/>
      <c r="PP263" s="171"/>
      <c r="PQ263" s="171"/>
      <c r="PR263" s="171"/>
      <c r="PS263" s="171"/>
      <c r="PT263" s="171"/>
      <c r="PU263" s="171"/>
      <c r="PV263" s="171"/>
      <c r="PW263" s="171"/>
      <c r="PX263" s="171"/>
      <c r="PY263" s="171"/>
      <c r="PZ263" s="171"/>
      <c r="QA263" s="171"/>
      <c r="QB263" s="171"/>
      <c r="QC263" s="171"/>
      <c r="QD263" s="171"/>
      <c r="QE263" s="171"/>
      <c r="QF263" s="171"/>
      <c r="QG263" s="171"/>
      <c r="QH263" s="171"/>
      <c r="QI263" s="171"/>
      <c r="QJ263" s="171"/>
      <c r="QK263" s="171"/>
      <c r="QL263" s="171"/>
      <c r="QM263" s="171"/>
      <c r="QN263" s="171"/>
      <c r="QO263" s="171"/>
      <c r="QP263" s="171"/>
      <c r="QQ263" s="171"/>
      <c r="QR263" s="171"/>
      <c r="QS263" s="171"/>
      <c r="QT263" s="171"/>
      <c r="QU263" s="171"/>
      <c r="QV263" s="171"/>
      <c r="QW263" s="171"/>
      <c r="QX263" s="171"/>
      <c r="QY263" s="171"/>
      <c r="QZ263" s="171"/>
      <c r="RA263" s="171"/>
      <c r="RB263" s="171"/>
      <c r="RC263" s="171"/>
      <c r="RD263" s="171"/>
      <c r="RE263" s="171"/>
      <c r="RF263" s="171"/>
      <c r="RG263" s="171"/>
      <c r="RH263" s="171"/>
      <c r="RI263" s="171"/>
      <c r="RJ263" s="171"/>
      <c r="RK263" s="171"/>
      <c r="RL263" s="171"/>
      <c r="RM263" s="171"/>
      <c r="RN263" s="171"/>
      <c r="RO263" s="171"/>
      <c r="RP263" s="171"/>
      <c r="RQ263" s="171"/>
      <c r="RR263" s="171"/>
      <c r="RS263" s="171"/>
      <c r="RT263" s="171"/>
      <c r="RU263" s="171"/>
      <c r="RV263" s="171"/>
      <c r="RW263" s="171"/>
      <c r="RX263" s="171"/>
      <c r="RY263" s="171"/>
      <c r="RZ263" s="171"/>
      <c r="SA263" s="171"/>
      <c r="SB263" s="171"/>
      <c r="SC263" s="171"/>
      <c r="SD263" s="171"/>
      <c r="SE263" s="171"/>
      <c r="SF263" s="171"/>
      <c r="SG263" s="171"/>
      <c r="SH263" s="171"/>
      <c r="SI263" s="171"/>
      <c r="SJ263" s="171"/>
      <c r="SK263" s="171"/>
      <c r="SL263" s="171"/>
      <c r="SM263" s="171"/>
      <c r="SN263" s="171"/>
      <c r="SO263" s="171"/>
      <c r="SP263" s="171"/>
      <c r="SQ263" s="171"/>
      <c r="SR263" s="171"/>
      <c r="SS263" s="171"/>
      <c r="ST263" s="171"/>
      <c r="SU263" s="171"/>
      <c r="SV263" s="171"/>
      <c r="SW263" s="171"/>
      <c r="SX263" s="171"/>
      <c r="SY263" s="171"/>
      <c r="SZ263" s="171"/>
      <c r="TA263" s="171"/>
      <c r="TB263" s="171"/>
      <c r="TC263" s="171"/>
      <c r="TD263" s="171"/>
      <c r="TE263" s="171"/>
      <c r="TF263" s="171"/>
      <c r="TG263" s="171"/>
      <c r="TH263" s="171"/>
      <c r="TI263" s="171"/>
      <c r="TJ263" s="171"/>
      <c r="TK263" s="171"/>
      <c r="TL263" s="171"/>
      <c r="TM263" s="171"/>
      <c r="TN263" s="171"/>
      <c r="TO263" s="171"/>
      <c r="TP263" s="171"/>
      <c r="TQ263" s="171"/>
      <c r="TR263" s="171"/>
      <c r="TS263" s="171"/>
      <c r="TT263" s="171"/>
      <c r="TU263" s="171"/>
      <c r="TV263" s="171"/>
      <c r="TW263" s="171"/>
      <c r="TX263" s="171"/>
      <c r="TY263" s="171"/>
      <c r="TZ263" s="171"/>
      <c r="UA263" s="171"/>
      <c r="UB263" s="171"/>
      <c r="UC263" s="171"/>
      <c r="UD263" s="171"/>
      <c r="UE263" s="171"/>
      <c r="UF263" s="171"/>
      <c r="UG263" s="171"/>
      <c r="UH263" s="171"/>
      <c r="UI263" s="171"/>
      <c r="UJ263" s="171"/>
      <c r="UK263" s="171"/>
      <c r="UL263" s="171"/>
      <c r="UM263" s="171"/>
      <c r="UN263" s="171"/>
      <c r="UO263" s="171"/>
      <c r="UP263" s="171"/>
      <c r="UQ263" s="171"/>
      <c r="UR263" s="171"/>
      <c r="US263" s="171"/>
      <c r="UT263" s="171"/>
      <c r="UU263" s="171"/>
      <c r="UV263" s="171"/>
      <c r="UW263" s="171"/>
      <c r="UX263" s="171"/>
      <c r="UY263" s="171"/>
      <c r="UZ263" s="171"/>
      <c r="VA263" s="171"/>
      <c r="VB263" s="171"/>
      <c r="VC263" s="171"/>
      <c r="VD263" s="171"/>
      <c r="VE263" s="171"/>
      <c r="VF263" s="171"/>
      <c r="VG263" s="171"/>
      <c r="VH263" s="171"/>
      <c r="VI263" s="171"/>
      <c r="VJ263" s="171"/>
      <c r="VK263" s="171"/>
      <c r="VL263" s="171"/>
      <c r="VM263" s="171"/>
      <c r="VN263" s="171"/>
      <c r="VO263" s="171"/>
      <c r="VP263" s="171"/>
      <c r="VQ263" s="171"/>
      <c r="VR263" s="171"/>
      <c r="VS263" s="171"/>
      <c r="VT263" s="171"/>
      <c r="VU263" s="171"/>
      <c r="VV263" s="171"/>
      <c r="VW263" s="171"/>
      <c r="VX263" s="171"/>
      <c r="VY263" s="171"/>
      <c r="VZ263" s="171"/>
      <c r="WA263" s="171"/>
      <c r="WB263" s="171"/>
      <c r="WC263" s="171"/>
      <c r="WD263" s="171"/>
      <c r="WE263" s="171"/>
      <c r="WF263" s="171"/>
      <c r="WG263" s="171"/>
      <c r="WH263" s="171"/>
      <c r="WI263" s="171"/>
      <c r="WJ263" s="171"/>
      <c r="WK263" s="171"/>
      <c r="WL263" s="171"/>
      <c r="WM263" s="171"/>
      <c r="WN263" s="171"/>
      <c r="WO263" s="171"/>
      <c r="WP263" s="171"/>
      <c r="WQ263" s="171"/>
      <c r="WR263" s="171"/>
      <c r="WS263" s="171"/>
      <c r="WT263" s="171"/>
      <c r="WU263" s="171"/>
      <c r="WV263" s="171"/>
      <c r="WW263" s="171"/>
      <c r="WX263" s="171"/>
      <c r="WY263" s="171"/>
      <c r="WZ263" s="171"/>
      <c r="XA263" s="171"/>
      <c r="XB263" s="171"/>
      <c r="XC263" s="171"/>
      <c r="XD263" s="171"/>
      <c r="XE263" s="171"/>
      <c r="XF263" s="171"/>
      <c r="XG263" s="171"/>
      <c r="XH263" s="171"/>
      <c r="XI263" s="171"/>
      <c r="XJ263" s="171"/>
      <c r="XK263" s="171"/>
      <c r="XL263" s="171"/>
      <c r="XM263" s="171"/>
      <c r="XN263" s="171"/>
      <c r="XO263" s="171"/>
      <c r="XP263" s="171"/>
      <c r="XQ263" s="171"/>
      <c r="XR263" s="171"/>
      <c r="XS263" s="171"/>
      <c r="XT263" s="171"/>
      <c r="XU263" s="171"/>
      <c r="XV263" s="171"/>
      <c r="XW263" s="171"/>
      <c r="XX263" s="171"/>
      <c r="XY263" s="171"/>
      <c r="XZ263" s="171"/>
      <c r="YA263" s="171"/>
      <c r="YB263" s="171"/>
      <c r="YC263" s="171"/>
      <c r="YD263" s="171"/>
      <c r="YE263" s="171"/>
      <c r="YF263" s="171"/>
      <c r="YG263" s="171"/>
      <c r="YH263" s="171"/>
      <c r="YI263" s="171"/>
      <c r="YJ263" s="171"/>
      <c r="YK263" s="171"/>
      <c r="YL263" s="171"/>
      <c r="YM263" s="171"/>
      <c r="YN263" s="171"/>
      <c r="YO263" s="171"/>
      <c r="YP263" s="171"/>
      <c r="YQ263" s="171"/>
      <c r="YR263" s="171"/>
      <c r="YS263" s="171"/>
      <c r="YT263" s="171"/>
      <c r="YU263" s="171"/>
      <c r="YV263" s="171"/>
      <c r="YW263" s="171"/>
      <c r="YX263" s="171"/>
      <c r="YY263" s="171"/>
      <c r="YZ263" s="171"/>
      <c r="ZA263" s="171"/>
      <c r="ZB263" s="171"/>
      <c r="ZC263" s="171"/>
      <c r="ZD263" s="171"/>
      <c r="ZE263" s="171"/>
      <c r="ZF263" s="171"/>
      <c r="ZG263" s="171"/>
      <c r="ZH263" s="171"/>
      <c r="ZI263" s="171"/>
      <c r="ZJ263" s="171"/>
      <c r="ZK263" s="171"/>
      <c r="ZL263" s="171"/>
      <c r="ZM263" s="171"/>
      <c r="ZN263" s="171"/>
      <c r="ZO263" s="171"/>
      <c r="ZP263" s="171"/>
      <c r="ZQ263" s="171"/>
      <c r="ZR263" s="171"/>
      <c r="ZS263" s="171"/>
      <c r="ZT263" s="171"/>
      <c r="ZU263" s="171"/>
      <c r="ZV263" s="171"/>
      <c r="ZW263" s="171"/>
      <c r="ZX263" s="171"/>
      <c r="ZY263" s="171"/>
      <c r="ZZ263" s="171"/>
      <c r="AAA263" s="171"/>
      <c r="AAB263" s="171"/>
      <c r="AAC263" s="171"/>
      <c r="AAD263" s="171"/>
      <c r="AAE263" s="171"/>
      <c r="AAF263" s="171"/>
      <c r="AAG263" s="171"/>
      <c r="AAH263" s="171"/>
      <c r="AAI263" s="171"/>
      <c r="AAJ263" s="171"/>
      <c r="AAK263" s="171"/>
      <c r="AAL263" s="171"/>
      <c r="AAM263" s="171"/>
      <c r="AAN263" s="171"/>
      <c r="AAO263" s="171"/>
      <c r="AAP263" s="171"/>
      <c r="AAQ263" s="171"/>
      <c r="AAR263" s="171"/>
      <c r="AAS263" s="171"/>
      <c r="AAT263" s="171"/>
      <c r="AAU263" s="171"/>
      <c r="AAV263" s="171"/>
      <c r="AAW263" s="171"/>
      <c r="AAX263" s="171"/>
      <c r="AAY263" s="171"/>
      <c r="AAZ263" s="171"/>
      <c r="ABA263" s="171"/>
      <c r="ABB263" s="171"/>
      <c r="ABC263" s="171"/>
      <c r="ABD263" s="171"/>
      <c r="ABE263" s="171"/>
      <c r="ABF263" s="171"/>
      <c r="ABG263" s="171"/>
      <c r="ABH263" s="171"/>
      <c r="ABI263" s="171"/>
      <c r="ABJ263" s="171"/>
      <c r="ABK263" s="171"/>
      <c r="ABL263" s="171"/>
      <c r="ABM263" s="171"/>
      <c r="ABN263" s="171"/>
      <c r="ABO263" s="171"/>
      <c r="ABP263" s="171"/>
      <c r="ABQ263" s="171"/>
      <c r="ABR263" s="171"/>
      <c r="ABS263" s="171"/>
      <c r="ABT263" s="171"/>
      <c r="ABU263" s="171"/>
      <c r="ABV263" s="171"/>
      <c r="ABW263" s="171"/>
      <c r="ABX263" s="171"/>
      <c r="ABY263" s="171"/>
      <c r="ABZ263" s="171"/>
      <c r="ACA263" s="171"/>
      <c r="ACB263" s="171"/>
      <c r="ACC263" s="171"/>
      <c r="ACD263" s="171"/>
      <c r="ACE263" s="171"/>
      <c r="ACF263" s="171"/>
      <c r="ACG263" s="171"/>
      <c r="ACH263" s="171"/>
      <c r="ACI263" s="171"/>
      <c r="ACJ263" s="171"/>
      <c r="ACK263" s="171"/>
      <c r="ACL263" s="171"/>
      <c r="ACM263" s="171"/>
      <c r="ACN263" s="171"/>
      <c r="ACO263" s="171"/>
      <c r="ACP263" s="171"/>
      <c r="ACQ263" s="171"/>
      <c r="ACR263" s="171"/>
      <c r="ACS263" s="171"/>
      <c r="ACT263" s="171"/>
      <c r="ACU263" s="171"/>
      <c r="ACV263" s="171"/>
      <c r="ACW263" s="171"/>
      <c r="ACX263" s="171"/>
      <c r="ACY263" s="171"/>
      <c r="ACZ263" s="171"/>
      <c r="ADA263" s="171"/>
      <c r="ADB263" s="171"/>
      <c r="ADC263" s="171"/>
      <c r="ADD263" s="171"/>
      <c r="ADE263" s="171"/>
      <c r="ADF263" s="171"/>
      <c r="ADG263" s="171"/>
      <c r="ADH263" s="171"/>
      <c r="ADI263" s="171"/>
      <c r="ADJ263" s="171"/>
      <c r="ADK263" s="171"/>
      <c r="ADL263" s="171"/>
      <c r="ADM263" s="171"/>
      <c r="ADN263" s="171"/>
      <c r="ADO263" s="171"/>
      <c r="ADP263" s="171"/>
      <c r="ADQ263" s="171"/>
      <c r="ADR263" s="171"/>
      <c r="ADS263" s="171"/>
      <c r="ADT263" s="171"/>
      <c r="ADU263" s="171"/>
      <c r="ADV263" s="171"/>
      <c r="ADW263" s="171"/>
      <c r="ADX263" s="171"/>
      <c r="ADY263" s="171"/>
      <c r="ADZ263" s="171"/>
      <c r="AEA263" s="171"/>
      <c r="AEB263" s="171"/>
      <c r="AEC263" s="171"/>
      <c r="AED263" s="171"/>
      <c r="AEE263" s="171"/>
      <c r="AEF263" s="171"/>
      <c r="AEG263" s="171"/>
      <c r="AEH263" s="171"/>
      <c r="AEI263" s="171"/>
      <c r="AEJ263" s="171"/>
      <c r="AEK263" s="171"/>
      <c r="AEL263" s="171"/>
      <c r="AEM263" s="171"/>
      <c r="AEN263" s="171"/>
      <c r="AEO263" s="171"/>
      <c r="AEP263" s="171"/>
      <c r="AEQ263" s="171"/>
      <c r="AER263" s="171"/>
      <c r="AES263" s="171"/>
      <c r="AET263" s="171"/>
      <c r="AEU263" s="171"/>
      <c r="AEV263" s="171"/>
      <c r="AEW263" s="171"/>
      <c r="AEX263" s="171"/>
      <c r="AEY263" s="171"/>
      <c r="AEZ263" s="171"/>
      <c r="AFA263" s="171"/>
      <c r="AFB263" s="171"/>
      <c r="AFC263" s="171"/>
      <c r="AFD263" s="171"/>
      <c r="AFE263" s="171"/>
      <c r="AFF263" s="171"/>
      <c r="AFG263" s="171"/>
      <c r="AFH263" s="171"/>
      <c r="AFI263" s="171"/>
      <c r="AFJ263" s="171"/>
      <c r="AFK263" s="171"/>
      <c r="AFL263" s="171"/>
      <c r="AFM263" s="171"/>
      <c r="AFN263" s="171"/>
      <c r="AFO263" s="171"/>
      <c r="AFP263" s="171"/>
      <c r="AFQ263" s="171"/>
      <c r="AFR263" s="171"/>
      <c r="AFS263" s="171"/>
      <c r="AFT263" s="171"/>
      <c r="AFU263" s="171"/>
      <c r="AFV263" s="171"/>
      <c r="AFW263" s="171"/>
      <c r="AFX263" s="171"/>
      <c r="AFY263" s="171"/>
      <c r="AFZ263" s="171"/>
      <c r="AGA263" s="171"/>
      <c r="AGB263" s="171"/>
      <c r="AGC263" s="171"/>
      <c r="AGD263" s="171"/>
      <c r="AGE263" s="171"/>
      <c r="AGF263" s="171"/>
      <c r="AGG263" s="171"/>
      <c r="AGH263" s="171"/>
      <c r="AGI263" s="171"/>
      <c r="AGJ263" s="171"/>
      <c r="AGK263" s="171"/>
      <c r="AGL263" s="171"/>
      <c r="AGM263" s="171"/>
      <c r="AGN263" s="171"/>
      <c r="AGO263" s="171"/>
      <c r="AGP263" s="171"/>
      <c r="AGQ263" s="171"/>
      <c r="AGR263" s="171"/>
      <c r="AGS263" s="171"/>
      <c r="AGT263" s="171"/>
      <c r="AGU263" s="171"/>
      <c r="AGV263" s="171"/>
      <c r="AGW263" s="171"/>
      <c r="AGX263" s="171"/>
      <c r="AGY263" s="171"/>
      <c r="AGZ263" s="171"/>
      <c r="AHA263" s="171"/>
      <c r="AHB263" s="171"/>
      <c r="AHC263" s="171"/>
      <c r="AHD263" s="171"/>
      <c r="AHE263" s="171"/>
      <c r="AHF263" s="171"/>
      <c r="AHG263" s="171"/>
      <c r="AHH263" s="171"/>
      <c r="AHI263" s="171"/>
      <c r="AHJ263" s="171"/>
      <c r="AHK263" s="171"/>
      <c r="AHL263" s="171"/>
      <c r="AHM263" s="171"/>
      <c r="AHN263" s="171"/>
      <c r="AHO263" s="171"/>
      <c r="AHP263" s="171"/>
      <c r="AHQ263" s="171"/>
      <c r="AHR263" s="171"/>
      <c r="AHS263" s="171"/>
      <c r="AHT263" s="171"/>
      <c r="AHU263" s="171"/>
      <c r="AHV263" s="171"/>
      <c r="AHW263" s="171"/>
      <c r="AHX263" s="171"/>
      <c r="AHY263" s="171"/>
      <c r="AHZ263" s="171"/>
      <c r="AIA263" s="171"/>
      <c r="AIB263" s="171"/>
      <c r="AIC263" s="171"/>
      <c r="AID263" s="171"/>
      <c r="AIE263" s="171"/>
      <c r="AIF263" s="171"/>
      <c r="AIG263" s="171"/>
      <c r="AIH263" s="171"/>
      <c r="AII263" s="171"/>
      <c r="AIJ263" s="171"/>
      <c r="AIK263" s="171"/>
      <c r="AIL263" s="171"/>
      <c r="AIM263" s="171"/>
      <c r="AIN263" s="171"/>
      <c r="AIO263" s="171"/>
      <c r="AIP263" s="171"/>
      <c r="AIQ263" s="171"/>
      <c r="AIR263" s="171"/>
      <c r="AIS263" s="171"/>
      <c r="AIT263" s="171"/>
      <c r="AIU263" s="171"/>
      <c r="AIV263" s="171"/>
      <c r="AIW263" s="171"/>
      <c r="AIX263" s="171"/>
      <c r="AIY263" s="171"/>
      <c r="AIZ263" s="171"/>
      <c r="AJA263" s="171"/>
      <c r="AJB263" s="171"/>
      <c r="AJC263" s="171"/>
      <c r="AJD263" s="171"/>
      <c r="AJE263" s="171"/>
      <c r="AJF263" s="171"/>
      <c r="AJG263" s="171"/>
      <c r="AJH263" s="171"/>
      <c r="AJI263" s="171"/>
      <c r="AJJ263" s="171"/>
      <c r="AJK263" s="171"/>
      <c r="AJL263" s="171"/>
      <c r="AJM263" s="171"/>
      <c r="AJN263" s="171"/>
      <c r="AJO263" s="171"/>
      <c r="AJP263" s="171"/>
      <c r="AJQ263" s="171"/>
      <c r="AJR263" s="171"/>
      <c r="AJS263" s="171"/>
      <c r="AJT263" s="171"/>
      <c r="AJU263" s="171"/>
      <c r="AJV263" s="171"/>
      <c r="AJW263" s="171"/>
      <c r="AJX263" s="171"/>
      <c r="AJY263" s="171"/>
      <c r="AJZ263" s="171"/>
      <c r="AKA263" s="171"/>
      <c r="AKB263" s="171"/>
      <c r="AKC263" s="171"/>
      <c r="AKD263" s="171"/>
      <c r="AKE263" s="171"/>
      <c r="AKF263" s="171"/>
      <c r="AKG263" s="171"/>
      <c r="AKH263" s="171"/>
      <c r="AKI263" s="171"/>
      <c r="AKJ263" s="171"/>
      <c r="AKK263" s="171"/>
      <c r="AKL263" s="171"/>
      <c r="AKM263" s="171"/>
      <c r="AKN263" s="171"/>
      <c r="AKO263" s="171"/>
      <c r="AKP263" s="171"/>
      <c r="AKQ263" s="171"/>
      <c r="AKR263" s="171"/>
      <c r="AKS263" s="171"/>
      <c r="AKT263" s="171"/>
      <c r="AKU263" s="171"/>
      <c r="AKV263" s="171"/>
      <c r="AKW263" s="171"/>
      <c r="AKX263" s="171"/>
      <c r="AKY263" s="171"/>
      <c r="AKZ263" s="171"/>
      <c r="ALA263" s="171"/>
      <c r="ALB263" s="171"/>
      <c r="ALC263" s="171"/>
      <c r="ALD263" s="171"/>
      <c r="ALE263" s="171"/>
      <c r="ALF263" s="171"/>
      <c r="ALG263" s="171"/>
      <c r="ALH263" s="171"/>
      <c r="ALI263" s="171"/>
      <c r="ALJ263" s="171"/>
      <c r="ALK263" s="171"/>
      <c r="ALL263" s="171"/>
      <c r="ALM263" s="171"/>
      <c r="ALN263" s="171"/>
      <c r="ALO263" s="171"/>
      <c r="ALP263" s="171"/>
      <c r="ALQ263" s="171"/>
      <c r="ALR263" s="171"/>
      <c r="ALS263" s="171"/>
      <c r="ALT263" s="171"/>
      <c r="ALU263" s="171"/>
      <c r="ALV263" s="171"/>
      <c r="ALW263" s="171"/>
      <c r="ALX263" s="171"/>
      <c r="ALY263" s="171"/>
      <c r="ALZ263" s="171"/>
      <c r="AMA263" s="171"/>
      <c r="AMB263" s="171"/>
      <c r="AMC263" s="171"/>
      <c r="AMD263" s="171"/>
      <c r="AME263" s="171"/>
      <c r="AMF263" s="171"/>
      <c r="AMG263" s="171"/>
      <c r="AMH263" s="171"/>
      <c r="AMI263" s="171"/>
      <c r="AMJ263" s="171"/>
      <c r="AMK263" s="171"/>
      <c r="AML263" s="171"/>
      <c r="AMM263" s="171"/>
      <c r="AMN263" s="171"/>
      <c r="AMO263" s="171"/>
      <c r="AMP263" s="171"/>
      <c r="AMQ263" s="171"/>
      <c r="AMR263" s="171"/>
      <c r="AMS263" s="171"/>
      <c r="AMT263" s="171"/>
      <c r="AMU263" s="171"/>
      <c r="AMV263" s="171"/>
      <c r="AMW263" s="171"/>
      <c r="AMX263" s="171"/>
      <c r="AMY263" s="171"/>
      <c r="AMZ263" s="171"/>
      <c r="ANA263" s="171"/>
      <c r="ANB263" s="171"/>
      <c r="ANC263" s="171"/>
      <c r="AND263" s="171"/>
      <c r="ANE263" s="171"/>
      <c r="ANF263" s="171"/>
      <c r="ANG263" s="171"/>
      <c r="ANH263" s="171"/>
      <c r="ANI263" s="171"/>
      <c r="ANJ263" s="171"/>
      <c r="ANK263" s="171"/>
      <c r="ANL263" s="171"/>
      <c r="ANM263" s="171"/>
      <c r="ANN263" s="171"/>
      <c r="ANO263" s="171"/>
      <c r="ANP263" s="171"/>
      <c r="ANQ263" s="171"/>
      <c r="ANR263" s="171"/>
      <c r="ANS263" s="171"/>
      <c r="ANT263" s="171"/>
      <c r="ANU263" s="171"/>
      <c r="ANV263" s="171"/>
      <c r="ANW263" s="171"/>
      <c r="ANX263" s="171"/>
      <c r="ANY263" s="171"/>
      <c r="ANZ263" s="171"/>
      <c r="AOA263" s="171"/>
      <c r="AOB263" s="171"/>
      <c r="AOC263" s="171"/>
      <c r="AOD263" s="171"/>
      <c r="AOE263" s="171"/>
      <c r="AOF263" s="171"/>
      <c r="AOG263" s="171"/>
      <c r="AOH263" s="171"/>
      <c r="AOI263" s="171"/>
      <c r="AOJ263" s="171"/>
      <c r="AOK263" s="171"/>
      <c r="AOL263" s="171"/>
      <c r="AOM263" s="171"/>
      <c r="AON263" s="171"/>
      <c r="AOO263" s="171"/>
      <c r="AOP263" s="171"/>
      <c r="AOQ263" s="171"/>
      <c r="AOR263" s="171"/>
      <c r="AOS263" s="171"/>
      <c r="AOT263" s="171"/>
      <c r="AOU263" s="171"/>
      <c r="AOV263" s="171"/>
      <c r="AOW263" s="171"/>
      <c r="AOX263" s="171"/>
      <c r="AOY263" s="171"/>
      <c r="AOZ263" s="171"/>
      <c r="APA263" s="171"/>
      <c r="APB263" s="171"/>
      <c r="APC263" s="171"/>
      <c r="APD263" s="171"/>
      <c r="APE263" s="171"/>
      <c r="APF263" s="171"/>
      <c r="APG263" s="171"/>
      <c r="APH263" s="171"/>
      <c r="API263" s="171"/>
      <c r="APJ263" s="171"/>
      <c r="APK263" s="171"/>
      <c r="APL263" s="171"/>
      <c r="APM263" s="171"/>
      <c r="APN263" s="171"/>
      <c r="APO263" s="171"/>
      <c r="APP263" s="171"/>
      <c r="APQ263" s="171"/>
      <c r="APR263" s="171"/>
      <c r="APS263" s="171"/>
      <c r="APT263" s="171"/>
      <c r="APU263" s="171"/>
      <c r="APV263" s="171"/>
      <c r="APW263" s="171"/>
      <c r="APX263" s="171"/>
      <c r="APY263" s="171"/>
      <c r="APZ263" s="171"/>
      <c r="AQA263" s="171"/>
      <c r="AQB263" s="171"/>
      <c r="AQC263" s="171"/>
      <c r="AQD263" s="171"/>
      <c r="AQE263" s="171"/>
      <c r="AQF263" s="171"/>
      <c r="AQG263" s="171"/>
      <c r="AQH263" s="171"/>
      <c r="AQI263" s="171"/>
      <c r="AQJ263" s="171"/>
      <c r="AQK263" s="171"/>
      <c r="AQL263" s="171"/>
      <c r="AQM263" s="171"/>
      <c r="AQN263" s="171"/>
      <c r="AQO263" s="171"/>
      <c r="AQP263" s="171"/>
      <c r="AQQ263" s="171"/>
      <c r="AQR263" s="171"/>
      <c r="AQS263" s="171"/>
      <c r="AQT263" s="171"/>
      <c r="AQU263" s="171"/>
      <c r="AQV263" s="171"/>
      <c r="AQW263" s="171"/>
      <c r="AQX263" s="171"/>
      <c r="AQY263" s="171"/>
      <c r="AQZ263" s="171"/>
      <c r="ARA263" s="171"/>
      <c r="ARB263" s="171"/>
      <c r="ARC263" s="171"/>
      <c r="ARD263" s="171"/>
      <c r="ARE263" s="171"/>
      <c r="ARF263" s="171"/>
      <c r="ARG263" s="171"/>
      <c r="ARH263" s="171"/>
      <c r="ARI263" s="171"/>
      <c r="ARJ263" s="171"/>
      <c r="ARK263" s="171"/>
      <c r="ARL263" s="171"/>
      <c r="ARM263" s="171"/>
      <c r="ARN263" s="171"/>
      <c r="ARO263" s="171"/>
      <c r="ARP263" s="171"/>
      <c r="ARQ263" s="171"/>
      <c r="ARR263" s="171"/>
      <c r="ARS263" s="171"/>
      <c r="ART263" s="171"/>
      <c r="ARU263" s="171"/>
      <c r="ARV263" s="171"/>
      <c r="ARW263" s="171"/>
      <c r="ARX263" s="171"/>
      <c r="ARY263" s="171"/>
      <c r="ARZ263" s="171"/>
      <c r="ASA263" s="171"/>
      <c r="ASB263" s="171"/>
      <c r="ASC263" s="171"/>
      <c r="ASD263" s="171"/>
      <c r="ASE263" s="171"/>
      <c r="ASF263" s="171"/>
      <c r="ASG263" s="171"/>
      <c r="ASH263" s="171"/>
      <c r="ASI263" s="171"/>
      <c r="ASJ263" s="171"/>
      <c r="ASK263" s="171"/>
      <c r="ASL263" s="171"/>
      <c r="ASM263" s="171"/>
      <c r="ASN263" s="171"/>
      <c r="ASO263" s="171"/>
      <c r="ASP263" s="171"/>
      <c r="ASQ263" s="171"/>
      <c r="ASR263" s="171"/>
      <c r="ASS263" s="171"/>
      <c r="AST263" s="171"/>
      <c r="ASU263" s="171"/>
      <c r="ASV263" s="171"/>
      <c r="ASW263" s="171"/>
      <c r="ASX263" s="171"/>
      <c r="ASY263" s="171"/>
      <c r="ASZ263" s="171"/>
      <c r="ATA263" s="171"/>
      <c r="ATB263" s="171"/>
      <c r="ATC263" s="171"/>
      <c r="ATD263" s="171"/>
      <c r="ATE263" s="171"/>
      <c r="ATF263" s="171"/>
      <c r="ATG263" s="171"/>
      <c r="ATH263" s="171"/>
      <c r="ATI263" s="171"/>
      <c r="ATJ263" s="171"/>
      <c r="ATK263" s="171"/>
      <c r="ATL263" s="171"/>
      <c r="ATM263" s="171"/>
      <c r="ATN263" s="171"/>
      <c r="ATO263" s="171"/>
      <c r="ATP263" s="171"/>
      <c r="ATQ263" s="171"/>
      <c r="ATR263" s="171"/>
      <c r="ATS263" s="171"/>
      <c r="ATT263" s="171"/>
      <c r="ATU263" s="171"/>
      <c r="ATV263" s="171"/>
      <c r="ATW263" s="171"/>
      <c r="ATX263" s="171"/>
      <c r="ATY263" s="171"/>
      <c r="ATZ263" s="171"/>
      <c r="AUA263" s="171"/>
      <c r="AUB263" s="171"/>
      <c r="AUC263" s="171"/>
      <c r="AUD263" s="171"/>
      <c r="AUE263" s="171"/>
      <c r="AUF263" s="171"/>
      <c r="AUG263" s="171"/>
      <c r="AUH263" s="171"/>
      <c r="AUI263" s="171"/>
      <c r="AUJ263" s="171"/>
      <c r="AUK263" s="171"/>
      <c r="AUL263" s="171"/>
      <c r="AUM263" s="171"/>
      <c r="AUN263" s="171"/>
      <c r="AUO263" s="171"/>
      <c r="AUP263" s="171"/>
      <c r="AUQ263" s="171"/>
      <c r="AUR263" s="171"/>
      <c r="AUS263" s="171"/>
      <c r="AUT263" s="171"/>
      <c r="AUU263" s="171"/>
      <c r="AUV263" s="171"/>
      <c r="AUW263" s="171"/>
      <c r="AUX263" s="171"/>
      <c r="AUY263" s="171"/>
      <c r="AUZ263" s="171"/>
      <c r="AVA263" s="171"/>
      <c r="AVB263" s="171"/>
      <c r="AVC263" s="171"/>
      <c r="AVD263" s="171"/>
      <c r="AVE263" s="171"/>
      <c r="AVF263" s="171"/>
      <c r="AVG263" s="171"/>
      <c r="AVH263" s="171"/>
      <c r="AVI263" s="171"/>
      <c r="AVJ263" s="171"/>
      <c r="AVK263" s="171"/>
      <c r="AVL263" s="171"/>
      <c r="AVM263" s="171"/>
      <c r="AVN263" s="171"/>
      <c r="AVO263" s="171"/>
      <c r="AVP263" s="171"/>
      <c r="AVQ263" s="171"/>
      <c r="AVR263" s="171"/>
      <c r="AVS263" s="171"/>
      <c r="AVT263" s="171"/>
      <c r="AVU263" s="171"/>
      <c r="AVV263" s="171"/>
      <c r="AVW263" s="171"/>
      <c r="AVX263" s="171"/>
      <c r="AVY263" s="171"/>
      <c r="AVZ263" s="171"/>
      <c r="AWA263" s="171"/>
      <c r="AWB263" s="171"/>
      <c r="AWC263" s="171"/>
      <c r="AWD263" s="171"/>
      <c r="AWE263" s="171"/>
      <c r="AWF263" s="171"/>
      <c r="AWG263" s="171"/>
      <c r="AWH263" s="171"/>
      <c r="AWI263" s="171"/>
      <c r="AWJ263" s="171"/>
      <c r="AWK263" s="171"/>
      <c r="AWL263" s="171"/>
      <c r="AWM263" s="171"/>
      <c r="AWN263" s="171"/>
      <c r="AWO263" s="171"/>
      <c r="AWP263" s="171"/>
      <c r="AWQ263" s="171"/>
      <c r="AWR263" s="171"/>
      <c r="AWS263" s="171"/>
      <c r="AWT263" s="171"/>
      <c r="AWU263" s="171"/>
      <c r="AWV263" s="171"/>
      <c r="AWW263" s="171"/>
      <c r="AWX263" s="171"/>
      <c r="AWY263" s="171"/>
      <c r="AWZ263" s="171"/>
      <c r="AXA263" s="171"/>
      <c r="AXB263" s="171"/>
      <c r="AXC263" s="171"/>
      <c r="AXD263" s="171"/>
      <c r="AXE263" s="171"/>
      <c r="AXF263" s="171"/>
      <c r="AXG263" s="171"/>
      <c r="AXH263" s="171"/>
      <c r="AXI263" s="171"/>
      <c r="AXJ263" s="171"/>
      <c r="AXK263" s="171"/>
      <c r="AXL263" s="171"/>
      <c r="AXM263" s="171"/>
      <c r="AXN263" s="171"/>
      <c r="AXO263" s="171"/>
      <c r="AXP263" s="171"/>
      <c r="AXQ263" s="171"/>
      <c r="AXR263" s="171"/>
      <c r="AXS263" s="171"/>
      <c r="AXT263" s="171"/>
      <c r="AXU263" s="171"/>
      <c r="AXV263" s="171"/>
      <c r="AXW263" s="171"/>
      <c r="AXX263" s="171"/>
      <c r="AXY263" s="171"/>
      <c r="AXZ263" s="171"/>
      <c r="AYA263" s="171"/>
      <c r="AYB263" s="171"/>
      <c r="AYC263" s="171"/>
      <c r="AYD263" s="171"/>
      <c r="AYE263" s="171"/>
      <c r="AYF263" s="171"/>
      <c r="AYG263" s="171"/>
      <c r="AYH263" s="171"/>
      <c r="AYI263" s="171"/>
      <c r="AYJ263" s="171"/>
      <c r="AYK263" s="171"/>
      <c r="AYL263" s="171"/>
      <c r="AYM263" s="171"/>
      <c r="AYN263" s="171"/>
      <c r="AYO263" s="171"/>
      <c r="AYP263" s="171"/>
      <c r="AYQ263" s="171"/>
      <c r="AYR263" s="171"/>
      <c r="AYS263" s="171"/>
      <c r="AYT263" s="171"/>
      <c r="AYU263" s="171"/>
      <c r="AYV263" s="171"/>
      <c r="AYW263" s="171"/>
      <c r="AYX263" s="171"/>
      <c r="AYY263" s="171"/>
      <c r="AYZ263" s="171"/>
      <c r="AZA263" s="171"/>
      <c r="AZB263" s="171"/>
      <c r="AZC263" s="171"/>
      <c r="AZD263" s="171"/>
      <c r="AZE263" s="171"/>
      <c r="AZF263" s="171"/>
      <c r="AZG263" s="171"/>
      <c r="AZH263" s="171"/>
      <c r="AZI263" s="171"/>
      <c r="AZJ263" s="171"/>
      <c r="AZK263" s="171"/>
      <c r="AZL263" s="171"/>
      <c r="AZM263" s="171"/>
      <c r="AZN263" s="171"/>
      <c r="AZO263" s="171"/>
      <c r="AZP263" s="171"/>
      <c r="AZQ263" s="171"/>
      <c r="AZR263" s="171"/>
      <c r="AZS263" s="171"/>
      <c r="AZT263" s="171"/>
      <c r="AZU263" s="171"/>
      <c r="AZV263" s="171"/>
      <c r="AZW263" s="171"/>
      <c r="AZX263" s="171"/>
      <c r="AZY263" s="171"/>
      <c r="AZZ263" s="171"/>
      <c r="BAA263" s="171"/>
      <c r="BAB263" s="171"/>
      <c r="BAC263" s="171"/>
      <c r="BAD263" s="171"/>
      <c r="BAE263" s="171"/>
      <c r="BAF263" s="171"/>
      <c r="BAG263" s="171"/>
      <c r="BAH263" s="171"/>
      <c r="BAI263" s="171"/>
      <c r="BAJ263" s="171"/>
      <c r="BAK263" s="171"/>
      <c r="BAL263" s="171"/>
      <c r="BAM263" s="171"/>
      <c r="BAN263" s="171"/>
      <c r="BAO263" s="171"/>
      <c r="BAP263" s="171"/>
      <c r="BAQ263" s="171"/>
      <c r="BAR263" s="171"/>
      <c r="BAS263" s="171"/>
      <c r="BAT263" s="171"/>
      <c r="BAU263" s="171"/>
      <c r="BAV263" s="171"/>
      <c r="BAW263" s="171"/>
      <c r="BAX263" s="171"/>
      <c r="BAY263" s="171"/>
      <c r="BAZ263" s="171"/>
      <c r="BBA263" s="171"/>
      <c r="BBB263" s="171"/>
      <c r="BBC263" s="171"/>
      <c r="BBD263" s="171"/>
      <c r="BBE263" s="171"/>
      <c r="BBF263" s="171"/>
      <c r="BBG263" s="171"/>
      <c r="BBH263" s="171"/>
      <c r="BBI263" s="171"/>
      <c r="BBJ263" s="171"/>
      <c r="BBK263" s="171"/>
      <c r="BBL263" s="171"/>
      <c r="BBM263" s="171"/>
      <c r="BBN263" s="171"/>
      <c r="BBO263" s="171"/>
      <c r="BBP263" s="171"/>
      <c r="BBQ263" s="171"/>
      <c r="BBR263" s="171"/>
      <c r="BBS263" s="171"/>
      <c r="BBT263" s="171"/>
      <c r="BBU263" s="171"/>
      <c r="BBV263" s="171"/>
      <c r="BBW263" s="171"/>
      <c r="BBX263" s="171"/>
      <c r="BBY263" s="171"/>
      <c r="BBZ263" s="171"/>
      <c r="BCA263" s="171"/>
      <c r="BCB263" s="171"/>
      <c r="BCC263" s="171"/>
      <c r="BCD263" s="171"/>
      <c r="BCE263" s="171"/>
      <c r="BCF263" s="171"/>
      <c r="BCG263" s="171"/>
      <c r="BCH263" s="171"/>
      <c r="BCI263" s="171"/>
      <c r="BCJ263" s="171"/>
      <c r="BCK263" s="171"/>
      <c r="BCL263" s="171"/>
      <c r="BCM263" s="171"/>
      <c r="BCN263" s="171"/>
      <c r="BCO263" s="171"/>
      <c r="BCP263" s="171"/>
      <c r="BCQ263" s="171"/>
      <c r="BCR263" s="171"/>
      <c r="BCS263" s="171"/>
      <c r="BCT263" s="171"/>
      <c r="BCU263" s="171"/>
      <c r="BCV263" s="171"/>
      <c r="BCW263" s="171"/>
      <c r="BCX263" s="171"/>
      <c r="BCY263" s="171"/>
      <c r="BCZ263" s="171"/>
      <c r="BDA263" s="171"/>
      <c r="BDB263" s="171"/>
      <c r="BDC263" s="171"/>
      <c r="BDD263" s="171"/>
      <c r="BDE263" s="171"/>
      <c r="BDF263" s="171"/>
      <c r="BDG263" s="171"/>
      <c r="BDH263" s="171"/>
      <c r="BDI263" s="171"/>
      <c r="BDJ263" s="171"/>
      <c r="BDK263" s="171"/>
      <c r="BDL263" s="171"/>
      <c r="BDM263" s="171"/>
      <c r="BDN263" s="171"/>
      <c r="BDO263" s="171"/>
      <c r="BDP263" s="171"/>
      <c r="BDQ263" s="171"/>
      <c r="BDR263" s="171"/>
      <c r="BDS263" s="171"/>
      <c r="BDT263" s="171"/>
      <c r="BDU263" s="171"/>
      <c r="BDV263" s="171"/>
      <c r="BDW263" s="171"/>
      <c r="BDX263" s="171"/>
      <c r="BDY263" s="171"/>
      <c r="BDZ263" s="171"/>
      <c r="BEA263" s="171"/>
      <c r="BEB263" s="171"/>
      <c r="BEC263" s="171"/>
      <c r="BED263" s="171"/>
      <c r="BEE263" s="171"/>
      <c r="BEF263" s="171"/>
      <c r="BEG263" s="171"/>
      <c r="BEH263" s="171"/>
      <c r="BEI263" s="171"/>
      <c r="BEJ263" s="171"/>
      <c r="BEK263" s="171"/>
      <c r="BEL263" s="171"/>
      <c r="BEM263" s="171"/>
      <c r="BEN263" s="171"/>
      <c r="BEO263" s="171"/>
      <c r="BEP263" s="171"/>
      <c r="BEQ263" s="171"/>
      <c r="BER263" s="171"/>
      <c r="BES263" s="171"/>
      <c r="BET263" s="171"/>
      <c r="BEU263" s="171"/>
      <c r="BEV263" s="171"/>
      <c r="BEW263" s="171"/>
      <c r="BEX263" s="171"/>
      <c r="BEY263" s="171"/>
      <c r="BEZ263" s="171"/>
      <c r="BFA263" s="171"/>
      <c r="BFB263" s="171"/>
      <c r="BFC263" s="171"/>
      <c r="BFD263" s="171"/>
      <c r="BFE263" s="171"/>
      <c r="BFF263" s="171"/>
      <c r="BFG263" s="171"/>
      <c r="BFH263" s="171"/>
      <c r="BFI263" s="171"/>
      <c r="BFJ263" s="171"/>
      <c r="BFK263" s="171"/>
      <c r="BFL263" s="171"/>
      <c r="BFM263" s="171"/>
      <c r="BFN263" s="171"/>
      <c r="BFO263" s="171"/>
      <c r="BFP263" s="171"/>
      <c r="BFQ263" s="171"/>
      <c r="BFR263" s="171"/>
      <c r="BFS263" s="171"/>
      <c r="BFT263" s="171"/>
      <c r="BFU263" s="171"/>
      <c r="BFV263" s="171"/>
      <c r="BFW263" s="171"/>
      <c r="BFX263" s="171"/>
      <c r="BFY263" s="171"/>
      <c r="BFZ263" s="171"/>
      <c r="BGA263" s="171"/>
      <c r="BGB263" s="171"/>
      <c r="BGC263" s="171"/>
      <c r="BGD263" s="171"/>
      <c r="BGE263" s="171"/>
      <c r="BGF263" s="171"/>
      <c r="BGG263" s="171"/>
      <c r="BGH263" s="171"/>
      <c r="BGI263" s="171"/>
      <c r="BGJ263" s="171"/>
      <c r="BGK263" s="171"/>
      <c r="BGL263" s="171"/>
      <c r="BGM263" s="171"/>
      <c r="BGN263" s="171"/>
      <c r="BGO263" s="171"/>
      <c r="BGP263" s="171"/>
      <c r="BGQ263" s="171"/>
      <c r="BGR263" s="171"/>
      <c r="BGS263" s="171"/>
      <c r="BGT263" s="171"/>
      <c r="BGU263" s="171"/>
      <c r="BGV263" s="171"/>
      <c r="BGW263" s="171"/>
      <c r="BGX263" s="171"/>
      <c r="BGY263" s="171"/>
      <c r="BGZ263" s="171"/>
      <c r="BHA263" s="171"/>
      <c r="BHB263" s="171"/>
      <c r="BHC263" s="171"/>
      <c r="BHD263" s="171"/>
      <c r="BHE263" s="171"/>
      <c r="BHF263" s="171"/>
      <c r="BHG263" s="171"/>
      <c r="BHH263" s="171"/>
      <c r="BHI263" s="171"/>
      <c r="BHJ263" s="171"/>
      <c r="BHK263" s="171"/>
      <c r="BHL263" s="171"/>
      <c r="BHM263" s="171"/>
      <c r="BHN263" s="171"/>
      <c r="BHO263" s="171"/>
      <c r="BHP263" s="171"/>
      <c r="BHQ263" s="171"/>
      <c r="BHR263" s="171"/>
      <c r="BHS263" s="171"/>
      <c r="BHT263" s="171"/>
      <c r="BHU263" s="171"/>
      <c r="BHV263" s="171"/>
      <c r="BHW263" s="171"/>
      <c r="BHX263" s="171"/>
      <c r="BHY263" s="171"/>
      <c r="BHZ263" s="171"/>
      <c r="BIA263" s="171"/>
      <c r="BIB263" s="171"/>
      <c r="BIC263" s="171"/>
      <c r="BID263" s="171"/>
      <c r="BIE263" s="171"/>
      <c r="BIF263" s="171"/>
      <c r="BIG263" s="171"/>
      <c r="BIH263" s="171"/>
      <c r="BII263" s="171"/>
      <c r="BIJ263" s="171"/>
      <c r="BIK263" s="171"/>
      <c r="BIL263" s="171"/>
      <c r="BIM263" s="171"/>
      <c r="BIN263" s="171"/>
      <c r="BIO263" s="171"/>
      <c r="BIP263" s="171"/>
      <c r="BIQ263" s="171"/>
      <c r="BIR263" s="171"/>
      <c r="BIS263" s="171"/>
      <c r="BIT263" s="171"/>
      <c r="BIU263" s="171"/>
      <c r="BIV263" s="171"/>
      <c r="BIW263" s="171"/>
      <c r="BIX263" s="171"/>
      <c r="BIY263" s="171"/>
      <c r="BIZ263" s="171"/>
      <c r="BJA263" s="171"/>
      <c r="BJB263" s="171"/>
      <c r="BJC263" s="171"/>
      <c r="BJD263" s="171"/>
      <c r="BJE263" s="171"/>
      <c r="BJF263" s="171"/>
      <c r="BJG263" s="171"/>
      <c r="BJH263" s="171"/>
      <c r="BJI263" s="171"/>
      <c r="BJJ263" s="171"/>
      <c r="BJK263" s="171"/>
      <c r="BJL263" s="171"/>
      <c r="BJM263" s="171"/>
      <c r="BJN263" s="171"/>
      <c r="BJO263" s="171"/>
      <c r="BJP263" s="171"/>
      <c r="BJQ263" s="171"/>
      <c r="BJR263" s="171"/>
      <c r="BJS263" s="171"/>
      <c r="BJT263" s="171"/>
      <c r="BJU263" s="171"/>
      <c r="BJV263" s="171"/>
      <c r="BJW263" s="171"/>
      <c r="BJX263" s="171"/>
      <c r="BJY263" s="171"/>
      <c r="BJZ263" s="171"/>
      <c r="BKA263" s="171"/>
      <c r="BKB263" s="171"/>
      <c r="BKC263" s="171"/>
      <c r="BKD263" s="171"/>
      <c r="BKE263" s="171"/>
      <c r="BKF263" s="171"/>
      <c r="BKG263" s="171"/>
      <c r="BKH263" s="171"/>
      <c r="BKI263" s="171"/>
      <c r="BKJ263" s="171"/>
      <c r="BKK263" s="171"/>
      <c r="BKL263" s="171"/>
      <c r="BKM263" s="171"/>
      <c r="BKN263" s="171"/>
      <c r="BKO263" s="171"/>
      <c r="BKP263" s="171"/>
      <c r="BKQ263" s="171"/>
      <c r="BKR263" s="171"/>
      <c r="BKS263" s="171"/>
      <c r="BKT263" s="171"/>
      <c r="BKU263" s="171"/>
      <c r="BKV263" s="171"/>
      <c r="BKW263" s="171"/>
      <c r="BKX263" s="171"/>
      <c r="BKY263" s="171"/>
      <c r="BKZ263" s="171"/>
      <c r="BLA263" s="171"/>
      <c r="BLB263" s="171"/>
      <c r="BLC263" s="171"/>
      <c r="BLD263" s="171"/>
      <c r="BLE263" s="171"/>
      <c r="BLF263" s="171"/>
      <c r="BLG263" s="171"/>
      <c r="BLH263" s="171"/>
      <c r="BLI263" s="171"/>
      <c r="BLJ263" s="171"/>
      <c r="BLK263" s="171"/>
      <c r="BLL263" s="171"/>
      <c r="BLM263" s="171"/>
      <c r="BLN263" s="171"/>
      <c r="BLO263" s="171"/>
      <c r="BLP263" s="171"/>
      <c r="BLQ263" s="171"/>
      <c r="BLR263" s="171"/>
      <c r="BLS263" s="171"/>
      <c r="BLT263" s="171"/>
      <c r="BLU263" s="171"/>
      <c r="BLV263" s="171"/>
      <c r="BLW263" s="171"/>
      <c r="BLX263" s="171"/>
      <c r="BLY263" s="171"/>
      <c r="BLZ263" s="171"/>
      <c r="BMA263" s="171"/>
      <c r="BMB263" s="171"/>
      <c r="BMC263" s="171"/>
      <c r="BMD263" s="171"/>
      <c r="BME263" s="171"/>
      <c r="BMF263" s="171"/>
      <c r="BMG263" s="171"/>
      <c r="BMH263" s="171"/>
      <c r="BMI263" s="171"/>
      <c r="BMJ263" s="171"/>
      <c r="BMK263" s="171"/>
      <c r="BML263" s="171"/>
      <c r="BMM263" s="171"/>
      <c r="BMN263" s="171"/>
      <c r="BMO263" s="171"/>
      <c r="BMP263" s="171"/>
      <c r="BMQ263" s="171"/>
      <c r="BMR263" s="171"/>
      <c r="BMS263" s="171"/>
      <c r="BMT263" s="171"/>
      <c r="BMU263" s="171"/>
      <c r="BMV263" s="171"/>
      <c r="BMW263" s="171"/>
      <c r="BMX263" s="171"/>
      <c r="BMY263" s="171"/>
      <c r="BMZ263" s="171"/>
      <c r="BNA263" s="171"/>
      <c r="BNB263" s="171"/>
      <c r="BNC263" s="171"/>
      <c r="BND263" s="171"/>
      <c r="BNE263" s="171"/>
      <c r="BNF263" s="171"/>
      <c r="BNG263" s="171"/>
      <c r="BNH263" s="171"/>
      <c r="BNI263" s="171"/>
      <c r="BNJ263" s="171"/>
      <c r="BNK263" s="171"/>
      <c r="BNL263" s="171"/>
      <c r="BNM263" s="171"/>
      <c r="BNN263" s="171"/>
      <c r="BNO263" s="171"/>
      <c r="BNP263" s="171"/>
      <c r="BNQ263" s="171"/>
      <c r="BNR263" s="171"/>
      <c r="BNS263" s="171"/>
      <c r="BNT263" s="171"/>
      <c r="BNU263" s="171"/>
      <c r="BNV263" s="171"/>
      <c r="BNW263" s="171"/>
      <c r="BNX263" s="171"/>
      <c r="BNY263" s="171"/>
      <c r="BNZ263" s="171"/>
      <c r="BOA263" s="171"/>
      <c r="BOB263" s="171"/>
      <c r="BOC263" s="171"/>
      <c r="BOD263" s="171"/>
      <c r="BOE263" s="171"/>
      <c r="BOF263" s="171"/>
      <c r="BOG263" s="171"/>
      <c r="BOH263" s="171"/>
      <c r="BOI263" s="171"/>
      <c r="BOJ263" s="171"/>
      <c r="BOK263" s="171"/>
      <c r="BOL263" s="171"/>
      <c r="BOM263" s="171"/>
      <c r="BON263" s="171"/>
      <c r="BOO263" s="171"/>
      <c r="BOP263" s="171"/>
      <c r="BOQ263" s="171"/>
      <c r="BOR263" s="171"/>
      <c r="BOS263" s="171"/>
      <c r="BOT263" s="171"/>
      <c r="BOU263" s="171"/>
      <c r="BOV263" s="171"/>
      <c r="BOW263" s="171"/>
      <c r="BOX263" s="171"/>
      <c r="BOY263" s="171"/>
      <c r="BOZ263" s="171"/>
      <c r="BPA263" s="171"/>
      <c r="BPB263" s="171"/>
      <c r="BPC263" s="171"/>
      <c r="BPD263" s="171"/>
      <c r="BPE263" s="171"/>
      <c r="BPF263" s="171"/>
      <c r="BPG263" s="171"/>
      <c r="BPH263" s="171"/>
      <c r="BPI263" s="171"/>
      <c r="BPJ263" s="171"/>
      <c r="BPK263" s="171"/>
      <c r="BPL263" s="171"/>
      <c r="BPM263" s="171"/>
      <c r="BPN263" s="171"/>
      <c r="BPO263" s="171"/>
      <c r="BPP263" s="171"/>
      <c r="BPQ263" s="171"/>
      <c r="BPR263" s="171"/>
      <c r="BPS263" s="171"/>
      <c r="BPT263" s="171"/>
      <c r="BPU263" s="171"/>
      <c r="BPV263" s="171"/>
      <c r="BPW263" s="171"/>
      <c r="BPX263" s="171"/>
      <c r="BPY263" s="171"/>
      <c r="BPZ263" s="171"/>
      <c r="BQA263" s="171"/>
      <c r="BQB263" s="171"/>
      <c r="BQC263" s="171"/>
      <c r="BQD263" s="171"/>
      <c r="BQE263" s="171"/>
      <c r="BQF263" s="171"/>
      <c r="BQG263" s="171"/>
      <c r="BQH263" s="171"/>
      <c r="BQI263" s="171"/>
      <c r="BQJ263" s="171"/>
      <c r="BQK263" s="171"/>
      <c r="BQL263" s="171"/>
      <c r="BQM263" s="171"/>
      <c r="BQN263" s="171"/>
      <c r="BQO263" s="171"/>
      <c r="BQP263" s="171"/>
      <c r="BQQ263" s="171"/>
      <c r="BQR263" s="171"/>
      <c r="BQS263" s="171"/>
      <c r="BQT263" s="171"/>
      <c r="BQU263" s="171"/>
      <c r="BQV263" s="171"/>
      <c r="BQW263" s="171"/>
      <c r="BQX263" s="171"/>
      <c r="BQY263" s="171"/>
      <c r="BQZ263" s="171"/>
      <c r="BRA263" s="171"/>
      <c r="BRB263" s="171"/>
      <c r="BRC263" s="171"/>
      <c r="BRD263" s="171"/>
      <c r="BRE263" s="171"/>
      <c r="BRF263" s="171"/>
      <c r="BRG263" s="171"/>
      <c r="BRH263" s="171"/>
      <c r="BRI263" s="171"/>
      <c r="BRJ263" s="171"/>
      <c r="BRK263" s="171"/>
      <c r="BRL263" s="171"/>
      <c r="BRM263" s="171"/>
      <c r="BRN263" s="171"/>
      <c r="BRO263" s="171"/>
      <c r="BRP263" s="171"/>
      <c r="BRQ263" s="171"/>
      <c r="BRR263" s="171"/>
      <c r="BRS263" s="171"/>
      <c r="BRT263" s="171"/>
      <c r="BRU263" s="171"/>
      <c r="BRV263" s="171"/>
      <c r="BRW263" s="171"/>
      <c r="BRX263" s="171"/>
      <c r="BRY263" s="171"/>
      <c r="BRZ263" s="171"/>
      <c r="BSA263" s="171"/>
      <c r="BSB263" s="171"/>
      <c r="BSC263" s="171"/>
      <c r="BSD263" s="171"/>
      <c r="BSE263" s="171"/>
      <c r="BSF263" s="171"/>
      <c r="BSG263" s="171"/>
      <c r="BSH263" s="171"/>
      <c r="BSI263" s="171"/>
      <c r="BSJ263" s="171"/>
      <c r="BSK263" s="171"/>
      <c r="BSL263" s="171"/>
      <c r="BSM263" s="171"/>
      <c r="BSN263" s="171"/>
      <c r="BSO263" s="171"/>
      <c r="BSP263" s="171"/>
      <c r="BSQ263" s="171"/>
      <c r="BSR263" s="171"/>
      <c r="BSS263" s="171"/>
      <c r="BST263" s="171"/>
      <c r="BSU263" s="171"/>
      <c r="BSV263" s="171"/>
      <c r="BSW263" s="171"/>
      <c r="BSX263" s="171"/>
      <c r="BSY263" s="171"/>
      <c r="BSZ263" s="171"/>
      <c r="BTA263" s="171"/>
      <c r="BTB263" s="171"/>
      <c r="BTC263" s="171"/>
      <c r="BTD263" s="171"/>
      <c r="BTE263" s="171"/>
      <c r="BTF263" s="171"/>
      <c r="BTG263" s="171"/>
      <c r="BTH263" s="171"/>
      <c r="BTI263" s="171"/>
      <c r="BTJ263" s="171"/>
      <c r="BTK263" s="171"/>
      <c r="BTL263" s="171"/>
      <c r="BTM263" s="171"/>
      <c r="BTN263" s="171"/>
      <c r="BTO263" s="171"/>
      <c r="BTP263" s="171"/>
      <c r="BTQ263" s="171"/>
      <c r="BTR263" s="171"/>
      <c r="BTS263" s="171"/>
      <c r="BTT263" s="171"/>
      <c r="BTU263" s="171"/>
      <c r="BTV263" s="171"/>
      <c r="BTW263" s="171"/>
      <c r="BTX263" s="171"/>
      <c r="BTY263" s="171"/>
      <c r="BTZ263" s="171"/>
      <c r="BUA263" s="171"/>
      <c r="BUB263" s="171"/>
      <c r="BUC263" s="171"/>
      <c r="BUD263" s="171"/>
      <c r="BUE263" s="171"/>
      <c r="BUF263" s="171"/>
      <c r="BUG263" s="171"/>
      <c r="BUH263" s="171"/>
      <c r="BUI263" s="171"/>
      <c r="BUJ263" s="171"/>
      <c r="BUK263" s="171"/>
      <c r="BUL263" s="171"/>
      <c r="BUM263" s="171"/>
      <c r="BUN263" s="171"/>
      <c r="BUO263" s="171"/>
      <c r="BUP263" s="171"/>
      <c r="BUQ263" s="171"/>
      <c r="BUR263" s="171"/>
      <c r="BUS263" s="171"/>
      <c r="BUT263" s="171"/>
      <c r="BUU263" s="171"/>
      <c r="BUV263" s="171"/>
      <c r="BUW263" s="171"/>
      <c r="BUX263" s="171"/>
      <c r="BUY263" s="171"/>
      <c r="BUZ263" s="171"/>
      <c r="BVA263" s="171"/>
      <c r="BVB263" s="171"/>
      <c r="BVC263" s="171"/>
      <c r="BVD263" s="171"/>
      <c r="BVE263" s="171"/>
      <c r="BVF263" s="171"/>
      <c r="BVG263" s="171"/>
      <c r="BVH263" s="171"/>
      <c r="BVI263" s="171"/>
      <c r="BVJ263" s="171"/>
      <c r="BVK263" s="171"/>
      <c r="BVL263" s="171"/>
      <c r="BVM263" s="171"/>
      <c r="BVN263" s="171"/>
      <c r="BVO263" s="171"/>
      <c r="BVP263" s="171"/>
      <c r="BVQ263" s="171"/>
      <c r="BVR263" s="171"/>
      <c r="BVS263" s="171"/>
      <c r="BVT263" s="171"/>
      <c r="BVU263" s="171"/>
      <c r="BVV263" s="171"/>
      <c r="BVW263" s="171"/>
      <c r="BVX263" s="171"/>
      <c r="BVY263" s="171"/>
      <c r="BVZ263" s="171"/>
      <c r="BWA263" s="171"/>
      <c r="BWB263" s="171"/>
      <c r="BWC263" s="171"/>
      <c r="BWD263" s="171"/>
      <c r="BWE263" s="171"/>
      <c r="BWF263" s="171"/>
      <c r="BWG263" s="171"/>
      <c r="BWH263" s="171"/>
      <c r="BWI263" s="171"/>
      <c r="BWJ263" s="171"/>
      <c r="BWK263" s="171"/>
      <c r="BWL263" s="171"/>
      <c r="BWM263" s="171"/>
      <c r="BWN263" s="171"/>
      <c r="BWO263" s="171"/>
      <c r="BWP263" s="171"/>
      <c r="BWQ263" s="171"/>
      <c r="BWR263" s="171"/>
      <c r="BWS263" s="171"/>
      <c r="BWT263" s="171"/>
      <c r="BWU263" s="171"/>
      <c r="BWV263" s="171"/>
      <c r="BWW263" s="171"/>
      <c r="BWX263" s="171"/>
      <c r="BWY263" s="171"/>
      <c r="BWZ263" s="171"/>
      <c r="BXA263" s="171"/>
      <c r="BXB263" s="171"/>
      <c r="BXC263" s="171"/>
      <c r="BXD263" s="171"/>
      <c r="BXE263" s="171"/>
      <c r="BXF263" s="171"/>
      <c r="BXG263" s="171"/>
      <c r="BXH263" s="171"/>
      <c r="BXI263" s="171"/>
      <c r="BXJ263" s="171"/>
      <c r="BXK263" s="171"/>
      <c r="BXL263" s="171"/>
      <c r="BXM263" s="171"/>
      <c r="BXN263" s="171"/>
      <c r="BXO263" s="171"/>
      <c r="BXP263" s="171"/>
      <c r="BXQ263" s="171"/>
      <c r="BXR263" s="171"/>
      <c r="BXS263" s="171"/>
      <c r="BXT263" s="171"/>
      <c r="BXU263" s="171"/>
      <c r="BXV263" s="171"/>
      <c r="BXW263" s="171"/>
      <c r="BXX263" s="171"/>
      <c r="BXY263" s="171"/>
      <c r="BXZ263" s="171"/>
      <c r="BYA263" s="171"/>
      <c r="BYB263" s="171"/>
      <c r="BYC263" s="171"/>
      <c r="BYD263" s="171"/>
      <c r="BYE263" s="171"/>
      <c r="BYF263" s="171"/>
      <c r="BYG263" s="171"/>
      <c r="BYH263" s="171"/>
      <c r="BYI263" s="171"/>
      <c r="BYJ263" s="171"/>
      <c r="BYK263" s="171"/>
      <c r="BYL263" s="171"/>
      <c r="BYM263" s="171"/>
      <c r="BYN263" s="171"/>
      <c r="BYO263" s="171"/>
      <c r="BYP263" s="171"/>
      <c r="BYQ263" s="171"/>
      <c r="BYR263" s="171"/>
      <c r="BYS263" s="171"/>
      <c r="BYT263" s="171"/>
      <c r="BYU263" s="171"/>
      <c r="BYV263" s="171"/>
      <c r="BYW263" s="171"/>
      <c r="BYX263" s="171"/>
      <c r="BYY263" s="171"/>
      <c r="BYZ263" s="171"/>
      <c r="BZA263" s="171"/>
      <c r="BZB263" s="171"/>
      <c r="BZC263" s="171"/>
      <c r="BZD263" s="171"/>
      <c r="BZE263" s="171"/>
      <c r="BZF263" s="171"/>
      <c r="BZG263" s="171"/>
      <c r="BZH263" s="171"/>
      <c r="BZI263" s="171"/>
      <c r="BZJ263" s="171"/>
      <c r="BZK263" s="171"/>
      <c r="BZL263" s="171"/>
      <c r="BZM263" s="171"/>
      <c r="BZN263" s="171"/>
      <c r="BZO263" s="171"/>
      <c r="BZP263" s="171"/>
      <c r="BZQ263" s="171"/>
      <c r="BZR263" s="171"/>
      <c r="BZS263" s="171"/>
      <c r="BZT263" s="171"/>
      <c r="BZU263" s="171"/>
      <c r="BZV263" s="171"/>
      <c r="BZW263" s="171"/>
      <c r="BZX263" s="171"/>
      <c r="BZY263" s="171"/>
      <c r="BZZ263" s="171"/>
      <c r="CAA263" s="171"/>
      <c r="CAB263" s="171"/>
      <c r="CAC263" s="171"/>
      <c r="CAD263" s="171"/>
      <c r="CAE263" s="171"/>
      <c r="CAF263" s="171"/>
      <c r="CAG263" s="171"/>
      <c r="CAH263" s="171"/>
      <c r="CAI263" s="171"/>
      <c r="CAJ263" s="171"/>
      <c r="CAK263" s="171"/>
      <c r="CAL263" s="171"/>
      <c r="CAM263" s="171"/>
      <c r="CAN263" s="171"/>
      <c r="CAO263" s="171"/>
      <c r="CAP263" s="171"/>
      <c r="CAQ263" s="171"/>
      <c r="CAR263" s="171"/>
      <c r="CAS263" s="171"/>
      <c r="CAT263" s="171"/>
      <c r="CAU263" s="171"/>
      <c r="CAV263" s="171"/>
      <c r="CAW263" s="171"/>
      <c r="CAX263" s="171"/>
      <c r="CAY263" s="171"/>
      <c r="CAZ263" s="171"/>
      <c r="CBA263" s="171"/>
      <c r="CBB263" s="171"/>
      <c r="CBC263" s="171"/>
      <c r="CBD263" s="171"/>
      <c r="CBE263" s="171"/>
      <c r="CBF263" s="171"/>
      <c r="CBG263" s="171"/>
      <c r="CBH263" s="171"/>
      <c r="CBI263" s="171"/>
      <c r="CBJ263" s="171"/>
      <c r="CBK263" s="171"/>
      <c r="CBL263" s="171"/>
      <c r="CBM263" s="171"/>
      <c r="CBN263" s="171"/>
      <c r="CBO263" s="171"/>
      <c r="CBP263" s="171"/>
      <c r="CBQ263" s="171"/>
      <c r="CBR263" s="171"/>
      <c r="CBS263" s="171"/>
      <c r="CBT263" s="171"/>
      <c r="CBU263" s="171"/>
      <c r="CBV263" s="171"/>
      <c r="CBW263" s="171"/>
      <c r="CBX263" s="171"/>
      <c r="CBY263" s="171"/>
      <c r="CBZ263" s="171"/>
      <c r="CCA263" s="171"/>
      <c r="CCB263" s="171"/>
      <c r="CCC263" s="171"/>
      <c r="CCD263" s="171"/>
      <c r="CCE263" s="171"/>
      <c r="CCF263" s="171"/>
      <c r="CCG263" s="171"/>
      <c r="CCH263" s="171"/>
      <c r="CCI263" s="171"/>
      <c r="CCJ263" s="171"/>
      <c r="CCK263" s="171"/>
      <c r="CCL263" s="171"/>
      <c r="CCM263" s="171"/>
      <c r="CCN263" s="171"/>
      <c r="CCO263" s="171"/>
      <c r="CCP263" s="171"/>
      <c r="CCQ263" s="171"/>
      <c r="CCR263" s="171"/>
      <c r="CCS263" s="171"/>
      <c r="CCT263" s="171"/>
      <c r="CCU263" s="171"/>
      <c r="CCV263" s="171"/>
      <c r="CCW263" s="171"/>
      <c r="CCX263" s="171"/>
      <c r="CCY263" s="171"/>
      <c r="CCZ263" s="171"/>
      <c r="CDA263" s="171"/>
      <c r="CDB263" s="171"/>
      <c r="CDC263" s="171"/>
      <c r="CDD263" s="171"/>
      <c r="CDE263" s="171"/>
      <c r="CDF263" s="171"/>
      <c r="CDG263" s="171"/>
      <c r="CDH263" s="171"/>
      <c r="CDI263" s="171"/>
      <c r="CDJ263" s="171"/>
      <c r="CDK263" s="171"/>
      <c r="CDL263" s="171"/>
      <c r="CDM263" s="171"/>
      <c r="CDN263" s="171"/>
      <c r="CDO263" s="171"/>
      <c r="CDP263" s="171"/>
      <c r="CDQ263" s="171"/>
      <c r="CDR263" s="171"/>
      <c r="CDS263" s="171"/>
      <c r="CDT263" s="171"/>
      <c r="CDU263" s="171"/>
      <c r="CDV263" s="171"/>
      <c r="CDW263" s="171"/>
      <c r="CDX263" s="171"/>
      <c r="CDY263" s="171"/>
      <c r="CDZ263" s="171"/>
      <c r="CEA263" s="171"/>
      <c r="CEB263" s="171"/>
      <c r="CEC263" s="171"/>
      <c r="CED263" s="171"/>
      <c r="CEE263" s="171"/>
      <c r="CEF263" s="171"/>
      <c r="CEG263" s="171"/>
      <c r="CEH263" s="171"/>
      <c r="CEI263" s="171"/>
      <c r="CEJ263" s="171"/>
      <c r="CEK263" s="171"/>
      <c r="CEL263" s="171"/>
      <c r="CEM263" s="171"/>
      <c r="CEN263" s="171"/>
      <c r="CEO263" s="171"/>
      <c r="CEP263" s="171"/>
      <c r="CEQ263" s="171"/>
      <c r="CER263" s="171"/>
      <c r="CES263" s="171"/>
      <c r="CET263" s="171"/>
      <c r="CEU263" s="171"/>
      <c r="CEV263" s="171"/>
      <c r="CEW263" s="171"/>
      <c r="CEX263" s="171"/>
      <c r="CEY263" s="171"/>
      <c r="CEZ263" s="171"/>
      <c r="CFA263" s="171"/>
      <c r="CFB263" s="171"/>
      <c r="CFC263" s="171"/>
      <c r="CFD263" s="171"/>
      <c r="CFE263" s="171"/>
      <c r="CFF263" s="171"/>
      <c r="CFG263" s="171"/>
      <c r="CFH263" s="171"/>
      <c r="CFI263" s="171"/>
      <c r="CFJ263" s="171"/>
      <c r="CFK263" s="171"/>
      <c r="CFL263" s="171"/>
      <c r="CFM263" s="171"/>
      <c r="CFN263" s="171"/>
      <c r="CFO263" s="171"/>
      <c r="CFP263" s="171"/>
      <c r="CFQ263" s="171"/>
      <c r="CFR263" s="171"/>
      <c r="CFS263" s="171"/>
      <c r="CFT263" s="171"/>
      <c r="CFU263" s="171"/>
      <c r="CFV263" s="171"/>
      <c r="CFW263" s="171"/>
      <c r="CFX263" s="171"/>
      <c r="CFY263" s="171"/>
      <c r="CFZ263" s="171"/>
      <c r="CGA263" s="171"/>
      <c r="CGB263" s="171"/>
      <c r="CGC263" s="171"/>
      <c r="CGD263" s="171"/>
      <c r="CGE263" s="171"/>
      <c r="CGF263" s="171"/>
      <c r="CGG263" s="171"/>
      <c r="CGH263" s="171"/>
      <c r="CGI263" s="171"/>
      <c r="CGJ263" s="171"/>
      <c r="CGK263" s="171"/>
      <c r="CGL263" s="171"/>
      <c r="CGM263" s="171"/>
      <c r="CGN263" s="171"/>
      <c r="CGO263" s="171"/>
      <c r="CGP263" s="171"/>
      <c r="CGQ263" s="171"/>
      <c r="CGR263" s="171"/>
      <c r="CGS263" s="171"/>
      <c r="CGT263" s="171"/>
      <c r="CGU263" s="171"/>
      <c r="CGV263" s="171"/>
      <c r="CGW263" s="171"/>
      <c r="CGX263" s="171"/>
      <c r="CGY263" s="171"/>
      <c r="CGZ263" s="171"/>
      <c r="CHA263" s="171"/>
      <c r="CHB263" s="171"/>
      <c r="CHC263" s="171"/>
      <c r="CHD263" s="171"/>
      <c r="CHE263" s="171"/>
      <c r="CHF263" s="171"/>
      <c r="CHG263" s="171"/>
      <c r="CHH263" s="171"/>
      <c r="CHI263" s="171"/>
      <c r="CHJ263" s="171"/>
      <c r="CHK263" s="171"/>
      <c r="CHL263" s="171"/>
      <c r="CHM263" s="171"/>
      <c r="CHN263" s="171"/>
      <c r="CHO263" s="171"/>
      <c r="CHP263" s="171"/>
      <c r="CHQ263" s="171"/>
      <c r="CHR263" s="171"/>
      <c r="CHS263" s="171"/>
      <c r="CHT263" s="171"/>
      <c r="CHU263" s="171"/>
      <c r="CHV263" s="171"/>
      <c r="CHW263" s="171"/>
      <c r="CHX263" s="171"/>
      <c r="CHY263" s="171"/>
      <c r="CHZ263" s="171"/>
      <c r="CIA263" s="171"/>
      <c r="CIB263" s="171"/>
      <c r="CIC263" s="171"/>
      <c r="CID263" s="171"/>
      <c r="CIE263" s="171"/>
      <c r="CIF263" s="171"/>
      <c r="CIG263" s="171"/>
      <c r="CIH263" s="171"/>
      <c r="CII263" s="171"/>
      <c r="CIJ263" s="171"/>
      <c r="CIK263" s="171"/>
      <c r="CIL263" s="171"/>
      <c r="CIM263" s="171"/>
      <c r="CIN263" s="171"/>
      <c r="CIO263" s="171"/>
      <c r="CIP263" s="171"/>
      <c r="CIQ263" s="171"/>
      <c r="CIR263" s="171"/>
      <c r="CIS263" s="171"/>
      <c r="CIT263" s="171"/>
      <c r="CIU263" s="171"/>
      <c r="CIV263" s="171"/>
      <c r="CIW263" s="171"/>
      <c r="CIX263" s="171"/>
      <c r="CIY263" s="171"/>
      <c r="CIZ263" s="171"/>
      <c r="CJA263" s="171"/>
      <c r="CJB263" s="171"/>
      <c r="CJC263" s="171"/>
      <c r="CJD263" s="171"/>
      <c r="CJE263" s="171"/>
      <c r="CJF263" s="171"/>
      <c r="CJG263" s="171"/>
      <c r="CJH263" s="171"/>
      <c r="CJI263" s="171"/>
      <c r="CJJ263" s="171"/>
      <c r="CJK263" s="171"/>
      <c r="CJL263" s="171"/>
      <c r="CJM263" s="171"/>
      <c r="CJN263" s="171"/>
      <c r="CJO263" s="171"/>
      <c r="CJP263" s="171"/>
      <c r="CJQ263" s="171"/>
      <c r="CJR263" s="171"/>
      <c r="CJS263" s="171"/>
      <c r="CJT263" s="171"/>
      <c r="CJU263" s="171"/>
      <c r="CJV263" s="171"/>
      <c r="CJW263" s="171"/>
      <c r="CJX263" s="171"/>
      <c r="CJY263" s="171"/>
      <c r="CJZ263" s="171"/>
      <c r="CKA263" s="171"/>
      <c r="CKB263" s="171"/>
      <c r="CKC263" s="171"/>
      <c r="CKD263" s="171"/>
      <c r="CKE263" s="171"/>
      <c r="CKF263" s="171"/>
      <c r="CKG263" s="171"/>
      <c r="CKH263" s="171"/>
      <c r="CKI263" s="171"/>
      <c r="CKJ263" s="171"/>
      <c r="CKK263" s="171"/>
      <c r="CKL263" s="171"/>
      <c r="CKM263" s="171"/>
      <c r="CKN263" s="171"/>
      <c r="CKO263" s="171"/>
      <c r="CKP263" s="171"/>
      <c r="CKQ263" s="171"/>
      <c r="CKR263" s="171"/>
      <c r="CKS263" s="171"/>
      <c r="CKT263" s="171"/>
      <c r="CKU263" s="171"/>
      <c r="CKV263" s="171"/>
      <c r="CKW263" s="171"/>
      <c r="CKX263" s="171"/>
      <c r="CKY263" s="171"/>
      <c r="CKZ263" s="171"/>
      <c r="CLA263" s="171"/>
      <c r="CLB263" s="171"/>
      <c r="CLC263" s="171"/>
      <c r="CLD263" s="171"/>
      <c r="CLE263" s="171"/>
      <c r="CLF263" s="171"/>
      <c r="CLG263" s="171"/>
      <c r="CLH263" s="171"/>
      <c r="CLI263" s="171"/>
      <c r="CLJ263" s="171"/>
      <c r="CLK263" s="171"/>
      <c r="CLL263" s="171"/>
      <c r="CLM263" s="171"/>
      <c r="CLN263" s="171"/>
      <c r="CLO263" s="171"/>
      <c r="CLP263" s="171"/>
      <c r="CLQ263" s="171"/>
      <c r="CLR263" s="171"/>
      <c r="CLS263" s="171"/>
      <c r="CLT263" s="171"/>
      <c r="CLU263" s="171"/>
      <c r="CLV263" s="171"/>
      <c r="CLW263" s="171"/>
      <c r="CLX263" s="171"/>
      <c r="CLY263" s="171"/>
      <c r="CLZ263" s="171"/>
      <c r="CMA263" s="171"/>
      <c r="CMB263" s="171"/>
      <c r="CMC263" s="171"/>
      <c r="CMD263" s="171"/>
      <c r="CME263" s="171"/>
      <c r="CMF263" s="171"/>
      <c r="CMG263" s="171"/>
      <c r="CMH263" s="171"/>
      <c r="CMI263" s="171"/>
      <c r="CMJ263" s="171"/>
      <c r="CMK263" s="171"/>
      <c r="CML263" s="171"/>
      <c r="CMM263" s="171"/>
      <c r="CMN263" s="171"/>
      <c r="CMO263" s="171"/>
      <c r="CMP263" s="171"/>
      <c r="CMQ263" s="171"/>
      <c r="CMR263" s="171"/>
      <c r="CMS263" s="171"/>
      <c r="CMT263" s="171"/>
      <c r="CMU263" s="171"/>
      <c r="CMV263" s="171"/>
      <c r="CMW263" s="171"/>
      <c r="CMX263" s="171"/>
      <c r="CMY263" s="171"/>
      <c r="CMZ263" s="171"/>
      <c r="CNA263" s="171"/>
      <c r="CNB263" s="171"/>
      <c r="CNC263" s="171"/>
      <c r="CND263" s="171"/>
      <c r="CNE263" s="171"/>
      <c r="CNF263" s="171"/>
      <c r="CNG263" s="171"/>
      <c r="CNH263" s="171"/>
      <c r="CNI263" s="171"/>
      <c r="CNJ263" s="171"/>
      <c r="CNK263" s="171"/>
      <c r="CNL263" s="171"/>
      <c r="CNM263" s="171"/>
      <c r="CNN263" s="171"/>
      <c r="CNO263" s="171"/>
      <c r="CNP263" s="171"/>
      <c r="CNQ263" s="171"/>
      <c r="CNR263" s="171"/>
      <c r="CNS263" s="171"/>
      <c r="CNT263" s="171"/>
      <c r="CNU263" s="171"/>
      <c r="CNV263" s="171"/>
      <c r="CNW263" s="171"/>
      <c r="CNX263" s="171"/>
      <c r="CNY263" s="171"/>
      <c r="CNZ263" s="171"/>
      <c r="COA263" s="171"/>
      <c r="COB263" s="171"/>
      <c r="COC263" s="171"/>
      <c r="COD263" s="171"/>
      <c r="COE263" s="171"/>
      <c r="COF263" s="171"/>
      <c r="COG263" s="171"/>
      <c r="COH263" s="171"/>
      <c r="COI263" s="171"/>
      <c r="COJ263" s="171"/>
      <c r="COK263" s="171"/>
      <c r="COL263" s="171"/>
      <c r="COM263" s="171"/>
      <c r="CON263" s="171"/>
      <c r="COO263" s="171"/>
      <c r="COP263" s="171"/>
      <c r="COQ263" s="171"/>
      <c r="COR263" s="171"/>
      <c r="COS263" s="171"/>
      <c r="COT263" s="171"/>
      <c r="COU263" s="171"/>
      <c r="COV263" s="171"/>
      <c r="COW263" s="171"/>
      <c r="COX263" s="171"/>
      <c r="COY263" s="171"/>
      <c r="COZ263" s="171"/>
      <c r="CPA263" s="171"/>
      <c r="CPB263" s="171"/>
      <c r="CPC263" s="171"/>
      <c r="CPD263" s="171"/>
      <c r="CPE263" s="171"/>
      <c r="CPF263" s="171"/>
      <c r="CPG263" s="171"/>
      <c r="CPH263" s="171"/>
      <c r="CPI263" s="171"/>
      <c r="CPJ263" s="171"/>
      <c r="CPK263" s="171"/>
      <c r="CPL263" s="171"/>
      <c r="CPM263" s="171"/>
      <c r="CPN263" s="171"/>
      <c r="CPO263" s="171"/>
      <c r="CPP263" s="171"/>
      <c r="CPQ263" s="171"/>
      <c r="CPR263" s="171"/>
      <c r="CPS263" s="171"/>
      <c r="CPT263" s="171"/>
      <c r="CPU263" s="171"/>
      <c r="CPV263" s="171"/>
      <c r="CPW263" s="171"/>
      <c r="CPX263" s="171"/>
      <c r="CPY263" s="171"/>
      <c r="CPZ263" s="171"/>
      <c r="CQA263" s="171"/>
      <c r="CQB263" s="171"/>
      <c r="CQC263" s="171"/>
      <c r="CQD263" s="171"/>
      <c r="CQE263" s="171"/>
      <c r="CQF263" s="171"/>
      <c r="CQG263" s="171"/>
      <c r="CQH263" s="171"/>
      <c r="CQI263" s="171"/>
      <c r="CQJ263" s="171"/>
      <c r="CQK263" s="171"/>
      <c r="CQL263" s="171"/>
      <c r="CQM263" s="171"/>
      <c r="CQN263" s="171"/>
      <c r="CQO263" s="171"/>
      <c r="CQP263" s="171"/>
      <c r="CQQ263" s="171"/>
      <c r="CQR263" s="171"/>
      <c r="CQS263" s="171"/>
      <c r="CQT263" s="171"/>
      <c r="CQU263" s="171"/>
      <c r="CQV263" s="171"/>
      <c r="CQW263" s="171"/>
      <c r="CQX263" s="171"/>
      <c r="CQY263" s="171"/>
      <c r="CQZ263" s="171"/>
      <c r="CRA263" s="171"/>
      <c r="CRB263" s="171"/>
      <c r="CRC263" s="171"/>
      <c r="CRD263" s="171"/>
      <c r="CRE263" s="171"/>
      <c r="CRF263" s="171"/>
      <c r="CRG263" s="171"/>
      <c r="CRH263" s="171"/>
      <c r="CRI263" s="171"/>
      <c r="CRJ263" s="171"/>
      <c r="CRK263" s="171"/>
      <c r="CRL263" s="171"/>
      <c r="CRM263" s="171"/>
      <c r="CRN263" s="171"/>
      <c r="CRO263" s="171"/>
      <c r="CRP263" s="171"/>
      <c r="CRQ263" s="171"/>
      <c r="CRR263" s="171"/>
      <c r="CRS263" s="171"/>
      <c r="CRT263" s="171"/>
      <c r="CRU263" s="171"/>
      <c r="CRV263" s="171"/>
      <c r="CRW263" s="171"/>
      <c r="CRX263" s="171"/>
      <c r="CRY263" s="171"/>
      <c r="CRZ263" s="171"/>
      <c r="CSA263" s="171"/>
      <c r="CSB263" s="171"/>
      <c r="CSC263" s="171"/>
      <c r="CSD263" s="171"/>
      <c r="CSE263" s="171"/>
      <c r="CSF263" s="171"/>
      <c r="CSG263" s="171"/>
      <c r="CSH263" s="171"/>
      <c r="CSI263" s="171"/>
      <c r="CSJ263" s="171"/>
      <c r="CSK263" s="171"/>
      <c r="CSL263" s="171"/>
      <c r="CSM263" s="171"/>
      <c r="CSN263" s="171"/>
      <c r="CSO263" s="171"/>
      <c r="CSP263" s="171"/>
      <c r="CSQ263" s="171"/>
      <c r="CSR263" s="171"/>
      <c r="CSS263" s="171"/>
      <c r="CST263" s="171"/>
      <c r="CSU263" s="171"/>
      <c r="CSV263" s="171"/>
      <c r="CSW263" s="171"/>
      <c r="CSX263" s="171"/>
      <c r="CSY263" s="171"/>
      <c r="CSZ263" s="171"/>
      <c r="CTA263" s="171"/>
      <c r="CTB263" s="171"/>
      <c r="CTC263" s="171"/>
      <c r="CTD263" s="171"/>
      <c r="CTE263" s="171"/>
      <c r="CTF263" s="171"/>
      <c r="CTG263" s="171"/>
      <c r="CTH263" s="171"/>
      <c r="CTI263" s="171"/>
      <c r="CTJ263" s="171"/>
      <c r="CTK263" s="171"/>
      <c r="CTL263" s="171"/>
      <c r="CTM263" s="171"/>
      <c r="CTN263" s="171"/>
      <c r="CTO263" s="171"/>
      <c r="CTP263" s="171"/>
      <c r="CTQ263" s="171"/>
      <c r="CTR263" s="171"/>
      <c r="CTS263" s="171"/>
      <c r="CTT263" s="171"/>
      <c r="CTU263" s="171"/>
      <c r="CTV263" s="171"/>
      <c r="CTW263" s="171"/>
      <c r="CTX263" s="171"/>
      <c r="CTY263" s="171"/>
      <c r="CTZ263" s="171"/>
      <c r="CUA263" s="171"/>
      <c r="CUB263" s="171"/>
      <c r="CUC263" s="171"/>
      <c r="CUD263" s="171"/>
      <c r="CUE263" s="171"/>
      <c r="CUF263" s="171"/>
      <c r="CUG263" s="171"/>
      <c r="CUH263" s="171"/>
      <c r="CUI263" s="171"/>
      <c r="CUJ263" s="171"/>
      <c r="CUK263" s="171"/>
      <c r="CUL263" s="171"/>
      <c r="CUM263" s="171"/>
      <c r="CUN263" s="171"/>
      <c r="CUO263" s="171"/>
      <c r="CUP263" s="171"/>
      <c r="CUQ263" s="171"/>
      <c r="CUR263" s="171"/>
      <c r="CUS263" s="171"/>
      <c r="CUT263" s="171"/>
      <c r="CUU263" s="171"/>
      <c r="CUV263" s="171"/>
      <c r="CUW263" s="171"/>
      <c r="CUX263" s="171"/>
      <c r="CUY263" s="171"/>
      <c r="CUZ263" s="171"/>
      <c r="CVA263" s="171"/>
      <c r="CVB263" s="171"/>
      <c r="CVC263" s="171"/>
      <c r="CVD263" s="171"/>
      <c r="CVE263" s="171"/>
      <c r="CVF263" s="171"/>
      <c r="CVG263" s="171"/>
      <c r="CVH263" s="171"/>
      <c r="CVI263" s="171"/>
      <c r="CVJ263" s="171"/>
      <c r="CVK263" s="171"/>
      <c r="CVL263" s="171"/>
      <c r="CVM263" s="171"/>
      <c r="CVN263" s="171"/>
      <c r="CVO263" s="171"/>
      <c r="CVP263" s="171"/>
      <c r="CVQ263" s="171"/>
      <c r="CVR263" s="171"/>
      <c r="CVS263" s="171"/>
      <c r="CVT263" s="171"/>
      <c r="CVU263" s="171"/>
      <c r="CVV263" s="171"/>
      <c r="CVW263" s="171"/>
      <c r="CVX263" s="171"/>
      <c r="CVY263" s="171"/>
      <c r="CVZ263" s="171"/>
      <c r="CWA263" s="171"/>
      <c r="CWB263" s="171"/>
      <c r="CWC263" s="171"/>
      <c r="CWD263" s="171"/>
      <c r="CWE263" s="171"/>
      <c r="CWF263" s="171"/>
      <c r="CWG263" s="171"/>
      <c r="CWH263" s="171"/>
      <c r="CWI263" s="171"/>
      <c r="CWJ263" s="171"/>
      <c r="CWK263" s="171"/>
      <c r="CWL263" s="171"/>
      <c r="CWM263" s="171"/>
      <c r="CWN263" s="171"/>
      <c r="CWO263" s="171"/>
      <c r="CWP263" s="171"/>
      <c r="CWQ263" s="171"/>
      <c r="CWR263" s="171"/>
      <c r="CWS263" s="171"/>
      <c r="CWT263" s="171"/>
      <c r="CWU263" s="171"/>
      <c r="CWV263" s="171"/>
      <c r="CWW263" s="171"/>
      <c r="CWX263" s="171"/>
      <c r="CWY263" s="171"/>
      <c r="CWZ263" s="171"/>
      <c r="CXA263" s="171"/>
      <c r="CXB263" s="171"/>
      <c r="CXC263" s="171"/>
      <c r="CXD263" s="171"/>
      <c r="CXE263" s="171"/>
      <c r="CXF263" s="171"/>
      <c r="CXG263" s="171"/>
      <c r="CXH263" s="171"/>
      <c r="CXI263" s="171"/>
      <c r="CXJ263" s="171"/>
      <c r="CXK263" s="171"/>
      <c r="CXL263" s="171"/>
      <c r="CXM263" s="171"/>
      <c r="CXN263" s="171"/>
      <c r="CXO263" s="171"/>
      <c r="CXP263" s="171"/>
      <c r="CXQ263" s="171"/>
      <c r="CXR263" s="171"/>
      <c r="CXS263" s="171"/>
      <c r="CXT263" s="171"/>
      <c r="CXU263" s="171"/>
      <c r="CXV263" s="171"/>
      <c r="CXW263" s="171"/>
      <c r="CXX263" s="171"/>
      <c r="CXY263" s="171"/>
      <c r="CXZ263" s="171"/>
      <c r="CYA263" s="171"/>
      <c r="CYB263" s="171"/>
      <c r="CYC263" s="171"/>
      <c r="CYD263" s="171"/>
      <c r="CYE263" s="171"/>
      <c r="CYF263" s="171"/>
      <c r="CYG263" s="171"/>
      <c r="CYH263" s="171"/>
      <c r="CYI263" s="171"/>
      <c r="CYJ263" s="171"/>
      <c r="CYK263" s="171"/>
      <c r="CYL263" s="171"/>
      <c r="CYM263" s="171"/>
      <c r="CYN263" s="171"/>
      <c r="CYO263" s="171"/>
      <c r="CYP263" s="171"/>
      <c r="CYQ263" s="171"/>
      <c r="CYR263" s="171"/>
      <c r="CYS263" s="171"/>
      <c r="CYT263" s="171"/>
      <c r="CYU263" s="171"/>
      <c r="CYV263" s="171"/>
      <c r="CYW263" s="171"/>
      <c r="CYX263" s="171"/>
      <c r="CYY263" s="171"/>
      <c r="CYZ263" s="171"/>
      <c r="CZA263" s="171"/>
      <c r="CZB263" s="171"/>
      <c r="CZC263" s="171"/>
      <c r="CZD263" s="171"/>
      <c r="CZE263" s="171"/>
      <c r="CZF263" s="171"/>
      <c r="CZG263" s="171"/>
      <c r="CZH263" s="171"/>
      <c r="CZI263" s="171"/>
      <c r="CZJ263" s="171"/>
      <c r="CZK263" s="171"/>
      <c r="CZL263" s="171"/>
      <c r="CZM263" s="171"/>
      <c r="CZN263" s="171"/>
      <c r="CZO263" s="171"/>
      <c r="CZP263" s="171"/>
      <c r="CZQ263" s="171"/>
      <c r="CZR263" s="171"/>
      <c r="CZS263" s="171"/>
      <c r="CZT263" s="171"/>
      <c r="CZU263" s="171"/>
      <c r="CZV263" s="171"/>
      <c r="CZW263" s="171"/>
      <c r="CZX263" s="171"/>
      <c r="CZY263" s="171"/>
      <c r="CZZ263" s="171"/>
      <c r="DAA263" s="171"/>
      <c r="DAB263" s="171"/>
      <c r="DAC263" s="171"/>
      <c r="DAD263" s="171"/>
      <c r="DAE263" s="171"/>
      <c r="DAF263" s="171"/>
      <c r="DAG263" s="171"/>
      <c r="DAH263" s="171"/>
      <c r="DAI263" s="171"/>
      <c r="DAJ263" s="171"/>
      <c r="DAK263" s="171"/>
      <c r="DAL263" s="171"/>
      <c r="DAM263" s="171"/>
      <c r="DAN263" s="171"/>
      <c r="DAO263" s="171"/>
      <c r="DAP263" s="171"/>
      <c r="DAQ263" s="171"/>
      <c r="DAR263" s="171"/>
      <c r="DAS263" s="171"/>
      <c r="DAT263" s="171"/>
      <c r="DAU263" s="171"/>
      <c r="DAV263" s="171"/>
      <c r="DAW263" s="171"/>
      <c r="DAX263" s="171"/>
      <c r="DAY263" s="171"/>
      <c r="DAZ263" s="171"/>
      <c r="DBA263" s="171"/>
      <c r="DBB263" s="171"/>
      <c r="DBC263" s="171"/>
      <c r="DBD263" s="171"/>
      <c r="DBE263" s="171"/>
      <c r="DBF263" s="171"/>
      <c r="DBG263" s="171"/>
      <c r="DBH263" s="171"/>
      <c r="DBI263" s="171"/>
      <c r="DBJ263" s="171"/>
      <c r="DBK263" s="171"/>
      <c r="DBL263" s="171"/>
      <c r="DBM263" s="171"/>
      <c r="DBN263" s="171"/>
      <c r="DBO263" s="171"/>
      <c r="DBP263" s="171"/>
      <c r="DBQ263" s="171"/>
      <c r="DBR263" s="171"/>
      <c r="DBS263" s="171"/>
      <c r="DBT263" s="171"/>
      <c r="DBU263" s="171"/>
      <c r="DBV263" s="171"/>
      <c r="DBW263" s="171"/>
      <c r="DBX263" s="171"/>
      <c r="DBY263" s="171"/>
      <c r="DBZ263" s="171"/>
      <c r="DCA263" s="171"/>
      <c r="DCB263" s="171"/>
      <c r="DCC263" s="171"/>
      <c r="DCD263" s="171"/>
      <c r="DCE263" s="171"/>
      <c r="DCF263" s="171"/>
      <c r="DCG263" s="171"/>
      <c r="DCH263" s="171"/>
      <c r="DCI263" s="171"/>
      <c r="DCJ263" s="171"/>
      <c r="DCK263" s="171"/>
      <c r="DCL263" s="171"/>
      <c r="DCM263" s="171"/>
      <c r="DCN263" s="171"/>
      <c r="DCO263" s="171"/>
      <c r="DCP263" s="171"/>
      <c r="DCQ263" s="171"/>
      <c r="DCR263" s="171"/>
      <c r="DCS263" s="171"/>
      <c r="DCT263" s="171"/>
      <c r="DCU263" s="171"/>
      <c r="DCV263" s="171"/>
      <c r="DCW263" s="171"/>
      <c r="DCX263" s="171"/>
      <c r="DCY263" s="171"/>
      <c r="DCZ263" s="171"/>
      <c r="DDA263" s="171"/>
      <c r="DDB263" s="171"/>
      <c r="DDC263" s="171"/>
      <c r="DDD263" s="171"/>
      <c r="DDE263" s="171"/>
      <c r="DDF263" s="171"/>
      <c r="DDG263" s="171"/>
      <c r="DDH263" s="171"/>
      <c r="DDI263" s="171"/>
      <c r="DDJ263" s="171"/>
      <c r="DDK263" s="171"/>
      <c r="DDL263" s="171"/>
      <c r="DDM263" s="171"/>
      <c r="DDN263" s="171"/>
      <c r="DDO263" s="171"/>
      <c r="DDP263" s="171"/>
      <c r="DDQ263" s="171"/>
      <c r="DDR263" s="171"/>
      <c r="DDS263" s="171"/>
      <c r="DDT263" s="171"/>
      <c r="DDU263" s="171"/>
      <c r="DDV263" s="171"/>
      <c r="DDW263" s="171"/>
      <c r="DDX263" s="171"/>
      <c r="DDY263" s="171"/>
      <c r="DDZ263" s="171"/>
      <c r="DEA263" s="171"/>
      <c r="DEB263" s="171"/>
      <c r="DEC263" s="171"/>
      <c r="DED263" s="171"/>
      <c r="DEE263" s="171"/>
      <c r="DEF263" s="171"/>
      <c r="DEG263" s="171"/>
      <c r="DEH263" s="171"/>
      <c r="DEI263" s="171"/>
      <c r="DEJ263" s="171"/>
      <c r="DEK263" s="171"/>
      <c r="DEL263" s="171"/>
      <c r="DEM263" s="171"/>
      <c r="DEN263" s="171"/>
      <c r="DEO263" s="171"/>
      <c r="DEP263" s="171"/>
      <c r="DEQ263" s="171"/>
      <c r="DER263" s="171"/>
      <c r="DES263" s="171"/>
      <c r="DET263" s="171"/>
      <c r="DEU263" s="171"/>
      <c r="DEV263" s="171"/>
      <c r="DEW263" s="171"/>
      <c r="DEX263" s="171"/>
      <c r="DEY263" s="171"/>
      <c r="DEZ263" s="171"/>
      <c r="DFA263" s="171"/>
      <c r="DFB263" s="171"/>
      <c r="DFC263" s="171"/>
      <c r="DFD263" s="171"/>
      <c r="DFE263" s="171"/>
      <c r="DFF263" s="171"/>
      <c r="DFG263" s="171"/>
      <c r="DFH263" s="171"/>
      <c r="DFI263" s="171"/>
      <c r="DFJ263" s="171"/>
      <c r="DFK263" s="171"/>
      <c r="DFL263" s="171"/>
      <c r="DFM263" s="171"/>
      <c r="DFN263" s="171"/>
      <c r="DFO263" s="171"/>
      <c r="DFP263" s="171"/>
      <c r="DFQ263" s="171"/>
      <c r="DFR263" s="171"/>
      <c r="DFS263" s="171"/>
      <c r="DFT263" s="171"/>
      <c r="DFU263" s="171"/>
      <c r="DFV263" s="171"/>
      <c r="DFW263" s="171"/>
      <c r="DFX263" s="171"/>
      <c r="DFY263" s="171"/>
      <c r="DFZ263" s="171"/>
      <c r="DGA263" s="171"/>
      <c r="DGB263" s="171"/>
      <c r="DGC263" s="171"/>
      <c r="DGD263" s="171"/>
      <c r="DGE263" s="171"/>
      <c r="DGF263" s="171"/>
      <c r="DGG263" s="171"/>
      <c r="DGH263" s="171"/>
      <c r="DGI263" s="171"/>
      <c r="DGJ263" s="171"/>
      <c r="DGK263" s="171"/>
      <c r="DGL263" s="171"/>
      <c r="DGM263" s="171"/>
      <c r="DGN263" s="171"/>
      <c r="DGO263" s="171"/>
      <c r="DGP263" s="171"/>
      <c r="DGQ263" s="171"/>
      <c r="DGR263" s="171"/>
      <c r="DGS263" s="171"/>
      <c r="DGT263" s="171"/>
      <c r="DGU263" s="171"/>
      <c r="DGV263" s="171"/>
      <c r="DGW263" s="171"/>
      <c r="DGX263" s="171"/>
      <c r="DGY263" s="171"/>
      <c r="DGZ263" s="171"/>
      <c r="DHA263" s="171"/>
      <c r="DHB263" s="171"/>
      <c r="DHC263" s="171"/>
      <c r="DHD263" s="171"/>
      <c r="DHE263" s="171"/>
      <c r="DHF263" s="171"/>
      <c r="DHG263" s="171"/>
      <c r="DHH263" s="171"/>
      <c r="DHI263" s="171"/>
      <c r="DHJ263" s="171"/>
      <c r="DHK263" s="171"/>
      <c r="DHL263" s="171"/>
      <c r="DHM263" s="171"/>
      <c r="DHN263" s="171"/>
      <c r="DHO263" s="171"/>
      <c r="DHP263" s="171"/>
      <c r="DHQ263" s="171"/>
      <c r="DHR263" s="171"/>
      <c r="DHS263" s="171"/>
      <c r="DHT263" s="171"/>
      <c r="DHU263" s="171"/>
      <c r="DHV263" s="171"/>
      <c r="DHW263" s="171"/>
      <c r="DHX263" s="171"/>
      <c r="DHY263" s="171"/>
      <c r="DHZ263" s="171"/>
      <c r="DIA263" s="171"/>
      <c r="DIB263" s="171"/>
      <c r="DIC263" s="171"/>
      <c r="DID263" s="171"/>
      <c r="DIE263" s="171"/>
      <c r="DIF263" s="171"/>
      <c r="DIG263" s="171"/>
      <c r="DIH263" s="171"/>
      <c r="DII263" s="171"/>
      <c r="DIJ263" s="171"/>
      <c r="DIK263" s="171"/>
      <c r="DIL263" s="171"/>
      <c r="DIM263" s="171"/>
      <c r="DIN263" s="171"/>
      <c r="DIO263" s="171"/>
      <c r="DIP263" s="171"/>
      <c r="DIQ263" s="171"/>
      <c r="DIR263" s="171"/>
      <c r="DIS263" s="171"/>
      <c r="DIT263" s="171"/>
      <c r="DIU263" s="171"/>
      <c r="DIV263" s="171"/>
      <c r="DIW263" s="171"/>
      <c r="DIX263" s="171"/>
      <c r="DIY263" s="171"/>
      <c r="DIZ263" s="171"/>
      <c r="DJA263" s="171"/>
      <c r="DJB263" s="171"/>
      <c r="DJC263" s="171"/>
      <c r="DJD263" s="171"/>
      <c r="DJE263" s="171"/>
      <c r="DJF263" s="171"/>
      <c r="DJG263" s="171"/>
      <c r="DJH263" s="171"/>
      <c r="DJI263" s="171"/>
      <c r="DJJ263" s="171"/>
      <c r="DJK263" s="171"/>
      <c r="DJL263" s="171"/>
      <c r="DJM263" s="171"/>
      <c r="DJN263" s="171"/>
      <c r="DJO263" s="171"/>
      <c r="DJP263" s="171"/>
      <c r="DJQ263" s="171"/>
      <c r="DJR263" s="171"/>
      <c r="DJS263" s="171"/>
      <c r="DJT263" s="171"/>
      <c r="DJU263" s="171"/>
      <c r="DJV263" s="171"/>
      <c r="DJW263" s="171"/>
      <c r="DJX263" s="171"/>
      <c r="DJY263" s="171"/>
      <c r="DJZ263" s="171"/>
      <c r="DKA263" s="171"/>
      <c r="DKB263" s="171"/>
      <c r="DKC263" s="171"/>
      <c r="DKD263" s="171"/>
      <c r="DKE263" s="171"/>
      <c r="DKF263" s="171"/>
      <c r="DKG263" s="171"/>
      <c r="DKH263" s="171"/>
      <c r="DKI263" s="171"/>
      <c r="DKJ263" s="171"/>
      <c r="DKK263" s="171"/>
      <c r="DKL263" s="171"/>
      <c r="DKM263" s="171"/>
      <c r="DKN263" s="171"/>
      <c r="DKO263" s="171"/>
      <c r="DKP263" s="171"/>
      <c r="DKQ263" s="171"/>
      <c r="DKR263" s="171"/>
      <c r="DKS263" s="171"/>
      <c r="DKT263" s="171"/>
      <c r="DKU263" s="171"/>
      <c r="DKV263" s="171"/>
      <c r="DKW263" s="171"/>
      <c r="DKX263" s="171"/>
      <c r="DKY263" s="171"/>
      <c r="DKZ263" s="171"/>
      <c r="DLA263" s="171"/>
      <c r="DLB263" s="171"/>
      <c r="DLC263" s="171"/>
      <c r="DLD263" s="171"/>
      <c r="DLE263" s="171"/>
      <c r="DLF263" s="171"/>
      <c r="DLG263" s="171"/>
      <c r="DLH263" s="171"/>
      <c r="DLI263" s="171"/>
      <c r="DLJ263" s="171"/>
      <c r="DLK263" s="171"/>
      <c r="DLL263" s="171"/>
      <c r="DLM263" s="171"/>
      <c r="DLN263" s="171"/>
      <c r="DLO263" s="171"/>
      <c r="DLP263" s="171"/>
      <c r="DLQ263" s="171"/>
      <c r="DLR263" s="171"/>
      <c r="DLS263" s="171"/>
      <c r="DLT263" s="171"/>
      <c r="DLU263" s="171"/>
      <c r="DLV263" s="171"/>
      <c r="DLW263" s="171"/>
      <c r="DLX263" s="171"/>
      <c r="DLY263" s="171"/>
      <c r="DLZ263" s="171"/>
      <c r="DMA263" s="171"/>
      <c r="DMB263" s="171"/>
      <c r="DMC263" s="171"/>
      <c r="DMD263" s="171"/>
      <c r="DME263" s="171"/>
      <c r="DMF263" s="171"/>
      <c r="DMG263" s="171"/>
      <c r="DMH263" s="171"/>
      <c r="DMI263" s="171"/>
      <c r="DMJ263" s="171"/>
      <c r="DMK263" s="171"/>
      <c r="DML263" s="171"/>
      <c r="DMM263" s="171"/>
      <c r="DMN263" s="171"/>
      <c r="DMO263" s="171"/>
      <c r="DMP263" s="171"/>
      <c r="DMQ263" s="171"/>
      <c r="DMR263" s="171"/>
      <c r="DMS263" s="171"/>
      <c r="DMT263" s="171"/>
      <c r="DMU263" s="171"/>
      <c r="DMV263" s="171"/>
      <c r="DMW263" s="171"/>
      <c r="DMX263" s="171"/>
      <c r="DMY263" s="171"/>
      <c r="DMZ263" s="171"/>
      <c r="DNA263" s="171"/>
      <c r="DNB263" s="171"/>
      <c r="DNC263" s="171"/>
      <c r="DND263" s="171"/>
      <c r="DNE263" s="171"/>
      <c r="DNF263" s="171"/>
      <c r="DNG263" s="171"/>
      <c r="DNH263" s="171"/>
      <c r="DNI263" s="171"/>
      <c r="DNJ263" s="171"/>
      <c r="DNK263" s="171"/>
      <c r="DNL263" s="171"/>
      <c r="DNM263" s="171"/>
      <c r="DNN263" s="171"/>
      <c r="DNO263" s="171"/>
      <c r="DNP263" s="171"/>
      <c r="DNQ263" s="171"/>
      <c r="DNR263" s="171"/>
      <c r="DNS263" s="171"/>
      <c r="DNT263" s="171"/>
      <c r="DNU263" s="171"/>
      <c r="DNV263" s="171"/>
      <c r="DNW263" s="171"/>
      <c r="DNX263" s="171"/>
      <c r="DNY263" s="171"/>
      <c r="DNZ263" s="171"/>
      <c r="DOA263" s="171"/>
      <c r="DOB263" s="171"/>
      <c r="DOC263" s="171"/>
      <c r="DOD263" s="171"/>
      <c r="DOE263" s="171"/>
      <c r="DOF263" s="171"/>
      <c r="DOG263" s="171"/>
      <c r="DOH263" s="171"/>
      <c r="DOI263" s="171"/>
      <c r="DOJ263" s="171"/>
      <c r="DOK263" s="171"/>
      <c r="DOL263" s="171"/>
      <c r="DOM263" s="171"/>
      <c r="DON263" s="171"/>
      <c r="DOO263" s="171"/>
      <c r="DOP263" s="171"/>
      <c r="DOQ263" s="171"/>
      <c r="DOR263" s="171"/>
      <c r="DOS263" s="171"/>
      <c r="DOT263" s="171"/>
      <c r="DOU263" s="171"/>
      <c r="DOV263" s="171"/>
      <c r="DOW263" s="171"/>
      <c r="DOX263" s="171"/>
      <c r="DOY263" s="171"/>
      <c r="DOZ263" s="171"/>
      <c r="DPA263" s="171"/>
      <c r="DPB263" s="171"/>
      <c r="DPC263" s="171"/>
      <c r="DPD263" s="171"/>
      <c r="DPE263" s="171"/>
      <c r="DPF263" s="171"/>
      <c r="DPG263" s="171"/>
      <c r="DPH263" s="171"/>
      <c r="DPI263" s="171"/>
      <c r="DPJ263" s="171"/>
      <c r="DPK263" s="171"/>
      <c r="DPL263" s="171"/>
      <c r="DPM263" s="171"/>
      <c r="DPN263" s="171"/>
      <c r="DPO263" s="171"/>
      <c r="DPP263" s="171"/>
      <c r="DPQ263" s="171"/>
      <c r="DPR263" s="171"/>
      <c r="DPS263" s="171"/>
      <c r="DPT263" s="171"/>
      <c r="DPU263" s="171"/>
      <c r="DPV263" s="171"/>
      <c r="DPW263" s="171"/>
      <c r="DPX263" s="171"/>
      <c r="DPY263" s="171"/>
      <c r="DPZ263" s="171"/>
      <c r="DQA263" s="171"/>
      <c r="DQB263" s="171"/>
      <c r="DQC263" s="171"/>
      <c r="DQD263" s="171"/>
      <c r="DQE263" s="171"/>
      <c r="DQF263" s="171"/>
      <c r="DQG263" s="171"/>
      <c r="DQH263" s="171"/>
      <c r="DQI263" s="171"/>
      <c r="DQJ263" s="171"/>
      <c r="DQK263" s="171"/>
      <c r="DQL263" s="171"/>
      <c r="DQM263" s="171"/>
      <c r="DQN263" s="171"/>
      <c r="DQO263" s="171"/>
      <c r="DQP263" s="171"/>
      <c r="DQQ263" s="171"/>
      <c r="DQR263" s="171"/>
      <c r="DQS263" s="171"/>
      <c r="DQT263" s="171"/>
      <c r="DQU263" s="171"/>
      <c r="DQV263" s="171"/>
      <c r="DQW263" s="171"/>
      <c r="DQX263" s="171"/>
      <c r="DQY263" s="171"/>
      <c r="DQZ263" s="171"/>
      <c r="DRA263" s="171"/>
      <c r="DRB263" s="171"/>
      <c r="DRC263" s="171"/>
      <c r="DRD263" s="171"/>
      <c r="DRE263" s="171"/>
      <c r="DRF263" s="171"/>
      <c r="DRG263" s="171"/>
      <c r="DRH263" s="171"/>
      <c r="DRI263" s="171"/>
      <c r="DRJ263" s="171"/>
      <c r="DRK263" s="171"/>
      <c r="DRL263" s="171"/>
      <c r="DRM263" s="171"/>
      <c r="DRN263" s="171"/>
      <c r="DRO263" s="171"/>
      <c r="DRP263" s="171"/>
      <c r="DRQ263" s="171"/>
      <c r="DRR263" s="171"/>
      <c r="DRS263" s="171"/>
      <c r="DRT263" s="171"/>
      <c r="DRU263" s="171"/>
      <c r="DRV263" s="171"/>
      <c r="DRW263" s="171"/>
      <c r="DRX263" s="171"/>
      <c r="DRY263" s="171"/>
      <c r="DRZ263" s="171"/>
      <c r="DSA263" s="171"/>
      <c r="DSB263" s="171"/>
      <c r="DSC263" s="171"/>
      <c r="DSD263" s="171"/>
      <c r="DSE263" s="171"/>
      <c r="DSF263" s="171"/>
      <c r="DSG263" s="171"/>
      <c r="DSH263" s="171"/>
      <c r="DSI263" s="171"/>
      <c r="DSJ263" s="171"/>
      <c r="DSK263" s="171"/>
      <c r="DSL263" s="171"/>
      <c r="DSM263" s="171"/>
      <c r="DSN263" s="171"/>
      <c r="DSO263" s="171"/>
      <c r="DSP263" s="171"/>
      <c r="DSQ263" s="171"/>
      <c r="DSR263" s="171"/>
      <c r="DSS263" s="171"/>
      <c r="DST263" s="171"/>
      <c r="DSU263" s="171"/>
      <c r="DSV263" s="171"/>
      <c r="DSW263" s="171"/>
      <c r="DSX263" s="171"/>
      <c r="DSY263" s="171"/>
      <c r="DSZ263" s="171"/>
      <c r="DTA263" s="171"/>
      <c r="DTB263" s="171"/>
      <c r="DTC263" s="171"/>
      <c r="DTD263" s="171"/>
      <c r="DTE263" s="171"/>
      <c r="DTF263" s="171"/>
      <c r="DTG263" s="171"/>
      <c r="DTH263" s="171"/>
      <c r="DTI263" s="171"/>
      <c r="DTJ263" s="171"/>
      <c r="DTK263" s="171"/>
      <c r="DTL263" s="171"/>
      <c r="DTM263" s="171"/>
      <c r="DTN263" s="171"/>
      <c r="DTO263" s="171"/>
      <c r="DTP263" s="171"/>
      <c r="DTQ263" s="171"/>
      <c r="DTR263" s="171"/>
      <c r="DTS263" s="171"/>
      <c r="DTT263" s="171"/>
      <c r="DTU263" s="171"/>
      <c r="DTV263" s="171"/>
      <c r="DTW263" s="171"/>
      <c r="DTX263" s="171"/>
      <c r="DTY263" s="171"/>
      <c r="DTZ263" s="171"/>
      <c r="DUA263" s="171"/>
      <c r="DUB263" s="171"/>
      <c r="DUC263" s="171"/>
      <c r="DUD263" s="171"/>
      <c r="DUE263" s="171"/>
      <c r="DUF263" s="171"/>
      <c r="DUG263" s="171"/>
      <c r="DUH263" s="171"/>
      <c r="DUI263" s="171"/>
      <c r="DUJ263" s="171"/>
      <c r="DUK263" s="171"/>
      <c r="DUL263" s="171"/>
      <c r="DUM263" s="171"/>
      <c r="DUN263" s="171"/>
      <c r="DUO263" s="171"/>
      <c r="DUP263" s="171"/>
      <c r="DUQ263" s="171"/>
      <c r="DUR263" s="171"/>
      <c r="DUS263" s="171"/>
      <c r="DUT263" s="171"/>
      <c r="DUU263" s="171"/>
      <c r="DUV263" s="171"/>
      <c r="DUW263" s="171"/>
      <c r="DUX263" s="171"/>
      <c r="DUY263" s="171"/>
      <c r="DUZ263" s="171"/>
      <c r="DVA263" s="171"/>
      <c r="DVB263" s="171"/>
      <c r="DVC263" s="171"/>
      <c r="DVD263" s="171"/>
      <c r="DVE263" s="171"/>
      <c r="DVF263" s="171"/>
      <c r="DVG263" s="171"/>
      <c r="DVH263" s="171"/>
      <c r="DVI263" s="171"/>
      <c r="DVJ263" s="171"/>
      <c r="DVK263" s="171"/>
      <c r="DVL263" s="171"/>
      <c r="DVM263" s="171"/>
      <c r="DVN263" s="171"/>
      <c r="DVO263" s="171"/>
      <c r="DVP263" s="171"/>
      <c r="DVQ263" s="171"/>
      <c r="DVR263" s="171"/>
      <c r="DVS263" s="171"/>
      <c r="DVT263" s="171"/>
      <c r="DVU263" s="171"/>
      <c r="DVV263" s="171"/>
      <c r="DVW263" s="171"/>
      <c r="DVX263" s="171"/>
      <c r="DVY263" s="171"/>
      <c r="DVZ263" s="171"/>
      <c r="DWA263" s="171"/>
      <c r="DWB263" s="171"/>
      <c r="DWC263" s="171"/>
      <c r="DWD263" s="171"/>
      <c r="DWE263" s="171"/>
      <c r="DWF263" s="171"/>
      <c r="DWG263" s="171"/>
      <c r="DWH263" s="171"/>
      <c r="DWI263" s="171"/>
      <c r="DWJ263" s="171"/>
      <c r="DWK263" s="171"/>
      <c r="DWL263" s="171"/>
      <c r="DWM263" s="171"/>
      <c r="DWN263" s="171"/>
      <c r="DWO263" s="171"/>
      <c r="DWP263" s="171"/>
      <c r="DWQ263" s="171"/>
      <c r="DWR263" s="171"/>
      <c r="DWS263" s="171"/>
      <c r="DWT263" s="171"/>
      <c r="DWU263" s="171"/>
      <c r="DWV263" s="171"/>
      <c r="DWW263" s="171"/>
      <c r="DWX263" s="171"/>
      <c r="DWY263" s="171"/>
      <c r="DWZ263" s="171"/>
      <c r="DXA263" s="171"/>
      <c r="DXB263" s="171"/>
      <c r="DXC263" s="171"/>
      <c r="DXD263" s="171"/>
      <c r="DXE263" s="171"/>
      <c r="DXF263" s="171"/>
      <c r="DXG263" s="171"/>
      <c r="DXH263" s="171"/>
      <c r="DXI263" s="171"/>
      <c r="DXJ263" s="171"/>
      <c r="DXK263" s="171"/>
      <c r="DXL263" s="171"/>
      <c r="DXM263" s="171"/>
      <c r="DXN263" s="171"/>
      <c r="DXO263" s="171"/>
      <c r="DXP263" s="171"/>
      <c r="DXQ263" s="171"/>
      <c r="DXR263" s="171"/>
      <c r="DXS263" s="171"/>
      <c r="DXT263" s="171"/>
      <c r="DXU263" s="171"/>
      <c r="DXV263" s="171"/>
      <c r="DXW263" s="171"/>
      <c r="DXX263" s="171"/>
      <c r="DXY263" s="171"/>
      <c r="DXZ263" s="171"/>
      <c r="DYA263" s="171"/>
      <c r="DYB263" s="171"/>
      <c r="DYC263" s="171"/>
      <c r="DYD263" s="171"/>
      <c r="DYE263" s="171"/>
      <c r="DYF263" s="171"/>
      <c r="DYG263" s="171"/>
      <c r="DYH263" s="171"/>
      <c r="DYI263" s="171"/>
      <c r="DYJ263" s="171"/>
      <c r="DYK263" s="171"/>
      <c r="DYL263" s="171"/>
      <c r="DYM263" s="171"/>
      <c r="DYN263" s="171"/>
      <c r="DYO263" s="171"/>
      <c r="DYP263" s="171"/>
      <c r="DYQ263" s="171"/>
      <c r="DYR263" s="171"/>
      <c r="DYS263" s="171"/>
      <c r="DYT263" s="171"/>
      <c r="DYU263" s="171"/>
      <c r="DYV263" s="171"/>
      <c r="DYW263" s="171"/>
      <c r="DYX263" s="171"/>
      <c r="DYY263" s="171"/>
      <c r="DYZ263" s="171"/>
      <c r="DZA263" s="171"/>
      <c r="DZB263" s="171"/>
      <c r="DZC263" s="171"/>
      <c r="DZD263" s="171"/>
      <c r="DZE263" s="171"/>
      <c r="DZF263" s="171"/>
      <c r="DZG263" s="171"/>
      <c r="DZH263" s="171"/>
      <c r="DZI263" s="171"/>
      <c r="DZJ263" s="171"/>
      <c r="DZK263" s="171"/>
      <c r="DZL263" s="171"/>
      <c r="DZM263" s="171"/>
      <c r="DZN263" s="171"/>
      <c r="DZO263" s="171"/>
      <c r="DZP263" s="171"/>
      <c r="DZQ263" s="171"/>
      <c r="DZR263" s="171"/>
      <c r="DZS263" s="171"/>
      <c r="DZT263" s="171"/>
      <c r="DZU263" s="171"/>
      <c r="DZV263" s="171"/>
      <c r="DZW263" s="171"/>
      <c r="DZX263" s="171"/>
      <c r="DZY263" s="171"/>
      <c r="DZZ263" s="171"/>
      <c r="EAA263" s="171"/>
      <c r="EAB263" s="171"/>
      <c r="EAC263" s="171"/>
      <c r="EAD263" s="171"/>
      <c r="EAE263" s="171"/>
      <c r="EAF263" s="171"/>
      <c r="EAG263" s="171"/>
      <c r="EAH263" s="171"/>
      <c r="EAI263" s="171"/>
      <c r="EAJ263" s="171"/>
      <c r="EAK263" s="171"/>
      <c r="EAL263" s="171"/>
      <c r="EAM263" s="171"/>
      <c r="EAN263" s="171"/>
      <c r="EAO263" s="171"/>
      <c r="EAP263" s="171"/>
      <c r="EAQ263" s="171"/>
      <c r="EAR263" s="171"/>
      <c r="EAS263" s="171"/>
      <c r="EAT263" s="171"/>
      <c r="EAU263" s="171"/>
      <c r="EAV263" s="171"/>
      <c r="EAW263" s="171"/>
      <c r="EAX263" s="171"/>
      <c r="EAY263" s="171"/>
      <c r="EAZ263" s="171"/>
      <c r="EBA263" s="171"/>
      <c r="EBB263" s="171"/>
      <c r="EBC263" s="171"/>
      <c r="EBD263" s="171"/>
      <c r="EBE263" s="171"/>
      <c r="EBF263" s="171"/>
      <c r="EBG263" s="171"/>
      <c r="EBH263" s="171"/>
      <c r="EBI263" s="171"/>
      <c r="EBJ263" s="171"/>
      <c r="EBK263" s="171"/>
      <c r="EBL263" s="171"/>
      <c r="EBM263" s="171"/>
      <c r="EBN263" s="171"/>
      <c r="EBO263" s="171"/>
      <c r="EBP263" s="171"/>
      <c r="EBQ263" s="171"/>
      <c r="EBR263" s="171"/>
      <c r="EBS263" s="171"/>
      <c r="EBT263" s="171"/>
      <c r="EBU263" s="171"/>
      <c r="EBV263" s="171"/>
      <c r="EBW263" s="171"/>
      <c r="EBX263" s="171"/>
      <c r="EBY263" s="171"/>
      <c r="EBZ263" s="171"/>
      <c r="ECA263" s="171"/>
      <c r="ECB263" s="171"/>
      <c r="ECC263" s="171"/>
      <c r="ECD263" s="171"/>
      <c r="ECE263" s="171"/>
      <c r="ECF263" s="171"/>
      <c r="ECG263" s="171"/>
      <c r="ECH263" s="171"/>
      <c r="ECI263" s="171"/>
      <c r="ECJ263" s="171"/>
      <c r="ECK263" s="171"/>
      <c r="ECL263" s="171"/>
      <c r="ECM263" s="171"/>
      <c r="ECN263" s="171"/>
      <c r="ECO263" s="171"/>
      <c r="ECP263" s="171"/>
      <c r="ECQ263" s="171"/>
      <c r="ECR263" s="171"/>
      <c r="ECS263" s="171"/>
      <c r="ECT263" s="171"/>
      <c r="ECU263" s="171"/>
      <c r="ECV263" s="171"/>
      <c r="ECW263" s="171"/>
      <c r="ECX263" s="171"/>
      <c r="ECY263" s="171"/>
      <c r="ECZ263" s="171"/>
      <c r="EDA263" s="171"/>
      <c r="EDB263" s="171"/>
      <c r="EDC263" s="171"/>
      <c r="EDD263" s="171"/>
      <c r="EDE263" s="171"/>
      <c r="EDF263" s="171"/>
      <c r="EDG263" s="171"/>
      <c r="EDH263" s="171"/>
      <c r="EDI263" s="171"/>
      <c r="EDJ263" s="171"/>
      <c r="EDK263" s="171"/>
      <c r="EDL263" s="171"/>
      <c r="EDM263" s="171"/>
      <c r="EDN263" s="171"/>
      <c r="EDO263" s="171"/>
      <c r="EDP263" s="171"/>
      <c r="EDQ263" s="171"/>
      <c r="EDR263" s="171"/>
      <c r="EDS263" s="171"/>
      <c r="EDT263" s="171"/>
      <c r="EDU263" s="171"/>
      <c r="EDV263" s="171"/>
      <c r="EDW263" s="171"/>
      <c r="EDX263" s="171"/>
      <c r="EDY263" s="171"/>
      <c r="EDZ263" s="171"/>
      <c r="EEA263" s="171"/>
      <c r="EEB263" s="171"/>
      <c r="EEC263" s="171"/>
      <c r="EED263" s="171"/>
      <c r="EEE263" s="171"/>
      <c r="EEF263" s="171"/>
      <c r="EEG263" s="171"/>
      <c r="EEH263" s="171"/>
      <c r="EEI263" s="171"/>
      <c r="EEJ263" s="171"/>
      <c r="EEK263" s="171"/>
      <c r="EEL263" s="171"/>
      <c r="EEM263" s="171"/>
      <c r="EEN263" s="171"/>
      <c r="EEO263" s="171"/>
      <c r="EEP263" s="171"/>
      <c r="EEQ263" s="171"/>
      <c r="EER263" s="171"/>
      <c r="EES263" s="171"/>
      <c r="EET263" s="171"/>
      <c r="EEU263" s="171"/>
      <c r="EEV263" s="171"/>
      <c r="EEW263" s="171"/>
      <c r="EEX263" s="171"/>
      <c r="EEY263" s="171"/>
      <c r="EEZ263" s="171"/>
      <c r="EFA263" s="171"/>
      <c r="EFB263" s="171"/>
      <c r="EFC263" s="171"/>
      <c r="EFD263" s="171"/>
      <c r="EFE263" s="171"/>
      <c r="EFF263" s="171"/>
      <c r="EFG263" s="171"/>
      <c r="EFH263" s="171"/>
      <c r="EFI263" s="171"/>
      <c r="EFJ263" s="171"/>
      <c r="EFK263" s="171"/>
      <c r="EFL263" s="171"/>
      <c r="EFM263" s="171"/>
      <c r="EFN263" s="171"/>
      <c r="EFO263" s="171"/>
      <c r="EFP263" s="171"/>
      <c r="EFQ263" s="171"/>
      <c r="EFR263" s="171"/>
      <c r="EFS263" s="171"/>
      <c r="EFT263" s="171"/>
      <c r="EFU263" s="171"/>
      <c r="EFV263" s="171"/>
      <c r="EFW263" s="171"/>
      <c r="EFX263" s="171"/>
      <c r="EFY263" s="171"/>
      <c r="EFZ263" s="171"/>
      <c r="EGA263" s="171"/>
      <c r="EGB263" s="171"/>
      <c r="EGC263" s="171"/>
      <c r="EGD263" s="171"/>
      <c r="EGE263" s="171"/>
      <c r="EGF263" s="171"/>
      <c r="EGG263" s="171"/>
      <c r="EGH263" s="171"/>
      <c r="EGI263" s="171"/>
      <c r="EGJ263" s="171"/>
      <c r="EGK263" s="171"/>
      <c r="EGL263" s="171"/>
      <c r="EGM263" s="171"/>
      <c r="EGN263" s="171"/>
      <c r="EGO263" s="171"/>
      <c r="EGP263" s="171"/>
      <c r="EGQ263" s="171"/>
      <c r="EGR263" s="171"/>
      <c r="EGS263" s="171"/>
      <c r="EGT263" s="171"/>
      <c r="EGU263" s="171"/>
      <c r="EGV263" s="171"/>
      <c r="EGW263" s="171"/>
      <c r="EGX263" s="171"/>
      <c r="EGY263" s="171"/>
      <c r="EGZ263" s="171"/>
      <c r="EHA263" s="171"/>
      <c r="EHB263" s="171"/>
      <c r="EHC263" s="171"/>
      <c r="EHD263" s="171"/>
      <c r="EHE263" s="171"/>
      <c r="EHF263" s="171"/>
      <c r="EHG263" s="171"/>
      <c r="EHH263" s="171"/>
      <c r="EHI263" s="171"/>
      <c r="EHJ263" s="171"/>
      <c r="EHK263" s="171"/>
      <c r="EHL263" s="171"/>
      <c r="EHM263" s="171"/>
      <c r="EHN263" s="171"/>
      <c r="EHO263" s="171"/>
      <c r="EHP263" s="171"/>
      <c r="EHQ263" s="171"/>
      <c r="EHR263" s="171"/>
      <c r="EHS263" s="171"/>
      <c r="EHT263" s="171"/>
      <c r="EHU263" s="171"/>
      <c r="EHV263" s="171"/>
      <c r="EHW263" s="171"/>
      <c r="EHX263" s="171"/>
      <c r="EHY263" s="171"/>
      <c r="EHZ263" s="171"/>
      <c r="EIA263" s="171"/>
      <c r="EIB263" s="171"/>
      <c r="EIC263" s="171"/>
      <c r="EID263" s="171"/>
      <c r="EIE263" s="171"/>
      <c r="EIF263" s="171"/>
      <c r="EIG263" s="171"/>
      <c r="EIH263" s="171"/>
      <c r="EII263" s="171"/>
      <c r="EIJ263" s="171"/>
      <c r="EIK263" s="171"/>
      <c r="EIL263" s="171"/>
      <c r="EIM263" s="171"/>
      <c r="EIN263" s="171"/>
      <c r="EIO263" s="171"/>
      <c r="EIP263" s="171"/>
      <c r="EIQ263" s="171"/>
      <c r="EIR263" s="171"/>
      <c r="EIS263" s="171"/>
      <c r="EIT263" s="171"/>
      <c r="EIU263" s="171"/>
      <c r="EIV263" s="171"/>
      <c r="EIW263" s="171"/>
      <c r="EIX263" s="171"/>
      <c r="EIY263" s="171"/>
      <c r="EIZ263" s="171"/>
      <c r="EJA263" s="171"/>
      <c r="EJB263" s="171"/>
      <c r="EJC263" s="171"/>
      <c r="EJD263" s="171"/>
      <c r="EJE263" s="171"/>
      <c r="EJF263" s="171"/>
      <c r="EJG263" s="171"/>
      <c r="EJH263" s="171"/>
      <c r="EJI263" s="171"/>
      <c r="EJJ263" s="171"/>
      <c r="EJK263" s="171"/>
      <c r="EJL263" s="171"/>
      <c r="EJM263" s="171"/>
      <c r="EJN263" s="171"/>
      <c r="EJO263" s="171"/>
      <c r="EJP263" s="171"/>
      <c r="EJQ263" s="171"/>
      <c r="EJR263" s="171"/>
      <c r="EJS263" s="171"/>
      <c r="EJT263" s="171"/>
      <c r="EJU263" s="171"/>
      <c r="EJV263" s="171"/>
      <c r="EJW263" s="171"/>
      <c r="EJX263" s="171"/>
      <c r="EJY263" s="171"/>
      <c r="EJZ263" s="171"/>
      <c r="EKA263" s="171"/>
      <c r="EKB263" s="171"/>
      <c r="EKC263" s="171"/>
      <c r="EKD263" s="171"/>
      <c r="EKE263" s="171"/>
      <c r="EKF263" s="171"/>
      <c r="EKG263" s="171"/>
      <c r="EKH263" s="171"/>
      <c r="EKI263" s="171"/>
      <c r="EKJ263" s="171"/>
      <c r="EKK263" s="171"/>
      <c r="EKL263" s="171"/>
      <c r="EKM263" s="171"/>
      <c r="EKN263" s="171"/>
      <c r="EKO263" s="171"/>
      <c r="EKP263" s="171"/>
      <c r="EKQ263" s="171"/>
      <c r="EKR263" s="171"/>
      <c r="EKS263" s="171"/>
      <c r="EKT263" s="171"/>
      <c r="EKU263" s="171"/>
      <c r="EKV263" s="171"/>
      <c r="EKW263" s="171"/>
      <c r="EKX263" s="171"/>
      <c r="EKY263" s="171"/>
      <c r="EKZ263" s="171"/>
      <c r="ELA263" s="171"/>
      <c r="ELB263" s="171"/>
      <c r="ELC263" s="171"/>
      <c r="ELD263" s="171"/>
      <c r="ELE263" s="171"/>
      <c r="ELF263" s="171"/>
      <c r="ELG263" s="171"/>
      <c r="ELH263" s="171"/>
      <c r="ELI263" s="171"/>
      <c r="ELJ263" s="171"/>
      <c r="ELK263" s="171"/>
      <c r="ELL263" s="171"/>
      <c r="ELM263" s="171"/>
      <c r="ELN263" s="171"/>
      <c r="ELO263" s="171"/>
      <c r="ELP263" s="171"/>
      <c r="ELQ263" s="171"/>
      <c r="ELR263" s="171"/>
      <c r="ELS263" s="171"/>
      <c r="ELT263" s="171"/>
      <c r="ELU263" s="171"/>
      <c r="ELV263" s="171"/>
      <c r="ELW263" s="171"/>
      <c r="ELX263" s="171"/>
      <c r="ELY263" s="171"/>
      <c r="ELZ263" s="171"/>
      <c r="EMA263" s="171"/>
      <c r="EMB263" s="171"/>
      <c r="EMC263" s="171"/>
      <c r="EMD263" s="171"/>
      <c r="EME263" s="171"/>
      <c r="EMF263" s="171"/>
      <c r="EMG263" s="171"/>
      <c r="EMH263" s="171"/>
      <c r="EMI263" s="171"/>
      <c r="EMJ263" s="171"/>
      <c r="EMK263" s="171"/>
      <c r="EML263" s="171"/>
      <c r="EMM263" s="171"/>
      <c r="EMN263" s="171"/>
      <c r="EMO263" s="171"/>
      <c r="EMP263" s="171"/>
      <c r="EMQ263" s="171"/>
      <c r="EMR263" s="171"/>
      <c r="EMS263" s="171"/>
      <c r="EMT263" s="171"/>
      <c r="EMU263" s="171"/>
      <c r="EMV263" s="171"/>
      <c r="EMW263" s="171"/>
      <c r="EMX263" s="171"/>
      <c r="EMY263" s="171"/>
      <c r="EMZ263" s="171"/>
      <c r="ENA263" s="171"/>
      <c r="ENB263" s="171"/>
      <c r="ENC263" s="171"/>
      <c r="END263" s="171"/>
      <c r="ENE263" s="171"/>
      <c r="ENF263" s="171"/>
      <c r="ENG263" s="171"/>
      <c r="ENH263" s="171"/>
      <c r="ENI263" s="171"/>
      <c r="ENJ263" s="171"/>
      <c r="ENK263" s="171"/>
      <c r="ENL263" s="171"/>
      <c r="ENM263" s="171"/>
      <c r="ENN263" s="171"/>
      <c r="ENO263" s="171"/>
      <c r="ENP263" s="171"/>
      <c r="ENQ263" s="171"/>
      <c r="ENR263" s="171"/>
      <c r="ENS263" s="171"/>
      <c r="ENT263" s="171"/>
      <c r="ENU263" s="171"/>
      <c r="ENV263" s="171"/>
      <c r="ENW263" s="171"/>
      <c r="ENX263" s="171"/>
      <c r="ENY263" s="171"/>
      <c r="ENZ263" s="171"/>
      <c r="EOA263" s="171"/>
      <c r="EOB263" s="171"/>
      <c r="EOC263" s="171"/>
      <c r="EOD263" s="171"/>
      <c r="EOE263" s="171"/>
      <c r="EOF263" s="171"/>
      <c r="EOG263" s="171"/>
      <c r="EOH263" s="171"/>
      <c r="EOI263" s="171"/>
      <c r="EOJ263" s="171"/>
      <c r="EOK263" s="171"/>
      <c r="EOL263" s="171"/>
      <c r="EOM263" s="171"/>
      <c r="EON263" s="171"/>
      <c r="EOO263" s="171"/>
      <c r="EOP263" s="171"/>
      <c r="EOQ263" s="171"/>
      <c r="EOR263" s="171"/>
      <c r="EOS263" s="171"/>
      <c r="EOT263" s="171"/>
      <c r="EOU263" s="171"/>
      <c r="EOV263" s="171"/>
      <c r="EOW263" s="171"/>
      <c r="EOX263" s="171"/>
      <c r="EOY263" s="171"/>
      <c r="EOZ263" s="171"/>
      <c r="EPA263" s="171"/>
      <c r="EPB263" s="171"/>
      <c r="EPC263" s="171"/>
      <c r="EPD263" s="171"/>
      <c r="EPE263" s="171"/>
      <c r="EPF263" s="171"/>
      <c r="EPG263" s="171"/>
      <c r="EPH263" s="171"/>
      <c r="EPI263" s="171"/>
      <c r="EPJ263" s="171"/>
      <c r="EPK263" s="171"/>
      <c r="EPL263" s="171"/>
      <c r="EPM263" s="171"/>
      <c r="EPN263" s="171"/>
      <c r="EPO263" s="171"/>
      <c r="EPP263" s="171"/>
      <c r="EPQ263" s="171"/>
      <c r="EPR263" s="171"/>
      <c r="EPS263" s="171"/>
      <c r="EPT263" s="171"/>
      <c r="EPU263" s="171"/>
      <c r="EPV263" s="171"/>
      <c r="EPW263" s="171"/>
      <c r="EPX263" s="171"/>
      <c r="EPY263" s="171"/>
      <c r="EPZ263" s="171"/>
      <c r="EQA263" s="171"/>
      <c r="EQB263" s="171"/>
      <c r="EQC263" s="171"/>
      <c r="EQD263" s="171"/>
      <c r="EQE263" s="171"/>
      <c r="EQF263" s="171"/>
      <c r="EQG263" s="171"/>
      <c r="EQH263" s="171"/>
      <c r="EQI263" s="171"/>
      <c r="EQJ263" s="171"/>
      <c r="EQK263" s="171"/>
      <c r="EQL263" s="171"/>
      <c r="EQM263" s="171"/>
      <c r="EQN263" s="171"/>
      <c r="EQO263" s="171"/>
      <c r="EQP263" s="171"/>
      <c r="EQQ263" s="171"/>
      <c r="EQR263" s="171"/>
      <c r="EQS263" s="171"/>
      <c r="EQT263" s="171"/>
      <c r="EQU263" s="171"/>
      <c r="EQV263" s="171"/>
      <c r="EQW263" s="171"/>
      <c r="EQX263" s="171"/>
      <c r="EQY263" s="171"/>
      <c r="EQZ263" s="171"/>
      <c r="ERA263" s="171"/>
      <c r="ERB263" s="171"/>
      <c r="ERC263" s="171"/>
      <c r="ERD263" s="171"/>
      <c r="ERE263" s="171"/>
      <c r="ERF263" s="171"/>
      <c r="ERG263" s="171"/>
      <c r="ERH263" s="171"/>
      <c r="ERI263" s="171"/>
      <c r="ERJ263" s="171"/>
      <c r="ERK263" s="171"/>
      <c r="ERL263" s="171"/>
      <c r="ERM263" s="171"/>
      <c r="ERN263" s="171"/>
      <c r="ERO263" s="171"/>
      <c r="ERP263" s="171"/>
      <c r="ERQ263" s="171"/>
      <c r="ERR263" s="171"/>
      <c r="ERS263" s="171"/>
      <c r="ERT263" s="171"/>
      <c r="ERU263" s="171"/>
      <c r="ERV263" s="171"/>
      <c r="ERW263" s="171"/>
      <c r="ERX263" s="171"/>
      <c r="ERY263" s="171"/>
      <c r="ERZ263" s="171"/>
      <c r="ESA263" s="171"/>
      <c r="ESB263" s="171"/>
      <c r="ESC263" s="171"/>
      <c r="ESD263" s="171"/>
      <c r="ESE263" s="171"/>
      <c r="ESF263" s="171"/>
      <c r="ESG263" s="171"/>
      <c r="ESH263" s="171"/>
      <c r="ESI263" s="171"/>
      <c r="ESJ263" s="171"/>
      <c r="ESK263" s="171"/>
      <c r="ESL263" s="171"/>
      <c r="ESM263" s="171"/>
      <c r="ESN263" s="171"/>
      <c r="ESO263" s="171"/>
      <c r="ESP263" s="171"/>
      <c r="ESQ263" s="171"/>
      <c r="ESR263" s="171"/>
      <c r="ESS263" s="171"/>
      <c r="EST263" s="171"/>
      <c r="ESU263" s="171"/>
      <c r="ESV263" s="171"/>
      <c r="ESW263" s="171"/>
      <c r="ESX263" s="171"/>
      <c r="ESY263" s="171"/>
      <c r="ESZ263" s="171"/>
      <c r="ETA263" s="171"/>
      <c r="ETB263" s="171"/>
      <c r="ETC263" s="171"/>
      <c r="ETD263" s="171"/>
      <c r="ETE263" s="171"/>
      <c r="ETF263" s="171"/>
      <c r="ETG263" s="171"/>
      <c r="ETH263" s="171"/>
      <c r="ETI263" s="171"/>
      <c r="ETJ263" s="171"/>
      <c r="ETK263" s="171"/>
      <c r="ETL263" s="171"/>
      <c r="ETM263" s="171"/>
      <c r="ETN263" s="171"/>
      <c r="ETO263" s="171"/>
      <c r="ETP263" s="171"/>
      <c r="ETQ263" s="171"/>
      <c r="ETR263" s="171"/>
      <c r="ETS263" s="171"/>
      <c r="ETT263" s="171"/>
      <c r="ETU263" s="171"/>
      <c r="ETV263" s="171"/>
      <c r="ETW263" s="171"/>
      <c r="ETX263" s="171"/>
      <c r="ETY263" s="171"/>
      <c r="ETZ263" s="171"/>
      <c r="EUA263" s="171"/>
      <c r="EUB263" s="171"/>
      <c r="EUC263" s="171"/>
      <c r="EUD263" s="171"/>
      <c r="EUE263" s="171"/>
      <c r="EUF263" s="171"/>
      <c r="EUG263" s="171"/>
      <c r="EUH263" s="171"/>
      <c r="EUI263" s="171"/>
      <c r="EUJ263" s="171"/>
      <c r="EUK263" s="171"/>
      <c r="EUL263" s="171"/>
      <c r="EUM263" s="171"/>
      <c r="EUN263" s="171"/>
      <c r="EUO263" s="171"/>
      <c r="EUP263" s="171"/>
      <c r="EUQ263" s="171"/>
      <c r="EUR263" s="171"/>
      <c r="EUS263" s="171"/>
      <c r="EUT263" s="171"/>
      <c r="EUU263" s="171"/>
      <c r="EUV263" s="171"/>
      <c r="EUW263" s="171"/>
      <c r="EUX263" s="171"/>
      <c r="EUY263" s="171"/>
      <c r="EUZ263" s="171"/>
      <c r="EVA263" s="171"/>
      <c r="EVB263" s="171"/>
      <c r="EVC263" s="171"/>
      <c r="EVD263" s="171"/>
      <c r="EVE263" s="171"/>
      <c r="EVF263" s="171"/>
      <c r="EVG263" s="171"/>
      <c r="EVH263" s="171"/>
      <c r="EVI263" s="171"/>
      <c r="EVJ263" s="171"/>
      <c r="EVK263" s="171"/>
      <c r="EVL263" s="171"/>
      <c r="EVM263" s="171"/>
      <c r="EVN263" s="171"/>
      <c r="EVO263" s="171"/>
      <c r="EVP263" s="171"/>
      <c r="EVQ263" s="171"/>
      <c r="EVR263" s="171"/>
      <c r="EVS263" s="171"/>
      <c r="EVT263" s="171"/>
      <c r="EVU263" s="171"/>
      <c r="EVV263" s="171"/>
      <c r="EVW263" s="171"/>
      <c r="EVX263" s="171"/>
      <c r="EVY263" s="171"/>
      <c r="EVZ263" s="171"/>
      <c r="EWA263" s="171"/>
      <c r="EWB263" s="171"/>
      <c r="EWC263" s="171"/>
      <c r="EWD263" s="171"/>
      <c r="EWE263" s="171"/>
      <c r="EWF263" s="171"/>
      <c r="EWG263" s="171"/>
      <c r="EWH263" s="171"/>
      <c r="EWI263" s="171"/>
      <c r="EWJ263" s="171"/>
      <c r="EWK263" s="171"/>
      <c r="EWL263" s="171"/>
      <c r="EWM263" s="171"/>
      <c r="EWN263" s="171"/>
      <c r="EWO263" s="171"/>
      <c r="EWP263" s="171"/>
      <c r="EWQ263" s="171"/>
      <c r="EWR263" s="171"/>
      <c r="EWS263" s="171"/>
      <c r="EWT263" s="171"/>
      <c r="EWU263" s="171"/>
      <c r="EWV263" s="171"/>
      <c r="EWW263" s="171"/>
      <c r="EWX263" s="171"/>
      <c r="EWY263" s="171"/>
      <c r="EWZ263" s="171"/>
      <c r="EXA263" s="171"/>
      <c r="EXB263" s="171"/>
      <c r="EXC263" s="171"/>
      <c r="EXD263" s="171"/>
      <c r="EXE263" s="171"/>
      <c r="EXF263" s="171"/>
      <c r="EXG263" s="171"/>
      <c r="EXH263" s="171"/>
      <c r="EXI263" s="171"/>
      <c r="EXJ263" s="171"/>
      <c r="EXK263" s="171"/>
      <c r="EXL263" s="171"/>
      <c r="EXM263" s="171"/>
      <c r="EXN263" s="171"/>
      <c r="EXO263" s="171"/>
      <c r="EXP263" s="171"/>
      <c r="EXQ263" s="171"/>
      <c r="EXR263" s="171"/>
      <c r="EXS263" s="171"/>
      <c r="EXT263" s="171"/>
      <c r="EXU263" s="171"/>
      <c r="EXV263" s="171"/>
      <c r="EXW263" s="171"/>
      <c r="EXX263" s="171"/>
      <c r="EXY263" s="171"/>
      <c r="EXZ263" s="171"/>
      <c r="EYA263" s="171"/>
      <c r="EYB263" s="171"/>
      <c r="EYC263" s="171"/>
      <c r="EYD263" s="171"/>
      <c r="EYE263" s="171"/>
      <c r="EYF263" s="171"/>
      <c r="EYG263" s="171"/>
      <c r="EYH263" s="171"/>
      <c r="EYI263" s="171"/>
      <c r="EYJ263" s="171"/>
      <c r="EYK263" s="171"/>
      <c r="EYL263" s="171"/>
      <c r="EYM263" s="171"/>
      <c r="EYN263" s="171"/>
      <c r="EYO263" s="171"/>
      <c r="EYP263" s="171"/>
      <c r="EYQ263" s="171"/>
      <c r="EYR263" s="171"/>
      <c r="EYS263" s="171"/>
      <c r="EYT263" s="171"/>
      <c r="EYU263" s="171"/>
      <c r="EYV263" s="171"/>
      <c r="EYW263" s="171"/>
      <c r="EYX263" s="171"/>
      <c r="EYY263" s="171"/>
      <c r="EYZ263" s="171"/>
      <c r="EZA263" s="171"/>
      <c r="EZB263" s="171"/>
      <c r="EZC263" s="171"/>
      <c r="EZD263" s="171"/>
      <c r="EZE263" s="171"/>
      <c r="EZF263" s="171"/>
      <c r="EZG263" s="171"/>
      <c r="EZH263" s="171"/>
      <c r="EZI263" s="171"/>
      <c r="EZJ263" s="171"/>
      <c r="EZK263" s="171"/>
      <c r="EZL263" s="171"/>
      <c r="EZM263" s="171"/>
      <c r="EZN263" s="171"/>
      <c r="EZO263" s="171"/>
      <c r="EZP263" s="171"/>
      <c r="EZQ263" s="171"/>
      <c r="EZR263" s="171"/>
      <c r="EZS263" s="171"/>
      <c r="EZT263" s="171"/>
      <c r="EZU263" s="171"/>
      <c r="EZV263" s="171"/>
      <c r="EZW263" s="171"/>
      <c r="EZX263" s="171"/>
      <c r="EZY263" s="171"/>
      <c r="EZZ263" s="171"/>
      <c r="FAA263" s="171"/>
      <c r="FAB263" s="171"/>
      <c r="FAC263" s="171"/>
      <c r="FAD263" s="171"/>
      <c r="FAE263" s="171"/>
      <c r="FAF263" s="171"/>
      <c r="FAG263" s="171"/>
      <c r="FAH263" s="171"/>
      <c r="FAI263" s="171"/>
      <c r="FAJ263" s="171"/>
      <c r="FAK263" s="171"/>
      <c r="FAL263" s="171"/>
      <c r="FAM263" s="171"/>
      <c r="FAN263" s="171"/>
      <c r="FAO263" s="171"/>
      <c r="FAP263" s="171"/>
      <c r="FAQ263" s="171"/>
      <c r="FAR263" s="171"/>
      <c r="FAS263" s="171"/>
      <c r="FAT263" s="171"/>
      <c r="FAU263" s="171"/>
      <c r="FAV263" s="171"/>
      <c r="FAW263" s="171"/>
      <c r="FAX263" s="171"/>
      <c r="FAY263" s="171"/>
      <c r="FAZ263" s="171"/>
      <c r="FBA263" s="171"/>
      <c r="FBB263" s="171"/>
      <c r="FBC263" s="171"/>
      <c r="FBD263" s="171"/>
      <c r="FBE263" s="171"/>
      <c r="FBF263" s="171"/>
      <c r="FBG263" s="171"/>
      <c r="FBH263" s="171"/>
      <c r="FBI263" s="171"/>
      <c r="FBJ263" s="171"/>
      <c r="FBK263" s="171"/>
      <c r="FBL263" s="171"/>
      <c r="FBM263" s="171"/>
      <c r="FBN263" s="171"/>
      <c r="FBO263" s="171"/>
      <c r="FBP263" s="171"/>
      <c r="FBQ263" s="171"/>
      <c r="FBR263" s="171"/>
      <c r="FBS263" s="171"/>
      <c r="FBT263" s="171"/>
      <c r="FBU263" s="171"/>
      <c r="FBV263" s="171"/>
      <c r="FBW263" s="171"/>
      <c r="FBX263" s="171"/>
      <c r="FBY263" s="171"/>
      <c r="FBZ263" s="171"/>
      <c r="FCA263" s="171"/>
      <c r="FCB263" s="171"/>
      <c r="FCC263" s="171"/>
      <c r="FCD263" s="171"/>
      <c r="FCE263" s="171"/>
      <c r="FCF263" s="171"/>
      <c r="FCG263" s="171"/>
      <c r="FCH263" s="171"/>
      <c r="FCI263" s="171"/>
      <c r="FCJ263" s="171"/>
      <c r="FCK263" s="171"/>
      <c r="FCL263" s="171"/>
      <c r="FCM263" s="171"/>
      <c r="FCN263" s="171"/>
      <c r="FCO263" s="171"/>
      <c r="FCP263" s="171"/>
      <c r="FCQ263" s="171"/>
      <c r="FCR263" s="171"/>
      <c r="FCS263" s="171"/>
      <c r="FCT263" s="171"/>
      <c r="FCU263" s="171"/>
      <c r="FCV263" s="171"/>
      <c r="FCW263" s="171"/>
      <c r="FCX263" s="171"/>
      <c r="FCY263" s="171"/>
      <c r="FCZ263" s="171"/>
      <c r="FDA263" s="171"/>
      <c r="FDB263" s="171"/>
      <c r="FDC263" s="171"/>
      <c r="FDD263" s="171"/>
      <c r="FDE263" s="171"/>
      <c r="FDF263" s="171"/>
      <c r="FDG263" s="171"/>
      <c r="FDH263" s="171"/>
      <c r="FDI263" s="171"/>
      <c r="FDJ263" s="171"/>
      <c r="FDK263" s="171"/>
      <c r="FDL263" s="171"/>
      <c r="FDM263" s="171"/>
      <c r="FDN263" s="171"/>
      <c r="FDO263" s="171"/>
      <c r="FDP263" s="171"/>
      <c r="FDQ263" s="171"/>
      <c r="FDR263" s="171"/>
      <c r="FDS263" s="171"/>
      <c r="FDT263" s="171"/>
      <c r="FDU263" s="171"/>
      <c r="FDV263" s="171"/>
      <c r="FDW263" s="171"/>
      <c r="FDX263" s="171"/>
      <c r="FDY263" s="171"/>
      <c r="FDZ263" s="171"/>
      <c r="FEA263" s="171"/>
      <c r="FEB263" s="171"/>
      <c r="FEC263" s="171"/>
      <c r="FED263" s="171"/>
      <c r="FEE263" s="171"/>
      <c r="FEF263" s="171"/>
      <c r="FEG263" s="171"/>
      <c r="FEH263" s="171"/>
      <c r="FEI263" s="171"/>
      <c r="FEJ263" s="171"/>
      <c r="FEK263" s="171"/>
      <c r="FEL263" s="171"/>
      <c r="FEM263" s="171"/>
      <c r="FEN263" s="171"/>
      <c r="FEO263" s="171"/>
      <c r="FEP263" s="171"/>
      <c r="FEQ263" s="171"/>
      <c r="FER263" s="171"/>
      <c r="FES263" s="171"/>
      <c r="FET263" s="171"/>
      <c r="FEU263" s="171"/>
      <c r="FEV263" s="171"/>
      <c r="FEW263" s="171"/>
      <c r="FEX263" s="171"/>
      <c r="FEY263" s="171"/>
      <c r="FEZ263" s="171"/>
      <c r="FFA263" s="171"/>
      <c r="FFB263" s="171"/>
      <c r="FFC263" s="171"/>
      <c r="FFD263" s="171"/>
      <c r="FFE263" s="171"/>
      <c r="FFF263" s="171"/>
      <c r="FFG263" s="171"/>
      <c r="FFH263" s="171"/>
      <c r="FFI263" s="171"/>
      <c r="FFJ263" s="171"/>
      <c r="FFK263" s="171"/>
      <c r="FFL263" s="171"/>
      <c r="FFM263" s="171"/>
      <c r="FFN263" s="171"/>
      <c r="FFO263" s="171"/>
      <c r="FFP263" s="171"/>
      <c r="FFQ263" s="171"/>
      <c r="FFR263" s="171"/>
      <c r="FFS263" s="171"/>
      <c r="FFT263" s="171"/>
      <c r="FFU263" s="171"/>
      <c r="FFV263" s="171"/>
      <c r="FFW263" s="171"/>
      <c r="FFX263" s="171"/>
      <c r="FFY263" s="171"/>
      <c r="FFZ263" s="171"/>
      <c r="FGA263" s="171"/>
      <c r="FGB263" s="171"/>
      <c r="FGC263" s="171"/>
      <c r="FGD263" s="171"/>
      <c r="FGE263" s="171"/>
      <c r="FGF263" s="171"/>
      <c r="FGG263" s="171"/>
      <c r="FGH263" s="171"/>
      <c r="FGI263" s="171"/>
      <c r="FGJ263" s="171"/>
      <c r="FGK263" s="171"/>
      <c r="FGL263" s="171"/>
      <c r="FGM263" s="171"/>
      <c r="FGN263" s="171"/>
      <c r="FGO263" s="171"/>
      <c r="FGP263" s="171"/>
      <c r="FGQ263" s="171"/>
      <c r="FGR263" s="171"/>
      <c r="FGS263" s="171"/>
      <c r="FGT263" s="171"/>
      <c r="FGU263" s="171"/>
      <c r="FGV263" s="171"/>
      <c r="FGW263" s="171"/>
      <c r="FGX263" s="171"/>
      <c r="FGY263" s="171"/>
      <c r="FGZ263" s="171"/>
      <c r="FHA263" s="171"/>
      <c r="FHB263" s="171"/>
      <c r="FHC263" s="171"/>
      <c r="FHD263" s="171"/>
      <c r="FHE263" s="171"/>
      <c r="FHF263" s="171"/>
      <c r="FHG263" s="171"/>
      <c r="FHH263" s="171"/>
      <c r="FHI263" s="171"/>
      <c r="FHJ263" s="171"/>
      <c r="FHK263" s="171"/>
      <c r="FHL263" s="171"/>
      <c r="FHM263" s="171"/>
      <c r="FHN263" s="171"/>
      <c r="FHO263" s="171"/>
      <c r="FHP263" s="171"/>
      <c r="FHQ263" s="171"/>
      <c r="FHR263" s="171"/>
      <c r="FHS263" s="171"/>
      <c r="FHT263" s="171"/>
      <c r="FHU263" s="171"/>
      <c r="FHV263" s="171"/>
      <c r="FHW263" s="171"/>
      <c r="FHX263" s="171"/>
      <c r="FHY263" s="171"/>
      <c r="FHZ263" s="171"/>
      <c r="FIA263" s="171"/>
      <c r="FIB263" s="171"/>
      <c r="FIC263" s="171"/>
      <c r="FID263" s="171"/>
      <c r="FIE263" s="171"/>
      <c r="FIF263" s="171"/>
      <c r="FIG263" s="171"/>
      <c r="FIH263" s="171"/>
      <c r="FII263" s="171"/>
      <c r="FIJ263" s="171"/>
      <c r="FIK263" s="171"/>
      <c r="FIL263" s="171"/>
      <c r="FIM263" s="171"/>
      <c r="FIN263" s="171"/>
      <c r="FIO263" s="171"/>
      <c r="FIP263" s="171"/>
      <c r="FIQ263" s="171"/>
      <c r="FIR263" s="171"/>
      <c r="FIS263" s="171"/>
      <c r="FIT263" s="171"/>
      <c r="FIU263" s="171"/>
      <c r="FIV263" s="171"/>
      <c r="FIW263" s="171"/>
      <c r="FIX263" s="171"/>
      <c r="FIY263" s="171"/>
      <c r="FIZ263" s="171"/>
      <c r="FJA263" s="171"/>
      <c r="FJB263" s="171"/>
      <c r="FJC263" s="171"/>
      <c r="FJD263" s="171"/>
      <c r="FJE263" s="171"/>
      <c r="FJF263" s="171"/>
      <c r="FJG263" s="171"/>
      <c r="FJH263" s="171"/>
      <c r="FJI263" s="171"/>
      <c r="FJJ263" s="171"/>
      <c r="FJK263" s="171"/>
      <c r="FJL263" s="171"/>
      <c r="FJM263" s="171"/>
      <c r="FJN263" s="171"/>
      <c r="FJO263" s="171"/>
      <c r="FJP263" s="171"/>
      <c r="FJQ263" s="171"/>
      <c r="FJR263" s="171"/>
      <c r="FJS263" s="171"/>
      <c r="FJT263" s="171"/>
      <c r="FJU263" s="171"/>
      <c r="FJV263" s="171"/>
      <c r="FJW263" s="171"/>
      <c r="FJX263" s="171"/>
      <c r="FJY263" s="171"/>
      <c r="FJZ263" s="171"/>
      <c r="FKA263" s="171"/>
      <c r="FKB263" s="171"/>
      <c r="FKC263" s="171"/>
      <c r="FKD263" s="171"/>
      <c r="FKE263" s="171"/>
      <c r="FKF263" s="171"/>
      <c r="FKG263" s="171"/>
      <c r="FKH263" s="171"/>
      <c r="FKI263" s="171"/>
      <c r="FKJ263" s="171"/>
      <c r="FKK263" s="171"/>
      <c r="FKL263" s="171"/>
      <c r="FKM263" s="171"/>
      <c r="FKN263" s="171"/>
      <c r="FKO263" s="171"/>
      <c r="FKP263" s="171"/>
      <c r="FKQ263" s="171"/>
      <c r="FKR263" s="171"/>
      <c r="FKS263" s="171"/>
      <c r="FKT263" s="171"/>
      <c r="FKU263" s="171"/>
      <c r="FKV263" s="171"/>
      <c r="FKW263" s="171"/>
      <c r="FKX263" s="171"/>
      <c r="FKY263" s="171"/>
      <c r="FKZ263" s="171"/>
      <c r="FLA263" s="171"/>
      <c r="FLB263" s="171"/>
      <c r="FLC263" s="171"/>
      <c r="FLD263" s="171"/>
      <c r="FLE263" s="171"/>
      <c r="FLF263" s="171"/>
      <c r="FLG263" s="171"/>
      <c r="FLH263" s="171"/>
      <c r="FLI263" s="171"/>
      <c r="FLJ263" s="171"/>
      <c r="FLK263" s="171"/>
      <c r="FLL263" s="171"/>
      <c r="FLM263" s="171"/>
      <c r="FLN263" s="171"/>
      <c r="FLO263" s="171"/>
      <c r="FLP263" s="171"/>
      <c r="FLQ263" s="171"/>
      <c r="FLR263" s="171"/>
      <c r="FLS263" s="171"/>
      <c r="FLT263" s="171"/>
      <c r="FLU263" s="171"/>
      <c r="FLV263" s="171"/>
      <c r="FLW263" s="171"/>
      <c r="FLX263" s="171"/>
      <c r="FLY263" s="171"/>
      <c r="FLZ263" s="171"/>
      <c r="FMA263" s="171"/>
      <c r="FMB263" s="171"/>
      <c r="FMC263" s="171"/>
      <c r="FMD263" s="171"/>
      <c r="FME263" s="171"/>
      <c r="FMF263" s="171"/>
      <c r="FMG263" s="171"/>
      <c r="FMH263" s="171"/>
      <c r="FMI263" s="171"/>
      <c r="FMJ263" s="171"/>
      <c r="FMK263" s="171"/>
      <c r="FML263" s="171"/>
      <c r="FMM263" s="171"/>
      <c r="FMN263" s="171"/>
      <c r="FMO263" s="171"/>
      <c r="FMP263" s="171"/>
      <c r="FMQ263" s="171"/>
      <c r="FMR263" s="171"/>
      <c r="FMS263" s="171"/>
      <c r="FMT263" s="171"/>
      <c r="FMU263" s="171"/>
      <c r="FMV263" s="171"/>
      <c r="FMW263" s="171"/>
      <c r="FMX263" s="171"/>
      <c r="FMY263" s="171"/>
      <c r="FMZ263" s="171"/>
      <c r="FNA263" s="171"/>
      <c r="FNB263" s="171"/>
      <c r="FNC263" s="171"/>
      <c r="FND263" s="171"/>
      <c r="FNE263" s="171"/>
      <c r="FNF263" s="171"/>
      <c r="FNG263" s="171"/>
      <c r="FNH263" s="171"/>
      <c r="FNI263" s="171"/>
      <c r="FNJ263" s="171"/>
      <c r="FNK263" s="171"/>
      <c r="FNL263" s="171"/>
      <c r="FNM263" s="171"/>
      <c r="FNN263" s="171"/>
      <c r="FNO263" s="171"/>
      <c r="FNP263" s="171"/>
      <c r="FNQ263" s="171"/>
      <c r="FNR263" s="171"/>
      <c r="FNS263" s="171"/>
      <c r="FNT263" s="171"/>
      <c r="FNU263" s="171"/>
      <c r="FNV263" s="171"/>
      <c r="FNW263" s="171"/>
      <c r="FNX263" s="171"/>
      <c r="FNY263" s="171"/>
      <c r="FNZ263" s="171"/>
      <c r="FOA263" s="171"/>
      <c r="FOB263" s="171"/>
      <c r="FOC263" s="171"/>
      <c r="FOD263" s="171"/>
      <c r="FOE263" s="171"/>
      <c r="FOF263" s="171"/>
      <c r="FOG263" s="171"/>
      <c r="FOH263" s="171"/>
      <c r="FOI263" s="171"/>
      <c r="FOJ263" s="171"/>
      <c r="FOK263" s="171"/>
      <c r="FOL263" s="171"/>
      <c r="FOM263" s="171"/>
      <c r="FON263" s="171"/>
      <c r="FOO263" s="171"/>
      <c r="FOP263" s="171"/>
      <c r="FOQ263" s="171"/>
      <c r="FOR263" s="171"/>
      <c r="FOS263" s="171"/>
      <c r="FOT263" s="171"/>
      <c r="FOU263" s="171"/>
      <c r="FOV263" s="171"/>
      <c r="FOW263" s="171"/>
      <c r="FOX263" s="171"/>
      <c r="FOY263" s="171"/>
      <c r="FOZ263" s="171"/>
      <c r="FPA263" s="171"/>
      <c r="FPB263" s="171"/>
      <c r="FPC263" s="171"/>
      <c r="FPD263" s="171"/>
      <c r="FPE263" s="171"/>
      <c r="FPF263" s="171"/>
      <c r="FPG263" s="171"/>
      <c r="FPH263" s="171"/>
      <c r="FPI263" s="171"/>
      <c r="FPJ263" s="171"/>
      <c r="FPK263" s="171"/>
      <c r="FPL263" s="171"/>
      <c r="FPM263" s="171"/>
      <c r="FPN263" s="171"/>
      <c r="FPO263" s="171"/>
      <c r="FPP263" s="171"/>
      <c r="FPQ263" s="171"/>
      <c r="FPR263" s="171"/>
      <c r="FPS263" s="171"/>
      <c r="FPT263" s="171"/>
      <c r="FPU263" s="171"/>
      <c r="FPV263" s="171"/>
      <c r="FPW263" s="171"/>
      <c r="FPX263" s="171"/>
      <c r="FPY263" s="171"/>
      <c r="FPZ263" s="171"/>
      <c r="FQA263" s="171"/>
      <c r="FQB263" s="171"/>
      <c r="FQC263" s="171"/>
      <c r="FQD263" s="171"/>
      <c r="FQE263" s="171"/>
      <c r="FQF263" s="171"/>
      <c r="FQG263" s="171"/>
      <c r="FQH263" s="171"/>
      <c r="FQI263" s="171"/>
      <c r="FQJ263" s="171"/>
      <c r="FQK263" s="171"/>
      <c r="FQL263" s="171"/>
      <c r="FQM263" s="171"/>
      <c r="FQN263" s="171"/>
      <c r="FQO263" s="171"/>
      <c r="FQP263" s="171"/>
      <c r="FQQ263" s="171"/>
      <c r="FQR263" s="171"/>
      <c r="FQS263" s="171"/>
      <c r="FQT263" s="171"/>
      <c r="FQU263" s="171"/>
      <c r="FQV263" s="171"/>
      <c r="FQW263" s="171"/>
      <c r="FQX263" s="171"/>
      <c r="FQY263" s="171"/>
      <c r="FQZ263" s="171"/>
      <c r="FRA263" s="171"/>
      <c r="FRB263" s="171"/>
      <c r="FRC263" s="171"/>
      <c r="FRD263" s="171"/>
      <c r="FRE263" s="171"/>
      <c r="FRF263" s="171"/>
      <c r="FRG263" s="171"/>
      <c r="FRH263" s="171"/>
      <c r="FRI263" s="171"/>
      <c r="FRJ263" s="171"/>
      <c r="FRK263" s="171"/>
      <c r="FRL263" s="171"/>
      <c r="FRM263" s="171"/>
      <c r="FRN263" s="171"/>
      <c r="FRO263" s="171"/>
      <c r="FRP263" s="171"/>
      <c r="FRQ263" s="171"/>
      <c r="FRR263" s="171"/>
      <c r="FRS263" s="171"/>
      <c r="FRT263" s="171"/>
      <c r="FRU263" s="171"/>
      <c r="FRV263" s="171"/>
      <c r="FRW263" s="171"/>
      <c r="FRX263" s="171"/>
      <c r="FRY263" s="171"/>
      <c r="FRZ263" s="171"/>
      <c r="FSA263" s="171"/>
      <c r="FSB263" s="171"/>
      <c r="FSC263" s="171"/>
      <c r="FSD263" s="171"/>
      <c r="FSE263" s="171"/>
      <c r="FSF263" s="171"/>
      <c r="FSG263" s="171"/>
      <c r="FSH263" s="171"/>
      <c r="FSI263" s="171"/>
      <c r="FSJ263" s="171"/>
      <c r="FSK263" s="171"/>
      <c r="FSL263" s="171"/>
      <c r="FSM263" s="171"/>
      <c r="FSN263" s="171"/>
      <c r="FSO263" s="171"/>
      <c r="FSP263" s="171"/>
      <c r="FSQ263" s="171"/>
      <c r="FSR263" s="171"/>
      <c r="FSS263" s="171"/>
      <c r="FST263" s="171"/>
      <c r="FSU263" s="171"/>
      <c r="FSV263" s="171"/>
      <c r="FSW263" s="171"/>
      <c r="FSX263" s="171"/>
      <c r="FSY263" s="171"/>
      <c r="FSZ263" s="171"/>
      <c r="FTA263" s="171"/>
      <c r="FTB263" s="171"/>
      <c r="FTC263" s="171"/>
      <c r="FTD263" s="171"/>
      <c r="FTE263" s="171"/>
      <c r="FTF263" s="171"/>
      <c r="FTG263" s="171"/>
      <c r="FTH263" s="171"/>
      <c r="FTI263" s="171"/>
      <c r="FTJ263" s="171"/>
      <c r="FTK263" s="171"/>
      <c r="FTL263" s="171"/>
      <c r="FTM263" s="171"/>
      <c r="FTN263" s="171"/>
      <c r="FTO263" s="171"/>
      <c r="FTP263" s="171"/>
      <c r="FTQ263" s="171"/>
      <c r="FTR263" s="171"/>
      <c r="FTS263" s="171"/>
      <c r="FTT263" s="171"/>
      <c r="FTU263" s="171"/>
      <c r="FTV263" s="171"/>
      <c r="FTW263" s="171"/>
      <c r="FTX263" s="171"/>
      <c r="FTY263" s="171"/>
      <c r="FTZ263" s="171"/>
      <c r="FUA263" s="171"/>
      <c r="FUB263" s="171"/>
      <c r="FUC263" s="171"/>
      <c r="FUD263" s="171"/>
      <c r="FUE263" s="171"/>
      <c r="FUF263" s="171"/>
      <c r="FUG263" s="171"/>
      <c r="FUH263" s="171"/>
      <c r="FUI263" s="171"/>
      <c r="FUJ263" s="171"/>
      <c r="FUK263" s="171"/>
      <c r="FUL263" s="171"/>
      <c r="FUM263" s="171"/>
      <c r="FUN263" s="171"/>
      <c r="FUO263" s="171"/>
      <c r="FUP263" s="171"/>
      <c r="FUQ263" s="171"/>
      <c r="FUR263" s="171"/>
      <c r="FUS263" s="171"/>
      <c r="FUT263" s="171"/>
      <c r="FUU263" s="171"/>
      <c r="FUV263" s="171"/>
      <c r="FUW263" s="171"/>
      <c r="FUX263" s="171"/>
      <c r="FUY263" s="171"/>
      <c r="FUZ263" s="171"/>
      <c r="FVA263" s="171"/>
      <c r="FVB263" s="171"/>
      <c r="FVC263" s="171"/>
      <c r="FVD263" s="171"/>
      <c r="FVE263" s="171"/>
      <c r="FVF263" s="171"/>
      <c r="FVG263" s="171"/>
      <c r="FVH263" s="171"/>
      <c r="FVI263" s="171"/>
      <c r="FVJ263" s="171"/>
      <c r="FVK263" s="171"/>
      <c r="FVL263" s="171"/>
      <c r="FVM263" s="171"/>
      <c r="FVN263" s="171"/>
      <c r="FVO263" s="171"/>
      <c r="FVP263" s="171"/>
      <c r="FVQ263" s="171"/>
      <c r="FVR263" s="171"/>
      <c r="FVS263" s="171"/>
      <c r="FVT263" s="171"/>
      <c r="FVU263" s="171"/>
      <c r="FVV263" s="171"/>
      <c r="FVW263" s="171"/>
      <c r="FVX263" s="171"/>
      <c r="FVY263" s="171"/>
      <c r="FVZ263" s="171"/>
      <c r="FWA263" s="171"/>
      <c r="FWB263" s="171"/>
      <c r="FWC263" s="171"/>
      <c r="FWD263" s="171"/>
      <c r="FWE263" s="171"/>
      <c r="FWF263" s="171"/>
      <c r="FWG263" s="171"/>
      <c r="FWH263" s="171"/>
      <c r="FWI263" s="171"/>
      <c r="FWJ263" s="171"/>
      <c r="FWK263" s="171"/>
      <c r="FWL263" s="171"/>
      <c r="FWM263" s="171"/>
      <c r="FWN263" s="171"/>
      <c r="FWO263" s="171"/>
      <c r="FWP263" s="171"/>
      <c r="FWQ263" s="171"/>
      <c r="FWR263" s="171"/>
      <c r="FWS263" s="171"/>
      <c r="FWT263" s="171"/>
      <c r="FWU263" s="171"/>
      <c r="FWV263" s="171"/>
      <c r="FWW263" s="171"/>
      <c r="FWX263" s="171"/>
      <c r="FWY263" s="171"/>
      <c r="FWZ263" s="171"/>
      <c r="FXA263" s="171"/>
      <c r="FXB263" s="171"/>
      <c r="FXC263" s="171"/>
      <c r="FXD263" s="171"/>
      <c r="FXE263" s="171"/>
      <c r="FXF263" s="171"/>
      <c r="FXG263" s="171"/>
      <c r="FXH263" s="171"/>
      <c r="FXI263" s="171"/>
      <c r="FXJ263" s="171"/>
      <c r="FXK263" s="171"/>
      <c r="FXL263" s="171"/>
      <c r="FXM263" s="171"/>
      <c r="FXN263" s="171"/>
      <c r="FXO263" s="171"/>
      <c r="FXP263" s="171"/>
      <c r="FXQ263" s="171"/>
      <c r="FXR263" s="171"/>
      <c r="FXS263" s="171"/>
      <c r="FXT263" s="171"/>
      <c r="FXU263" s="171"/>
      <c r="FXV263" s="171"/>
      <c r="FXW263" s="171"/>
      <c r="FXX263" s="171"/>
      <c r="FXY263" s="171"/>
      <c r="FXZ263" s="171"/>
      <c r="FYA263" s="171"/>
      <c r="FYB263" s="171"/>
      <c r="FYC263" s="171"/>
      <c r="FYD263" s="171"/>
      <c r="FYE263" s="171"/>
      <c r="FYF263" s="171"/>
      <c r="FYG263" s="171"/>
      <c r="FYH263" s="171"/>
      <c r="FYI263" s="171"/>
      <c r="FYJ263" s="171"/>
      <c r="FYK263" s="171"/>
      <c r="FYL263" s="171"/>
      <c r="FYM263" s="171"/>
      <c r="FYN263" s="171"/>
      <c r="FYO263" s="171"/>
      <c r="FYP263" s="171"/>
      <c r="FYQ263" s="171"/>
      <c r="FYR263" s="171"/>
      <c r="FYS263" s="171"/>
      <c r="FYT263" s="171"/>
      <c r="FYU263" s="171"/>
      <c r="FYV263" s="171"/>
      <c r="FYW263" s="171"/>
      <c r="FYX263" s="171"/>
      <c r="FYY263" s="171"/>
      <c r="FYZ263" s="171"/>
      <c r="FZA263" s="171"/>
      <c r="FZB263" s="171"/>
      <c r="FZC263" s="171"/>
      <c r="FZD263" s="171"/>
      <c r="FZE263" s="171"/>
      <c r="FZF263" s="171"/>
      <c r="FZG263" s="171"/>
      <c r="FZH263" s="171"/>
      <c r="FZI263" s="171"/>
      <c r="FZJ263" s="171"/>
      <c r="FZK263" s="171"/>
      <c r="FZL263" s="171"/>
      <c r="FZM263" s="171"/>
      <c r="FZN263" s="171"/>
      <c r="FZO263" s="171"/>
      <c r="FZP263" s="171"/>
      <c r="FZQ263" s="171"/>
      <c r="FZR263" s="171"/>
      <c r="FZS263" s="171"/>
      <c r="FZT263" s="171"/>
      <c r="FZU263" s="171"/>
      <c r="FZV263" s="171"/>
      <c r="FZW263" s="171"/>
      <c r="FZX263" s="171"/>
      <c r="FZY263" s="171"/>
      <c r="FZZ263" s="171"/>
      <c r="GAA263" s="171"/>
      <c r="GAB263" s="171"/>
      <c r="GAC263" s="171"/>
      <c r="GAD263" s="171"/>
      <c r="GAE263" s="171"/>
      <c r="GAF263" s="171"/>
      <c r="GAG263" s="171"/>
      <c r="GAH263" s="171"/>
      <c r="GAI263" s="171"/>
      <c r="GAJ263" s="171"/>
      <c r="GAK263" s="171"/>
      <c r="GAL263" s="171"/>
      <c r="GAM263" s="171"/>
      <c r="GAN263" s="171"/>
      <c r="GAO263" s="171"/>
      <c r="GAP263" s="171"/>
      <c r="GAQ263" s="171"/>
      <c r="GAR263" s="171"/>
      <c r="GAS263" s="171"/>
      <c r="GAT263" s="171"/>
      <c r="GAU263" s="171"/>
      <c r="GAV263" s="171"/>
      <c r="GAW263" s="171"/>
      <c r="GAX263" s="171"/>
      <c r="GAY263" s="171"/>
      <c r="GAZ263" s="171"/>
      <c r="GBA263" s="171"/>
      <c r="GBB263" s="171"/>
      <c r="GBC263" s="171"/>
      <c r="GBD263" s="171"/>
      <c r="GBE263" s="171"/>
      <c r="GBF263" s="171"/>
      <c r="GBG263" s="171"/>
      <c r="GBH263" s="171"/>
      <c r="GBI263" s="171"/>
      <c r="GBJ263" s="171"/>
      <c r="GBK263" s="171"/>
      <c r="GBL263" s="171"/>
      <c r="GBM263" s="171"/>
      <c r="GBN263" s="171"/>
      <c r="GBO263" s="171"/>
      <c r="GBP263" s="171"/>
      <c r="GBQ263" s="171"/>
      <c r="GBR263" s="171"/>
      <c r="GBS263" s="171"/>
      <c r="GBT263" s="171"/>
      <c r="GBU263" s="171"/>
      <c r="GBV263" s="171"/>
      <c r="GBW263" s="171"/>
      <c r="GBX263" s="171"/>
      <c r="GBY263" s="171"/>
      <c r="GBZ263" s="171"/>
      <c r="GCA263" s="171"/>
      <c r="GCB263" s="171"/>
      <c r="GCC263" s="171"/>
      <c r="GCD263" s="171"/>
      <c r="GCE263" s="171"/>
      <c r="GCF263" s="171"/>
      <c r="GCG263" s="171"/>
      <c r="GCH263" s="171"/>
      <c r="GCI263" s="171"/>
      <c r="GCJ263" s="171"/>
      <c r="GCK263" s="171"/>
      <c r="GCL263" s="171"/>
      <c r="GCM263" s="171"/>
      <c r="GCN263" s="171"/>
      <c r="GCO263" s="171"/>
      <c r="GCP263" s="171"/>
      <c r="GCQ263" s="171"/>
      <c r="GCR263" s="171"/>
      <c r="GCS263" s="171"/>
      <c r="GCT263" s="171"/>
      <c r="GCU263" s="171"/>
      <c r="GCV263" s="171"/>
      <c r="GCW263" s="171"/>
      <c r="GCX263" s="171"/>
      <c r="GCY263" s="171"/>
      <c r="GCZ263" s="171"/>
      <c r="GDA263" s="171"/>
      <c r="GDB263" s="171"/>
      <c r="GDC263" s="171"/>
      <c r="GDD263" s="171"/>
      <c r="GDE263" s="171"/>
      <c r="GDF263" s="171"/>
      <c r="GDG263" s="171"/>
      <c r="GDH263" s="171"/>
      <c r="GDI263" s="171"/>
      <c r="GDJ263" s="171"/>
      <c r="GDK263" s="171"/>
      <c r="GDL263" s="171"/>
      <c r="GDM263" s="171"/>
      <c r="GDN263" s="171"/>
      <c r="GDO263" s="171"/>
      <c r="GDP263" s="171"/>
      <c r="GDQ263" s="171"/>
      <c r="GDR263" s="171"/>
      <c r="GDS263" s="171"/>
      <c r="GDT263" s="171"/>
      <c r="GDU263" s="171"/>
      <c r="GDV263" s="171"/>
      <c r="GDW263" s="171"/>
      <c r="GDX263" s="171"/>
      <c r="GDY263" s="171"/>
      <c r="GDZ263" s="171"/>
      <c r="GEA263" s="171"/>
      <c r="GEB263" s="171"/>
      <c r="GEC263" s="171"/>
      <c r="GED263" s="171"/>
      <c r="GEE263" s="171"/>
      <c r="GEF263" s="171"/>
      <c r="GEG263" s="171"/>
      <c r="GEH263" s="171"/>
      <c r="GEI263" s="171"/>
      <c r="GEJ263" s="171"/>
      <c r="GEK263" s="171"/>
      <c r="GEL263" s="171"/>
      <c r="GEM263" s="171"/>
      <c r="GEN263" s="171"/>
      <c r="GEO263" s="171"/>
      <c r="GEP263" s="171"/>
      <c r="GEQ263" s="171"/>
      <c r="GER263" s="171"/>
      <c r="GES263" s="171"/>
      <c r="GET263" s="171"/>
      <c r="GEU263" s="171"/>
      <c r="GEV263" s="171"/>
      <c r="GEW263" s="171"/>
      <c r="GEX263" s="171"/>
      <c r="GEY263" s="171"/>
      <c r="GEZ263" s="171"/>
      <c r="GFA263" s="171"/>
      <c r="GFB263" s="171"/>
      <c r="GFC263" s="171"/>
      <c r="GFD263" s="171"/>
      <c r="GFE263" s="171"/>
      <c r="GFF263" s="171"/>
      <c r="GFG263" s="171"/>
      <c r="GFH263" s="171"/>
      <c r="GFI263" s="171"/>
      <c r="GFJ263" s="171"/>
      <c r="GFK263" s="171"/>
      <c r="GFL263" s="171"/>
      <c r="GFM263" s="171"/>
      <c r="GFN263" s="171"/>
      <c r="GFO263" s="171"/>
      <c r="GFP263" s="171"/>
      <c r="GFQ263" s="171"/>
      <c r="GFR263" s="171"/>
      <c r="GFS263" s="171"/>
      <c r="GFT263" s="171"/>
      <c r="GFU263" s="171"/>
      <c r="GFV263" s="171"/>
      <c r="GFW263" s="171"/>
      <c r="GFX263" s="171"/>
      <c r="GFY263" s="171"/>
      <c r="GFZ263" s="171"/>
      <c r="GGA263" s="171"/>
      <c r="GGB263" s="171"/>
      <c r="GGC263" s="171"/>
      <c r="GGD263" s="171"/>
      <c r="GGE263" s="171"/>
      <c r="GGF263" s="171"/>
      <c r="GGG263" s="171"/>
      <c r="GGH263" s="171"/>
      <c r="GGI263" s="171"/>
      <c r="GGJ263" s="171"/>
      <c r="GGK263" s="171"/>
      <c r="GGL263" s="171"/>
      <c r="GGM263" s="171"/>
      <c r="GGN263" s="171"/>
      <c r="GGO263" s="171"/>
      <c r="GGP263" s="171"/>
      <c r="GGQ263" s="171"/>
      <c r="GGR263" s="171"/>
      <c r="GGS263" s="171"/>
      <c r="GGT263" s="171"/>
      <c r="GGU263" s="171"/>
      <c r="GGV263" s="171"/>
      <c r="GGW263" s="171"/>
      <c r="GGX263" s="171"/>
      <c r="GGY263" s="171"/>
      <c r="GGZ263" s="171"/>
      <c r="GHA263" s="171"/>
      <c r="GHB263" s="171"/>
      <c r="GHC263" s="171"/>
      <c r="GHD263" s="171"/>
      <c r="GHE263" s="171"/>
      <c r="GHF263" s="171"/>
      <c r="GHG263" s="171"/>
      <c r="GHH263" s="171"/>
      <c r="GHI263" s="171"/>
      <c r="GHJ263" s="171"/>
      <c r="GHK263" s="171"/>
      <c r="GHL263" s="171"/>
      <c r="GHM263" s="171"/>
      <c r="GHN263" s="171"/>
      <c r="GHO263" s="171"/>
      <c r="GHP263" s="171"/>
      <c r="GHQ263" s="171"/>
      <c r="GHR263" s="171"/>
      <c r="GHS263" s="171"/>
      <c r="GHT263" s="171"/>
      <c r="GHU263" s="171"/>
      <c r="GHV263" s="171"/>
      <c r="GHW263" s="171"/>
      <c r="GHX263" s="171"/>
      <c r="GHY263" s="171"/>
      <c r="GHZ263" s="171"/>
      <c r="GIA263" s="171"/>
      <c r="GIB263" s="171"/>
      <c r="GIC263" s="171"/>
      <c r="GID263" s="171"/>
      <c r="GIE263" s="171"/>
      <c r="GIF263" s="171"/>
      <c r="GIG263" s="171"/>
      <c r="GIH263" s="171"/>
      <c r="GII263" s="171"/>
      <c r="GIJ263" s="171"/>
      <c r="GIK263" s="171"/>
      <c r="GIL263" s="171"/>
      <c r="GIM263" s="171"/>
      <c r="GIN263" s="171"/>
      <c r="GIO263" s="171"/>
      <c r="GIP263" s="171"/>
      <c r="GIQ263" s="171"/>
      <c r="GIR263" s="171"/>
      <c r="GIS263" s="171"/>
      <c r="GIT263" s="171"/>
      <c r="GIU263" s="171"/>
      <c r="GIV263" s="171"/>
      <c r="GIW263" s="171"/>
      <c r="GIX263" s="171"/>
      <c r="GIY263" s="171"/>
      <c r="GIZ263" s="171"/>
      <c r="GJA263" s="171"/>
      <c r="GJB263" s="171"/>
      <c r="GJC263" s="171"/>
      <c r="GJD263" s="171"/>
      <c r="GJE263" s="171"/>
      <c r="GJF263" s="171"/>
      <c r="GJG263" s="171"/>
      <c r="GJH263" s="171"/>
      <c r="GJI263" s="171"/>
      <c r="GJJ263" s="171"/>
      <c r="GJK263" s="171"/>
      <c r="GJL263" s="171"/>
      <c r="GJM263" s="171"/>
      <c r="GJN263" s="171"/>
      <c r="GJO263" s="171"/>
      <c r="GJP263" s="171"/>
      <c r="GJQ263" s="171"/>
      <c r="GJR263" s="171"/>
      <c r="GJS263" s="171"/>
      <c r="GJT263" s="171"/>
      <c r="GJU263" s="171"/>
      <c r="GJV263" s="171"/>
      <c r="GJW263" s="171"/>
      <c r="GJX263" s="171"/>
      <c r="GJY263" s="171"/>
      <c r="GJZ263" s="171"/>
      <c r="GKA263" s="171"/>
      <c r="GKB263" s="171"/>
      <c r="GKC263" s="171"/>
      <c r="GKD263" s="171"/>
      <c r="GKE263" s="171"/>
      <c r="GKF263" s="171"/>
      <c r="GKG263" s="171"/>
      <c r="GKH263" s="171"/>
      <c r="GKI263" s="171"/>
      <c r="GKJ263" s="171"/>
      <c r="GKK263" s="171"/>
      <c r="GKL263" s="171"/>
      <c r="GKM263" s="171"/>
      <c r="GKN263" s="171"/>
      <c r="GKO263" s="171"/>
      <c r="GKP263" s="171"/>
      <c r="GKQ263" s="171"/>
      <c r="GKR263" s="171"/>
      <c r="GKS263" s="171"/>
      <c r="GKT263" s="171"/>
      <c r="GKU263" s="171"/>
      <c r="GKV263" s="171"/>
      <c r="GKW263" s="171"/>
      <c r="GKX263" s="171"/>
      <c r="GKY263" s="171"/>
      <c r="GKZ263" s="171"/>
      <c r="GLA263" s="171"/>
      <c r="GLB263" s="171"/>
      <c r="GLC263" s="171"/>
      <c r="GLD263" s="171"/>
      <c r="GLE263" s="171"/>
      <c r="GLF263" s="171"/>
      <c r="GLG263" s="171"/>
      <c r="GLH263" s="171"/>
      <c r="GLI263" s="171"/>
      <c r="GLJ263" s="171"/>
      <c r="GLK263" s="171"/>
      <c r="GLL263" s="171"/>
      <c r="GLM263" s="171"/>
      <c r="GLN263" s="171"/>
      <c r="GLO263" s="171"/>
      <c r="GLP263" s="171"/>
      <c r="GLQ263" s="171"/>
      <c r="GLR263" s="171"/>
      <c r="GLS263" s="171"/>
      <c r="GLT263" s="171"/>
      <c r="GLU263" s="171"/>
      <c r="GLV263" s="171"/>
      <c r="GLW263" s="171"/>
      <c r="GLX263" s="171"/>
      <c r="GLY263" s="171"/>
      <c r="GLZ263" s="171"/>
      <c r="GMA263" s="171"/>
      <c r="GMB263" s="171"/>
      <c r="GMC263" s="171"/>
      <c r="GMD263" s="171"/>
      <c r="GME263" s="171"/>
      <c r="GMF263" s="171"/>
      <c r="GMG263" s="171"/>
      <c r="GMH263" s="171"/>
      <c r="GMI263" s="171"/>
      <c r="GMJ263" s="171"/>
      <c r="GMK263" s="171"/>
      <c r="GML263" s="171"/>
      <c r="GMM263" s="171"/>
      <c r="GMN263" s="171"/>
      <c r="GMO263" s="171"/>
      <c r="GMP263" s="171"/>
      <c r="GMQ263" s="171"/>
      <c r="GMR263" s="171"/>
      <c r="GMS263" s="171"/>
      <c r="GMT263" s="171"/>
      <c r="GMU263" s="171"/>
      <c r="GMV263" s="171"/>
      <c r="GMW263" s="171"/>
      <c r="GMX263" s="171"/>
      <c r="GMY263" s="171"/>
      <c r="GMZ263" s="171"/>
      <c r="GNA263" s="171"/>
      <c r="GNB263" s="171"/>
      <c r="GNC263" s="171"/>
      <c r="GND263" s="171"/>
      <c r="GNE263" s="171"/>
      <c r="GNF263" s="171"/>
      <c r="GNG263" s="171"/>
      <c r="GNH263" s="171"/>
      <c r="GNI263" s="171"/>
      <c r="GNJ263" s="171"/>
      <c r="GNK263" s="171"/>
      <c r="GNL263" s="171"/>
      <c r="GNM263" s="171"/>
      <c r="GNN263" s="171"/>
      <c r="GNO263" s="171"/>
      <c r="GNP263" s="171"/>
      <c r="GNQ263" s="171"/>
      <c r="GNR263" s="171"/>
      <c r="GNS263" s="171"/>
      <c r="GNT263" s="171"/>
      <c r="GNU263" s="171"/>
      <c r="GNV263" s="171"/>
      <c r="GNW263" s="171"/>
      <c r="GNX263" s="171"/>
      <c r="GNY263" s="171"/>
      <c r="GNZ263" s="171"/>
      <c r="GOA263" s="171"/>
      <c r="GOB263" s="171"/>
      <c r="GOC263" s="171"/>
      <c r="GOD263" s="171"/>
      <c r="GOE263" s="171"/>
      <c r="GOF263" s="171"/>
      <c r="GOG263" s="171"/>
      <c r="GOH263" s="171"/>
      <c r="GOI263" s="171"/>
      <c r="GOJ263" s="171"/>
      <c r="GOK263" s="171"/>
      <c r="GOL263" s="171"/>
      <c r="GOM263" s="171"/>
      <c r="GON263" s="171"/>
      <c r="GOO263" s="171"/>
      <c r="GOP263" s="171"/>
      <c r="GOQ263" s="171"/>
      <c r="GOR263" s="171"/>
      <c r="GOS263" s="171"/>
      <c r="GOT263" s="171"/>
      <c r="GOU263" s="171"/>
      <c r="GOV263" s="171"/>
      <c r="GOW263" s="171"/>
      <c r="GOX263" s="171"/>
      <c r="GOY263" s="171"/>
      <c r="GOZ263" s="171"/>
      <c r="GPA263" s="171"/>
      <c r="GPB263" s="171"/>
      <c r="GPC263" s="171"/>
      <c r="GPD263" s="171"/>
      <c r="GPE263" s="171"/>
      <c r="GPF263" s="171"/>
      <c r="GPG263" s="171"/>
      <c r="GPH263" s="171"/>
      <c r="GPI263" s="171"/>
      <c r="GPJ263" s="171"/>
      <c r="GPK263" s="171"/>
      <c r="GPL263" s="171"/>
      <c r="GPM263" s="171"/>
      <c r="GPN263" s="171"/>
      <c r="GPO263" s="171"/>
      <c r="GPP263" s="171"/>
      <c r="GPQ263" s="171"/>
      <c r="GPR263" s="171"/>
      <c r="GPS263" s="171"/>
      <c r="GPT263" s="171"/>
      <c r="GPU263" s="171"/>
      <c r="GPV263" s="171"/>
      <c r="GPW263" s="171"/>
      <c r="GPX263" s="171"/>
      <c r="GPY263" s="171"/>
      <c r="GPZ263" s="171"/>
      <c r="GQA263" s="171"/>
      <c r="GQB263" s="171"/>
      <c r="GQC263" s="171"/>
      <c r="GQD263" s="171"/>
      <c r="GQE263" s="171"/>
      <c r="GQF263" s="171"/>
      <c r="GQG263" s="171"/>
      <c r="GQH263" s="171"/>
      <c r="GQI263" s="171"/>
      <c r="GQJ263" s="171"/>
      <c r="GQK263" s="171"/>
      <c r="GQL263" s="171"/>
      <c r="GQM263" s="171"/>
      <c r="GQN263" s="171"/>
      <c r="GQO263" s="171"/>
      <c r="GQP263" s="171"/>
      <c r="GQQ263" s="171"/>
      <c r="GQR263" s="171"/>
      <c r="GQS263" s="171"/>
      <c r="GQT263" s="171"/>
      <c r="GQU263" s="171"/>
      <c r="GQV263" s="171"/>
      <c r="GQW263" s="171"/>
      <c r="GQX263" s="171"/>
      <c r="GQY263" s="171"/>
      <c r="GQZ263" s="171"/>
      <c r="GRA263" s="171"/>
      <c r="GRB263" s="171"/>
      <c r="GRC263" s="171"/>
      <c r="GRD263" s="171"/>
      <c r="GRE263" s="171"/>
      <c r="GRF263" s="171"/>
      <c r="GRG263" s="171"/>
      <c r="GRH263" s="171"/>
      <c r="GRI263" s="171"/>
      <c r="GRJ263" s="171"/>
      <c r="GRK263" s="171"/>
      <c r="GRL263" s="171"/>
      <c r="GRM263" s="171"/>
      <c r="GRN263" s="171"/>
      <c r="GRO263" s="171"/>
      <c r="GRP263" s="171"/>
      <c r="GRQ263" s="171"/>
      <c r="GRR263" s="171"/>
      <c r="GRS263" s="171"/>
      <c r="GRT263" s="171"/>
      <c r="GRU263" s="171"/>
      <c r="GRV263" s="171"/>
      <c r="GRW263" s="171"/>
      <c r="GRX263" s="171"/>
      <c r="GRY263" s="171"/>
      <c r="GRZ263" s="171"/>
      <c r="GSA263" s="171"/>
      <c r="GSB263" s="171"/>
      <c r="GSC263" s="171"/>
      <c r="GSD263" s="171"/>
      <c r="GSE263" s="171"/>
      <c r="GSF263" s="171"/>
      <c r="GSG263" s="171"/>
      <c r="GSH263" s="171"/>
      <c r="GSI263" s="171"/>
      <c r="GSJ263" s="171"/>
      <c r="GSK263" s="171"/>
      <c r="GSL263" s="171"/>
      <c r="GSM263" s="171"/>
      <c r="GSN263" s="171"/>
      <c r="GSO263" s="171"/>
      <c r="GSP263" s="171"/>
      <c r="GSQ263" s="171"/>
      <c r="GSR263" s="171"/>
      <c r="GSS263" s="171"/>
      <c r="GST263" s="171"/>
      <c r="GSU263" s="171"/>
      <c r="GSV263" s="171"/>
      <c r="GSW263" s="171"/>
      <c r="GSX263" s="171"/>
      <c r="GSY263" s="171"/>
      <c r="GSZ263" s="171"/>
      <c r="GTA263" s="171"/>
      <c r="GTB263" s="171"/>
      <c r="GTC263" s="171"/>
      <c r="GTD263" s="171"/>
      <c r="GTE263" s="171"/>
      <c r="GTF263" s="171"/>
      <c r="GTG263" s="171"/>
      <c r="GTH263" s="171"/>
      <c r="GTI263" s="171"/>
      <c r="GTJ263" s="171"/>
      <c r="GTK263" s="171"/>
      <c r="GTL263" s="171"/>
      <c r="GTM263" s="171"/>
      <c r="GTN263" s="171"/>
      <c r="GTO263" s="171"/>
      <c r="GTP263" s="171"/>
      <c r="GTQ263" s="171"/>
      <c r="GTR263" s="171"/>
      <c r="GTS263" s="171"/>
      <c r="GTT263" s="171"/>
      <c r="GTU263" s="171"/>
      <c r="GTV263" s="171"/>
      <c r="GTW263" s="171"/>
      <c r="GTX263" s="171"/>
      <c r="GTY263" s="171"/>
      <c r="GTZ263" s="171"/>
      <c r="GUA263" s="171"/>
      <c r="GUB263" s="171"/>
      <c r="GUC263" s="171"/>
      <c r="GUD263" s="171"/>
      <c r="GUE263" s="171"/>
      <c r="GUF263" s="171"/>
      <c r="GUG263" s="171"/>
      <c r="GUH263" s="171"/>
      <c r="GUI263" s="171"/>
      <c r="GUJ263" s="171"/>
      <c r="GUK263" s="171"/>
      <c r="GUL263" s="171"/>
      <c r="GUM263" s="171"/>
      <c r="GUN263" s="171"/>
      <c r="GUO263" s="171"/>
      <c r="GUP263" s="171"/>
      <c r="GUQ263" s="171"/>
      <c r="GUR263" s="171"/>
      <c r="GUS263" s="171"/>
      <c r="GUT263" s="171"/>
      <c r="GUU263" s="171"/>
      <c r="GUV263" s="171"/>
      <c r="GUW263" s="171"/>
      <c r="GUX263" s="171"/>
      <c r="GUY263" s="171"/>
      <c r="GUZ263" s="171"/>
      <c r="GVA263" s="171"/>
      <c r="GVB263" s="171"/>
      <c r="GVC263" s="171"/>
      <c r="GVD263" s="171"/>
      <c r="GVE263" s="171"/>
      <c r="GVF263" s="171"/>
      <c r="GVG263" s="171"/>
      <c r="GVH263" s="171"/>
      <c r="GVI263" s="171"/>
      <c r="GVJ263" s="171"/>
      <c r="GVK263" s="171"/>
      <c r="GVL263" s="171"/>
      <c r="GVM263" s="171"/>
      <c r="GVN263" s="171"/>
      <c r="GVO263" s="171"/>
      <c r="GVP263" s="171"/>
      <c r="GVQ263" s="171"/>
      <c r="GVR263" s="171"/>
      <c r="GVS263" s="171"/>
      <c r="GVT263" s="171"/>
      <c r="GVU263" s="171"/>
      <c r="GVV263" s="171"/>
      <c r="GVW263" s="171"/>
      <c r="GVX263" s="171"/>
      <c r="GVY263" s="171"/>
      <c r="GVZ263" s="171"/>
      <c r="GWA263" s="171"/>
      <c r="GWB263" s="171"/>
      <c r="GWC263" s="171"/>
      <c r="GWD263" s="171"/>
      <c r="GWE263" s="171"/>
      <c r="GWF263" s="171"/>
      <c r="GWG263" s="171"/>
      <c r="GWH263" s="171"/>
      <c r="GWI263" s="171"/>
      <c r="GWJ263" s="171"/>
      <c r="GWK263" s="171"/>
      <c r="GWL263" s="171"/>
      <c r="GWM263" s="171"/>
      <c r="GWN263" s="171"/>
      <c r="GWO263" s="171"/>
      <c r="GWP263" s="171"/>
      <c r="GWQ263" s="171"/>
      <c r="GWR263" s="171"/>
      <c r="GWS263" s="171"/>
      <c r="GWT263" s="171"/>
      <c r="GWU263" s="171"/>
      <c r="GWV263" s="171"/>
      <c r="GWW263" s="171"/>
      <c r="GWX263" s="171"/>
      <c r="GWY263" s="171"/>
      <c r="GWZ263" s="171"/>
      <c r="GXA263" s="171"/>
      <c r="GXB263" s="171"/>
      <c r="GXC263" s="171"/>
      <c r="GXD263" s="171"/>
      <c r="GXE263" s="171"/>
      <c r="GXF263" s="171"/>
      <c r="GXG263" s="171"/>
      <c r="GXH263" s="171"/>
      <c r="GXI263" s="171"/>
      <c r="GXJ263" s="171"/>
      <c r="GXK263" s="171"/>
      <c r="GXL263" s="171"/>
      <c r="GXM263" s="171"/>
      <c r="GXN263" s="171"/>
      <c r="GXO263" s="171"/>
      <c r="GXP263" s="171"/>
      <c r="GXQ263" s="171"/>
      <c r="GXR263" s="171"/>
      <c r="GXS263" s="171"/>
      <c r="GXT263" s="171"/>
      <c r="GXU263" s="171"/>
      <c r="GXV263" s="171"/>
      <c r="GXW263" s="171"/>
      <c r="GXX263" s="171"/>
      <c r="GXY263" s="171"/>
      <c r="GXZ263" s="171"/>
      <c r="GYA263" s="171"/>
      <c r="GYB263" s="171"/>
      <c r="GYC263" s="171"/>
      <c r="GYD263" s="171"/>
      <c r="GYE263" s="171"/>
      <c r="GYF263" s="171"/>
      <c r="GYG263" s="171"/>
      <c r="GYH263" s="171"/>
      <c r="GYI263" s="171"/>
      <c r="GYJ263" s="171"/>
      <c r="GYK263" s="171"/>
      <c r="GYL263" s="171"/>
      <c r="GYM263" s="171"/>
      <c r="GYN263" s="171"/>
      <c r="GYO263" s="171"/>
      <c r="GYP263" s="171"/>
      <c r="GYQ263" s="171"/>
      <c r="GYR263" s="171"/>
      <c r="GYS263" s="171"/>
      <c r="GYT263" s="171"/>
      <c r="GYU263" s="171"/>
      <c r="GYV263" s="171"/>
      <c r="GYW263" s="171"/>
      <c r="GYX263" s="171"/>
      <c r="GYY263" s="171"/>
      <c r="GYZ263" s="171"/>
      <c r="GZA263" s="171"/>
      <c r="GZB263" s="171"/>
      <c r="GZC263" s="171"/>
      <c r="GZD263" s="171"/>
      <c r="GZE263" s="171"/>
      <c r="GZF263" s="171"/>
      <c r="GZG263" s="171"/>
      <c r="GZH263" s="171"/>
      <c r="GZI263" s="171"/>
      <c r="GZJ263" s="171"/>
      <c r="GZK263" s="171"/>
      <c r="GZL263" s="171"/>
      <c r="GZM263" s="171"/>
      <c r="GZN263" s="171"/>
      <c r="GZO263" s="171"/>
      <c r="GZP263" s="171"/>
      <c r="GZQ263" s="171"/>
      <c r="GZR263" s="171"/>
      <c r="GZS263" s="171"/>
      <c r="GZT263" s="171"/>
      <c r="GZU263" s="171"/>
      <c r="GZV263" s="171"/>
      <c r="GZW263" s="171"/>
      <c r="GZX263" s="171"/>
      <c r="GZY263" s="171"/>
      <c r="GZZ263" s="171"/>
      <c r="HAA263" s="171"/>
      <c r="HAB263" s="171"/>
      <c r="HAC263" s="171"/>
      <c r="HAD263" s="171"/>
      <c r="HAE263" s="171"/>
      <c r="HAF263" s="171"/>
      <c r="HAG263" s="171"/>
      <c r="HAH263" s="171"/>
      <c r="HAI263" s="171"/>
      <c r="HAJ263" s="171"/>
      <c r="HAK263" s="171"/>
      <c r="HAL263" s="171"/>
      <c r="HAM263" s="171"/>
      <c r="HAN263" s="171"/>
      <c r="HAO263" s="171"/>
      <c r="HAP263" s="171"/>
      <c r="HAQ263" s="171"/>
      <c r="HAR263" s="171"/>
      <c r="HAS263" s="171"/>
      <c r="HAT263" s="171"/>
      <c r="HAU263" s="171"/>
      <c r="HAV263" s="171"/>
      <c r="HAW263" s="171"/>
      <c r="HAX263" s="171"/>
      <c r="HAY263" s="171"/>
      <c r="HAZ263" s="171"/>
      <c r="HBA263" s="171"/>
      <c r="HBB263" s="171"/>
      <c r="HBC263" s="171"/>
      <c r="HBD263" s="171"/>
      <c r="HBE263" s="171"/>
      <c r="HBF263" s="171"/>
      <c r="HBG263" s="171"/>
      <c r="HBH263" s="171"/>
      <c r="HBI263" s="171"/>
      <c r="HBJ263" s="171"/>
      <c r="HBK263" s="171"/>
      <c r="HBL263" s="171"/>
      <c r="HBM263" s="171"/>
      <c r="HBN263" s="171"/>
      <c r="HBO263" s="171"/>
      <c r="HBP263" s="171"/>
      <c r="HBQ263" s="171"/>
      <c r="HBR263" s="171"/>
      <c r="HBS263" s="171"/>
      <c r="HBT263" s="171"/>
      <c r="HBU263" s="171"/>
      <c r="HBV263" s="171"/>
      <c r="HBW263" s="171"/>
      <c r="HBX263" s="171"/>
      <c r="HBY263" s="171"/>
      <c r="HBZ263" s="171"/>
      <c r="HCA263" s="171"/>
      <c r="HCB263" s="171"/>
      <c r="HCC263" s="171"/>
      <c r="HCD263" s="171"/>
      <c r="HCE263" s="171"/>
      <c r="HCF263" s="171"/>
      <c r="HCG263" s="171"/>
      <c r="HCH263" s="171"/>
      <c r="HCI263" s="171"/>
      <c r="HCJ263" s="171"/>
      <c r="HCK263" s="171"/>
      <c r="HCL263" s="171"/>
      <c r="HCM263" s="171"/>
      <c r="HCN263" s="171"/>
      <c r="HCO263" s="171"/>
      <c r="HCP263" s="171"/>
      <c r="HCQ263" s="171"/>
      <c r="HCR263" s="171"/>
      <c r="HCS263" s="171"/>
      <c r="HCT263" s="171"/>
      <c r="HCU263" s="171"/>
      <c r="HCV263" s="171"/>
      <c r="HCW263" s="171"/>
      <c r="HCX263" s="171"/>
      <c r="HCY263" s="171"/>
      <c r="HCZ263" s="171"/>
      <c r="HDA263" s="171"/>
      <c r="HDB263" s="171"/>
      <c r="HDC263" s="171"/>
      <c r="HDD263" s="171"/>
      <c r="HDE263" s="171"/>
      <c r="HDF263" s="171"/>
      <c r="HDG263" s="171"/>
      <c r="HDH263" s="171"/>
      <c r="HDI263" s="171"/>
      <c r="HDJ263" s="171"/>
      <c r="HDK263" s="171"/>
      <c r="HDL263" s="171"/>
      <c r="HDM263" s="171"/>
      <c r="HDN263" s="171"/>
      <c r="HDO263" s="171"/>
      <c r="HDP263" s="171"/>
      <c r="HDQ263" s="171"/>
      <c r="HDR263" s="171"/>
      <c r="HDS263" s="171"/>
      <c r="HDT263" s="171"/>
      <c r="HDU263" s="171"/>
      <c r="HDV263" s="171"/>
      <c r="HDW263" s="171"/>
      <c r="HDX263" s="171"/>
      <c r="HDY263" s="171"/>
      <c r="HDZ263" s="171"/>
      <c r="HEA263" s="171"/>
      <c r="HEB263" s="171"/>
      <c r="HEC263" s="171"/>
      <c r="HED263" s="171"/>
      <c r="HEE263" s="171"/>
      <c r="HEF263" s="171"/>
      <c r="HEG263" s="171"/>
      <c r="HEH263" s="171"/>
      <c r="HEI263" s="171"/>
      <c r="HEJ263" s="171"/>
      <c r="HEK263" s="171"/>
      <c r="HEL263" s="171"/>
      <c r="HEM263" s="171"/>
      <c r="HEN263" s="171"/>
      <c r="HEO263" s="171"/>
      <c r="HEP263" s="171"/>
      <c r="HEQ263" s="171"/>
      <c r="HER263" s="171"/>
      <c r="HES263" s="171"/>
      <c r="HET263" s="171"/>
      <c r="HEU263" s="171"/>
      <c r="HEV263" s="171"/>
      <c r="HEW263" s="171"/>
      <c r="HEX263" s="171"/>
      <c r="HEY263" s="171"/>
      <c r="HEZ263" s="171"/>
      <c r="HFA263" s="171"/>
      <c r="HFB263" s="171"/>
      <c r="HFC263" s="171"/>
      <c r="HFD263" s="171"/>
      <c r="HFE263" s="171"/>
      <c r="HFF263" s="171"/>
      <c r="HFG263" s="171"/>
      <c r="HFH263" s="171"/>
      <c r="HFI263" s="171"/>
      <c r="HFJ263" s="171"/>
      <c r="HFK263" s="171"/>
      <c r="HFL263" s="171"/>
      <c r="HFM263" s="171"/>
      <c r="HFN263" s="171"/>
      <c r="HFO263" s="171"/>
      <c r="HFP263" s="171"/>
      <c r="HFQ263" s="171"/>
      <c r="HFR263" s="171"/>
      <c r="HFS263" s="171"/>
      <c r="HFT263" s="171"/>
      <c r="HFU263" s="171"/>
      <c r="HFV263" s="171"/>
      <c r="HFW263" s="171"/>
      <c r="HFX263" s="171"/>
      <c r="HFY263" s="171"/>
      <c r="HFZ263" s="171"/>
      <c r="HGA263" s="171"/>
      <c r="HGB263" s="171"/>
      <c r="HGC263" s="171"/>
      <c r="HGD263" s="171"/>
      <c r="HGE263" s="171"/>
      <c r="HGF263" s="171"/>
      <c r="HGG263" s="171"/>
      <c r="HGH263" s="171"/>
      <c r="HGI263" s="171"/>
      <c r="HGJ263" s="171"/>
      <c r="HGK263" s="171"/>
      <c r="HGL263" s="171"/>
      <c r="HGM263" s="171"/>
      <c r="HGN263" s="171"/>
      <c r="HGO263" s="171"/>
      <c r="HGP263" s="171"/>
      <c r="HGQ263" s="171"/>
      <c r="HGR263" s="171"/>
      <c r="HGS263" s="171"/>
      <c r="HGT263" s="171"/>
      <c r="HGU263" s="171"/>
      <c r="HGV263" s="171"/>
      <c r="HGW263" s="171"/>
      <c r="HGX263" s="171"/>
      <c r="HGY263" s="171"/>
      <c r="HGZ263" s="171"/>
      <c r="HHA263" s="171"/>
      <c r="HHB263" s="171"/>
      <c r="HHC263" s="171"/>
      <c r="HHD263" s="171"/>
      <c r="HHE263" s="171"/>
      <c r="HHF263" s="171"/>
      <c r="HHG263" s="171"/>
      <c r="HHH263" s="171"/>
      <c r="HHI263" s="171"/>
      <c r="HHJ263" s="171"/>
      <c r="HHK263" s="171"/>
      <c r="HHL263" s="171"/>
      <c r="HHM263" s="171"/>
      <c r="HHN263" s="171"/>
      <c r="HHO263" s="171"/>
      <c r="HHP263" s="171"/>
      <c r="HHQ263" s="171"/>
      <c r="HHR263" s="171"/>
      <c r="HHS263" s="171"/>
      <c r="HHT263" s="171"/>
      <c r="HHU263" s="171"/>
      <c r="HHV263" s="171"/>
      <c r="HHW263" s="171"/>
      <c r="HHX263" s="171"/>
      <c r="HHY263" s="171"/>
      <c r="HHZ263" s="171"/>
      <c r="HIA263" s="171"/>
      <c r="HIB263" s="171"/>
      <c r="HIC263" s="171"/>
      <c r="HID263" s="171"/>
      <c r="HIE263" s="171"/>
      <c r="HIF263" s="171"/>
      <c r="HIG263" s="171"/>
      <c r="HIH263" s="171"/>
      <c r="HII263" s="171"/>
      <c r="HIJ263" s="171"/>
      <c r="HIK263" s="171"/>
      <c r="HIL263" s="171"/>
      <c r="HIM263" s="171"/>
      <c r="HIN263" s="171"/>
      <c r="HIO263" s="171"/>
      <c r="HIP263" s="171"/>
      <c r="HIQ263" s="171"/>
      <c r="HIR263" s="171"/>
      <c r="HIS263" s="171"/>
      <c r="HIT263" s="171"/>
      <c r="HIU263" s="171"/>
      <c r="HIV263" s="171"/>
      <c r="HIW263" s="171"/>
      <c r="HIX263" s="171"/>
      <c r="HIY263" s="171"/>
      <c r="HIZ263" s="171"/>
      <c r="HJA263" s="171"/>
      <c r="HJB263" s="171"/>
      <c r="HJC263" s="171"/>
      <c r="HJD263" s="171"/>
      <c r="HJE263" s="171"/>
      <c r="HJF263" s="171"/>
      <c r="HJG263" s="171"/>
      <c r="HJH263" s="171"/>
      <c r="HJI263" s="171"/>
      <c r="HJJ263" s="171"/>
      <c r="HJK263" s="171"/>
      <c r="HJL263" s="171"/>
      <c r="HJM263" s="171"/>
      <c r="HJN263" s="171"/>
      <c r="HJO263" s="171"/>
      <c r="HJP263" s="171"/>
      <c r="HJQ263" s="171"/>
      <c r="HJR263" s="171"/>
      <c r="HJS263" s="171"/>
      <c r="HJT263" s="171"/>
      <c r="HJU263" s="171"/>
      <c r="HJV263" s="171"/>
      <c r="HJW263" s="171"/>
      <c r="HJX263" s="171"/>
      <c r="HJY263" s="171"/>
      <c r="HJZ263" s="171"/>
      <c r="HKA263" s="171"/>
      <c r="HKB263" s="171"/>
      <c r="HKC263" s="171"/>
      <c r="HKD263" s="171"/>
      <c r="HKE263" s="171"/>
      <c r="HKF263" s="171"/>
      <c r="HKG263" s="171"/>
      <c r="HKH263" s="171"/>
      <c r="HKI263" s="171"/>
      <c r="HKJ263" s="171"/>
      <c r="HKK263" s="171"/>
      <c r="HKL263" s="171"/>
      <c r="HKM263" s="171"/>
      <c r="HKN263" s="171"/>
      <c r="HKO263" s="171"/>
      <c r="HKP263" s="171"/>
      <c r="HKQ263" s="171"/>
      <c r="HKR263" s="171"/>
      <c r="HKS263" s="171"/>
      <c r="HKT263" s="171"/>
      <c r="HKU263" s="171"/>
      <c r="HKV263" s="171"/>
      <c r="HKW263" s="171"/>
      <c r="HKX263" s="171"/>
      <c r="HKY263" s="171"/>
      <c r="HKZ263" s="171"/>
      <c r="HLA263" s="171"/>
      <c r="HLB263" s="171"/>
      <c r="HLC263" s="171"/>
      <c r="HLD263" s="171"/>
      <c r="HLE263" s="171"/>
      <c r="HLF263" s="171"/>
      <c r="HLG263" s="171"/>
      <c r="HLH263" s="171"/>
      <c r="HLI263" s="171"/>
      <c r="HLJ263" s="171"/>
      <c r="HLK263" s="171"/>
      <c r="HLL263" s="171"/>
      <c r="HLM263" s="171"/>
      <c r="HLN263" s="171"/>
      <c r="HLO263" s="171"/>
      <c r="HLP263" s="171"/>
      <c r="HLQ263" s="171"/>
      <c r="HLR263" s="171"/>
      <c r="HLS263" s="171"/>
      <c r="HLT263" s="171"/>
      <c r="HLU263" s="171"/>
      <c r="HLV263" s="171"/>
      <c r="HLW263" s="171"/>
      <c r="HLX263" s="171"/>
      <c r="HLY263" s="171"/>
      <c r="HLZ263" s="171"/>
      <c r="HMA263" s="171"/>
      <c r="HMB263" s="171"/>
      <c r="HMC263" s="171"/>
      <c r="HMD263" s="171"/>
      <c r="HME263" s="171"/>
      <c r="HMF263" s="171"/>
      <c r="HMG263" s="171"/>
      <c r="HMH263" s="171"/>
      <c r="HMI263" s="171"/>
      <c r="HMJ263" s="171"/>
      <c r="HMK263" s="171"/>
      <c r="HML263" s="171"/>
      <c r="HMM263" s="171"/>
      <c r="HMN263" s="171"/>
      <c r="HMO263" s="171"/>
      <c r="HMP263" s="171"/>
      <c r="HMQ263" s="171"/>
      <c r="HMR263" s="171"/>
      <c r="HMS263" s="171"/>
      <c r="HMT263" s="171"/>
      <c r="HMU263" s="171"/>
      <c r="HMV263" s="171"/>
      <c r="HMW263" s="171"/>
      <c r="HMX263" s="171"/>
      <c r="HMY263" s="171"/>
      <c r="HMZ263" s="171"/>
      <c r="HNA263" s="171"/>
      <c r="HNB263" s="171"/>
      <c r="HNC263" s="171"/>
      <c r="HND263" s="171"/>
      <c r="HNE263" s="171"/>
      <c r="HNF263" s="171"/>
      <c r="HNG263" s="171"/>
      <c r="HNH263" s="171"/>
      <c r="HNI263" s="171"/>
      <c r="HNJ263" s="171"/>
      <c r="HNK263" s="171"/>
      <c r="HNL263" s="171"/>
      <c r="HNM263" s="171"/>
      <c r="HNN263" s="171"/>
      <c r="HNO263" s="171"/>
      <c r="HNP263" s="171"/>
      <c r="HNQ263" s="171"/>
      <c r="HNR263" s="171"/>
      <c r="HNS263" s="171"/>
      <c r="HNT263" s="171"/>
      <c r="HNU263" s="171"/>
      <c r="HNV263" s="171"/>
      <c r="HNW263" s="171"/>
      <c r="HNX263" s="171"/>
      <c r="HNY263" s="171"/>
      <c r="HNZ263" s="171"/>
      <c r="HOA263" s="171"/>
      <c r="HOB263" s="171"/>
      <c r="HOC263" s="171"/>
      <c r="HOD263" s="171"/>
      <c r="HOE263" s="171"/>
      <c r="HOF263" s="171"/>
      <c r="HOG263" s="171"/>
      <c r="HOH263" s="171"/>
      <c r="HOI263" s="171"/>
      <c r="HOJ263" s="171"/>
      <c r="HOK263" s="171"/>
      <c r="HOL263" s="171"/>
      <c r="HOM263" s="171"/>
      <c r="HON263" s="171"/>
      <c r="HOO263" s="171"/>
      <c r="HOP263" s="171"/>
      <c r="HOQ263" s="171"/>
      <c r="HOR263" s="171"/>
      <c r="HOS263" s="171"/>
      <c r="HOT263" s="171"/>
      <c r="HOU263" s="171"/>
      <c r="HOV263" s="171"/>
      <c r="HOW263" s="171"/>
      <c r="HOX263" s="171"/>
      <c r="HOY263" s="171"/>
      <c r="HOZ263" s="171"/>
      <c r="HPA263" s="171"/>
      <c r="HPB263" s="171"/>
      <c r="HPC263" s="171"/>
      <c r="HPD263" s="171"/>
      <c r="HPE263" s="171"/>
      <c r="HPF263" s="171"/>
      <c r="HPG263" s="171"/>
      <c r="HPH263" s="171"/>
      <c r="HPI263" s="171"/>
      <c r="HPJ263" s="171"/>
      <c r="HPK263" s="171"/>
      <c r="HPL263" s="171"/>
      <c r="HPM263" s="171"/>
      <c r="HPN263" s="171"/>
      <c r="HPO263" s="171"/>
      <c r="HPP263" s="171"/>
      <c r="HPQ263" s="171"/>
      <c r="HPR263" s="171"/>
      <c r="HPS263" s="171"/>
      <c r="HPT263" s="171"/>
      <c r="HPU263" s="171"/>
      <c r="HPV263" s="171"/>
      <c r="HPW263" s="171"/>
      <c r="HPX263" s="171"/>
      <c r="HPY263" s="171"/>
      <c r="HPZ263" s="171"/>
      <c r="HQA263" s="171"/>
      <c r="HQB263" s="171"/>
      <c r="HQC263" s="171"/>
      <c r="HQD263" s="171"/>
      <c r="HQE263" s="171"/>
      <c r="HQF263" s="171"/>
      <c r="HQG263" s="171"/>
      <c r="HQH263" s="171"/>
      <c r="HQI263" s="171"/>
      <c r="HQJ263" s="171"/>
      <c r="HQK263" s="171"/>
      <c r="HQL263" s="171"/>
      <c r="HQM263" s="171"/>
      <c r="HQN263" s="171"/>
      <c r="HQO263" s="171"/>
      <c r="HQP263" s="171"/>
      <c r="HQQ263" s="171"/>
      <c r="HQR263" s="171"/>
      <c r="HQS263" s="171"/>
      <c r="HQT263" s="171"/>
      <c r="HQU263" s="171"/>
      <c r="HQV263" s="171"/>
      <c r="HQW263" s="171"/>
      <c r="HQX263" s="171"/>
      <c r="HQY263" s="171"/>
      <c r="HQZ263" s="171"/>
      <c r="HRA263" s="171"/>
      <c r="HRB263" s="171"/>
      <c r="HRC263" s="171"/>
      <c r="HRD263" s="171"/>
      <c r="HRE263" s="171"/>
      <c r="HRF263" s="171"/>
      <c r="HRG263" s="171"/>
      <c r="HRH263" s="171"/>
      <c r="HRI263" s="171"/>
      <c r="HRJ263" s="171"/>
      <c r="HRK263" s="171"/>
      <c r="HRL263" s="171"/>
      <c r="HRM263" s="171"/>
      <c r="HRN263" s="171"/>
      <c r="HRO263" s="171"/>
      <c r="HRP263" s="171"/>
      <c r="HRQ263" s="171"/>
      <c r="HRR263" s="171"/>
      <c r="HRS263" s="171"/>
      <c r="HRT263" s="171"/>
      <c r="HRU263" s="171"/>
      <c r="HRV263" s="171"/>
      <c r="HRW263" s="171"/>
      <c r="HRX263" s="171"/>
      <c r="HRY263" s="171"/>
      <c r="HRZ263" s="171"/>
      <c r="HSA263" s="171"/>
      <c r="HSB263" s="171"/>
      <c r="HSC263" s="171"/>
      <c r="HSD263" s="171"/>
      <c r="HSE263" s="171"/>
      <c r="HSF263" s="171"/>
      <c r="HSG263" s="171"/>
      <c r="HSH263" s="171"/>
      <c r="HSI263" s="171"/>
      <c r="HSJ263" s="171"/>
      <c r="HSK263" s="171"/>
      <c r="HSL263" s="171"/>
      <c r="HSM263" s="171"/>
      <c r="HSN263" s="171"/>
      <c r="HSO263" s="171"/>
      <c r="HSP263" s="171"/>
      <c r="HSQ263" s="171"/>
      <c r="HSR263" s="171"/>
      <c r="HSS263" s="171"/>
      <c r="HST263" s="171"/>
      <c r="HSU263" s="171"/>
      <c r="HSV263" s="171"/>
      <c r="HSW263" s="171"/>
      <c r="HSX263" s="171"/>
      <c r="HSY263" s="171"/>
      <c r="HSZ263" s="171"/>
      <c r="HTA263" s="171"/>
      <c r="HTB263" s="171"/>
      <c r="HTC263" s="171"/>
      <c r="HTD263" s="171"/>
      <c r="HTE263" s="171"/>
      <c r="HTF263" s="171"/>
      <c r="HTG263" s="171"/>
      <c r="HTH263" s="171"/>
      <c r="HTI263" s="171"/>
      <c r="HTJ263" s="171"/>
      <c r="HTK263" s="171"/>
      <c r="HTL263" s="171"/>
      <c r="HTM263" s="171"/>
      <c r="HTN263" s="171"/>
      <c r="HTO263" s="171"/>
      <c r="HTP263" s="171"/>
      <c r="HTQ263" s="171"/>
      <c r="HTR263" s="171"/>
      <c r="HTS263" s="171"/>
      <c r="HTT263" s="171"/>
      <c r="HTU263" s="171"/>
      <c r="HTV263" s="171"/>
      <c r="HTW263" s="171"/>
      <c r="HTX263" s="171"/>
      <c r="HTY263" s="171"/>
      <c r="HTZ263" s="171"/>
      <c r="HUA263" s="171"/>
      <c r="HUB263" s="171"/>
      <c r="HUC263" s="171"/>
      <c r="HUD263" s="171"/>
      <c r="HUE263" s="171"/>
      <c r="HUF263" s="171"/>
      <c r="HUG263" s="171"/>
      <c r="HUH263" s="171"/>
      <c r="HUI263" s="171"/>
      <c r="HUJ263" s="171"/>
      <c r="HUK263" s="171"/>
      <c r="HUL263" s="171"/>
      <c r="HUM263" s="171"/>
      <c r="HUN263" s="171"/>
      <c r="HUO263" s="171"/>
      <c r="HUP263" s="171"/>
      <c r="HUQ263" s="171"/>
      <c r="HUR263" s="171"/>
      <c r="HUS263" s="171"/>
      <c r="HUT263" s="171"/>
      <c r="HUU263" s="171"/>
      <c r="HUV263" s="171"/>
      <c r="HUW263" s="171"/>
      <c r="HUX263" s="171"/>
      <c r="HUY263" s="171"/>
      <c r="HUZ263" s="171"/>
      <c r="HVA263" s="171"/>
      <c r="HVB263" s="171"/>
      <c r="HVC263" s="171"/>
      <c r="HVD263" s="171"/>
      <c r="HVE263" s="171"/>
      <c r="HVF263" s="171"/>
      <c r="HVG263" s="171"/>
      <c r="HVH263" s="171"/>
      <c r="HVI263" s="171"/>
      <c r="HVJ263" s="171"/>
      <c r="HVK263" s="171"/>
      <c r="HVL263" s="171"/>
      <c r="HVM263" s="171"/>
      <c r="HVN263" s="171"/>
      <c r="HVO263" s="171"/>
      <c r="HVP263" s="171"/>
      <c r="HVQ263" s="171"/>
      <c r="HVR263" s="171"/>
      <c r="HVS263" s="171"/>
      <c r="HVT263" s="171"/>
      <c r="HVU263" s="171"/>
      <c r="HVV263" s="171"/>
      <c r="HVW263" s="171"/>
      <c r="HVX263" s="171"/>
      <c r="HVY263" s="171"/>
      <c r="HVZ263" s="171"/>
      <c r="HWA263" s="171"/>
      <c r="HWB263" s="171"/>
      <c r="HWC263" s="171"/>
      <c r="HWD263" s="171"/>
      <c r="HWE263" s="171"/>
      <c r="HWF263" s="171"/>
      <c r="HWG263" s="171"/>
      <c r="HWH263" s="171"/>
      <c r="HWI263" s="171"/>
      <c r="HWJ263" s="171"/>
      <c r="HWK263" s="171"/>
      <c r="HWL263" s="171"/>
      <c r="HWM263" s="171"/>
      <c r="HWN263" s="171"/>
      <c r="HWO263" s="171"/>
      <c r="HWP263" s="171"/>
      <c r="HWQ263" s="171"/>
      <c r="HWR263" s="171"/>
      <c r="HWS263" s="171"/>
      <c r="HWT263" s="171"/>
      <c r="HWU263" s="171"/>
      <c r="HWV263" s="171"/>
      <c r="HWW263" s="171"/>
      <c r="HWX263" s="171"/>
      <c r="HWY263" s="171"/>
      <c r="HWZ263" s="171"/>
      <c r="HXA263" s="171"/>
      <c r="HXB263" s="171"/>
      <c r="HXC263" s="171"/>
      <c r="HXD263" s="171"/>
      <c r="HXE263" s="171"/>
      <c r="HXF263" s="171"/>
      <c r="HXG263" s="171"/>
      <c r="HXH263" s="171"/>
      <c r="HXI263" s="171"/>
      <c r="HXJ263" s="171"/>
      <c r="HXK263" s="171"/>
      <c r="HXL263" s="171"/>
      <c r="HXM263" s="171"/>
      <c r="HXN263" s="171"/>
      <c r="HXO263" s="171"/>
      <c r="HXP263" s="171"/>
      <c r="HXQ263" s="171"/>
      <c r="HXR263" s="171"/>
      <c r="HXS263" s="171"/>
      <c r="HXT263" s="171"/>
      <c r="HXU263" s="171"/>
      <c r="HXV263" s="171"/>
      <c r="HXW263" s="171"/>
      <c r="HXX263" s="171"/>
      <c r="HXY263" s="171"/>
      <c r="HXZ263" s="171"/>
      <c r="HYA263" s="171"/>
      <c r="HYB263" s="171"/>
      <c r="HYC263" s="171"/>
      <c r="HYD263" s="171"/>
      <c r="HYE263" s="171"/>
      <c r="HYF263" s="171"/>
      <c r="HYG263" s="171"/>
      <c r="HYH263" s="171"/>
      <c r="HYI263" s="171"/>
      <c r="HYJ263" s="171"/>
      <c r="HYK263" s="171"/>
      <c r="HYL263" s="171"/>
      <c r="HYM263" s="171"/>
      <c r="HYN263" s="171"/>
      <c r="HYO263" s="171"/>
      <c r="HYP263" s="171"/>
      <c r="HYQ263" s="171"/>
      <c r="HYR263" s="171"/>
      <c r="HYS263" s="171"/>
      <c r="HYT263" s="171"/>
      <c r="HYU263" s="171"/>
      <c r="HYV263" s="171"/>
      <c r="HYW263" s="171"/>
      <c r="HYX263" s="171"/>
      <c r="HYY263" s="171"/>
      <c r="HYZ263" s="171"/>
      <c r="HZA263" s="171"/>
      <c r="HZB263" s="171"/>
      <c r="HZC263" s="171"/>
      <c r="HZD263" s="171"/>
      <c r="HZE263" s="171"/>
      <c r="HZF263" s="171"/>
      <c r="HZG263" s="171"/>
      <c r="HZH263" s="171"/>
      <c r="HZI263" s="171"/>
      <c r="HZJ263" s="171"/>
      <c r="HZK263" s="171"/>
      <c r="HZL263" s="171"/>
      <c r="HZM263" s="171"/>
      <c r="HZN263" s="171"/>
      <c r="HZO263" s="171"/>
      <c r="HZP263" s="171"/>
      <c r="HZQ263" s="171"/>
      <c r="HZR263" s="171"/>
      <c r="HZS263" s="171"/>
      <c r="HZT263" s="171"/>
      <c r="HZU263" s="171"/>
      <c r="HZV263" s="171"/>
      <c r="HZW263" s="171"/>
      <c r="HZX263" s="171"/>
      <c r="HZY263" s="171"/>
      <c r="HZZ263" s="171"/>
      <c r="IAA263" s="171"/>
      <c r="IAB263" s="171"/>
      <c r="IAC263" s="171"/>
      <c r="IAD263" s="171"/>
      <c r="IAE263" s="171"/>
      <c r="IAF263" s="171"/>
      <c r="IAG263" s="171"/>
      <c r="IAH263" s="171"/>
      <c r="IAI263" s="171"/>
      <c r="IAJ263" s="171"/>
      <c r="IAK263" s="171"/>
      <c r="IAL263" s="171"/>
      <c r="IAM263" s="171"/>
      <c r="IAN263" s="171"/>
      <c r="IAO263" s="171"/>
      <c r="IAP263" s="171"/>
      <c r="IAQ263" s="171"/>
      <c r="IAR263" s="171"/>
      <c r="IAS263" s="171"/>
      <c r="IAT263" s="171"/>
      <c r="IAU263" s="171"/>
      <c r="IAV263" s="171"/>
      <c r="IAW263" s="171"/>
      <c r="IAX263" s="171"/>
      <c r="IAY263" s="171"/>
      <c r="IAZ263" s="171"/>
      <c r="IBA263" s="171"/>
      <c r="IBB263" s="171"/>
      <c r="IBC263" s="171"/>
      <c r="IBD263" s="171"/>
      <c r="IBE263" s="171"/>
      <c r="IBF263" s="171"/>
      <c r="IBG263" s="171"/>
      <c r="IBH263" s="171"/>
      <c r="IBI263" s="171"/>
      <c r="IBJ263" s="171"/>
      <c r="IBK263" s="171"/>
      <c r="IBL263" s="171"/>
      <c r="IBM263" s="171"/>
      <c r="IBN263" s="171"/>
      <c r="IBO263" s="171"/>
      <c r="IBP263" s="171"/>
      <c r="IBQ263" s="171"/>
      <c r="IBR263" s="171"/>
      <c r="IBS263" s="171"/>
      <c r="IBT263" s="171"/>
      <c r="IBU263" s="171"/>
      <c r="IBV263" s="171"/>
      <c r="IBW263" s="171"/>
      <c r="IBX263" s="171"/>
      <c r="IBY263" s="171"/>
      <c r="IBZ263" s="171"/>
      <c r="ICA263" s="171"/>
      <c r="ICB263" s="171"/>
      <c r="ICC263" s="171"/>
      <c r="ICD263" s="171"/>
      <c r="ICE263" s="171"/>
      <c r="ICF263" s="171"/>
      <c r="ICG263" s="171"/>
      <c r="ICH263" s="171"/>
      <c r="ICI263" s="171"/>
      <c r="ICJ263" s="171"/>
      <c r="ICK263" s="171"/>
      <c r="ICL263" s="171"/>
      <c r="ICM263" s="171"/>
      <c r="ICN263" s="171"/>
      <c r="ICO263" s="171"/>
      <c r="ICP263" s="171"/>
      <c r="ICQ263" s="171"/>
      <c r="ICR263" s="171"/>
      <c r="ICS263" s="171"/>
      <c r="ICT263" s="171"/>
      <c r="ICU263" s="171"/>
      <c r="ICV263" s="171"/>
      <c r="ICW263" s="171"/>
      <c r="ICX263" s="171"/>
      <c r="ICY263" s="171"/>
      <c r="ICZ263" s="171"/>
      <c r="IDA263" s="171"/>
      <c r="IDB263" s="171"/>
      <c r="IDC263" s="171"/>
      <c r="IDD263" s="171"/>
      <c r="IDE263" s="171"/>
      <c r="IDF263" s="171"/>
      <c r="IDG263" s="171"/>
      <c r="IDH263" s="171"/>
      <c r="IDI263" s="171"/>
      <c r="IDJ263" s="171"/>
      <c r="IDK263" s="171"/>
      <c r="IDL263" s="171"/>
      <c r="IDM263" s="171"/>
      <c r="IDN263" s="171"/>
      <c r="IDO263" s="171"/>
      <c r="IDP263" s="171"/>
      <c r="IDQ263" s="171"/>
      <c r="IDR263" s="171"/>
      <c r="IDS263" s="171"/>
      <c r="IDT263" s="171"/>
      <c r="IDU263" s="171"/>
      <c r="IDV263" s="171"/>
      <c r="IDW263" s="171"/>
      <c r="IDX263" s="171"/>
      <c r="IDY263" s="171"/>
      <c r="IDZ263" s="171"/>
      <c r="IEA263" s="171"/>
      <c r="IEB263" s="171"/>
      <c r="IEC263" s="171"/>
      <c r="IED263" s="171"/>
      <c r="IEE263" s="171"/>
      <c r="IEF263" s="171"/>
      <c r="IEG263" s="171"/>
      <c r="IEH263" s="171"/>
      <c r="IEI263" s="171"/>
      <c r="IEJ263" s="171"/>
      <c r="IEK263" s="171"/>
      <c r="IEL263" s="171"/>
      <c r="IEM263" s="171"/>
      <c r="IEN263" s="171"/>
      <c r="IEO263" s="171"/>
      <c r="IEP263" s="171"/>
      <c r="IEQ263" s="171"/>
      <c r="IER263" s="171"/>
      <c r="IES263" s="171"/>
      <c r="IET263" s="171"/>
      <c r="IEU263" s="171"/>
      <c r="IEV263" s="171"/>
      <c r="IEW263" s="171"/>
      <c r="IEX263" s="171"/>
      <c r="IEY263" s="171"/>
      <c r="IEZ263" s="171"/>
      <c r="IFA263" s="171"/>
      <c r="IFB263" s="171"/>
      <c r="IFC263" s="171"/>
      <c r="IFD263" s="171"/>
      <c r="IFE263" s="171"/>
      <c r="IFF263" s="171"/>
      <c r="IFG263" s="171"/>
      <c r="IFH263" s="171"/>
      <c r="IFI263" s="171"/>
      <c r="IFJ263" s="171"/>
      <c r="IFK263" s="171"/>
      <c r="IFL263" s="171"/>
      <c r="IFM263" s="171"/>
      <c r="IFN263" s="171"/>
      <c r="IFO263" s="171"/>
      <c r="IFP263" s="171"/>
      <c r="IFQ263" s="171"/>
      <c r="IFR263" s="171"/>
      <c r="IFS263" s="171"/>
      <c r="IFT263" s="171"/>
      <c r="IFU263" s="171"/>
      <c r="IFV263" s="171"/>
      <c r="IFW263" s="171"/>
      <c r="IFX263" s="171"/>
      <c r="IFY263" s="171"/>
      <c r="IFZ263" s="171"/>
      <c r="IGA263" s="171"/>
      <c r="IGB263" s="171"/>
      <c r="IGC263" s="171"/>
      <c r="IGD263" s="171"/>
      <c r="IGE263" s="171"/>
      <c r="IGF263" s="171"/>
      <c r="IGG263" s="171"/>
      <c r="IGH263" s="171"/>
      <c r="IGI263" s="171"/>
      <c r="IGJ263" s="171"/>
      <c r="IGK263" s="171"/>
      <c r="IGL263" s="171"/>
      <c r="IGM263" s="171"/>
      <c r="IGN263" s="171"/>
      <c r="IGO263" s="171"/>
      <c r="IGP263" s="171"/>
      <c r="IGQ263" s="171"/>
      <c r="IGR263" s="171"/>
      <c r="IGS263" s="171"/>
      <c r="IGT263" s="171"/>
      <c r="IGU263" s="171"/>
      <c r="IGV263" s="171"/>
      <c r="IGW263" s="171"/>
      <c r="IGX263" s="171"/>
      <c r="IGY263" s="171"/>
      <c r="IGZ263" s="171"/>
      <c r="IHA263" s="171"/>
      <c r="IHB263" s="171"/>
      <c r="IHC263" s="171"/>
      <c r="IHD263" s="171"/>
      <c r="IHE263" s="171"/>
      <c r="IHF263" s="171"/>
      <c r="IHG263" s="171"/>
      <c r="IHH263" s="171"/>
      <c r="IHI263" s="171"/>
      <c r="IHJ263" s="171"/>
      <c r="IHK263" s="171"/>
      <c r="IHL263" s="171"/>
      <c r="IHM263" s="171"/>
      <c r="IHN263" s="171"/>
      <c r="IHO263" s="171"/>
      <c r="IHP263" s="171"/>
      <c r="IHQ263" s="171"/>
      <c r="IHR263" s="171"/>
      <c r="IHS263" s="171"/>
      <c r="IHT263" s="171"/>
      <c r="IHU263" s="171"/>
      <c r="IHV263" s="171"/>
      <c r="IHW263" s="171"/>
      <c r="IHX263" s="171"/>
      <c r="IHY263" s="171"/>
      <c r="IHZ263" s="171"/>
      <c r="IIA263" s="171"/>
      <c r="IIB263" s="171"/>
      <c r="IIC263" s="171"/>
      <c r="IID263" s="171"/>
      <c r="IIE263" s="171"/>
      <c r="IIF263" s="171"/>
      <c r="IIG263" s="171"/>
      <c r="IIH263" s="171"/>
      <c r="III263" s="171"/>
      <c r="IIJ263" s="171"/>
      <c r="IIK263" s="171"/>
      <c r="IIL263" s="171"/>
      <c r="IIM263" s="171"/>
      <c r="IIN263" s="171"/>
      <c r="IIO263" s="171"/>
      <c r="IIP263" s="171"/>
      <c r="IIQ263" s="171"/>
      <c r="IIR263" s="171"/>
      <c r="IIS263" s="171"/>
      <c r="IIT263" s="171"/>
      <c r="IIU263" s="171"/>
      <c r="IIV263" s="171"/>
      <c r="IIW263" s="171"/>
      <c r="IIX263" s="171"/>
      <c r="IIY263" s="171"/>
      <c r="IIZ263" s="171"/>
      <c r="IJA263" s="171"/>
      <c r="IJB263" s="171"/>
      <c r="IJC263" s="171"/>
      <c r="IJD263" s="171"/>
      <c r="IJE263" s="171"/>
      <c r="IJF263" s="171"/>
      <c r="IJG263" s="171"/>
      <c r="IJH263" s="171"/>
      <c r="IJI263" s="171"/>
      <c r="IJJ263" s="171"/>
      <c r="IJK263" s="171"/>
      <c r="IJL263" s="171"/>
      <c r="IJM263" s="171"/>
      <c r="IJN263" s="171"/>
      <c r="IJO263" s="171"/>
      <c r="IJP263" s="171"/>
      <c r="IJQ263" s="171"/>
      <c r="IJR263" s="171"/>
      <c r="IJS263" s="171"/>
      <c r="IJT263" s="171"/>
      <c r="IJU263" s="171"/>
      <c r="IJV263" s="171"/>
      <c r="IJW263" s="171"/>
      <c r="IJX263" s="171"/>
      <c r="IJY263" s="171"/>
      <c r="IJZ263" s="171"/>
      <c r="IKA263" s="171"/>
      <c r="IKB263" s="171"/>
      <c r="IKC263" s="171"/>
      <c r="IKD263" s="171"/>
      <c r="IKE263" s="171"/>
      <c r="IKF263" s="171"/>
      <c r="IKG263" s="171"/>
      <c r="IKH263" s="171"/>
      <c r="IKI263" s="171"/>
      <c r="IKJ263" s="171"/>
      <c r="IKK263" s="171"/>
      <c r="IKL263" s="171"/>
      <c r="IKM263" s="171"/>
      <c r="IKN263" s="171"/>
      <c r="IKO263" s="171"/>
      <c r="IKP263" s="171"/>
      <c r="IKQ263" s="171"/>
      <c r="IKR263" s="171"/>
      <c r="IKS263" s="171"/>
      <c r="IKT263" s="171"/>
      <c r="IKU263" s="171"/>
      <c r="IKV263" s="171"/>
      <c r="IKW263" s="171"/>
      <c r="IKX263" s="171"/>
      <c r="IKY263" s="171"/>
      <c r="IKZ263" s="171"/>
      <c r="ILA263" s="171"/>
      <c r="ILB263" s="171"/>
      <c r="ILC263" s="171"/>
      <c r="ILD263" s="171"/>
      <c r="ILE263" s="171"/>
      <c r="ILF263" s="171"/>
      <c r="ILG263" s="171"/>
      <c r="ILH263" s="171"/>
      <c r="ILI263" s="171"/>
      <c r="ILJ263" s="171"/>
      <c r="ILK263" s="171"/>
      <c r="ILL263" s="171"/>
      <c r="ILM263" s="171"/>
      <c r="ILN263" s="171"/>
      <c r="ILO263" s="171"/>
      <c r="ILP263" s="171"/>
      <c r="ILQ263" s="171"/>
      <c r="ILR263" s="171"/>
      <c r="ILS263" s="171"/>
      <c r="ILT263" s="171"/>
      <c r="ILU263" s="171"/>
      <c r="ILV263" s="171"/>
      <c r="ILW263" s="171"/>
      <c r="ILX263" s="171"/>
      <c r="ILY263" s="171"/>
      <c r="ILZ263" s="171"/>
      <c r="IMA263" s="171"/>
      <c r="IMB263" s="171"/>
      <c r="IMC263" s="171"/>
      <c r="IMD263" s="171"/>
      <c r="IME263" s="171"/>
      <c r="IMF263" s="171"/>
      <c r="IMG263" s="171"/>
      <c r="IMH263" s="171"/>
      <c r="IMI263" s="171"/>
      <c r="IMJ263" s="171"/>
      <c r="IMK263" s="171"/>
      <c r="IML263" s="171"/>
      <c r="IMM263" s="171"/>
      <c r="IMN263" s="171"/>
      <c r="IMO263" s="171"/>
      <c r="IMP263" s="171"/>
      <c r="IMQ263" s="171"/>
      <c r="IMR263" s="171"/>
      <c r="IMS263" s="171"/>
      <c r="IMT263" s="171"/>
      <c r="IMU263" s="171"/>
      <c r="IMV263" s="171"/>
      <c r="IMW263" s="171"/>
      <c r="IMX263" s="171"/>
      <c r="IMY263" s="171"/>
      <c r="IMZ263" s="171"/>
      <c r="INA263" s="171"/>
      <c r="INB263" s="171"/>
      <c r="INC263" s="171"/>
      <c r="IND263" s="171"/>
      <c r="INE263" s="171"/>
      <c r="INF263" s="171"/>
      <c r="ING263" s="171"/>
      <c r="INH263" s="171"/>
      <c r="INI263" s="171"/>
      <c r="INJ263" s="171"/>
      <c r="INK263" s="171"/>
      <c r="INL263" s="171"/>
      <c r="INM263" s="171"/>
      <c r="INN263" s="171"/>
      <c r="INO263" s="171"/>
      <c r="INP263" s="171"/>
      <c r="INQ263" s="171"/>
      <c r="INR263" s="171"/>
      <c r="INS263" s="171"/>
      <c r="INT263" s="171"/>
      <c r="INU263" s="171"/>
      <c r="INV263" s="171"/>
      <c r="INW263" s="171"/>
      <c r="INX263" s="171"/>
      <c r="INY263" s="171"/>
      <c r="INZ263" s="171"/>
      <c r="IOA263" s="171"/>
      <c r="IOB263" s="171"/>
      <c r="IOC263" s="171"/>
      <c r="IOD263" s="171"/>
      <c r="IOE263" s="171"/>
      <c r="IOF263" s="171"/>
      <c r="IOG263" s="171"/>
      <c r="IOH263" s="171"/>
      <c r="IOI263" s="171"/>
      <c r="IOJ263" s="171"/>
      <c r="IOK263" s="171"/>
      <c r="IOL263" s="171"/>
      <c r="IOM263" s="171"/>
      <c r="ION263" s="171"/>
      <c r="IOO263" s="171"/>
      <c r="IOP263" s="171"/>
      <c r="IOQ263" s="171"/>
      <c r="IOR263" s="171"/>
      <c r="IOS263" s="171"/>
      <c r="IOT263" s="171"/>
      <c r="IOU263" s="171"/>
      <c r="IOV263" s="171"/>
      <c r="IOW263" s="171"/>
      <c r="IOX263" s="171"/>
      <c r="IOY263" s="171"/>
      <c r="IOZ263" s="171"/>
      <c r="IPA263" s="171"/>
      <c r="IPB263" s="171"/>
      <c r="IPC263" s="171"/>
      <c r="IPD263" s="171"/>
      <c r="IPE263" s="171"/>
      <c r="IPF263" s="171"/>
      <c r="IPG263" s="171"/>
      <c r="IPH263" s="171"/>
      <c r="IPI263" s="171"/>
      <c r="IPJ263" s="171"/>
      <c r="IPK263" s="171"/>
      <c r="IPL263" s="171"/>
      <c r="IPM263" s="171"/>
      <c r="IPN263" s="171"/>
      <c r="IPO263" s="171"/>
      <c r="IPP263" s="171"/>
      <c r="IPQ263" s="171"/>
      <c r="IPR263" s="171"/>
      <c r="IPS263" s="171"/>
      <c r="IPT263" s="171"/>
      <c r="IPU263" s="171"/>
      <c r="IPV263" s="171"/>
      <c r="IPW263" s="171"/>
      <c r="IPX263" s="171"/>
      <c r="IPY263" s="171"/>
      <c r="IPZ263" s="171"/>
      <c r="IQA263" s="171"/>
      <c r="IQB263" s="171"/>
      <c r="IQC263" s="171"/>
      <c r="IQD263" s="171"/>
      <c r="IQE263" s="171"/>
      <c r="IQF263" s="171"/>
      <c r="IQG263" s="171"/>
      <c r="IQH263" s="171"/>
      <c r="IQI263" s="171"/>
      <c r="IQJ263" s="171"/>
      <c r="IQK263" s="171"/>
      <c r="IQL263" s="171"/>
      <c r="IQM263" s="171"/>
      <c r="IQN263" s="171"/>
      <c r="IQO263" s="171"/>
      <c r="IQP263" s="171"/>
      <c r="IQQ263" s="171"/>
      <c r="IQR263" s="171"/>
      <c r="IQS263" s="171"/>
      <c r="IQT263" s="171"/>
      <c r="IQU263" s="171"/>
      <c r="IQV263" s="171"/>
      <c r="IQW263" s="171"/>
      <c r="IQX263" s="171"/>
      <c r="IQY263" s="171"/>
      <c r="IQZ263" s="171"/>
      <c r="IRA263" s="171"/>
      <c r="IRB263" s="171"/>
      <c r="IRC263" s="171"/>
      <c r="IRD263" s="171"/>
      <c r="IRE263" s="171"/>
      <c r="IRF263" s="171"/>
      <c r="IRG263" s="171"/>
      <c r="IRH263" s="171"/>
      <c r="IRI263" s="171"/>
      <c r="IRJ263" s="171"/>
      <c r="IRK263" s="171"/>
      <c r="IRL263" s="171"/>
      <c r="IRM263" s="171"/>
      <c r="IRN263" s="171"/>
      <c r="IRO263" s="171"/>
      <c r="IRP263" s="171"/>
      <c r="IRQ263" s="171"/>
      <c r="IRR263" s="171"/>
      <c r="IRS263" s="171"/>
      <c r="IRT263" s="171"/>
      <c r="IRU263" s="171"/>
      <c r="IRV263" s="171"/>
      <c r="IRW263" s="171"/>
      <c r="IRX263" s="171"/>
      <c r="IRY263" s="171"/>
      <c r="IRZ263" s="171"/>
      <c r="ISA263" s="171"/>
      <c r="ISB263" s="171"/>
      <c r="ISC263" s="171"/>
      <c r="ISD263" s="171"/>
      <c r="ISE263" s="171"/>
      <c r="ISF263" s="171"/>
      <c r="ISG263" s="171"/>
      <c r="ISH263" s="171"/>
      <c r="ISI263" s="171"/>
      <c r="ISJ263" s="171"/>
      <c r="ISK263" s="171"/>
      <c r="ISL263" s="171"/>
      <c r="ISM263" s="171"/>
      <c r="ISN263" s="171"/>
      <c r="ISO263" s="171"/>
      <c r="ISP263" s="171"/>
      <c r="ISQ263" s="171"/>
      <c r="ISR263" s="171"/>
      <c r="ISS263" s="171"/>
      <c r="IST263" s="171"/>
      <c r="ISU263" s="171"/>
      <c r="ISV263" s="171"/>
      <c r="ISW263" s="171"/>
      <c r="ISX263" s="171"/>
      <c r="ISY263" s="171"/>
      <c r="ISZ263" s="171"/>
      <c r="ITA263" s="171"/>
      <c r="ITB263" s="171"/>
      <c r="ITC263" s="171"/>
      <c r="ITD263" s="171"/>
      <c r="ITE263" s="171"/>
      <c r="ITF263" s="171"/>
      <c r="ITG263" s="171"/>
      <c r="ITH263" s="171"/>
      <c r="ITI263" s="171"/>
      <c r="ITJ263" s="171"/>
      <c r="ITK263" s="171"/>
      <c r="ITL263" s="171"/>
      <c r="ITM263" s="171"/>
      <c r="ITN263" s="171"/>
      <c r="ITO263" s="171"/>
      <c r="ITP263" s="171"/>
      <c r="ITQ263" s="171"/>
      <c r="ITR263" s="171"/>
      <c r="ITS263" s="171"/>
      <c r="ITT263" s="171"/>
      <c r="ITU263" s="171"/>
      <c r="ITV263" s="171"/>
      <c r="ITW263" s="171"/>
      <c r="ITX263" s="171"/>
      <c r="ITY263" s="171"/>
      <c r="ITZ263" s="171"/>
      <c r="IUA263" s="171"/>
      <c r="IUB263" s="171"/>
      <c r="IUC263" s="171"/>
      <c r="IUD263" s="171"/>
      <c r="IUE263" s="171"/>
      <c r="IUF263" s="171"/>
      <c r="IUG263" s="171"/>
      <c r="IUH263" s="171"/>
      <c r="IUI263" s="171"/>
      <c r="IUJ263" s="171"/>
      <c r="IUK263" s="171"/>
      <c r="IUL263" s="171"/>
      <c r="IUM263" s="171"/>
      <c r="IUN263" s="171"/>
      <c r="IUO263" s="171"/>
      <c r="IUP263" s="171"/>
      <c r="IUQ263" s="171"/>
      <c r="IUR263" s="171"/>
      <c r="IUS263" s="171"/>
      <c r="IUT263" s="171"/>
      <c r="IUU263" s="171"/>
      <c r="IUV263" s="171"/>
      <c r="IUW263" s="171"/>
      <c r="IUX263" s="171"/>
      <c r="IUY263" s="171"/>
      <c r="IUZ263" s="171"/>
      <c r="IVA263" s="171"/>
      <c r="IVB263" s="171"/>
      <c r="IVC263" s="171"/>
      <c r="IVD263" s="171"/>
      <c r="IVE263" s="171"/>
      <c r="IVF263" s="171"/>
      <c r="IVG263" s="171"/>
      <c r="IVH263" s="171"/>
      <c r="IVI263" s="171"/>
      <c r="IVJ263" s="171"/>
      <c r="IVK263" s="171"/>
      <c r="IVL263" s="171"/>
      <c r="IVM263" s="171"/>
      <c r="IVN263" s="171"/>
      <c r="IVO263" s="171"/>
      <c r="IVP263" s="171"/>
      <c r="IVQ263" s="171"/>
      <c r="IVR263" s="171"/>
      <c r="IVS263" s="171"/>
      <c r="IVT263" s="171"/>
      <c r="IVU263" s="171"/>
      <c r="IVV263" s="171"/>
      <c r="IVW263" s="171"/>
      <c r="IVX263" s="171"/>
      <c r="IVY263" s="171"/>
      <c r="IVZ263" s="171"/>
      <c r="IWA263" s="171"/>
      <c r="IWB263" s="171"/>
      <c r="IWC263" s="171"/>
      <c r="IWD263" s="171"/>
      <c r="IWE263" s="171"/>
      <c r="IWF263" s="171"/>
      <c r="IWG263" s="171"/>
      <c r="IWH263" s="171"/>
      <c r="IWI263" s="171"/>
      <c r="IWJ263" s="171"/>
      <c r="IWK263" s="171"/>
      <c r="IWL263" s="171"/>
      <c r="IWM263" s="171"/>
      <c r="IWN263" s="171"/>
      <c r="IWO263" s="171"/>
      <c r="IWP263" s="171"/>
      <c r="IWQ263" s="171"/>
      <c r="IWR263" s="171"/>
      <c r="IWS263" s="171"/>
      <c r="IWT263" s="171"/>
      <c r="IWU263" s="171"/>
      <c r="IWV263" s="171"/>
      <c r="IWW263" s="171"/>
      <c r="IWX263" s="171"/>
      <c r="IWY263" s="171"/>
      <c r="IWZ263" s="171"/>
      <c r="IXA263" s="171"/>
      <c r="IXB263" s="171"/>
      <c r="IXC263" s="171"/>
      <c r="IXD263" s="171"/>
      <c r="IXE263" s="171"/>
      <c r="IXF263" s="171"/>
      <c r="IXG263" s="171"/>
      <c r="IXH263" s="171"/>
      <c r="IXI263" s="171"/>
      <c r="IXJ263" s="171"/>
      <c r="IXK263" s="171"/>
      <c r="IXL263" s="171"/>
      <c r="IXM263" s="171"/>
      <c r="IXN263" s="171"/>
      <c r="IXO263" s="171"/>
      <c r="IXP263" s="171"/>
      <c r="IXQ263" s="171"/>
      <c r="IXR263" s="171"/>
      <c r="IXS263" s="171"/>
      <c r="IXT263" s="171"/>
      <c r="IXU263" s="171"/>
      <c r="IXV263" s="171"/>
      <c r="IXW263" s="171"/>
      <c r="IXX263" s="171"/>
      <c r="IXY263" s="171"/>
      <c r="IXZ263" s="171"/>
      <c r="IYA263" s="171"/>
      <c r="IYB263" s="171"/>
      <c r="IYC263" s="171"/>
      <c r="IYD263" s="171"/>
      <c r="IYE263" s="171"/>
      <c r="IYF263" s="171"/>
      <c r="IYG263" s="171"/>
      <c r="IYH263" s="171"/>
      <c r="IYI263" s="171"/>
      <c r="IYJ263" s="171"/>
      <c r="IYK263" s="171"/>
      <c r="IYL263" s="171"/>
      <c r="IYM263" s="171"/>
      <c r="IYN263" s="171"/>
      <c r="IYO263" s="171"/>
      <c r="IYP263" s="171"/>
      <c r="IYQ263" s="171"/>
      <c r="IYR263" s="171"/>
      <c r="IYS263" s="171"/>
      <c r="IYT263" s="171"/>
      <c r="IYU263" s="171"/>
      <c r="IYV263" s="171"/>
      <c r="IYW263" s="171"/>
      <c r="IYX263" s="171"/>
      <c r="IYY263" s="171"/>
      <c r="IYZ263" s="171"/>
      <c r="IZA263" s="171"/>
      <c r="IZB263" s="171"/>
      <c r="IZC263" s="171"/>
      <c r="IZD263" s="171"/>
      <c r="IZE263" s="171"/>
      <c r="IZF263" s="171"/>
      <c r="IZG263" s="171"/>
      <c r="IZH263" s="171"/>
      <c r="IZI263" s="171"/>
      <c r="IZJ263" s="171"/>
      <c r="IZK263" s="171"/>
      <c r="IZL263" s="171"/>
      <c r="IZM263" s="171"/>
      <c r="IZN263" s="171"/>
      <c r="IZO263" s="171"/>
      <c r="IZP263" s="171"/>
      <c r="IZQ263" s="171"/>
      <c r="IZR263" s="171"/>
      <c r="IZS263" s="171"/>
      <c r="IZT263" s="171"/>
      <c r="IZU263" s="171"/>
      <c r="IZV263" s="171"/>
      <c r="IZW263" s="171"/>
      <c r="IZX263" s="171"/>
      <c r="IZY263" s="171"/>
      <c r="IZZ263" s="171"/>
      <c r="JAA263" s="171"/>
      <c r="JAB263" s="171"/>
      <c r="JAC263" s="171"/>
      <c r="JAD263" s="171"/>
      <c r="JAE263" s="171"/>
      <c r="JAF263" s="171"/>
      <c r="JAG263" s="171"/>
      <c r="JAH263" s="171"/>
      <c r="JAI263" s="171"/>
      <c r="JAJ263" s="171"/>
      <c r="JAK263" s="171"/>
      <c r="JAL263" s="171"/>
      <c r="JAM263" s="171"/>
      <c r="JAN263" s="171"/>
      <c r="JAO263" s="171"/>
      <c r="JAP263" s="171"/>
      <c r="JAQ263" s="171"/>
      <c r="JAR263" s="171"/>
      <c r="JAS263" s="171"/>
      <c r="JAT263" s="171"/>
      <c r="JAU263" s="171"/>
      <c r="JAV263" s="171"/>
      <c r="JAW263" s="171"/>
      <c r="JAX263" s="171"/>
      <c r="JAY263" s="171"/>
      <c r="JAZ263" s="171"/>
      <c r="JBA263" s="171"/>
      <c r="JBB263" s="171"/>
      <c r="JBC263" s="171"/>
      <c r="JBD263" s="171"/>
      <c r="JBE263" s="171"/>
      <c r="JBF263" s="171"/>
      <c r="JBG263" s="171"/>
      <c r="JBH263" s="171"/>
      <c r="JBI263" s="171"/>
      <c r="JBJ263" s="171"/>
      <c r="JBK263" s="171"/>
      <c r="JBL263" s="171"/>
      <c r="JBM263" s="171"/>
      <c r="JBN263" s="171"/>
      <c r="JBO263" s="171"/>
      <c r="JBP263" s="171"/>
      <c r="JBQ263" s="171"/>
      <c r="JBR263" s="171"/>
      <c r="JBS263" s="171"/>
      <c r="JBT263" s="171"/>
      <c r="JBU263" s="171"/>
      <c r="JBV263" s="171"/>
      <c r="JBW263" s="171"/>
      <c r="JBX263" s="171"/>
      <c r="JBY263" s="171"/>
      <c r="JBZ263" s="171"/>
      <c r="JCA263" s="171"/>
      <c r="JCB263" s="171"/>
      <c r="JCC263" s="171"/>
      <c r="JCD263" s="171"/>
      <c r="JCE263" s="171"/>
      <c r="JCF263" s="171"/>
      <c r="JCG263" s="171"/>
      <c r="JCH263" s="171"/>
      <c r="JCI263" s="171"/>
      <c r="JCJ263" s="171"/>
      <c r="JCK263" s="171"/>
      <c r="JCL263" s="171"/>
      <c r="JCM263" s="171"/>
      <c r="JCN263" s="171"/>
      <c r="JCO263" s="171"/>
      <c r="JCP263" s="171"/>
      <c r="JCQ263" s="171"/>
      <c r="JCR263" s="171"/>
      <c r="JCS263" s="171"/>
      <c r="JCT263" s="171"/>
      <c r="JCU263" s="171"/>
      <c r="JCV263" s="171"/>
      <c r="JCW263" s="171"/>
      <c r="JCX263" s="171"/>
      <c r="JCY263" s="171"/>
      <c r="JCZ263" s="171"/>
      <c r="JDA263" s="171"/>
      <c r="JDB263" s="171"/>
      <c r="JDC263" s="171"/>
      <c r="JDD263" s="171"/>
      <c r="JDE263" s="171"/>
      <c r="JDF263" s="171"/>
      <c r="JDG263" s="171"/>
      <c r="JDH263" s="171"/>
      <c r="JDI263" s="171"/>
      <c r="JDJ263" s="171"/>
      <c r="JDK263" s="171"/>
      <c r="JDL263" s="171"/>
      <c r="JDM263" s="171"/>
      <c r="JDN263" s="171"/>
      <c r="JDO263" s="171"/>
      <c r="JDP263" s="171"/>
      <c r="JDQ263" s="171"/>
      <c r="JDR263" s="171"/>
      <c r="JDS263" s="171"/>
      <c r="JDT263" s="171"/>
      <c r="JDU263" s="171"/>
      <c r="JDV263" s="171"/>
      <c r="JDW263" s="171"/>
      <c r="JDX263" s="171"/>
      <c r="JDY263" s="171"/>
      <c r="JDZ263" s="171"/>
      <c r="JEA263" s="171"/>
      <c r="JEB263" s="171"/>
      <c r="JEC263" s="171"/>
      <c r="JED263" s="171"/>
      <c r="JEE263" s="171"/>
      <c r="JEF263" s="171"/>
      <c r="JEG263" s="171"/>
      <c r="JEH263" s="171"/>
      <c r="JEI263" s="171"/>
      <c r="JEJ263" s="171"/>
      <c r="JEK263" s="171"/>
      <c r="JEL263" s="171"/>
      <c r="JEM263" s="171"/>
      <c r="JEN263" s="171"/>
      <c r="JEO263" s="171"/>
      <c r="JEP263" s="171"/>
      <c r="JEQ263" s="171"/>
      <c r="JER263" s="171"/>
      <c r="JES263" s="171"/>
      <c r="JET263" s="171"/>
      <c r="JEU263" s="171"/>
      <c r="JEV263" s="171"/>
      <c r="JEW263" s="171"/>
      <c r="JEX263" s="171"/>
      <c r="JEY263" s="171"/>
      <c r="JEZ263" s="171"/>
      <c r="JFA263" s="171"/>
      <c r="JFB263" s="171"/>
      <c r="JFC263" s="171"/>
      <c r="JFD263" s="171"/>
      <c r="JFE263" s="171"/>
      <c r="JFF263" s="171"/>
      <c r="JFG263" s="171"/>
      <c r="JFH263" s="171"/>
      <c r="JFI263" s="171"/>
      <c r="JFJ263" s="171"/>
      <c r="JFK263" s="171"/>
      <c r="JFL263" s="171"/>
      <c r="JFM263" s="171"/>
      <c r="JFN263" s="171"/>
      <c r="JFO263" s="171"/>
      <c r="JFP263" s="171"/>
      <c r="JFQ263" s="171"/>
      <c r="JFR263" s="171"/>
      <c r="JFS263" s="171"/>
      <c r="JFT263" s="171"/>
      <c r="JFU263" s="171"/>
      <c r="JFV263" s="171"/>
      <c r="JFW263" s="171"/>
      <c r="JFX263" s="171"/>
      <c r="JFY263" s="171"/>
      <c r="JFZ263" s="171"/>
      <c r="JGA263" s="171"/>
      <c r="JGB263" s="171"/>
      <c r="JGC263" s="171"/>
      <c r="JGD263" s="171"/>
      <c r="JGE263" s="171"/>
      <c r="JGF263" s="171"/>
      <c r="JGG263" s="171"/>
      <c r="JGH263" s="171"/>
      <c r="JGI263" s="171"/>
      <c r="JGJ263" s="171"/>
      <c r="JGK263" s="171"/>
      <c r="JGL263" s="171"/>
      <c r="JGM263" s="171"/>
      <c r="JGN263" s="171"/>
      <c r="JGO263" s="171"/>
      <c r="JGP263" s="171"/>
      <c r="JGQ263" s="171"/>
      <c r="JGR263" s="171"/>
      <c r="JGS263" s="171"/>
      <c r="JGT263" s="171"/>
      <c r="JGU263" s="171"/>
      <c r="JGV263" s="171"/>
      <c r="JGW263" s="171"/>
      <c r="JGX263" s="171"/>
      <c r="JGY263" s="171"/>
      <c r="JGZ263" s="171"/>
      <c r="JHA263" s="171"/>
      <c r="JHB263" s="171"/>
      <c r="JHC263" s="171"/>
      <c r="JHD263" s="171"/>
      <c r="JHE263" s="171"/>
      <c r="JHF263" s="171"/>
      <c r="JHG263" s="171"/>
      <c r="JHH263" s="171"/>
      <c r="JHI263" s="171"/>
      <c r="JHJ263" s="171"/>
      <c r="JHK263" s="171"/>
      <c r="JHL263" s="171"/>
      <c r="JHM263" s="171"/>
      <c r="JHN263" s="171"/>
      <c r="JHO263" s="171"/>
      <c r="JHP263" s="171"/>
      <c r="JHQ263" s="171"/>
      <c r="JHR263" s="171"/>
      <c r="JHS263" s="171"/>
      <c r="JHT263" s="171"/>
      <c r="JHU263" s="171"/>
      <c r="JHV263" s="171"/>
      <c r="JHW263" s="171"/>
      <c r="JHX263" s="171"/>
      <c r="JHY263" s="171"/>
      <c r="JHZ263" s="171"/>
      <c r="JIA263" s="171"/>
      <c r="JIB263" s="171"/>
      <c r="JIC263" s="171"/>
      <c r="JID263" s="171"/>
      <c r="JIE263" s="171"/>
      <c r="JIF263" s="171"/>
      <c r="JIG263" s="171"/>
      <c r="JIH263" s="171"/>
      <c r="JII263" s="171"/>
      <c r="JIJ263" s="171"/>
      <c r="JIK263" s="171"/>
      <c r="JIL263" s="171"/>
      <c r="JIM263" s="171"/>
      <c r="JIN263" s="171"/>
      <c r="JIO263" s="171"/>
      <c r="JIP263" s="171"/>
      <c r="JIQ263" s="171"/>
      <c r="JIR263" s="171"/>
      <c r="JIS263" s="171"/>
      <c r="JIT263" s="171"/>
      <c r="JIU263" s="171"/>
      <c r="JIV263" s="171"/>
      <c r="JIW263" s="171"/>
      <c r="JIX263" s="171"/>
      <c r="JIY263" s="171"/>
      <c r="JIZ263" s="171"/>
      <c r="JJA263" s="171"/>
      <c r="JJB263" s="171"/>
      <c r="JJC263" s="171"/>
      <c r="JJD263" s="171"/>
      <c r="JJE263" s="171"/>
      <c r="JJF263" s="171"/>
      <c r="JJG263" s="171"/>
      <c r="JJH263" s="171"/>
      <c r="JJI263" s="171"/>
      <c r="JJJ263" s="171"/>
      <c r="JJK263" s="171"/>
      <c r="JJL263" s="171"/>
      <c r="JJM263" s="171"/>
      <c r="JJN263" s="171"/>
      <c r="JJO263" s="171"/>
      <c r="JJP263" s="171"/>
      <c r="JJQ263" s="171"/>
      <c r="JJR263" s="171"/>
      <c r="JJS263" s="171"/>
      <c r="JJT263" s="171"/>
      <c r="JJU263" s="171"/>
      <c r="JJV263" s="171"/>
      <c r="JJW263" s="171"/>
      <c r="JJX263" s="171"/>
      <c r="JJY263" s="171"/>
      <c r="JJZ263" s="171"/>
      <c r="JKA263" s="171"/>
      <c r="JKB263" s="171"/>
      <c r="JKC263" s="171"/>
      <c r="JKD263" s="171"/>
      <c r="JKE263" s="171"/>
      <c r="JKF263" s="171"/>
      <c r="JKG263" s="171"/>
      <c r="JKH263" s="171"/>
      <c r="JKI263" s="171"/>
      <c r="JKJ263" s="171"/>
      <c r="JKK263" s="171"/>
      <c r="JKL263" s="171"/>
      <c r="JKM263" s="171"/>
      <c r="JKN263" s="171"/>
      <c r="JKO263" s="171"/>
      <c r="JKP263" s="171"/>
      <c r="JKQ263" s="171"/>
      <c r="JKR263" s="171"/>
      <c r="JKS263" s="171"/>
      <c r="JKT263" s="171"/>
      <c r="JKU263" s="171"/>
      <c r="JKV263" s="171"/>
      <c r="JKW263" s="171"/>
      <c r="JKX263" s="171"/>
      <c r="JKY263" s="171"/>
      <c r="JKZ263" s="171"/>
      <c r="JLA263" s="171"/>
      <c r="JLB263" s="171"/>
      <c r="JLC263" s="171"/>
      <c r="JLD263" s="171"/>
      <c r="JLE263" s="171"/>
      <c r="JLF263" s="171"/>
      <c r="JLG263" s="171"/>
      <c r="JLH263" s="171"/>
      <c r="JLI263" s="171"/>
      <c r="JLJ263" s="171"/>
      <c r="JLK263" s="171"/>
      <c r="JLL263" s="171"/>
      <c r="JLM263" s="171"/>
      <c r="JLN263" s="171"/>
      <c r="JLO263" s="171"/>
      <c r="JLP263" s="171"/>
      <c r="JLQ263" s="171"/>
      <c r="JLR263" s="171"/>
      <c r="JLS263" s="171"/>
      <c r="JLT263" s="171"/>
      <c r="JLU263" s="171"/>
      <c r="JLV263" s="171"/>
      <c r="JLW263" s="171"/>
      <c r="JLX263" s="171"/>
      <c r="JLY263" s="171"/>
      <c r="JLZ263" s="171"/>
      <c r="JMA263" s="171"/>
      <c r="JMB263" s="171"/>
      <c r="JMC263" s="171"/>
      <c r="JMD263" s="171"/>
      <c r="JME263" s="171"/>
      <c r="JMF263" s="171"/>
      <c r="JMG263" s="171"/>
      <c r="JMH263" s="171"/>
      <c r="JMI263" s="171"/>
      <c r="JMJ263" s="171"/>
      <c r="JMK263" s="171"/>
      <c r="JML263" s="171"/>
      <c r="JMM263" s="171"/>
      <c r="JMN263" s="171"/>
      <c r="JMO263" s="171"/>
      <c r="JMP263" s="171"/>
      <c r="JMQ263" s="171"/>
      <c r="JMR263" s="171"/>
      <c r="JMS263" s="171"/>
      <c r="JMT263" s="171"/>
      <c r="JMU263" s="171"/>
      <c r="JMV263" s="171"/>
      <c r="JMW263" s="171"/>
      <c r="JMX263" s="171"/>
      <c r="JMY263" s="171"/>
      <c r="JMZ263" s="171"/>
      <c r="JNA263" s="171"/>
      <c r="JNB263" s="171"/>
      <c r="JNC263" s="171"/>
      <c r="JND263" s="171"/>
      <c r="JNE263" s="171"/>
      <c r="JNF263" s="171"/>
      <c r="JNG263" s="171"/>
      <c r="JNH263" s="171"/>
      <c r="JNI263" s="171"/>
      <c r="JNJ263" s="171"/>
      <c r="JNK263" s="171"/>
      <c r="JNL263" s="171"/>
      <c r="JNM263" s="171"/>
      <c r="JNN263" s="171"/>
      <c r="JNO263" s="171"/>
      <c r="JNP263" s="171"/>
      <c r="JNQ263" s="171"/>
      <c r="JNR263" s="171"/>
      <c r="JNS263" s="171"/>
      <c r="JNT263" s="171"/>
      <c r="JNU263" s="171"/>
      <c r="JNV263" s="171"/>
      <c r="JNW263" s="171"/>
      <c r="JNX263" s="171"/>
      <c r="JNY263" s="171"/>
      <c r="JNZ263" s="171"/>
      <c r="JOA263" s="171"/>
      <c r="JOB263" s="171"/>
      <c r="JOC263" s="171"/>
      <c r="JOD263" s="171"/>
      <c r="JOE263" s="171"/>
      <c r="JOF263" s="171"/>
      <c r="JOG263" s="171"/>
      <c r="JOH263" s="171"/>
      <c r="JOI263" s="171"/>
      <c r="JOJ263" s="171"/>
      <c r="JOK263" s="171"/>
      <c r="JOL263" s="171"/>
      <c r="JOM263" s="171"/>
      <c r="JON263" s="171"/>
      <c r="JOO263" s="171"/>
      <c r="JOP263" s="171"/>
      <c r="JOQ263" s="171"/>
      <c r="JOR263" s="171"/>
      <c r="JOS263" s="171"/>
      <c r="JOT263" s="171"/>
      <c r="JOU263" s="171"/>
      <c r="JOV263" s="171"/>
      <c r="JOW263" s="171"/>
      <c r="JOX263" s="171"/>
      <c r="JOY263" s="171"/>
      <c r="JOZ263" s="171"/>
      <c r="JPA263" s="171"/>
      <c r="JPB263" s="171"/>
      <c r="JPC263" s="171"/>
      <c r="JPD263" s="171"/>
      <c r="JPE263" s="171"/>
      <c r="JPF263" s="171"/>
      <c r="JPG263" s="171"/>
      <c r="JPH263" s="171"/>
      <c r="JPI263" s="171"/>
      <c r="JPJ263" s="171"/>
      <c r="JPK263" s="171"/>
      <c r="JPL263" s="171"/>
      <c r="JPM263" s="171"/>
      <c r="JPN263" s="171"/>
      <c r="JPO263" s="171"/>
      <c r="JPP263" s="171"/>
      <c r="JPQ263" s="171"/>
      <c r="JPR263" s="171"/>
      <c r="JPS263" s="171"/>
      <c r="JPT263" s="171"/>
      <c r="JPU263" s="171"/>
      <c r="JPV263" s="171"/>
      <c r="JPW263" s="171"/>
      <c r="JPX263" s="171"/>
      <c r="JPY263" s="171"/>
      <c r="JPZ263" s="171"/>
      <c r="JQA263" s="171"/>
      <c r="JQB263" s="171"/>
      <c r="JQC263" s="171"/>
      <c r="JQD263" s="171"/>
      <c r="JQE263" s="171"/>
      <c r="JQF263" s="171"/>
      <c r="JQG263" s="171"/>
      <c r="JQH263" s="171"/>
      <c r="JQI263" s="171"/>
      <c r="JQJ263" s="171"/>
      <c r="JQK263" s="171"/>
      <c r="JQL263" s="171"/>
      <c r="JQM263" s="171"/>
      <c r="JQN263" s="171"/>
      <c r="JQO263" s="171"/>
      <c r="JQP263" s="171"/>
      <c r="JQQ263" s="171"/>
      <c r="JQR263" s="171"/>
      <c r="JQS263" s="171"/>
      <c r="JQT263" s="171"/>
      <c r="JQU263" s="171"/>
      <c r="JQV263" s="171"/>
      <c r="JQW263" s="171"/>
      <c r="JQX263" s="171"/>
      <c r="JQY263" s="171"/>
      <c r="JQZ263" s="171"/>
      <c r="JRA263" s="171"/>
      <c r="JRB263" s="171"/>
      <c r="JRC263" s="171"/>
      <c r="JRD263" s="171"/>
      <c r="JRE263" s="171"/>
      <c r="JRF263" s="171"/>
      <c r="JRG263" s="171"/>
      <c r="JRH263" s="171"/>
      <c r="JRI263" s="171"/>
      <c r="JRJ263" s="171"/>
      <c r="JRK263" s="171"/>
      <c r="JRL263" s="171"/>
      <c r="JRM263" s="171"/>
      <c r="JRN263" s="171"/>
      <c r="JRO263" s="171"/>
      <c r="JRP263" s="171"/>
      <c r="JRQ263" s="171"/>
      <c r="JRR263" s="171"/>
      <c r="JRS263" s="171"/>
      <c r="JRT263" s="171"/>
      <c r="JRU263" s="171"/>
      <c r="JRV263" s="171"/>
      <c r="JRW263" s="171"/>
      <c r="JRX263" s="171"/>
      <c r="JRY263" s="171"/>
      <c r="JRZ263" s="171"/>
      <c r="JSA263" s="171"/>
      <c r="JSB263" s="171"/>
      <c r="JSC263" s="171"/>
      <c r="JSD263" s="171"/>
      <c r="JSE263" s="171"/>
      <c r="JSF263" s="171"/>
      <c r="JSG263" s="171"/>
      <c r="JSH263" s="171"/>
      <c r="JSI263" s="171"/>
      <c r="JSJ263" s="171"/>
      <c r="JSK263" s="171"/>
      <c r="JSL263" s="171"/>
      <c r="JSM263" s="171"/>
      <c r="JSN263" s="171"/>
      <c r="JSO263" s="171"/>
      <c r="JSP263" s="171"/>
      <c r="JSQ263" s="171"/>
      <c r="JSR263" s="171"/>
      <c r="JSS263" s="171"/>
      <c r="JST263" s="171"/>
      <c r="JSU263" s="171"/>
      <c r="JSV263" s="171"/>
      <c r="JSW263" s="171"/>
      <c r="JSX263" s="171"/>
      <c r="JSY263" s="171"/>
      <c r="JSZ263" s="171"/>
      <c r="JTA263" s="171"/>
      <c r="JTB263" s="171"/>
      <c r="JTC263" s="171"/>
      <c r="JTD263" s="171"/>
      <c r="JTE263" s="171"/>
      <c r="JTF263" s="171"/>
      <c r="JTG263" s="171"/>
      <c r="JTH263" s="171"/>
      <c r="JTI263" s="171"/>
      <c r="JTJ263" s="171"/>
      <c r="JTK263" s="171"/>
      <c r="JTL263" s="171"/>
      <c r="JTM263" s="171"/>
      <c r="JTN263" s="171"/>
      <c r="JTO263" s="171"/>
      <c r="JTP263" s="171"/>
      <c r="JTQ263" s="171"/>
      <c r="JTR263" s="171"/>
      <c r="JTS263" s="171"/>
      <c r="JTT263" s="171"/>
      <c r="JTU263" s="171"/>
      <c r="JTV263" s="171"/>
      <c r="JTW263" s="171"/>
      <c r="JTX263" s="171"/>
      <c r="JTY263" s="171"/>
      <c r="JTZ263" s="171"/>
      <c r="JUA263" s="171"/>
      <c r="JUB263" s="171"/>
      <c r="JUC263" s="171"/>
      <c r="JUD263" s="171"/>
      <c r="JUE263" s="171"/>
      <c r="JUF263" s="171"/>
      <c r="JUG263" s="171"/>
      <c r="JUH263" s="171"/>
      <c r="JUI263" s="171"/>
      <c r="JUJ263" s="171"/>
      <c r="JUK263" s="171"/>
      <c r="JUL263" s="171"/>
      <c r="JUM263" s="171"/>
      <c r="JUN263" s="171"/>
      <c r="JUO263" s="171"/>
      <c r="JUP263" s="171"/>
      <c r="JUQ263" s="171"/>
      <c r="JUR263" s="171"/>
      <c r="JUS263" s="171"/>
      <c r="JUT263" s="171"/>
      <c r="JUU263" s="171"/>
      <c r="JUV263" s="171"/>
      <c r="JUW263" s="171"/>
      <c r="JUX263" s="171"/>
      <c r="JUY263" s="171"/>
      <c r="JUZ263" s="171"/>
      <c r="JVA263" s="171"/>
      <c r="JVB263" s="171"/>
      <c r="JVC263" s="171"/>
      <c r="JVD263" s="171"/>
      <c r="JVE263" s="171"/>
      <c r="JVF263" s="171"/>
      <c r="JVG263" s="171"/>
      <c r="JVH263" s="171"/>
      <c r="JVI263" s="171"/>
      <c r="JVJ263" s="171"/>
      <c r="JVK263" s="171"/>
      <c r="JVL263" s="171"/>
      <c r="JVM263" s="171"/>
      <c r="JVN263" s="171"/>
      <c r="JVO263" s="171"/>
      <c r="JVP263" s="171"/>
      <c r="JVQ263" s="171"/>
      <c r="JVR263" s="171"/>
      <c r="JVS263" s="171"/>
      <c r="JVT263" s="171"/>
      <c r="JVU263" s="171"/>
      <c r="JVV263" s="171"/>
      <c r="JVW263" s="171"/>
      <c r="JVX263" s="171"/>
      <c r="JVY263" s="171"/>
      <c r="JVZ263" s="171"/>
      <c r="JWA263" s="171"/>
      <c r="JWB263" s="171"/>
      <c r="JWC263" s="171"/>
      <c r="JWD263" s="171"/>
      <c r="JWE263" s="171"/>
      <c r="JWF263" s="171"/>
      <c r="JWG263" s="171"/>
      <c r="JWH263" s="171"/>
      <c r="JWI263" s="171"/>
      <c r="JWJ263" s="171"/>
      <c r="JWK263" s="171"/>
      <c r="JWL263" s="171"/>
      <c r="JWM263" s="171"/>
      <c r="JWN263" s="171"/>
      <c r="JWO263" s="171"/>
      <c r="JWP263" s="171"/>
      <c r="JWQ263" s="171"/>
      <c r="JWR263" s="171"/>
      <c r="JWS263" s="171"/>
      <c r="JWT263" s="171"/>
      <c r="JWU263" s="171"/>
      <c r="JWV263" s="171"/>
      <c r="JWW263" s="171"/>
      <c r="JWX263" s="171"/>
      <c r="JWY263" s="171"/>
      <c r="JWZ263" s="171"/>
      <c r="JXA263" s="171"/>
      <c r="JXB263" s="171"/>
      <c r="JXC263" s="171"/>
      <c r="JXD263" s="171"/>
      <c r="JXE263" s="171"/>
      <c r="JXF263" s="171"/>
      <c r="JXG263" s="171"/>
      <c r="JXH263" s="171"/>
      <c r="JXI263" s="171"/>
      <c r="JXJ263" s="171"/>
      <c r="JXK263" s="171"/>
      <c r="JXL263" s="171"/>
      <c r="JXM263" s="171"/>
      <c r="JXN263" s="171"/>
      <c r="JXO263" s="171"/>
      <c r="JXP263" s="171"/>
      <c r="JXQ263" s="171"/>
      <c r="JXR263" s="171"/>
      <c r="JXS263" s="171"/>
      <c r="JXT263" s="171"/>
      <c r="JXU263" s="171"/>
      <c r="JXV263" s="171"/>
      <c r="JXW263" s="171"/>
      <c r="JXX263" s="171"/>
      <c r="JXY263" s="171"/>
      <c r="JXZ263" s="171"/>
      <c r="JYA263" s="171"/>
      <c r="JYB263" s="171"/>
      <c r="JYC263" s="171"/>
      <c r="JYD263" s="171"/>
      <c r="JYE263" s="171"/>
      <c r="JYF263" s="171"/>
      <c r="JYG263" s="171"/>
      <c r="JYH263" s="171"/>
      <c r="JYI263" s="171"/>
      <c r="JYJ263" s="171"/>
      <c r="JYK263" s="171"/>
      <c r="JYL263" s="171"/>
      <c r="JYM263" s="171"/>
      <c r="JYN263" s="171"/>
      <c r="JYO263" s="171"/>
      <c r="JYP263" s="171"/>
      <c r="JYQ263" s="171"/>
      <c r="JYR263" s="171"/>
      <c r="JYS263" s="171"/>
      <c r="JYT263" s="171"/>
      <c r="JYU263" s="171"/>
      <c r="JYV263" s="171"/>
      <c r="JYW263" s="171"/>
      <c r="JYX263" s="171"/>
      <c r="JYY263" s="171"/>
      <c r="JYZ263" s="171"/>
      <c r="JZA263" s="171"/>
      <c r="JZB263" s="171"/>
      <c r="JZC263" s="171"/>
      <c r="JZD263" s="171"/>
      <c r="JZE263" s="171"/>
      <c r="JZF263" s="171"/>
      <c r="JZG263" s="171"/>
      <c r="JZH263" s="171"/>
      <c r="JZI263" s="171"/>
      <c r="JZJ263" s="171"/>
      <c r="JZK263" s="171"/>
      <c r="JZL263" s="171"/>
      <c r="JZM263" s="171"/>
      <c r="JZN263" s="171"/>
      <c r="JZO263" s="171"/>
      <c r="JZP263" s="171"/>
      <c r="JZQ263" s="171"/>
      <c r="JZR263" s="171"/>
      <c r="JZS263" s="171"/>
      <c r="JZT263" s="171"/>
      <c r="JZU263" s="171"/>
      <c r="JZV263" s="171"/>
      <c r="JZW263" s="171"/>
      <c r="JZX263" s="171"/>
      <c r="JZY263" s="171"/>
      <c r="JZZ263" s="171"/>
      <c r="KAA263" s="171"/>
      <c r="KAB263" s="171"/>
      <c r="KAC263" s="171"/>
      <c r="KAD263" s="171"/>
      <c r="KAE263" s="171"/>
      <c r="KAF263" s="171"/>
      <c r="KAG263" s="171"/>
      <c r="KAH263" s="171"/>
      <c r="KAI263" s="171"/>
      <c r="KAJ263" s="171"/>
      <c r="KAK263" s="171"/>
      <c r="KAL263" s="171"/>
      <c r="KAM263" s="171"/>
      <c r="KAN263" s="171"/>
      <c r="KAO263" s="171"/>
      <c r="KAP263" s="171"/>
      <c r="KAQ263" s="171"/>
      <c r="KAR263" s="171"/>
      <c r="KAS263" s="171"/>
      <c r="KAT263" s="171"/>
      <c r="KAU263" s="171"/>
      <c r="KAV263" s="171"/>
      <c r="KAW263" s="171"/>
      <c r="KAX263" s="171"/>
      <c r="KAY263" s="171"/>
      <c r="KAZ263" s="171"/>
      <c r="KBA263" s="171"/>
      <c r="KBB263" s="171"/>
      <c r="KBC263" s="171"/>
      <c r="KBD263" s="171"/>
      <c r="KBE263" s="171"/>
      <c r="KBF263" s="171"/>
      <c r="KBG263" s="171"/>
      <c r="KBH263" s="171"/>
      <c r="KBI263" s="171"/>
      <c r="KBJ263" s="171"/>
      <c r="KBK263" s="171"/>
      <c r="KBL263" s="171"/>
      <c r="KBM263" s="171"/>
      <c r="KBN263" s="171"/>
      <c r="KBO263" s="171"/>
      <c r="KBP263" s="171"/>
      <c r="KBQ263" s="171"/>
      <c r="KBR263" s="171"/>
      <c r="KBS263" s="171"/>
      <c r="KBT263" s="171"/>
      <c r="KBU263" s="171"/>
      <c r="KBV263" s="171"/>
      <c r="KBW263" s="171"/>
      <c r="KBX263" s="171"/>
      <c r="KBY263" s="171"/>
      <c r="KBZ263" s="171"/>
      <c r="KCA263" s="171"/>
      <c r="KCB263" s="171"/>
      <c r="KCC263" s="171"/>
      <c r="KCD263" s="171"/>
      <c r="KCE263" s="171"/>
      <c r="KCF263" s="171"/>
      <c r="KCG263" s="171"/>
      <c r="KCH263" s="171"/>
      <c r="KCI263" s="171"/>
      <c r="KCJ263" s="171"/>
      <c r="KCK263" s="171"/>
      <c r="KCL263" s="171"/>
      <c r="KCM263" s="171"/>
      <c r="KCN263" s="171"/>
      <c r="KCO263" s="171"/>
      <c r="KCP263" s="171"/>
      <c r="KCQ263" s="171"/>
      <c r="KCR263" s="171"/>
      <c r="KCS263" s="171"/>
      <c r="KCT263" s="171"/>
      <c r="KCU263" s="171"/>
      <c r="KCV263" s="171"/>
      <c r="KCW263" s="171"/>
      <c r="KCX263" s="171"/>
      <c r="KCY263" s="171"/>
      <c r="KCZ263" s="171"/>
      <c r="KDA263" s="171"/>
      <c r="KDB263" s="171"/>
      <c r="KDC263" s="171"/>
      <c r="KDD263" s="171"/>
      <c r="KDE263" s="171"/>
      <c r="KDF263" s="171"/>
      <c r="KDG263" s="171"/>
      <c r="KDH263" s="171"/>
      <c r="KDI263" s="171"/>
      <c r="KDJ263" s="171"/>
      <c r="KDK263" s="171"/>
      <c r="KDL263" s="171"/>
      <c r="KDM263" s="171"/>
      <c r="KDN263" s="171"/>
      <c r="KDO263" s="171"/>
      <c r="KDP263" s="171"/>
      <c r="KDQ263" s="171"/>
      <c r="KDR263" s="171"/>
      <c r="KDS263" s="171"/>
      <c r="KDT263" s="171"/>
      <c r="KDU263" s="171"/>
      <c r="KDV263" s="171"/>
      <c r="KDW263" s="171"/>
      <c r="KDX263" s="171"/>
      <c r="KDY263" s="171"/>
      <c r="KDZ263" s="171"/>
      <c r="KEA263" s="171"/>
      <c r="KEB263" s="171"/>
      <c r="KEC263" s="171"/>
      <c r="KED263" s="171"/>
      <c r="KEE263" s="171"/>
      <c r="KEF263" s="171"/>
      <c r="KEG263" s="171"/>
      <c r="KEH263" s="171"/>
      <c r="KEI263" s="171"/>
      <c r="KEJ263" s="171"/>
      <c r="KEK263" s="171"/>
      <c r="KEL263" s="171"/>
      <c r="KEM263" s="171"/>
      <c r="KEN263" s="171"/>
      <c r="KEO263" s="171"/>
      <c r="KEP263" s="171"/>
      <c r="KEQ263" s="171"/>
      <c r="KER263" s="171"/>
      <c r="KES263" s="171"/>
      <c r="KET263" s="171"/>
      <c r="KEU263" s="171"/>
      <c r="KEV263" s="171"/>
      <c r="KEW263" s="171"/>
      <c r="KEX263" s="171"/>
      <c r="KEY263" s="171"/>
      <c r="KEZ263" s="171"/>
      <c r="KFA263" s="171"/>
      <c r="KFB263" s="171"/>
      <c r="KFC263" s="171"/>
      <c r="KFD263" s="171"/>
      <c r="KFE263" s="171"/>
      <c r="KFF263" s="171"/>
      <c r="KFG263" s="171"/>
      <c r="KFH263" s="171"/>
      <c r="KFI263" s="171"/>
      <c r="KFJ263" s="171"/>
      <c r="KFK263" s="171"/>
      <c r="KFL263" s="171"/>
      <c r="KFM263" s="171"/>
      <c r="KFN263" s="171"/>
      <c r="KFO263" s="171"/>
      <c r="KFP263" s="171"/>
      <c r="KFQ263" s="171"/>
      <c r="KFR263" s="171"/>
      <c r="KFS263" s="171"/>
      <c r="KFT263" s="171"/>
      <c r="KFU263" s="171"/>
      <c r="KFV263" s="171"/>
      <c r="KFW263" s="171"/>
      <c r="KFX263" s="171"/>
      <c r="KFY263" s="171"/>
      <c r="KFZ263" s="171"/>
      <c r="KGA263" s="171"/>
      <c r="KGB263" s="171"/>
      <c r="KGC263" s="171"/>
      <c r="KGD263" s="171"/>
      <c r="KGE263" s="171"/>
      <c r="KGF263" s="171"/>
      <c r="KGG263" s="171"/>
      <c r="KGH263" s="171"/>
      <c r="KGI263" s="171"/>
      <c r="KGJ263" s="171"/>
      <c r="KGK263" s="171"/>
      <c r="KGL263" s="171"/>
      <c r="KGM263" s="171"/>
      <c r="KGN263" s="171"/>
      <c r="KGO263" s="171"/>
      <c r="KGP263" s="171"/>
      <c r="KGQ263" s="171"/>
      <c r="KGR263" s="171"/>
      <c r="KGS263" s="171"/>
      <c r="KGT263" s="171"/>
      <c r="KGU263" s="171"/>
      <c r="KGV263" s="171"/>
      <c r="KGW263" s="171"/>
      <c r="KGX263" s="171"/>
      <c r="KGY263" s="171"/>
      <c r="KGZ263" s="171"/>
      <c r="KHA263" s="171"/>
      <c r="KHB263" s="171"/>
      <c r="KHC263" s="171"/>
      <c r="KHD263" s="171"/>
      <c r="KHE263" s="171"/>
      <c r="KHF263" s="171"/>
      <c r="KHG263" s="171"/>
      <c r="KHH263" s="171"/>
      <c r="KHI263" s="171"/>
      <c r="KHJ263" s="171"/>
      <c r="KHK263" s="171"/>
      <c r="KHL263" s="171"/>
      <c r="KHM263" s="171"/>
      <c r="KHN263" s="171"/>
      <c r="KHO263" s="171"/>
      <c r="KHP263" s="171"/>
      <c r="KHQ263" s="171"/>
      <c r="KHR263" s="171"/>
      <c r="KHS263" s="171"/>
      <c r="KHT263" s="171"/>
      <c r="KHU263" s="171"/>
      <c r="KHV263" s="171"/>
      <c r="KHW263" s="171"/>
      <c r="KHX263" s="171"/>
      <c r="KHY263" s="171"/>
      <c r="KHZ263" s="171"/>
      <c r="KIA263" s="171"/>
      <c r="KIB263" s="171"/>
      <c r="KIC263" s="171"/>
      <c r="KID263" s="171"/>
      <c r="KIE263" s="171"/>
      <c r="KIF263" s="171"/>
      <c r="KIG263" s="171"/>
      <c r="KIH263" s="171"/>
      <c r="KII263" s="171"/>
      <c r="KIJ263" s="171"/>
      <c r="KIK263" s="171"/>
      <c r="KIL263" s="171"/>
      <c r="KIM263" s="171"/>
      <c r="KIN263" s="171"/>
      <c r="KIO263" s="171"/>
      <c r="KIP263" s="171"/>
      <c r="KIQ263" s="171"/>
      <c r="KIR263" s="171"/>
      <c r="KIS263" s="171"/>
      <c r="KIT263" s="171"/>
      <c r="KIU263" s="171"/>
      <c r="KIV263" s="171"/>
      <c r="KIW263" s="171"/>
      <c r="KIX263" s="171"/>
      <c r="KIY263" s="171"/>
      <c r="KIZ263" s="171"/>
      <c r="KJA263" s="171"/>
      <c r="KJB263" s="171"/>
      <c r="KJC263" s="171"/>
      <c r="KJD263" s="171"/>
      <c r="KJE263" s="171"/>
      <c r="KJF263" s="171"/>
      <c r="KJG263" s="171"/>
      <c r="KJH263" s="171"/>
      <c r="KJI263" s="171"/>
      <c r="KJJ263" s="171"/>
      <c r="KJK263" s="171"/>
      <c r="KJL263" s="171"/>
      <c r="KJM263" s="171"/>
      <c r="KJN263" s="171"/>
      <c r="KJO263" s="171"/>
      <c r="KJP263" s="171"/>
      <c r="KJQ263" s="171"/>
      <c r="KJR263" s="171"/>
      <c r="KJS263" s="171"/>
      <c r="KJT263" s="171"/>
      <c r="KJU263" s="171"/>
      <c r="KJV263" s="171"/>
      <c r="KJW263" s="171"/>
      <c r="KJX263" s="171"/>
      <c r="KJY263" s="171"/>
      <c r="KJZ263" s="171"/>
      <c r="KKA263" s="171"/>
      <c r="KKB263" s="171"/>
      <c r="KKC263" s="171"/>
      <c r="KKD263" s="171"/>
      <c r="KKE263" s="171"/>
      <c r="KKF263" s="171"/>
      <c r="KKG263" s="171"/>
      <c r="KKH263" s="171"/>
      <c r="KKI263" s="171"/>
      <c r="KKJ263" s="171"/>
      <c r="KKK263" s="171"/>
      <c r="KKL263" s="171"/>
      <c r="KKM263" s="171"/>
      <c r="KKN263" s="171"/>
      <c r="KKO263" s="171"/>
      <c r="KKP263" s="171"/>
      <c r="KKQ263" s="171"/>
      <c r="KKR263" s="171"/>
      <c r="KKS263" s="171"/>
      <c r="KKT263" s="171"/>
      <c r="KKU263" s="171"/>
      <c r="KKV263" s="171"/>
      <c r="KKW263" s="171"/>
      <c r="KKX263" s="171"/>
      <c r="KKY263" s="171"/>
      <c r="KKZ263" s="171"/>
      <c r="KLA263" s="171"/>
      <c r="KLB263" s="171"/>
      <c r="KLC263" s="171"/>
      <c r="KLD263" s="171"/>
      <c r="KLE263" s="171"/>
      <c r="KLF263" s="171"/>
      <c r="KLG263" s="171"/>
      <c r="KLH263" s="171"/>
      <c r="KLI263" s="171"/>
      <c r="KLJ263" s="171"/>
      <c r="KLK263" s="171"/>
      <c r="KLL263" s="171"/>
      <c r="KLM263" s="171"/>
      <c r="KLN263" s="171"/>
      <c r="KLO263" s="171"/>
      <c r="KLP263" s="171"/>
      <c r="KLQ263" s="171"/>
      <c r="KLR263" s="171"/>
      <c r="KLS263" s="171"/>
      <c r="KLT263" s="171"/>
      <c r="KLU263" s="171"/>
      <c r="KLV263" s="171"/>
      <c r="KLW263" s="171"/>
      <c r="KLX263" s="171"/>
      <c r="KLY263" s="171"/>
      <c r="KLZ263" s="171"/>
      <c r="KMA263" s="171"/>
      <c r="KMB263" s="171"/>
      <c r="KMC263" s="171"/>
      <c r="KMD263" s="171"/>
      <c r="KME263" s="171"/>
      <c r="KMF263" s="171"/>
      <c r="KMG263" s="171"/>
      <c r="KMH263" s="171"/>
      <c r="KMI263" s="171"/>
      <c r="KMJ263" s="171"/>
      <c r="KMK263" s="171"/>
      <c r="KML263" s="171"/>
      <c r="KMM263" s="171"/>
      <c r="KMN263" s="171"/>
      <c r="KMO263" s="171"/>
      <c r="KMP263" s="171"/>
      <c r="KMQ263" s="171"/>
      <c r="KMR263" s="171"/>
      <c r="KMS263" s="171"/>
      <c r="KMT263" s="171"/>
      <c r="KMU263" s="171"/>
      <c r="KMV263" s="171"/>
      <c r="KMW263" s="171"/>
      <c r="KMX263" s="171"/>
      <c r="KMY263" s="171"/>
      <c r="KMZ263" s="171"/>
      <c r="KNA263" s="171"/>
      <c r="KNB263" s="171"/>
      <c r="KNC263" s="171"/>
      <c r="KND263" s="171"/>
      <c r="KNE263" s="171"/>
      <c r="KNF263" s="171"/>
      <c r="KNG263" s="171"/>
      <c r="KNH263" s="171"/>
      <c r="KNI263" s="171"/>
      <c r="KNJ263" s="171"/>
      <c r="KNK263" s="171"/>
      <c r="KNL263" s="171"/>
      <c r="KNM263" s="171"/>
      <c r="KNN263" s="171"/>
      <c r="KNO263" s="171"/>
      <c r="KNP263" s="171"/>
      <c r="KNQ263" s="171"/>
      <c r="KNR263" s="171"/>
      <c r="KNS263" s="171"/>
      <c r="KNT263" s="171"/>
      <c r="KNU263" s="171"/>
      <c r="KNV263" s="171"/>
      <c r="KNW263" s="171"/>
      <c r="KNX263" s="171"/>
      <c r="KNY263" s="171"/>
      <c r="KNZ263" s="171"/>
      <c r="KOA263" s="171"/>
      <c r="KOB263" s="171"/>
      <c r="KOC263" s="171"/>
      <c r="KOD263" s="171"/>
      <c r="KOE263" s="171"/>
      <c r="KOF263" s="171"/>
      <c r="KOG263" s="171"/>
      <c r="KOH263" s="171"/>
      <c r="KOI263" s="171"/>
      <c r="KOJ263" s="171"/>
      <c r="KOK263" s="171"/>
      <c r="KOL263" s="171"/>
      <c r="KOM263" s="171"/>
      <c r="KON263" s="171"/>
      <c r="KOO263" s="171"/>
      <c r="KOP263" s="171"/>
      <c r="KOQ263" s="171"/>
      <c r="KOR263" s="171"/>
      <c r="KOS263" s="171"/>
      <c r="KOT263" s="171"/>
      <c r="KOU263" s="171"/>
      <c r="KOV263" s="171"/>
      <c r="KOW263" s="171"/>
      <c r="KOX263" s="171"/>
      <c r="KOY263" s="171"/>
      <c r="KOZ263" s="171"/>
      <c r="KPA263" s="171"/>
      <c r="KPB263" s="171"/>
      <c r="KPC263" s="171"/>
      <c r="KPD263" s="171"/>
      <c r="KPE263" s="171"/>
      <c r="KPF263" s="171"/>
      <c r="KPG263" s="171"/>
      <c r="KPH263" s="171"/>
      <c r="KPI263" s="171"/>
      <c r="KPJ263" s="171"/>
      <c r="KPK263" s="171"/>
      <c r="KPL263" s="171"/>
      <c r="KPM263" s="171"/>
      <c r="KPN263" s="171"/>
      <c r="KPO263" s="171"/>
      <c r="KPP263" s="171"/>
      <c r="KPQ263" s="171"/>
      <c r="KPR263" s="171"/>
      <c r="KPS263" s="171"/>
      <c r="KPT263" s="171"/>
      <c r="KPU263" s="171"/>
      <c r="KPV263" s="171"/>
      <c r="KPW263" s="171"/>
      <c r="KPX263" s="171"/>
      <c r="KPY263" s="171"/>
      <c r="KPZ263" s="171"/>
      <c r="KQA263" s="171"/>
      <c r="KQB263" s="171"/>
      <c r="KQC263" s="171"/>
      <c r="KQD263" s="171"/>
      <c r="KQE263" s="171"/>
      <c r="KQF263" s="171"/>
      <c r="KQG263" s="171"/>
      <c r="KQH263" s="171"/>
      <c r="KQI263" s="171"/>
      <c r="KQJ263" s="171"/>
      <c r="KQK263" s="171"/>
      <c r="KQL263" s="171"/>
      <c r="KQM263" s="171"/>
      <c r="KQN263" s="171"/>
      <c r="KQO263" s="171"/>
      <c r="KQP263" s="171"/>
      <c r="KQQ263" s="171"/>
      <c r="KQR263" s="171"/>
      <c r="KQS263" s="171"/>
      <c r="KQT263" s="171"/>
      <c r="KQU263" s="171"/>
      <c r="KQV263" s="171"/>
      <c r="KQW263" s="171"/>
      <c r="KQX263" s="171"/>
      <c r="KQY263" s="171"/>
      <c r="KQZ263" s="171"/>
      <c r="KRA263" s="171"/>
      <c r="KRB263" s="171"/>
      <c r="KRC263" s="171"/>
      <c r="KRD263" s="171"/>
      <c r="KRE263" s="171"/>
      <c r="KRF263" s="171"/>
      <c r="KRG263" s="171"/>
      <c r="KRH263" s="171"/>
      <c r="KRI263" s="171"/>
      <c r="KRJ263" s="171"/>
      <c r="KRK263" s="171"/>
      <c r="KRL263" s="171"/>
      <c r="KRM263" s="171"/>
      <c r="KRN263" s="171"/>
      <c r="KRO263" s="171"/>
      <c r="KRP263" s="171"/>
      <c r="KRQ263" s="171"/>
      <c r="KRR263" s="171"/>
      <c r="KRS263" s="171"/>
      <c r="KRT263" s="171"/>
      <c r="KRU263" s="171"/>
      <c r="KRV263" s="171"/>
      <c r="KRW263" s="171"/>
      <c r="KRX263" s="171"/>
      <c r="KRY263" s="171"/>
      <c r="KRZ263" s="171"/>
      <c r="KSA263" s="171"/>
      <c r="KSB263" s="171"/>
      <c r="KSC263" s="171"/>
      <c r="KSD263" s="171"/>
      <c r="KSE263" s="171"/>
      <c r="KSF263" s="171"/>
      <c r="KSG263" s="171"/>
      <c r="KSH263" s="171"/>
      <c r="KSI263" s="171"/>
      <c r="KSJ263" s="171"/>
      <c r="KSK263" s="171"/>
      <c r="KSL263" s="171"/>
      <c r="KSM263" s="171"/>
      <c r="KSN263" s="171"/>
      <c r="KSO263" s="171"/>
      <c r="KSP263" s="171"/>
      <c r="KSQ263" s="171"/>
      <c r="KSR263" s="171"/>
      <c r="KSS263" s="171"/>
      <c r="KST263" s="171"/>
      <c r="KSU263" s="171"/>
      <c r="KSV263" s="171"/>
      <c r="KSW263" s="171"/>
      <c r="KSX263" s="171"/>
      <c r="KSY263" s="171"/>
      <c r="KSZ263" s="171"/>
      <c r="KTA263" s="171"/>
      <c r="KTB263" s="171"/>
      <c r="KTC263" s="171"/>
      <c r="KTD263" s="171"/>
      <c r="KTE263" s="171"/>
      <c r="KTF263" s="171"/>
      <c r="KTG263" s="171"/>
      <c r="KTH263" s="171"/>
      <c r="KTI263" s="171"/>
      <c r="KTJ263" s="171"/>
      <c r="KTK263" s="171"/>
      <c r="KTL263" s="171"/>
      <c r="KTM263" s="171"/>
      <c r="KTN263" s="171"/>
      <c r="KTO263" s="171"/>
      <c r="KTP263" s="171"/>
      <c r="KTQ263" s="171"/>
      <c r="KTR263" s="171"/>
      <c r="KTS263" s="171"/>
      <c r="KTT263" s="171"/>
      <c r="KTU263" s="171"/>
      <c r="KTV263" s="171"/>
      <c r="KTW263" s="171"/>
      <c r="KTX263" s="171"/>
      <c r="KTY263" s="171"/>
      <c r="KTZ263" s="171"/>
      <c r="KUA263" s="171"/>
      <c r="KUB263" s="171"/>
      <c r="KUC263" s="171"/>
      <c r="KUD263" s="171"/>
      <c r="KUE263" s="171"/>
      <c r="KUF263" s="171"/>
      <c r="KUG263" s="171"/>
      <c r="KUH263" s="171"/>
      <c r="KUI263" s="171"/>
      <c r="KUJ263" s="171"/>
      <c r="KUK263" s="171"/>
      <c r="KUL263" s="171"/>
      <c r="KUM263" s="171"/>
      <c r="KUN263" s="171"/>
      <c r="KUO263" s="171"/>
      <c r="KUP263" s="171"/>
      <c r="KUQ263" s="171"/>
      <c r="KUR263" s="171"/>
      <c r="KUS263" s="171"/>
      <c r="KUT263" s="171"/>
      <c r="KUU263" s="171"/>
      <c r="KUV263" s="171"/>
      <c r="KUW263" s="171"/>
      <c r="KUX263" s="171"/>
      <c r="KUY263" s="171"/>
      <c r="KUZ263" s="171"/>
      <c r="KVA263" s="171"/>
      <c r="KVB263" s="171"/>
      <c r="KVC263" s="171"/>
      <c r="KVD263" s="171"/>
      <c r="KVE263" s="171"/>
      <c r="KVF263" s="171"/>
      <c r="KVG263" s="171"/>
      <c r="KVH263" s="171"/>
      <c r="KVI263" s="171"/>
      <c r="KVJ263" s="171"/>
      <c r="KVK263" s="171"/>
      <c r="KVL263" s="171"/>
      <c r="KVM263" s="171"/>
      <c r="KVN263" s="171"/>
      <c r="KVO263" s="171"/>
      <c r="KVP263" s="171"/>
      <c r="KVQ263" s="171"/>
      <c r="KVR263" s="171"/>
      <c r="KVS263" s="171"/>
      <c r="KVT263" s="171"/>
      <c r="KVU263" s="171"/>
      <c r="KVV263" s="171"/>
      <c r="KVW263" s="171"/>
      <c r="KVX263" s="171"/>
      <c r="KVY263" s="171"/>
      <c r="KVZ263" s="171"/>
      <c r="KWA263" s="171"/>
      <c r="KWB263" s="171"/>
      <c r="KWC263" s="171"/>
      <c r="KWD263" s="171"/>
      <c r="KWE263" s="171"/>
      <c r="KWF263" s="171"/>
      <c r="KWG263" s="171"/>
      <c r="KWH263" s="171"/>
      <c r="KWI263" s="171"/>
      <c r="KWJ263" s="171"/>
      <c r="KWK263" s="171"/>
      <c r="KWL263" s="171"/>
      <c r="KWM263" s="171"/>
      <c r="KWN263" s="171"/>
      <c r="KWO263" s="171"/>
      <c r="KWP263" s="171"/>
      <c r="KWQ263" s="171"/>
      <c r="KWR263" s="171"/>
      <c r="KWS263" s="171"/>
      <c r="KWT263" s="171"/>
      <c r="KWU263" s="171"/>
      <c r="KWV263" s="171"/>
      <c r="KWW263" s="171"/>
      <c r="KWX263" s="171"/>
      <c r="KWY263" s="171"/>
      <c r="KWZ263" s="171"/>
      <c r="KXA263" s="171"/>
      <c r="KXB263" s="171"/>
      <c r="KXC263" s="171"/>
      <c r="KXD263" s="171"/>
      <c r="KXE263" s="171"/>
      <c r="KXF263" s="171"/>
      <c r="KXG263" s="171"/>
      <c r="KXH263" s="171"/>
      <c r="KXI263" s="171"/>
      <c r="KXJ263" s="171"/>
      <c r="KXK263" s="171"/>
      <c r="KXL263" s="171"/>
      <c r="KXM263" s="171"/>
      <c r="KXN263" s="171"/>
      <c r="KXO263" s="171"/>
      <c r="KXP263" s="171"/>
      <c r="KXQ263" s="171"/>
      <c r="KXR263" s="171"/>
      <c r="KXS263" s="171"/>
      <c r="KXT263" s="171"/>
      <c r="KXU263" s="171"/>
      <c r="KXV263" s="171"/>
      <c r="KXW263" s="171"/>
      <c r="KXX263" s="171"/>
      <c r="KXY263" s="171"/>
      <c r="KXZ263" s="171"/>
      <c r="KYA263" s="171"/>
      <c r="KYB263" s="171"/>
      <c r="KYC263" s="171"/>
      <c r="KYD263" s="171"/>
      <c r="KYE263" s="171"/>
      <c r="KYF263" s="171"/>
      <c r="KYG263" s="171"/>
      <c r="KYH263" s="171"/>
      <c r="KYI263" s="171"/>
      <c r="KYJ263" s="171"/>
      <c r="KYK263" s="171"/>
      <c r="KYL263" s="171"/>
      <c r="KYM263" s="171"/>
      <c r="KYN263" s="171"/>
      <c r="KYO263" s="171"/>
      <c r="KYP263" s="171"/>
      <c r="KYQ263" s="171"/>
      <c r="KYR263" s="171"/>
      <c r="KYS263" s="171"/>
      <c r="KYT263" s="171"/>
      <c r="KYU263" s="171"/>
      <c r="KYV263" s="171"/>
      <c r="KYW263" s="171"/>
      <c r="KYX263" s="171"/>
      <c r="KYY263" s="171"/>
      <c r="KYZ263" s="171"/>
      <c r="KZA263" s="171"/>
      <c r="KZB263" s="171"/>
      <c r="KZC263" s="171"/>
      <c r="KZD263" s="171"/>
      <c r="KZE263" s="171"/>
      <c r="KZF263" s="171"/>
      <c r="KZG263" s="171"/>
      <c r="KZH263" s="171"/>
      <c r="KZI263" s="171"/>
      <c r="KZJ263" s="171"/>
      <c r="KZK263" s="171"/>
      <c r="KZL263" s="171"/>
      <c r="KZM263" s="171"/>
      <c r="KZN263" s="171"/>
      <c r="KZO263" s="171"/>
      <c r="KZP263" s="171"/>
      <c r="KZQ263" s="171"/>
      <c r="KZR263" s="171"/>
      <c r="KZS263" s="171"/>
      <c r="KZT263" s="171"/>
      <c r="KZU263" s="171"/>
      <c r="KZV263" s="171"/>
      <c r="KZW263" s="171"/>
      <c r="KZX263" s="171"/>
      <c r="KZY263" s="171"/>
      <c r="KZZ263" s="171"/>
      <c r="LAA263" s="171"/>
      <c r="LAB263" s="171"/>
      <c r="LAC263" s="171"/>
      <c r="LAD263" s="171"/>
      <c r="LAE263" s="171"/>
      <c r="LAF263" s="171"/>
      <c r="LAG263" s="171"/>
      <c r="LAH263" s="171"/>
      <c r="LAI263" s="171"/>
      <c r="LAJ263" s="171"/>
      <c r="LAK263" s="171"/>
      <c r="LAL263" s="171"/>
      <c r="LAM263" s="171"/>
      <c r="LAN263" s="171"/>
      <c r="LAO263" s="171"/>
      <c r="LAP263" s="171"/>
      <c r="LAQ263" s="171"/>
      <c r="LAR263" s="171"/>
      <c r="LAS263" s="171"/>
      <c r="LAT263" s="171"/>
      <c r="LAU263" s="171"/>
      <c r="LAV263" s="171"/>
      <c r="LAW263" s="171"/>
      <c r="LAX263" s="171"/>
      <c r="LAY263" s="171"/>
      <c r="LAZ263" s="171"/>
      <c r="LBA263" s="171"/>
      <c r="LBB263" s="171"/>
      <c r="LBC263" s="171"/>
      <c r="LBD263" s="171"/>
      <c r="LBE263" s="171"/>
      <c r="LBF263" s="171"/>
      <c r="LBG263" s="171"/>
      <c r="LBH263" s="171"/>
      <c r="LBI263" s="171"/>
      <c r="LBJ263" s="171"/>
      <c r="LBK263" s="171"/>
      <c r="LBL263" s="171"/>
      <c r="LBM263" s="171"/>
      <c r="LBN263" s="171"/>
      <c r="LBO263" s="171"/>
      <c r="LBP263" s="171"/>
      <c r="LBQ263" s="171"/>
      <c r="LBR263" s="171"/>
      <c r="LBS263" s="171"/>
      <c r="LBT263" s="171"/>
      <c r="LBU263" s="171"/>
      <c r="LBV263" s="171"/>
      <c r="LBW263" s="171"/>
      <c r="LBX263" s="171"/>
      <c r="LBY263" s="171"/>
      <c r="LBZ263" s="171"/>
      <c r="LCA263" s="171"/>
      <c r="LCB263" s="171"/>
      <c r="LCC263" s="171"/>
      <c r="LCD263" s="171"/>
      <c r="LCE263" s="171"/>
      <c r="LCF263" s="171"/>
      <c r="LCG263" s="171"/>
      <c r="LCH263" s="171"/>
      <c r="LCI263" s="171"/>
      <c r="LCJ263" s="171"/>
      <c r="LCK263" s="171"/>
      <c r="LCL263" s="171"/>
      <c r="LCM263" s="171"/>
      <c r="LCN263" s="171"/>
      <c r="LCO263" s="171"/>
      <c r="LCP263" s="171"/>
      <c r="LCQ263" s="171"/>
      <c r="LCR263" s="171"/>
      <c r="LCS263" s="171"/>
      <c r="LCT263" s="171"/>
      <c r="LCU263" s="171"/>
      <c r="LCV263" s="171"/>
      <c r="LCW263" s="171"/>
      <c r="LCX263" s="171"/>
      <c r="LCY263" s="171"/>
      <c r="LCZ263" s="171"/>
      <c r="LDA263" s="171"/>
      <c r="LDB263" s="171"/>
      <c r="LDC263" s="171"/>
      <c r="LDD263" s="171"/>
      <c r="LDE263" s="171"/>
      <c r="LDF263" s="171"/>
      <c r="LDG263" s="171"/>
      <c r="LDH263" s="171"/>
      <c r="LDI263" s="171"/>
      <c r="LDJ263" s="171"/>
      <c r="LDK263" s="171"/>
      <c r="LDL263" s="171"/>
      <c r="LDM263" s="171"/>
      <c r="LDN263" s="171"/>
      <c r="LDO263" s="171"/>
      <c r="LDP263" s="171"/>
      <c r="LDQ263" s="171"/>
      <c r="LDR263" s="171"/>
      <c r="LDS263" s="171"/>
      <c r="LDT263" s="171"/>
      <c r="LDU263" s="171"/>
      <c r="LDV263" s="171"/>
      <c r="LDW263" s="171"/>
      <c r="LDX263" s="171"/>
      <c r="LDY263" s="171"/>
      <c r="LDZ263" s="171"/>
      <c r="LEA263" s="171"/>
      <c r="LEB263" s="171"/>
      <c r="LEC263" s="171"/>
      <c r="LED263" s="171"/>
      <c r="LEE263" s="171"/>
      <c r="LEF263" s="171"/>
      <c r="LEG263" s="171"/>
      <c r="LEH263" s="171"/>
      <c r="LEI263" s="171"/>
      <c r="LEJ263" s="171"/>
      <c r="LEK263" s="171"/>
      <c r="LEL263" s="171"/>
      <c r="LEM263" s="171"/>
      <c r="LEN263" s="171"/>
      <c r="LEO263" s="171"/>
      <c r="LEP263" s="171"/>
      <c r="LEQ263" s="171"/>
      <c r="LER263" s="171"/>
      <c r="LES263" s="171"/>
      <c r="LET263" s="171"/>
      <c r="LEU263" s="171"/>
      <c r="LEV263" s="171"/>
      <c r="LEW263" s="171"/>
      <c r="LEX263" s="171"/>
      <c r="LEY263" s="171"/>
      <c r="LEZ263" s="171"/>
      <c r="LFA263" s="171"/>
      <c r="LFB263" s="171"/>
      <c r="LFC263" s="171"/>
      <c r="LFD263" s="171"/>
      <c r="LFE263" s="171"/>
      <c r="LFF263" s="171"/>
      <c r="LFG263" s="171"/>
      <c r="LFH263" s="171"/>
      <c r="LFI263" s="171"/>
      <c r="LFJ263" s="171"/>
      <c r="LFK263" s="171"/>
      <c r="LFL263" s="171"/>
      <c r="LFM263" s="171"/>
      <c r="LFN263" s="171"/>
      <c r="LFO263" s="171"/>
      <c r="LFP263" s="171"/>
      <c r="LFQ263" s="171"/>
      <c r="LFR263" s="171"/>
      <c r="LFS263" s="171"/>
      <c r="LFT263" s="171"/>
      <c r="LFU263" s="171"/>
      <c r="LFV263" s="171"/>
      <c r="LFW263" s="171"/>
      <c r="LFX263" s="171"/>
      <c r="LFY263" s="171"/>
      <c r="LFZ263" s="171"/>
      <c r="LGA263" s="171"/>
      <c r="LGB263" s="171"/>
      <c r="LGC263" s="171"/>
      <c r="LGD263" s="171"/>
      <c r="LGE263" s="171"/>
      <c r="LGF263" s="171"/>
      <c r="LGG263" s="171"/>
      <c r="LGH263" s="171"/>
      <c r="LGI263" s="171"/>
      <c r="LGJ263" s="171"/>
      <c r="LGK263" s="171"/>
      <c r="LGL263" s="171"/>
      <c r="LGM263" s="171"/>
      <c r="LGN263" s="171"/>
      <c r="LGO263" s="171"/>
      <c r="LGP263" s="171"/>
      <c r="LGQ263" s="171"/>
      <c r="LGR263" s="171"/>
      <c r="LGS263" s="171"/>
      <c r="LGT263" s="171"/>
      <c r="LGU263" s="171"/>
      <c r="LGV263" s="171"/>
      <c r="LGW263" s="171"/>
      <c r="LGX263" s="171"/>
      <c r="LGY263" s="171"/>
      <c r="LGZ263" s="171"/>
      <c r="LHA263" s="171"/>
      <c r="LHB263" s="171"/>
      <c r="LHC263" s="171"/>
      <c r="LHD263" s="171"/>
      <c r="LHE263" s="171"/>
      <c r="LHF263" s="171"/>
      <c r="LHG263" s="171"/>
      <c r="LHH263" s="171"/>
      <c r="LHI263" s="171"/>
      <c r="LHJ263" s="171"/>
      <c r="LHK263" s="171"/>
      <c r="LHL263" s="171"/>
      <c r="LHM263" s="171"/>
      <c r="LHN263" s="171"/>
      <c r="LHO263" s="171"/>
      <c r="LHP263" s="171"/>
      <c r="LHQ263" s="171"/>
      <c r="LHR263" s="171"/>
      <c r="LHS263" s="171"/>
      <c r="LHT263" s="171"/>
      <c r="LHU263" s="171"/>
      <c r="LHV263" s="171"/>
      <c r="LHW263" s="171"/>
      <c r="LHX263" s="171"/>
      <c r="LHY263" s="171"/>
      <c r="LHZ263" s="171"/>
      <c r="LIA263" s="171"/>
      <c r="LIB263" s="171"/>
      <c r="LIC263" s="171"/>
      <c r="LID263" s="171"/>
      <c r="LIE263" s="171"/>
      <c r="LIF263" s="171"/>
      <c r="LIG263" s="171"/>
      <c r="LIH263" s="171"/>
      <c r="LII263" s="171"/>
      <c r="LIJ263" s="171"/>
      <c r="LIK263" s="171"/>
      <c r="LIL263" s="171"/>
      <c r="LIM263" s="171"/>
      <c r="LIN263" s="171"/>
      <c r="LIO263" s="171"/>
      <c r="LIP263" s="171"/>
      <c r="LIQ263" s="171"/>
      <c r="LIR263" s="171"/>
      <c r="LIS263" s="171"/>
      <c r="LIT263" s="171"/>
      <c r="LIU263" s="171"/>
      <c r="LIV263" s="171"/>
      <c r="LIW263" s="171"/>
      <c r="LIX263" s="171"/>
      <c r="LIY263" s="171"/>
      <c r="LIZ263" s="171"/>
      <c r="LJA263" s="171"/>
      <c r="LJB263" s="171"/>
      <c r="LJC263" s="171"/>
      <c r="LJD263" s="171"/>
      <c r="LJE263" s="171"/>
      <c r="LJF263" s="171"/>
      <c r="LJG263" s="171"/>
      <c r="LJH263" s="171"/>
      <c r="LJI263" s="171"/>
      <c r="LJJ263" s="171"/>
      <c r="LJK263" s="171"/>
      <c r="LJL263" s="171"/>
      <c r="LJM263" s="171"/>
      <c r="LJN263" s="171"/>
      <c r="LJO263" s="171"/>
      <c r="LJP263" s="171"/>
      <c r="LJQ263" s="171"/>
      <c r="LJR263" s="171"/>
      <c r="LJS263" s="171"/>
      <c r="LJT263" s="171"/>
      <c r="LJU263" s="171"/>
      <c r="LJV263" s="171"/>
      <c r="LJW263" s="171"/>
      <c r="LJX263" s="171"/>
      <c r="LJY263" s="171"/>
      <c r="LJZ263" s="171"/>
      <c r="LKA263" s="171"/>
      <c r="LKB263" s="171"/>
      <c r="LKC263" s="171"/>
      <c r="LKD263" s="171"/>
      <c r="LKE263" s="171"/>
      <c r="LKF263" s="171"/>
      <c r="LKG263" s="171"/>
      <c r="LKH263" s="171"/>
      <c r="LKI263" s="171"/>
      <c r="LKJ263" s="171"/>
      <c r="LKK263" s="171"/>
      <c r="LKL263" s="171"/>
      <c r="LKM263" s="171"/>
      <c r="LKN263" s="171"/>
      <c r="LKO263" s="171"/>
      <c r="LKP263" s="171"/>
      <c r="LKQ263" s="171"/>
      <c r="LKR263" s="171"/>
      <c r="LKS263" s="171"/>
      <c r="LKT263" s="171"/>
      <c r="LKU263" s="171"/>
      <c r="LKV263" s="171"/>
      <c r="LKW263" s="171"/>
      <c r="LKX263" s="171"/>
      <c r="LKY263" s="171"/>
      <c r="LKZ263" s="171"/>
      <c r="LLA263" s="171"/>
      <c r="LLB263" s="171"/>
      <c r="LLC263" s="171"/>
      <c r="LLD263" s="171"/>
      <c r="LLE263" s="171"/>
      <c r="LLF263" s="171"/>
      <c r="LLG263" s="171"/>
      <c r="LLH263" s="171"/>
      <c r="LLI263" s="171"/>
      <c r="LLJ263" s="171"/>
      <c r="LLK263" s="171"/>
      <c r="LLL263" s="171"/>
      <c r="LLM263" s="171"/>
      <c r="LLN263" s="171"/>
      <c r="LLO263" s="171"/>
      <c r="LLP263" s="171"/>
      <c r="LLQ263" s="171"/>
      <c r="LLR263" s="171"/>
      <c r="LLS263" s="171"/>
      <c r="LLT263" s="171"/>
      <c r="LLU263" s="171"/>
      <c r="LLV263" s="171"/>
      <c r="LLW263" s="171"/>
      <c r="LLX263" s="171"/>
      <c r="LLY263" s="171"/>
      <c r="LLZ263" s="171"/>
      <c r="LMA263" s="171"/>
      <c r="LMB263" s="171"/>
      <c r="LMC263" s="171"/>
      <c r="LMD263" s="171"/>
      <c r="LME263" s="171"/>
      <c r="LMF263" s="171"/>
      <c r="LMG263" s="171"/>
      <c r="LMH263" s="171"/>
      <c r="LMI263" s="171"/>
      <c r="LMJ263" s="171"/>
      <c r="LMK263" s="171"/>
      <c r="LML263" s="171"/>
      <c r="LMM263" s="171"/>
      <c r="LMN263" s="171"/>
      <c r="LMO263" s="171"/>
      <c r="LMP263" s="171"/>
      <c r="LMQ263" s="171"/>
      <c r="LMR263" s="171"/>
      <c r="LMS263" s="171"/>
      <c r="LMT263" s="171"/>
      <c r="LMU263" s="171"/>
      <c r="LMV263" s="171"/>
      <c r="LMW263" s="171"/>
      <c r="LMX263" s="171"/>
      <c r="LMY263" s="171"/>
      <c r="LMZ263" s="171"/>
      <c r="LNA263" s="171"/>
      <c r="LNB263" s="171"/>
      <c r="LNC263" s="171"/>
      <c r="LND263" s="171"/>
      <c r="LNE263" s="171"/>
      <c r="LNF263" s="171"/>
      <c r="LNG263" s="171"/>
      <c r="LNH263" s="171"/>
      <c r="LNI263" s="171"/>
      <c r="LNJ263" s="171"/>
      <c r="LNK263" s="171"/>
      <c r="LNL263" s="171"/>
      <c r="LNM263" s="171"/>
      <c r="LNN263" s="171"/>
      <c r="LNO263" s="171"/>
      <c r="LNP263" s="171"/>
      <c r="LNQ263" s="171"/>
      <c r="LNR263" s="171"/>
      <c r="LNS263" s="171"/>
      <c r="LNT263" s="171"/>
      <c r="LNU263" s="171"/>
      <c r="LNV263" s="171"/>
      <c r="LNW263" s="171"/>
      <c r="LNX263" s="171"/>
      <c r="LNY263" s="171"/>
      <c r="LNZ263" s="171"/>
      <c r="LOA263" s="171"/>
      <c r="LOB263" s="171"/>
      <c r="LOC263" s="171"/>
      <c r="LOD263" s="171"/>
      <c r="LOE263" s="171"/>
      <c r="LOF263" s="171"/>
      <c r="LOG263" s="171"/>
      <c r="LOH263" s="171"/>
      <c r="LOI263" s="171"/>
      <c r="LOJ263" s="171"/>
      <c r="LOK263" s="171"/>
      <c r="LOL263" s="171"/>
      <c r="LOM263" s="171"/>
      <c r="LON263" s="171"/>
      <c r="LOO263" s="171"/>
      <c r="LOP263" s="171"/>
      <c r="LOQ263" s="171"/>
      <c r="LOR263" s="171"/>
      <c r="LOS263" s="171"/>
      <c r="LOT263" s="171"/>
      <c r="LOU263" s="171"/>
      <c r="LOV263" s="171"/>
      <c r="LOW263" s="171"/>
      <c r="LOX263" s="171"/>
      <c r="LOY263" s="171"/>
      <c r="LOZ263" s="171"/>
      <c r="LPA263" s="171"/>
      <c r="LPB263" s="171"/>
      <c r="LPC263" s="171"/>
      <c r="LPD263" s="171"/>
      <c r="LPE263" s="171"/>
      <c r="LPF263" s="171"/>
      <c r="LPG263" s="171"/>
      <c r="LPH263" s="171"/>
      <c r="LPI263" s="171"/>
      <c r="LPJ263" s="171"/>
      <c r="LPK263" s="171"/>
      <c r="LPL263" s="171"/>
      <c r="LPM263" s="171"/>
      <c r="LPN263" s="171"/>
      <c r="LPO263" s="171"/>
      <c r="LPP263" s="171"/>
      <c r="LPQ263" s="171"/>
      <c r="LPR263" s="171"/>
      <c r="LPS263" s="171"/>
      <c r="LPT263" s="171"/>
      <c r="LPU263" s="171"/>
      <c r="LPV263" s="171"/>
      <c r="LPW263" s="171"/>
      <c r="LPX263" s="171"/>
      <c r="LPY263" s="171"/>
      <c r="LPZ263" s="171"/>
      <c r="LQA263" s="171"/>
      <c r="LQB263" s="171"/>
      <c r="LQC263" s="171"/>
      <c r="LQD263" s="171"/>
      <c r="LQE263" s="171"/>
      <c r="LQF263" s="171"/>
      <c r="LQG263" s="171"/>
      <c r="LQH263" s="171"/>
      <c r="LQI263" s="171"/>
      <c r="LQJ263" s="171"/>
      <c r="LQK263" s="171"/>
      <c r="LQL263" s="171"/>
      <c r="LQM263" s="171"/>
      <c r="LQN263" s="171"/>
      <c r="LQO263" s="171"/>
      <c r="LQP263" s="171"/>
      <c r="LQQ263" s="171"/>
      <c r="LQR263" s="171"/>
      <c r="LQS263" s="171"/>
      <c r="LQT263" s="171"/>
      <c r="LQU263" s="171"/>
      <c r="LQV263" s="171"/>
      <c r="LQW263" s="171"/>
      <c r="LQX263" s="171"/>
      <c r="LQY263" s="171"/>
      <c r="LQZ263" s="171"/>
      <c r="LRA263" s="171"/>
      <c r="LRB263" s="171"/>
      <c r="LRC263" s="171"/>
      <c r="LRD263" s="171"/>
      <c r="LRE263" s="171"/>
      <c r="LRF263" s="171"/>
      <c r="LRG263" s="171"/>
      <c r="LRH263" s="171"/>
      <c r="LRI263" s="171"/>
      <c r="LRJ263" s="171"/>
      <c r="LRK263" s="171"/>
      <c r="LRL263" s="171"/>
      <c r="LRM263" s="171"/>
      <c r="LRN263" s="171"/>
      <c r="LRO263" s="171"/>
      <c r="LRP263" s="171"/>
      <c r="LRQ263" s="171"/>
      <c r="LRR263" s="171"/>
      <c r="LRS263" s="171"/>
      <c r="LRT263" s="171"/>
      <c r="LRU263" s="171"/>
      <c r="LRV263" s="171"/>
      <c r="LRW263" s="171"/>
      <c r="LRX263" s="171"/>
      <c r="LRY263" s="171"/>
      <c r="LRZ263" s="171"/>
      <c r="LSA263" s="171"/>
      <c r="LSB263" s="171"/>
      <c r="LSC263" s="171"/>
      <c r="LSD263" s="171"/>
      <c r="LSE263" s="171"/>
      <c r="LSF263" s="171"/>
      <c r="LSG263" s="171"/>
      <c r="LSH263" s="171"/>
      <c r="LSI263" s="171"/>
      <c r="LSJ263" s="171"/>
      <c r="LSK263" s="171"/>
      <c r="LSL263" s="171"/>
      <c r="LSM263" s="171"/>
      <c r="LSN263" s="171"/>
      <c r="LSO263" s="171"/>
      <c r="LSP263" s="171"/>
      <c r="LSQ263" s="171"/>
      <c r="LSR263" s="171"/>
      <c r="LSS263" s="171"/>
      <c r="LST263" s="171"/>
      <c r="LSU263" s="171"/>
      <c r="LSV263" s="171"/>
      <c r="LSW263" s="171"/>
      <c r="LSX263" s="171"/>
      <c r="LSY263" s="171"/>
      <c r="LSZ263" s="171"/>
      <c r="LTA263" s="171"/>
      <c r="LTB263" s="171"/>
      <c r="LTC263" s="171"/>
      <c r="LTD263" s="171"/>
      <c r="LTE263" s="171"/>
      <c r="LTF263" s="171"/>
      <c r="LTG263" s="171"/>
      <c r="LTH263" s="171"/>
      <c r="LTI263" s="171"/>
      <c r="LTJ263" s="171"/>
      <c r="LTK263" s="171"/>
      <c r="LTL263" s="171"/>
      <c r="LTM263" s="171"/>
      <c r="LTN263" s="171"/>
      <c r="LTO263" s="171"/>
      <c r="LTP263" s="171"/>
      <c r="LTQ263" s="171"/>
      <c r="LTR263" s="171"/>
      <c r="LTS263" s="171"/>
      <c r="LTT263" s="171"/>
      <c r="LTU263" s="171"/>
      <c r="LTV263" s="171"/>
      <c r="LTW263" s="171"/>
      <c r="LTX263" s="171"/>
      <c r="LTY263" s="171"/>
      <c r="LTZ263" s="171"/>
      <c r="LUA263" s="171"/>
      <c r="LUB263" s="171"/>
      <c r="LUC263" s="171"/>
      <c r="LUD263" s="171"/>
      <c r="LUE263" s="171"/>
      <c r="LUF263" s="171"/>
      <c r="LUG263" s="171"/>
      <c r="LUH263" s="171"/>
      <c r="LUI263" s="171"/>
      <c r="LUJ263" s="171"/>
      <c r="LUK263" s="171"/>
      <c r="LUL263" s="171"/>
      <c r="LUM263" s="171"/>
      <c r="LUN263" s="171"/>
      <c r="LUO263" s="171"/>
      <c r="LUP263" s="171"/>
      <c r="LUQ263" s="171"/>
      <c r="LUR263" s="171"/>
      <c r="LUS263" s="171"/>
      <c r="LUT263" s="171"/>
      <c r="LUU263" s="171"/>
      <c r="LUV263" s="171"/>
      <c r="LUW263" s="171"/>
      <c r="LUX263" s="171"/>
      <c r="LUY263" s="171"/>
      <c r="LUZ263" s="171"/>
      <c r="LVA263" s="171"/>
      <c r="LVB263" s="171"/>
      <c r="LVC263" s="171"/>
      <c r="LVD263" s="171"/>
      <c r="LVE263" s="171"/>
      <c r="LVF263" s="171"/>
      <c r="LVG263" s="171"/>
      <c r="LVH263" s="171"/>
      <c r="LVI263" s="171"/>
      <c r="LVJ263" s="171"/>
      <c r="LVK263" s="171"/>
      <c r="LVL263" s="171"/>
      <c r="LVM263" s="171"/>
      <c r="LVN263" s="171"/>
      <c r="LVO263" s="171"/>
      <c r="LVP263" s="171"/>
      <c r="LVQ263" s="171"/>
      <c r="LVR263" s="171"/>
      <c r="LVS263" s="171"/>
      <c r="LVT263" s="171"/>
      <c r="LVU263" s="171"/>
      <c r="LVV263" s="171"/>
      <c r="LVW263" s="171"/>
      <c r="LVX263" s="171"/>
      <c r="LVY263" s="171"/>
      <c r="LVZ263" s="171"/>
      <c r="LWA263" s="171"/>
      <c r="LWB263" s="171"/>
      <c r="LWC263" s="171"/>
      <c r="LWD263" s="171"/>
      <c r="LWE263" s="171"/>
      <c r="LWF263" s="171"/>
      <c r="LWG263" s="171"/>
      <c r="LWH263" s="171"/>
      <c r="LWI263" s="171"/>
      <c r="LWJ263" s="171"/>
      <c r="LWK263" s="171"/>
      <c r="LWL263" s="171"/>
      <c r="LWM263" s="171"/>
      <c r="LWN263" s="171"/>
      <c r="LWO263" s="171"/>
      <c r="LWP263" s="171"/>
      <c r="LWQ263" s="171"/>
      <c r="LWR263" s="171"/>
      <c r="LWS263" s="171"/>
      <c r="LWT263" s="171"/>
      <c r="LWU263" s="171"/>
      <c r="LWV263" s="171"/>
      <c r="LWW263" s="171"/>
      <c r="LWX263" s="171"/>
      <c r="LWY263" s="171"/>
      <c r="LWZ263" s="171"/>
      <c r="LXA263" s="171"/>
      <c r="LXB263" s="171"/>
      <c r="LXC263" s="171"/>
      <c r="LXD263" s="171"/>
      <c r="LXE263" s="171"/>
      <c r="LXF263" s="171"/>
      <c r="LXG263" s="171"/>
      <c r="LXH263" s="171"/>
      <c r="LXI263" s="171"/>
      <c r="LXJ263" s="171"/>
      <c r="LXK263" s="171"/>
      <c r="LXL263" s="171"/>
      <c r="LXM263" s="171"/>
      <c r="LXN263" s="171"/>
      <c r="LXO263" s="171"/>
      <c r="LXP263" s="171"/>
      <c r="LXQ263" s="171"/>
      <c r="LXR263" s="171"/>
      <c r="LXS263" s="171"/>
      <c r="LXT263" s="171"/>
      <c r="LXU263" s="171"/>
      <c r="LXV263" s="171"/>
      <c r="LXW263" s="171"/>
      <c r="LXX263" s="171"/>
      <c r="LXY263" s="171"/>
      <c r="LXZ263" s="171"/>
      <c r="LYA263" s="171"/>
      <c r="LYB263" s="171"/>
      <c r="LYC263" s="171"/>
      <c r="LYD263" s="171"/>
      <c r="LYE263" s="171"/>
      <c r="LYF263" s="171"/>
      <c r="LYG263" s="171"/>
      <c r="LYH263" s="171"/>
      <c r="LYI263" s="171"/>
      <c r="LYJ263" s="171"/>
      <c r="LYK263" s="171"/>
      <c r="LYL263" s="171"/>
      <c r="LYM263" s="171"/>
      <c r="LYN263" s="171"/>
      <c r="LYO263" s="171"/>
      <c r="LYP263" s="171"/>
      <c r="LYQ263" s="171"/>
      <c r="LYR263" s="171"/>
      <c r="LYS263" s="171"/>
      <c r="LYT263" s="171"/>
      <c r="LYU263" s="171"/>
      <c r="LYV263" s="171"/>
      <c r="LYW263" s="171"/>
      <c r="LYX263" s="171"/>
      <c r="LYY263" s="171"/>
      <c r="LYZ263" s="171"/>
      <c r="LZA263" s="171"/>
      <c r="LZB263" s="171"/>
      <c r="LZC263" s="171"/>
      <c r="LZD263" s="171"/>
      <c r="LZE263" s="171"/>
      <c r="LZF263" s="171"/>
      <c r="LZG263" s="171"/>
      <c r="LZH263" s="171"/>
      <c r="LZI263" s="171"/>
      <c r="LZJ263" s="171"/>
      <c r="LZK263" s="171"/>
      <c r="LZL263" s="171"/>
      <c r="LZM263" s="171"/>
      <c r="LZN263" s="171"/>
      <c r="LZO263" s="171"/>
      <c r="LZP263" s="171"/>
      <c r="LZQ263" s="171"/>
      <c r="LZR263" s="171"/>
      <c r="LZS263" s="171"/>
      <c r="LZT263" s="171"/>
      <c r="LZU263" s="171"/>
      <c r="LZV263" s="171"/>
      <c r="LZW263" s="171"/>
      <c r="LZX263" s="171"/>
      <c r="LZY263" s="171"/>
      <c r="LZZ263" s="171"/>
      <c r="MAA263" s="171"/>
      <c r="MAB263" s="171"/>
      <c r="MAC263" s="171"/>
      <c r="MAD263" s="171"/>
      <c r="MAE263" s="171"/>
      <c r="MAF263" s="171"/>
      <c r="MAG263" s="171"/>
      <c r="MAH263" s="171"/>
      <c r="MAI263" s="171"/>
      <c r="MAJ263" s="171"/>
      <c r="MAK263" s="171"/>
      <c r="MAL263" s="171"/>
      <c r="MAM263" s="171"/>
      <c r="MAN263" s="171"/>
      <c r="MAO263" s="171"/>
      <c r="MAP263" s="171"/>
      <c r="MAQ263" s="171"/>
      <c r="MAR263" s="171"/>
      <c r="MAS263" s="171"/>
      <c r="MAT263" s="171"/>
      <c r="MAU263" s="171"/>
      <c r="MAV263" s="171"/>
      <c r="MAW263" s="171"/>
      <c r="MAX263" s="171"/>
      <c r="MAY263" s="171"/>
      <c r="MAZ263" s="171"/>
      <c r="MBA263" s="171"/>
      <c r="MBB263" s="171"/>
      <c r="MBC263" s="171"/>
      <c r="MBD263" s="171"/>
      <c r="MBE263" s="171"/>
      <c r="MBF263" s="171"/>
      <c r="MBG263" s="171"/>
      <c r="MBH263" s="171"/>
      <c r="MBI263" s="171"/>
      <c r="MBJ263" s="171"/>
      <c r="MBK263" s="171"/>
      <c r="MBL263" s="171"/>
      <c r="MBM263" s="171"/>
      <c r="MBN263" s="171"/>
      <c r="MBO263" s="171"/>
      <c r="MBP263" s="171"/>
      <c r="MBQ263" s="171"/>
      <c r="MBR263" s="171"/>
      <c r="MBS263" s="171"/>
      <c r="MBT263" s="171"/>
      <c r="MBU263" s="171"/>
      <c r="MBV263" s="171"/>
      <c r="MBW263" s="171"/>
      <c r="MBX263" s="171"/>
      <c r="MBY263" s="171"/>
      <c r="MBZ263" s="171"/>
      <c r="MCA263" s="171"/>
      <c r="MCB263" s="171"/>
      <c r="MCC263" s="171"/>
      <c r="MCD263" s="171"/>
      <c r="MCE263" s="171"/>
      <c r="MCF263" s="171"/>
      <c r="MCG263" s="171"/>
      <c r="MCH263" s="171"/>
      <c r="MCI263" s="171"/>
      <c r="MCJ263" s="171"/>
      <c r="MCK263" s="171"/>
      <c r="MCL263" s="171"/>
      <c r="MCM263" s="171"/>
      <c r="MCN263" s="171"/>
      <c r="MCO263" s="171"/>
      <c r="MCP263" s="171"/>
      <c r="MCQ263" s="171"/>
      <c r="MCR263" s="171"/>
      <c r="MCS263" s="171"/>
      <c r="MCT263" s="171"/>
      <c r="MCU263" s="171"/>
      <c r="MCV263" s="171"/>
      <c r="MCW263" s="171"/>
      <c r="MCX263" s="171"/>
      <c r="MCY263" s="171"/>
      <c r="MCZ263" s="171"/>
      <c r="MDA263" s="171"/>
      <c r="MDB263" s="171"/>
      <c r="MDC263" s="171"/>
      <c r="MDD263" s="171"/>
      <c r="MDE263" s="171"/>
      <c r="MDF263" s="171"/>
      <c r="MDG263" s="171"/>
      <c r="MDH263" s="171"/>
      <c r="MDI263" s="171"/>
      <c r="MDJ263" s="171"/>
      <c r="MDK263" s="171"/>
      <c r="MDL263" s="171"/>
      <c r="MDM263" s="171"/>
      <c r="MDN263" s="171"/>
      <c r="MDO263" s="171"/>
      <c r="MDP263" s="171"/>
      <c r="MDQ263" s="171"/>
      <c r="MDR263" s="171"/>
      <c r="MDS263" s="171"/>
      <c r="MDT263" s="171"/>
      <c r="MDU263" s="171"/>
      <c r="MDV263" s="171"/>
      <c r="MDW263" s="171"/>
      <c r="MDX263" s="171"/>
      <c r="MDY263" s="171"/>
      <c r="MDZ263" s="171"/>
      <c r="MEA263" s="171"/>
      <c r="MEB263" s="171"/>
      <c r="MEC263" s="171"/>
      <c r="MED263" s="171"/>
      <c r="MEE263" s="171"/>
      <c r="MEF263" s="171"/>
      <c r="MEG263" s="171"/>
      <c r="MEH263" s="171"/>
      <c r="MEI263" s="171"/>
      <c r="MEJ263" s="171"/>
      <c r="MEK263" s="171"/>
      <c r="MEL263" s="171"/>
      <c r="MEM263" s="171"/>
      <c r="MEN263" s="171"/>
      <c r="MEO263" s="171"/>
      <c r="MEP263" s="171"/>
      <c r="MEQ263" s="171"/>
      <c r="MER263" s="171"/>
      <c r="MES263" s="171"/>
      <c r="MET263" s="171"/>
      <c r="MEU263" s="171"/>
      <c r="MEV263" s="171"/>
      <c r="MEW263" s="171"/>
      <c r="MEX263" s="171"/>
      <c r="MEY263" s="171"/>
      <c r="MEZ263" s="171"/>
      <c r="MFA263" s="171"/>
      <c r="MFB263" s="171"/>
      <c r="MFC263" s="171"/>
      <c r="MFD263" s="171"/>
      <c r="MFE263" s="171"/>
      <c r="MFF263" s="171"/>
      <c r="MFG263" s="171"/>
      <c r="MFH263" s="171"/>
      <c r="MFI263" s="171"/>
      <c r="MFJ263" s="171"/>
      <c r="MFK263" s="171"/>
      <c r="MFL263" s="171"/>
      <c r="MFM263" s="171"/>
      <c r="MFN263" s="171"/>
      <c r="MFO263" s="171"/>
      <c r="MFP263" s="171"/>
      <c r="MFQ263" s="171"/>
      <c r="MFR263" s="171"/>
      <c r="MFS263" s="171"/>
      <c r="MFT263" s="171"/>
      <c r="MFU263" s="171"/>
      <c r="MFV263" s="171"/>
      <c r="MFW263" s="171"/>
      <c r="MFX263" s="171"/>
      <c r="MFY263" s="171"/>
      <c r="MFZ263" s="171"/>
      <c r="MGA263" s="171"/>
      <c r="MGB263" s="171"/>
      <c r="MGC263" s="171"/>
      <c r="MGD263" s="171"/>
      <c r="MGE263" s="171"/>
      <c r="MGF263" s="171"/>
      <c r="MGG263" s="171"/>
      <c r="MGH263" s="171"/>
      <c r="MGI263" s="171"/>
      <c r="MGJ263" s="171"/>
      <c r="MGK263" s="171"/>
      <c r="MGL263" s="171"/>
      <c r="MGM263" s="171"/>
      <c r="MGN263" s="171"/>
      <c r="MGO263" s="171"/>
      <c r="MGP263" s="171"/>
      <c r="MGQ263" s="171"/>
      <c r="MGR263" s="171"/>
      <c r="MGS263" s="171"/>
      <c r="MGT263" s="171"/>
      <c r="MGU263" s="171"/>
      <c r="MGV263" s="171"/>
      <c r="MGW263" s="171"/>
      <c r="MGX263" s="171"/>
      <c r="MGY263" s="171"/>
      <c r="MGZ263" s="171"/>
      <c r="MHA263" s="171"/>
      <c r="MHB263" s="171"/>
      <c r="MHC263" s="171"/>
      <c r="MHD263" s="171"/>
      <c r="MHE263" s="171"/>
      <c r="MHF263" s="171"/>
      <c r="MHG263" s="171"/>
      <c r="MHH263" s="171"/>
      <c r="MHI263" s="171"/>
      <c r="MHJ263" s="171"/>
      <c r="MHK263" s="171"/>
      <c r="MHL263" s="171"/>
      <c r="MHM263" s="171"/>
      <c r="MHN263" s="171"/>
      <c r="MHO263" s="171"/>
      <c r="MHP263" s="171"/>
      <c r="MHQ263" s="171"/>
      <c r="MHR263" s="171"/>
      <c r="MHS263" s="171"/>
      <c r="MHT263" s="171"/>
      <c r="MHU263" s="171"/>
      <c r="MHV263" s="171"/>
      <c r="MHW263" s="171"/>
      <c r="MHX263" s="171"/>
      <c r="MHY263" s="171"/>
      <c r="MHZ263" s="171"/>
      <c r="MIA263" s="171"/>
      <c r="MIB263" s="171"/>
      <c r="MIC263" s="171"/>
      <c r="MID263" s="171"/>
      <c r="MIE263" s="171"/>
      <c r="MIF263" s="171"/>
      <c r="MIG263" s="171"/>
      <c r="MIH263" s="171"/>
      <c r="MII263" s="171"/>
      <c r="MIJ263" s="171"/>
      <c r="MIK263" s="171"/>
      <c r="MIL263" s="171"/>
      <c r="MIM263" s="171"/>
      <c r="MIN263" s="171"/>
      <c r="MIO263" s="171"/>
      <c r="MIP263" s="171"/>
      <c r="MIQ263" s="171"/>
      <c r="MIR263" s="171"/>
      <c r="MIS263" s="171"/>
      <c r="MIT263" s="171"/>
      <c r="MIU263" s="171"/>
      <c r="MIV263" s="171"/>
      <c r="MIW263" s="171"/>
      <c r="MIX263" s="171"/>
      <c r="MIY263" s="171"/>
      <c r="MIZ263" s="171"/>
      <c r="MJA263" s="171"/>
      <c r="MJB263" s="171"/>
      <c r="MJC263" s="171"/>
      <c r="MJD263" s="171"/>
      <c r="MJE263" s="171"/>
      <c r="MJF263" s="171"/>
      <c r="MJG263" s="171"/>
      <c r="MJH263" s="171"/>
      <c r="MJI263" s="171"/>
      <c r="MJJ263" s="171"/>
      <c r="MJK263" s="171"/>
      <c r="MJL263" s="171"/>
      <c r="MJM263" s="171"/>
      <c r="MJN263" s="171"/>
      <c r="MJO263" s="171"/>
      <c r="MJP263" s="171"/>
      <c r="MJQ263" s="171"/>
      <c r="MJR263" s="171"/>
      <c r="MJS263" s="171"/>
      <c r="MJT263" s="171"/>
      <c r="MJU263" s="171"/>
      <c r="MJV263" s="171"/>
      <c r="MJW263" s="171"/>
      <c r="MJX263" s="171"/>
      <c r="MJY263" s="171"/>
      <c r="MJZ263" s="171"/>
      <c r="MKA263" s="171"/>
      <c r="MKB263" s="171"/>
      <c r="MKC263" s="171"/>
      <c r="MKD263" s="171"/>
      <c r="MKE263" s="171"/>
      <c r="MKF263" s="171"/>
      <c r="MKG263" s="171"/>
      <c r="MKH263" s="171"/>
      <c r="MKI263" s="171"/>
      <c r="MKJ263" s="171"/>
      <c r="MKK263" s="171"/>
      <c r="MKL263" s="171"/>
      <c r="MKM263" s="171"/>
      <c r="MKN263" s="171"/>
      <c r="MKO263" s="171"/>
      <c r="MKP263" s="171"/>
      <c r="MKQ263" s="171"/>
      <c r="MKR263" s="171"/>
      <c r="MKS263" s="171"/>
      <c r="MKT263" s="171"/>
      <c r="MKU263" s="171"/>
      <c r="MKV263" s="171"/>
      <c r="MKW263" s="171"/>
      <c r="MKX263" s="171"/>
      <c r="MKY263" s="171"/>
      <c r="MKZ263" s="171"/>
      <c r="MLA263" s="171"/>
      <c r="MLB263" s="171"/>
      <c r="MLC263" s="171"/>
      <c r="MLD263" s="171"/>
      <c r="MLE263" s="171"/>
      <c r="MLF263" s="171"/>
      <c r="MLG263" s="171"/>
      <c r="MLH263" s="171"/>
      <c r="MLI263" s="171"/>
      <c r="MLJ263" s="171"/>
      <c r="MLK263" s="171"/>
      <c r="MLL263" s="171"/>
      <c r="MLM263" s="171"/>
      <c r="MLN263" s="171"/>
      <c r="MLO263" s="171"/>
      <c r="MLP263" s="171"/>
      <c r="MLQ263" s="171"/>
      <c r="MLR263" s="171"/>
      <c r="MLS263" s="171"/>
      <c r="MLT263" s="171"/>
      <c r="MLU263" s="171"/>
      <c r="MLV263" s="171"/>
      <c r="MLW263" s="171"/>
      <c r="MLX263" s="171"/>
      <c r="MLY263" s="171"/>
      <c r="MLZ263" s="171"/>
      <c r="MMA263" s="171"/>
      <c r="MMB263" s="171"/>
      <c r="MMC263" s="171"/>
      <c r="MMD263" s="171"/>
      <c r="MME263" s="171"/>
      <c r="MMF263" s="171"/>
      <c r="MMG263" s="171"/>
      <c r="MMH263" s="171"/>
      <c r="MMI263" s="171"/>
      <c r="MMJ263" s="171"/>
      <c r="MMK263" s="171"/>
      <c r="MML263" s="171"/>
      <c r="MMM263" s="171"/>
      <c r="MMN263" s="171"/>
      <c r="MMO263" s="171"/>
      <c r="MMP263" s="171"/>
      <c r="MMQ263" s="171"/>
      <c r="MMR263" s="171"/>
      <c r="MMS263" s="171"/>
      <c r="MMT263" s="171"/>
      <c r="MMU263" s="171"/>
      <c r="MMV263" s="171"/>
      <c r="MMW263" s="171"/>
      <c r="MMX263" s="171"/>
      <c r="MMY263" s="171"/>
      <c r="MMZ263" s="171"/>
      <c r="MNA263" s="171"/>
      <c r="MNB263" s="171"/>
      <c r="MNC263" s="171"/>
      <c r="MND263" s="171"/>
      <c r="MNE263" s="171"/>
      <c r="MNF263" s="171"/>
      <c r="MNG263" s="171"/>
      <c r="MNH263" s="171"/>
      <c r="MNI263" s="171"/>
      <c r="MNJ263" s="171"/>
      <c r="MNK263" s="171"/>
      <c r="MNL263" s="171"/>
      <c r="MNM263" s="171"/>
      <c r="MNN263" s="171"/>
      <c r="MNO263" s="171"/>
      <c r="MNP263" s="171"/>
      <c r="MNQ263" s="171"/>
      <c r="MNR263" s="171"/>
      <c r="MNS263" s="171"/>
      <c r="MNT263" s="171"/>
      <c r="MNU263" s="171"/>
      <c r="MNV263" s="171"/>
      <c r="MNW263" s="171"/>
      <c r="MNX263" s="171"/>
      <c r="MNY263" s="171"/>
      <c r="MNZ263" s="171"/>
      <c r="MOA263" s="171"/>
      <c r="MOB263" s="171"/>
      <c r="MOC263" s="171"/>
      <c r="MOD263" s="171"/>
      <c r="MOE263" s="171"/>
      <c r="MOF263" s="171"/>
      <c r="MOG263" s="171"/>
      <c r="MOH263" s="171"/>
      <c r="MOI263" s="171"/>
      <c r="MOJ263" s="171"/>
      <c r="MOK263" s="171"/>
      <c r="MOL263" s="171"/>
      <c r="MOM263" s="171"/>
      <c r="MON263" s="171"/>
      <c r="MOO263" s="171"/>
      <c r="MOP263" s="171"/>
      <c r="MOQ263" s="171"/>
      <c r="MOR263" s="171"/>
      <c r="MOS263" s="171"/>
      <c r="MOT263" s="171"/>
      <c r="MOU263" s="171"/>
      <c r="MOV263" s="171"/>
      <c r="MOW263" s="171"/>
      <c r="MOX263" s="171"/>
      <c r="MOY263" s="171"/>
      <c r="MOZ263" s="171"/>
      <c r="MPA263" s="171"/>
      <c r="MPB263" s="171"/>
      <c r="MPC263" s="171"/>
      <c r="MPD263" s="171"/>
      <c r="MPE263" s="171"/>
      <c r="MPF263" s="171"/>
      <c r="MPG263" s="171"/>
      <c r="MPH263" s="171"/>
      <c r="MPI263" s="171"/>
      <c r="MPJ263" s="171"/>
      <c r="MPK263" s="171"/>
      <c r="MPL263" s="171"/>
      <c r="MPM263" s="171"/>
      <c r="MPN263" s="171"/>
      <c r="MPO263" s="171"/>
      <c r="MPP263" s="171"/>
      <c r="MPQ263" s="171"/>
      <c r="MPR263" s="171"/>
      <c r="MPS263" s="171"/>
      <c r="MPT263" s="171"/>
      <c r="MPU263" s="171"/>
      <c r="MPV263" s="171"/>
      <c r="MPW263" s="171"/>
      <c r="MPX263" s="171"/>
      <c r="MPY263" s="171"/>
      <c r="MPZ263" s="171"/>
      <c r="MQA263" s="171"/>
      <c r="MQB263" s="171"/>
      <c r="MQC263" s="171"/>
      <c r="MQD263" s="171"/>
      <c r="MQE263" s="171"/>
      <c r="MQF263" s="171"/>
      <c r="MQG263" s="171"/>
      <c r="MQH263" s="171"/>
      <c r="MQI263" s="171"/>
      <c r="MQJ263" s="171"/>
      <c r="MQK263" s="171"/>
      <c r="MQL263" s="171"/>
      <c r="MQM263" s="171"/>
      <c r="MQN263" s="171"/>
      <c r="MQO263" s="171"/>
      <c r="MQP263" s="171"/>
      <c r="MQQ263" s="171"/>
      <c r="MQR263" s="171"/>
      <c r="MQS263" s="171"/>
      <c r="MQT263" s="171"/>
      <c r="MQU263" s="171"/>
      <c r="MQV263" s="171"/>
      <c r="MQW263" s="171"/>
      <c r="MQX263" s="171"/>
      <c r="MQY263" s="171"/>
      <c r="MQZ263" s="171"/>
      <c r="MRA263" s="171"/>
      <c r="MRB263" s="171"/>
      <c r="MRC263" s="171"/>
      <c r="MRD263" s="171"/>
      <c r="MRE263" s="171"/>
      <c r="MRF263" s="171"/>
      <c r="MRG263" s="171"/>
      <c r="MRH263" s="171"/>
      <c r="MRI263" s="171"/>
      <c r="MRJ263" s="171"/>
      <c r="MRK263" s="171"/>
      <c r="MRL263" s="171"/>
      <c r="MRM263" s="171"/>
      <c r="MRN263" s="171"/>
      <c r="MRO263" s="171"/>
      <c r="MRP263" s="171"/>
      <c r="MRQ263" s="171"/>
      <c r="MRR263" s="171"/>
      <c r="MRS263" s="171"/>
      <c r="MRT263" s="171"/>
      <c r="MRU263" s="171"/>
      <c r="MRV263" s="171"/>
      <c r="MRW263" s="171"/>
      <c r="MRX263" s="171"/>
      <c r="MRY263" s="171"/>
      <c r="MRZ263" s="171"/>
      <c r="MSA263" s="171"/>
      <c r="MSB263" s="171"/>
      <c r="MSC263" s="171"/>
      <c r="MSD263" s="171"/>
      <c r="MSE263" s="171"/>
      <c r="MSF263" s="171"/>
      <c r="MSG263" s="171"/>
      <c r="MSH263" s="171"/>
      <c r="MSI263" s="171"/>
      <c r="MSJ263" s="171"/>
      <c r="MSK263" s="171"/>
      <c r="MSL263" s="171"/>
      <c r="MSM263" s="171"/>
      <c r="MSN263" s="171"/>
      <c r="MSO263" s="171"/>
      <c r="MSP263" s="171"/>
      <c r="MSQ263" s="171"/>
      <c r="MSR263" s="171"/>
      <c r="MSS263" s="171"/>
      <c r="MST263" s="171"/>
      <c r="MSU263" s="171"/>
      <c r="MSV263" s="171"/>
      <c r="MSW263" s="171"/>
      <c r="MSX263" s="171"/>
      <c r="MSY263" s="171"/>
      <c r="MSZ263" s="171"/>
      <c r="MTA263" s="171"/>
      <c r="MTB263" s="171"/>
      <c r="MTC263" s="171"/>
      <c r="MTD263" s="171"/>
      <c r="MTE263" s="171"/>
      <c r="MTF263" s="171"/>
      <c r="MTG263" s="171"/>
      <c r="MTH263" s="171"/>
      <c r="MTI263" s="171"/>
      <c r="MTJ263" s="171"/>
      <c r="MTK263" s="171"/>
      <c r="MTL263" s="171"/>
      <c r="MTM263" s="171"/>
      <c r="MTN263" s="171"/>
      <c r="MTO263" s="171"/>
      <c r="MTP263" s="171"/>
      <c r="MTQ263" s="171"/>
      <c r="MTR263" s="171"/>
      <c r="MTS263" s="171"/>
      <c r="MTT263" s="171"/>
      <c r="MTU263" s="171"/>
      <c r="MTV263" s="171"/>
      <c r="MTW263" s="171"/>
      <c r="MTX263" s="171"/>
      <c r="MTY263" s="171"/>
      <c r="MTZ263" s="171"/>
      <c r="MUA263" s="171"/>
      <c r="MUB263" s="171"/>
      <c r="MUC263" s="171"/>
      <c r="MUD263" s="171"/>
      <c r="MUE263" s="171"/>
      <c r="MUF263" s="171"/>
      <c r="MUG263" s="171"/>
      <c r="MUH263" s="171"/>
      <c r="MUI263" s="171"/>
      <c r="MUJ263" s="171"/>
      <c r="MUK263" s="171"/>
      <c r="MUL263" s="171"/>
      <c r="MUM263" s="171"/>
      <c r="MUN263" s="171"/>
      <c r="MUO263" s="171"/>
      <c r="MUP263" s="171"/>
      <c r="MUQ263" s="171"/>
      <c r="MUR263" s="171"/>
      <c r="MUS263" s="171"/>
      <c r="MUT263" s="171"/>
      <c r="MUU263" s="171"/>
      <c r="MUV263" s="171"/>
      <c r="MUW263" s="171"/>
      <c r="MUX263" s="171"/>
      <c r="MUY263" s="171"/>
      <c r="MUZ263" s="171"/>
      <c r="MVA263" s="171"/>
      <c r="MVB263" s="171"/>
      <c r="MVC263" s="171"/>
      <c r="MVD263" s="171"/>
      <c r="MVE263" s="171"/>
      <c r="MVF263" s="171"/>
      <c r="MVG263" s="171"/>
      <c r="MVH263" s="171"/>
      <c r="MVI263" s="171"/>
      <c r="MVJ263" s="171"/>
      <c r="MVK263" s="171"/>
      <c r="MVL263" s="171"/>
      <c r="MVM263" s="171"/>
      <c r="MVN263" s="171"/>
      <c r="MVO263" s="171"/>
      <c r="MVP263" s="171"/>
      <c r="MVQ263" s="171"/>
      <c r="MVR263" s="171"/>
      <c r="MVS263" s="171"/>
      <c r="MVT263" s="171"/>
      <c r="MVU263" s="171"/>
      <c r="MVV263" s="171"/>
      <c r="MVW263" s="171"/>
      <c r="MVX263" s="171"/>
      <c r="MVY263" s="171"/>
      <c r="MVZ263" s="171"/>
      <c r="MWA263" s="171"/>
      <c r="MWB263" s="171"/>
      <c r="MWC263" s="171"/>
      <c r="MWD263" s="171"/>
      <c r="MWE263" s="171"/>
      <c r="MWF263" s="171"/>
      <c r="MWG263" s="171"/>
      <c r="MWH263" s="171"/>
      <c r="MWI263" s="171"/>
      <c r="MWJ263" s="171"/>
      <c r="MWK263" s="171"/>
      <c r="MWL263" s="171"/>
      <c r="MWM263" s="171"/>
      <c r="MWN263" s="171"/>
      <c r="MWO263" s="171"/>
      <c r="MWP263" s="171"/>
      <c r="MWQ263" s="171"/>
      <c r="MWR263" s="171"/>
      <c r="MWS263" s="171"/>
      <c r="MWT263" s="171"/>
      <c r="MWU263" s="171"/>
      <c r="MWV263" s="171"/>
      <c r="MWW263" s="171"/>
      <c r="MWX263" s="171"/>
      <c r="MWY263" s="171"/>
      <c r="MWZ263" s="171"/>
      <c r="MXA263" s="171"/>
      <c r="MXB263" s="171"/>
      <c r="MXC263" s="171"/>
      <c r="MXD263" s="171"/>
      <c r="MXE263" s="171"/>
      <c r="MXF263" s="171"/>
      <c r="MXG263" s="171"/>
      <c r="MXH263" s="171"/>
      <c r="MXI263" s="171"/>
      <c r="MXJ263" s="171"/>
      <c r="MXK263" s="171"/>
      <c r="MXL263" s="171"/>
      <c r="MXM263" s="171"/>
      <c r="MXN263" s="171"/>
      <c r="MXO263" s="171"/>
      <c r="MXP263" s="171"/>
      <c r="MXQ263" s="171"/>
      <c r="MXR263" s="171"/>
      <c r="MXS263" s="171"/>
      <c r="MXT263" s="171"/>
      <c r="MXU263" s="171"/>
      <c r="MXV263" s="171"/>
      <c r="MXW263" s="171"/>
      <c r="MXX263" s="171"/>
      <c r="MXY263" s="171"/>
      <c r="MXZ263" s="171"/>
      <c r="MYA263" s="171"/>
      <c r="MYB263" s="171"/>
      <c r="MYC263" s="171"/>
      <c r="MYD263" s="171"/>
      <c r="MYE263" s="171"/>
      <c r="MYF263" s="171"/>
      <c r="MYG263" s="171"/>
      <c r="MYH263" s="171"/>
      <c r="MYI263" s="171"/>
      <c r="MYJ263" s="171"/>
      <c r="MYK263" s="171"/>
      <c r="MYL263" s="171"/>
      <c r="MYM263" s="171"/>
      <c r="MYN263" s="171"/>
      <c r="MYO263" s="171"/>
      <c r="MYP263" s="171"/>
      <c r="MYQ263" s="171"/>
      <c r="MYR263" s="171"/>
      <c r="MYS263" s="171"/>
      <c r="MYT263" s="171"/>
      <c r="MYU263" s="171"/>
      <c r="MYV263" s="171"/>
      <c r="MYW263" s="171"/>
      <c r="MYX263" s="171"/>
      <c r="MYY263" s="171"/>
      <c r="MYZ263" s="171"/>
      <c r="MZA263" s="171"/>
      <c r="MZB263" s="171"/>
      <c r="MZC263" s="171"/>
      <c r="MZD263" s="171"/>
      <c r="MZE263" s="171"/>
      <c r="MZF263" s="171"/>
      <c r="MZG263" s="171"/>
      <c r="MZH263" s="171"/>
      <c r="MZI263" s="171"/>
      <c r="MZJ263" s="171"/>
      <c r="MZK263" s="171"/>
      <c r="MZL263" s="171"/>
      <c r="MZM263" s="171"/>
      <c r="MZN263" s="171"/>
      <c r="MZO263" s="171"/>
      <c r="MZP263" s="171"/>
      <c r="MZQ263" s="171"/>
      <c r="MZR263" s="171"/>
      <c r="MZS263" s="171"/>
      <c r="MZT263" s="171"/>
      <c r="MZU263" s="171"/>
      <c r="MZV263" s="171"/>
      <c r="MZW263" s="171"/>
      <c r="MZX263" s="171"/>
      <c r="MZY263" s="171"/>
      <c r="MZZ263" s="171"/>
      <c r="NAA263" s="171"/>
      <c r="NAB263" s="171"/>
      <c r="NAC263" s="171"/>
      <c r="NAD263" s="171"/>
      <c r="NAE263" s="171"/>
      <c r="NAF263" s="171"/>
      <c r="NAG263" s="171"/>
      <c r="NAH263" s="171"/>
      <c r="NAI263" s="171"/>
      <c r="NAJ263" s="171"/>
      <c r="NAK263" s="171"/>
      <c r="NAL263" s="171"/>
      <c r="NAM263" s="171"/>
      <c r="NAN263" s="171"/>
      <c r="NAO263" s="171"/>
      <c r="NAP263" s="171"/>
      <c r="NAQ263" s="171"/>
      <c r="NAR263" s="171"/>
      <c r="NAS263" s="171"/>
      <c r="NAT263" s="171"/>
      <c r="NAU263" s="171"/>
      <c r="NAV263" s="171"/>
      <c r="NAW263" s="171"/>
      <c r="NAX263" s="171"/>
      <c r="NAY263" s="171"/>
      <c r="NAZ263" s="171"/>
      <c r="NBA263" s="171"/>
      <c r="NBB263" s="171"/>
      <c r="NBC263" s="171"/>
      <c r="NBD263" s="171"/>
      <c r="NBE263" s="171"/>
      <c r="NBF263" s="171"/>
      <c r="NBG263" s="171"/>
      <c r="NBH263" s="171"/>
      <c r="NBI263" s="171"/>
      <c r="NBJ263" s="171"/>
      <c r="NBK263" s="171"/>
      <c r="NBL263" s="171"/>
      <c r="NBM263" s="171"/>
      <c r="NBN263" s="171"/>
      <c r="NBO263" s="171"/>
      <c r="NBP263" s="171"/>
      <c r="NBQ263" s="171"/>
      <c r="NBR263" s="171"/>
      <c r="NBS263" s="171"/>
      <c r="NBT263" s="171"/>
      <c r="NBU263" s="171"/>
      <c r="NBV263" s="171"/>
      <c r="NBW263" s="171"/>
      <c r="NBX263" s="171"/>
      <c r="NBY263" s="171"/>
      <c r="NBZ263" s="171"/>
      <c r="NCA263" s="171"/>
      <c r="NCB263" s="171"/>
      <c r="NCC263" s="171"/>
      <c r="NCD263" s="171"/>
      <c r="NCE263" s="171"/>
      <c r="NCF263" s="171"/>
      <c r="NCG263" s="171"/>
      <c r="NCH263" s="171"/>
      <c r="NCI263" s="171"/>
      <c r="NCJ263" s="171"/>
      <c r="NCK263" s="171"/>
      <c r="NCL263" s="171"/>
      <c r="NCM263" s="171"/>
      <c r="NCN263" s="171"/>
      <c r="NCO263" s="171"/>
      <c r="NCP263" s="171"/>
      <c r="NCQ263" s="171"/>
      <c r="NCR263" s="171"/>
      <c r="NCS263" s="171"/>
      <c r="NCT263" s="171"/>
      <c r="NCU263" s="171"/>
      <c r="NCV263" s="171"/>
      <c r="NCW263" s="171"/>
      <c r="NCX263" s="171"/>
      <c r="NCY263" s="171"/>
      <c r="NCZ263" s="171"/>
      <c r="NDA263" s="171"/>
      <c r="NDB263" s="171"/>
      <c r="NDC263" s="171"/>
      <c r="NDD263" s="171"/>
      <c r="NDE263" s="171"/>
      <c r="NDF263" s="171"/>
      <c r="NDG263" s="171"/>
      <c r="NDH263" s="171"/>
      <c r="NDI263" s="171"/>
      <c r="NDJ263" s="171"/>
      <c r="NDK263" s="171"/>
      <c r="NDL263" s="171"/>
      <c r="NDM263" s="171"/>
      <c r="NDN263" s="171"/>
      <c r="NDO263" s="171"/>
      <c r="NDP263" s="171"/>
      <c r="NDQ263" s="171"/>
      <c r="NDR263" s="171"/>
      <c r="NDS263" s="171"/>
      <c r="NDT263" s="171"/>
      <c r="NDU263" s="171"/>
      <c r="NDV263" s="171"/>
      <c r="NDW263" s="171"/>
      <c r="NDX263" s="171"/>
      <c r="NDY263" s="171"/>
      <c r="NDZ263" s="171"/>
      <c r="NEA263" s="171"/>
      <c r="NEB263" s="171"/>
      <c r="NEC263" s="171"/>
      <c r="NED263" s="171"/>
      <c r="NEE263" s="171"/>
      <c r="NEF263" s="171"/>
      <c r="NEG263" s="171"/>
      <c r="NEH263" s="171"/>
      <c r="NEI263" s="171"/>
      <c r="NEJ263" s="171"/>
      <c r="NEK263" s="171"/>
      <c r="NEL263" s="171"/>
      <c r="NEM263" s="171"/>
      <c r="NEN263" s="171"/>
      <c r="NEO263" s="171"/>
      <c r="NEP263" s="171"/>
      <c r="NEQ263" s="171"/>
      <c r="NER263" s="171"/>
      <c r="NES263" s="171"/>
      <c r="NET263" s="171"/>
      <c r="NEU263" s="171"/>
      <c r="NEV263" s="171"/>
      <c r="NEW263" s="171"/>
      <c r="NEX263" s="171"/>
      <c r="NEY263" s="171"/>
      <c r="NEZ263" s="171"/>
      <c r="NFA263" s="171"/>
      <c r="NFB263" s="171"/>
      <c r="NFC263" s="171"/>
      <c r="NFD263" s="171"/>
      <c r="NFE263" s="171"/>
      <c r="NFF263" s="171"/>
      <c r="NFG263" s="171"/>
      <c r="NFH263" s="171"/>
      <c r="NFI263" s="171"/>
      <c r="NFJ263" s="171"/>
      <c r="NFK263" s="171"/>
      <c r="NFL263" s="171"/>
      <c r="NFM263" s="171"/>
      <c r="NFN263" s="171"/>
      <c r="NFO263" s="171"/>
      <c r="NFP263" s="171"/>
      <c r="NFQ263" s="171"/>
      <c r="NFR263" s="171"/>
      <c r="NFS263" s="171"/>
      <c r="NFT263" s="171"/>
      <c r="NFU263" s="171"/>
      <c r="NFV263" s="171"/>
      <c r="NFW263" s="171"/>
      <c r="NFX263" s="171"/>
      <c r="NFY263" s="171"/>
      <c r="NFZ263" s="171"/>
      <c r="NGA263" s="171"/>
      <c r="NGB263" s="171"/>
      <c r="NGC263" s="171"/>
      <c r="NGD263" s="171"/>
      <c r="NGE263" s="171"/>
      <c r="NGF263" s="171"/>
      <c r="NGG263" s="171"/>
      <c r="NGH263" s="171"/>
      <c r="NGI263" s="171"/>
      <c r="NGJ263" s="171"/>
      <c r="NGK263" s="171"/>
      <c r="NGL263" s="171"/>
      <c r="NGM263" s="171"/>
      <c r="NGN263" s="171"/>
      <c r="NGO263" s="171"/>
      <c r="NGP263" s="171"/>
      <c r="NGQ263" s="171"/>
      <c r="NGR263" s="171"/>
      <c r="NGS263" s="171"/>
      <c r="NGT263" s="171"/>
      <c r="NGU263" s="171"/>
      <c r="NGV263" s="171"/>
      <c r="NGW263" s="171"/>
      <c r="NGX263" s="171"/>
      <c r="NGY263" s="171"/>
      <c r="NGZ263" s="171"/>
      <c r="NHA263" s="171"/>
      <c r="NHB263" s="171"/>
      <c r="NHC263" s="171"/>
      <c r="NHD263" s="171"/>
      <c r="NHE263" s="171"/>
      <c r="NHF263" s="171"/>
      <c r="NHG263" s="171"/>
      <c r="NHH263" s="171"/>
      <c r="NHI263" s="171"/>
      <c r="NHJ263" s="171"/>
      <c r="NHK263" s="171"/>
      <c r="NHL263" s="171"/>
      <c r="NHM263" s="171"/>
      <c r="NHN263" s="171"/>
      <c r="NHO263" s="171"/>
      <c r="NHP263" s="171"/>
      <c r="NHQ263" s="171"/>
      <c r="NHR263" s="171"/>
      <c r="NHS263" s="171"/>
      <c r="NHT263" s="171"/>
      <c r="NHU263" s="171"/>
      <c r="NHV263" s="171"/>
      <c r="NHW263" s="171"/>
      <c r="NHX263" s="171"/>
      <c r="NHY263" s="171"/>
      <c r="NHZ263" s="171"/>
      <c r="NIA263" s="171"/>
      <c r="NIB263" s="171"/>
      <c r="NIC263" s="171"/>
      <c r="NID263" s="171"/>
      <c r="NIE263" s="171"/>
      <c r="NIF263" s="171"/>
      <c r="NIG263" s="171"/>
      <c r="NIH263" s="171"/>
      <c r="NII263" s="171"/>
      <c r="NIJ263" s="171"/>
      <c r="NIK263" s="171"/>
      <c r="NIL263" s="171"/>
      <c r="NIM263" s="171"/>
      <c r="NIN263" s="171"/>
      <c r="NIO263" s="171"/>
      <c r="NIP263" s="171"/>
      <c r="NIQ263" s="171"/>
      <c r="NIR263" s="171"/>
      <c r="NIS263" s="171"/>
      <c r="NIT263" s="171"/>
      <c r="NIU263" s="171"/>
      <c r="NIV263" s="171"/>
      <c r="NIW263" s="171"/>
      <c r="NIX263" s="171"/>
      <c r="NIY263" s="171"/>
      <c r="NIZ263" s="171"/>
      <c r="NJA263" s="171"/>
      <c r="NJB263" s="171"/>
      <c r="NJC263" s="171"/>
      <c r="NJD263" s="171"/>
      <c r="NJE263" s="171"/>
      <c r="NJF263" s="171"/>
      <c r="NJG263" s="171"/>
      <c r="NJH263" s="171"/>
      <c r="NJI263" s="171"/>
      <c r="NJJ263" s="171"/>
      <c r="NJK263" s="171"/>
      <c r="NJL263" s="171"/>
      <c r="NJM263" s="171"/>
      <c r="NJN263" s="171"/>
      <c r="NJO263" s="171"/>
      <c r="NJP263" s="171"/>
      <c r="NJQ263" s="171"/>
      <c r="NJR263" s="171"/>
      <c r="NJS263" s="171"/>
      <c r="NJT263" s="171"/>
      <c r="NJU263" s="171"/>
      <c r="NJV263" s="171"/>
      <c r="NJW263" s="171"/>
      <c r="NJX263" s="171"/>
      <c r="NJY263" s="171"/>
      <c r="NJZ263" s="171"/>
      <c r="NKA263" s="171"/>
      <c r="NKB263" s="171"/>
      <c r="NKC263" s="171"/>
      <c r="NKD263" s="171"/>
      <c r="NKE263" s="171"/>
      <c r="NKF263" s="171"/>
      <c r="NKG263" s="171"/>
      <c r="NKH263" s="171"/>
      <c r="NKI263" s="171"/>
      <c r="NKJ263" s="171"/>
      <c r="NKK263" s="171"/>
      <c r="NKL263" s="171"/>
      <c r="NKM263" s="171"/>
      <c r="NKN263" s="171"/>
      <c r="NKO263" s="171"/>
      <c r="NKP263" s="171"/>
      <c r="NKQ263" s="171"/>
      <c r="NKR263" s="171"/>
      <c r="NKS263" s="171"/>
      <c r="NKT263" s="171"/>
      <c r="NKU263" s="171"/>
      <c r="NKV263" s="171"/>
      <c r="NKW263" s="171"/>
      <c r="NKX263" s="171"/>
      <c r="NKY263" s="171"/>
      <c r="NKZ263" s="171"/>
      <c r="NLA263" s="171"/>
      <c r="NLB263" s="171"/>
      <c r="NLC263" s="171"/>
      <c r="NLD263" s="171"/>
      <c r="NLE263" s="171"/>
      <c r="NLF263" s="171"/>
      <c r="NLG263" s="171"/>
      <c r="NLH263" s="171"/>
      <c r="NLI263" s="171"/>
      <c r="NLJ263" s="171"/>
      <c r="NLK263" s="171"/>
      <c r="NLL263" s="171"/>
      <c r="NLM263" s="171"/>
      <c r="NLN263" s="171"/>
      <c r="NLO263" s="171"/>
      <c r="NLP263" s="171"/>
      <c r="NLQ263" s="171"/>
      <c r="NLR263" s="171"/>
      <c r="NLS263" s="171"/>
      <c r="NLT263" s="171"/>
      <c r="NLU263" s="171"/>
      <c r="NLV263" s="171"/>
      <c r="NLW263" s="171"/>
      <c r="NLX263" s="171"/>
      <c r="NLY263" s="171"/>
      <c r="NLZ263" s="171"/>
      <c r="NMA263" s="171"/>
      <c r="NMB263" s="171"/>
      <c r="NMC263" s="171"/>
      <c r="NMD263" s="171"/>
      <c r="NME263" s="171"/>
      <c r="NMF263" s="171"/>
      <c r="NMG263" s="171"/>
      <c r="NMH263" s="171"/>
      <c r="NMI263" s="171"/>
      <c r="NMJ263" s="171"/>
      <c r="NMK263" s="171"/>
      <c r="NML263" s="171"/>
      <c r="NMM263" s="171"/>
      <c r="NMN263" s="171"/>
      <c r="NMO263" s="171"/>
      <c r="NMP263" s="171"/>
      <c r="NMQ263" s="171"/>
      <c r="NMR263" s="171"/>
      <c r="NMS263" s="171"/>
      <c r="NMT263" s="171"/>
      <c r="NMU263" s="171"/>
      <c r="NMV263" s="171"/>
      <c r="NMW263" s="171"/>
      <c r="NMX263" s="171"/>
      <c r="NMY263" s="171"/>
      <c r="NMZ263" s="171"/>
      <c r="NNA263" s="171"/>
      <c r="NNB263" s="171"/>
      <c r="NNC263" s="171"/>
      <c r="NND263" s="171"/>
      <c r="NNE263" s="171"/>
      <c r="NNF263" s="171"/>
      <c r="NNG263" s="171"/>
      <c r="NNH263" s="171"/>
      <c r="NNI263" s="171"/>
      <c r="NNJ263" s="171"/>
      <c r="NNK263" s="171"/>
      <c r="NNL263" s="171"/>
      <c r="NNM263" s="171"/>
      <c r="NNN263" s="171"/>
      <c r="NNO263" s="171"/>
      <c r="NNP263" s="171"/>
      <c r="NNQ263" s="171"/>
      <c r="NNR263" s="171"/>
      <c r="NNS263" s="171"/>
      <c r="NNT263" s="171"/>
      <c r="NNU263" s="171"/>
      <c r="NNV263" s="171"/>
      <c r="NNW263" s="171"/>
      <c r="NNX263" s="171"/>
      <c r="NNY263" s="171"/>
      <c r="NNZ263" s="171"/>
      <c r="NOA263" s="171"/>
      <c r="NOB263" s="171"/>
      <c r="NOC263" s="171"/>
      <c r="NOD263" s="171"/>
      <c r="NOE263" s="171"/>
      <c r="NOF263" s="171"/>
      <c r="NOG263" s="171"/>
      <c r="NOH263" s="171"/>
      <c r="NOI263" s="171"/>
      <c r="NOJ263" s="171"/>
      <c r="NOK263" s="171"/>
      <c r="NOL263" s="171"/>
      <c r="NOM263" s="171"/>
      <c r="NON263" s="171"/>
      <c r="NOO263" s="171"/>
      <c r="NOP263" s="171"/>
      <c r="NOQ263" s="171"/>
      <c r="NOR263" s="171"/>
      <c r="NOS263" s="171"/>
      <c r="NOT263" s="171"/>
      <c r="NOU263" s="171"/>
      <c r="NOV263" s="171"/>
      <c r="NOW263" s="171"/>
      <c r="NOX263" s="171"/>
      <c r="NOY263" s="171"/>
      <c r="NOZ263" s="171"/>
      <c r="NPA263" s="171"/>
      <c r="NPB263" s="171"/>
      <c r="NPC263" s="171"/>
      <c r="NPD263" s="171"/>
      <c r="NPE263" s="171"/>
      <c r="NPF263" s="171"/>
      <c r="NPG263" s="171"/>
      <c r="NPH263" s="171"/>
      <c r="NPI263" s="171"/>
      <c r="NPJ263" s="171"/>
      <c r="NPK263" s="171"/>
      <c r="NPL263" s="171"/>
      <c r="NPM263" s="171"/>
      <c r="NPN263" s="171"/>
      <c r="NPO263" s="171"/>
      <c r="NPP263" s="171"/>
      <c r="NPQ263" s="171"/>
      <c r="NPR263" s="171"/>
      <c r="NPS263" s="171"/>
      <c r="NPT263" s="171"/>
      <c r="NPU263" s="171"/>
      <c r="NPV263" s="171"/>
      <c r="NPW263" s="171"/>
      <c r="NPX263" s="171"/>
      <c r="NPY263" s="171"/>
      <c r="NPZ263" s="171"/>
      <c r="NQA263" s="171"/>
      <c r="NQB263" s="171"/>
      <c r="NQC263" s="171"/>
      <c r="NQD263" s="171"/>
      <c r="NQE263" s="171"/>
      <c r="NQF263" s="171"/>
      <c r="NQG263" s="171"/>
      <c r="NQH263" s="171"/>
      <c r="NQI263" s="171"/>
      <c r="NQJ263" s="171"/>
      <c r="NQK263" s="171"/>
      <c r="NQL263" s="171"/>
      <c r="NQM263" s="171"/>
      <c r="NQN263" s="171"/>
      <c r="NQO263" s="171"/>
      <c r="NQP263" s="171"/>
      <c r="NQQ263" s="171"/>
      <c r="NQR263" s="171"/>
      <c r="NQS263" s="171"/>
      <c r="NQT263" s="171"/>
      <c r="NQU263" s="171"/>
      <c r="NQV263" s="171"/>
      <c r="NQW263" s="171"/>
      <c r="NQX263" s="171"/>
      <c r="NQY263" s="171"/>
      <c r="NQZ263" s="171"/>
      <c r="NRA263" s="171"/>
      <c r="NRB263" s="171"/>
      <c r="NRC263" s="171"/>
      <c r="NRD263" s="171"/>
      <c r="NRE263" s="171"/>
      <c r="NRF263" s="171"/>
      <c r="NRG263" s="171"/>
      <c r="NRH263" s="171"/>
      <c r="NRI263" s="171"/>
      <c r="NRJ263" s="171"/>
      <c r="NRK263" s="171"/>
      <c r="NRL263" s="171"/>
      <c r="NRM263" s="171"/>
      <c r="NRN263" s="171"/>
      <c r="NRO263" s="171"/>
      <c r="NRP263" s="171"/>
      <c r="NRQ263" s="171"/>
      <c r="NRR263" s="171"/>
      <c r="NRS263" s="171"/>
      <c r="NRT263" s="171"/>
      <c r="NRU263" s="171"/>
      <c r="NRV263" s="171"/>
      <c r="NRW263" s="171"/>
      <c r="NRX263" s="171"/>
      <c r="NRY263" s="171"/>
      <c r="NRZ263" s="171"/>
      <c r="NSA263" s="171"/>
      <c r="NSB263" s="171"/>
      <c r="NSC263" s="171"/>
      <c r="NSD263" s="171"/>
      <c r="NSE263" s="171"/>
      <c r="NSF263" s="171"/>
      <c r="NSG263" s="171"/>
      <c r="NSH263" s="171"/>
      <c r="NSI263" s="171"/>
      <c r="NSJ263" s="171"/>
      <c r="NSK263" s="171"/>
      <c r="NSL263" s="171"/>
      <c r="NSM263" s="171"/>
      <c r="NSN263" s="171"/>
      <c r="NSO263" s="171"/>
      <c r="NSP263" s="171"/>
      <c r="NSQ263" s="171"/>
      <c r="NSR263" s="171"/>
      <c r="NSS263" s="171"/>
      <c r="NST263" s="171"/>
      <c r="NSU263" s="171"/>
      <c r="NSV263" s="171"/>
      <c r="NSW263" s="171"/>
      <c r="NSX263" s="171"/>
      <c r="NSY263" s="171"/>
      <c r="NSZ263" s="171"/>
      <c r="NTA263" s="171"/>
      <c r="NTB263" s="171"/>
      <c r="NTC263" s="171"/>
      <c r="NTD263" s="171"/>
      <c r="NTE263" s="171"/>
      <c r="NTF263" s="171"/>
      <c r="NTG263" s="171"/>
      <c r="NTH263" s="171"/>
      <c r="NTI263" s="171"/>
      <c r="NTJ263" s="171"/>
      <c r="NTK263" s="171"/>
      <c r="NTL263" s="171"/>
      <c r="NTM263" s="171"/>
      <c r="NTN263" s="171"/>
      <c r="NTO263" s="171"/>
      <c r="NTP263" s="171"/>
      <c r="NTQ263" s="171"/>
      <c r="NTR263" s="171"/>
      <c r="NTS263" s="171"/>
      <c r="NTT263" s="171"/>
      <c r="NTU263" s="171"/>
      <c r="NTV263" s="171"/>
      <c r="NTW263" s="171"/>
      <c r="NTX263" s="171"/>
      <c r="NTY263" s="171"/>
      <c r="NTZ263" s="171"/>
      <c r="NUA263" s="171"/>
      <c r="NUB263" s="171"/>
      <c r="NUC263" s="171"/>
      <c r="NUD263" s="171"/>
      <c r="NUE263" s="171"/>
      <c r="NUF263" s="171"/>
      <c r="NUG263" s="171"/>
      <c r="NUH263" s="171"/>
      <c r="NUI263" s="171"/>
      <c r="NUJ263" s="171"/>
      <c r="NUK263" s="171"/>
      <c r="NUL263" s="171"/>
      <c r="NUM263" s="171"/>
      <c r="NUN263" s="171"/>
      <c r="NUO263" s="171"/>
      <c r="NUP263" s="171"/>
      <c r="NUQ263" s="171"/>
      <c r="NUR263" s="171"/>
      <c r="NUS263" s="171"/>
      <c r="NUT263" s="171"/>
      <c r="NUU263" s="171"/>
      <c r="NUV263" s="171"/>
      <c r="NUW263" s="171"/>
      <c r="NUX263" s="171"/>
      <c r="NUY263" s="171"/>
      <c r="NUZ263" s="171"/>
      <c r="NVA263" s="171"/>
      <c r="NVB263" s="171"/>
      <c r="NVC263" s="171"/>
      <c r="NVD263" s="171"/>
      <c r="NVE263" s="171"/>
      <c r="NVF263" s="171"/>
      <c r="NVG263" s="171"/>
      <c r="NVH263" s="171"/>
      <c r="NVI263" s="171"/>
      <c r="NVJ263" s="171"/>
      <c r="NVK263" s="171"/>
      <c r="NVL263" s="171"/>
      <c r="NVM263" s="171"/>
      <c r="NVN263" s="171"/>
      <c r="NVO263" s="171"/>
      <c r="NVP263" s="171"/>
      <c r="NVQ263" s="171"/>
      <c r="NVR263" s="171"/>
      <c r="NVS263" s="171"/>
      <c r="NVT263" s="171"/>
      <c r="NVU263" s="171"/>
      <c r="NVV263" s="171"/>
      <c r="NVW263" s="171"/>
      <c r="NVX263" s="171"/>
      <c r="NVY263" s="171"/>
      <c r="NVZ263" s="171"/>
      <c r="NWA263" s="171"/>
      <c r="NWB263" s="171"/>
      <c r="NWC263" s="171"/>
      <c r="NWD263" s="171"/>
      <c r="NWE263" s="171"/>
      <c r="NWF263" s="171"/>
      <c r="NWG263" s="171"/>
      <c r="NWH263" s="171"/>
      <c r="NWI263" s="171"/>
      <c r="NWJ263" s="171"/>
      <c r="NWK263" s="171"/>
      <c r="NWL263" s="171"/>
      <c r="NWM263" s="171"/>
      <c r="NWN263" s="171"/>
      <c r="NWO263" s="171"/>
      <c r="NWP263" s="171"/>
      <c r="NWQ263" s="171"/>
      <c r="NWR263" s="171"/>
      <c r="NWS263" s="171"/>
      <c r="NWT263" s="171"/>
      <c r="NWU263" s="171"/>
      <c r="NWV263" s="171"/>
      <c r="NWW263" s="171"/>
      <c r="NWX263" s="171"/>
      <c r="NWY263" s="171"/>
      <c r="NWZ263" s="171"/>
      <c r="NXA263" s="171"/>
      <c r="NXB263" s="171"/>
      <c r="NXC263" s="171"/>
      <c r="NXD263" s="171"/>
      <c r="NXE263" s="171"/>
      <c r="NXF263" s="171"/>
      <c r="NXG263" s="171"/>
      <c r="NXH263" s="171"/>
      <c r="NXI263" s="171"/>
      <c r="NXJ263" s="171"/>
      <c r="NXK263" s="171"/>
      <c r="NXL263" s="171"/>
      <c r="NXM263" s="171"/>
      <c r="NXN263" s="171"/>
      <c r="NXO263" s="171"/>
      <c r="NXP263" s="171"/>
      <c r="NXQ263" s="171"/>
      <c r="NXR263" s="171"/>
      <c r="NXS263" s="171"/>
      <c r="NXT263" s="171"/>
      <c r="NXU263" s="171"/>
      <c r="NXV263" s="171"/>
      <c r="NXW263" s="171"/>
      <c r="NXX263" s="171"/>
      <c r="NXY263" s="171"/>
      <c r="NXZ263" s="171"/>
      <c r="NYA263" s="171"/>
      <c r="NYB263" s="171"/>
      <c r="NYC263" s="171"/>
      <c r="NYD263" s="171"/>
      <c r="NYE263" s="171"/>
      <c r="NYF263" s="171"/>
      <c r="NYG263" s="171"/>
      <c r="NYH263" s="171"/>
      <c r="NYI263" s="171"/>
      <c r="NYJ263" s="171"/>
      <c r="NYK263" s="171"/>
      <c r="NYL263" s="171"/>
      <c r="NYM263" s="171"/>
      <c r="NYN263" s="171"/>
      <c r="NYO263" s="171"/>
      <c r="NYP263" s="171"/>
      <c r="NYQ263" s="171"/>
      <c r="NYR263" s="171"/>
      <c r="NYS263" s="171"/>
      <c r="NYT263" s="171"/>
      <c r="NYU263" s="171"/>
      <c r="NYV263" s="171"/>
      <c r="NYW263" s="171"/>
      <c r="NYX263" s="171"/>
      <c r="NYY263" s="171"/>
      <c r="NYZ263" s="171"/>
      <c r="NZA263" s="171"/>
      <c r="NZB263" s="171"/>
      <c r="NZC263" s="171"/>
      <c r="NZD263" s="171"/>
      <c r="NZE263" s="171"/>
      <c r="NZF263" s="171"/>
      <c r="NZG263" s="171"/>
      <c r="NZH263" s="171"/>
      <c r="NZI263" s="171"/>
      <c r="NZJ263" s="171"/>
      <c r="NZK263" s="171"/>
      <c r="NZL263" s="171"/>
      <c r="NZM263" s="171"/>
      <c r="NZN263" s="171"/>
      <c r="NZO263" s="171"/>
      <c r="NZP263" s="171"/>
      <c r="NZQ263" s="171"/>
      <c r="NZR263" s="171"/>
      <c r="NZS263" s="171"/>
      <c r="NZT263" s="171"/>
      <c r="NZU263" s="171"/>
      <c r="NZV263" s="171"/>
      <c r="NZW263" s="171"/>
      <c r="NZX263" s="171"/>
      <c r="NZY263" s="171"/>
      <c r="NZZ263" s="171"/>
      <c r="OAA263" s="171"/>
      <c r="OAB263" s="171"/>
      <c r="OAC263" s="171"/>
      <c r="OAD263" s="171"/>
      <c r="OAE263" s="171"/>
      <c r="OAF263" s="171"/>
      <c r="OAG263" s="171"/>
      <c r="OAH263" s="171"/>
      <c r="OAI263" s="171"/>
      <c r="OAJ263" s="171"/>
      <c r="OAK263" s="171"/>
      <c r="OAL263" s="171"/>
      <c r="OAM263" s="171"/>
      <c r="OAN263" s="171"/>
      <c r="OAO263" s="171"/>
      <c r="OAP263" s="171"/>
      <c r="OAQ263" s="171"/>
      <c r="OAR263" s="171"/>
      <c r="OAS263" s="171"/>
      <c r="OAT263" s="171"/>
      <c r="OAU263" s="171"/>
      <c r="OAV263" s="171"/>
      <c r="OAW263" s="171"/>
      <c r="OAX263" s="171"/>
      <c r="OAY263" s="171"/>
      <c r="OAZ263" s="171"/>
      <c r="OBA263" s="171"/>
      <c r="OBB263" s="171"/>
      <c r="OBC263" s="171"/>
      <c r="OBD263" s="171"/>
      <c r="OBE263" s="171"/>
      <c r="OBF263" s="171"/>
      <c r="OBG263" s="171"/>
      <c r="OBH263" s="171"/>
      <c r="OBI263" s="171"/>
      <c r="OBJ263" s="171"/>
      <c r="OBK263" s="171"/>
      <c r="OBL263" s="171"/>
      <c r="OBM263" s="171"/>
      <c r="OBN263" s="171"/>
      <c r="OBO263" s="171"/>
      <c r="OBP263" s="171"/>
      <c r="OBQ263" s="171"/>
      <c r="OBR263" s="171"/>
      <c r="OBS263" s="171"/>
      <c r="OBT263" s="171"/>
      <c r="OBU263" s="171"/>
      <c r="OBV263" s="171"/>
      <c r="OBW263" s="171"/>
      <c r="OBX263" s="171"/>
      <c r="OBY263" s="171"/>
      <c r="OBZ263" s="171"/>
      <c r="OCA263" s="171"/>
      <c r="OCB263" s="171"/>
      <c r="OCC263" s="171"/>
      <c r="OCD263" s="171"/>
      <c r="OCE263" s="171"/>
      <c r="OCF263" s="171"/>
      <c r="OCG263" s="171"/>
      <c r="OCH263" s="171"/>
      <c r="OCI263" s="171"/>
      <c r="OCJ263" s="171"/>
      <c r="OCK263" s="171"/>
      <c r="OCL263" s="171"/>
      <c r="OCM263" s="171"/>
      <c r="OCN263" s="171"/>
      <c r="OCO263" s="171"/>
      <c r="OCP263" s="171"/>
      <c r="OCQ263" s="171"/>
      <c r="OCR263" s="171"/>
      <c r="OCS263" s="171"/>
      <c r="OCT263" s="171"/>
      <c r="OCU263" s="171"/>
      <c r="OCV263" s="171"/>
      <c r="OCW263" s="171"/>
      <c r="OCX263" s="171"/>
      <c r="OCY263" s="171"/>
      <c r="OCZ263" s="171"/>
      <c r="ODA263" s="171"/>
      <c r="ODB263" s="171"/>
      <c r="ODC263" s="171"/>
      <c r="ODD263" s="171"/>
      <c r="ODE263" s="171"/>
      <c r="ODF263" s="171"/>
      <c r="ODG263" s="171"/>
      <c r="ODH263" s="171"/>
      <c r="ODI263" s="171"/>
      <c r="ODJ263" s="171"/>
      <c r="ODK263" s="171"/>
      <c r="ODL263" s="171"/>
      <c r="ODM263" s="171"/>
      <c r="ODN263" s="171"/>
      <c r="ODO263" s="171"/>
      <c r="ODP263" s="171"/>
      <c r="ODQ263" s="171"/>
      <c r="ODR263" s="171"/>
      <c r="ODS263" s="171"/>
      <c r="ODT263" s="171"/>
      <c r="ODU263" s="171"/>
      <c r="ODV263" s="171"/>
      <c r="ODW263" s="171"/>
      <c r="ODX263" s="171"/>
      <c r="ODY263" s="171"/>
      <c r="ODZ263" s="171"/>
      <c r="OEA263" s="171"/>
      <c r="OEB263" s="171"/>
      <c r="OEC263" s="171"/>
      <c r="OED263" s="171"/>
      <c r="OEE263" s="171"/>
      <c r="OEF263" s="171"/>
      <c r="OEG263" s="171"/>
      <c r="OEH263" s="171"/>
      <c r="OEI263" s="171"/>
      <c r="OEJ263" s="171"/>
      <c r="OEK263" s="171"/>
      <c r="OEL263" s="171"/>
      <c r="OEM263" s="171"/>
      <c r="OEN263" s="171"/>
      <c r="OEO263" s="171"/>
      <c r="OEP263" s="171"/>
      <c r="OEQ263" s="171"/>
      <c r="OER263" s="171"/>
      <c r="OES263" s="171"/>
      <c r="OET263" s="171"/>
      <c r="OEU263" s="171"/>
      <c r="OEV263" s="171"/>
      <c r="OEW263" s="171"/>
      <c r="OEX263" s="171"/>
      <c r="OEY263" s="171"/>
      <c r="OEZ263" s="171"/>
      <c r="OFA263" s="171"/>
      <c r="OFB263" s="171"/>
      <c r="OFC263" s="171"/>
      <c r="OFD263" s="171"/>
      <c r="OFE263" s="171"/>
      <c r="OFF263" s="171"/>
      <c r="OFG263" s="171"/>
      <c r="OFH263" s="171"/>
      <c r="OFI263" s="171"/>
      <c r="OFJ263" s="171"/>
      <c r="OFK263" s="171"/>
      <c r="OFL263" s="171"/>
      <c r="OFM263" s="171"/>
      <c r="OFN263" s="171"/>
      <c r="OFO263" s="171"/>
      <c r="OFP263" s="171"/>
      <c r="OFQ263" s="171"/>
      <c r="OFR263" s="171"/>
      <c r="OFS263" s="171"/>
      <c r="OFT263" s="171"/>
      <c r="OFU263" s="171"/>
      <c r="OFV263" s="171"/>
      <c r="OFW263" s="171"/>
      <c r="OFX263" s="171"/>
      <c r="OFY263" s="171"/>
      <c r="OFZ263" s="171"/>
      <c r="OGA263" s="171"/>
      <c r="OGB263" s="171"/>
      <c r="OGC263" s="171"/>
      <c r="OGD263" s="171"/>
      <c r="OGE263" s="171"/>
      <c r="OGF263" s="171"/>
      <c r="OGG263" s="171"/>
      <c r="OGH263" s="171"/>
      <c r="OGI263" s="171"/>
      <c r="OGJ263" s="171"/>
      <c r="OGK263" s="171"/>
      <c r="OGL263" s="171"/>
      <c r="OGM263" s="171"/>
      <c r="OGN263" s="171"/>
      <c r="OGO263" s="171"/>
      <c r="OGP263" s="171"/>
      <c r="OGQ263" s="171"/>
      <c r="OGR263" s="171"/>
      <c r="OGS263" s="171"/>
      <c r="OGT263" s="171"/>
      <c r="OGU263" s="171"/>
      <c r="OGV263" s="171"/>
      <c r="OGW263" s="171"/>
      <c r="OGX263" s="171"/>
      <c r="OGY263" s="171"/>
      <c r="OGZ263" s="171"/>
      <c r="OHA263" s="171"/>
      <c r="OHB263" s="171"/>
      <c r="OHC263" s="171"/>
      <c r="OHD263" s="171"/>
      <c r="OHE263" s="171"/>
      <c r="OHF263" s="171"/>
      <c r="OHG263" s="171"/>
      <c r="OHH263" s="171"/>
      <c r="OHI263" s="171"/>
      <c r="OHJ263" s="171"/>
      <c r="OHK263" s="171"/>
      <c r="OHL263" s="171"/>
      <c r="OHM263" s="171"/>
      <c r="OHN263" s="171"/>
      <c r="OHO263" s="171"/>
      <c r="OHP263" s="171"/>
      <c r="OHQ263" s="171"/>
      <c r="OHR263" s="171"/>
      <c r="OHS263" s="171"/>
      <c r="OHT263" s="171"/>
      <c r="OHU263" s="171"/>
      <c r="OHV263" s="171"/>
      <c r="OHW263" s="171"/>
      <c r="OHX263" s="171"/>
      <c r="OHY263" s="171"/>
      <c r="OHZ263" s="171"/>
      <c r="OIA263" s="171"/>
      <c r="OIB263" s="171"/>
      <c r="OIC263" s="171"/>
      <c r="OID263" s="171"/>
      <c r="OIE263" s="171"/>
      <c r="OIF263" s="171"/>
      <c r="OIG263" s="171"/>
      <c r="OIH263" s="171"/>
      <c r="OII263" s="171"/>
      <c r="OIJ263" s="171"/>
      <c r="OIK263" s="171"/>
      <c r="OIL263" s="171"/>
      <c r="OIM263" s="171"/>
      <c r="OIN263" s="171"/>
      <c r="OIO263" s="171"/>
      <c r="OIP263" s="171"/>
      <c r="OIQ263" s="171"/>
      <c r="OIR263" s="171"/>
      <c r="OIS263" s="171"/>
      <c r="OIT263" s="171"/>
      <c r="OIU263" s="171"/>
      <c r="OIV263" s="171"/>
      <c r="OIW263" s="171"/>
      <c r="OIX263" s="171"/>
      <c r="OIY263" s="171"/>
      <c r="OIZ263" s="171"/>
      <c r="OJA263" s="171"/>
      <c r="OJB263" s="171"/>
      <c r="OJC263" s="171"/>
      <c r="OJD263" s="171"/>
      <c r="OJE263" s="171"/>
      <c r="OJF263" s="171"/>
      <c r="OJG263" s="171"/>
      <c r="OJH263" s="171"/>
      <c r="OJI263" s="171"/>
      <c r="OJJ263" s="171"/>
      <c r="OJK263" s="171"/>
      <c r="OJL263" s="171"/>
      <c r="OJM263" s="171"/>
      <c r="OJN263" s="171"/>
      <c r="OJO263" s="171"/>
      <c r="OJP263" s="171"/>
      <c r="OJQ263" s="171"/>
      <c r="OJR263" s="171"/>
      <c r="OJS263" s="171"/>
      <c r="OJT263" s="171"/>
      <c r="OJU263" s="171"/>
      <c r="OJV263" s="171"/>
      <c r="OJW263" s="171"/>
      <c r="OJX263" s="171"/>
      <c r="OJY263" s="171"/>
      <c r="OJZ263" s="171"/>
      <c r="OKA263" s="171"/>
      <c r="OKB263" s="171"/>
      <c r="OKC263" s="171"/>
      <c r="OKD263" s="171"/>
      <c r="OKE263" s="171"/>
      <c r="OKF263" s="171"/>
      <c r="OKG263" s="171"/>
      <c r="OKH263" s="171"/>
      <c r="OKI263" s="171"/>
      <c r="OKJ263" s="171"/>
      <c r="OKK263" s="171"/>
      <c r="OKL263" s="171"/>
      <c r="OKM263" s="171"/>
      <c r="OKN263" s="171"/>
      <c r="OKO263" s="171"/>
      <c r="OKP263" s="171"/>
      <c r="OKQ263" s="171"/>
      <c r="OKR263" s="171"/>
      <c r="OKS263" s="171"/>
      <c r="OKT263" s="171"/>
      <c r="OKU263" s="171"/>
      <c r="OKV263" s="171"/>
      <c r="OKW263" s="171"/>
      <c r="OKX263" s="171"/>
      <c r="OKY263" s="171"/>
      <c r="OKZ263" s="171"/>
      <c r="OLA263" s="171"/>
      <c r="OLB263" s="171"/>
      <c r="OLC263" s="171"/>
      <c r="OLD263" s="171"/>
      <c r="OLE263" s="171"/>
      <c r="OLF263" s="171"/>
      <c r="OLG263" s="171"/>
      <c r="OLH263" s="171"/>
      <c r="OLI263" s="171"/>
      <c r="OLJ263" s="171"/>
      <c r="OLK263" s="171"/>
      <c r="OLL263" s="171"/>
      <c r="OLM263" s="171"/>
      <c r="OLN263" s="171"/>
      <c r="OLO263" s="171"/>
      <c r="OLP263" s="171"/>
      <c r="OLQ263" s="171"/>
      <c r="OLR263" s="171"/>
      <c r="OLS263" s="171"/>
      <c r="OLT263" s="171"/>
      <c r="OLU263" s="171"/>
      <c r="OLV263" s="171"/>
      <c r="OLW263" s="171"/>
      <c r="OLX263" s="171"/>
      <c r="OLY263" s="171"/>
      <c r="OLZ263" s="171"/>
      <c r="OMA263" s="171"/>
      <c r="OMB263" s="171"/>
      <c r="OMC263" s="171"/>
      <c r="OMD263" s="171"/>
      <c r="OME263" s="171"/>
      <c r="OMF263" s="171"/>
      <c r="OMG263" s="171"/>
      <c r="OMH263" s="171"/>
      <c r="OMI263" s="171"/>
      <c r="OMJ263" s="171"/>
      <c r="OMK263" s="171"/>
      <c r="OML263" s="171"/>
      <c r="OMM263" s="171"/>
      <c r="OMN263" s="171"/>
      <c r="OMO263" s="171"/>
      <c r="OMP263" s="171"/>
      <c r="OMQ263" s="171"/>
      <c r="OMR263" s="171"/>
      <c r="OMS263" s="171"/>
      <c r="OMT263" s="171"/>
      <c r="OMU263" s="171"/>
      <c r="OMV263" s="171"/>
      <c r="OMW263" s="171"/>
      <c r="OMX263" s="171"/>
      <c r="OMY263" s="171"/>
      <c r="OMZ263" s="171"/>
      <c r="ONA263" s="171"/>
      <c r="ONB263" s="171"/>
      <c r="ONC263" s="171"/>
      <c r="OND263" s="171"/>
      <c r="ONE263" s="171"/>
      <c r="ONF263" s="171"/>
      <c r="ONG263" s="171"/>
      <c r="ONH263" s="171"/>
      <c r="ONI263" s="171"/>
      <c r="ONJ263" s="171"/>
      <c r="ONK263" s="171"/>
      <c r="ONL263" s="171"/>
      <c r="ONM263" s="171"/>
      <c r="ONN263" s="171"/>
      <c r="ONO263" s="171"/>
      <c r="ONP263" s="171"/>
      <c r="ONQ263" s="171"/>
      <c r="ONR263" s="171"/>
      <c r="ONS263" s="171"/>
      <c r="ONT263" s="171"/>
      <c r="ONU263" s="171"/>
      <c r="ONV263" s="171"/>
      <c r="ONW263" s="171"/>
      <c r="ONX263" s="171"/>
      <c r="ONY263" s="171"/>
      <c r="ONZ263" s="171"/>
      <c r="OOA263" s="171"/>
      <c r="OOB263" s="171"/>
      <c r="OOC263" s="171"/>
      <c r="OOD263" s="171"/>
      <c r="OOE263" s="171"/>
      <c r="OOF263" s="171"/>
      <c r="OOG263" s="171"/>
      <c r="OOH263" s="171"/>
      <c r="OOI263" s="171"/>
      <c r="OOJ263" s="171"/>
      <c r="OOK263" s="171"/>
      <c r="OOL263" s="171"/>
      <c r="OOM263" s="171"/>
      <c r="OON263" s="171"/>
      <c r="OOO263" s="171"/>
      <c r="OOP263" s="171"/>
      <c r="OOQ263" s="171"/>
      <c r="OOR263" s="171"/>
      <c r="OOS263" s="171"/>
      <c r="OOT263" s="171"/>
      <c r="OOU263" s="171"/>
      <c r="OOV263" s="171"/>
      <c r="OOW263" s="171"/>
      <c r="OOX263" s="171"/>
      <c r="OOY263" s="171"/>
      <c r="OOZ263" s="171"/>
      <c r="OPA263" s="171"/>
      <c r="OPB263" s="171"/>
      <c r="OPC263" s="171"/>
      <c r="OPD263" s="171"/>
      <c r="OPE263" s="171"/>
      <c r="OPF263" s="171"/>
      <c r="OPG263" s="171"/>
      <c r="OPH263" s="171"/>
      <c r="OPI263" s="171"/>
      <c r="OPJ263" s="171"/>
      <c r="OPK263" s="171"/>
      <c r="OPL263" s="171"/>
      <c r="OPM263" s="171"/>
      <c r="OPN263" s="171"/>
      <c r="OPO263" s="171"/>
      <c r="OPP263" s="171"/>
      <c r="OPQ263" s="171"/>
      <c r="OPR263" s="171"/>
      <c r="OPS263" s="171"/>
      <c r="OPT263" s="171"/>
      <c r="OPU263" s="171"/>
      <c r="OPV263" s="171"/>
      <c r="OPW263" s="171"/>
      <c r="OPX263" s="171"/>
      <c r="OPY263" s="171"/>
      <c r="OPZ263" s="171"/>
      <c r="OQA263" s="171"/>
      <c r="OQB263" s="171"/>
      <c r="OQC263" s="171"/>
      <c r="OQD263" s="171"/>
      <c r="OQE263" s="171"/>
      <c r="OQF263" s="171"/>
      <c r="OQG263" s="171"/>
      <c r="OQH263" s="171"/>
      <c r="OQI263" s="171"/>
      <c r="OQJ263" s="171"/>
      <c r="OQK263" s="171"/>
      <c r="OQL263" s="171"/>
      <c r="OQM263" s="171"/>
      <c r="OQN263" s="171"/>
      <c r="OQO263" s="171"/>
      <c r="OQP263" s="171"/>
      <c r="OQQ263" s="171"/>
      <c r="OQR263" s="171"/>
      <c r="OQS263" s="171"/>
      <c r="OQT263" s="171"/>
      <c r="OQU263" s="171"/>
      <c r="OQV263" s="171"/>
      <c r="OQW263" s="171"/>
      <c r="OQX263" s="171"/>
      <c r="OQY263" s="171"/>
      <c r="OQZ263" s="171"/>
      <c r="ORA263" s="171"/>
      <c r="ORB263" s="171"/>
      <c r="ORC263" s="171"/>
      <c r="ORD263" s="171"/>
      <c r="ORE263" s="171"/>
      <c r="ORF263" s="171"/>
      <c r="ORG263" s="171"/>
      <c r="ORH263" s="171"/>
      <c r="ORI263" s="171"/>
      <c r="ORJ263" s="171"/>
      <c r="ORK263" s="171"/>
      <c r="ORL263" s="171"/>
      <c r="ORM263" s="171"/>
      <c r="ORN263" s="171"/>
      <c r="ORO263" s="171"/>
      <c r="ORP263" s="171"/>
      <c r="ORQ263" s="171"/>
      <c r="ORR263" s="171"/>
      <c r="ORS263" s="171"/>
      <c r="ORT263" s="171"/>
      <c r="ORU263" s="171"/>
      <c r="ORV263" s="171"/>
      <c r="ORW263" s="171"/>
      <c r="ORX263" s="171"/>
      <c r="ORY263" s="171"/>
      <c r="ORZ263" s="171"/>
      <c r="OSA263" s="171"/>
      <c r="OSB263" s="171"/>
      <c r="OSC263" s="171"/>
      <c r="OSD263" s="171"/>
      <c r="OSE263" s="171"/>
      <c r="OSF263" s="171"/>
      <c r="OSG263" s="171"/>
      <c r="OSH263" s="171"/>
      <c r="OSI263" s="171"/>
      <c r="OSJ263" s="171"/>
      <c r="OSK263" s="171"/>
      <c r="OSL263" s="171"/>
      <c r="OSM263" s="171"/>
      <c r="OSN263" s="171"/>
      <c r="OSO263" s="171"/>
      <c r="OSP263" s="171"/>
      <c r="OSQ263" s="171"/>
      <c r="OSR263" s="171"/>
      <c r="OSS263" s="171"/>
      <c r="OST263" s="171"/>
      <c r="OSU263" s="171"/>
      <c r="OSV263" s="171"/>
      <c r="OSW263" s="171"/>
      <c r="OSX263" s="171"/>
      <c r="OSY263" s="171"/>
      <c r="OSZ263" s="171"/>
      <c r="OTA263" s="171"/>
      <c r="OTB263" s="171"/>
      <c r="OTC263" s="171"/>
      <c r="OTD263" s="171"/>
      <c r="OTE263" s="171"/>
      <c r="OTF263" s="171"/>
      <c r="OTG263" s="171"/>
      <c r="OTH263" s="171"/>
      <c r="OTI263" s="171"/>
      <c r="OTJ263" s="171"/>
      <c r="OTK263" s="171"/>
      <c r="OTL263" s="171"/>
      <c r="OTM263" s="171"/>
      <c r="OTN263" s="171"/>
      <c r="OTO263" s="171"/>
      <c r="OTP263" s="171"/>
      <c r="OTQ263" s="171"/>
      <c r="OTR263" s="171"/>
      <c r="OTS263" s="171"/>
      <c r="OTT263" s="171"/>
      <c r="OTU263" s="171"/>
      <c r="OTV263" s="171"/>
      <c r="OTW263" s="171"/>
      <c r="OTX263" s="171"/>
      <c r="OTY263" s="171"/>
      <c r="OTZ263" s="171"/>
      <c r="OUA263" s="171"/>
      <c r="OUB263" s="171"/>
      <c r="OUC263" s="171"/>
      <c r="OUD263" s="171"/>
      <c r="OUE263" s="171"/>
      <c r="OUF263" s="171"/>
      <c r="OUG263" s="171"/>
      <c r="OUH263" s="171"/>
      <c r="OUI263" s="171"/>
      <c r="OUJ263" s="171"/>
      <c r="OUK263" s="171"/>
      <c r="OUL263" s="171"/>
      <c r="OUM263" s="171"/>
      <c r="OUN263" s="171"/>
      <c r="OUO263" s="171"/>
      <c r="OUP263" s="171"/>
      <c r="OUQ263" s="171"/>
      <c r="OUR263" s="171"/>
      <c r="OUS263" s="171"/>
      <c r="OUT263" s="171"/>
      <c r="OUU263" s="171"/>
      <c r="OUV263" s="171"/>
      <c r="OUW263" s="171"/>
      <c r="OUX263" s="171"/>
      <c r="OUY263" s="171"/>
      <c r="OUZ263" s="171"/>
      <c r="OVA263" s="171"/>
      <c r="OVB263" s="171"/>
      <c r="OVC263" s="171"/>
      <c r="OVD263" s="171"/>
      <c r="OVE263" s="171"/>
      <c r="OVF263" s="171"/>
      <c r="OVG263" s="171"/>
      <c r="OVH263" s="171"/>
      <c r="OVI263" s="171"/>
      <c r="OVJ263" s="171"/>
      <c r="OVK263" s="171"/>
      <c r="OVL263" s="171"/>
      <c r="OVM263" s="171"/>
      <c r="OVN263" s="171"/>
      <c r="OVO263" s="171"/>
      <c r="OVP263" s="171"/>
      <c r="OVQ263" s="171"/>
      <c r="OVR263" s="171"/>
      <c r="OVS263" s="171"/>
      <c r="OVT263" s="171"/>
      <c r="OVU263" s="171"/>
      <c r="OVV263" s="171"/>
      <c r="OVW263" s="171"/>
      <c r="OVX263" s="171"/>
      <c r="OVY263" s="171"/>
      <c r="OVZ263" s="171"/>
      <c r="OWA263" s="171"/>
      <c r="OWB263" s="171"/>
      <c r="OWC263" s="171"/>
      <c r="OWD263" s="171"/>
      <c r="OWE263" s="171"/>
      <c r="OWF263" s="171"/>
      <c r="OWG263" s="171"/>
      <c r="OWH263" s="171"/>
      <c r="OWI263" s="171"/>
      <c r="OWJ263" s="171"/>
      <c r="OWK263" s="171"/>
      <c r="OWL263" s="171"/>
      <c r="OWM263" s="171"/>
      <c r="OWN263" s="171"/>
      <c r="OWO263" s="171"/>
      <c r="OWP263" s="171"/>
      <c r="OWQ263" s="171"/>
      <c r="OWR263" s="171"/>
      <c r="OWS263" s="171"/>
      <c r="OWT263" s="171"/>
      <c r="OWU263" s="171"/>
      <c r="OWV263" s="171"/>
      <c r="OWW263" s="171"/>
      <c r="OWX263" s="171"/>
      <c r="OWY263" s="171"/>
      <c r="OWZ263" s="171"/>
      <c r="OXA263" s="171"/>
      <c r="OXB263" s="171"/>
      <c r="OXC263" s="171"/>
      <c r="OXD263" s="171"/>
      <c r="OXE263" s="171"/>
      <c r="OXF263" s="171"/>
      <c r="OXG263" s="171"/>
      <c r="OXH263" s="171"/>
      <c r="OXI263" s="171"/>
      <c r="OXJ263" s="171"/>
      <c r="OXK263" s="171"/>
      <c r="OXL263" s="171"/>
      <c r="OXM263" s="171"/>
      <c r="OXN263" s="171"/>
      <c r="OXO263" s="171"/>
      <c r="OXP263" s="171"/>
      <c r="OXQ263" s="171"/>
      <c r="OXR263" s="171"/>
      <c r="OXS263" s="171"/>
      <c r="OXT263" s="171"/>
      <c r="OXU263" s="171"/>
      <c r="OXV263" s="171"/>
      <c r="OXW263" s="171"/>
      <c r="OXX263" s="171"/>
      <c r="OXY263" s="171"/>
      <c r="OXZ263" s="171"/>
      <c r="OYA263" s="171"/>
      <c r="OYB263" s="171"/>
      <c r="OYC263" s="171"/>
      <c r="OYD263" s="171"/>
      <c r="OYE263" s="171"/>
      <c r="OYF263" s="171"/>
      <c r="OYG263" s="171"/>
      <c r="OYH263" s="171"/>
      <c r="OYI263" s="171"/>
      <c r="OYJ263" s="171"/>
      <c r="OYK263" s="171"/>
      <c r="OYL263" s="171"/>
      <c r="OYM263" s="171"/>
      <c r="OYN263" s="171"/>
      <c r="OYO263" s="171"/>
      <c r="OYP263" s="171"/>
      <c r="OYQ263" s="171"/>
      <c r="OYR263" s="171"/>
      <c r="OYS263" s="171"/>
      <c r="OYT263" s="171"/>
      <c r="OYU263" s="171"/>
      <c r="OYV263" s="171"/>
      <c r="OYW263" s="171"/>
      <c r="OYX263" s="171"/>
      <c r="OYY263" s="171"/>
      <c r="OYZ263" s="171"/>
      <c r="OZA263" s="171"/>
      <c r="OZB263" s="171"/>
      <c r="OZC263" s="171"/>
      <c r="OZD263" s="171"/>
      <c r="OZE263" s="171"/>
      <c r="OZF263" s="171"/>
      <c r="OZG263" s="171"/>
      <c r="OZH263" s="171"/>
      <c r="OZI263" s="171"/>
      <c r="OZJ263" s="171"/>
      <c r="OZK263" s="171"/>
      <c r="OZL263" s="171"/>
      <c r="OZM263" s="171"/>
      <c r="OZN263" s="171"/>
      <c r="OZO263" s="171"/>
      <c r="OZP263" s="171"/>
      <c r="OZQ263" s="171"/>
      <c r="OZR263" s="171"/>
      <c r="OZS263" s="171"/>
      <c r="OZT263" s="171"/>
      <c r="OZU263" s="171"/>
      <c r="OZV263" s="171"/>
      <c r="OZW263" s="171"/>
      <c r="OZX263" s="171"/>
      <c r="OZY263" s="171"/>
      <c r="OZZ263" s="171"/>
      <c r="PAA263" s="171"/>
      <c r="PAB263" s="171"/>
      <c r="PAC263" s="171"/>
      <c r="PAD263" s="171"/>
      <c r="PAE263" s="171"/>
      <c r="PAF263" s="171"/>
      <c r="PAG263" s="171"/>
      <c r="PAH263" s="171"/>
      <c r="PAI263" s="171"/>
      <c r="PAJ263" s="171"/>
      <c r="PAK263" s="171"/>
      <c r="PAL263" s="171"/>
      <c r="PAM263" s="171"/>
      <c r="PAN263" s="171"/>
      <c r="PAO263" s="171"/>
      <c r="PAP263" s="171"/>
      <c r="PAQ263" s="171"/>
      <c r="PAR263" s="171"/>
      <c r="PAS263" s="171"/>
      <c r="PAT263" s="171"/>
      <c r="PAU263" s="171"/>
      <c r="PAV263" s="171"/>
      <c r="PAW263" s="171"/>
      <c r="PAX263" s="171"/>
      <c r="PAY263" s="171"/>
      <c r="PAZ263" s="171"/>
      <c r="PBA263" s="171"/>
      <c r="PBB263" s="171"/>
      <c r="PBC263" s="171"/>
      <c r="PBD263" s="171"/>
      <c r="PBE263" s="171"/>
      <c r="PBF263" s="171"/>
      <c r="PBG263" s="171"/>
      <c r="PBH263" s="171"/>
      <c r="PBI263" s="171"/>
      <c r="PBJ263" s="171"/>
      <c r="PBK263" s="171"/>
      <c r="PBL263" s="171"/>
      <c r="PBM263" s="171"/>
      <c r="PBN263" s="171"/>
      <c r="PBO263" s="171"/>
      <c r="PBP263" s="171"/>
      <c r="PBQ263" s="171"/>
      <c r="PBR263" s="171"/>
      <c r="PBS263" s="171"/>
      <c r="PBT263" s="171"/>
      <c r="PBU263" s="171"/>
      <c r="PBV263" s="171"/>
      <c r="PBW263" s="171"/>
      <c r="PBX263" s="171"/>
      <c r="PBY263" s="171"/>
      <c r="PBZ263" s="171"/>
      <c r="PCA263" s="171"/>
      <c r="PCB263" s="171"/>
      <c r="PCC263" s="171"/>
      <c r="PCD263" s="171"/>
      <c r="PCE263" s="171"/>
      <c r="PCF263" s="171"/>
      <c r="PCG263" s="171"/>
      <c r="PCH263" s="171"/>
      <c r="PCI263" s="171"/>
      <c r="PCJ263" s="171"/>
      <c r="PCK263" s="171"/>
      <c r="PCL263" s="171"/>
      <c r="PCM263" s="171"/>
      <c r="PCN263" s="171"/>
      <c r="PCO263" s="171"/>
      <c r="PCP263" s="171"/>
      <c r="PCQ263" s="171"/>
      <c r="PCR263" s="171"/>
      <c r="PCS263" s="171"/>
      <c r="PCT263" s="171"/>
      <c r="PCU263" s="171"/>
      <c r="PCV263" s="171"/>
      <c r="PCW263" s="171"/>
      <c r="PCX263" s="171"/>
      <c r="PCY263" s="171"/>
      <c r="PCZ263" s="171"/>
      <c r="PDA263" s="171"/>
      <c r="PDB263" s="171"/>
      <c r="PDC263" s="171"/>
      <c r="PDD263" s="171"/>
      <c r="PDE263" s="171"/>
      <c r="PDF263" s="171"/>
      <c r="PDG263" s="171"/>
      <c r="PDH263" s="171"/>
      <c r="PDI263" s="171"/>
      <c r="PDJ263" s="171"/>
      <c r="PDK263" s="171"/>
      <c r="PDL263" s="171"/>
      <c r="PDM263" s="171"/>
      <c r="PDN263" s="171"/>
      <c r="PDO263" s="171"/>
      <c r="PDP263" s="171"/>
      <c r="PDQ263" s="171"/>
      <c r="PDR263" s="171"/>
      <c r="PDS263" s="171"/>
      <c r="PDT263" s="171"/>
      <c r="PDU263" s="171"/>
      <c r="PDV263" s="171"/>
      <c r="PDW263" s="171"/>
      <c r="PDX263" s="171"/>
      <c r="PDY263" s="171"/>
      <c r="PDZ263" s="171"/>
      <c r="PEA263" s="171"/>
      <c r="PEB263" s="171"/>
      <c r="PEC263" s="171"/>
      <c r="PED263" s="171"/>
      <c r="PEE263" s="171"/>
      <c r="PEF263" s="171"/>
      <c r="PEG263" s="171"/>
      <c r="PEH263" s="171"/>
      <c r="PEI263" s="171"/>
      <c r="PEJ263" s="171"/>
      <c r="PEK263" s="171"/>
      <c r="PEL263" s="171"/>
      <c r="PEM263" s="171"/>
      <c r="PEN263" s="171"/>
      <c r="PEO263" s="171"/>
      <c r="PEP263" s="171"/>
      <c r="PEQ263" s="171"/>
      <c r="PER263" s="171"/>
      <c r="PES263" s="171"/>
      <c r="PET263" s="171"/>
      <c r="PEU263" s="171"/>
      <c r="PEV263" s="171"/>
      <c r="PEW263" s="171"/>
      <c r="PEX263" s="171"/>
      <c r="PEY263" s="171"/>
      <c r="PEZ263" s="171"/>
      <c r="PFA263" s="171"/>
      <c r="PFB263" s="171"/>
      <c r="PFC263" s="171"/>
      <c r="PFD263" s="171"/>
      <c r="PFE263" s="171"/>
      <c r="PFF263" s="171"/>
      <c r="PFG263" s="171"/>
      <c r="PFH263" s="171"/>
      <c r="PFI263" s="171"/>
      <c r="PFJ263" s="171"/>
      <c r="PFK263" s="171"/>
      <c r="PFL263" s="171"/>
      <c r="PFM263" s="171"/>
      <c r="PFN263" s="171"/>
      <c r="PFO263" s="171"/>
      <c r="PFP263" s="171"/>
      <c r="PFQ263" s="171"/>
      <c r="PFR263" s="171"/>
      <c r="PFS263" s="171"/>
      <c r="PFT263" s="171"/>
      <c r="PFU263" s="171"/>
      <c r="PFV263" s="171"/>
      <c r="PFW263" s="171"/>
      <c r="PFX263" s="171"/>
      <c r="PFY263" s="171"/>
      <c r="PFZ263" s="171"/>
      <c r="PGA263" s="171"/>
      <c r="PGB263" s="171"/>
      <c r="PGC263" s="171"/>
      <c r="PGD263" s="171"/>
      <c r="PGE263" s="171"/>
      <c r="PGF263" s="171"/>
      <c r="PGG263" s="171"/>
      <c r="PGH263" s="171"/>
      <c r="PGI263" s="171"/>
      <c r="PGJ263" s="171"/>
      <c r="PGK263" s="171"/>
      <c r="PGL263" s="171"/>
      <c r="PGM263" s="171"/>
      <c r="PGN263" s="171"/>
      <c r="PGO263" s="171"/>
      <c r="PGP263" s="171"/>
      <c r="PGQ263" s="171"/>
      <c r="PGR263" s="171"/>
      <c r="PGS263" s="171"/>
      <c r="PGT263" s="171"/>
      <c r="PGU263" s="171"/>
      <c r="PGV263" s="171"/>
      <c r="PGW263" s="171"/>
      <c r="PGX263" s="171"/>
      <c r="PGY263" s="171"/>
      <c r="PGZ263" s="171"/>
      <c r="PHA263" s="171"/>
      <c r="PHB263" s="171"/>
      <c r="PHC263" s="171"/>
      <c r="PHD263" s="171"/>
      <c r="PHE263" s="171"/>
      <c r="PHF263" s="171"/>
      <c r="PHG263" s="171"/>
      <c r="PHH263" s="171"/>
      <c r="PHI263" s="171"/>
      <c r="PHJ263" s="171"/>
      <c r="PHK263" s="171"/>
      <c r="PHL263" s="171"/>
      <c r="PHM263" s="171"/>
      <c r="PHN263" s="171"/>
      <c r="PHO263" s="171"/>
      <c r="PHP263" s="171"/>
      <c r="PHQ263" s="171"/>
      <c r="PHR263" s="171"/>
      <c r="PHS263" s="171"/>
      <c r="PHT263" s="171"/>
      <c r="PHU263" s="171"/>
      <c r="PHV263" s="171"/>
      <c r="PHW263" s="171"/>
      <c r="PHX263" s="171"/>
      <c r="PHY263" s="171"/>
      <c r="PHZ263" s="171"/>
      <c r="PIA263" s="171"/>
      <c r="PIB263" s="171"/>
      <c r="PIC263" s="171"/>
      <c r="PID263" s="171"/>
      <c r="PIE263" s="171"/>
      <c r="PIF263" s="171"/>
      <c r="PIG263" s="171"/>
      <c r="PIH263" s="171"/>
      <c r="PII263" s="171"/>
      <c r="PIJ263" s="171"/>
      <c r="PIK263" s="171"/>
      <c r="PIL263" s="171"/>
      <c r="PIM263" s="171"/>
      <c r="PIN263" s="171"/>
      <c r="PIO263" s="171"/>
      <c r="PIP263" s="171"/>
      <c r="PIQ263" s="171"/>
      <c r="PIR263" s="171"/>
      <c r="PIS263" s="171"/>
      <c r="PIT263" s="171"/>
      <c r="PIU263" s="171"/>
      <c r="PIV263" s="171"/>
      <c r="PIW263" s="171"/>
      <c r="PIX263" s="171"/>
      <c r="PIY263" s="171"/>
      <c r="PIZ263" s="171"/>
      <c r="PJA263" s="171"/>
      <c r="PJB263" s="171"/>
      <c r="PJC263" s="171"/>
      <c r="PJD263" s="171"/>
      <c r="PJE263" s="171"/>
      <c r="PJF263" s="171"/>
      <c r="PJG263" s="171"/>
      <c r="PJH263" s="171"/>
      <c r="PJI263" s="171"/>
      <c r="PJJ263" s="171"/>
      <c r="PJK263" s="171"/>
      <c r="PJL263" s="171"/>
      <c r="PJM263" s="171"/>
      <c r="PJN263" s="171"/>
      <c r="PJO263" s="171"/>
      <c r="PJP263" s="171"/>
      <c r="PJQ263" s="171"/>
      <c r="PJR263" s="171"/>
      <c r="PJS263" s="171"/>
      <c r="PJT263" s="171"/>
      <c r="PJU263" s="171"/>
      <c r="PJV263" s="171"/>
      <c r="PJW263" s="171"/>
      <c r="PJX263" s="171"/>
      <c r="PJY263" s="171"/>
      <c r="PJZ263" s="171"/>
      <c r="PKA263" s="171"/>
      <c r="PKB263" s="171"/>
      <c r="PKC263" s="171"/>
      <c r="PKD263" s="171"/>
      <c r="PKE263" s="171"/>
      <c r="PKF263" s="171"/>
      <c r="PKG263" s="171"/>
      <c r="PKH263" s="171"/>
      <c r="PKI263" s="171"/>
      <c r="PKJ263" s="171"/>
      <c r="PKK263" s="171"/>
      <c r="PKL263" s="171"/>
      <c r="PKM263" s="171"/>
      <c r="PKN263" s="171"/>
      <c r="PKO263" s="171"/>
      <c r="PKP263" s="171"/>
      <c r="PKQ263" s="171"/>
      <c r="PKR263" s="171"/>
      <c r="PKS263" s="171"/>
      <c r="PKT263" s="171"/>
      <c r="PKU263" s="171"/>
      <c r="PKV263" s="171"/>
      <c r="PKW263" s="171"/>
      <c r="PKX263" s="171"/>
      <c r="PKY263" s="171"/>
      <c r="PKZ263" s="171"/>
      <c r="PLA263" s="171"/>
      <c r="PLB263" s="171"/>
      <c r="PLC263" s="171"/>
      <c r="PLD263" s="171"/>
      <c r="PLE263" s="171"/>
      <c r="PLF263" s="171"/>
      <c r="PLG263" s="171"/>
      <c r="PLH263" s="171"/>
      <c r="PLI263" s="171"/>
      <c r="PLJ263" s="171"/>
      <c r="PLK263" s="171"/>
      <c r="PLL263" s="171"/>
      <c r="PLM263" s="171"/>
      <c r="PLN263" s="171"/>
      <c r="PLO263" s="171"/>
      <c r="PLP263" s="171"/>
      <c r="PLQ263" s="171"/>
      <c r="PLR263" s="171"/>
      <c r="PLS263" s="171"/>
      <c r="PLT263" s="171"/>
      <c r="PLU263" s="171"/>
      <c r="PLV263" s="171"/>
      <c r="PLW263" s="171"/>
      <c r="PLX263" s="171"/>
      <c r="PLY263" s="171"/>
      <c r="PLZ263" s="171"/>
      <c r="PMA263" s="171"/>
      <c r="PMB263" s="171"/>
      <c r="PMC263" s="171"/>
      <c r="PMD263" s="171"/>
      <c r="PME263" s="171"/>
      <c r="PMF263" s="171"/>
      <c r="PMG263" s="171"/>
      <c r="PMH263" s="171"/>
      <c r="PMI263" s="171"/>
      <c r="PMJ263" s="171"/>
      <c r="PMK263" s="171"/>
      <c r="PML263" s="171"/>
      <c r="PMM263" s="171"/>
      <c r="PMN263" s="171"/>
      <c r="PMO263" s="171"/>
      <c r="PMP263" s="171"/>
      <c r="PMQ263" s="171"/>
      <c r="PMR263" s="171"/>
      <c r="PMS263" s="171"/>
      <c r="PMT263" s="171"/>
      <c r="PMU263" s="171"/>
      <c r="PMV263" s="171"/>
      <c r="PMW263" s="171"/>
      <c r="PMX263" s="171"/>
      <c r="PMY263" s="171"/>
      <c r="PMZ263" s="171"/>
      <c r="PNA263" s="171"/>
      <c r="PNB263" s="171"/>
      <c r="PNC263" s="171"/>
      <c r="PND263" s="171"/>
      <c r="PNE263" s="171"/>
      <c r="PNF263" s="171"/>
      <c r="PNG263" s="171"/>
      <c r="PNH263" s="171"/>
      <c r="PNI263" s="171"/>
      <c r="PNJ263" s="171"/>
      <c r="PNK263" s="171"/>
      <c r="PNL263" s="171"/>
      <c r="PNM263" s="171"/>
      <c r="PNN263" s="171"/>
      <c r="PNO263" s="171"/>
      <c r="PNP263" s="171"/>
      <c r="PNQ263" s="171"/>
      <c r="PNR263" s="171"/>
      <c r="PNS263" s="171"/>
      <c r="PNT263" s="171"/>
      <c r="PNU263" s="171"/>
      <c r="PNV263" s="171"/>
      <c r="PNW263" s="171"/>
      <c r="PNX263" s="171"/>
      <c r="PNY263" s="171"/>
      <c r="PNZ263" s="171"/>
      <c r="POA263" s="171"/>
      <c r="POB263" s="171"/>
      <c r="POC263" s="171"/>
      <c r="POD263" s="171"/>
      <c r="POE263" s="171"/>
      <c r="POF263" s="171"/>
      <c r="POG263" s="171"/>
      <c r="POH263" s="171"/>
      <c r="POI263" s="171"/>
      <c r="POJ263" s="171"/>
      <c r="POK263" s="171"/>
      <c r="POL263" s="171"/>
      <c r="POM263" s="171"/>
      <c r="PON263" s="171"/>
      <c r="POO263" s="171"/>
      <c r="POP263" s="171"/>
      <c r="POQ263" s="171"/>
      <c r="POR263" s="171"/>
      <c r="POS263" s="171"/>
      <c r="POT263" s="171"/>
      <c r="POU263" s="171"/>
      <c r="POV263" s="171"/>
      <c r="POW263" s="171"/>
      <c r="POX263" s="171"/>
      <c r="POY263" s="171"/>
      <c r="POZ263" s="171"/>
      <c r="PPA263" s="171"/>
      <c r="PPB263" s="171"/>
      <c r="PPC263" s="171"/>
      <c r="PPD263" s="171"/>
      <c r="PPE263" s="171"/>
      <c r="PPF263" s="171"/>
      <c r="PPG263" s="171"/>
      <c r="PPH263" s="171"/>
      <c r="PPI263" s="171"/>
      <c r="PPJ263" s="171"/>
      <c r="PPK263" s="171"/>
      <c r="PPL263" s="171"/>
      <c r="PPM263" s="171"/>
      <c r="PPN263" s="171"/>
      <c r="PPO263" s="171"/>
      <c r="PPP263" s="171"/>
      <c r="PPQ263" s="171"/>
      <c r="PPR263" s="171"/>
      <c r="PPS263" s="171"/>
      <c r="PPT263" s="171"/>
      <c r="PPU263" s="171"/>
      <c r="PPV263" s="171"/>
      <c r="PPW263" s="171"/>
      <c r="PPX263" s="171"/>
      <c r="PPY263" s="171"/>
      <c r="PPZ263" s="171"/>
      <c r="PQA263" s="171"/>
      <c r="PQB263" s="171"/>
      <c r="PQC263" s="171"/>
      <c r="PQD263" s="171"/>
      <c r="PQE263" s="171"/>
      <c r="PQF263" s="171"/>
      <c r="PQG263" s="171"/>
      <c r="PQH263" s="171"/>
      <c r="PQI263" s="171"/>
      <c r="PQJ263" s="171"/>
      <c r="PQK263" s="171"/>
      <c r="PQL263" s="171"/>
      <c r="PQM263" s="171"/>
      <c r="PQN263" s="171"/>
      <c r="PQO263" s="171"/>
      <c r="PQP263" s="171"/>
      <c r="PQQ263" s="171"/>
      <c r="PQR263" s="171"/>
      <c r="PQS263" s="171"/>
      <c r="PQT263" s="171"/>
      <c r="PQU263" s="171"/>
      <c r="PQV263" s="171"/>
      <c r="PQW263" s="171"/>
      <c r="PQX263" s="171"/>
      <c r="PQY263" s="171"/>
      <c r="PQZ263" s="171"/>
      <c r="PRA263" s="171"/>
      <c r="PRB263" s="171"/>
      <c r="PRC263" s="171"/>
      <c r="PRD263" s="171"/>
      <c r="PRE263" s="171"/>
      <c r="PRF263" s="171"/>
      <c r="PRG263" s="171"/>
      <c r="PRH263" s="171"/>
      <c r="PRI263" s="171"/>
      <c r="PRJ263" s="171"/>
      <c r="PRK263" s="171"/>
      <c r="PRL263" s="171"/>
      <c r="PRM263" s="171"/>
      <c r="PRN263" s="171"/>
      <c r="PRO263" s="171"/>
      <c r="PRP263" s="171"/>
      <c r="PRQ263" s="171"/>
      <c r="PRR263" s="171"/>
      <c r="PRS263" s="171"/>
      <c r="PRT263" s="171"/>
      <c r="PRU263" s="171"/>
      <c r="PRV263" s="171"/>
      <c r="PRW263" s="171"/>
      <c r="PRX263" s="171"/>
      <c r="PRY263" s="171"/>
      <c r="PRZ263" s="171"/>
      <c r="PSA263" s="171"/>
      <c r="PSB263" s="171"/>
      <c r="PSC263" s="171"/>
      <c r="PSD263" s="171"/>
      <c r="PSE263" s="171"/>
      <c r="PSF263" s="171"/>
      <c r="PSG263" s="171"/>
      <c r="PSH263" s="171"/>
      <c r="PSI263" s="171"/>
      <c r="PSJ263" s="171"/>
      <c r="PSK263" s="171"/>
      <c r="PSL263" s="171"/>
      <c r="PSM263" s="171"/>
      <c r="PSN263" s="171"/>
      <c r="PSO263" s="171"/>
      <c r="PSP263" s="171"/>
      <c r="PSQ263" s="171"/>
      <c r="PSR263" s="171"/>
      <c r="PSS263" s="171"/>
      <c r="PST263" s="171"/>
      <c r="PSU263" s="171"/>
      <c r="PSV263" s="171"/>
      <c r="PSW263" s="171"/>
      <c r="PSX263" s="171"/>
      <c r="PSY263" s="171"/>
      <c r="PSZ263" s="171"/>
      <c r="PTA263" s="171"/>
      <c r="PTB263" s="171"/>
      <c r="PTC263" s="171"/>
      <c r="PTD263" s="171"/>
      <c r="PTE263" s="171"/>
      <c r="PTF263" s="171"/>
      <c r="PTG263" s="171"/>
      <c r="PTH263" s="171"/>
      <c r="PTI263" s="171"/>
      <c r="PTJ263" s="171"/>
      <c r="PTK263" s="171"/>
      <c r="PTL263" s="171"/>
      <c r="PTM263" s="171"/>
      <c r="PTN263" s="171"/>
      <c r="PTO263" s="171"/>
      <c r="PTP263" s="171"/>
      <c r="PTQ263" s="171"/>
      <c r="PTR263" s="171"/>
      <c r="PTS263" s="171"/>
      <c r="PTT263" s="171"/>
      <c r="PTU263" s="171"/>
      <c r="PTV263" s="171"/>
      <c r="PTW263" s="171"/>
      <c r="PTX263" s="171"/>
      <c r="PTY263" s="171"/>
      <c r="PTZ263" s="171"/>
      <c r="PUA263" s="171"/>
      <c r="PUB263" s="171"/>
      <c r="PUC263" s="171"/>
      <c r="PUD263" s="171"/>
      <c r="PUE263" s="171"/>
      <c r="PUF263" s="171"/>
      <c r="PUG263" s="171"/>
      <c r="PUH263" s="171"/>
      <c r="PUI263" s="171"/>
      <c r="PUJ263" s="171"/>
      <c r="PUK263" s="171"/>
      <c r="PUL263" s="171"/>
      <c r="PUM263" s="171"/>
      <c r="PUN263" s="171"/>
      <c r="PUO263" s="171"/>
      <c r="PUP263" s="171"/>
      <c r="PUQ263" s="171"/>
      <c r="PUR263" s="171"/>
      <c r="PUS263" s="171"/>
      <c r="PUT263" s="171"/>
      <c r="PUU263" s="171"/>
      <c r="PUV263" s="171"/>
      <c r="PUW263" s="171"/>
      <c r="PUX263" s="171"/>
      <c r="PUY263" s="171"/>
      <c r="PUZ263" s="171"/>
      <c r="PVA263" s="171"/>
      <c r="PVB263" s="171"/>
      <c r="PVC263" s="171"/>
      <c r="PVD263" s="171"/>
      <c r="PVE263" s="171"/>
      <c r="PVF263" s="171"/>
      <c r="PVG263" s="171"/>
      <c r="PVH263" s="171"/>
      <c r="PVI263" s="171"/>
      <c r="PVJ263" s="171"/>
      <c r="PVK263" s="171"/>
      <c r="PVL263" s="171"/>
      <c r="PVM263" s="171"/>
      <c r="PVN263" s="171"/>
      <c r="PVO263" s="171"/>
      <c r="PVP263" s="171"/>
      <c r="PVQ263" s="171"/>
      <c r="PVR263" s="171"/>
      <c r="PVS263" s="171"/>
      <c r="PVT263" s="171"/>
      <c r="PVU263" s="171"/>
      <c r="PVV263" s="171"/>
      <c r="PVW263" s="171"/>
      <c r="PVX263" s="171"/>
      <c r="PVY263" s="171"/>
      <c r="PVZ263" s="171"/>
      <c r="PWA263" s="171"/>
      <c r="PWB263" s="171"/>
      <c r="PWC263" s="171"/>
      <c r="PWD263" s="171"/>
      <c r="PWE263" s="171"/>
      <c r="PWF263" s="171"/>
      <c r="PWG263" s="171"/>
      <c r="PWH263" s="171"/>
      <c r="PWI263" s="171"/>
      <c r="PWJ263" s="171"/>
      <c r="PWK263" s="171"/>
      <c r="PWL263" s="171"/>
      <c r="PWM263" s="171"/>
      <c r="PWN263" s="171"/>
      <c r="PWO263" s="171"/>
      <c r="PWP263" s="171"/>
      <c r="PWQ263" s="171"/>
      <c r="PWR263" s="171"/>
      <c r="PWS263" s="171"/>
      <c r="PWT263" s="171"/>
      <c r="PWU263" s="171"/>
      <c r="PWV263" s="171"/>
      <c r="PWW263" s="171"/>
      <c r="PWX263" s="171"/>
      <c r="PWY263" s="171"/>
      <c r="PWZ263" s="171"/>
      <c r="PXA263" s="171"/>
      <c r="PXB263" s="171"/>
      <c r="PXC263" s="171"/>
      <c r="PXD263" s="171"/>
      <c r="PXE263" s="171"/>
      <c r="PXF263" s="171"/>
      <c r="PXG263" s="171"/>
      <c r="PXH263" s="171"/>
      <c r="PXI263" s="171"/>
      <c r="PXJ263" s="171"/>
      <c r="PXK263" s="171"/>
      <c r="PXL263" s="171"/>
      <c r="PXM263" s="171"/>
      <c r="PXN263" s="171"/>
      <c r="PXO263" s="171"/>
      <c r="PXP263" s="171"/>
      <c r="PXQ263" s="171"/>
      <c r="PXR263" s="171"/>
      <c r="PXS263" s="171"/>
      <c r="PXT263" s="171"/>
      <c r="PXU263" s="171"/>
      <c r="PXV263" s="171"/>
      <c r="PXW263" s="171"/>
      <c r="PXX263" s="171"/>
      <c r="PXY263" s="171"/>
      <c r="PXZ263" s="171"/>
      <c r="PYA263" s="171"/>
      <c r="PYB263" s="171"/>
      <c r="PYC263" s="171"/>
      <c r="PYD263" s="171"/>
      <c r="PYE263" s="171"/>
      <c r="PYF263" s="171"/>
      <c r="PYG263" s="171"/>
      <c r="PYH263" s="171"/>
      <c r="PYI263" s="171"/>
      <c r="PYJ263" s="171"/>
      <c r="PYK263" s="171"/>
      <c r="PYL263" s="171"/>
      <c r="PYM263" s="171"/>
      <c r="PYN263" s="171"/>
      <c r="PYO263" s="171"/>
      <c r="PYP263" s="171"/>
      <c r="PYQ263" s="171"/>
      <c r="PYR263" s="171"/>
      <c r="PYS263" s="171"/>
      <c r="PYT263" s="171"/>
      <c r="PYU263" s="171"/>
      <c r="PYV263" s="171"/>
      <c r="PYW263" s="171"/>
      <c r="PYX263" s="171"/>
      <c r="PYY263" s="171"/>
      <c r="PYZ263" s="171"/>
      <c r="PZA263" s="171"/>
      <c r="PZB263" s="171"/>
      <c r="PZC263" s="171"/>
      <c r="PZD263" s="171"/>
      <c r="PZE263" s="171"/>
      <c r="PZF263" s="171"/>
      <c r="PZG263" s="171"/>
      <c r="PZH263" s="171"/>
      <c r="PZI263" s="171"/>
      <c r="PZJ263" s="171"/>
      <c r="PZK263" s="171"/>
      <c r="PZL263" s="171"/>
      <c r="PZM263" s="171"/>
      <c r="PZN263" s="171"/>
      <c r="PZO263" s="171"/>
      <c r="PZP263" s="171"/>
      <c r="PZQ263" s="171"/>
      <c r="PZR263" s="171"/>
      <c r="PZS263" s="171"/>
      <c r="PZT263" s="171"/>
      <c r="PZU263" s="171"/>
      <c r="PZV263" s="171"/>
      <c r="PZW263" s="171"/>
      <c r="PZX263" s="171"/>
      <c r="PZY263" s="171"/>
      <c r="PZZ263" s="171"/>
      <c r="QAA263" s="171"/>
      <c r="QAB263" s="171"/>
      <c r="QAC263" s="171"/>
      <c r="QAD263" s="171"/>
      <c r="QAE263" s="171"/>
      <c r="QAF263" s="171"/>
      <c r="QAG263" s="171"/>
      <c r="QAH263" s="171"/>
      <c r="QAI263" s="171"/>
      <c r="QAJ263" s="171"/>
      <c r="QAK263" s="171"/>
      <c r="QAL263" s="171"/>
      <c r="QAM263" s="171"/>
      <c r="QAN263" s="171"/>
      <c r="QAO263" s="171"/>
      <c r="QAP263" s="171"/>
      <c r="QAQ263" s="171"/>
      <c r="QAR263" s="171"/>
      <c r="QAS263" s="171"/>
      <c r="QAT263" s="171"/>
      <c r="QAU263" s="171"/>
      <c r="QAV263" s="171"/>
      <c r="QAW263" s="171"/>
      <c r="QAX263" s="171"/>
      <c r="QAY263" s="171"/>
      <c r="QAZ263" s="171"/>
      <c r="QBA263" s="171"/>
      <c r="QBB263" s="171"/>
      <c r="QBC263" s="171"/>
      <c r="QBD263" s="171"/>
      <c r="QBE263" s="171"/>
      <c r="QBF263" s="171"/>
      <c r="QBG263" s="171"/>
      <c r="QBH263" s="171"/>
      <c r="QBI263" s="171"/>
      <c r="QBJ263" s="171"/>
      <c r="QBK263" s="171"/>
      <c r="QBL263" s="171"/>
      <c r="QBM263" s="171"/>
      <c r="QBN263" s="171"/>
      <c r="QBO263" s="171"/>
      <c r="QBP263" s="171"/>
      <c r="QBQ263" s="171"/>
      <c r="QBR263" s="171"/>
      <c r="QBS263" s="171"/>
      <c r="QBT263" s="171"/>
      <c r="QBU263" s="171"/>
      <c r="QBV263" s="171"/>
      <c r="QBW263" s="171"/>
      <c r="QBX263" s="171"/>
      <c r="QBY263" s="171"/>
      <c r="QBZ263" s="171"/>
      <c r="QCA263" s="171"/>
      <c r="QCB263" s="171"/>
      <c r="QCC263" s="171"/>
      <c r="QCD263" s="171"/>
      <c r="QCE263" s="171"/>
      <c r="QCF263" s="171"/>
      <c r="QCG263" s="171"/>
      <c r="QCH263" s="171"/>
      <c r="QCI263" s="171"/>
      <c r="QCJ263" s="171"/>
      <c r="QCK263" s="171"/>
      <c r="QCL263" s="171"/>
      <c r="QCM263" s="171"/>
      <c r="QCN263" s="171"/>
      <c r="QCO263" s="171"/>
      <c r="QCP263" s="171"/>
      <c r="QCQ263" s="171"/>
      <c r="QCR263" s="171"/>
      <c r="QCS263" s="171"/>
      <c r="QCT263" s="171"/>
      <c r="QCU263" s="171"/>
      <c r="QCV263" s="171"/>
      <c r="QCW263" s="171"/>
      <c r="QCX263" s="171"/>
      <c r="QCY263" s="171"/>
      <c r="QCZ263" s="171"/>
      <c r="QDA263" s="171"/>
      <c r="QDB263" s="171"/>
      <c r="QDC263" s="171"/>
      <c r="QDD263" s="171"/>
      <c r="QDE263" s="171"/>
      <c r="QDF263" s="171"/>
      <c r="QDG263" s="171"/>
      <c r="QDH263" s="171"/>
      <c r="QDI263" s="171"/>
      <c r="QDJ263" s="171"/>
      <c r="QDK263" s="171"/>
      <c r="QDL263" s="171"/>
      <c r="QDM263" s="171"/>
      <c r="QDN263" s="171"/>
      <c r="QDO263" s="171"/>
      <c r="QDP263" s="171"/>
      <c r="QDQ263" s="171"/>
      <c r="QDR263" s="171"/>
      <c r="QDS263" s="171"/>
      <c r="QDT263" s="171"/>
      <c r="QDU263" s="171"/>
      <c r="QDV263" s="171"/>
      <c r="QDW263" s="171"/>
      <c r="QDX263" s="171"/>
      <c r="QDY263" s="171"/>
      <c r="QDZ263" s="171"/>
      <c r="QEA263" s="171"/>
      <c r="QEB263" s="171"/>
      <c r="QEC263" s="171"/>
      <c r="QED263" s="171"/>
      <c r="QEE263" s="171"/>
      <c r="QEF263" s="171"/>
      <c r="QEG263" s="171"/>
      <c r="QEH263" s="171"/>
      <c r="QEI263" s="171"/>
      <c r="QEJ263" s="171"/>
      <c r="QEK263" s="171"/>
      <c r="QEL263" s="171"/>
      <c r="QEM263" s="171"/>
      <c r="QEN263" s="171"/>
      <c r="QEO263" s="171"/>
      <c r="QEP263" s="171"/>
      <c r="QEQ263" s="171"/>
      <c r="QER263" s="171"/>
      <c r="QES263" s="171"/>
      <c r="QET263" s="171"/>
      <c r="QEU263" s="171"/>
      <c r="QEV263" s="171"/>
      <c r="QEW263" s="171"/>
      <c r="QEX263" s="171"/>
      <c r="QEY263" s="171"/>
      <c r="QEZ263" s="171"/>
      <c r="QFA263" s="171"/>
      <c r="QFB263" s="171"/>
      <c r="QFC263" s="171"/>
      <c r="QFD263" s="171"/>
      <c r="QFE263" s="171"/>
      <c r="QFF263" s="171"/>
      <c r="QFG263" s="171"/>
      <c r="QFH263" s="171"/>
      <c r="QFI263" s="171"/>
      <c r="QFJ263" s="171"/>
      <c r="QFK263" s="171"/>
      <c r="QFL263" s="171"/>
      <c r="QFM263" s="171"/>
      <c r="QFN263" s="171"/>
      <c r="QFO263" s="171"/>
      <c r="QFP263" s="171"/>
      <c r="QFQ263" s="171"/>
      <c r="QFR263" s="171"/>
      <c r="QFS263" s="171"/>
      <c r="QFT263" s="171"/>
      <c r="QFU263" s="171"/>
      <c r="QFV263" s="171"/>
      <c r="QFW263" s="171"/>
      <c r="QFX263" s="171"/>
      <c r="QFY263" s="171"/>
      <c r="QFZ263" s="171"/>
      <c r="QGA263" s="171"/>
      <c r="QGB263" s="171"/>
      <c r="QGC263" s="171"/>
      <c r="QGD263" s="171"/>
      <c r="QGE263" s="171"/>
      <c r="QGF263" s="171"/>
      <c r="QGG263" s="171"/>
      <c r="QGH263" s="171"/>
      <c r="QGI263" s="171"/>
      <c r="QGJ263" s="171"/>
      <c r="QGK263" s="171"/>
      <c r="QGL263" s="171"/>
      <c r="QGM263" s="171"/>
      <c r="QGN263" s="171"/>
      <c r="QGO263" s="171"/>
      <c r="QGP263" s="171"/>
      <c r="QGQ263" s="171"/>
      <c r="QGR263" s="171"/>
      <c r="QGS263" s="171"/>
      <c r="QGT263" s="171"/>
      <c r="QGU263" s="171"/>
      <c r="QGV263" s="171"/>
      <c r="QGW263" s="171"/>
      <c r="QGX263" s="171"/>
      <c r="QGY263" s="171"/>
      <c r="QGZ263" s="171"/>
      <c r="QHA263" s="171"/>
      <c r="QHB263" s="171"/>
      <c r="QHC263" s="171"/>
      <c r="QHD263" s="171"/>
      <c r="QHE263" s="171"/>
      <c r="QHF263" s="171"/>
      <c r="QHG263" s="171"/>
      <c r="QHH263" s="171"/>
      <c r="QHI263" s="171"/>
      <c r="QHJ263" s="171"/>
      <c r="QHK263" s="171"/>
      <c r="QHL263" s="171"/>
      <c r="QHM263" s="171"/>
      <c r="QHN263" s="171"/>
      <c r="QHO263" s="171"/>
      <c r="QHP263" s="171"/>
      <c r="QHQ263" s="171"/>
      <c r="QHR263" s="171"/>
      <c r="QHS263" s="171"/>
      <c r="QHT263" s="171"/>
      <c r="QHU263" s="171"/>
      <c r="QHV263" s="171"/>
      <c r="QHW263" s="171"/>
      <c r="QHX263" s="171"/>
      <c r="QHY263" s="171"/>
      <c r="QHZ263" s="171"/>
      <c r="QIA263" s="171"/>
      <c r="QIB263" s="171"/>
      <c r="QIC263" s="171"/>
      <c r="QID263" s="171"/>
      <c r="QIE263" s="171"/>
      <c r="QIF263" s="171"/>
      <c r="QIG263" s="171"/>
      <c r="QIH263" s="171"/>
      <c r="QII263" s="171"/>
      <c r="QIJ263" s="171"/>
      <c r="QIK263" s="171"/>
      <c r="QIL263" s="171"/>
      <c r="QIM263" s="171"/>
      <c r="QIN263" s="171"/>
      <c r="QIO263" s="171"/>
      <c r="QIP263" s="171"/>
      <c r="QIQ263" s="171"/>
      <c r="QIR263" s="171"/>
      <c r="QIS263" s="171"/>
      <c r="QIT263" s="171"/>
      <c r="QIU263" s="171"/>
      <c r="QIV263" s="171"/>
      <c r="QIW263" s="171"/>
      <c r="QIX263" s="171"/>
      <c r="QIY263" s="171"/>
      <c r="QIZ263" s="171"/>
      <c r="QJA263" s="171"/>
      <c r="QJB263" s="171"/>
      <c r="QJC263" s="171"/>
      <c r="QJD263" s="171"/>
      <c r="QJE263" s="171"/>
      <c r="QJF263" s="171"/>
      <c r="QJG263" s="171"/>
      <c r="QJH263" s="171"/>
      <c r="QJI263" s="171"/>
      <c r="QJJ263" s="171"/>
      <c r="QJK263" s="171"/>
      <c r="QJL263" s="171"/>
      <c r="QJM263" s="171"/>
      <c r="QJN263" s="171"/>
      <c r="QJO263" s="171"/>
      <c r="QJP263" s="171"/>
      <c r="QJQ263" s="171"/>
      <c r="QJR263" s="171"/>
      <c r="QJS263" s="171"/>
      <c r="QJT263" s="171"/>
      <c r="QJU263" s="171"/>
      <c r="QJV263" s="171"/>
      <c r="QJW263" s="171"/>
      <c r="QJX263" s="171"/>
      <c r="QJY263" s="171"/>
      <c r="QJZ263" s="171"/>
      <c r="QKA263" s="171"/>
      <c r="QKB263" s="171"/>
      <c r="QKC263" s="171"/>
      <c r="QKD263" s="171"/>
      <c r="QKE263" s="171"/>
      <c r="QKF263" s="171"/>
      <c r="QKG263" s="171"/>
      <c r="QKH263" s="171"/>
      <c r="QKI263" s="171"/>
      <c r="QKJ263" s="171"/>
      <c r="QKK263" s="171"/>
      <c r="QKL263" s="171"/>
      <c r="QKM263" s="171"/>
      <c r="QKN263" s="171"/>
      <c r="QKO263" s="171"/>
      <c r="QKP263" s="171"/>
      <c r="QKQ263" s="171"/>
      <c r="QKR263" s="171"/>
      <c r="QKS263" s="171"/>
      <c r="QKT263" s="171"/>
      <c r="QKU263" s="171"/>
      <c r="QKV263" s="171"/>
      <c r="QKW263" s="171"/>
      <c r="QKX263" s="171"/>
      <c r="QKY263" s="171"/>
      <c r="QKZ263" s="171"/>
      <c r="QLA263" s="171"/>
      <c r="QLB263" s="171"/>
      <c r="QLC263" s="171"/>
      <c r="QLD263" s="171"/>
      <c r="QLE263" s="171"/>
      <c r="QLF263" s="171"/>
      <c r="QLG263" s="171"/>
      <c r="QLH263" s="171"/>
      <c r="QLI263" s="171"/>
      <c r="QLJ263" s="171"/>
      <c r="QLK263" s="171"/>
      <c r="QLL263" s="171"/>
      <c r="QLM263" s="171"/>
      <c r="QLN263" s="171"/>
      <c r="QLO263" s="171"/>
      <c r="QLP263" s="171"/>
      <c r="QLQ263" s="171"/>
      <c r="QLR263" s="171"/>
      <c r="QLS263" s="171"/>
      <c r="QLT263" s="171"/>
      <c r="QLU263" s="171"/>
      <c r="QLV263" s="171"/>
      <c r="QLW263" s="171"/>
      <c r="QLX263" s="171"/>
      <c r="QLY263" s="171"/>
      <c r="QLZ263" s="171"/>
      <c r="QMA263" s="171"/>
      <c r="QMB263" s="171"/>
      <c r="QMC263" s="171"/>
      <c r="QMD263" s="171"/>
      <c r="QME263" s="171"/>
      <c r="QMF263" s="171"/>
      <c r="QMG263" s="171"/>
      <c r="QMH263" s="171"/>
      <c r="QMI263" s="171"/>
      <c r="QMJ263" s="171"/>
      <c r="QMK263" s="171"/>
      <c r="QML263" s="171"/>
      <c r="QMM263" s="171"/>
      <c r="QMN263" s="171"/>
      <c r="QMO263" s="171"/>
      <c r="QMP263" s="171"/>
      <c r="QMQ263" s="171"/>
      <c r="QMR263" s="171"/>
      <c r="QMS263" s="171"/>
      <c r="QMT263" s="171"/>
      <c r="QMU263" s="171"/>
      <c r="QMV263" s="171"/>
      <c r="QMW263" s="171"/>
      <c r="QMX263" s="171"/>
      <c r="QMY263" s="171"/>
      <c r="QMZ263" s="171"/>
      <c r="QNA263" s="171"/>
      <c r="QNB263" s="171"/>
      <c r="QNC263" s="171"/>
      <c r="QND263" s="171"/>
      <c r="QNE263" s="171"/>
      <c r="QNF263" s="171"/>
      <c r="QNG263" s="171"/>
      <c r="QNH263" s="171"/>
      <c r="QNI263" s="171"/>
      <c r="QNJ263" s="171"/>
      <c r="QNK263" s="171"/>
      <c r="QNL263" s="171"/>
      <c r="QNM263" s="171"/>
      <c r="QNN263" s="171"/>
      <c r="QNO263" s="171"/>
      <c r="QNP263" s="171"/>
      <c r="QNQ263" s="171"/>
      <c r="QNR263" s="171"/>
      <c r="QNS263" s="171"/>
      <c r="QNT263" s="171"/>
      <c r="QNU263" s="171"/>
      <c r="QNV263" s="171"/>
      <c r="QNW263" s="171"/>
      <c r="QNX263" s="171"/>
      <c r="QNY263" s="171"/>
      <c r="QNZ263" s="171"/>
      <c r="QOA263" s="171"/>
      <c r="QOB263" s="171"/>
      <c r="QOC263" s="171"/>
      <c r="QOD263" s="171"/>
      <c r="QOE263" s="171"/>
      <c r="QOF263" s="171"/>
      <c r="QOG263" s="171"/>
      <c r="QOH263" s="171"/>
      <c r="QOI263" s="171"/>
      <c r="QOJ263" s="171"/>
      <c r="QOK263" s="171"/>
      <c r="QOL263" s="171"/>
      <c r="QOM263" s="171"/>
      <c r="QON263" s="171"/>
      <c r="QOO263" s="171"/>
      <c r="QOP263" s="171"/>
      <c r="QOQ263" s="171"/>
      <c r="QOR263" s="171"/>
      <c r="QOS263" s="171"/>
      <c r="QOT263" s="171"/>
      <c r="QOU263" s="171"/>
      <c r="QOV263" s="171"/>
      <c r="QOW263" s="171"/>
      <c r="QOX263" s="171"/>
      <c r="QOY263" s="171"/>
      <c r="QOZ263" s="171"/>
      <c r="QPA263" s="171"/>
      <c r="QPB263" s="171"/>
      <c r="QPC263" s="171"/>
      <c r="QPD263" s="171"/>
      <c r="QPE263" s="171"/>
      <c r="QPF263" s="171"/>
      <c r="QPG263" s="171"/>
      <c r="QPH263" s="171"/>
      <c r="QPI263" s="171"/>
      <c r="QPJ263" s="171"/>
      <c r="QPK263" s="171"/>
      <c r="QPL263" s="171"/>
      <c r="QPM263" s="171"/>
      <c r="QPN263" s="171"/>
      <c r="QPO263" s="171"/>
      <c r="QPP263" s="171"/>
      <c r="QPQ263" s="171"/>
      <c r="QPR263" s="171"/>
      <c r="QPS263" s="171"/>
      <c r="QPT263" s="171"/>
      <c r="QPU263" s="171"/>
      <c r="QPV263" s="171"/>
      <c r="QPW263" s="171"/>
      <c r="QPX263" s="171"/>
      <c r="QPY263" s="171"/>
      <c r="QPZ263" s="171"/>
      <c r="QQA263" s="171"/>
      <c r="QQB263" s="171"/>
      <c r="QQC263" s="171"/>
      <c r="QQD263" s="171"/>
      <c r="QQE263" s="171"/>
      <c r="QQF263" s="171"/>
      <c r="QQG263" s="171"/>
      <c r="QQH263" s="171"/>
      <c r="QQI263" s="171"/>
      <c r="QQJ263" s="171"/>
      <c r="QQK263" s="171"/>
      <c r="QQL263" s="171"/>
      <c r="QQM263" s="171"/>
      <c r="QQN263" s="171"/>
      <c r="QQO263" s="171"/>
      <c r="QQP263" s="171"/>
      <c r="QQQ263" s="171"/>
      <c r="QQR263" s="171"/>
      <c r="QQS263" s="171"/>
      <c r="QQT263" s="171"/>
      <c r="QQU263" s="171"/>
      <c r="QQV263" s="171"/>
      <c r="QQW263" s="171"/>
      <c r="QQX263" s="171"/>
      <c r="QQY263" s="171"/>
      <c r="QQZ263" s="171"/>
      <c r="QRA263" s="171"/>
      <c r="QRB263" s="171"/>
      <c r="QRC263" s="171"/>
      <c r="QRD263" s="171"/>
      <c r="QRE263" s="171"/>
      <c r="QRF263" s="171"/>
      <c r="QRG263" s="171"/>
      <c r="QRH263" s="171"/>
      <c r="QRI263" s="171"/>
      <c r="QRJ263" s="171"/>
      <c r="QRK263" s="171"/>
      <c r="QRL263" s="171"/>
      <c r="QRM263" s="171"/>
      <c r="QRN263" s="171"/>
      <c r="QRO263" s="171"/>
      <c r="QRP263" s="171"/>
      <c r="QRQ263" s="171"/>
      <c r="QRR263" s="171"/>
      <c r="QRS263" s="171"/>
      <c r="QRT263" s="171"/>
      <c r="QRU263" s="171"/>
      <c r="QRV263" s="171"/>
      <c r="QRW263" s="171"/>
      <c r="QRX263" s="171"/>
      <c r="QRY263" s="171"/>
      <c r="QRZ263" s="171"/>
      <c r="QSA263" s="171"/>
      <c r="QSB263" s="171"/>
      <c r="QSC263" s="171"/>
      <c r="QSD263" s="171"/>
      <c r="QSE263" s="171"/>
      <c r="QSF263" s="171"/>
      <c r="QSG263" s="171"/>
      <c r="QSH263" s="171"/>
      <c r="QSI263" s="171"/>
      <c r="QSJ263" s="171"/>
      <c r="QSK263" s="171"/>
      <c r="QSL263" s="171"/>
      <c r="QSM263" s="171"/>
      <c r="QSN263" s="171"/>
      <c r="QSO263" s="171"/>
      <c r="QSP263" s="171"/>
      <c r="QSQ263" s="171"/>
      <c r="QSR263" s="171"/>
      <c r="QSS263" s="171"/>
      <c r="QST263" s="171"/>
      <c r="QSU263" s="171"/>
      <c r="QSV263" s="171"/>
      <c r="QSW263" s="171"/>
      <c r="QSX263" s="171"/>
      <c r="QSY263" s="171"/>
      <c r="QSZ263" s="171"/>
      <c r="QTA263" s="171"/>
      <c r="QTB263" s="171"/>
      <c r="QTC263" s="171"/>
      <c r="QTD263" s="171"/>
      <c r="QTE263" s="171"/>
      <c r="QTF263" s="171"/>
      <c r="QTG263" s="171"/>
      <c r="QTH263" s="171"/>
      <c r="QTI263" s="171"/>
      <c r="QTJ263" s="171"/>
      <c r="QTK263" s="171"/>
      <c r="QTL263" s="171"/>
      <c r="QTM263" s="171"/>
      <c r="QTN263" s="171"/>
      <c r="QTO263" s="171"/>
      <c r="QTP263" s="171"/>
      <c r="QTQ263" s="171"/>
      <c r="QTR263" s="171"/>
      <c r="QTS263" s="171"/>
      <c r="QTT263" s="171"/>
      <c r="QTU263" s="171"/>
      <c r="QTV263" s="171"/>
      <c r="QTW263" s="171"/>
      <c r="QTX263" s="171"/>
      <c r="QTY263" s="171"/>
      <c r="QTZ263" s="171"/>
      <c r="QUA263" s="171"/>
      <c r="QUB263" s="171"/>
      <c r="QUC263" s="171"/>
      <c r="QUD263" s="171"/>
      <c r="QUE263" s="171"/>
      <c r="QUF263" s="171"/>
      <c r="QUG263" s="171"/>
      <c r="QUH263" s="171"/>
      <c r="QUI263" s="171"/>
      <c r="QUJ263" s="171"/>
      <c r="QUK263" s="171"/>
      <c r="QUL263" s="171"/>
      <c r="QUM263" s="171"/>
      <c r="QUN263" s="171"/>
      <c r="QUO263" s="171"/>
      <c r="QUP263" s="171"/>
      <c r="QUQ263" s="171"/>
      <c r="QUR263" s="171"/>
      <c r="QUS263" s="171"/>
      <c r="QUT263" s="171"/>
      <c r="QUU263" s="171"/>
      <c r="QUV263" s="171"/>
      <c r="QUW263" s="171"/>
      <c r="QUX263" s="171"/>
      <c r="QUY263" s="171"/>
      <c r="QUZ263" s="171"/>
      <c r="QVA263" s="171"/>
      <c r="QVB263" s="171"/>
      <c r="QVC263" s="171"/>
      <c r="QVD263" s="171"/>
      <c r="QVE263" s="171"/>
      <c r="QVF263" s="171"/>
      <c r="QVG263" s="171"/>
      <c r="QVH263" s="171"/>
      <c r="QVI263" s="171"/>
      <c r="QVJ263" s="171"/>
      <c r="QVK263" s="171"/>
      <c r="QVL263" s="171"/>
      <c r="QVM263" s="171"/>
      <c r="QVN263" s="171"/>
      <c r="QVO263" s="171"/>
      <c r="QVP263" s="171"/>
      <c r="QVQ263" s="171"/>
      <c r="QVR263" s="171"/>
      <c r="QVS263" s="171"/>
      <c r="QVT263" s="171"/>
      <c r="QVU263" s="171"/>
      <c r="QVV263" s="171"/>
      <c r="QVW263" s="171"/>
      <c r="QVX263" s="171"/>
      <c r="QVY263" s="171"/>
      <c r="QVZ263" s="171"/>
      <c r="QWA263" s="171"/>
      <c r="QWB263" s="171"/>
      <c r="QWC263" s="171"/>
      <c r="QWD263" s="171"/>
      <c r="QWE263" s="171"/>
      <c r="QWF263" s="171"/>
      <c r="QWG263" s="171"/>
      <c r="QWH263" s="171"/>
      <c r="QWI263" s="171"/>
      <c r="QWJ263" s="171"/>
      <c r="QWK263" s="171"/>
      <c r="QWL263" s="171"/>
      <c r="QWM263" s="171"/>
      <c r="QWN263" s="171"/>
      <c r="QWO263" s="171"/>
      <c r="QWP263" s="171"/>
      <c r="QWQ263" s="171"/>
      <c r="QWR263" s="171"/>
      <c r="QWS263" s="171"/>
      <c r="QWT263" s="171"/>
      <c r="QWU263" s="171"/>
      <c r="QWV263" s="171"/>
      <c r="QWW263" s="171"/>
      <c r="QWX263" s="171"/>
      <c r="QWY263" s="171"/>
      <c r="QWZ263" s="171"/>
      <c r="QXA263" s="171"/>
      <c r="QXB263" s="171"/>
      <c r="QXC263" s="171"/>
      <c r="QXD263" s="171"/>
      <c r="QXE263" s="171"/>
      <c r="QXF263" s="171"/>
      <c r="QXG263" s="171"/>
      <c r="QXH263" s="171"/>
      <c r="QXI263" s="171"/>
      <c r="QXJ263" s="171"/>
      <c r="QXK263" s="171"/>
      <c r="QXL263" s="171"/>
      <c r="QXM263" s="171"/>
      <c r="QXN263" s="171"/>
      <c r="QXO263" s="171"/>
      <c r="QXP263" s="171"/>
      <c r="QXQ263" s="171"/>
      <c r="QXR263" s="171"/>
      <c r="QXS263" s="171"/>
      <c r="QXT263" s="171"/>
      <c r="QXU263" s="171"/>
      <c r="QXV263" s="171"/>
      <c r="QXW263" s="171"/>
      <c r="QXX263" s="171"/>
      <c r="QXY263" s="171"/>
      <c r="QXZ263" s="171"/>
      <c r="QYA263" s="171"/>
      <c r="QYB263" s="171"/>
      <c r="QYC263" s="171"/>
      <c r="QYD263" s="171"/>
      <c r="QYE263" s="171"/>
      <c r="QYF263" s="171"/>
      <c r="QYG263" s="171"/>
      <c r="QYH263" s="171"/>
      <c r="QYI263" s="171"/>
      <c r="QYJ263" s="171"/>
      <c r="QYK263" s="171"/>
      <c r="QYL263" s="171"/>
      <c r="QYM263" s="171"/>
      <c r="QYN263" s="171"/>
      <c r="QYO263" s="171"/>
      <c r="QYP263" s="171"/>
      <c r="QYQ263" s="171"/>
      <c r="QYR263" s="171"/>
      <c r="QYS263" s="171"/>
      <c r="QYT263" s="171"/>
      <c r="QYU263" s="171"/>
      <c r="QYV263" s="171"/>
      <c r="QYW263" s="171"/>
      <c r="QYX263" s="171"/>
      <c r="QYY263" s="171"/>
      <c r="QYZ263" s="171"/>
      <c r="QZA263" s="171"/>
      <c r="QZB263" s="171"/>
      <c r="QZC263" s="171"/>
      <c r="QZD263" s="171"/>
      <c r="QZE263" s="171"/>
      <c r="QZF263" s="171"/>
      <c r="QZG263" s="171"/>
      <c r="QZH263" s="171"/>
      <c r="QZI263" s="171"/>
      <c r="QZJ263" s="171"/>
      <c r="QZK263" s="171"/>
      <c r="QZL263" s="171"/>
      <c r="QZM263" s="171"/>
      <c r="QZN263" s="171"/>
      <c r="QZO263" s="171"/>
      <c r="QZP263" s="171"/>
      <c r="QZQ263" s="171"/>
      <c r="QZR263" s="171"/>
      <c r="QZS263" s="171"/>
      <c r="QZT263" s="171"/>
      <c r="QZU263" s="171"/>
      <c r="QZV263" s="171"/>
      <c r="QZW263" s="171"/>
      <c r="QZX263" s="171"/>
      <c r="QZY263" s="171"/>
      <c r="QZZ263" s="171"/>
      <c r="RAA263" s="171"/>
      <c r="RAB263" s="171"/>
      <c r="RAC263" s="171"/>
      <c r="RAD263" s="171"/>
      <c r="RAE263" s="171"/>
      <c r="RAF263" s="171"/>
      <c r="RAG263" s="171"/>
      <c r="RAH263" s="171"/>
      <c r="RAI263" s="171"/>
      <c r="RAJ263" s="171"/>
      <c r="RAK263" s="171"/>
      <c r="RAL263" s="171"/>
      <c r="RAM263" s="171"/>
      <c r="RAN263" s="171"/>
      <c r="RAO263" s="171"/>
      <c r="RAP263" s="171"/>
      <c r="RAQ263" s="171"/>
      <c r="RAR263" s="171"/>
      <c r="RAS263" s="171"/>
      <c r="RAT263" s="171"/>
      <c r="RAU263" s="171"/>
      <c r="RAV263" s="171"/>
      <c r="RAW263" s="171"/>
      <c r="RAX263" s="171"/>
      <c r="RAY263" s="171"/>
      <c r="RAZ263" s="171"/>
      <c r="RBA263" s="171"/>
      <c r="RBB263" s="171"/>
      <c r="RBC263" s="171"/>
      <c r="RBD263" s="171"/>
      <c r="RBE263" s="171"/>
      <c r="RBF263" s="171"/>
      <c r="RBG263" s="171"/>
      <c r="RBH263" s="171"/>
      <c r="RBI263" s="171"/>
      <c r="RBJ263" s="171"/>
      <c r="RBK263" s="171"/>
      <c r="RBL263" s="171"/>
      <c r="RBM263" s="171"/>
      <c r="RBN263" s="171"/>
      <c r="RBO263" s="171"/>
      <c r="RBP263" s="171"/>
      <c r="RBQ263" s="171"/>
      <c r="RBR263" s="171"/>
      <c r="RBS263" s="171"/>
      <c r="RBT263" s="171"/>
      <c r="RBU263" s="171"/>
      <c r="RBV263" s="171"/>
      <c r="RBW263" s="171"/>
      <c r="RBX263" s="171"/>
      <c r="RBY263" s="171"/>
      <c r="RBZ263" s="171"/>
      <c r="RCA263" s="171"/>
      <c r="RCB263" s="171"/>
      <c r="RCC263" s="171"/>
      <c r="RCD263" s="171"/>
      <c r="RCE263" s="171"/>
      <c r="RCF263" s="171"/>
      <c r="RCG263" s="171"/>
      <c r="RCH263" s="171"/>
      <c r="RCI263" s="171"/>
      <c r="RCJ263" s="171"/>
      <c r="RCK263" s="171"/>
      <c r="RCL263" s="171"/>
      <c r="RCM263" s="171"/>
      <c r="RCN263" s="171"/>
      <c r="RCO263" s="171"/>
      <c r="RCP263" s="171"/>
      <c r="RCQ263" s="171"/>
      <c r="RCR263" s="171"/>
      <c r="RCS263" s="171"/>
      <c r="RCT263" s="171"/>
      <c r="RCU263" s="171"/>
      <c r="RCV263" s="171"/>
      <c r="RCW263" s="171"/>
      <c r="RCX263" s="171"/>
      <c r="RCY263" s="171"/>
      <c r="RCZ263" s="171"/>
      <c r="RDA263" s="171"/>
      <c r="RDB263" s="171"/>
      <c r="RDC263" s="171"/>
      <c r="RDD263" s="171"/>
      <c r="RDE263" s="171"/>
      <c r="RDF263" s="171"/>
      <c r="RDG263" s="171"/>
      <c r="RDH263" s="171"/>
      <c r="RDI263" s="171"/>
      <c r="RDJ263" s="171"/>
      <c r="RDK263" s="171"/>
      <c r="RDL263" s="171"/>
      <c r="RDM263" s="171"/>
      <c r="RDN263" s="171"/>
      <c r="RDO263" s="171"/>
      <c r="RDP263" s="171"/>
      <c r="RDQ263" s="171"/>
      <c r="RDR263" s="171"/>
      <c r="RDS263" s="171"/>
      <c r="RDT263" s="171"/>
      <c r="RDU263" s="171"/>
      <c r="RDV263" s="171"/>
      <c r="RDW263" s="171"/>
      <c r="RDX263" s="171"/>
      <c r="RDY263" s="171"/>
      <c r="RDZ263" s="171"/>
      <c r="REA263" s="171"/>
      <c r="REB263" s="171"/>
      <c r="REC263" s="171"/>
      <c r="RED263" s="171"/>
      <c r="REE263" s="171"/>
      <c r="REF263" s="171"/>
      <c r="REG263" s="171"/>
      <c r="REH263" s="171"/>
      <c r="REI263" s="171"/>
      <c r="REJ263" s="171"/>
      <c r="REK263" s="171"/>
      <c r="REL263" s="171"/>
      <c r="REM263" s="171"/>
      <c r="REN263" s="171"/>
      <c r="REO263" s="171"/>
      <c r="REP263" s="171"/>
      <c r="REQ263" s="171"/>
      <c r="RER263" s="171"/>
      <c r="RES263" s="171"/>
      <c r="RET263" s="171"/>
      <c r="REU263" s="171"/>
      <c r="REV263" s="171"/>
      <c r="REW263" s="171"/>
      <c r="REX263" s="171"/>
      <c r="REY263" s="171"/>
      <c r="REZ263" s="171"/>
      <c r="RFA263" s="171"/>
      <c r="RFB263" s="171"/>
      <c r="RFC263" s="171"/>
      <c r="RFD263" s="171"/>
      <c r="RFE263" s="171"/>
      <c r="RFF263" s="171"/>
      <c r="RFG263" s="171"/>
      <c r="RFH263" s="171"/>
      <c r="RFI263" s="171"/>
      <c r="RFJ263" s="171"/>
      <c r="RFK263" s="171"/>
      <c r="RFL263" s="171"/>
      <c r="RFM263" s="171"/>
      <c r="RFN263" s="171"/>
      <c r="RFO263" s="171"/>
      <c r="RFP263" s="171"/>
      <c r="RFQ263" s="171"/>
      <c r="RFR263" s="171"/>
      <c r="RFS263" s="171"/>
      <c r="RFT263" s="171"/>
      <c r="RFU263" s="171"/>
      <c r="RFV263" s="171"/>
      <c r="RFW263" s="171"/>
      <c r="RFX263" s="171"/>
      <c r="RFY263" s="171"/>
      <c r="RFZ263" s="171"/>
      <c r="RGA263" s="171"/>
      <c r="RGB263" s="171"/>
      <c r="RGC263" s="171"/>
      <c r="RGD263" s="171"/>
      <c r="RGE263" s="171"/>
      <c r="RGF263" s="171"/>
      <c r="RGG263" s="171"/>
      <c r="RGH263" s="171"/>
      <c r="RGI263" s="171"/>
      <c r="RGJ263" s="171"/>
      <c r="RGK263" s="171"/>
      <c r="RGL263" s="171"/>
      <c r="RGM263" s="171"/>
      <c r="RGN263" s="171"/>
      <c r="RGO263" s="171"/>
      <c r="RGP263" s="171"/>
      <c r="RGQ263" s="171"/>
      <c r="RGR263" s="171"/>
      <c r="RGS263" s="171"/>
      <c r="RGT263" s="171"/>
      <c r="RGU263" s="171"/>
      <c r="RGV263" s="171"/>
      <c r="RGW263" s="171"/>
      <c r="RGX263" s="171"/>
      <c r="RGY263" s="171"/>
      <c r="RGZ263" s="171"/>
      <c r="RHA263" s="171"/>
      <c r="RHB263" s="171"/>
      <c r="RHC263" s="171"/>
      <c r="RHD263" s="171"/>
      <c r="RHE263" s="171"/>
      <c r="RHF263" s="171"/>
      <c r="RHG263" s="171"/>
      <c r="RHH263" s="171"/>
      <c r="RHI263" s="171"/>
      <c r="RHJ263" s="171"/>
      <c r="RHK263" s="171"/>
      <c r="RHL263" s="171"/>
      <c r="RHM263" s="171"/>
      <c r="RHN263" s="171"/>
      <c r="RHO263" s="171"/>
      <c r="RHP263" s="171"/>
      <c r="RHQ263" s="171"/>
      <c r="RHR263" s="171"/>
      <c r="RHS263" s="171"/>
      <c r="RHT263" s="171"/>
      <c r="RHU263" s="171"/>
      <c r="RHV263" s="171"/>
      <c r="RHW263" s="171"/>
      <c r="RHX263" s="171"/>
      <c r="RHY263" s="171"/>
      <c r="RHZ263" s="171"/>
      <c r="RIA263" s="171"/>
      <c r="RIB263" s="171"/>
      <c r="RIC263" s="171"/>
      <c r="RID263" s="171"/>
      <c r="RIE263" s="171"/>
      <c r="RIF263" s="171"/>
      <c r="RIG263" s="171"/>
      <c r="RIH263" s="171"/>
      <c r="RII263" s="171"/>
      <c r="RIJ263" s="171"/>
      <c r="RIK263" s="171"/>
      <c r="RIL263" s="171"/>
      <c r="RIM263" s="171"/>
      <c r="RIN263" s="171"/>
      <c r="RIO263" s="171"/>
      <c r="RIP263" s="171"/>
      <c r="RIQ263" s="171"/>
      <c r="RIR263" s="171"/>
      <c r="RIS263" s="171"/>
      <c r="RIT263" s="171"/>
      <c r="RIU263" s="171"/>
      <c r="RIV263" s="171"/>
      <c r="RIW263" s="171"/>
      <c r="RIX263" s="171"/>
      <c r="RIY263" s="171"/>
      <c r="RIZ263" s="171"/>
      <c r="RJA263" s="171"/>
      <c r="RJB263" s="171"/>
      <c r="RJC263" s="171"/>
      <c r="RJD263" s="171"/>
      <c r="RJE263" s="171"/>
      <c r="RJF263" s="171"/>
      <c r="RJG263" s="171"/>
      <c r="RJH263" s="171"/>
      <c r="RJI263" s="171"/>
      <c r="RJJ263" s="171"/>
      <c r="RJK263" s="171"/>
      <c r="RJL263" s="171"/>
      <c r="RJM263" s="171"/>
      <c r="RJN263" s="171"/>
      <c r="RJO263" s="171"/>
      <c r="RJP263" s="171"/>
      <c r="RJQ263" s="171"/>
      <c r="RJR263" s="171"/>
      <c r="RJS263" s="171"/>
      <c r="RJT263" s="171"/>
      <c r="RJU263" s="171"/>
      <c r="RJV263" s="171"/>
      <c r="RJW263" s="171"/>
      <c r="RJX263" s="171"/>
      <c r="RJY263" s="171"/>
      <c r="RJZ263" s="171"/>
      <c r="RKA263" s="171"/>
      <c r="RKB263" s="171"/>
      <c r="RKC263" s="171"/>
      <c r="RKD263" s="171"/>
      <c r="RKE263" s="171"/>
      <c r="RKF263" s="171"/>
      <c r="RKG263" s="171"/>
      <c r="RKH263" s="171"/>
      <c r="RKI263" s="171"/>
      <c r="RKJ263" s="171"/>
      <c r="RKK263" s="171"/>
      <c r="RKL263" s="171"/>
      <c r="RKM263" s="171"/>
      <c r="RKN263" s="171"/>
      <c r="RKO263" s="171"/>
      <c r="RKP263" s="171"/>
      <c r="RKQ263" s="171"/>
      <c r="RKR263" s="171"/>
      <c r="RKS263" s="171"/>
      <c r="RKT263" s="171"/>
      <c r="RKU263" s="171"/>
      <c r="RKV263" s="171"/>
      <c r="RKW263" s="171"/>
      <c r="RKX263" s="171"/>
      <c r="RKY263" s="171"/>
      <c r="RKZ263" s="171"/>
      <c r="RLA263" s="171"/>
      <c r="RLB263" s="171"/>
      <c r="RLC263" s="171"/>
      <c r="RLD263" s="171"/>
      <c r="RLE263" s="171"/>
      <c r="RLF263" s="171"/>
      <c r="RLG263" s="171"/>
      <c r="RLH263" s="171"/>
      <c r="RLI263" s="171"/>
      <c r="RLJ263" s="171"/>
      <c r="RLK263" s="171"/>
      <c r="RLL263" s="171"/>
      <c r="RLM263" s="171"/>
      <c r="RLN263" s="171"/>
      <c r="RLO263" s="171"/>
      <c r="RLP263" s="171"/>
      <c r="RLQ263" s="171"/>
      <c r="RLR263" s="171"/>
      <c r="RLS263" s="171"/>
      <c r="RLT263" s="171"/>
      <c r="RLU263" s="171"/>
      <c r="RLV263" s="171"/>
      <c r="RLW263" s="171"/>
      <c r="RLX263" s="171"/>
      <c r="RLY263" s="171"/>
      <c r="RLZ263" s="171"/>
      <c r="RMA263" s="171"/>
      <c r="RMB263" s="171"/>
      <c r="RMC263" s="171"/>
      <c r="RMD263" s="171"/>
      <c r="RME263" s="171"/>
      <c r="RMF263" s="171"/>
      <c r="RMG263" s="171"/>
      <c r="RMH263" s="171"/>
      <c r="RMI263" s="171"/>
      <c r="RMJ263" s="171"/>
      <c r="RMK263" s="171"/>
      <c r="RML263" s="171"/>
      <c r="RMM263" s="171"/>
      <c r="RMN263" s="171"/>
      <c r="RMO263" s="171"/>
      <c r="RMP263" s="171"/>
      <c r="RMQ263" s="171"/>
      <c r="RMR263" s="171"/>
      <c r="RMS263" s="171"/>
      <c r="RMT263" s="171"/>
      <c r="RMU263" s="171"/>
      <c r="RMV263" s="171"/>
      <c r="RMW263" s="171"/>
      <c r="RMX263" s="171"/>
      <c r="RMY263" s="171"/>
      <c r="RMZ263" s="171"/>
      <c r="RNA263" s="171"/>
      <c r="RNB263" s="171"/>
      <c r="RNC263" s="171"/>
      <c r="RND263" s="171"/>
      <c r="RNE263" s="171"/>
      <c r="RNF263" s="171"/>
      <c r="RNG263" s="171"/>
      <c r="RNH263" s="171"/>
      <c r="RNI263" s="171"/>
      <c r="RNJ263" s="171"/>
      <c r="RNK263" s="171"/>
      <c r="RNL263" s="171"/>
      <c r="RNM263" s="171"/>
      <c r="RNN263" s="171"/>
      <c r="RNO263" s="171"/>
      <c r="RNP263" s="171"/>
      <c r="RNQ263" s="171"/>
      <c r="RNR263" s="171"/>
      <c r="RNS263" s="171"/>
      <c r="RNT263" s="171"/>
      <c r="RNU263" s="171"/>
      <c r="RNV263" s="171"/>
      <c r="RNW263" s="171"/>
      <c r="RNX263" s="171"/>
      <c r="RNY263" s="171"/>
      <c r="RNZ263" s="171"/>
      <c r="ROA263" s="171"/>
      <c r="ROB263" s="171"/>
      <c r="ROC263" s="171"/>
      <c r="ROD263" s="171"/>
      <c r="ROE263" s="171"/>
      <c r="ROF263" s="171"/>
      <c r="ROG263" s="171"/>
      <c r="ROH263" s="171"/>
      <c r="ROI263" s="171"/>
      <c r="ROJ263" s="171"/>
      <c r="ROK263" s="171"/>
      <c r="ROL263" s="171"/>
      <c r="ROM263" s="171"/>
      <c r="RON263" s="171"/>
      <c r="ROO263" s="171"/>
      <c r="ROP263" s="171"/>
      <c r="ROQ263" s="171"/>
      <c r="ROR263" s="171"/>
      <c r="ROS263" s="171"/>
      <c r="ROT263" s="171"/>
      <c r="ROU263" s="171"/>
      <c r="ROV263" s="171"/>
      <c r="ROW263" s="171"/>
      <c r="ROX263" s="171"/>
      <c r="ROY263" s="171"/>
      <c r="ROZ263" s="171"/>
      <c r="RPA263" s="171"/>
      <c r="RPB263" s="171"/>
      <c r="RPC263" s="171"/>
      <c r="RPD263" s="171"/>
      <c r="RPE263" s="171"/>
      <c r="RPF263" s="171"/>
      <c r="RPG263" s="171"/>
      <c r="RPH263" s="171"/>
      <c r="RPI263" s="171"/>
      <c r="RPJ263" s="171"/>
      <c r="RPK263" s="171"/>
      <c r="RPL263" s="171"/>
      <c r="RPM263" s="171"/>
      <c r="RPN263" s="171"/>
      <c r="RPO263" s="171"/>
      <c r="RPP263" s="171"/>
      <c r="RPQ263" s="171"/>
      <c r="RPR263" s="171"/>
      <c r="RPS263" s="171"/>
      <c r="RPT263" s="171"/>
      <c r="RPU263" s="171"/>
      <c r="RPV263" s="171"/>
      <c r="RPW263" s="171"/>
      <c r="RPX263" s="171"/>
      <c r="RPY263" s="171"/>
      <c r="RPZ263" s="171"/>
      <c r="RQA263" s="171"/>
      <c r="RQB263" s="171"/>
      <c r="RQC263" s="171"/>
      <c r="RQD263" s="171"/>
      <c r="RQE263" s="171"/>
      <c r="RQF263" s="171"/>
      <c r="RQG263" s="171"/>
      <c r="RQH263" s="171"/>
      <c r="RQI263" s="171"/>
      <c r="RQJ263" s="171"/>
      <c r="RQK263" s="171"/>
      <c r="RQL263" s="171"/>
      <c r="RQM263" s="171"/>
      <c r="RQN263" s="171"/>
      <c r="RQO263" s="171"/>
      <c r="RQP263" s="171"/>
      <c r="RQQ263" s="171"/>
      <c r="RQR263" s="171"/>
      <c r="RQS263" s="171"/>
      <c r="RQT263" s="171"/>
      <c r="RQU263" s="171"/>
      <c r="RQV263" s="171"/>
      <c r="RQW263" s="171"/>
      <c r="RQX263" s="171"/>
      <c r="RQY263" s="171"/>
      <c r="RQZ263" s="171"/>
      <c r="RRA263" s="171"/>
      <c r="RRB263" s="171"/>
      <c r="RRC263" s="171"/>
      <c r="RRD263" s="171"/>
      <c r="RRE263" s="171"/>
      <c r="RRF263" s="171"/>
      <c r="RRG263" s="171"/>
      <c r="RRH263" s="171"/>
      <c r="RRI263" s="171"/>
      <c r="RRJ263" s="171"/>
      <c r="RRK263" s="171"/>
      <c r="RRL263" s="171"/>
      <c r="RRM263" s="171"/>
      <c r="RRN263" s="171"/>
      <c r="RRO263" s="171"/>
      <c r="RRP263" s="171"/>
      <c r="RRQ263" s="171"/>
      <c r="RRR263" s="171"/>
      <c r="RRS263" s="171"/>
      <c r="RRT263" s="171"/>
      <c r="RRU263" s="171"/>
      <c r="RRV263" s="171"/>
      <c r="RRW263" s="171"/>
      <c r="RRX263" s="171"/>
      <c r="RRY263" s="171"/>
      <c r="RRZ263" s="171"/>
      <c r="RSA263" s="171"/>
      <c r="RSB263" s="171"/>
      <c r="RSC263" s="171"/>
      <c r="RSD263" s="171"/>
      <c r="RSE263" s="171"/>
      <c r="RSF263" s="171"/>
      <c r="RSG263" s="171"/>
      <c r="RSH263" s="171"/>
      <c r="RSI263" s="171"/>
      <c r="RSJ263" s="171"/>
      <c r="RSK263" s="171"/>
      <c r="RSL263" s="171"/>
      <c r="RSM263" s="171"/>
      <c r="RSN263" s="171"/>
      <c r="RSO263" s="171"/>
      <c r="RSP263" s="171"/>
      <c r="RSQ263" s="171"/>
      <c r="RSR263" s="171"/>
      <c r="RSS263" s="171"/>
      <c r="RST263" s="171"/>
      <c r="RSU263" s="171"/>
      <c r="RSV263" s="171"/>
      <c r="RSW263" s="171"/>
      <c r="RSX263" s="171"/>
      <c r="RSY263" s="171"/>
      <c r="RSZ263" s="171"/>
      <c r="RTA263" s="171"/>
      <c r="RTB263" s="171"/>
      <c r="RTC263" s="171"/>
      <c r="RTD263" s="171"/>
      <c r="RTE263" s="171"/>
      <c r="RTF263" s="171"/>
      <c r="RTG263" s="171"/>
      <c r="RTH263" s="171"/>
      <c r="RTI263" s="171"/>
      <c r="RTJ263" s="171"/>
      <c r="RTK263" s="171"/>
      <c r="RTL263" s="171"/>
      <c r="RTM263" s="171"/>
      <c r="RTN263" s="171"/>
      <c r="RTO263" s="171"/>
      <c r="RTP263" s="171"/>
      <c r="RTQ263" s="171"/>
      <c r="RTR263" s="171"/>
      <c r="RTS263" s="171"/>
      <c r="RTT263" s="171"/>
      <c r="RTU263" s="171"/>
      <c r="RTV263" s="171"/>
      <c r="RTW263" s="171"/>
      <c r="RTX263" s="171"/>
      <c r="RTY263" s="171"/>
      <c r="RTZ263" s="171"/>
      <c r="RUA263" s="171"/>
      <c r="RUB263" s="171"/>
      <c r="RUC263" s="171"/>
      <c r="RUD263" s="171"/>
      <c r="RUE263" s="171"/>
      <c r="RUF263" s="171"/>
      <c r="RUG263" s="171"/>
      <c r="RUH263" s="171"/>
      <c r="RUI263" s="171"/>
      <c r="RUJ263" s="171"/>
      <c r="RUK263" s="171"/>
      <c r="RUL263" s="171"/>
      <c r="RUM263" s="171"/>
      <c r="RUN263" s="171"/>
      <c r="RUO263" s="171"/>
      <c r="RUP263" s="171"/>
      <c r="RUQ263" s="171"/>
      <c r="RUR263" s="171"/>
      <c r="RUS263" s="171"/>
      <c r="RUT263" s="171"/>
      <c r="RUU263" s="171"/>
      <c r="RUV263" s="171"/>
      <c r="RUW263" s="171"/>
      <c r="RUX263" s="171"/>
      <c r="RUY263" s="171"/>
      <c r="RUZ263" s="171"/>
      <c r="RVA263" s="171"/>
      <c r="RVB263" s="171"/>
      <c r="RVC263" s="171"/>
      <c r="RVD263" s="171"/>
      <c r="RVE263" s="171"/>
      <c r="RVF263" s="171"/>
      <c r="RVG263" s="171"/>
      <c r="RVH263" s="171"/>
      <c r="RVI263" s="171"/>
      <c r="RVJ263" s="171"/>
      <c r="RVK263" s="171"/>
      <c r="RVL263" s="171"/>
      <c r="RVM263" s="171"/>
      <c r="RVN263" s="171"/>
      <c r="RVO263" s="171"/>
      <c r="RVP263" s="171"/>
      <c r="RVQ263" s="171"/>
      <c r="RVR263" s="171"/>
      <c r="RVS263" s="171"/>
      <c r="RVT263" s="171"/>
      <c r="RVU263" s="171"/>
      <c r="RVV263" s="171"/>
      <c r="RVW263" s="171"/>
      <c r="RVX263" s="171"/>
      <c r="RVY263" s="171"/>
      <c r="RVZ263" s="171"/>
      <c r="RWA263" s="171"/>
      <c r="RWB263" s="171"/>
      <c r="RWC263" s="171"/>
      <c r="RWD263" s="171"/>
      <c r="RWE263" s="171"/>
      <c r="RWF263" s="171"/>
      <c r="RWG263" s="171"/>
      <c r="RWH263" s="171"/>
      <c r="RWI263" s="171"/>
      <c r="RWJ263" s="171"/>
      <c r="RWK263" s="171"/>
      <c r="RWL263" s="171"/>
      <c r="RWM263" s="171"/>
      <c r="RWN263" s="171"/>
      <c r="RWO263" s="171"/>
      <c r="RWP263" s="171"/>
      <c r="RWQ263" s="171"/>
      <c r="RWR263" s="171"/>
      <c r="RWS263" s="171"/>
      <c r="RWT263" s="171"/>
      <c r="RWU263" s="171"/>
      <c r="RWV263" s="171"/>
      <c r="RWW263" s="171"/>
      <c r="RWX263" s="171"/>
      <c r="RWY263" s="171"/>
      <c r="RWZ263" s="171"/>
      <c r="RXA263" s="171"/>
      <c r="RXB263" s="171"/>
      <c r="RXC263" s="171"/>
      <c r="RXD263" s="171"/>
      <c r="RXE263" s="171"/>
      <c r="RXF263" s="171"/>
      <c r="RXG263" s="171"/>
      <c r="RXH263" s="171"/>
      <c r="RXI263" s="171"/>
      <c r="RXJ263" s="171"/>
      <c r="RXK263" s="171"/>
      <c r="RXL263" s="171"/>
      <c r="RXM263" s="171"/>
      <c r="RXN263" s="171"/>
      <c r="RXO263" s="171"/>
      <c r="RXP263" s="171"/>
      <c r="RXQ263" s="171"/>
      <c r="RXR263" s="171"/>
      <c r="RXS263" s="171"/>
      <c r="RXT263" s="171"/>
      <c r="RXU263" s="171"/>
      <c r="RXV263" s="171"/>
      <c r="RXW263" s="171"/>
      <c r="RXX263" s="171"/>
      <c r="RXY263" s="171"/>
      <c r="RXZ263" s="171"/>
      <c r="RYA263" s="171"/>
      <c r="RYB263" s="171"/>
      <c r="RYC263" s="171"/>
      <c r="RYD263" s="171"/>
      <c r="RYE263" s="171"/>
      <c r="RYF263" s="171"/>
      <c r="RYG263" s="171"/>
      <c r="RYH263" s="171"/>
      <c r="RYI263" s="171"/>
      <c r="RYJ263" s="171"/>
      <c r="RYK263" s="171"/>
      <c r="RYL263" s="171"/>
      <c r="RYM263" s="171"/>
      <c r="RYN263" s="171"/>
      <c r="RYO263" s="171"/>
      <c r="RYP263" s="171"/>
      <c r="RYQ263" s="171"/>
      <c r="RYR263" s="171"/>
      <c r="RYS263" s="171"/>
      <c r="RYT263" s="171"/>
      <c r="RYU263" s="171"/>
      <c r="RYV263" s="171"/>
      <c r="RYW263" s="171"/>
      <c r="RYX263" s="171"/>
      <c r="RYY263" s="171"/>
      <c r="RYZ263" s="171"/>
      <c r="RZA263" s="171"/>
      <c r="RZB263" s="171"/>
      <c r="RZC263" s="171"/>
      <c r="RZD263" s="171"/>
      <c r="RZE263" s="171"/>
      <c r="RZF263" s="171"/>
      <c r="RZG263" s="171"/>
      <c r="RZH263" s="171"/>
      <c r="RZI263" s="171"/>
      <c r="RZJ263" s="171"/>
      <c r="RZK263" s="171"/>
      <c r="RZL263" s="171"/>
      <c r="RZM263" s="171"/>
      <c r="RZN263" s="171"/>
      <c r="RZO263" s="171"/>
      <c r="RZP263" s="171"/>
      <c r="RZQ263" s="171"/>
      <c r="RZR263" s="171"/>
      <c r="RZS263" s="171"/>
      <c r="RZT263" s="171"/>
      <c r="RZU263" s="171"/>
      <c r="RZV263" s="171"/>
      <c r="RZW263" s="171"/>
      <c r="RZX263" s="171"/>
      <c r="RZY263" s="171"/>
      <c r="RZZ263" s="171"/>
      <c r="SAA263" s="171"/>
      <c r="SAB263" s="171"/>
      <c r="SAC263" s="171"/>
      <c r="SAD263" s="171"/>
      <c r="SAE263" s="171"/>
      <c r="SAF263" s="171"/>
      <c r="SAG263" s="171"/>
      <c r="SAH263" s="171"/>
      <c r="SAI263" s="171"/>
      <c r="SAJ263" s="171"/>
      <c r="SAK263" s="171"/>
      <c r="SAL263" s="171"/>
      <c r="SAM263" s="171"/>
      <c r="SAN263" s="171"/>
      <c r="SAO263" s="171"/>
      <c r="SAP263" s="171"/>
      <c r="SAQ263" s="171"/>
      <c r="SAR263" s="171"/>
      <c r="SAS263" s="171"/>
      <c r="SAT263" s="171"/>
      <c r="SAU263" s="171"/>
      <c r="SAV263" s="171"/>
      <c r="SAW263" s="171"/>
      <c r="SAX263" s="171"/>
      <c r="SAY263" s="171"/>
      <c r="SAZ263" s="171"/>
      <c r="SBA263" s="171"/>
      <c r="SBB263" s="171"/>
      <c r="SBC263" s="171"/>
      <c r="SBD263" s="171"/>
      <c r="SBE263" s="171"/>
      <c r="SBF263" s="171"/>
      <c r="SBG263" s="171"/>
      <c r="SBH263" s="171"/>
      <c r="SBI263" s="171"/>
      <c r="SBJ263" s="171"/>
      <c r="SBK263" s="171"/>
      <c r="SBL263" s="171"/>
      <c r="SBM263" s="171"/>
      <c r="SBN263" s="171"/>
      <c r="SBO263" s="171"/>
      <c r="SBP263" s="171"/>
      <c r="SBQ263" s="171"/>
      <c r="SBR263" s="171"/>
      <c r="SBS263" s="171"/>
      <c r="SBT263" s="171"/>
      <c r="SBU263" s="171"/>
      <c r="SBV263" s="171"/>
      <c r="SBW263" s="171"/>
      <c r="SBX263" s="171"/>
      <c r="SBY263" s="171"/>
      <c r="SBZ263" s="171"/>
      <c r="SCA263" s="171"/>
      <c r="SCB263" s="171"/>
      <c r="SCC263" s="171"/>
      <c r="SCD263" s="171"/>
      <c r="SCE263" s="171"/>
      <c r="SCF263" s="171"/>
      <c r="SCG263" s="171"/>
      <c r="SCH263" s="171"/>
      <c r="SCI263" s="171"/>
      <c r="SCJ263" s="171"/>
      <c r="SCK263" s="171"/>
      <c r="SCL263" s="171"/>
      <c r="SCM263" s="171"/>
      <c r="SCN263" s="171"/>
      <c r="SCO263" s="171"/>
      <c r="SCP263" s="171"/>
      <c r="SCQ263" s="171"/>
      <c r="SCR263" s="171"/>
      <c r="SCS263" s="171"/>
      <c r="SCT263" s="171"/>
      <c r="SCU263" s="171"/>
      <c r="SCV263" s="171"/>
      <c r="SCW263" s="171"/>
      <c r="SCX263" s="171"/>
      <c r="SCY263" s="171"/>
      <c r="SCZ263" s="171"/>
      <c r="SDA263" s="171"/>
      <c r="SDB263" s="171"/>
      <c r="SDC263" s="171"/>
      <c r="SDD263" s="171"/>
      <c r="SDE263" s="171"/>
      <c r="SDF263" s="171"/>
      <c r="SDG263" s="171"/>
      <c r="SDH263" s="171"/>
      <c r="SDI263" s="171"/>
      <c r="SDJ263" s="171"/>
      <c r="SDK263" s="171"/>
      <c r="SDL263" s="171"/>
      <c r="SDM263" s="171"/>
      <c r="SDN263" s="171"/>
      <c r="SDO263" s="171"/>
      <c r="SDP263" s="171"/>
      <c r="SDQ263" s="171"/>
      <c r="SDR263" s="171"/>
      <c r="SDS263" s="171"/>
      <c r="SDT263" s="171"/>
      <c r="SDU263" s="171"/>
      <c r="SDV263" s="171"/>
      <c r="SDW263" s="171"/>
      <c r="SDX263" s="171"/>
      <c r="SDY263" s="171"/>
      <c r="SDZ263" s="171"/>
      <c r="SEA263" s="171"/>
      <c r="SEB263" s="171"/>
      <c r="SEC263" s="171"/>
      <c r="SED263" s="171"/>
      <c r="SEE263" s="171"/>
      <c r="SEF263" s="171"/>
      <c r="SEG263" s="171"/>
      <c r="SEH263" s="171"/>
      <c r="SEI263" s="171"/>
      <c r="SEJ263" s="171"/>
      <c r="SEK263" s="171"/>
      <c r="SEL263" s="171"/>
      <c r="SEM263" s="171"/>
      <c r="SEN263" s="171"/>
      <c r="SEO263" s="171"/>
      <c r="SEP263" s="171"/>
      <c r="SEQ263" s="171"/>
      <c r="SER263" s="171"/>
      <c r="SES263" s="171"/>
      <c r="SET263" s="171"/>
      <c r="SEU263" s="171"/>
      <c r="SEV263" s="171"/>
      <c r="SEW263" s="171"/>
      <c r="SEX263" s="171"/>
      <c r="SEY263" s="171"/>
      <c r="SEZ263" s="171"/>
      <c r="SFA263" s="171"/>
      <c r="SFB263" s="171"/>
      <c r="SFC263" s="171"/>
      <c r="SFD263" s="171"/>
      <c r="SFE263" s="171"/>
      <c r="SFF263" s="171"/>
      <c r="SFG263" s="171"/>
      <c r="SFH263" s="171"/>
      <c r="SFI263" s="171"/>
      <c r="SFJ263" s="171"/>
      <c r="SFK263" s="171"/>
      <c r="SFL263" s="171"/>
      <c r="SFM263" s="171"/>
      <c r="SFN263" s="171"/>
      <c r="SFO263" s="171"/>
      <c r="SFP263" s="171"/>
      <c r="SFQ263" s="171"/>
      <c r="SFR263" s="171"/>
      <c r="SFS263" s="171"/>
      <c r="SFT263" s="171"/>
      <c r="SFU263" s="171"/>
      <c r="SFV263" s="171"/>
      <c r="SFW263" s="171"/>
      <c r="SFX263" s="171"/>
      <c r="SFY263" s="171"/>
      <c r="SFZ263" s="171"/>
      <c r="SGA263" s="171"/>
      <c r="SGB263" s="171"/>
      <c r="SGC263" s="171"/>
      <c r="SGD263" s="171"/>
      <c r="SGE263" s="171"/>
      <c r="SGF263" s="171"/>
      <c r="SGG263" s="171"/>
      <c r="SGH263" s="171"/>
      <c r="SGI263" s="171"/>
      <c r="SGJ263" s="171"/>
      <c r="SGK263" s="171"/>
      <c r="SGL263" s="171"/>
      <c r="SGM263" s="171"/>
      <c r="SGN263" s="171"/>
      <c r="SGO263" s="171"/>
      <c r="SGP263" s="171"/>
      <c r="SGQ263" s="171"/>
      <c r="SGR263" s="171"/>
      <c r="SGS263" s="171"/>
      <c r="SGT263" s="171"/>
      <c r="SGU263" s="171"/>
      <c r="SGV263" s="171"/>
      <c r="SGW263" s="171"/>
      <c r="SGX263" s="171"/>
      <c r="SGY263" s="171"/>
      <c r="SGZ263" s="171"/>
      <c r="SHA263" s="171"/>
      <c r="SHB263" s="171"/>
      <c r="SHC263" s="171"/>
      <c r="SHD263" s="171"/>
      <c r="SHE263" s="171"/>
      <c r="SHF263" s="171"/>
      <c r="SHG263" s="171"/>
      <c r="SHH263" s="171"/>
      <c r="SHI263" s="171"/>
      <c r="SHJ263" s="171"/>
      <c r="SHK263" s="171"/>
      <c r="SHL263" s="171"/>
      <c r="SHM263" s="171"/>
      <c r="SHN263" s="171"/>
      <c r="SHO263" s="171"/>
      <c r="SHP263" s="171"/>
      <c r="SHQ263" s="171"/>
      <c r="SHR263" s="171"/>
      <c r="SHS263" s="171"/>
      <c r="SHT263" s="171"/>
      <c r="SHU263" s="171"/>
      <c r="SHV263" s="171"/>
      <c r="SHW263" s="171"/>
      <c r="SHX263" s="171"/>
      <c r="SHY263" s="171"/>
      <c r="SHZ263" s="171"/>
      <c r="SIA263" s="171"/>
      <c r="SIB263" s="171"/>
      <c r="SIC263" s="171"/>
      <c r="SID263" s="171"/>
      <c r="SIE263" s="171"/>
      <c r="SIF263" s="171"/>
      <c r="SIG263" s="171"/>
      <c r="SIH263" s="171"/>
      <c r="SII263" s="171"/>
      <c r="SIJ263" s="171"/>
      <c r="SIK263" s="171"/>
      <c r="SIL263" s="171"/>
      <c r="SIM263" s="171"/>
      <c r="SIN263" s="171"/>
      <c r="SIO263" s="171"/>
      <c r="SIP263" s="171"/>
      <c r="SIQ263" s="171"/>
      <c r="SIR263" s="171"/>
      <c r="SIS263" s="171"/>
      <c r="SIT263" s="171"/>
      <c r="SIU263" s="171"/>
      <c r="SIV263" s="171"/>
      <c r="SIW263" s="171"/>
      <c r="SIX263" s="171"/>
      <c r="SIY263" s="171"/>
      <c r="SIZ263" s="171"/>
      <c r="SJA263" s="171"/>
      <c r="SJB263" s="171"/>
      <c r="SJC263" s="171"/>
      <c r="SJD263" s="171"/>
      <c r="SJE263" s="171"/>
      <c r="SJF263" s="171"/>
      <c r="SJG263" s="171"/>
      <c r="SJH263" s="171"/>
      <c r="SJI263" s="171"/>
      <c r="SJJ263" s="171"/>
      <c r="SJK263" s="171"/>
      <c r="SJL263" s="171"/>
      <c r="SJM263" s="171"/>
      <c r="SJN263" s="171"/>
      <c r="SJO263" s="171"/>
      <c r="SJP263" s="171"/>
      <c r="SJQ263" s="171"/>
      <c r="SJR263" s="171"/>
      <c r="SJS263" s="171"/>
      <c r="SJT263" s="171"/>
      <c r="SJU263" s="171"/>
      <c r="SJV263" s="171"/>
      <c r="SJW263" s="171"/>
      <c r="SJX263" s="171"/>
      <c r="SJY263" s="171"/>
      <c r="SJZ263" s="171"/>
      <c r="SKA263" s="171"/>
      <c r="SKB263" s="171"/>
      <c r="SKC263" s="171"/>
      <c r="SKD263" s="171"/>
      <c r="SKE263" s="171"/>
      <c r="SKF263" s="171"/>
      <c r="SKG263" s="171"/>
      <c r="SKH263" s="171"/>
      <c r="SKI263" s="171"/>
      <c r="SKJ263" s="171"/>
      <c r="SKK263" s="171"/>
      <c r="SKL263" s="171"/>
      <c r="SKM263" s="171"/>
      <c r="SKN263" s="171"/>
      <c r="SKO263" s="171"/>
      <c r="SKP263" s="171"/>
      <c r="SKQ263" s="171"/>
      <c r="SKR263" s="171"/>
      <c r="SKS263" s="171"/>
      <c r="SKT263" s="171"/>
      <c r="SKU263" s="171"/>
      <c r="SKV263" s="171"/>
      <c r="SKW263" s="171"/>
      <c r="SKX263" s="171"/>
      <c r="SKY263" s="171"/>
      <c r="SKZ263" s="171"/>
      <c r="SLA263" s="171"/>
      <c r="SLB263" s="171"/>
      <c r="SLC263" s="171"/>
      <c r="SLD263" s="171"/>
      <c r="SLE263" s="171"/>
      <c r="SLF263" s="171"/>
      <c r="SLG263" s="171"/>
      <c r="SLH263" s="171"/>
      <c r="SLI263" s="171"/>
      <c r="SLJ263" s="171"/>
      <c r="SLK263" s="171"/>
      <c r="SLL263" s="171"/>
      <c r="SLM263" s="171"/>
      <c r="SLN263" s="171"/>
      <c r="SLO263" s="171"/>
      <c r="SLP263" s="171"/>
      <c r="SLQ263" s="171"/>
      <c r="SLR263" s="171"/>
      <c r="SLS263" s="171"/>
      <c r="SLT263" s="171"/>
      <c r="SLU263" s="171"/>
      <c r="SLV263" s="171"/>
      <c r="SLW263" s="171"/>
      <c r="SLX263" s="171"/>
      <c r="SLY263" s="171"/>
      <c r="SLZ263" s="171"/>
      <c r="SMA263" s="171"/>
      <c r="SMB263" s="171"/>
      <c r="SMC263" s="171"/>
      <c r="SMD263" s="171"/>
      <c r="SME263" s="171"/>
      <c r="SMF263" s="171"/>
      <c r="SMG263" s="171"/>
      <c r="SMH263" s="171"/>
      <c r="SMI263" s="171"/>
      <c r="SMJ263" s="171"/>
      <c r="SMK263" s="171"/>
      <c r="SML263" s="171"/>
      <c r="SMM263" s="171"/>
      <c r="SMN263" s="171"/>
      <c r="SMO263" s="171"/>
      <c r="SMP263" s="171"/>
      <c r="SMQ263" s="171"/>
      <c r="SMR263" s="171"/>
      <c r="SMS263" s="171"/>
      <c r="SMT263" s="171"/>
      <c r="SMU263" s="171"/>
      <c r="SMV263" s="171"/>
      <c r="SMW263" s="171"/>
      <c r="SMX263" s="171"/>
      <c r="SMY263" s="171"/>
      <c r="SMZ263" s="171"/>
      <c r="SNA263" s="171"/>
      <c r="SNB263" s="171"/>
      <c r="SNC263" s="171"/>
      <c r="SND263" s="171"/>
      <c r="SNE263" s="171"/>
      <c r="SNF263" s="171"/>
      <c r="SNG263" s="171"/>
      <c r="SNH263" s="171"/>
      <c r="SNI263" s="171"/>
      <c r="SNJ263" s="171"/>
      <c r="SNK263" s="171"/>
      <c r="SNL263" s="171"/>
      <c r="SNM263" s="171"/>
      <c r="SNN263" s="171"/>
      <c r="SNO263" s="171"/>
      <c r="SNP263" s="171"/>
      <c r="SNQ263" s="171"/>
      <c r="SNR263" s="171"/>
      <c r="SNS263" s="171"/>
      <c r="SNT263" s="171"/>
      <c r="SNU263" s="171"/>
      <c r="SNV263" s="171"/>
      <c r="SNW263" s="171"/>
      <c r="SNX263" s="171"/>
      <c r="SNY263" s="171"/>
      <c r="SNZ263" s="171"/>
      <c r="SOA263" s="171"/>
      <c r="SOB263" s="171"/>
      <c r="SOC263" s="171"/>
      <c r="SOD263" s="171"/>
      <c r="SOE263" s="171"/>
      <c r="SOF263" s="171"/>
      <c r="SOG263" s="171"/>
      <c r="SOH263" s="171"/>
      <c r="SOI263" s="171"/>
      <c r="SOJ263" s="171"/>
      <c r="SOK263" s="171"/>
      <c r="SOL263" s="171"/>
      <c r="SOM263" s="171"/>
      <c r="SON263" s="171"/>
      <c r="SOO263" s="171"/>
      <c r="SOP263" s="171"/>
      <c r="SOQ263" s="171"/>
      <c r="SOR263" s="171"/>
      <c r="SOS263" s="171"/>
      <c r="SOT263" s="171"/>
      <c r="SOU263" s="171"/>
      <c r="SOV263" s="171"/>
      <c r="SOW263" s="171"/>
      <c r="SOX263" s="171"/>
      <c r="SOY263" s="171"/>
      <c r="SOZ263" s="171"/>
      <c r="SPA263" s="171"/>
      <c r="SPB263" s="171"/>
      <c r="SPC263" s="171"/>
      <c r="SPD263" s="171"/>
      <c r="SPE263" s="171"/>
      <c r="SPF263" s="171"/>
      <c r="SPG263" s="171"/>
      <c r="SPH263" s="171"/>
      <c r="SPI263" s="171"/>
      <c r="SPJ263" s="171"/>
      <c r="SPK263" s="171"/>
      <c r="SPL263" s="171"/>
      <c r="SPM263" s="171"/>
      <c r="SPN263" s="171"/>
      <c r="SPO263" s="171"/>
      <c r="SPP263" s="171"/>
      <c r="SPQ263" s="171"/>
      <c r="SPR263" s="171"/>
      <c r="SPS263" s="171"/>
      <c r="SPT263" s="171"/>
      <c r="SPU263" s="171"/>
      <c r="SPV263" s="171"/>
      <c r="SPW263" s="171"/>
      <c r="SPX263" s="171"/>
      <c r="SPY263" s="171"/>
      <c r="SPZ263" s="171"/>
      <c r="SQA263" s="171"/>
      <c r="SQB263" s="171"/>
      <c r="SQC263" s="171"/>
      <c r="SQD263" s="171"/>
      <c r="SQE263" s="171"/>
      <c r="SQF263" s="171"/>
      <c r="SQG263" s="171"/>
      <c r="SQH263" s="171"/>
      <c r="SQI263" s="171"/>
      <c r="SQJ263" s="171"/>
      <c r="SQK263" s="171"/>
      <c r="SQL263" s="171"/>
      <c r="SQM263" s="171"/>
      <c r="SQN263" s="171"/>
      <c r="SQO263" s="171"/>
      <c r="SQP263" s="171"/>
      <c r="SQQ263" s="171"/>
      <c r="SQR263" s="171"/>
      <c r="SQS263" s="171"/>
      <c r="SQT263" s="171"/>
      <c r="SQU263" s="171"/>
      <c r="SQV263" s="171"/>
      <c r="SQW263" s="171"/>
      <c r="SQX263" s="171"/>
      <c r="SQY263" s="171"/>
      <c r="SQZ263" s="171"/>
      <c r="SRA263" s="171"/>
      <c r="SRB263" s="171"/>
      <c r="SRC263" s="171"/>
      <c r="SRD263" s="171"/>
      <c r="SRE263" s="171"/>
      <c r="SRF263" s="171"/>
      <c r="SRG263" s="171"/>
      <c r="SRH263" s="171"/>
      <c r="SRI263" s="171"/>
      <c r="SRJ263" s="171"/>
      <c r="SRK263" s="171"/>
      <c r="SRL263" s="171"/>
      <c r="SRM263" s="171"/>
      <c r="SRN263" s="171"/>
      <c r="SRO263" s="171"/>
      <c r="SRP263" s="171"/>
      <c r="SRQ263" s="171"/>
      <c r="SRR263" s="171"/>
      <c r="SRS263" s="171"/>
      <c r="SRT263" s="171"/>
      <c r="SRU263" s="171"/>
      <c r="SRV263" s="171"/>
      <c r="SRW263" s="171"/>
      <c r="SRX263" s="171"/>
      <c r="SRY263" s="171"/>
      <c r="SRZ263" s="171"/>
      <c r="SSA263" s="171"/>
      <c r="SSB263" s="171"/>
      <c r="SSC263" s="171"/>
      <c r="SSD263" s="171"/>
      <c r="SSE263" s="171"/>
      <c r="SSF263" s="171"/>
      <c r="SSG263" s="171"/>
      <c r="SSH263" s="171"/>
      <c r="SSI263" s="171"/>
      <c r="SSJ263" s="171"/>
      <c r="SSK263" s="171"/>
      <c r="SSL263" s="171"/>
      <c r="SSM263" s="171"/>
      <c r="SSN263" s="171"/>
      <c r="SSO263" s="171"/>
      <c r="SSP263" s="171"/>
      <c r="SSQ263" s="171"/>
      <c r="SSR263" s="171"/>
      <c r="SSS263" s="171"/>
      <c r="SST263" s="171"/>
      <c r="SSU263" s="171"/>
      <c r="SSV263" s="171"/>
      <c r="SSW263" s="171"/>
      <c r="SSX263" s="171"/>
      <c r="SSY263" s="171"/>
      <c r="SSZ263" s="171"/>
      <c r="STA263" s="171"/>
      <c r="STB263" s="171"/>
      <c r="STC263" s="171"/>
      <c r="STD263" s="171"/>
      <c r="STE263" s="171"/>
      <c r="STF263" s="171"/>
      <c r="STG263" s="171"/>
      <c r="STH263" s="171"/>
      <c r="STI263" s="171"/>
      <c r="STJ263" s="171"/>
      <c r="STK263" s="171"/>
      <c r="STL263" s="171"/>
      <c r="STM263" s="171"/>
      <c r="STN263" s="171"/>
      <c r="STO263" s="171"/>
      <c r="STP263" s="171"/>
      <c r="STQ263" s="171"/>
      <c r="STR263" s="171"/>
      <c r="STS263" s="171"/>
      <c r="STT263" s="171"/>
      <c r="STU263" s="171"/>
      <c r="STV263" s="171"/>
      <c r="STW263" s="171"/>
      <c r="STX263" s="171"/>
      <c r="STY263" s="171"/>
      <c r="STZ263" s="171"/>
      <c r="SUA263" s="171"/>
      <c r="SUB263" s="171"/>
      <c r="SUC263" s="171"/>
      <c r="SUD263" s="171"/>
      <c r="SUE263" s="171"/>
      <c r="SUF263" s="171"/>
      <c r="SUG263" s="171"/>
      <c r="SUH263" s="171"/>
      <c r="SUI263" s="171"/>
      <c r="SUJ263" s="171"/>
      <c r="SUK263" s="171"/>
      <c r="SUL263" s="171"/>
      <c r="SUM263" s="171"/>
      <c r="SUN263" s="171"/>
      <c r="SUO263" s="171"/>
      <c r="SUP263" s="171"/>
      <c r="SUQ263" s="171"/>
      <c r="SUR263" s="171"/>
      <c r="SUS263" s="171"/>
      <c r="SUT263" s="171"/>
      <c r="SUU263" s="171"/>
      <c r="SUV263" s="171"/>
      <c r="SUW263" s="171"/>
      <c r="SUX263" s="171"/>
      <c r="SUY263" s="171"/>
      <c r="SUZ263" s="171"/>
      <c r="SVA263" s="171"/>
      <c r="SVB263" s="171"/>
      <c r="SVC263" s="171"/>
      <c r="SVD263" s="171"/>
      <c r="SVE263" s="171"/>
      <c r="SVF263" s="171"/>
      <c r="SVG263" s="171"/>
      <c r="SVH263" s="171"/>
      <c r="SVI263" s="171"/>
      <c r="SVJ263" s="171"/>
      <c r="SVK263" s="171"/>
      <c r="SVL263" s="171"/>
      <c r="SVM263" s="171"/>
      <c r="SVN263" s="171"/>
      <c r="SVO263" s="171"/>
      <c r="SVP263" s="171"/>
      <c r="SVQ263" s="171"/>
      <c r="SVR263" s="171"/>
      <c r="SVS263" s="171"/>
      <c r="SVT263" s="171"/>
      <c r="SVU263" s="171"/>
      <c r="SVV263" s="171"/>
      <c r="SVW263" s="171"/>
      <c r="SVX263" s="171"/>
      <c r="SVY263" s="171"/>
      <c r="SVZ263" s="171"/>
      <c r="SWA263" s="171"/>
      <c r="SWB263" s="171"/>
      <c r="SWC263" s="171"/>
      <c r="SWD263" s="171"/>
      <c r="SWE263" s="171"/>
      <c r="SWF263" s="171"/>
      <c r="SWG263" s="171"/>
      <c r="SWH263" s="171"/>
      <c r="SWI263" s="171"/>
      <c r="SWJ263" s="171"/>
      <c r="SWK263" s="171"/>
      <c r="SWL263" s="171"/>
      <c r="SWM263" s="171"/>
      <c r="SWN263" s="171"/>
      <c r="SWO263" s="171"/>
      <c r="SWP263" s="171"/>
      <c r="SWQ263" s="171"/>
      <c r="SWR263" s="171"/>
      <c r="SWS263" s="171"/>
      <c r="SWT263" s="171"/>
      <c r="SWU263" s="171"/>
      <c r="SWV263" s="171"/>
      <c r="SWW263" s="171"/>
      <c r="SWX263" s="171"/>
      <c r="SWY263" s="171"/>
      <c r="SWZ263" s="171"/>
      <c r="SXA263" s="171"/>
      <c r="SXB263" s="171"/>
      <c r="SXC263" s="171"/>
      <c r="SXD263" s="171"/>
      <c r="SXE263" s="171"/>
      <c r="SXF263" s="171"/>
      <c r="SXG263" s="171"/>
      <c r="SXH263" s="171"/>
      <c r="SXI263" s="171"/>
      <c r="SXJ263" s="171"/>
      <c r="SXK263" s="171"/>
      <c r="SXL263" s="171"/>
      <c r="SXM263" s="171"/>
      <c r="SXN263" s="171"/>
      <c r="SXO263" s="171"/>
      <c r="SXP263" s="171"/>
      <c r="SXQ263" s="171"/>
      <c r="SXR263" s="171"/>
      <c r="SXS263" s="171"/>
      <c r="SXT263" s="171"/>
      <c r="SXU263" s="171"/>
      <c r="SXV263" s="171"/>
      <c r="SXW263" s="171"/>
      <c r="SXX263" s="171"/>
      <c r="SXY263" s="171"/>
      <c r="SXZ263" s="171"/>
      <c r="SYA263" s="171"/>
      <c r="SYB263" s="171"/>
      <c r="SYC263" s="171"/>
      <c r="SYD263" s="171"/>
      <c r="SYE263" s="171"/>
      <c r="SYF263" s="171"/>
      <c r="SYG263" s="171"/>
      <c r="SYH263" s="171"/>
      <c r="SYI263" s="171"/>
      <c r="SYJ263" s="171"/>
      <c r="SYK263" s="171"/>
      <c r="SYL263" s="171"/>
      <c r="SYM263" s="171"/>
      <c r="SYN263" s="171"/>
      <c r="SYO263" s="171"/>
      <c r="SYP263" s="171"/>
      <c r="SYQ263" s="171"/>
      <c r="SYR263" s="171"/>
      <c r="SYS263" s="171"/>
      <c r="SYT263" s="171"/>
      <c r="SYU263" s="171"/>
      <c r="SYV263" s="171"/>
      <c r="SYW263" s="171"/>
      <c r="SYX263" s="171"/>
      <c r="SYY263" s="171"/>
      <c r="SYZ263" s="171"/>
      <c r="SZA263" s="171"/>
      <c r="SZB263" s="171"/>
      <c r="SZC263" s="171"/>
      <c r="SZD263" s="171"/>
      <c r="SZE263" s="171"/>
      <c r="SZF263" s="171"/>
      <c r="SZG263" s="171"/>
      <c r="SZH263" s="171"/>
      <c r="SZI263" s="171"/>
      <c r="SZJ263" s="171"/>
      <c r="SZK263" s="171"/>
      <c r="SZL263" s="171"/>
      <c r="SZM263" s="171"/>
      <c r="SZN263" s="171"/>
      <c r="SZO263" s="171"/>
      <c r="SZP263" s="171"/>
      <c r="SZQ263" s="171"/>
      <c r="SZR263" s="171"/>
      <c r="SZS263" s="171"/>
      <c r="SZT263" s="171"/>
      <c r="SZU263" s="171"/>
      <c r="SZV263" s="171"/>
      <c r="SZW263" s="171"/>
      <c r="SZX263" s="171"/>
      <c r="SZY263" s="171"/>
      <c r="SZZ263" s="171"/>
      <c r="TAA263" s="171"/>
      <c r="TAB263" s="171"/>
      <c r="TAC263" s="171"/>
      <c r="TAD263" s="171"/>
      <c r="TAE263" s="171"/>
      <c r="TAF263" s="171"/>
      <c r="TAG263" s="171"/>
      <c r="TAH263" s="171"/>
      <c r="TAI263" s="171"/>
      <c r="TAJ263" s="171"/>
      <c r="TAK263" s="171"/>
      <c r="TAL263" s="171"/>
      <c r="TAM263" s="171"/>
      <c r="TAN263" s="171"/>
      <c r="TAO263" s="171"/>
      <c r="TAP263" s="171"/>
      <c r="TAQ263" s="171"/>
      <c r="TAR263" s="171"/>
      <c r="TAS263" s="171"/>
      <c r="TAT263" s="171"/>
      <c r="TAU263" s="171"/>
      <c r="TAV263" s="171"/>
      <c r="TAW263" s="171"/>
      <c r="TAX263" s="171"/>
      <c r="TAY263" s="171"/>
      <c r="TAZ263" s="171"/>
      <c r="TBA263" s="171"/>
      <c r="TBB263" s="171"/>
      <c r="TBC263" s="171"/>
      <c r="TBD263" s="171"/>
      <c r="TBE263" s="171"/>
      <c r="TBF263" s="171"/>
      <c r="TBG263" s="171"/>
      <c r="TBH263" s="171"/>
      <c r="TBI263" s="171"/>
      <c r="TBJ263" s="171"/>
      <c r="TBK263" s="171"/>
      <c r="TBL263" s="171"/>
      <c r="TBM263" s="171"/>
      <c r="TBN263" s="171"/>
      <c r="TBO263" s="171"/>
      <c r="TBP263" s="171"/>
      <c r="TBQ263" s="171"/>
      <c r="TBR263" s="171"/>
      <c r="TBS263" s="171"/>
      <c r="TBT263" s="171"/>
      <c r="TBU263" s="171"/>
      <c r="TBV263" s="171"/>
      <c r="TBW263" s="171"/>
      <c r="TBX263" s="171"/>
      <c r="TBY263" s="171"/>
      <c r="TBZ263" s="171"/>
      <c r="TCA263" s="171"/>
      <c r="TCB263" s="171"/>
      <c r="TCC263" s="171"/>
      <c r="TCD263" s="171"/>
      <c r="TCE263" s="171"/>
      <c r="TCF263" s="171"/>
      <c r="TCG263" s="171"/>
      <c r="TCH263" s="171"/>
      <c r="TCI263" s="171"/>
      <c r="TCJ263" s="171"/>
      <c r="TCK263" s="171"/>
      <c r="TCL263" s="171"/>
      <c r="TCM263" s="171"/>
      <c r="TCN263" s="171"/>
      <c r="TCO263" s="171"/>
      <c r="TCP263" s="171"/>
      <c r="TCQ263" s="171"/>
      <c r="TCR263" s="171"/>
      <c r="TCS263" s="171"/>
      <c r="TCT263" s="171"/>
      <c r="TCU263" s="171"/>
      <c r="TCV263" s="171"/>
      <c r="TCW263" s="171"/>
      <c r="TCX263" s="171"/>
      <c r="TCY263" s="171"/>
      <c r="TCZ263" s="171"/>
      <c r="TDA263" s="171"/>
      <c r="TDB263" s="171"/>
      <c r="TDC263" s="171"/>
      <c r="TDD263" s="171"/>
      <c r="TDE263" s="171"/>
      <c r="TDF263" s="171"/>
      <c r="TDG263" s="171"/>
      <c r="TDH263" s="171"/>
      <c r="TDI263" s="171"/>
      <c r="TDJ263" s="171"/>
      <c r="TDK263" s="171"/>
      <c r="TDL263" s="171"/>
      <c r="TDM263" s="171"/>
      <c r="TDN263" s="171"/>
      <c r="TDO263" s="171"/>
      <c r="TDP263" s="171"/>
      <c r="TDQ263" s="171"/>
      <c r="TDR263" s="171"/>
      <c r="TDS263" s="171"/>
      <c r="TDT263" s="171"/>
      <c r="TDU263" s="171"/>
      <c r="TDV263" s="171"/>
      <c r="TDW263" s="171"/>
      <c r="TDX263" s="171"/>
      <c r="TDY263" s="171"/>
      <c r="TDZ263" s="171"/>
      <c r="TEA263" s="171"/>
      <c r="TEB263" s="171"/>
      <c r="TEC263" s="171"/>
      <c r="TED263" s="171"/>
      <c r="TEE263" s="171"/>
      <c r="TEF263" s="171"/>
      <c r="TEG263" s="171"/>
      <c r="TEH263" s="171"/>
      <c r="TEI263" s="171"/>
      <c r="TEJ263" s="171"/>
      <c r="TEK263" s="171"/>
      <c r="TEL263" s="171"/>
      <c r="TEM263" s="171"/>
      <c r="TEN263" s="171"/>
      <c r="TEO263" s="171"/>
      <c r="TEP263" s="171"/>
      <c r="TEQ263" s="171"/>
      <c r="TER263" s="171"/>
      <c r="TES263" s="171"/>
      <c r="TET263" s="171"/>
      <c r="TEU263" s="171"/>
      <c r="TEV263" s="171"/>
      <c r="TEW263" s="171"/>
      <c r="TEX263" s="171"/>
      <c r="TEY263" s="171"/>
      <c r="TEZ263" s="171"/>
      <c r="TFA263" s="171"/>
      <c r="TFB263" s="171"/>
      <c r="TFC263" s="171"/>
      <c r="TFD263" s="171"/>
      <c r="TFE263" s="171"/>
      <c r="TFF263" s="171"/>
      <c r="TFG263" s="171"/>
      <c r="TFH263" s="171"/>
      <c r="TFI263" s="171"/>
      <c r="TFJ263" s="171"/>
      <c r="TFK263" s="171"/>
      <c r="TFL263" s="171"/>
      <c r="TFM263" s="171"/>
      <c r="TFN263" s="171"/>
      <c r="TFO263" s="171"/>
      <c r="TFP263" s="171"/>
      <c r="TFQ263" s="171"/>
      <c r="TFR263" s="171"/>
      <c r="TFS263" s="171"/>
      <c r="TFT263" s="171"/>
      <c r="TFU263" s="171"/>
      <c r="TFV263" s="171"/>
      <c r="TFW263" s="171"/>
      <c r="TFX263" s="171"/>
      <c r="TFY263" s="171"/>
      <c r="TFZ263" s="171"/>
      <c r="TGA263" s="171"/>
      <c r="TGB263" s="171"/>
      <c r="TGC263" s="171"/>
      <c r="TGD263" s="171"/>
      <c r="TGE263" s="171"/>
      <c r="TGF263" s="171"/>
      <c r="TGG263" s="171"/>
      <c r="TGH263" s="171"/>
      <c r="TGI263" s="171"/>
      <c r="TGJ263" s="171"/>
      <c r="TGK263" s="171"/>
      <c r="TGL263" s="171"/>
      <c r="TGM263" s="171"/>
      <c r="TGN263" s="171"/>
      <c r="TGO263" s="171"/>
      <c r="TGP263" s="171"/>
      <c r="TGQ263" s="171"/>
      <c r="TGR263" s="171"/>
      <c r="TGS263" s="171"/>
      <c r="TGT263" s="171"/>
      <c r="TGU263" s="171"/>
      <c r="TGV263" s="171"/>
      <c r="TGW263" s="171"/>
      <c r="TGX263" s="171"/>
      <c r="TGY263" s="171"/>
      <c r="TGZ263" s="171"/>
      <c r="THA263" s="171"/>
      <c r="THB263" s="171"/>
      <c r="THC263" s="171"/>
      <c r="THD263" s="171"/>
      <c r="THE263" s="171"/>
      <c r="THF263" s="171"/>
      <c r="THG263" s="171"/>
      <c r="THH263" s="171"/>
      <c r="THI263" s="171"/>
      <c r="THJ263" s="171"/>
      <c r="THK263" s="171"/>
      <c r="THL263" s="171"/>
      <c r="THM263" s="171"/>
      <c r="THN263" s="171"/>
      <c r="THO263" s="171"/>
      <c r="THP263" s="171"/>
      <c r="THQ263" s="171"/>
      <c r="THR263" s="171"/>
      <c r="THS263" s="171"/>
      <c r="THT263" s="171"/>
      <c r="THU263" s="171"/>
      <c r="THV263" s="171"/>
      <c r="THW263" s="171"/>
      <c r="THX263" s="171"/>
      <c r="THY263" s="171"/>
      <c r="THZ263" s="171"/>
      <c r="TIA263" s="171"/>
      <c r="TIB263" s="171"/>
      <c r="TIC263" s="171"/>
      <c r="TID263" s="171"/>
      <c r="TIE263" s="171"/>
      <c r="TIF263" s="171"/>
      <c r="TIG263" s="171"/>
      <c r="TIH263" s="171"/>
      <c r="TII263" s="171"/>
      <c r="TIJ263" s="171"/>
      <c r="TIK263" s="171"/>
      <c r="TIL263" s="171"/>
      <c r="TIM263" s="171"/>
      <c r="TIN263" s="171"/>
      <c r="TIO263" s="171"/>
      <c r="TIP263" s="171"/>
      <c r="TIQ263" s="171"/>
      <c r="TIR263" s="171"/>
      <c r="TIS263" s="171"/>
      <c r="TIT263" s="171"/>
      <c r="TIU263" s="171"/>
      <c r="TIV263" s="171"/>
      <c r="TIW263" s="171"/>
      <c r="TIX263" s="171"/>
      <c r="TIY263" s="171"/>
      <c r="TIZ263" s="171"/>
      <c r="TJA263" s="171"/>
      <c r="TJB263" s="171"/>
      <c r="TJC263" s="171"/>
      <c r="TJD263" s="171"/>
      <c r="TJE263" s="171"/>
      <c r="TJF263" s="171"/>
      <c r="TJG263" s="171"/>
      <c r="TJH263" s="171"/>
      <c r="TJI263" s="171"/>
      <c r="TJJ263" s="171"/>
      <c r="TJK263" s="171"/>
      <c r="TJL263" s="171"/>
      <c r="TJM263" s="171"/>
      <c r="TJN263" s="171"/>
      <c r="TJO263" s="171"/>
      <c r="TJP263" s="171"/>
      <c r="TJQ263" s="171"/>
      <c r="TJR263" s="171"/>
      <c r="TJS263" s="171"/>
      <c r="TJT263" s="171"/>
      <c r="TJU263" s="171"/>
      <c r="TJV263" s="171"/>
      <c r="TJW263" s="171"/>
      <c r="TJX263" s="171"/>
      <c r="TJY263" s="171"/>
      <c r="TJZ263" s="171"/>
      <c r="TKA263" s="171"/>
      <c r="TKB263" s="171"/>
      <c r="TKC263" s="171"/>
      <c r="TKD263" s="171"/>
      <c r="TKE263" s="171"/>
      <c r="TKF263" s="171"/>
      <c r="TKG263" s="171"/>
      <c r="TKH263" s="171"/>
      <c r="TKI263" s="171"/>
      <c r="TKJ263" s="171"/>
      <c r="TKK263" s="171"/>
      <c r="TKL263" s="171"/>
      <c r="TKM263" s="171"/>
      <c r="TKN263" s="171"/>
      <c r="TKO263" s="171"/>
      <c r="TKP263" s="171"/>
      <c r="TKQ263" s="171"/>
      <c r="TKR263" s="171"/>
      <c r="TKS263" s="171"/>
      <c r="TKT263" s="171"/>
      <c r="TKU263" s="171"/>
      <c r="TKV263" s="171"/>
      <c r="TKW263" s="171"/>
      <c r="TKX263" s="171"/>
      <c r="TKY263" s="171"/>
      <c r="TKZ263" s="171"/>
      <c r="TLA263" s="171"/>
      <c r="TLB263" s="171"/>
      <c r="TLC263" s="171"/>
      <c r="TLD263" s="171"/>
      <c r="TLE263" s="171"/>
      <c r="TLF263" s="171"/>
      <c r="TLG263" s="171"/>
      <c r="TLH263" s="171"/>
      <c r="TLI263" s="171"/>
      <c r="TLJ263" s="171"/>
      <c r="TLK263" s="171"/>
      <c r="TLL263" s="171"/>
      <c r="TLM263" s="171"/>
      <c r="TLN263" s="171"/>
      <c r="TLO263" s="171"/>
      <c r="TLP263" s="171"/>
      <c r="TLQ263" s="171"/>
      <c r="TLR263" s="171"/>
      <c r="TLS263" s="171"/>
      <c r="TLT263" s="171"/>
      <c r="TLU263" s="171"/>
      <c r="TLV263" s="171"/>
      <c r="TLW263" s="171"/>
      <c r="TLX263" s="171"/>
      <c r="TLY263" s="171"/>
      <c r="TLZ263" s="171"/>
      <c r="TMA263" s="171"/>
      <c r="TMB263" s="171"/>
      <c r="TMC263" s="171"/>
      <c r="TMD263" s="171"/>
      <c r="TME263" s="171"/>
      <c r="TMF263" s="171"/>
      <c r="TMG263" s="171"/>
      <c r="TMH263" s="171"/>
      <c r="TMI263" s="171"/>
      <c r="TMJ263" s="171"/>
      <c r="TMK263" s="171"/>
      <c r="TML263" s="171"/>
      <c r="TMM263" s="171"/>
      <c r="TMN263" s="171"/>
      <c r="TMO263" s="171"/>
      <c r="TMP263" s="171"/>
      <c r="TMQ263" s="171"/>
      <c r="TMR263" s="171"/>
      <c r="TMS263" s="171"/>
      <c r="TMT263" s="171"/>
      <c r="TMU263" s="171"/>
      <c r="TMV263" s="171"/>
      <c r="TMW263" s="171"/>
      <c r="TMX263" s="171"/>
      <c r="TMY263" s="171"/>
      <c r="TMZ263" s="171"/>
      <c r="TNA263" s="171"/>
      <c r="TNB263" s="171"/>
      <c r="TNC263" s="171"/>
      <c r="TND263" s="171"/>
      <c r="TNE263" s="171"/>
      <c r="TNF263" s="171"/>
      <c r="TNG263" s="171"/>
      <c r="TNH263" s="171"/>
      <c r="TNI263" s="171"/>
      <c r="TNJ263" s="171"/>
      <c r="TNK263" s="171"/>
      <c r="TNL263" s="171"/>
      <c r="TNM263" s="171"/>
      <c r="TNN263" s="171"/>
      <c r="TNO263" s="171"/>
      <c r="TNP263" s="171"/>
      <c r="TNQ263" s="171"/>
      <c r="TNR263" s="171"/>
      <c r="TNS263" s="171"/>
      <c r="TNT263" s="171"/>
      <c r="TNU263" s="171"/>
      <c r="TNV263" s="171"/>
      <c r="TNW263" s="171"/>
      <c r="TNX263" s="171"/>
      <c r="TNY263" s="171"/>
      <c r="TNZ263" s="171"/>
      <c r="TOA263" s="171"/>
      <c r="TOB263" s="171"/>
      <c r="TOC263" s="171"/>
      <c r="TOD263" s="171"/>
      <c r="TOE263" s="171"/>
      <c r="TOF263" s="171"/>
      <c r="TOG263" s="171"/>
      <c r="TOH263" s="171"/>
      <c r="TOI263" s="171"/>
      <c r="TOJ263" s="171"/>
      <c r="TOK263" s="171"/>
      <c r="TOL263" s="171"/>
      <c r="TOM263" s="171"/>
      <c r="TON263" s="171"/>
      <c r="TOO263" s="171"/>
      <c r="TOP263" s="171"/>
      <c r="TOQ263" s="171"/>
      <c r="TOR263" s="171"/>
      <c r="TOS263" s="171"/>
      <c r="TOT263" s="171"/>
      <c r="TOU263" s="171"/>
      <c r="TOV263" s="171"/>
      <c r="TOW263" s="171"/>
      <c r="TOX263" s="171"/>
      <c r="TOY263" s="171"/>
      <c r="TOZ263" s="171"/>
      <c r="TPA263" s="171"/>
      <c r="TPB263" s="171"/>
      <c r="TPC263" s="171"/>
      <c r="TPD263" s="171"/>
      <c r="TPE263" s="171"/>
      <c r="TPF263" s="171"/>
      <c r="TPG263" s="171"/>
      <c r="TPH263" s="171"/>
      <c r="TPI263" s="171"/>
      <c r="TPJ263" s="171"/>
      <c r="TPK263" s="171"/>
      <c r="TPL263" s="171"/>
      <c r="TPM263" s="171"/>
      <c r="TPN263" s="171"/>
      <c r="TPO263" s="171"/>
      <c r="TPP263" s="171"/>
      <c r="TPQ263" s="171"/>
      <c r="TPR263" s="171"/>
      <c r="TPS263" s="171"/>
      <c r="TPT263" s="171"/>
      <c r="TPU263" s="171"/>
      <c r="TPV263" s="171"/>
      <c r="TPW263" s="171"/>
      <c r="TPX263" s="171"/>
      <c r="TPY263" s="171"/>
      <c r="TPZ263" s="171"/>
      <c r="TQA263" s="171"/>
      <c r="TQB263" s="171"/>
      <c r="TQC263" s="171"/>
      <c r="TQD263" s="171"/>
      <c r="TQE263" s="171"/>
      <c r="TQF263" s="171"/>
      <c r="TQG263" s="171"/>
      <c r="TQH263" s="171"/>
      <c r="TQI263" s="171"/>
      <c r="TQJ263" s="171"/>
      <c r="TQK263" s="171"/>
      <c r="TQL263" s="171"/>
      <c r="TQM263" s="171"/>
      <c r="TQN263" s="171"/>
      <c r="TQO263" s="171"/>
      <c r="TQP263" s="171"/>
      <c r="TQQ263" s="171"/>
      <c r="TQR263" s="171"/>
      <c r="TQS263" s="171"/>
      <c r="TQT263" s="171"/>
      <c r="TQU263" s="171"/>
      <c r="TQV263" s="171"/>
      <c r="TQW263" s="171"/>
      <c r="TQX263" s="171"/>
      <c r="TQY263" s="171"/>
      <c r="TQZ263" s="171"/>
      <c r="TRA263" s="171"/>
      <c r="TRB263" s="171"/>
      <c r="TRC263" s="171"/>
      <c r="TRD263" s="171"/>
      <c r="TRE263" s="171"/>
      <c r="TRF263" s="171"/>
      <c r="TRG263" s="171"/>
      <c r="TRH263" s="171"/>
      <c r="TRI263" s="171"/>
      <c r="TRJ263" s="171"/>
      <c r="TRK263" s="171"/>
      <c r="TRL263" s="171"/>
      <c r="TRM263" s="171"/>
      <c r="TRN263" s="171"/>
      <c r="TRO263" s="171"/>
      <c r="TRP263" s="171"/>
      <c r="TRQ263" s="171"/>
      <c r="TRR263" s="171"/>
      <c r="TRS263" s="171"/>
      <c r="TRT263" s="171"/>
      <c r="TRU263" s="171"/>
      <c r="TRV263" s="171"/>
      <c r="TRW263" s="171"/>
      <c r="TRX263" s="171"/>
      <c r="TRY263" s="171"/>
      <c r="TRZ263" s="171"/>
      <c r="TSA263" s="171"/>
      <c r="TSB263" s="171"/>
      <c r="TSC263" s="171"/>
      <c r="TSD263" s="171"/>
      <c r="TSE263" s="171"/>
      <c r="TSF263" s="171"/>
      <c r="TSG263" s="171"/>
      <c r="TSH263" s="171"/>
      <c r="TSI263" s="171"/>
      <c r="TSJ263" s="171"/>
      <c r="TSK263" s="171"/>
      <c r="TSL263" s="171"/>
      <c r="TSM263" s="171"/>
      <c r="TSN263" s="171"/>
      <c r="TSO263" s="171"/>
      <c r="TSP263" s="171"/>
      <c r="TSQ263" s="171"/>
      <c r="TSR263" s="171"/>
      <c r="TSS263" s="171"/>
      <c r="TST263" s="171"/>
      <c r="TSU263" s="171"/>
      <c r="TSV263" s="171"/>
      <c r="TSW263" s="171"/>
      <c r="TSX263" s="171"/>
      <c r="TSY263" s="171"/>
      <c r="TSZ263" s="171"/>
      <c r="TTA263" s="171"/>
      <c r="TTB263" s="171"/>
      <c r="TTC263" s="171"/>
      <c r="TTD263" s="171"/>
      <c r="TTE263" s="171"/>
      <c r="TTF263" s="171"/>
      <c r="TTG263" s="171"/>
      <c r="TTH263" s="171"/>
      <c r="TTI263" s="171"/>
      <c r="TTJ263" s="171"/>
      <c r="TTK263" s="171"/>
      <c r="TTL263" s="171"/>
      <c r="TTM263" s="171"/>
      <c r="TTN263" s="171"/>
      <c r="TTO263" s="171"/>
      <c r="TTP263" s="171"/>
      <c r="TTQ263" s="171"/>
      <c r="TTR263" s="171"/>
      <c r="TTS263" s="171"/>
      <c r="TTT263" s="171"/>
      <c r="TTU263" s="171"/>
      <c r="TTV263" s="171"/>
      <c r="TTW263" s="171"/>
      <c r="TTX263" s="171"/>
      <c r="TTY263" s="171"/>
      <c r="TTZ263" s="171"/>
      <c r="TUA263" s="171"/>
      <c r="TUB263" s="171"/>
      <c r="TUC263" s="171"/>
      <c r="TUD263" s="171"/>
      <c r="TUE263" s="171"/>
      <c r="TUF263" s="171"/>
      <c r="TUG263" s="171"/>
      <c r="TUH263" s="171"/>
      <c r="TUI263" s="171"/>
      <c r="TUJ263" s="171"/>
      <c r="TUK263" s="171"/>
      <c r="TUL263" s="171"/>
      <c r="TUM263" s="171"/>
      <c r="TUN263" s="171"/>
      <c r="TUO263" s="171"/>
      <c r="TUP263" s="171"/>
      <c r="TUQ263" s="171"/>
      <c r="TUR263" s="171"/>
      <c r="TUS263" s="171"/>
      <c r="TUT263" s="171"/>
      <c r="TUU263" s="171"/>
      <c r="TUV263" s="171"/>
      <c r="TUW263" s="171"/>
      <c r="TUX263" s="171"/>
      <c r="TUY263" s="171"/>
      <c r="TUZ263" s="171"/>
      <c r="TVA263" s="171"/>
      <c r="TVB263" s="171"/>
      <c r="TVC263" s="171"/>
      <c r="TVD263" s="171"/>
      <c r="TVE263" s="171"/>
      <c r="TVF263" s="171"/>
      <c r="TVG263" s="171"/>
      <c r="TVH263" s="171"/>
      <c r="TVI263" s="171"/>
      <c r="TVJ263" s="171"/>
      <c r="TVK263" s="171"/>
      <c r="TVL263" s="171"/>
      <c r="TVM263" s="171"/>
      <c r="TVN263" s="171"/>
      <c r="TVO263" s="171"/>
      <c r="TVP263" s="171"/>
      <c r="TVQ263" s="171"/>
      <c r="TVR263" s="171"/>
      <c r="TVS263" s="171"/>
      <c r="TVT263" s="171"/>
      <c r="TVU263" s="171"/>
      <c r="TVV263" s="171"/>
      <c r="TVW263" s="171"/>
      <c r="TVX263" s="171"/>
      <c r="TVY263" s="171"/>
      <c r="TVZ263" s="171"/>
      <c r="TWA263" s="171"/>
      <c r="TWB263" s="171"/>
      <c r="TWC263" s="171"/>
      <c r="TWD263" s="171"/>
      <c r="TWE263" s="171"/>
      <c r="TWF263" s="171"/>
      <c r="TWG263" s="171"/>
      <c r="TWH263" s="171"/>
      <c r="TWI263" s="171"/>
      <c r="TWJ263" s="171"/>
      <c r="TWK263" s="171"/>
      <c r="TWL263" s="171"/>
      <c r="TWM263" s="171"/>
      <c r="TWN263" s="171"/>
      <c r="TWO263" s="171"/>
      <c r="TWP263" s="171"/>
      <c r="TWQ263" s="171"/>
      <c r="TWR263" s="171"/>
      <c r="TWS263" s="171"/>
      <c r="TWT263" s="171"/>
      <c r="TWU263" s="171"/>
      <c r="TWV263" s="171"/>
      <c r="TWW263" s="171"/>
      <c r="TWX263" s="171"/>
      <c r="TWY263" s="171"/>
      <c r="TWZ263" s="171"/>
      <c r="TXA263" s="171"/>
      <c r="TXB263" s="171"/>
      <c r="TXC263" s="171"/>
      <c r="TXD263" s="171"/>
      <c r="TXE263" s="171"/>
      <c r="TXF263" s="171"/>
      <c r="TXG263" s="171"/>
      <c r="TXH263" s="171"/>
      <c r="TXI263" s="171"/>
      <c r="TXJ263" s="171"/>
      <c r="TXK263" s="171"/>
      <c r="TXL263" s="171"/>
      <c r="TXM263" s="171"/>
      <c r="TXN263" s="171"/>
      <c r="TXO263" s="171"/>
      <c r="TXP263" s="171"/>
      <c r="TXQ263" s="171"/>
      <c r="TXR263" s="171"/>
      <c r="TXS263" s="171"/>
      <c r="TXT263" s="171"/>
      <c r="TXU263" s="171"/>
      <c r="TXV263" s="171"/>
      <c r="TXW263" s="171"/>
      <c r="TXX263" s="171"/>
      <c r="TXY263" s="171"/>
      <c r="TXZ263" s="171"/>
      <c r="TYA263" s="171"/>
      <c r="TYB263" s="171"/>
      <c r="TYC263" s="171"/>
      <c r="TYD263" s="171"/>
      <c r="TYE263" s="171"/>
      <c r="TYF263" s="171"/>
      <c r="TYG263" s="171"/>
      <c r="TYH263" s="171"/>
      <c r="TYI263" s="171"/>
      <c r="TYJ263" s="171"/>
      <c r="TYK263" s="171"/>
      <c r="TYL263" s="171"/>
      <c r="TYM263" s="171"/>
      <c r="TYN263" s="171"/>
      <c r="TYO263" s="171"/>
      <c r="TYP263" s="171"/>
      <c r="TYQ263" s="171"/>
      <c r="TYR263" s="171"/>
      <c r="TYS263" s="171"/>
      <c r="TYT263" s="171"/>
      <c r="TYU263" s="171"/>
      <c r="TYV263" s="171"/>
      <c r="TYW263" s="171"/>
      <c r="TYX263" s="171"/>
      <c r="TYY263" s="171"/>
      <c r="TYZ263" s="171"/>
      <c r="TZA263" s="171"/>
      <c r="TZB263" s="171"/>
      <c r="TZC263" s="171"/>
      <c r="TZD263" s="171"/>
      <c r="TZE263" s="171"/>
      <c r="TZF263" s="171"/>
      <c r="TZG263" s="171"/>
      <c r="TZH263" s="171"/>
      <c r="TZI263" s="171"/>
      <c r="TZJ263" s="171"/>
      <c r="TZK263" s="171"/>
      <c r="TZL263" s="171"/>
      <c r="TZM263" s="171"/>
      <c r="TZN263" s="171"/>
      <c r="TZO263" s="171"/>
      <c r="TZP263" s="171"/>
      <c r="TZQ263" s="171"/>
      <c r="TZR263" s="171"/>
      <c r="TZS263" s="171"/>
      <c r="TZT263" s="171"/>
      <c r="TZU263" s="171"/>
      <c r="TZV263" s="171"/>
      <c r="TZW263" s="171"/>
      <c r="TZX263" s="171"/>
      <c r="TZY263" s="171"/>
      <c r="TZZ263" s="171"/>
      <c r="UAA263" s="171"/>
      <c r="UAB263" s="171"/>
      <c r="UAC263" s="171"/>
      <c r="UAD263" s="171"/>
      <c r="UAE263" s="171"/>
      <c r="UAF263" s="171"/>
      <c r="UAG263" s="171"/>
      <c r="UAH263" s="171"/>
      <c r="UAI263" s="171"/>
      <c r="UAJ263" s="171"/>
      <c r="UAK263" s="171"/>
      <c r="UAL263" s="171"/>
      <c r="UAM263" s="171"/>
      <c r="UAN263" s="171"/>
      <c r="UAO263" s="171"/>
      <c r="UAP263" s="171"/>
      <c r="UAQ263" s="171"/>
      <c r="UAR263" s="171"/>
      <c r="UAS263" s="171"/>
      <c r="UAT263" s="171"/>
      <c r="UAU263" s="171"/>
      <c r="UAV263" s="171"/>
      <c r="UAW263" s="171"/>
      <c r="UAX263" s="171"/>
      <c r="UAY263" s="171"/>
      <c r="UAZ263" s="171"/>
      <c r="UBA263" s="171"/>
      <c r="UBB263" s="171"/>
      <c r="UBC263" s="171"/>
      <c r="UBD263" s="171"/>
      <c r="UBE263" s="171"/>
      <c r="UBF263" s="171"/>
      <c r="UBG263" s="171"/>
      <c r="UBH263" s="171"/>
      <c r="UBI263" s="171"/>
      <c r="UBJ263" s="171"/>
      <c r="UBK263" s="171"/>
      <c r="UBL263" s="171"/>
      <c r="UBM263" s="171"/>
      <c r="UBN263" s="171"/>
      <c r="UBO263" s="171"/>
      <c r="UBP263" s="171"/>
      <c r="UBQ263" s="171"/>
      <c r="UBR263" s="171"/>
      <c r="UBS263" s="171"/>
      <c r="UBT263" s="171"/>
      <c r="UBU263" s="171"/>
      <c r="UBV263" s="171"/>
      <c r="UBW263" s="171"/>
      <c r="UBX263" s="171"/>
      <c r="UBY263" s="171"/>
      <c r="UBZ263" s="171"/>
      <c r="UCA263" s="171"/>
      <c r="UCB263" s="171"/>
      <c r="UCC263" s="171"/>
      <c r="UCD263" s="171"/>
      <c r="UCE263" s="171"/>
      <c r="UCF263" s="171"/>
      <c r="UCG263" s="171"/>
      <c r="UCH263" s="171"/>
      <c r="UCI263" s="171"/>
      <c r="UCJ263" s="171"/>
      <c r="UCK263" s="171"/>
      <c r="UCL263" s="171"/>
      <c r="UCM263" s="171"/>
      <c r="UCN263" s="171"/>
      <c r="UCO263" s="171"/>
      <c r="UCP263" s="171"/>
      <c r="UCQ263" s="171"/>
      <c r="UCR263" s="171"/>
      <c r="UCS263" s="171"/>
      <c r="UCT263" s="171"/>
      <c r="UCU263" s="171"/>
      <c r="UCV263" s="171"/>
      <c r="UCW263" s="171"/>
      <c r="UCX263" s="171"/>
      <c r="UCY263" s="171"/>
      <c r="UCZ263" s="171"/>
      <c r="UDA263" s="171"/>
      <c r="UDB263" s="171"/>
      <c r="UDC263" s="171"/>
      <c r="UDD263" s="171"/>
      <c r="UDE263" s="171"/>
      <c r="UDF263" s="171"/>
      <c r="UDG263" s="171"/>
      <c r="UDH263" s="171"/>
      <c r="UDI263" s="171"/>
      <c r="UDJ263" s="171"/>
      <c r="UDK263" s="171"/>
      <c r="UDL263" s="171"/>
      <c r="UDM263" s="171"/>
      <c r="UDN263" s="171"/>
      <c r="UDO263" s="171"/>
      <c r="UDP263" s="171"/>
      <c r="UDQ263" s="171"/>
      <c r="UDR263" s="171"/>
      <c r="UDS263" s="171"/>
      <c r="UDT263" s="171"/>
      <c r="UDU263" s="171"/>
      <c r="UDV263" s="171"/>
      <c r="UDW263" s="171"/>
      <c r="UDX263" s="171"/>
      <c r="UDY263" s="171"/>
      <c r="UDZ263" s="171"/>
      <c r="UEA263" s="171"/>
      <c r="UEB263" s="171"/>
      <c r="UEC263" s="171"/>
      <c r="UED263" s="171"/>
      <c r="UEE263" s="171"/>
      <c r="UEF263" s="171"/>
      <c r="UEG263" s="171"/>
      <c r="UEH263" s="171"/>
      <c r="UEI263" s="171"/>
      <c r="UEJ263" s="171"/>
      <c r="UEK263" s="171"/>
      <c r="UEL263" s="171"/>
      <c r="UEM263" s="171"/>
      <c r="UEN263" s="171"/>
      <c r="UEO263" s="171"/>
      <c r="UEP263" s="171"/>
      <c r="UEQ263" s="171"/>
      <c r="UER263" s="171"/>
      <c r="UES263" s="171"/>
      <c r="UET263" s="171"/>
      <c r="UEU263" s="171"/>
      <c r="UEV263" s="171"/>
      <c r="UEW263" s="171"/>
      <c r="UEX263" s="171"/>
      <c r="UEY263" s="171"/>
      <c r="UEZ263" s="171"/>
      <c r="UFA263" s="171"/>
      <c r="UFB263" s="171"/>
      <c r="UFC263" s="171"/>
      <c r="UFD263" s="171"/>
      <c r="UFE263" s="171"/>
      <c r="UFF263" s="171"/>
      <c r="UFG263" s="171"/>
      <c r="UFH263" s="171"/>
      <c r="UFI263" s="171"/>
      <c r="UFJ263" s="171"/>
      <c r="UFK263" s="171"/>
      <c r="UFL263" s="171"/>
      <c r="UFM263" s="171"/>
      <c r="UFN263" s="171"/>
      <c r="UFO263" s="171"/>
      <c r="UFP263" s="171"/>
      <c r="UFQ263" s="171"/>
      <c r="UFR263" s="171"/>
      <c r="UFS263" s="171"/>
      <c r="UFT263" s="171"/>
      <c r="UFU263" s="171"/>
      <c r="UFV263" s="171"/>
      <c r="UFW263" s="171"/>
      <c r="UFX263" s="171"/>
      <c r="UFY263" s="171"/>
      <c r="UFZ263" s="171"/>
      <c r="UGA263" s="171"/>
      <c r="UGB263" s="171"/>
      <c r="UGC263" s="171"/>
      <c r="UGD263" s="171"/>
      <c r="UGE263" s="171"/>
      <c r="UGF263" s="171"/>
      <c r="UGG263" s="171"/>
      <c r="UGH263" s="171"/>
      <c r="UGI263" s="171"/>
      <c r="UGJ263" s="171"/>
      <c r="UGK263" s="171"/>
      <c r="UGL263" s="171"/>
      <c r="UGM263" s="171"/>
      <c r="UGN263" s="171"/>
      <c r="UGO263" s="171"/>
      <c r="UGP263" s="171"/>
      <c r="UGQ263" s="171"/>
      <c r="UGR263" s="171"/>
      <c r="UGS263" s="171"/>
      <c r="UGT263" s="171"/>
      <c r="UGU263" s="171"/>
      <c r="UGV263" s="171"/>
      <c r="UGW263" s="171"/>
      <c r="UGX263" s="171"/>
      <c r="UGY263" s="171"/>
      <c r="UGZ263" s="171"/>
      <c r="UHA263" s="171"/>
      <c r="UHB263" s="171"/>
      <c r="UHC263" s="171"/>
      <c r="UHD263" s="171"/>
      <c r="UHE263" s="171"/>
      <c r="UHF263" s="171"/>
      <c r="UHG263" s="171"/>
      <c r="UHH263" s="171"/>
      <c r="UHI263" s="171"/>
      <c r="UHJ263" s="171"/>
      <c r="UHK263" s="171"/>
      <c r="UHL263" s="171"/>
      <c r="UHM263" s="171"/>
      <c r="UHN263" s="171"/>
      <c r="UHO263" s="171"/>
      <c r="UHP263" s="171"/>
      <c r="UHQ263" s="171"/>
      <c r="UHR263" s="171"/>
      <c r="UHS263" s="171"/>
      <c r="UHT263" s="171"/>
      <c r="UHU263" s="171"/>
      <c r="UHV263" s="171"/>
      <c r="UHW263" s="171"/>
      <c r="UHX263" s="171"/>
      <c r="UHY263" s="171"/>
      <c r="UHZ263" s="171"/>
      <c r="UIA263" s="171"/>
      <c r="UIB263" s="171"/>
      <c r="UIC263" s="171"/>
      <c r="UID263" s="171"/>
      <c r="UIE263" s="171"/>
      <c r="UIF263" s="171"/>
      <c r="UIG263" s="171"/>
      <c r="UIH263" s="171"/>
      <c r="UII263" s="171"/>
      <c r="UIJ263" s="171"/>
      <c r="UIK263" s="171"/>
      <c r="UIL263" s="171"/>
      <c r="UIM263" s="171"/>
      <c r="UIN263" s="171"/>
      <c r="UIO263" s="171"/>
      <c r="UIP263" s="171"/>
      <c r="UIQ263" s="171"/>
      <c r="UIR263" s="171"/>
      <c r="UIS263" s="171"/>
      <c r="UIT263" s="171"/>
      <c r="UIU263" s="171"/>
      <c r="UIV263" s="171"/>
      <c r="UIW263" s="171"/>
      <c r="UIX263" s="171"/>
      <c r="UIY263" s="171"/>
      <c r="UIZ263" s="171"/>
      <c r="UJA263" s="171"/>
      <c r="UJB263" s="171"/>
      <c r="UJC263" s="171"/>
      <c r="UJD263" s="171"/>
      <c r="UJE263" s="171"/>
      <c r="UJF263" s="171"/>
      <c r="UJG263" s="171"/>
      <c r="UJH263" s="171"/>
      <c r="UJI263" s="171"/>
      <c r="UJJ263" s="171"/>
      <c r="UJK263" s="171"/>
      <c r="UJL263" s="171"/>
      <c r="UJM263" s="171"/>
      <c r="UJN263" s="171"/>
      <c r="UJO263" s="171"/>
      <c r="UJP263" s="171"/>
      <c r="UJQ263" s="171"/>
      <c r="UJR263" s="171"/>
      <c r="UJS263" s="171"/>
      <c r="UJT263" s="171"/>
      <c r="UJU263" s="171"/>
      <c r="UJV263" s="171"/>
      <c r="UJW263" s="171"/>
      <c r="UJX263" s="171"/>
      <c r="UJY263" s="171"/>
      <c r="UJZ263" s="171"/>
      <c r="UKA263" s="171"/>
      <c r="UKB263" s="171"/>
      <c r="UKC263" s="171"/>
      <c r="UKD263" s="171"/>
      <c r="UKE263" s="171"/>
      <c r="UKF263" s="171"/>
      <c r="UKG263" s="171"/>
      <c r="UKH263" s="171"/>
      <c r="UKI263" s="171"/>
      <c r="UKJ263" s="171"/>
      <c r="UKK263" s="171"/>
      <c r="UKL263" s="171"/>
      <c r="UKM263" s="171"/>
      <c r="UKN263" s="171"/>
      <c r="UKO263" s="171"/>
      <c r="UKP263" s="171"/>
      <c r="UKQ263" s="171"/>
      <c r="UKR263" s="171"/>
      <c r="UKS263" s="171"/>
      <c r="UKT263" s="171"/>
      <c r="UKU263" s="171"/>
      <c r="UKV263" s="171"/>
      <c r="UKW263" s="171"/>
      <c r="UKX263" s="171"/>
      <c r="UKY263" s="171"/>
      <c r="UKZ263" s="171"/>
      <c r="ULA263" s="171"/>
      <c r="ULB263" s="171"/>
      <c r="ULC263" s="171"/>
      <c r="ULD263" s="171"/>
      <c r="ULE263" s="171"/>
      <c r="ULF263" s="171"/>
      <c r="ULG263" s="171"/>
      <c r="ULH263" s="171"/>
      <c r="ULI263" s="171"/>
      <c r="ULJ263" s="171"/>
      <c r="ULK263" s="171"/>
      <c r="ULL263" s="171"/>
      <c r="ULM263" s="171"/>
      <c r="ULN263" s="171"/>
      <c r="ULO263" s="171"/>
      <c r="ULP263" s="171"/>
      <c r="ULQ263" s="171"/>
      <c r="ULR263" s="171"/>
      <c r="ULS263" s="171"/>
      <c r="ULT263" s="171"/>
      <c r="ULU263" s="171"/>
      <c r="ULV263" s="171"/>
      <c r="ULW263" s="171"/>
      <c r="ULX263" s="171"/>
      <c r="ULY263" s="171"/>
      <c r="ULZ263" s="171"/>
      <c r="UMA263" s="171"/>
      <c r="UMB263" s="171"/>
      <c r="UMC263" s="171"/>
      <c r="UMD263" s="171"/>
      <c r="UME263" s="171"/>
      <c r="UMF263" s="171"/>
      <c r="UMG263" s="171"/>
      <c r="UMH263" s="171"/>
      <c r="UMI263" s="171"/>
      <c r="UMJ263" s="171"/>
      <c r="UMK263" s="171"/>
      <c r="UML263" s="171"/>
      <c r="UMM263" s="171"/>
      <c r="UMN263" s="171"/>
      <c r="UMO263" s="171"/>
      <c r="UMP263" s="171"/>
      <c r="UMQ263" s="171"/>
      <c r="UMR263" s="171"/>
      <c r="UMS263" s="171"/>
      <c r="UMT263" s="171"/>
      <c r="UMU263" s="171"/>
      <c r="UMV263" s="171"/>
      <c r="UMW263" s="171"/>
      <c r="UMX263" s="171"/>
      <c r="UMY263" s="171"/>
      <c r="UMZ263" s="171"/>
      <c r="UNA263" s="171"/>
      <c r="UNB263" s="171"/>
      <c r="UNC263" s="171"/>
      <c r="UND263" s="171"/>
      <c r="UNE263" s="171"/>
      <c r="UNF263" s="171"/>
      <c r="UNG263" s="171"/>
      <c r="UNH263" s="171"/>
      <c r="UNI263" s="171"/>
      <c r="UNJ263" s="171"/>
      <c r="UNK263" s="171"/>
      <c r="UNL263" s="171"/>
      <c r="UNM263" s="171"/>
      <c r="UNN263" s="171"/>
      <c r="UNO263" s="171"/>
      <c r="UNP263" s="171"/>
      <c r="UNQ263" s="171"/>
      <c r="UNR263" s="171"/>
      <c r="UNS263" s="171"/>
      <c r="UNT263" s="171"/>
      <c r="UNU263" s="171"/>
      <c r="UNV263" s="171"/>
      <c r="UNW263" s="171"/>
      <c r="UNX263" s="171"/>
      <c r="UNY263" s="171"/>
      <c r="UNZ263" s="171"/>
      <c r="UOA263" s="171"/>
      <c r="UOB263" s="171"/>
      <c r="UOC263" s="171"/>
      <c r="UOD263" s="171"/>
      <c r="UOE263" s="171"/>
      <c r="UOF263" s="171"/>
      <c r="UOG263" s="171"/>
      <c r="UOH263" s="171"/>
      <c r="UOI263" s="171"/>
      <c r="UOJ263" s="171"/>
      <c r="UOK263" s="171"/>
      <c r="UOL263" s="171"/>
      <c r="UOM263" s="171"/>
      <c r="UON263" s="171"/>
      <c r="UOO263" s="171"/>
      <c r="UOP263" s="171"/>
      <c r="UOQ263" s="171"/>
      <c r="UOR263" s="171"/>
      <c r="UOS263" s="171"/>
      <c r="UOT263" s="171"/>
      <c r="UOU263" s="171"/>
      <c r="UOV263" s="171"/>
      <c r="UOW263" s="171"/>
      <c r="UOX263" s="171"/>
      <c r="UOY263" s="171"/>
      <c r="UOZ263" s="171"/>
      <c r="UPA263" s="171"/>
      <c r="UPB263" s="171"/>
      <c r="UPC263" s="171"/>
      <c r="UPD263" s="171"/>
      <c r="UPE263" s="171"/>
      <c r="UPF263" s="171"/>
      <c r="UPG263" s="171"/>
      <c r="UPH263" s="171"/>
      <c r="UPI263" s="171"/>
      <c r="UPJ263" s="171"/>
      <c r="UPK263" s="171"/>
      <c r="UPL263" s="171"/>
      <c r="UPM263" s="171"/>
      <c r="UPN263" s="171"/>
      <c r="UPO263" s="171"/>
      <c r="UPP263" s="171"/>
      <c r="UPQ263" s="171"/>
      <c r="UPR263" s="171"/>
      <c r="UPS263" s="171"/>
      <c r="UPT263" s="171"/>
      <c r="UPU263" s="171"/>
      <c r="UPV263" s="171"/>
      <c r="UPW263" s="171"/>
      <c r="UPX263" s="171"/>
      <c r="UPY263" s="171"/>
      <c r="UPZ263" s="171"/>
      <c r="UQA263" s="171"/>
      <c r="UQB263" s="171"/>
      <c r="UQC263" s="171"/>
      <c r="UQD263" s="171"/>
      <c r="UQE263" s="171"/>
      <c r="UQF263" s="171"/>
      <c r="UQG263" s="171"/>
      <c r="UQH263" s="171"/>
      <c r="UQI263" s="171"/>
      <c r="UQJ263" s="171"/>
      <c r="UQK263" s="171"/>
      <c r="UQL263" s="171"/>
      <c r="UQM263" s="171"/>
      <c r="UQN263" s="171"/>
      <c r="UQO263" s="171"/>
      <c r="UQP263" s="171"/>
      <c r="UQQ263" s="171"/>
      <c r="UQR263" s="171"/>
      <c r="UQS263" s="171"/>
      <c r="UQT263" s="171"/>
      <c r="UQU263" s="171"/>
      <c r="UQV263" s="171"/>
      <c r="UQW263" s="171"/>
      <c r="UQX263" s="171"/>
      <c r="UQY263" s="171"/>
      <c r="UQZ263" s="171"/>
      <c r="URA263" s="171"/>
      <c r="URB263" s="171"/>
      <c r="URC263" s="171"/>
      <c r="URD263" s="171"/>
      <c r="URE263" s="171"/>
      <c r="URF263" s="171"/>
      <c r="URG263" s="171"/>
      <c r="URH263" s="171"/>
      <c r="URI263" s="171"/>
      <c r="URJ263" s="171"/>
      <c r="URK263" s="171"/>
      <c r="URL263" s="171"/>
      <c r="URM263" s="171"/>
      <c r="URN263" s="171"/>
      <c r="URO263" s="171"/>
      <c r="URP263" s="171"/>
      <c r="URQ263" s="171"/>
      <c r="URR263" s="171"/>
      <c r="URS263" s="171"/>
      <c r="URT263" s="171"/>
      <c r="URU263" s="171"/>
      <c r="URV263" s="171"/>
      <c r="URW263" s="171"/>
      <c r="URX263" s="171"/>
      <c r="URY263" s="171"/>
      <c r="URZ263" s="171"/>
      <c r="USA263" s="171"/>
      <c r="USB263" s="171"/>
      <c r="USC263" s="171"/>
      <c r="USD263" s="171"/>
      <c r="USE263" s="171"/>
      <c r="USF263" s="171"/>
      <c r="USG263" s="171"/>
      <c r="USH263" s="171"/>
      <c r="USI263" s="171"/>
      <c r="USJ263" s="171"/>
      <c r="USK263" s="171"/>
      <c r="USL263" s="171"/>
      <c r="USM263" s="171"/>
      <c r="USN263" s="171"/>
      <c r="USO263" s="171"/>
      <c r="USP263" s="171"/>
      <c r="USQ263" s="171"/>
      <c r="USR263" s="171"/>
      <c r="USS263" s="171"/>
      <c r="UST263" s="171"/>
      <c r="USU263" s="171"/>
      <c r="USV263" s="171"/>
      <c r="USW263" s="171"/>
      <c r="USX263" s="171"/>
      <c r="USY263" s="171"/>
      <c r="USZ263" s="171"/>
      <c r="UTA263" s="171"/>
      <c r="UTB263" s="171"/>
      <c r="UTC263" s="171"/>
      <c r="UTD263" s="171"/>
      <c r="UTE263" s="171"/>
      <c r="UTF263" s="171"/>
      <c r="UTG263" s="171"/>
      <c r="UTH263" s="171"/>
      <c r="UTI263" s="171"/>
      <c r="UTJ263" s="171"/>
      <c r="UTK263" s="171"/>
      <c r="UTL263" s="171"/>
      <c r="UTM263" s="171"/>
      <c r="UTN263" s="171"/>
      <c r="UTO263" s="171"/>
      <c r="UTP263" s="171"/>
      <c r="UTQ263" s="171"/>
      <c r="UTR263" s="171"/>
      <c r="UTS263" s="171"/>
      <c r="UTT263" s="171"/>
      <c r="UTU263" s="171"/>
      <c r="UTV263" s="171"/>
      <c r="UTW263" s="171"/>
      <c r="UTX263" s="171"/>
      <c r="UTY263" s="171"/>
      <c r="UTZ263" s="171"/>
      <c r="UUA263" s="171"/>
      <c r="UUB263" s="171"/>
      <c r="UUC263" s="171"/>
      <c r="UUD263" s="171"/>
      <c r="UUE263" s="171"/>
      <c r="UUF263" s="171"/>
      <c r="UUG263" s="171"/>
      <c r="UUH263" s="171"/>
      <c r="UUI263" s="171"/>
      <c r="UUJ263" s="171"/>
      <c r="UUK263" s="171"/>
      <c r="UUL263" s="171"/>
      <c r="UUM263" s="171"/>
      <c r="UUN263" s="171"/>
      <c r="UUO263" s="171"/>
      <c r="UUP263" s="171"/>
      <c r="UUQ263" s="171"/>
      <c r="UUR263" s="171"/>
      <c r="UUS263" s="171"/>
      <c r="UUT263" s="171"/>
      <c r="UUU263" s="171"/>
      <c r="UUV263" s="171"/>
      <c r="UUW263" s="171"/>
      <c r="UUX263" s="171"/>
      <c r="UUY263" s="171"/>
      <c r="UUZ263" s="171"/>
      <c r="UVA263" s="171"/>
      <c r="UVB263" s="171"/>
      <c r="UVC263" s="171"/>
      <c r="UVD263" s="171"/>
      <c r="UVE263" s="171"/>
      <c r="UVF263" s="171"/>
      <c r="UVG263" s="171"/>
      <c r="UVH263" s="171"/>
      <c r="UVI263" s="171"/>
      <c r="UVJ263" s="171"/>
      <c r="UVK263" s="171"/>
      <c r="UVL263" s="171"/>
      <c r="UVM263" s="171"/>
      <c r="UVN263" s="171"/>
      <c r="UVO263" s="171"/>
      <c r="UVP263" s="171"/>
      <c r="UVQ263" s="171"/>
      <c r="UVR263" s="171"/>
      <c r="UVS263" s="171"/>
      <c r="UVT263" s="171"/>
      <c r="UVU263" s="171"/>
      <c r="UVV263" s="171"/>
      <c r="UVW263" s="171"/>
      <c r="UVX263" s="171"/>
      <c r="UVY263" s="171"/>
      <c r="UVZ263" s="171"/>
      <c r="UWA263" s="171"/>
      <c r="UWB263" s="171"/>
      <c r="UWC263" s="171"/>
      <c r="UWD263" s="171"/>
      <c r="UWE263" s="171"/>
      <c r="UWF263" s="171"/>
      <c r="UWG263" s="171"/>
      <c r="UWH263" s="171"/>
      <c r="UWI263" s="171"/>
      <c r="UWJ263" s="171"/>
      <c r="UWK263" s="171"/>
      <c r="UWL263" s="171"/>
      <c r="UWM263" s="171"/>
      <c r="UWN263" s="171"/>
      <c r="UWO263" s="171"/>
      <c r="UWP263" s="171"/>
      <c r="UWQ263" s="171"/>
      <c r="UWR263" s="171"/>
      <c r="UWS263" s="171"/>
      <c r="UWT263" s="171"/>
      <c r="UWU263" s="171"/>
      <c r="UWV263" s="171"/>
      <c r="UWW263" s="171"/>
      <c r="UWX263" s="171"/>
      <c r="UWY263" s="171"/>
      <c r="UWZ263" s="171"/>
      <c r="UXA263" s="171"/>
      <c r="UXB263" s="171"/>
      <c r="UXC263" s="171"/>
      <c r="UXD263" s="171"/>
      <c r="UXE263" s="171"/>
      <c r="UXF263" s="171"/>
      <c r="UXG263" s="171"/>
      <c r="UXH263" s="171"/>
      <c r="UXI263" s="171"/>
      <c r="UXJ263" s="171"/>
      <c r="UXK263" s="171"/>
      <c r="UXL263" s="171"/>
      <c r="UXM263" s="171"/>
      <c r="UXN263" s="171"/>
      <c r="UXO263" s="171"/>
      <c r="UXP263" s="171"/>
      <c r="UXQ263" s="171"/>
      <c r="UXR263" s="171"/>
      <c r="UXS263" s="171"/>
      <c r="UXT263" s="171"/>
      <c r="UXU263" s="171"/>
      <c r="UXV263" s="171"/>
      <c r="UXW263" s="171"/>
      <c r="UXX263" s="171"/>
      <c r="UXY263" s="171"/>
      <c r="UXZ263" s="171"/>
      <c r="UYA263" s="171"/>
      <c r="UYB263" s="171"/>
      <c r="UYC263" s="171"/>
      <c r="UYD263" s="171"/>
      <c r="UYE263" s="171"/>
      <c r="UYF263" s="171"/>
      <c r="UYG263" s="171"/>
      <c r="UYH263" s="171"/>
      <c r="UYI263" s="171"/>
      <c r="UYJ263" s="171"/>
      <c r="UYK263" s="171"/>
      <c r="UYL263" s="171"/>
      <c r="UYM263" s="171"/>
      <c r="UYN263" s="171"/>
      <c r="UYO263" s="171"/>
      <c r="UYP263" s="171"/>
      <c r="UYQ263" s="171"/>
      <c r="UYR263" s="171"/>
      <c r="UYS263" s="171"/>
      <c r="UYT263" s="171"/>
      <c r="UYU263" s="171"/>
      <c r="UYV263" s="171"/>
      <c r="UYW263" s="171"/>
      <c r="UYX263" s="171"/>
      <c r="UYY263" s="171"/>
      <c r="UYZ263" s="171"/>
      <c r="UZA263" s="171"/>
      <c r="UZB263" s="171"/>
      <c r="UZC263" s="171"/>
      <c r="UZD263" s="171"/>
      <c r="UZE263" s="171"/>
      <c r="UZF263" s="171"/>
      <c r="UZG263" s="171"/>
      <c r="UZH263" s="171"/>
      <c r="UZI263" s="171"/>
      <c r="UZJ263" s="171"/>
      <c r="UZK263" s="171"/>
      <c r="UZL263" s="171"/>
      <c r="UZM263" s="171"/>
      <c r="UZN263" s="171"/>
      <c r="UZO263" s="171"/>
      <c r="UZP263" s="171"/>
      <c r="UZQ263" s="171"/>
      <c r="UZR263" s="171"/>
      <c r="UZS263" s="171"/>
      <c r="UZT263" s="171"/>
      <c r="UZU263" s="171"/>
      <c r="UZV263" s="171"/>
      <c r="UZW263" s="171"/>
      <c r="UZX263" s="171"/>
      <c r="UZY263" s="171"/>
      <c r="UZZ263" s="171"/>
      <c r="VAA263" s="171"/>
      <c r="VAB263" s="171"/>
      <c r="VAC263" s="171"/>
      <c r="VAD263" s="171"/>
      <c r="VAE263" s="171"/>
      <c r="VAF263" s="171"/>
      <c r="VAG263" s="171"/>
      <c r="VAH263" s="171"/>
      <c r="VAI263" s="171"/>
      <c r="VAJ263" s="171"/>
      <c r="VAK263" s="171"/>
      <c r="VAL263" s="171"/>
      <c r="VAM263" s="171"/>
      <c r="VAN263" s="171"/>
      <c r="VAO263" s="171"/>
      <c r="VAP263" s="171"/>
      <c r="VAQ263" s="171"/>
      <c r="VAR263" s="171"/>
      <c r="VAS263" s="171"/>
      <c r="VAT263" s="171"/>
      <c r="VAU263" s="171"/>
      <c r="VAV263" s="171"/>
      <c r="VAW263" s="171"/>
      <c r="VAX263" s="171"/>
      <c r="VAY263" s="171"/>
      <c r="VAZ263" s="171"/>
      <c r="VBA263" s="171"/>
      <c r="VBB263" s="171"/>
      <c r="VBC263" s="171"/>
      <c r="VBD263" s="171"/>
      <c r="VBE263" s="171"/>
      <c r="VBF263" s="171"/>
      <c r="VBG263" s="171"/>
      <c r="VBH263" s="171"/>
      <c r="VBI263" s="171"/>
      <c r="VBJ263" s="171"/>
      <c r="VBK263" s="171"/>
      <c r="VBL263" s="171"/>
      <c r="VBM263" s="171"/>
      <c r="VBN263" s="171"/>
      <c r="VBO263" s="171"/>
      <c r="VBP263" s="171"/>
      <c r="VBQ263" s="171"/>
      <c r="VBR263" s="171"/>
      <c r="VBS263" s="171"/>
      <c r="VBT263" s="171"/>
      <c r="VBU263" s="171"/>
      <c r="VBV263" s="171"/>
      <c r="VBW263" s="171"/>
      <c r="VBX263" s="171"/>
      <c r="VBY263" s="171"/>
      <c r="VBZ263" s="171"/>
      <c r="VCA263" s="171"/>
      <c r="VCB263" s="171"/>
      <c r="VCC263" s="171"/>
      <c r="VCD263" s="171"/>
      <c r="VCE263" s="171"/>
      <c r="VCF263" s="171"/>
      <c r="VCG263" s="171"/>
      <c r="VCH263" s="171"/>
      <c r="VCI263" s="171"/>
      <c r="VCJ263" s="171"/>
      <c r="VCK263" s="171"/>
      <c r="VCL263" s="171"/>
      <c r="VCM263" s="171"/>
      <c r="VCN263" s="171"/>
      <c r="VCO263" s="171"/>
      <c r="VCP263" s="171"/>
      <c r="VCQ263" s="171"/>
      <c r="VCR263" s="171"/>
      <c r="VCS263" s="171"/>
      <c r="VCT263" s="171"/>
      <c r="VCU263" s="171"/>
      <c r="VCV263" s="171"/>
      <c r="VCW263" s="171"/>
      <c r="VCX263" s="171"/>
      <c r="VCY263" s="171"/>
      <c r="VCZ263" s="171"/>
      <c r="VDA263" s="171"/>
      <c r="VDB263" s="171"/>
      <c r="VDC263" s="171"/>
      <c r="VDD263" s="171"/>
      <c r="VDE263" s="171"/>
      <c r="VDF263" s="171"/>
      <c r="VDG263" s="171"/>
      <c r="VDH263" s="171"/>
      <c r="VDI263" s="171"/>
      <c r="VDJ263" s="171"/>
      <c r="VDK263" s="171"/>
      <c r="VDL263" s="171"/>
      <c r="VDM263" s="171"/>
      <c r="VDN263" s="171"/>
      <c r="VDO263" s="171"/>
      <c r="VDP263" s="171"/>
      <c r="VDQ263" s="171"/>
      <c r="VDR263" s="171"/>
      <c r="VDS263" s="171"/>
      <c r="VDT263" s="171"/>
      <c r="VDU263" s="171"/>
      <c r="VDV263" s="171"/>
      <c r="VDW263" s="171"/>
      <c r="VDX263" s="171"/>
      <c r="VDY263" s="171"/>
      <c r="VDZ263" s="171"/>
      <c r="VEA263" s="171"/>
      <c r="VEB263" s="171"/>
      <c r="VEC263" s="171"/>
      <c r="VED263" s="171"/>
      <c r="VEE263" s="171"/>
      <c r="VEF263" s="171"/>
      <c r="VEG263" s="171"/>
      <c r="VEH263" s="171"/>
      <c r="VEI263" s="171"/>
      <c r="VEJ263" s="171"/>
      <c r="VEK263" s="171"/>
      <c r="VEL263" s="171"/>
      <c r="VEM263" s="171"/>
      <c r="VEN263" s="171"/>
      <c r="VEO263" s="171"/>
      <c r="VEP263" s="171"/>
      <c r="VEQ263" s="171"/>
      <c r="VER263" s="171"/>
      <c r="VES263" s="171"/>
      <c r="VET263" s="171"/>
      <c r="VEU263" s="171"/>
      <c r="VEV263" s="171"/>
      <c r="VEW263" s="171"/>
      <c r="VEX263" s="171"/>
      <c r="VEY263" s="171"/>
      <c r="VEZ263" s="171"/>
      <c r="VFA263" s="171"/>
      <c r="VFB263" s="171"/>
      <c r="VFC263" s="171"/>
      <c r="VFD263" s="171"/>
      <c r="VFE263" s="171"/>
      <c r="VFF263" s="171"/>
      <c r="VFG263" s="171"/>
      <c r="VFH263" s="171"/>
      <c r="VFI263" s="171"/>
      <c r="VFJ263" s="171"/>
      <c r="VFK263" s="171"/>
      <c r="VFL263" s="171"/>
      <c r="VFM263" s="171"/>
      <c r="VFN263" s="171"/>
      <c r="VFO263" s="171"/>
      <c r="VFP263" s="171"/>
      <c r="VFQ263" s="171"/>
      <c r="VFR263" s="171"/>
      <c r="VFS263" s="171"/>
      <c r="VFT263" s="171"/>
      <c r="VFU263" s="171"/>
      <c r="VFV263" s="171"/>
      <c r="VFW263" s="171"/>
      <c r="VFX263" s="171"/>
      <c r="VFY263" s="171"/>
      <c r="VFZ263" s="171"/>
      <c r="VGA263" s="171"/>
      <c r="VGB263" s="171"/>
      <c r="VGC263" s="171"/>
      <c r="VGD263" s="171"/>
      <c r="VGE263" s="171"/>
      <c r="VGF263" s="171"/>
      <c r="VGG263" s="171"/>
      <c r="VGH263" s="171"/>
      <c r="VGI263" s="171"/>
      <c r="VGJ263" s="171"/>
      <c r="VGK263" s="171"/>
      <c r="VGL263" s="171"/>
      <c r="VGM263" s="171"/>
      <c r="VGN263" s="171"/>
      <c r="VGO263" s="171"/>
      <c r="VGP263" s="171"/>
      <c r="VGQ263" s="171"/>
      <c r="VGR263" s="171"/>
      <c r="VGS263" s="171"/>
      <c r="VGT263" s="171"/>
      <c r="VGU263" s="171"/>
      <c r="VGV263" s="171"/>
      <c r="VGW263" s="171"/>
      <c r="VGX263" s="171"/>
      <c r="VGY263" s="171"/>
      <c r="VGZ263" s="171"/>
      <c r="VHA263" s="171"/>
      <c r="VHB263" s="171"/>
      <c r="VHC263" s="171"/>
      <c r="VHD263" s="171"/>
      <c r="VHE263" s="171"/>
      <c r="VHF263" s="171"/>
      <c r="VHG263" s="171"/>
      <c r="VHH263" s="171"/>
      <c r="VHI263" s="171"/>
      <c r="VHJ263" s="171"/>
      <c r="VHK263" s="171"/>
      <c r="VHL263" s="171"/>
      <c r="VHM263" s="171"/>
      <c r="VHN263" s="171"/>
      <c r="VHO263" s="171"/>
      <c r="VHP263" s="171"/>
      <c r="VHQ263" s="171"/>
      <c r="VHR263" s="171"/>
      <c r="VHS263" s="171"/>
      <c r="VHT263" s="171"/>
      <c r="VHU263" s="171"/>
      <c r="VHV263" s="171"/>
      <c r="VHW263" s="171"/>
      <c r="VHX263" s="171"/>
      <c r="VHY263" s="171"/>
      <c r="VHZ263" s="171"/>
      <c r="VIA263" s="171"/>
      <c r="VIB263" s="171"/>
      <c r="VIC263" s="171"/>
      <c r="VID263" s="171"/>
      <c r="VIE263" s="171"/>
      <c r="VIF263" s="171"/>
      <c r="VIG263" s="171"/>
      <c r="VIH263" s="171"/>
      <c r="VII263" s="171"/>
      <c r="VIJ263" s="171"/>
      <c r="VIK263" s="171"/>
      <c r="VIL263" s="171"/>
      <c r="VIM263" s="171"/>
      <c r="VIN263" s="171"/>
      <c r="VIO263" s="171"/>
      <c r="VIP263" s="171"/>
      <c r="VIQ263" s="171"/>
      <c r="VIR263" s="171"/>
      <c r="VIS263" s="171"/>
      <c r="VIT263" s="171"/>
      <c r="VIU263" s="171"/>
      <c r="VIV263" s="171"/>
      <c r="VIW263" s="171"/>
      <c r="VIX263" s="171"/>
      <c r="VIY263" s="171"/>
      <c r="VIZ263" s="171"/>
      <c r="VJA263" s="171"/>
      <c r="VJB263" s="171"/>
      <c r="VJC263" s="171"/>
      <c r="VJD263" s="171"/>
      <c r="VJE263" s="171"/>
      <c r="VJF263" s="171"/>
      <c r="VJG263" s="171"/>
      <c r="VJH263" s="171"/>
      <c r="VJI263" s="171"/>
      <c r="VJJ263" s="171"/>
      <c r="VJK263" s="171"/>
      <c r="VJL263" s="171"/>
      <c r="VJM263" s="171"/>
      <c r="VJN263" s="171"/>
      <c r="VJO263" s="171"/>
      <c r="VJP263" s="171"/>
      <c r="VJQ263" s="171"/>
      <c r="VJR263" s="171"/>
      <c r="VJS263" s="171"/>
      <c r="VJT263" s="171"/>
      <c r="VJU263" s="171"/>
      <c r="VJV263" s="171"/>
      <c r="VJW263" s="171"/>
      <c r="VJX263" s="171"/>
      <c r="VJY263" s="171"/>
      <c r="VJZ263" s="171"/>
      <c r="VKA263" s="171"/>
      <c r="VKB263" s="171"/>
      <c r="VKC263" s="171"/>
      <c r="VKD263" s="171"/>
      <c r="VKE263" s="171"/>
      <c r="VKF263" s="171"/>
      <c r="VKG263" s="171"/>
      <c r="VKH263" s="171"/>
      <c r="VKI263" s="171"/>
      <c r="VKJ263" s="171"/>
      <c r="VKK263" s="171"/>
      <c r="VKL263" s="171"/>
      <c r="VKM263" s="171"/>
      <c r="VKN263" s="171"/>
      <c r="VKO263" s="171"/>
      <c r="VKP263" s="171"/>
      <c r="VKQ263" s="171"/>
      <c r="VKR263" s="171"/>
      <c r="VKS263" s="171"/>
      <c r="VKT263" s="171"/>
      <c r="VKU263" s="171"/>
      <c r="VKV263" s="171"/>
      <c r="VKW263" s="171"/>
      <c r="VKX263" s="171"/>
      <c r="VKY263" s="171"/>
      <c r="VKZ263" s="171"/>
      <c r="VLA263" s="171"/>
      <c r="VLB263" s="171"/>
      <c r="VLC263" s="171"/>
      <c r="VLD263" s="171"/>
      <c r="VLE263" s="171"/>
      <c r="VLF263" s="171"/>
      <c r="VLG263" s="171"/>
      <c r="VLH263" s="171"/>
      <c r="VLI263" s="171"/>
      <c r="VLJ263" s="171"/>
      <c r="VLK263" s="171"/>
      <c r="VLL263" s="171"/>
      <c r="VLM263" s="171"/>
      <c r="VLN263" s="171"/>
      <c r="VLO263" s="171"/>
      <c r="VLP263" s="171"/>
      <c r="VLQ263" s="171"/>
      <c r="VLR263" s="171"/>
      <c r="VLS263" s="171"/>
      <c r="VLT263" s="171"/>
      <c r="VLU263" s="171"/>
      <c r="VLV263" s="171"/>
      <c r="VLW263" s="171"/>
      <c r="VLX263" s="171"/>
      <c r="VLY263" s="171"/>
      <c r="VLZ263" s="171"/>
      <c r="VMA263" s="171"/>
      <c r="VMB263" s="171"/>
      <c r="VMC263" s="171"/>
      <c r="VMD263" s="171"/>
      <c r="VME263" s="171"/>
      <c r="VMF263" s="171"/>
      <c r="VMG263" s="171"/>
      <c r="VMH263" s="171"/>
      <c r="VMI263" s="171"/>
      <c r="VMJ263" s="171"/>
      <c r="VMK263" s="171"/>
      <c r="VML263" s="171"/>
      <c r="VMM263" s="171"/>
      <c r="VMN263" s="171"/>
      <c r="VMO263" s="171"/>
      <c r="VMP263" s="171"/>
      <c r="VMQ263" s="171"/>
      <c r="VMR263" s="171"/>
      <c r="VMS263" s="171"/>
      <c r="VMT263" s="171"/>
      <c r="VMU263" s="171"/>
      <c r="VMV263" s="171"/>
      <c r="VMW263" s="171"/>
      <c r="VMX263" s="171"/>
      <c r="VMY263" s="171"/>
      <c r="VMZ263" s="171"/>
      <c r="VNA263" s="171"/>
      <c r="VNB263" s="171"/>
      <c r="VNC263" s="171"/>
      <c r="VND263" s="171"/>
      <c r="VNE263" s="171"/>
      <c r="VNF263" s="171"/>
      <c r="VNG263" s="171"/>
      <c r="VNH263" s="171"/>
      <c r="VNI263" s="171"/>
      <c r="VNJ263" s="171"/>
      <c r="VNK263" s="171"/>
      <c r="VNL263" s="171"/>
      <c r="VNM263" s="171"/>
      <c r="VNN263" s="171"/>
      <c r="VNO263" s="171"/>
      <c r="VNP263" s="171"/>
      <c r="VNQ263" s="171"/>
      <c r="VNR263" s="171"/>
      <c r="VNS263" s="171"/>
      <c r="VNT263" s="171"/>
      <c r="VNU263" s="171"/>
      <c r="VNV263" s="171"/>
      <c r="VNW263" s="171"/>
      <c r="VNX263" s="171"/>
      <c r="VNY263" s="171"/>
      <c r="VNZ263" s="171"/>
      <c r="VOA263" s="171"/>
      <c r="VOB263" s="171"/>
      <c r="VOC263" s="171"/>
      <c r="VOD263" s="171"/>
      <c r="VOE263" s="171"/>
      <c r="VOF263" s="171"/>
      <c r="VOG263" s="171"/>
      <c r="VOH263" s="171"/>
      <c r="VOI263" s="171"/>
      <c r="VOJ263" s="171"/>
      <c r="VOK263" s="171"/>
      <c r="VOL263" s="171"/>
      <c r="VOM263" s="171"/>
      <c r="VON263" s="171"/>
      <c r="VOO263" s="171"/>
      <c r="VOP263" s="171"/>
      <c r="VOQ263" s="171"/>
      <c r="VOR263" s="171"/>
      <c r="VOS263" s="171"/>
      <c r="VOT263" s="171"/>
      <c r="VOU263" s="171"/>
      <c r="VOV263" s="171"/>
      <c r="VOW263" s="171"/>
      <c r="VOX263" s="171"/>
      <c r="VOY263" s="171"/>
      <c r="VOZ263" s="171"/>
      <c r="VPA263" s="171"/>
      <c r="VPB263" s="171"/>
      <c r="VPC263" s="171"/>
      <c r="VPD263" s="171"/>
      <c r="VPE263" s="171"/>
      <c r="VPF263" s="171"/>
      <c r="VPG263" s="171"/>
      <c r="VPH263" s="171"/>
      <c r="VPI263" s="171"/>
      <c r="VPJ263" s="171"/>
      <c r="VPK263" s="171"/>
      <c r="VPL263" s="171"/>
      <c r="VPM263" s="171"/>
      <c r="VPN263" s="171"/>
      <c r="VPO263" s="171"/>
      <c r="VPP263" s="171"/>
      <c r="VPQ263" s="171"/>
      <c r="VPR263" s="171"/>
      <c r="VPS263" s="171"/>
      <c r="VPT263" s="171"/>
      <c r="VPU263" s="171"/>
      <c r="VPV263" s="171"/>
      <c r="VPW263" s="171"/>
      <c r="VPX263" s="171"/>
      <c r="VPY263" s="171"/>
      <c r="VPZ263" s="171"/>
      <c r="VQA263" s="171"/>
      <c r="VQB263" s="171"/>
      <c r="VQC263" s="171"/>
      <c r="VQD263" s="171"/>
      <c r="VQE263" s="171"/>
      <c r="VQF263" s="171"/>
      <c r="VQG263" s="171"/>
      <c r="VQH263" s="171"/>
      <c r="VQI263" s="171"/>
      <c r="VQJ263" s="171"/>
      <c r="VQK263" s="171"/>
      <c r="VQL263" s="171"/>
      <c r="VQM263" s="171"/>
      <c r="VQN263" s="171"/>
      <c r="VQO263" s="171"/>
      <c r="VQP263" s="171"/>
      <c r="VQQ263" s="171"/>
      <c r="VQR263" s="171"/>
      <c r="VQS263" s="171"/>
      <c r="VQT263" s="171"/>
      <c r="VQU263" s="171"/>
      <c r="VQV263" s="171"/>
      <c r="VQW263" s="171"/>
      <c r="VQX263" s="171"/>
      <c r="VQY263" s="171"/>
      <c r="VQZ263" s="171"/>
      <c r="VRA263" s="171"/>
      <c r="VRB263" s="171"/>
      <c r="VRC263" s="171"/>
      <c r="VRD263" s="171"/>
      <c r="VRE263" s="171"/>
      <c r="VRF263" s="171"/>
      <c r="VRG263" s="171"/>
      <c r="VRH263" s="171"/>
      <c r="VRI263" s="171"/>
      <c r="VRJ263" s="171"/>
      <c r="VRK263" s="171"/>
      <c r="VRL263" s="171"/>
      <c r="VRM263" s="171"/>
      <c r="VRN263" s="171"/>
      <c r="VRO263" s="171"/>
      <c r="VRP263" s="171"/>
      <c r="VRQ263" s="171"/>
      <c r="VRR263" s="171"/>
      <c r="VRS263" s="171"/>
      <c r="VRT263" s="171"/>
      <c r="VRU263" s="171"/>
      <c r="VRV263" s="171"/>
      <c r="VRW263" s="171"/>
      <c r="VRX263" s="171"/>
      <c r="VRY263" s="171"/>
      <c r="VRZ263" s="171"/>
      <c r="VSA263" s="171"/>
      <c r="VSB263" s="171"/>
      <c r="VSC263" s="171"/>
      <c r="VSD263" s="171"/>
      <c r="VSE263" s="171"/>
      <c r="VSF263" s="171"/>
      <c r="VSG263" s="171"/>
      <c r="VSH263" s="171"/>
      <c r="VSI263" s="171"/>
      <c r="VSJ263" s="171"/>
      <c r="VSK263" s="171"/>
      <c r="VSL263" s="171"/>
      <c r="VSM263" s="171"/>
      <c r="VSN263" s="171"/>
      <c r="VSO263" s="171"/>
      <c r="VSP263" s="171"/>
      <c r="VSQ263" s="171"/>
      <c r="VSR263" s="171"/>
      <c r="VSS263" s="171"/>
      <c r="VST263" s="171"/>
      <c r="VSU263" s="171"/>
      <c r="VSV263" s="171"/>
      <c r="VSW263" s="171"/>
      <c r="VSX263" s="171"/>
      <c r="VSY263" s="171"/>
      <c r="VSZ263" s="171"/>
      <c r="VTA263" s="171"/>
      <c r="VTB263" s="171"/>
      <c r="VTC263" s="171"/>
      <c r="VTD263" s="171"/>
      <c r="VTE263" s="171"/>
      <c r="VTF263" s="171"/>
      <c r="VTG263" s="171"/>
      <c r="VTH263" s="171"/>
      <c r="VTI263" s="171"/>
      <c r="VTJ263" s="171"/>
      <c r="VTK263" s="171"/>
      <c r="VTL263" s="171"/>
      <c r="VTM263" s="171"/>
      <c r="VTN263" s="171"/>
      <c r="VTO263" s="171"/>
      <c r="VTP263" s="171"/>
      <c r="VTQ263" s="171"/>
      <c r="VTR263" s="171"/>
      <c r="VTS263" s="171"/>
      <c r="VTT263" s="171"/>
      <c r="VTU263" s="171"/>
      <c r="VTV263" s="171"/>
      <c r="VTW263" s="171"/>
      <c r="VTX263" s="171"/>
      <c r="VTY263" s="171"/>
      <c r="VTZ263" s="171"/>
      <c r="VUA263" s="171"/>
      <c r="VUB263" s="171"/>
      <c r="VUC263" s="171"/>
      <c r="VUD263" s="171"/>
      <c r="VUE263" s="171"/>
      <c r="VUF263" s="171"/>
      <c r="VUG263" s="171"/>
      <c r="VUH263" s="171"/>
      <c r="VUI263" s="171"/>
      <c r="VUJ263" s="171"/>
      <c r="VUK263" s="171"/>
      <c r="VUL263" s="171"/>
      <c r="VUM263" s="171"/>
      <c r="VUN263" s="171"/>
      <c r="VUO263" s="171"/>
      <c r="VUP263" s="171"/>
      <c r="VUQ263" s="171"/>
      <c r="VUR263" s="171"/>
      <c r="VUS263" s="171"/>
      <c r="VUT263" s="171"/>
      <c r="VUU263" s="171"/>
      <c r="VUV263" s="171"/>
      <c r="VUW263" s="171"/>
      <c r="VUX263" s="171"/>
      <c r="VUY263" s="171"/>
      <c r="VUZ263" s="171"/>
      <c r="VVA263" s="171"/>
      <c r="VVB263" s="171"/>
      <c r="VVC263" s="171"/>
      <c r="VVD263" s="171"/>
      <c r="VVE263" s="171"/>
      <c r="VVF263" s="171"/>
      <c r="VVG263" s="171"/>
      <c r="VVH263" s="171"/>
      <c r="VVI263" s="171"/>
      <c r="VVJ263" s="171"/>
      <c r="VVK263" s="171"/>
      <c r="VVL263" s="171"/>
      <c r="VVM263" s="171"/>
      <c r="VVN263" s="171"/>
      <c r="VVO263" s="171"/>
      <c r="VVP263" s="171"/>
      <c r="VVQ263" s="171"/>
      <c r="VVR263" s="171"/>
      <c r="VVS263" s="171"/>
      <c r="VVT263" s="171"/>
      <c r="VVU263" s="171"/>
      <c r="VVV263" s="171"/>
      <c r="VVW263" s="171"/>
      <c r="VVX263" s="171"/>
      <c r="VVY263" s="171"/>
      <c r="VVZ263" s="171"/>
      <c r="VWA263" s="171"/>
      <c r="VWB263" s="171"/>
      <c r="VWC263" s="171"/>
      <c r="VWD263" s="171"/>
      <c r="VWE263" s="171"/>
      <c r="VWF263" s="171"/>
      <c r="VWG263" s="171"/>
      <c r="VWH263" s="171"/>
      <c r="VWI263" s="171"/>
      <c r="VWJ263" s="171"/>
      <c r="VWK263" s="171"/>
      <c r="VWL263" s="171"/>
      <c r="VWM263" s="171"/>
      <c r="VWN263" s="171"/>
      <c r="VWO263" s="171"/>
      <c r="VWP263" s="171"/>
      <c r="VWQ263" s="171"/>
      <c r="VWR263" s="171"/>
      <c r="VWS263" s="171"/>
      <c r="VWT263" s="171"/>
      <c r="VWU263" s="171"/>
      <c r="VWV263" s="171"/>
      <c r="VWW263" s="171"/>
      <c r="VWX263" s="171"/>
      <c r="VWY263" s="171"/>
      <c r="VWZ263" s="171"/>
      <c r="VXA263" s="171"/>
      <c r="VXB263" s="171"/>
      <c r="VXC263" s="171"/>
      <c r="VXD263" s="171"/>
      <c r="VXE263" s="171"/>
      <c r="VXF263" s="171"/>
      <c r="VXG263" s="171"/>
      <c r="VXH263" s="171"/>
      <c r="VXI263" s="171"/>
      <c r="VXJ263" s="171"/>
      <c r="VXK263" s="171"/>
      <c r="VXL263" s="171"/>
      <c r="VXM263" s="171"/>
      <c r="VXN263" s="171"/>
      <c r="VXO263" s="171"/>
      <c r="VXP263" s="171"/>
      <c r="VXQ263" s="171"/>
      <c r="VXR263" s="171"/>
      <c r="VXS263" s="171"/>
      <c r="VXT263" s="171"/>
      <c r="VXU263" s="171"/>
      <c r="VXV263" s="171"/>
      <c r="VXW263" s="171"/>
      <c r="VXX263" s="171"/>
      <c r="VXY263" s="171"/>
      <c r="VXZ263" s="171"/>
      <c r="VYA263" s="171"/>
      <c r="VYB263" s="171"/>
      <c r="VYC263" s="171"/>
      <c r="VYD263" s="171"/>
      <c r="VYE263" s="171"/>
      <c r="VYF263" s="171"/>
      <c r="VYG263" s="171"/>
      <c r="VYH263" s="171"/>
      <c r="VYI263" s="171"/>
      <c r="VYJ263" s="171"/>
      <c r="VYK263" s="171"/>
      <c r="VYL263" s="171"/>
      <c r="VYM263" s="171"/>
      <c r="VYN263" s="171"/>
      <c r="VYO263" s="171"/>
      <c r="VYP263" s="171"/>
      <c r="VYQ263" s="171"/>
      <c r="VYR263" s="171"/>
      <c r="VYS263" s="171"/>
      <c r="VYT263" s="171"/>
      <c r="VYU263" s="171"/>
      <c r="VYV263" s="171"/>
      <c r="VYW263" s="171"/>
      <c r="VYX263" s="171"/>
      <c r="VYY263" s="171"/>
      <c r="VYZ263" s="171"/>
      <c r="VZA263" s="171"/>
      <c r="VZB263" s="171"/>
      <c r="VZC263" s="171"/>
      <c r="VZD263" s="171"/>
      <c r="VZE263" s="171"/>
      <c r="VZF263" s="171"/>
      <c r="VZG263" s="171"/>
      <c r="VZH263" s="171"/>
      <c r="VZI263" s="171"/>
      <c r="VZJ263" s="171"/>
      <c r="VZK263" s="171"/>
      <c r="VZL263" s="171"/>
      <c r="VZM263" s="171"/>
      <c r="VZN263" s="171"/>
      <c r="VZO263" s="171"/>
      <c r="VZP263" s="171"/>
      <c r="VZQ263" s="171"/>
      <c r="VZR263" s="171"/>
      <c r="VZS263" s="171"/>
      <c r="VZT263" s="171"/>
      <c r="VZU263" s="171"/>
      <c r="VZV263" s="171"/>
      <c r="VZW263" s="171"/>
      <c r="VZX263" s="171"/>
      <c r="VZY263" s="171"/>
      <c r="VZZ263" s="171"/>
      <c r="WAA263" s="171"/>
      <c r="WAB263" s="171"/>
      <c r="WAC263" s="171"/>
      <c r="WAD263" s="171"/>
      <c r="WAE263" s="171"/>
      <c r="WAF263" s="171"/>
      <c r="WAG263" s="171"/>
      <c r="WAH263" s="171"/>
      <c r="WAI263" s="171"/>
      <c r="WAJ263" s="171"/>
      <c r="WAK263" s="171"/>
      <c r="WAL263" s="171"/>
      <c r="WAM263" s="171"/>
      <c r="WAN263" s="171"/>
      <c r="WAO263" s="171"/>
      <c r="WAP263" s="171"/>
      <c r="WAQ263" s="171"/>
      <c r="WAR263" s="171"/>
      <c r="WAS263" s="171"/>
      <c r="WAT263" s="171"/>
      <c r="WAU263" s="171"/>
      <c r="WAV263" s="171"/>
      <c r="WAW263" s="171"/>
      <c r="WAX263" s="171"/>
      <c r="WAY263" s="171"/>
      <c r="WAZ263" s="171"/>
      <c r="WBA263" s="171"/>
      <c r="WBB263" s="171"/>
      <c r="WBC263" s="171"/>
      <c r="WBD263" s="171"/>
      <c r="WBE263" s="171"/>
      <c r="WBF263" s="171"/>
      <c r="WBG263" s="171"/>
      <c r="WBH263" s="171"/>
      <c r="WBI263" s="171"/>
      <c r="WBJ263" s="171"/>
      <c r="WBK263" s="171"/>
      <c r="WBL263" s="171"/>
      <c r="WBM263" s="171"/>
      <c r="WBN263" s="171"/>
      <c r="WBO263" s="171"/>
      <c r="WBP263" s="171"/>
      <c r="WBQ263" s="171"/>
      <c r="WBR263" s="171"/>
      <c r="WBS263" s="171"/>
      <c r="WBT263" s="171"/>
      <c r="WBU263" s="171"/>
      <c r="WBV263" s="171"/>
      <c r="WBW263" s="171"/>
      <c r="WBX263" s="171"/>
      <c r="WBY263" s="171"/>
      <c r="WBZ263" s="171"/>
      <c r="WCA263" s="171"/>
      <c r="WCB263" s="171"/>
      <c r="WCC263" s="171"/>
      <c r="WCD263" s="171"/>
      <c r="WCE263" s="171"/>
      <c r="WCF263" s="171"/>
      <c r="WCG263" s="171"/>
      <c r="WCH263" s="171"/>
      <c r="WCI263" s="171"/>
      <c r="WCJ263" s="171"/>
      <c r="WCK263" s="171"/>
      <c r="WCL263" s="171"/>
      <c r="WCM263" s="171"/>
      <c r="WCN263" s="171"/>
      <c r="WCO263" s="171"/>
      <c r="WCP263" s="171"/>
      <c r="WCQ263" s="171"/>
      <c r="WCR263" s="171"/>
      <c r="WCS263" s="171"/>
      <c r="WCT263" s="171"/>
      <c r="WCU263" s="171"/>
      <c r="WCV263" s="171"/>
      <c r="WCW263" s="171"/>
      <c r="WCX263" s="171"/>
      <c r="WCY263" s="171"/>
      <c r="WCZ263" s="171"/>
      <c r="WDA263" s="171"/>
      <c r="WDB263" s="171"/>
      <c r="WDC263" s="171"/>
      <c r="WDD263" s="171"/>
      <c r="WDE263" s="171"/>
      <c r="WDF263" s="171"/>
      <c r="WDG263" s="171"/>
      <c r="WDH263" s="171"/>
      <c r="WDI263" s="171"/>
      <c r="WDJ263" s="171"/>
      <c r="WDK263" s="171"/>
      <c r="WDL263" s="171"/>
      <c r="WDM263" s="171"/>
      <c r="WDN263" s="171"/>
      <c r="WDO263" s="171"/>
      <c r="WDP263" s="171"/>
      <c r="WDQ263" s="171"/>
      <c r="WDR263" s="171"/>
      <c r="WDS263" s="171"/>
      <c r="WDT263" s="171"/>
      <c r="WDU263" s="171"/>
      <c r="WDV263" s="171"/>
      <c r="WDW263" s="171"/>
      <c r="WDX263" s="171"/>
      <c r="WDY263" s="171"/>
      <c r="WDZ263" s="171"/>
      <c r="WEA263" s="171"/>
      <c r="WEB263" s="171"/>
      <c r="WEC263" s="171"/>
      <c r="WED263" s="171"/>
      <c r="WEE263" s="171"/>
      <c r="WEF263" s="171"/>
      <c r="WEG263" s="171"/>
      <c r="WEH263" s="171"/>
      <c r="WEI263" s="171"/>
      <c r="WEJ263" s="171"/>
      <c r="WEK263" s="171"/>
      <c r="WEL263" s="171"/>
      <c r="WEM263" s="171"/>
      <c r="WEN263" s="171"/>
      <c r="WEO263" s="171"/>
      <c r="WEP263" s="171"/>
      <c r="WEQ263" s="171"/>
      <c r="WER263" s="171"/>
      <c r="WES263" s="171"/>
      <c r="WET263" s="171"/>
      <c r="WEU263" s="171"/>
      <c r="WEV263" s="171"/>
      <c r="WEW263" s="171"/>
      <c r="WEX263" s="171"/>
      <c r="WEY263" s="171"/>
      <c r="WEZ263" s="171"/>
      <c r="WFA263" s="171"/>
      <c r="WFB263" s="171"/>
      <c r="WFC263" s="171"/>
      <c r="WFD263" s="171"/>
      <c r="WFE263" s="171"/>
      <c r="WFF263" s="171"/>
      <c r="WFG263" s="171"/>
      <c r="WFH263" s="171"/>
      <c r="WFI263" s="171"/>
      <c r="WFJ263" s="171"/>
      <c r="WFK263" s="171"/>
      <c r="WFL263" s="171"/>
      <c r="WFM263" s="171"/>
      <c r="WFN263" s="171"/>
      <c r="WFO263" s="171"/>
      <c r="WFP263" s="171"/>
      <c r="WFQ263" s="171"/>
      <c r="WFR263" s="171"/>
      <c r="WFS263" s="171"/>
      <c r="WFT263" s="171"/>
      <c r="WFU263" s="171"/>
      <c r="WFV263" s="171"/>
      <c r="WFW263" s="171"/>
      <c r="WFX263" s="171"/>
      <c r="WFY263" s="171"/>
      <c r="WFZ263" s="171"/>
      <c r="WGA263" s="171"/>
      <c r="WGB263" s="171"/>
      <c r="WGC263" s="171"/>
      <c r="WGD263" s="171"/>
      <c r="WGE263" s="171"/>
      <c r="WGF263" s="171"/>
      <c r="WGG263" s="171"/>
      <c r="WGH263" s="171"/>
      <c r="WGI263" s="171"/>
      <c r="WGJ263" s="171"/>
      <c r="WGK263" s="171"/>
      <c r="WGL263" s="171"/>
      <c r="WGM263" s="171"/>
      <c r="WGN263" s="171"/>
      <c r="WGO263" s="171"/>
      <c r="WGP263" s="171"/>
      <c r="WGQ263" s="171"/>
      <c r="WGR263" s="171"/>
      <c r="WGS263" s="171"/>
      <c r="WGT263" s="171"/>
      <c r="WGU263" s="171"/>
      <c r="WGV263" s="171"/>
      <c r="WGW263" s="171"/>
      <c r="WGX263" s="171"/>
      <c r="WGY263" s="171"/>
      <c r="WGZ263" s="171"/>
      <c r="WHA263" s="171"/>
      <c r="WHB263" s="171"/>
      <c r="WHC263" s="171"/>
      <c r="WHD263" s="171"/>
      <c r="WHE263" s="171"/>
      <c r="WHF263" s="171"/>
      <c r="WHG263" s="171"/>
      <c r="WHH263" s="171"/>
      <c r="WHI263" s="171"/>
      <c r="WHJ263" s="171"/>
      <c r="WHK263" s="171"/>
      <c r="WHL263" s="171"/>
      <c r="WHM263" s="171"/>
      <c r="WHN263" s="171"/>
      <c r="WHO263" s="171"/>
      <c r="WHP263" s="171"/>
      <c r="WHQ263" s="171"/>
      <c r="WHR263" s="171"/>
      <c r="WHS263" s="171"/>
      <c r="WHT263" s="171"/>
      <c r="WHU263" s="171"/>
      <c r="WHV263" s="171"/>
      <c r="WHW263" s="171"/>
      <c r="WHX263" s="171"/>
      <c r="WHY263" s="171"/>
      <c r="WHZ263" s="171"/>
      <c r="WIA263" s="171"/>
      <c r="WIB263" s="171"/>
      <c r="WIC263" s="171"/>
      <c r="WID263" s="171"/>
      <c r="WIE263" s="171"/>
      <c r="WIF263" s="171"/>
      <c r="WIG263" s="171"/>
      <c r="WIH263" s="171"/>
      <c r="WII263" s="171"/>
      <c r="WIJ263" s="171"/>
      <c r="WIK263" s="171"/>
      <c r="WIL263" s="171"/>
      <c r="WIM263" s="171"/>
      <c r="WIN263" s="171"/>
      <c r="WIO263" s="171"/>
      <c r="WIP263" s="171"/>
      <c r="WIQ263" s="171"/>
      <c r="WIR263" s="171"/>
      <c r="WIS263" s="171"/>
      <c r="WIT263" s="171"/>
      <c r="WIU263" s="171"/>
      <c r="WIV263" s="171"/>
      <c r="WIW263" s="171"/>
      <c r="WIX263" s="171"/>
      <c r="WIY263" s="171"/>
      <c r="WIZ263" s="171"/>
      <c r="WJA263" s="171"/>
      <c r="WJB263" s="171"/>
      <c r="WJC263" s="171"/>
      <c r="WJD263" s="171"/>
      <c r="WJE263" s="171"/>
      <c r="WJF263" s="171"/>
      <c r="WJG263" s="171"/>
      <c r="WJH263" s="171"/>
      <c r="WJI263" s="171"/>
      <c r="WJJ263" s="171"/>
      <c r="WJK263" s="171"/>
      <c r="WJL263" s="171"/>
      <c r="WJM263" s="171"/>
      <c r="WJN263" s="171"/>
      <c r="WJO263" s="171"/>
      <c r="WJP263" s="171"/>
      <c r="WJQ263" s="171"/>
      <c r="WJR263" s="171"/>
      <c r="WJS263" s="171"/>
      <c r="WJT263" s="171"/>
      <c r="WJU263" s="171"/>
      <c r="WJV263" s="171"/>
      <c r="WJW263" s="171"/>
      <c r="WJX263" s="171"/>
      <c r="WJY263" s="171"/>
      <c r="WJZ263" s="171"/>
      <c r="WKA263" s="171"/>
      <c r="WKB263" s="171"/>
      <c r="WKC263" s="171"/>
      <c r="WKD263" s="171"/>
      <c r="WKE263" s="171"/>
      <c r="WKF263" s="171"/>
      <c r="WKG263" s="171"/>
      <c r="WKH263" s="171"/>
      <c r="WKI263" s="171"/>
      <c r="WKJ263" s="171"/>
      <c r="WKK263" s="171"/>
      <c r="WKL263" s="171"/>
      <c r="WKM263" s="171"/>
      <c r="WKN263" s="171"/>
      <c r="WKO263" s="171"/>
      <c r="WKP263" s="171"/>
      <c r="WKQ263" s="171"/>
      <c r="WKR263" s="171"/>
      <c r="WKS263" s="171"/>
      <c r="WKT263" s="171"/>
      <c r="WKU263" s="171"/>
      <c r="WKV263" s="171"/>
      <c r="WKW263" s="171"/>
      <c r="WKX263" s="171"/>
      <c r="WKY263" s="171"/>
      <c r="WKZ263" s="171"/>
      <c r="WLA263" s="171"/>
      <c r="WLB263" s="171"/>
      <c r="WLC263" s="171"/>
      <c r="WLD263" s="171"/>
      <c r="WLE263" s="171"/>
      <c r="WLF263" s="171"/>
      <c r="WLG263" s="171"/>
      <c r="WLH263" s="171"/>
      <c r="WLI263" s="171"/>
      <c r="WLJ263" s="171"/>
      <c r="WLK263" s="171"/>
      <c r="WLL263" s="171"/>
      <c r="WLM263" s="171"/>
      <c r="WLN263" s="171"/>
      <c r="WLO263" s="171"/>
      <c r="WLP263" s="171"/>
      <c r="WLQ263" s="171"/>
      <c r="WLR263" s="171"/>
      <c r="WLS263" s="171"/>
      <c r="WLT263" s="171"/>
      <c r="WLU263" s="171"/>
      <c r="WLV263" s="171"/>
      <c r="WLW263" s="171"/>
      <c r="WLX263" s="171"/>
      <c r="WLY263" s="171"/>
      <c r="WLZ263" s="171"/>
      <c r="WMA263" s="171"/>
      <c r="WMB263" s="171"/>
      <c r="WMC263" s="171"/>
      <c r="WMD263" s="171"/>
      <c r="WME263" s="171"/>
      <c r="WMF263" s="171"/>
      <c r="WMG263" s="171"/>
      <c r="WMH263" s="171"/>
      <c r="WMI263" s="171"/>
      <c r="WMJ263" s="171"/>
      <c r="WMK263" s="171"/>
      <c r="WML263" s="171"/>
      <c r="WMM263" s="171"/>
      <c r="WMN263" s="171"/>
      <c r="WMO263" s="171"/>
      <c r="WMP263" s="171"/>
      <c r="WMQ263" s="171"/>
      <c r="WMR263" s="171"/>
      <c r="WMS263" s="171"/>
      <c r="WMT263" s="171"/>
      <c r="WMU263" s="171"/>
      <c r="WMV263" s="171"/>
      <c r="WMW263" s="171"/>
      <c r="WMX263" s="171"/>
      <c r="WMY263" s="171"/>
      <c r="WMZ263" s="171"/>
      <c r="WNA263" s="171"/>
      <c r="WNB263" s="171"/>
      <c r="WNC263" s="171"/>
      <c r="WND263" s="171"/>
      <c r="WNE263" s="171"/>
      <c r="WNF263" s="171"/>
      <c r="WNG263" s="171"/>
      <c r="WNH263" s="171"/>
      <c r="WNI263" s="171"/>
      <c r="WNJ263" s="171"/>
      <c r="WNK263" s="171"/>
      <c r="WNL263" s="171"/>
      <c r="WNM263" s="171"/>
      <c r="WNN263" s="171"/>
      <c r="WNO263" s="171"/>
      <c r="WNP263" s="171"/>
      <c r="WNQ263" s="171"/>
      <c r="WNR263" s="171"/>
      <c r="WNS263" s="171"/>
      <c r="WNT263" s="171"/>
      <c r="WNU263" s="171"/>
      <c r="WNV263" s="171"/>
      <c r="WNW263" s="171"/>
      <c r="WNX263" s="171"/>
      <c r="WNY263" s="171"/>
      <c r="WNZ263" s="171"/>
      <c r="WOA263" s="171"/>
      <c r="WOB263" s="171"/>
      <c r="WOC263" s="171"/>
      <c r="WOD263" s="171"/>
      <c r="WOE263" s="171"/>
      <c r="WOF263" s="171"/>
      <c r="WOG263" s="171"/>
      <c r="WOH263" s="171"/>
      <c r="WOI263" s="171"/>
      <c r="WOJ263" s="171"/>
      <c r="WOK263" s="171"/>
      <c r="WOL263" s="171"/>
      <c r="WOM263" s="171"/>
      <c r="WON263" s="171"/>
      <c r="WOO263" s="171"/>
      <c r="WOP263" s="171"/>
      <c r="WOQ263" s="171"/>
      <c r="WOR263" s="171"/>
      <c r="WOS263" s="171"/>
      <c r="WOT263" s="171"/>
      <c r="WOU263" s="171"/>
      <c r="WOV263" s="171"/>
      <c r="WOW263" s="171"/>
      <c r="WOX263" s="171"/>
      <c r="WOY263" s="171"/>
      <c r="WOZ263" s="171"/>
      <c r="WPA263" s="171"/>
      <c r="WPB263" s="171"/>
      <c r="WPC263" s="171"/>
      <c r="WPD263" s="171"/>
      <c r="WPE263" s="171"/>
      <c r="WPF263" s="171"/>
      <c r="WPG263" s="171"/>
      <c r="WPH263" s="171"/>
      <c r="WPI263" s="171"/>
      <c r="WPJ263" s="171"/>
      <c r="WPK263" s="171"/>
      <c r="WPL263" s="171"/>
      <c r="WPM263" s="171"/>
      <c r="WPN263" s="171"/>
      <c r="WPO263" s="171"/>
      <c r="WPP263" s="171"/>
      <c r="WPQ263" s="171"/>
      <c r="WPR263" s="171"/>
      <c r="WPS263" s="171"/>
      <c r="WPT263" s="171"/>
      <c r="WPU263" s="171"/>
      <c r="WPV263" s="171"/>
      <c r="WPW263" s="171"/>
      <c r="WPX263" s="171"/>
      <c r="WPY263" s="171"/>
      <c r="WPZ263" s="171"/>
      <c r="WQA263" s="171"/>
      <c r="WQB263" s="171"/>
      <c r="WQC263" s="171"/>
      <c r="WQD263" s="171"/>
      <c r="WQE263" s="171"/>
      <c r="WQF263" s="171"/>
      <c r="WQG263" s="171"/>
      <c r="WQH263" s="171"/>
      <c r="WQI263" s="171"/>
      <c r="WQJ263" s="171"/>
      <c r="WQK263" s="171"/>
      <c r="WQL263" s="171"/>
      <c r="WQM263" s="171"/>
      <c r="WQN263" s="171"/>
      <c r="WQO263" s="171"/>
      <c r="WQP263" s="171"/>
      <c r="WQQ263" s="171"/>
      <c r="WQR263" s="171"/>
      <c r="WQS263" s="171"/>
      <c r="WQT263" s="171"/>
      <c r="WQU263" s="171"/>
      <c r="WQV263" s="171"/>
      <c r="WQW263" s="171"/>
      <c r="WQX263" s="171"/>
      <c r="WQY263" s="171"/>
      <c r="WQZ263" s="171"/>
      <c r="WRA263" s="171"/>
      <c r="WRB263" s="171"/>
      <c r="WRC263" s="171"/>
      <c r="WRD263" s="171"/>
      <c r="WRE263" s="171"/>
      <c r="WRF263" s="171"/>
      <c r="WRG263" s="171"/>
      <c r="WRH263" s="171"/>
      <c r="WRI263" s="171"/>
      <c r="WRJ263" s="171"/>
      <c r="WRK263" s="171"/>
      <c r="WRL263" s="171"/>
      <c r="WRM263" s="171"/>
      <c r="WRN263" s="171"/>
      <c r="WRO263" s="171"/>
      <c r="WRP263" s="171"/>
      <c r="WRQ263" s="171"/>
      <c r="WRR263" s="171"/>
      <c r="WRS263" s="171"/>
      <c r="WRT263" s="171"/>
      <c r="WRU263" s="171"/>
      <c r="WRV263" s="171"/>
      <c r="WRW263" s="171"/>
      <c r="WRX263" s="171"/>
      <c r="WRY263" s="171"/>
      <c r="WRZ263" s="171"/>
      <c r="WSA263" s="171"/>
      <c r="WSB263" s="171"/>
      <c r="WSC263" s="171"/>
      <c r="WSD263" s="171"/>
      <c r="WSE263" s="171"/>
      <c r="WSF263" s="171"/>
      <c r="WSG263" s="171"/>
      <c r="WSH263" s="171"/>
      <c r="WSI263" s="171"/>
      <c r="WSJ263" s="171"/>
      <c r="WSK263" s="171"/>
      <c r="WSL263" s="171"/>
      <c r="WSM263" s="171"/>
      <c r="WSN263" s="171"/>
      <c r="WSO263" s="171"/>
      <c r="WSP263" s="171"/>
      <c r="WSQ263" s="171"/>
      <c r="WSR263" s="171"/>
      <c r="WSS263" s="171"/>
      <c r="WST263" s="171"/>
      <c r="WSU263" s="171"/>
      <c r="WSV263" s="171"/>
      <c r="WSW263" s="171"/>
      <c r="WSX263" s="171"/>
      <c r="WSY263" s="171"/>
      <c r="WSZ263" s="171"/>
      <c r="WTA263" s="171"/>
      <c r="WTB263" s="171"/>
      <c r="WTC263" s="171"/>
      <c r="WTD263" s="171"/>
      <c r="WTE263" s="171"/>
      <c r="WTF263" s="171"/>
      <c r="WTG263" s="171"/>
      <c r="WTH263" s="171"/>
      <c r="WTI263" s="171"/>
      <c r="WTJ263" s="171"/>
      <c r="WTK263" s="171"/>
      <c r="WTL263" s="171"/>
      <c r="WTM263" s="171"/>
      <c r="WTN263" s="171"/>
      <c r="WTO263" s="171"/>
      <c r="WTP263" s="171"/>
      <c r="WTQ263" s="171"/>
      <c r="WTR263" s="171"/>
      <c r="WTS263" s="171"/>
      <c r="WTT263" s="171"/>
      <c r="WTU263" s="171"/>
      <c r="WTV263" s="171"/>
      <c r="WTW263" s="171"/>
      <c r="WTX263" s="171"/>
      <c r="WTY263" s="171"/>
      <c r="WTZ263" s="171"/>
      <c r="WUA263" s="171"/>
      <c r="WUB263" s="171"/>
      <c r="WUC263" s="171"/>
      <c r="WUD263" s="171"/>
      <c r="WUE263" s="171"/>
      <c r="WUF263" s="171"/>
      <c r="WUG263" s="171"/>
      <c r="WUH263" s="171"/>
      <c r="WUI263" s="171"/>
      <c r="WUJ263" s="171"/>
      <c r="WUK263" s="171"/>
      <c r="WUL263" s="171"/>
      <c r="WUM263" s="171"/>
      <c r="WUN263" s="171"/>
      <c r="WUO263" s="171"/>
      <c r="WUP263" s="171"/>
      <c r="WUQ263" s="171"/>
      <c r="WUR263" s="171"/>
      <c r="WUS263" s="171"/>
      <c r="WUT263" s="171"/>
      <c r="WUU263" s="171"/>
      <c r="WUV263" s="171"/>
      <c r="WUW263" s="171"/>
      <c r="WUX263" s="171"/>
      <c r="WUY263" s="171"/>
      <c r="WUZ263" s="171"/>
      <c r="WVA263" s="171"/>
      <c r="WVB263" s="171"/>
      <c r="WVC263" s="171"/>
      <c r="WVD263" s="171"/>
      <c r="WVE263" s="171"/>
      <c r="WVF263" s="171"/>
      <c r="WVG263" s="171"/>
      <c r="WVH263" s="171"/>
      <c r="WVI263" s="171"/>
      <c r="WVJ263" s="171"/>
      <c r="WVK263" s="171"/>
      <c r="WVL263" s="171"/>
      <c r="WVM263" s="171"/>
      <c r="WVN263" s="171"/>
      <c r="WVO263" s="171"/>
      <c r="WVP263" s="171"/>
      <c r="WVQ263" s="171"/>
      <c r="WVR263" s="171"/>
      <c r="WVS263" s="171"/>
      <c r="WVT263" s="171"/>
      <c r="WVU263" s="171"/>
      <c r="WVV263" s="171"/>
      <c r="WVW263" s="171"/>
      <c r="WVX263" s="171"/>
      <c r="WVY263" s="171"/>
      <c r="WVZ263" s="171"/>
      <c r="WWA263" s="171"/>
      <c r="WWB263" s="171"/>
      <c r="WWC263" s="171"/>
      <c r="WWD263" s="171"/>
      <c r="WWE263" s="171"/>
      <c r="WWF263" s="171"/>
      <c r="WWG263" s="171"/>
      <c r="WWH263" s="171"/>
      <c r="WWI263" s="171"/>
    </row>
    <row r="264" spans="1:16155" hidden="1" x14ac:dyDescent="0.3">
      <c r="A264" s="234" t="s">
        <v>1094</v>
      </c>
      <c r="B264" s="12" t="s">
        <v>124</v>
      </c>
      <c r="C264" s="13" t="s">
        <v>1483</v>
      </c>
      <c r="D264" s="14" t="s">
        <v>164</v>
      </c>
      <c r="E264" s="9"/>
      <c r="F264" s="9">
        <v>32</v>
      </c>
      <c r="G264" s="9">
        <v>64</v>
      </c>
      <c r="H264" s="9" t="s">
        <v>50</v>
      </c>
      <c r="I264" s="9" t="s">
        <v>184</v>
      </c>
      <c r="J264" s="9" t="s">
        <v>81</v>
      </c>
      <c r="K264" s="10">
        <v>6451</v>
      </c>
      <c r="M264" s="9"/>
      <c r="N264" s="9"/>
      <c r="O264" s="9"/>
      <c r="P264" s="9"/>
      <c r="Q264" s="9" t="s">
        <v>29</v>
      </c>
      <c r="R264" s="9"/>
      <c r="S264" s="9"/>
      <c r="T264" s="9"/>
      <c r="U264" s="9"/>
      <c r="V264" s="9"/>
      <c r="W264" s="9"/>
      <c r="X264" s="9"/>
      <c r="Y264" s="9" t="s">
        <v>29</v>
      </c>
      <c r="Z264" s="9"/>
      <c r="AA264" s="9"/>
      <c r="AD264" s="247"/>
      <c r="AE264" s="247"/>
      <c r="AF264" s="247"/>
      <c r="AG264" s="247"/>
      <c r="AH264" s="247"/>
      <c r="AI264" s="247"/>
      <c r="AJ264" s="247"/>
      <c r="AK264" s="247"/>
      <c r="AQ264" s="247"/>
      <c r="AR264" s="247"/>
      <c r="AS264" s="247"/>
      <c r="AT264" s="247"/>
      <c r="AU264" s="247"/>
      <c r="AV264" s="247"/>
      <c r="AW264" s="247"/>
      <c r="AX264" s="247"/>
      <c r="AY264" s="247"/>
      <c r="AZ264" s="247"/>
      <c r="BA264" s="247"/>
      <c r="BB264" s="247"/>
      <c r="BC264" s="247"/>
      <c r="BD264" s="247"/>
      <c r="BE264" s="247"/>
      <c r="BF264" s="247"/>
      <c r="BG264" s="247"/>
      <c r="BH264" s="247"/>
      <c r="BI264" s="247"/>
      <c r="BJ264" s="247"/>
      <c r="BK264" s="247"/>
      <c r="BL264" s="247"/>
      <c r="BM264" s="247"/>
      <c r="BN264" s="247"/>
      <c r="BO264" s="247"/>
      <c r="BP264" s="247"/>
      <c r="BQ264" s="247"/>
      <c r="BR264" s="247"/>
      <c r="BS264" s="247"/>
      <c r="BT264" s="247"/>
      <c r="BU264" s="247"/>
      <c r="BV264" s="247"/>
      <c r="BW264" s="247"/>
      <c r="BX264" s="247"/>
      <c r="BY264" s="247"/>
      <c r="BZ264" s="247"/>
      <c r="CA264" s="247"/>
      <c r="CB264" s="247"/>
      <c r="CC264" s="247"/>
      <c r="CD264" s="247"/>
      <c r="CE264" s="247"/>
      <c r="CF264" s="247"/>
      <c r="CG264" s="247"/>
      <c r="CH264" s="247"/>
      <c r="CI264" s="247"/>
      <c r="CJ264" s="247"/>
      <c r="CK264" s="247"/>
      <c r="CL264" s="247"/>
      <c r="CM264" s="247"/>
      <c r="CN264" s="247"/>
      <c r="CO264" s="247"/>
      <c r="CP264" s="247"/>
      <c r="CQ264" s="247"/>
      <c r="CR264" s="247"/>
      <c r="CS264" s="247"/>
      <c r="CT264" s="247"/>
      <c r="CU264" s="247"/>
      <c r="CV264" s="247"/>
      <c r="CW264" s="247"/>
      <c r="CX264" s="247"/>
      <c r="CY264" s="247"/>
      <c r="CZ264" s="247"/>
      <c r="DA264" s="247"/>
      <c r="DB264" s="247"/>
      <c r="DC264" s="247"/>
      <c r="DD264" s="247"/>
      <c r="DE264" s="247"/>
      <c r="DF264" s="247"/>
      <c r="DG264" s="247"/>
      <c r="DH264" s="247"/>
      <c r="DI264" s="247"/>
      <c r="DJ264" s="247"/>
      <c r="DK264" s="247"/>
      <c r="DL264" s="247"/>
      <c r="DM264" s="247"/>
      <c r="DN264" s="247"/>
      <c r="DO264" s="247"/>
      <c r="DP264" s="247"/>
      <c r="DQ264" s="247"/>
      <c r="DR264" s="247"/>
      <c r="DS264" s="247"/>
      <c r="DT264" s="247"/>
      <c r="DU264" s="247"/>
      <c r="DV264" s="247"/>
      <c r="DW264" s="247"/>
      <c r="DX264" s="247"/>
      <c r="DY264" s="247"/>
      <c r="DZ264" s="247"/>
      <c r="EA264" s="247"/>
      <c r="EB264" s="247"/>
      <c r="EC264" s="247"/>
      <c r="ED264" s="247"/>
      <c r="EE264" s="247"/>
      <c r="EF264" s="247"/>
      <c r="EG264" s="247"/>
      <c r="EH264" s="247"/>
      <c r="EI264" s="247"/>
      <c r="EJ264" s="247"/>
      <c r="EK264" s="247"/>
      <c r="EL264" s="247"/>
      <c r="EM264" s="247"/>
      <c r="EN264" s="247"/>
      <c r="EO264" s="247"/>
      <c r="EP264" s="247"/>
      <c r="EQ264" s="247"/>
      <c r="ER264" s="247"/>
      <c r="ES264" s="247"/>
      <c r="ET264" s="247"/>
      <c r="EU264" s="247"/>
      <c r="EV264" s="247"/>
      <c r="EW264" s="247"/>
      <c r="EX264" s="247"/>
      <c r="EY264" s="247"/>
      <c r="EZ264" s="247"/>
      <c r="FA264" s="247"/>
      <c r="FB264" s="247"/>
      <c r="FC264" s="247"/>
      <c r="FD264" s="247"/>
      <c r="FE264" s="247"/>
      <c r="FF264" s="247"/>
      <c r="FG264" s="247"/>
      <c r="FH264" s="247"/>
      <c r="FI264" s="247"/>
      <c r="FJ264" s="247"/>
      <c r="FK264" s="247"/>
      <c r="FL264" s="247"/>
      <c r="FM264" s="247"/>
      <c r="FN264" s="247"/>
      <c r="FO264" s="247"/>
      <c r="FP264" s="247"/>
      <c r="FQ264" s="247"/>
      <c r="FR264" s="247"/>
      <c r="FS264" s="247"/>
      <c r="FT264" s="247"/>
      <c r="FU264" s="247"/>
      <c r="FV264" s="247"/>
      <c r="FW264" s="247"/>
      <c r="FX264" s="247"/>
      <c r="FY264" s="247"/>
      <c r="FZ264" s="247"/>
      <c r="GA264" s="247"/>
      <c r="GB264" s="247"/>
      <c r="GC264" s="247"/>
      <c r="GD264" s="247"/>
      <c r="GE264" s="247"/>
      <c r="GF264" s="247"/>
      <c r="GG264" s="247"/>
      <c r="GH264" s="247"/>
      <c r="GI264" s="247"/>
      <c r="GJ264" s="247"/>
      <c r="GK264" s="247"/>
      <c r="GL264" s="247"/>
      <c r="GM264" s="247"/>
      <c r="GN264" s="247"/>
      <c r="GO264" s="247"/>
      <c r="GP264" s="247"/>
      <c r="GQ264" s="247"/>
      <c r="GR264" s="247"/>
      <c r="GS264" s="247"/>
      <c r="GT264" s="247"/>
      <c r="GU264" s="247"/>
      <c r="GV264" s="247"/>
      <c r="GW264" s="247"/>
      <c r="GX264" s="247"/>
      <c r="GY264" s="247"/>
      <c r="GZ264" s="247"/>
      <c r="HA264" s="247"/>
      <c r="HB264" s="247"/>
      <c r="HC264" s="247"/>
      <c r="HD264" s="247"/>
      <c r="HE264" s="247"/>
      <c r="HF264" s="247"/>
      <c r="HG264" s="247"/>
      <c r="HH264" s="247"/>
      <c r="HI264" s="247"/>
      <c r="HJ264" s="247"/>
      <c r="HK264" s="247"/>
      <c r="HL264" s="247"/>
      <c r="HM264" s="247"/>
      <c r="HN264" s="247"/>
      <c r="HO264" s="247"/>
      <c r="HP264" s="247"/>
      <c r="HQ264" s="247"/>
      <c r="HR264" s="247"/>
      <c r="HS264" s="247"/>
      <c r="HT264" s="247"/>
      <c r="HU264" s="247"/>
      <c r="HV264" s="247"/>
      <c r="HW264" s="247"/>
      <c r="HX264" s="247"/>
      <c r="HY264" s="247"/>
      <c r="HZ264" s="247"/>
      <c r="IA264" s="247"/>
      <c r="IB264" s="247"/>
      <c r="IC264" s="247"/>
      <c r="ID264" s="247"/>
      <c r="IE264" s="247"/>
      <c r="IF264" s="247"/>
      <c r="IG264" s="247"/>
      <c r="IH264" s="247"/>
      <c r="II264" s="247"/>
      <c r="IJ264" s="247"/>
      <c r="IK264" s="247"/>
      <c r="IL264" s="247"/>
      <c r="IM264" s="247"/>
      <c r="IN264" s="247"/>
      <c r="IO264" s="247"/>
      <c r="IP264" s="247"/>
      <c r="IQ264" s="247"/>
      <c r="IR264" s="247"/>
      <c r="IS264" s="247"/>
      <c r="IT264" s="247"/>
      <c r="IU264" s="247"/>
      <c r="IV264" s="247"/>
      <c r="IW264" s="247"/>
      <c r="IX264" s="247"/>
      <c r="IY264" s="247"/>
      <c r="IZ264" s="247"/>
      <c r="JA264" s="247"/>
      <c r="JB264" s="247"/>
      <c r="JC264" s="247"/>
      <c r="JD264" s="247"/>
      <c r="JE264" s="247"/>
      <c r="JF264" s="247"/>
      <c r="JG264" s="247"/>
      <c r="JH264" s="247"/>
      <c r="JI264" s="247"/>
      <c r="JJ264" s="247"/>
      <c r="JK264" s="247"/>
      <c r="JL264" s="247"/>
      <c r="JM264" s="247"/>
      <c r="JN264" s="247"/>
      <c r="JO264" s="247"/>
      <c r="JP264" s="247"/>
      <c r="JQ264" s="247"/>
      <c r="JR264" s="247"/>
      <c r="JS264" s="247"/>
      <c r="JT264" s="247"/>
      <c r="JU264" s="247"/>
      <c r="JV264" s="247"/>
      <c r="JW264" s="247"/>
      <c r="JX264" s="247"/>
      <c r="JY264" s="247"/>
      <c r="JZ264" s="247"/>
      <c r="KA264" s="247"/>
      <c r="KB264" s="247"/>
      <c r="KC264" s="247"/>
      <c r="KD264" s="247"/>
      <c r="KE264" s="247"/>
      <c r="KF264" s="247"/>
      <c r="KG264" s="247"/>
      <c r="KH264" s="247"/>
      <c r="KI264" s="247"/>
      <c r="KJ264" s="247"/>
      <c r="KK264" s="247"/>
      <c r="KL264" s="247"/>
      <c r="KM264" s="247"/>
      <c r="KN264" s="247"/>
      <c r="KO264" s="247"/>
      <c r="KP264" s="247"/>
      <c r="KQ264" s="247"/>
      <c r="KR264" s="247"/>
      <c r="KS264" s="247"/>
      <c r="KT264" s="247"/>
      <c r="KU264" s="247"/>
      <c r="KV264" s="247"/>
      <c r="KW264" s="247"/>
      <c r="KX264" s="247"/>
      <c r="KY264" s="247"/>
      <c r="KZ264" s="247"/>
      <c r="LA264" s="247"/>
      <c r="LB264" s="247"/>
      <c r="LC264" s="247"/>
      <c r="LD264" s="247"/>
      <c r="LE264" s="247"/>
      <c r="LF264" s="247"/>
      <c r="LG264" s="247"/>
      <c r="LH264" s="247"/>
      <c r="LI264" s="247"/>
      <c r="LJ264" s="247"/>
      <c r="LK264" s="247"/>
      <c r="LL264" s="247"/>
      <c r="LM264" s="247"/>
      <c r="LN264" s="247"/>
      <c r="LO264" s="247"/>
      <c r="LP264" s="247"/>
      <c r="LQ264" s="247"/>
      <c r="LR264" s="247"/>
      <c r="LS264" s="247"/>
      <c r="LT264" s="247"/>
      <c r="LU264" s="247"/>
      <c r="LV264" s="247"/>
      <c r="LW264" s="247"/>
      <c r="LX264" s="247"/>
      <c r="LY264" s="247"/>
      <c r="LZ264" s="247"/>
      <c r="MA264" s="247"/>
      <c r="MB264" s="247"/>
      <c r="MC264" s="247"/>
      <c r="MD264" s="247"/>
      <c r="ME264" s="247"/>
      <c r="MF264" s="247"/>
      <c r="MG264" s="247"/>
      <c r="MH264" s="247"/>
      <c r="MI264" s="247"/>
      <c r="MJ264" s="247"/>
      <c r="MK264" s="247"/>
      <c r="ML264" s="247"/>
      <c r="MM264" s="247"/>
      <c r="MN264" s="247"/>
      <c r="MO264" s="247"/>
      <c r="MP264" s="247"/>
      <c r="MQ264" s="247"/>
      <c r="MR264" s="247"/>
      <c r="MS264" s="247"/>
      <c r="MT264" s="247"/>
      <c r="MU264" s="247"/>
      <c r="MV264" s="247"/>
      <c r="MW264" s="247"/>
      <c r="MX264" s="247"/>
      <c r="MY264" s="247"/>
      <c r="MZ264" s="247"/>
      <c r="NA264" s="247"/>
      <c r="NB264" s="247"/>
      <c r="NC264" s="247"/>
      <c r="ND264" s="247"/>
      <c r="NE264" s="247"/>
      <c r="NF264" s="247"/>
      <c r="NG264" s="247"/>
      <c r="NH264" s="247"/>
      <c r="NI264" s="247"/>
      <c r="NJ264" s="247"/>
      <c r="NK264" s="247"/>
      <c r="NL264" s="247"/>
      <c r="NM264" s="247"/>
      <c r="NN264" s="247"/>
      <c r="NO264" s="247"/>
      <c r="NP264" s="247"/>
      <c r="NQ264" s="247"/>
      <c r="NR264" s="247"/>
      <c r="NS264" s="247"/>
      <c r="NT264" s="247"/>
      <c r="NU264" s="247"/>
      <c r="NV264" s="247"/>
      <c r="NW264" s="247"/>
      <c r="NX264" s="247"/>
      <c r="NY264" s="247"/>
      <c r="NZ264" s="247"/>
      <c r="OA264" s="247"/>
      <c r="OB264" s="247"/>
      <c r="OC264" s="247"/>
      <c r="OD264" s="247"/>
      <c r="OE264" s="247"/>
      <c r="OF264" s="247"/>
      <c r="OG264" s="247"/>
      <c r="OH264" s="247"/>
      <c r="OI264" s="247"/>
      <c r="OJ264" s="247"/>
      <c r="OK264" s="247"/>
      <c r="OL264" s="247"/>
      <c r="OM264" s="247"/>
      <c r="ON264" s="247"/>
      <c r="OO264" s="247"/>
      <c r="OP264" s="247"/>
      <c r="OQ264" s="247"/>
      <c r="OR264" s="247"/>
      <c r="OS264" s="247"/>
      <c r="OT264" s="247"/>
      <c r="OU264" s="247"/>
      <c r="OV264" s="247"/>
      <c r="OW264" s="247"/>
      <c r="OX264" s="247"/>
      <c r="OY264" s="247"/>
      <c r="OZ264" s="247"/>
      <c r="PA264" s="247"/>
      <c r="PB264" s="247"/>
      <c r="PC264" s="247"/>
      <c r="PD264" s="247"/>
      <c r="PE264" s="247"/>
      <c r="PF264" s="247"/>
      <c r="PG264" s="247"/>
      <c r="PH264" s="247"/>
      <c r="PI264" s="247"/>
      <c r="PJ264" s="247"/>
      <c r="PK264" s="247"/>
      <c r="PL264" s="247"/>
      <c r="PM264" s="247"/>
      <c r="PN264" s="247"/>
      <c r="PO264" s="247"/>
      <c r="PP264" s="247"/>
      <c r="PQ264" s="247"/>
      <c r="PR264" s="247"/>
      <c r="PS264" s="247"/>
      <c r="PT264" s="247"/>
      <c r="PU264" s="247"/>
      <c r="PV264" s="247"/>
      <c r="PW264" s="247"/>
      <c r="PX264" s="247"/>
      <c r="PY264" s="247"/>
      <c r="PZ264" s="247"/>
      <c r="QA264" s="247"/>
      <c r="QB264" s="247"/>
      <c r="QC264" s="247"/>
      <c r="QD264" s="247"/>
      <c r="QE264" s="247"/>
      <c r="QF264" s="247"/>
      <c r="QG264" s="247"/>
      <c r="QH264" s="247"/>
      <c r="QI264" s="247"/>
      <c r="QJ264" s="247"/>
      <c r="QK264" s="247"/>
      <c r="QL264" s="247"/>
      <c r="QM264" s="247"/>
      <c r="QN264" s="247"/>
      <c r="QO264" s="247"/>
      <c r="QP264" s="247"/>
      <c r="QQ264" s="247"/>
      <c r="QR264" s="247"/>
      <c r="QS264" s="247"/>
      <c r="QT264" s="247"/>
      <c r="QU264" s="247"/>
      <c r="QV264" s="247"/>
      <c r="QW264" s="247"/>
      <c r="QX264" s="247"/>
      <c r="QY264" s="247"/>
      <c r="QZ264" s="247"/>
      <c r="RA264" s="247"/>
      <c r="RB264" s="247"/>
      <c r="RC264" s="247"/>
      <c r="RD264" s="247"/>
      <c r="RE264" s="247"/>
      <c r="RF264" s="247"/>
      <c r="RG264" s="247"/>
      <c r="RH264" s="247"/>
      <c r="RI264" s="247"/>
      <c r="RJ264" s="247"/>
      <c r="RK264" s="247"/>
      <c r="RL264" s="247"/>
      <c r="RM264" s="247"/>
      <c r="RN264" s="247"/>
      <c r="RO264" s="247"/>
      <c r="RP264" s="247"/>
      <c r="RQ264" s="247"/>
      <c r="RR264" s="247"/>
      <c r="RS264" s="247"/>
      <c r="RT264" s="247"/>
      <c r="RU264" s="247"/>
      <c r="RV264" s="247"/>
      <c r="RW264" s="247"/>
      <c r="RX264" s="247"/>
      <c r="RY264" s="247"/>
      <c r="RZ264" s="247"/>
      <c r="SA264" s="247"/>
      <c r="SB264" s="247"/>
      <c r="SC264" s="247"/>
      <c r="SD264" s="247"/>
      <c r="SE264" s="247"/>
      <c r="SF264" s="247"/>
      <c r="SG264" s="247"/>
      <c r="SH264" s="247"/>
      <c r="SI264" s="247"/>
      <c r="SJ264" s="247"/>
      <c r="SK264" s="247"/>
      <c r="SL264" s="247"/>
      <c r="SM264" s="247"/>
      <c r="SN264" s="247"/>
      <c r="SO264" s="247"/>
      <c r="SP264" s="247"/>
      <c r="SQ264" s="247"/>
      <c r="SR264" s="247"/>
      <c r="SS264" s="247"/>
      <c r="ST264" s="247"/>
      <c r="SU264" s="247"/>
      <c r="SV264" s="247"/>
      <c r="SW264" s="247"/>
      <c r="SX264" s="247"/>
      <c r="SY264" s="247"/>
      <c r="SZ264" s="247"/>
      <c r="TA264" s="247"/>
      <c r="TB264" s="247"/>
      <c r="TC264" s="247"/>
      <c r="TD264" s="247"/>
      <c r="TE264" s="247"/>
      <c r="TF264" s="247"/>
      <c r="TG264" s="247"/>
      <c r="TH264" s="247"/>
      <c r="TI264" s="247"/>
      <c r="TJ264" s="247"/>
      <c r="TK264" s="247"/>
      <c r="TL264" s="247"/>
      <c r="TM264" s="247"/>
      <c r="TN264" s="247"/>
      <c r="TO264" s="247"/>
      <c r="TP264" s="247"/>
      <c r="TQ264" s="247"/>
      <c r="TR264" s="247"/>
      <c r="TS264" s="247"/>
      <c r="TT264" s="247"/>
      <c r="TU264" s="247"/>
      <c r="TV264" s="247"/>
      <c r="TW264" s="247"/>
      <c r="TX264" s="247"/>
      <c r="TY264" s="247"/>
      <c r="TZ264" s="247"/>
      <c r="UA264" s="247"/>
      <c r="UB264" s="247"/>
      <c r="UC264" s="247"/>
      <c r="UD264" s="247"/>
      <c r="UE264" s="247"/>
      <c r="UF264" s="247"/>
      <c r="UG264" s="247"/>
      <c r="UH264" s="247"/>
      <c r="UI264" s="247"/>
      <c r="UJ264" s="247"/>
      <c r="UK264" s="247"/>
      <c r="UL264" s="247"/>
      <c r="UM264" s="247"/>
      <c r="UN264" s="247"/>
      <c r="UO264" s="247"/>
      <c r="UP264" s="247"/>
      <c r="UQ264" s="247"/>
      <c r="UR264" s="247"/>
      <c r="US264" s="247"/>
      <c r="UT264" s="247"/>
      <c r="UU264" s="247"/>
      <c r="UV264" s="247"/>
      <c r="UW264" s="247"/>
      <c r="UX264" s="247"/>
      <c r="UY264" s="247"/>
      <c r="UZ264" s="247"/>
      <c r="VA264" s="247"/>
      <c r="VB264" s="247"/>
      <c r="VC264" s="247"/>
      <c r="VD264" s="247"/>
      <c r="VE264" s="247"/>
      <c r="VF264" s="247"/>
      <c r="VG264" s="247"/>
      <c r="VH264" s="247"/>
      <c r="VI264" s="247"/>
      <c r="VJ264" s="247"/>
      <c r="VK264" s="247"/>
      <c r="VL264" s="247"/>
      <c r="VM264" s="247"/>
      <c r="VN264" s="247"/>
      <c r="VO264" s="247"/>
      <c r="VP264" s="247"/>
      <c r="VQ264" s="247"/>
      <c r="VR264" s="247"/>
      <c r="VS264" s="247"/>
      <c r="VT264" s="247"/>
      <c r="VU264" s="247"/>
      <c r="VV264" s="247"/>
      <c r="VW264" s="247"/>
      <c r="VX264" s="247"/>
      <c r="VY264" s="247"/>
      <c r="VZ264" s="247"/>
      <c r="WA264" s="247"/>
      <c r="WB264" s="247"/>
      <c r="WC264" s="247"/>
      <c r="WD264" s="247"/>
      <c r="WE264" s="247"/>
      <c r="WF264" s="247"/>
      <c r="WG264" s="247"/>
      <c r="WH264" s="247"/>
      <c r="WI264" s="247"/>
      <c r="WJ264" s="247"/>
      <c r="WK264" s="247"/>
      <c r="WL264" s="247"/>
      <c r="WM264" s="247"/>
      <c r="WN264" s="247"/>
      <c r="WO264" s="247"/>
      <c r="WP264" s="247"/>
      <c r="WQ264" s="247"/>
      <c r="WR264" s="247"/>
      <c r="WS264" s="247"/>
      <c r="WT264" s="247"/>
      <c r="WU264" s="247"/>
      <c r="WV264" s="247"/>
      <c r="WW264" s="247"/>
      <c r="WX264" s="247"/>
      <c r="WY264" s="247"/>
      <c r="WZ264" s="247"/>
      <c r="XA264" s="247"/>
      <c r="XB264" s="247"/>
      <c r="XC264" s="247"/>
      <c r="XD264" s="247"/>
      <c r="XE264" s="247"/>
      <c r="XF264" s="247"/>
      <c r="XG264" s="247"/>
      <c r="XH264" s="247"/>
      <c r="XI264" s="247"/>
      <c r="XJ264" s="247"/>
      <c r="XK264" s="247"/>
      <c r="XL264" s="247"/>
      <c r="XM264" s="247"/>
      <c r="XN264" s="247"/>
      <c r="XO264" s="247"/>
      <c r="XP264" s="247"/>
      <c r="XQ264" s="247"/>
      <c r="XR264" s="247"/>
      <c r="XS264" s="247"/>
      <c r="XT264" s="247"/>
      <c r="XU264" s="247"/>
      <c r="XV264" s="247"/>
      <c r="XW264" s="247"/>
      <c r="XX264" s="247"/>
      <c r="XY264" s="247"/>
      <c r="XZ264" s="247"/>
      <c r="YA264" s="247"/>
      <c r="YB264" s="247"/>
      <c r="YC264" s="247"/>
      <c r="YD264" s="247"/>
      <c r="YE264" s="247"/>
      <c r="YF264" s="247"/>
      <c r="YG264" s="247"/>
      <c r="YH264" s="247"/>
      <c r="YI264" s="247"/>
      <c r="YJ264" s="247"/>
      <c r="YK264" s="247"/>
      <c r="YL264" s="247"/>
      <c r="YM264" s="247"/>
      <c r="YN264" s="247"/>
      <c r="YO264" s="247"/>
      <c r="YP264" s="247"/>
      <c r="YQ264" s="247"/>
      <c r="YR264" s="247"/>
      <c r="YS264" s="247"/>
      <c r="YT264" s="247"/>
      <c r="YU264" s="247"/>
      <c r="YV264" s="247"/>
      <c r="YW264" s="247"/>
      <c r="YX264" s="247"/>
      <c r="YY264" s="247"/>
      <c r="YZ264" s="247"/>
      <c r="ZA264" s="247"/>
      <c r="ZB264" s="247"/>
      <c r="ZC264" s="247"/>
      <c r="ZD264" s="247"/>
      <c r="ZE264" s="247"/>
      <c r="ZF264" s="247"/>
      <c r="ZG264" s="247"/>
      <c r="ZH264" s="247"/>
      <c r="ZI264" s="247"/>
      <c r="ZJ264" s="247"/>
      <c r="ZK264" s="247"/>
      <c r="ZL264" s="247"/>
      <c r="ZM264" s="247"/>
      <c r="ZN264" s="247"/>
      <c r="ZO264" s="247"/>
      <c r="ZP264" s="247"/>
      <c r="ZQ264" s="247"/>
      <c r="ZR264" s="247"/>
      <c r="ZS264" s="247"/>
      <c r="ZT264" s="247"/>
      <c r="ZU264" s="247"/>
      <c r="ZV264" s="247"/>
      <c r="ZW264" s="247"/>
      <c r="ZX264" s="247"/>
      <c r="ZY264" s="247"/>
      <c r="ZZ264" s="247"/>
      <c r="AAA264" s="247"/>
      <c r="AAB264" s="247"/>
      <c r="AAC264" s="247"/>
      <c r="AAD264" s="247"/>
      <c r="AAE264" s="247"/>
      <c r="AAF264" s="247"/>
      <c r="AAG264" s="247"/>
      <c r="AAH264" s="247"/>
      <c r="AAI264" s="247"/>
      <c r="AAJ264" s="247"/>
      <c r="AAK264" s="247"/>
      <c r="AAL264" s="247"/>
      <c r="AAM264" s="247"/>
      <c r="AAN264" s="247"/>
      <c r="AAO264" s="247"/>
      <c r="AAP264" s="247"/>
      <c r="AAQ264" s="247"/>
      <c r="AAR264" s="247"/>
      <c r="AAS264" s="247"/>
      <c r="AAT264" s="247"/>
      <c r="AAU264" s="247"/>
      <c r="AAV264" s="247"/>
      <c r="AAW264" s="247"/>
      <c r="AAX264" s="247"/>
      <c r="AAY264" s="247"/>
      <c r="AAZ264" s="247"/>
      <c r="ABA264" s="247"/>
      <c r="ABB264" s="247"/>
      <c r="ABC264" s="247"/>
      <c r="ABD264" s="247"/>
      <c r="ABE264" s="247"/>
      <c r="ABF264" s="247"/>
      <c r="ABG264" s="247"/>
      <c r="ABH264" s="247"/>
      <c r="ABI264" s="247"/>
      <c r="ABJ264" s="247"/>
      <c r="ABK264" s="247"/>
      <c r="ABL264" s="247"/>
      <c r="ABM264" s="247"/>
      <c r="ABN264" s="247"/>
      <c r="ABO264" s="247"/>
      <c r="ABP264" s="247"/>
      <c r="ABQ264" s="247"/>
      <c r="ABR264" s="247"/>
      <c r="ABS264" s="247"/>
      <c r="ABT264" s="247"/>
      <c r="ABU264" s="247"/>
      <c r="ABV264" s="247"/>
      <c r="ABW264" s="247"/>
      <c r="ABX264" s="247"/>
      <c r="ABY264" s="247"/>
      <c r="ABZ264" s="247"/>
      <c r="ACA264" s="247"/>
      <c r="ACB264" s="247"/>
      <c r="ACC264" s="247"/>
      <c r="ACD264" s="247"/>
      <c r="ACE264" s="247"/>
      <c r="ACF264" s="247"/>
      <c r="ACG264" s="247"/>
      <c r="ACH264" s="247"/>
      <c r="ACI264" s="247"/>
      <c r="ACJ264" s="247"/>
      <c r="ACK264" s="247"/>
      <c r="ACL264" s="247"/>
      <c r="ACM264" s="247"/>
      <c r="ACN264" s="247"/>
      <c r="ACO264" s="247"/>
      <c r="ACP264" s="247"/>
      <c r="ACQ264" s="247"/>
      <c r="ACR264" s="247"/>
      <c r="ACS264" s="247"/>
      <c r="ACT264" s="247"/>
      <c r="ACU264" s="247"/>
      <c r="ACV264" s="247"/>
      <c r="ACW264" s="247"/>
      <c r="ACX264" s="247"/>
      <c r="ACY264" s="247"/>
      <c r="ACZ264" s="247"/>
      <c r="ADA264" s="247"/>
      <c r="ADB264" s="247"/>
      <c r="ADC264" s="247"/>
      <c r="ADD264" s="247"/>
      <c r="ADE264" s="247"/>
      <c r="ADF264" s="247"/>
      <c r="ADG264" s="247"/>
      <c r="ADH264" s="247"/>
      <c r="ADI264" s="247"/>
      <c r="ADJ264" s="247"/>
      <c r="ADK264" s="247"/>
      <c r="ADL264" s="247"/>
      <c r="ADM264" s="247"/>
      <c r="ADN264" s="247"/>
      <c r="ADO264" s="247"/>
      <c r="ADP264" s="247"/>
      <c r="ADQ264" s="247"/>
      <c r="ADR264" s="247"/>
      <c r="ADS264" s="247"/>
      <c r="ADT264" s="247"/>
      <c r="ADU264" s="247"/>
      <c r="ADV264" s="247"/>
      <c r="ADW264" s="247"/>
      <c r="ADX264" s="247"/>
      <c r="ADY264" s="247"/>
      <c r="ADZ264" s="247"/>
      <c r="AEA264" s="247"/>
      <c r="AEB264" s="247"/>
      <c r="AEC264" s="247"/>
      <c r="AED264" s="247"/>
      <c r="AEE264" s="247"/>
      <c r="AEF264" s="247"/>
      <c r="AEG264" s="247"/>
      <c r="AEH264" s="247"/>
      <c r="AEI264" s="247"/>
      <c r="AEJ264" s="247"/>
      <c r="AEK264" s="247"/>
      <c r="AEL264" s="247"/>
      <c r="AEM264" s="247"/>
      <c r="AEN264" s="247"/>
      <c r="AEO264" s="247"/>
      <c r="AEP264" s="247"/>
      <c r="AEQ264" s="247"/>
      <c r="AER264" s="247"/>
      <c r="AES264" s="247"/>
      <c r="AET264" s="247"/>
      <c r="AEU264" s="247"/>
      <c r="AEV264" s="247"/>
      <c r="AEW264" s="247"/>
      <c r="AEX264" s="247"/>
      <c r="AEY264" s="247"/>
      <c r="AEZ264" s="247"/>
      <c r="AFA264" s="247"/>
      <c r="AFB264" s="247"/>
      <c r="AFC264" s="247"/>
      <c r="AFD264" s="247"/>
      <c r="AFE264" s="247"/>
      <c r="AFF264" s="247"/>
      <c r="AFG264" s="247"/>
      <c r="AFH264" s="247"/>
      <c r="AFI264" s="247"/>
      <c r="AFJ264" s="247"/>
      <c r="AFK264" s="247"/>
      <c r="AFL264" s="247"/>
      <c r="AFM264" s="247"/>
      <c r="AFN264" s="247"/>
      <c r="AFO264" s="247"/>
      <c r="AFP264" s="247"/>
      <c r="AFQ264" s="247"/>
      <c r="AFR264" s="247"/>
      <c r="AFS264" s="247"/>
      <c r="AFT264" s="247"/>
      <c r="AFU264" s="247"/>
      <c r="AFV264" s="247"/>
      <c r="AFW264" s="247"/>
      <c r="AFX264" s="247"/>
      <c r="AFY264" s="247"/>
      <c r="AFZ264" s="247"/>
      <c r="AGA264" s="247"/>
      <c r="AGB264" s="247"/>
      <c r="AGC264" s="247"/>
      <c r="AGD264" s="247"/>
      <c r="AGE264" s="247"/>
      <c r="AGF264" s="247"/>
      <c r="AGG264" s="247"/>
      <c r="AGH264" s="247"/>
      <c r="AGI264" s="247"/>
      <c r="AGJ264" s="247"/>
      <c r="AGK264" s="247"/>
      <c r="AGL264" s="247"/>
      <c r="AGM264" s="247"/>
      <c r="AGN264" s="247"/>
      <c r="AGO264" s="247"/>
      <c r="AGP264" s="247"/>
      <c r="AGQ264" s="247"/>
      <c r="AGR264" s="247"/>
      <c r="AGS264" s="247"/>
      <c r="AGT264" s="247"/>
      <c r="AGU264" s="247"/>
      <c r="AGV264" s="247"/>
      <c r="AGW264" s="247"/>
      <c r="AGX264" s="247"/>
      <c r="AGY264" s="247"/>
      <c r="AGZ264" s="247"/>
      <c r="AHA264" s="247"/>
      <c r="AHB264" s="247"/>
      <c r="AHC264" s="247"/>
      <c r="AHD264" s="247"/>
      <c r="AHE264" s="247"/>
      <c r="AHF264" s="247"/>
      <c r="AHG264" s="247"/>
      <c r="AHH264" s="247"/>
      <c r="AHI264" s="247"/>
      <c r="AHJ264" s="247"/>
      <c r="AHK264" s="247"/>
      <c r="AHL264" s="247"/>
      <c r="AHM264" s="247"/>
      <c r="AHN264" s="247"/>
      <c r="AHO264" s="247"/>
      <c r="AHP264" s="247"/>
      <c r="AHQ264" s="247"/>
      <c r="AHR264" s="247"/>
      <c r="AHS264" s="247"/>
      <c r="AHT264" s="247"/>
      <c r="AHU264" s="247"/>
      <c r="AHV264" s="247"/>
      <c r="AHW264" s="247"/>
      <c r="AHX264" s="247"/>
      <c r="AHY264" s="247"/>
      <c r="AHZ264" s="247"/>
      <c r="AIA264" s="247"/>
      <c r="AIB264" s="247"/>
      <c r="AIC264" s="247"/>
      <c r="AID264" s="247"/>
      <c r="AIE264" s="247"/>
      <c r="AIF264" s="247"/>
      <c r="AIG264" s="247"/>
      <c r="AIH264" s="247"/>
      <c r="AII264" s="247"/>
      <c r="AIJ264" s="247"/>
      <c r="AIK264" s="247"/>
      <c r="AIL264" s="247"/>
      <c r="AIM264" s="247"/>
      <c r="AIN264" s="247"/>
      <c r="AIO264" s="247"/>
      <c r="AIP264" s="247"/>
      <c r="AIQ264" s="247"/>
      <c r="AIR264" s="247"/>
      <c r="AIS264" s="247"/>
      <c r="AIT264" s="247"/>
      <c r="AIU264" s="247"/>
      <c r="AIV264" s="247"/>
      <c r="AIW264" s="247"/>
      <c r="AIX264" s="247"/>
      <c r="AIY264" s="247"/>
      <c r="AIZ264" s="247"/>
      <c r="AJA264" s="247"/>
      <c r="AJB264" s="247"/>
      <c r="AJC264" s="247"/>
      <c r="AJD264" s="247"/>
      <c r="AJE264" s="247"/>
      <c r="AJF264" s="247"/>
      <c r="AJG264" s="247"/>
      <c r="AJH264" s="247"/>
      <c r="AJI264" s="247"/>
      <c r="AJJ264" s="247"/>
      <c r="AJK264" s="247"/>
      <c r="AJL264" s="247"/>
      <c r="AJM264" s="247"/>
      <c r="AJN264" s="247"/>
      <c r="AJO264" s="247"/>
      <c r="AJP264" s="247"/>
      <c r="AJQ264" s="247"/>
      <c r="AJR264" s="247"/>
      <c r="AJS264" s="247"/>
      <c r="AJT264" s="247"/>
      <c r="AJU264" s="247"/>
      <c r="AJV264" s="247"/>
      <c r="AJW264" s="247"/>
      <c r="AJX264" s="247"/>
      <c r="AJY264" s="247"/>
      <c r="AJZ264" s="247"/>
      <c r="AKA264" s="247"/>
      <c r="AKB264" s="247"/>
      <c r="AKC264" s="247"/>
      <c r="AKD264" s="247"/>
      <c r="AKE264" s="247"/>
      <c r="AKF264" s="247"/>
      <c r="AKG264" s="247"/>
      <c r="AKH264" s="247"/>
      <c r="AKI264" s="247"/>
      <c r="AKJ264" s="247"/>
      <c r="AKK264" s="247"/>
      <c r="AKL264" s="247"/>
      <c r="AKM264" s="247"/>
      <c r="AKN264" s="247"/>
      <c r="AKO264" s="247"/>
      <c r="AKP264" s="247"/>
      <c r="AKQ264" s="247"/>
      <c r="AKR264" s="247"/>
      <c r="AKS264" s="247"/>
      <c r="AKT264" s="247"/>
      <c r="AKU264" s="247"/>
      <c r="AKV264" s="247"/>
      <c r="AKW264" s="247"/>
      <c r="AKX264" s="247"/>
      <c r="AKY264" s="247"/>
      <c r="AKZ264" s="247"/>
      <c r="ALA264" s="247"/>
      <c r="ALB264" s="247"/>
      <c r="ALC264" s="247"/>
      <c r="ALD264" s="247"/>
      <c r="ALE264" s="247"/>
      <c r="ALF264" s="247"/>
      <c r="ALG264" s="247"/>
      <c r="ALH264" s="247"/>
      <c r="ALI264" s="247"/>
      <c r="ALJ264" s="247"/>
      <c r="ALK264" s="247"/>
      <c r="ALL264" s="247"/>
      <c r="ALM264" s="247"/>
      <c r="ALN264" s="247"/>
      <c r="ALO264" s="247"/>
      <c r="ALP264" s="247"/>
      <c r="ALQ264" s="247"/>
      <c r="ALR264" s="247"/>
      <c r="ALS264" s="247"/>
      <c r="ALT264" s="247"/>
      <c r="ALU264" s="247"/>
      <c r="ALV264" s="247"/>
      <c r="ALW264" s="247"/>
      <c r="ALX264" s="247"/>
      <c r="ALY264" s="247"/>
      <c r="ALZ264" s="247"/>
      <c r="AMA264" s="247"/>
      <c r="AMB264" s="247"/>
      <c r="AMC264" s="247"/>
      <c r="AMD264" s="247"/>
      <c r="AME264" s="247"/>
      <c r="AMF264" s="247"/>
      <c r="AMG264" s="247"/>
      <c r="AMH264" s="247"/>
      <c r="AMI264" s="247"/>
      <c r="AMJ264" s="247"/>
      <c r="AMK264" s="247"/>
      <c r="AML264" s="247"/>
      <c r="AMM264" s="247"/>
      <c r="AMN264" s="247"/>
      <c r="AMO264" s="247"/>
      <c r="AMP264" s="247"/>
      <c r="AMQ264" s="247"/>
      <c r="AMR264" s="247"/>
      <c r="AMS264" s="247"/>
      <c r="AMT264" s="247"/>
      <c r="AMU264" s="247"/>
      <c r="AMV264" s="247"/>
      <c r="AMW264" s="247"/>
      <c r="AMX264" s="247"/>
      <c r="AMY264" s="247"/>
      <c r="AMZ264" s="247"/>
      <c r="ANA264" s="247"/>
      <c r="ANB264" s="247"/>
      <c r="ANC264" s="247"/>
      <c r="AND264" s="247"/>
      <c r="ANE264" s="247"/>
      <c r="ANF264" s="247"/>
      <c r="ANG264" s="247"/>
      <c r="ANH264" s="247"/>
      <c r="ANI264" s="247"/>
      <c r="ANJ264" s="247"/>
      <c r="ANK264" s="247"/>
      <c r="ANL264" s="247"/>
      <c r="ANM264" s="247"/>
      <c r="ANN264" s="247"/>
      <c r="ANO264" s="247"/>
      <c r="ANP264" s="247"/>
      <c r="ANQ264" s="247"/>
      <c r="ANR264" s="247"/>
      <c r="ANS264" s="247"/>
      <c r="ANT264" s="247"/>
      <c r="ANU264" s="247"/>
      <c r="ANV264" s="247"/>
      <c r="ANW264" s="247"/>
      <c r="ANX264" s="247"/>
      <c r="ANY264" s="247"/>
      <c r="ANZ264" s="247"/>
      <c r="AOA264" s="247"/>
      <c r="AOB264" s="247"/>
      <c r="AOC264" s="247"/>
      <c r="AOD264" s="247"/>
      <c r="AOE264" s="247"/>
      <c r="AOF264" s="247"/>
      <c r="AOG264" s="247"/>
      <c r="AOH264" s="247"/>
      <c r="AOI264" s="247"/>
      <c r="AOJ264" s="247"/>
      <c r="AOK264" s="247"/>
      <c r="AOL264" s="247"/>
      <c r="AOM264" s="247"/>
      <c r="AON264" s="247"/>
      <c r="AOO264" s="247"/>
      <c r="AOP264" s="247"/>
      <c r="AOQ264" s="247"/>
      <c r="AOR264" s="247"/>
      <c r="AOS264" s="247"/>
      <c r="AOT264" s="247"/>
      <c r="AOU264" s="247"/>
      <c r="AOV264" s="247"/>
      <c r="AOW264" s="247"/>
      <c r="AOX264" s="247"/>
      <c r="AOY264" s="247"/>
      <c r="AOZ264" s="247"/>
      <c r="APA264" s="247"/>
      <c r="APB264" s="247"/>
      <c r="APC264" s="247"/>
      <c r="APD264" s="247"/>
      <c r="APE264" s="247"/>
      <c r="APF264" s="247"/>
      <c r="APG264" s="247"/>
      <c r="APH264" s="247"/>
      <c r="API264" s="247"/>
      <c r="APJ264" s="247"/>
      <c r="APK264" s="247"/>
      <c r="APL264" s="247"/>
      <c r="APM264" s="247"/>
      <c r="APN264" s="247"/>
      <c r="APO264" s="247"/>
      <c r="APP264" s="247"/>
      <c r="APQ264" s="247"/>
      <c r="APR264" s="247"/>
      <c r="APS264" s="247"/>
      <c r="APT264" s="247"/>
      <c r="APU264" s="247"/>
      <c r="APV264" s="247"/>
      <c r="APW264" s="247"/>
      <c r="APX264" s="247"/>
      <c r="APY264" s="247"/>
      <c r="APZ264" s="247"/>
      <c r="AQA264" s="247"/>
      <c r="AQB264" s="247"/>
      <c r="AQC264" s="247"/>
      <c r="AQD264" s="247"/>
      <c r="AQE264" s="247"/>
      <c r="AQF264" s="247"/>
      <c r="AQG264" s="247"/>
      <c r="AQH264" s="247"/>
      <c r="AQI264" s="247"/>
      <c r="AQJ264" s="247"/>
      <c r="AQK264" s="247"/>
      <c r="AQL264" s="247"/>
      <c r="AQM264" s="247"/>
      <c r="AQN264" s="247"/>
      <c r="AQO264" s="247"/>
      <c r="AQP264" s="247"/>
      <c r="AQQ264" s="247"/>
      <c r="AQR264" s="247"/>
      <c r="AQS264" s="247"/>
      <c r="AQT264" s="247"/>
      <c r="AQU264" s="247"/>
      <c r="AQV264" s="247"/>
      <c r="AQW264" s="247"/>
      <c r="AQX264" s="247"/>
      <c r="AQY264" s="247"/>
      <c r="AQZ264" s="247"/>
      <c r="ARA264" s="247"/>
      <c r="ARB264" s="247"/>
      <c r="ARC264" s="247"/>
      <c r="ARD264" s="247"/>
      <c r="ARE264" s="247"/>
      <c r="ARF264" s="247"/>
      <c r="ARG264" s="247"/>
      <c r="ARH264" s="247"/>
      <c r="ARI264" s="247"/>
      <c r="ARJ264" s="247"/>
      <c r="ARK264" s="247"/>
      <c r="ARL264" s="247"/>
      <c r="ARM264" s="247"/>
      <c r="ARN264" s="247"/>
      <c r="ARO264" s="247"/>
      <c r="ARP264" s="247"/>
      <c r="ARQ264" s="247"/>
      <c r="ARR264" s="247"/>
      <c r="ARS264" s="247"/>
      <c r="ART264" s="247"/>
      <c r="ARU264" s="247"/>
      <c r="ARV264" s="247"/>
      <c r="ARW264" s="247"/>
      <c r="ARX264" s="247"/>
      <c r="ARY264" s="247"/>
      <c r="ARZ264" s="247"/>
      <c r="ASA264" s="247"/>
      <c r="ASB264" s="247"/>
      <c r="ASC264" s="247"/>
      <c r="ASD264" s="247"/>
      <c r="ASE264" s="247"/>
      <c r="ASF264" s="247"/>
      <c r="ASG264" s="247"/>
      <c r="ASH264" s="247"/>
      <c r="ASI264" s="247"/>
      <c r="ASJ264" s="247"/>
      <c r="ASK264" s="247"/>
      <c r="ASL264" s="247"/>
      <c r="ASM264" s="247"/>
      <c r="ASN264" s="247"/>
      <c r="ASO264" s="247"/>
      <c r="ASP264" s="247"/>
      <c r="ASQ264" s="247"/>
      <c r="ASR264" s="247"/>
      <c r="ASS264" s="247"/>
      <c r="AST264" s="247"/>
      <c r="ASU264" s="247"/>
      <c r="ASV264" s="247"/>
      <c r="ASW264" s="247"/>
      <c r="ASX264" s="247"/>
      <c r="ASY264" s="247"/>
      <c r="ASZ264" s="247"/>
      <c r="ATA264" s="247"/>
      <c r="ATB264" s="247"/>
      <c r="ATC264" s="247"/>
      <c r="ATD264" s="247"/>
      <c r="ATE264" s="247"/>
      <c r="ATF264" s="247"/>
      <c r="ATG264" s="247"/>
      <c r="ATH264" s="247"/>
      <c r="ATI264" s="247"/>
      <c r="ATJ264" s="247"/>
      <c r="ATK264" s="247"/>
      <c r="ATL264" s="247"/>
      <c r="ATM264" s="247"/>
      <c r="ATN264" s="247"/>
      <c r="ATO264" s="247"/>
      <c r="ATP264" s="247"/>
      <c r="ATQ264" s="247"/>
      <c r="ATR264" s="247"/>
      <c r="ATS264" s="247"/>
      <c r="ATT264" s="247"/>
      <c r="ATU264" s="247"/>
      <c r="ATV264" s="247"/>
      <c r="ATW264" s="247"/>
      <c r="ATX264" s="247"/>
      <c r="ATY264" s="247"/>
      <c r="ATZ264" s="247"/>
      <c r="AUA264" s="247"/>
      <c r="AUB264" s="247"/>
      <c r="AUC264" s="247"/>
      <c r="AUD264" s="247"/>
      <c r="AUE264" s="247"/>
      <c r="AUF264" s="247"/>
      <c r="AUG264" s="247"/>
      <c r="AUH264" s="247"/>
      <c r="AUI264" s="247"/>
      <c r="AUJ264" s="247"/>
      <c r="AUK264" s="247"/>
      <c r="AUL264" s="247"/>
      <c r="AUM264" s="247"/>
      <c r="AUN264" s="247"/>
      <c r="AUO264" s="247"/>
      <c r="AUP264" s="247"/>
      <c r="AUQ264" s="247"/>
      <c r="AUR264" s="247"/>
      <c r="AUS264" s="247"/>
      <c r="AUT264" s="247"/>
      <c r="AUU264" s="247"/>
      <c r="AUV264" s="247"/>
      <c r="AUW264" s="247"/>
      <c r="AUX264" s="247"/>
      <c r="AUY264" s="247"/>
      <c r="AUZ264" s="247"/>
      <c r="AVA264" s="247"/>
      <c r="AVB264" s="247"/>
      <c r="AVC264" s="247"/>
      <c r="AVD264" s="247"/>
      <c r="AVE264" s="247"/>
      <c r="AVF264" s="247"/>
      <c r="AVG264" s="247"/>
      <c r="AVH264" s="247"/>
      <c r="AVI264" s="247"/>
      <c r="AVJ264" s="247"/>
      <c r="AVK264" s="247"/>
      <c r="AVL264" s="247"/>
      <c r="AVM264" s="247"/>
      <c r="AVN264" s="247"/>
      <c r="AVO264" s="247"/>
      <c r="AVP264" s="247"/>
      <c r="AVQ264" s="247"/>
      <c r="AVR264" s="247"/>
      <c r="AVS264" s="247"/>
      <c r="AVT264" s="247"/>
      <c r="AVU264" s="247"/>
      <c r="AVV264" s="247"/>
      <c r="AVW264" s="247"/>
      <c r="AVX264" s="247"/>
      <c r="AVY264" s="247"/>
      <c r="AVZ264" s="247"/>
      <c r="AWA264" s="247"/>
      <c r="AWB264" s="247"/>
      <c r="AWC264" s="247"/>
      <c r="AWD264" s="247"/>
      <c r="AWE264" s="247"/>
      <c r="AWF264" s="247"/>
      <c r="AWG264" s="247"/>
      <c r="AWH264" s="247"/>
      <c r="AWI264" s="247"/>
      <c r="AWJ264" s="247"/>
      <c r="AWK264" s="247"/>
      <c r="AWL264" s="247"/>
      <c r="AWM264" s="247"/>
      <c r="AWN264" s="247"/>
      <c r="AWO264" s="247"/>
      <c r="AWP264" s="247"/>
      <c r="AWQ264" s="247"/>
      <c r="AWR264" s="247"/>
      <c r="AWS264" s="247"/>
      <c r="AWT264" s="247"/>
      <c r="AWU264" s="247"/>
      <c r="AWV264" s="247"/>
      <c r="AWW264" s="247"/>
      <c r="AWX264" s="247"/>
      <c r="AWY264" s="247"/>
      <c r="AWZ264" s="247"/>
      <c r="AXA264" s="247"/>
      <c r="AXB264" s="247"/>
      <c r="AXC264" s="247"/>
      <c r="AXD264" s="247"/>
      <c r="AXE264" s="247"/>
      <c r="AXF264" s="247"/>
      <c r="AXG264" s="247"/>
      <c r="AXH264" s="247"/>
      <c r="AXI264" s="247"/>
      <c r="AXJ264" s="247"/>
      <c r="AXK264" s="247"/>
      <c r="AXL264" s="247"/>
      <c r="AXM264" s="247"/>
      <c r="AXN264" s="247"/>
      <c r="AXO264" s="247"/>
      <c r="AXP264" s="247"/>
      <c r="AXQ264" s="247"/>
      <c r="AXR264" s="247"/>
      <c r="AXS264" s="247"/>
      <c r="AXT264" s="247"/>
      <c r="AXU264" s="247"/>
      <c r="AXV264" s="247"/>
      <c r="AXW264" s="247"/>
      <c r="AXX264" s="247"/>
      <c r="AXY264" s="247"/>
      <c r="AXZ264" s="247"/>
      <c r="AYA264" s="247"/>
      <c r="AYB264" s="247"/>
      <c r="AYC264" s="247"/>
      <c r="AYD264" s="247"/>
      <c r="AYE264" s="247"/>
      <c r="AYF264" s="247"/>
      <c r="AYG264" s="247"/>
      <c r="AYH264" s="247"/>
      <c r="AYI264" s="247"/>
      <c r="AYJ264" s="247"/>
      <c r="AYK264" s="247"/>
      <c r="AYL264" s="247"/>
      <c r="AYM264" s="247"/>
      <c r="AYN264" s="247"/>
      <c r="AYO264" s="247"/>
      <c r="AYP264" s="247"/>
      <c r="AYQ264" s="247"/>
      <c r="AYR264" s="247"/>
      <c r="AYS264" s="247"/>
      <c r="AYT264" s="247"/>
      <c r="AYU264" s="247"/>
      <c r="AYV264" s="247"/>
      <c r="AYW264" s="247"/>
      <c r="AYX264" s="247"/>
      <c r="AYY264" s="247"/>
      <c r="AYZ264" s="247"/>
      <c r="AZA264" s="247"/>
      <c r="AZB264" s="247"/>
      <c r="AZC264" s="247"/>
      <c r="AZD264" s="247"/>
      <c r="AZE264" s="247"/>
      <c r="AZF264" s="247"/>
      <c r="AZG264" s="247"/>
      <c r="AZH264" s="247"/>
      <c r="AZI264" s="247"/>
      <c r="AZJ264" s="247"/>
      <c r="AZK264" s="247"/>
      <c r="AZL264" s="247"/>
      <c r="AZM264" s="247"/>
      <c r="AZN264" s="247"/>
      <c r="AZO264" s="247"/>
      <c r="AZP264" s="247"/>
      <c r="AZQ264" s="247"/>
      <c r="AZR264" s="247"/>
      <c r="AZS264" s="247"/>
      <c r="AZT264" s="247"/>
      <c r="AZU264" s="247"/>
      <c r="AZV264" s="247"/>
      <c r="AZW264" s="247"/>
      <c r="AZX264" s="247"/>
      <c r="AZY264" s="247"/>
      <c r="AZZ264" s="247"/>
      <c r="BAA264" s="247"/>
      <c r="BAB264" s="247"/>
      <c r="BAC264" s="247"/>
      <c r="BAD264" s="247"/>
      <c r="BAE264" s="247"/>
      <c r="BAF264" s="247"/>
      <c r="BAG264" s="247"/>
      <c r="BAH264" s="247"/>
      <c r="BAI264" s="247"/>
      <c r="BAJ264" s="247"/>
      <c r="BAK264" s="247"/>
      <c r="BAL264" s="247"/>
      <c r="BAM264" s="247"/>
      <c r="BAN264" s="247"/>
      <c r="BAO264" s="247"/>
      <c r="BAP264" s="247"/>
      <c r="BAQ264" s="247"/>
      <c r="BAR264" s="247"/>
      <c r="BAS264" s="247"/>
      <c r="BAT264" s="247"/>
      <c r="BAU264" s="247"/>
      <c r="BAV264" s="247"/>
      <c r="BAW264" s="247"/>
      <c r="BAX264" s="247"/>
      <c r="BAY264" s="247"/>
      <c r="BAZ264" s="247"/>
      <c r="BBA264" s="247"/>
      <c r="BBB264" s="247"/>
      <c r="BBC264" s="247"/>
      <c r="BBD264" s="247"/>
      <c r="BBE264" s="247"/>
      <c r="BBF264" s="247"/>
      <c r="BBG264" s="247"/>
      <c r="BBH264" s="247"/>
      <c r="BBI264" s="247"/>
      <c r="BBJ264" s="247"/>
      <c r="BBK264" s="247"/>
      <c r="BBL264" s="247"/>
      <c r="BBM264" s="247"/>
      <c r="BBN264" s="247"/>
      <c r="BBO264" s="247"/>
      <c r="BBP264" s="247"/>
      <c r="BBQ264" s="247"/>
      <c r="BBR264" s="247"/>
      <c r="BBS264" s="247"/>
      <c r="BBT264" s="247"/>
      <c r="BBU264" s="247"/>
      <c r="BBV264" s="247"/>
      <c r="BBW264" s="247"/>
      <c r="BBX264" s="247"/>
      <c r="BBY264" s="247"/>
      <c r="BBZ264" s="247"/>
      <c r="BCA264" s="247"/>
      <c r="BCB264" s="247"/>
      <c r="BCC264" s="247"/>
      <c r="BCD264" s="247"/>
      <c r="BCE264" s="247"/>
      <c r="BCF264" s="247"/>
      <c r="BCG264" s="247"/>
      <c r="BCH264" s="247"/>
      <c r="BCI264" s="247"/>
      <c r="BCJ264" s="247"/>
      <c r="BCK264" s="247"/>
      <c r="BCL264" s="247"/>
      <c r="BCM264" s="247"/>
      <c r="BCN264" s="247"/>
      <c r="BCO264" s="247"/>
      <c r="BCP264" s="247"/>
      <c r="BCQ264" s="247"/>
      <c r="BCR264" s="247"/>
      <c r="BCS264" s="247"/>
      <c r="BCT264" s="247"/>
      <c r="BCU264" s="247"/>
      <c r="BCV264" s="247"/>
      <c r="BCW264" s="247"/>
      <c r="BCX264" s="247"/>
      <c r="BCY264" s="247"/>
      <c r="BCZ264" s="247"/>
      <c r="BDA264" s="247"/>
      <c r="BDB264" s="247"/>
      <c r="BDC264" s="247"/>
      <c r="BDD264" s="247"/>
      <c r="BDE264" s="247"/>
      <c r="BDF264" s="247"/>
      <c r="BDG264" s="247"/>
      <c r="BDH264" s="247"/>
      <c r="BDI264" s="247"/>
      <c r="BDJ264" s="247"/>
      <c r="BDK264" s="247"/>
      <c r="BDL264" s="247"/>
      <c r="BDM264" s="247"/>
      <c r="BDN264" s="247"/>
      <c r="BDO264" s="247"/>
      <c r="BDP264" s="247"/>
      <c r="BDQ264" s="247"/>
      <c r="BDR264" s="247"/>
      <c r="BDS264" s="247"/>
      <c r="BDT264" s="247"/>
      <c r="BDU264" s="247"/>
      <c r="BDV264" s="247"/>
      <c r="BDW264" s="247"/>
      <c r="BDX264" s="247"/>
      <c r="BDY264" s="247"/>
      <c r="BDZ264" s="247"/>
      <c r="BEA264" s="247"/>
      <c r="BEB264" s="247"/>
      <c r="BEC264" s="247"/>
      <c r="BED264" s="247"/>
      <c r="BEE264" s="247"/>
      <c r="BEF264" s="247"/>
      <c r="BEG264" s="247"/>
      <c r="BEH264" s="247"/>
      <c r="BEI264" s="247"/>
      <c r="BEJ264" s="247"/>
      <c r="BEK264" s="247"/>
      <c r="BEL264" s="247"/>
      <c r="BEM264" s="247"/>
      <c r="BEN264" s="247"/>
      <c r="BEO264" s="247"/>
      <c r="BEP264" s="247"/>
      <c r="BEQ264" s="247"/>
      <c r="BER264" s="247"/>
      <c r="BES264" s="247"/>
      <c r="BET264" s="247"/>
      <c r="BEU264" s="247"/>
      <c r="BEV264" s="247"/>
      <c r="BEW264" s="247"/>
      <c r="BEX264" s="247"/>
      <c r="BEY264" s="247"/>
      <c r="BEZ264" s="247"/>
      <c r="BFA264" s="247"/>
      <c r="BFB264" s="247"/>
      <c r="BFC264" s="247"/>
      <c r="BFD264" s="247"/>
      <c r="BFE264" s="247"/>
      <c r="BFF264" s="247"/>
      <c r="BFG264" s="247"/>
      <c r="BFH264" s="247"/>
      <c r="BFI264" s="247"/>
      <c r="BFJ264" s="247"/>
      <c r="BFK264" s="247"/>
      <c r="BFL264" s="247"/>
      <c r="BFM264" s="247"/>
      <c r="BFN264" s="247"/>
      <c r="BFO264" s="247"/>
      <c r="BFP264" s="247"/>
      <c r="BFQ264" s="247"/>
      <c r="BFR264" s="247"/>
      <c r="BFS264" s="247"/>
      <c r="BFT264" s="247"/>
      <c r="BFU264" s="247"/>
      <c r="BFV264" s="247"/>
      <c r="BFW264" s="247"/>
      <c r="BFX264" s="247"/>
      <c r="BFY264" s="247"/>
      <c r="BFZ264" s="247"/>
      <c r="BGA264" s="247"/>
      <c r="BGB264" s="247"/>
      <c r="BGC264" s="247"/>
      <c r="BGD264" s="247"/>
      <c r="BGE264" s="247"/>
      <c r="BGF264" s="247"/>
      <c r="BGG264" s="247"/>
      <c r="BGH264" s="247"/>
      <c r="BGI264" s="247"/>
      <c r="BGJ264" s="247"/>
      <c r="BGK264" s="247"/>
      <c r="BGL264" s="247"/>
      <c r="BGM264" s="247"/>
      <c r="BGN264" s="247"/>
      <c r="BGO264" s="247"/>
      <c r="BGP264" s="247"/>
      <c r="BGQ264" s="247"/>
      <c r="BGR264" s="247"/>
      <c r="BGS264" s="247"/>
      <c r="BGT264" s="247"/>
      <c r="BGU264" s="247"/>
      <c r="BGV264" s="247"/>
      <c r="BGW264" s="247"/>
      <c r="BGX264" s="247"/>
      <c r="BGY264" s="247"/>
      <c r="BGZ264" s="247"/>
      <c r="BHA264" s="247"/>
      <c r="BHB264" s="247"/>
      <c r="BHC264" s="247"/>
      <c r="BHD264" s="247"/>
      <c r="BHE264" s="247"/>
      <c r="BHF264" s="247"/>
      <c r="BHG264" s="247"/>
      <c r="BHH264" s="247"/>
      <c r="BHI264" s="247"/>
      <c r="BHJ264" s="247"/>
      <c r="BHK264" s="247"/>
      <c r="BHL264" s="247"/>
      <c r="BHM264" s="247"/>
      <c r="BHN264" s="247"/>
      <c r="BHO264" s="247"/>
      <c r="BHP264" s="247"/>
      <c r="BHQ264" s="247"/>
      <c r="BHR264" s="247"/>
      <c r="BHS264" s="247"/>
      <c r="BHT264" s="247"/>
      <c r="BHU264" s="247"/>
      <c r="BHV264" s="247"/>
      <c r="BHW264" s="247"/>
      <c r="BHX264" s="247"/>
      <c r="BHY264" s="247"/>
      <c r="BHZ264" s="247"/>
      <c r="BIA264" s="247"/>
      <c r="BIB264" s="247"/>
      <c r="BIC264" s="247"/>
      <c r="BID264" s="247"/>
      <c r="BIE264" s="247"/>
      <c r="BIF264" s="247"/>
      <c r="BIG264" s="247"/>
      <c r="BIH264" s="247"/>
      <c r="BII264" s="247"/>
      <c r="BIJ264" s="247"/>
      <c r="BIK264" s="247"/>
      <c r="BIL264" s="247"/>
      <c r="BIM264" s="247"/>
      <c r="BIN264" s="247"/>
      <c r="BIO264" s="247"/>
      <c r="BIP264" s="247"/>
      <c r="BIQ264" s="247"/>
      <c r="BIR264" s="247"/>
      <c r="BIS264" s="247"/>
      <c r="BIT264" s="247"/>
      <c r="BIU264" s="247"/>
      <c r="BIV264" s="247"/>
      <c r="BIW264" s="247"/>
      <c r="BIX264" s="247"/>
      <c r="BIY264" s="247"/>
      <c r="BIZ264" s="247"/>
      <c r="BJA264" s="247"/>
      <c r="BJB264" s="247"/>
      <c r="BJC264" s="247"/>
      <c r="BJD264" s="247"/>
      <c r="BJE264" s="247"/>
      <c r="BJF264" s="247"/>
      <c r="BJG264" s="247"/>
      <c r="BJH264" s="247"/>
      <c r="BJI264" s="247"/>
      <c r="BJJ264" s="247"/>
      <c r="BJK264" s="247"/>
      <c r="BJL264" s="247"/>
      <c r="BJM264" s="247"/>
      <c r="BJN264" s="247"/>
      <c r="BJO264" s="247"/>
      <c r="BJP264" s="247"/>
      <c r="BJQ264" s="247"/>
      <c r="BJR264" s="247"/>
      <c r="BJS264" s="247"/>
      <c r="BJT264" s="247"/>
      <c r="BJU264" s="247"/>
      <c r="BJV264" s="247"/>
      <c r="BJW264" s="247"/>
      <c r="BJX264" s="247"/>
      <c r="BJY264" s="247"/>
      <c r="BJZ264" s="247"/>
      <c r="BKA264" s="247"/>
      <c r="BKB264" s="247"/>
      <c r="BKC264" s="247"/>
      <c r="BKD264" s="247"/>
      <c r="BKE264" s="247"/>
      <c r="BKF264" s="247"/>
      <c r="BKG264" s="247"/>
      <c r="BKH264" s="247"/>
      <c r="BKI264" s="247"/>
      <c r="BKJ264" s="247"/>
      <c r="BKK264" s="247"/>
      <c r="BKL264" s="247"/>
      <c r="BKM264" s="247"/>
      <c r="BKN264" s="247"/>
      <c r="BKO264" s="247"/>
      <c r="BKP264" s="247"/>
      <c r="BKQ264" s="247"/>
      <c r="BKR264" s="247"/>
      <c r="BKS264" s="247"/>
      <c r="BKT264" s="247"/>
      <c r="BKU264" s="247"/>
      <c r="BKV264" s="247"/>
      <c r="BKW264" s="247"/>
      <c r="BKX264" s="247"/>
      <c r="BKY264" s="247"/>
      <c r="BKZ264" s="247"/>
      <c r="BLA264" s="247"/>
      <c r="BLB264" s="247"/>
      <c r="BLC264" s="247"/>
      <c r="BLD264" s="247"/>
      <c r="BLE264" s="247"/>
      <c r="BLF264" s="247"/>
      <c r="BLG264" s="247"/>
      <c r="BLH264" s="247"/>
      <c r="BLI264" s="247"/>
      <c r="BLJ264" s="247"/>
      <c r="BLK264" s="247"/>
      <c r="BLL264" s="247"/>
      <c r="BLM264" s="247"/>
      <c r="BLN264" s="247"/>
      <c r="BLO264" s="247"/>
      <c r="BLP264" s="247"/>
      <c r="BLQ264" s="247"/>
      <c r="BLR264" s="247"/>
      <c r="BLS264" s="247"/>
      <c r="BLT264" s="247"/>
      <c r="BLU264" s="247"/>
      <c r="BLV264" s="247"/>
      <c r="BLW264" s="247"/>
      <c r="BLX264" s="247"/>
      <c r="BLY264" s="247"/>
      <c r="BLZ264" s="247"/>
      <c r="BMA264" s="247"/>
      <c r="BMB264" s="247"/>
      <c r="BMC264" s="247"/>
      <c r="BMD264" s="247"/>
      <c r="BME264" s="247"/>
      <c r="BMF264" s="247"/>
      <c r="BMG264" s="247"/>
      <c r="BMH264" s="247"/>
      <c r="BMI264" s="247"/>
      <c r="BMJ264" s="247"/>
      <c r="BMK264" s="247"/>
      <c r="BML264" s="247"/>
      <c r="BMM264" s="247"/>
      <c r="BMN264" s="247"/>
      <c r="BMO264" s="247"/>
      <c r="BMP264" s="247"/>
      <c r="BMQ264" s="247"/>
      <c r="BMR264" s="247"/>
      <c r="BMS264" s="247"/>
      <c r="BMT264" s="247"/>
      <c r="BMU264" s="247"/>
      <c r="BMV264" s="247"/>
      <c r="BMW264" s="247"/>
      <c r="BMX264" s="247"/>
      <c r="BMY264" s="247"/>
      <c r="BMZ264" s="247"/>
      <c r="BNA264" s="247"/>
      <c r="BNB264" s="247"/>
      <c r="BNC264" s="247"/>
      <c r="BND264" s="247"/>
      <c r="BNE264" s="247"/>
      <c r="BNF264" s="247"/>
      <c r="BNG264" s="247"/>
      <c r="BNH264" s="247"/>
      <c r="BNI264" s="247"/>
      <c r="BNJ264" s="247"/>
      <c r="BNK264" s="247"/>
      <c r="BNL264" s="247"/>
      <c r="BNM264" s="247"/>
      <c r="BNN264" s="247"/>
      <c r="BNO264" s="247"/>
      <c r="BNP264" s="247"/>
      <c r="BNQ264" s="247"/>
      <c r="BNR264" s="247"/>
      <c r="BNS264" s="247"/>
      <c r="BNT264" s="247"/>
      <c r="BNU264" s="247"/>
      <c r="BNV264" s="247"/>
      <c r="BNW264" s="247"/>
      <c r="BNX264" s="247"/>
      <c r="BNY264" s="247"/>
      <c r="BNZ264" s="247"/>
      <c r="BOA264" s="247"/>
      <c r="BOB264" s="247"/>
      <c r="BOC264" s="247"/>
      <c r="BOD264" s="247"/>
      <c r="BOE264" s="247"/>
      <c r="BOF264" s="247"/>
      <c r="BOG264" s="247"/>
      <c r="BOH264" s="247"/>
      <c r="BOI264" s="247"/>
      <c r="BOJ264" s="247"/>
      <c r="BOK264" s="247"/>
      <c r="BOL264" s="247"/>
      <c r="BOM264" s="247"/>
      <c r="BON264" s="247"/>
      <c r="BOO264" s="247"/>
      <c r="BOP264" s="247"/>
      <c r="BOQ264" s="247"/>
      <c r="BOR264" s="247"/>
      <c r="BOS264" s="247"/>
      <c r="BOT264" s="247"/>
      <c r="BOU264" s="247"/>
      <c r="BOV264" s="247"/>
      <c r="BOW264" s="247"/>
      <c r="BOX264" s="247"/>
      <c r="BOY264" s="247"/>
      <c r="BOZ264" s="247"/>
      <c r="BPA264" s="247"/>
      <c r="BPB264" s="247"/>
      <c r="BPC264" s="247"/>
      <c r="BPD264" s="247"/>
      <c r="BPE264" s="247"/>
      <c r="BPF264" s="247"/>
      <c r="BPG264" s="247"/>
      <c r="BPH264" s="247"/>
      <c r="BPI264" s="247"/>
      <c r="BPJ264" s="247"/>
      <c r="BPK264" s="247"/>
      <c r="BPL264" s="247"/>
      <c r="BPM264" s="247"/>
      <c r="BPN264" s="247"/>
      <c r="BPO264" s="247"/>
      <c r="BPP264" s="247"/>
      <c r="BPQ264" s="247"/>
      <c r="BPR264" s="247"/>
      <c r="BPS264" s="247"/>
      <c r="BPT264" s="247"/>
      <c r="BPU264" s="247"/>
      <c r="BPV264" s="247"/>
      <c r="BPW264" s="247"/>
      <c r="BPX264" s="247"/>
      <c r="BPY264" s="247"/>
      <c r="BPZ264" s="247"/>
      <c r="BQA264" s="247"/>
      <c r="BQB264" s="247"/>
      <c r="BQC264" s="247"/>
      <c r="BQD264" s="247"/>
      <c r="BQE264" s="247"/>
      <c r="BQF264" s="247"/>
      <c r="BQG264" s="247"/>
      <c r="BQH264" s="247"/>
      <c r="BQI264" s="247"/>
      <c r="BQJ264" s="247"/>
      <c r="BQK264" s="247"/>
      <c r="BQL264" s="247"/>
      <c r="BQM264" s="247"/>
      <c r="BQN264" s="247"/>
      <c r="BQO264" s="247"/>
      <c r="BQP264" s="247"/>
      <c r="BQQ264" s="247"/>
      <c r="BQR264" s="247"/>
      <c r="BQS264" s="247"/>
      <c r="BQT264" s="247"/>
      <c r="BQU264" s="247"/>
      <c r="BQV264" s="247"/>
      <c r="BQW264" s="247"/>
      <c r="BQX264" s="247"/>
      <c r="BQY264" s="247"/>
      <c r="BQZ264" s="247"/>
      <c r="BRA264" s="247"/>
      <c r="BRB264" s="247"/>
      <c r="BRC264" s="247"/>
      <c r="BRD264" s="247"/>
      <c r="BRE264" s="247"/>
      <c r="BRF264" s="247"/>
      <c r="BRG264" s="247"/>
      <c r="BRH264" s="247"/>
      <c r="BRI264" s="247"/>
      <c r="BRJ264" s="247"/>
      <c r="BRK264" s="247"/>
      <c r="BRL264" s="247"/>
      <c r="BRM264" s="247"/>
      <c r="BRN264" s="247"/>
      <c r="BRO264" s="247"/>
      <c r="BRP264" s="247"/>
      <c r="BRQ264" s="247"/>
      <c r="BRR264" s="247"/>
      <c r="BRS264" s="247"/>
      <c r="BRT264" s="247"/>
      <c r="BRU264" s="247"/>
      <c r="BRV264" s="247"/>
      <c r="BRW264" s="247"/>
      <c r="BRX264" s="247"/>
      <c r="BRY264" s="247"/>
      <c r="BRZ264" s="247"/>
      <c r="BSA264" s="247"/>
      <c r="BSB264" s="247"/>
      <c r="BSC264" s="247"/>
      <c r="BSD264" s="247"/>
      <c r="BSE264" s="247"/>
      <c r="BSF264" s="247"/>
      <c r="BSG264" s="247"/>
      <c r="BSH264" s="247"/>
      <c r="BSI264" s="247"/>
      <c r="BSJ264" s="247"/>
      <c r="BSK264" s="247"/>
      <c r="BSL264" s="247"/>
      <c r="BSM264" s="247"/>
      <c r="BSN264" s="247"/>
      <c r="BSO264" s="247"/>
      <c r="BSP264" s="247"/>
      <c r="BSQ264" s="247"/>
      <c r="BSR264" s="247"/>
      <c r="BSS264" s="247"/>
      <c r="BST264" s="247"/>
      <c r="BSU264" s="247"/>
      <c r="BSV264" s="247"/>
      <c r="BSW264" s="247"/>
      <c r="BSX264" s="247"/>
      <c r="BSY264" s="247"/>
      <c r="BSZ264" s="247"/>
      <c r="BTA264" s="247"/>
      <c r="BTB264" s="247"/>
      <c r="BTC264" s="247"/>
      <c r="BTD264" s="247"/>
      <c r="BTE264" s="247"/>
      <c r="BTF264" s="247"/>
      <c r="BTG264" s="247"/>
      <c r="BTH264" s="247"/>
      <c r="BTI264" s="247"/>
      <c r="BTJ264" s="247"/>
      <c r="BTK264" s="247"/>
      <c r="BTL264" s="247"/>
      <c r="BTM264" s="247"/>
      <c r="BTN264" s="247"/>
      <c r="BTO264" s="247"/>
      <c r="BTP264" s="247"/>
      <c r="BTQ264" s="247"/>
      <c r="BTR264" s="247"/>
      <c r="BTS264" s="247"/>
      <c r="BTT264" s="247"/>
      <c r="BTU264" s="247"/>
      <c r="BTV264" s="247"/>
      <c r="BTW264" s="247"/>
      <c r="BTX264" s="247"/>
      <c r="BTY264" s="247"/>
      <c r="BTZ264" s="247"/>
      <c r="BUA264" s="247"/>
      <c r="BUB264" s="247"/>
      <c r="BUC264" s="247"/>
      <c r="BUD264" s="247"/>
      <c r="BUE264" s="247"/>
      <c r="BUF264" s="247"/>
      <c r="BUG264" s="247"/>
      <c r="BUH264" s="247"/>
      <c r="BUI264" s="247"/>
      <c r="BUJ264" s="247"/>
      <c r="BUK264" s="247"/>
      <c r="BUL264" s="247"/>
      <c r="BUM264" s="247"/>
      <c r="BUN264" s="247"/>
      <c r="BUO264" s="247"/>
      <c r="BUP264" s="247"/>
      <c r="BUQ264" s="247"/>
      <c r="BUR264" s="247"/>
      <c r="BUS264" s="247"/>
      <c r="BUT264" s="247"/>
      <c r="BUU264" s="247"/>
      <c r="BUV264" s="247"/>
      <c r="BUW264" s="247"/>
      <c r="BUX264" s="247"/>
      <c r="BUY264" s="247"/>
      <c r="BUZ264" s="247"/>
      <c r="BVA264" s="247"/>
      <c r="BVB264" s="247"/>
      <c r="BVC264" s="247"/>
      <c r="BVD264" s="247"/>
      <c r="BVE264" s="247"/>
      <c r="BVF264" s="247"/>
      <c r="BVG264" s="247"/>
      <c r="BVH264" s="247"/>
      <c r="BVI264" s="247"/>
      <c r="BVJ264" s="247"/>
      <c r="BVK264" s="247"/>
      <c r="BVL264" s="247"/>
      <c r="BVM264" s="247"/>
      <c r="BVN264" s="247"/>
      <c r="BVO264" s="247"/>
      <c r="BVP264" s="247"/>
      <c r="BVQ264" s="247"/>
      <c r="BVR264" s="247"/>
      <c r="BVS264" s="247"/>
      <c r="BVT264" s="247"/>
      <c r="BVU264" s="247"/>
      <c r="BVV264" s="247"/>
      <c r="BVW264" s="247"/>
      <c r="BVX264" s="247"/>
      <c r="BVY264" s="247"/>
      <c r="BVZ264" s="247"/>
      <c r="BWA264" s="247"/>
      <c r="BWB264" s="247"/>
      <c r="BWC264" s="247"/>
      <c r="BWD264" s="247"/>
      <c r="BWE264" s="247"/>
      <c r="BWF264" s="247"/>
      <c r="BWG264" s="247"/>
      <c r="BWH264" s="247"/>
      <c r="BWI264" s="247"/>
      <c r="BWJ264" s="247"/>
      <c r="BWK264" s="247"/>
      <c r="BWL264" s="247"/>
      <c r="BWM264" s="247"/>
      <c r="BWN264" s="247"/>
      <c r="BWO264" s="247"/>
      <c r="BWP264" s="247"/>
      <c r="BWQ264" s="247"/>
      <c r="BWR264" s="247"/>
      <c r="BWS264" s="247"/>
      <c r="BWT264" s="247"/>
      <c r="BWU264" s="247"/>
      <c r="BWV264" s="247"/>
      <c r="BWW264" s="247"/>
      <c r="BWX264" s="247"/>
      <c r="BWY264" s="247"/>
      <c r="BWZ264" s="247"/>
      <c r="BXA264" s="247"/>
      <c r="BXB264" s="247"/>
      <c r="BXC264" s="247"/>
      <c r="BXD264" s="247"/>
      <c r="BXE264" s="247"/>
      <c r="BXF264" s="247"/>
      <c r="BXG264" s="247"/>
      <c r="BXH264" s="247"/>
      <c r="BXI264" s="247"/>
      <c r="BXJ264" s="247"/>
      <c r="BXK264" s="247"/>
      <c r="BXL264" s="247"/>
      <c r="BXM264" s="247"/>
      <c r="BXN264" s="247"/>
      <c r="BXO264" s="247"/>
      <c r="BXP264" s="247"/>
      <c r="BXQ264" s="247"/>
      <c r="BXR264" s="247"/>
      <c r="BXS264" s="247"/>
      <c r="BXT264" s="247"/>
      <c r="BXU264" s="247"/>
      <c r="BXV264" s="247"/>
      <c r="BXW264" s="247"/>
      <c r="BXX264" s="247"/>
      <c r="BXY264" s="247"/>
      <c r="BXZ264" s="247"/>
      <c r="BYA264" s="247"/>
      <c r="BYB264" s="247"/>
      <c r="BYC264" s="247"/>
      <c r="BYD264" s="247"/>
      <c r="BYE264" s="247"/>
      <c r="BYF264" s="247"/>
      <c r="BYG264" s="247"/>
      <c r="BYH264" s="247"/>
      <c r="BYI264" s="247"/>
      <c r="BYJ264" s="247"/>
      <c r="BYK264" s="247"/>
      <c r="BYL264" s="247"/>
      <c r="BYM264" s="247"/>
      <c r="BYN264" s="247"/>
      <c r="BYO264" s="247"/>
      <c r="BYP264" s="247"/>
      <c r="BYQ264" s="247"/>
      <c r="BYR264" s="247"/>
      <c r="BYS264" s="247"/>
      <c r="BYT264" s="247"/>
      <c r="BYU264" s="247"/>
      <c r="BYV264" s="247"/>
      <c r="BYW264" s="247"/>
      <c r="BYX264" s="247"/>
      <c r="BYY264" s="247"/>
      <c r="BYZ264" s="247"/>
      <c r="BZA264" s="247"/>
      <c r="BZB264" s="247"/>
      <c r="BZC264" s="247"/>
      <c r="BZD264" s="247"/>
      <c r="BZE264" s="247"/>
      <c r="BZF264" s="247"/>
      <c r="BZG264" s="247"/>
      <c r="BZH264" s="247"/>
      <c r="BZI264" s="247"/>
      <c r="BZJ264" s="247"/>
      <c r="BZK264" s="247"/>
      <c r="BZL264" s="247"/>
      <c r="BZM264" s="247"/>
      <c r="BZN264" s="247"/>
      <c r="BZO264" s="247"/>
      <c r="BZP264" s="247"/>
      <c r="BZQ264" s="247"/>
      <c r="BZR264" s="247"/>
      <c r="BZS264" s="247"/>
      <c r="BZT264" s="247"/>
      <c r="BZU264" s="247"/>
      <c r="BZV264" s="247"/>
      <c r="BZW264" s="247"/>
      <c r="BZX264" s="247"/>
      <c r="BZY264" s="247"/>
      <c r="BZZ264" s="247"/>
      <c r="CAA264" s="247"/>
      <c r="CAB264" s="247"/>
      <c r="CAC264" s="247"/>
      <c r="CAD264" s="247"/>
      <c r="CAE264" s="247"/>
      <c r="CAF264" s="247"/>
      <c r="CAG264" s="247"/>
      <c r="CAH264" s="247"/>
      <c r="CAI264" s="247"/>
      <c r="CAJ264" s="247"/>
      <c r="CAK264" s="247"/>
      <c r="CAL264" s="247"/>
      <c r="CAM264" s="247"/>
      <c r="CAN264" s="247"/>
      <c r="CAO264" s="247"/>
      <c r="CAP264" s="247"/>
      <c r="CAQ264" s="247"/>
      <c r="CAR264" s="247"/>
      <c r="CAS264" s="247"/>
      <c r="CAT264" s="247"/>
      <c r="CAU264" s="247"/>
      <c r="CAV264" s="247"/>
      <c r="CAW264" s="247"/>
      <c r="CAX264" s="247"/>
      <c r="CAY264" s="247"/>
      <c r="CAZ264" s="247"/>
      <c r="CBA264" s="247"/>
      <c r="CBB264" s="247"/>
      <c r="CBC264" s="247"/>
      <c r="CBD264" s="247"/>
      <c r="CBE264" s="247"/>
      <c r="CBF264" s="247"/>
      <c r="CBG264" s="247"/>
      <c r="CBH264" s="247"/>
      <c r="CBI264" s="247"/>
      <c r="CBJ264" s="247"/>
      <c r="CBK264" s="247"/>
      <c r="CBL264" s="247"/>
      <c r="CBM264" s="247"/>
      <c r="CBN264" s="247"/>
      <c r="CBO264" s="247"/>
      <c r="CBP264" s="247"/>
      <c r="CBQ264" s="247"/>
      <c r="CBR264" s="247"/>
      <c r="CBS264" s="247"/>
      <c r="CBT264" s="247"/>
      <c r="CBU264" s="247"/>
      <c r="CBV264" s="247"/>
      <c r="CBW264" s="247"/>
      <c r="CBX264" s="247"/>
      <c r="CBY264" s="247"/>
      <c r="CBZ264" s="247"/>
      <c r="CCA264" s="247"/>
      <c r="CCB264" s="247"/>
      <c r="CCC264" s="247"/>
      <c r="CCD264" s="247"/>
      <c r="CCE264" s="247"/>
      <c r="CCF264" s="247"/>
      <c r="CCG264" s="247"/>
      <c r="CCH264" s="247"/>
      <c r="CCI264" s="247"/>
      <c r="CCJ264" s="247"/>
      <c r="CCK264" s="247"/>
      <c r="CCL264" s="247"/>
      <c r="CCM264" s="247"/>
      <c r="CCN264" s="247"/>
      <c r="CCO264" s="247"/>
      <c r="CCP264" s="247"/>
      <c r="CCQ264" s="247"/>
      <c r="CCR264" s="247"/>
      <c r="CCS264" s="247"/>
      <c r="CCT264" s="247"/>
      <c r="CCU264" s="247"/>
      <c r="CCV264" s="247"/>
      <c r="CCW264" s="247"/>
      <c r="CCX264" s="247"/>
      <c r="CCY264" s="247"/>
      <c r="CCZ264" s="247"/>
      <c r="CDA264" s="247"/>
      <c r="CDB264" s="247"/>
      <c r="CDC264" s="247"/>
      <c r="CDD264" s="247"/>
      <c r="CDE264" s="247"/>
      <c r="CDF264" s="247"/>
      <c r="CDG264" s="247"/>
      <c r="CDH264" s="247"/>
      <c r="CDI264" s="247"/>
      <c r="CDJ264" s="247"/>
      <c r="CDK264" s="247"/>
      <c r="CDL264" s="247"/>
      <c r="CDM264" s="247"/>
      <c r="CDN264" s="247"/>
      <c r="CDO264" s="247"/>
      <c r="CDP264" s="247"/>
      <c r="CDQ264" s="247"/>
      <c r="CDR264" s="247"/>
      <c r="CDS264" s="247"/>
      <c r="CDT264" s="247"/>
      <c r="CDU264" s="247"/>
      <c r="CDV264" s="247"/>
      <c r="CDW264" s="247"/>
      <c r="CDX264" s="247"/>
      <c r="CDY264" s="247"/>
      <c r="CDZ264" s="247"/>
      <c r="CEA264" s="247"/>
      <c r="CEB264" s="247"/>
      <c r="CEC264" s="247"/>
      <c r="CED264" s="247"/>
      <c r="CEE264" s="247"/>
      <c r="CEF264" s="247"/>
      <c r="CEG264" s="247"/>
      <c r="CEH264" s="247"/>
      <c r="CEI264" s="247"/>
      <c r="CEJ264" s="247"/>
      <c r="CEK264" s="247"/>
      <c r="CEL264" s="247"/>
      <c r="CEM264" s="247"/>
      <c r="CEN264" s="247"/>
      <c r="CEO264" s="247"/>
      <c r="CEP264" s="247"/>
      <c r="CEQ264" s="247"/>
      <c r="CER264" s="247"/>
      <c r="CES264" s="247"/>
      <c r="CET264" s="247"/>
      <c r="CEU264" s="247"/>
      <c r="CEV264" s="247"/>
      <c r="CEW264" s="247"/>
      <c r="CEX264" s="247"/>
      <c r="CEY264" s="247"/>
      <c r="CEZ264" s="247"/>
      <c r="CFA264" s="247"/>
      <c r="CFB264" s="247"/>
      <c r="CFC264" s="247"/>
      <c r="CFD264" s="247"/>
      <c r="CFE264" s="247"/>
      <c r="CFF264" s="247"/>
      <c r="CFG264" s="247"/>
      <c r="CFH264" s="247"/>
      <c r="CFI264" s="247"/>
      <c r="CFJ264" s="247"/>
      <c r="CFK264" s="247"/>
      <c r="CFL264" s="247"/>
      <c r="CFM264" s="247"/>
      <c r="CFN264" s="247"/>
      <c r="CFO264" s="247"/>
      <c r="CFP264" s="247"/>
      <c r="CFQ264" s="247"/>
      <c r="CFR264" s="247"/>
      <c r="CFS264" s="247"/>
      <c r="CFT264" s="247"/>
      <c r="CFU264" s="247"/>
      <c r="CFV264" s="247"/>
      <c r="CFW264" s="247"/>
      <c r="CFX264" s="247"/>
      <c r="CFY264" s="247"/>
      <c r="CFZ264" s="247"/>
      <c r="CGA264" s="247"/>
      <c r="CGB264" s="247"/>
      <c r="CGC264" s="247"/>
      <c r="CGD264" s="247"/>
      <c r="CGE264" s="247"/>
      <c r="CGF264" s="247"/>
      <c r="CGG264" s="247"/>
      <c r="CGH264" s="247"/>
      <c r="CGI264" s="247"/>
      <c r="CGJ264" s="247"/>
      <c r="CGK264" s="247"/>
      <c r="CGL264" s="247"/>
      <c r="CGM264" s="247"/>
      <c r="CGN264" s="247"/>
      <c r="CGO264" s="247"/>
      <c r="CGP264" s="247"/>
      <c r="CGQ264" s="247"/>
      <c r="CGR264" s="247"/>
      <c r="CGS264" s="247"/>
      <c r="CGT264" s="247"/>
      <c r="CGU264" s="247"/>
      <c r="CGV264" s="247"/>
      <c r="CGW264" s="247"/>
      <c r="CGX264" s="247"/>
      <c r="CGY264" s="247"/>
      <c r="CGZ264" s="247"/>
      <c r="CHA264" s="247"/>
      <c r="CHB264" s="247"/>
      <c r="CHC264" s="247"/>
      <c r="CHD264" s="247"/>
      <c r="CHE264" s="247"/>
      <c r="CHF264" s="247"/>
      <c r="CHG264" s="247"/>
      <c r="CHH264" s="247"/>
      <c r="CHI264" s="247"/>
      <c r="CHJ264" s="247"/>
      <c r="CHK264" s="247"/>
      <c r="CHL264" s="247"/>
      <c r="CHM264" s="247"/>
      <c r="CHN264" s="247"/>
      <c r="CHO264" s="247"/>
      <c r="CHP264" s="247"/>
      <c r="CHQ264" s="247"/>
      <c r="CHR264" s="247"/>
      <c r="CHS264" s="247"/>
      <c r="CHT264" s="247"/>
      <c r="CHU264" s="247"/>
      <c r="CHV264" s="247"/>
      <c r="CHW264" s="247"/>
      <c r="CHX264" s="247"/>
      <c r="CHY264" s="247"/>
      <c r="CHZ264" s="247"/>
      <c r="CIA264" s="247"/>
      <c r="CIB264" s="247"/>
      <c r="CIC264" s="247"/>
      <c r="CID264" s="247"/>
      <c r="CIE264" s="247"/>
      <c r="CIF264" s="247"/>
      <c r="CIG264" s="247"/>
      <c r="CIH264" s="247"/>
      <c r="CII264" s="247"/>
      <c r="CIJ264" s="247"/>
      <c r="CIK264" s="247"/>
      <c r="CIL264" s="247"/>
      <c r="CIM264" s="247"/>
      <c r="CIN264" s="247"/>
      <c r="CIO264" s="247"/>
      <c r="CIP264" s="247"/>
      <c r="CIQ264" s="247"/>
      <c r="CIR264" s="247"/>
      <c r="CIS264" s="247"/>
      <c r="CIT264" s="247"/>
      <c r="CIU264" s="247"/>
      <c r="CIV264" s="247"/>
      <c r="CIW264" s="247"/>
      <c r="CIX264" s="247"/>
      <c r="CIY264" s="247"/>
      <c r="CIZ264" s="247"/>
      <c r="CJA264" s="247"/>
      <c r="CJB264" s="247"/>
      <c r="CJC264" s="247"/>
      <c r="CJD264" s="247"/>
      <c r="CJE264" s="247"/>
      <c r="CJF264" s="247"/>
      <c r="CJG264" s="247"/>
      <c r="CJH264" s="247"/>
      <c r="CJI264" s="247"/>
      <c r="CJJ264" s="247"/>
      <c r="CJK264" s="247"/>
      <c r="CJL264" s="247"/>
      <c r="CJM264" s="247"/>
      <c r="CJN264" s="247"/>
      <c r="CJO264" s="247"/>
      <c r="CJP264" s="247"/>
      <c r="CJQ264" s="247"/>
      <c r="CJR264" s="247"/>
      <c r="CJS264" s="247"/>
      <c r="CJT264" s="247"/>
      <c r="CJU264" s="247"/>
      <c r="CJV264" s="247"/>
      <c r="CJW264" s="247"/>
      <c r="CJX264" s="247"/>
      <c r="CJY264" s="247"/>
      <c r="CJZ264" s="247"/>
      <c r="CKA264" s="247"/>
      <c r="CKB264" s="247"/>
      <c r="CKC264" s="247"/>
      <c r="CKD264" s="247"/>
      <c r="CKE264" s="247"/>
      <c r="CKF264" s="247"/>
      <c r="CKG264" s="247"/>
      <c r="CKH264" s="247"/>
      <c r="CKI264" s="247"/>
      <c r="CKJ264" s="247"/>
      <c r="CKK264" s="247"/>
      <c r="CKL264" s="247"/>
      <c r="CKM264" s="247"/>
      <c r="CKN264" s="247"/>
      <c r="CKO264" s="247"/>
      <c r="CKP264" s="247"/>
      <c r="CKQ264" s="247"/>
      <c r="CKR264" s="247"/>
      <c r="CKS264" s="247"/>
      <c r="CKT264" s="247"/>
      <c r="CKU264" s="247"/>
      <c r="CKV264" s="247"/>
      <c r="CKW264" s="247"/>
      <c r="CKX264" s="247"/>
      <c r="CKY264" s="247"/>
      <c r="CKZ264" s="247"/>
      <c r="CLA264" s="247"/>
      <c r="CLB264" s="247"/>
      <c r="CLC264" s="247"/>
      <c r="CLD264" s="247"/>
      <c r="CLE264" s="247"/>
      <c r="CLF264" s="247"/>
      <c r="CLG264" s="247"/>
      <c r="CLH264" s="247"/>
      <c r="CLI264" s="247"/>
      <c r="CLJ264" s="247"/>
      <c r="CLK264" s="247"/>
      <c r="CLL264" s="247"/>
      <c r="CLM264" s="247"/>
      <c r="CLN264" s="247"/>
      <c r="CLO264" s="247"/>
      <c r="CLP264" s="247"/>
      <c r="CLQ264" s="247"/>
      <c r="CLR264" s="247"/>
      <c r="CLS264" s="247"/>
      <c r="CLT264" s="247"/>
      <c r="CLU264" s="247"/>
      <c r="CLV264" s="247"/>
      <c r="CLW264" s="247"/>
      <c r="CLX264" s="247"/>
      <c r="CLY264" s="247"/>
      <c r="CLZ264" s="247"/>
      <c r="CMA264" s="247"/>
      <c r="CMB264" s="247"/>
      <c r="CMC264" s="247"/>
      <c r="CMD264" s="247"/>
      <c r="CME264" s="247"/>
      <c r="CMF264" s="247"/>
      <c r="CMG264" s="247"/>
      <c r="CMH264" s="247"/>
      <c r="CMI264" s="247"/>
      <c r="CMJ264" s="247"/>
      <c r="CMK264" s="247"/>
      <c r="CML264" s="247"/>
      <c r="CMM264" s="247"/>
      <c r="CMN264" s="247"/>
      <c r="CMO264" s="247"/>
      <c r="CMP264" s="247"/>
      <c r="CMQ264" s="247"/>
      <c r="CMR264" s="247"/>
      <c r="CMS264" s="247"/>
      <c r="CMT264" s="247"/>
      <c r="CMU264" s="247"/>
      <c r="CMV264" s="247"/>
      <c r="CMW264" s="247"/>
      <c r="CMX264" s="247"/>
      <c r="CMY264" s="247"/>
      <c r="CMZ264" s="247"/>
      <c r="CNA264" s="247"/>
      <c r="CNB264" s="247"/>
      <c r="CNC264" s="247"/>
      <c r="CND264" s="247"/>
      <c r="CNE264" s="247"/>
      <c r="CNF264" s="247"/>
      <c r="CNG264" s="247"/>
      <c r="CNH264" s="247"/>
      <c r="CNI264" s="247"/>
      <c r="CNJ264" s="247"/>
      <c r="CNK264" s="247"/>
      <c r="CNL264" s="247"/>
      <c r="CNM264" s="247"/>
      <c r="CNN264" s="247"/>
      <c r="CNO264" s="247"/>
      <c r="CNP264" s="247"/>
      <c r="CNQ264" s="247"/>
      <c r="CNR264" s="247"/>
      <c r="CNS264" s="247"/>
      <c r="CNT264" s="247"/>
      <c r="CNU264" s="247"/>
      <c r="CNV264" s="247"/>
      <c r="CNW264" s="247"/>
      <c r="CNX264" s="247"/>
      <c r="CNY264" s="247"/>
      <c r="CNZ264" s="247"/>
      <c r="COA264" s="247"/>
      <c r="COB264" s="247"/>
      <c r="COC264" s="247"/>
      <c r="COD264" s="247"/>
      <c r="COE264" s="247"/>
      <c r="COF264" s="247"/>
      <c r="COG264" s="247"/>
      <c r="COH264" s="247"/>
      <c r="COI264" s="247"/>
      <c r="COJ264" s="247"/>
      <c r="COK264" s="247"/>
      <c r="COL264" s="247"/>
      <c r="COM264" s="247"/>
      <c r="CON264" s="247"/>
      <c r="COO264" s="247"/>
      <c r="COP264" s="247"/>
      <c r="COQ264" s="247"/>
      <c r="COR264" s="247"/>
      <c r="COS264" s="247"/>
      <c r="COT264" s="247"/>
      <c r="COU264" s="247"/>
      <c r="COV264" s="247"/>
      <c r="COW264" s="247"/>
      <c r="COX264" s="247"/>
      <c r="COY264" s="247"/>
      <c r="COZ264" s="247"/>
      <c r="CPA264" s="247"/>
      <c r="CPB264" s="247"/>
      <c r="CPC264" s="247"/>
      <c r="CPD264" s="247"/>
      <c r="CPE264" s="247"/>
      <c r="CPF264" s="247"/>
      <c r="CPG264" s="247"/>
      <c r="CPH264" s="247"/>
      <c r="CPI264" s="247"/>
      <c r="CPJ264" s="247"/>
      <c r="CPK264" s="247"/>
      <c r="CPL264" s="247"/>
      <c r="CPM264" s="247"/>
      <c r="CPN264" s="247"/>
      <c r="CPO264" s="247"/>
      <c r="CPP264" s="247"/>
      <c r="CPQ264" s="247"/>
      <c r="CPR264" s="247"/>
      <c r="CPS264" s="247"/>
      <c r="CPT264" s="247"/>
      <c r="CPU264" s="247"/>
      <c r="CPV264" s="247"/>
      <c r="CPW264" s="247"/>
      <c r="CPX264" s="247"/>
      <c r="CPY264" s="247"/>
      <c r="CPZ264" s="247"/>
      <c r="CQA264" s="247"/>
      <c r="CQB264" s="247"/>
      <c r="CQC264" s="247"/>
      <c r="CQD264" s="247"/>
      <c r="CQE264" s="247"/>
      <c r="CQF264" s="247"/>
      <c r="CQG264" s="247"/>
      <c r="CQH264" s="247"/>
      <c r="CQI264" s="247"/>
      <c r="CQJ264" s="247"/>
      <c r="CQK264" s="247"/>
      <c r="CQL264" s="247"/>
      <c r="CQM264" s="247"/>
      <c r="CQN264" s="247"/>
      <c r="CQO264" s="247"/>
      <c r="CQP264" s="247"/>
      <c r="CQQ264" s="247"/>
      <c r="CQR264" s="247"/>
      <c r="CQS264" s="247"/>
      <c r="CQT264" s="247"/>
      <c r="CQU264" s="247"/>
      <c r="CQV264" s="247"/>
      <c r="CQW264" s="247"/>
      <c r="CQX264" s="247"/>
      <c r="CQY264" s="247"/>
      <c r="CQZ264" s="247"/>
      <c r="CRA264" s="247"/>
      <c r="CRB264" s="247"/>
      <c r="CRC264" s="247"/>
      <c r="CRD264" s="247"/>
      <c r="CRE264" s="247"/>
      <c r="CRF264" s="247"/>
      <c r="CRG264" s="247"/>
      <c r="CRH264" s="247"/>
      <c r="CRI264" s="247"/>
      <c r="CRJ264" s="247"/>
      <c r="CRK264" s="247"/>
      <c r="CRL264" s="247"/>
      <c r="CRM264" s="247"/>
      <c r="CRN264" s="247"/>
      <c r="CRO264" s="247"/>
      <c r="CRP264" s="247"/>
      <c r="CRQ264" s="247"/>
      <c r="CRR264" s="247"/>
      <c r="CRS264" s="247"/>
      <c r="CRT264" s="247"/>
      <c r="CRU264" s="247"/>
      <c r="CRV264" s="247"/>
      <c r="CRW264" s="247"/>
      <c r="CRX264" s="247"/>
      <c r="CRY264" s="247"/>
      <c r="CRZ264" s="247"/>
      <c r="CSA264" s="247"/>
      <c r="CSB264" s="247"/>
      <c r="CSC264" s="247"/>
      <c r="CSD264" s="247"/>
      <c r="CSE264" s="247"/>
      <c r="CSF264" s="247"/>
      <c r="CSG264" s="247"/>
      <c r="CSH264" s="247"/>
      <c r="CSI264" s="247"/>
      <c r="CSJ264" s="247"/>
      <c r="CSK264" s="247"/>
      <c r="CSL264" s="247"/>
      <c r="CSM264" s="247"/>
      <c r="CSN264" s="247"/>
      <c r="CSO264" s="247"/>
      <c r="CSP264" s="247"/>
      <c r="CSQ264" s="247"/>
      <c r="CSR264" s="247"/>
      <c r="CSS264" s="247"/>
      <c r="CST264" s="247"/>
      <c r="CSU264" s="247"/>
      <c r="CSV264" s="247"/>
      <c r="CSW264" s="247"/>
      <c r="CSX264" s="247"/>
      <c r="CSY264" s="247"/>
      <c r="CSZ264" s="247"/>
      <c r="CTA264" s="247"/>
      <c r="CTB264" s="247"/>
      <c r="CTC264" s="247"/>
      <c r="CTD264" s="247"/>
      <c r="CTE264" s="247"/>
      <c r="CTF264" s="247"/>
      <c r="CTG264" s="247"/>
      <c r="CTH264" s="247"/>
      <c r="CTI264" s="247"/>
      <c r="CTJ264" s="247"/>
      <c r="CTK264" s="247"/>
      <c r="CTL264" s="247"/>
      <c r="CTM264" s="247"/>
      <c r="CTN264" s="247"/>
      <c r="CTO264" s="247"/>
      <c r="CTP264" s="247"/>
      <c r="CTQ264" s="247"/>
      <c r="CTR264" s="247"/>
      <c r="CTS264" s="247"/>
      <c r="CTT264" s="247"/>
      <c r="CTU264" s="247"/>
      <c r="CTV264" s="247"/>
      <c r="CTW264" s="247"/>
      <c r="CTX264" s="247"/>
      <c r="CTY264" s="247"/>
      <c r="CTZ264" s="247"/>
      <c r="CUA264" s="247"/>
      <c r="CUB264" s="247"/>
      <c r="CUC264" s="247"/>
      <c r="CUD264" s="247"/>
      <c r="CUE264" s="247"/>
      <c r="CUF264" s="247"/>
      <c r="CUG264" s="247"/>
      <c r="CUH264" s="247"/>
      <c r="CUI264" s="247"/>
      <c r="CUJ264" s="247"/>
      <c r="CUK264" s="247"/>
      <c r="CUL264" s="247"/>
      <c r="CUM264" s="247"/>
      <c r="CUN264" s="247"/>
      <c r="CUO264" s="247"/>
      <c r="CUP264" s="247"/>
      <c r="CUQ264" s="247"/>
      <c r="CUR264" s="247"/>
      <c r="CUS264" s="247"/>
      <c r="CUT264" s="247"/>
      <c r="CUU264" s="247"/>
      <c r="CUV264" s="247"/>
      <c r="CUW264" s="247"/>
      <c r="CUX264" s="247"/>
      <c r="CUY264" s="247"/>
      <c r="CUZ264" s="247"/>
      <c r="CVA264" s="247"/>
      <c r="CVB264" s="247"/>
      <c r="CVC264" s="247"/>
      <c r="CVD264" s="247"/>
      <c r="CVE264" s="247"/>
      <c r="CVF264" s="247"/>
      <c r="CVG264" s="247"/>
      <c r="CVH264" s="247"/>
      <c r="CVI264" s="247"/>
      <c r="CVJ264" s="247"/>
      <c r="CVK264" s="247"/>
      <c r="CVL264" s="247"/>
      <c r="CVM264" s="247"/>
      <c r="CVN264" s="247"/>
      <c r="CVO264" s="247"/>
      <c r="CVP264" s="247"/>
      <c r="CVQ264" s="247"/>
      <c r="CVR264" s="247"/>
      <c r="CVS264" s="247"/>
      <c r="CVT264" s="247"/>
      <c r="CVU264" s="247"/>
      <c r="CVV264" s="247"/>
      <c r="CVW264" s="247"/>
      <c r="CVX264" s="247"/>
      <c r="CVY264" s="247"/>
      <c r="CVZ264" s="247"/>
      <c r="CWA264" s="247"/>
      <c r="CWB264" s="247"/>
      <c r="CWC264" s="247"/>
      <c r="CWD264" s="247"/>
      <c r="CWE264" s="247"/>
      <c r="CWF264" s="247"/>
      <c r="CWG264" s="247"/>
      <c r="CWH264" s="247"/>
      <c r="CWI264" s="247"/>
      <c r="CWJ264" s="247"/>
      <c r="CWK264" s="247"/>
      <c r="CWL264" s="247"/>
      <c r="CWM264" s="247"/>
      <c r="CWN264" s="247"/>
      <c r="CWO264" s="247"/>
      <c r="CWP264" s="247"/>
      <c r="CWQ264" s="247"/>
      <c r="CWR264" s="247"/>
      <c r="CWS264" s="247"/>
      <c r="CWT264" s="247"/>
      <c r="CWU264" s="247"/>
      <c r="CWV264" s="247"/>
      <c r="CWW264" s="247"/>
      <c r="CWX264" s="247"/>
      <c r="CWY264" s="247"/>
      <c r="CWZ264" s="247"/>
      <c r="CXA264" s="247"/>
      <c r="CXB264" s="247"/>
      <c r="CXC264" s="247"/>
      <c r="CXD264" s="247"/>
      <c r="CXE264" s="247"/>
      <c r="CXF264" s="247"/>
      <c r="CXG264" s="247"/>
      <c r="CXH264" s="247"/>
      <c r="CXI264" s="247"/>
      <c r="CXJ264" s="247"/>
      <c r="CXK264" s="247"/>
      <c r="CXL264" s="247"/>
      <c r="CXM264" s="247"/>
      <c r="CXN264" s="247"/>
      <c r="CXO264" s="247"/>
      <c r="CXP264" s="247"/>
      <c r="CXQ264" s="247"/>
      <c r="CXR264" s="247"/>
      <c r="CXS264" s="247"/>
      <c r="CXT264" s="247"/>
      <c r="CXU264" s="247"/>
      <c r="CXV264" s="247"/>
      <c r="CXW264" s="247"/>
      <c r="CXX264" s="247"/>
      <c r="CXY264" s="247"/>
      <c r="CXZ264" s="247"/>
      <c r="CYA264" s="247"/>
      <c r="CYB264" s="247"/>
      <c r="CYC264" s="247"/>
      <c r="CYD264" s="247"/>
      <c r="CYE264" s="247"/>
      <c r="CYF264" s="247"/>
      <c r="CYG264" s="247"/>
      <c r="CYH264" s="247"/>
      <c r="CYI264" s="247"/>
      <c r="CYJ264" s="247"/>
      <c r="CYK264" s="247"/>
      <c r="CYL264" s="247"/>
      <c r="CYM264" s="247"/>
      <c r="CYN264" s="247"/>
      <c r="CYO264" s="247"/>
      <c r="CYP264" s="247"/>
      <c r="CYQ264" s="247"/>
      <c r="CYR264" s="247"/>
      <c r="CYS264" s="247"/>
      <c r="CYT264" s="247"/>
      <c r="CYU264" s="247"/>
      <c r="CYV264" s="247"/>
      <c r="CYW264" s="247"/>
      <c r="CYX264" s="247"/>
      <c r="CYY264" s="247"/>
      <c r="CYZ264" s="247"/>
      <c r="CZA264" s="247"/>
      <c r="CZB264" s="247"/>
      <c r="CZC264" s="247"/>
      <c r="CZD264" s="247"/>
      <c r="CZE264" s="247"/>
      <c r="CZF264" s="247"/>
      <c r="CZG264" s="247"/>
      <c r="CZH264" s="247"/>
      <c r="CZI264" s="247"/>
      <c r="CZJ264" s="247"/>
      <c r="CZK264" s="247"/>
      <c r="CZL264" s="247"/>
      <c r="CZM264" s="247"/>
      <c r="CZN264" s="247"/>
      <c r="CZO264" s="247"/>
      <c r="CZP264" s="247"/>
      <c r="CZQ264" s="247"/>
      <c r="CZR264" s="247"/>
      <c r="CZS264" s="247"/>
      <c r="CZT264" s="247"/>
      <c r="CZU264" s="247"/>
      <c r="CZV264" s="247"/>
      <c r="CZW264" s="247"/>
      <c r="CZX264" s="247"/>
      <c r="CZY264" s="247"/>
      <c r="CZZ264" s="247"/>
      <c r="DAA264" s="247"/>
      <c r="DAB264" s="247"/>
      <c r="DAC264" s="247"/>
      <c r="DAD264" s="247"/>
      <c r="DAE264" s="247"/>
      <c r="DAF264" s="247"/>
      <c r="DAG264" s="247"/>
      <c r="DAH264" s="247"/>
      <c r="DAI264" s="247"/>
      <c r="DAJ264" s="247"/>
      <c r="DAK264" s="247"/>
      <c r="DAL264" s="247"/>
      <c r="DAM264" s="247"/>
      <c r="DAN264" s="247"/>
      <c r="DAO264" s="247"/>
      <c r="DAP264" s="247"/>
      <c r="DAQ264" s="247"/>
      <c r="DAR264" s="247"/>
      <c r="DAS264" s="247"/>
      <c r="DAT264" s="247"/>
      <c r="DAU264" s="247"/>
      <c r="DAV264" s="247"/>
      <c r="DAW264" s="247"/>
      <c r="DAX264" s="247"/>
      <c r="DAY264" s="247"/>
      <c r="DAZ264" s="247"/>
      <c r="DBA264" s="247"/>
      <c r="DBB264" s="247"/>
      <c r="DBC264" s="247"/>
      <c r="DBD264" s="247"/>
      <c r="DBE264" s="247"/>
      <c r="DBF264" s="247"/>
      <c r="DBG264" s="247"/>
      <c r="DBH264" s="247"/>
      <c r="DBI264" s="247"/>
      <c r="DBJ264" s="247"/>
      <c r="DBK264" s="247"/>
      <c r="DBL264" s="247"/>
      <c r="DBM264" s="247"/>
      <c r="DBN264" s="247"/>
      <c r="DBO264" s="247"/>
      <c r="DBP264" s="247"/>
      <c r="DBQ264" s="247"/>
      <c r="DBR264" s="247"/>
      <c r="DBS264" s="247"/>
      <c r="DBT264" s="247"/>
      <c r="DBU264" s="247"/>
      <c r="DBV264" s="247"/>
      <c r="DBW264" s="247"/>
      <c r="DBX264" s="247"/>
      <c r="DBY264" s="247"/>
      <c r="DBZ264" s="247"/>
      <c r="DCA264" s="247"/>
      <c r="DCB264" s="247"/>
      <c r="DCC264" s="247"/>
      <c r="DCD264" s="247"/>
      <c r="DCE264" s="247"/>
      <c r="DCF264" s="247"/>
      <c r="DCG264" s="247"/>
      <c r="DCH264" s="247"/>
      <c r="DCI264" s="247"/>
      <c r="DCJ264" s="247"/>
      <c r="DCK264" s="247"/>
      <c r="DCL264" s="247"/>
      <c r="DCM264" s="247"/>
      <c r="DCN264" s="247"/>
      <c r="DCO264" s="247"/>
      <c r="DCP264" s="247"/>
      <c r="DCQ264" s="247"/>
      <c r="DCR264" s="247"/>
      <c r="DCS264" s="247"/>
      <c r="DCT264" s="247"/>
      <c r="DCU264" s="247"/>
      <c r="DCV264" s="247"/>
      <c r="DCW264" s="247"/>
      <c r="DCX264" s="247"/>
      <c r="DCY264" s="247"/>
      <c r="DCZ264" s="247"/>
      <c r="DDA264" s="247"/>
      <c r="DDB264" s="247"/>
      <c r="DDC264" s="247"/>
      <c r="DDD264" s="247"/>
      <c r="DDE264" s="247"/>
      <c r="DDF264" s="247"/>
      <c r="DDG264" s="247"/>
      <c r="DDH264" s="247"/>
      <c r="DDI264" s="247"/>
      <c r="DDJ264" s="247"/>
      <c r="DDK264" s="247"/>
      <c r="DDL264" s="247"/>
      <c r="DDM264" s="247"/>
      <c r="DDN264" s="247"/>
      <c r="DDO264" s="247"/>
      <c r="DDP264" s="247"/>
      <c r="DDQ264" s="247"/>
      <c r="DDR264" s="247"/>
      <c r="DDS264" s="247"/>
      <c r="DDT264" s="247"/>
      <c r="DDU264" s="247"/>
      <c r="DDV264" s="247"/>
      <c r="DDW264" s="247"/>
      <c r="DDX264" s="247"/>
      <c r="DDY264" s="247"/>
      <c r="DDZ264" s="247"/>
      <c r="DEA264" s="247"/>
      <c r="DEB264" s="247"/>
      <c r="DEC264" s="247"/>
      <c r="DED264" s="247"/>
      <c r="DEE264" s="247"/>
      <c r="DEF264" s="247"/>
      <c r="DEG264" s="247"/>
      <c r="DEH264" s="247"/>
      <c r="DEI264" s="247"/>
      <c r="DEJ264" s="247"/>
      <c r="DEK264" s="247"/>
      <c r="DEL264" s="247"/>
      <c r="DEM264" s="247"/>
      <c r="DEN264" s="247"/>
      <c r="DEO264" s="247"/>
      <c r="DEP264" s="247"/>
      <c r="DEQ264" s="247"/>
      <c r="DER264" s="247"/>
      <c r="DES264" s="247"/>
      <c r="DET264" s="247"/>
      <c r="DEU264" s="247"/>
      <c r="DEV264" s="247"/>
      <c r="DEW264" s="247"/>
      <c r="DEX264" s="247"/>
      <c r="DEY264" s="247"/>
      <c r="DEZ264" s="247"/>
      <c r="DFA264" s="247"/>
      <c r="DFB264" s="247"/>
      <c r="DFC264" s="247"/>
      <c r="DFD264" s="247"/>
      <c r="DFE264" s="247"/>
      <c r="DFF264" s="247"/>
      <c r="DFG264" s="247"/>
      <c r="DFH264" s="247"/>
      <c r="DFI264" s="247"/>
      <c r="DFJ264" s="247"/>
      <c r="DFK264" s="247"/>
      <c r="DFL264" s="247"/>
      <c r="DFM264" s="247"/>
      <c r="DFN264" s="247"/>
      <c r="DFO264" s="247"/>
      <c r="DFP264" s="247"/>
      <c r="DFQ264" s="247"/>
      <c r="DFR264" s="247"/>
      <c r="DFS264" s="247"/>
      <c r="DFT264" s="247"/>
      <c r="DFU264" s="247"/>
      <c r="DFV264" s="247"/>
      <c r="DFW264" s="247"/>
      <c r="DFX264" s="247"/>
      <c r="DFY264" s="247"/>
      <c r="DFZ264" s="247"/>
      <c r="DGA264" s="247"/>
      <c r="DGB264" s="247"/>
      <c r="DGC264" s="247"/>
      <c r="DGD264" s="247"/>
      <c r="DGE264" s="247"/>
      <c r="DGF264" s="247"/>
      <c r="DGG264" s="247"/>
      <c r="DGH264" s="247"/>
      <c r="DGI264" s="247"/>
      <c r="DGJ264" s="247"/>
      <c r="DGK264" s="247"/>
      <c r="DGL264" s="247"/>
      <c r="DGM264" s="247"/>
      <c r="DGN264" s="247"/>
      <c r="DGO264" s="247"/>
      <c r="DGP264" s="247"/>
      <c r="DGQ264" s="247"/>
      <c r="DGR264" s="247"/>
      <c r="DGS264" s="247"/>
      <c r="DGT264" s="247"/>
      <c r="DGU264" s="247"/>
      <c r="DGV264" s="247"/>
      <c r="DGW264" s="247"/>
      <c r="DGX264" s="247"/>
      <c r="DGY264" s="247"/>
      <c r="DGZ264" s="247"/>
      <c r="DHA264" s="247"/>
      <c r="DHB264" s="247"/>
      <c r="DHC264" s="247"/>
      <c r="DHD264" s="247"/>
      <c r="DHE264" s="247"/>
      <c r="DHF264" s="247"/>
      <c r="DHG264" s="247"/>
      <c r="DHH264" s="247"/>
      <c r="DHI264" s="247"/>
      <c r="DHJ264" s="247"/>
      <c r="DHK264" s="247"/>
      <c r="DHL264" s="247"/>
      <c r="DHM264" s="247"/>
      <c r="DHN264" s="247"/>
      <c r="DHO264" s="247"/>
      <c r="DHP264" s="247"/>
      <c r="DHQ264" s="247"/>
      <c r="DHR264" s="247"/>
      <c r="DHS264" s="247"/>
      <c r="DHT264" s="247"/>
      <c r="DHU264" s="247"/>
      <c r="DHV264" s="247"/>
      <c r="DHW264" s="247"/>
      <c r="DHX264" s="247"/>
      <c r="DHY264" s="247"/>
      <c r="DHZ264" s="247"/>
      <c r="DIA264" s="247"/>
      <c r="DIB264" s="247"/>
      <c r="DIC264" s="247"/>
      <c r="DID264" s="247"/>
      <c r="DIE264" s="247"/>
      <c r="DIF264" s="247"/>
      <c r="DIG264" s="247"/>
      <c r="DIH264" s="247"/>
      <c r="DII264" s="247"/>
      <c r="DIJ264" s="247"/>
      <c r="DIK264" s="247"/>
      <c r="DIL264" s="247"/>
      <c r="DIM264" s="247"/>
      <c r="DIN264" s="247"/>
      <c r="DIO264" s="247"/>
      <c r="DIP264" s="247"/>
      <c r="DIQ264" s="247"/>
      <c r="DIR264" s="247"/>
      <c r="DIS264" s="247"/>
      <c r="DIT264" s="247"/>
      <c r="DIU264" s="247"/>
      <c r="DIV264" s="247"/>
      <c r="DIW264" s="247"/>
      <c r="DIX264" s="247"/>
      <c r="DIY264" s="247"/>
      <c r="DIZ264" s="247"/>
      <c r="DJA264" s="247"/>
      <c r="DJB264" s="247"/>
      <c r="DJC264" s="247"/>
      <c r="DJD264" s="247"/>
      <c r="DJE264" s="247"/>
      <c r="DJF264" s="247"/>
      <c r="DJG264" s="247"/>
      <c r="DJH264" s="247"/>
      <c r="DJI264" s="247"/>
      <c r="DJJ264" s="247"/>
      <c r="DJK264" s="247"/>
      <c r="DJL264" s="247"/>
      <c r="DJM264" s="247"/>
      <c r="DJN264" s="247"/>
      <c r="DJO264" s="247"/>
      <c r="DJP264" s="247"/>
      <c r="DJQ264" s="247"/>
      <c r="DJR264" s="247"/>
      <c r="DJS264" s="247"/>
      <c r="DJT264" s="247"/>
      <c r="DJU264" s="247"/>
      <c r="DJV264" s="247"/>
      <c r="DJW264" s="247"/>
      <c r="DJX264" s="247"/>
      <c r="DJY264" s="247"/>
      <c r="DJZ264" s="247"/>
      <c r="DKA264" s="247"/>
      <c r="DKB264" s="247"/>
      <c r="DKC264" s="247"/>
      <c r="DKD264" s="247"/>
      <c r="DKE264" s="247"/>
      <c r="DKF264" s="247"/>
      <c r="DKG264" s="247"/>
      <c r="DKH264" s="247"/>
      <c r="DKI264" s="247"/>
      <c r="DKJ264" s="247"/>
      <c r="DKK264" s="247"/>
      <c r="DKL264" s="247"/>
      <c r="DKM264" s="247"/>
      <c r="DKN264" s="247"/>
      <c r="DKO264" s="247"/>
      <c r="DKP264" s="247"/>
      <c r="DKQ264" s="247"/>
      <c r="DKR264" s="247"/>
      <c r="DKS264" s="247"/>
      <c r="DKT264" s="247"/>
      <c r="DKU264" s="247"/>
      <c r="DKV264" s="247"/>
      <c r="DKW264" s="247"/>
      <c r="DKX264" s="247"/>
      <c r="DKY264" s="247"/>
      <c r="DKZ264" s="247"/>
      <c r="DLA264" s="247"/>
      <c r="DLB264" s="247"/>
      <c r="DLC264" s="247"/>
      <c r="DLD264" s="247"/>
      <c r="DLE264" s="247"/>
      <c r="DLF264" s="247"/>
      <c r="DLG264" s="247"/>
      <c r="DLH264" s="247"/>
      <c r="DLI264" s="247"/>
      <c r="DLJ264" s="247"/>
      <c r="DLK264" s="247"/>
      <c r="DLL264" s="247"/>
      <c r="DLM264" s="247"/>
      <c r="DLN264" s="247"/>
      <c r="DLO264" s="247"/>
      <c r="DLP264" s="247"/>
      <c r="DLQ264" s="247"/>
      <c r="DLR264" s="247"/>
      <c r="DLS264" s="247"/>
      <c r="DLT264" s="247"/>
      <c r="DLU264" s="247"/>
      <c r="DLV264" s="247"/>
      <c r="DLW264" s="247"/>
      <c r="DLX264" s="247"/>
      <c r="DLY264" s="247"/>
      <c r="DLZ264" s="247"/>
      <c r="DMA264" s="247"/>
      <c r="DMB264" s="247"/>
      <c r="DMC264" s="247"/>
      <c r="DMD264" s="247"/>
      <c r="DME264" s="247"/>
      <c r="DMF264" s="247"/>
      <c r="DMG264" s="247"/>
      <c r="DMH264" s="247"/>
      <c r="DMI264" s="247"/>
      <c r="DMJ264" s="247"/>
      <c r="DMK264" s="247"/>
      <c r="DML264" s="247"/>
      <c r="DMM264" s="247"/>
      <c r="DMN264" s="247"/>
      <c r="DMO264" s="247"/>
      <c r="DMP264" s="247"/>
      <c r="DMQ264" s="247"/>
      <c r="DMR264" s="247"/>
      <c r="DMS264" s="247"/>
      <c r="DMT264" s="247"/>
      <c r="DMU264" s="247"/>
      <c r="DMV264" s="247"/>
      <c r="DMW264" s="247"/>
      <c r="DMX264" s="247"/>
      <c r="DMY264" s="247"/>
      <c r="DMZ264" s="247"/>
      <c r="DNA264" s="247"/>
      <c r="DNB264" s="247"/>
      <c r="DNC264" s="247"/>
      <c r="DND264" s="247"/>
      <c r="DNE264" s="247"/>
      <c r="DNF264" s="247"/>
      <c r="DNG264" s="247"/>
      <c r="DNH264" s="247"/>
      <c r="DNI264" s="247"/>
      <c r="DNJ264" s="247"/>
      <c r="DNK264" s="247"/>
      <c r="DNL264" s="247"/>
      <c r="DNM264" s="247"/>
      <c r="DNN264" s="247"/>
      <c r="DNO264" s="247"/>
      <c r="DNP264" s="247"/>
      <c r="DNQ264" s="247"/>
      <c r="DNR264" s="247"/>
      <c r="DNS264" s="247"/>
      <c r="DNT264" s="247"/>
      <c r="DNU264" s="247"/>
      <c r="DNV264" s="247"/>
      <c r="DNW264" s="247"/>
      <c r="DNX264" s="247"/>
      <c r="DNY264" s="247"/>
      <c r="DNZ264" s="247"/>
      <c r="DOA264" s="247"/>
      <c r="DOB264" s="247"/>
      <c r="DOC264" s="247"/>
      <c r="DOD264" s="247"/>
      <c r="DOE264" s="247"/>
      <c r="DOF264" s="247"/>
      <c r="DOG264" s="247"/>
      <c r="DOH264" s="247"/>
      <c r="DOI264" s="247"/>
      <c r="DOJ264" s="247"/>
      <c r="DOK264" s="247"/>
      <c r="DOL264" s="247"/>
      <c r="DOM264" s="247"/>
      <c r="DON264" s="247"/>
      <c r="DOO264" s="247"/>
      <c r="DOP264" s="247"/>
      <c r="DOQ264" s="247"/>
      <c r="DOR264" s="247"/>
      <c r="DOS264" s="247"/>
      <c r="DOT264" s="247"/>
      <c r="DOU264" s="247"/>
      <c r="DOV264" s="247"/>
      <c r="DOW264" s="247"/>
      <c r="DOX264" s="247"/>
      <c r="DOY264" s="247"/>
      <c r="DOZ264" s="247"/>
      <c r="DPA264" s="247"/>
      <c r="DPB264" s="247"/>
      <c r="DPC264" s="247"/>
      <c r="DPD264" s="247"/>
      <c r="DPE264" s="247"/>
      <c r="DPF264" s="247"/>
      <c r="DPG264" s="247"/>
      <c r="DPH264" s="247"/>
      <c r="DPI264" s="247"/>
      <c r="DPJ264" s="247"/>
      <c r="DPK264" s="247"/>
      <c r="DPL264" s="247"/>
      <c r="DPM264" s="247"/>
      <c r="DPN264" s="247"/>
      <c r="DPO264" s="247"/>
      <c r="DPP264" s="247"/>
      <c r="DPQ264" s="247"/>
      <c r="DPR264" s="247"/>
      <c r="DPS264" s="247"/>
      <c r="DPT264" s="247"/>
      <c r="DPU264" s="247"/>
      <c r="DPV264" s="247"/>
      <c r="DPW264" s="247"/>
      <c r="DPX264" s="247"/>
      <c r="DPY264" s="247"/>
      <c r="DPZ264" s="247"/>
      <c r="DQA264" s="247"/>
      <c r="DQB264" s="247"/>
      <c r="DQC264" s="247"/>
      <c r="DQD264" s="247"/>
      <c r="DQE264" s="247"/>
      <c r="DQF264" s="247"/>
      <c r="DQG264" s="247"/>
      <c r="DQH264" s="247"/>
      <c r="DQI264" s="247"/>
      <c r="DQJ264" s="247"/>
      <c r="DQK264" s="247"/>
      <c r="DQL264" s="247"/>
      <c r="DQM264" s="247"/>
      <c r="DQN264" s="247"/>
      <c r="DQO264" s="247"/>
      <c r="DQP264" s="247"/>
      <c r="DQQ264" s="247"/>
      <c r="DQR264" s="247"/>
      <c r="DQS264" s="247"/>
      <c r="DQT264" s="247"/>
      <c r="DQU264" s="247"/>
      <c r="DQV264" s="247"/>
      <c r="DQW264" s="247"/>
      <c r="DQX264" s="247"/>
      <c r="DQY264" s="247"/>
      <c r="DQZ264" s="247"/>
      <c r="DRA264" s="247"/>
      <c r="DRB264" s="247"/>
      <c r="DRC264" s="247"/>
      <c r="DRD264" s="247"/>
      <c r="DRE264" s="247"/>
      <c r="DRF264" s="247"/>
      <c r="DRG264" s="247"/>
      <c r="DRH264" s="247"/>
      <c r="DRI264" s="247"/>
      <c r="DRJ264" s="247"/>
      <c r="DRK264" s="247"/>
      <c r="DRL264" s="247"/>
      <c r="DRM264" s="247"/>
      <c r="DRN264" s="247"/>
      <c r="DRO264" s="247"/>
      <c r="DRP264" s="247"/>
      <c r="DRQ264" s="247"/>
      <c r="DRR264" s="247"/>
      <c r="DRS264" s="247"/>
      <c r="DRT264" s="247"/>
      <c r="DRU264" s="247"/>
      <c r="DRV264" s="247"/>
      <c r="DRW264" s="247"/>
      <c r="DRX264" s="247"/>
      <c r="DRY264" s="247"/>
      <c r="DRZ264" s="247"/>
      <c r="DSA264" s="247"/>
      <c r="DSB264" s="247"/>
      <c r="DSC264" s="247"/>
      <c r="DSD264" s="247"/>
      <c r="DSE264" s="247"/>
      <c r="DSF264" s="247"/>
      <c r="DSG264" s="247"/>
      <c r="DSH264" s="247"/>
      <c r="DSI264" s="247"/>
      <c r="DSJ264" s="247"/>
      <c r="DSK264" s="247"/>
      <c r="DSL264" s="247"/>
      <c r="DSM264" s="247"/>
      <c r="DSN264" s="247"/>
      <c r="DSO264" s="247"/>
      <c r="DSP264" s="247"/>
      <c r="DSQ264" s="247"/>
      <c r="DSR264" s="247"/>
      <c r="DSS264" s="247"/>
      <c r="DST264" s="247"/>
      <c r="DSU264" s="247"/>
      <c r="DSV264" s="247"/>
      <c r="DSW264" s="247"/>
      <c r="DSX264" s="247"/>
      <c r="DSY264" s="247"/>
      <c r="DSZ264" s="247"/>
      <c r="DTA264" s="247"/>
      <c r="DTB264" s="247"/>
      <c r="DTC264" s="247"/>
      <c r="DTD264" s="247"/>
      <c r="DTE264" s="247"/>
      <c r="DTF264" s="247"/>
      <c r="DTG264" s="247"/>
      <c r="DTH264" s="247"/>
      <c r="DTI264" s="247"/>
      <c r="DTJ264" s="247"/>
      <c r="DTK264" s="247"/>
      <c r="DTL264" s="247"/>
      <c r="DTM264" s="247"/>
      <c r="DTN264" s="247"/>
      <c r="DTO264" s="247"/>
      <c r="DTP264" s="247"/>
      <c r="DTQ264" s="247"/>
      <c r="DTR264" s="247"/>
      <c r="DTS264" s="247"/>
      <c r="DTT264" s="247"/>
      <c r="DTU264" s="247"/>
      <c r="DTV264" s="247"/>
      <c r="DTW264" s="247"/>
      <c r="DTX264" s="247"/>
      <c r="DTY264" s="247"/>
      <c r="DTZ264" s="247"/>
      <c r="DUA264" s="247"/>
      <c r="DUB264" s="247"/>
      <c r="DUC264" s="247"/>
      <c r="DUD264" s="247"/>
      <c r="DUE264" s="247"/>
      <c r="DUF264" s="247"/>
      <c r="DUG264" s="247"/>
      <c r="DUH264" s="247"/>
      <c r="DUI264" s="247"/>
      <c r="DUJ264" s="247"/>
      <c r="DUK264" s="247"/>
      <c r="DUL264" s="247"/>
      <c r="DUM264" s="247"/>
      <c r="DUN264" s="247"/>
      <c r="DUO264" s="247"/>
      <c r="DUP264" s="247"/>
      <c r="DUQ264" s="247"/>
      <c r="DUR264" s="247"/>
      <c r="DUS264" s="247"/>
      <c r="DUT264" s="247"/>
      <c r="DUU264" s="247"/>
      <c r="DUV264" s="247"/>
      <c r="DUW264" s="247"/>
      <c r="DUX264" s="247"/>
      <c r="DUY264" s="247"/>
      <c r="DUZ264" s="247"/>
      <c r="DVA264" s="247"/>
      <c r="DVB264" s="247"/>
      <c r="DVC264" s="247"/>
      <c r="DVD264" s="247"/>
      <c r="DVE264" s="247"/>
      <c r="DVF264" s="247"/>
      <c r="DVG264" s="247"/>
      <c r="DVH264" s="247"/>
      <c r="DVI264" s="247"/>
      <c r="DVJ264" s="247"/>
      <c r="DVK264" s="247"/>
      <c r="DVL264" s="247"/>
      <c r="DVM264" s="247"/>
      <c r="DVN264" s="247"/>
      <c r="DVO264" s="247"/>
      <c r="DVP264" s="247"/>
      <c r="DVQ264" s="247"/>
      <c r="DVR264" s="247"/>
      <c r="DVS264" s="247"/>
      <c r="DVT264" s="247"/>
      <c r="DVU264" s="247"/>
      <c r="DVV264" s="247"/>
      <c r="DVW264" s="247"/>
      <c r="DVX264" s="247"/>
      <c r="DVY264" s="247"/>
      <c r="DVZ264" s="247"/>
      <c r="DWA264" s="247"/>
      <c r="DWB264" s="247"/>
      <c r="DWC264" s="247"/>
      <c r="DWD264" s="247"/>
      <c r="DWE264" s="247"/>
      <c r="DWF264" s="247"/>
      <c r="DWG264" s="247"/>
      <c r="DWH264" s="247"/>
      <c r="DWI264" s="247"/>
      <c r="DWJ264" s="247"/>
      <c r="DWK264" s="247"/>
      <c r="DWL264" s="247"/>
      <c r="DWM264" s="247"/>
      <c r="DWN264" s="247"/>
      <c r="DWO264" s="247"/>
      <c r="DWP264" s="247"/>
      <c r="DWQ264" s="247"/>
      <c r="DWR264" s="247"/>
      <c r="DWS264" s="247"/>
      <c r="DWT264" s="247"/>
      <c r="DWU264" s="247"/>
      <c r="DWV264" s="247"/>
      <c r="DWW264" s="247"/>
      <c r="DWX264" s="247"/>
      <c r="DWY264" s="247"/>
      <c r="DWZ264" s="247"/>
      <c r="DXA264" s="247"/>
      <c r="DXB264" s="247"/>
      <c r="DXC264" s="247"/>
      <c r="DXD264" s="247"/>
      <c r="DXE264" s="247"/>
      <c r="DXF264" s="247"/>
      <c r="DXG264" s="247"/>
      <c r="DXH264" s="247"/>
      <c r="DXI264" s="247"/>
      <c r="DXJ264" s="247"/>
      <c r="DXK264" s="247"/>
      <c r="DXL264" s="247"/>
      <c r="DXM264" s="247"/>
      <c r="DXN264" s="247"/>
      <c r="DXO264" s="247"/>
      <c r="DXP264" s="247"/>
      <c r="DXQ264" s="247"/>
      <c r="DXR264" s="247"/>
      <c r="DXS264" s="247"/>
      <c r="DXT264" s="247"/>
      <c r="DXU264" s="247"/>
      <c r="DXV264" s="247"/>
      <c r="DXW264" s="247"/>
      <c r="DXX264" s="247"/>
      <c r="DXY264" s="247"/>
      <c r="DXZ264" s="247"/>
      <c r="DYA264" s="247"/>
      <c r="DYB264" s="247"/>
      <c r="DYC264" s="247"/>
      <c r="DYD264" s="247"/>
      <c r="DYE264" s="247"/>
      <c r="DYF264" s="247"/>
      <c r="DYG264" s="247"/>
      <c r="DYH264" s="247"/>
      <c r="DYI264" s="247"/>
      <c r="DYJ264" s="247"/>
      <c r="DYK264" s="247"/>
      <c r="DYL264" s="247"/>
      <c r="DYM264" s="247"/>
      <c r="DYN264" s="247"/>
      <c r="DYO264" s="247"/>
      <c r="DYP264" s="247"/>
      <c r="DYQ264" s="247"/>
      <c r="DYR264" s="247"/>
      <c r="DYS264" s="247"/>
      <c r="DYT264" s="247"/>
      <c r="DYU264" s="247"/>
      <c r="DYV264" s="247"/>
      <c r="DYW264" s="247"/>
      <c r="DYX264" s="247"/>
      <c r="DYY264" s="247"/>
      <c r="DYZ264" s="247"/>
      <c r="DZA264" s="247"/>
      <c r="DZB264" s="247"/>
      <c r="DZC264" s="247"/>
      <c r="DZD264" s="247"/>
      <c r="DZE264" s="247"/>
      <c r="DZF264" s="247"/>
      <c r="DZG264" s="247"/>
      <c r="DZH264" s="247"/>
      <c r="DZI264" s="247"/>
      <c r="DZJ264" s="247"/>
      <c r="DZK264" s="247"/>
      <c r="DZL264" s="247"/>
      <c r="DZM264" s="247"/>
      <c r="DZN264" s="247"/>
      <c r="DZO264" s="247"/>
      <c r="DZP264" s="247"/>
      <c r="DZQ264" s="247"/>
      <c r="DZR264" s="247"/>
      <c r="DZS264" s="247"/>
      <c r="DZT264" s="247"/>
      <c r="DZU264" s="247"/>
      <c r="DZV264" s="247"/>
      <c r="DZW264" s="247"/>
      <c r="DZX264" s="247"/>
      <c r="DZY264" s="247"/>
      <c r="DZZ264" s="247"/>
      <c r="EAA264" s="247"/>
      <c r="EAB264" s="247"/>
      <c r="EAC264" s="247"/>
      <c r="EAD264" s="247"/>
      <c r="EAE264" s="247"/>
      <c r="EAF264" s="247"/>
      <c r="EAG264" s="247"/>
      <c r="EAH264" s="247"/>
      <c r="EAI264" s="247"/>
      <c r="EAJ264" s="247"/>
      <c r="EAK264" s="247"/>
      <c r="EAL264" s="247"/>
      <c r="EAM264" s="247"/>
      <c r="EAN264" s="247"/>
      <c r="EAO264" s="247"/>
      <c r="EAP264" s="247"/>
      <c r="EAQ264" s="247"/>
      <c r="EAR264" s="247"/>
      <c r="EAS264" s="247"/>
      <c r="EAT264" s="247"/>
      <c r="EAU264" s="247"/>
      <c r="EAV264" s="247"/>
      <c r="EAW264" s="247"/>
      <c r="EAX264" s="247"/>
      <c r="EAY264" s="247"/>
      <c r="EAZ264" s="247"/>
      <c r="EBA264" s="247"/>
      <c r="EBB264" s="247"/>
      <c r="EBC264" s="247"/>
      <c r="EBD264" s="247"/>
      <c r="EBE264" s="247"/>
      <c r="EBF264" s="247"/>
      <c r="EBG264" s="247"/>
      <c r="EBH264" s="247"/>
      <c r="EBI264" s="247"/>
      <c r="EBJ264" s="247"/>
      <c r="EBK264" s="247"/>
      <c r="EBL264" s="247"/>
      <c r="EBM264" s="247"/>
      <c r="EBN264" s="247"/>
      <c r="EBO264" s="247"/>
      <c r="EBP264" s="247"/>
      <c r="EBQ264" s="247"/>
      <c r="EBR264" s="247"/>
      <c r="EBS264" s="247"/>
      <c r="EBT264" s="247"/>
      <c r="EBU264" s="247"/>
      <c r="EBV264" s="247"/>
      <c r="EBW264" s="247"/>
      <c r="EBX264" s="247"/>
      <c r="EBY264" s="247"/>
      <c r="EBZ264" s="247"/>
      <c r="ECA264" s="247"/>
      <c r="ECB264" s="247"/>
      <c r="ECC264" s="247"/>
      <c r="ECD264" s="247"/>
      <c r="ECE264" s="247"/>
      <c r="ECF264" s="247"/>
      <c r="ECG264" s="247"/>
      <c r="ECH264" s="247"/>
      <c r="ECI264" s="247"/>
      <c r="ECJ264" s="247"/>
      <c r="ECK264" s="247"/>
      <c r="ECL264" s="247"/>
      <c r="ECM264" s="247"/>
      <c r="ECN264" s="247"/>
      <c r="ECO264" s="247"/>
      <c r="ECP264" s="247"/>
      <c r="ECQ264" s="247"/>
      <c r="ECR264" s="247"/>
      <c r="ECS264" s="247"/>
      <c r="ECT264" s="247"/>
      <c r="ECU264" s="247"/>
      <c r="ECV264" s="247"/>
      <c r="ECW264" s="247"/>
      <c r="ECX264" s="247"/>
      <c r="ECY264" s="247"/>
      <c r="ECZ264" s="247"/>
      <c r="EDA264" s="247"/>
      <c r="EDB264" s="247"/>
      <c r="EDC264" s="247"/>
      <c r="EDD264" s="247"/>
      <c r="EDE264" s="247"/>
      <c r="EDF264" s="247"/>
      <c r="EDG264" s="247"/>
      <c r="EDH264" s="247"/>
      <c r="EDI264" s="247"/>
      <c r="EDJ264" s="247"/>
      <c r="EDK264" s="247"/>
      <c r="EDL264" s="247"/>
      <c r="EDM264" s="247"/>
      <c r="EDN264" s="247"/>
      <c r="EDO264" s="247"/>
      <c r="EDP264" s="247"/>
      <c r="EDQ264" s="247"/>
      <c r="EDR264" s="247"/>
      <c r="EDS264" s="247"/>
      <c r="EDT264" s="247"/>
      <c r="EDU264" s="247"/>
      <c r="EDV264" s="247"/>
      <c r="EDW264" s="247"/>
      <c r="EDX264" s="247"/>
      <c r="EDY264" s="247"/>
      <c r="EDZ264" s="247"/>
      <c r="EEA264" s="247"/>
      <c r="EEB264" s="247"/>
      <c r="EEC264" s="247"/>
      <c r="EED264" s="247"/>
      <c r="EEE264" s="247"/>
      <c r="EEF264" s="247"/>
      <c r="EEG264" s="247"/>
      <c r="EEH264" s="247"/>
      <c r="EEI264" s="247"/>
      <c r="EEJ264" s="247"/>
      <c r="EEK264" s="247"/>
      <c r="EEL264" s="247"/>
      <c r="EEM264" s="247"/>
      <c r="EEN264" s="247"/>
      <c r="EEO264" s="247"/>
      <c r="EEP264" s="247"/>
      <c r="EEQ264" s="247"/>
      <c r="EER264" s="247"/>
      <c r="EES264" s="247"/>
      <c r="EET264" s="247"/>
      <c r="EEU264" s="247"/>
      <c r="EEV264" s="247"/>
      <c r="EEW264" s="247"/>
      <c r="EEX264" s="247"/>
      <c r="EEY264" s="247"/>
      <c r="EEZ264" s="247"/>
      <c r="EFA264" s="247"/>
      <c r="EFB264" s="247"/>
      <c r="EFC264" s="247"/>
      <c r="EFD264" s="247"/>
      <c r="EFE264" s="247"/>
      <c r="EFF264" s="247"/>
      <c r="EFG264" s="247"/>
      <c r="EFH264" s="247"/>
      <c r="EFI264" s="247"/>
      <c r="EFJ264" s="247"/>
      <c r="EFK264" s="247"/>
      <c r="EFL264" s="247"/>
      <c r="EFM264" s="247"/>
      <c r="EFN264" s="247"/>
      <c r="EFO264" s="247"/>
      <c r="EFP264" s="247"/>
      <c r="EFQ264" s="247"/>
      <c r="EFR264" s="247"/>
      <c r="EFS264" s="247"/>
      <c r="EFT264" s="247"/>
      <c r="EFU264" s="247"/>
      <c r="EFV264" s="247"/>
      <c r="EFW264" s="247"/>
      <c r="EFX264" s="247"/>
      <c r="EFY264" s="247"/>
      <c r="EFZ264" s="247"/>
      <c r="EGA264" s="247"/>
      <c r="EGB264" s="247"/>
      <c r="EGC264" s="247"/>
      <c r="EGD264" s="247"/>
      <c r="EGE264" s="247"/>
      <c r="EGF264" s="247"/>
      <c r="EGG264" s="247"/>
      <c r="EGH264" s="247"/>
      <c r="EGI264" s="247"/>
      <c r="EGJ264" s="247"/>
      <c r="EGK264" s="247"/>
      <c r="EGL264" s="247"/>
      <c r="EGM264" s="247"/>
      <c r="EGN264" s="247"/>
      <c r="EGO264" s="247"/>
      <c r="EGP264" s="247"/>
      <c r="EGQ264" s="247"/>
      <c r="EGR264" s="247"/>
      <c r="EGS264" s="247"/>
      <c r="EGT264" s="247"/>
      <c r="EGU264" s="247"/>
      <c r="EGV264" s="247"/>
      <c r="EGW264" s="247"/>
      <c r="EGX264" s="247"/>
      <c r="EGY264" s="247"/>
      <c r="EGZ264" s="247"/>
      <c r="EHA264" s="247"/>
      <c r="EHB264" s="247"/>
      <c r="EHC264" s="247"/>
      <c r="EHD264" s="247"/>
      <c r="EHE264" s="247"/>
      <c r="EHF264" s="247"/>
      <c r="EHG264" s="247"/>
      <c r="EHH264" s="247"/>
      <c r="EHI264" s="247"/>
      <c r="EHJ264" s="247"/>
      <c r="EHK264" s="247"/>
      <c r="EHL264" s="247"/>
      <c r="EHM264" s="247"/>
      <c r="EHN264" s="247"/>
      <c r="EHO264" s="247"/>
      <c r="EHP264" s="247"/>
      <c r="EHQ264" s="247"/>
      <c r="EHR264" s="247"/>
      <c r="EHS264" s="247"/>
      <c r="EHT264" s="247"/>
      <c r="EHU264" s="247"/>
      <c r="EHV264" s="247"/>
      <c r="EHW264" s="247"/>
      <c r="EHX264" s="247"/>
      <c r="EHY264" s="247"/>
      <c r="EHZ264" s="247"/>
      <c r="EIA264" s="247"/>
      <c r="EIB264" s="247"/>
      <c r="EIC264" s="247"/>
      <c r="EID264" s="247"/>
      <c r="EIE264" s="247"/>
      <c r="EIF264" s="247"/>
      <c r="EIG264" s="247"/>
      <c r="EIH264" s="247"/>
      <c r="EII264" s="247"/>
      <c r="EIJ264" s="247"/>
      <c r="EIK264" s="247"/>
      <c r="EIL264" s="247"/>
      <c r="EIM264" s="247"/>
      <c r="EIN264" s="247"/>
      <c r="EIO264" s="247"/>
      <c r="EIP264" s="247"/>
      <c r="EIQ264" s="247"/>
      <c r="EIR264" s="247"/>
      <c r="EIS264" s="247"/>
      <c r="EIT264" s="247"/>
      <c r="EIU264" s="247"/>
      <c r="EIV264" s="247"/>
      <c r="EIW264" s="247"/>
      <c r="EIX264" s="247"/>
      <c r="EIY264" s="247"/>
      <c r="EIZ264" s="247"/>
      <c r="EJA264" s="247"/>
      <c r="EJB264" s="247"/>
      <c r="EJC264" s="247"/>
      <c r="EJD264" s="247"/>
      <c r="EJE264" s="247"/>
      <c r="EJF264" s="247"/>
      <c r="EJG264" s="247"/>
      <c r="EJH264" s="247"/>
      <c r="EJI264" s="247"/>
      <c r="EJJ264" s="247"/>
      <c r="EJK264" s="247"/>
      <c r="EJL264" s="247"/>
      <c r="EJM264" s="247"/>
      <c r="EJN264" s="247"/>
      <c r="EJO264" s="247"/>
      <c r="EJP264" s="247"/>
      <c r="EJQ264" s="247"/>
      <c r="EJR264" s="247"/>
      <c r="EJS264" s="247"/>
      <c r="EJT264" s="247"/>
      <c r="EJU264" s="247"/>
      <c r="EJV264" s="247"/>
      <c r="EJW264" s="247"/>
      <c r="EJX264" s="247"/>
      <c r="EJY264" s="247"/>
      <c r="EJZ264" s="247"/>
      <c r="EKA264" s="247"/>
      <c r="EKB264" s="247"/>
      <c r="EKC264" s="247"/>
      <c r="EKD264" s="247"/>
      <c r="EKE264" s="247"/>
      <c r="EKF264" s="247"/>
      <c r="EKG264" s="247"/>
      <c r="EKH264" s="247"/>
      <c r="EKI264" s="247"/>
      <c r="EKJ264" s="247"/>
      <c r="EKK264" s="247"/>
      <c r="EKL264" s="247"/>
      <c r="EKM264" s="247"/>
      <c r="EKN264" s="247"/>
      <c r="EKO264" s="247"/>
      <c r="EKP264" s="247"/>
      <c r="EKQ264" s="247"/>
      <c r="EKR264" s="247"/>
      <c r="EKS264" s="247"/>
      <c r="EKT264" s="247"/>
      <c r="EKU264" s="247"/>
      <c r="EKV264" s="247"/>
      <c r="EKW264" s="247"/>
      <c r="EKX264" s="247"/>
      <c r="EKY264" s="247"/>
      <c r="EKZ264" s="247"/>
      <c r="ELA264" s="247"/>
      <c r="ELB264" s="247"/>
      <c r="ELC264" s="247"/>
      <c r="ELD264" s="247"/>
      <c r="ELE264" s="247"/>
      <c r="ELF264" s="247"/>
      <c r="ELG264" s="247"/>
      <c r="ELH264" s="247"/>
      <c r="ELI264" s="247"/>
      <c r="ELJ264" s="247"/>
      <c r="ELK264" s="247"/>
      <c r="ELL264" s="247"/>
      <c r="ELM264" s="247"/>
      <c r="ELN264" s="247"/>
      <c r="ELO264" s="247"/>
      <c r="ELP264" s="247"/>
      <c r="ELQ264" s="247"/>
      <c r="ELR264" s="247"/>
      <c r="ELS264" s="247"/>
      <c r="ELT264" s="247"/>
      <c r="ELU264" s="247"/>
      <c r="ELV264" s="247"/>
      <c r="ELW264" s="247"/>
      <c r="ELX264" s="247"/>
      <c r="ELY264" s="247"/>
      <c r="ELZ264" s="247"/>
      <c r="EMA264" s="247"/>
      <c r="EMB264" s="247"/>
      <c r="EMC264" s="247"/>
      <c r="EMD264" s="247"/>
      <c r="EME264" s="247"/>
      <c r="EMF264" s="247"/>
      <c r="EMG264" s="247"/>
      <c r="EMH264" s="247"/>
      <c r="EMI264" s="247"/>
      <c r="EMJ264" s="247"/>
      <c r="EMK264" s="247"/>
      <c r="EML264" s="247"/>
      <c r="EMM264" s="247"/>
      <c r="EMN264" s="247"/>
      <c r="EMO264" s="247"/>
      <c r="EMP264" s="247"/>
      <c r="EMQ264" s="247"/>
      <c r="EMR264" s="247"/>
      <c r="EMS264" s="247"/>
      <c r="EMT264" s="247"/>
      <c r="EMU264" s="247"/>
      <c r="EMV264" s="247"/>
      <c r="EMW264" s="247"/>
      <c r="EMX264" s="247"/>
      <c r="EMY264" s="247"/>
      <c r="EMZ264" s="247"/>
      <c r="ENA264" s="247"/>
      <c r="ENB264" s="247"/>
      <c r="ENC264" s="247"/>
      <c r="END264" s="247"/>
      <c r="ENE264" s="247"/>
      <c r="ENF264" s="247"/>
      <c r="ENG264" s="247"/>
      <c r="ENH264" s="247"/>
      <c r="ENI264" s="247"/>
      <c r="ENJ264" s="247"/>
      <c r="ENK264" s="247"/>
      <c r="ENL264" s="247"/>
      <c r="ENM264" s="247"/>
      <c r="ENN264" s="247"/>
      <c r="ENO264" s="247"/>
      <c r="ENP264" s="247"/>
      <c r="ENQ264" s="247"/>
      <c r="ENR264" s="247"/>
      <c r="ENS264" s="247"/>
      <c r="ENT264" s="247"/>
      <c r="ENU264" s="247"/>
      <c r="ENV264" s="247"/>
      <c r="ENW264" s="247"/>
      <c r="ENX264" s="247"/>
      <c r="ENY264" s="247"/>
      <c r="ENZ264" s="247"/>
      <c r="EOA264" s="247"/>
      <c r="EOB264" s="247"/>
      <c r="EOC264" s="247"/>
      <c r="EOD264" s="247"/>
      <c r="EOE264" s="247"/>
      <c r="EOF264" s="247"/>
      <c r="EOG264" s="247"/>
      <c r="EOH264" s="247"/>
      <c r="EOI264" s="247"/>
      <c r="EOJ264" s="247"/>
      <c r="EOK264" s="247"/>
      <c r="EOL264" s="247"/>
      <c r="EOM264" s="247"/>
      <c r="EON264" s="247"/>
      <c r="EOO264" s="247"/>
      <c r="EOP264" s="247"/>
      <c r="EOQ264" s="247"/>
      <c r="EOR264" s="247"/>
      <c r="EOS264" s="247"/>
      <c r="EOT264" s="247"/>
      <c r="EOU264" s="247"/>
      <c r="EOV264" s="247"/>
      <c r="EOW264" s="247"/>
      <c r="EOX264" s="247"/>
      <c r="EOY264" s="247"/>
      <c r="EOZ264" s="247"/>
      <c r="EPA264" s="247"/>
      <c r="EPB264" s="247"/>
      <c r="EPC264" s="247"/>
      <c r="EPD264" s="247"/>
      <c r="EPE264" s="247"/>
      <c r="EPF264" s="247"/>
      <c r="EPG264" s="247"/>
      <c r="EPH264" s="247"/>
      <c r="EPI264" s="247"/>
      <c r="EPJ264" s="247"/>
      <c r="EPK264" s="247"/>
      <c r="EPL264" s="247"/>
      <c r="EPM264" s="247"/>
      <c r="EPN264" s="247"/>
      <c r="EPO264" s="247"/>
      <c r="EPP264" s="247"/>
      <c r="EPQ264" s="247"/>
      <c r="EPR264" s="247"/>
      <c r="EPS264" s="247"/>
      <c r="EPT264" s="247"/>
      <c r="EPU264" s="247"/>
      <c r="EPV264" s="247"/>
      <c r="EPW264" s="247"/>
      <c r="EPX264" s="247"/>
      <c r="EPY264" s="247"/>
      <c r="EPZ264" s="247"/>
      <c r="EQA264" s="247"/>
      <c r="EQB264" s="247"/>
      <c r="EQC264" s="247"/>
      <c r="EQD264" s="247"/>
      <c r="EQE264" s="247"/>
      <c r="EQF264" s="247"/>
      <c r="EQG264" s="247"/>
      <c r="EQH264" s="247"/>
      <c r="EQI264" s="247"/>
      <c r="EQJ264" s="247"/>
      <c r="EQK264" s="247"/>
      <c r="EQL264" s="247"/>
      <c r="EQM264" s="247"/>
      <c r="EQN264" s="247"/>
      <c r="EQO264" s="247"/>
      <c r="EQP264" s="247"/>
      <c r="EQQ264" s="247"/>
      <c r="EQR264" s="247"/>
      <c r="EQS264" s="247"/>
      <c r="EQT264" s="247"/>
      <c r="EQU264" s="247"/>
      <c r="EQV264" s="247"/>
      <c r="EQW264" s="247"/>
      <c r="EQX264" s="247"/>
      <c r="EQY264" s="247"/>
      <c r="EQZ264" s="247"/>
      <c r="ERA264" s="247"/>
      <c r="ERB264" s="247"/>
      <c r="ERC264" s="247"/>
      <c r="ERD264" s="247"/>
      <c r="ERE264" s="247"/>
      <c r="ERF264" s="247"/>
      <c r="ERG264" s="247"/>
      <c r="ERH264" s="247"/>
      <c r="ERI264" s="247"/>
      <c r="ERJ264" s="247"/>
      <c r="ERK264" s="247"/>
      <c r="ERL264" s="247"/>
      <c r="ERM264" s="247"/>
      <c r="ERN264" s="247"/>
      <c r="ERO264" s="247"/>
      <c r="ERP264" s="247"/>
      <c r="ERQ264" s="247"/>
      <c r="ERR264" s="247"/>
      <c r="ERS264" s="247"/>
      <c r="ERT264" s="247"/>
      <c r="ERU264" s="247"/>
      <c r="ERV264" s="247"/>
      <c r="ERW264" s="247"/>
      <c r="ERX264" s="247"/>
      <c r="ERY264" s="247"/>
      <c r="ERZ264" s="247"/>
      <c r="ESA264" s="247"/>
      <c r="ESB264" s="247"/>
      <c r="ESC264" s="247"/>
      <c r="ESD264" s="247"/>
      <c r="ESE264" s="247"/>
      <c r="ESF264" s="247"/>
      <c r="ESG264" s="247"/>
      <c r="ESH264" s="247"/>
      <c r="ESI264" s="247"/>
      <c r="ESJ264" s="247"/>
      <c r="ESK264" s="247"/>
      <c r="ESL264" s="247"/>
      <c r="ESM264" s="247"/>
      <c r="ESN264" s="247"/>
      <c r="ESO264" s="247"/>
      <c r="ESP264" s="247"/>
      <c r="ESQ264" s="247"/>
      <c r="ESR264" s="247"/>
      <c r="ESS264" s="247"/>
      <c r="EST264" s="247"/>
      <c r="ESU264" s="247"/>
      <c r="ESV264" s="247"/>
      <c r="ESW264" s="247"/>
      <c r="ESX264" s="247"/>
      <c r="ESY264" s="247"/>
      <c r="ESZ264" s="247"/>
      <c r="ETA264" s="247"/>
      <c r="ETB264" s="247"/>
      <c r="ETC264" s="247"/>
      <c r="ETD264" s="247"/>
      <c r="ETE264" s="247"/>
      <c r="ETF264" s="247"/>
      <c r="ETG264" s="247"/>
      <c r="ETH264" s="247"/>
      <c r="ETI264" s="247"/>
      <c r="ETJ264" s="247"/>
      <c r="ETK264" s="247"/>
      <c r="ETL264" s="247"/>
      <c r="ETM264" s="247"/>
      <c r="ETN264" s="247"/>
      <c r="ETO264" s="247"/>
      <c r="ETP264" s="247"/>
      <c r="ETQ264" s="247"/>
      <c r="ETR264" s="247"/>
      <c r="ETS264" s="247"/>
      <c r="ETT264" s="247"/>
      <c r="ETU264" s="247"/>
      <c r="ETV264" s="247"/>
      <c r="ETW264" s="247"/>
      <c r="ETX264" s="247"/>
      <c r="ETY264" s="247"/>
      <c r="ETZ264" s="247"/>
      <c r="EUA264" s="247"/>
      <c r="EUB264" s="247"/>
      <c r="EUC264" s="247"/>
      <c r="EUD264" s="247"/>
      <c r="EUE264" s="247"/>
      <c r="EUF264" s="247"/>
      <c r="EUG264" s="247"/>
      <c r="EUH264" s="247"/>
      <c r="EUI264" s="247"/>
      <c r="EUJ264" s="247"/>
      <c r="EUK264" s="247"/>
      <c r="EUL264" s="247"/>
      <c r="EUM264" s="247"/>
      <c r="EUN264" s="247"/>
      <c r="EUO264" s="247"/>
      <c r="EUP264" s="247"/>
      <c r="EUQ264" s="247"/>
      <c r="EUR264" s="247"/>
      <c r="EUS264" s="247"/>
      <c r="EUT264" s="247"/>
      <c r="EUU264" s="247"/>
      <c r="EUV264" s="247"/>
      <c r="EUW264" s="247"/>
      <c r="EUX264" s="247"/>
      <c r="EUY264" s="247"/>
      <c r="EUZ264" s="247"/>
      <c r="EVA264" s="247"/>
      <c r="EVB264" s="247"/>
      <c r="EVC264" s="247"/>
      <c r="EVD264" s="247"/>
      <c r="EVE264" s="247"/>
      <c r="EVF264" s="247"/>
      <c r="EVG264" s="247"/>
      <c r="EVH264" s="247"/>
      <c r="EVI264" s="247"/>
      <c r="EVJ264" s="247"/>
      <c r="EVK264" s="247"/>
      <c r="EVL264" s="247"/>
      <c r="EVM264" s="247"/>
      <c r="EVN264" s="247"/>
      <c r="EVO264" s="247"/>
      <c r="EVP264" s="247"/>
      <c r="EVQ264" s="247"/>
      <c r="EVR264" s="247"/>
      <c r="EVS264" s="247"/>
      <c r="EVT264" s="247"/>
      <c r="EVU264" s="247"/>
      <c r="EVV264" s="247"/>
      <c r="EVW264" s="247"/>
      <c r="EVX264" s="247"/>
      <c r="EVY264" s="247"/>
      <c r="EVZ264" s="247"/>
      <c r="EWA264" s="247"/>
      <c r="EWB264" s="247"/>
      <c r="EWC264" s="247"/>
      <c r="EWD264" s="247"/>
      <c r="EWE264" s="247"/>
      <c r="EWF264" s="247"/>
      <c r="EWG264" s="247"/>
      <c r="EWH264" s="247"/>
      <c r="EWI264" s="247"/>
      <c r="EWJ264" s="247"/>
      <c r="EWK264" s="247"/>
      <c r="EWL264" s="247"/>
      <c r="EWM264" s="247"/>
      <c r="EWN264" s="247"/>
      <c r="EWO264" s="247"/>
      <c r="EWP264" s="247"/>
      <c r="EWQ264" s="247"/>
      <c r="EWR264" s="247"/>
      <c r="EWS264" s="247"/>
      <c r="EWT264" s="247"/>
      <c r="EWU264" s="247"/>
      <c r="EWV264" s="247"/>
      <c r="EWW264" s="247"/>
      <c r="EWX264" s="247"/>
      <c r="EWY264" s="247"/>
      <c r="EWZ264" s="247"/>
      <c r="EXA264" s="247"/>
      <c r="EXB264" s="247"/>
      <c r="EXC264" s="247"/>
      <c r="EXD264" s="247"/>
      <c r="EXE264" s="247"/>
      <c r="EXF264" s="247"/>
      <c r="EXG264" s="247"/>
      <c r="EXH264" s="247"/>
      <c r="EXI264" s="247"/>
      <c r="EXJ264" s="247"/>
      <c r="EXK264" s="247"/>
      <c r="EXL264" s="247"/>
      <c r="EXM264" s="247"/>
      <c r="EXN264" s="247"/>
      <c r="EXO264" s="247"/>
      <c r="EXP264" s="247"/>
      <c r="EXQ264" s="247"/>
      <c r="EXR264" s="247"/>
      <c r="EXS264" s="247"/>
      <c r="EXT264" s="247"/>
      <c r="EXU264" s="247"/>
      <c r="EXV264" s="247"/>
      <c r="EXW264" s="247"/>
      <c r="EXX264" s="247"/>
      <c r="EXY264" s="247"/>
      <c r="EXZ264" s="247"/>
      <c r="EYA264" s="247"/>
      <c r="EYB264" s="247"/>
      <c r="EYC264" s="247"/>
      <c r="EYD264" s="247"/>
      <c r="EYE264" s="247"/>
      <c r="EYF264" s="247"/>
      <c r="EYG264" s="247"/>
      <c r="EYH264" s="247"/>
      <c r="EYI264" s="247"/>
      <c r="EYJ264" s="247"/>
      <c r="EYK264" s="247"/>
      <c r="EYL264" s="247"/>
      <c r="EYM264" s="247"/>
      <c r="EYN264" s="247"/>
      <c r="EYO264" s="247"/>
      <c r="EYP264" s="247"/>
      <c r="EYQ264" s="247"/>
      <c r="EYR264" s="247"/>
      <c r="EYS264" s="247"/>
      <c r="EYT264" s="247"/>
      <c r="EYU264" s="247"/>
      <c r="EYV264" s="247"/>
      <c r="EYW264" s="247"/>
      <c r="EYX264" s="247"/>
      <c r="EYY264" s="247"/>
      <c r="EYZ264" s="247"/>
      <c r="EZA264" s="247"/>
      <c r="EZB264" s="247"/>
      <c r="EZC264" s="247"/>
      <c r="EZD264" s="247"/>
      <c r="EZE264" s="247"/>
      <c r="EZF264" s="247"/>
      <c r="EZG264" s="247"/>
      <c r="EZH264" s="247"/>
      <c r="EZI264" s="247"/>
      <c r="EZJ264" s="247"/>
      <c r="EZK264" s="247"/>
      <c r="EZL264" s="247"/>
      <c r="EZM264" s="247"/>
      <c r="EZN264" s="247"/>
      <c r="EZO264" s="247"/>
      <c r="EZP264" s="247"/>
      <c r="EZQ264" s="247"/>
      <c r="EZR264" s="247"/>
      <c r="EZS264" s="247"/>
      <c r="EZT264" s="247"/>
      <c r="EZU264" s="247"/>
      <c r="EZV264" s="247"/>
      <c r="EZW264" s="247"/>
      <c r="EZX264" s="247"/>
      <c r="EZY264" s="247"/>
      <c r="EZZ264" s="247"/>
      <c r="FAA264" s="247"/>
      <c r="FAB264" s="247"/>
      <c r="FAC264" s="247"/>
      <c r="FAD264" s="247"/>
      <c r="FAE264" s="247"/>
      <c r="FAF264" s="247"/>
      <c r="FAG264" s="247"/>
      <c r="FAH264" s="247"/>
      <c r="FAI264" s="247"/>
      <c r="FAJ264" s="247"/>
      <c r="FAK264" s="247"/>
      <c r="FAL264" s="247"/>
      <c r="FAM264" s="247"/>
      <c r="FAN264" s="247"/>
      <c r="FAO264" s="247"/>
      <c r="FAP264" s="247"/>
      <c r="FAQ264" s="247"/>
      <c r="FAR264" s="247"/>
      <c r="FAS264" s="247"/>
      <c r="FAT264" s="247"/>
      <c r="FAU264" s="247"/>
      <c r="FAV264" s="247"/>
      <c r="FAW264" s="247"/>
      <c r="FAX264" s="247"/>
      <c r="FAY264" s="247"/>
      <c r="FAZ264" s="247"/>
      <c r="FBA264" s="247"/>
      <c r="FBB264" s="247"/>
      <c r="FBC264" s="247"/>
      <c r="FBD264" s="247"/>
      <c r="FBE264" s="247"/>
      <c r="FBF264" s="247"/>
      <c r="FBG264" s="247"/>
      <c r="FBH264" s="247"/>
      <c r="FBI264" s="247"/>
      <c r="FBJ264" s="247"/>
      <c r="FBK264" s="247"/>
      <c r="FBL264" s="247"/>
      <c r="FBM264" s="247"/>
      <c r="FBN264" s="247"/>
      <c r="FBO264" s="247"/>
      <c r="FBP264" s="247"/>
      <c r="FBQ264" s="247"/>
      <c r="FBR264" s="247"/>
      <c r="FBS264" s="247"/>
      <c r="FBT264" s="247"/>
      <c r="FBU264" s="247"/>
      <c r="FBV264" s="247"/>
      <c r="FBW264" s="247"/>
      <c r="FBX264" s="247"/>
      <c r="FBY264" s="247"/>
      <c r="FBZ264" s="247"/>
      <c r="FCA264" s="247"/>
      <c r="FCB264" s="247"/>
      <c r="FCC264" s="247"/>
      <c r="FCD264" s="247"/>
      <c r="FCE264" s="247"/>
      <c r="FCF264" s="247"/>
      <c r="FCG264" s="247"/>
      <c r="FCH264" s="247"/>
      <c r="FCI264" s="247"/>
      <c r="FCJ264" s="247"/>
      <c r="FCK264" s="247"/>
      <c r="FCL264" s="247"/>
      <c r="FCM264" s="247"/>
      <c r="FCN264" s="247"/>
      <c r="FCO264" s="247"/>
      <c r="FCP264" s="247"/>
      <c r="FCQ264" s="247"/>
      <c r="FCR264" s="247"/>
      <c r="FCS264" s="247"/>
      <c r="FCT264" s="247"/>
      <c r="FCU264" s="247"/>
      <c r="FCV264" s="247"/>
      <c r="FCW264" s="247"/>
      <c r="FCX264" s="247"/>
      <c r="FCY264" s="247"/>
      <c r="FCZ264" s="247"/>
      <c r="FDA264" s="247"/>
      <c r="FDB264" s="247"/>
      <c r="FDC264" s="247"/>
      <c r="FDD264" s="247"/>
      <c r="FDE264" s="247"/>
      <c r="FDF264" s="247"/>
      <c r="FDG264" s="247"/>
      <c r="FDH264" s="247"/>
      <c r="FDI264" s="247"/>
      <c r="FDJ264" s="247"/>
      <c r="FDK264" s="247"/>
      <c r="FDL264" s="247"/>
      <c r="FDM264" s="247"/>
      <c r="FDN264" s="247"/>
      <c r="FDO264" s="247"/>
      <c r="FDP264" s="247"/>
      <c r="FDQ264" s="247"/>
      <c r="FDR264" s="247"/>
      <c r="FDS264" s="247"/>
      <c r="FDT264" s="247"/>
      <c r="FDU264" s="247"/>
      <c r="FDV264" s="247"/>
      <c r="FDW264" s="247"/>
      <c r="FDX264" s="247"/>
      <c r="FDY264" s="247"/>
      <c r="FDZ264" s="247"/>
      <c r="FEA264" s="247"/>
      <c r="FEB264" s="247"/>
      <c r="FEC264" s="247"/>
      <c r="FED264" s="247"/>
      <c r="FEE264" s="247"/>
      <c r="FEF264" s="247"/>
      <c r="FEG264" s="247"/>
      <c r="FEH264" s="247"/>
      <c r="FEI264" s="247"/>
      <c r="FEJ264" s="247"/>
      <c r="FEK264" s="247"/>
      <c r="FEL264" s="247"/>
      <c r="FEM264" s="247"/>
      <c r="FEN264" s="247"/>
      <c r="FEO264" s="247"/>
      <c r="FEP264" s="247"/>
      <c r="FEQ264" s="247"/>
      <c r="FER264" s="247"/>
      <c r="FES264" s="247"/>
      <c r="FET264" s="247"/>
      <c r="FEU264" s="247"/>
      <c r="FEV264" s="247"/>
      <c r="FEW264" s="247"/>
      <c r="FEX264" s="247"/>
      <c r="FEY264" s="247"/>
      <c r="FEZ264" s="247"/>
      <c r="FFA264" s="247"/>
      <c r="FFB264" s="247"/>
      <c r="FFC264" s="247"/>
      <c r="FFD264" s="247"/>
      <c r="FFE264" s="247"/>
      <c r="FFF264" s="247"/>
      <c r="FFG264" s="247"/>
      <c r="FFH264" s="247"/>
      <c r="FFI264" s="247"/>
      <c r="FFJ264" s="247"/>
      <c r="FFK264" s="247"/>
      <c r="FFL264" s="247"/>
      <c r="FFM264" s="247"/>
      <c r="FFN264" s="247"/>
      <c r="FFO264" s="247"/>
      <c r="FFP264" s="247"/>
      <c r="FFQ264" s="247"/>
      <c r="FFR264" s="247"/>
      <c r="FFS264" s="247"/>
      <c r="FFT264" s="247"/>
      <c r="FFU264" s="247"/>
      <c r="FFV264" s="247"/>
      <c r="FFW264" s="247"/>
      <c r="FFX264" s="247"/>
      <c r="FFY264" s="247"/>
      <c r="FFZ264" s="247"/>
      <c r="FGA264" s="247"/>
      <c r="FGB264" s="247"/>
      <c r="FGC264" s="247"/>
      <c r="FGD264" s="247"/>
      <c r="FGE264" s="247"/>
      <c r="FGF264" s="247"/>
      <c r="FGG264" s="247"/>
      <c r="FGH264" s="247"/>
      <c r="FGI264" s="247"/>
      <c r="FGJ264" s="247"/>
      <c r="FGK264" s="247"/>
      <c r="FGL264" s="247"/>
      <c r="FGM264" s="247"/>
      <c r="FGN264" s="247"/>
      <c r="FGO264" s="247"/>
      <c r="FGP264" s="247"/>
      <c r="FGQ264" s="247"/>
      <c r="FGR264" s="247"/>
      <c r="FGS264" s="247"/>
      <c r="FGT264" s="247"/>
      <c r="FGU264" s="247"/>
      <c r="FGV264" s="247"/>
      <c r="FGW264" s="247"/>
      <c r="FGX264" s="247"/>
      <c r="FGY264" s="247"/>
      <c r="FGZ264" s="247"/>
      <c r="FHA264" s="247"/>
      <c r="FHB264" s="247"/>
      <c r="FHC264" s="247"/>
      <c r="FHD264" s="247"/>
      <c r="FHE264" s="247"/>
      <c r="FHF264" s="247"/>
      <c r="FHG264" s="247"/>
      <c r="FHH264" s="247"/>
      <c r="FHI264" s="247"/>
      <c r="FHJ264" s="247"/>
      <c r="FHK264" s="247"/>
      <c r="FHL264" s="247"/>
      <c r="FHM264" s="247"/>
      <c r="FHN264" s="247"/>
      <c r="FHO264" s="247"/>
      <c r="FHP264" s="247"/>
      <c r="FHQ264" s="247"/>
      <c r="FHR264" s="247"/>
      <c r="FHS264" s="247"/>
      <c r="FHT264" s="247"/>
      <c r="FHU264" s="247"/>
      <c r="FHV264" s="247"/>
      <c r="FHW264" s="247"/>
      <c r="FHX264" s="247"/>
      <c r="FHY264" s="247"/>
      <c r="FHZ264" s="247"/>
      <c r="FIA264" s="247"/>
      <c r="FIB264" s="247"/>
      <c r="FIC264" s="247"/>
      <c r="FID264" s="247"/>
      <c r="FIE264" s="247"/>
      <c r="FIF264" s="247"/>
      <c r="FIG264" s="247"/>
      <c r="FIH264" s="247"/>
      <c r="FII264" s="247"/>
      <c r="FIJ264" s="247"/>
      <c r="FIK264" s="247"/>
      <c r="FIL264" s="247"/>
      <c r="FIM264" s="247"/>
      <c r="FIN264" s="247"/>
      <c r="FIO264" s="247"/>
      <c r="FIP264" s="247"/>
      <c r="FIQ264" s="247"/>
      <c r="FIR264" s="247"/>
      <c r="FIS264" s="247"/>
      <c r="FIT264" s="247"/>
      <c r="FIU264" s="247"/>
      <c r="FIV264" s="247"/>
      <c r="FIW264" s="247"/>
      <c r="FIX264" s="247"/>
      <c r="FIY264" s="247"/>
      <c r="FIZ264" s="247"/>
      <c r="FJA264" s="247"/>
      <c r="FJB264" s="247"/>
      <c r="FJC264" s="247"/>
      <c r="FJD264" s="247"/>
      <c r="FJE264" s="247"/>
      <c r="FJF264" s="247"/>
      <c r="FJG264" s="247"/>
      <c r="FJH264" s="247"/>
      <c r="FJI264" s="247"/>
      <c r="FJJ264" s="247"/>
      <c r="FJK264" s="247"/>
      <c r="FJL264" s="247"/>
      <c r="FJM264" s="247"/>
      <c r="FJN264" s="247"/>
      <c r="FJO264" s="247"/>
      <c r="FJP264" s="247"/>
      <c r="FJQ264" s="247"/>
      <c r="FJR264" s="247"/>
      <c r="FJS264" s="247"/>
      <c r="FJT264" s="247"/>
      <c r="FJU264" s="247"/>
      <c r="FJV264" s="247"/>
      <c r="FJW264" s="247"/>
      <c r="FJX264" s="247"/>
      <c r="FJY264" s="247"/>
      <c r="FJZ264" s="247"/>
      <c r="FKA264" s="247"/>
      <c r="FKB264" s="247"/>
      <c r="FKC264" s="247"/>
      <c r="FKD264" s="247"/>
      <c r="FKE264" s="247"/>
      <c r="FKF264" s="247"/>
      <c r="FKG264" s="247"/>
      <c r="FKH264" s="247"/>
      <c r="FKI264" s="247"/>
      <c r="FKJ264" s="247"/>
      <c r="FKK264" s="247"/>
      <c r="FKL264" s="247"/>
      <c r="FKM264" s="247"/>
      <c r="FKN264" s="247"/>
      <c r="FKO264" s="247"/>
      <c r="FKP264" s="247"/>
      <c r="FKQ264" s="247"/>
      <c r="FKR264" s="247"/>
      <c r="FKS264" s="247"/>
      <c r="FKT264" s="247"/>
      <c r="FKU264" s="247"/>
      <c r="FKV264" s="247"/>
      <c r="FKW264" s="247"/>
      <c r="FKX264" s="247"/>
      <c r="FKY264" s="247"/>
      <c r="FKZ264" s="247"/>
      <c r="FLA264" s="247"/>
      <c r="FLB264" s="247"/>
      <c r="FLC264" s="247"/>
      <c r="FLD264" s="247"/>
      <c r="FLE264" s="247"/>
      <c r="FLF264" s="247"/>
      <c r="FLG264" s="247"/>
      <c r="FLH264" s="247"/>
      <c r="FLI264" s="247"/>
      <c r="FLJ264" s="247"/>
      <c r="FLK264" s="247"/>
      <c r="FLL264" s="247"/>
      <c r="FLM264" s="247"/>
      <c r="FLN264" s="247"/>
      <c r="FLO264" s="247"/>
      <c r="FLP264" s="247"/>
      <c r="FLQ264" s="247"/>
      <c r="FLR264" s="247"/>
      <c r="FLS264" s="247"/>
      <c r="FLT264" s="247"/>
      <c r="FLU264" s="247"/>
      <c r="FLV264" s="247"/>
      <c r="FLW264" s="247"/>
      <c r="FLX264" s="247"/>
      <c r="FLY264" s="247"/>
      <c r="FLZ264" s="247"/>
      <c r="FMA264" s="247"/>
      <c r="FMB264" s="247"/>
      <c r="FMC264" s="247"/>
      <c r="FMD264" s="247"/>
      <c r="FME264" s="247"/>
      <c r="FMF264" s="247"/>
      <c r="FMG264" s="247"/>
      <c r="FMH264" s="247"/>
      <c r="FMI264" s="247"/>
      <c r="FMJ264" s="247"/>
      <c r="FMK264" s="247"/>
      <c r="FML264" s="247"/>
      <c r="FMM264" s="247"/>
      <c r="FMN264" s="247"/>
      <c r="FMO264" s="247"/>
      <c r="FMP264" s="247"/>
      <c r="FMQ264" s="247"/>
      <c r="FMR264" s="247"/>
      <c r="FMS264" s="247"/>
      <c r="FMT264" s="247"/>
      <c r="FMU264" s="247"/>
      <c r="FMV264" s="247"/>
      <c r="FMW264" s="247"/>
      <c r="FMX264" s="247"/>
      <c r="FMY264" s="247"/>
      <c r="FMZ264" s="247"/>
      <c r="FNA264" s="247"/>
      <c r="FNB264" s="247"/>
      <c r="FNC264" s="247"/>
      <c r="FND264" s="247"/>
      <c r="FNE264" s="247"/>
      <c r="FNF264" s="247"/>
      <c r="FNG264" s="247"/>
      <c r="FNH264" s="247"/>
      <c r="FNI264" s="247"/>
      <c r="FNJ264" s="247"/>
      <c r="FNK264" s="247"/>
      <c r="FNL264" s="247"/>
      <c r="FNM264" s="247"/>
      <c r="FNN264" s="247"/>
      <c r="FNO264" s="247"/>
      <c r="FNP264" s="247"/>
      <c r="FNQ264" s="247"/>
      <c r="FNR264" s="247"/>
      <c r="FNS264" s="247"/>
      <c r="FNT264" s="247"/>
      <c r="FNU264" s="247"/>
      <c r="FNV264" s="247"/>
      <c r="FNW264" s="247"/>
      <c r="FNX264" s="247"/>
      <c r="FNY264" s="247"/>
      <c r="FNZ264" s="247"/>
      <c r="FOA264" s="247"/>
      <c r="FOB264" s="247"/>
      <c r="FOC264" s="247"/>
      <c r="FOD264" s="247"/>
      <c r="FOE264" s="247"/>
      <c r="FOF264" s="247"/>
      <c r="FOG264" s="247"/>
      <c r="FOH264" s="247"/>
      <c r="FOI264" s="247"/>
      <c r="FOJ264" s="247"/>
      <c r="FOK264" s="247"/>
      <c r="FOL264" s="247"/>
      <c r="FOM264" s="247"/>
      <c r="FON264" s="247"/>
      <c r="FOO264" s="247"/>
      <c r="FOP264" s="247"/>
      <c r="FOQ264" s="247"/>
      <c r="FOR264" s="247"/>
      <c r="FOS264" s="247"/>
      <c r="FOT264" s="247"/>
      <c r="FOU264" s="247"/>
      <c r="FOV264" s="247"/>
      <c r="FOW264" s="247"/>
      <c r="FOX264" s="247"/>
      <c r="FOY264" s="247"/>
      <c r="FOZ264" s="247"/>
      <c r="FPA264" s="247"/>
      <c r="FPB264" s="247"/>
      <c r="FPC264" s="247"/>
      <c r="FPD264" s="247"/>
      <c r="FPE264" s="247"/>
      <c r="FPF264" s="247"/>
      <c r="FPG264" s="247"/>
      <c r="FPH264" s="247"/>
      <c r="FPI264" s="247"/>
      <c r="FPJ264" s="247"/>
      <c r="FPK264" s="247"/>
      <c r="FPL264" s="247"/>
      <c r="FPM264" s="247"/>
      <c r="FPN264" s="247"/>
      <c r="FPO264" s="247"/>
      <c r="FPP264" s="247"/>
      <c r="FPQ264" s="247"/>
      <c r="FPR264" s="247"/>
      <c r="FPS264" s="247"/>
      <c r="FPT264" s="247"/>
      <c r="FPU264" s="247"/>
      <c r="FPV264" s="247"/>
      <c r="FPW264" s="247"/>
      <c r="FPX264" s="247"/>
      <c r="FPY264" s="247"/>
      <c r="FPZ264" s="247"/>
      <c r="FQA264" s="247"/>
      <c r="FQB264" s="247"/>
      <c r="FQC264" s="247"/>
      <c r="FQD264" s="247"/>
      <c r="FQE264" s="247"/>
      <c r="FQF264" s="247"/>
      <c r="FQG264" s="247"/>
      <c r="FQH264" s="247"/>
      <c r="FQI264" s="247"/>
      <c r="FQJ264" s="247"/>
      <c r="FQK264" s="247"/>
      <c r="FQL264" s="247"/>
      <c r="FQM264" s="247"/>
      <c r="FQN264" s="247"/>
      <c r="FQO264" s="247"/>
      <c r="FQP264" s="247"/>
      <c r="FQQ264" s="247"/>
      <c r="FQR264" s="247"/>
      <c r="FQS264" s="247"/>
      <c r="FQT264" s="247"/>
      <c r="FQU264" s="247"/>
      <c r="FQV264" s="247"/>
      <c r="FQW264" s="247"/>
      <c r="FQX264" s="247"/>
      <c r="FQY264" s="247"/>
      <c r="FQZ264" s="247"/>
      <c r="FRA264" s="247"/>
      <c r="FRB264" s="247"/>
      <c r="FRC264" s="247"/>
      <c r="FRD264" s="247"/>
      <c r="FRE264" s="247"/>
      <c r="FRF264" s="247"/>
      <c r="FRG264" s="247"/>
      <c r="FRH264" s="247"/>
      <c r="FRI264" s="247"/>
      <c r="FRJ264" s="247"/>
      <c r="FRK264" s="247"/>
      <c r="FRL264" s="247"/>
      <c r="FRM264" s="247"/>
      <c r="FRN264" s="247"/>
      <c r="FRO264" s="247"/>
      <c r="FRP264" s="247"/>
      <c r="FRQ264" s="247"/>
      <c r="FRR264" s="247"/>
      <c r="FRS264" s="247"/>
      <c r="FRT264" s="247"/>
      <c r="FRU264" s="247"/>
      <c r="FRV264" s="247"/>
      <c r="FRW264" s="247"/>
      <c r="FRX264" s="247"/>
      <c r="FRY264" s="247"/>
      <c r="FRZ264" s="247"/>
      <c r="FSA264" s="247"/>
      <c r="FSB264" s="247"/>
      <c r="FSC264" s="247"/>
      <c r="FSD264" s="247"/>
      <c r="FSE264" s="247"/>
      <c r="FSF264" s="247"/>
      <c r="FSG264" s="247"/>
      <c r="FSH264" s="247"/>
      <c r="FSI264" s="247"/>
      <c r="FSJ264" s="247"/>
      <c r="FSK264" s="247"/>
      <c r="FSL264" s="247"/>
      <c r="FSM264" s="247"/>
      <c r="FSN264" s="247"/>
      <c r="FSO264" s="247"/>
      <c r="FSP264" s="247"/>
      <c r="FSQ264" s="247"/>
      <c r="FSR264" s="247"/>
      <c r="FSS264" s="247"/>
      <c r="FST264" s="247"/>
      <c r="FSU264" s="247"/>
      <c r="FSV264" s="247"/>
      <c r="FSW264" s="247"/>
      <c r="FSX264" s="247"/>
      <c r="FSY264" s="247"/>
      <c r="FSZ264" s="247"/>
      <c r="FTA264" s="247"/>
      <c r="FTB264" s="247"/>
      <c r="FTC264" s="247"/>
      <c r="FTD264" s="247"/>
      <c r="FTE264" s="247"/>
      <c r="FTF264" s="247"/>
      <c r="FTG264" s="247"/>
      <c r="FTH264" s="247"/>
      <c r="FTI264" s="247"/>
      <c r="FTJ264" s="247"/>
      <c r="FTK264" s="247"/>
      <c r="FTL264" s="247"/>
      <c r="FTM264" s="247"/>
      <c r="FTN264" s="247"/>
      <c r="FTO264" s="247"/>
      <c r="FTP264" s="247"/>
      <c r="FTQ264" s="247"/>
      <c r="FTR264" s="247"/>
      <c r="FTS264" s="247"/>
      <c r="FTT264" s="247"/>
      <c r="FTU264" s="247"/>
      <c r="FTV264" s="247"/>
      <c r="FTW264" s="247"/>
      <c r="FTX264" s="247"/>
      <c r="FTY264" s="247"/>
      <c r="FTZ264" s="247"/>
      <c r="FUA264" s="247"/>
      <c r="FUB264" s="247"/>
      <c r="FUC264" s="247"/>
      <c r="FUD264" s="247"/>
      <c r="FUE264" s="247"/>
      <c r="FUF264" s="247"/>
      <c r="FUG264" s="247"/>
      <c r="FUH264" s="247"/>
      <c r="FUI264" s="247"/>
      <c r="FUJ264" s="247"/>
      <c r="FUK264" s="247"/>
      <c r="FUL264" s="247"/>
      <c r="FUM264" s="247"/>
      <c r="FUN264" s="247"/>
      <c r="FUO264" s="247"/>
      <c r="FUP264" s="247"/>
      <c r="FUQ264" s="247"/>
      <c r="FUR264" s="247"/>
      <c r="FUS264" s="247"/>
      <c r="FUT264" s="247"/>
      <c r="FUU264" s="247"/>
      <c r="FUV264" s="247"/>
      <c r="FUW264" s="247"/>
      <c r="FUX264" s="247"/>
      <c r="FUY264" s="247"/>
      <c r="FUZ264" s="247"/>
      <c r="FVA264" s="247"/>
      <c r="FVB264" s="247"/>
      <c r="FVC264" s="247"/>
      <c r="FVD264" s="247"/>
      <c r="FVE264" s="247"/>
      <c r="FVF264" s="247"/>
      <c r="FVG264" s="247"/>
      <c r="FVH264" s="247"/>
      <c r="FVI264" s="247"/>
      <c r="FVJ264" s="247"/>
      <c r="FVK264" s="247"/>
      <c r="FVL264" s="247"/>
      <c r="FVM264" s="247"/>
      <c r="FVN264" s="247"/>
      <c r="FVO264" s="247"/>
      <c r="FVP264" s="247"/>
      <c r="FVQ264" s="247"/>
      <c r="FVR264" s="247"/>
      <c r="FVS264" s="247"/>
      <c r="FVT264" s="247"/>
      <c r="FVU264" s="247"/>
      <c r="FVV264" s="247"/>
      <c r="FVW264" s="247"/>
      <c r="FVX264" s="247"/>
      <c r="FVY264" s="247"/>
      <c r="FVZ264" s="247"/>
      <c r="FWA264" s="247"/>
      <c r="FWB264" s="247"/>
      <c r="FWC264" s="247"/>
      <c r="FWD264" s="247"/>
      <c r="FWE264" s="247"/>
      <c r="FWF264" s="247"/>
      <c r="FWG264" s="247"/>
      <c r="FWH264" s="247"/>
      <c r="FWI264" s="247"/>
      <c r="FWJ264" s="247"/>
      <c r="FWK264" s="247"/>
      <c r="FWL264" s="247"/>
      <c r="FWM264" s="247"/>
      <c r="FWN264" s="247"/>
      <c r="FWO264" s="247"/>
      <c r="FWP264" s="247"/>
      <c r="FWQ264" s="247"/>
      <c r="FWR264" s="247"/>
      <c r="FWS264" s="247"/>
      <c r="FWT264" s="247"/>
      <c r="FWU264" s="247"/>
      <c r="FWV264" s="247"/>
      <c r="FWW264" s="247"/>
      <c r="FWX264" s="247"/>
      <c r="FWY264" s="247"/>
      <c r="FWZ264" s="247"/>
      <c r="FXA264" s="247"/>
      <c r="FXB264" s="247"/>
      <c r="FXC264" s="247"/>
      <c r="FXD264" s="247"/>
      <c r="FXE264" s="247"/>
      <c r="FXF264" s="247"/>
      <c r="FXG264" s="247"/>
      <c r="FXH264" s="247"/>
      <c r="FXI264" s="247"/>
      <c r="FXJ264" s="247"/>
      <c r="FXK264" s="247"/>
      <c r="FXL264" s="247"/>
      <c r="FXM264" s="247"/>
      <c r="FXN264" s="247"/>
      <c r="FXO264" s="247"/>
      <c r="FXP264" s="247"/>
      <c r="FXQ264" s="247"/>
      <c r="FXR264" s="247"/>
      <c r="FXS264" s="247"/>
      <c r="FXT264" s="247"/>
      <c r="FXU264" s="247"/>
      <c r="FXV264" s="247"/>
      <c r="FXW264" s="247"/>
      <c r="FXX264" s="247"/>
      <c r="FXY264" s="247"/>
      <c r="FXZ264" s="247"/>
      <c r="FYA264" s="247"/>
      <c r="FYB264" s="247"/>
      <c r="FYC264" s="247"/>
      <c r="FYD264" s="247"/>
      <c r="FYE264" s="247"/>
      <c r="FYF264" s="247"/>
      <c r="FYG264" s="247"/>
      <c r="FYH264" s="247"/>
      <c r="FYI264" s="247"/>
      <c r="FYJ264" s="247"/>
      <c r="FYK264" s="247"/>
      <c r="FYL264" s="247"/>
      <c r="FYM264" s="247"/>
      <c r="FYN264" s="247"/>
      <c r="FYO264" s="247"/>
      <c r="FYP264" s="247"/>
      <c r="FYQ264" s="247"/>
      <c r="FYR264" s="247"/>
      <c r="FYS264" s="247"/>
      <c r="FYT264" s="247"/>
      <c r="FYU264" s="247"/>
      <c r="FYV264" s="247"/>
      <c r="FYW264" s="247"/>
      <c r="FYX264" s="247"/>
      <c r="FYY264" s="247"/>
      <c r="FYZ264" s="247"/>
      <c r="FZA264" s="247"/>
      <c r="FZB264" s="247"/>
      <c r="FZC264" s="247"/>
      <c r="FZD264" s="247"/>
      <c r="FZE264" s="247"/>
      <c r="FZF264" s="247"/>
      <c r="FZG264" s="247"/>
      <c r="FZH264" s="247"/>
      <c r="FZI264" s="247"/>
      <c r="FZJ264" s="247"/>
      <c r="FZK264" s="247"/>
      <c r="FZL264" s="247"/>
      <c r="FZM264" s="247"/>
      <c r="FZN264" s="247"/>
      <c r="FZO264" s="247"/>
      <c r="FZP264" s="247"/>
      <c r="FZQ264" s="247"/>
      <c r="FZR264" s="247"/>
      <c r="FZS264" s="247"/>
      <c r="FZT264" s="247"/>
      <c r="FZU264" s="247"/>
      <c r="FZV264" s="247"/>
      <c r="FZW264" s="247"/>
      <c r="FZX264" s="247"/>
      <c r="FZY264" s="247"/>
      <c r="FZZ264" s="247"/>
      <c r="GAA264" s="247"/>
      <c r="GAB264" s="247"/>
      <c r="GAC264" s="247"/>
      <c r="GAD264" s="247"/>
      <c r="GAE264" s="247"/>
      <c r="GAF264" s="247"/>
      <c r="GAG264" s="247"/>
      <c r="GAH264" s="247"/>
      <c r="GAI264" s="247"/>
      <c r="GAJ264" s="247"/>
      <c r="GAK264" s="247"/>
      <c r="GAL264" s="247"/>
      <c r="GAM264" s="247"/>
      <c r="GAN264" s="247"/>
      <c r="GAO264" s="247"/>
      <c r="GAP264" s="247"/>
      <c r="GAQ264" s="247"/>
      <c r="GAR264" s="247"/>
      <c r="GAS264" s="247"/>
      <c r="GAT264" s="247"/>
      <c r="GAU264" s="247"/>
      <c r="GAV264" s="247"/>
      <c r="GAW264" s="247"/>
      <c r="GAX264" s="247"/>
      <c r="GAY264" s="247"/>
      <c r="GAZ264" s="247"/>
      <c r="GBA264" s="247"/>
      <c r="GBB264" s="247"/>
      <c r="GBC264" s="247"/>
      <c r="GBD264" s="247"/>
      <c r="GBE264" s="247"/>
      <c r="GBF264" s="247"/>
      <c r="GBG264" s="247"/>
      <c r="GBH264" s="247"/>
      <c r="GBI264" s="247"/>
      <c r="GBJ264" s="247"/>
      <c r="GBK264" s="247"/>
      <c r="GBL264" s="247"/>
      <c r="GBM264" s="247"/>
      <c r="GBN264" s="247"/>
      <c r="GBO264" s="247"/>
      <c r="GBP264" s="247"/>
      <c r="GBQ264" s="247"/>
      <c r="GBR264" s="247"/>
      <c r="GBS264" s="247"/>
      <c r="GBT264" s="247"/>
      <c r="GBU264" s="247"/>
      <c r="GBV264" s="247"/>
      <c r="GBW264" s="247"/>
      <c r="GBX264" s="247"/>
      <c r="GBY264" s="247"/>
      <c r="GBZ264" s="247"/>
      <c r="GCA264" s="247"/>
      <c r="GCB264" s="247"/>
      <c r="GCC264" s="247"/>
      <c r="GCD264" s="247"/>
      <c r="GCE264" s="247"/>
      <c r="GCF264" s="247"/>
      <c r="GCG264" s="247"/>
      <c r="GCH264" s="247"/>
      <c r="GCI264" s="247"/>
      <c r="GCJ264" s="247"/>
      <c r="GCK264" s="247"/>
      <c r="GCL264" s="247"/>
      <c r="GCM264" s="247"/>
      <c r="GCN264" s="247"/>
      <c r="GCO264" s="247"/>
      <c r="GCP264" s="247"/>
      <c r="GCQ264" s="247"/>
      <c r="GCR264" s="247"/>
      <c r="GCS264" s="247"/>
      <c r="GCT264" s="247"/>
      <c r="GCU264" s="247"/>
      <c r="GCV264" s="247"/>
      <c r="GCW264" s="247"/>
      <c r="GCX264" s="247"/>
      <c r="GCY264" s="247"/>
      <c r="GCZ264" s="247"/>
      <c r="GDA264" s="247"/>
      <c r="GDB264" s="247"/>
      <c r="GDC264" s="247"/>
      <c r="GDD264" s="247"/>
      <c r="GDE264" s="247"/>
      <c r="GDF264" s="247"/>
      <c r="GDG264" s="247"/>
      <c r="GDH264" s="247"/>
      <c r="GDI264" s="247"/>
      <c r="GDJ264" s="247"/>
      <c r="GDK264" s="247"/>
      <c r="GDL264" s="247"/>
      <c r="GDM264" s="247"/>
      <c r="GDN264" s="247"/>
      <c r="GDO264" s="247"/>
      <c r="GDP264" s="247"/>
      <c r="GDQ264" s="247"/>
      <c r="GDR264" s="247"/>
      <c r="GDS264" s="247"/>
      <c r="GDT264" s="247"/>
      <c r="GDU264" s="247"/>
      <c r="GDV264" s="247"/>
      <c r="GDW264" s="247"/>
      <c r="GDX264" s="247"/>
      <c r="GDY264" s="247"/>
      <c r="GDZ264" s="247"/>
      <c r="GEA264" s="247"/>
      <c r="GEB264" s="247"/>
      <c r="GEC264" s="247"/>
      <c r="GED264" s="247"/>
      <c r="GEE264" s="247"/>
      <c r="GEF264" s="247"/>
      <c r="GEG264" s="247"/>
      <c r="GEH264" s="247"/>
      <c r="GEI264" s="247"/>
      <c r="GEJ264" s="247"/>
      <c r="GEK264" s="247"/>
      <c r="GEL264" s="247"/>
      <c r="GEM264" s="247"/>
      <c r="GEN264" s="247"/>
      <c r="GEO264" s="247"/>
      <c r="GEP264" s="247"/>
      <c r="GEQ264" s="247"/>
      <c r="GER264" s="247"/>
      <c r="GES264" s="247"/>
      <c r="GET264" s="247"/>
      <c r="GEU264" s="247"/>
      <c r="GEV264" s="247"/>
      <c r="GEW264" s="247"/>
      <c r="GEX264" s="247"/>
      <c r="GEY264" s="247"/>
      <c r="GEZ264" s="247"/>
      <c r="GFA264" s="247"/>
      <c r="GFB264" s="247"/>
      <c r="GFC264" s="247"/>
      <c r="GFD264" s="247"/>
      <c r="GFE264" s="247"/>
      <c r="GFF264" s="247"/>
      <c r="GFG264" s="247"/>
      <c r="GFH264" s="247"/>
      <c r="GFI264" s="247"/>
      <c r="GFJ264" s="247"/>
      <c r="GFK264" s="247"/>
      <c r="GFL264" s="247"/>
      <c r="GFM264" s="247"/>
      <c r="GFN264" s="247"/>
      <c r="GFO264" s="247"/>
      <c r="GFP264" s="247"/>
      <c r="GFQ264" s="247"/>
      <c r="GFR264" s="247"/>
      <c r="GFS264" s="247"/>
      <c r="GFT264" s="247"/>
      <c r="GFU264" s="247"/>
      <c r="GFV264" s="247"/>
      <c r="GFW264" s="247"/>
      <c r="GFX264" s="247"/>
      <c r="GFY264" s="247"/>
      <c r="GFZ264" s="247"/>
      <c r="GGA264" s="247"/>
      <c r="GGB264" s="247"/>
      <c r="GGC264" s="247"/>
      <c r="GGD264" s="247"/>
      <c r="GGE264" s="247"/>
      <c r="GGF264" s="247"/>
      <c r="GGG264" s="247"/>
      <c r="GGH264" s="247"/>
      <c r="GGI264" s="247"/>
      <c r="GGJ264" s="247"/>
      <c r="GGK264" s="247"/>
      <c r="GGL264" s="247"/>
      <c r="GGM264" s="247"/>
      <c r="GGN264" s="247"/>
      <c r="GGO264" s="247"/>
      <c r="GGP264" s="247"/>
      <c r="GGQ264" s="247"/>
      <c r="GGR264" s="247"/>
      <c r="GGS264" s="247"/>
      <c r="GGT264" s="247"/>
      <c r="GGU264" s="247"/>
      <c r="GGV264" s="247"/>
      <c r="GGW264" s="247"/>
      <c r="GGX264" s="247"/>
      <c r="GGY264" s="247"/>
      <c r="GGZ264" s="247"/>
      <c r="GHA264" s="247"/>
      <c r="GHB264" s="247"/>
      <c r="GHC264" s="247"/>
      <c r="GHD264" s="247"/>
      <c r="GHE264" s="247"/>
      <c r="GHF264" s="247"/>
      <c r="GHG264" s="247"/>
      <c r="GHH264" s="247"/>
      <c r="GHI264" s="247"/>
      <c r="GHJ264" s="247"/>
      <c r="GHK264" s="247"/>
      <c r="GHL264" s="247"/>
      <c r="GHM264" s="247"/>
      <c r="GHN264" s="247"/>
      <c r="GHO264" s="247"/>
      <c r="GHP264" s="247"/>
      <c r="GHQ264" s="247"/>
      <c r="GHR264" s="247"/>
      <c r="GHS264" s="247"/>
      <c r="GHT264" s="247"/>
      <c r="GHU264" s="247"/>
      <c r="GHV264" s="247"/>
      <c r="GHW264" s="247"/>
      <c r="GHX264" s="247"/>
      <c r="GHY264" s="247"/>
      <c r="GHZ264" s="247"/>
      <c r="GIA264" s="247"/>
      <c r="GIB264" s="247"/>
      <c r="GIC264" s="247"/>
      <c r="GID264" s="247"/>
      <c r="GIE264" s="247"/>
      <c r="GIF264" s="247"/>
      <c r="GIG264" s="247"/>
      <c r="GIH264" s="247"/>
      <c r="GII264" s="247"/>
      <c r="GIJ264" s="247"/>
      <c r="GIK264" s="247"/>
      <c r="GIL264" s="247"/>
      <c r="GIM264" s="247"/>
      <c r="GIN264" s="247"/>
      <c r="GIO264" s="247"/>
      <c r="GIP264" s="247"/>
      <c r="GIQ264" s="247"/>
      <c r="GIR264" s="247"/>
      <c r="GIS264" s="247"/>
      <c r="GIT264" s="247"/>
      <c r="GIU264" s="247"/>
      <c r="GIV264" s="247"/>
      <c r="GIW264" s="247"/>
      <c r="GIX264" s="247"/>
      <c r="GIY264" s="247"/>
      <c r="GIZ264" s="247"/>
      <c r="GJA264" s="247"/>
      <c r="GJB264" s="247"/>
      <c r="GJC264" s="247"/>
      <c r="GJD264" s="247"/>
      <c r="GJE264" s="247"/>
      <c r="GJF264" s="247"/>
      <c r="GJG264" s="247"/>
      <c r="GJH264" s="247"/>
      <c r="GJI264" s="247"/>
      <c r="GJJ264" s="247"/>
      <c r="GJK264" s="247"/>
      <c r="GJL264" s="247"/>
      <c r="GJM264" s="247"/>
      <c r="GJN264" s="247"/>
      <c r="GJO264" s="247"/>
      <c r="GJP264" s="247"/>
      <c r="GJQ264" s="247"/>
      <c r="GJR264" s="247"/>
      <c r="GJS264" s="247"/>
      <c r="GJT264" s="247"/>
      <c r="GJU264" s="247"/>
      <c r="GJV264" s="247"/>
      <c r="GJW264" s="247"/>
      <c r="GJX264" s="247"/>
      <c r="GJY264" s="247"/>
      <c r="GJZ264" s="247"/>
      <c r="GKA264" s="247"/>
      <c r="GKB264" s="247"/>
      <c r="GKC264" s="247"/>
      <c r="GKD264" s="247"/>
      <c r="GKE264" s="247"/>
      <c r="GKF264" s="247"/>
      <c r="GKG264" s="247"/>
      <c r="GKH264" s="247"/>
      <c r="GKI264" s="247"/>
      <c r="GKJ264" s="247"/>
      <c r="GKK264" s="247"/>
      <c r="GKL264" s="247"/>
      <c r="GKM264" s="247"/>
      <c r="GKN264" s="247"/>
      <c r="GKO264" s="247"/>
      <c r="GKP264" s="247"/>
      <c r="GKQ264" s="247"/>
      <c r="GKR264" s="247"/>
      <c r="GKS264" s="247"/>
      <c r="GKT264" s="247"/>
      <c r="GKU264" s="247"/>
      <c r="GKV264" s="247"/>
      <c r="GKW264" s="247"/>
      <c r="GKX264" s="247"/>
      <c r="GKY264" s="247"/>
      <c r="GKZ264" s="247"/>
      <c r="GLA264" s="247"/>
      <c r="GLB264" s="247"/>
      <c r="GLC264" s="247"/>
      <c r="GLD264" s="247"/>
      <c r="GLE264" s="247"/>
      <c r="GLF264" s="247"/>
      <c r="GLG264" s="247"/>
      <c r="GLH264" s="247"/>
      <c r="GLI264" s="247"/>
      <c r="GLJ264" s="247"/>
      <c r="GLK264" s="247"/>
      <c r="GLL264" s="247"/>
      <c r="GLM264" s="247"/>
      <c r="GLN264" s="247"/>
      <c r="GLO264" s="247"/>
      <c r="GLP264" s="247"/>
      <c r="GLQ264" s="247"/>
      <c r="GLR264" s="247"/>
      <c r="GLS264" s="247"/>
      <c r="GLT264" s="247"/>
      <c r="GLU264" s="247"/>
      <c r="GLV264" s="247"/>
      <c r="GLW264" s="247"/>
      <c r="GLX264" s="247"/>
      <c r="GLY264" s="247"/>
      <c r="GLZ264" s="247"/>
      <c r="GMA264" s="247"/>
      <c r="GMB264" s="247"/>
      <c r="GMC264" s="247"/>
      <c r="GMD264" s="247"/>
      <c r="GME264" s="247"/>
      <c r="GMF264" s="247"/>
      <c r="GMG264" s="247"/>
      <c r="GMH264" s="247"/>
      <c r="GMI264" s="247"/>
      <c r="GMJ264" s="247"/>
      <c r="GMK264" s="247"/>
      <c r="GML264" s="247"/>
      <c r="GMM264" s="247"/>
      <c r="GMN264" s="247"/>
      <c r="GMO264" s="247"/>
      <c r="GMP264" s="247"/>
      <c r="GMQ264" s="247"/>
      <c r="GMR264" s="247"/>
      <c r="GMS264" s="247"/>
      <c r="GMT264" s="247"/>
      <c r="GMU264" s="247"/>
      <c r="GMV264" s="247"/>
      <c r="GMW264" s="247"/>
      <c r="GMX264" s="247"/>
      <c r="GMY264" s="247"/>
      <c r="GMZ264" s="247"/>
      <c r="GNA264" s="247"/>
      <c r="GNB264" s="247"/>
      <c r="GNC264" s="247"/>
      <c r="GND264" s="247"/>
      <c r="GNE264" s="247"/>
      <c r="GNF264" s="247"/>
      <c r="GNG264" s="247"/>
      <c r="GNH264" s="247"/>
      <c r="GNI264" s="247"/>
      <c r="GNJ264" s="247"/>
      <c r="GNK264" s="247"/>
      <c r="GNL264" s="247"/>
      <c r="GNM264" s="247"/>
      <c r="GNN264" s="247"/>
      <c r="GNO264" s="247"/>
      <c r="GNP264" s="247"/>
      <c r="GNQ264" s="247"/>
      <c r="GNR264" s="247"/>
      <c r="GNS264" s="247"/>
      <c r="GNT264" s="247"/>
      <c r="GNU264" s="247"/>
      <c r="GNV264" s="247"/>
      <c r="GNW264" s="247"/>
      <c r="GNX264" s="247"/>
      <c r="GNY264" s="247"/>
      <c r="GNZ264" s="247"/>
      <c r="GOA264" s="247"/>
      <c r="GOB264" s="247"/>
      <c r="GOC264" s="247"/>
      <c r="GOD264" s="247"/>
      <c r="GOE264" s="247"/>
      <c r="GOF264" s="247"/>
      <c r="GOG264" s="247"/>
      <c r="GOH264" s="247"/>
      <c r="GOI264" s="247"/>
      <c r="GOJ264" s="247"/>
      <c r="GOK264" s="247"/>
      <c r="GOL264" s="247"/>
      <c r="GOM264" s="247"/>
      <c r="GON264" s="247"/>
      <c r="GOO264" s="247"/>
      <c r="GOP264" s="247"/>
      <c r="GOQ264" s="247"/>
      <c r="GOR264" s="247"/>
      <c r="GOS264" s="247"/>
      <c r="GOT264" s="247"/>
      <c r="GOU264" s="247"/>
      <c r="GOV264" s="247"/>
      <c r="GOW264" s="247"/>
      <c r="GOX264" s="247"/>
      <c r="GOY264" s="247"/>
      <c r="GOZ264" s="247"/>
      <c r="GPA264" s="247"/>
      <c r="GPB264" s="247"/>
      <c r="GPC264" s="247"/>
      <c r="GPD264" s="247"/>
      <c r="GPE264" s="247"/>
      <c r="GPF264" s="247"/>
      <c r="GPG264" s="247"/>
      <c r="GPH264" s="247"/>
      <c r="GPI264" s="247"/>
      <c r="GPJ264" s="247"/>
      <c r="GPK264" s="247"/>
      <c r="GPL264" s="247"/>
      <c r="GPM264" s="247"/>
      <c r="GPN264" s="247"/>
      <c r="GPO264" s="247"/>
      <c r="GPP264" s="247"/>
      <c r="GPQ264" s="247"/>
      <c r="GPR264" s="247"/>
      <c r="GPS264" s="247"/>
      <c r="GPT264" s="247"/>
      <c r="GPU264" s="247"/>
      <c r="GPV264" s="247"/>
      <c r="GPW264" s="247"/>
      <c r="GPX264" s="247"/>
      <c r="GPY264" s="247"/>
      <c r="GPZ264" s="247"/>
      <c r="GQA264" s="247"/>
      <c r="GQB264" s="247"/>
      <c r="GQC264" s="247"/>
      <c r="GQD264" s="247"/>
      <c r="GQE264" s="247"/>
      <c r="GQF264" s="247"/>
      <c r="GQG264" s="247"/>
      <c r="GQH264" s="247"/>
      <c r="GQI264" s="247"/>
      <c r="GQJ264" s="247"/>
      <c r="GQK264" s="247"/>
      <c r="GQL264" s="247"/>
      <c r="GQM264" s="247"/>
      <c r="GQN264" s="247"/>
      <c r="GQO264" s="247"/>
      <c r="GQP264" s="247"/>
      <c r="GQQ264" s="247"/>
      <c r="GQR264" s="247"/>
      <c r="GQS264" s="247"/>
      <c r="GQT264" s="247"/>
      <c r="GQU264" s="247"/>
      <c r="GQV264" s="247"/>
      <c r="GQW264" s="247"/>
      <c r="GQX264" s="247"/>
      <c r="GQY264" s="247"/>
      <c r="GQZ264" s="247"/>
      <c r="GRA264" s="247"/>
      <c r="GRB264" s="247"/>
      <c r="GRC264" s="247"/>
      <c r="GRD264" s="247"/>
      <c r="GRE264" s="247"/>
      <c r="GRF264" s="247"/>
      <c r="GRG264" s="247"/>
      <c r="GRH264" s="247"/>
      <c r="GRI264" s="247"/>
      <c r="GRJ264" s="247"/>
      <c r="GRK264" s="247"/>
      <c r="GRL264" s="247"/>
      <c r="GRM264" s="247"/>
      <c r="GRN264" s="247"/>
      <c r="GRO264" s="247"/>
      <c r="GRP264" s="247"/>
      <c r="GRQ264" s="247"/>
      <c r="GRR264" s="247"/>
      <c r="GRS264" s="247"/>
      <c r="GRT264" s="247"/>
      <c r="GRU264" s="247"/>
      <c r="GRV264" s="247"/>
      <c r="GRW264" s="247"/>
      <c r="GRX264" s="247"/>
      <c r="GRY264" s="247"/>
      <c r="GRZ264" s="247"/>
      <c r="GSA264" s="247"/>
      <c r="GSB264" s="247"/>
      <c r="GSC264" s="247"/>
      <c r="GSD264" s="247"/>
      <c r="GSE264" s="247"/>
      <c r="GSF264" s="247"/>
      <c r="GSG264" s="247"/>
      <c r="GSH264" s="247"/>
      <c r="GSI264" s="247"/>
      <c r="GSJ264" s="247"/>
      <c r="GSK264" s="247"/>
      <c r="GSL264" s="247"/>
      <c r="GSM264" s="247"/>
      <c r="GSN264" s="247"/>
      <c r="GSO264" s="247"/>
      <c r="GSP264" s="247"/>
      <c r="GSQ264" s="247"/>
      <c r="GSR264" s="247"/>
      <c r="GSS264" s="247"/>
      <c r="GST264" s="247"/>
      <c r="GSU264" s="247"/>
      <c r="GSV264" s="247"/>
      <c r="GSW264" s="247"/>
      <c r="GSX264" s="247"/>
      <c r="GSY264" s="247"/>
      <c r="GSZ264" s="247"/>
      <c r="GTA264" s="247"/>
      <c r="GTB264" s="247"/>
      <c r="GTC264" s="247"/>
      <c r="GTD264" s="247"/>
      <c r="GTE264" s="247"/>
      <c r="GTF264" s="247"/>
      <c r="GTG264" s="247"/>
      <c r="GTH264" s="247"/>
      <c r="GTI264" s="247"/>
      <c r="GTJ264" s="247"/>
      <c r="GTK264" s="247"/>
      <c r="GTL264" s="247"/>
      <c r="GTM264" s="247"/>
      <c r="GTN264" s="247"/>
      <c r="GTO264" s="247"/>
      <c r="GTP264" s="247"/>
      <c r="GTQ264" s="247"/>
      <c r="GTR264" s="247"/>
      <c r="GTS264" s="247"/>
      <c r="GTT264" s="247"/>
      <c r="GTU264" s="247"/>
      <c r="GTV264" s="247"/>
      <c r="GTW264" s="247"/>
      <c r="GTX264" s="247"/>
      <c r="GTY264" s="247"/>
      <c r="GTZ264" s="247"/>
      <c r="GUA264" s="247"/>
      <c r="GUB264" s="247"/>
      <c r="GUC264" s="247"/>
      <c r="GUD264" s="247"/>
      <c r="GUE264" s="247"/>
      <c r="GUF264" s="247"/>
      <c r="GUG264" s="247"/>
      <c r="GUH264" s="247"/>
      <c r="GUI264" s="247"/>
      <c r="GUJ264" s="247"/>
      <c r="GUK264" s="247"/>
      <c r="GUL264" s="247"/>
      <c r="GUM264" s="247"/>
      <c r="GUN264" s="247"/>
      <c r="GUO264" s="247"/>
      <c r="GUP264" s="247"/>
      <c r="GUQ264" s="247"/>
      <c r="GUR264" s="247"/>
      <c r="GUS264" s="247"/>
      <c r="GUT264" s="247"/>
      <c r="GUU264" s="247"/>
      <c r="GUV264" s="247"/>
      <c r="GUW264" s="247"/>
      <c r="GUX264" s="247"/>
      <c r="GUY264" s="247"/>
      <c r="GUZ264" s="247"/>
      <c r="GVA264" s="247"/>
      <c r="GVB264" s="247"/>
      <c r="GVC264" s="247"/>
      <c r="GVD264" s="247"/>
      <c r="GVE264" s="247"/>
      <c r="GVF264" s="247"/>
      <c r="GVG264" s="247"/>
      <c r="GVH264" s="247"/>
      <c r="GVI264" s="247"/>
      <c r="GVJ264" s="247"/>
      <c r="GVK264" s="247"/>
      <c r="GVL264" s="247"/>
      <c r="GVM264" s="247"/>
      <c r="GVN264" s="247"/>
      <c r="GVO264" s="247"/>
      <c r="GVP264" s="247"/>
      <c r="GVQ264" s="247"/>
      <c r="GVR264" s="247"/>
      <c r="GVS264" s="247"/>
      <c r="GVT264" s="247"/>
      <c r="GVU264" s="247"/>
      <c r="GVV264" s="247"/>
      <c r="GVW264" s="247"/>
      <c r="GVX264" s="247"/>
      <c r="GVY264" s="247"/>
      <c r="GVZ264" s="247"/>
      <c r="GWA264" s="247"/>
      <c r="GWB264" s="247"/>
      <c r="GWC264" s="247"/>
      <c r="GWD264" s="247"/>
      <c r="GWE264" s="247"/>
      <c r="GWF264" s="247"/>
      <c r="GWG264" s="247"/>
      <c r="GWH264" s="247"/>
      <c r="GWI264" s="247"/>
      <c r="GWJ264" s="247"/>
      <c r="GWK264" s="247"/>
      <c r="GWL264" s="247"/>
      <c r="GWM264" s="247"/>
      <c r="GWN264" s="247"/>
      <c r="GWO264" s="247"/>
      <c r="GWP264" s="247"/>
      <c r="GWQ264" s="247"/>
      <c r="GWR264" s="247"/>
      <c r="GWS264" s="247"/>
      <c r="GWT264" s="247"/>
      <c r="GWU264" s="247"/>
      <c r="GWV264" s="247"/>
      <c r="GWW264" s="247"/>
      <c r="GWX264" s="247"/>
      <c r="GWY264" s="247"/>
      <c r="GWZ264" s="247"/>
      <c r="GXA264" s="247"/>
      <c r="GXB264" s="247"/>
      <c r="GXC264" s="247"/>
      <c r="GXD264" s="247"/>
      <c r="GXE264" s="247"/>
      <c r="GXF264" s="247"/>
      <c r="GXG264" s="247"/>
      <c r="GXH264" s="247"/>
      <c r="GXI264" s="247"/>
      <c r="GXJ264" s="247"/>
      <c r="GXK264" s="247"/>
      <c r="GXL264" s="247"/>
      <c r="GXM264" s="247"/>
      <c r="GXN264" s="247"/>
      <c r="GXO264" s="247"/>
      <c r="GXP264" s="247"/>
      <c r="GXQ264" s="247"/>
      <c r="GXR264" s="247"/>
      <c r="GXS264" s="247"/>
      <c r="GXT264" s="247"/>
      <c r="GXU264" s="247"/>
      <c r="GXV264" s="247"/>
      <c r="GXW264" s="247"/>
      <c r="GXX264" s="247"/>
      <c r="GXY264" s="247"/>
      <c r="GXZ264" s="247"/>
      <c r="GYA264" s="247"/>
      <c r="GYB264" s="247"/>
      <c r="GYC264" s="247"/>
      <c r="GYD264" s="247"/>
      <c r="GYE264" s="247"/>
      <c r="GYF264" s="247"/>
      <c r="GYG264" s="247"/>
      <c r="GYH264" s="247"/>
      <c r="GYI264" s="247"/>
      <c r="GYJ264" s="247"/>
      <c r="GYK264" s="247"/>
      <c r="GYL264" s="247"/>
      <c r="GYM264" s="247"/>
      <c r="GYN264" s="247"/>
      <c r="GYO264" s="247"/>
      <c r="GYP264" s="247"/>
      <c r="GYQ264" s="247"/>
      <c r="GYR264" s="247"/>
      <c r="GYS264" s="247"/>
      <c r="GYT264" s="247"/>
      <c r="GYU264" s="247"/>
      <c r="GYV264" s="247"/>
      <c r="GYW264" s="247"/>
      <c r="GYX264" s="247"/>
      <c r="GYY264" s="247"/>
      <c r="GYZ264" s="247"/>
      <c r="GZA264" s="247"/>
      <c r="GZB264" s="247"/>
      <c r="GZC264" s="247"/>
      <c r="GZD264" s="247"/>
      <c r="GZE264" s="247"/>
      <c r="GZF264" s="247"/>
      <c r="GZG264" s="247"/>
      <c r="GZH264" s="247"/>
      <c r="GZI264" s="247"/>
      <c r="GZJ264" s="247"/>
      <c r="GZK264" s="247"/>
      <c r="GZL264" s="247"/>
      <c r="GZM264" s="247"/>
      <c r="GZN264" s="247"/>
      <c r="GZO264" s="247"/>
      <c r="GZP264" s="247"/>
      <c r="GZQ264" s="247"/>
      <c r="GZR264" s="247"/>
      <c r="GZS264" s="247"/>
      <c r="GZT264" s="247"/>
      <c r="GZU264" s="247"/>
      <c r="GZV264" s="247"/>
      <c r="GZW264" s="247"/>
      <c r="GZX264" s="247"/>
      <c r="GZY264" s="247"/>
      <c r="GZZ264" s="247"/>
      <c r="HAA264" s="247"/>
      <c r="HAB264" s="247"/>
      <c r="HAC264" s="247"/>
      <c r="HAD264" s="247"/>
      <c r="HAE264" s="247"/>
      <c r="HAF264" s="247"/>
      <c r="HAG264" s="247"/>
      <c r="HAH264" s="247"/>
      <c r="HAI264" s="247"/>
      <c r="HAJ264" s="247"/>
      <c r="HAK264" s="247"/>
      <c r="HAL264" s="247"/>
      <c r="HAM264" s="247"/>
      <c r="HAN264" s="247"/>
      <c r="HAO264" s="247"/>
      <c r="HAP264" s="247"/>
      <c r="HAQ264" s="247"/>
      <c r="HAR264" s="247"/>
      <c r="HAS264" s="247"/>
      <c r="HAT264" s="247"/>
      <c r="HAU264" s="247"/>
      <c r="HAV264" s="247"/>
      <c r="HAW264" s="247"/>
      <c r="HAX264" s="247"/>
      <c r="HAY264" s="247"/>
      <c r="HAZ264" s="247"/>
      <c r="HBA264" s="247"/>
      <c r="HBB264" s="247"/>
      <c r="HBC264" s="247"/>
      <c r="HBD264" s="247"/>
      <c r="HBE264" s="247"/>
      <c r="HBF264" s="247"/>
      <c r="HBG264" s="247"/>
      <c r="HBH264" s="247"/>
      <c r="HBI264" s="247"/>
      <c r="HBJ264" s="247"/>
      <c r="HBK264" s="247"/>
      <c r="HBL264" s="247"/>
      <c r="HBM264" s="247"/>
      <c r="HBN264" s="247"/>
      <c r="HBO264" s="247"/>
      <c r="HBP264" s="247"/>
      <c r="HBQ264" s="247"/>
      <c r="HBR264" s="247"/>
      <c r="HBS264" s="247"/>
      <c r="HBT264" s="247"/>
      <c r="HBU264" s="247"/>
      <c r="HBV264" s="247"/>
      <c r="HBW264" s="247"/>
      <c r="HBX264" s="247"/>
      <c r="HBY264" s="247"/>
      <c r="HBZ264" s="247"/>
      <c r="HCA264" s="247"/>
      <c r="HCB264" s="247"/>
      <c r="HCC264" s="247"/>
      <c r="HCD264" s="247"/>
      <c r="HCE264" s="247"/>
      <c r="HCF264" s="247"/>
      <c r="HCG264" s="247"/>
      <c r="HCH264" s="247"/>
      <c r="HCI264" s="247"/>
      <c r="HCJ264" s="247"/>
      <c r="HCK264" s="247"/>
      <c r="HCL264" s="247"/>
      <c r="HCM264" s="247"/>
      <c r="HCN264" s="247"/>
      <c r="HCO264" s="247"/>
      <c r="HCP264" s="247"/>
      <c r="HCQ264" s="247"/>
      <c r="HCR264" s="247"/>
      <c r="HCS264" s="247"/>
      <c r="HCT264" s="247"/>
      <c r="HCU264" s="247"/>
      <c r="HCV264" s="247"/>
      <c r="HCW264" s="247"/>
      <c r="HCX264" s="247"/>
      <c r="HCY264" s="247"/>
      <c r="HCZ264" s="247"/>
      <c r="HDA264" s="247"/>
      <c r="HDB264" s="247"/>
      <c r="HDC264" s="247"/>
      <c r="HDD264" s="247"/>
      <c r="HDE264" s="247"/>
      <c r="HDF264" s="247"/>
      <c r="HDG264" s="247"/>
      <c r="HDH264" s="247"/>
      <c r="HDI264" s="247"/>
      <c r="HDJ264" s="247"/>
      <c r="HDK264" s="247"/>
      <c r="HDL264" s="247"/>
      <c r="HDM264" s="247"/>
      <c r="HDN264" s="247"/>
      <c r="HDO264" s="247"/>
      <c r="HDP264" s="247"/>
      <c r="HDQ264" s="247"/>
      <c r="HDR264" s="247"/>
      <c r="HDS264" s="247"/>
      <c r="HDT264" s="247"/>
      <c r="HDU264" s="247"/>
      <c r="HDV264" s="247"/>
      <c r="HDW264" s="247"/>
      <c r="HDX264" s="247"/>
      <c r="HDY264" s="247"/>
      <c r="HDZ264" s="247"/>
      <c r="HEA264" s="247"/>
      <c r="HEB264" s="247"/>
      <c r="HEC264" s="247"/>
      <c r="HED264" s="247"/>
      <c r="HEE264" s="247"/>
      <c r="HEF264" s="247"/>
      <c r="HEG264" s="247"/>
      <c r="HEH264" s="247"/>
      <c r="HEI264" s="247"/>
      <c r="HEJ264" s="247"/>
      <c r="HEK264" s="247"/>
      <c r="HEL264" s="247"/>
      <c r="HEM264" s="247"/>
      <c r="HEN264" s="247"/>
      <c r="HEO264" s="247"/>
      <c r="HEP264" s="247"/>
      <c r="HEQ264" s="247"/>
      <c r="HER264" s="247"/>
      <c r="HES264" s="247"/>
      <c r="HET264" s="247"/>
      <c r="HEU264" s="247"/>
      <c r="HEV264" s="247"/>
      <c r="HEW264" s="247"/>
      <c r="HEX264" s="247"/>
      <c r="HEY264" s="247"/>
      <c r="HEZ264" s="247"/>
      <c r="HFA264" s="247"/>
      <c r="HFB264" s="247"/>
      <c r="HFC264" s="247"/>
      <c r="HFD264" s="247"/>
      <c r="HFE264" s="247"/>
      <c r="HFF264" s="247"/>
      <c r="HFG264" s="247"/>
      <c r="HFH264" s="247"/>
      <c r="HFI264" s="247"/>
      <c r="HFJ264" s="247"/>
      <c r="HFK264" s="247"/>
      <c r="HFL264" s="247"/>
      <c r="HFM264" s="247"/>
      <c r="HFN264" s="247"/>
      <c r="HFO264" s="247"/>
      <c r="HFP264" s="247"/>
      <c r="HFQ264" s="247"/>
      <c r="HFR264" s="247"/>
      <c r="HFS264" s="247"/>
      <c r="HFT264" s="247"/>
      <c r="HFU264" s="247"/>
      <c r="HFV264" s="247"/>
      <c r="HFW264" s="247"/>
      <c r="HFX264" s="247"/>
      <c r="HFY264" s="247"/>
      <c r="HFZ264" s="247"/>
      <c r="HGA264" s="247"/>
      <c r="HGB264" s="247"/>
      <c r="HGC264" s="247"/>
      <c r="HGD264" s="247"/>
      <c r="HGE264" s="247"/>
      <c r="HGF264" s="247"/>
      <c r="HGG264" s="247"/>
      <c r="HGH264" s="247"/>
      <c r="HGI264" s="247"/>
      <c r="HGJ264" s="247"/>
      <c r="HGK264" s="247"/>
      <c r="HGL264" s="247"/>
      <c r="HGM264" s="247"/>
      <c r="HGN264" s="247"/>
      <c r="HGO264" s="247"/>
      <c r="HGP264" s="247"/>
      <c r="HGQ264" s="247"/>
      <c r="HGR264" s="247"/>
      <c r="HGS264" s="247"/>
      <c r="HGT264" s="247"/>
      <c r="HGU264" s="247"/>
      <c r="HGV264" s="247"/>
      <c r="HGW264" s="247"/>
      <c r="HGX264" s="247"/>
      <c r="HGY264" s="247"/>
      <c r="HGZ264" s="247"/>
      <c r="HHA264" s="247"/>
      <c r="HHB264" s="247"/>
      <c r="HHC264" s="247"/>
      <c r="HHD264" s="247"/>
      <c r="HHE264" s="247"/>
      <c r="HHF264" s="247"/>
      <c r="HHG264" s="247"/>
      <c r="HHH264" s="247"/>
      <c r="HHI264" s="247"/>
      <c r="HHJ264" s="247"/>
      <c r="HHK264" s="247"/>
      <c r="HHL264" s="247"/>
      <c r="HHM264" s="247"/>
      <c r="HHN264" s="247"/>
      <c r="HHO264" s="247"/>
      <c r="HHP264" s="247"/>
      <c r="HHQ264" s="247"/>
      <c r="HHR264" s="247"/>
      <c r="HHS264" s="247"/>
      <c r="HHT264" s="247"/>
      <c r="HHU264" s="247"/>
      <c r="HHV264" s="247"/>
      <c r="HHW264" s="247"/>
      <c r="HHX264" s="247"/>
      <c r="HHY264" s="247"/>
      <c r="HHZ264" s="247"/>
      <c r="HIA264" s="247"/>
      <c r="HIB264" s="247"/>
      <c r="HIC264" s="247"/>
      <c r="HID264" s="247"/>
      <c r="HIE264" s="247"/>
      <c r="HIF264" s="247"/>
      <c r="HIG264" s="247"/>
      <c r="HIH264" s="247"/>
      <c r="HII264" s="247"/>
      <c r="HIJ264" s="247"/>
      <c r="HIK264" s="247"/>
      <c r="HIL264" s="247"/>
      <c r="HIM264" s="247"/>
      <c r="HIN264" s="247"/>
      <c r="HIO264" s="247"/>
      <c r="HIP264" s="247"/>
      <c r="HIQ264" s="247"/>
      <c r="HIR264" s="247"/>
      <c r="HIS264" s="247"/>
      <c r="HIT264" s="247"/>
      <c r="HIU264" s="247"/>
      <c r="HIV264" s="247"/>
      <c r="HIW264" s="247"/>
      <c r="HIX264" s="247"/>
      <c r="HIY264" s="247"/>
      <c r="HIZ264" s="247"/>
      <c r="HJA264" s="247"/>
      <c r="HJB264" s="247"/>
      <c r="HJC264" s="247"/>
      <c r="HJD264" s="247"/>
      <c r="HJE264" s="247"/>
      <c r="HJF264" s="247"/>
      <c r="HJG264" s="247"/>
      <c r="HJH264" s="247"/>
      <c r="HJI264" s="247"/>
      <c r="HJJ264" s="247"/>
      <c r="HJK264" s="247"/>
      <c r="HJL264" s="247"/>
      <c r="HJM264" s="247"/>
      <c r="HJN264" s="247"/>
      <c r="HJO264" s="247"/>
      <c r="HJP264" s="247"/>
      <c r="HJQ264" s="247"/>
      <c r="HJR264" s="247"/>
      <c r="HJS264" s="247"/>
      <c r="HJT264" s="247"/>
      <c r="HJU264" s="247"/>
      <c r="HJV264" s="247"/>
      <c r="HJW264" s="247"/>
      <c r="HJX264" s="247"/>
      <c r="HJY264" s="247"/>
      <c r="HJZ264" s="247"/>
      <c r="HKA264" s="247"/>
      <c r="HKB264" s="247"/>
      <c r="HKC264" s="247"/>
      <c r="HKD264" s="247"/>
      <c r="HKE264" s="247"/>
      <c r="HKF264" s="247"/>
      <c r="HKG264" s="247"/>
      <c r="HKH264" s="247"/>
      <c r="HKI264" s="247"/>
      <c r="HKJ264" s="247"/>
      <c r="HKK264" s="247"/>
      <c r="HKL264" s="247"/>
      <c r="HKM264" s="247"/>
      <c r="HKN264" s="247"/>
      <c r="HKO264" s="247"/>
      <c r="HKP264" s="247"/>
      <c r="HKQ264" s="247"/>
      <c r="HKR264" s="247"/>
      <c r="HKS264" s="247"/>
      <c r="HKT264" s="247"/>
      <c r="HKU264" s="247"/>
      <c r="HKV264" s="247"/>
      <c r="HKW264" s="247"/>
      <c r="HKX264" s="247"/>
      <c r="HKY264" s="247"/>
      <c r="HKZ264" s="247"/>
      <c r="HLA264" s="247"/>
      <c r="HLB264" s="247"/>
      <c r="HLC264" s="247"/>
      <c r="HLD264" s="247"/>
      <c r="HLE264" s="247"/>
      <c r="HLF264" s="247"/>
      <c r="HLG264" s="247"/>
      <c r="HLH264" s="247"/>
      <c r="HLI264" s="247"/>
      <c r="HLJ264" s="247"/>
      <c r="HLK264" s="247"/>
      <c r="HLL264" s="247"/>
      <c r="HLM264" s="247"/>
      <c r="HLN264" s="247"/>
      <c r="HLO264" s="247"/>
      <c r="HLP264" s="247"/>
      <c r="HLQ264" s="247"/>
      <c r="HLR264" s="247"/>
      <c r="HLS264" s="247"/>
      <c r="HLT264" s="247"/>
      <c r="HLU264" s="247"/>
      <c r="HLV264" s="247"/>
      <c r="HLW264" s="247"/>
      <c r="HLX264" s="247"/>
      <c r="HLY264" s="247"/>
      <c r="HLZ264" s="247"/>
      <c r="HMA264" s="247"/>
      <c r="HMB264" s="247"/>
      <c r="HMC264" s="247"/>
      <c r="HMD264" s="247"/>
      <c r="HME264" s="247"/>
      <c r="HMF264" s="247"/>
      <c r="HMG264" s="247"/>
      <c r="HMH264" s="247"/>
      <c r="HMI264" s="247"/>
      <c r="HMJ264" s="247"/>
      <c r="HMK264" s="247"/>
      <c r="HML264" s="247"/>
      <c r="HMM264" s="247"/>
      <c r="HMN264" s="247"/>
      <c r="HMO264" s="247"/>
      <c r="HMP264" s="247"/>
      <c r="HMQ264" s="247"/>
      <c r="HMR264" s="247"/>
      <c r="HMS264" s="247"/>
      <c r="HMT264" s="247"/>
      <c r="HMU264" s="247"/>
      <c r="HMV264" s="247"/>
      <c r="HMW264" s="247"/>
      <c r="HMX264" s="247"/>
      <c r="HMY264" s="247"/>
      <c r="HMZ264" s="247"/>
      <c r="HNA264" s="247"/>
      <c r="HNB264" s="247"/>
      <c r="HNC264" s="247"/>
      <c r="HND264" s="247"/>
      <c r="HNE264" s="247"/>
      <c r="HNF264" s="247"/>
      <c r="HNG264" s="247"/>
      <c r="HNH264" s="247"/>
      <c r="HNI264" s="247"/>
      <c r="HNJ264" s="247"/>
      <c r="HNK264" s="247"/>
      <c r="HNL264" s="247"/>
      <c r="HNM264" s="247"/>
      <c r="HNN264" s="247"/>
      <c r="HNO264" s="247"/>
      <c r="HNP264" s="247"/>
      <c r="HNQ264" s="247"/>
      <c r="HNR264" s="247"/>
      <c r="HNS264" s="247"/>
      <c r="HNT264" s="247"/>
      <c r="HNU264" s="247"/>
      <c r="HNV264" s="247"/>
      <c r="HNW264" s="247"/>
      <c r="HNX264" s="247"/>
      <c r="HNY264" s="247"/>
      <c r="HNZ264" s="247"/>
      <c r="HOA264" s="247"/>
      <c r="HOB264" s="247"/>
      <c r="HOC264" s="247"/>
      <c r="HOD264" s="247"/>
      <c r="HOE264" s="247"/>
      <c r="HOF264" s="247"/>
      <c r="HOG264" s="247"/>
      <c r="HOH264" s="247"/>
      <c r="HOI264" s="247"/>
      <c r="HOJ264" s="247"/>
      <c r="HOK264" s="247"/>
      <c r="HOL264" s="247"/>
      <c r="HOM264" s="247"/>
      <c r="HON264" s="247"/>
      <c r="HOO264" s="247"/>
      <c r="HOP264" s="247"/>
      <c r="HOQ264" s="247"/>
      <c r="HOR264" s="247"/>
      <c r="HOS264" s="247"/>
      <c r="HOT264" s="247"/>
      <c r="HOU264" s="247"/>
      <c r="HOV264" s="247"/>
      <c r="HOW264" s="247"/>
      <c r="HOX264" s="247"/>
      <c r="HOY264" s="247"/>
      <c r="HOZ264" s="247"/>
      <c r="HPA264" s="247"/>
      <c r="HPB264" s="247"/>
      <c r="HPC264" s="247"/>
      <c r="HPD264" s="247"/>
      <c r="HPE264" s="247"/>
      <c r="HPF264" s="247"/>
      <c r="HPG264" s="247"/>
      <c r="HPH264" s="247"/>
      <c r="HPI264" s="247"/>
      <c r="HPJ264" s="247"/>
      <c r="HPK264" s="247"/>
      <c r="HPL264" s="247"/>
      <c r="HPM264" s="247"/>
      <c r="HPN264" s="247"/>
      <c r="HPO264" s="247"/>
      <c r="HPP264" s="247"/>
      <c r="HPQ264" s="247"/>
      <c r="HPR264" s="247"/>
      <c r="HPS264" s="247"/>
      <c r="HPT264" s="247"/>
      <c r="HPU264" s="247"/>
      <c r="HPV264" s="247"/>
      <c r="HPW264" s="247"/>
      <c r="HPX264" s="247"/>
      <c r="HPY264" s="247"/>
      <c r="HPZ264" s="247"/>
      <c r="HQA264" s="247"/>
      <c r="HQB264" s="247"/>
      <c r="HQC264" s="247"/>
      <c r="HQD264" s="247"/>
      <c r="HQE264" s="247"/>
      <c r="HQF264" s="247"/>
      <c r="HQG264" s="247"/>
      <c r="HQH264" s="247"/>
      <c r="HQI264" s="247"/>
      <c r="HQJ264" s="247"/>
      <c r="HQK264" s="247"/>
      <c r="HQL264" s="247"/>
      <c r="HQM264" s="247"/>
      <c r="HQN264" s="247"/>
      <c r="HQO264" s="247"/>
      <c r="HQP264" s="247"/>
      <c r="HQQ264" s="247"/>
      <c r="HQR264" s="247"/>
      <c r="HQS264" s="247"/>
      <c r="HQT264" s="247"/>
      <c r="HQU264" s="247"/>
      <c r="HQV264" s="247"/>
      <c r="HQW264" s="247"/>
      <c r="HQX264" s="247"/>
      <c r="HQY264" s="247"/>
      <c r="HQZ264" s="247"/>
      <c r="HRA264" s="247"/>
      <c r="HRB264" s="247"/>
      <c r="HRC264" s="247"/>
      <c r="HRD264" s="247"/>
      <c r="HRE264" s="247"/>
      <c r="HRF264" s="247"/>
      <c r="HRG264" s="247"/>
      <c r="HRH264" s="247"/>
      <c r="HRI264" s="247"/>
      <c r="HRJ264" s="247"/>
      <c r="HRK264" s="247"/>
      <c r="HRL264" s="247"/>
      <c r="HRM264" s="247"/>
      <c r="HRN264" s="247"/>
      <c r="HRO264" s="247"/>
      <c r="HRP264" s="247"/>
      <c r="HRQ264" s="247"/>
      <c r="HRR264" s="247"/>
      <c r="HRS264" s="247"/>
      <c r="HRT264" s="247"/>
      <c r="HRU264" s="247"/>
      <c r="HRV264" s="247"/>
      <c r="HRW264" s="247"/>
      <c r="HRX264" s="247"/>
      <c r="HRY264" s="247"/>
      <c r="HRZ264" s="247"/>
      <c r="HSA264" s="247"/>
      <c r="HSB264" s="247"/>
      <c r="HSC264" s="247"/>
      <c r="HSD264" s="247"/>
      <c r="HSE264" s="247"/>
      <c r="HSF264" s="247"/>
      <c r="HSG264" s="247"/>
      <c r="HSH264" s="247"/>
      <c r="HSI264" s="247"/>
      <c r="HSJ264" s="247"/>
      <c r="HSK264" s="247"/>
      <c r="HSL264" s="247"/>
      <c r="HSM264" s="247"/>
      <c r="HSN264" s="247"/>
      <c r="HSO264" s="247"/>
      <c r="HSP264" s="247"/>
      <c r="HSQ264" s="247"/>
      <c r="HSR264" s="247"/>
      <c r="HSS264" s="247"/>
      <c r="HST264" s="247"/>
      <c r="HSU264" s="247"/>
      <c r="HSV264" s="247"/>
      <c r="HSW264" s="247"/>
      <c r="HSX264" s="247"/>
      <c r="HSY264" s="247"/>
      <c r="HSZ264" s="247"/>
      <c r="HTA264" s="247"/>
      <c r="HTB264" s="247"/>
      <c r="HTC264" s="247"/>
      <c r="HTD264" s="247"/>
      <c r="HTE264" s="247"/>
      <c r="HTF264" s="247"/>
      <c r="HTG264" s="247"/>
      <c r="HTH264" s="247"/>
      <c r="HTI264" s="247"/>
      <c r="HTJ264" s="247"/>
      <c r="HTK264" s="247"/>
      <c r="HTL264" s="247"/>
      <c r="HTM264" s="247"/>
      <c r="HTN264" s="247"/>
      <c r="HTO264" s="247"/>
      <c r="HTP264" s="247"/>
      <c r="HTQ264" s="247"/>
      <c r="HTR264" s="247"/>
      <c r="HTS264" s="247"/>
      <c r="HTT264" s="247"/>
      <c r="HTU264" s="247"/>
      <c r="HTV264" s="247"/>
      <c r="HTW264" s="247"/>
      <c r="HTX264" s="247"/>
      <c r="HTY264" s="247"/>
      <c r="HTZ264" s="247"/>
      <c r="HUA264" s="247"/>
      <c r="HUB264" s="247"/>
      <c r="HUC264" s="247"/>
      <c r="HUD264" s="247"/>
      <c r="HUE264" s="247"/>
      <c r="HUF264" s="247"/>
      <c r="HUG264" s="247"/>
      <c r="HUH264" s="247"/>
      <c r="HUI264" s="247"/>
      <c r="HUJ264" s="247"/>
      <c r="HUK264" s="247"/>
      <c r="HUL264" s="247"/>
      <c r="HUM264" s="247"/>
      <c r="HUN264" s="247"/>
      <c r="HUO264" s="247"/>
      <c r="HUP264" s="247"/>
      <c r="HUQ264" s="247"/>
      <c r="HUR264" s="247"/>
      <c r="HUS264" s="247"/>
      <c r="HUT264" s="247"/>
      <c r="HUU264" s="247"/>
      <c r="HUV264" s="247"/>
      <c r="HUW264" s="247"/>
      <c r="HUX264" s="247"/>
      <c r="HUY264" s="247"/>
      <c r="HUZ264" s="247"/>
      <c r="HVA264" s="247"/>
      <c r="HVB264" s="247"/>
      <c r="HVC264" s="247"/>
      <c r="HVD264" s="247"/>
      <c r="HVE264" s="247"/>
      <c r="HVF264" s="247"/>
      <c r="HVG264" s="247"/>
      <c r="HVH264" s="247"/>
      <c r="HVI264" s="247"/>
      <c r="HVJ264" s="247"/>
      <c r="HVK264" s="247"/>
      <c r="HVL264" s="247"/>
      <c r="HVM264" s="247"/>
      <c r="HVN264" s="247"/>
      <c r="HVO264" s="247"/>
      <c r="HVP264" s="247"/>
      <c r="HVQ264" s="247"/>
      <c r="HVR264" s="247"/>
      <c r="HVS264" s="247"/>
      <c r="HVT264" s="247"/>
      <c r="HVU264" s="247"/>
      <c r="HVV264" s="247"/>
      <c r="HVW264" s="247"/>
      <c r="HVX264" s="247"/>
      <c r="HVY264" s="247"/>
      <c r="HVZ264" s="247"/>
      <c r="HWA264" s="247"/>
      <c r="HWB264" s="247"/>
      <c r="HWC264" s="247"/>
      <c r="HWD264" s="247"/>
      <c r="HWE264" s="247"/>
      <c r="HWF264" s="247"/>
      <c r="HWG264" s="247"/>
      <c r="HWH264" s="247"/>
      <c r="HWI264" s="247"/>
      <c r="HWJ264" s="247"/>
      <c r="HWK264" s="247"/>
      <c r="HWL264" s="247"/>
      <c r="HWM264" s="247"/>
      <c r="HWN264" s="247"/>
      <c r="HWO264" s="247"/>
      <c r="HWP264" s="247"/>
      <c r="HWQ264" s="247"/>
      <c r="HWR264" s="247"/>
      <c r="HWS264" s="247"/>
      <c r="HWT264" s="247"/>
      <c r="HWU264" s="247"/>
      <c r="HWV264" s="247"/>
      <c r="HWW264" s="247"/>
      <c r="HWX264" s="247"/>
      <c r="HWY264" s="247"/>
      <c r="HWZ264" s="247"/>
      <c r="HXA264" s="247"/>
      <c r="HXB264" s="247"/>
      <c r="HXC264" s="247"/>
      <c r="HXD264" s="247"/>
      <c r="HXE264" s="247"/>
      <c r="HXF264" s="247"/>
      <c r="HXG264" s="247"/>
      <c r="HXH264" s="247"/>
      <c r="HXI264" s="247"/>
      <c r="HXJ264" s="247"/>
      <c r="HXK264" s="247"/>
      <c r="HXL264" s="247"/>
      <c r="HXM264" s="247"/>
      <c r="HXN264" s="247"/>
      <c r="HXO264" s="247"/>
      <c r="HXP264" s="247"/>
      <c r="HXQ264" s="247"/>
      <c r="HXR264" s="247"/>
      <c r="HXS264" s="247"/>
      <c r="HXT264" s="247"/>
      <c r="HXU264" s="247"/>
      <c r="HXV264" s="247"/>
      <c r="HXW264" s="247"/>
      <c r="HXX264" s="247"/>
      <c r="HXY264" s="247"/>
      <c r="HXZ264" s="247"/>
      <c r="HYA264" s="247"/>
      <c r="HYB264" s="247"/>
      <c r="HYC264" s="247"/>
      <c r="HYD264" s="247"/>
      <c r="HYE264" s="247"/>
      <c r="HYF264" s="247"/>
      <c r="HYG264" s="247"/>
      <c r="HYH264" s="247"/>
      <c r="HYI264" s="247"/>
      <c r="HYJ264" s="247"/>
      <c r="HYK264" s="247"/>
      <c r="HYL264" s="247"/>
      <c r="HYM264" s="247"/>
      <c r="HYN264" s="247"/>
      <c r="HYO264" s="247"/>
      <c r="HYP264" s="247"/>
      <c r="HYQ264" s="247"/>
      <c r="HYR264" s="247"/>
      <c r="HYS264" s="247"/>
      <c r="HYT264" s="247"/>
      <c r="HYU264" s="247"/>
      <c r="HYV264" s="247"/>
      <c r="HYW264" s="247"/>
      <c r="HYX264" s="247"/>
      <c r="HYY264" s="247"/>
      <c r="HYZ264" s="247"/>
      <c r="HZA264" s="247"/>
      <c r="HZB264" s="247"/>
      <c r="HZC264" s="247"/>
      <c r="HZD264" s="247"/>
      <c r="HZE264" s="247"/>
      <c r="HZF264" s="247"/>
      <c r="HZG264" s="247"/>
      <c r="HZH264" s="247"/>
      <c r="HZI264" s="247"/>
      <c r="HZJ264" s="247"/>
      <c r="HZK264" s="247"/>
      <c r="HZL264" s="247"/>
      <c r="HZM264" s="247"/>
      <c r="HZN264" s="247"/>
      <c r="HZO264" s="247"/>
      <c r="HZP264" s="247"/>
      <c r="HZQ264" s="247"/>
      <c r="HZR264" s="247"/>
      <c r="HZS264" s="247"/>
      <c r="HZT264" s="247"/>
      <c r="HZU264" s="247"/>
      <c r="HZV264" s="247"/>
      <c r="HZW264" s="247"/>
      <c r="HZX264" s="247"/>
      <c r="HZY264" s="247"/>
      <c r="HZZ264" s="247"/>
      <c r="IAA264" s="247"/>
      <c r="IAB264" s="247"/>
      <c r="IAC264" s="247"/>
      <c r="IAD264" s="247"/>
      <c r="IAE264" s="247"/>
      <c r="IAF264" s="247"/>
      <c r="IAG264" s="247"/>
      <c r="IAH264" s="247"/>
      <c r="IAI264" s="247"/>
      <c r="IAJ264" s="247"/>
      <c r="IAK264" s="247"/>
      <c r="IAL264" s="247"/>
      <c r="IAM264" s="247"/>
      <c r="IAN264" s="247"/>
      <c r="IAO264" s="247"/>
      <c r="IAP264" s="247"/>
      <c r="IAQ264" s="247"/>
      <c r="IAR264" s="247"/>
      <c r="IAS264" s="247"/>
      <c r="IAT264" s="247"/>
      <c r="IAU264" s="247"/>
      <c r="IAV264" s="247"/>
      <c r="IAW264" s="247"/>
      <c r="IAX264" s="247"/>
      <c r="IAY264" s="247"/>
      <c r="IAZ264" s="247"/>
      <c r="IBA264" s="247"/>
      <c r="IBB264" s="247"/>
      <c r="IBC264" s="247"/>
      <c r="IBD264" s="247"/>
      <c r="IBE264" s="247"/>
      <c r="IBF264" s="247"/>
      <c r="IBG264" s="247"/>
      <c r="IBH264" s="247"/>
      <c r="IBI264" s="247"/>
      <c r="IBJ264" s="247"/>
      <c r="IBK264" s="247"/>
      <c r="IBL264" s="247"/>
      <c r="IBM264" s="247"/>
      <c r="IBN264" s="247"/>
      <c r="IBO264" s="247"/>
      <c r="IBP264" s="247"/>
      <c r="IBQ264" s="247"/>
      <c r="IBR264" s="247"/>
      <c r="IBS264" s="247"/>
      <c r="IBT264" s="247"/>
      <c r="IBU264" s="247"/>
      <c r="IBV264" s="247"/>
      <c r="IBW264" s="247"/>
      <c r="IBX264" s="247"/>
      <c r="IBY264" s="247"/>
      <c r="IBZ264" s="247"/>
      <c r="ICA264" s="247"/>
      <c r="ICB264" s="247"/>
      <c r="ICC264" s="247"/>
      <c r="ICD264" s="247"/>
      <c r="ICE264" s="247"/>
      <c r="ICF264" s="247"/>
      <c r="ICG264" s="247"/>
      <c r="ICH264" s="247"/>
      <c r="ICI264" s="247"/>
      <c r="ICJ264" s="247"/>
      <c r="ICK264" s="247"/>
      <c r="ICL264" s="247"/>
      <c r="ICM264" s="247"/>
      <c r="ICN264" s="247"/>
      <c r="ICO264" s="247"/>
      <c r="ICP264" s="247"/>
      <c r="ICQ264" s="247"/>
      <c r="ICR264" s="247"/>
      <c r="ICS264" s="247"/>
      <c r="ICT264" s="247"/>
      <c r="ICU264" s="247"/>
      <c r="ICV264" s="247"/>
      <c r="ICW264" s="247"/>
      <c r="ICX264" s="247"/>
      <c r="ICY264" s="247"/>
      <c r="ICZ264" s="247"/>
      <c r="IDA264" s="247"/>
      <c r="IDB264" s="247"/>
      <c r="IDC264" s="247"/>
      <c r="IDD264" s="247"/>
      <c r="IDE264" s="247"/>
      <c r="IDF264" s="247"/>
      <c r="IDG264" s="247"/>
      <c r="IDH264" s="247"/>
      <c r="IDI264" s="247"/>
      <c r="IDJ264" s="247"/>
      <c r="IDK264" s="247"/>
      <c r="IDL264" s="247"/>
      <c r="IDM264" s="247"/>
      <c r="IDN264" s="247"/>
      <c r="IDO264" s="247"/>
      <c r="IDP264" s="247"/>
      <c r="IDQ264" s="247"/>
      <c r="IDR264" s="247"/>
      <c r="IDS264" s="247"/>
      <c r="IDT264" s="247"/>
      <c r="IDU264" s="247"/>
      <c r="IDV264" s="247"/>
      <c r="IDW264" s="247"/>
      <c r="IDX264" s="247"/>
      <c r="IDY264" s="247"/>
      <c r="IDZ264" s="247"/>
      <c r="IEA264" s="247"/>
      <c r="IEB264" s="247"/>
      <c r="IEC264" s="247"/>
      <c r="IED264" s="247"/>
      <c r="IEE264" s="247"/>
      <c r="IEF264" s="247"/>
      <c r="IEG264" s="247"/>
      <c r="IEH264" s="247"/>
      <c r="IEI264" s="247"/>
      <c r="IEJ264" s="247"/>
      <c r="IEK264" s="247"/>
      <c r="IEL264" s="247"/>
      <c r="IEM264" s="247"/>
      <c r="IEN264" s="247"/>
      <c r="IEO264" s="247"/>
      <c r="IEP264" s="247"/>
      <c r="IEQ264" s="247"/>
      <c r="IER264" s="247"/>
      <c r="IES264" s="247"/>
      <c r="IET264" s="247"/>
      <c r="IEU264" s="247"/>
      <c r="IEV264" s="247"/>
      <c r="IEW264" s="247"/>
      <c r="IEX264" s="247"/>
      <c r="IEY264" s="247"/>
      <c r="IEZ264" s="247"/>
      <c r="IFA264" s="247"/>
      <c r="IFB264" s="247"/>
      <c r="IFC264" s="247"/>
      <c r="IFD264" s="247"/>
      <c r="IFE264" s="247"/>
      <c r="IFF264" s="247"/>
      <c r="IFG264" s="247"/>
      <c r="IFH264" s="247"/>
      <c r="IFI264" s="247"/>
      <c r="IFJ264" s="247"/>
      <c r="IFK264" s="247"/>
      <c r="IFL264" s="247"/>
      <c r="IFM264" s="247"/>
      <c r="IFN264" s="247"/>
      <c r="IFO264" s="247"/>
      <c r="IFP264" s="247"/>
      <c r="IFQ264" s="247"/>
      <c r="IFR264" s="247"/>
      <c r="IFS264" s="247"/>
      <c r="IFT264" s="247"/>
      <c r="IFU264" s="247"/>
      <c r="IFV264" s="247"/>
      <c r="IFW264" s="247"/>
      <c r="IFX264" s="247"/>
      <c r="IFY264" s="247"/>
      <c r="IFZ264" s="247"/>
      <c r="IGA264" s="247"/>
      <c r="IGB264" s="247"/>
      <c r="IGC264" s="247"/>
      <c r="IGD264" s="247"/>
      <c r="IGE264" s="247"/>
      <c r="IGF264" s="247"/>
      <c r="IGG264" s="247"/>
      <c r="IGH264" s="247"/>
      <c r="IGI264" s="247"/>
      <c r="IGJ264" s="247"/>
      <c r="IGK264" s="247"/>
      <c r="IGL264" s="247"/>
      <c r="IGM264" s="247"/>
      <c r="IGN264" s="247"/>
      <c r="IGO264" s="247"/>
      <c r="IGP264" s="247"/>
      <c r="IGQ264" s="247"/>
      <c r="IGR264" s="247"/>
      <c r="IGS264" s="247"/>
      <c r="IGT264" s="247"/>
      <c r="IGU264" s="247"/>
      <c r="IGV264" s="247"/>
      <c r="IGW264" s="247"/>
      <c r="IGX264" s="247"/>
      <c r="IGY264" s="247"/>
      <c r="IGZ264" s="247"/>
      <c r="IHA264" s="247"/>
      <c r="IHB264" s="247"/>
      <c r="IHC264" s="247"/>
      <c r="IHD264" s="247"/>
      <c r="IHE264" s="247"/>
      <c r="IHF264" s="247"/>
      <c r="IHG264" s="247"/>
      <c r="IHH264" s="247"/>
      <c r="IHI264" s="247"/>
      <c r="IHJ264" s="247"/>
      <c r="IHK264" s="247"/>
      <c r="IHL264" s="247"/>
      <c r="IHM264" s="247"/>
      <c r="IHN264" s="247"/>
      <c r="IHO264" s="247"/>
      <c r="IHP264" s="247"/>
      <c r="IHQ264" s="247"/>
      <c r="IHR264" s="247"/>
      <c r="IHS264" s="247"/>
      <c r="IHT264" s="247"/>
      <c r="IHU264" s="247"/>
      <c r="IHV264" s="247"/>
      <c r="IHW264" s="247"/>
      <c r="IHX264" s="247"/>
      <c r="IHY264" s="247"/>
      <c r="IHZ264" s="247"/>
      <c r="IIA264" s="247"/>
      <c r="IIB264" s="247"/>
      <c r="IIC264" s="247"/>
      <c r="IID264" s="247"/>
      <c r="IIE264" s="247"/>
      <c r="IIF264" s="247"/>
      <c r="IIG264" s="247"/>
      <c r="IIH264" s="247"/>
      <c r="III264" s="247"/>
      <c r="IIJ264" s="247"/>
      <c r="IIK264" s="247"/>
      <c r="IIL264" s="247"/>
      <c r="IIM264" s="247"/>
      <c r="IIN264" s="247"/>
      <c r="IIO264" s="247"/>
      <c r="IIP264" s="247"/>
      <c r="IIQ264" s="247"/>
      <c r="IIR264" s="247"/>
      <c r="IIS264" s="247"/>
      <c r="IIT264" s="247"/>
      <c r="IIU264" s="247"/>
      <c r="IIV264" s="247"/>
      <c r="IIW264" s="247"/>
      <c r="IIX264" s="247"/>
      <c r="IIY264" s="247"/>
      <c r="IIZ264" s="247"/>
      <c r="IJA264" s="247"/>
      <c r="IJB264" s="247"/>
      <c r="IJC264" s="247"/>
      <c r="IJD264" s="247"/>
      <c r="IJE264" s="247"/>
      <c r="IJF264" s="247"/>
      <c r="IJG264" s="247"/>
      <c r="IJH264" s="247"/>
      <c r="IJI264" s="247"/>
      <c r="IJJ264" s="247"/>
      <c r="IJK264" s="247"/>
      <c r="IJL264" s="247"/>
      <c r="IJM264" s="247"/>
      <c r="IJN264" s="247"/>
      <c r="IJO264" s="247"/>
      <c r="IJP264" s="247"/>
      <c r="IJQ264" s="247"/>
      <c r="IJR264" s="247"/>
      <c r="IJS264" s="247"/>
      <c r="IJT264" s="247"/>
      <c r="IJU264" s="247"/>
      <c r="IJV264" s="247"/>
      <c r="IJW264" s="247"/>
      <c r="IJX264" s="247"/>
      <c r="IJY264" s="247"/>
      <c r="IJZ264" s="247"/>
      <c r="IKA264" s="247"/>
      <c r="IKB264" s="247"/>
      <c r="IKC264" s="247"/>
      <c r="IKD264" s="247"/>
      <c r="IKE264" s="247"/>
      <c r="IKF264" s="247"/>
      <c r="IKG264" s="247"/>
      <c r="IKH264" s="247"/>
      <c r="IKI264" s="247"/>
      <c r="IKJ264" s="247"/>
      <c r="IKK264" s="247"/>
      <c r="IKL264" s="247"/>
      <c r="IKM264" s="247"/>
      <c r="IKN264" s="247"/>
      <c r="IKO264" s="247"/>
      <c r="IKP264" s="247"/>
      <c r="IKQ264" s="247"/>
      <c r="IKR264" s="247"/>
      <c r="IKS264" s="247"/>
      <c r="IKT264" s="247"/>
      <c r="IKU264" s="247"/>
      <c r="IKV264" s="247"/>
      <c r="IKW264" s="247"/>
      <c r="IKX264" s="247"/>
      <c r="IKY264" s="247"/>
      <c r="IKZ264" s="247"/>
      <c r="ILA264" s="247"/>
      <c r="ILB264" s="247"/>
      <c r="ILC264" s="247"/>
      <c r="ILD264" s="247"/>
      <c r="ILE264" s="247"/>
      <c r="ILF264" s="247"/>
      <c r="ILG264" s="247"/>
      <c r="ILH264" s="247"/>
      <c r="ILI264" s="247"/>
      <c r="ILJ264" s="247"/>
      <c r="ILK264" s="247"/>
      <c r="ILL264" s="247"/>
      <c r="ILM264" s="247"/>
      <c r="ILN264" s="247"/>
      <c r="ILO264" s="247"/>
      <c r="ILP264" s="247"/>
      <c r="ILQ264" s="247"/>
      <c r="ILR264" s="247"/>
      <c r="ILS264" s="247"/>
      <c r="ILT264" s="247"/>
      <c r="ILU264" s="247"/>
      <c r="ILV264" s="247"/>
      <c r="ILW264" s="247"/>
      <c r="ILX264" s="247"/>
      <c r="ILY264" s="247"/>
      <c r="ILZ264" s="247"/>
      <c r="IMA264" s="247"/>
      <c r="IMB264" s="247"/>
      <c r="IMC264" s="247"/>
      <c r="IMD264" s="247"/>
      <c r="IME264" s="247"/>
      <c r="IMF264" s="247"/>
      <c r="IMG264" s="247"/>
      <c r="IMH264" s="247"/>
      <c r="IMI264" s="247"/>
      <c r="IMJ264" s="247"/>
      <c r="IMK264" s="247"/>
      <c r="IML264" s="247"/>
      <c r="IMM264" s="247"/>
      <c r="IMN264" s="247"/>
      <c r="IMO264" s="247"/>
      <c r="IMP264" s="247"/>
      <c r="IMQ264" s="247"/>
      <c r="IMR264" s="247"/>
      <c r="IMS264" s="247"/>
      <c r="IMT264" s="247"/>
      <c r="IMU264" s="247"/>
      <c r="IMV264" s="247"/>
      <c r="IMW264" s="247"/>
      <c r="IMX264" s="247"/>
      <c r="IMY264" s="247"/>
      <c r="IMZ264" s="247"/>
      <c r="INA264" s="247"/>
      <c r="INB264" s="247"/>
      <c r="INC264" s="247"/>
      <c r="IND264" s="247"/>
      <c r="INE264" s="247"/>
      <c r="INF264" s="247"/>
      <c r="ING264" s="247"/>
      <c r="INH264" s="247"/>
      <c r="INI264" s="247"/>
      <c r="INJ264" s="247"/>
      <c r="INK264" s="247"/>
      <c r="INL264" s="247"/>
      <c r="INM264" s="247"/>
      <c r="INN264" s="247"/>
      <c r="INO264" s="247"/>
      <c r="INP264" s="247"/>
      <c r="INQ264" s="247"/>
      <c r="INR264" s="247"/>
      <c r="INS264" s="247"/>
      <c r="INT264" s="247"/>
      <c r="INU264" s="247"/>
      <c r="INV264" s="247"/>
      <c r="INW264" s="247"/>
      <c r="INX264" s="247"/>
      <c r="INY264" s="247"/>
      <c r="INZ264" s="247"/>
      <c r="IOA264" s="247"/>
      <c r="IOB264" s="247"/>
      <c r="IOC264" s="247"/>
      <c r="IOD264" s="247"/>
      <c r="IOE264" s="247"/>
      <c r="IOF264" s="247"/>
      <c r="IOG264" s="247"/>
      <c r="IOH264" s="247"/>
      <c r="IOI264" s="247"/>
      <c r="IOJ264" s="247"/>
      <c r="IOK264" s="247"/>
      <c r="IOL264" s="247"/>
      <c r="IOM264" s="247"/>
      <c r="ION264" s="247"/>
      <c r="IOO264" s="247"/>
      <c r="IOP264" s="247"/>
      <c r="IOQ264" s="247"/>
      <c r="IOR264" s="247"/>
      <c r="IOS264" s="247"/>
      <c r="IOT264" s="247"/>
      <c r="IOU264" s="247"/>
      <c r="IOV264" s="247"/>
      <c r="IOW264" s="247"/>
      <c r="IOX264" s="247"/>
      <c r="IOY264" s="247"/>
      <c r="IOZ264" s="247"/>
      <c r="IPA264" s="247"/>
      <c r="IPB264" s="247"/>
      <c r="IPC264" s="247"/>
      <c r="IPD264" s="247"/>
      <c r="IPE264" s="247"/>
      <c r="IPF264" s="247"/>
      <c r="IPG264" s="247"/>
      <c r="IPH264" s="247"/>
      <c r="IPI264" s="247"/>
      <c r="IPJ264" s="247"/>
      <c r="IPK264" s="247"/>
      <c r="IPL264" s="247"/>
      <c r="IPM264" s="247"/>
      <c r="IPN264" s="247"/>
      <c r="IPO264" s="247"/>
      <c r="IPP264" s="247"/>
      <c r="IPQ264" s="247"/>
      <c r="IPR264" s="247"/>
      <c r="IPS264" s="247"/>
      <c r="IPT264" s="247"/>
      <c r="IPU264" s="247"/>
      <c r="IPV264" s="247"/>
      <c r="IPW264" s="247"/>
      <c r="IPX264" s="247"/>
      <c r="IPY264" s="247"/>
      <c r="IPZ264" s="247"/>
      <c r="IQA264" s="247"/>
      <c r="IQB264" s="247"/>
      <c r="IQC264" s="247"/>
      <c r="IQD264" s="247"/>
      <c r="IQE264" s="247"/>
      <c r="IQF264" s="247"/>
      <c r="IQG264" s="247"/>
      <c r="IQH264" s="247"/>
      <c r="IQI264" s="247"/>
      <c r="IQJ264" s="247"/>
      <c r="IQK264" s="247"/>
      <c r="IQL264" s="247"/>
      <c r="IQM264" s="247"/>
      <c r="IQN264" s="247"/>
      <c r="IQO264" s="247"/>
      <c r="IQP264" s="247"/>
      <c r="IQQ264" s="247"/>
      <c r="IQR264" s="247"/>
      <c r="IQS264" s="247"/>
      <c r="IQT264" s="247"/>
      <c r="IQU264" s="247"/>
      <c r="IQV264" s="247"/>
      <c r="IQW264" s="247"/>
      <c r="IQX264" s="247"/>
      <c r="IQY264" s="247"/>
      <c r="IQZ264" s="247"/>
      <c r="IRA264" s="247"/>
      <c r="IRB264" s="247"/>
      <c r="IRC264" s="247"/>
      <c r="IRD264" s="247"/>
      <c r="IRE264" s="247"/>
      <c r="IRF264" s="247"/>
      <c r="IRG264" s="247"/>
      <c r="IRH264" s="247"/>
      <c r="IRI264" s="247"/>
      <c r="IRJ264" s="247"/>
      <c r="IRK264" s="247"/>
      <c r="IRL264" s="247"/>
      <c r="IRM264" s="247"/>
      <c r="IRN264" s="247"/>
      <c r="IRO264" s="247"/>
      <c r="IRP264" s="247"/>
      <c r="IRQ264" s="247"/>
      <c r="IRR264" s="247"/>
      <c r="IRS264" s="247"/>
      <c r="IRT264" s="247"/>
      <c r="IRU264" s="247"/>
      <c r="IRV264" s="247"/>
      <c r="IRW264" s="247"/>
      <c r="IRX264" s="247"/>
      <c r="IRY264" s="247"/>
      <c r="IRZ264" s="247"/>
      <c r="ISA264" s="247"/>
      <c r="ISB264" s="247"/>
      <c r="ISC264" s="247"/>
      <c r="ISD264" s="247"/>
      <c r="ISE264" s="247"/>
      <c r="ISF264" s="247"/>
      <c r="ISG264" s="247"/>
      <c r="ISH264" s="247"/>
      <c r="ISI264" s="247"/>
      <c r="ISJ264" s="247"/>
      <c r="ISK264" s="247"/>
      <c r="ISL264" s="247"/>
      <c r="ISM264" s="247"/>
      <c r="ISN264" s="247"/>
      <c r="ISO264" s="247"/>
      <c r="ISP264" s="247"/>
      <c r="ISQ264" s="247"/>
      <c r="ISR264" s="247"/>
      <c r="ISS264" s="247"/>
      <c r="IST264" s="247"/>
      <c r="ISU264" s="247"/>
      <c r="ISV264" s="247"/>
      <c r="ISW264" s="247"/>
      <c r="ISX264" s="247"/>
      <c r="ISY264" s="247"/>
      <c r="ISZ264" s="247"/>
      <c r="ITA264" s="247"/>
      <c r="ITB264" s="247"/>
      <c r="ITC264" s="247"/>
      <c r="ITD264" s="247"/>
      <c r="ITE264" s="247"/>
      <c r="ITF264" s="247"/>
      <c r="ITG264" s="247"/>
      <c r="ITH264" s="247"/>
      <c r="ITI264" s="247"/>
      <c r="ITJ264" s="247"/>
      <c r="ITK264" s="247"/>
      <c r="ITL264" s="247"/>
      <c r="ITM264" s="247"/>
      <c r="ITN264" s="247"/>
      <c r="ITO264" s="247"/>
      <c r="ITP264" s="247"/>
      <c r="ITQ264" s="247"/>
      <c r="ITR264" s="247"/>
      <c r="ITS264" s="247"/>
      <c r="ITT264" s="247"/>
      <c r="ITU264" s="247"/>
      <c r="ITV264" s="247"/>
      <c r="ITW264" s="247"/>
      <c r="ITX264" s="247"/>
      <c r="ITY264" s="247"/>
      <c r="ITZ264" s="247"/>
      <c r="IUA264" s="247"/>
      <c r="IUB264" s="247"/>
      <c r="IUC264" s="247"/>
      <c r="IUD264" s="247"/>
      <c r="IUE264" s="247"/>
      <c r="IUF264" s="247"/>
      <c r="IUG264" s="247"/>
      <c r="IUH264" s="247"/>
      <c r="IUI264" s="247"/>
      <c r="IUJ264" s="247"/>
      <c r="IUK264" s="247"/>
      <c r="IUL264" s="247"/>
      <c r="IUM264" s="247"/>
      <c r="IUN264" s="247"/>
      <c r="IUO264" s="247"/>
      <c r="IUP264" s="247"/>
      <c r="IUQ264" s="247"/>
      <c r="IUR264" s="247"/>
      <c r="IUS264" s="247"/>
      <c r="IUT264" s="247"/>
      <c r="IUU264" s="247"/>
      <c r="IUV264" s="247"/>
      <c r="IUW264" s="247"/>
      <c r="IUX264" s="247"/>
      <c r="IUY264" s="247"/>
      <c r="IUZ264" s="247"/>
      <c r="IVA264" s="247"/>
      <c r="IVB264" s="247"/>
      <c r="IVC264" s="247"/>
      <c r="IVD264" s="247"/>
      <c r="IVE264" s="247"/>
      <c r="IVF264" s="247"/>
      <c r="IVG264" s="247"/>
      <c r="IVH264" s="247"/>
      <c r="IVI264" s="247"/>
      <c r="IVJ264" s="247"/>
      <c r="IVK264" s="247"/>
      <c r="IVL264" s="247"/>
      <c r="IVM264" s="247"/>
      <c r="IVN264" s="247"/>
      <c r="IVO264" s="247"/>
      <c r="IVP264" s="247"/>
      <c r="IVQ264" s="247"/>
      <c r="IVR264" s="247"/>
      <c r="IVS264" s="247"/>
      <c r="IVT264" s="247"/>
      <c r="IVU264" s="247"/>
      <c r="IVV264" s="247"/>
      <c r="IVW264" s="247"/>
      <c r="IVX264" s="247"/>
      <c r="IVY264" s="247"/>
      <c r="IVZ264" s="247"/>
      <c r="IWA264" s="247"/>
      <c r="IWB264" s="247"/>
      <c r="IWC264" s="247"/>
      <c r="IWD264" s="247"/>
      <c r="IWE264" s="247"/>
      <c r="IWF264" s="247"/>
      <c r="IWG264" s="247"/>
      <c r="IWH264" s="247"/>
      <c r="IWI264" s="247"/>
      <c r="IWJ264" s="247"/>
      <c r="IWK264" s="247"/>
      <c r="IWL264" s="247"/>
      <c r="IWM264" s="247"/>
      <c r="IWN264" s="247"/>
      <c r="IWO264" s="247"/>
      <c r="IWP264" s="247"/>
      <c r="IWQ264" s="247"/>
      <c r="IWR264" s="247"/>
      <c r="IWS264" s="247"/>
      <c r="IWT264" s="247"/>
      <c r="IWU264" s="247"/>
      <c r="IWV264" s="247"/>
      <c r="IWW264" s="247"/>
      <c r="IWX264" s="247"/>
      <c r="IWY264" s="247"/>
      <c r="IWZ264" s="247"/>
      <c r="IXA264" s="247"/>
      <c r="IXB264" s="247"/>
      <c r="IXC264" s="247"/>
      <c r="IXD264" s="247"/>
      <c r="IXE264" s="247"/>
      <c r="IXF264" s="247"/>
      <c r="IXG264" s="247"/>
      <c r="IXH264" s="247"/>
      <c r="IXI264" s="247"/>
      <c r="IXJ264" s="247"/>
      <c r="IXK264" s="247"/>
      <c r="IXL264" s="247"/>
      <c r="IXM264" s="247"/>
      <c r="IXN264" s="247"/>
      <c r="IXO264" s="247"/>
      <c r="IXP264" s="247"/>
      <c r="IXQ264" s="247"/>
      <c r="IXR264" s="247"/>
      <c r="IXS264" s="247"/>
      <c r="IXT264" s="247"/>
      <c r="IXU264" s="247"/>
      <c r="IXV264" s="247"/>
      <c r="IXW264" s="247"/>
      <c r="IXX264" s="247"/>
      <c r="IXY264" s="247"/>
      <c r="IXZ264" s="247"/>
      <c r="IYA264" s="247"/>
      <c r="IYB264" s="247"/>
      <c r="IYC264" s="247"/>
      <c r="IYD264" s="247"/>
      <c r="IYE264" s="247"/>
      <c r="IYF264" s="247"/>
      <c r="IYG264" s="247"/>
      <c r="IYH264" s="247"/>
      <c r="IYI264" s="247"/>
      <c r="IYJ264" s="247"/>
      <c r="IYK264" s="247"/>
      <c r="IYL264" s="247"/>
      <c r="IYM264" s="247"/>
      <c r="IYN264" s="247"/>
      <c r="IYO264" s="247"/>
      <c r="IYP264" s="247"/>
      <c r="IYQ264" s="247"/>
      <c r="IYR264" s="247"/>
      <c r="IYS264" s="247"/>
      <c r="IYT264" s="247"/>
      <c r="IYU264" s="247"/>
      <c r="IYV264" s="247"/>
      <c r="IYW264" s="247"/>
      <c r="IYX264" s="247"/>
      <c r="IYY264" s="247"/>
      <c r="IYZ264" s="247"/>
      <c r="IZA264" s="247"/>
      <c r="IZB264" s="247"/>
      <c r="IZC264" s="247"/>
      <c r="IZD264" s="247"/>
      <c r="IZE264" s="247"/>
      <c r="IZF264" s="247"/>
      <c r="IZG264" s="247"/>
      <c r="IZH264" s="247"/>
      <c r="IZI264" s="247"/>
      <c r="IZJ264" s="247"/>
      <c r="IZK264" s="247"/>
      <c r="IZL264" s="247"/>
      <c r="IZM264" s="247"/>
      <c r="IZN264" s="247"/>
      <c r="IZO264" s="247"/>
      <c r="IZP264" s="247"/>
      <c r="IZQ264" s="247"/>
      <c r="IZR264" s="247"/>
      <c r="IZS264" s="247"/>
      <c r="IZT264" s="247"/>
      <c r="IZU264" s="247"/>
      <c r="IZV264" s="247"/>
      <c r="IZW264" s="247"/>
      <c r="IZX264" s="247"/>
      <c r="IZY264" s="247"/>
      <c r="IZZ264" s="247"/>
      <c r="JAA264" s="247"/>
      <c r="JAB264" s="247"/>
      <c r="JAC264" s="247"/>
      <c r="JAD264" s="247"/>
      <c r="JAE264" s="247"/>
      <c r="JAF264" s="247"/>
      <c r="JAG264" s="247"/>
      <c r="JAH264" s="247"/>
      <c r="JAI264" s="247"/>
      <c r="JAJ264" s="247"/>
      <c r="JAK264" s="247"/>
      <c r="JAL264" s="247"/>
      <c r="JAM264" s="247"/>
      <c r="JAN264" s="247"/>
      <c r="JAO264" s="247"/>
      <c r="JAP264" s="247"/>
      <c r="JAQ264" s="247"/>
      <c r="JAR264" s="247"/>
      <c r="JAS264" s="247"/>
      <c r="JAT264" s="247"/>
      <c r="JAU264" s="247"/>
      <c r="JAV264" s="247"/>
      <c r="JAW264" s="247"/>
      <c r="JAX264" s="247"/>
      <c r="JAY264" s="247"/>
      <c r="JAZ264" s="247"/>
      <c r="JBA264" s="247"/>
      <c r="JBB264" s="247"/>
      <c r="JBC264" s="247"/>
      <c r="JBD264" s="247"/>
      <c r="JBE264" s="247"/>
      <c r="JBF264" s="247"/>
      <c r="JBG264" s="247"/>
      <c r="JBH264" s="247"/>
      <c r="JBI264" s="247"/>
      <c r="JBJ264" s="247"/>
      <c r="JBK264" s="247"/>
      <c r="JBL264" s="247"/>
      <c r="JBM264" s="247"/>
      <c r="JBN264" s="247"/>
      <c r="JBO264" s="247"/>
      <c r="JBP264" s="247"/>
      <c r="JBQ264" s="247"/>
      <c r="JBR264" s="247"/>
      <c r="JBS264" s="247"/>
      <c r="JBT264" s="247"/>
      <c r="JBU264" s="247"/>
      <c r="JBV264" s="247"/>
      <c r="JBW264" s="247"/>
      <c r="JBX264" s="247"/>
      <c r="JBY264" s="247"/>
      <c r="JBZ264" s="247"/>
      <c r="JCA264" s="247"/>
      <c r="JCB264" s="247"/>
      <c r="JCC264" s="247"/>
      <c r="JCD264" s="247"/>
      <c r="JCE264" s="247"/>
      <c r="JCF264" s="247"/>
      <c r="JCG264" s="247"/>
      <c r="JCH264" s="247"/>
      <c r="JCI264" s="247"/>
      <c r="JCJ264" s="247"/>
      <c r="JCK264" s="247"/>
      <c r="JCL264" s="247"/>
      <c r="JCM264" s="247"/>
      <c r="JCN264" s="247"/>
      <c r="JCO264" s="247"/>
      <c r="JCP264" s="247"/>
      <c r="JCQ264" s="247"/>
      <c r="JCR264" s="247"/>
      <c r="JCS264" s="247"/>
      <c r="JCT264" s="247"/>
      <c r="JCU264" s="247"/>
      <c r="JCV264" s="247"/>
      <c r="JCW264" s="247"/>
      <c r="JCX264" s="247"/>
      <c r="JCY264" s="247"/>
      <c r="JCZ264" s="247"/>
      <c r="JDA264" s="247"/>
      <c r="JDB264" s="247"/>
      <c r="JDC264" s="247"/>
      <c r="JDD264" s="247"/>
      <c r="JDE264" s="247"/>
      <c r="JDF264" s="247"/>
      <c r="JDG264" s="247"/>
      <c r="JDH264" s="247"/>
      <c r="JDI264" s="247"/>
      <c r="JDJ264" s="247"/>
      <c r="JDK264" s="247"/>
      <c r="JDL264" s="247"/>
      <c r="JDM264" s="247"/>
      <c r="JDN264" s="247"/>
      <c r="JDO264" s="247"/>
      <c r="JDP264" s="247"/>
      <c r="JDQ264" s="247"/>
      <c r="JDR264" s="247"/>
      <c r="JDS264" s="247"/>
      <c r="JDT264" s="247"/>
      <c r="JDU264" s="247"/>
      <c r="JDV264" s="247"/>
      <c r="JDW264" s="247"/>
      <c r="JDX264" s="247"/>
      <c r="JDY264" s="247"/>
      <c r="JDZ264" s="247"/>
      <c r="JEA264" s="247"/>
      <c r="JEB264" s="247"/>
      <c r="JEC264" s="247"/>
      <c r="JED264" s="247"/>
      <c r="JEE264" s="247"/>
      <c r="JEF264" s="247"/>
      <c r="JEG264" s="247"/>
      <c r="JEH264" s="247"/>
      <c r="JEI264" s="247"/>
      <c r="JEJ264" s="247"/>
      <c r="JEK264" s="247"/>
      <c r="JEL264" s="247"/>
      <c r="JEM264" s="247"/>
      <c r="JEN264" s="247"/>
      <c r="JEO264" s="247"/>
      <c r="JEP264" s="247"/>
      <c r="JEQ264" s="247"/>
      <c r="JER264" s="247"/>
      <c r="JES264" s="247"/>
      <c r="JET264" s="247"/>
      <c r="JEU264" s="247"/>
      <c r="JEV264" s="247"/>
      <c r="JEW264" s="247"/>
      <c r="JEX264" s="247"/>
      <c r="JEY264" s="247"/>
      <c r="JEZ264" s="247"/>
      <c r="JFA264" s="247"/>
      <c r="JFB264" s="247"/>
      <c r="JFC264" s="247"/>
      <c r="JFD264" s="247"/>
      <c r="JFE264" s="247"/>
      <c r="JFF264" s="247"/>
      <c r="JFG264" s="247"/>
      <c r="JFH264" s="247"/>
      <c r="JFI264" s="247"/>
      <c r="JFJ264" s="247"/>
      <c r="JFK264" s="247"/>
      <c r="JFL264" s="247"/>
      <c r="JFM264" s="247"/>
      <c r="JFN264" s="247"/>
      <c r="JFO264" s="247"/>
      <c r="JFP264" s="247"/>
      <c r="JFQ264" s="247"/>
      <c r="JFR264" s="247"/>
      <c r="JFS264" s="247"/>
      <c r="JFT264" s="247"/>
      <c r="JFU264" s="247"/>
      <c r="JFV264" s="247"/>
      <c r="JFW264" s="247"/>
      <c r="JFX264" s="247"/>
      <c r="JFY264" s="247"/>
      <c r="JFZ264" s="247"/>
      <c r="JGA264" s="247"/>
      <c r="JGB264" s="247"/>
      <c r="JGC264" s="247"/>
      <c r="JGD264" s="247"/>
      <c r="JGE264" s="247"/>
      <c r="JGF264" s="247"/>
      <c r="JGG264" s="247"/>
      <c r="JGH264" s="247"/>
      <c r="JGI264" s="247"/>
      <c r="JGJ264" s="247"/>
      <c r="JGK264" s="247"/>
      <c r="JGL264" s="247"/>
      <c r="JGM264" s="247"/>
      <c r="JGN264" s="247"/>
      <c r="JGO264" s="247"/>
      <c r="JGP264" s="247"/>
      <c r="JGQ264" s="247"/>
      <c r="JGR264" s="247"/>
      <c r="JGS264" s="247"/>
      <c r="JGT264" s="247"/>
      <c r="JGU264" s="247"/>
      <c r="JGV264" s="247"/>
      <c r="JGW264" s="247"/>
      <c r="JGX264" s="247"/>
      <c r="JGY264" s="247"/>
      <c r="JGZ264" s="247"/>
      <c r="JHA264" s="247"/>
      <c r="JHB264" s="247"/>
      <c r="JHC264" s="247"/>
      <c r="JHD264" s="247"/>
      <c r="JHE264" s="247"/>
      <c r="JHF264" s="247"/>
      <c r="JHG264" s="247"/>
      <c r="JHH264" s="247"/>
      <c r="JHI264" s="247"/>
      <c r="JHJ264" s="247"/>
      <c r="JHK264" s="247"/>
      <c r="JHL264" s="247"/>
      <c r="JHM264" s="247"/>
      <c r="JHN264" s="247"/>
      <c r="JHO264" s="247"/>
      <c r="JHP264" s="247"/>
      <c r="JHQ264" s="247"/>
      <c r="JHR264" s="247"/>
      <c r="JHS264" s="247"/>
      <c r="JHT264" s="247"/>
      <c r="JHU264" s="247"/>
      <c r="JHV264" s="247"/>
      <c r="JHW264" s="247"/>
      <c r="JHX264" s="247"/>
      <c r="JHY264" s="247"/>
      <c r="JHZ264" s="247"/>
      <c r="JIA264" s="247"/>
      <c r="JIB264" s="247"/>
      <c r="JIC264" s="247"/>
      <c r="JID264" s="247"/>
      <c r="JIE264" s="247"/>
      <c r="JIF264" s="247"/>
      <c r="JIG264" s="247"/>
      <c r="JIH264" s="247"/>
      <c r="JII264" s="247"/>
      <c r="JIJ264" s="247"/>
      <c r="JIK264" s="247"/>
      <c r="JIL264" s="247"/>
      <c r="JIM264" s="247"/>
      <c r="JIN264" s="247"/>
      <c r="JIO264" s="247"/>
      <c r="JIP264" s="247"/>
      <c r="JIQ264" s="247"/>
      <c r="JIR264" s="247"/>
      <c r="JIS264" s="247"/>
      <c r="JIT264" s="247"/>
      <c r="JIU264" s="247"/>
      <c r="JIV264" s="247"/>
      <c r="JIW264" s="247"/>
      <c r="JIX264" s="247"/>
      <c r="JIY264" s="247"/>
      <c r="JIZ264" s="247"/>
      <c r="JJA264" s="247"/>
      <c r="JJB264" s="247"/>
      <c r="JJC264" s="247"/>
      <c r="JJD264" s="247"/>
      <c r="JJE264" s="247"/>
      <c r="JJF264" s="247"/>
      <c r="JJG264" s="247"/>
      <c r="JJH264" s="247"/>
      <c r="JJI264" s="247"/>
      <c r="JJJ264" s="247"/>
      <c r="JJK264" s="247"/>
      <c r="JJL264" s="247"/>
      <c r="JJM264" s="247"/>
      <c r="JJN264" s="247"/>
      <c r="JJO264" s="247"/>
      <c r="JJP264" s="247"/>
      <c r="JJQ264" s="247"/>
      <c r="JJR264" s="247"/>
      <c r="JJS264" s="247"/>
      <c r="JJT264" s="247"/>
      <c r="JJU264" s="247"/>
      <c r="JJV264" s="247"/>
      <c r="JJW264" s="247"/>
      <c r="JJX264" s="247"/>
      <c r="JJY264" s="247"/>
      <c r="JJZ264" s="247"/>
      <c r="JKA264" s="247"/>
      <c r="JKB264" s="247"/>
      <c r="JKC264" s="247"/>
      <c r="JKD264" s="247"/>
      <c r="JKE264" s="247"/>
      <c r="JKF264" s="247"/>
      <c r="JKG264" s="247"/>
      <c r="JKH264" s="247"/>
      <c r="JKI264" s="247"/>
      <c r="JKJ264" s="247"/>
      <c r="JKK264" s="247"/>
      <c r="JKL264" s="247"/>
      <c r="JKM264" s="247"/>
      <c r="JKN264" s="247"/>
      <c r="JKO264" s="247"/>
      <c r="JKP264" s="247"/>
      <c r="JKQ264" s="247"/>
      <c r="JKR264" s="247"/>
      <c r="JKS264" s="247"/>
      <c r="JKT264" s="247"/>
      <c r="JKU264" s="247"/>
      <c r="JKV264" s="247"/>
      <c r="JKW264" s="247"/>
      <c r="JKX264" s="247"/>
      <c r="JKY264" s="247"/>
      <c r="JKZ264" s="247"/>
      <c r="JLA264" s="247"/>
      <c r="JLB264" s="247"/>
      <c r="JLC264" s="247"/>
      <c r="JLD264" s="247"/>
      <c r="JLE264" s="247"/>
      <c r="JLF264" s="247"/>
      <c r="JLG264" s="247"/>
      <c r="JLH264" s="247"/>
      <c r="JLI264" s="247"/>
      <c r="JLJ264" s="247"/>
      <c r="JLK264" s="247"/>
      <c r="JLL264" s="247"/>
      <c r="JLM264" s="247"/>
      <c r="JLN264" s="247"/>
      <c r="JLO264" s="247"/>
      <c r="JLP264" s="247"/>
      <c r="JLQ264" s="247"/>
      <c r="JLR264" s="247"/>
      <c r="JLS264" s="247"/>
      <c r="JLT264" s="247"/>
      <c r="JLU264" s="247"/>
      <c r="JLV264" s="247"/>
      <c r="JLW264" s="247"/>
      <c r="JLX264" s="247"/>
      <c r="JLY264" s="247"/>
      <c r="JLZ264" s="247"/>
      <c r="JMA264" s="247"/>
      <c r="JMB264" s="247"/>
      <c r="JMC264" s="247"/>
      <c r="JMD264" s="247"/>
      <c r="JME264" s="247"/>
      <c r="JMF264" s="247"/>
      <c r="JMG264" s="247"/>
      <c r="JMH264" s="247"/>
      <c r="JMI264" s="247"/>
      <c r="JMJ264" s="247"/>
      <c r="JMK264" s="247"/>
      <c r="JML264" s="247"/>
      <c r="JMM264" s="247"/>
      <c r="JMN264" s="247"/>
      <c r="JMO264" s="247"/>
      <c r="JMP264" s="247"/>
      <c r="JMQ264" s="247"/>
      <c r="JMR264" s="247"/>
      <c r="JMS264" s="247"/>
      <c r="JMT264" s="247"/>
      <c r="JMU264" s="247"/>
      <c r="JMV264" s="247"/>
      <c r="JMW264" s="247"/>
      <c r="JMX264" s="247"/>
      <c r="JMY264" s="247"/>
      <c r="JMZ264" s="247"/>
      <c r="JNA264" s="247"/>
      <c r="JNB264" s="247"/>
      <c r="JNC264" s="247"/>
      <c r="JND264" s="247"/>
      <c r="JNE264" s="247"/>
      <c r="JNF264" s="247"/>
      <c r="JNG264" s="247"/>
      <c r="JNH264" s="247"/>
      <c r="JNI264" s="247"/>
      <c r="JNJ264" s="247"/>
      <c r="JNK264" s="247"/>
      <c r="JNL264" s="247"/>
      <c r="JNM264" s="247"/>
      <c r="JNN264" s="247"/>
      <c r="JNO264" s="247"/>
      <c r="JNP264" s="247"/>
      <c r="JNQ264" s="247"/>
      <c r="JNR264" s="247"/>
      <c r="JNS264" s="247"/>
      <c r="JNT264" s="247"/>
      <c r="JNU264" s="247"/>
      <c r="JNV264" s="247"/>
      <c r="JNW264" s="247"/>
      <c r="JNX264" s="247"/>
      <c r="JNY264" s="247"/>
      <c r="JNZ264" s="247"/>
      <c r="JOA264" s="247"/>
      <c r="JOB264" s="247"/>
      <c r="JOC264" s="247"/>
      <c r="JOD264" s="247"/>
      <c r="JOE264" s="247"/>
      <c r="JOF264" s="247"/>
      <c r="JOG264" s="247"/>
      <c r="JOH264" s="247"/>
      <c r="JOI264" s="247"/>
      <c r="JOJ264" s="247"/>
      <c r="JOK264" s="247"/>
      <c r="JOL264" s="247"/>
      <c r="JOM264" s="247"/>
      <c r="JON264" s="247"/>
      <c r="JOO264" s="247"/>
      <c r="JOP264" s="247"/>
      <c r="JOQ264" s="247"/>
      <c r="JOR264" s="247"/>
      <c r="JOS264" s="247"/>
      <c r="JOT264" s="247"/>
      <c r="JOU264" s="247"/>
      <c r="JOV264" s="247"/>
      <c r="JOW264" s="247"/>
      <c r="JOX264" s="247"/>
      <c r="JOY264" s="247"/>
      <c r="JOZ264" s="247"/>
      <c r="JPA264" s="247"/>
      <c r="JPB264" s="247"/>
      <c r="JPC264" s="247"/>
      <c r="JPD264" s="247"/>
      <c r="JPE264" s="247"/>
      <c r="JPF264" s="247"/>
      <c r="JPG264" s="247"/>
      <c r="JPH264" s="247"/>
      <c r="JPI264" s="247"/>
      <c r="JPJ264" s="247"/>
      <c r="JPK264" s="247"/>
      <c r="JPL264" s="247"/>
      <c r="JPM264" s="247"/>
      <c r="JPN264" s="247"/>
      <c r="JPO264" s="247"/>
      <c r="JPP264" s="247"/>
      <c r="JPQ264" s="247"/>
      <c r="JPR264" s="247"/>
      <c r="JPS264" s="247"/>
      <c r="JPT264" s="247"/>
      <c r="JPU264" s="247"/>
      <c r="JPV264" s="247"/>
      <c r="JPW264" s="247"/>
      <c r="JPX264" s="247"/>
      <c r="JPY264" s="247"/>
      <c r="JPZ264" s="247"/>
      <c r="JQA264" s="247"/>
      <c r="JQB264" s="247"/>
      <c r="JQC264" s="247"/>
      <c r="JQD264" s="247"/>
      <c r="JQE264" s="247"/>
      <c r="JQF264" s="247"/>
      <c r="JQG264" s="247"/>
      <c r="JQH264" s="247"/>
      <c r="JQI264" s="247"/>
      <c r="JQJ264" s="247"/>
      <c r="JQK264" s="247"/>
      <c r="JQL264" s="247"/>
      <c r="JQM264" s="247"/>
      <c r="JQN264" s="247"/>
      <c r="JQO264" s="247"/>
      <c r="JQP264" s="247"/>
      <c r="JQQ264" s="247"/>
      <c r="JQR264" s="247"/>
      <c r="JQS264" s="247"/>
      <c r="JQT264" s="247"/>
      <c r="JQU264" s="247"/>
      <c r="JQV264" s="247"/>
      <c r="JQW264" s="247"/>
      <c r="JQX264" s="247"/>
      <c r="JQY264" s="247"/>
      <c r="JQZ264" s="247"/>
      <c r="JRA264" s="247"/>
      <c r="JRB264" s="247"/>
      <c r="JRC264" s="247"/>
      <c r="JRD264" s="247"/>
      <c r="JRE264" s="247"/>
      <c r="JRF264" s="247"/>
      <c r="JRG264" s="247"/>
      <c r="JRH264" s="247"/>
      <c r="JRI264" s="247"/>
      <c r="JRJ264" s="247"/>
      <c r="JRK264" s="247"/>
      <c r="JRL264" s="247"/>
      <c r="JRM264" s="247"/>
      <c r="JRN264" s="247"/>
      <c r="JRO264" s="247"/>
      <c r="JRP264" s="247"/>
      <c r="JRQ264" s="247"/>
      <c r="JRR264" s="247"/>
      <c r="JRS264" s="247"/>
      <c r="JRT264" s="247"/>
      <c r="JRU264" s="247"/>
      <c r="JRV264" s="247"/>
      <c r="JRW264" s="247"/>
      <c r="JRX264" s="247"/>
      <c r="JRY264" s="247"/>
      <c r="JRZ264" s="247"/>
      <c r="JSA264" s="247"/>
      <c r="JSB264" s="247"/>
      <c r="JSC264" s="247"/>
      <c r="JSD264" s="247"/>
      <c r="JSE264" s="247"/>
      <c r="JSF264" s="247"/>
      <c r="JSG264" s="247"/>
      <c r="JSH264" s="247"/>
      <c r="JSI264" s="247"/>
      <c r="JSJ264" s="247"/>
      <c r="JSK264" s="247"/>
      <c r="JSL264" s="247"/>
      <c r="JSM264" s="247"/>
      <c r="JSN264" s="247"/>
      <c r="JSO264" s="247"/>
      <c r="JSP264" s="247"/>
      <c r="JSQ264" s="247"/>
      <c r="JSR264" s="247"/>
      <c r="JSS264" s="247"/>
      <c r="JST264" s="247"/>
      <c r="JSU264" s="247"/>
      <c r="JSV264" s="247"/>
      <c r="JSW264" s="247"/>
      <c r="JSX264" s="247"/>
      <c r="JSY264" s="247"/>
      <c r="JSZ264" s="247"/>
      <c r="JTA264" s="247"/>
      <c r="JTB264" s="247"/>
      <c r="JTC264" s="247"/>
      <c r="JTD264" s="247"/>
      <c r="JTE264" s="247"/>
      <c r="JTF264" s="247"/>
      <c r="JTG264" s="247"/>
      <c r="JTH264" s="247"/>
      <c r="JTI264" s="247"/>
      <c r="JTJ264" s="247"/>
      <c r="JTK264" s="247"/>
      <c r="JTL264" s="247"/>
      <c r="JTM264" s="247"/>
      <c r="JTN264" s="247"/>
      <c r="JTO264" s="247"/>
      <c r="JTP264" s="247"/>
      <c r="JTQ264" s="247"/>
      <c r="JTR264" s="247"/>
      <c r="JTS264" s="247"/>
      <c r="JTT264" s="247"/>
      <c r="JTU264" s="247"/>
      <c r="JTV264" s="247"/>
      <c r="JTW264" s="247"/>
      <c r="JTX264" s="247"/>
      <c r="JTY264" s="247"/>
      <c r="JTZ264" s="247"/>
      <c r="JUA264" s="247"/>
      <c r="JUB264" s="247"/>
      <c r="JUC264" s="247"/>
      <c r="JUD264" s="247"/>
      <c r="JUE264" s="247"/>
      <c r="JUF264" s="247"/>
      <c r="JUG264" s="247"/>
      <c r="JUH264" s="247"/>
      <c r="JUI264" s="247"/>
      <c r="JUJ264" s="247"/>
      <c r="JUK264" s="247"/>
      <c r="JUL264" s="247"/>
      <c r="JUM264" s="247"/>
      <c r="JUN264" s="247"/>
      <c r="JUO264" s="247"/>
      <c r="JUP264" s="247"/>
      <c r="JUQ264" s="247"/>
      <c r="JUR264" s="247"/>
      <c r="JUS264" s="247"/>
      <c r="JUT264" s="247"/>
      <c r="JUU264" s="247"/>
      <c r="JUV264" s="247"/>
      <c r="JUW264" s="247"/>
      <c r="JUX264" s="247"/>
      <c r="JUY264" s="247"/>
      <c r="JUZ264" s="247"/>
      <c r="JVA264" s="247"/>
      <c r="JVB264" s="247"/>
      <c r="JVC264" s="247"/>
      <c r="JVD264" s="247"/>
      <c r="JVE264" s="247"/>
      <c r="JVF264" s="247"/>
      <c r="JVG264" s="247"/>
      <c r="JVH264" s="247"/>
      <c r="JVI264" s="247"/>
      <c r="JVJ264" s="247"/>
      <c r="JVK264" s="247"/>
      <c r="JVL264" s="247"/>
      <c r="JVM264" s="247"/>
      <c r="JVN264" s="247"/>
      <c r="JVO264" s="247"/>
      <c r="JVP264" s="247"/>
      <c r="JVQ264" s="247"/>
      <c r="JVR264" s="247"/>
      <c r="JVS264" s="247"/>
      <c r="JVT264" s="247"/>
      <c r="JVU264" s="247"/>
      <c r="JVV264" s="247"/>
      <c r="JVW264" s="247"/>
      <c r="JVX264" s="247"/>
      <c r="JVY264" s="247"/>
      <c r="JVZ264" s="247"/>
      <c r="JWA264" s="247"/>
      <c r="JWB264" s="247"/>
      <c r="JWC264" s="247"/>
      <c r="JWD264" s="247"/>
      <c r="JWE264" s="247"/>
      <c r="JWF264" s="247"/>
      <c r="JWG264" s="247"/>
      <c r="JWH264" s="247"/>
      <c r="JWI264" s="247"/>
      <c r="JWJ264" s="247"/>
      <c r="JWK264" s="247"/>
      <c r="JWL264" s="247"/>
      <c r="JWM264" s="247"/>
      <c r="JWN264" s="247"/>
      <c r="JWO264" s="247"/>
      <c r="JWP264" s="247"/>
      <c r="JWQ264" s="247"/>
      <c r="JWR264" s="247"/>
      <c r="JWS264" s="247"/>
      <c r="JWT264" s="247"/>
      <c r="JWU264" s="247"/>
      <c r="JWV264" s="247"/>
      <c r="JWW264" s="247"/>
      <c r="JWX264" s="247"/>
      <c r="JWY264" s="247"/>
      <c r="JWZ264" s="247"/>
      <c r="JXA264" s="247"/>
      <c r="JXB264" s="247"/>
      <c r="JXC264" s="247"/>
      <c r="JXD264" s="247"/>
      <c r="JXE264" s="247"/>
      <c r="JXF264" s="247"/>
      <c r="JXG264" s="247"/>
      <c r="JXH264" s="247"/>
      <c r="JXI264" s="247"/>
      <c r="JXJ264" s="247"/>
      <c r="JXK264" s="247"/>
      <c r="JXL264" s="247"/>
      <c r="JXM264" s="247"/>
      <c r="JXN264" s="247"/>
      <c r="JXO264" s="247"/>
      <c r="JXP264" s="247"/>
      <c r="JXQ264" s="247"/>
      <c r="JXR264" s="247"/>
      <c r="JXS264" s="247"/>
      <c r="JXT264" s="247"/>
      <c r="JXU264" s="247"/>
      <c r="JXV264" s="247"/>
      <c r="JXW264" s="247"/>
      <c r="JXX264" s="247"/>
      <c r="JXY264" s="247"/>
      <c r="JXZ264" s="247"/>
      <c r="JYA264" s="247"/>
      <c r="JYB264" s="247"/>
      <c r="JYC264" s="247"/>
      <c r="JYD264" s="247"/>
      <c r="JYE264" s="247"/>
      <c r="JYF264" s="247"/>
      <c r="JYG264" s="247"/>
      <c r="JYH264" s="247"/>
      <c r="JYI264" s="247"/>
      <c r="JYJ264" s="247"/>
      <c r="JYK264" s="247"/>
      <c r="JYL264" s="247"/>
      <c r="JYM264" s="247"/>
      <c r="JYN264" s="247"/>
      <c r="JYO264" s="247"/>
      <c r="JYP264" s="247"/>
      <c r="JYQ264" s="247"/>
      <c r="JYR264" s="247"/>
      <c r="JYS264" s="247"/>
      <c r="JYT264" s="247"/>
      <c r="JYU264" s="247"/>
      <c r="JYV264" s="247"/>
      <c r="JYW264" s="247"/>
      <c r="JYX264" s="247"/>
      <c r="JYY264" s="247"/>
      <c r="JYZ264" s="247"/>
      <c r="JZA264" s="247"/>
      <c r="JZB264" s="247"/>
      <c r="JZC264" s="247"/>
      <c r="JZD264" s="247"/>
      <c r="JZE264" s="247"/>
      <c r="JZF264" s="247"/>
      <c r="JZG264" s="247"/>
      <c r="JZH264" s="247"/>
      <c r="JZI264" s="247"/>
      <c r="JZJ264" s="247"/>
      <c r="JZK264" s="247"/>
      <c r="JZL264" s="247"/>
      <c r="JZM264" s="247"/>
      <c r="JZN264" s="247"/>
      <c r="JZO264" s="247"/>
      <c r="JZP264" s="247"/>
      <c r="JZQ264" s="247"/>
      <c r="JZR264" s="247"/>
      <c r="JZS264" s="247"/>
      <c r="JZT264" s="247"/>
      <c r="JZU264" s="247"/>
      <c r="JZV264" s="247"/>
      <c r="JZW264" s="247"/>
      <c r="JZX264" s="247"/>
      <c r="JZY264" s="247"/>
      <c r="JZZ264" s="247"/>
      <c r="KAA264" s="247"/>
      <c r="KAB264" s="247"/>
      <c r="KAC264" s="247"/>
      <c r="KAD264" s="247"/>
      <c r="KAE264" s="247"/>
      <c r="KAF264" s="247"/>
      <c r="KAG264" s="247"/>
      <c r="KAH264" s="247"/>
      <c r="KAI264" s="247"/>
      <c r="KAJ264" s="247"/>
      <c r="KAK264" s="247"/>
      <c r="KAL264" s="247"/>
      <c r="KAM264" s="247"/>
      <c r="KAN264" s="247"/>
      <c r="KAO264" s="247"/>
      <c r="KAP264" s="247"/>
      <c r="KAQ264" s="247"/>
      <c r="KAR264" s="247"/>
      <c r="KAS264" s="247"/>
      <c r="KAT264" s="247"/>
      <c r="KAU264" s="247"/>
      <c r="KAV264" s="247"/>
      <c r="KAW264" s="247"/>
      <c r="KAX264" s="247"/>
      <c r="KAY264" s="247"/>
      <c r="KAZ264" s="247"/>
      <c r="KBA264" s="247"/>
      <c r="KBB264" s="247"/>
      <c r="KBC264" s="247"/>
      <c r="KBD264" s="247"/>
      <c r="KBE264" s="247"/>
      <c r="KBF264" s="247"/>
      <c r="KBG264" s="247"/>
      <c r="KBH264" s="247"/>
      <c r="KBI264" s="247"/>
      <c r="KBJ264" s="247"/>
      <c r="KBK264" s="247"/>
      <c r="KBL264" s="247"/>
      <c r="KBM264" s="247"/>
      <c r="KBN264" s="247"/>
      <c r="KBO264" s="247"/>
      <c r="KBP264" s="247"/>
      <c r="KBQ264" s="247"/>
      <c r="KBR264" s="247"/>
      <c r="KBS264" s="247"/>
      <c r="KBT264" s="247"/>
      <c r="KBU264" s="247"/>
      <c r="KBV264" s="247"/>
      <c r="KBW264" s="247"/>
      <c r="KBX264" s="247"/>
      <c r="KBY264" s="247"/>
      <c r="KBZ264" s="247"/>
      <c r="KCA264" s="247"/>
      <c r="KCB264" s="247"/>
      <c r="KCC264" s="247"/>
      <c r="KCD264" s="247"/>
      <c r="KCE264" s="247"/>
      <c r="KCF264" s="247"/>
      <c r="KCG264" s="247"/>
      <c r="KCH264" s="247"/>
      <c r="KCI264" s="247"/>
      <c r="KCJ264" s="247"/>
      <c r="KCK264" s="247"/>
      <c r="KCL264" s="247"/>
      <c r="KCM264" s="247"/>
      <c r="KCN264" s="247"/>
      <c r="KCO264" s="247"/>
      <c r="KCP264" s="247"/>
      <c r="KCQ264" s="247"/>
      <c r="KCR264" s="247"/>
      <c r="KCS264" s="247"/>
      <c r="KCT264" s="247"/>
      <c r="KCU264" s="247"/>
      <c r="KCV264" s="247"/>
      <c r="KCW264" s="247"/>
      <c r="KCX264" s="247"/>
      <c r="KCY264" s="247"/>
      <c r="KCZ264" s="247"/>
      <c r="KDA264" s="247"/>
      <c r="KDB264" s="247"/>
      <c r="KDC264" s="247"/>
      <c r="KDD264" s="247"/>
      <c r="KDE264" s="247"/>
      <c r="KDF264" s="247"/>
      <c r="KDG264" s="247"/>
      <c r="KDH264" s="247"/>
      <c r="KDI264" s="247"/>
      <c r="KDJ264" s="247"/>
      <c r="KDK264" s="247"/>
      <c r="KDL264" s="247"/>
      <c r="KDM264" s="247"/>
      <c r="KDN264" s="247"/>
      <c r="KDO264" s="247"/>
      <c r="KDP264" s="247"/>
      <c r="KDQ264" s="247"/>
      <c r="KDR264" s="247"/>
      <c r="KDS264" s="247"/>
      <c r="KDT264" s="247"/>
      <c r="KDU264" s="247"/>
      <c r="KDV264" s="247"/>
      <c r="KDW264" s="247"/>
      <c r="KDX264" s="247"/>
      <c r="KDY264" s="247"/>
      <c r="KDZ264" s="247"/>
      <c r="KEA264" s="247"/>
      <c r="KEB264" s="247"/>
      <c r="KEC264" s="247"/>
      <c r="KED264" s="247"/>
      <c r="KEE264" s="247"/>
      <c r="KEF264" s="247"/>
      <c r="KEG264" s="247"/>
      <c r="KEH264" s="247"/>
      <c r="KEI264" s="247"/>
      <c r="KEJ264" s="247"/>
      <c r="KEK264" s="247"/>
      <c r="KEL264" s="247"/>
      <c r="KEM264" s="247"/>
      <c r="KEN264" s="247"/>
      <c r="KEO264" s="247"/>
      <c r="KEP264" s="247"/>
      <c r="KEQ264" s="247"/>
      <c r="KER264" s="247"/>
      <c r="KES264" s="247"/>
      <c r="KET264" s="247"/>
      <c r="KEU264" s="247"/>
      <c r="KEV264" s="247"/>
      <c r="KEW264" s="247"/>
      <c r="KEX264" s="247"/>
      <c r="KEY264" s="247"/>
      <c r="KEZ264" s="247"/>
      <c r="KFA264" s="247"/>
      <c r="KFB264" s="247"/>
      <c r="KFC264" s="247"/>
      <c r="KFD264" s="247"/>
      <c r="KFE264" s="247"/>
      <c r="KFF264" s="247"/>
      <c r="KFG264" s="247"/>
      <c r="KFH264" s="247"/>
      <c r="KFI264" s="247"/>
      <c r="KFJ264" s="247"/>
      <c r="KFK264" s="247"/>
      <c r="KFL264" s="247"/>
      <c r="KFM264" s="247"/>
      <c r="KFN264" s="247"/>
      <c r="KFO264" s="247"/>
      <c r="KFP264" s="247"/>
      <c r="KFQ264" s="247"/>
      <c r="KFR264" s="247"/>
      <c r="KFS264" s="247"/>
      <c r="KFT264" s="247"/>
      <c r="KFU264" s="247"/>
      <c r="KFV264" s="247"/>
      <c r="KFW264" s="247"/>
      <c r="KFX264" s="247"/>
      <c r="KFY264" s="247"/>
      <c r="KFZ264" s="247"/>
      <c r="KGA264" s="247"/>
      <c r="KGB264" s="247"/>
      <c r="KGC264" s="247"/>
      <c r="KGD264" s="247"/>
      <c r="KGE264" s="247"/>
      <c r="KGF264" s="247"/>
      <c r="KGG264" s="247"/>
      <c r="KGH264" s="247"/>
      <c r="KGI264" s="247"/>
      <c r="KGJ264" s="247"/>
      <c r="KGK264" s="247"/>
      <c r="KGL264" s="247"/>
      <c r="KGM264" s="247"/>
      <c r="KGN264" s="247"/>
      <c r="KGO264" s="247"/>
      <c r="KGP264" s="247"/>
      <c r="KGQ264" s="247"/>
      <c r="KGR264" s="247"/>
      <c r="KGS264" s="247"/>
      <c r="KGT264" s="247"/>
      <c r="KGU264" s="247"/>
      <c r="KGV264" s="247"/>
      <c r="KGW264" s="247"/>
      <c r="KGX264" s="247"/>
      <c r="KGY264" s="247"/>
      <c r="KGZ264" s="247"/>
      <c r="KHA264" s="247"/>
      <c r="KHB264" s="247"/>
      <c r="KHC264" s="247"/>
      <c r="KHD264" s="247"/>
      <c r="KHE264" s="247"/>
      <c r="KHF264" s="247"/>
      <c r="KHG264" s="247"/>
      <c r="KHH264" s="247"/>
      <c r="KHI264" s="247"/>
      <c r="KHJ264" s="247"/>
      <c r="KHK264" s="247"/>
      <c r="KHL264" s="247"/>
      <c r="KHM264" s="247"/>
      <c r="KHN264" s="247"/>
      <c r="KHO264" s="247"/>
      <c r="KHP264" s="247"/>
      <c r="KHQ264" s="247"/>
      <c r="KHR264" s="247"/>
      <c r="KHS264" s="247"/>
      <c r="KHT264" s="247"/>
      <c r="KHU264" s="247"/>
      <c r="KHV264" s="247"/>
      <c r="KHW264" s="247"/>
      <c r="KHX264" s="247"/>
      <c r="KHY264" s="247"/>
      <c r="KHZ264" s="247"/>
      <c r="KIA264" s="247"/>
      <c r="KIB264" s="247"/>
      <c r="KIC264" s="247"/>
      <c r="KID264" s="247"/>
      <c r="KIE264" s="247"/>
      <c r="KIF264" s="247"/>
      <c r="KIG264" s="247"/>
      <c r="KIH264" s="247"/>
      <c r="KII264" s="247"/>
      <c r="KIJ264" s="247"/>
      <c r="KIK264" s="247"/>
      <c r="KIL264" s="247"/>
      <c r="KIM264" s="247"/>
      <c r="KIN264" s="247"/>
      <c r="KIO264" s="247"/>
      <c r="KIP264" s="247"/>
      <c r="KIQ264" s="247"/>
      <c r="KIR264" s="247"/>
      <c r="KIS264" s="247"/>
      <c r="KIT264" s="247"/>
      <c r="KIU264" s="247"/>
      <c r="KIV264" s="247"/>
      <c r="KIW264" s="247"/>
      <c r="KIX264" s="247"/>
      <c r="KIY264" s="247"/>
      <c r="KIZ264" s="247"/>
      <c r="KJA264" s="247"/>
      <c r="KJB264" s="247"/>
      <c r="KJC264" s="247"/>
      <c r="KJD264" s="247"/>
      <c r="KJE264" s="247"/>
      <c r="KJF264" s="247"/>
      <c r="KJG264" s="247"/>
      <c r="KJH264" s="247"/>
      <c r="KJI264" s="247"/>
      <c r="KJJ264" s="247"/>
      <c r="KJK264" s="247"/>
      <c r="KJL264" s="247"/>
      <c r="KJM264" s="247"/>
      <c r="KJN264" s="247"/>
      <c r="KJO264" s="247"/>
      <c r="KJP264" s="247"/>
      <c r="KJQ264" s="247"/>
      <c r="KJR264" s="247"/>
      <c r="KJS264" s="247"/>
      <c r="KJT264" s="247"/>
      <c r="KJU264" s="247"/>
      <c r="KJV264" s="247"/>
      <c r="KJW264" s="247"/>
      <c r="KJX264" s="247"/>
      <c r="KJY264" s="247"/>
      <c r="KJZ264" s="247"/>
      <c r="KKA264" s="247"/>
      <c r="KKB264" s="247"/>
      <c r="KKC264" s="247"/>
      <c r="KKD264" s="247"/>
      <c r="KKE264" s="247"/>
      <c r="KKF264" s="247"/>
      <c r="KKG264" s="247"/>
      <c r="KKH264" s="247"/>
      <c r="KKI264" s="247"/>
      <c r="KKJ264" s="247"/>
      <c r="KKK264" s="247"/>
      <c r="KKL264" s="247"/>
      <c r="KKM264" s="247"/>
      <c r="KKN264" s="247"/>
      <c r="KKO264" s="247"/>
      <c r="KKP264" s="247"/>
      <c r="KKQ264" s="247"/>
      <c r="KKR264" s="247"/>
      <c r="KKS264" s="247"/>
      <c r="KKT264" s="247"/>
      <c r="KKU264" s="247"/>
      <c r="KKV264" s="247"/>
      <c r="KKW264" s="247"/>
      <c r="KKX264" s="247"/>
      <c r="KKY264" s="247"/>
      <c r="KKZ264" s="247"/>
      <c r="KLA264" s="247"/>
      <c r="KLB264" s="247"/>
      <c r="KLC264" s="247"/>
      <c r="KLD264" s="247"/>
      <c r="KLE264" s="247"/>
      <c r="KLF264" s="247"/>
      <c r="KLG264" s="247"/>
      <c r="KLH264" s="247"/>
      <c r="KLI264" s="247"/>
      <c r="KLJ264" s="247"/>
      <c r="KLK264" s="247"/>
      <c r="KLL264" s="247"/>
      <c r="KLM264" s="247"/>
      <c r="KLN264" s="247"/>
      <c r="KLO264" s="247"/>
      <c r="KLP264" s="247"/>
      <c r="KLQ264" s="247"/>
      <c r="KLR264" s="247"/>
      <c r="KLS264" s="247"/>
      <c r="KLT264" s="247"/>
      <c r="KLU264" s="247"/>
      <c r="KLV264" s="247"/>
      <c r="KLW264" s="247"/>
      <c r="KLX264" s="247"/>
      <c r="KLY264" s="247"/>
      <c r="KLZ264" s="247"/>
      <c r="KMA264" s="247"/>
      <c r="KMB264" s="247"/>
      <c r="KMC264" s="247"/>
      <c r="KMD264" s="247"/>
      <c r="KME264" s="247"/>
      <c r="KMF264" s="247"/>
      <c r="KMG264" s="247"/>
      <c r="KMH264" s="247"/>
      <c r="KMI264" s="247"/>
      <c r="KMJ264" s="247"/>
      <c r="KMK264" s="247"/>
      <c r="KML264" s="247"/>
      <c r="KMM264" s="247"/>
      <c r="KMN264" s="247"/>
      <c r="KMO264" s="247"/>
      <c r="KMP264" s="247"/>
      <c r="KMQ264" s="247"/>
      <c r="KMR264" s="247"/>
      <c r="KMS264" s="247"/>
      <c r="KMT264" s="247"/>
      <c r="KMU264" s="247"/>
      <c r="KMV264" s="247"/>
      <c r="KMW264" s="247"/>
      <c r="KMX264" s="247"/>
      <c r="KMY264" s="247"/>
      <c r="KMZ264" s="247"/>
      <c r="KNA264" s="247"/>
      <c r="KNB264" s="247"/>
      <c r="KNC264" s="247"/>
      <c r="KND264" s="247"/>
      <c r="KNE264" s="247"/>
      <c r="KNF264" s="247"/>
      <c r="KNG264" s="247"/>
      <c r="KNH264" s="247"/>
      <c r="KNI264" s="247"/>
      <c r="KNJ264" s="247"/>
      <c r="KNK264" s="247"/>
      <c r="KNL264" s="247"/>
      <c r="KNM264" s="247"/>
      <c r="KNN264" s="247"/>
      <c r="KNO264" s="247"/>
      <c r="KNP264" s="247"/>
      <c r="KNQ264" s="247"/>
      <c r="KNR264" s="247"/>
      <c r="KNS264" s="247"/>
      <c r="KNT264" s="247"/>
      <c r="KNU264" s="247"/>
      <c r="KNV264" s="247"/>
      <c r="KNW264" s="247"/>
      <c r="KNX264" s="247"/>
      <c r="KNY264" s="247"/>
      <c r="KNZ264" s="247"/>
      <c r="KOA264" s="247"/>
      <c r="KOB264" s="247"/>
      <c r="KOC264" s="247"/>
      <c r="KOD264" s="247"/>
      <c r="KOE264" s="247"/>
      <c r="KOF264" s="247"/>
      <c r="KOG264" s="247"/>
      <c r="KOH264" s="247"/>
      <c r="KOI264" s="247"/>
      <c r="KOJ264" s="247"/>
      <c r="KOK264" s="247"/>
      <c r="KOL264" s="247"/>
      <c r="KOM264" s="247"/>
      <c r="KON264" s="247"/>
      <c r="KOO264" s="247"/>
      <c r="KOP264" s="247"/>
      <c r="KOQ264" s="247"/>
      <c r="KOR264" s="247"/>
      <c r="KOS264" s="247"/>
      <c r="KOT264" s="247"/>
      <c r="KOU264" s="247"/>
      <c r="KOV264" s="247"/>
      <c r="KOW264" s="247"/>
      <c r="KOX264" s="247"/>
      <c r="KOY264" s="247"/>
      <c r="KOZ264" s="247"/>
      <c r="KPA264" s="247"/>
      <c r="KPB264" s="247"/>
      <c r="KPC264" s="247"/>
      <c r="KPD264" s="247"/>
      <c r="KPE264" s="247"/>
      <c r="KPF264" s="247"/>
      <c r="KPG264" s="247"/>
      <c r="KPH264" s="247"/>
      <c r="KPI264" s="247"/>
      <c r="KPJ264" s="247"/>
      <c r="KPK264" s="247"/>
      <c r="KPL264" s="247"/>
      <c r="KPM264" s="247"/>
      <c r="KPN264" s="247"/>
      <c r="KPO264" s="247"/>
      <c r="KPP264" s="247"/>
      <c r="KPQ264" s="247"/>
      <c r="KPR264" s="247"/>
      <c r="KPS264" s="247"/>
      <c r="KPT264" s="247"/>
      <c r="KPU264" s="247"/>
      <c r="KPV264" s="247"/>
      <c r="KPW264" s="247"/>
      <c r="KPX264" s="247"/>
      <c r="KPY264" s="247"/>
      <c r="KPZ264" s="247"/>
      <c r="KQA264" s="247"/>
      <c r="KQB264" s="247"/>
      <c r="KQC264" s="247"/>
      <c r="KQD264" s="247"/>
      <c r="KQE264" s="247"/>
      <c r="KQF264" s="247"/>
      <c r="KQG264" s="247"/>
      <c r="KQH264" s="247"/>
      <c r="KQI264" s="247"/>
      <c r="KQJ264" s="247"/>
      <c r="KQK264" s="247"/>
      <c r="KQL264" s="247"/>
      <c r="KQM264" s="247"/>
      <c r="KQN264" s="247"/>
      <c r="KQO264" s="247"/>
      <c r="KQP264" s="247"/>
      <c r="KQQ264" s="247"/>
      <c r="KQR264" s="247"/>
      <c r="KQS264" s="247"/>
      <c r="KQT264" s="247"/>
      <c r="KQU264" s="247"/>
      <c r="KQV264" s="247"/>
      <c r="KQW264" s="247"/>
      <c r="KQX264" s="247"/>
      <c r="KQY264" s="247"/>
      <c r="KQZ264" s="247"/>
      <c r="KRA264" s="247"/>
      <c r="KRB264" s="247"/>
      <c r="KRC264" s="247"/>
      <c r="KRD264" s="247"/>
      <c r="KRE264" s="247"/>
      <c r="KRF264" s="247"/>
      <c r="KRG264" s="247"/>
      <c r="KRH264" s="247"/>
      <c r="KRI264" s="247"/>
      <c r="KRJ264" s="247"/>
      <c r="KRK264" s="247"/>
      <c r="KRL264" s="247"/>
      <c r="KRM264" s="247"/>
      <c r="KRN264" s="247"/>
      <c r="KRO264" s="247"/>
      <c r="KRP264" s="247"/>
      <c r="KRQ264" s="247"/>
      <c r="KRR264" s="247"/>
      <c r="KRS264" s="247"/>
      <c r="KRT264" s="247"/>
      <c r="KRU264" s="247"/>
      <c r="KRV264" s="247"/>
      <c r="KRW264" s="247"/>
      <c r="KRX264" s="247"/>
      <c r="KRY264" s="247"/>
      <c r="KRZ264" s="247"/>
      <c r="KSA264" s="247"/>
      <c r="KSB264" s="247"/>
      <c r="KSC264" s="247"/>
      <c r="KSD264" s="247"/>
      <c r="KSE264" s="247"/>
      <c r="KSF264" s="247"/>
      <c r="KSG264" s="247"/>
      <c r="KSH264" s="247"/>
      <c r="KSI264" s="247"/>
      <c r="KSJ264" s="247"/>
      <c r="KSK264" s="247"/>
      <c r="KSL264" s="247"/>
      <c r="KSM264" s="247"/>
      <c r="KSN264" s="247"/>
      <c r="KSO264" s="247"/>
      <c r="KSP264" s="247"/>
      <c r="KSQ264" s="247"/>
      <c r="KSR264" s="247"/>
      <c r="KSS264" s="247"/>
      <c r="KST264" s="247"/>
      <c r="KSU264" s="247"/>
      <c r="KSV264" s="247"/>
      <c r="KSW264" s="247"/>
      <c r="KSX264" s="247"/>
      <c r="KSY264" s="247"/>
      <c r="KSZ264" s="247"/>
      <c r="KTA264" s="247"/>
      <c r="KTB264" s="247"/>
      <c r="KTC264" s="247"/>
      <c r="KTD264" s="247"/>
      <c r="KTE264" s="247"/>
      <c r="KTF264" s="247"/>
      <c r="KTG264" s="247"/>
      <c r="KTH264" s="247"/>
      <c r="KTI264" s="247"/>
      <c r="KTJ264" s="247"/>
      <c r="KTK264" s="247"/>
      <c r="KTL264" s="247"/>
      <c r="KTM264" s="247"/>
      <c r="KTN264" s="247"/>
      <c r="KTO264" s="247"/>
      <c r="KTP264" s="247"/>
      <c r="KTQ264" s="247"/>
      <c r="KTR264" s="247"/>
      <c r="KTS264" s="247"/>
      <c r="KTT264" s="247"/>
      <c r="KTU264" s="247"/>
      <c r="KTV264" s="247"/>
      <c r="KTW264" s="247"/>
      <c r="KTX264" s="247"/>
      <c r="KTY264" s="247"/>
      <c r="KTZ264" s="247"/>
      <c r="KUA264" s="247"/>
      <c r="KUB264" s="247"/>
      <c r="KUC264" s="247"/>
      <c r="KUD264" s="247"/>
      <c r="KUE264" s="247"/>
      <c r="KUF264" s="247"/>
      <c r="KUG264" s="247"/>
      <c r="KUH264" s="247"/>
      <c r="KUI264" s="247"/>
      <c r="KUJ264" s="247"/>
      <c r="KUK264" s="247"/>
      <c r="KUL264" s="247"/>
      <c r="KUM264" s="247"/>
      <c r="KUN264" s="247"/>
      <c r="KUO264" s="247"/>
      <c r="KUP264" s="247"/>
      <c r="KUQ264" s="247"/>
      <c r="KUR264" s="247"/>
      <c r="KUS264" s="247"/>
      <c r="KUT264" s="247"/>
      <c r="KUU264" s="247"/>
      <c r="KUV264" s="247"/>
      <c r="KUW264" s="247"/>
      <c r="KUX264" s="247"/>
      <c r="KUY264" s="247"/>
      <c r="KUZ264" s="247"/>
      <c r="KVA264" s="247"/>
      <c r="KVB264" s="247"/>
      <c r="KVC264" s="247"/>
      <c r="KVD264" s="247"/>
      <c r="KVE264" s="247"/>
      <c r="KVF264" s="247"/>
      <c r="KVG264" s="247"/>
      <c r="KVH264" s="247"/>
      <c r="KVI264" s="247"/>
      <c r="KVJ264" s="247"/>
      <c r="KVK264" s="247"/>
      <c r="KVL264" s="247"/>
      <c r="KVM264" s="247"/>
      <c r="KVN264" s="247"/>
      <c r="KVO264" s="247"/>
      <c r="KVP264" s="247"/>
      <c r="KVQ264" s="247"/>
      <c r="KVR264" s="247"/>
      <c r="KVS264" s="247"/>
      <c r="KVT264" s="247"/>
      <c r="KVU264" s="247"/>
      <c r="KVV264" s="247"/>
      <c r="KVW264" s="247"/>
      <c r="KVX264" s="247"/>
      <c r="KVY264" s="247"/>
      <c r="KVZ264" s="247"/>
      <c r="KWA264" s="247"/>
      <c r="KWB264" s="247"/>
      <c r="KWC264" s="247"/>
      <c r="KWD264" s="247"/>
      <c r="KWE264" s="247"/>
      <c r="KWF264" s="247"/>
      <c r="KWG264" s="247"/>
      <c r="KWH264" s="247"/>
      <c r="KWI264" s="247"/>
      <c r="KWJ264" s="247"/>
      <c r="KWK264" s="247"/>
      <c r="KWL264" s="247"/>
      <c r="KWM264" s="247"/>
      <c r="KWN264" s="247"/>
      <c r="KWO264" s="247"/>
      <c r="KWP264" s="247"/>
      <c r="KWQ264" s="247"/>
      <c r="KWR264" s="247"/>
      <c r="KWS264" s="247"/>
      <c r="KWT264" s="247"/>
      <c r="KWU264" s="247"/>
      <c r="KWV264" s="247"/>
      <c r="KWW264" s="247"/>
      <c r="KWX264" s="247"/>
      <c r="KWY264" s="247"/>
      <c r="KWZ264" s="247"/>
      <c r="KXA264" s="247"/>
      <c r="KXB264" s="247"/>
      <c r="KXC264" s="247"/>
      <c r="KXD264" s="247"/>
      <c r="KXE264" s="247"/>
      <c r="KXF264" s="247"/>
      <c r="KXG264" s="247"/>
      <c r="KXH264" s="247"/>
      <c r="KXI264" s="247"/>
      <c r="KXJ264" s="247"/>
      <c r="KXK264" s="247"/>
      <c r="KXL264" s="247"/>
      <c r="KXM264" s="247"/>
      <c r="KXN264" s="247"/>
      <c r="KXO264" s="247"/>
      <c r="KXP264" s="247"/>
      <c r="KXQ264" s="247"/>
      <c r="KXR264" s="247"/>
      <c r="KXS264" s="247"/>
      <c r="KXT264" s="247"/>
      <c r="KXU264" s="247"/>
      <c r="KXV264" s="247"/>
      <c r="KXW264" s="247"/>
      <c r="KXX264" s="247"/>
      <c r="KXY264" s="247"/>
      <c r="KXZ264" s="247"/>
      <c r="KYA264" s="247"/>
      <c r="KYB264" s="247"/>
      <c r="KYC264" s="247"/>
      <c r="KYD264" s="247"/>
      <c r="KYE264" s="247"/>
      <c r="KYF264" s="247"/>
      <c r="KYG264" s="247"/>
      <c r="KYH264" s="247"/>
      <c r="KYI264" s="247"/>
      <c r="KYJ264" s="247"/>
      <c r="KYK264" s="247"/>
      <c r="KYL264" s="247"/>
      <c r="KYM264" s="247"/>
      <c r="KYN264" s="247"/>
      <c r="KYO264" s="247"/>
      <c r="KYP264" s="247"/>
      <c r="KYQ264" s="247"/>
      <c r="KYR264" s="247"/>
      <c r="KYS264" s="247"/>
      <c r="KYT264" s="247"/>
      <c r="KYU264" s="247"/>
      <c r="KYV264" s="247"/>
      <c r="KYW264" s="247"/>
      <c r="KYX264" s="247"/>
      <c r="KYY264" s="247"/>
      <c r="KYZ264" s="247"/>
      <c r="KZA264" s="247"/>
      <c r="KZB264" s="247"/>
      <c r="KZC264" s="247"/>
      <c r="KZD264" s="247"/>
      <c r="KZE264" s="247"/>
      <c r="KZF264" s="247"/>
      <c r="KZG264" s="247"/>
      <c r="KZH264" s="247"/>
      <c r="KZI264" s="247"/>
      <c r="KZJ264" s="247"/>
      <c r="KZK264" s="247"/>
      <c r="KZL264" s="247"/>
      <c r="KZM264" s="247"/>
      <c r="KZN264" s="247"/>
      <c r="KZO264" s="247"/>
      <c r="KZP264" s="247"/>
      <c r="KZQ264" s="247"/>
      <c r="KZR264" s="247"/>
      <c r="KZS264" s="247"/>
      <c r="KZT264" s="247"/>
      <c r="KZU264" s="247"/>
      <c r="KZV264" s="247"/>
      <c r="KZW264" s="247"/>
      <c r="KZX264" s="247"/>
      <c r="KZY264" s="247"/>
      <c r="KZZ264" s="247"/>
      <c r="LAA264" s="247"/>
      <c r="LAB264" s="247"/>
      <c r="LAC264" s="247"/>
      <c r="LAD264" s="247"/>
      <c r="LAE264" s="247"/>
      <c r="LAF264" s="247"/>
      <c r="LAG264" s="247"/>
      <c r="LAH264" s="247"/>
      <c r="LAI264" s="247"/>
      <c r="LAJ264" s="247"/>
      <c r="LAK264" s="247"/>
      <c r="LAL264" s="247"/>
      <c r="LAM264" s="247"/>
      <c r="LAN264" s="247"/>
      <c r="LAO264" s="247"/>
      <c r="LAP264" s="247"/>
      <c r="LAQ264" s="247"/>
      <c r="LAR264" s="247"/>
      <c r="LAS264" s="247"/>
      <c r="LAT264" s="247"/>
      <c r="LAU264" s="247"/>
      <c r="LAV264" s="247"/>
      <c r="LAW264" s="247"/>
      <c r="LAX264" s="247"/>
      <c r="LAY264" s="247"/>
      <c r="LAZ264" s="247"/>
      <c r="LBA264" s="247"/>
      <c r="LBB264" s="247"/>
      <c r="LBC264" s="247"/>
      <c r="LBD264" s="247"/>
      <c r="LBE264" s="247"/>
      <c r="LBF264" s="247"/>
      <c r="LBG264" s="247"/>
      <c r="LBH264" s="247"/>
      <c r="LBI264" s="247"/>
      <c r="LBJ264" s="247"/>
      <c r="LBK264" s="247"/>
      <c r="LBL264" s="247"/>
      <c r="LBM264" s="247"/>
      <c r="LBN264" s="247"/>
      <c r="LBO264" s="247"/>
      <c r="LBP264" s="247"/>
      <c r="LBQ264" s="247"/>
      <c r="LBR264" s="247"/>
      <c r="LBS264" s="247"/>
      <c r="LBT264" s="247"/>
      <c r="LBU264" s="247"/>
      <c r="LBV264" s="247"/>
      <c r="LBW264" s="247"/>
      <c r="LBX264" s="247"/>
      <c r="LBY264" s="247"/>
      <c r="LBZ264" s="247"/>
      <c r="LCA264" s="247"/>
      <c r="LCB264" s="247"/>
      <c r="LCC264" s="247"/>
      <c r="LCD264" s="247"/>
      <c r="LCE264" s="247"/>
      <c r="LCF264" s="247"/>
      <c r="LCG264" s="247"/>
      <c r="LCH264" s="247"/>
      <c r="LCI264" s="247"/>
      <c r="LCJ264" s="247"/>
      <c r="LCK264" s="247"/>
      <c r="LCL264" s="247"/>
      <c r="LCM264" s="247"/>
      <c r="LCN264" s="247"/>
      <c r="LCO264" s="247"/>
      <c r="LCP264" s="247"/>
      <c r="LCQ264" s="247"/>
      <c r="LCR264" s="247"/>
      <c r="LCS264" s="247"/>
      <c r="LCT264" s="247"/>
      <c r="LCU264" s="247"/>
      <c r="LCV264" s="247"/>
      <c r="LCW264" s="247"/>
      <c r="LCX264" s="247"/>
      <c r="LCY264" s="247"/>
      <c r="LCZ264" s="247"/>
      <c r="LDA264" s="247"/>
      <c r="LDB264" s="247"/>
      <c r="LDC264" s="247"/>
      <c r="LDD264" s="247"/>
      <c r="LDE264" s="247"/>
      <c r="LDF264" s="247"/>
      <c r="LDG264" s="247"/>
      <c r="LDH264" s="247"/>
      <c r="LDI264" s="247"/>
      <c r="LDJ264" s="247"/>
      <c r="LDK264" s="247"/>
      <c r="LDL264" s="247"/>
      <c r="LDM264" s="247"/>
      <c r="LDN264" s="247"/>
      <c r="LDO264" s="247"/>
      <c r="LDP264" s="247"/>
      <c r="LDQ264" s="247"/>
      <c r="LDR264" s="247"/>
      <c r="LDS264" s="247"/>
      <c r="LDT264" s="247"/>
      <c r="LDU264" s="247"/>
      <c r="LDV264" s="247"/>
      <c r="LDW264" s="247"/>
      <c r="LDX264" s="247"/>
      <c r="LDY264" s="247"/>
      <c r="LDZ264" s="247"/>
      <c r="LEA264" s="247"/>
      <c r="LEB264" s="247"/>
      <c r="LEC264" s="247"/>
      <c r="LED264" s="247"/>
      <c r="LEE264" s="247"/>
      <c r="LEF264" s="247"/>
      <c r="LEG264" s="247"/>
      <c r="LEH264" s="247"/>
      <c r="LEI264" s="247"/>
      <c r="LEJ264" s="247"/>
      <c r="LEK264" s="247"/>
      <c r="LEL264" s="247"/>
      <c r="LEM264" s="247"/>
      <c r="LEN264" s="247"/>
      <c r="LEO264" s="247"/>
      <c r="LEP264" s="247"/>
      <c r="LEQ264" s="247"/>
      <c r="LER264" s="247"/>
      <c r="LES264" s="247"/>
      <c r="LET264" s="247"/>
      <c r="LEU264" s="247"/>
      <c r="LEV264" s="247"/>
      <c r="LEW264" s="247"/>
      <c r="LEX264" s="247"/>
      <c r="LEY264" s="247"/>
      <c r="LEZ264" s="247"/>
      <c r="LFA264" s="247"/>
      <c r="LFB264" s="247"/>
      <c r="LFC264" s="247"/>
      <c r="LFD264" s="247"/>
      <c r="LFE264" s="247"/>
      <c r="LFF264" s="247"/>
      <c r="LFG264" s="247"/>
      <c r="LFH264" s="247"/>
      <c r="LFI264" s="247"/>
      <c r="LFJ264" s="247"/>
      <c r="LFK264" s="247"/>
      <c r="LFL264" s="247"/>
      <c r="LFM264" s="247"/>
      <c r="LFN264" s="247"/>
      <c r="LFO264" s="247"/>
      <c r="LFP264" s="247"/>
      <c r="LFQ264" s="247"/>
      <c r="LFR264" s="247"/>
      <c r="LFS264" s="247"/>
      <c r="LFT264" s="247"/>
      <c r="LFU264" s="247"/>
      <c r="LFV264" s="247"/>
      <c r="LFW264" s="247"/>
      <c r="LFX264" s="247"/>
      <c r="LFY264" s="247"/>
      <c r="LFZ264" s="247"/>
      <c r="LGA264" s="247"/>
      <c r="LGB264" s="247"/>
      <c r="LGC264" s="247"/>
      <c r="LGD264" s="247"/>
      <c r="LGE264" s="247"/>
      <c r="LGF264" s="247"/>
      <c r="LGG264" s="247"/>
      <c r="LGH264" s="247"/>
      <c r="LGI264" s="247"/>
      <c r="LGJ264" s="247"/>
      <c r="LGK264" s="247"/>
      <c r="LGL264" s="247"/>
      <c r="LGM264" s="247"/>
      <c r="LGN264" s="247"/>
      <c r="LGO264" s="247"/>
      <c r="LGP264" s="247"/>
      <c r="LGQ264" s="247"/>
      <c r="LGR264" s="247"/>
      <c r="LGS264" s="247"/>
      <c r="LGT264" s="247"/>
      <c r="LGU264" s="247"/>
      <c r="LGV264" s="247"/>
      <c r="LGW264" s="247"/>
      <c r="LGX264" s="247"/>
      <c r="LGY264" s="247"/>
      <c r="LGZ264" s="247"/>
      <c r="LHA264" s="247"/>
      <c r="LHB264" s="247"/>
      <c r="LHC264" s="247"/>
      <c r="LHD264" s="247"/>
      <c r="LHE264" s="247"/>
      <c r="LHF264" s="247"/>
      <c r="LHG264" s="247"/>
      <c r="LHH264" s="247"/>
      <c r="LHI264" s="247"/>
      <c r="LHJ264" s="247"/>
      <c r="LHK264" s="247"/>
      <c r="LHL264" s="247"/>
      <c r="LHM264" s="247"/>
      <c r="LHN264" s="247"/>
      <c r="LHO264" s="247"/>
      <c r="LHP264" s="247"/>
      <c r="LHQ264" s="247"/>
      <c r="LHR264" s="247"/>
      <c r="LHS264" s="247"/>
      <c r="LHT264" s="247"/>
      <c r="LHU264" s="247"/>
      <c r="LHV264" s="247"/>
      <c r="LHW264" s="247"/>
      <c r="LHX264" s="247"/>
      <c r="LHY264" s="247"/>
      <c r="LHZ264" s="247"/>
      <c r="LIA264" s="247"/>
      <c r="LIB264" s="247"/>
      <c r="LIC264" s="247"/>
      <c r="LID264" s="247"/>
      <c r="LIE264" s="247"/>
      <c r="LIF264" s="247"/>
      <c r="LIG264" s="247"/>
      <c r="LIH264" s="247"/>
      <c r="LII264" s="247"/>
      <c r="LIJ264" s="247"/>
      <c r="LIK264" s="247"/>
      <c r="LIL264" s="247"/>
      <c r="LIM264" s="247"/>
      <c r="LIN264" s="247"/>
      <c r="LIO264" s="247"/>
      <c r="LIP264" s="247"/>
      <c r="LIQ264" s="247"/>
      <c r="LIR264" s="247"/>
      <c r="LIS264" s="247"/>
      <c r="LIT264" s="247"/>
      <c r="LIU264" s="247"/>
      <c r="LIV264" s="247"/>
      <c r="LIW264" s="247"/>
      <c r="LIX264" s="247"/>
      <c r="LIY264" s="247"/>
      <c r="LIZ264" s="247"/>
      <c r="LJA264" s="247"/>
      <c r="LJB264" s="247"/>
      <c r="LJC264" s="247"/>
      <c r="LJD264" s="247"/>
      <c r="LJE264" s="247"/>
      <c r="LJF264" s="247"/>
      <c r="LJG264" s="247"/>
      <c r="LJH264" s="247"/>
      <c r="LJI264" s="247"/>
      <c r="LJJ264" s="247"/>
      <c r="LJK264" s="247"/>
      <c r="LJL264" s="247"/>
      <c r="LJM264" s="247"/>
      <c r="LJN264" s="247"/>
      <c r="LJO264" s="247"/>
      <c r="LJP264" s="247"/>
      <c r="LJQ264" s="247"/>
      <c r="LJR264" s="247"/>
      <c r="LJS264" s="247"/>
      <c r="LJT264" s="247"/>
      <c r="LJU264" s="247"/>
      <c r="LJV264" s="247"/>
      <c r="LJW264" s="247"/>
      <c r="LJX264" s="247"/>
      <c r="LJY264" s="247"/>
      <c r="LJZ264" s="247"/>
      <c r="LKA264" s="247"/>
      <c r="LKB264" s="247"/>
      <c r="LKC264" s="247"/>
      <c r="LKD264" s="247"/>
      <c r="LKE264" s="247"/>
      <c r="LKF264" s="247"/>
      <c r="LKG264" s="247"/>
      <c r="LKH264" s="247"/>
      <c r="LKI264" s="247"/>
      <c r="LKJ264" s="247"/>
      <c r="LKK264" s="247"/>
      <c r="LKL264" s="247"/>
      <c r="LKM264" s="247"/>
      <c r="LKN264" s="247"/>
      <c r="LKO264" s="247"/>
      <c r="LKP264" s="247"/>
      <c r="LKQ264" s="247"/>
      <c r="LKR264" s="247"/>
      <c r="LKS264" s="247"/>
      <c r="LKT264" s="247"/>
      <c r="LKU264" s="247"/>
      <c r="LKV264" s="247"/>
      <c r="LKW264" s="247"/>
      <c r="LKX264" s="247"/>
      <c r="LKY264" s="247"/>
      <c r="LKZ264" s="247"/>
      <c r="LLA264" s="247"/>
      <c r="LLB264" s="247"/>
      <c r="LLC264" s="247"/>
      <c r="LLD264" s="247"/>
      <c r="LLE264" s="247"/>
      <c r="LLF264" s="247"/>
      <c r="LLG264" s="247"/>
      <c r="LLH264" s="247"/>
      <c r="LLI264" s="247"/>
      <c r="LLJ264" s="247"/>
      <c r="LLK264" s="247"/>
      <c r="LLL264" s="247"/>
      <c r="LLM264" s="247"/>
      <c r="LLN264" s="247"/>
      <c r="LLO264" s="247"/>
      <c r="LLP264" s="247"/>
      <c r="LLQ264" s="247"/>
      <c r="LLR264" s="247"/>
      <c r="LLS264" s="247"/>
      <c r="LLT264" s="247"/>
      <c r="LLU264" s="247"/>
      <c r="LLV264" s="247"/>
      <c r="LLW264" s="247"/>
      <c r="LLX264" s="247"/>
      <c r="LLY264" s="247"/>
      <c r="LLZ264" s="247"/>
      <c r="LMA264" s="247"/>
      <c r="LMB264" s="247"/>
      <c r="LMC264" s="247"/>
      <c r="LMD264" s="247"/>
      <c r="LME264" s="247"/>
      <c r="LMF264" s="247"/>
      <c r="LMG264" s="247"/>
      <c r="LMH264" s="247"/>
      <c r="LMI264" s="247"/>
      <c r="LMJ264" s="247"/>
      <c r="LMK264" s="247"/>
      <c r="LML264" s="247"/>
      <c r="LMM264" s="247"/>
      <c r="LMN264" s="247"/>
      <c r="LMO264" s="247"/>
      <c r="LMP264" s="247"/>
      <c r="LMQ264" s="247"/>
      <c r="LMR264" s="247"/>
      <c r="LMS264" s="247"/>
      <c r="LMT264" s="247"/>
      <c r="LMU264" s="247"/>
      <c r="LMV264" s="247"/>
      <c r="LMW264" s="247"/>
      <c r="LMX264" s="247"/>
      <c r="LMY264" s="247"/>
      <c r="LMZ264" s="247"/>
      <c r="LNA264" s="247"/>
      <c r="LNB264" s="247"/>
      <c r="LNC264" s="247"/>
      <c r="LND264" s="247"/>
      <c r="LNE264" s="247"/>
      <c r="LNF264" s="247"/>
      <c r="LNG264" s="247"/>
      <c r="LNH264" s="247"/>
      <c r="LNI264" s="247"/>
      <c r="LNJ264" s="247"/>
      <c r="LNK264" s="247"/>
      <c r="LNL264" s="247"/>
      <c r="LNM264" s="247"/>
      <c r="LNN264" s="247"/>
      <c r="LNO264" s="247"/>
      <c r="LNP264" s="247"/>
      <c r="LNQ264" s="247"/>
      <c r="LNR264" s="247"/>
      <c r="LNS264" s="247"/>
      <c r="LNT264" s="247"/>
      <c r="LNU264" s="247"/>
      <c r="LNV264" s="247"/>
      <c r="LNW264" s="247"/>
      <c r="LNX264" s="247"/>
      <c r="LNY264" s="247"/>
      <c r="LNZ264" s="247"/>
      <c r="LOA264" s="247"/>
      <c r="LOB264" s="247"/>
      <c r="LOC264" s="247"/>
      <c r="LOD264" s="247"/>
      <c r="LOE264" s="247"/>
      <c r="LOF264" s="247"/>
      <c r="LOG264" s="247"/>
      <c r="LOH264" s="247"/>
      <c r="LOI264" s="247"/>
      <c r="LOJ264" s="247"/>
      <c r="LOK264" s="247"/>
      <c r="LOL264" s="247"/>
      <c r="LOM264" s="247"/>
      <c r="LON264" s="247"/>
      <c r="LOO264" s="247"/>
      <c r="LOP264" s="247"/>
      <c r="LOQ264" s="247"/>
      <c r="LOR264" s="247"/>
      <c r="LOS264" s="247"/>
      <c r="LOT264" s="247"/>
      <c r="LOU264" s="247"/>
      <c r="LOV264" s="247"/>
      <c r="LOW264" s="247"/>
      <c r="LOX264" s="247"/>
      <c r="LOY264" s="247"/>
      <c r="LOZ264" s="247"/>
      <c r="LPA264" s="247"/>
      <c r="LPB264" s="247"/>
      <c r="LPC264" s="247"/>
      <c r="LPD264" s="247"/>
      <c r="LPE264" s="247"/>
      <c r="LPF264" s="247"/>
      <c r="LPG264" s="247"/>
      <c r="LPH264" s="247"/>
      <c r="LPI264" s="247"/>
      <c r="LPJ264" s="247"/>
      <c r="LPK264" s="247"/>
      <c r="LPL264" s="247"/>
      <c r="LPM264" s="247"/>
      <c r="LPN264" s="247"/>
      <c r="LPO264" s="247"/>
      <c r="LPP264" s="247"/>
      <c r="LPQ264" s="247"/>
      <c r="LPR264" s="247"/>
      <c r="LPS264" s="247"/>
      <c r="LPT264" s="247"/>
      <c r="LPU264" s="247"/>
      <c r="LPV264" s="247"/>
      <c r="LPW264" s="247"/>
      <c r="LPX264" s="247"/>
      <c r="LPY264" s="247"/>
      <c r="LPZ264" s="247"/>
      <c r="LQA264" s="247"/>
      <c r="LQB264" s="247"/>
      <c r="LQC264" s="247"/>
      <c r="LQD264" s="247"/>
      <c r="LQE264" s="247"/>
      <c r="LQF264" s="247"/>
      <c r="LQG264" s="247"/>
      <c r="LQH264" s="247"/>
      <c r="LQI264" s="247"/>
      <c r="LQJ264" s="247"/>
      <c r="LQK264" s="247"/>
      <c r="LQL264" s="247"/>
      <c r="LQM264" s="247"/>
      <c r="LQN264" s="247"/>
      <c r="LQO264" s="247"/>
      <c r="LQP264" s="247"/>
      <c r="LQQ264" s="247"/>
      <c r="LQR264" s="247"/>
      <c r="LQS264" s="247"/>
      <c r="LQT264" s="247"/>
      <c r="LQU264" s="247"/>
      <c r="LQV264" s="247"/>
      <c r="LQW264" s="247"/>
      <c r="LQX264" s="247"/>
      <c r="LQY264" s="247"/>
      <c r="LQZ264" s="247"/>
      <c r="LRA264" s="247"/>
      <c r="LRB264" s="247"/>
      <c r="LRC264" s="247"/>
      <c r="LRD264" s="247"/>
      <c r="LRE264" s="247"/>
      <c r="LRF264" s="247"/>
      <c r="LRG264" s="247"/>
      <c r="LRH264" s="247"/>
      <c r="LRI264" s="247"/>
      <c r="LRJ264" s="247"/>
      <c r="LRK264" s="247"/>
      <c r="LRL264" s="247"/>
      <c r="LRM264" s="247"/>
      <c r="LRN264" s="247"/>
      <c r="LRO264" s="247"/>
      <c r="LRP264" s="247"/>
      <c r="LRQ264" s="247"/>
      <c r="LRR264" s="247"/>
      <c r="LRS264" s="247"/>
      <c r="LRT264" s="247"/>
      <c r="LRU264" s="247"/>
      <c r="LRV264" s="247"/>
      <c r="LRW264" s="247"/>
      <c r="LRX264" s="247"/>
      <c r="LRY264" s="247"/>
      <c r="LRZ264" s="247"/>
      <c r="LSA264" s="247"/>
      <c r="LSB264" s="247"/>
      <c r="LSC264" s="247"/>
      <c r="LSD264" s="247"/>
      <c r="LSE264" s="247"/>
      <c r="LSF264" s="247"/>
      <c r="LSG264" s="247"/>
      <c r="LSH264" s="247"/>
      <c r="LSI264" s="247"/>
      <c r="LSJ264" s="247"/>
      <c r="LSK264" s="247"/>
      <c r="LSL264" s="247"/>
      <c r="LSM264" s="247"/>
      <c r="LSN264" s="247"/>
      <c r="LSO264" s="247"/>
      <c r="LSP264" s="247"/>
      <c r="LSQ264" s="247"/>
      <c r="LSR264" s="247"/>
      <c r="LSS264" s="247"/>
      <c r="LST264" s="247"/>
      <c r="LSU264" s="247"/>
      <c r="LSV264" s="247"/>
      <c r="LSW264" s="247"/>
      <c r="LSX264" s="247"/>
      <c r="LSY264" s="247"/>
      <c r="LSZ264" s="247"/>
      <c r="LTA264" s="247"/>
      <c r="LTB264" s="247"/>
      <c r="LTC264" s="247"/>
      <c r="LTD264" s="247"/>
      <c r="LTE264" s="247"/>
      <c r="LTF264" s="247"/>
      <c r="LTG264" s="247"/>
      <c r="LTH264" s="247"/>
      <c r="LTI264" s="247"/>
      <c r="LTJ264" s="247"/>
      <c r="LTK264" s="247"/>
      <c r="LTL264" s="247"/>
      <c r="LTM264" s="247"/>
      <c r="LTN264" s="247"/>
      <c r="LTO264" s="247"/>
      <c r="LTP264" s="247"/>
      <c r="LTQ264" s="247"/>
      <c r="LTR264" s="247"/>
      <c r="LTS264" s="247"/>
      <c r="LTT264" s="247"/>
      <c r="LTU264" s="247"/>
      <c r="LTV264" s="247"/>
      <c r="LTW264" s="247"/>
      <c r="LTX264" s="247"/>
      <c r="LTY264" s="247"/>
      <c r="LTZ264" s="247"/>
      <c r="LUA264" s="247"/>
      <c r="LUB264" s="247"/>
      <c r="LUC264" s="247"/>
      <c r="LUD264" s="247"/>
      <c r="LUE264" s="247"/>
      <c r="LUF264" s="247"/>
      <c r="LUG264" s="247"/>
      <c r="LUH264" s="247"/>
      <c r="LUI264" s="247"/>
      <c r="LUJ264" s="247"/>
      <c r="LUK264" s="247"/>
      <c r="LUL264" s="247"/>
      <c r="LUM264" s="247"/>
      <c r="LUN264" s="247"/>
      <c r="LUO264" s="247"/>
      <c r="LUP264" s="247"/>
      <c r="LUQ264" s="247"/>
      <c r="LUR264" s="247"/>
      <c r="LUS264" s="247"/>
      <c r="LUT264" s="247"/>
      <c r="LUU264" s="247"/>
      <c r="LUV264" s="247"/>
      <c r="LUW264" s="247"/>
      <c r="LUX264" s="247"/>
      <c r="LUY264" s="247"/>
      <c r="LUZ264" s="247"/>
      <c r="LVA264" s="247"/>
      <c r="LVB264" s="247"/>
      <c r="LVC264" s="247"/>
      <c r="LVD264" s="247"/>
      <c r="LVE264" s="247"/>
      <c r="LVF264" s="247"/>
      <c r="LVG264" s="247"/>
      <c r="LVH264" s="247"/>
      <c r="LVI264" s="247"/>
      <c r="LVJ264" s="247"/>
      <c r="LVK264" s="247"/>
      <c r="LVL264" s="247"/>
      <c r="LVM264" s="247"/>
      <c r="LVN264" s="247"/>
      <c r="LVO264" s="247"/>
      <c r="LVP264" s="247"/>
      <c r="LVQ264" s="247"/>
      <c r="LVR264" s="247"/>
      <c r="LVS264" s="247"/>
      <c r="LVT264" s="247"/>
      <c r="LVU264" s="247"/>
      <c r="LVV264" s="247"/>
      <c r="LVW264" s="247"/>
      <c r="LVX264" s="247"/>
      <c r="LVY264" s="247"/>
      <c r="LVZ264" s="247"/>
      <c r="LWA264" s="247"/>
      <c r="LWB264" s="247"/>
      <c r="LWC264" s="247"/>
      <c r="LWD264" s="247"/>
      <c r="LWE264" s="247"/>
      <c r="LWF264" s="247"/>
      <c r="LWG264" s="247"/>
      <c r="LWH264" s="247"/>
      <c r="LWI264" s="247"/>
      <c r="LWJ264" s="247"/>
      <c r="LWK264" s="247"/>
      <c r="LWL264" s="247"/>
      <c r="LWM264" s="247"/>
      <c r="LWN264" s="247"/>
      <c r="LWO264" s="247"/>
      <c r="LWP264" s="247"/>
      <c r="LWQ264" s="247"/>
      <c r="LWR264" s="247"/>
      <c r="LWS264" s="247"/>
      <c r="LWT264" s="247"/>
      <c r="LWU264" s="247"/>
      <c r="LWV264" s="247"/>
      <c r="LWW264" s="247"/>
      <c r="LWX264" s="247"/>
      <c r="LWY264" s="247"/>
      <c r="LWZ264" s="247"/>
      <c r="LXA264" s="247"/>
      <c r="LXB264" s="247"/>
      <c r="LXC264" s="247"/>
      <c r="LXD264" s="247"/>
      <c r="LXE264" s="247"/>
      <c r="LXF264" s="247"/>
      <c r="LXG264" s="247"/>
      <c r="LXH264" s="247"/>
      <c r="LXI264" s="247"/>
      <c r="LXJ264" s="247"/>
      <c r="LXK264" s="247"/>
      <c r="LXL264" s="247"/>
      <c r="LXM264" s="247"/>
      <c r="LXN264" s="247"/>
      <c r="LXO264" s="247"/>
      <c r="LXP264" s="247"/>
      <c r="LXQ264" s="247"/>
      <c r="LXR264" s="247"/>
      <c r="LXS264" s="247"/>
      <c r="LXT264" s="247"/>
      <c r="LXU264" s="247"/>
      <c r="LXV264" s="247"/>
      <c r="LXW264" s="247"/>
      <c r="LXX264" s="247"/>
      <c r="LXY264" s="247"/>
      <c r="LXZ264" s="247"/>
      <c r="LYA264" s="247"/>
      <c r="LYB264" s="247"/>
      <c r="LYC264" s="247"/>
      <c r="LYD264" s="247"/>
      <c r="LYE264" s="247"/>
      <c r="LYF264" s="247"/>
      <c r="LYG264" s="247"/>
      <c r="LYH264" s="247"/>
      <c r="LYI264" s="247"/>
      <c r="LYJ264" s="247"/>
      <c r="LYK264" s="247"/>
      <c r="LYL264" s="247"/>
      <c r="LYM264" s="247"/>
      <c r="LYN264" s="247"/>
      <c r="LYO264" s="247"/>
      <c r="LYP264" s="247"/>
      <c r="LYQ264" s="247"/>
      <c r="LYR264" s="247"/>
      <c r="LYS264" s="247"/>
      <c r="LYT264" s="247"/>
      <c r="LYU264" s="247"/>
      <c r="LYV264" s="247"/>
      <c r="LYW264" s="247"/>
      <c r="LYX264" s="247"/>
      <c r="LYY264" s="247"/>
      <c r="LYZ264" s="247"/>
      <c r="LZA264" s="247"/>
      <c r="LZB264" s="247"/>
      <c r="LZC264" s="247"/>
      <c r="LZD264" s="247"/>
      <c r="LZE264" s="247"/>
      <c r="LZF264" s="247"/>
      <c r="LZG264" s="247"/>
      <c r="LZH264" s="247"/>
      <c r="LZI264" s="247"/>
      <c r="LZJ264" s="247"/>
      <c r="LZK264" s="247"/>
      <c r="LZL264" s="247"/>
      <c r="LZM264" s="247"/>
      <c r="LZN264" s="247"/>
      <c r="LZO264" s="247"/>
      <c r="LZP264" s="247"/>
      <c r="LZQ264" s="247"/>
      <c r="LZR264" s="247"/>
      <c r="LZS264" s="247"/>
      <c r="LZT264" s="247"/>
      <c r="LZU264" s="247"/>
      <c r="LZV264" s="247"/>
      <c r="LZW264" s="247"/>
      <c r="LZX264" s="247"/>
      <c r="LZY264" s="247"/>
      <c r="LZZ264" s="247"/>
      <c r="MAA264" s="247"/>
      <c r="MAB264" s="247"/>
      <c r="MAC264" s="247"/>
      <c r="MAD264" s="247"/>
      <c r="MAE264" s="247"/>
      <c r="MAF264" s="247"/>
      <c r="MAG264" s="247"/>
      <c r="MAH264" s="247"/>
      <c r="MAI264" s="247"/>
      <c r="MAJ264" s="247"/>
      <c r="MAK264" s="247"/>
      <c r="MAL264" s="247"/>
      <c r="MAM264" s="247"/>
      <c r="MAN264" s="247"/>
      <c r="MAO264" s="247"/>
      <c r="MAP264" s="247"/>
      <c r="MAQ264" s="247"/>
      <c r="MAR264" s="247"/>
      <c r="MAS264" s="247"/>
      <c r="MAT264" s="247"/>
      <c r="MAU264" s="247"/>
      <c r="MAV264" s="247"/>
      <c r="MAW264" s="247"/>
      <c r="MAX264" s="247"/>
      <c r="MAY264" s="247"/>
      <c r="MAZ264" s="247"/>
      <c r="MBA264" s="247"/>
      <c r="MBB264" s="247"/>
      <c r="MBC264" s="247"/>
      <c r="MBD264" s="247"/>
      <c r="MBE264" s="247"/>
      <c r="MBF264" s="247"/>
      <c r="MBG264" s="247"/>
      <c r="MBH264" s="247"/>
      <c r="MBI264" s="247"/>
      <c r="MBJ264" s="247"/>
      <c r="MBK264" s="247"/>
      <c r="MBL264" s="247"/>
      <c r="MBM264" s="247"/>
      <c r="MBN264" s="247"/>
      <c r="MBO264" s="247"/>
      <c r="MBP264" s="247"/>
      <c r="MBQ264" s="247"/>
      <c r="MBR264" s="247"/>
      <c r="MBS264" s="247"/>
      <c r="MBT264" s="247"/>
      <c r="MBU264" s="247"/>
      <c r="MBV264" s="247"/>
      <c r="MBW264" s="247"/>
      <c r="MBX264" s="247"/>
      <c r="MBY264" s="247"/>
      <c r="MBZ264" s="247"/>
      <c r="MCA264" s="247"/>
      <c r="MCB264" s="247"/>
      <c r="MCC264" s="247"/>
      <c r="MCD264" s="247"/>
      <c r="MCE264" s="247"/>
      <c r="MCF264" s="247"/>
      <c r="MCG264" s="247"/>
      <c r="MCH264" s="247"/>
      <c r="MCI264" s="247"/>
      <c r="MCJ264" s="247"/>
      <c r="MCK264" s="247"/>
      <c r="MCL264" s="247"/>
      <c r="MCM264" s="247"/>
      <c r="MCN264" s="247"/>
      <c r="MCO264" s="247"/>
      <c r="MCP264" s="247"/>
      <c r="MCQ264" s="247"/>
      <c r="MCR264" s="247"/>
      <c r="MCS264" s="247"/>
      <c r="MCT264" s="247"/>
      <c r="MCU264" s="247"/>
      <c r="MCV264" s="247"/>
      <c r="MCW264" s="247"/>
      <c r="MCX264" s="247"/>
      <c r="MCY264" s="247"/>
      <c r="MCZ264" s="247"/>
      <c r="MDA264" s="247"/>
      <c r="MDB264" s="247"/>
      <c r="MDC264" s="247"/>
      <c r="MDD264" s="247"/>
      <c r="MDE264" s="247"/>
      <c r="MDF264" s="247"/>
      <c r="MDG264" s="247"/>
      <c r="MDH264" s="247"/>
      <c r="MDI264" s="247"/>
      <c r="MDJ264" s="247"/>
      <c r="MDK264" s="247"/>
      <c r="MDL264" s="247"/>
      <c r="MDM264" s="247"/>
      <c r="MDN264" s="247"/>
      <c r="MDO264" s="247"/>
      <c r="MDP264" s="247"/>
      <c r="MDQ264" s="247"/>
      <c r="MDR264" s="247"/>
      <c r="MDS264" s="247"/>
      <c r="MDT264" s="247"/>
      <c r="MDU264" s="247"/>
      <c r="MDV264" s="247"/>
      <c r="MDW264" s="247"/>
      <c r="MDX264" s="247"/>
      <c r="MDY264" s="247"/>
      <c r="MDZ264" s="247"/>
      <c r="MEA264" s="247"/>
      <c r="MEB264" s="247"/>
      <c r="MEC264" s="247"/>
      <c r="MED264" s="247"/>
      <c r="MEE264" s="247"/>
      <c r="MEF264" s="247"/>
      <c r="MEG264" s="247"/>
      <c r="MEH264" s="247"/>
      <c r="MEI264" s="247"/>
      <c r="MEJ264" s="247"/>
      <c r="MEK264" s="247"/>
      <c r="MEL264" s="247"/>
      <c r="MEM264" s="247"/>
      <c r="MEN264" s="247"/>
      <c r="MEO264" s="247"/>
      <c r="MEP264" s="247"/>
      <c r="MEQ264" s="247"/>
      <c r="MER264" s="247"/>
      <c r="MES264" s="247"/>
      <c r="MET264" s="247"/>
      <c r="MEU264" s="247"/>
      <c r="MEV264" s="247"/>
      <c r="MEW264" s="247"/>
      <c r="MEX264" s="247"/>
      <c r="MEY264" s="247"/>
      <c r="MEZ264" s="247"/>
      <c r="MFA264" s="247"/>
      <c r="MFB264" s="247"/>
      <c r="MFC264" s="247"/>
      <c r="MFD264" s="247"/>
      <c r="MFE264" s="247"/>
      <c r="MFF264" s="247"/>
      <c r="MFG264" s="247"/>
      <c r="MFH264" s="247"/>
      <c r="MFI264" s="247"/>
      <c r="MFJ264" s="247"/>
      <c r="MFK264" s="247"/>
      <c r="MFL264" s="247"/>
      <c r="MFM264" s="247"/>
      <c r="MFN264" s="247"/>
      <c r="MFO264" s="247"/>
      <c r="MFP264" s="247"/>
      <c r="MFQ264" s="247"/>
      <c r="MFR264" s="247"/>
      <c r="MFS264" s="247"/>
      <c r="MFT264" s="247"/>
      <c r="MFU264" s="247"/>
      <c r="MFV264" s="247"/>
      <c r="MFW264" s="247"/>
      <c r="MFX264" s="247"/>
      <c r="MFY264" s="247"/>
      <c r="MFZ264" s="247"/>
      <c r="MGA264" s="247"/>
      <c r="MGB264" s="247"/>
      <c r="MGC264" s="247"/>
      <c r="MGD264" s="247"/>
      <c r="MGE264" s="247"/>
      <c r="MGF264" s="247"/>
      <c r="MGG264" s="247"/>
      <c r="MGH264" s="247"/>
      <c r="MGI264" s="247"/>
      <c r="MGJ264" s="247"/>
      <c r="MGK264" s="247"/>
      <c r="MGL264" s="247"/>
      <c r="MGM264" s="247"/>
      <c r="MGN264" s="247"/>
      <c r="MGO264" s="247"/>
      <c r="MGP264" s="247"/>
      <c r="MGQ264" s="247"/>
      <c r="MGR264" s="247"/>
      <c r="MGS264" s="247"/>
      <c r="MGT264" s="247"/>
      <c r="MGU264" s="247"/>
      <c r="MGV264" s="247"/>
      <c r="MGW264" s="247"/>
      <c r="MGX264" s="247"/>
      <c r="MGY264" s="247"/>
      <c r="MGZ264" s="247"/>
      <c r="MHA264" s="247"/>
      <c r="MHB264" s="247"/>
      <c r="MHC264" s="247"/>
      <c r="MHD264" s="247"/>
      <c r="MHE264" s="247"/>
      <c r="MHF264" s="247"/>
      <c r="MHG264" s="247"/>
      <c r="MHH264" s="247"/>
      <c r="MHI264" s="247"/>
      <c r="MHJ264" s="247"/>
      <c r="MHK264" s="247"/>
      <c r="MHL264" s="247"/>
      <c r="MHM264" s="247"/>
      <c r="MHN264" s="247"/>
      <c r="MHO264" s="247"/>
      <c r="MHP264" s="247"/>
      <c r="MHQ264" s="247"/>
      <c r="MHR264" s="247"/>
      <c r="MHS264" s="247"/>
      <c r="MHT264" s="247"/>
      <c r="MHU264" s="247"/>
      <c r="MHV264" s="247"/>
      <c r="MHW264" s="247"/>
      <c r="MHX264" s="247"/>
      <c r="MHY264" s="247"/>
      <c r="MHZ264" s="247"/>
      <c r="MIA264" s="247"/>
      <c r="MIB264" s="247"/>
      <c r="MIC264" s="247"/>
      <c r="MID264" s="247"/>
      <c r="MIE264" s="247"/>
      <c r="MIF264" s="247"/>
      <c r="MIG264" s="247"/>
      <c r="MIH264" s="247"/>
      <c r="MII264" s="247"/>
      <c r="MIJ264" s="247"/>
      <c r="MIK264" s="247"/>
      <c r="MIL264" s="247"/>
      <c r="MIM264" s="247"/>
      <c r="MIN264" s="247"/>
      <c r="MIO264" s="247"/>
      <c r="MIP264" s="247"/>
      <c r="MIQ264" s="247"/>
      <c r="MIR264" s="247"/>
      <c r="MIS264" s="247"/>
      <c r="MIT264" s="247"/>
      <c r="MIU264" s="247"/>
      <c r="MIV264" s="247"/>
      <c r="MIW264" s="247"/>
      <c r="MIX264" s="247"/>
      <c r="MIY264" s="247"/>
      <c r="MIZ264" s="247"/>
      <c r="MJA264" s="247"/>
      <c r="MJB264" s="247"/>
      <c r="MJC264" s="247"/>
      <c r="MJD264" s="247"/>
      <c r="MJE264" s="247"/>
      <c r="MJF264" s="247"/>
      <c r="MJG264" s="247"/>
      <c r="MJH264" s="247"/>
      <c r="MJI264" s="247"/>
      <c r="MJJ264" s="247"/>
      <c r="MJK264" s="247"/>
      <c r="MJL264" s="247"/>
      <c r="MJM264" s="247"/>
      <c r="MJN264" s="247"/>
      <c r="MJO264" s="247"/>
      <c r="MJP264" s="247"/>
      <c r="MJQ264" s="247"/>
      <c r="MJR264" s="247"/>
      <c r="MJS264" s="247"/>
      <c r="MJT264" s="247"/>
      <c r="MJU264" s="247"/>
      <c r="MJV264" s="247"/>
      <c r="MJW264" s="247"/>
      <c r="MJX264" s="247"/>
      <c r="MJY264" s="247"/>
      <c r="MJZ264" s="247"/>
      <c r="MKA264" s="247"/>
      <c r="MKB264" s="247"/>
      <c r="MKC264" s="247"/>
      <c r="MKD264" s="247"/>
      <c r="MKE264" s="247"/>
      <c r="MKF264" s="247"/>
      <c r="MKG264" s="247"/>
      <c r="MKH264" s="247"/>
      <c r="MKI264" s="247"/>
      <c r="MKJ264" s="247"/>
      <c r="MKK264" s="247"/>
      <c r="MKL264" s="247"/>
      <c r="MKM264" s="247"/>
      <c r="MKN264" s="247"/>
      <c r="MKO264" s="247"/>
      <c r="MKP264" s="247"/>
      <c r="MKQ264" s="247"/>
      <c r="MKR264" s="247"/>
      <c r="MKS264" s="247"/>
      <c r="MKT264" s="247"/>
      <c r="MKU264" s="247"/>
      <c r="MKV264" s="247"/>
      <c r="MKW264" s="247"/>
      <c r="MKX264" s="247"/>
      <c r="MKY264" s="247"/>
      <c r="MKZ264" s="247"/>
      <c r="MLA264" s="247"/>
      <c r="MLB264" s="247"/>
      <c r="MLC264" s="247"/>
      <c r="MLD264" s="247"/>
      <c r="MLE264" s="247"/>
      <c r="MLF264" s="247"/>
      <c r="MLG264" s="247"/>
      <c r="MLH264" s="247"/>
      <c r="MLI264" s="247"/>
      <c r="MLJ264" s="247"/>
      <c r="MLK264" s="247"/>
      <c r="MLL264" s="247"/>
      <c r="MLM264" s="247"/>
      <c r="MLN264" s="247"/>
      <c r="MLO264" s="247"/>
      <c r="MLP264" s="247"/>
      <c r="MLQ264" s="247"/>
      <c r="MLR264" s="247"/>
      <c r="MLS264" s="247"/>
      <c r="MLT264" s="247"/>
      <c r="MLU264" s="247"/>
      <c r="MLV264" s="247"/>
      <c r="MLW264" s="247"/>
      <c r="MLX264" s="247"/>
      <c r="MLY264" s="247"/>
      <c r="MLZ264" s="247"/>
      <c r="MMA264" s="247"/>
      <c r="MMB264" s="247"/>
      <c r="MMC264" s="247"/>
      <c r="MMD264" s="247"/>
      <c r="MME264" s="247"/>
      <c r="MMF264" s="247"/>
      <c r="MMG264" s="247"/>
      <c r="MMH264" s="247"/>
      <c r="MMI264" s="247"/>
      <c r="MMJ264" s="247"/>
      <c r="MMK264" s="247"/>
      <c r="MML264" s="247"/>
      <c r="MMM264" s="247"/>
      <c r="MMN264" s="247"/>
      <c r="MMO264" s="247"/>
      <c r="MMP264" s="247"/>
      <c r="MMQ264" s="247"/>
      <c r="MMR264" s="247"/>
      <c r="MMS264" s="247"/>
      <c r="MMT264" s="247"/>
      <c r="MMU264" s="247"/>
      <c r="MMV264" s="247"/>
      <c r="MMW264" s="247"/>
      <c r="MMX264" s="247"/>
      <c r="MMY264" s="247"/>
      <c r="MMZ264" s="247"/>
      <c r="MNA264" s="247"/>
      <c r="MNB264" s="247"/>
      <c r="MNC264" s="247"/>
      <c r="MND264" s="247"/>
      <c r="MNE264" s="247"/>
      <c r="MNF264" s="247"/>
      <c r="MNG264" s="247"/>
      <c r="MNH264" s="247"/>
      <c r="MNI264" s="247"/>
      <c r="MNJ264" s="247"/>
      <c r="MNK264" s="247"/>
      <c r="MNL264" s="247"/>
      <c r="MNM264" s="247"/>
      <c r="MNN264" s="247"/>
      <c r="MNO264" s="247"/>
      <c r="MNP264" s="247"/>
      <c r="MNQ264" s="247"/>
      <c r="MNR264" s="247"/>
      <c r="MNS264" s="247"/>
      <c r="MNT264" s="247"/>
      <c r="MNU264" s="247"/>
      <c r="MNV264" s="247"/>
      <c r="MNW264" s="247"/>
      <c r="MNX264" s="247"/>
      <c r="MNY264" s="247"/>
      <c r="MNZ264" s="247"/>
      <c r="MOA264" s="247"/>
      <c r="MOB264" s="247"/>
      <c r="MOC264" s="247"/>
      <c r="MOD264" s="247"/>
      <c r="MOE264" s="247"/>
      <c r="MOF264" s="247"/>
      <c r="MOG264" s="247"/>
      <c r="MOH264" s="247"/>
      <c r="MOI264" s="247"/>
      <c r="MOJ264" s="247"/>
      <c r="MOK264" s="247"/>
      <c r="MOL264" s="247"/>
      <c r="MOM264" s="247"/>
      <c r="MON264" s="247"/>
      <c r="MOO264" s="247"/>
      <c r="MOP264" s="247"/>
      <c r="MOQ264" s="247"/>
      <c r="MOR264" s="247"/>
      <c r="MOS264" s="247"/>
      <c r="MOT264" s="247"/>
      <c r="MOU264" s="247"/>
      <c r="MOV264" s="247"/>
      <c r="MOW264" s="247"/>
      <c r="MOX264" s="247"/>
      <c r="MOY264" s="247"/>
      <c r="MOZ264" s="247"/>
      <c r="MPA264" s="247"/>
      <c r="MPB264" s="247"/>
      <c r="MPC264" s="247"/>
      <c r="MPD264" s="247"/>
      <c r="MPE264" s="247"/>
      <c r="MPF264" s="247"/>
      <c r="MPG264" s="247"/>
      <c r="MPH264" s="247"/>
      <c r="MPI264" s="247"/>
      <c r="MPJ264" s="247"/>
      <c r="MPK264" s="247"/>
      <c r="MPL264" s="247"/>
      <c r="MPM264" s="247"/>
      <c r="MPN264" s="247"/>
      <c r="MPO264" s="247"/>
      <c r="MPP264" s="247"/>
      <c r="MPQ264" s="247"/>
      <c r="MPR264" s="247"/>
      <c r="MPS264" s="247"/>
      <c r="MPT264" s="247"/>
      <c r="MPU264" s="247"/>
      <c r="MPV264" s="247"/>
      <c r="MPW264" s="247"/>
      <c r="MPX264" s="247"/>
      <c r="MPY264" s="247"/>
      <c r="MPZ264" s="247"/>
      <c r="MQA264" s="247"/>
      <c r="MQB264" s="247"/>
      <c r="MQC264" s="247"/>
      <c r="MQD264" s="247"/>
      <c r="MQE264" s="247"/>
      <c r="MQF264" s="247"/>
      <c r="MQG264" s="247"/>
      <c r="MQH264" s="247"/>
      <c r="MQI264" s="247"/>
      <c r="MQJ264" s="247"/>
      <c r="MQK264" s="247"/>
      <c r="MQL264" s="247"/>
      <c r="MQM264" s="247"/>
      <c r="MQN264" s="247"/>
      <c r="MQO264" s="247"/>
      <c r="MQP264" s="247"/>
      <c r="MQQ264" s="247"/>
      <c r="MQR264" s="247"/>
      <c r="MQS264" s="247"/>
      <c r="MQT264" s="247"/>
      <c r="MQU264" s="247"/>
      <c r="MQV264" s="247"/>
      <c r="MQW264" s="247"/>
      <c r="MQX264" s="247"/>
      <c r="MQY264" s="247"/>
      <c r="MQZ264" s="247"/>
      <c r="MRA264" s="247"/>
      <c r="MRB264" s="247"/>
      <c r="MRC264" s="247"/>
      <c r="MRD264" s="247"/>
      <c r="MRE264" s="247"/>
      <c r="MRF264" s="247"/>
      <c r="MRG264" s="247"/>
      <c r="MRH264" s="247"/>
      <c r="MRI264" s="247"/>
      <c r="MRJ264" s="247"/>
      <c r="MRK264" s="247"/>
      <c r="MRL264" s="247"/>
      <c r="MRM264" s="247"/>
      <c r="MRN264" s="247"/>
      <c r="MRO264" s="247"/>
      <c r="MRP264" s="247"/>
      <c r="MRQ264" s="247"/>
      <c r="MRR264" s="247"/>
      <c r="MRS264" s="247"/>
      <c r="MRT264" s="247"/>
      <c r="MRU264" s="247"/>
      <c r="MRV264" s="247"/>
      <c r="MRW264" s="247"/>
      <c r="MRX264" s="247"/>
      <c r="MRY264" s="247"/>
      <c r="MRZ264" s="247"/>
      <c r="MSA264" s="247"/>
      <c r="MSB264" s="247"/>
      <c r="MSC264" s="247"/>
      <c r="MSD264" s="247"/>
      <c r="MSE264" s="247"/>
      <c r="MSF264" s="247"/>
      <c r="MSG264" s="247"/>
      <c r="MSH264" s="247"/>
      <c r="MSI264" s="247"/>
      <c r="MSJ264" s="247"/>
      <c r="MSK264" s="247"/>
      <c r="MSL264" s="247"/>
      <c r="MSM264" s="247"/>
      <c r="MSN264" s="247"/>
      <c r="MSO264" s="247"/>
      <c r="MSP264" s="247"/>
      <c r="MSQ264" s="247"/>
      <c r="MSR264" s="247"/>
      <c r="MSS264" s="247"/>
      <c r="MST264" s="247"/>
      <c r="MSU264" s="247"/>
      <c r="MSV264" s="247"/>
      <c r="MSW264" s="247"/>
      <c r="MSX264" s="247"/>
      <c r="MSY264" s="247"/>
      <c r="MSZ264" s="247"/>
      <c r="MTA264" s="247"/>
      <c r="MTB264" s="247"/>
      <c r="MTC264" s="247"/>
      <c r="MTD264" s="247"/>
      <c r="MTE264" s="247"/>
      <c r="MTF264" s="247"/>
      <c r="MTG264" s="247"/>
      <c r="MTH264" s="247"/>
      <c r="MTI264" s="247"/>
      <c r="MTJ264" s="247"/>
      <c r="MTK264" s="247"/>
      <c r="MTL264" s="247"/>
      <c r="MTM264" s="247"/>
      <c r="MTN264" s="247"/>
      <c r="MTO264" s="247"/>
      <c r="MTP264" s="247"/>
      <c r="MTQ264" s="247"/>
      <c r="MTR264" s="247"/>
      <c r="MTS264" s="247"/>
      <c r="MTT264" s="247"/>
      <c r="MTU264" s="247"/>
      <c r="MTV264" s="247"/>
      <c r="MTW264" s="247"/>
      <c r="MTX264" s="247"/>
      <c r="MTY264" s="247"/>
      <c r="MTZ264" s="247"/>
      <c r="MUA264" s="247"/>
      <c r="MUB264" s="247"/>
      <c r="MUC264" s="247"/>
      <c r="MUD264" s="247"/>
      <c r="MUE264" s="247"/>
      <c r="MUF264" s="247"/>
      <c r="MUG264" s="247"/>
      <c r="MUH264" s="247"/>
      <c r="MUI264" s="247"/>
      <c r="MUJ264" s="247"/>
      <c r="MUK264" s="247"/>
      <c r="MUL264" s="247"/>
      <c r="MUM264" s="247"/>
      <c r="MUN264" s="247"/>
      <c r="MUO264" s="247"/>
      <c r="MUP264" s="247"/>
      <c r="MUQ264" s="247"/>
      <c r="MUR264" s="247"/>
      <c r="MUS264" s="247"/>
      <c r="MUT264" s="247"/>
      <c r="MUU264" s="247"/>
      <c r="MUV264" s="247"/>
      <c r="MUW264" s="247"/>
      <c r="MUX264" s="247"/>
      <c r="MUY264" s="247"/>
      <c r="MUZ264" s="247"/>
      <c r="MVA264" s="247"/>
      <c r="MVB264" s="247"/>
      <c r="MVC264" s="247"/>
      <c r="MVD264" s="247"/>
      <c r="MVE264" s="247"/>
      <c r="MVF264" s="247"/>
      <c r="MVG264" s="247"/>
      <c r="MVH264" s="247"/>
      <c r="MVI264" s="247"/>
      <c r="MVJ264" s="247"/>
      <c r="MVK264" s="247"/>
      <c r="MVL264" s="247"/>
      <c r="MVM264" s="247"/>
      <c r="MVN264" s="247"/>
      <c r="MVO264" s="247"/>
      <c r="MVP264" s="247"/>
      <c r="MVQ264" s="247"/>
      <c r="MVR264" s="247"/>
      <c r="MVS264" s="247"/>
      <c r="MVT264" s="247"/>
      <c r="MVU264" s="247"/>
      <c r="MVV264" s="247"/>
      <c r="MVW264" s="247"/>
      <c r="MVX264" s="247"/>
      <c r="MVY264" s="247"/>
      <c r="MVZ264" s="247"/>
      <c r="MWA264" s="247"/>
      <c r="MWB264" s="247"/>
      <c r="MWC264" s="247"/>
      <c r="MWD264" s="247"/>
      <c r="MWE264" s="247"/>
      <c r="MWF264" s="247"/>
      <c r="MWG264" s="247"/>
      <c r="MWH264" s="247"/>
      <c r="MWI264" s="247"/>
      <c r="MWJ264" s="247"/>
      <c r="MWK264" s="247"/>
      <c r="MWL264" s="247"/>
      <c r="MWM264" s="247"/>
      <c r="MWN264" s="247"/>
      <c r="MWO264" s="247"/>
      <c r="MWP264" s="247"/>
      <c r="MWQ264" s="247"/>
      <c r="MWR264" s="247"/>
      <c r="MWS264" s="247"/>
      <c r="MWT264" s="247"/>
      <c r="MWU264" s="247"/>
      <c r="MWV264" s="247"/>
      <c r="MWW264" s="247"/>
      <c r="MWX264" s="247"/>
      <c r="MWY264" s="247"/>
      <c r="MWZ264" s="247"/>
      <c r="MXA264" s="247"/>
      <c r="MXB264" s="247"/>
      <c r="MXC264" s="247"/>
      <c r="MXD264" s="247"/>
      <c r="MXE264" s="247"/>
      <c r="MXF264" s="247"/>
      <c r="MXG264" s="247"/>
      <c r="MXH264" s="247"/>
      <c r="MXI264" s="247"/>
      <c r="MXJ264" s="247"/>
      <c r="MXK264" s="247"/>
      <c r="MXL264" s="247"/>
      <c r="MXM264" s="247"/>
      <c r="MXN264" s="247"/>
      <c r="MXO264" s="247"/>
      <c r="MXP264" s="247"/>
      <c r="MXQ264" s="247"/>
      <c r="MXR264" s="247"/>
      <c r="MXS264" s="247"/>
      <c r="MXT264" s="247"/>
      <c r="MXU264" s="247"/>
      <c r="MXV264" s="247"/>
      <c r="MXW264" s="247"/>
      <c r="MXX264" s="247"/>
      <c r="MXY264" s="247"/>
      <c r="MXZ264" s="247"/>
      <c r="MYA264" s="247"/>
      <c r="MYB264" s="247"/>
      <c r="MYC264" s="247"/>
      <c r="MYD264" s="247"/>
      <c r="MYE264" s="247"/>
      <c r="MYF264" s="247"/>
      <c r="MYG264" s="247"/>
      <c r="MYH264" s="247"/>
      <c r="MYI264" s="247"/>
      <c r="MYJ264" s="247"/>
      <c r="MYK264" s="247"/>
      <c r="MYL264" s="247"/>
      <c r="MYM264" s="247"/>
      <c r="MYN264" s="247"/>
      <c r="MYO264" s="247"/>
      <c r="MYP264" s="247"/>
      <c r="MYQ264" s="247"/>
      <c r="MYR264" s="247"/>
      <c r="MYS264" s="247"/>
      <c r="MYT264" s="247"/>
      <c r="MYU264" s="247"/>
      <c r="MYV264" s="247"/>
      <c r="MYW264" s="247"/>
      <c r="MYX264" s="247"/>
      <c r="MYY264" s="247"/>
      <c r="MYZ264" s="247"/>
      <c r="MZA264" s="247"/>
      <c r="MZB264" s="247"/>
      <c r="MZC264" s="247"/>
      <c r="MZD264" s="247"/>
      <c r="MZE264" s="247"/>
      <c r="MZF264" s="247"/>
      <c r="MZG264" s="247"/>
      <c r="MZH264" s="247"/>
      <c r="MZI264" s="247"/>
      <c r="MZJ264" s="247"/>
      <c r="MZK264" s="247"/>
      <c r="MZL264" s="247"/>
      <c r="MZM264" s="247"/>
      <c r="MZN264" s="247"/>
      <c r="MZO264" s="247"/>
      <c r="MZP264" s="247"/>
      <c r="MZQ264" s="247"/>
      <c r="MZR264" s="247"/>
      <c r="MZS264" s="247"/>
      <c r="MZT264" s="247"/>
      <c r="MZU264" s="247"/>
      <c r="MZV264" s="247"/>
      <c r="MZW264" s="247"/>
      <c r="MZX264" s="247"/>
      <c r="MZY264" s="247"/>
      <c r="MZZ264" s="247"/>
      <c r="NAA264" s="247"/>
      <c r="NAB264" s="247"/>
      <c r="NAC264" s="247"/>
      <c r="NAD264" s="247"/>
      <c r="NAE264" s="247"/>
      <c r="NAF264" s="247"/>
      <c r="NAG264" s="247"/>
      <c r="NAH264" s="247"/>
      <c r="NAI264" s="247"/>
      <c r="NAJ264" s="247"/>
      <c r="NAK264" s="247"/>
      <c r="NAL264" s="247"/>
      <c r="NAM264" s="247"/>
      <c r="NAN264" s="247"/>
      <c r="NAO264" s="247"/>
      <c r="NAP264" s="247"/>
      <c r="NAQ264" s="247"/>
      <c r="NAR264" s="247"/>
      <c r="NAS264" s="247"/>
      <c r="NAT264" s="247"/>
      <c r="NAU264" s="247"/>
      <c r="NAV264" s="247"/>
      <c r="NAW264" s="247"/>
      <c r="NAX264" s="247"/>
      <c r="NAY264" s="247"/>
      <c r="NAZ264" s="247"/>
      <c r="NBA264" s="247"/>
      <c r="NBB264" s="247"/>
      <c r="NBC264" s="247"/>
      <c r="NBD264" s="247"/>
      <c r="NBE264" s="247"/>
      <c r="NBF264" s="247"/>
      <c r="NBG264" s="247"/>
      <c r="NBH264" s="247"/>
      <c r="NBI264" s="247"/>
      <c r="NBJ264" s="247"/>
      <c r="NBK264" s="247"/>
      <c r="NBL264" s="247"/>
      <c r="NBM264" s="247"/>
      <c r="NBN264" s="247"/>
      <c r="NBO264" s="247"/>
      <c r="NBP264" s="247"/>
      <c r="NBQ264" s="247"/>
      <c r="NBR264" s="247"/>
      <c r="NBS264" s="247"/>
      <c r="NBT264" s="247"/>
      <c r="NBU264" s="247"/>
      <c r="NBV264" s="247"/>
      <c r="NBW264" s="247"/>
      <c r="NBX264" s="247"/>
      <c r="NBY264" s="247"/>
      <c r="NBZ264" s="247"/>
      <c r="NCA264" s="247"/>
      <c r="NCB264" s="247"/>
      <c r="NCC264" s="247"/>
      <c r="NCD264" s="247"/>
      <c r="NCE264" s="247"/>
      <c r="NCF264" s="247"/>
      <c r="NCG264" s="247"/>
      <c r="NCH264" s="247"/>
      <c r="NCI264" s="247"/>
      <c r="NCJ264" s="247"/>
      <c r="NCK264" s="247"/>
      <c r="NCL264" s="247"/>
      <c r="NCM264" s="247"/>
      <c r="NCN264" s="247"/>
      <c r="NCO264" s="247"/>
      <c r="NCP264" s="247"/>
      <c r="NCQ264" s="247"/>
      <c r="NCR264" s="247"/>
      <c r="NCS264" s="247"/>
      <c r="NCT264" s="247"/>
      <c r="NCU264" s="247"/>
      <c r="NCV264" s="247"/>
      <c r="NCW264" s="247"/>
      <c r="NCX264" s="247"/>
      <c r="NCY264" s="247"/>
      <c r="NCZ264" s="247"/>
      <c r="NDA264" s="247"/>
      <c r="NDB264" s="247"/>
      <c r="NDC264" s="247"/>
      <c r="NDD264" s="247"/>
      <c r="NDE264" s="247"/>
      <c r="NDF264" s="247"/>
      <c r="NDG264" s="247"/>
      <c r="NDH264" s="247"/>
      <c r="NDI264" s="247"/>
      <c r="NDJ264" s="247"/>
      <c r="NDK264" s="247"/>
      <c r="NDL264" s="247"/>
      <c r="NDM264" s="247"/>
      <c r="NDN264" s="247"/>
      <c r="NDO264" s="247"/>
      <c r="NDP264" s="247"/>
      <c r="NDQ264" s="247"/>
      <c r="NDR264" s="247"/>
      <c r="NDS264" s="247"/>
      <c r="NDT264" s="247"/>
      <c r="NDU264" s="247"/>
      <c r="NDV264" s="247"/>
      <c r="NDW264" s="247"/>
      <c r="NDX264" s="247"/>
      <c r="NDY264" s="247"/>
      <c r="NDZ264" s="247"/>
      <c r="NEA264" s="247"/>
      <c r="NEB264" s="247"/>
      <c r="NEC264" s="247"/>
      <c r="NED264" s="247"/>
      <c r="NEE264" s="247"/>
      <c r="NEF264" s="247"/>
      <c r="NEG264" s="247"/>
      <c r="NEH264" s="247"/>
      <c r="NEI264" s="247"/>
      <c r="NEJ264" s="247"/>
      <c r="NEK264" s="247"/>
      <c r="NEL264" s="247"/>
      <c r="NEM264" s="247"/>
      <c r="NEN264" s="247"/>
      <c r="NEO264" s="247"/>
      <c r="NEP264" s="247"/>
      <c r="NEQ264" s="247"/>
      <c r="NER264" s="247"/>
      <c r="NES264" s="247"/>
      <c r="NET264" s="247"/>
      <c r="NEU264" s="247"/>
      <c r="NEV264" s="247"/>
      <c r="NEW264" s="247"/>
      <c r="NEX264" s="247"/>
      <c r="NEY264" s="247"/>
      <c r="NEZ264" s="247"/>
      <c r="NFA264" s="247"/>
      <c r="NFB264" s="247"/>
      <c r="NFC264" s="247"/>
      <c r="NFD264" s="247"/>
      <c r="NFE264" s="247"/>
      <c r="NFF264" s="247"/>
      <c r="NFG264" s="247"/>
      <c r="NFH264" s="247"/>
      <c r="NFI264" s="247"/>
      <c r="NFJ264" s="247"/>
      <c r="NFK264" s="247"/>
      <c r="NFL264" s="247"/>
      <c r="NFM264" s="247"/>
      <c r="NFN264" s="247"/>
      <c r="NFO264" s="247"/>
      <c r="NFP264" s="247"/>
      <c r="NFQ264" s="247"/>
      <c r="NFR264" s="247"/>
      <c r="NFS264" s="247"/>
      <c r="NFT264" s="247"/>
      <c r="NFU264" s="247"/>
      <c r="NFV264" s="247"/>
      <c r="NFW264" s="247"/>
      <c r="NFX264" s="247"/>
      <c r="NFY264" s="247"/>
      <c r="NFZ264" s="247"/>
      <c r="NGA264" s="247"/>
      <c r="NGB264" s="247"/>
      <c r="NGC264" s="247"/>
      <c r="NGD264" s="247"/>
      <c r="NGE264" s="247"/>
      <c r="NGF264" s="247"/>
      <c r="NGG264" s="247"/>
      <c r="NGH264" s="247"/>
      <c r="NGI264" s="247"/>
      <c r="NGJ264" s="247"/>
      <c r="NGK264" s="247"/>
      <c r="NGL264" s="247"/>
      <c r="NGM264" s="247"/>
      <c r="NGN264" s="247"/>
      <c r="NGO264" s="247"/>
      <c r="NGP264" s="247"/>
      <c r="NGQ264" s="247"/>
      <c r="NGR264" s="247"/>
      <c r="NGS264" s="247"/>
      <c r="NGT264" s="247"/>
      <c r="NGU264" s="247"/>
      <c r="NGV264" s="247"/>
      <c r="NGW264" s="247"/>
      <c r="NGX264" s="247"/>
      <c r="NGY264" s="247"/>
      <c r="NGZ264" s="247"/>
      <c r="NHA264" s="247"/>
      <c r="NHB264" s="247"/>
      <c r="NHC264" s="247"/>
      <c r="NHD264" s="247"/>
      <c r="NHE264" s="247"/>
      <c r="NHF264" s="247"/>
      <c r="NHG264" s="247"/>
      <c r="NHH264" s="247"/>
      <c r="NHI264" s="247"/>
      <c r="NHJ264" s="247"/>
      <c r="NHK264" s="247"/>
      <c r="NHL264" s="247"/>
      <c r="NHM264" s="247"/>
      <c r="NHN264" s="247"/>
      <c r="NHO264" s="247"/>
      <c r="NHP264" s="247"/>
      <c r="NHQ264" s="247"/>
      <c r="NHR264" s="247"/>
      <c r="NHS264" s="247"/>
      <c r="NHT264" s="247"/>
      <c r="NHU264" s="247"/>
      <c r="NHV264" s="247"/>
      <c r="NHW264" s="247"/>
      <c r="NHX264" s="247"/>
      <c r="NHY264" s="247"/>
      <c r="NHZ264" s="247"/>
      <c r="NIA264" s="247"/>
      <c r="NIB264" s="247"/>
      <c r="NIC264" s="247"/>
      <c r="NID264" s="247"/>
      <c r="NIE264" s="247"/>
      <c r="NIF264" s="247"/>
      <c r="NIG264" s="247"/>
      <c r="NIH264" s="247"/>
      <c r="NII264" s="247"/>
      <c r="NIJ264" s="247"/>
      <c r="NIK264" s="247"/>
      <c r="NIL264" s="247"/>
      <c r="NIM264" s="247"/>
      <c r="NIN264" s="247"/>
      <c r="NIO264" s="247"/>
      <c r="NIP264" s="247"/>
      <c r="NIQ264" s="247"/>
      <c r="NIR264" s="247"/>
      <c r="NIS264" s="247"/>
      <c r="NIT264" s="247"/>
      <c r="NIU264" s="247"/>
      <c r="NIV264" s="247"/>
      <c r="NIW264" s="247"/>
      <c r="NIX264" s="247"/>
      <c r="NIY264" s="247"/>
      <c r="NIZ264" s="247"/>
      <c r="NJA264" s="247"/>
      <c r="NJB264" s="247"/>
      <c r="NJC264" s="247"/>
      <c r="NJD264" s="247"/>
      <c r="NJE264" s="247"/>
      <c r="NJF264" s="247"/>
      <c r="NJG264" s="247"/>
      <c r="NJH264" s="247"/>
      <c r="NJI264" s="247"/>
      <c r="NJJ264" s="247"/>
      <c r="NJK264" s="247"/>
      <c r="NJL264" s="247"/>
      <c r="NJM264" s="247"/>
      <c r="NJN264" s="247"/>
      <c r="NJO264" s="247"/>
      <c r="NJP264" s="247"/>
      <c r="NJQ264" s="247"/>
      <c r="NJR264" s="247"/>
      <c r="NJS264" s="247"/>
      <c r="NJT264" s="247"/>
      <c r="NJU264" s="247"/>
      <c r="NJV264" s="247"/>
      <c r="NJW264" s="247"/>
      <c r="NJX264" s="247"/>
      <c r="NJY264" s="247"/>
      <c r="NJZ264" s="247"/>
      <c r="NKA264" s="247"/>
      <c r="NKB264" s="247"/>
      <c r="NKC264" s="247"/>
      <c r="NKD264" s="247"/>
      <c r="NKE264" s="247"/>
      <c r="NKF264" s="247"/>
      <c r="NKG264" s="247"/>
      <c r="NKH264" s="247"/>
      <c r="NKI264" s="247"/>
      <c r="NKJ264" s="247"/>
      <c r="NKK264" s="247"/>
      <c r="NKL264" s="247"/>
      <c r="NKM264" s="247"/>
      <c r="NKN264" s="247"/>
      <c r="NKO264" s="247"/>
      <c r="NKP264" s="247"/>
      <c r="NKQ264" s="247"/>
      <c r="NKR264" s="247"/>
      <c r="NKS264" s="247"/>
      <c r="NKT264" s="247"/>
      <c r="NKU264" s="247"/>
      <c r="NKV264" s="247"/>
      <c r="NKW264" s="247"/>
      <c r="NKX264" s="247"/>
      <c r="NKY264" s="247"/>
      <c r="NKZ264" s="247"/>
      <c r="NLA264" s="247"/>
      <c r="NLB264" s="247"/>
      <c r="NLC264" s="247"/>
      <c r="NLD264" s="247"/>
      <c r="NLE264" s="247"/>
      <c r="NLF264" s="247"/>
      <c r="NLG264" s="247"/>
      <c r="NLH264" s="247"/>
      <c r="NLI264" s="247"/>
      <c r="NLJ264" s="247"/>
      <c r="NLK264" s="247"/>
      <c r="NLL264" s="247"/>
      <c r="NLM264" s="247"/>
      <c r="NLN264" s="247"/>
      <c r="NLO264" s="247"/>
      <c r="NLP264" s="247"/>
      <c r="NLQ264" s="247"/>
      <c r="NLR264" s="247"/>
      <c r="NLS264" s="247"/>
      <c r="NLT264" s="247"/>
      <c r="NLU264" s="247"/>
      <c r="NLV264" s="247"/>
      <c r="NLW264" s="247"/>
      <c r="NLX264" s="247"/>
      <c r="NLY264" s="247"/>
      <c r="NLZ264" s="247"/>
      <c r="NMA264" s="247"/>
      <c r="NMB264" s="247"/>
      <c r="NMC264" s="247"/>
      <c r="NMD264" s="247"/>
      <c r="NME264" s="247"/>
      <c r="NMF264" s="247"/>
      <c r="NMG264" s="247"/>
      <c r="NMH264" s="247"/>
      <c r="NMI264" s="247"/>
      <c r="NMJ264" s="247"/>
      <c r="NMK264" s="247"/>
      <c r="NML264" s="247"/>
      <c r="NMM264" s="247"/>
      <c r="NMN264" s="247"/>
      <c r="NMO264" s="247"/>
      <c r="NMP264" s="247"/>
      <c r="NMQ264" s="247"/>
      <c r="NMR264" s="247"/>
      <c r="NMS264" s="247"/>
      <c r="NMT264" s="247"/>
      <c r="NMU264" s="247"/>
      <c r="NMV264" s="247"/>
      <c r="NMW264" s="247"/>
      <c r="NMX264" s="247"/>
      <c r="NMY264" s="247"/>
      <c r="NMZ264" s="247"/>
      <c r="NNA264" s="247"/>
      <c r="NNB264" s="247"/>
      <c r="NNC264" s="247"/>
      <c r="NND264" s="247"/>
      <c r="NNE264" s="247"/>
      <c r="NNF264" s="247"/>
      <c r="NNG264" s="247"/>
      <c r="NNH264" s="247"/>
      <c r="NNI264" s="247"/>
      <c r="NNJ264" s="247"/>
      <c r="NNK264" s="247"/>
      <c r="NNL264" s="247"/>
      <c r="NNM264" s="247"/>
      <c r="NNN264" s="247"/>
      <c r="NNO264" s="247"/>
      <c r="NNP264" s="247"/>
      <c r="NNQ264" s="247"/>
      <c r="NNR264" s="247"/>
      <c r="NNS264" s="247"/>
      <c r="NNT264" s="247"/>
      <c r="NNU264" s="247"/>
      <c r="NNV264" s="247"/>
      <c r="NNW264" s="247"/>
      <c r="NNX264" s="247"/>
      <c r="NNY264" s="247"/>
      <c r="NNZ264" s="247"/>
      <c r="NOA264" s="247"/>
      <c r="NOB264" s="247"/>
      <c r="NOC264" s="247"/>
      <c r="NOD264" s="247"/>
      <c r="NOE264" s="247"/>
      <c r="NOF264" s="247"/>
      <c r="NOG264" s="247"/>
      <c r="NOH264" s="247"/>
      <c r="NOI264" s="247"/>
      <c r="NOJ264" s="247"/>
      <c r="NOK264" s="247"/>
      <c r="NOL264" s="247"/>
      <c r="NOM264" s="247"/>
      <c r="NON264" s="247"/>
      <c r="NOO264" s="247"/>
      <c r="NOP264" s="247"/>
      <c r="NOQ264" s="247"/>
      <c r="NOR264" s="247"/>
      <c r="NOS264" s="247"/>
      <c r="NOT264" s="247"/>
      <c r="NOU264" s="247"/>
      <c r="NOV264" s="247"/>
      <c r="NOW264" s="247"/>
      <c r="NOX264" s="247"/>
      <c r="NOY264" s="247"/>
      <c r="NOZ264" s="247"/>
      <c r="NPA264" s="247"/>
      <c r="NPB264" s="247"/>
      <c r="NPC264" s="247"/>
      <c r="NPD264" s="247"/>
      <c r="NPE264" s="247"/>
      <c r="NPF264" s="247"/>
      <c r="NPG264" s="247"/>
      <c r="NPH264" s="247"/>
      <c r="NPI264" s="247"/>
      <c r="NPJ264" s="247"/>
      <c r="NPK264" s="247"/>
      <c r="NPL264" s="247"/>
      <c r="NPM264" s="247"/>
      <c r="NPN264" s="247"/>
      <c r="NPO264" s="247"/>
      <c r="NPP264" s="247"/>
      <c r="NPQ264" s="247"/>
      <c r="NPR264" s="247"/>
      <c r="NPS264" s="247"/>
      <c r="NPT264" s="247"/>
      <c r="NPU264" s="247"/>
      <c r="NPV264" s="247"/>
      <c r="NPW264" s="247"/>
      <c r="NPX264" s="247"/>
      <c r="NPY264" s="247"/>
      <c r="NPZ264" s="247"/>
      <c r="NQA264" s="247"/>
      <c r="NQB264" s="247"/>
      <c r="NQC264" s="247"/>
      <c r="NQD264" s="247"/>
      <c r="NQE264" s="247"/>
      <c r="NQF264" s="247"/>
      <c r="NQG264" s="247"/>
      <c r="NQH264" s="247"/>
      <c r="NQI264" s="247"/>
      <c r="NQJ264" s="247"/>
      <c r="NQK264" s="247"/>
      <c r="NQL264" s="247"/>
      <c r="NQM264" s="247"/>
      <c r="NQN264" s="247"/>
      <c r="NQO264" s="247"/>
      <c r="NQP264" s="247"/>
      <c r="NQQ264" s="247"/>
      <c r="NQR264" s="247"/>
      <c r="NQS264" s="247"/>
      <c r="NQT264" s="247"/>
      <c r="NQU264" s="247"/>
      <c r="NQV264" s="247"/>
      <c r="NQW264" s="247"/>
      <c r="NQX264" s="247"/>
      <c r="NQY264" s="247"/>
      <c r="NQZ264" s="247"/>
      <c r="NRA264" s="247"/>
      <c r="NRB264" s="247"/>
      <c r="NRC264" s="247"/>
      <c r="NRD264" s="247"/>
      <c r="NRE264" s="247"/>
      <c r="NRF264" s="247"/>
      <c r="NRG264" s="247"/>
      <c r="NRH264" s="247"/>
      <c r="NRI264" s="247"/>
      <c r="NRJ264" s="247"/>
      <c r="NRK264" s="247"/>
      <c r="NRL264" s="247"/>
      <c r="NRM264" s="247"/>
      <c r="NRN264" s="247"/>
      <c r="NRO264" s="247"/>
      <c r="NRP264" s="247"/>
      <c r="NRQ264" s="247"/>
      <c r="NRR264" s="247"/>
      <c r="NRS264" s="247"/>
      <c r="NRT264" s="247"/>
      <c r="NRU264" s="247"/>
      <c r="NRV264" s="247"/>
      <c r="NRW264" s="247"/>
      <c r="NRX264" s="247"/>
      <c r="NRY264" s="247"/>
      <c r="NRZ264" s="247"/>
      <c r="NSA264" s="247"/>
      <c r="NSB264" s="247"/>
      <c r="NSC264" s="247"/>
      <c r="NSD264" s="247"/>
      <c r="NSE264" s="247"/>
      <c r="NSF264" s="247"/>
      <c r="NSG264" s="247"/>
      <c r="NSH264" s="247"/>
      <c r="NSI264" s="247"/>
      <c r="NSJ264" s="247"/>
      <c r="NSK264" s="247"/>
      <c r="NSL264" s="247"/>
      <c r="NSM264" s="247"/>
      <c r="NSN264" s="247"/>
      <c r="NSO264" s="247"/>
      <c r="NSP264" s="247"/>
      <c r="NSQ264" s="247"/>
      <c r="NSR264" s="247"/>
      <c r="NSS264" s="247"/>
      <c r="NST264" s="247"/>
      <c r="NSU264" s="247"/>
      <c r="NSV264" s="247"/>
      <c r="NSW264" s="247"/>
      <c r="NSX264" s="247"/>
      <c r="NSY264" s="247"/>
      <c r="NSZ264" s="247"/>
      <c r="NTA264" s="247"/>
      <c r="NTB264" s="247"/>
      <c r="NTC264" s="247"/>
      <c r="NTD264" s="247"/>
      <c r="NTE264" s="247"/>
      <c r="NTF264" s="247"/>
      <c r="NTG264" s="247"/>
      <c r="NTH264" s="247"/>
      <c r="NTI264" s="247"/>
      <c r="NTJ264" s="247"/>
      <c r="NTK264" s="247"/>
      <c r="NTL264" s="247"/>
      <c r="NTM264" s="247"/>
      <c r="NTN264" s="247"/>
      <c r="NTO264" s="247"/>
      <c r="NTP264" s="247"/>
      <c r="NTQ264" s="247"/>
      <c r="NTR264" s="247"/>
      <c r="NTS264" s="247"/>
      <c r="NTT264" s="247"/>
      <c r="NTU264" s="247"/>
      <c r="NTV264" s="247"/>
      <c r="NTW264" s="247"/>
      <c r="NTX264" s="247"/>
      <c r="NTY264" s="247"/>
      <c r="NTZ264" s="247"/>
      <c r="NUA264" s="247"/>
      <c r="NUB264" s="247"/>
      <c r="NUC264" s="247"/>
      <c r="NUD264" s="247"/>
      <c r="NUE264" s="247"/>
      <c r="NUF264" s="247"/>
      <c r="NUG264" s="247"/>
      <c r="NUH264" s="247"/>
      <c r="NUI264" s="247"/>
      <c r="NUJ264" s="247"/>
      <c r="NUK264" s="247"/>
      <c r="NUL264" s="247"/>
      <c r="NUM264" s="247"/>
      <c r="NUN264" s="247"/>
      <c r="NUO264" s="247"/>
      <c r="NUP264" s="247"/>
      <c r="NUQ264" s="247"/>
      <c r="NUR264" s="247"/>
      <c r="NUS264" s="247"/>
      <c r="NUT264" s="247"/>
      <c r="NUU264" s="247"/>
      <c r="NUV264" s="247"/>
      <c r="NUW264" s="247"/>
      <c r="NUX264" s="247"/>
      <c r="NUY264" s="247"/>
      <c r="NUZ264" s="247"/>
      <c r="NVA264" s="247"/>
      <c r="NVB264" s="247"/>
      <c r="NVC264" s="247"/>
      <c r="NVD264" s="247"/>
      <c r="NVE264" s="247"/>
      <c r="NVF264" s="247"/>
      <c r="NVG264" s="247"/>
      <c r="NVH264" s="247"/>
      <c r="NVI264" s="247"/>
      <c r="NVJ264" s="247"/>
      <c r="NVK264" s="247"/>
      <c r="NVL264" s="247"/>
      <c r="NVM264" s="247"/>
      <c r="NVN264" s="247"/>
      <c r="NVO264" s="247"/>
      <c r="NVP264" s="247"/>
      <c r="NVQ264" s="247"/>
      <c r="NVR264" s="247"/>
      <c r="NVS264" s="247"/>
      <c r="NVT264" s="247"/>
      <c r="NVU264" s="247"/>
      <c r="NVV264" s="247"/>
      <c r="NVW264" s="247"/>
      <c r="NVX264" s="247"/>
      <c r="NVY264" s="247"/>
      <c r="NVZ264" s="247"/>
      <c r="NWA264" s="247"/>
      <c r="NWB264" s="247"/>
      <c r="NWC264" s="247"/>
      <c r="NWD264" s="247"/>
      <c r="NWE264" s="247"/>
      <c r="NWF264" s="247"/>
      <c r="NWG264" s="247"/>
      <c r="NWH264" s="247"/>
      <c r="NWI264" s="247"/>
      <c r="NWJ264" s="247"/>
      <c r="NWK264" s="247"/>
      <c r="NWL264" s="247"/>
      <c r="NWM264" s="247"/>
      <c r="NWN264" s="247"/>
      <c r="NWO264" s="247"/>
      <c r="NWP264" s="247"/>
      <c r="NWQ264" s="247"/>
      <c r="NWR264" s="247"/>
      <c r="NWS264" s="247"/>
      <c r="NWT264" s="247"/>
      <c r="NWU264" s="247"/>
      <c r="NWV264" s="247"/>
      <c r="NWW264" s="247"/>
      <c r="NWX264" s="247"/>
      <c r="NWY264" s="247"/>
      <c r="NWZ264" s="247"/>
      <c r="NXA264" s="247"/>
      <c r="NXB264" s="247"/>
      <c r="NXC264" s="247"/>
      <c r="NXD264" s="247"/>
      <c r="NXE264" s="247"/>
      <c r="NXF264" s="247"/>
      <c r="NXG264" s="247"/>
      <c r="NXH264" s="247"/>
      <c r="NXI264" s="247"/>
      <c r="NXJ264" s="247"/>
      <c r="NXK264" s="247"/>
      <c r="NXL264" s="247"/>
      <c r="NXM264" s="247"/>
      <c r="NXN264" s="247"/>
      <c r="NXO264" s="247"/>
      <c r="NXP264" s="247"/>
      <c r="NXQ264" s="247"/>
      <c r="NXR264" s="247"/>
      <c r="NXS264" s="247"/>
      <c r="NXT264" s="247"/>
      <c r="NXU264" s="247"/>
      <c r="NXV264" s="247"/>
      <c r="NXW264" s="247"/>
      <c r="NXX264" s="247"/>
      <c r="NXY264" s="247"/>
      <c r="NXZ264" s="247"/>
      <c r="NYA264" s="247"/>
      <c r="NYB264" s="247"/>
      <c r="NYC264" s="247"/>
      <c r="NYD264" s="247"/>
      <c r="NYE264" s="247"/>
      <c r="NYF264" s="247"/>
      <c r="NYG264" s="247"/>
      <c r="NYH264" s="247"/>
      <c r="NYI264" s="247"/>
      <c r="NYJ264" s="247"/>
      <c r="NYK264" s="247"/>
      <c r="NYL264" s="247"/>
      <c r="NYM264" s="247"/>
      <c r="NYN264" s="247"/>
      <c r="NYO264" s="247"/>
      <c r="NYP264" s="247"/>
      <c r="NYQ264" s="247"/>
      <c r="NYR264" s="247"/>
      <c r="NYS264" s="247"/>
      <c r="NYT264" s="247"/>
      <c r="NYU264" s="247"/>
      <c r="NYV264" s="247"/>
      <c r="NYW264" s="247"/>
      <c r="NYX264" s="247"/>
      <c r="NYY264" s="247"/>
      <c r="NYZ264" s="247"/>
      <c r="NZA264" s="247"/>
      <c r="NZB264" s="247"/>
      <c r="NZC264" s="247"/>
      <c r="NZD264" s="247"/>
      <c r="NZE264" s="247"/>
      <c r="NZF264" s="247"/>
      <c r="NZG264" s="247"/>
      <c r="NZH264" s="247"/>
      <c r="NZI264" s="247"/>
      <c r="NZJ264" s="247"/>
      <c r="NZK264" s="247"/>
      <c r="NZL264" s="247"/>
      <c r="NZM264" s="247"/>
      <c r="NZN264" s="247"/>
      <c r="NZO264" s="247"/>
      <c r="NZP264" s="247"/>
      <c r="NZQ264" s="247"/>
      <c r="NZR264" s="247"/>
      <c r="NZS264" s="247"/>
      <c r="NZT264" s="247"/>
      <c r="NZU264" s="247"/>
      <c r="NZV264" s="247"/>
      <c r="NZW264" s="247"/>
      <c r="NZX264" s="247"/>
      <c r="NZY264" s="247"/>
      <c r="NZZ264" s="247"/>
      <c r="OAA264" s="247"/>
      <c r="OAB264" s="247"/>
      <c r="OAC264" s="247"/>
      <c r="OAD264" s="247"/>
      <c r="OAE264" s="247"/>
      <c r="OAF264" s="247"/>
      <c r="OAG264" s="247"/>
      <c r="OAH264" s="247"/>
      <c r="OAI264" s="247"/>
      <c r="OAJ264" s="247"/>
      <c r="OAK264" s="247"/>
      <c r="OAL264" s="247"/>
      <c r="OAM264" s="247"/>
      <c r="OAN264" s="247"/>
      <c r="OAO264" s="247"/>
      <c r="OAP264" s="247"/>
      <c r="OAQ264" s="247"/>
      <c r="OAR264" s="247"/>
      <c r="OAS264" s="247"/>
      <c r="OAT264" s="247"/>
      <c r="OAU264" s="247"/>
      <c r="OAV264" s="247"/>
      <c r="OAW264" s="247"/>
      <c r="OAX264" s="247"/>
      <c r="OAY264" s="247"/>
      <c r="OAZ264" s="247"/>
      <c r="OBA264" s="247"/>
      <c r="OBB264" s="247"/>
      <c r="OBC264" s="247"/>
      <c r="OBD264" s="247"/>
      <c r="OBE264" s="247"/>
      <c r="OBF264" s="247"/>
      <c r="OBG264" s="247"/>
      <c r="OBH264" s="247"/>
      <c r="OBI264" s="247"/>
      <c r="OBJ264" s="247"/>
      <c r="OBK264" s="247"/>
      <c r="OBL264" s="247"/>
      <c r="OBM264" s="247"/>
      <c r="OBN264" s="247"/>
      <c r="OBO264" s="247"/>
      <c r="OBP264" s="247"/>
      <c r="OBQ264" s="247"/>
      <c r="OBR264" s="247"/>
      <c r="OBS264" s="247"/>
      <c r="OBT264" s="247"/>
      <c r="OBU264" s="247"/>
      <c r="OBV264" s="247"/>
      <c r="OBW264" s="247"/>
      <c r="OBX264" s="247"/>
      <c r="OBY264" s="247"/>
      <c r="OBZ264" s="247"/>
      <c r="OCA264" s="247"/>
      <c r="OCB264" s="247"/>
      <c r="OCC264" s="247"/>
      <c r="OCD264" s="247"/>
      <c r="OCE264" s="247"/>
      <c r="OCF264" s="247"/>
      <c r="OCG264" s="247"/>
      <c r="OCH264" s="247"/>
      <c r="OCI264" s="247"/>
      <c r="OCJ264" s="247"/>
      <c r="OCK264" s="247"/>
      <c r="OCL264" s="247"/>
      <c r="OCM264" s="247"/>
      <c r="OCN264" s="247"/>
      <c r="OCO264" s="247"/>
      <c r="OCP264" s="247"/>
      <c r="OCQ264" s="247"/>
      <c r="OCR264" s="247"/>
      <c r="OCS264" s="247"/>
      <c r="OCT264" s="247"/>
      <c r="OCU264" s="247"/>
      <c r="OCV264" s="247"/>
      <c r="OCW264" s="247"/>
      <c r="OCX264" s="247"/>
      <c r="OCY264" s="247"/>
      <c r="OCZ264" s="247"/>
      <c r="ODA264" s="247"/>
      <c r="ODB264" s="247"/>
      <c r="ODC264" s="247"/>
      <c r="ODD264" s="247"/>
      <c r="ODE264" s="247"/>
      <c r="ODF264" s="247"/>
      <c r="ODG264" s="247"/>
      <c r="ODH264" s="247"/>
      <c r="ODI264" s="247"/>
      <c r="ODJ264" s="247"/>
      <c r="ODK264" s="247"/>
      <c r="ODL264" s="247"/>
      <c r="ODM264" s="247"/>
      <c r="ODN264" s="247"/>
      <c r="ODO264" s="247"/>
      <c r="ODP264" s="247"/>
      <c r="ODQ264" s="247"/>
      <c r="ODR264" s="247"/>
      <c r="ODS264" s="247"/>
      <c r="ODT264" s="247"/>
      <c r="ODU264" s="247"/>
      <c r="ODV264" s="247"/>
      <c r="ODW264" s="247"/>
      <c r="ODX264" s="247"/>
      <c r="ODY264" s="247"/>
      <c r="ODZ264" s="247"/>
      <c r="OEA264" s="247"/>
      <c r="OEB264" s="247"/>
      <c r="OEC264" s="247"/>
      <c r="OED264" s="247"/>
      <c r="OEE264" s="247"/>
      <c r="OEF264" s="247"/>
      <c r="OEG264" s="247"/>
      <c r="OEH264" s="247"/>
      <c r="OEI264" s="247"/>
      <c r="OEJ264" s="247"/>
      <c r="OEK264" s="247"/>
      <c r="OEL264" s="247"/>
      <c r="OEM264" s="247"/>
      <c r="OEN264" s="247"/>
      <c r="OEO264" s="247"/>
      <c r="OEP264" s="247"/>
      <c r="OEQ264" s="247"/>
      <c r="OER264" s="247"/>
      <c r="OES264" s="247"/>
      <c r="OET264" s="247"/>
      <c r="OEU264" s="247"/>
      <c r="OEV264" s="247"/>
      <c r="OEW264" s="247"/>
      <c r="OEX264" s="247"/>
      <c r="OEY264" s="247"/>
      <c r="OEZ264" s="247"/>
      <c r="OFA264" s="247"/>
      <c r="OFB264" s="247"/>
      <c r="OFC264" s="247"/>
      <c r="OFD264" s="247"/>
      <c r="OFE264" s="247"/>
      <c r="OFF264" s="247"/>
      <c r="OFG264" s="247"/>
      <c r="OFH264" s="247"/>
      <c r="OFI264" s="247"/>
      <c r="OFJ264" s="247"/>
      <c r="OFK264" s="247"/>
      <c r="OFL264" s="247"/>
      <c r="OFM264" s="247"/>
      <c r="OFN264" s="247"/>
      <c r="OFO264" s="247"/>
      <c r="OFP264" s="247"/>
      <c r="OFQ264" s="247"/>
      <c r="OFR264" s="247"/>
      <c r="OFS264" s="247"/>
      <c r="OFT264" s="247"/>
      <c r="OFU264" s="247"/>
      <c r="OFV264" s="247"/>
      <c r="OFW264" s="247"/>
      <c r="OFX264" s="247"/>
      <c r="OFY264" s="247"/>
      <c r="OFZ264" s="247"/>
      <c r="OGA264" s="247"/>
      <c r="OGB264" s="247"/>
      <c r="OGC264" s="247"/>
      <c r="OGD264" s="247"/>
      <c r="OGE264" s="247"/>
      <c r="OGF264" s="247"/>
      <c r="OGG264" s="247"/>
      <c r="OGH264" s="247"/>
      <c r="OGI264" s="247"/>
      <c r="OGJ264" s="247"/>
      <c r="OGK264" s="247"/>
      <c r="OGL264" s="247"/>
      <c r="OGM264" s="247"/>
      <c r="OGN264" s="247"/>
      <c r="OGO264" s="247"/>
      <c r="OGP264" s="247"/>
      <c r="OGQ264" s="247"/>
      <c r="OGR264" s="247"/>
      <c r="OGS264" s="247"/>
      <c r="OGT264" s="247"/>
      <c r="OGU264" s="247"/>
      <c r="OGV264" s="247"/>
      <c r="OGW264" s="247"/>
      <c r="OGX264" s="247"/>
      <c r="OGY264" s="247"/>
      <c r="OGZ264" s="247"/>
      <c r="OHA264" s="247"/>
      <c r="OHB264" s="247"/>
      <c r="OHC264" s="247"/>
      <c r="OHD264" s="247"/>
      <c r="OHE264" s="247"/>
      <c r="OHF264" s="247"/>
      <c r="OHG264" s="247"/>
      <c r="OHH264" s="247"/>
      <c r="OHI264" s="247"/>
      <c r="OHJ264" s="247"/>
      <c r="OHK264" s="247"/>
      <c r="OHL264" s="247"/>
      <c r="OHM264" s="247"/>
      <c r="OHN264" s="247"/>
      <c r="OHO264" s="247"/>
      <c r="OHP264" s="247"/>
      <c r="OHQ264" s="247"/>
      <c r="OHR264" s="247"/>
      <c r="OHS264" s="247"/>
      <c r="OHT264" s="247"/>
      <c r="OHU264" s="247"/>
      <c r="OHV264" s="247"/>
      <c r="OHW264" s="247"/>
      <c r="OHX264" s="247"/>
      <c r="OHY264" s="247"/>
      <c r="OHZ264" s="247"/>
      <c r="OIA264" s="247"/>
      <c r="OIB264" s="247"/>
      <c r="OIC264" s="247"/>
      <c r="OID264" s="247"/>
      <c r="OIE264" s="247"/>
      <c r="OIF264" s="247"/>
      <c r="OIG264" s="247"/>
      <c r="OIH264" s="247"/>
      <c r="OII264" s="247"/>
      <c r="OIJ264" s="247"/>
      <c r="OIK264" s="247"/>
      <c r="OIL264" s="247"/>
      <c r="OIM264" s="247"/>
      <c r="OIN264" s="247"/>
      <c r="OIO264" s="247"/>
      <c r="OIP264" s="247"/>
      <c r="OIQ264" s="247"/>
      <c r="OIR264" s="247"/>
      <c r="OIS264" s="247"/>
      <c r="OIT264" s="247"/>
      <c r="OIU264" s="247"/>
      <c r="OIV264" s="247"/>
      <c r="OIW264" s="247"/>
      <c r="OIX264" s="247"/>
      <c r="OIY264" s="247"/>
      <c r="OIZ264" s="247"/>
      <c r="OJA264" s="247"/>
      <c r="OJB264" s="247"/>
      <c r="OJC264" s="247"/>
      <c r="OJD264" s="247"/>
      <c r="OJE264" s="247"/>
      <c r="OJF264" s="247"/>
      <c r="OJG264" s="247"/>
      <c r="OJH264" s="247"/>
      <c r="OJI264" s="247"/>
      <c r="OJJ264" s="247"/>
      <c r="OJK264" s="247"/>
      <c r="OJL264" s="247"/>
      <c r="OJM264" s="247"/>
      <c r="OJN264" s="247"/>
      <c r="OJO264" s="247"/>
      <c r="OJP264" s="247"/>
      <c r="OJQ264" s="247"/>
      <c r="OJR264" s="247"/>
      <c r="OJS264" s="247"/>
      <c r="OJT264" s="247"/>
      <c r="OJU264" s="247"/>
      <c r="OJV264" s="247"/>
      <c r="OJW264" s="247"/>
      <c r="OJX264" s="247"/>
      <c r="OJY264" s="247"/>
      <c r="OJZ264" s="247"/>
      <c r="OKA264" s="247"/>
      <c r="OKB264" s="247"/>
      <c r="OKC264" s="247"/>
      <c r="OKD264" s="247"/>
      <c r="OKE264" s="247"/>
      <c r="OKF264" s="247"/>
      <c r="OKG264" s="247"/>
      <c r="OKH264" s="247"/>
      <c r="OKI264" s="247"/>
      <c r="OKJ264" s="247"/>
      <c r="OKK264" s="247"/>
      <c r="OKL264" s="247"/>
      <c r="OKM264" s="247"/>
      <c r="OKN264" s="247"/>
      <c r="OKO264" s="247"/>
      <c r="OKP264" s="247"/>
      <c r="OKQ264" s="247"/>
      <c r="OKR264" s="247"/>
      <c r="OKS264" s="247"/>
      <c r="OKT264" s="247"/>
      <c r="OKU264" s="247"/>
      <c r="OKV264" s="247"/>
      <c r="OKW264" s="247"/>
      <c r="OKX264" s="247"/>
      <c r="OKY264" s="247"/>
      <c r="OKZ264" s="247"/>
      <c r="OLA264" s="247"/>
      <c r="OLB264" s="247"/>
      <c r="OLC264" s="247"/>
      <c r="OLD264" s="247"/>
      <c r="OLE264" s="247"/>
      <c r="OLF264" s="247"/>
      <c r="OLG264" s="247"/>
      <c r="OLH264" s="247"/>
      <c r="OLI264" s="247"/>
      <c r="OLJ264" s="247"/>
      <c r="OLK264" s="247"/>
      <c r="OLL264" s="247"/>
      <c r="OLM264" s="247"/>
      <c r="OLN264" s="247"/>
      <c r="OLO264" s="247"/>
      <c r="OLP264" s="247"/>
      <c r="OLQ264" s="247"/>
      <c r="OLR264" s="247"/>
      <c r="OLS264" s="247"/>
      <c r="OLT264" s="247"/>
      <c r="OLU264" s="247"/>
      <c r="OLV264" s="247"/>
      <c r="OLW264" s="247"/>
      <c r="OLX264" s="247"/>
      <c r="OLY264" s="247"/>
      <c r="OLZ264" s="247"/>
      <c r="OMA264" s="247"/>
      <c r="OMB264" s="247"/>
      <c r="OMC264" s="247"/>
      <c r="OMD264" s="247"/>
      <c r="OME264" s="247"/>
      <c r="OMF264" s="247"/>
      <c r="OMG264" s="247"/>
      <c r="OMH264" s="247"/>
      <c r="OMI264" s="247"/>
      <c r="OMJ264" s="247"/>
      <c r="OMK264" s="247"/>
      <c r="OML264" s="247"/>
      <c r="OMM264" s="247"/>
      <c r="OMN264" s="247"/>
      <c r="OMO264" s="247"/>
      <c r="OMP264" s="247"/>
      <c r="OMQ264" s="247"/>
      <c r="OMR264" s="247"/>
      <c r="OMS264" s="247"/>
      <c r="OMT264" s="247"/>
      <c r="OMU264" s="247"/>
      <c r="OMV264" s="247"/>
      <c r="OMW264" s="247"/>
      <c r="OMX264" s="247"/>
      <c r="OMY264" s="247"/>
      <c r="OMZ264" s="247"/>
      <c r="ONA264" s="247"/>
      <c r="ONB264" s="247"/>
      <c r="ONC264" s="247"/>
      <c r="OND264" s="247"/>
      <c r="ONE264" s="247"/>
      <c r="ONF264" s="247"/>
      <c r="ONG264" s="247"/>
      <c r="ONH264" s="247"/>
      <c r="ONI264" s="247"/>
      <c r="ONJ264" s="247"/>
      <c r="ONK264" s="247"/>
      <c r="ONL264" s="247"/>
      <c r="ONM264" s="247"/>
      <c r="ONN264" s="247"/>
      <c r="ONO264" s="247"/>
      <c r="ONP264" s="247"/>
      <c r="ONQ264" s="247"/>
      <c r="ONR264" s="247"/>
      <c r="ONS264" s="247"/>
      <c r="ONT264" s="247"/>
      <c r="ONU264" s="247"/>
      <c r="ONV264" s="247"/>
      <c r="ONW264" s="247"/>
      <c r="ONX264" s="247"/>
      <c r="ONY264" s="247"/>
      <c r="ONZ264" s="247"/>
      <c r="OOA264" s="247"/>
      <c r="OOB264" s="247"/>
      <c r="OOC264" s="247"/>
      <c r="OOD264" s="247"/>
      <c r="OOE264" s="247"/>
      <c r="OOF264" s="247"/>
      <c r="OOG264" s="247"/>
      <c r="OOH264" s="247"/>
      <c r="OOI264" s="247"/>
      <c r="OOJ264" s="247"/>
      <c r="OOK264" s="247"/>
      <c r="OOL264" s="247"/>
      <c r="OOM264" s="247"/>
      <c r="OON264" s="247"/>
      <c r="OOO264" s="247"/>
      <c r="OOP264" s="247"/>
      <c r="OOQ264" s="247"/>
      <c r="OOR264" s="247"/>
      <c r="OOS264" s="247"/>
      <c r="OOT264" s="247"/>
      <c r="OOU264" s="247"/>
      <c r="OOV264" s="247"/>
      <c r="OOW264" s="247"/>
      <c r="OOX264" s="247"/>
      <c r="OOY264" s="247"/>
      <c r="OOZ264" s="247"/>
      <c r="OPA264" s="247"/>
      <c r="OPB264" s="247"/>
      <c r="OPC264" s="247"/>
      <c r="OPD264" s="247"/>
      <c r="OPE264" s="247"/>
      <c r="OPF264" s="247"/>
      <c r="OPG264" s="247"/>
      <c r="OPH264" s="247"/>
      <c r="OPI264" s="247"/>
      <c r="OPJ264" s="247"/>
      <c r="OPK264" s="247"/>
      <c r="OPL264" s="247"/>
      <c r="OPM264" s="247"/>
      <c r="OPN264" s="247"/>
      <c r="OPO264" s="247"/>
      <c r="OPP264" s="247"/>
      <c r="OPQ264" s="247"/>
      <c r="OPR264" s="247"/>
      <c r="OPS264" s="247"/>
      <c r="OPT264" s="247"/>
      <c r="OPU264" s="247"/>
      <c r="OPV264" s="247"/>
      <c r="OPW264" s="247"/>
      <c r="OPX264" s="247"/>
      <c r="OPY264" s="247"/>
      <c r="OPZ264" s="247"/>
      <c r="OQA264" s="247"/>
      <c r="OQB264" s="247"/>
      <c r="OQC264" s="247"/>
      <c r="OQD264" s="247"/>
      <c r="OQE264" s="247"/>
      <c r="OQF264" s="247"/>
      <c r="OQG264" s="247"/>
      <c r="OQH264" s="247"/>
      <c r="OQI264" s="247"/>
      <c r="OQJ264" s="247"/>
      <c r="OQK264" s="247"/>
      <c r="OQL264" s="247"/>
      <c r="OQM264" s="247"/>
      <c r="OQN264" s="247"/>
      <c r="OQO264" s="247"/>
      <c r="OQP264" s="247"/>
      <c r="OQQ264" s="247"/>
      <c r="OQR264" s="247"/>
      <c r="OQS264" s="247"/>
      <c r="OQT264" s="247"/>
      <c r="OQU264" s="247"/>
      <c r="OQV264" s="247"/>
      <c r="OQW264" s="247"/>
      <c r="OQX264" s="247"/>
      <c r="OQY264" s="247"/>
      <c r="OQZ264" s="247"/>
      <c r="ORA264" s="247"/>
      <c r="ORB264" s="247"/>
      <c r="ORC264" s="247"/>
      <c r="ORD264" s="247"/>
      <c r="ORE264" s="247"/>
      <c r="ORF264" s="247"/>
      <c r="ORG264" s="247"/>
      <c r="ORH264" s="247"/>
      <c r="ORI264" s="247"/>
      <c r="ORJ264" s="247"/>
      <c r="ORK264" s="247"/>
      <c r="ORL264" s="247"/>
      <c r="ORM264" s="247"/>
      <c r="ORN264" s="247"/>
      <c r="ORO264" s="247"/>
      <c r="ORP264" s="247"/>
      <c r="ORQ264" s="247"/>
      <c r="ORR264" s="247"/>
      <c r="ORS264" s="247"/>
      <c r="ORT264" s="247"/>
      <c r="ORU264" s="247"/>
      <c r="ORV264" s="247"/>
      <c r="ORW264" s="247"/>
      <c r="ORX264" s="247"/>
      <c r="ORY264" s="247"/>
      <c r="ORZ264" s="247"/>
      <c r="OSA264" s="247"/>
      <c r="OSB264" s="247"/>
      <c r="OSC264" s="247"/>
      <c r="OSD264" s="247"/>
      <c r="OSE264" s="247"/>
      <c r="OSF264" s="247"/>
      <c r="OSG264" s="247"/>
      <c r="OSH264" s="247"/>
      <c r="OSI264" s="247"/>
      <c r="OSJ264" s="247"/>
      <c r="OSK264" s="247"/>
      <c r="OSL264" s="247"/>
      <c r="OSM264" s="247"/>
      <c r="OSN264" s="247"/>
      <c r="OSO264" s="247"/>
      <c r="OSP264" s="247"/>
      <c r="OSQ264" s="247"/>
      <c r="OSR264" s="247"/>
      <c r="OSS264" s="247"/>
      <c r="OST264" s="247"/>
      <c r="OSU264" s="247"/>
      <c r="OSV264" s="247"/>
      <c r="OSW264" s="247"/>
      <c r="OSX264" s="247"/>
      <c r="OSY264" s="247"/>
      <c r="OSZ264" s="247"/>
      <c r="OTA264" s="247"/>
      <c r="OTB264" s="247"/>
      <c r="OTC264" s="247"/>
      <c r="OTD264" s="247"/>
      <c r="OTE264" s="247"/>
      <c r="OTF264" s="247"/>
      <c r="OTG264" s="247"/>
      <c r="OTH264" s="247"/>
      <c r="OTI264" s="247"/>
      <c r="OTJ264" s="247"/>
      <c r="OTK264" s="247"/>
      <c r="OTL264" s="247"/>
      <c r="OTM264" s="247"/>
      <c r="OTN264" s="247"/>
      <c r="OTO264" s="247"/>
      <c r="OTP264" s="247"/>
      <c r="OTQ264" s="247"/>
      <c r="OTR264" s="247"/>
      <c r="OTS264" s="247"/>
      <c r="OTT264" s="247"/>
      <c r="OTU264" s="247"/>
      <c r="OTV264" s="247"/>
      <c r="OTW264" s="247"/>
      <c r="OTX264" s="247"/>
      <c r="OTY264" s="247"/>
      <c r="OTZ264" s="247"/>
      <c r="OUA264" s="247"/>
      <c r="OUB264" s="247"/>
      <c r="OUC264" s="247"/>
      <c r="OUD264" s="247"/>
      <c r="OUE264" s="247"/>
      <c r="OUF264" s="247"/>
      <c r="OUG264" s="247"/>
      <c r="OUH264" s="247"/>
      <c r="OUI264" s="247"/>
      <c r="OUJ264" s="247"/>
      <c r="OUK264" s="247"/>
      <c r="OUL264" s="247"/>
      <c r="OUM264" s="247"/>
      <c r="OUN264" s="247"/>
      <c r="OUO264" s="247"/>
      <c r="OUP264" s="247"/>
      <c r="OUQ264" s="247"/>
      <c r="OUR264" s="247"/>
      <c r="OUS264" s="247"/>
      <c r="OUT264" s="247"/>
      <c r="OUU264" s="247"/>
      <c r="OUV264" s="247"/>
      <c r="OUW264" s="247"/>
      <c r="OUX264" s="247"/>
      <c r="OUY264" s="247"/>
      <c r="OUZ264" s="247"/>
      <c r="OVA264" s="247"/>
      <c r="OVB264" s="247"/>
      <c r="OVC264" s="247"/>
      <c r="OVD264" s="247"/>
      <c r="OVE264" s="247"/>
      <c r="OVF264" s="247"/>
      <c r="OVG264" s="247"/>
      <c r="OVH264" s="247"/>
      <c r="OVI264" s="247"/>
      <c r="OVJ264" s="247"/>
      <c r="OVK264" s="247"/>
      <c r="OVL264" s="247"/>
      <c r="OVM264" s="247"/>
      <c r="OVN264" s="247"/>
      <c r="OVO264" s="247"/>
      <c r="OVP264" s="247"/>
      <c r="OVQ264" s="247"/>
      <c r="OVR264" s="247"/>
      <c r="OVS264" s="247"/>
      <c r="OVT264" s="247"/>
      <c r="OVU264" s="247"/>
      <c r="OVV264" s="247"/>
      <c r="OVW264" s="247"/>
      <c r="OVX264" s="247"/>
      <c r="OVY264" s="247"/>
      <c r="OVZ264" s="247"/>
      <c r="OWA264" s="247"/>
      <c r="OWB264" s="247"/>
      <c r="OWC264" s="247"/>
      <c r="OWD264" s="247"/>
      <c r="OWE264" s="247"/>
      <c r="OWF264" s="247"/>
      <c r="OWG264" s="247"/>
      <c r="OWH264" s="247"/>
      <c r="OWI264" s="247"/>
      <c r="OWJ264" s="247"/>
      <c r="OWK264" s="247"/>
      <c r="OWL264" s="247"/>
      <c r="OWM264" s="247"/>
      <c r="OWN264" s="247"/>
      <c r="OWO264" s="247"/>
      <c r="OWP264" s="247"/>
      <c r="OWQ264" s="247"/>
      <c r="OWR264" s="247"/>
      <c r="OWS264" s="247"/>
      <c r="OWT264" s="247"/>
      <c r="OWU264" s="247"/>
      <c r="OWV264" s="247"/>
      <c r="OWW264" s="247"/>
      <c r="OWX264" s="247"/>
      <c r="OWY264" s="247"/>
      <c r="OWZ264" s="247"/>
      <c r="OXA264" s="247"/>
      <c r="OXB264" s="247"/>
      <c r="OXC264" s="247"/>
      <c r="OXD264" s="247"/>
      <c r="OXE264" s="247"/>
      <c r="OXF264" s="247"/>
      <c r="OXG264" s="247"/>
      <c r="OXH264" s="247"/>
      <c r="OXI264" s="247"/>
      <c r="OXJ264" s="247"/>
      <c r="OXK264" s="247"/>
      <c r="OXL264" s="247"/>
      <c r="OXM264" s="247"/>
      <c r="OXN264" s="247"/>
      <c r="OXO264" s="247"/>
      <c r="OXP264" s="247"/>
      <c r="OXQ264" s="247"/>
      <c r="OXR264" s="247"/>
      <c r="OXS264" s="247"/>
      <c r="OXT264" s="247"/>
      <c r="OXU264" s="247"/>
      <c r="OXV264" s="247"/>
      <c r="OXW264" s="247"/>
      <c r="OXX264" s="247"/>
      <c r="OXY264" s="247"/>
      <c r="OXZ264" s="247"/>
      <c r="OYA264" s="247"/>
      <c r="OYB264" s="247"/>
      <c r="OYC264" s="247"/>
      <c r="OYD264" s="247"/>
      <c r="OYE264" s="247"/>
      <c r="OYF264" s="247"/>
      <c r="OYG264" s="247"/>
      <c r="OYH264" s="247"/>
      <c r="OYI264" s="247"/>
      <c r="OYJ264" s="247"/>
      <c r="OYK264" s="247"/>
      <c r="OYL264" s="247"/>
      <c r="OYM264" s="247"/>
      <c r="OYN264" s="247"/>
      <c r="OYO264" s="247"/>
      <c r="OYP264" s="247"/>
      <c r="OYQ264" s="247"/>
      <c r="OYR264" s="247"/>
      <c r="OYS264" s="247"/>
      <c r="OYT264" s="247"/>
      <c r="OYU264" s="247"/>
      <c r="OYV264" s="247"/>
      <c r="OYW264" s="247"/>
      <c r="OYX264" s="247"/>
      <c r="OYY264" s="247"/>
      <c r="OYZ264" s="247"/>
      <c r="OZA264" s="247"/>
      <c r="OZB264" s="247"/>
      <c r="OZC264" s="247"/>
      <c r="OZD264" s="247"/>
      <c r="OZE264" s="247"/>
      <c r="OZF264" s="247"/>
      <c r="OZG264" s="247"/>
      <c r="OZH264" s="247"/>
      <c r="OZI264" s="247"/>
      <c r="OZJ264" s="247"/>
      <c r="OZK264" s="247"/>
      <c r="OZL264" s="247"/>
      <c r="OZM264" s="247"/>
      <c r="OZN264" s="247"/>
      <c r="OZO264" s="247"/>
      <c r="OZP264" s="247"/>
      <c r="OZQ264" s="247"/>
      <c r="OZR264" s="247"/>
      <c r="OZS264" s="247"/>
      <c r="OZT264" s="247"/>
      <c r="OZU264" s="247"/>
      <c r="OZV264" s="247"/>
      <c r="OZW264" s="247"/>
      <c r="OZX264" s="247"/>
      <c r="OZY264" s="247"/>
      <c r="OZZ264" s="247"/>
      <c r="PAA264" s="247"/>
      <c r="PAB264" s="247"/>
      <c r="PAC264" s="247"/>
      <c r="PAD264" s="247"/>
      <c r="PAE264" s="247"/>
      <c r="PAF264" s="247"/>
      <c r="PAG264" s="247"/>
      <c r="PAH264" s="247"/>
      <c r="PAI264" s="247"/>
      <c r="PAJ264" s="247"/>
      <c r="PAK264" s="247"/>
      <c r="PAL264" s="247"/>
      <c r="PAM264" s="247"/>
      <c r="PAN264" s="247"/>
      <c r="PAO264" s="247"/>
      <c r="PAP264" s="247"/>
      <c r="PAQ264" s="247"/>
      <c r="PAR264" s="247"/>
      <c r="PAS264" s="247"/>
      <c r="PAT264" s="247"/>
      <c r="PAU264" s="247"/>
      <c r="PAV264" s="247"/>
      <c r="PAW264" s="247"/>
      <c r="PAX264" s="247"/>
      <c r="PAY264" s="247"/>
      <c r="PAZ264" s="247"/>
      <c r="PBA264" s="247"/>
      <c r="PBB264" s="247"/>
      <c r="PBC264" s="247"/>
      <c r="PBD264" s="247"/>
      <c r="PBE264" s="247"/>
      <c r="PBF264" s="247"/>
      <c r="PBG264" s="247"/>
      <c r="PBH264" s="247"/>
      <c r="PBI264" s="247"/>
      <c r="PBJ264" s="247"/>
      <c r="PBK264" s="247"/>
      <c r="PBL264" s="247"/>
      <c r="PBM264" s="247"/>
      <c r="PBN264" s="247"/>
      <c r="PBO264" s="247"/>
      <c r="PBP264" s="247"/>
      <c r="PBQ264" s="247"/>
      <c r="PBR264" s="247"/>
      <c r="PBS264" s="247"/>
      <c r="PBT264" s="247"/>
      <c r="PBU264" s="247"/>
      <c r="PBV264" s="247"/>
      <c r="PBW264" s="247"/>
      <c r="PBX264" s="247"/>
      <c r="PBY264" s="247"/>
      <c r="PBZ264" s="247"/>
      <c r="PCA264" s="247"/>
      <c r="PCB264" s="247"/>
      <c r="PCC264" s="247"/>
      <c r="PCD264" s="247"/>
      <c r="PCE264" s="247"/>
      <c r="PCF264" s="247"/>
      <c r="PCG264" s="247"/>
      <c r="PCH264" s="247"/>
      <c r="PCI264" s="247"/>
      <c r="PCJ264" s="247"/>
      <c r="PCK264" s="247"/>
      <c r="PCL264" s="247"/>
      <c r="PCM264" s="247"/>
      <c r="PCN264" s="247"/>
      <c r="PCO264" s="247"/>
      <c r="PCP264" s="247"/>
      <c r="PCQ264" s="247"/>
      <c r="PCR264" s="247"/>
      <c r="PCS264" s="247"/>
      <c r="PCT264" s="247"/>
      <c r="PCU264" s="247"/>
      <c r="PCV264" s="247"/>
      <c r="PCW264" s="247"/>
      <c r="PCX264" s="247"/>
      <c r="PCY264" s="247"/>
      <c r="PCZ264" s="247"/>
      <c r="PDA264" s="247"/>
      <c r="PDB264" s="247"/>
      <c r="PDC264" s="247"/>
      <c r="PDD264" s="247"/>
      <c r="PDE264" s="247"/>
      <c r="PDF264" s="247"/>
      <c r="PDG264" s="247"/>
      <c r="PDH264" s="247"/>
      <c r="PDI264" s="247"/>
      <c r="PDJ264" s="247"/>
      <c r="PDK264" s="247"/>
      <c r="PDL264" s="247"/>
      <c r="PDM264" s="247"/>
      <c r="PDN264" s="247"/>
      <c r="PDO264" s="247"/>
      <c r="PDP264" s="247"/>
      <c r="PDQ264" s="247"/>
      <c r="PDR264" s="247"/>
      <c r="PDS264" s="247"/>
      <c r="PDT264" s="247"/>
      <c r="PDU264" s="247"/>
      <c r="PDV264" s="247"/>
      <c r="PDW264" s="247"/>
      <c r="PDX264" s="247"/>
      <c r="PDY264" s="247"/>
      <c r="PDZ264" s="247"/>
      <c r="PEA264" s="247"/>
      <c r="PEB264" s="247"/>
      <c r="PEC264" s="247"/>
      <c r="PED264" s="247"/>
      <c r="PEE264" s="247"/>
      <c r="PEF264" s="247"/>
      <c r="PEG264" s="247"/>
      <c r="PEH264" s="247"/>
      <c r="PEI264" s="247"/>
      <c r="PEJ264" s="247"/>
      <c r="PEK264" s="247"/>
      <c r="PEL264" s="247"/>
      <c r="PEM264" s="247"/>
      <c r="PEN264" s="247"/>
      <c r="PEO264" s="247"/>
      <c r="PEP264" s="247"/>
      <c r="PEQ264" s="247"/>
      <c r="PER264" s="247"/>
      <c r="PES264" s="247"/>
      <c r="PET264" s="247"/>
      <c r="PEU264" s="247"/>
      <c r="PEV264" s="247"/>
      <c r="PEW264" s="247"/>
      <c r="PEX264" s="247"/>
      <c r="PEY264" s="247"/>
      <c r="PEZ264" s="247"/>
      <c r="PFA264" s="247"/>
      <c r="PFB264" s="247"/>
      <c r="PFC264" s="247"/>
      <c r="PFD264" s="247"/>
      <c r="PFE264" s="247"/>
      <c r="PFF264" s="247"/>
      <c r="PFG264" s="247"/>
      <c r="PFH264" s="247"/>
      <c r="PFI264" s="247"/>
      <c r="PFJ264" s="247"/>
      <c r="PFK264" s="247"/>
      <c r="PFL264" s="247"/>
      <c r="PFM264" s="247"/>
      <c r="PFN264" s="247"/>
      <c r="PFO264" s="247"/>
      <c r="PFP264" s="247"/>
      <c r="PFQ264" s="247"/>
      <c r="PFR264" s="247"/>
      <c r="PFS264" s="247"/>
      <c r="PFT264" s="247"/>
      <c r="PFU264" s="247"/>
      <c r="PFV264" s="247"/>
      <c r="PFW264" s="247"/>
      <c r="PFX264" s="247"/>
      <c r="PFY264" s="247"/>
      <c r="PFZ264" s="247"/>
      <c r="PGA264" s="247"/>
      <c r="PGB264" s="247"/>
      <c r="PGC264" s="247"/>
      <c r="PGD264" s="247"/>
      <c r="PGE264" s="247"/>
      <c r="PGF264" s="247"/>
      <c r="PGG264" s="247"/>
      <c r="PGH264" s="247"/>
      <c r="PGI264" s="247"/>
      <c r="PGJ264" s="247"/>
      <c r="PGK264" s="247"/>
      <c r="PGL264" s="247"/>
      <c r="PGM264" s="247"/>
      <c r="PGN264" s="247"/>
      <c r="PGO264" s="247"/>
      <c r="PGP264" s="247"/>
      <c r="PGQ264" s="247"/>
      <c r="PGR264" s="247"/>
      <c r="PGS264" s="247"/>
      <c r="PGT264" s="247"/>
      <c r="PGU264" s="247"/>
      <c r="PGV264" s="247"/>
      <c r="PGW264" s="247"/>
      <c r="PGX264" s="247"/>
      <c r="PGY264" s="247"/>
      <c r="PGZ264" s="247"/>
      <c r="PHA264" s="247"/>
      <c r="PHB264" s="247"/>
      <c r="PHC264" s="247"/>
      <c r="PHD264" s="247"/>
      <c r="PHE264" s="247"/>
      <c r="PHF264" s="247"/>
      <c r="PHG264" s="247"/>
      <c r="PHH264" s="247"/>
      <c r="PHI264" s="247"/>
      <c r="PHJ264" s="247"/>
      <c r="PHK264" s="247"/>
      <c r="PHL264" s="247"/>
      <c r="PHM264" s="247"/>
      <c r="PHN264" s="247"/>
      <c r="PHO264" s="247"/>
      <c r="PHP264" s="247"/>
      <c r="PHQ264" s="247"/>
      <c r="PHR264" s="247"/>
      <c r="PHS264" s="247"/>
      <c r="PHT264" s="247"/>
      <c r="PHU264" s="247"/>
      <c r="PHV264" s="247"/>
      <c r="PHW264" s="247"/>
      <c r="PHX264" s="247"/>
      <c r="PHY264" s="247"/>
      <c r="PHZ264" s="247"/>
      <c r="PIA264" s="247"/>
      <c r="PIB264" s="247"/>
      <c r="PIC264" s="247"/>
      <c r="PID264" s="247"/>
      <c r="PIE264" s="247"/>
      <c r="PIF264" s="247"/>
      <c r="PIG264" s="247"/>
      <c r="PIH264" s="247"/>
      <c r="PII264" s="247"/>
      <c r="PIJ264" s="247"/>
      <c r="PIK264" s="247"/>
      <c r="PIL264" s="247"/>
      <c r="PIM264" s="247"/>
      <c r="PIN264" s="247"/>
      <c r="PIO264" s="247"/>
      <c r="PIP264" s="247"/>
      <c r="PIQ264" s="247"/>
      <c r="PIR264" s="247"/>
      <c r="PIS264" s="247"/>
      <c r="PIT264" s="247"/>
      <c r="PIU264" s="247"/>
      <c r="PIV264" s="247"/>
      <c r="PIW264" s="247"/>
      <c r="PIX264" s="247"/>
      <c r="PIY264" s="247"/>
      <c r="PIZ264" s="247"/>
      <c r="PJA264" s="247"/>
      <c r="PJB264" s="247"/>
      <c r="PJC264" s="247"/>
      <c r="PJD264" s="247"/>
      <c r="PJE264" s="247"/>
      <c r="PJF264" s="247"/>
      <c r="PJG264" s="247"/>
      <c r="PJH264" s="247"/>
      <c r="PJI264" s="247"/>
      <c r="PJJ264" s="247"/>
      <c r="PJK264" s="247"/>
      <c r="PJL264" s="247"/>
      <c r="PJM264" s="247"/>
      <c r="PJN264" s="247"/>
      <c r="PJO264" s="247"/>
      <c r="PJP264" s="247"/>
      <c r="PJQ264" s="247"/>
      <c r="PJR264" s="247"/>
      <c r="PJS264" s="247"/>
      <c r="PJT264" s="247"/>
      <c r="PJU264" s="247"/>
      <c r="PJV264" s="247"/>
      <c r="PJW264" s="247"/>
      <c r="PJX264" s="247"/>
      <c r="PJY264" s="247"/>
      <c r="PJZ264" s="247"/>
      <c r="PKA264" s="247"/>
      <c r="PKB264" s="247"/>
      <c r="PKC264" s="247"/>
      <c r="PKD264" s="247"/>
      <c r="PKE264" s="247"/>
      <c r="PKF264" s="247"/>
      <c r="PKG264" s="247"/>
      <c r="PKH264" s="247"/>
      <c r="PKI264" s="247"/>
      <c r="PKJ264" s="247"/>
      <c r="PKK264" s="247"/>
      <c r="PKL264" s="247"/>
      <c r="PKM264" s="247"/>
      <c r="PKN264" s="247"/>
      <c r="PKO264" s="247"/>
      <c r="PKP264" s="247"/>
      <c r="PKQ264" s="247"/>
      <c r="PKR264" s="247"/>
      <c r="PKS264" s="247"/>
      <c r="PKT264" s="247"/>
      <c r="PKU264" s="247"/>
      <c r="PKV264" s="247"/>
      <c r="PKW264" s="247"/>
      <c r="PKX264" s="247"/>
      <c r="PKY264" s="247"/>
      <c r="PKZ264" s="247"/>
      <c r="PLA264" s="247"/>
      <c r="PLB264" s="247"/>
      <c r="PLC264" s="247"/>
      <c r="PLD264" s="247"/>
      <c r="PLE264" s="247"/>
      <c r="PLF264" s="247"/>
      <c r="PLG264" s="247"/>
      <c r="PLH264" s="247"/>
      <c r="PLI264" s="247"/>
      <c r="PLJ264" s="247"/>
      <c r="PLK264" s="247"/>
      <c r="PLL264" s="247"/>
      <c r="PLM264" s="247"/>
      <c r="PLN264" s="247"/>
      <c r="PLO264" s="247"/>
      <c r="PLP264" s="247"/>
      <c r="PLQ264" s="247"/>
      <c r="PLR264" s="247"/>
      <c r="PLS264" s="247"/>
      <c r="PLT264" s="247"/>
      <c r="PLU264" s="247"/>
      <c r="PLV264" s="247"/>
      <c r="PLW264" s="247"/>
      <c r="PLX264" s="247"/>
      <c r="PLY264" s="247"/>
      <c r="PLZ264" s="247"/>
      <c r="PMA264" s="247"/>
      <c r="PMB264" s="247"/>
      <c r="PMC264" s="247"/>
      <c r="PMD264" s="247"/>
      <c r="PME264" s="247"/>
      <c r="PMF264" s="247"/>
      <c r="PMG264" s="247"/>
      <c r="PMH264" s="247"/>
      <c r="PMI264" s="247"/>
      <c r="PMJ264" s="247"/>
      <c r="PMK264" s="247"/>
      <c r="PML264" s="247"/>
      <c r="PMM264" s="247"/>
      <c r="PMN264" s="247"/>
      <c r="PMO264" s="247"/>
      <c r="PMP264" s="247"/>
      <c r="PMQ264" s="247"/>
      <c r="PMR264" s="247"/>
      <c r="PMS264" s="247"/>
      <c r="PMT264" s="247"/>
      <c r="PMU264" s="247"/>
      <c r="PMV264" s="247"/>
      <c r="PMW264" s="247"/>
      <c r="PMX264" s="247"/>
      <c r="PMY264" s="247"/>
      <c r="PMZ264" s="247"/>
      <c r="PNA264" s="247"/>
      <c r="PNB264" s="247"/>
      <c r="PNC264" s="247"/>
      <c r="PND264" s="247"/>
      <c r="PNE264" s="247"/>
      <c r="PNF264" s="247"/>
      <c r="PNG264" s="247"/>
      <c r="PNH264" s="247"/>
      <c r="PNI264" s="247"/>
      <c r="PNJ264" s="247"/>
      <c r="PNK264" s="247"/>
      <c r="PNL264" s="247"/>
      <c r="PNM264" s="247"/>
      <c r="PNN264" s="247"/>
      <c r="PNO264" s="247"/>
      <c r="PNP264" s="247"/>
      <c r="PNQ264" s="247"/>
      <c r="PNR264" s="247"/>
      <c r="PNS264" s="247"/>
      <c r="PNT264" s="247"/>
      <c r="PNU264" s="247"/>
      <c r="PNV264" s="247"/>
      <c r="PNW264" s="247"/>
      <c r="PNX264" s="247"/>
      <c r="PNY264" s="247"/>
      <c r="PNZ264" s="247"/>
      <c r="POA264" s="247"/>
      <c r="POB264" s="247"/>
      <c r="POC264" s="247"/>
      <c r="POD264" s="247"/>
      <c r="POE264" s="247"/>
      <c r="POF264" s="247"/>
      <c r="POG264" s="247"/>
      <c r="POH264" s="247"/>
      <c r="POI264" s="247"/>
      <c r="POJ264" s="247"/>
      <c r="POK264" s="247"/>
      <c r="POL264" s="247"/>
      <c r="POM264" s="247"/>
      <c r="PON264" s="247"/>
      <c r="POO264" s="247"/>
      <c r="POP264" s="247"/>
      <c r="POQ264" s="247"/>
      <c r="POR264" s="247"/>
      <c r="POS264" s="247"/>
      <c r="POT264" s="247"/>
      <c r="POU264" s="247"/>
      <c r="POV264" s="247"/>
      <c r="POW264" s="247"/>
      <c r="POX264" s="247"/>
      <c r="POY264" s="247"/>
      <c r="POZ264" s="247"/>
      <c r="PPA264" s="247"/>
      <c r="PPB264" s="247"/>
      <c r="PPC264" s="247"/>
      <c r="PPD264" s="247"/>
      <c r="PPE264" s="247"/>
      <c r="PPF264" s="247"/>
      <c r="PPG264" s="247"/>
      <c r="PPH264" s="247"/>
      <c r="PPI264" s="247"/>
      <c r="PPJ264" s="247"/>
      <c r="PPK264" s="247"/>
      <c r="PPL264" s="247"/>
      <c r="PPM264" s="247"/>
      <c r="PPN264" s="247"/>
      <c r="PPO264" s="247"/>
      <c r="PPP264" s="247"/>
      <c r="PPQ264" s="247"/>
      <c r="PPR264" s="247"/>
      <c r="PPS264" s="247"/>
      <c r="PPT264" s="247"/>
      <c r="PPU264" s="247"/>
      <c r="PPV264" s="247"/>
      <c r="PPW264" s="247"/>
      <c r="PPX264" s="247"/>
      <c r="PPY264" s="247"/>
      <c r="PPZ264" s="247"/>
      <c r="PQA264" s="247"/>
      <c r="PQB264" s="247"/>
      <c r="PQC264" s="247"/>
      <c r="PQD264" s="247"/>
      <c r="PQE264" s="247"/>
      <c r="PQF264" s="247"/>
      <c r="PQG264" s="247"/>
      <c r="PQH264" s="247"/>
      <c r="PQI264" s="247"/>
      <c r="PQJ264" s="247"/>
      <c r="PQK264" s="247"/>
      <c r="PQL264" s="247"/>
      <c r="PQM264" s="247"/>
      <c r="PQN264" s="247"/>
      <c r="PQO264" s="247"/>
      <c r="PQP264" s="247"/>
      <c r="PQQ264" s="247"/>
      <c r="PQR264" s="247"/>
      <c r="PQS264" s="247"/>
      <c r="PQT264" s="247"/>
      <c r="PQU264" s="247"/>
      <c r="PQV264" s="247"/>
      <c r="PQW264" s="247"/>
      <c r="PQX264" s="247"/>
      <c r="PQY264" s="247"/>
      <c r="PQZ264" s="247"/>
      <c r="PRA264" s="247"/>
      <c r="PRB264" s="247"/>
      <c r="PRC264" s="247"/>
      <c r="PRD264" s="247"/>
      <c r="PRE264" s="247"/>
      <c r="PRF264" s="247"/>
      <c r="PRG264" s="247"/>
      <c r="PRH264" s="247"/>
      <c r="PRI264" s="247"/>
      <c r="PRJ264" s="247"/>
      <c r="PRK264" s="247"/>
      <c r="PRL264" s="247"/>
      <c r="PRM264" s="247"/>
      <c r="PRN264" s="247"/>
      <c r="PRO264" s="247"/>
      <c r="PRP264" s="247"/>
      <c r="PRQ264" s="247"/>
      <c r="PRR264" s="247"/>
      <c r="PRS264" s="247"/>
      <c r="PRT264" s="247"/>
      <c r="PRU264" s="247"/>
      <c r="PRV264" s="247"/>
      <c r="PRW264" s="247"/>
      <c r="PRX264" s="247"/>
      <c r="PRY264" s="247"/>
      <c r="PRZ264" s="247"/>
      <c r="PSA264" s="247"/>
      <c r="PSB264" s="247"/>
      <c r="PSC264" s="247"/>
      <c r="PSD264" s="247"/>
      <c r="PSE264" s="247"/>
      <c r="PSF264" s="247"/>
      <c r="PSG264" s="247"/>
      <c r="PSH264" s="247"/>
      <c r="PSI264" s="247"/>
      <c r="PSJ264" s="247"/>
      <c r="PSK264" s="247"/>
      <c r="PSL264" s="247"/>
      <c r="PSM264" s="247"/>
      <c r="PSN264" s="247"/>
      <c r="PSO264" s="247"/>
      <c r="PSP264" s="247"/>
      <c r="PSQ264" s="247"/>
      <c r="PSR264" s="247"/>
      <c r="PSS264" s="247"/>
      <c r="PST264" s="247"/>
      <c r="PSU264" s="247"/>
      <c r="PSV264" s="247"/>
      <c r="PSW264" s="247"/>
      <c r="PSX264" s="247"/>
      <c r="PSY264" s="247"/>
      <c r="PSZ264" s="247"/>
      <c r="PTA264" s="247"/>
      <c r="PTB264" s="247"/>
      <c r="PTC264" s="247"/>
      <c r="PTD264" s="247"/>
      <c r="PTE264" s="247"/>
      <c r="PTF264" s="247"/>
      <c r="PTG264" s="247"/>
      <c r="PTH264" s="247"/>
      <c r="PTI264" s="247"/>
      <c r="PTJ264" s="247"/>
      <c r="PTK264" s="247"/>
      <c r="PTL264" s="247"/>
      <c r="PTM264" s="247"/>
      <c r="PTN264" s="247"/>
      <c r="PTO264" s="247"/>
      <c r="PTP264" s="247"/>
      <c r="PTQ264" s="247"/>
      <c r="PTR264" s="247"/>
      <c r="PTS264" s="247"/>
      <c r="PTT264" s="247"/>
      <c r="PTU264" s="247"/>
      <c r="PTV264" s="247"/>
      <c r="PTW264" s="247"/>
      <c r="PTX264" s="247"/>
      <c r="PTY264" s="247"/>
      <c r="PTZ264" s="247"/>
      <c r="PUA264" s="247"/>
      <c r="PUB264" s="247"/>
      <c r="PUC264" s="247"/>
      <c r="PUD264" s="247"/>
      <c r="PUE264" s="247"/>
      <c r="PUF264" s="247"/>
      <c r="PUG264" s="247"/>
      <c r="PUH264" s="247"/>
      <c r="PUI264" s="247"/>
      <c r="PUJ264" s="247"/>
      <c r="PUK264" s="247"/>
      <c r="PUL264" s="247"/>
      <c r="PUM264" s="247"/>
      <c r="PUN264" s="247"/>
      <c r="PUO264" s="247"/>
      <c r="PUP264" s="247"/>
      <c r="PUQ264" s="247"/>
      <c r="PUR264" s="247"/>
      <c r="PUS264" s="247"/>
      <c r="PUT264" s="247"/>
      <c r="PUU264" s="247"/>
      <c r="PUV264" s="247"/>
      <c r="PUW264" s="247"/>
      <c r="PUX264" s="247"/>
      <c r="PUY264" s="247"/>
      <c r="PUZ264" s="247"/>
      <c r="PVA264" s="247"/>
      <c r="PVB264" s="247"/>
      <c r="PVC264" s="247"/>
      <c r="PVD264" s="247"/>
      <c r="PVE264" s="247"/>
      <c r="PVF264" s="247"/>
      <c r="PVG264" s="247"/>
      <c r="PVH264" s="247"/>
      <c r="PVI264" s="247"/>
      <c r="PVJ264" s="247"/>
      <c r="PVK264" s="247"/>
      <c r="PVL264" s="247"/>
      <c r="PVM264" s="247"/>
      <c r="PVN264" s="247"/>
      <c r="PVO264" s="247"/>
      <c r="PVP264" s="247"/>
      <c r="PVQ264" s="247"/>
      <c r="PVR264" s="247"/>
      <c r="PVS264" s="247"/>
      <c r="PVT264" s="247"/>
      <c r="PVU264" s="247"/>
      <c r="PVV264" s="247"/>
      <c r="PVW264" s="247"/>
      <c r="PVX264" s="247"/>
      <c r="PVY264" s="247"/>
      <c r="PVZ264" s="247"/>
      <c r="PWA264" s="247"/>
      <c r="PWB264" s="247"/>
      <c r="PWC264" s="247"/>
      <c r="PWD264" s="247"/>
      <c r="PWE264" s="247"/>
      <c r="PWF264" s="247"/>
      <c r="PWG264" s="247"/>
      <c r="PWH264" s="247"/>
      <c r="PWI264" s="247"/>
      <c r="PWJ264" s="247"/>
      <c r="PWK264" s="247"/>
      <c r="PWL264" s="247"/>
      <c r="PWM264" s="247"/>
      <c r="PWN264" s="247"/>
      <c r="PWO264" s="247"/>
      <c r="PWP264" s="247"/>
      <c r="PWQ264" s="247"/>
      <c r="PWR264" s="247"/>
      <c r="PWS264" s="247"/>
      <c r="PWT264" s="247"/>
      <c r="PWU264" s="247"/>
      <c r="PWV264" s="247"/>
      <c r="PWW264" s="247"/>
      <c r="PWX264" s="247"/>
      <c r="PWY264" s="247"/>
      <c r="PWZ264" s="247"/>
      <c r="PXA264" s="247"/>
      <c r="PXB264" s="247"/>
      <c r="PXC264" s="247"/>
      <c r="PXD264" s="247"/>
      <c r="PXE264" s="247"/>
      <c r="PXF264" s="247"/>
      <c r="PXG264" s="247"/>
      <c r="PXH264" s="247"/>
      <c r="PXI264" s="247"/>
      <c r="PXJ264" s="247"/>
      <c r="PXK264" s="247"/>
      <c r="PXL264" s="247"/>
      <c r="PXM264" s="247"/>
      <c r="PXN264" s="247"/>
      <c r="PXO264" s="247"/>
      <c r="PXP264" s="247"/>
      <c r="PXQ264" s="247"/>
      <c r="PXR264" s="247"/>
      <c r="PXS264" s="247"/>
      <c r="PXT264" s="247"/>
      <c r="PXU264" s="247"/>
      <c r="PXV264" s="247"/>
      <c r="PXW264" s="247"/>
      <c r="PXX264" s="247"/>
      <c r="PXY264" s="247"/>
      <c r="PXZ264" s="247"/>
      <c r="PYA264" s="247"/>
      <c r="PYB264" s="247"/>
      <c r="PYC264" s="247"/>
      <c r="PYD264" s="247"/>
      <c r="PYE264" s="247"/>
      <c r="PYF264" s="247"/>
      <c r="PYG264" s="247"/>
      <c r="PYH264" s="247"/>
      <c r="PYI264" s="247"/>
      <c r="PYJ264" s="247"/>
      <c r="PYK264" s="247"/>
      <c r="PYL264" s="247"/>
      <c r="PYM264" s="247"/>
      <c r="PYN264" s="247"/>
      <c r="PYO264" s="247"/>
      <c r="PYP264" s="247"/>
      <c r="PYQ264" s="247"/>
      <c r="PYR264" s="247"/>
      <c r="PYS264" s="247"/>
      <c r="PYT264" s="247"/>
      <c r="PYU264" s="247"/>
      <c r="PYV264" s="247"/>
      <c r="PYW264" s="247"/>
      <c r="PYX264" s="247"/>
      <c r="PYY264" s="247"/>
      <c r="PYZ264" s="247"/>
      <c r="PZA264" s="247"/>
      <c r="PZB264" s="247"/>
      <c r="PZC264" s="247"/>
      <c r="PZD264" s="247"/>
      <c r="PZE264" s="247"/>
      <c r="PZF264" s="247"/>
      <c r="PZG264" s="247"/>
      <c r="PZH264" s="247"/>
      <c r="PZI264" s="247"/>
      <c r="PZJ264" s="247"/>
      <c r="PZK264" s="247"/>
      <c r="PZL264" s="247"/>
      <c r="PZM264" s="247"/>
      <c r="PZN264" s="247"/>
      <c r="PZO264" s="247"/>
      <c r="PZP264" s="247"/>
      <c r="PZQ264" s="247"/>
      <c r="PZR264" s="247"/>
      <c r="PZS264" s="247"/>
      <c r="PZT264" s="247"/>
      <c r="PZU264" s="247"/>
      <c r="PZV264" s="247"/>
      <c r="PZW264" s="247"/>
      <c r="PZX264" s="247"/>
      <c r="PZY264" s="247"/>
      <c r="PZZ264" s="247"/>
      <c r="QAA264" s="247"/>
      <c r="QAB264" s="247"/>
      <c r="QAC264" s="247"/>
      <c r="QAD264" s="247"/>
      <c r="QAE264" s="247"/>
      <c r="QAF264" s="247"/>
      <c r="QAG264" s="247"/>
      <c r="QAH264" s="247"/>
      <c r="QAI264" s="247"/>
      <c r="QAJ264" s="247"/>
      <c r="QAK264" s="247"/>
      <c r="QAL264" s="247"/>
      <c r="QAM264" s="247"/>
      <c r="QAN264" s="247"/>
      <c r="QAO264" s="247"/>
      <c r="QAP264" s="247"/>
      <c r="QAQ264" s="247"/>
      <c r="QAR264" s="247"/>
      <c r="QAS264" s="247"/>
      <c r="QAT264" s="247"/>
      <c r="QAU264" s="247"/>
      <c r="QAV264" s="247"/>
      <c r="QAW264" s="247"/>
      <c r="QAX264" s="247"/>
      <c r="QAY264" s="247"/>
      <c r="QAZ264" s="247"/>
      <c r="QBA264" s="247"/>
      <c r="QBB264" s="247"/>
      <c r="QBC264" s="247"/>
      <c r="QBD264" s="247"/>
      <c r="QBE264" s="247"/>
      <c r="QBF264" s="247"/>
      <c r="QBG264" s="247"/>
      <c r="QBH264" s="247"/>
      <c r="QBI264" s="247"/>
      <c r="QBJ264" s="247"/>
      <c r="QBK264" s="247"/>
      <c r="QBL264" s="247"/>
      <c r="QBM264" s="247"/>
      <c r="QBN264" s="247"/>
      <c r="QBO264" s="247"/>
      <c r="QBP264" s="247"/>
      <c r="QBQ264" s="247"/>
      <c r="QBR264" s="247"/>
      <c r="QBS264" s="247"/>
      <c r="QBT264" s="247"/>
      <c r="QBU264" s="247"/>
      <c r="QBV264" s="247"/>
      <c r="QBW264" s="247"/>
      <c r="QBX264" s="247"/>
      <c r="QBY264" s="247"/>
      <c r="QBZ264" s="247"/>
      <c r="QCA264" s="247"/>
      <c r="QCB264" s="247"/>
      <c r="QCC264" s="247"/>
      <c r="QCD264" s="247"/>
      <c r="QCE264" s="247"/>
      <c r="QCF264" s="247"/>
      <c r="QCG264" s="247"/>
      <c r="QCH264" s="247"/>
      <c r="QCI264" s="247"/>
      <c r="QCJ264" s="247"/>
      <c r="QCK264" s="247"/>
      <c r="QCL264" s="247"/>
      <c r="QCM264" s="247"/>
      <c r="QCN264" s="247"/>
      <c r="QCO264" s="247"/>
      <c r="QCP264" s="247"/>
      <c r="QCQ264" s="247"/>
      <c r="QCR264" s="247"/>
      <c r="QCS264" s="247"/>
      <c r="QCT264" s="247"/>
      <c r="QCU264" s="247"/>
      <c r="QCV264" s="247"/>
      <c r="QCW264" s="247"/>
      <c r="QCX264" s="247"/>
      <c r="QCY264" s="247"/>
      <c r="QCZ264" s="247"/>
      <c r="QDA264" s="247"/>
      <c r="QDB264" s="247"/>
      <c r="QDC264" s="247"/>
      <c r="QDD264" s="247"/>
      <c r="QDE264" s="247"/>
      <c r="QDF264" s="247"/>
      <c r="QDG264" s="247"/>
      <c r="QDH264" s="247"/>
      <c r="QDI264" s="247"/>
      <c r="QDJ264" s="247"/>
      <c r="QDK264" s="247"/>
      <c r="QDL264" s="247"/>
      <c r="QDM264" s="247"/>
      <c r="QDN264" s="247"/>
      <c r="QDO264" s="247"/>
      <c r="QDP264" s="247"/>
      <c r="QDQ264" s="247"/>
      <c r="QDR264" s="247"/>
      <c r="QDS264" s="247"/>
      <c r="QDT264" s="247"/>
      <c r="QDU264" s="247"/>
      <c r="QDV264" s="247"/>
      <c r="QDW264" s="247"/>
      <c r="QDX264" s="247"/>
      <c r="QDY264" s="247"/>
      <c r="QDZ264" s="247"/>
      <c r="QEA264" s="247"/>
      <c r="QEB264" s="247"/>
      <c r="QEC264" s="247"/>
      <c r="QED264" s="247"/>
      <c r="QEE264" s="247"/>
      <c r="QEF264" s="247"/>
      <c r="QEG264" s="247"/>
      <c r="QEH264" s="247"/>
      <c r="QEI264" s="247"/>
      <c r="QEJ264" s="247"/>
      <c r="QEK264" s="247"/>
      <c r="QEL264" s="247"/>
      <c r="QEM264" s="247"/>
      <c r="QEN264" s="247"/>
      <c r="QEO264" s="247"/>
      <c r="QEP264" s="247"/>
      <c r="QEQ264" s="247"/>
      <c r="QER264" s="247"/>
      <c r="QES264" s="247"/>
      <c r="QET264" s="247"/>
      <c r="QEU264" s="247"/>
      <c r="QEV264" s="247"/>
      <c r="QEW264" s="247"/>
      <c r="QEX264" s="247"/>
      <c r="QEY264" s="247"/>
      <c r="QEZ264" s="247"/>
      <c r="QFA264" s="247"/>
      <c r="QFB264" s="247"/>
      <c r="QFC264" s="247"/>
      <c r="QFD264" s="247"/>
      <c r="QFE264" s="247"/>
      <c r="QFF264" s="247"/>
      <c r="QFG264" s="247"/>
      <c r="QFH264" s="247"/>
      <c r="QFI264" s="247"/>
      <c r="QFJ264" s="247"/>
      <c r="QFK264" s="247"/>
      <c r="QFL264" s="247"/>
      <c r="QFM264" s="247"/>
      <c r="QFN264" s="247"/>
      <c r="QFO264" s="247"/>
      <c r="QFP264" s="247"/>
      <c r="QFQ264" s="247"/>
      <c r="QFR264" s="247"/>
      <c r="QFS264" s="247"/>
      <c r="QFT264" s="247"/>
      <c r="QFU264" s="247"/>
      <c r="QFV264" s="247"/>
      <c r="QFW264" s="247"/>
      <c r="QFX264" s="247"/>
      <c r="QFY264" s="247"/>
      <c r="QFZ264" s="247"/>
      <c r="QGA264" s="247"/>
      <c r="QGB264" s="247"/>
      <c r="QGC264" s="247"/>
      <c r="QGD264" s="247"/>
      <c r="QGE264" s="247"/>
      <c r="QGF264" s="247"/>
      <c r="QGG264" s="247"/>
      <c r="QGH264" s="247"/>
      <c r="QGI264" s="247"/>
      <c r="QGJ264" s="247"/>
      <c r="QGK264" s="247"/>
      <c r="QGL264" s="247"/>
      <c r="QGM264" s="247"/>
      <c r="QGN264" s="247"/>
      <c r="QGO264" s="247"/>
      <c r="QGP264" s="247"/>
      <c r="QGQ264" s="247"/>
      <c r="QGR264" s="247"/>
      <c r="QGS264" s="247"/>
      <c r="QGT264" s="247"/>
      <c r="QGU264" s="247"/>
      <c r="QGV264" s="247"/>
      <c r="QGW264" s="247"/>
      <c r="QGX264" s="247"/>
      <c r="QGY264" s="247"/>
      <c r="QGZ264" s="247"/>
      <c r="QHA264" s="247"/>
      <c r="QHB264" s="247"/>
      <c r="QHC264" s="247"/>
      <c r="QHD264" s="247"/>
      <c r="QHE264" s="247"/>
      <c r="QHF264" s="247"/>
      <c r="QHG264" s="247"/>
      <c r="QHH264" s="247"/>
      <c r="QHI264" s="247"/>
      <c r="QHJ264" s="247"/>
      <c r="QHK264" s="247"/>
      <c r="QHL264" s="247"/>
      <c r="QHM264" s="247"/>
      <c r="QHN264" s="247"/>
      <c r="QHO264" s="247"/>
      <c r="QHP264" s="247"/>
      <c r="QHQ264" s="247"/>
      <c r="QHR264" s="247"/>
      <c r="QHS264" s="247"/>
      <c r="QHT264" s="247"/>
      <c r="QHU264" s="247"/>
      <c r="QHV264" s="247"/>
      <c r="QHW264" s="247"/>
      <c r="QHX264" s="247"/>
      <c r="QHY264" s="247"/>
      <c r="QHZ264" s="247"/>
      <c r="QIA264" s="247"/>
      <c r="QIB264" s="247"/>
      <c r="QIC264" s="247"/>
      <c r="QID264" s="247"/>
      <c r="QIE264" s="247"/>
      <c r="QIF264" s="247"/>
      <c r="QIG264" s="247"/>
      <c r="QIH264" s="247"/>
      <c r="QII264" s="247"/>
      <c r="QIJ264" s="247"/>
      <c r="QIK264" s="247"/>
      <c r="QIL264" s="247"/>
      <c r="QIM264" s="247"/>
      <c r="QIN264" s="247"/>
      <c r="QIO264" s="247"/>
      <c r="QIP264" s="247"/>
      <c r="QIQ264" s="247"/>
      <c r="QIR264" s="247"/>
      <c r="QIS264" s="247"/>
      <c r="QIT264" s="247"/>
      <c r="QIU264" s="247"/>
      <c r="QIV264" s="247"/>
      <c r="QIW264" s="247"/>
      <c r="QIX264" s="247"/>
      <c r="QIY264" s="247"/>
      <c r="QIZ264" s="247"/>
      <c r="QJA264" s="247"/>
      <c r="QJB264" s="247"/>
      <c r="QJC264" s="247"/>
      <c r="QJD264" s="247"/>
      <c r="QJE264" s="247"/>
      <c r="QJF264" s="247"/>
      <c r="QJG264" s="247"/>
      <c r="QJH264" s="247"/>
      <c r="QJI264" s="247"/>
      <c r="QJJ264" s="247"/>
      <c r="QJK264" s="247"/>
      <c r="QJL264" s="247"/>
      <c r="QJM264" s="247"/>
      <c r="QJN264" s="247"/>
      <c r="QJO264" s="247"/>
      <c r="QJP264" s="247"/>
      <c r="QJQ264" s="247"/>
      <c r="QJR264" s="247"/>
      <c r="QJS264" s="247"/>
      <c r="QJT264" s="247"/>
      <c r="QJU264" s="247"/>
      <c r="QJV264" s="247"/>
      <c r="QJW264" s="247"/>
      <c r="QJX264" s="247"/>
      <c r="QJY264" s="247"/>
      <c r="QJZ264" s="247"/>
      <c r="QKA264" s="247"/>
      <c r="QKB264" s="247"/>
      <c r="QKC264" s="247"/>
      <c r="QKD264" s="247"/>
      <c r="QKE264" s="247"/>
      <c r="QKF264" s="247"/>
      <c r="QKG264" s="247"/>
      <c r="QKH264" s="247"/>
      <c r="QKI264" s="247"/>
      <c r="QKJ264" s="247"/>
      <c r="QKK264" s="247"/>
      <c r="QKL264" s="247"/>
      <c r="QKM264" s="247"/>
      <c r="QKN264" s="247"/>
      <c r="QKO264" s="247"/>
      <c r="QKP264" s="247"/>
      <c r="QKQ264" s="247"/>
      <c r="QKR264" s="247"/>
      <c r="QKS264" s="247"/>
      <c r="QKT264" s="247"/>
      <c r="QKU264" s="247"/>
      <c r="QKV264" s="247"/>
      <c r="QKW264" s="247"/>
      <c r="QKX264" s="247"/>
      <c r="QKY264" s="247"/>
      <c r="QKZ264" s="247"/>
      <c r="QLA264" s="247"/>
      <c r="QLB264" s="247"/>
      <c r="QLC264" s="247"/>
      <c r="QLD264" s="247"/>
      <c r="QLE264" s="247"/>
      <c r="QLF264" s="247"/>
      <c r="QLG264" s="247"/>
      <c r="QLH264" s="247"/>
      <c r="QLI264" s="247"/>
      <c r="QLJ264" s="247"/>
      <c r="QLK264" s="247"/>
      <c r="QLL264" s="247"/>
      <c r="QLM264" s="247"/>
      <c r="QLN264" s="247"/>
      <c r="QLO264" s="247"/>
      <c r="QLP264" s="247"/>
      <c r="QLQ264" s="247"/>
      <c r="QLR264" s="247"/>
      <c r="QLS264" s="247"/>
      <c r="QLT264" s="247"/>
      <c r="QLU264" s="247"/>
      <c r="QLV264" s="247"/>
      <c r="QLW264" s="247"/>
      <c r="QLX264" s="247"/>
      <c r="QLY264" s="247"/>
      <c r="QLZ264" s="247"/>
      <c r="QMA264" s="247"/>
      <c r="QMB264" s="247"/>
      <c r="QMC264" s="247"/>
      <c r="QMD264" s="247"/>
      <c r="QME264" s="247"/>
      <c r="QMF264" s="247"/>
      <c r="QMG264" s="247"/>
      <c r="QMH264" s="247"/>
      <c r="QMI264" s="247"/>
      <c r="QMJ264" s="247"/>
      <c r="QMK264" s="247"/>
      <c r="QML264" s="247"/>
      <c r="QMM264" s="247"/>
      <c r="QMN264" s="247"/>
      <c r="QMO264" s="247"/>
      <c r="QMP264" s="247"/>
      <c r="QMQ264" s="247"/>
      <c r="QMR264" s="247"/>
      <c r="QMS264" s="247"/>
      <c r="QMT264" s="247"/>
      <c r="QMU264" s="247"/>
      <c r="QMV264" s="247"/>
      <c r="QMW264" s="247"/>
      <c r="QMX264" s="247"/>
      <c r="QMY264" s="247"/>
      <c r="QMZ264" s="247"/>
      <c r="QNA264" s="247"/>
      <c r="QNB264" s="247"/>
      <c r="QNC264" s="247"/>
      <c r="QND264" s="247"/>
      <c r="QNE264" s="247"/>
      <c r="QNF264" s="247"/>
      <c r="QNG264" s="247"/>
      <c r="QNH264" s="247"/>
      <c r="QNI264" s="247"/>
      <c r="QNJ264" s="247"/>
      <c r="QNK264" s="247"/>
      <c r="QNL264" s="247"/>
      <c r="QNM264" s="247"/>
      <c r="QNN264" s="247"/>
      <c r="QNO264" s="247"/>
      <c r="QNP264" s="247"/>
      <c r="QNQ264" s="247"/>
      <c r="QNR264" s="247"/>
      <c r="QNS264" s="247"/>
      <c r="QNT264" s="247"/>
      <c r="QNU264" s="247"/>
      <c r="QNV264" s="247"/>
      <c r="QNW264" s="247"/>
      <c r="QNX264" s="247"/>
      <c r="QNY264" s="247"/>
      <c r="QNZ264" s="247"/>
      <c r="QOA264" s="247"/>
      <c r="QOB264" s="247"/>
      <c r="QOC264" s="247"/>
      <c r="QOD264" s="247"/>
      <c r="QOE264" s="247"/>
      <c r="QOF264" s="247"/>
      <c r="QOG264" s="247"/>
      <c r="QOH264" s="247"/>
      <c r="QOI264" s="247"/>
      <c r="QOJ264" s="247"/>
      <c r="QOK264" s="247"/>
      <c r="QOL264" s="247"/>
      <c r="QOM264" s="247"/>
      <c r="QON264" s="247"/>
      <c r="QOO264" s="247"/>
      <c r="QOP264" s="247"/>
      <c r="QOQ264" s="247"/>
      <c r="QOR264" s="247"/>
      <c r="QOS264" s="247"/>
      <c r="QOT264" s="247"/>
      <c r="QOU264" s="247"/>
      <c r="QOV264" s="247"/>
      <c r="QOW264" s="247"/>
      <c r="QOX264" s="247"/>
      <c r="QOY264" s="247"/>
      <c r="QOZ264" s="247"/>
      <c r="QPA264" s="247"/>
      <c r="QPB264" s="247"/>
      <c r="QPC264" s="247"/>
      <c r="QPD264" s="247"/>
      <c r="QPE264" s="247"/>
      <c r="QPF264" s="247"/>
      <c r="QPG264" s="247"/>
      <c r="QPH264" s="247"/>
      <c r="QPI264" s="247"/>
      <c r="QPJ264" s="247"/>
      <c r="QPK264" s="247"/>
      <c r="QPL264" s="247"/>
      <c r="QPM264" s="247"/>
      <c r="QPN264" s="247"/>
      <c r="QPO264" s="247"/>
      <c r="QPP264" s="247"/>
      <c r="QPQ264" s="247"/>
      <c r="QPR264" s="247"/>
      <c r="QPS264" s="247"/>
      <c r="QPT264" s="247"/>
      <c r="QPU264" s="247"/>
      <c r="QPV264" s="247"/>
      <c r="QPW264" s="247"/>
      <c r="QPX264" s="247"/>
      <c r="QPY264" s="247"/>
      <c r="QPZ264" s="247"/>
      <c r="QQA264" s="247"/>
      <c r="QQB264" s="247"/>
      <c r="QQC264" s="247"/>
      <c r="QQD264" s="247"/>
      <c r="QQE264" s="247"/>
      <c r="QQF264" s="247"/>
      <c r="QQG264" s="247"/>
      <c r="QQH264" s="247"/>
      <c r="QQI264" s="247"/>
      <c r="QQJ264" s="247"/>
      <c r="QQK264" s="247"/>
      <c r="QQL264" s="247"/>
      <c r="QQM264" s="247"/>
      <c r="QQN264" s="247"/>
      <c r="QQO264" s="247"/>
      <c r="QQP264" s="247"/>
      <c r="QQQ264" s="247"/>
      <c r="QQR264" s="247"/>
      <c r="QQS264" s="247"/>
      <c r="QQT264" s="247"/>
      <c r="QQU264" s="247"/>
      <c r="QQV264" s="247"/>
      <c r="QQW264" s="247"/>
      <c r="QQX264" s="247"/>
      <c r="QQY264" s="247"/>
      <c r="QQZ264" s="247"/>
      <c r="QRA264" s="247"/>
      <c r="QRB264" s="247"/>
      <c r="QRC264" s="247"/>
      <c r="QRD264" s="247"/>
      <c r="QRE264" s="247"/>
      <c r="QRF264" s="247"/>
      <c r="QRG264" s="247"/>
      <c r="QRH264" s="247"/>
      <c r="QRI264" s="247"/>
      <c r="QRJ264" s="247"/>
      <c r="QRK264" s="247"/>
      <c r="QRL264" s="247"/>
      <c r="QRM264" s="247"/>
      <c r="QRN264" s="247"/>
      <c r="QRO264" s="247"/>
      <c r="QRP264" s="247"/>
      <c r="QRQ264" s="247"/>
      <c r="QRR264" s="247"/>
      <c r="QRS264" s="247"/>
      <c r="QRT264" s="247"/>
      <c r="QRU264" s="247"/>
      <c r="QRV264" s="247"/>
      <c r="QRW264" s="247"/>
      <c r="QRX264" s="247"/>
      <c r="QRY264" s="247"/>
      <c r="QRZ264" s="247"/>
      <c r="QSA264" s="247"/>
      <c r="QSB264" s="247"/>
      <c r="QSC264" s="247"/>
      <c r="QSD264" s="247"/>
      <c r="QSE264" s="247"/>
      <c r="QSF264" s="247"/>
      <c r="QSG264" s="247"/>
      <c r="QSH264" s="247"/>
      <c r="QSI264" s="247"/>
      <c r="QSJ264" s="247"/>
      <c r="QSK264" s="247"/>
      <c r="QSL264" s="247"/>
      <c r="QSM264" s="247"/>
      <c r="QSN264" s="247"/>
      <c r="QSO264" s="247"/>
      <c r="QSP264" s="247"/>
      <c r="QSQ264" s="247"/>
      <c r="QSR264" s="247"/>
      <c r="QSS264" s="247"/>
      <c r="QST264" s="247"/>
      <c r="QSU264" s="247"/>
      <c r="QSV264" s="247"/>
      <c r="QSW264" s="247"/>
      <c r="QSX264" s="247"/>
      <c r="QSY264" s="247"/>
      <c r="QSZ264" s="247"/>
      <c r="QTA264" s="247"/>
      <c r="QTB264" s="247"/>
      <c r="QTC264" s="247"/>
      <c r="QTD264" s="247"/>
      <c r="QTE264" s="247"/>
      <c r="QTF264" s="247"/>
      <c r="QTG264" s="247"/>
      <c r="QTH264" s="247"/>
      <c r="QTI264" s="247"/>
      <c r="QTJ264" s="247"/>
      <c r="QTK264" s="247"/>
      <c r="QTL264" s="247"/>
      <c r="QTM264" s="247"/>
      <c r="QTN264" s="247"/>
      <c r="QTO264" s="247"/>
      <c r="QTP264" s="247"/>
      <c r="QTQ264" s="247"/>
      <c r="QTR264" s="247"/>
      <c r="QTS264" s="247"/>
      <c r="QTT264" s="247"/>
      <c r="QTU264" s="247"/>
      <c r="QTV264" s="247"/>
      <c r="QTW264" s="247"/>
      <c r="QTX264" s="247"/>
      <c r="QTY264" s="247"/>
      <c r="QTZ264" s="247"/>
      <c r="QUA264" s="247"/>
      <c r="QUB264" s="247"/>
      <c r="QUC264" s="247"/>
      <c r="QUD264" s="247"/>
      <c r="QUE264" s="247"/>
      <c r="QUF264" s="247"/>
      <c r="QUG264" s="247"/>
      <c r="QUH264" s="247"/>
      <c r="QUI264" s="247"/>
      <c r="QUJ264" s="247"/>
      <c r="QUK264" s="247"/>
      <c r="QUL264" s="247"/>
      <c r="QUM264" s="247"/>
      <c r="QUN264" s="247"/>
      <c r="QUO264" s="247"/>
      <c r="QUP264" s="247"/>
      <c r="QUQ264" s="247"/>
      <c r="QUR264" s="247"/>
      <c r="QUS264" s="247"/>
      <c r="QUT264" s="247"/>
      <c r="QUU264" s="247"/>
      <c r="QUV264" s="247"/>
      <c r="QUW264" s="247"/>
      <c r="QUX264" s="247"/>
      <c r="QUY264" s="247"/>
      <c r="QUZ264" s="247"/>
      <c r="QVA264" s="247"/>
      <c r="QVB264" s="247"/>
      <c r="QVC264" s="247"/>
      <c r="QVD264" s="247"/>
      <c r="QVE264" s="247"/>
      <c r="QVF264" s="247"/>
      <c r="QVG264" s="247"/>
      <c r="QVH264" s="247"/>
      <c r="QVI264" s="247"/>
      <c r="QVJ264" s="247"/>
      <c r="QVK264" s="247"/>
      <c r="QVL264" s="247"/>
      <c r="QVM264" s="247"/>
      <c r="QVN264" s="247"/>
      <c r="QVO264" s="247"/>
      <c r="QVP264" s="247"/>
      <c r="QVQ264" s="247"/>
      <c r="QVR264" s="247"/>
      <c r="QVS264" s="247"/>
      <c r="QVT264" s="247"/>
      <c r="QVU264" s="247"/>
      <c r="QVV264" s="247"/>
      <c r="QVW264" s="247"/>
      <c r="QVX264" s="247"/>
      <c r="QVY264" s="247"/>
      <c r="QVZ264" s="247"/>
      <c r="QWA264" s="247"/>
      <c r="QWB264" s="247"/>
      <c r="QWC264" s="247"/>
      <c r="QWD264" s="247"/>
      <c r="QWE264" s="247"/>
      <c r="QWF264" s="247"/>
      <c r="QWG264" s="247"/>
      <c r="QWH264" s="247"/>
      <c r="QWI264" s="247"/>
      <c r="QWJ264" s="247"/>
      <c r="QWK264" s="247"/>
      <c r="QWL264" s="247"/>
      <c r="QWM264" s="247"/>
      <c r="QWN264" s="247"/>
      <c r="QWO264" s="247"/>
      <c r="QWP264" s="247"/>
      <c r="QWQ264" s="247"/>
      <c r="QWR264" s="247"/>
      <c r="QWS264" s="247"/>
      <c r="QWT264" s="247"/>
      <c r="QWU264" s="247"/>
      <c r="QWV264" s="247"/>
      <c r="QWW264" s="247"/>
      <c r="QWX264" s="247"/>
      <c r="QWY264" s="247"/>
      <c r="QWZ264" s="247"/>
      <c r="QXA264" s="247"/>
      <c r="QXB264" s="247"/>
      <c r="QXC264" s="247"/>
      <c r="QXD264" s="247"/>
      <c r="QXE264" s="247"/>
      <c r="QXF264" s="247"/>
      <c r="QXG264" s="247"/>
      <c r="QXH264" s="247"/>
      <c r="QXI264" s="247"/>
      <c r="QXJ264" s="247"/>
      <c r="QXK264" s="247"/>
      <c r="QXL264" s="247"/>
      <c r="QXM264" s="247"/>
      <c r="QXN264" s="247"/>
      <c r="QXO264" s="247"/>
      <c r="QXP264" s="247"/>
      <c r="QXQ264" s="247"/>
      <c r="QXR264" s="247"/>
      <c r="QXS264" s="247"/>
      <c r="QXT264" s="247"/>
      <c r="QXU264" s="247"/>
      <c r="QXV264" s="247"/>
      <c r="QXW264" s="247"/>
      <c r="QXX264" s="247"/>
      <c r="QXY264" s="247"/>
      <c r="QXZ264" s="247"/>
      <c r="QYA264" s="247"/>
      <c r="QYB264" s="247"/>
      <c r="QYC264" s="247"/>
      <c r="QYD264" s="247"/>
      <c r="QYE264" s="247"/>
      <c r="QYF264" s="247"/>
      <c r="QYG264" s="247"/>
      <c r="QYH264" s="247"/>
      <c r="QYI264" s="247"/>
      <c r="QYJ264" s="247"/>
      <c r="QYK264" s="247"/>
      <c r="QYL264" s="247"/>
      <c r="QYM264" s="247"/>
      <c r="QYN264" s="247"/>
      <c r="QYO264" s="247"/>
      <c r="QYP264" s="247"/>
      <c r="QYQ264" s="247"/>
      <c r="QYR264" s="247"/>
      <c r="QYS264" s="247"/>
      <c r="QYT264" s="247"/>
      <c r="QYU264" s="247"/>
      <c r="QYV264" s="247"/>
      <c r="QYW264" s="247"/>
      <c r="QYX264" s="247"/>
      <c r="QYY264" s="247"/>
      <c r="QYZ264" s="247"/>
      <c r="QZA264" s="247"/>
      <c r="QZB264" s="247"/>
      <c r="QZC264" s="247"/>
      <c r="QZD264" s="247"/>
      <c r="QZE264" s="247"/>
      <c r="QZF264" s="247"/>
      <c r="QZG264" s="247"/>
      <c r="QZH264" s="247"/>
      <c r="QZI264" s="247"/>
      <c r="QZJ264" s="247"/>
      <c r="QZK264" s="247"/>
      <c r="QZL264" s="247"/>
      <c r="QZM264" s="247"/>
      <c r="QZN264" s="247"/>
      <c r="QZO264" s="247"/>
      <c r="QZP264" s="247"/>
      <c r="QZQ264" s="247"/>
      <c r="QZR264" s="247"/>
      <c r="QZS264" s="247"/>
      <c r="QZT264" s="247"/>
      <c r="QZU264" s="247"/>
      <c r="QZV264" s="247"/>
      <c r="QZW264" s="247"/>
      <c r="QZX264" s="247"/>
      <c r="QZY264" s="247"/>
      <c r="QZZ264" s="247"/>
      <c r="RAA264" s="247"/>
      <c r="RAB264" s="247"/>
      <c r="RAC264" s="247"/>
      <c r="RAD264" s="247"/>
      <c r="RAE264" s="247"/>
      <c r="RAF264" s="247"/>
      <c r="RAG264" s="247"/>
      <c r="RAH264" s="247"/>
      <c r="RAI264" s="247"/>
      <c r="RAJ264" s="247"/>
      <c r="RAK264" s="247"/>
      <c r="RAL264" s="247"/>
      <c r="RAM264" s="247"/>
      <c r="RAN264" s="247"/>
      <c r="RAO264" s="247"/>
      <c r="RAP264" s="247"/>
      <c r="RAQ264" s="247"/>
      <c r="RAR264" s="247"/>
      <c r="RAS264" s="247"/>
      <c r="RAT264" s="247"/>
      <c r="RAU264" s="247"/>
      <c r="RAV264" s="247"/>
      <c r="RAW264" s="247"/>
      <c r="RAX264" s="247"/>
      <c r="RAY264" s="247"/>
      <c r="RAZ264" s="247"/>
      <c r="RBA264" s="247"/>
      <c r="RBB264" s="247"/>
      <c r="RBC264" s="247"/>
      <c r="RBD264" s="247"/>
      <c r="RBE264" s="247"/>
      <c r="RBF264" s="247"/>
      <c r="RBG264" s="247"/>
      <c r="RBH264" s="247"/>
      <c r="RBI264" s="247"/>
      <c r="RBJ264" s="247"/>
      <c r="RBK264" s="247"/>
      <c r="RBL264" s="247"/>
      <c r="RBM264" s="247"/>
      <c r="RBN264" s="247"/>
      <c r="RBO264" s="247"/>
      <c r="RBP264" s="247"/>
      <c r="RBQ264" s="247"/>
      <c r="RBR264" s="247"/>
      <c r="RBS264" s="247"/>
      <c r="RBT264" s="247"/>
      <c r="RBU264" s="247"/>
      <c r="RBV264" s="247"/>
      <c r="RBW264" s="247"/>
      <c r="RBX264" s="247"/>
      <c r="RBY264" s="247"/>
      <c r="RBZ264" s="247"/>
      <c r="RCA264" s="247"/>
      <c r="RCB264" s="247"/>
      <c r="RCC264" s="247"/>
      <c r="RCD264" s="247"/>
      <c r="RCE264" s="247"/>
      <c r="RCF264" s="247"/>
      <c r="RCG264" s="247"/>
      <c r="RCH264" s="247"/>
      <c r="RCI264" s="247"/>
      <c r="RCJ264" s="247"/>
      <c r="RCK264" s="247"/>
      <c r="RCL264" s="247"/>
      <c r="RCM264" s="247"/>
      <c r="RCN264" s="247"/>
      <c r="RCO264" s="247"/>
      <c r="RCP264" s="247"/>
      <c r="RCQ264" s="247"/>
      <c r="RCR264" s="247"/>
      <c r="RCS264" s="247"/>
      <c r="RCT264" s="247"/>
      <c r="RCU264" s="247"/>
      <c r="RCV264" s="247"/>
      <c r="RCW264" s="247"/>
      <c r="RCX264" s="247"/>
      <c r="RCY264" s="247"/>
      <c r="RCZ264" s="247"/>
      <c r="RDA264" s="247"/>
      <c r="RDB264" s="247"/>
      <c r="RDC264" s="247"/>
      <c r="RDD264" s="247"/>
      <c r="RDE264" s="247"/>
      <c r="RDF264" s="247"/>
      <c r="RDG264" s="247"/>
      <c r="RDH264" s="247"/>
      <c r="RDI264" s="247"/>
      <c r="RDJ264" s="247"/>
      <c r="RDK264" s="247"/>
      <c r="RDL264" s="247"/>
      <c r="RDM264" s="247"/>
      <c r="RDN264" s="247"/>
      <c r="RDO264" s="247"/>
      <c r="RDP264" s="247"/>
      <c r="RDQ264" s="247"/>
      <c r="RDR264" s="247"/>
      <c r="RDS264" s="247"/>
      <c r="RDT264" s="247"/>
      <c r="RDU264" s="247"/>
      <c r="RDV264" s="247"/>
      <c r="RDW264" s="247"/>
      <c r="RDX264" s="247"/>
      <c r="RDY264" s="247"/>
      <c r="RDZ264" s="247"/>
      <c r="REA264" s="247"/>
      <c r="REB264" s="247"/>
      <c r="REC264" s="247"/>
      <c r="RED264" s="247"/>
      <c r="REE264" s="247"/>
      <c r="REF264" s="247"/>
      <c r="REG264" s="247"/>
      <c r="REH264" s="247"/>
      <c r="REI264" s="247"/>
      <c r="REJ264" s="247"/>
      <c r="REK264" s="247"/>
      <c r="REL264" s="247"/>
      <c r="REM264" s="247"/>
      <c r="REN264" s="247"/>
      <c r="REO264" s="247"/>
      <c r="REP264" s="247"/>
      <c r="REQ264" s="247"/>
      <c r="RER264" s="247"/>
      <c r="RES264" s="247"/>
      <c r="RET264" s="247"/>
      <c r="REU264" s="247"/>
      <c r="REV264" s="247"/>
      <c r="REW264" s="247"/>
      <c r="REX264" s="247"/>
      <c r="REY264" s="247"/>
      <c r="REZ264" s="247"/>
      <c r="RFA264" s="247"/>
      <c r="RFB264" s="247"/>
      <c r="RFC264" s="247"/>
      <c r="RFD264" s="247"/>
      <c r="RFE264" s="247"/>
      <c r="RFF264" s="247"/>
      <c r="RFG264" s="247"/>
      <c r="RFH264" s="247"/>
      <c r="RFI264" s="247"/>
      <c r="RFJ264" s="247"/>
      <c r="RFK264" s="247"/>
      <c r="RFL264" s="247"/>
      <c r="RFM264" s="247"/>
      <c r="RFN264" s="247"/>
      <c r="RFO264" s="247"/>
      <c r="RFP264" s="247"/>
      <c r="RFQ264" s="247"/>
      <c r="RFR264" s="247"/>
      <c r="RFS264" s="247"/>
      <c r="RFT264" s="247"/>
      <c r="RFU264" s="247"/>
      <c r="RFV264" s="247"/>
      <c r="RFW264" s="247"/>
      <c r="RFX264" s="247"/>
      <c r="RFY264" s="247"/>
      <c r="RFZ264" s="247"/>
      <c r="RGA264" s="247"/>
      <c r="RGB264" s="247"/>
      <c r="RGC264" s="247"/>
      <c r="RGD264" s="247"/>
      <c r="RGE264" s="247"/>
      <c r="RGF264" s="247"/>
      <c r="RGG264" s="247"/>
      <c r="RGH264" s="247"/>
      <c r="RGI264" s="247"/>
      <c r="RGJ264" s="247"/>
      <c r="RGK264" s="247"/>
      <c r="RGL264" s="247"/>
      <c r="RGM264" s="247"/>
      <c r="RGN264" s="247"/>
      <c r="RGO264" s="247"/>
      <c r="RGP264" s="247"/>
      <c r="RGQ264" s="247"/>
      <c r="RGR264" s="247"/>
      <c r="RGS264" s="247"/>
      <c r="RGT264" s="247"/>
      <c r="RGU264" s="247"/>
      <c r="RGV264" s="247"/>
      <c r="RGW264" s="247"/>
      <c r="RGX264" s="247"/>
      <c r="RGY264" s="247"/>
      <c r="RGZ264" s="247"/>
      <c r="RHA264" s="247"/>
      <c r="RHB264" s="247"/>
      <c r="RHC264" s="247"/>
      <c r="RHD264" s="247"/>
      <c r="RHE264" s="247"/>
      <c r="RHF264" s="247"/>
      <c r="RHG264" s="247"/>
      <c r="RHH264" s="247"/>
      <c r="RHI264" s="247"/>
      <c r="RHJ264" s="247"/>
      <c r="RHK264" s="247"/>
      <c r="RHL264" s="247"/>
      <c r="RHM264" s="247"/>
      <c r="RHN264" s="247"/>
      <c r="RHO264" s="247"/>
      <c r="RHP264" s="247"/>
      <c r="RHQ264" s="247"/>
      <c r="RHR264" s="247"/>
      <c r="RHS264" s="247"/>
      <c r="RHT264" s="247"/>
      <c r="RHU264" s="247"/>
      <c r="RHV264" s="247"/>
      <c r="RHW264" s="247"/>
      <c r="RHX264" s="247"/>
      <c r="RHY264" s="247"/>
      <c r="RHZ264" s="247"/>
      <c r="RIA264" s="247"/>
      <c r="RIB264" s="247"/>
      <c r="RIC264" s="247"/>
      <c r="RID264" s="247"/>
      <c r="RIE264" s="247"/>
      <c r="RIF264" s="247"/>
      <c r="RIG264" s="247"/>
      <c r="RIH264" s="247"/>
      <c r="RII264" s="247"/>
      <c r="RIJ264" s="247"/>
      <c r="RIK264" s="247"/>
      <c r="RIL264" s="247"/>
      <c r="RIM264" s="247"/>
      <c r="RIN264" s="247"/>
      <c r="RIO264" s="247"/>
      <c r="RIP264" s="247"/>
      <c r="RIQ264" s="247"/>
      <c r="RIR264" s="247"/>
      <c r="RIS264" s="247"/>
      <c r="RIT264" s="247"/>
      <c r="RIU264" s="247"/>
      <c r="RIV264" s="247"/>
      <c r="RIW264" s="247"/>
      <c r="RIX264" s="247"/>
      <c r="RIY264" s="247"/>
      <c r="RIZ264" s="247"/>
      <c r="RJA264" s="247"/>
      <c r="RJB264" s="247"/>
      <c r="RJC264" s="247"/>
      <c r="RJD264" s="247"/>
      <c r="RJE264" s="247"/>
      <c r="RJF264" s="247"/>
      <c r="RJG264" s="247"/>
      <c r="RJH264" s="247"/>
      <c r="RJI264" s="247"/>
      <c r="RJJ264" s="247"/>
      <c r="RJK264" s="247"/>
      <c r="RJL264" s="247"/>
      <c r="RJM264" s="247"/>
      <c r="RJN264" s="247"/>
      <c r="RJO264" s="247"/>
      <c r="RJP264" s="247"/>
      <c r="RJQ264" s="247"/>
      <c r="RJR264" s="247"/>
      <c r="RJS264" s="247"/>
      <c r="RJT264" s="247"/>
      <c r="RJU264" s="247"/>
      <c r="RJV264" s="247"/>
      <c r="RJW264" s="247"/>
      <c r="RJX264" s="247"/>
      <c r="RJY264" s="247"/>
      <c r="RJZ264" s="247"/>
      <c r="RKA264" s="247"/>
      <c r="RKB264" s="247"/>
      <c r="RKC264" s="247"/>
      <c r="RKD264" s="247"/>
      <c r="RKE264" s="247"/>
      <c r="RKF264" s="247"/>
      <c r="RKG264" s="247"/>
      <c r="RKH264" s="247"/>
      <c r="RKI264" s="247"/>
      <c r="RKJ264" s="247"/>
      <c r="RKK264" s="247"/>
      <c r="RKL264" s="247"/>
      <c r="RKM264" s="247"/>
      <c r="RKN264" s="247"/>
      <c r="RKO264" s="247"/>
      <c r="RKP264" s="247"/>
      <c r="RKQ264" s="247"/>
      <c r="RKR264" s="247"/>
      <c r="RKS264" s="247"/>
      <c r="RKT264" s="247"/>
      <c r="RKU264" s="247"/>
      <c r="RKV264" s="247"/>
      <c r="RKW264" s="247"/>
      <c r="RKX264" s="247"/>
      <c r="RKY264" s="247"/>
      <c r="RKZ264" s="247"/>
      <c r="RLA264" s="247"/>
      <c r="RLB264" s="247"/>
      <c r="RLC264" s="247"/>
      <c r="RLD264" s="247"/>
      <c r="RLE264" s="247"/>
      <c r="RLF264" s="247"/>
      <c r="RLG264" s="247"/>
      <c r="RLH264" s="247"/>
      <c r="RLI264" s="247"/>
      <c r="RLJ264" s="247"/>
      <c r="RLK264" s="247"/>
      <c r="RLL264" s="247"/>
      <c r="RLM264" s="247"/>
      <c r="RLN264" s="247"/>
      <c r="RLO264" s="247"/>
      <c r="RLP264" s="247"/>
      <c r="RLQ264" s="247"/>
      <c r="RLR264" s="247"/>
      <c r="RLS264" s="247"/>
      <c r="RLT264" s="247"/>
      <c r="RLU264" s="247"/>
      <c r="RLV264" s="247"/>
      <c r="RLW264" s="247"/>
      <c r="RLX264" s="247"/>
      <c r="RLY264" s="247"/>
      <c r="RLZ264" s="247"/>
      <c r="RMA264" s="247"/>
      <c r="RMB264" s="247"/>
      <c r="RMC264" s="247"/>
      <c r="RMD264" s="247"/>
      <c r="RME264" s="247"/>
      <c r="RMF264" s="247"/>
      <c r="RMG264" s="247"/>
      <c r="RMH264" s="247"/>
      <c r="RMI264" s="247"/>
      <c r="RMJ264" s="247"/>
      <c r="RMK264" s="247"/>
      <c r="RML264" s="247"/>
      <c r="RMM264" s="247"/>
      <c r="RMN264" s="247"/>
      <c r="RMO264" s="247"/>
      <c r="RMP264" s="247"/>
      <c r="RMQ264" s="247"/>
      <c r="RMR264" s="247"/>
      <c r="RMS264" s="247"/>
      <c r="RMT264" s="247"/>
      <c r="RMU264" s="247"/>
      <c r="RMV264" s="247"/>
      <c r="RMW264" s="247"/>
      <c r="RMX264" s="247"/>
      <c r="RMY264" s="247"/>
      <c r="RMZ264" s="247"/>
      <c r="RNA264" s="247"/>
      <c r="RNB264" s="247"/>
      <c r="RNC264" s="247"/>
      <c r="RND264" s="247"/>
      <c r="RNE264" s="247"/>
      <c r="RNF264" s="247"/>
      <c r="RNG264" s="247"/>
      <c r="RNH264" s="247"/>
      <c r="RNI264" s="247"/>
      <c r="RNJ264" s="247"/>
      <c r="RNK264" s="247"/>
      <c r="RNL264" s="247"/>
      <c r="RNM264" s="247"/>
      <c r="RNN264" s="247"/>
      <c r="RNO264" s="247"/>
      <c r="RNP264" s="247"/>
      <c r="RNQ264" s="247"/>
      <c r="RNR264" s="247"/>
      <c r="RNS264" s="247"/>
      <c r="RNT264" s="247"/>
      <c r="RNU264" s="247"/>
      <c r="RNV264" s="247"/>
      <c r="RNW264" s="247"/>
      <c r="RNX264" s="247"/>
      <c r="RNY264" s="247"/>
      <c r="RNZ264" s="247"/>
      <c r="ROA264" s="247"/>
      <c r="ROB264" s="247"/>
      <c r="ROC264" s="247"/>
      <c r="ROD264" s="247"/>
      <c r="ROE264" s="247"/>
      <c r="ROF264" s="247"/>
      <c r="ROG264" s="247"/>
      <c r="ROH264" s="247"/>
      <c r="ROI264" s="247"/>
      <c r="ROJ264" s="247"/>
      <c r="ROK264" s="247"/>
      <c r="ROL264" s="247"/>
      <c r="ROM264" s="247"/>
      <c r="RON264" s="247"/>
      <c r="ROO264" s="247"/>
      <c r="ROP264" s="247"/>
      <c r="ROQ264" s="247"/>
      <c r="ROR264" s="247"/>
      <c r="ROS264" s="247"/>
      <c r="ROT264" s="247"/>
      <c r="ROU264" s="247"/>
      <c r="ROV264" s="247"/>
      <c r="ROW264" s="247"/>
      <c r="ROX264" s="247"/>
      <c r="ROY264" s="247"/>
      <c r="ROZ264" s="247"/>
      <c r="RPA264" s="247"/>
      <c r="RPB264" s="247"/>
      <c r="RPC264" s="247"/>
      <c r="RPD264" s="247"/>
      <c r="RPE264" s="247"/>
      <c r="RPF264" s="247"/>
      <c r="RPG264" s="247"/>
      <c r="RPH264" s="247"/>
      <c r="RPI264" s="247"/>
      <c r="RPJ264" s="247"/>
      <c r="RPK264" s="247"/>
      <c r="RPL264" s="247"/>
      <c r="RPM264" s="247"/>
      <c r="RPN264" s="247"/>
      <c r="RPO264" s="247"/>
      <c r="RPP264" s="247"/>
      <c r="RPQ264" s="247"/>
      <c r="RPR264" s="247"/>
      <c r="RPS264" s="247"/>
      <c r="RPT264" s="247"/>
      <c r="RPU264" s="247"/>
      <c r="RPV264" s="247"/>
      <c r="RPW264" s="247"/>
      <c r="RPX264" s="247"/>
      <c r="RPY264" s="247"/>
      <c r="RPZ264" s="247"/>
      <c r="RQA264" s="247"/>
      <c r="RQB264" s="247"/>
      <c r="RQC264" s="247"/>
      <c r="RQD264" s="247"/>
      <c r="RQE264" s="247"/>
      <c r="RQF264" s="247"/>
      <c r="RQG264" s="247"/>
      <c r="RQH264" s="247"/>
      <c r="RQI264" s="247"/>
      <c r="RQJ264" s="247"/>
      <c r="RQK264" s="247"/>
      <c r="RQL264" s="247"/>
      <c r="RQM264" s="247"/>
      <c r="RQN264" s="247"/>
      <c r="RQO264" s="247"/>
      <c r="RQP264" s="247"/>
      <c r="RQQ264" s="247"/>
      <c r="RQR264" s="247"/>
      <c r="RQS264" s="247"/>
      <c r="RQT264" s="247"/>
      <c r="RQU264" s="247"/>
      <c r="RQV264" s="247"/>
      <c r="RQW264" s="247"/>
      <c r="RQX264" s="247"/>
      <c r="RQY264" s="247"/>
      <c r="RQZ264" s="247"/>
      <c r="RRA264" s="247"/>
      <c r="RRB264" s="247"/>
      <c r="RRC264" s="247"/>
      <c r="RRD264" s="247"/>
      <c r="RRE264" s="247"/>
      <c r="RRF264" s="247"/>
      <c r="RRG264" s="247"/>
      <c r="RRH264" s="247"/>
      <c r="RRI264" s="247"/>
      <c r="RRJ264" s="247"/>
      <c r="RRK264" s="247"/>
      <c r="RRL264" s="247"/>
      <c r="RRM264" s="247"/>
      <c r="RRN264" s="247"/>
      <c r="RRO264" s="247"/>
      <c r="RRP264" s="247"/>
      <c r="RRQ264" s="247"/>
      <c r="RRR264" s="247"/>
      <c r="RRS264" s="247"/>
      <c r="RRT264" s="247"/>
      <c r="RRU264" s="247"/>
      <c r="RRV264" s="247"/>
      <c r="RRW264" s="247"/>
      <c r="RRX264" s="247"/>
      <c r="RRY264" s="247"/>
      <c r="RRZ264" s="247"/>
      <c r="RSA264" s="247"/>
      <c r="RSB264" s="247"/>
      <c r="RSC264" s="247"/>
      <c r="RSD264" s="247"/>
      <c r="RSE264" s="247"/>
      <c r="RSF264" s="247"/>
      <c r="RSG264" s="247"/>
      <c r="RSH264" s="247"/>
      <c r="RSI264" s="247"/>
      <c r="RSJ264" s="247"/>
      <c r="RSK264" s="247"/>
      <c r="RSL264" s="247"/>
      <c r="RSM264" s="247"/>
      <c r="RSN264" s="247"/>
      <c r="RSO264" s="247"/>
      <c r="RSP264" s="247"/>
      <c r="RSQ264" s="247"/>
      <c r="RSR264" s="247"/>
      <c r="RSS264" s="247"/>
      <c r="RST264" s="247"/>
      <c r="RSU264" s="247"/>
      <c r="RSV264" s="247"/>
      <c r="RSW264" s="247"/>
      <c r="RSX264" s="247"/>
      <c r="RSY264" s="247"/>
      <c r="RSZ264" s="247"/>
      <c r="RTA264" s="247"/>
      <c r="RTB264" s="247"/>
      <c r="RTC264" s="247"/>
      <c r="RTD264" s="247"/>
      <c r="RTE264" s="247"/>
      <c r="RTF264" s="247"/>
      <c r="RTG264" s="247"/>
      <c r="RTH264" s="247"/>
      <c r="RTI264" s="247"/>
      <c r="RTJ264" s="247"/>
      <c r="RTK264" s="247"/>
      <c r="RTL264" s="247"/>
      <c r="RTM264" s="247"/>
      <c r="RTN264" s="247"/>
      <c r="RTO264" s="247"/>
      <c r="RTP264" s="247"/>
      <c r="RTQ264" s="247"/>
      <c r="RTR264" s="247"/>
      <c r="RTS264" s="247"/>
      <c r="RTT264" s="247"/>
      <c r="RTU264" s="247"/>
      <c r="RTV264" s="247"/>
      <c r="RTW264" s="247"/>
      <c r="RTX264" s="247"/>
      <c r="RTY264" s="247"/>
      <c r="RTZ264" s="247"/>
      <c r="RUA264" s="247"/>
      <c r="RUB264" s="247"/>
      <c r="RUC264" s="247"/>
      <c r="RUD264" s="247"/>
      <c r="RUE264" s="247"/>
      <c r="RUF264" s="247"/>
      <c r="RUG264" s="247"/>
      <c r="RUH264" s="247"/>
      <c r="RUI264" s="247"/>
      <c r="RUJ264" s="247"/>
      <c r="RUK264" s="247"/>
      <c r="RUL264" s="247"/>
      <c r="RUM264" s="247"/>
      <c r="RUN264" s="247"/>
      <c r="RUO264" s="247"/>
      <c r="RUP264" s="247"/>
      <c r="RUQ264" s="247"/>
      <c r="RUR264" s="247"/>
      <c r="RUS264" s="247"/>
      <c r="RUT264" s="247"/>
      <c r="RUU264" s="247"/>
      <c r="RUV264" s="247"/>
      <c r="RUW264" s="247"/>
      <c r="RUX264" s="247"/>
      <c r="RUY264" s="247"/>
      <c r="RUZ264" s="247"/>
      <c r="RVA264" s="247"/>
      <c r="RVB264" s="247"/>
      <c r="RVC264" s="247"/>
      <c r="RVD264" s="247"/>
      <c r="RVE264" s="247"/>
      <c r="RVF264" s="247"/>
      <c r="RVG264" s="247"/>
      <c r="RVH264" s="247"/>
      <c r="RVI264" s="247"/>
      <c r="RVJ264" s="247"/>
      <c r="RVK264" s="247"/>
      <c r="RVL264" s="247"/>
      <c r="RVM264" s="247"/>
      <c r="RVN264" s="247"/>
      <c r="RVO264" s="247"/>
      <c r="RVP264" s="247"/>
      <c r="RVQ264" s="247"/>
      <c r="RVR264" s="247"/>
      <c r="RVS264" s="247"/>
      <c r="RVT264" s="247"/>
      <c r="RVU264" s="247"/>
      <c r="RVV264" s="247"/>
      <c r="RVW264" s="247"/>
      <c r="RVX264" s="247"/>
      <c r="RVY264" s="247"/>
      <c r="RVZ264" s="247"/>
      <c r="RWA264" s="247"/>
      <c r="RWB264" s="247"/>
      <c r="RWC264" s="247"/>
      <c r="RWD264" s="247"/>
      <c r="RWE264" s="247"/>
      <c r="RWF264" s="247"/>
      <c r="RWG264" s="247"/>
      <c r="RWH264" s="247"/>
      <c r="RWI264" s="247"/>
      <c r="RWJ264" s="247"/>
      <c r="RWK264" s="247"/>
      <c r="RWL264" s="247"/>
      <c r="RWM264" s="247"/>
      <c r="RWN264" s="247"/>
      <c r="RWO264" s="247"/>
      <c r="RWP264" s="247"/>
      <c r="RWQ264" s="247"/>
      <c r="RWR264" s="247"/>
      <c r="RWS264" s="247"/>
      <c r="RWT264" s="247"/>
      <c r="RWU264" s="247"/>
      <c r="RWV264" s="247"/>
      <c r="RWW264" s="247"/>
      <c r="RWX264" s="247"/>
      <c r="RWY264" s="247"/>
      <c r="RWZ264" s="247"/>
      <c r="RXA264" s="247"/>
      <c r="RXB264" s="247"/>
      <c r="RXC264" s="247"/>
      <c r="RXD264" s="247"/>
      <c r="RXE264" s="247"/>
      <c r="RXF264" s="247"/>
      <c r="RXG264" s="247"/>
      <c r="RXH264" s="247"/>
      <c r="RXI264" s="247"/>
      <c r="RXJ264" s="247"/>
      <c r="RXK264" s="247"/>
      <c r="RXL264" s="247"/>
      <c r="RXM264" s="247"/>
      <c r="RXN264" s="247"/>
      <c r="RXO264" s="247"/>
      <c r="RXP264" s="247"/>
      <c r="RXQ264" s="247"/>
      <c r="RXR264" s="247"/>
      <c r="RXS264" s="247"/>
      <c r="RXT264" s="247"/>
      <c r="RXU264" s="247"/>
      <c r="RXV264" s="247"/>
      <c r="RXW264" s="247"/>
      <c r="RXX264" s="247"/>
      <c r="RXY264" s="247"/>
      <c r="RXZ264" s="247"/>
      <c r="RYA264" s="247"/>
      <c r="RYB264" s="247"/>
      <c r="RYC264" s="247"/>
      <c r="RYD264" s="247"/>
      <c r="RYE264" s="247"/>
      <c r="RYF264" s="247"/>
      <c r="RYG264" s="247"/>
      <c r="RYH264" s="247"/>
      <c r="RYI264" s="247"/>
      <c r="RYJ264" s="247"/>
      <c r="RYK264" s="247"/>
      <c r="RYL264" s="247"/>
      <c r="RYM264" s="247"/>
      <c r="RYN264" s="247"/>
      <c r="RYO264" s="247"/>
      <c r="RYP264" s="247"/>
      <c r="RYQ264" s="247"/>
      <c r="RYR264" s="247"/>
      <c r="RYS264" s="247"/>
      <c r="RYT264" s="247"/>
      <c r="RYU264" s="247"/>
      <c r="RYV264" s="247"/>
      <c r="RYW264" s="247"/>
      <c r="RYX264" s="247"/>
      <c r="RYY264" s="247"/>
      <c r="RYZ264" s="247"/>
      <c r="RZA264" s="247"/>
      <c r="RZB264" s="247"/>
      <c r="RZC264" s="247"/>
      <c r="RZD264" s="247"/>
      <c r="RZE264" s="247"/>
      <c r="RZF264" s="247"/>
      <c r="RZG264" s="247"/>
      <c r="RZH264" s="247"/>
      <c r="RZI264" s="247"/>
      <c r="RZJ264" s="247"/>
      <c r="RZK264" s="247"/>
      <c r="RZL264" s="247"/>
      <c r="RZM264" s="247"/>
      <c r="RZN264" s="247"/>
      <c r="RZO264" s="247"/>
      <c r="RZP264" s="247"/>
      <c r="RZQ264" s="247"/>
      <c r="RZR264" s="247"/>
      <c r="RZS264" s="247"/>
      <c r="RZT264" s="247"/>
      <c r="RZU264" s="247"/>
      <c r="RZV264" s="247"/>
      <c r="RZW264" s="247"/>
      <c r="RZX264" s="247"/>
      <c r="RZY264" s="247"/>
      <c r="RZZ264" s="247"/>
      <c r="SAA264" s="247"/>
      <c r="SAB264" s="247"/>
      <c r="SAC264" s="247"/>
      <c r="SAD264" s="247"/>
      <c r="SAE264" s="247"/>
      <c r="SAF264" s="247"/>
      <c r="SAG264" s="247"/>
      <c r="SAH264" s="247"/>
      <c r="SAI264" s="247"/>
      <c r="SAJ264" s="247"/>
      <c r="SAK264" s="247"/>
      <c r="SAL264" s="247"/>
      <c r="SAM264" s="247"/>
      <c r="SAN264" s="247"/>
      <c r="SAO264" s="247"/>
      <c r="SAP264" s="247"/>
      <c r="SAQ264" s="247"/>
      <c r="SAR264" s="247"/>
      <c r="SAS264" s="247"/>
      <c r="SAT264" s="247"/>
      <c r="SAU264" s="247"/>
      <c r="SAV264" s="247"/>
      <c r="SAW264" s="247"/>
      <c r="SAX264" s="247"/>
      <c r="SAY264" s="247"/>
      <c r="SAZ264" s="247"/>
      <c r="SBA264" s="247"/>
      <c r="SBB264" s="247"/>
      <c r="SBC264" s="247"/>
      <c r="SBD264" s="247"/>
      <c r="SBE264" s="247"/>
      <c r="SBF264" s="247"/>
      <c r="SBG264" s="247"/>
      <c r="SBH264" s="247"/>
      <c r="SBI264" s="247"/>
      <c r="SBJ264" s="247"/>
      <c r="SBK264" s="247"/>
      <c r="SBL264" s="247"/>
      <c r="SBM264" s="247"/>
      <c r="SBN264" s="247"/>
      <c r="SBO264" s="247"/>
      <c r="SBP264" s="247"/>
      <c r="SBQ264" s="247"/>
      <c r="SBR264" s="247"/>
      <c r="SBS264" s="247"/>
      <c r="SBT264" s="247"/>
      <c r="SBU264" s="247"/>
      <c r="SBV264" s="247"/>
      <c r="SBW264" s="247"/>
      <c r="SBX264" s="247"/>
      <c r="SBY264" s="247"/>
      <c r="SBZ264" s="247"/>
      <c r="SCA264" s="247"/>
      <c r="SCB264" s="247"/>
      <c r="SCC264" s="247"/>
      <c r="SCD264" s="247"/>
      <c r="SCE264" s="247"/>
      <c r="SCF264" s="247"/>
      <c r="SCG264" s="247"/>
      <c r="SCH264" s="247"/>
      <c r="SCI264" s="247"/>
      <c r="SCJ264" s="247"/>
      <c r="SCK264" s="247"/>
      <c r="SCL264" s="247"/>
      <c r="SCM264" s="247"/>
      <c r="SCN264" s="247"/>
      <c r="SCO264" s="247"/>
      <c r="SCP264" s="247"/>
      <c r="SCQ264" s="247"/>
      <c r="SCR264" s="247"/>
      <c r="SCS264" s="247"/>
      <c r="SCT264" s="247"/>
      <c r="SCU264" s="247"/>
      <c r="SCV264" s="247"/>
      <c r="SCW264" s="247"/>
      <c r="SCX264" s="247"/>
      <c r="SCY264" s="247"/>
      <c r="SCZ264" s="247"/>
      <c r="SDA264" s="247"/>
      <c r="SDB264" s="247"/>
      <c r="SDC264" s="247"/>
      <c r="SDD264" s="247"/>
      <c r="SDE264" s="247"/>
      <c r="SDF264" s="247"/>
      <c r="SDG264" s="247"/>
      <c r="SDH264" s="247"/>
      <c r="SDI264" s="247"/>
      <c r="SDJ264" s="247"/>
      <c r="SDK264" s="247"/>
      <c r="SDL264" s="247"/>
      <c r="SDM264" s="247"/>
      <c r="SDN264" s="247"/>
      <c r="SDO264" s="247"/>
      <c r="SDP264" s="247"/>
      <c r="SDQ264" s="247"/>
      <c r="SDR264" s="247"/>
      <c r="SDS264" s="247"/>
      <c r="SDT264" s="247"/>
      <c r="SDU264" s="247"/>
      <c r="SDV264" s="247"/>
      <c r="SDW264" s="247"/>
      <c r="SDX264" s="247"/>
      <c r="SDY264" s="247"/>
      <c r="SDZ264" s="247"/>
      <c r="SEA264" s="247"/>
      <c r="SEB264" s="247"/>
      <c r="SEC264" s="247"/>
      <c r="SED264" s="247"/>
      <c r="SEE264" s="247"/>
      <c r="SEF264" s="247"/>
      <c r="SEG264" s="247"/>
      <c r="SEH264" s="247"/>
      <c r="SEI264" s="247"/>
      <c r="SEJ264" s="247"/>
      <c r="SEK264" s="247"/>
      <c r="SEL264" s="247"/>
      <c r="SEM264" s="247"/>
      <c r="SEN264" s="247"/>
      <c r="SEO264" s="247"/>
      <c r="SEP264" s="247"/>
      <c r="SEQ264" s="247"/>
      <c r="SER264" s="247"/>
      <c r="SES264" s="247"/>
      <c r="SET264" s="247"/>
      <c r="SEU264" s="247"/>
      <c r="SEV264" s="247"/>
      <c r="SEW264" s="247"/>
      <c r="SEX264" s="247"/>
      <c r="SEY264" s="247"/>
      <c r="SEZ264" s="247"/>
      <c r="SFA264" s="247"/>
      <c r="SFB264" s="247"/>
      <c r="SFC264" s="247"/>
      <c r="SFD264" s="247"/>
      <c r="SFE264" s="247"/>
      <c r="SFF264" s="247"/>
      <c r="SFG264" s="247"/>
      <c r="SFH264" s="247"/>
      <c r="SFI264" s="247"/>
      <c r="SFJ264" s="247"/>
      <c r="SFK264" s="247"/>
      <c r="SFL264" s="247"/>
      <c r="SFM264" s="247"/>
      <c r="SFN264" s="247"/>
      <c r="SFO264" s="247"/>
      <c r="SFP264" s="247"/>
      <c r="SFQ264" s="247"/>
      <c r="SFR264" s="247"/>
      <c r="SFS264" s="247"/>
      <c r="SFT264" s="247"/>
      <c r="SFU264" s="247"/>
      <c r="SFV264" s="247"/>
      <c r="SFW264" s="247"/>
      <c r="SFX264" s="247"/>
      <c r="SFY264" s="247"/>
      <c r="SFZ264" s="247"/>
      <c r="SGA264" s="247"/>
      <c r="SGB264" s="247"/>
      <c r="SGC264" s="247"/>
      <c r="SGD264" s="247"/>
      <c r="SGE264" s="247"/>
      <c r="SGF264" s="247"/>
      <c r="SGG264" s="247"/>
      <c r="SGH264" s="247"/>
      <c r="SGI264" s="247"/>
      <c r="SGJ264" s="247"/>
      <c r="SGK264" s="247"/>
      <c r="SGL264" s="247"/>
      <c r="SGM264" s="247"/>
      <c r="SGN264" s="247"/>
      <c r="SGO264" s="247"/>
      <c r="SGP264" s="247"/>
      <c r="SGQ264" s="247"/>
      <c r="SGR264" s="247"/>
      <c r="SGS264" s="247"/>
      <c r="SGT264" s="247"/>
      <c r="SGU264" s="247"/>
      <c r="SGV264" s="247"/>
      <c r="SGW264" s="247"/>
      <c r="SGX264" s="247"/>
      <c r="SGY264" s="247"/>
      <c r="SGZ264" s="247"/>
      <c r="SHA264" s="247"/>
      <c r="SHB264" s="247"/>
      <c r="SHC264" s="247"/>
      <c r="SHD264" s="247"/>
      <c r="SHE264" s="247"/>
      <c r="SHF264" s="247"/>
      <c r="SHG264" s="247"/>
      <c r="SHH264" s="247"/>
      <c r="SHI264" s="247"/>
      <c r="SHJ264" s="247"/>
      <c r="SHK264" s="247"/>
      <c r="SHL264" s="247"/>
      <c r="SHM264" s="247"/>
      <c r="SHN264" s="247"/>
      <c r="SHO264" s="247"/>
      <c r="SHP264" s="247"/>
      <c r="SHQ264" s="247"/>
      <c r="SHR264" s="247"/>
      <c r="SHS264" s="247"/>
      <c r="SHT264" s="247"/>
      <c r="SHU264" s="247"/>
      <c r="SHV264" s="247"/>
      <c r="SHW264" s="247"/>
      <c r="SHX264" s="247"/>
      <c r="SHY264" s="247"/>
      <c r="SHZ264" s="247"/>
      <c r="SIA264" s="247"/>
      <c r="SIB264" s="247"/>
      <c r="SIC264" s="247"/>
      <c r="SID264" s="247"/>
      <c r="SIE264" s="247"/>
      <c r="SIF264" s="247"/>
      <c r="SIG264" s="247"/>
      <c r="SIH264" s="247"/>
      <c r="SII264" s="247"/>
      <c r="SIJ264" s="247"/>
      <c r="SIK264" s="247"/>
      <c r="SIL264" s="247"/>
      <c r="SIM264" s="247"/>
      <c r="SIN264" s="247"/>
      <c r="SIO264" s="247"/>
      <c r="SIP264" s="247"/>
      <c r="SIQ264" s="247"/>
      <c r="SIR264" s="247"/>
      <c r="SIS264" s="247"/>
      <c r="SIT264" s="247"/>
      <c r="SIU264" s="247"/>
      <c r="SIV264" s="247"/>
      <c r="SIW264" s="247"/>
      <c r="SIX264" s="247"/>
      <c r="SIY264" s="247"/>
      <c r="SIZ264" s="247"/>
      <c r="SJA264" s="247"/>
      <c r="SJB264" s="247"/>
      <c r="SJC264" s="247"/>
      <c r="SJD264" s="247"/>
      <c r="SJE264" s="247"/>
      <c r="SJF264" s="247"/>
      <c r="SJG264" s="247"/>
      <c r="SJH264" s="247"/>
      <c r="SJI264" s="247"/>
      <c r="SJJ264" s="247"/>
      <c r="SJK264" s="247"/>
      <c r="SJL264" s="247"/>
      <c r="SJM264" s="247"/>
      <c r="SJN264" s="247"/>
      <c r="SJO264" s="247"/>
      <c r="SJP264" s="247"/>
      <c r="SJQ264" s="247"/>
      <c r="SJR264" s="247"/>
      <c r="SJS264" s="247"/>
      <c r="SJT264" s="247"/>
      <c r="SJU264" s="247"/>
      <c r="SJV264" s="247"/>
      <c r="SJW264" s="247"/>
      <c r="SJX264" s="247"/>
      <c r="SJY264" s="247"/>
      <c r="SJZ264" s="247"/>
      <c r="SKA264" s="247"/>
      <c r="SKB264" s="247"/>
      <c r="SKC264" s="247"/>
      <c r="SKD264" s="247"/>
      <c r="SKE264" s="247"/>
      <c r="SKF264" s="247"/>
      <c r="SKG264" s="247"/>
      <c r="SKH264" s="247"/>
      <c r="SKI264" s="247"/>
      <c r="SKJ264" s="247"/>
      <c r="SKK264" s="247"/>
      <c r="SKL264" s="247"/>
      <c r="SKM264" s="247"/>
      <c r="SKN264" s="247"/>
      <c r="SKO264" s="247"/>
      <c r="SKP264" s="247"/>
      <c r="SKQ264" s="247"/>
      <c r="SKR264" s="247"/>
      <c r="SKS264" s="247"/>
      <c r="SKT264" s="247"/>
      <c r="SKU264" s="247"/>
      <c r="SKV264" s="247"/>
      <c r="SKW264" s="247"/>
      <c r="SKX264" s="247"/>
      <c r="SKY264" s="247"/>
      <c r="SKZ264" s="247"/>
      <c r="SLA264" s="247"/>
      <c r="SLB264" s="247"/>
      <c r="SLC264" s="247"/>
      <c r="SLD264" s="247"/>
      <c r="SLE264" s="247"/>
      <c r="SLF264" s="247"/>
      <c r="SLG264" s="247"/>
      <c r="SLH264" s="247"/>
      <c r="SLI264" s="247"/>
      <c r="SLJ264" s="247"/>
      <c r="SLK264" s="247"/>
      <c r="SLL264" s="247"/>
      <c r="SLM264" s="247"/>
      <c r="SLN264" s="247"/>
      <c r="SLO264" s="247"/>
      <c r="SLP264" s="247"/>
      <c r="SLQ264" s="247"/>
      <c r="SLR264" s="247"/>
      <c r="SLS264" s="247"/>
      <c r="SLT264" s="247"/>
      <c r="SLU264" s="247"/>
      <c r="SLV264" s="247"/>
      <c r="SLW264" s="247"/>
      <c r="SLX264" s="247"/>
      <c r="SLY264" s="247"/>
      <c r="SLZ264" s="247"/>
      <c r="SMA264" s="247"/>
      <c r="SMB264" s="247"/>
      <c r="SMC264" s="247"/>
      <c r="SMD264" s="247"/>
      <c r="SME264" s="247"/>
      <c r="SMF264" s="247"/>
      <c r="SMG264" s="247"/>
      <c r="SMH264" s="247"/>
      <c r="SMI264" s="247"/>
      <c r="SMJ264" s="247"/>
      <c r="SMK264" s="247"/>
      <c r="SML264" s="247"/>
      <c r="SMM264" s="247"/>
      <c r="SMN264" s="247"/>
      <c r="SMO264" s="247"/>
      <c r="SMP264" s="247"/>
      <c r="SMQ264" s="247"/>
      <c r="SMR264" s="247"/>
      <c r="SMS264" s="247"/>
      <c r="SMT264" s="247"/>
      <c r="SMU264" s="247"/>
      <c r="SMV264" s="247"/>
      <c r="SMW264" s="247"/>
      <c r="SMX264" s="247"/>
      <c r="SMY264" s="247"/>
      <c r="SMZ264" s="247"/>
      <c r="SNA264" s="247"/>
      <c r="SNB264" s="247"/>
      <c r="SNC264" s="247"/>
      <c r="SND264" s="247"/>
      <c r="SNE264" s="247"/>
      <c r="SNF264" s="247"/>
      <c r="SNG264" s="247"/>
      <c r="SNH264" s="247"/>
      <c r="SNI264" s="247"/>
      <c r="SNJ264" s="247"/>
      <c r="SNK264" s="247"/>
      <c r="SNL264" s="247"/>
      <c r="SNM264" s="247"/>
      <c r="SNN264" s="247"/>
      <c r="SNO264" s="247"/>
      <c r="SNP264" s="247"/>
      <c r="SNQ264" s="247"/>
      <c r="SNR264" s="247"/>
      <c r="SNS264" s="247"/>
      <c r="SNT264" s="247"/>
      <c r="SNU264" s="247"/>
      <c r="SNV264" s="247"/>
      <c r="SNW264" s="247"/>
      <c r="SNX264" s="247"/>
      <c r="SNY264" s="247"/>
      <c r="SNZ264" s="247"/>
      <c r="SOA264" s="247"/>
      <c r="SOB264" s="247"/>
      <c r="SOC264" s="247"/>
      <c r="SOD264" s="247"/>
      <c r="SOE264" s="247"/>
      <c r="SOF264" s="247"/>
      <c r="SOG264" s="247"/>
      <c r="SOH264" s="247"/>
      <c r="SOI264" s="247"/>
      <c r="SOJ264" s="247"/>
      <c r="SOK264" s="247"/>
      <c r="SOL264" s="247"/>
      <c r="SOM264" s="247"/>
      <c r="SON264" s="247"/>
      <c r="SOO264" s="247"/>
      <c r="SOP264" s="247"/>
      <c r="SOQ264" s="247"/>
      <c r="SOR264" s="247"/>
      <c r="SOS264" s="247"/>
      <c r="SOT264" s="247"/>
      <c r="SOU264" s="247"/>
      <c r="SOV264" s="247"/>
      <c r="SOW264" s="247"/>
      <c r="SOX264" s="247"/>
      <c r="SOY264" s="247"/>
      <c r="SOZ264" s="247"/>
      <c r="SPA264" s="247"/>
      <c r="SPB264" s="247"/>
      <c r="SPC264" s="247"/>
      <c r="SPD264" s="247"/>
      <c r="SPE264" s="247"/>
      <c r="SPF264" s="247"/>
      <c r="SPG264" s="247"/>
      <c r="SPH264" s="247"/>
      <c r="SPI264" s="247"/>
      <c r="SPJ264" s="247"/>
      <c r="SPK264" s="247"/>
      <c r="SPL264" s="247"/>
      <c r="SPM264" s="247"/>
      <c r="SPN264" s="247"/>
      <c r="SPO264" s="247"/>
      <c r="SPP264" s="247"/>
      <c r="SPQ264" s="247"/>
      <c r="SPR264" s="247"/>
      <c r="SPS264" s="247"/>
      <c r="SPT264" s="247"/>
      <c r="SPU264" s="247"/>
      <c r="SPV264" s="247"/>
      <c r="SPW264" s="247"/>
      <c r="SPX264" s="247"/>
      <c r="SPY264" s="247"/>
      <c r="SPZ264" s="247"/>
      <c r="SQA264" s="247"/>
      <c r="SQB264" s="247"/>
      <c r="SQC264" s="247"/>
      <c r="SQD264" s="247"/>
      <c r="SQE264" s="247"/>
      <c r="SQF264" s="247"/>
      <c r="SQG264" s="247"/>
      <c r="SQH264" s="247"/>
      <c r="SQI264" s="247"/>
      <c r="SQJ264" s="247"/>
      <c r="SQK264" s="247"/>
      <c r="SQL264" s="247"/>
      <c r="SQM264" s="247"/>
      <c r="SQN264" s="247"/>
      <c r="SQO264" s="247"/>
      <c r="SQP264" s="247"/>
      <c r="SQQ264" s="247"/>
      <c r="SQR264" s="247"/>
      <c r="SQS264" s="247"/>
      <c r="SQT264" s="247"/>
      <c r="SQU264" s="247"/>
      <c r="SQV264" s="247"/>
      <c r="SQW264" s="247"/>
      <c r="SQX264" s="247"/>
      <c r="SQY264" s="247"/>
      <c r="SQZ264" s="247"/>
      <c r="SRA264" s="247"/>
      <c r="SRB264" s="247"/>
      <c r="SRC264" s="247"/>
      <c r="SRD264" s="247"/>
      <c r="SRE264" s="247"/>
      <c r="SRF264" s="247"/>
      <c r="SRG264" s="247"/>
      <c r="SRH264" s="247"/>
      <c r="SRI264" s="247"/>
      <c r="SRJ264" s="247"/>
      <c r="SRK264" s="247"/>
      <c r="SRL264" s="247"/>
      <c r="SRM264" s="247"/>
      <c r="SRN264" s="247"/>
      <c r="SRO264" s="247"/>
      <c r="SRP264" s="247"/>
      <c r="SRQ264" s="247"/>
      <c r="SRR264" s="247"/>
      <c r="SRS264" s="247"/>
      <c r="SRT264" s="247"/>
      <c r="SRU264" s="247"/>
      <c r="SRV264" s="247"/>
      <c r="SRW264" s="247"/>
      <c r="SRX264" s="247"/>
      <c r="SRY264" s="247"/>
      <c r="SRZ264" s="247"/>
      <c r="SSA264" s="247"/>
      <c r="SSB264" s="247"/>
      <c r="SSC264" s="247"/>
      <c r="SSD264" s="247"/>
      <c r="SSE264" s="247"/>
      <c r="SSF264" s="247"/>
      <c r="SSG264" s="247"/>
      <c r="SSH264" s="247"/>
      <c r="SSI264" s="247"/>
      <c r="SSJ264" s="247"/>
      <c r="SSK264" s="247"/>
      <c r="SSL264" s="247"/>
      <c r="SSM264" s="247"/>
      <c r="SSN264" s="247"/>
      <c r="SSO264" s="247"/>
      <c r="SSP264" s="247"/>
      <c r="SSQ264" s="247"/>
      <c r="SSR264" s="247"/>
      <c r="SSS264" s="247"/>
      <c r="SST264" s="247"/>
      <c r="SSU264" s="247"/>
      <c r="SSV264" s="247"/>
      <c r="SSW264" s="247"/>
      <c r="SSX264" s="247"/>
      <c r="SSY264" s="247"/>
      <c r="SSZ264" s="247"/>
      <c r="STA264" s="247"/>
      <c r="STB264" s="247"/>
      <c r="STC264" s="247"/>
      <c r="STD264" s="247"/>
      <c r="STE264" s="247"/>
      <c r="STF264" s="247"/>
      <c r="STG264" s="247"/>
      <c r="STH264" s="247"/>
      <c r="STI264" s="247"/>
      <c r="STJ264" s="247"/>
      <c r="STK264" s="247"/>
      <c r="STL264" s="247"/>
      <c r="STM264" s="247"/>
      <c r="STN264" s="247"/>
      <c r="STO264" s="247"/>
      <c r="STP264" s="247"/>
      <c r="STQ264" s="247"/>
      <c r="STR264" s="247"/>
      <c r="STS264" s="247"/>
      <c r="STT264" s="247"/>
      <c r="STU264" s="247"/>
      <c r="STV264" s="247"/>
      <c r="STW264" s="247"/>
      <c r="STX264" s="247"/>
      <c r="STY264" s="247"/>
      <c r="STZ264" s="247"/>
      <c r="SUA264" s="247"/>
      <c r="SUB264" s="247"/>
      <c r="SUC264" s="247"/>
      <c r="SUD264" s="247"/>
      <c r="SUE264" s="247"/>
      <c r="SUF264" s="247"/>
      <c r="SUG264" s="247"/>
      <c r="SUH264" s="247"/>
      <c r="SUI264" s="247"/>
      <c r="SUJ264" s="247"/>
      <c r="SUK264" s="247"/>
      <c r="SUL264" s="247"/>
      <c r="SUM264" s="247"/>
      <c r="SUN264" s="247"/>
      <c r="SUO264" s="247"/>
      <c r="SUP264" s="247"/>
      <c r="SUQ264" s="247"/>
      <c r="SUR264" s="247"/>
      <c r="SUS264" s="247"/>
      <c r="SUT264" s="247"/>
      <c r="SUU264" s="247"/>
      <c r="SUV264" s="247"/>
      <c r="SUW264" s="247"/>
      <c r="SUX264" s="247"/>
      <c r="SUY264" s="247"/>
      <c r="SUZ264" s="247"/>
      <c r="SVA264" s="247"/>
      <c r="SVB264" s="247"/>
      <c r="SVC264" s="247"/>
      <c r="SVD264" s="247"/>
      <c r="SVE264" s="247"/>
      <c r="SVF264" s="247"/>
      <c r="SVG264" s="247"/>
      <c r="SVH264" s="247"/>
      <c r="SVI264" s="247"/>
      <c r="SVJ264" s="247"/>
      <c r="SVK264" s="247"/>
      <c r="SVL264" s="247"/>
      <c r="SVM264" s="247"/>
      <c r="SVN264" s="247"/>
      <c r="SVO264" s="247"/>
      <c r="SVP264" s="247"/>
      <c r="SVQ264" s="247"/>
      <c r="SVR264" s="247"/>
      <c r="SVS264" s="247"/>
      <c r="SVT264" s="247"/>
      <c r="SVU264" s="247"/>
      <c r="SVV264" s="247"/>
      <c r="SVW264" s="247"/>
      <c r="SVX264" s="247"/>
      <c r="SVY264" s="247"/>
      <c r="SVZ264" s="247"/>
      <c r="SWA264" s="247"/>
      <c r="SWB264" s="247"/>
      <c r="SWC264" s="247"/>
      <c r="SWD264" s="247"/>
      <c r="SWE264" s="247"/>
      <c r="SWF264" s="247"/>
      <c r="SWG264" s="247"/>
      <c r="SWH264" s="247"/>
      <c r="SWI264" s="247"/>
      <c r="SWJ264" s="247"/>
      <c r="SWK264" s="247"/>
      <c r="SWL264" s="247"/>
      <c r="SWM264" s="247"/>
      <c r="SWN264" s="247"/>
      <c r="SWO264" s="247"/>
      <c r="SWP264" s="247"/>
      <c r="SWQ264" s="247"/>
      <c r="SWR264" s="247"/>
      <c r="SWS264" s="247"/>
      <c r="SWT264" s="247"/>
      <c r="SWU264" s="247"/>
      <c r="SWV264" s="247"/>
      <c r="SWW264" s="247"/>
      <c r="SWX264" s="247"/>
      <c r="SWY264" s="247"/>
      <c r="SWZ264" s="247"/>
      <c r="SXA264" s="247"/>
      <c r="SXB264" s="247"/>
      <c r="SXC264" s="247"/>
      <c r="SXD264" s="247"/>
      <c r="SXE264" s="247"/>
      <c r="SXF264" s="247"/>
      <c r="SXG264" s="247"/>
      <c r="SXH264" s="247"/>
      <c r="SXI264" s="247"/>
      <c r="SXJ264" s="247"/>
      <c r="SXK264" s="247"/>
      <c r="SXL264" s="247"/>
      <c r="SXM264" s="247"/>
      <c r="SXN264" s="247"/>
      <c r="SXO264" s="247"/>
      <c r="SXP264" s="247"/>
      <c r="SXQ264" s="247"/>
      <c r="SXR264" s="247"/>
      <c r="SXS264" s="247"/>
      <c r="SXT264" s="247"/>
      <c r="SXU264" s="247"/>
      <c r="SXV264" s="247"/>
      <c r="SXW264" s="247"/>
      <c r="SXX264" s="247"/>
      <c r="SXY264" s="247"/>
      <c r="SXZ264" s="247"/>
      <c r="SYA264" s="247"/>
      <c r="SYB264" s="247"/>
      <c r="SYC264" s="247"/>
      <c r="SYD264" s="247"/>
      <c r="SYE264" s="247"/>
      <c r="SYF264" s="247"/>
      <c r="SYG264" s="247"/>
      <c r="SYH264" s="247"/>
      <c r="SYI264" s="247"/>
      <c r="SYJ264" s="247"/>
      <c r="SYK264" s="247"/>
      <c r="SYL264" s="247"/>
      <c r="SYM264" s="247"/>
      <c r="SYN264" s="247"/>
      <c r="SYO264" s="247"/>
      <c r="SYP264" s="247"/>
      <c r="SYQ264" s="247"/>
      <c r="SYR264" s="247"/>
      <c r="SYS264" s="247"/>
      <c r="SYT264" s="247"/>
      <c r="SYU264" s="247"/>
      <c r="SYV264" s="247"/>
      <c r="SYW264" s="247"/>
      <c r="SYX264" s="247"/>
      <c r="SYY264" s="247"/>
      <c r="SYZ264" s="247"/>
      <c r="SZA264" s="247"/>
      <c r="SZB264" s="247"/>
      <c r="SZC264" s="247"/>
      <c r="SZD264" s="247"/>
      <c r="SZE264" s="247"/>
      <c r="SZF264" s="247"/>
      <c r="SZG264" s="247"/>
      <c r="SZH264" s="247"/>
      <c r="SZI264" s="247"/>
      <c r="SZJ264" s="247"/>
      <c r="SZK264" s="247"/>
      <c r="SZL264" s="247"/>
      <c r="SZM264" s="247"/>
      <c r="SZN264" s="247"/>
      <c r="SZO264" s="247"/>
      <c r="SZP264" s="247"/>
      <c r="SZQ264" s="247"/>
      <c r="SZR264" s="247"/>
      <c r="SZS264" s="247"/>
      <c r="SZT264" s="247"/>
      <c r="SZU264" s="247"/>
      <c r="SZV264" s="247"/>
      <c r="SZW264" s="247"/>
      <c r="SZX264" s="247"/>
      <c r="SZY264" s="247"/>
      <c r="SZZ264" s="247"/>
      <c r="TAA264" s="247"/>
      <c r="TAB264" s="247"/>
      <c r="TAC264" s="247"/>
      <c r="TAD264" s="247"/>
      <c r="TAE264" s="247"/>
      <c r="TAF264" s="247"/>
      <c r="TAG264" s="247"/>
      <c r="TAH264" s="247"/>
      <c r="TAI264" s="247"/>
      <c r="TAJ264" s="247"/>
      <c r="TAK264" s="247"/>
      <c r="TAL264" s="247"/>
      <c r="TAM264" s="247"/>
      <c r="TAN264" s="247"/>
      <c r="TAO264" s="247"/>
      <c r="TAP264" s="247"/>
      <c r="TAQ264" s="247"/>
      <c r="TAR264" s="247"/>
      <c r="TAS264" s="247"/>
      <c r="TAT264" s="247"/>
      <c r="TAU264" s="247"/>
      <c r="TAV264" s="247"/>
      <c r="TAW264" s="247"/>
      <c r="TAX264" s="247"/>
      <c r="TAY264" s="247"/>
      <c r="TAZ264" s="247"/>
      <c r="TBA264" s="247"/>
      <c r="TBB264" s="247"/>
      <c r="TBC264" s="247"/>
      <c r="TBD264" s="247"/>
      <c r="TBE264" s="247"/>
      <c r="TBF264" s="247"/>
      <c r="TBG264" s="247"/>
      <c r="TBH264" s="247"/>
      <c r="TBI264" s="247"/>
      <c r="TBJ264" s="247"/>
      <c r="TBK264" s="247"/>
      <c r="TBL264" s="247"/>
      <c r="TBM264" s="247"/>
      <c r="TBN264" s="247"/>
      <c r="TBO264" s="247"/>
      <c r="TBP264" s="247"/>
      <c r="TBQ264" s="247"/>
      <c r="TBR264" s="247"/>
      <c r="TBS264" s="247"/>
      <c r="TBT264" s="247"/>
      <c r="TBU264" s="247"/>
      <c r="TBV264" s="247"/>
      <c r="TBW264" s="247"/>
      <c r="TBX264" s="247"/>
      <c r="TBY264" s="247"/>
      <c r="TBZ264" s="247"/>
      <c r="TCA264" s="247"/>
      <c r="TCB264" s="247"/>
      <c r="TCC264" s="247"/>
      <c r="TCD264" s="247"/>
      <c r="TCE264" s="247"/>
      <c r="TCF264" s="247"/>
      <c r="TCG264" s="247"/>
      <c r="TCH264" s="247"/>
      <c r="TCI264" s="247"/>
      <c r="TCJ264" s="247"/>
      <c r="TCK264" s="247"/>
      <c r="TCL264" s="247"/>
      <c r="TCM264" s="247"/>
      <c r="TCN264" s="247"/>
      <c r="TCO264" s="247"/>
      <c r="TCP264" s="247"/>
      <c r="TCQ264" s="247"/>
      <c r="TCR264" s="247"/>
      <c r="TCS264" s="247"/>
      <c r="TCT264" s="247"/>
      <c r="TCU264" s="247"/>
      <c r="TCV264" s="247"/>
      <c r="TCW264" s="247"/>
      <c r="TCX264" s="247"/>
      <c r="TCY264" s="247"/>
      <c r="TCZ264" s="247"/>
      <c r="TDA264" s="247"/>
      <c r="TDB264" s="247"/>
      <c r="TDC264" s="247"/>
      <c r="TDD264" s="247"/>
      <c r="TDE264" s="247"/>
      <c r="TDF264" s="247"/>
      <c r="TDG264" s="247"/>
      <c r="TDH264" s="247"/>
      <c r="TDI264" s="247"/>
      <c r="TDJ264" s="247"/>
      <c r="TDK264" s="247"/>
      <c r="TDL264" s="247"/>
      <c r="TDM264" s="247"/>
      <c r="TDN264" s="247"/>
      <c r="TDO264" s="247"/>
      <c r="TDP264" s="247"/>
      <c r="TDQ264" s="247"/>
      <c r="TDR264" s="247"/>
      <c r="TDS264" s="247"/>
      <c r="TDT264" s="247"/>
      <c r="TDU264" s="247"/>
      <c r="TDV264" s="247"/>
      <c r="TDW264" s="247"/>
      <c r="TDX264" s="247"/>
      <c r="TDY264" s="247"/>
      <c r="TDZ264" s="247"/>
      <c r="TEA264" s="247"/>
      <c r="TEB264" s="247"/>
      <c r="TEC264" s="247"/>
      <c r="TED264" s="247"/>
      <c r="TEE264" s="247"/>
      <c r="TEF264" s="247"/>
      <c r="TEG264" s="247"/>
      <c r="TEH264" s="247"/>
      <c r="TEI264" s="247"/>
      <c r="TEJ264" s="247"/>
      <c r="TEK264" s="247"/>
      <c r="TEL264" s="247"/>
      <c r="TEM264" s="247"/>
      <c r="TEN264" s="247"/>
      <c r="TEO264" s="247"/>
      <c r="TEP264" s="247"/>
      <c r="TEQ264" s="247"/>
      <c r="TER264" s="247"/>
      <c r="TES264" s="247"/>
      <c r="TET264" s="247"/>
      <c r="TEU264" s="247"/>
      <c r="TEV264" s="247"/>
      <c r="TEW264" s="247"/>
      <c r="TEX264" s="247"/>
      <c r="TEY264" s="247"/>
      <c r="TEZ264" s="247"/>
      <c r="TFA264" s="247"/>
      <c r="TFB264" s="247"/>
      <c r="TFC264" s="247"/>
      <c r="TFD264" s="247"/>
      <c r="TFE264" s="247"/>
      <c r="TFF264" s="247"/>
      <c r="TFG264" s="247"/>
      <c r="TFH264" s="247"/>
      <c r="TFI264" s="247"/>
      <c r="TFJ264" s="247"/>
      <c r="TFK264" s="247"/>
      <c r="TFL264" s="247"/>
      <c r="TFM264" s="247"/>
      <c r="TFN264" s="247"/>
      <c r="TFO264" s="247"/>
      <c r="TFP264" s="247"/>
      <c r="TFQ264" s="247"/>
      <c r="TFR264" s="247"/>
      <c r="TFS264" s="247"/>
      <c r="TFT264" s="247"/>
      <c r="TFU264" s="247"/>
      <c r="TFV264" s="247"/>
      <c r="TFW264" s="247"/>
      <c r="TFX264" s="247"/>
      <c r="TFY264" s="247"/>
      <c r="TFZ264" s="247"/>
      <c r="TGA264" s="247"/>
      <c r="TGB264" s="247"/>
      <c r="TGC264" s="247"/>
      <c r="TGD264" s="247"/>
      <c r="TGE264" s="247"/>
      <c r="TGF264" s="247"/>
      <c r="TGG264" s="247"/>
      <c r="TGH264" s="247"/>
      <c r="TGI264" s="247"/>
      <c r="TGJ264" s="247"/>
      <c r="TGK264" s="247"/>
      <c r="TGL264" s="247"/>
      <c r="TGM264" s="247"/>
      <c r="TGN264" s="247"/>
      <c r="TGO264" s="247"/>
      <c r="TGP264" s="247"/>
      <c r="TGQ264" s="247"/>
      <c r="TGR264" s="247"/>
      <c r="TGS264" s="247"/>
      <c r="TGT264" s="247"/>
      <c r="TGU264" s="247"/>
      <c r="TGV264" s="247"/>
      <c r="TGW264" s="247"/>
      <c r="TGX264" s="247"/>
      <c r="TGY264" s="247"/>
      <c r="TGZ264" s="247"/>
      <c r="THA264" s="247"/>
      <c r="THB264" s="247"/>
      <c r="THC264" s="247"/>
      <c r="THD264" s="247"/>
      <c r="THE264" s="247"/>
      <c r="THF264" s="247"/>
      <c r="THG264" s="247"/>
      <c r="THH264" s="247"/>
      <c r="THI264" s="247"/>
      <c r="THJ264" s="247"/>
      <c r="THK264" s="247"/>
      <c r="THL264" s="247"/>
      <c r="THM264" s="247"/>
      <c r="THN264" s="247"/>
      <c r="THO264" s="247"/>
      <c r="THP264" s="247"/>
      <c r="THQ264" s="247"/>
      <c r="THR264" s="247"/>
      <c r="THS264" s="247"/>
      <c r="THT264" s="247"/>
      <c r="THU264" s="247"/>
      <c r="THV264" s="247"/>
      <c r="THW264" s="247"/>
      <c r="THX264" s="247"/>
      <c r="THY264" s="247"/>
      <c r="THZ264" s="247"/>
      <c r="TIA264" s="247"/>
      <c r="TIB264" s="247"/>
      <c r="TIC264" s="247"/>
      <c r="TID264" s="247"/>
      <c r="TIE264" s="247"/>
      <c r="TIF264" s="247"/>
      <c r="TIG264" s="247"/>
      <c r="TIH264" s="247"/>
      <c r="TII264" s="247"/>
      <c r="TIJ264" s="247"/>
      <c r="TIK264" s="247"/>
      <c r="TIL264" s="247"/>
      <c r="TIM264" s="247"/>
      <c r="TIN264" s="247"/>
      <c r="TIO264" s="247"/>
      <c r="TIP264" s="247"/>
      <c r="TIQ264" s="247"/>
      <c r="TIR264" s="247"/>
      <c r="TIS264" s="247"/>
      <c r="TIT264" s="247"/>
      <c r="TIU264" s="247"/>
      <c r="TIV264" s="247"/>
      <c r="TIW264" s="247"/>
      <c r="TIX264" s="247"/>
      <c r="TIY264" s="247"/>
      <c r="TIZ264" s="247"/>
      <c r="TJA264" s="247"/>
      <c r="TJB264" s="247"/>
      <c r="TJC264" s="247"/>
      <c r="TJD264" s="247"/>
      <c r="TJE264" s="247"/>
      <c r="TJF264" s="247"/>
      <c r="TJG264" s="247"/>
      <c r="TJH264" s="247"/>
      <c r="TJI264" s="247"/>
      <c r="TJJ264" s="247"/>
      <c r="TJK264" s="247"/>
      <c r="TJL264" s="247"/>
      <c r="TJM264" s="247"/>
      <c r="TJN264" s="247"/>
      <c r="TJO264" s="247"/>
      <c r="TJP264" s="247"/>
      <c r="TJQ264" s="247"/>
      <c r="TJR264" s="247"/>
      <c r="TJS264" s="247"/>
      <c r="TJT264" s="247"/>
      <c r="TJU264" s="247"/>
      <c r="TJV264" s="247"/>
      <c r="TJW264" s="247"/>
      <c r="TJX264" s="247"/>
      <c r="TJY264" s="247"/>
      <c r="TJZ264" s="247"/>
      <c r="TKA264" s="247"/>
      <c r="TKB264" s="247"/>
      <c r="TKC264" s="247"/>
      <c r="TKD264" s="247"/>
      <c r="TKE264" s="247"/>
      <c r="TKF264" s="247"/>
      <c r="TKG264" s="247"/>
      <c r="TKH264" s="247"/>
      <c r="TKI264" s="247"/>
      <c r="TKJ264" s="247"/>
      <c r="TKK264" s="247"/>
      <c r="TKL264" s="247"/>
      <c r="TKM264" s="247"/>
      <c r="TKN264" s="247"/>
      <c r="TKO264" s="247"/>
      <c r="TKP264" s="247"/>
      <c r="TKQ264" s="247"/>
      <c r="TKR264" s="247"/>
      <c r="TKS264" s="247"/>
      <c r="TKT264" s="247"/>
      <c r="TKU264" s="247"/>
      <c r="TKV264" s="247"/>
      <c r="TKW264" s="247"/>
      <c r="TKX264" s="247"/>
      <c r="TKY264" s="247"/>
      <c r="TKZ264" s="247"/>
      <c r="TLA264" s="247"/>
      <c r="TLB264" s="247"/>
      <c r="TLC264" s="247"/>
      <c r="TLD264" s="247"/>
      <c r="TLE264" s="247"/>
      <c r="TLF264" s="247"/>
      <c r="TLG264" s="247"/>
      <c r="TLH264" s="247"/>
      <c r="TLI264" s="247"/>
      <c r="TLJ264" s="247"/>
      <c r="TLK264" s="247"/>
      <c r="TLL264" s="247"/>
      <c r="TLM264" s="247"/>
      <c r="TLN264" s="247"/>
      <c r="TLO264" s="247"/>
      <c r="TLP264" s="247"/>
      <c r="TLQ264" s="247"/>
      <c r="TLR264" s="247"/>
      <c r="TLS264" s="247"/>
      <c r="TLT264" s="247"/>
      <c r="TLU264" s="247"/>
      <c r="TLV264" s="247"/>
      <c r="TLW264" s="247"/>
      <c r="TLX264" s="247"/>
      <c r="TLY264" s="247"/>
      <c r="TLZ264" s="247"/>
      <c r="TMA264" s="247"/>
      <c r="TMB264" s="247"/>
      <c r="TMC264" s="247"/>
      <c r="TMD264" s="247"/>
      <c r="TME264" s="247"/>
      <c r="TMF264" s="247"/>
      <c r="TMG264" s="247"/>
      <c r="TMH264" s="247"/>
      <c r="TMI264" s="247"/>
      <c r="TMJ264" s="247"/>
      <c r="TMK264" s="247"/>
      <c r="TML264" s="247"/>
      <c r="TMM264" s="247"/>
      <c r="TMN264" s="247"/>
      <c r="TMO264" s="247"/>
      <c r="TMP264" s="247"/>
      <c r="TMQ264" s="247"/>
      <c r="TMR264" s="247"/>
      <c r="TMS264" s="247"/>
      <c r="TMT264" s="247"/>
      <c r="TMU264" s="247"/>
      <c r="TMV264" s="247"/>
      <c r="TMW264" s="247"/>
      <c r="TMX264" s="247"/>
      <c r="TMY264" s="247"/>
      <c r="TMZ264" s="247"/>
      <c r="TNA264" s="247"/>
      <c r="TNB264" s="247"/>
      <c r="TNC264" s="247"/>
      <c r="TND264" s="247"/>
      <c r="TNE264" s="247"/>
      <c r="TNF264" s="247"/>
      <c r="TNG264" s="247"/>
      <c r="TNH264" s="247"/>
      <c r="TNI264" s="247"/>
      <c r="TNJ264" s="247"/>
      <c r="TNK264" s="247"/>
      <c r="TNL264" s="247"/>
      <c r="TNM264" s="247"/>
      <c r="TNN264" s="247"/>
      <c r="TNO264" s="247"/>
      <c r="TNP264" s="247"/>
      <c r="TNQ264" s="247"/>
      <c r="TNR264" s="247"/>
      <c r="TNS264" s="247"/>
      <c r="TNT264" s="247"/>
      <c r="TNU264" s="247"/>
      <c r="TNV264" s="247"/>
      <c r="TNW264" s="247"/>
      <c r="TNX264" s="247"/>
      <c r="TNY264" s="247"/>
      <c r="TNZ264" s="247"/>
      <c r="TOA264" s="247"/>
      <c r="TOB264" s="247"/>
      <c r="TOC264" s="247"/>
      <c r="TOD264" s="247"/>
      <c r="TOE264" s="247"/>
      <c r="TOF264" s="247"/>
      <c r="TOG264" s="247"/>
      <c r="TOH264" s="247"/>
      <c r="TOI264" s="247"/>
      <c r="TOJ264" s="247"/>
      <c r="TOK264" s="247"/>
      <c r="TOL264" s="247"/>
      <c r="TOM264" s="247"/>
      <c r="TON264" s="247"/>
      <c r="TOO264" s="247"/>
      <c r="TOP264" s="247"/>
      <c r="TOQ264" s="247"/>
      <c r="TOR264" s="247"/>
      <c r="TOS264" s="247"/>
      <c r="TOT264" s="247"/>
      <c r="TOU264" s="247"/>
      <c r="TOV264" s="247"/>
      <c r="TOW264" s="247"/>
      <c r="TOX264" s="247"/>
      <c r="TOY264" s="247"/>
      <c r="TOZ264" s="247"/>
      <c r="TPA264" s="247"/>
      <c r="TPB264" s="247"/>
      <c r="TPC264" s="247"/>
      <c r="TPD264" s="247"/>
      <c r="TPE264" s="247"/>
      <c r="TPF264" s="247"/>
      <c r="TPG264" s="247"/>
      <c r="TPH264" s="247"/>
      <c r="TPI264" s="247"/>
      <c r="TPJ264" s="247"/>
      <c r="TPK264" s="247"/>
      <c r="TPL264" s="247"/>
      <c r="TPM264" s="247"/>
      <c r="TPN264" s="247"/>
      <c r="TPO264" s="247"/>
      <c r="TPP264" s="247"/>
      <c r="TPQ264" s="247"/>
      <c r="TPR264" s="247"/>
      <c r="TPS264" s="247"/>
      <c r="TPT264" s="247"/>
      <c r="TPU264" s="247"/>
      <c r="TPV264" s="247"/>
      <c r="TPW264" s="247"/>
      <c r="TPX264" s="247"/>
      <c r="TPY264" s="247"/>
      <c r="TPZ264" s="247"/>
      <c r="TQA264" s="247"/>
      <c r="TQB264" s="247"/>
      <c r="TQC264" s="247"/>
      <c r="TQD264" s="247"/>
      <c r="TQE264" s="247"/>
      <c r="TQF264" s="247"/>
      <c r="TQG264" s="247"/>
      <c r="TQH264" s="247"/>
      <c r="TQI264" s="247"/>
      <c r="TQJ264" s="247"/>
      <c r="TQK264" s="247"/>
      <c r="TQL264" s="247"/>
      <c r="TQM264" s="247"/>
      <c r="TQN264" s="247"/>
      <c r="TQO264" s="247"/>
      <c r="TQP264" s="247"/>
      <c r="TQQ264" s="247"/>
      <c r="TQR264" s="247"/>
      <c r="TQS264" s="247"/>
      <c r="TQT264" s="247"/>
      <c r="TQU264" s="247"/>
      <c r="TQV264" s="247"/>
      <c r="TQW264" s="247"/>
      <c r="TQX264" s="247"/>
      <c r="TQY264" s="247"/>
      <c r="TQZ264" s="247"/>
      <c r="TRA264" s="247"/>
      <c r="TRB264" s="247"/>
      <c r="TRC264" s="247"/>
      <c r="TRD264" s="247"/>
      <c r="TRE264" s="247"/>
      <c r="TRF264" s="247"/>
      <c r="TRG264" s="247"/>
      <c r="TRH264" s="247"/>
      <c r="TRI264" s="247"/>
      <c r="TRJ264" s="247"/>
      <c r="TRK264" s="247"/>
      <c r="TRL264" s="247"/>
      <c r="TRM264" s="247"/>
      <c r="TRN264" s="247"/>
      <c r="TRO264" s="247"/>
      <c r="TRP264" s="247"/>
      <c r="TRQ264" s="247"/>
      <c r="TRR264" s="247"/>
      <c r="TRS264" s="247"/>
      <c r="TRT264" s="247"/>
      <c r="TRU264" s="247"/>
      <c r="TRV264" s="247"/>
      <c r="TRW264" s="247"/>
      <c r="TRX264" s="247"/>
      <c r="TRY264" s="247"/>
      <c r="TRZ264" s="247"/>
      <c r="TSA264" s="247"/>
      <c r="TSB264" s="247"/>
      <c r="TSC264" s="247"/>
      <c r="TSD264" s="247"/>
      <c r="TSE264" s="247"/>
      <c r="TSF264" s="247"/>
      <c r="TSG264" s="247"/>
      <c r="TSH264" s="247"/>
      <c r="TSI264" s="247"/>
      <c r="TSJ264" s="247"/>
      <c r="TSK264" s="247"/>
      <c r="TSL264" s="247"/>
      <c r="TSM264" s="247"/>
      <c r="TSN264" s="247"/>
      <c r="TSO264" s="247"/>
      <c r="TSP264" s="247"/>
      <c r="TSQ264" s="247"/>
      <c r="TSR264" s="247"/>
      <c r="TSS264" s="247"/>
      <c r="TST264" s="247"/>
      <c r="TSU264" s="247"/>
      <c r="TSV264" s="247"/>
      <c r="TSW264" s="247"/>
      <c r="TSX264" s="247"/>
      <c r="TSY264" s="247"/>
      <c r="TSZ264" s="247"/>
      <c r="TTA264" s="247"/>
      <c r="TTB264" s="247"/>
      <c r="TTC264" s="247"/>
      <c r="TTD264" s="247"/>
      <c r="TTE264" s="247"/>
      <c r="TTF264" s="247"/>
      <c r="TTG264" s="247"/>
      <c r="TTH264" s="247"/>
      <c r="TTI264" s="247"/>
      <c r="TTJ264" s="247"/>
      <c r="TTK264" s="247"/>
      <c r="TTL264" s="247"/>
      <c r="TTM264" s="247"/>
      <c r="TTN264" s="247"/>
      <c r="TTO264" s="247"/>
      <c r="TTP264" s="247"/>
      <c r="TTQ264" s="247"/>
      <c r="TTR264" s="247"/>
      <c r="TTS264" s="247"/>
      <c r="TTT264" s="247"/>
      <c r="TTU264" s="247"/>
      <c r="TTV264" s="247"/>
      <c r="TTW264" s="247"/>
      <c r="TTX264" s="247"/>
      <c r="TTY264" s="247"/>
      <c r="TTZ264" s="247"/>
      <c r="TUA264" s="247"/>
      <c r="TUB264" s="247"/>
      <c r="TUC264" s="247"/>
      <c r="TUD264" s="247"/>
      <c r="TUE264" s="247"/>
      <c r="TUF264" s="247"/>
      <c r="TUG264" s="247"/>
      <c r="TUH264" s="247"/>
      <c r="TUI264" s="247"/>
      <c r="TUJ264" s="247"/>
      <c r="TUK264" s="247"/>
      <c r="TUL264" s="247"/>
      <c r="TUM264" s="247"/>
      <c r="TUN264" s="247"/>
      <c r="TUO264" s="247"/>
      <c r="TUP264" s="247"/>
      <c r="TUQ264" s="247"/>
      <c r="TUR264" s="247"/>
      <c r="TUS264" s="247"/>
      <c r="TUT264" s="247"/>
      <c r="TUU264" s="247"/>
      <c r="TUV264" s="247"/>
      <c r="TUW264" s="247"/>
      <c r="TUX264" s="247"/>
      <c r="TUY264" s="247"/>
      <c r="TUZ264" s="247"/>
      <c r="TVA264" s="247"/>
      <c r="TVB264" s="247"/>
      <c r="TVC264" s="247"/>
      <c r="TVD264" s="247"/>
      <c r="TVE264" s="247"/>
      <c r="TVF264" s="247"/>
      <c r="TVG264" s="247"/>
      <c r="TVH264" s="247"/>
      <c r="TVI264" s="247"/>
      <c r="TVJ264" s="247"/>
      <c r="TVK264" s="247"/>
      <c r="TVL264" s="247"/>
      <c r="TVM264" s="247"/>
      <c r="TVN264" s="247"/>
      <c r="TVO264" s="247"/>
      <c r="TVP264" s="247"/>
      <c r="TVQ264" s="247"/>
      <c r="TVR264" s="247"/>
      <c r="TVS264" s="247"/>
      <c r="TVT264" s="247"/>
      <c r="TVU264" s="247"/>
      <c r="TVV264" s="247"/>
      <c r="TVW264" s="247"/>
      <c r="TVX264" s="247"/>
      <c r="TVY264" s="247"/>
      <c r="TVZ264" s="247"/>
      <c r="TWA264" s="247"/>
      <c r="TWB264" s="247"/>
      <c r="TWC264" s="247"/>
      <c r="TWD264" s="247"/>
      <c r="TWE264" s="247"/>
      <c r="TWF264" s="247"/>
      <c r="TWG264" s="247"/>
      <c r="TWH264" s="247"/>
      <c r="TWI264" s="247"/>
      <c r="TWJ264" s="247"/>
      <c r="TWK264" s="247"/>
      <c r="TWL264" s="247"/>
      <c r="TWM264" s="247"/>
      <c r="TWN264" s="247"/>
      <c r="TWO264" s="247"/>
      <c r="TWP264" s="247"/>
      <c r="TWQ264" s="247"/>
      <c r="TWR264" s="247"/>
      <c r="TWS264" s="247"/>
      <c r="TWT264" s="247"/>
      <c r="TWU264" s="247"/>
      <c r="TWV264" s="247"/>
      <c r="TWW264" s="247"/>
      <c r="TWX264" s="247"/>
      <c r="TWY264" s="247"/>
      <c r="TWZ264" s="247"/>
      <c r="TXA264" s="247"/>
      <c r="TXB264" s="247"/>
      <c r="TXC264" s="247"/>
      <c r="TXD264" s="247"/>
      <c r="TXE264" s="247"/>
      <c r="TXF264" s="247"/>
      <c r="TXG264" s="247"/>
      <c r="TXH264" s="247"/>
      <c r="TXI264" s="247"/>
      <c r="TXJ264" s="247"/>
      <c r="TXK264" s="247"/>
      <c r="TXL264" s="247"/>
      <c r="TXM264" s="247"/>
      <c r="TXN264" s="247"/>
      <c r="TXO264" s="247"/>
      <c r="TXP264" s="247"/>
      <c r="TXQ264" s="247"/>
      <c r="TXR264" s="247"/>
      <c r="TXS264" s="247"/>
      <c r="TXT264" s="247"/>
      <c r="TXU264" s="247"/>
      <c r="TXV264" s="247"/>
      <c r="TXW264" s="247"/>
      <c r="TXX264" s="247"/>
      <c r="TXY264" s="247"/>
      <c r="TXZ264" s="247"/>
      <c r="TYA264" s="247"/>
      <c r="TYB264" s="247"/>
      <c r="TYC264" s="247"/>
      <c r="TYD264" s="247"/>
      <c r="TYE264" s="247"/>
      <c r="TYF264" s="247"/>
      <c r="TYG264" s="247"/>
      <c r="TYH264" s="247"/>
      <c r="TYI264" s="247"/>
      <c r="TYJ264" s="247"/>
      <c r="TYK264" s="247"/>
      <c r="TYL264" s="247"/>
      <c r="TYM264" s="247"/>
      <c r="TYN264" s="247"/>
      <c r="TYO264" s="247"/>
      <c r="TYP264" s="247"/>
      <c r="TYQ264" s="247"/>
      <c r="TYR264" s="247"/>
      <c r="TYS264" s="247"/>
      <c r="TYT264" s="247"/>
      <c r="TYU264" s="247"/>
      <c r="TYV264" s="247"/>
      <c r="TYW264" s="247"/>
      <c r="TYX264" s="247"/>
      <c r="TYY264" s="247"/>
      <c r="TYZ264" s="247"/>
      <c r="TZA264" s="247"/>
      <c r="TZB264" s="247"/>
      <c r="TZC264" s="247"/>
      <c r="TZD264" s="247"/>
      <c r="TZE264" s="247"/>
      <c r="TZF264" s="247"/>
      <c r="TZG264" s="247"/>
      <c r="TZH264" s="247"/>
      <c r="TZI264" s="247"/>
      <c r="TZJ264" s="247"/>
      <c r="TZK264" s="247"/>
      <c r="TZL264" s="247"/>
      <c r="TZM264" s="247"/>
      <c r="TZN264" s="247"/>
      <c r="TZO264" s="247"/>
      <c r="TZP264" s="247"/>
      <c r="TZQ264" s="247"/>
      <c r="TZR264" s="247"/>
      <c r="TZS264" s="247"/>
      <c r="TZT264" s="247"/>
      <c r="TZU264" s="247"/>
      <c r="TZV264" s="247"/>
      <c r="TZW264" s="247"/>
      <c r="TZX264" s="247"/>
      <c r="TZY264" s="247"/>
      <c r="TZZ264" s="247"/>
      <c r="UAA264" s="247"/>
      <c r="UAB264" s="247"/>
      <c r="UAC264" s="247"/>
      <c r="UAD264" s="247"/>
      <c r="UAE264" s="247"/>
      <c r="UAF264" s="247"/>
      <c r="UAG264" s="247"/>
      <c r="UAH264" s="247"/>
      <c r="UAI264" s="247"/>
      <c r="UAJ264" s="247"/>
      <c r="UAK264" s="247"/>
      <c r="UAL264" s="247"/>
      <c r="UAM264" s="247"/>
      <c r="UAN264" s="247"/>
      <c r="UAO264" s="247"/>
      <c r="UAP264" s="247"/>
      <c r="UAQ264" s="247"/>
      <c r="UAR264" s="247"/>
      <c r="UAS264" s="247"/>
      <c r="UAT264" s="247"/>
      <c r="UAU264" s="247"/>
      <c r="UAV264" s="247"/>
      <c r="UAW264" s="247"/>
      <c r="UAX264" s="247"/>
      <c r="UAY264" s="247"/>
      <c r="UAZ264" s="247"/>
      <c r="UBA264" s="247"/>
      <c r="UBB264" s="247"/>
      <c r="UBC264" s="247"/>
      <c r="UBD264" s="247"/>
      <c r="UBE264" s="247"/>
      <c r="UBF264" s="247"/>
      <c r="UBG264" s="247"/>
      <c r="UBH264" s="247"/>
      <c r="UBI264" s="247"/>
      <c r="UBJ264" s="247"/>
      <c r="UBK264" s="247"/>
      <c r="UBL264" s="247"/>
      <c r="UBM264" s="247"/>
      <c r="UBN264" s="247"/>
      <c r="UBO264" s="247"/>
      <c r="UBP264" s="247"/>
      <c r="UBQ264" s="247"/>
      <c r="UBR264" s="247"/>
      <c r="UBS264" s="247"/>
      <c r="UBT264" s="247"/>
      <c r="UBU264" s="247"/>
      <c r="UBV264" s="247"/>
      <c r="UBW264" s="247"/>
      <c r="UBX264" s="247"/>
      <c r="UBY264" s="247"/>
      <c r="UBZ264" s="247"/>
      <c r="UCA264" s="247"/>
      <c r="UCB264" s="247"/>
      <c r="UCC264" s="247"/>
      <c r="UCD264" s="247"/>
      <c r="UCE264" s="247"/>
      <c r="UCF264" s="247"/>
      <c r="UCG264" s="247"/>
      <c r="UCH264" s="247"/>
      <c r="UCI264" s="247"/>
      <c r="UCJ264" s="247"/>
      <c r="UCK264" s="247"/>
      <c r="UCL264" s="247"/>
      <c r="UCM264" s="247"/>
      <c r="UCN264" s="247"/>
      <c r="UCO264" s="247"/>
      <c r="UCP264" s="247"/>
      <c r="UCQ264" s="247"/>
      <c r="UCR264" s="247"/>
      <c r="UCS264" s="247"/>
      <c r="UCT264" s="247"/>
      <c r="UCU264" s="247"/>
      <c r="UCV264" s="247"/>
      <c r="UCW264" s="247"/>
      <c r="UCX264" s="247"/>
      <c r="UCY264" s="247"/>
      <c r="UCZ264" s="247"/>
      <c r="UDA264" s="247"/>
      <c r="UDB264" s="247"/>
      <c r="UDC264" s="247"/>
      <c r="UDD264" s="247"/>
      <c r="UDE264" s="247"/>
      <c r="UDF264" s="247"/>
      <c r="UDG264" s="247"/>
      <c r="UDH264" s="247"/>
      <c r="UDI264" s="247"/>
      <c r="UDJ264" s="247"/>
      <c r="UDK264" s="247"/>
      <c r="UDL264" s="247"/>
      <c r="UDM264" s="247"/>
      <c r="UDN264" s="247"/>
      <c r="UDO264" s="247"/>
      <c r="UDP264" s="247"/>
      <c r="UDQ264" s="247"/>
      <c r="UDR264" s="247"/>
      <c r="UDS264" s="247"/>
      <c r="UDT264" s="247"/>
      <c r="UDU264" s="247"/>
      <c r="UDV264" s="247"/>
      <c r="UDW264" s="247"/>
      <c r="UDX264" s="247"/>
      <c r="UDY264" s="247"/>
      <c r="UDZ264" s="247"/>
      <c r="UEA264" s="247"/>
      <c r="UEB264" s="247"/>
      <c r="UEC264" s="247"/>
      <c r="UED264" s="247"/>
      <c r="UEE264" s="247"/>
      <c r="UEF264" s="247"/>
      <c r="UEG264" s="247"/>
      <c r="UEH264" s="247"/>
      <c r="UEI264" s="247"/>
      <c r="UEJ264" s="247"/>
      <c r="UEK264" s="247"/>
      <c r="UEL264" s="247"/>
      <c r="UEM264" s="247"/>
      <c r="UEN264" s="247"/>
      <c r="UEO264" s="247"/>
      <c r="UEP264" s="247"/>
      <c r="UEQ264" s="247"/>
      <c r="UER264" s="247"/>
      <c r="UES264" s="247"/>
      <c r="UET264" s="247"/>
      <c r="UEU264" s="247"/>
      <c r="UEV264" s="247"/>
      <c r="UEW264" s="247"/>
      <c r="UEX264" s="247"/>
      <c r="UEY264" s="247"/>
      <c r="UEZ264" s="247"/>
      <c r="UFA264" s="247"/>
      <c r="UFB264" s="247"/>
      <c r="UFC264" s="247"/>
      <c r="UFD264" s="247"/>
      <c r="UFE264" s="247"/>
      <c r="UFF264" s="247"/>
      <c r="UFG264" s="247"/>
      <c r="UFH264" s="247"/>
      <c r="UFI264" s="247"/>
      <c r="UFJ264" s="247"/>
      <c r="UFK264" s="247"/>
      <c r="UFL264" s="247"/>
      <c r="UFM264" s="247"/>
      <c r="UFN264" s="247"/>
      <c r="UFO264" s="247"/>
      <c r="UFP264" s="247"/>
      <c r="UFQ264" s="247"/>
      <c r="UFR264" s="247"/>
      <c r="UFS264" s="247"/>
      <c r="UFT264" s="247"/>
      <c r="UFU264" s="247"/>
      <c r="UFV264" s="247"/>
      <c r="UFW264" s="247"/>
      <c r="UFX264" s="247"/>
      <c r="UFY264" s="247"/>
      <c r="UFZ264" s="247"/>
      <c r="UGA264" s="247"/>
      <c r="UGB264" s="247"/>
      <c r="UGC264" s="247"/>
      <c r="UGD264" s="247"/>
      <c r="UGE264" s="247"/>
      <c r="UGF264" s="247"/>
      <c r="UGG264" s="247"/>
      <c r="UGH264" s="247"/>
      <c r="UGI264" s="247"/>
      <c r="UGJ264" s="247"/>
      <c r="UGK264" s="247"/>
      <c r="UGL264" s="247"/>
      <c r="UGM264" s="247"/>
      <c r="UGN264" s="247"/>
      <c r="UGO264" s="247"/>
      <c r="UGP264" s="247"/>
      <c r="UGQ264" s="247"/>
      <c r="UGR264" s="247"/>
      <c r="UGS264" s="247"/>
      <c r="UGT264" s="247"/>
      <c r="UGU264" s="247"/>
      <c r="UGV264" s="247"/>
      <c r="UGW264" s="247"/>
      <c r="UGX264" s="247"/>
      <c r="UGY264" s="247"/>
      <c r="UGZ264" s="247"/>
      <c r="UHA264" s="247"/>
      <c r="UHB264" s="247"/>
      <c r="UHC264" s="247"/>
      <c r="UHD264" s="247"/>
      <c r="UHE264" s="247"/>
      <c r="UHF264" s="247"/>
      <c r="UHG264" s="247"/>
      <c r="UHH264" s="247"/>
      <c r="UHI264" s="247"/>
      <c r="UHJ264" s="247"/>
      <c r="UHK264" s="247"/>
      <c r="UHL264" s="247"/>
      <c r="UHM264" s="247"/>
      <c r="UHN264" s="247"/>
      <c r="UHO264" s="247"/>
      <c r="UHP264" s="247"/>
      <c r="UHQ264" s="247"/>
      <c r="UHR264" s="247"/>
      <c r="UHS264" s="247"/>
      <c r="UHT264" s="247"/>
      <c r="UHU264" s="247"/>
      <c r="UHV264" s="247"/>
      <c r="UHW264" s="247"/>
      <c r="UHX264" s="247"/>
      <c r="UHY264" s="247"/>
      <c r="UHZ264" s="247"/>
      <c r="UIA264" s="247"/>
      <c r="UIB264" s="247"/>
      <c r="UIC264" s="247"/>
      <c r="UID264" s="247"/>
      <c r="UIE264" s="247"/>
      <c r="UIF264" s="247"/>
      <c r="UIG264" s="247"/>
      <c r="UIH264" s="247"/>
      <c r="UII264" s="247"/>
      <c r="UIJ264" s="247"/>
      <c r="UIK264" s="247"/>
      <c r="UIL264" s="247"/>
      <c r="UIM264" s="247"/>
      <c r="UIN264" s="247"/>
      <c r="UIO264" s="247"/>
      <c r="UIP264" s="247"/>
      <c r="UIQ264" s="247"/>
      <c r="UIR264" s="247"/>
      <c r="UIS264" s="247"/>
      <c r="UIT264" s="247"/>
      <c r="UIU264" s="247"/>
      <c r="UIV264" s="247"/>
      <c r="UIW264" s="247"/>
      <c r="UIX264" s="247"/>
      <c r="UIY264" s="247"/>
      <c r="UIZ264" s="247"/>
      <c r="UJA264" s="247"/>
      <c r="UJB264" s="247"/>
      <c r="UJC264" s="247"/>
      <c r="UJD264" s="247"/>
      <c r="UJE264" s="247"/>
      <c r="UJF264" s="247"/>
      <c r="UJG264" s="247"/>
      <c r="UJH264" s="247"/>
      <c r="UJI264" s="247"/>
      <c r="UJJ264" s="247"/>
      <c r="UJK264" s="247"/>
      <c r="UJL264" s="247"/>
      <c r="UJM264" s="247"/>
      <c r="UJN264" s="247"/>
      <c r="UJO264" s="247"/>
      <c r="UJP264" s="247"/>
      <c r="UJQ264" s="247"/>
      <c r="UJR264" s="247"/>
      <c r="UJS264" s="247"/>
      <c r="UJT264" s="247"/>
      <c r="UJU264" s="247"/>
      <c r="UJV264" s="247"/>
      <c r="UJW264" s="247"/>
      <c r="UJX264" s="247"/>
      <c r="UJY264" s="247"/>
      <c r="UJZ264" s="247"/>
      <c r="UKA264" s="247"/>
      <c r="UKB264" s="247"/>
      <c r="UKC264" s="247"/>
      <c r="UKD264" s="247"/>
      <c r="UKE264" s="247"/>
      <c r="UKF264" s="247"/>
      <c r="UKG264" s="247"/>
      <c r="UKH264" s="247"/>
      <c r="UKI264" s="247"/>
      <c r="UKJ264" s="247"/>
      <c r="UKK264" s="247"/>
      <c r="UKL264" s="247"/>
      <c r="UKM264" s="247"/>
      <c r="UKN264" s="247"/>
      <c r="UKO264" s="247"/>
      <c r="UKP264" s="247"/>
      <c r="UKQ264" s="247"/>
      <c r="UKR264" s="247"/>
      <c r="UKS264" s="247"/>
      <c r="UKT264" s="247"/>
      <c r="UKU264" s="247"/>
      <c r="UKV264" s="247"/>
      <c r="UKW264" s="247"/>
      <c r="UKX264" s="247"/>
      <c r="UKY264" s="247"/>
      <c r="UKZ264" s="247"/>
      <c r="ULA264" s="247"/>
      <c r="ULB264" s="247"/>
      <c r="ULC264" s="247"/>
      <c r="ULD264" s="247"/>
      <c r="ULE264" s="247"/>
      <c r="ULF264" s="247"/>
      <c r="ULG264" s="247"/>
      <c r="ULH264" s="247"/>
      <c r="ULI264" s="247"/>
      <c r="ULJ264" s="247"/>
      <c r="ULK264" s="247"/>
      <c r="ULL264" s="247"/>
      <c r="ULM264" s="247"/>
      <c r="ULN264" s="247"/>
      <c r="ULO264" s="247"/>
      <c r="ULP264" s="247"/>
      <c r="ULQ264" s="247"/>
      <c r="ULR264" s="247"/>
      <c r="ULS264" s="247"/>
      <c r="ULT264" s="247"/>
      <c r="ULU264" s="247"/>
      <c r="ULV264" s="247"/>
      <c r="ULW264" s="247"/>
      <c r="ULX264" s="247"/>
      <c r="ULY264" s="247"/>
      <c r="ULZ264" s="247"/>
      <c r="UMA264" s="247"/>
      <c r="UMB264" s="247"/>
      <c r="UMC264" s="247"/>
      <c r="UMD264" s="247"/>
      <c r="UME264" s="247"/>
      <c r="UMF264" s="247"/>
      <c r="UMG264" s="247"/>
      <c r="UMH264" s="247"/>
      <c r="UMI264" s="247"/>
      <c r="UMJ264" s="247"/>
      <c r="UMK264" s="247"/>
      <c r="UML264" s="247"/>
      <c r="UMM264" s="247"/>
      <c r="UMN264" s="247"/>
      <c r="UMO264" s="247"/>
      <c r="UMP264" s="247"/>
      <c r="UMQ264" s="247"/>
      <c r="UMR264" s="247"/>
      <c r="UMS264" s="247"/>
      <c r="UMT264" s="247"/>
      <c r="UMU264" s="247"/>
      <c r="UMV264" s="247"/>
      <c r="UMW264" s="247"/>
      <c r="UMX264" s="247"/>
      <c r="UMY264" s="247"/>
      <c r="UMZ264" s="247"/>
      <c r="UNA264" s="247"/>
      <c r="UNB264" s="247"/>
      <c r="UNC264" s="247"/>
      <c r="UND264" s="247"/>
      <c r="UNE264" s="247"/>
      <c r="UNF264" s="247"/>
      <c r="UNG264" s="247"/>
      <c r="UNH264" s="247"/>
      <c r="UNI264" s="247"/>
      <c r="UNJ264" s="247"/>
      <c r="UNK264" s="247"/>
      <c r="UNL264" s="247"/>
      <c r="UNM264" s="247"/>
      <c r="UNN264" s="247"/>
      <c r="UNO264" s="247"/>
      <c r="UNP264" s="247"/>
      <c r="UNQ264" s="247"/>
      <c r="UNR264" s="247"/>
      <c r="UNS264" s="247"/>
      <c r="UNT264" s="247"/>
      <c r="UNU264" s="247"/>
      <c r="UNV264" s="247"/>
      <c r="UNW264" s="247"/>
      <c r="UNX264" s="247"/>
      <c r="UNY264" s="247"/>
      <c r="UNZ264" s="247"/>
      <c r="UOA264" s="247"/>
      <c r="UOB264" s="247"/>
      <c r="UOC264" s="247"/>
      <c r="UOD264" s="247"/>
      <c r="UOE264" s="247"/>
      <c r="UOF264" s="247"/>
      <c r="UOG264" s="247"/>
      <c r="UOH264" s="247"/>
      <c r="UOI264" s="247"/>
      <c r="UOJ264" s="247"/>
      <c r="UOK264" s="247"/>
      <c r="UOL264" s="247"/>
      <c r="UOM264" s="247"/>
      <c r="UON264" s="247"/>
      <c r="UOO264" s="247"/>
      <c r="UOP264" s="247"/>
      <c r="UOQ264" s="247"/>
      <c r="UOR264" s="247"/>
      <c r="UOS264" s="247"/>
      <c r="UOT264" s="247"/>
      <c r="UOU264" s="247"/>
      <c r="UOV264" s="247"/>
      <c r="UOW264" s="247"/>
      <c r="UOX264" s="247"/>
      <c r="UOY264" s="247"/>
      <c r="UOZ264" s="247"/>
      <c r="UPA264" s="247"/>
      <c r="UPB264" s="247"/>
      <c r="UPC264" s="247"/>
      <c r="UPD264" s="247"/>
      <c r="UPE264" s="247"/>
      <c r="UPF264" s="247"/>
      <c r="UPG264" s="247"/>
      <c r="UPH264" s="247"/>
      <c r="UPI264" s="247"/>
      <c r="UPJ264" s="247"/>
      <c r="UPK264" s="247"/>
      <c r="UPL264" s="247"/>
      <c r="UPM264" s="247"/>
      <c r="UPN264" s="247"/>
      <c r="UPO264" s="247"/>
      <c r="UPP264" s="247"/>
      <c r="UPQ264" s="247"/>
      <c r="UPR264" s="247"/>
      <c r="UPS264" s="247"/>
      <c r="UPT264" s="247"/>
      <c r="UPU264" s="247"/>
      <c r="UPV264" s="247"/>
      <c r="UPW264" s="247"/>
      <c r="UPX264" s="247"/>
      <c r="UPY264" s="247"/>
      <c r="UPZ264" s="247"/>
      <c r="UQA264" s="247"/>
      <c r="UQB264" s="247"/>
      <c r="UQC264" s="247"/>
      <c r="UQD264" s="247"/>
      <c r="UQE264" s="247"/>
      <c r="UQF264" s="247"/>
      <c r="UQG264" s="247"/>
      <c r="UQH264" s="247"/>
      <c r="UQI264" s="247"/>
      <c r="UQJ264" s="247"/>
      <c r="UQK264" s="247"/>
      <c r="UQL264" s="247"/>
      <c r="UQM264" s="247"/>
      <c r="UQN264" s="247"/>
      <c r="UQO264" s="247"/>
      <c r="UQP264" s="247"/>
      <c r="UQQ264" s="247"/>
      <c r="UQR264" s="247"/>
      <c r="UQS264" s="247"/>
      <c r="UQT264" s="247"/>
      <c r="UQU264" s="247"/>
      <c r="UQV264" s="247"/>
      <c r="UQW264" s="247"/>
      <c r="UQX264" s="247"/>
      <c r="UQY264" s="247"/>
      <c r="UQZ264" s="247"/>
      <c r="URA264" s="247"/>
      <c r="URB264" s="247"/>
      <c r="URC264" s="247"/>
      <c r="URD264" s="247"/>
      <c r="URE264" s="247"/>
      <c r="URF264" s="247"/>
      <c r="URG264" s="247"/>
      <c r="URH264" s="247"/>
      <c r="URI264" s="247"/>
      <c r="URJ264" s="247"/>
      <c r="URK264" s="247"/>
      <c r="URL264" s="247"/>
      <c r="URM264" s="247"/>
      <c r="URN264" s="247"/>
      <c r="URO264" s="247"/>
      <c r="URP264" s="247"/>
      <c r="URQ264" s="247"/>
      <c r="URR264" s="247"/>
      <c r="URS264" s="247"/>
      <c r="URT264" s="247"/>
      <c r="URU264" s="247"/>
      <c r="URV264" s="247"/>
      <c r="URW264" s="247"/>
      <c r="URX264" s="247"/>
      <c r="URY264" s="247"/>
      <c r="URZ264" s="247"/>
      <c r="USA264" s="247"/>
      <c r="USB264" s="247"/>
      <c r="USC264" s="247"/>
      <c r="USD264" s="247"/>
      <c r="USE264" s="247"/>
      <c r="USF264" s="247"/>
      <c r="USG264" s="247"/>
      <c r="USH264" s="247"/>
      <c r="USI264" s="247"/>
      <c r="USJ264" s="247"/>
      <c r="USK264" s="247"/>
      <c r="USL264" s="247"/>
      <c r="USM264" s="247"/>
      <c r="USN264" s="247"/>
      <c r="USO264" s="247"/>
      <c r="USP264" s="247"/>
      <c r="USQ264" s="247"/>
      <c r="USR264" s="247"/>
      <c r="USS264" s="247"/>
      <c r="UST264" s="247"/>
      <c r="USU264" s="247"/>
      <c r="USV264" s="247"/>
      <c r="USW264" s="247"/>
      <c r="USX264" s="247"/>
      <c r="USY264" s="247"/>
      <c r="USZ264" s="247"/>
      <c r="UTA264" s="247"/>
      <c r="UTB264" s="247"/>
      <c r="UTC264" s="247"/>
      <c r="UTD264" s="247"/>
      <c r="UTE264" s="247"/>
      <c r="UTF264" s="247"/>
      <c r="UTG264" s="247"/>
      <c r="UTH264" s="247"/>
      <c r="UTI264" s="247"/>
      <c r="UTJ264" s="247"/>
      <c r="UTK264" s="247"/>
      <c r="UTL264" s="247"/>
      <c r="UTM264" s="247"/>
      <c r="UTN264" s="247"/>
      <c r="UTO264" s="247"/>
      <c r="UTP264" s="247"/>
      <c r="UTQ264" s="247"/>
      <c r="UTR264" s="247"/>
      <c r="UTS264" s="247"/>
      <c r="UTT264" s="247"/>
      <c r="UTU264" s="247"/>
      <c r="UTV264" s="247"/>
      <c r="UTW264" s="247"/>
      <c r="UTX264" s="247"/>
      <c r="UTY264" s="247"/>
      <c r="UTZ264" s="247"/>
      <c r="UUA264" s="247"/>
      <c r="UUB264" s="247"/>
      <c r="UUC264" s="247"/>
      <c r="UUD264" s="247"/>
      <c r="UUE264" s="247"/>
      <c r="UUF264" s="247"/>
      <c r="UUG264" s="247"/>
      <c r="UUH264" s="247"/>
      <c r="UUI264" s="247"/>
      <c r="UUJ264" s="247"/>
      <c r="UUK264" s="247"/>
      <c r="UUL264" s="247"/>
      <c r="UUM264" s="247"/>
      <c r="UUN264" s="247"/>
      <c r="UUO264" s="247"/>
      <c r="UUP264" s="247"/>
      <c r="UUQ264" s="247"/>
      <c r="UUR264" s="247"/>
      <c r="UUS264" s="247"/>
      <c r="UUT264" s="247"/>
      <c r="UUU264" s="247"/>
      <c r="UUV264" s="247"/>
      <c r="UUW264" s="247"/>
      <c r="UUX264" s="247"/>
      <c r="UUY264" s="247"/>
      <c r="UUZ264" s="247"/>
      <c r="UVA264" s="247"/>
      <c r="UVB264" s="247"/>
      <c r="UVC264" s="247"/>
      <c r="UVD264" s="247"/>
      <c r="UVE264" s="247"/>
      <c r="UVF264" s="247"/>
      <c r="UVG264" s="247"/>
      <c r="UVH264" s="247"/>
      <c r="UVI264" s="247"/>
      <c r="UVJ264" s="247"/>
      <c r="UVK264" s="247"/>
      <c r="UVL264" s="247"/>
      <c r="UVM264" s="247"/>
      <c r="UVN264" s="247"/>
      <c r="UVO264" s="247"/>
      <c r="UVP264" s="247"/>
      <c r="UVQ264" s="247"/>
      <c r="UVR264" s="247"/>
      <c r="UVS264" s="247"/>
      <c r="UVT264" s="247"/>
      <c r="UVU264" s="247"/>
      <c r="UVV264" s="247"/>
      <c r="UVW264" s="247"/>
      <c r="UVX264" s="247"/>
      <c r="UVY264" s="247"/>
      <c r="UVZ264" s="247"/>
      <c r="UWA264" s="247"/>
      <c r="UWB264" s="247"/>
      <c r="UWC264" s="247"/>
      <c r="UWD264" s="247"/>
      <c r="UWE264" s="247"/>
      <c r="UWF264" s="247"/>
      <c r="UWG264" s="247"/>
      <c r="UWH264" s="247"/>
      <c r="UWI264" s="247"/>
      <c r="UWJ264" s="247"/>
      <c r="UWK264" s="247"/>
      <c r="UWL264" s="247"/>
      <c r="UWM264" s="247"/>
      <c r="UWN264" s="247"/>
      <c r="UWO264" s="247"/>
      <c r="UWP264" s="247"/>
      <c r="UWQ264" s="247"/>
      <c r="UWR264" s="247"/>
      <c r="UWS264" s="247"/>
      <c r="UWT264" s="247"/>
      <c r="UWU264" s="247"/>
      <c r="UWV264" s="247"/>
      <c r="UWW264" s="247"/>
      <c r="UWX264" s="247"/>
      <c r="UWY264" s="247"/>
      <c r="UWZ264" s="247"/>
      <c r="UXA264" s="247"/>
      <c r="UXB264" s="247"/>
      <c r="UXC264" s="247"/>
      <c r="UXD264" s="247"/>
      <c r="UXE264" s="247"/>
      <c r="UXF264" s="247"/>
      <c r="UXG264" s="247"/>
      <c r="UXH264" s="247"/>
      <c r="UXI264" s="247"/>
      <c r="UXJ264" s="247"/>
      <c r="UXK264" s="247"/>
      <c r="UXL264" s="247"/>
      <c r="UXM264" s="247"/>
      <c r="UXN264" s="247"/>
      <c r="UXO264" s="247"/>
      <c r="UXP264" s="247"/>
      <c r="UXQ264" s="247"/>
      <c r="UXR264" s="247"/>
      <c r="UXS264" s="247"/>
      <c r="UXT264" s="247"/>
      <c r="UXU264" s="247"/>
      <c r="UXV264" s="247"/>
      <c r="UXW264" s="247"/>
      <c r="UXX264" s="247"/>
      <c r="UXY264" s="247"/>
      <c r="UXZ264" s="247"/>
      <c r="UYA264" s="247"/>
      <c r="UYB264" s="247"/>
      <c r="UYC264" s="247"/>
      <c r="UYD264" s="247"/>
      <c r="UYE264" s="247"/>
      <c r="UYF264" s="247"/>
      <c r="UYG264" s="247"/>
      <c r="UYH264" s="247"/>
      <c r="UYI264" s="247"/>
      <c r="UYJ264" s="247"/>
      <c r="UYK264" s="247"/>
      <c r="UYL264" s="247"/>
      <c r="UYM264" s="247"/>
      <c r="UYN264" s="247"/>
      <c r="UYO264" s="247"/>
      <c r="UYP264" s="247"/>
      <c r="UYQ264" s="247"/>
      <c r="UYR264" s="247"/>
      <c r="UYS264" s="247"/>
      <c r="UYT264" s="247"/>
      <c r="UYU264" s="247"/>
      <c r="UYV264" s="247"/>
      <c r="UYW264" s="247"/>
      <c r="UYX264" s="247"/>
      <c r="UYY264" s="247"/>
      <c r="UYZ264" s="247"/>
      <c r="UZA264" s="247"/>
      <c r="UZB264" s="247"/>
      <c r="UZC264" s="247"/>
      <c r="UZD264" s="247"/>
      <c r="UZE264" s="247"/>
      <c r="UZF264" s="247"/>
      <c r="UZG264" s="247"/>
      <c r="UZH264" s="247"/>
      <c r="UZI264" s="247"/>
      <c r="UZJ264" s="247"/>
      <c r="UZK264" s="247"/>
      <c r="UZL264" s="247"/>
      <c r="UZM264" s="247"/>
      <c r="UZN264" s="247"/>
      <c r="UZO264" s="247"/>
      <c r="UZP264" s="247"/>
      <c r="UZQ264" s="247"/>
      <c r="UZR264" s="247"/>
      <c r="UZS264" s="247"/>
      <c r="UZT264" s="247"/>
      <c r="UZU264" s="247"/>
      <c r="UZV264" s="247"/>
      <c r="UZW264" s="247"/>
      <c r="UZX264" s="247"/>
      <c r="UZY264" s="247"/>
      <c r="UZZ264" s="247"/>
      <c r="VAA264" s="247"/>
      <c r="VAB264" s="247"/>
      <c r="VAC264" s="247"/>
      <c r="VAD264" s="247"/>
      <c r="VAE264" s="247"/>
      <c r="VAF264" s="247"/>
      <c r="VAG264" s="247"/>
      <c r="VAH264" s="247"/>
      <c r="VAI264" s="247"/>
      <c r="VAJ264" s="247"/>
      <c r="VAK264" s="247"/>
      <c r="VAL264" s="247"/>
      <c r="VAM264" s="247"/>
      <c r="VAN264" s="247"/>
      <c r="VAO264" s="247"/>
      <c r="VAP264" s="247"/>
      <c r="VAQ264" s="247"/>
      <c r="VAR264" s="247"/>
      <c r="VAS264" s="247"/>
      <c r="VAT264" s="247"/>
      <c r="VAU264" s="247"/>
      <c r="VAV264" s="247"/>
      <c r="VAW264" s="247"/>
      <c r="VAX264" s="247"/>
      <c r="VAY264" s="247"/>
      <c r="VAZ264" s="247"/>
      <c r="VBA264" s="247"/>
      <c r="VBB264" s="247"/>
      <c r="VBC264" s="247"/>
      <c r="VBD264" s="247"/>
      <c r="VBE264" s="247"/>
      <c r="VBF264" s="247"/>
      <c r="VBG264" s="247"/>
      <c r="VBH264" s="247"/>
      <c r="VBI264" s="247"/>
      <c r="VBJ264" s="247"/>
      <c r="VBK264" s="247"/>
      <c r="VBL264" s="247"/>
      <c r="VBM264" s="247"/>
      <c r="VBN264" s="247"/>
      <c r="VBO264" s="247"/>
      <c r="VBP264" s="247"/>
      <c r="VBQ264" s="247"/>
      <c r="VBR264" s="247"/>
      <c r="VBS264" s="247"/>
      <c r="VBT264" s="247"/>
      <c r="VBU264" s="247"/>
      <c r="VBV264" s="247"/>
      <c r="VBW264" s="247"/>
      <c r="VBX264" s="247"/>
      <c r="VBY264" s="247"/>
      <c r="VBZ264" s="247"/>
      <c r="VCA264" s="247"/>
      <c r="VCB264" s="247"/>
      <c r="VCC264" s="247"/>
      <c r="VCD264" s="247"/>
      <c r="VCE264" s="247"/>
      <c r="VCF264" s="247"/>
      <c r="VCG264" s="247"/>
      <c r="VCH264" s="247"/>
      <c r="VCI264" s="247"/>
      <c r="VCJ264" s="247"/>
      <c r="VCK264" s="247"/>
      <c r="VCL264" s="247"/>
      <c r="VCM264" s="247"/>
      <c r="VCN264" s="247"/>
      <c r="VCO264" s="247"/>
      <c r="VCP264" s="247"/>
      <c r="VCQ264" s="247"/>
      <c r="VCR264" s="247"/>
      <c r="VCS264" s="247"/>
      <c r="VCT264" s="247"/>
      <c r="VCU264" s="247"/>
      <c r="VCV264" s="247"/>
      <c r="VCW264" s="247"/>
      <c r="VCX264" s="247"/>
      <c r="VCY264" s="247"/>
      <c r="VCZ264" s="247"/>
      <c r="VDA264" s="247"/>
      <c r="VDB264" s="247"/>
      <c r="VDC264" s="247"/>
      <c r="VDD264" s="247"/>
      <c r="VDE264" s="247"/>
      <c r="VDF264" s="247"/>
      <c r="VDG264" s="247"/>
      <c r="VDH264" s="247"/>
      <c r="VDI264" s="247"/>
      <c r="VDJ264" s="247"/>
      <c r="VDK264" s="247"/>
      <c r="VDL264" s="247"/>
      <c r="VDM264" s="247"/>
      <c r="VDN264" s="247"/>
      <c r="VDO264" s="247"/>
      <c r="VDP264" s="247"/>
      <c r="VDQ264" s="247"/>
      <c r="VDR264" s="247"/>
      <c r="VDS264" s="247"/>
      <c r="VDT264" s="247"/>
      <c r="VDU264" s="247"/>
      <c r="VDV264" s="247"/>
      <c r="VDW264" s="247"/>
      <c r="VDX264" s="247"/>
      <c r="VDY264" s="247"/>
      <c r="VDZ264" s="247"/>
      <c r="VEA264" s="247"/>
      <c r="VEB264" s="247"/>
      <c r="VEC264" s="247"/>
      <c r="VED264" s="247"/>
      <c r="VEE264" s="247"/>
      <c r="VEF264" s="247"/>
      <c r="VEG264" s="247"/>
      <c r="VEH264" s="247"/>
      <c r="VEI264" s="247"/>
      <c r="VEJ264" s="247"/>
      <c r="VEK264" s="247"/>
      <c r="VEL264" s="247"/>
      <c r="VEM264" s="247"/>
      <c r="VEN264" s="247"/>
      <c r="VEO264" s="247"/>
      <c r="VEP264" s="247"/>
      <c r="VEQ264" s="247"/>
      <c r="VER264" s="247"/>
      <c r="VES264" s="247"/>
      <c r="VET264" s="247"/>
      <c r="VEU264" s="247"/>
      <c r="VEV264" s="247"/>
      <c r="VEW264" s="247"/>
      <c r="VEX264" s="247"/>
      <c r="VEY264" s="247"/>
      <c r="VEZ264" s="247"/>
      <c r="VFA264" s="247"/>
      <c r="VFB264" s="247"/>
      <c r="VFC264" s="247"/>
      <c r="VFD264" s="247"/>
      <c r="VFE264" s="247"/>
      <c r="VFF264" s="247"/>
      <c r="VFG264" s="247"/>
      <c r="VFH264" s="247"/>
      <c r="VFI264" s="247"/>
      <c r="VFJ264" s="247"/>
      <c r="VFK264" s="247"/>
      <c r="VFL264" s="247"/>
      <c r="VFM264" s="247"/>
      <c r="VFN264" s="247"/>
      <c r="VFO264" s="247"/>
      <c r="VFP264" s="247"/>
      <c r="VFQ264" s="247"/>
      <c r="VFR264" s="247"/>
      <c r="VFS264" s="247"/>
      <c r="VFT264" s="247"/>
      <c r="VFU264" s="247"/>
      <c r="VFV264" s="247"/>
      <c r="VFW264" s="247"/>
      <c r="VFX264" s="247"/>
      <c r="VFY264" s="247"/>
      <c r="VFZ264" s="247"/>
      <c r="VGA264" s="247"/>
      <c r="VGB264" s="247"/>
      <c r="VGC264" s="247"/>
      <c r="VGD264" s="247"/>
      <c r="VGE264" s="247"/>
      <c r="VGF264" s="247"/>
      <c r="VGG264" s="247"/>
      <c r="VGH264" s="247"/>
      <c r="VGI264" s="247"/>
      <c r="VGJ264" s="247"/>
      <c r="VGK264" s="247"/>
      <c r="VGL264" s="247"/>
      <c r="VGM264" s="247"/>
      <c r="VGN264" s="247"/>
      <c r="VGO264" s="247"/>
      <c r="VGP264" s="247"/>
      <c r="VGQ264" s="247"/>
      <c r="VGR264" s="247"/>
      <c r="VGS264" s="247"/>
      <c r="VGT264" s="247"/>
      <c r="VGU264" s="247"/>
      <c r="VGV264" s="247"/>
      <c r="VGW264" s="247"/>
      <c r="VGX264" s="247"/>
      <c r="VGY264" s="247"/>
      <c r="VGZ264" s="247"/>
      <c r="VHA264" s="247"/>
      <c r="VHB264" s="247"/>
      <c r="VHC264" s="247"/>
      <c r="VHD264" s="247"/>
      <c r="VHE264" s="247"/>
      <c r="VHF264" s="247"/>
      <c r="VHG264" s="247"/>
      <c r="VHH264" s="247"/>
      <c r="VHI264" s="247"/>
      <c r="VHJ264" s="247"/>
      <c r="VHK264" s="247"/>
      <c r="VHL264" s="247"/>
      <c r="VHM264" s="247"/>
      <c r="VHN264" s="247"/>
      <c r="VHO264" s="247"/>
      <c r="VHP264" s="247"/>
      <c r="VHQ264" s="247"/>
      <c r="VHR264" s="247"/>
      <c r="VHS264" s="247"/>
      <c r="VHT264" s="247"/>
      <c r="VHU264" s="247"/>
      <c r="VHV264" s="247"/>
      <c r="VHW264" s="247"/>
      <c r="VHX264" s="247"/>
      <c r="VHY264" s="247"/>
      <c r="VHZ264" s="247"/>
      <c r="VIA264" s="247"/>
      <c r="VIB264" s="247"/>
      <c r="VIC264" s="247"/>
      <c r="VID264" s="247"/>
      <c r="VIE264" s="247"/>
      <c r="VIF264" s="247"/>
      <c r="VIG264" s="247"/>
      <c r="VIH264" s="247"/>
      <c r="VII264" s="247"/>
      <c r="VIJ264" s="247"/>
      <c r="VIK264" s="247"/>
      <c r="VIL264" s="247"/>
      <c r="VIM264" s="247"/>
      <c r="VIN264" s="247"/>
      <c r="VIO264" s="247"/>
      <c r="VIP264" s="247"/>
      <c r="VIQ264" s="247"/>
      <c r="VIR264" s="247"/>
      <c r="VIS264" s="247"/>
      <c r="VIT264" s="247"/>
      <c r="VIU264" s="247"/>
      <c r="VIV264" s="247"/>
      <c r="VIW264" s="247"/>
      <c r="VIX264" s="247"/>
      <c r="VIY264" s="247"/>
      <c r="VIZ264" s="247"/>
      <c r="VJA264" s="247"/>
      <c r="VJB264" s="247"/>
      <c r="VJC264" s="247"/>
      <c r="VJD264" s="247"/>
      <c r="VJE264" s="247"/>
      <c r="VJF264" s="247"/>
      <c r="VJG264" s="247"/>
      <c r="VJH264" s="247"/>
      <c r="VJI264" s="247"/>
      <c r="VJJ264" s="247"/>
      <c r="VJK264" s="247"/>
      <c r="VJL264" s="247"/>
      <c r="VJM264" s="247"/>
      <c r="VJN264" s="247"/>
      <c r="VJO264" s="247"/>
      <c r="VJP264" s="247"/>
      <c r="VJQ264" s="247"/>
      <c r="VJR264" s="247"/>
      <c r="VJS264" s="247"/>
      <c r="VJT264" s="247"/>
      <c r="VJU264" s="247"/>
      <c r="VJV264" s="247"/>
      <c r="VJW264" s="247"/>
      <c r="VJX264" s="247"/>
      <c r="VJY264" s="247"/>
      <c r="VJZ264" s="247"/>
      <c r="VKA264" s="247"/>
      <c r="VKB264" s="247"/>
      <c r="VKC264" s="247"/>
      <c r="VKD264" s="247"/>
      <c r="VKE264" s="247"/>
      <c r="VKF264" s="247"/>
      <c r="VKG264" s="247"/>
      <c r="VKH264" s="247"/>
      <c r="VKI264" s="247"/>
      <c r="VKJ264" s="247"/>
      <c r="VKK264" s="247"/>
      <c r="VKL264" s="247"/>
      <c r="VKM264" s="247"/>
      <c r="VKN264" s="247"/>
      <c r="VKO264" s="247"/>
      <c r="VKP264" s="247"/>
      <c r="VKQ264" s="247"/>
      <c r="VKR264" s="247"/>
      <c r="VKS264" s="247"/>
      <c r="VKT264" s="247"/>
      <c r="VKU264" s="247"/>
      <c r="VKV264" s="247"/>
      <c r="VKW264" s="247"/>
      <c r="VKX264" s="247"/>
      <c r="VKY264" s="247"/>
      <c r="VKZ264" s="247"/>
      <c r="VLA264" s="247"/>
      <c r="VLB264" s="247"/>
      <c r="VLC264" s="247"/>
      <c r="VLD264" s="247"/>
      <c r="VLE264" s="247"/>
      <c r="VLF264" s="247"/>
      <c r="VLG264" s="247"/>
      <c r="VLH264" s="247"/>
      <c r="VLI264" s="247"/>
      <c r="VLJ264" s="247"/>
      <c r="VLK264" s="247"/>
      <c r="VLL264" s="247"/>
      <c r="VLM264" s="247"/>
      <c r="VLN264" s="247"/>
      <c r="VLO264" s="247"/>
      <c r="VLP264" s="247"/>
      <c r="VLQ264" s="247"/>
      <c r="VLR264" s="247"/>
      <c r="VLS264" s="247"/>
      <c r="VLT264" s="247"/>
      <c r="VLU264" s="247"/>
      <c r="VLV264" s="247"/>
      <c r="VLW264" s="247"/>
      <c r="VLX264" s="247"/>
      <c r="VLY264" s="247"/>
      <c r="VLZ264" s="247"/>
      <c r="VMA264" s="247"/>
      <c r="VMB264" s="247"/>
      <c r="VMC264" s="247"/>
      <c r="VMD264" s="247"/>
      <c r="VME264" s="247"/>
      <c r="VMF264" s="247"/>
      <c r="VMG264" s="247"/>
      <c r="VMH264" s="247"/>
      <c r="VMI264" s="247"/>
      <c r="VMJ264" s="247"/>
      <c r="VMK264" s="247"/>
      <c r="VML264" s="247"/>
      <c r="VMM264" s="247"/>
      <c r="VMN264" s="247"/>
      <c r="VMO264" s="247"/>
      <c r="VMP264" s="247"/>
      <c r="VMQ264" s="247"/>
      <c r="VMR264" s="247"/>
      <c r="VMS264" s="247"/>
      <c r="VMT264" s="247"/>
      <c r="VMU264" s="247"/>
      <c r="VMV264" s="247"/>
      <c r="VMW264" s="247"/>
      <c r="VMX264" s="247"/>
      <c r="VMY264" s="247"/>
      <c r="VMZ264" s="247"/>
      <c r="VNA264" s="247"/>
      <c r="VNB264" s="247"/>
      <c r="VNC264" s="247"/>
      <c r="VND264" s="247"/>
      <c r="VNE264" s="247"/>
      <c r="VNF264" s="247"/>
      <c r="VNG264" s="247"/>
      <c r="VNH264" s="247"/>
      <c r="VNI264" s="247"/>
      <c r="VNJ264" s="247"/>
      <c r="VNK264" s="247"/>
      <c r="VNL264" s="247"/>
      <c r="VNM264" s="247"/>
      <c r="VNN264" s="247"/>
      <c r="VNO264" s="247"/>
      <c r="VNP264" s="247"/>
      <c r="VNQ264" s="247"/>
      <c r="VNR264" s="247"/>
      <c r="VNS264" s="247"/>
      <c r="VNT264" s="247"/>
      <c r="VNU264" s="247"/>
      <c r="VNV264" s="247"/>
      <c r="VNW264" s="247"/>
      <c r="VNX264" s="247"/>
      <c r="VNY264" s="247"/>
      <c r="VNZ264" s="247"/>
      <c r="VOA264" s="247"/>
      <c r="VOB264" s="247"/>
      <c r="VOC264" s="247"/>
      <c r="VOD264" s="247"/>
      <c r="VOE264" s="247"/>
      <c r="VOF264" s="247"/>
      <c r="VOG264" s="247"/>
      <c r="VOH264" s="247"/>
      <c r="VOI264" s="247"/>
      <c r="VOJ264" s="247"/>
      <c r="VOK264" s="247"/>
      <c r="VOL264" s="247"/>
      <c r="VOM264" s="247"/>
      <c r="VON264" s="247"/>
      <c r="VOO264" s="247"/>
      <c r="VOP264" s="247"/>
      <c r="VOQ264" s="247"/>
      <c r="VOR264" s="247"/>
      <c r="VOS264" s="247"/>
      <c r="VOT264" s="247"/>
      <c r="VOU264" s="247"/>
      <c r="VOV264" s="247"/>
      <c r="VOW264" s="247"/>
      <c r="VOX264" s="247"/>
      <c r="VOY264" s="247"/>
      <c r="VOZ264" s="247"/>
      <c r="VPA264" s="247"/>
      <c r="VPB264" s="247"/>
      <c r="VPC264" s="247"/>
      <c r="VPD264" s="247"/>
      <c r="VPE264" s="247"/>
      <c r="VPF264" s="247"/>
      <c r="VPG264" s="247"/>
      <c r="VPH264" s="247"/>
      <c r="VPI264" s="247"/>
      <c r="VPJ264" s="247"/>
      <c r="VPK264" s="247"/>
      <c r="VPL264" s="247"/>
      <c r="VPM264" s="247"/>
      <c r="VPN264" s="247"/>
      <c r="VPO264" s="247"/>
      <c r="VPP264" s="247"/>
      <c r="VPQ264" s="247"/>
      <c r="VPR264" s="247"/>
      <c r="VPS264" s="247"/>
      <c r="VPT264" s="247"/>
      <c r="VPU264" s="247"/>
      <c r="VPV264" s="247"/>
      <c r="VPW264" s="247"/>
      <c r="VPX264" s="247"/>
      <c r="VPY264" s="247"/>
      <c r="VPZ264" s="247"/>
      <c r="VQA264" s="247"/>
      <c r="VQB264" s="247"/>
      <c r="VQC264" s="247"/>
      <c r="VQD264" s="247"/>
      <c r="VQE264" s="247"/>
      <c r="VQF264" s="247"/>
      <c r="VQG264" s="247"/>
      <c r="VQH264" s="247"/>
      <c r="VQI264" s="247"/>
      <c r="VQJ264" s="247"/>
      <c r="VQK264" s="247"/>
      <c r="VQL264" s="247"/>
      <c r="VQM264" s="247"/>
      <c r="VQN264" s="247"/>
      <c r="VQO264" s="247"/>
      <c r="VQP264" s="247"/>
      <c r="VQQ264" s="247"/>
      <c r="VQR264" s="247"/>
      <c r="VQS264" s="247"/>
      <c r="VQT264" s="247"/>
      <c r="VQU264" s="247"/>
      <c r="VQV264" s="247"/>
      <c r="VQW264" s="247"/>
      <c r="VQX264" s="247"/>
      <c r="VQY264" s="247"/>
      <c r="VQZ264" s="247"/>
      <c r="VRA264" s="247"/>
      <c r="VRB264" s="247"/>
      <c r="VRC264" s="247"/>
      <c r="VRD264" s="247"/>
      <c r="VRE264" s="247"/>
      <c r="VRF264" s="247"/>
      <c r="VRG264" s="247"/>
      <c r="VRH264" s="247"/>
      <c r="VRI264" s="247"/>
      <c r="VRJ264" s="247"/>
      <c r="VRK264" s="247"/>
      <c r="VRL264" s="247"/>
      <c r="VRM264" s="247"/>
      <c r="VRN264" s="247"/>
      <c r="VRO264" s="247"/>
      <c r="VRP264" s="247"/>
      <c r="VRQ264" s="247"/>
      <c r="VRR264" s="247"/>
      <c r="VRS264" s="247"/>
      <c r="VRT264" s="247"/>
      <c r="VRU264" s="247"/>
      <c r="VRV264" s="247"/>
      <c r="VRW264" s="247"/>
      <c r="VRX264" s="247"/>
      <c r="VRY264" s="247"/>
      <c r="VRZ264" s="247"/>
      <c r="VSA264" s="247"/>
      <c r="VSB264" s="247"/>
      <c r="VSC264" s="247"/>
      <c r="VSD264" s="247"/>
      <c r="VSE264" s="247"/>
      <c r="VSF264" s="247"/>
      <c r="VSG264" s="247"/>
      <c r="VSH264" s="247"/>
      <c r="VSI264" s="247"/>
      <c r="VSJ264" s="247"/>
      <c r="VSK264" s="247"/>
      <c r="VSL264" s="247"/>
      <c r="VSM264" s="247"/>
      <c r="VSN264" s="247"/>
      <c r="VSO264" s="247"/>
      <c r="VSP264" s="247"/>
      <c r="VSQ264" s="247"/>
      <c r="VSR264" s="247"/>
      <c r="VSS264" s="247"/>
      <c r="VST264" s="247"/>
      <c r="VSU264" s="247"/>
      <c r="VSV264" s="247"/>
      <c r="VSW264" s="247"/>
      <c r="VSX264" s="247"/>
      <c r="VSY264" s="247"/>
      <c r="VSZ264" s="247"/>
      <c r="VTA264" s="247"/>
      <c r="VTB264" s="247"/>
      <c r="VTC264" s="247"/>
      <c r="VTD264" s="247"/>
      <c r="VTE264" s="247"/>
      <c r="VTF264" s="247"/>
      <c r="VTG264" s="247"/>
      <c r="VTH264" s="247"/>
      <c r="VTI264" s="247"/>
      <c r="VTJ264" s="247"/>
      <c r="VTK264" s="247"/>
      <c r="VTL264" s="247"/>
      <c r="VTM264" s="247"/>
      <c r="VTN264" s="247"/>
      <c r="VTO264" s="247"/>
      <c r="VTP264" s="247"/>
      <c r="VTQ264" s="247"/>
      <c r="VTR264" s="247"/>
      <c r="VTS264" s="247"/>
      <c r="VTT264" s="247"/>
      <c r="VTU264" s="247"/>
      <c r="VTV264" s="247"/>
      <c r="VTW264" s="247"/>
      <c r="VTX264" s="247"/>
      <c r="VTY264" s="247"/>
      <c r="VTZ264" s="247"/>
      <c r="VUA264" s="247"/>
      <c r="VUB264" s="247"/>
      <c r="VUC264" s="247"/>
      <c r="VUD264" s="247"/>
      <c r="VUE264" s="247"/>
      <c r="VUF264" s="247"/>
      <c r="VUG264" s="247"/>
      <c r="VUH264" s="247"/>
      <c r="VUI264" s="247"/>
      <c r="VUJ264" s="247"/>
      <c r="VUK264" s="247"/>
      <c r="VUL264" s="247"/>
      <c r="VUM264" s="247"/>
      <c r="VUN264" s="247"/>
      <c r="VUO264" s="247"/>
      <c r="VUP264" s="247"/>
      <c r="VUQ264" s="247"/>
      <c r="VUR264" s="247"/>
      <c r="VUS264" s="247"/>
      <c r="VUT264" s="247"/>
      <c r="VUU264" s="247"/>
      <c r="VUV264" s="247"/>
      <c r="VUW264" s="247"/>
      <c r="VUX264" s="247"/>
      <c r="VUY264" s="247"/>
      <c r="VUZ264" s="247"/>
      <c r="VVA264" s="247"/>
      <c r="VVB264" s="247"/>
      <c r="VVC264" s="247"/>
      <c r="VVD264" s="247"/>
      <c r="VVE264" s="247"/>
      <c r="VVF264" s="247"/>
      <c r="VVG264" s="247"/>
      <c r="VVH264" s="247"/>
      <c r="VVI264" s="247"/>
      <c r="VVJ264" s="247"/>
      <c r="VVK264" s="247"/>
      <c r="VVL264" s="247"/>
      <c r="VVM264" s="247"/>
      <c r="VVN264" s="247"/>
      <c r="VVO264" s="247"/>
      <c r="VVP264" s="247"/>
      <c r="VVQ264" s="247"/>
      <c r="VVR264" s="247"/>
      <c r="VVS264" s="247"/>
      <c r="VVT264" s="247"/>
      <c r="VVU264" s="247"/>
      <c r="VVV264" s="247"/>
      <c r="VVW264" s="247"/>
      <c r="VVX264" s="247"/>
      <c r="VVY264" s="247"/>
      <c r="VVZ264" s="247"/>
      <c r="VWA264" s="247"/>
      <c r="VWB264" s="247"/>
      <c r="VWC264" s="247"/>
      <c r="VWD264" s="247"/>
      <c r="VWE264" s="247"/>
      <c r="VWF264" s="247"/>
      <c r="VWG264" s="247"/>
      <c r="VWH264" s="247"/>
      <c r="VWI264" s="247"/>
      <c r="VWJ264" s="247"/>
      <c r="VWK264" s="247"/>
      <c r="VWL264" s="247"/>
      <c r="VWM264" s="247"/>
      <c r="VWN264" s="247"/>
      <c r="VWO264" s="247"/>
      <c r="VWP264" s="247"/>
      <c r="VWQ264" s="247"/>
      <c r="VWR264" s="247"/>
      <c r="VWS264" s="247"/>
      <c r="VWT264" s="247"/>
      <c r="VWU264" s="247"/>
      <c r="VWV264" s="247"/>
      <c r="VWW264" s="247"/>
      <c r="VWX264" s="247"/>
      <c r="VWY264" s="247"/>
      <c r="VWZ264" s="247"/>
      <c r="VXA264" s="247"/>
      <c r="VXB264" s="247"/>
      <c r="VXC264" s="247"/>
      <c r="VXD264" s="247"/>
      <c r="VXE264" s="247"/>
      <c r="VXF264" s="247"/>
      <c r="VXG264" s="247"/>
      <c r="VXH264" s="247"/>
      <c r="VXI264" s="247"/>
      <c r="VXJ264" s="247"/>
      <c r="VXK264" s="247"/>
      <c r="VXL264" s="247"/>
      <c r="VXM264" s="247"/>
      <c r="VXN264" s="247"/>
      <c r="VXO264" s="247"/>
      <c r="VXP264" s="247"/>
      <c r="VXQ264" s="247"/>
      <c r="VXR264" s="247"/>
      <c r="VXS264" s="247"/>
      <c r="VXT264" s="247"/>
      <c r="VXU264" s="247"/>
      <c r="VXV264" s="247"/>
      <c r="VXW264" s="247"/>
      <c r="VXX264" s="247"/>
      <c r="VXY264" s="247"/>
      <c r="VXZ264" s="247"/>
      <c r="VYA264" s="247"/>
      <c r="VYB264" s="247"/>
      <c r="VYC264" s="247"/>
      <c r="VYD264" s="247"/>
      <c r="VYE264" s="247"/>
      <c r="VYF264" s="247"/>
      <c r="VYG264" s="247"/>
      <c r="VYH264" s="247"/>
      <c r="VYI264" s="247"/>
      <c r="VYJ264" s="247"/>
      <c r="VYK264" s="247"/>
      <c r="VYL264" s="247"/>
      <c r="VYM264" s="247"/>
      <c r="VYN264" s="247"/>
      <c r="VYO264" s="247"/>
      <c r="VYP264" s="247"/>
      <c r="VYQ264" s="247"/>
      <c r="VYR264" s="247"/>
      <c r="VYS264" s="247"/>
      <c r="VYT264" s="247"/>
      <c r="VYU264" s="247"/>
      <c r="VYV264" s="247"/>
      <c r="VYW264" s="247"/>
      <c r="VYX264" s="247"/>
      <c r="VYY264" s="247"/>
      <c r="VYZ264" s="247"/>
      <c r="VZA264" s="247"/>
      <c r="VZB264" s="247"/>
      <c r="VZC264" s="247"/>
      <c r="VZD264" s="247"/>
      <c r="VZE264" s="247"/>
      <c r="VZF264" s="247"/>
      <c r="VZG264" s="247"/>
      <c r="VZH264" s="247"/>
      <c r="VZI264" s="247"/>
      <c r="VZJ264" s="247"/>
      <c r="VZK264" s="247"/>
      <c r="VZL264" s="247"/>
      <c r="VZM264" s="247"/>
      <c r="VZN264" s="247"/>
      <c r="VZO264" s="247"/>
      <c r="VZP264" s="247"/>
      <c r="VZQ264" s="247"/>
      <c r="VZR264" s="247"/>
      <c r="VZS264" s="247"/>
      <c r="VZT264" s="247"/>
      <c r="VZU264" s="247"/>
      <c r="VZV264" s="247"/>
      <c r="VZW264" s="247"/>
      <c r="VZX264" s="247"/>
      <c r="VZY264" s="247"/>
      <c r="VZZ264" s="247"/>
      <c r="WAA264" s="247"/>
      <c r="WAB264" s="247"/>
      <c r="WAC264" s="247"/>
      <c r="WAD264" s="247"/>
      <c r="WAE264" s="247"/>
      <c r="WAF264" s="247"/>
      <c r="WAG264" s="247"/>
      <c r="WAH264" s="247"/>
      <c r="WAI264" s="247"/>
      <c r="WAJ264" s="247"/>
      <c r="WAK264" s="247"/>
      <c r="WAL264" s="247"/>
      <c r="WAM264" s="247"/>
      <c r="WAN264" s="247"/>
      <c r="WAO264" s="247"/>
      <c r="WAP264" s="247"/>
      <c r="WAQ264" s="247"/>
      <c r="WAR264" s="247"/>
      <c r="WAS264" s="247"/>
      <c r="WAT264" s="247"/>
      <c r="WAU264" s="247"/>
      <c r="WAV264" s="247"/>
      <c r="WAW264" s="247"/>
      <c r="WAX264" s="247"/>
      <c r="WAY264" s="247"/>
      <c r="WAZ264" s="247"/>
      <c r="WBA264" s="247"/>
      <c r="WBB264" s="247"/>
      <c r="WBC264" s="247"/>
      <c r="WBD264" s="247"/>
      <c r="WBE264" s="247"/>
      <c r="WBF264" s="247"/>
      <c r="WBG264" s="247"/>
      <c r="WBH264" s="247"/>
      <c r="WBI264" s="247"/>
      <c r="WBJ264" s="247"/>
      <c r="WBK264" s="247"/>
      <c r="WBL264" s="247"/>
      <c r="WBM264" s="247"/>
      <c r="WBN264" s="247"/>
      <c r="WBO264" s="247"/>
      <c r="WBP264" s="247"/>
      <c r="WBQ264" s="247"/>
      <c r="WBR264" s="247"/>
      <c r="WBS264" s="247"/>
      <c r="WBT264" s="247"/>
      <c r="WBU264" s="247"/>
      <c r="WBV264" s="247"/>
      <c r="WBW264" s="247"/>
      <c r="WBX264" s="247"/>
      <c r="WBY264" s="247"/>
      <c r="WBZ264" s="247"/>
      <c r="WCA264" s="247"/>
      <c r="WCB264" s="247"/>
      <c r="WCC264" s="247"/>
      <c r="WCD264" s="247"/>
      <c r="WCE264" s="247"/>
      <c r="WCF264" s="247"/>
      <c r="WCG264" s="247"/>
      <c r="WCH264" s="247"/>
      <c r="WCI264" s="247"/>
      <c r="WCJ264" s="247"/>
      <c r="WCK264" s="247"/>
      <c r="WCL264" s="247"/>
      <c r="WCM264" s="247"/>
      <c r="WCN264" s="247"/>
      <c r="WCO264" s="247"/>
      <c r="WCP264" s="247"/>
      <c r="WCQ264" s="247"/>
      <c r="WCR264" s="247"/>
      <c r="WCS264" s="247"/>
      <c r="WCT264" s="247"/>
      <c r="WCU264" s="247"/>
      <c r="WCV264" s="247"/>
      <c r="WCW264" s="247"/>
      <c r="WCX264" s="247"/>
      <c r="WCY264" s="247"/>
      <c r="WCZ264" s="247"/>
      <c r="WDA264" s="247"/>
      <c r="WDB264" s="247"/>
      <c r="WDC264" s="247"/>
      <c r="WDD264" s="247"/>
      <c r="WDE264" s="247"/>
      <c r="WDF264" s="247"/>
      <c r="WDG264" s="247"/>
      <c r="WDH264" s="247"/>
      <c r="WDI264" s="247"/>
      <c r="WDJ264" s="247"/>
      <c r="WDK264" s="247"/>
      <c r="WDL264" s="247"/>
      <c r="WDM264" s="247"/>
      <c r="WDN264" s="247"/>
      <c r="WDO264" s="247"/>
      <c r="WDP264" s="247"/>
      <c r="WDQ264" s="247"/>
      <c r="WDR264" s="247"/>
      <c r="WDS264" s="247"/>
      <c r="WDT264" s="247"/>
      <c r="WDU264" s="247"/>
      <c r="WDV264" s="247"/>
      <c r="WDW264" s="247"/>
      <c r="WDX264" s="247"/>
      <c r="WDY264" s="247"/>
      <c r="WDZ264" s="247"/>
      <c r="WEA264" s="247"/>
      <c r="WEB264" s="247"/>
      <c r="WEC264" s="247"/>
      <c r="WED264" s="247"/>
      <c r="WEE264" s="247"/>
      <c r="WEF264" s="247"/>
      <c r="WEG264" s="247"/>
      <c r="WEH264" s="247"/>
      <c r="WEI264" s="247"/>
      <c r="WEJ264" s="247"/>
      <c r="WEK264" s="247"/>
      <c r="WEL264" s="247"/>
      <c r="WEM264" s="247"/>
      <c r="WEN264" s="247"/>
      <c r="WEO264" s="247"/>
      <c r="WEP264" s="247"/>
      <c r="WEQ264" s="247"/>
      <c r="WER264" s="247"/>
      <c r="WES264" s="247"/>
      <c r="WET264" s="247"/>
      <c r="WEU264" s="247"/>
      <c r="WEV264" s="247"/>
      <c r="WEW264" s="247"/>
      <c r="WEX264" s="247"/>
      <c r="WEY264" s="247"/>
      <c r="WEZ264" s="247"/>
      <c r="WFA264" s="247"/>
      <c r="WFB264" s="247"/>
      <c r="WFC264" s="247"/>
      <c r="WFD264" s="247"/>
      <c r="WFE264" s="247"/>
      <c r="WFF264" s="247"/>
      <c r="WFG264" s="247"/>
      <c r="WFH264" s="247"/>
      <c r="WFI264" s="247"/>
      <c r="WFJ264" s="247"/>
      <c r="WFK264" s="247"/>
      <c r="WFL264" s="247"/>
      <c r="WFM264" s="247"/>
      <c r="WFN264" s="247"/>
      <c r="WFO264" s="247"/>
      <c r="WFP264" s="247"/>
      <c r="WFQ264" s="247"/>
      <c r="WFR264" s="247"/>
      <c r="WFS264" s="247"/>
      <c r="WFT264" s="247"/>
      <c r="WFU264" s="247"/>
      <c r="WFV264" s="247"/>
      <c r="WFW264" s="247"/>
      <c r="WFX264" s="247"/>
      <c r="WFY264" s="247"/>
      <c r="WFZ264" s="247"/>
      <c r="WGA264" s="247"/>
      <c r="WGB264" s="247"/>
      <c r="WGC264" s="247"/>
      <c r="WGD264" s="247"/>
      <c r="WGE264" s="247"/>
      <c r="WGF264" s="247"/>
      <c r="WGG264" s="247"/>
      <c r="WGH264" s="247"/>
      <c r="WGI264" s="247"/>
      <c r="WGJ264" s="247"/>
      <c r="WGK264" s="247"/>
      <c r="WGL264" s="247"/>
      <c r="WGM264" s="247"/>
      <c r="WGN264" s="247"/>
      <c r="WGO264" s="247"/>
      <c r="WGP264" s="247"/>
      <c r="WGQ264" s="247"/>
      <c r="WGR264" s="247"/>
      <c r="WGS264" s="247"/>
      <c r="WGT264" s="247"/>
      <c r="WGU264" s="247"/>
      <c r="WGV264" s="247"/>
      <c r="WGW264" s="247"/>
      <c r="WGX264" s="247"/>
      <c r="WGY264" s="247"/>
      <c r="WGZ264" s="247"/>
      <c r="WHA264" s="247"/>
      <c r="WHB264" s="247"/>
      <c r="WHC264" s="247"/>
      <c r="WHD264" s="247"/>
      <c r="WHE264" s="247"/>
      <c r="WHF264" s="247"/>
      <c r="WHG264" s="247"/>
      <c r="WHH264" s="247"/>
      <c r="WHI264" s="247"/>
      <c r="WHJ264" s="247"/>
      <c r="WHK264" s="247"/>
      <c r="WHL264" s="247"/>
      <c r="WHM264" s="247"/>
      <c r="WHN264" s="247"/>
      <c r="WHO264" s="247"/>
      <c r="WHP264" s="247"/>
      <c r="WHQ264" s="247"/>
      <c r="WHR264" s="247"/>
      <c r="WHS264" s="247"/>
      <c r="WHT264" s="247"/>
      <c r="WHU264" s="247"/>
      <c r="WHV264" s="247"/>
      <c r="WHW264" s="247"/>
      <c r="WHX264" s="247"/>
      <c r="WHY264" s="247"/>
      <c r="WHZ264" s="247"/>
      <c r="WIA264" s="247"/>
      <c r="WIB264" s="247"/>
      <c r="WIC264" s="247"/>
      <c r="WID264" s="247"/>
      <c r="WIE264" s="247"/>
      <c r="WIF264" s="247"/>
      <c r="WIG264" s="247"/>
      <c r="WIH264" s="247"/>
      <c r="WII264" s="247"/>
      <c r="WIJ264" s="247"/>
      <c r="WIK264" s="247"/>
      <c r="WIL264" s="247"/>
      <c r="WIM264" s="247"/>
      <c r="WIN264" s="247"/>
      <c r="WIO264" s="247"/>
      <c r="WIP264" s="247"/>
      <c r="WIQ264" s="247"/>
      <c r="WIR264" s="247"/>
      <c r="WIS264" s="247"/>
      <c r="WIT264" s="247"/>
      <c r="WIU264" s="247"/>
      <c r="WIV264" s="247"/>
      <c r="WIW264" s="247"/>
      <c r="WIX264" s="247"/>
      <c r="WIY264" s="247"/>
      <c r="WIZ264" s="247"/>
      <c r="WJA264" s="247"/>
      <c r="WJB264" s="247"/>
      <c r="WJC264" s="247"/>
      <c r="WJD264" s="247"/>
      <c r="WJE264" s="247"/>
      <c r="WJF264" s="247"/>
      <c r="WJG264" s="247"/>
      <c r="WJH264" s="247"/>
      <c r="WJI264" s="247"/>
      <c r="WJJ264" s="247"/>
      <c r="WJK264" s="247"/>
      <c r="WJL264" s="247"/>
      <c r="WJM264" s="247"/>
      <c r="WJN264" s="247"/>
      <c r="WJO264" s="247"/>
      <c r="WJP264" s="247"/>
      <c r="WJQ264" s="247"/>
      <c r="WJR264" s="247"/>
      <c r="WJS264" s="247"/>
      <c r="WJT264" s="247"/>
      <c r="WJU264" s="247"/>
      <c r="WJV264" s="247"/>
      <c r="WJW264" s="247"/>
      <c r="WJX264" s="247"/>
      <c r="WJY264" s="247"/>
      <c r="WJZ264" s="247"/>
      <c r="WKA264" s="247"/>
      <c r="WKB264" s="247"/>
      <c r="WKC264" s="247"/>
      <c r="WKD264" s="247"/>
      <c r="WKE264" s="247"/>
      <c r="WKF264" s="247"/>
      <c r="WKG264" s="247"/>
      <c r="WKH264" s="247"/>
      <c r="WKI264" s="247"/>
      <c r="WKJ264" s="247"/>
      <c r="WKK264" s="247"/>
      <c r="WKL264" s="247"/>
      <c r="WKM264" s="247"/>
      <c r="WKN264" s="247"/>
      <c r="WKO264" s="247"/>
      <c r="WKP264" s="247"/>
      <c r="WKQ264" s="247"/>
      <c r="WKR264" s="247"/>
      <c r="WKS264" s="247"/>
      <c r="WKT264" s="247"/>
      <c r="WKU264" s="247"/>
      <c r="WKV264" s="247"/>
      <c r="WKW264" s="247"/>
      <c r="WKX264" s="247"/>
      <c r="WKY264" s="247"/>
      <c r="WKZ264" s="247"/>
      <c r="WLA264" s="247"/>
      <c r="WLB264" s="247"/>
      <c r="WLC264" s="247"/>
      <c r="WLD264" s="247"/>
      <c r="WLE264" s="247"/>
      <c r="WLF264" s="247"/>
      <c r="WLG264" s="247"/>
      <c r="WLH264" s="247"/>
      <c r="WLI264" s="247"/>
      <c r="WLJ264" s="247"/>
      <c r="WLK264" s="247"/>
      <c r="WLL264" s="247"/>
      <c r="WLM264" s="247"/>
      <c r="WLN264" s="247"/>
      <c r="WLO264" s="247"/>
      <c r="WLP264" s="247"/>
      <c r="WLQ264" s="247"/>
      <c r="WLR264" s="247"/>
      <c r="WLS264" s="247"/>
      <c r="WLT264" s="247"/>
      <c r="WLU264" s="247"/>
      <c r="WLV264" s="247"/>
      <c r="WLW264" s="247"/>
      <c r="WLX264" s="247"/>
      <c r="WLY264" s="247"/>
      <c r="WLZ264" s="247"/>
      <c r="WMA264" s="247"/>
      <c r="WMB264" s="247"/>
      <c r="WMC264" s="247"/>
      <c r="WMD264" s="247"/>
      <c r="WME264" s="247"/>
      <c r="WMF264" s="247"/>
      <c r="WMG264" s="247"/>
      <c r="WMH264" s="247"/>
      <c r="WMI264" s="247"/>
      <c r="WMJ264" s="247"/>
      <c r="WMK264" s="247"/>
      <c r="WML264" s="247"/>
      <c r="WMM264" s="247"/>
      <c r="WMN264" s="247"/>
      <c r="WMO264" s="247"/>
      <c r="WMP264" s="247"/>
      <c r="WMQ264" s="247"/>
      <c r="WMR264" s="247"/>
      <c r="WMS264" s="247"/>
      <c r="WMT264" s="247"/>
      <c r="WMU264" s="247"/>
      <c r="WMV264" s="247"/>
      <c r="WMW264" s="247"/>
      <c r="WMX264" s="247"/>
      <c r="WMY264" s="247"/>
      <c r="WMZ264" s="247"/>
      <c r="WNA264" s="247"/>
      <c r="WNB264" s="247"/>
      <c r="WNC264" s="247"/>
      <c r="WND264" s="247"/>
      <c r="WNE264" s="247"/>
      <c r="WNF264" s="247"/>
      <c r="WNG264" s="247"/>
      <c r="WNH264" s="247"/>
      <c r="WNI264" s="247"/>
      <c r="WNJ264" s="247"/>
      <c r="WNK264" s="247"/>
      <c r="WNL264" s="247"/>
      <c r="WNM264" s="247"/>
      <c r="WNN264" s="247"/>
      <c r="WNO264" s="247"/>
      <c r="WNP264" s="247"/>
      <c r="WNQ264" s="247"/>
      <c r="WNR264" s="247"/>
      <c r="WNS264" s="247"/>
      <c r="WNT264" s="247"/>
      <c r="WNU264" s="247"/>
      <c r="WNV264" s="247"/>
      <c r="WNW264" s="247"/>
      <c r="WNX264" s="247"/>
      <c r="WNY264" s="247"/>
      <c r="WNZ264" s="247"/>
      <c r="WOA264" s="247"/>
      <c r="WOB264" s="247"/>
      <c r="WOC264" s="247"/>
      <c r="WOD264" s="247"/>
      <c r="WOE264" s="247"/>
      <c r="WOF264" s="247"/>
      <c r="WOG264" s="247"/>
      <c r="WOH264" s="247"/>
      <c r="WOI264" s="247"/>
      <c r="WOJ264" s="247"/>
      <c r="WOK264" s="247"/>
      <c r="WOL264" s="247"/>
      <c r="WOM264" s="247"/>
      <c r="WON264" s="247"/>
      <c r="WOO264" s="247"/>
      <c r="WOP264" s="247"/>
      <c r="WOQ264" s="247"/>
      <c r="WOR264" s="247"/>
      <c r="WOS264" s="247"/>
      <c r="WOT264" s="247"/>
      <c r="WOU264" s="247"/>
      <c r="WOV264" s="247"/>
      <c r="WOW264" s="247"/>
      <c r="WOX264" s="247"/>
      <c r="WOY264" s="247"/>
      <c r="WOZ264" s="247"/>
      <c r="WPA264" s="247"/>
      <c r="WPB264" s="247"/>
      <c r="WPC264" s="247"/>
      <c r="WPD264" s="247"/>
      <c r="WPE264" s="247"/>
      <c r="WPF264" s="247"/>
      <c r="WPG264" s="247"/>
      <c r="WPH264" s="247"/>
      <c r="WPI264" s="247"/>
      <c r="WPJ264" s="247"/>
      <c r="WPK264" s="247"/>
      <c r="WPL264" s="247"/>
      <c r="WPM264" s="247"/>
      <c r="WPN264" s="247"/>
      <c r="WPO264" s="247"/>
      <c r="WPP264" s="247"/>
      <c r="WPQ264" s="247"/>
      <c r="WPR264" s="247"/>
      <c r="WPS264" s="247"/>
      <c r="WPT264" s="247"/>
      <c r="WPU264" s="247"/>
      <c r="WPV264" s="247"/>
      <c r="WPW264" s="247"/>
      <c r="WPX264" s="247"/>
      <c r="WPY264" s="247"/>
      <c r="WPZ264" s="247"/>
      <c r="WQA264" s="247"/>
      <c r="WQB264" s="247"/>
      <c r="WQC264" s="247"/>
      <c r="WQD264" s="247"/>
      <c r="WQE264" s="247"/>
      <c r="WQF264" s="247"/>
      <c r="WQG264" s="247"/>
      <c r="WQH264" s="247"/>
      <c r="WQI264" s="247"/>
      <c r="WQJ264" s="247"/>
      <c r="WQK264" s="247"/>
      <c r="WQL264" s="247"/>
      <c r="WQM264" s="247"/>
      <c r="WQN264" s="247"/>
      <c r="WQO264" s="247"/>
      <c r="WQP264" s="247"/>
      <c r="WQQ264" s="247"/>
      <c r="WQR264" s="247"/>
      <c r="WQS264" s="247"/>
      <c r="WQT264" s="247"/>
      <c r="WQU264" s="247"/>
      <c r="WQV264" s="247"/>
      <c r="WQW264" s="247"/>
      <c r="WQX264" s="247"/>
      <c r="WQY264" s="247"/>
      <c r="WQZ264" s="247"/>
      <c r="WRA264" s="247"/>
      <c r="WRB264" s="247"/>
      <c r="WRC264" s="247"/>
      <c r="WRD264" s="247"/>
      <c r="WRE264" s="247"/>
      <c r="WRF264" s="247"/>
      <c r="WRG264" s="247"/>
      <c r="WRH264" s="247"/>
      <c r="WRI264" s="247"/>
      <c r="WRJ264" s="247"/>
      <c r="WRK264" s="247"/>
      <c r="WRL264" s="247"/>
      <c r="WRM264" s="247"/>
      <c r="WRN264" s="247"/>
      <c r="WRO264" s="247"/>
      <c r="WRP264" s="247"/>
      <c r="WRQ264" s="247"/>
      <c r="WRR264" s="247"/>
      <c r="WRS264" s="247"/>
      <c r="WRT264" s="247"/>
      <c r="WRU264" s="247"/>
      <c r="WRV264" s="247"/>
      <c r="WRW264" s="247"/>
      <c r="WRX264" s="247"/>
      <c r="WRY264" s="247"/>
      <c r="WRZ264" s="247"/>
      <c r="WSA264" s="247"/>
      <c r="WSB264" s="247"/>
      <c r="WSC264" s="247"/>
      <c r="WSD264" s="247"/>
      <c r="WSE264" s="247"/>
      <c r="WSF264" s="247"/>
      <c r="WSG264" s="247"/>
      <c r="WSH264" s="247"/>
      <c r="WSI264" s="247"/>
      <c r="WSJ264" s="247"/>
      <c r="WSK264" s="247"/>
      <c r="WSL264" s="247"/>
      <c r="WSM264" s="247"/>
      <c r="WSN264" s="247"/>
      <c r="WSO264" s="247"/>
      <c r="WSP264" s="247"/>
      <c r="WSQ264" s="247"/>
      <c r="WSR264" s="247"/>
      <c r="WSS264" s="247"/>
      <c r="WST264" s="247"/>
      <c r="WSU264" s="247"/>
      <c r="WSV264" s="247"/>
      <c r="WSW264" s="247"/>
      <c r="WSX264" s="247"/>
      <c r="WSY264" s="247"/>
      <c r="WSZ264" s="247"/>
      <c r="WTA264" s="247"/>
      <c r="WTB264" s="247"/>
      <c r="WTC264" s="247"/>
      <c r="WTD264" s="247"/>
      <c r="WTE264" s="247"/>
      <c r="WTF264" s="247"/>
      <c r="WTG264" s="247"/>
      <c r="WTH264" s="247"/>
      <c r="WTI264" s="247"/>
      <c r="WTJ264" s="247"/>
      <c r="WTK264" s="247"/>
      <c r="WTL264" s="247"/>
      <c r="WTM264" s="247"/>
      <c r="WTN264" s="247"/>
      <c r="WTO264" s="247"/>
      <c r="WTP264" s="247"/>
      <c r="WTQ264" s="247"/>
      <c r="WTR264" s="247"/>
      <c r="WTS264" s="247"/>
      <c r="WTT264" s="247"/>
      <c r="WTU264" s="247"/>
      <c r="WTV264" s="247"/>
      <c r="WTW264" s="247"/>
      <c r="WTX264" s="247"/>
      <c r="WTY264" s="247"/>
      <c r="WTZ264" s="247"/>
      <c r="WUA264" s="247"/>
      <c r="WUB264" s="247"/>
      <c r="WUC264" s="247"/>
      <c r="WUD264" s="247"/>
      <c r="WUE264" s="247"/>
      <c r="WUF264" s="247"/>
      <c r="WUG264" s="247"/>
      <c r="WUH264" s="247"/>
      <c r="WUI264" s="247"/>
      <c r="WUJ264" s="247"/>
      <c r="WUK264" s="247"/>
      <c r="WUL264" s="247"/>
      <c r="WUM264" s="247"/>
      <c r="WUN264" s="247"/>
      <c r="WUO264" s="247"/>
      <c r="WUP264" s="247"/>
      <c r="WUQ264" s="247"/>
      <c r="WUR264" s="247"/>
      <c r="WUS264" s="247"/>
      <c r="WUT264" s="247"/>
      <c r="WUU264" s="247"/>
      <c r="WUV264" s="247"/>
      <c r="WUW264" s="247"/>
      <c r="WUX264" s="247"/>
      <c r="WUY264" s="247"/>
      <c r="WUZ264" s="247"/>
      <c r="WVA264" s="247"/>
      <c r="WVB264" s="247"/>
      <c r="WVC264" s="247"/>
      <c r="WVD264" s="247"/>
      <c r="WVE264" s="247"/>
      <c r="WVF264" s="247"/>
      <c r="WVG264" s="247"/>
      <c r="WVH264" s="247"/>
      <c r="WVI264" s="247"/>
      <c r="WVJ264" s="247"/>
      <c r="WVK264" s="247"/>
      <c r="WVL264" s="247"/>
      <c r="WVM264" s="247"/>
      <c r="WVN264" s="247"/>
      <c r="WVO264" s="247"/>
      <c r="WVP264" s="247"/>
      <c r="WVQ264" s="247"/>
      <c r="WVR264" s="247"/>
      <c r="WVS264" s="247"/>
      <c r="WVT264" s="247"/>
      <c r="WVU264" s="247"/>
      <c r="WVV264" s="247"/>
      <c r="WVW264" s="247"/>
      <c r="WVX264" s="247"/>
      <c r="WVY264" s="247"/>
      <c r="WVZ264" s="247"/>
      <c r="WWA264" s="247"/>
      <c r="WWB264" s="247"/>
      <c r="WWC264" s="247"/>
      <c r="WWD264" s="247"/>
      <c r="WWE264" s="247"/>
      <c r="WWF264" s="247"/>
      <c r="WWG264" s="247"/>
      <c r="WWH264" s="247"/>
      <c r="WWI264" s="247"/>
    </row>
    <row r="265" spans="1:16155" x14ac:dyDescent="0.3">
      <c r="A265" s="234" t="s">
        <v>1092</v>
      </c>
      <c r="B265" s="12" t="s">
        <v>124</v>
      </c>
      <c r="C265" s="19"/>
      <c r="D265" s="16" t="s">
        <v>187</v>
      </c>
      <c r="E265" s="15"/>
      <c r="F265" s="15"/>
      <c r="G265" s="15">
        <v>10</v>
      </c>
      <c r="H265" s="15" t="s">
        <v>57</v>
      </c>
      <c r="I265" s="15" t="s">
        <v>125</v>
      </c>
      <c r="J265" s="15" t="s">
        <v>52</v>
      </c>
      <c r="K265" s="21">
        <v>6114</v>
      </c>
      <c r="M265" s="9"/>
      <c r="N265" s="9"/>
      <c r="O265" s="9"/>
      <c r="P265" s="9"/>
      <c r="Q265" s="9"/>
      <c r="R265" s="9"/>
      <c r="S265" s="9"/>
      <c r="T265" s="9" t="s">
        <v>29</v>
      </c>
      <c r="U265" s="9" t="s">
        <v>29</v>
      </c>
      <c r="V265" s="9"/>
      <c r="W265" s="9"/>
      <c r="X265" s="9"/>
      <c r="Y265" s="9"/>
      <c r="Z265" s="9"/>
      <c r="AA265" s="9"/>
    </row>
    <row r="266" spans="1:16155" ht="33" hidden="1" x14ac:dyDescent="0.3">
      <c r="A266" s="234" t="s">
        <v>1102</v>
      </c>
      <c r="B266" s="12" t="s">
        <v>124</v>
      </c>
      <c r="C266" s="13"/>
      <c r="D266" s="29" t="s">
        <v>724</v>
      </c>
      <c r="E266" s="9"/>
      <c r="F266" s="9">
        <v>36</v>
      </c>
      <c r="G266" s="9">
        <v>72</v>
      </c>
      <c r="H266" s="9" t="s">
        <v>245</v>
      </c>
      <c r="I266" s="15" t="s">
        <v>1484</v>
      </c>
      <c r="J266" s="15" t="s">
        <v>209</v>
      </c>
      <c r="K266" s="28" t="s">
        <v>210</v>
      </c>
      <c r="M266" s="9"/>
      <c r="N266" s="9"/>
      <c r="O266" s="9"/>
      <c r="P266" s="9"/>
      <c r="Q266" s="9"/>
      <c r="R266" s="9"/>
      <c r="S266" s="9"/>
      <c r="T266" s="9" t="s">
        <v>29</v>
      </c>
      <c r="U266" s="9" t="s">
        <v>29</v>
      </c>
      <c r="V266" s="9"/>
      <c r="W266" s="9"/>
      <c r="X266" s="9"/>
      <c r="Y266" s="9"/>
      <c r="Z266" s="9"/>
      <c r="AA266" s="9"/>
    </row>
    <row r="267" spans="1:16155" ht="33" hidden="1" x14ac:dyDescent="0.3">
      <c r="A267" s="234" t="s">
        <v>1098</v>
      </c>
      <c r="B267" s="12" t="s">
        <v>124</v>
      </c>
      <c r="C267" s="31"/>
      <c r="D267" s="16" t="s">
        <v>198</v>
      </c>
      <c r="E267" s="27"/>
      <c r="F267" s="15">
        <v>25</v>
      </c>
      <c r="G267" s="15">
        <v>50</v>
      </c>
      <c r="H267" s="9" t="s">
        <v>50</v>
      </c>
      <c r="I267" s="15" t="s">
        <v>208</v>
      </c>
      <c r="J267" s="15" t="s">
        <v>209</v>
      </c>
      <c r="K267" s="28" t="s">
        <v>210</v>
      </c>
      <c r="L267" s="247"/>
      <c r="M267" s="9"/>
      <c r="N267" s="9"/>
      <c r="O267" s="9"/>
      <c r="P267" s="9"/>
      <c r="Q267" s="9"/>
      <c r="R267" s="9"/>
      <c r="S267" s="9"/>
      <c r="T267" s="9" t="s">
        <v>29</v>
      </c>
      <c r="U267" s="9" t="s">
        <v>29</v>
      </c>
      <c r="V267" s="9"/>
      <c r="W267" s="9"/>
      <c r="X267" s="9"/>
      <c r="Y267" s="9"/>
      <c r="Z267" s="9"/>
      <c r="AA267" s="9"/>
    </row>
    <row r="268" spans="1:16155" ht="33" hidden="1" x14ac:dyDescent="0.3">
      <c r="A268" s="234" t="s">
        <v>1319</v>
      </c>
      <c r="B268" s="12" t="s">
        <v>124</v>
      </c>
      <c r="C268" s="13"/>
      <c r="D268" s="14" t="s">
        <v>308</v>
      </c>
      <c r="E268" s="9"/>
      <c r="F268" s="9">
        <v>215</v>
      </c>
      <c r="G268" s="9"/>
      <c r="H268" s="9" t="s">
        <v>50</v>
      </c>
      <c r="I268" s="9" t="s">
        <v>319</v>
      </c>
      <c r="J268" s="9" t="s">
        <v>182</v>
      </c>
      <c r="K268" s="10">
        <v>6120</v>
      </c>
      <c r="M268" s="9"/>
      <c r="N268" s="9"/>
      <c r="O268" s="9"/>
      <c r="P268" s="9"/>
      <c r="Q268" s="9"/>
      <c r="R268" s="9"/>
      <c r="S268" s="9"/>
      <c r="T268" s="9" t="s">
        <v>29</v>
      </c>
      <c r="U268" s="9"/>
      <c r="V268" s="9"/>
      <c r="W268" s="9"/>
      <c r="X268" s="9"/>
      <c r="Y268" s="9"/>
      <c r="Z268" s="9"/>
      <c r="AA268" s="9"/>
    </row>
    <row r="269" spans="1:16155" ht="198" hidden="1" x14ac:dyDescent="0.3">
      <c r="A269" s="234" t="s">
        <v>1094</v>
      </c>
      <c r="B269" s="12" t="s">
        <v>124</v>
      </c>
      <c r="C269" s="13"/>
      <c r="D269" s="14" t="s">
        <v>356</v>
      </c>
      <c r="E269" s="9"/>
      <c r="F269" s="9"/>
      <c r="G269" s="9">
        <f>378+374</f>
        <v>752</v>
      </c>
      <c r="H269" s="9" t="s">
        <v>1485</v>
      </c>
      <c r="I269" s="9" t="s">
        <v>1486</v>
      </c>
      <c r="J269" s="9" t="s">
        <v>182</v>
      </c>
      <c r="K269" s="17" t="s">
        <v>1487</v>
      </c>
      <c r="M269" s="9"/>
      <c r="N269" s="9"/>
      <c r="O269" s="9"/>
      <c r="P269" s="9"/>
      <c r="Q269" s="9"/>
      <c r="R269" s="9"/>
      <c r="S269" s="9"/>
      <c r="T269" s="9" t="s">
        <v>29</v>
      </c>
      <c r="U269" s="9" t="s">
        <v>29</v>
      </c>
      <c r="V269" s="9"/>
      <c r="W269" s="9"/>
      <c r="X269" s="9"/>
      <c r="Y269" s="9"/>
      <c r="Z269" s="9" t="s">
        <v>29</v>
      </c>
      <c r="AA269" s="9"/>
    </row>
    <row r="270" spans="1:16155" hidden="1" x14ac:dyDescent="0.3">
      <c r="A270" s="234" t="s">
        <v>1106</v>
      </c>
      <c r="B270" s="12" t="s">
        <v>124</v>
      </c>
      <c r="C270" s="13"/>
      <c r="D270" s="14" t="s">
        <v>402</v>
      </c>
      <c r="E270" s="9" t="s">
        <v>57</v>
      </c>
      <c r="F270" s="9" t="s">
        <v>57</v>
      </c>
      <c r="G270" s="9" t="s">
        <v>57</v>
      </c>
      <c r="H270" s="9" t="s">
        <v>57</v>
      </c>
      <c r="I270" s="9" t="s">
        <v>125</v>
      </c>
      <c r="J270" s="9" t="s">
        <v>182</v>
      </c>
      <c r="K270" s="10">
        <v>6114</v>
      </c>
      <c r="M270" s="9"/>
      <c r="N270" s="9"/>
      <c r="O270" s="9"/>
      <c r="P270" s="9"/>
      <c r="Q270" s="9"/>
      <c r="R270" s="9"/>
      <c r="S270" s="9"/>
      <c r="T270" s="9"/>
      <c r="U270" s="9"/>
      <c r="V270" s="9"/>
      <c r="W270" s="9"/>
      <c r="X270" s="9"/>
      <c r="Y270" s="9"/>
      <c r="Z270" s="9"/>
      <c r="AA270" s="9" t="s">
        <v>29</v>
      </c>
    </row>
    <row r="271" spans="1:16155" ht="33" hidden="1" x14ac:dyDescent="0.3">
      <c r="A271" s="234" t="s">
        <v>1101</v>
      </c>
      <c r="B271" s="12" t="s">
        <v>124</v>
      </c>
      <c r="C271" s="13"/>
      <c r="D271" s="14" t="s">
        <v>426</v>
      </c>
      <c r="E271" s="9"/>
      <c r="F271" s="9"/>
      <c r="G271" s="9">
        <v>179</v>
      </c>
      <c r="H271" s="9" t="s">
        <v>50</v>
      </c>
      <c r="I271" s="9" t="s">
        <v>153</v>
      </c>
      <c r="J271" s="9" t="s">
        <v>182</v>
      </c>
      <c r="K271" s="10">
        <v>6105</v>
      </c>
      <c r="M271" s="9"/>
      <c r="N271" s="9"/>
      <c r="O271" s="9"/>
      <c r="P271" s="9"/>
      <c r="Q271" s="9"/>
      <c r="R271" s="9"/>
      <c r="S271" s="9"/>
      <c r="T271" s="9" t="s">
        <v>29</v>
      </c>
      <c r="U271" s="9" t="s">
        <v>29</v>
      </c>
      <c r="V271" s="9"/>
      <c r="W271" s="9"/>
      <c r="X271" s="9"/>
      <c r="Y271" s="9"/>
      <c r="Z271" s="9"/>
      <c r="AA271" s="9"/>
    </row>
    <row r="272" spans="1:16155" ht="33" hidden="1" x14ac:dyDescent="0.3">
      <c r="A272" s="234" t="s">
        <v>1091</v>
      </c>
      <c r="B272" s="12" t="s">
        <v>124</v>
      </c>
      <c r="C272" s="13"/>
      <c r="D272" s="14" t="s">
        <v>450</v>
      </c>
      <c r="E272" s="9">
        <v>12</v>
      </c>
      <c r="F272" s="9"/>
      <c r="G272" s="9"/>
      <c r="H272" s="9" t="s">
        <v>135</v>
      </c>
      <c r="I272" s="9" t="s">
        <v>183</v>
      </c>
      <c r="J272" s="9" t="s">
        <v>182</v>
      </c>
      <c r="K272" s="10">
        <v>6105</v>
      </c>
      <c r="M272" s="9"/>
      <c r="N272" s="9"/>
      <c r="O272" s="9"/>
      <c r="P272" s="9"/>
      <c r="Q272" s="9"/>
      <c r="R272" s="9"/>
      <c r="S272" s="9"/>
      <c r="T272" s="9" t="s">
        <v>29</v>
      </c>
      <c r="U272" s="9" t="s">
        <v>29</v>
      </c>
      <c r="V272" s="9"/>
      <c r="W272" s="9"/>
      <c r="X272" s="9"/>
      <c r="Y272" s="9"/>
      <c r="Z272" s="9"/>
      <c r="AA272" s="9"/>
      <c r="AB272" s="245"/>
    </row>
    <row r="273" spans="1:42" x14ac:dyDescent="0.3">
      <c r="A273" s="234" t="s">
        <v>1092</v>
      </c>
      <c r="B273" s="12" t="s">
        <v>124</v>
      </c>
      <c r="C273" s="13" t="s">
        <v>35</v>
      </c>
      <c r="D273" s="14" t="s">
        <v>480</v>
      </c>
      <c r="E273" s="9" t="s">
        <v>57</v>
      </c>
      <c r="F273" s="9" t="s">
        <v>57</v>
      </c>
      <c r="G273" s="9" t="s">
        <v>57</v>
      </c>
      <c r="H273" s="9" t="s">
        <v>57</v>
      </c>
      <c r="I273" s="9" t="s">
        <v>125</v>
      </c>
      <c r="J273" s="9" t="s">
        <v>182</v>
      </c>
      <c r="K273" s="10">
        <v>6114</v>
      </c>
      <c r="M273" s="9"/>
      <c r="N273" s="9"/>
      <c r="O273" s="9"/>
      <c r="P273" s="9"/>
      <c r="Q273" s="9"/>
      <c r="R273" s="9"/>
      <c r="S273" s="9"/>
      <c r="T273" s="9"/>
      <c r="U273" s="9"/>
      <c r="V273" s="9"/>
      <c r="W273" s="9"/>
      <c r="X273" s="9"/>
      <c r="Y273" s="9"/>
      <c r="Z273" s="9"/>
      <c r="AA273" s="9" t="s">
        <v>29</v>
      </c>
    </row>
    <row r="274" spans="1:42" ht="33" x14ac:dyDescent="0.3">
      <c r="A274" s="234" t="s">
        <v>1092</v>
      </c>
      <c r="B274" s="12" t="s">
        <v>124</v>
      </c>
      <c r="C274" s="13"/>
      <c r="D274" s="14" t="s">
        <v>483</v>
      </c>
      <c r="E274" s="9" t="s">
        <v>57</v>
      </c>
      <c r="F274" s="9" t="s">
        <v>57</v>
      </c>
      <c r="G274" s="9" t="s">
        <v>57</v>
      </c>
      <c r="H274" s="9" t="s">
        <v>57</v>
      </c>
      <c r="I274" s="9" t="s">
        <v>125</v>
      </c>
      <c r="J274" s="9" t="s">
        <v>484</v>
      </c>
      <c r="K274" s="10">
        <v>6114</v>
      </c>
      <c r="M274" s="9"/>
      <c r="N274" s="9"/>
      <c r="O274" s="9"/>
      <c r="P274" s="9"/>
      <c r="Q274" s="9"/>
      <c r="R274" s="9"/>
      <c r="S274" s="9"/>
      <c r="T274" s="9" t="s">
        <v>29</v>
      </c>
      <c r="U274" s="9" t="s">
        <v>29</v>
      </c>
      <c r="V274" s="9"/>
      <c r="W274" s="9"/>
      <c r="X274" s="9"/>
      <c r="Y274" s="9"/>
      <c r="Z274" s="9" t="s">
        <v>29</v>
      </c>
      <c r="AA274" s="9"/>
    </row>
    <row r="275" spans="1:42" hidden="1" x14ac:dyDescent="0.3">
      <c r="A275" s="234" t="s">
        <v>1091</v>
      </c>
      <c r="B275" s="12" t="s">
        <v>124</v>
      </c>
      <c r="C275" s="13" t="s">
        <v>538</v>
      </c>
      <c r="D275" s="14" t="s">
        <v>488</v>
      </c>
      <c r="E275" s="9">
        <v>6</v>
      </c>
      <c r="F275" s="9"/>
      <c r="G275" s="9"/>
      <c r="H275" s="9" t="s">
        <v>135</v>
      </c>
      <c r="I275" s="9" t="s">
        <v>183</v>
      </c>
      <c r="J275" s="9" t="s">
        <v>182</v>
      </c>
      <c r="K275" s="10">
        <v>6105</v>
      </c>
      <c r="M275" s="9"/>
      <c r="N275" s="9"/>
      <c r="O275" s="9"/>
      <c r="P275" s="9"/>
      <c r="Q275" s="9"/>
      <c r="R275" s="9"/>
      <c r="S275" s="9"/>
      <c r="T275" s="9"/>
      <c r="U275" s="9"/>
      <c r="V275" s="9"/>
      <c r="W275" s="9"/>
      <c r="X275" s="9"/>
      <c r="Y275" s="9"/>
      <c r="Z275" s="9"/>
      <c r="AA275" s="9" t="s">
        <v>29</v>
      </c>
      <c r="AB275" s="245"/>
    </row>
    <row r="276" spans="1:42" ht="33" hidden="1" x14ac:dyDescent="0.3">
      <c r="A276" s="234" t="s">
        <v>1098</v>
      </c>
      <c r="B276" s="12" t="s">
        <v>351</v>
      </c>
      <c r="C276" s="9"/>
      <c r="D276" s="14" t="s">
        <v>710</v>
      </c>
      <c r="E276" s="9" t="s">
        <v>57</v>
      </c>
      <c r="F276" s="9" t="s">
        <v>57</v>
      </c>
      <c r="G276" s="9" t="s">
        <v>57</v>
      </c>
      <c r="H276" s="9" t="s">
        <v>57</v>
      </c>
      <c r="I276" s="9" t="s">
        <v>352</v>
      </c>
      <c r="J276" s="9" t="s">
        <v>48</v>
      </c>
      <c r="K276" s="10">
        <v>6702</v>
      </c>
      <c r="M276" s="9"/>
      <c r="N276" s="9"/>
      <c r="O276" s="9"/>
      <c r="P276" s="9"/>
      <c r="Q276" s="9"/>
      <c r="R276" s="9"/>
      <c r="S276" s="9"/>
      <c r="T276" s="9"/>
      <c r="U276" s="9"/>
      <c r="V276" s="9" t="s">
        <v>29</v>
      </c>
      <c r="W276" s="9" t="s">
        <v>29</v>
      </c>
      <c r="X276" s="9" t="s">
        <v>29</v>
      </c>
      <c r="Y276" s="9"/>
      <c r="Z276" s="9"/>
      <c r="AA276" s="9"/>
    </row>
    <row r="277" spans="1:42" ht="33" hidden="1" x14ac:dyDescent="0.3">
      <c r="A277" s="234" t="s">
        <v>1103</v>
      </c>
      <c r="B277" s="12" t="s">
        <v>351</v>
      </c>
      <c r="C277" s="13"/>
      <c r="D277" s="14" t="s">
        <v>323</v>
      </c>
      <c r="E277" s="9"/>
      <c r="F277" s="9" t="s">
        <v>1302</v>
      </c>
      <c r="G277" s="9"/>
      <c r="H277" s="9" t="s">
        <v>325</v>
      </c>
      <c r="I277" s="9" t="s">
        <v>352</v>
      </c>
      <c r="J277" s="9" t="s">
        <v>48</v>
      </c>
      <c r="K277" s="10">
        <v>6702</v>
      </c>
      <c r="M277" s="9"/>
      <c r="N277" s="9"/>
      <c r="O277" s="9"/>
      <c r="P277" s="9"/>
      <c r="Q277" s="9"/>
      <c r="R277" s="9"/>
      <c r="S277" s="9"/>
      <c r="T277" s="9"/>
      <c r="U277" s="9"/>
      <c r="V277" s="9"/>
      <c r="W277" s="9"/>
      <c r="X277" s="9" t="s">
        <v>29</v>
      </c>
      <c r="Y277" s="9"/>
      <c r="Z277" s="9"/>
      <c r="AA277" s="9"/>
    </row>
    <row r="278" spans="1:42" ht="33" hidden="1" x14ac:dyDescent="0.3">
      <c r="A278" s="234" t="s">
        <v>1091</v>
      </c>
      <c r="B278" s="12" t="s">
        <v>351</v>
      </c>
      <c r="C278" s="13"/>
      <c r="D278" s="14" t="s">
        <v>450</v>
      </c>
      <c r="E278" s="9">
        <v>9</v>
      </c>
      <c r="F278" s="9"/>
      <c r="G278" s="9"/>
      <c r="H278" s="9" t="s">
        <v>135</v>
      </c>
      <c r="I278" s="9" t="s">
        <v>451</v>
      </c>
      <c r="J278" s="9" t="s">
        <v>48</v>
      </c>
      <c r="K278" s="10">
        <v>6702</v>
      </c>
      <c r="M278" s="9"/>
      <c r="N278" s="9"/>
      <c r="O278" s="9"/>
      <c r="P278" s="9"/>
      <c r="Q278" s="9"/>
      <c r="R278" s="9"/>
      <c r="S278" s="9"/>
      <c r="T278" s="9"/>
      <c r="U278" s="9"/>
      <c r="V278" s="9" t="s">
        <v>29</v>
      </c>
      <c r="W278" s="9" t="s">
        <v>29</v>
      </c>
      <c r="X278" s="9" t="s">
        <v>29</v>
      </c>
      <c r="Y278" s="9"/>
      <c r="Z278" s="9"/>
      <c r="AA278" s="9"/>
    </row>
    <row r="279" spans="1:42" ht="33" hidden="1" x14ac:dyDescent="0.3">
      <c r="A279" s="234" t="s">
        <v>1106</v>
      </c>
      <c r="B279" s="12" t="s">
        <v>419</v>
      </c>
      <c r="C279" s="15"/>
      <c r="D279" s="14" t="s">
        <v>402</v>
      </c>
      <c r="E279" s="15" t="s">
        <v>57</v>
      </c>
      <c r="F279" s="15" t="s">
        <v>57</v>
      </c>
      <c r="G279" s="15" t="s">
        <v>57</v>
      </c>
      <c r="H279" s="9" t="s">
        <v>57</v>
      </c>
      <c r="I279" s="15" t="s">
        <v>420</v>
      </c>
      <c r="J279" s="15" t="s">
        <v>421</v>
      </c>
      <c r="K279" s="28" t="s">
        <v>422</v>
      </c>
      <c r="M279" s="9"/>
      <c r="N279" s="9"/>
      <c r="O279" s="9"/>
      <c r="P279" s="9"/>
      <c r="Q279" s="9"/>
      <c r="R279" s="9"/>
      <c r="S279" s="9"/>
      <c r="T279" s="9"/>
      <c r="U279" s="9"/>
      <c r="V279" s="9"/>
      <c r="W279" s="9"/>
      <c r="X279" s="9"/>
      <c r="Y279" s="9"/>
      <c r="Z279" s="9"/>
      <c r="AA279" s="9" t="s">
        <v>29</v>
      </c>
    </row>
    <row r="280" spans="1:42" hidden="1" x14ac:dyDescent="0.3">
      <c r="A280" s="234" t="s">
        <v>1091</v>
      </c>
      <c r="B280" s="12" t="s">
        <v>419</v>
      </c>
      <c r="C280" s="13" t="s">
        <v>446</v>
      </c>
      <c r="D280" s="14" t="s">
        <v>447</v>
      </c>
      <c r="E280" s="9">
        <v>6</v>
      </c>
      <c r="F280" s="9"/>
      <c r="G280" s="9"/>
      <c r="H280" s="9" t="s">
        <v>135</v>
      </c>
      <c r="I280" s="9" t="s">
        <v>448</v>
      </c>
      <c r="J280" s="9" t="s">
        <v>449</v>
      </c>
      <c r="K280" s="10">
        <v>6375</v>
      </c>
      <c r="M280" s="9"/>
      <c r="N280" s="9"/>
      <c r="O280" s="9"/>
      <c r="P280" s="9"/>
      <c r="Q280" s="9"/>
      <c r="R280" s="9" t="s">
        <v>29</v>
      </c>
      <c r="S280" s="9" t="s">
        <v>29</v>
      </c>
      <c r="T280" s="9"/>
      <c r="U280" s="9"/>
      <c r="V280" s="9"/>
      <c r="W280" s="9"/>
      <c r="X280" s="9"/>
      <c r="Y280" s="9"/>
      <c r="Z280" s="9"/>
      <c r="AA280" s="9"/>
    </row>
    <row r="281" spans="1:42" ht="33" hidden="1" x14ac:dyDescent="0.3">
      <c r="A281" s="234" t="s">
        <v>1091</v>
      </c>
      <c r="B281" s="12" t="s">
        <v>419</v>
      </c>
      <c r="C281" s="9"/>
      <c r="D281" s="14" t="s">
        <v>450</v>
      </c>
      <c r="E281" s="9">
        <v>20</v>
      </c>
      <c r="F281" s="9"/>
      <c r="G281" s="9"/>
      <c r="H281" s="9" t="s">
        <v>135</v>
      </c>
      <c r="I281" s="9" t="s">
        <v>1321</v>
      </c>
      <c r="J281" s="9" t="s">
        <v>1322</v>
      </c>
      <c r="K281" s="17" t="s">
        <v>1323</v>
      </c>
      <c r="M281" s="9"/>
      <c r="N281" s="9"/>
      <c r="O281" s="9"/>
      <c r="P281" s="9"/>
      <c r="Q281" s="9" t="s">
        <v>29</v>
      </c>
      <c r="R281" s="9"/>
      <c r="S281" s="9" t="s">
        <v>29</v>
      </c>
      <c r="T281" s="9"/>
      <c r="U281" s="9"/>
      <c r="V281" s="9"/>
      <c r="W281" s="9"/>
      <c r="X281" s="9"/>
      <c r="Y281" s="9"/>
      <c r="Z281" s="9"/>
      <c r="AA281" s="9"/>
    </row>
    <row r="282" spans="1:42" x14ac:dyDescent="0.3">
      <c r="A282" s="234" t="s">
        <v>1092</v>
      </c>
      <c r="B282" s="12" t="s">
        <v>419</v>
      </c>
      <c r="C282" s="19"/>
      <c r="D282" s="16" t="s">
        <v>480</v>
      </c>
      <c r="E282" s="15" t="s">
        <v>57</v>
      </c>
      <c r="F282" s="15" t="s">
        <v>57</v>
      </c>
      <c r="G282" s="15" t="s">
        <v>57</v>
      </c>
      <c r="H282" s="9" t="s">
        <v>57</v>
      </c>
      <c r="I282" s="15" t="s">
        <v>482</v>
      </c>
      <c r="J282" s="15" t="s">
        <v>60</v>
      </c>
      <c r="K282" s="21">
        <v>6360</v>
      </c>
      <c r="M282" s="9"/>
      <c r="N282" s="9"/>
      <c r="O282" s="9"/>
      <c r="P282" s="9"/>
      <c r="Q282" s="9"/>
      <c r="R282" s="9"/>
      <c r="S282" s="9"/>
      <c r="T282" s="9"/>
      <c r="U282" s="9"/>
      <c r="V282" s="9"/>
      <c r="W282" s="9"/>
      <c r="X282" s="9"/>
      <c r="Y282" s="9"/>
      <c r="Z282" s="9"/>
      <c r="AA282" s="9" t="s">
        <v>29</v>
      </c>
    </row>
    <row r="283" spans="1:42" ht="33" x14ac:dyDescent="0.3">
      <c r="A283" s="234" t="s">
        <v>1092</v>
      </c>
      <c r="B283" s="12" t="s">
        <v>419</v>
      </c>
      <c r="C283" s="19"/>
      <c r="D283" s="16" t="s">
        <v>483</v>
      </c>
      <c r="E283" s="15" t="s">
        <v>57</v>
      </c>
      <c r="F283" s="15" t="s">
        <v>57</v>
      </c>
      <c r="G283" s="15" t="s">
        <v>57</v>
      </c>
      <c r="H283" s="9" t="s">
        <v>57</v>
      </c>
      <c r="I283" s="15" t="s">
        <v>482</v>
      </c>
      <c r="J283" s="15" t="s">
        <v>60</v>
      </c>
      <c r="K283" s="21">
        <v>6360</v>
      </c>
      <c r="M283" s="9"/>
      <c r="N283" s="9"/>
      <c r="O283" s="9"/>
      <c r="P283" s="9"/>
      <c r="Q283" s="9"/>
      <c r="R283" s="9" t="s">
        <v>29</v>
      </c>
      <c r="S283" s="9" t="s">
        <v>29</v>
      </c>
      <c r="T283" s="9"/>
      <c r="U283" s="9"/>
      <c r="V283" s="9"/>
      <c r="W283" s="9"/>
      <c r="X283" s="9"/>
      <c r="Y283" s="9"/>
      <c r="Z283" s="9"/>
      <c r="AA283" s="9"/>
    </row>
    <row r="284" spans="1:42" ht="49.5" hidden="1" x14ac:dyDescent="0.3">
      <c r="A284" s="234" t="s">
        <v>1090</v>
      </c>
      <c r="B284" s="12" t="s">
        <v>82</v>
      </c>
      <c r="C284" s="9"/>
      <c r="D284" s="14" t="s">
        <v>65</v>
      </c>
      <c r="E284" s="9"/>
      <c r="F284" s="9">
        <v>71</v>
      </c>
      <c r="G284" s="9">
        <v>141</v>
      </c>
      <c r="H284" s="9" t="s">
        <v>50</v>
      </c>
      <c r="I284" s="9" t="s">
        <v>1393</v>
      </c>
      <c r="J284" s="9" t="s">
        <v>83</v>
      </c>
      <c r="K284" s="17" t="s">
        <v>1394</v>
      </c>
      <c r="M284" s="9"/>
      <c r="N284" s="9"/>
      <c r="O284" s="9"/>
      <c r="P284" s="9"/>
      <c r="Q284" s="9"/>
      <c r="R284" s="9"/>
      <c r="S284" s="9"/>
      <c r="T284" s="9"/>
      <c r="U284" s="9"/>
      <c r="V284" s="9" t="s">
        <v>29</v>
      </c>
      <c r="W284" s="9" t="s">
        <v>29</v>
      </c>
      <c r="X284" s="9" t="s">
        <v>29</v>
      </c>
      <c r="Y284" s="9"/>
      <c r="Z284" s="9"/>
      <c r="AA284" s="9"/>
      <c r="AL284" s="248"/>
      <c r="AM284" s="248"/>
      <c r="AN284" s="248"/>
      <c r="AO284" s="248"/>
      <c r="AP284" s="248"/>
    </row>
    <row r="285" spans="1:42" ht="49.5" hidden="1" x14ac:dyDescent="0.3">
      <c r="A285" s="234" t="s">
        <v>1095</v>
      </c>
      <c r="B285" s="12" t="s">
        <v>82</v>
      </c>
      <c r="C285" s="13"/>
      <c r="D285" s="14" t="s">
        <v>122</v>
      </c>
      <c r="E285" s="9"/>
      <c r="F285" s="9">
        <v>108</v>
      </c>
      <c r="G285" s="9">
        <v>324</v>
      </c>
      <c r="H285" s="9" t="s">
        <v>50</v>
      </c>
      <c r="I285" s="9" t="s">
        <v>1393</v>
      </c>
      <c r="J285" s="9" t="s">
        <v>83</v>
      </c>
      <c r="K285" s="17" t="s">
        <v>1394</v>
      </c>
      <c r="L285" s="240"/>
      <c r="M285" s="9"/>
      <c r="N285" s="9"/>
      <c r="O285" s="9"/>
      <c r="P285" s="9"/>
      <c r="Q285" s="9"/>
      <c r="R285" s="9"/>
      <c r="S285" s="9"/>
      <c r="T285" s="9"/>
      <c r="U285" s="9"/>
      <c r="V285" s="9" t="s">
        <v>29</v>
      </c>
      <c r="W285" s="9" t="s">
        <v>29</v>
      </c>
      <c r="X285" s="9" t="s">
        <v>29</v>
      </c>
      <c r="Y285" s="9"/>
      <c r="Z285" s="9"/>
      <c r="AA285" s="9"/>
    </row>
    <row r="286" spans="1:42" ht="33" hidden="1" x14ac:dyDescent="0.3">
      <c r="A286" s="234" t="s">
        <v>1109</v>
      </c>
      <c r="B286" s="12" t="s">
        <v>82</v>
      </c>
      <c r="C286" s="13"/>
      <c r="D286" s="14" t="s">
        <v>138</v>
      </c>
      <c r="E286" s="9"/>
      <c r="F286" s="9"/>
      <c r="G286" s="9">
        <v>54</v>
      </c>
      <c r="H286" s="9" t="s">
        <v>143</v>
      </c>
      <c r="I286" s="9" t="s">
        <v>154</v>
      </c>
      <c r="J286" s="9" t="s">
        <v>48</v>
      </c>
      <c r="K286" s="10">
        <v>6704</v>
      </c>
      <c r="M286" s="9"/>
      <c r="N286" s="9"/>
      <c r="O286" s="9"/>
      <c r="P286" s="9"/>
      <c r="Q286" s="9"/>
      <c r="R286" s="9"/>
      <c r="S286" s="9"/>
      <c r="T286" s="9"/>
      <c r="U286" s="9"/>
      <c r="V286" s="9"/>
      <c r="W286" s="9"/>
      <c r="X286" s="9" t="s">
        <v>29</v>
      </c>
      <c r="Y286" s="9"/>
      <c r="Z286" s="9"/>
      <c r="AA286" s="9"/>
    </row>
    <row r="287" spans="1:42" ht="49.5" hidden="1" x14ac:dyDescent="0.3">
      <c r="A287" s="234" t="s">
        <v>1098</v>
      </c>
      <c r="B287" s="12" t="s">
        <v>82</v>
      </c>
      <c r="C287" s="13"/>
      <c r="D287" s="14" t="s">
        <v>198</v>
      </c>
      <c r="E287" s="9"/>
      <c r="F287" s="9">
        <v>12</v>
      </c>
      <c r="G287" s="9">
        <v>48</v>
      </c>
      <c r="H287" s="9" t="s">
        <v>50</v>
      </c>
      <c r="I287" s="9" t="s">
        <v>1393</v>
      </c>
      <c r="J287" s="9" t="s">
        <v>83</v>
      </c>
      <c r="K287" s="17" t="s">
        <v>1394</v>
      </c>
      <c r="M287" s="9"/>
      <c r="N287" s="9"/>
      <c r="O287" s="9"/>
      <c r="P287" s="9"/>
      <c r="Q287" s="9"/>
      <c r="R287" s="9"/>
      <c r="S287" s="9"/>
      <c r="T287" s="9"/>
      <c r="U287" s="9"/>
      <c r="V287" s="9" t="s">
        <v>29</v>
      </c>
      <c r="W287" s="9" t="s">
        <v>29</v>
      </c>
      <c r="X287" s="9" t="s">
        <v>29</v>
      </c>
      <c r="Y287" s="9"/>
      <c r="Z287" s="9"/>
      <c r="AA287" s="9"/>
      <c r="AL287" s="248"/>
      <c r="AM287" s="248"/>
      <c r="AN287" s="248"/>
      <c r="AO287" s="248"/>
      <c r="AP287" s="248"/>
    </row>
    <row r="288" spans="1:42" ht="33" hidden="1" x14ac:dyDescent="0.3">
      <c r="A288" s="234" t="s">
        <v>1104</v>
      </c>
      <c r="B288" s="12" t="s">
        <v>82</v>
      </c>
      <c r="C288" s="13"/>
      <c r="D288" s="14" t="s">
        <v>235</v>
      </c>
      <c r="E288" s="9"/>
      <c r="F288" s="9">
        <v>41</v>
      </c>
      <c r="G288" s="9">
        <v>123</v>
      </c>
      <c r="H288" s="9" t="s">
        <v>54</v>
      </c>
      <c r="I288" s="9" t="s">
        <v>154</v>
      </c>
      <c r="J288" s="9" t="s">
        <v>48</v>
      </c>
      <c r="K288" s="10">
        <v>6702</v>
      </c>
      <c r="M288" s="9"/>
      <c r="N288" s="9"/>
      <c r="O288" s="9"/>
      <c r="P288" s="9"/>
      <c r="Q288" s="9"/>
      <c r="R288" s="9"/>
      <c r="S288" s="9"/>
      <c r="T288" s="9"/>
      <c r="U288" s="9"/>
      <c r="V288" s="9" t="s">
        <v>29</v>
      </c>
      <c r="W288" s="9" t="s">
        <v>29</v>
      </c>
      <c r="X288" s="9" t="s">
        <v>29</v>
      </c>
      <c r="Y288" s="9"/>
      <c r="Z288" s="9"/>
      <c r="AA288" s="9"/>
      <c r="AD288" s="248"/>
      <c r="AE288" s="248"/>
      <c r="AF288" s="248"/>
      <c r="AG288" s="248"/>
      <c r="AH288" s="248"/>
      <c r="AI288" s="248"/>
      <c r="AJ288" s="248"/>
      <c r="AK288" s="248"/>
      <c r="AL288" s="248"/>
      <c r="AM288" s="248"/>
      <c r="AN288" s="248"/>
      <c r="AO288" s="248"/>
      <c r="AP288" s="248"/>
    </row>
    <row r="289" spans="1:16155" ht="49.5" hidden="1" x14ac:dyDescent="0.3">
      <c r="A289" s="234" t="s">
        <v>1102</v>
      </c>
      <c r="B289" s="12" t="s">
        <v>82</v>
      </c>
      <c r="C289" s="9"/>
      <c r="D289" s="14" t="s">
        <v>244</v>
      </c>
      <c r="E289" s="9"/>
      <c r="F289" s="9">
        <v>40</v>
      </c>
      <c r="G289" s="9">
        <v>60</v>
      </c>
      <c r="H289" s="9" t="s">
        <v>143</v>
      </c>
      <c r="I289" s="9" t="s">
        <v>1393</v>
      </c>
      <c r="J289" s="9" t="s">
        <v>83</v>
      </c>
      <c r="K289" s="17" t="s">
        <v>1394</v>
      </c>
      <c r="M289" s="9"/>
      <c r="N289" s="9"/>
      <c r="O289" s="9"/>
      <c r="P289" s="9"/>
      <c r="Q289" s="9"/>
      <c r="R289" s="9"/>
      <c r="S289" s="9"/>
      <c r="T289" s="9"/>
      <c r="U289" s="9"/>
      <c r="V289" s="9" t="s">
        <v>29</v>
      </c>
      <c r="W289" s="9" t="s">
        <v>29</v>
      </c>
      <c r="X289" s="9" t="s">
        <v>29</v>
      </c>
      <c r="Y289" s="9"/>
      <c r="Z289" s="9"/>
      <c r="AA289" s="9"/>
    </row>
    <row r="290" spans="1:16155" ht="49.5" hidden="1" x14ac:dyDescent="0.3">
      <c r="A290" s="234" t="s">
        <v>1099</v>
      </c>
      <c r="B290" s="12" t="s">
        <v>82</v>
      </c>
      <c r="C290" s="13"/>
      <c r="D290" s="14" t="s">
        <v>157</v>
      </c>
      <c r="E290" s="9" t="s">
        <v>57</v>
      </c>
      <c r="F290" s="9" t="s">
        <v>57</v>
      </c>
      <c r="G290" s="9" t="s">
        <v>57</v>
      </c>
      <c r="H290" s="9" t="s">
        <v>50</v>
      </c>
      <c r="I290" s="9" t="s">
        <v>1393</v>
      </c>
      <c r="J290" s="9" t="s">
        <v>83</v>
      </c>
      <c r="K290" s="17" t="s">
        <v>1394</v>
      </c>
      <c r="M290" s="9"/>
      <c r="N290" s="9"/>
      <c r="O290" s="9"/>
      <c r="P290" s="9"/>
      <c r="Q290" s="9"/>
      <c r="R290" s="9"/>
      <c r="S290" s="9"/>
      <c r="T290" s="9"/>
      <c r="U290" s="9"/>
      <c r="V290" s="9" t="s">
        <v>29</v>
      </c>
      <c r="W290" s="9" t="s">
        <v>29</v>
      </c>
      <c r="X290" s="9" t="s">
        <v>29</v>
      </c>
      <c r="Y290" s="9"/>
      <c r="Z290" s="9"/>
      <c r="AA290" s="9"/>
    </row>
    <row r="291" spans="1:16155" ht="33" hidden="1" x14ac:dyDescent="0.3">
      <c r="A291" s="234" t="s">
        <v>1102</v>
      </c>
      <c r="B291" s="12" t="s">
        <v>82</v>
      </c>
      <c r="C291" s="13"/>
      <c r="D291" s="14" t="s">
        <v>283</v>
      </c>
      <c r="E291" s="9"/>
      <c r="F291" s="9">
        <v>12</v>
      </c>
      <c r="G291" s="9">
        <v>21</v>
      </c>
      <c r="H291" s="9" t="s">
        <v>1395</v>
      </c>
      <c r="I291" s="9" t="s">
        <v>126</v>
      </c>
      <c r="J291" s="9" t="s">
        <v>48</v>
      </c>
      <c r="K291" s="10">
        <v>6702</v>
      </c>
      <c r="M291" s="9"/>
      <c r="N291" s="9"/>
      <c r="O291" s="9"/>
      <c r="P291" s="9"/>
      <c r="Q291" s="9"/>
      <c r="R291" s="9"/>
      <c r="S291" s="9"/>
      <c r="T291" s="9"/>
      <c r="U291" s="9"/>
      <c r="V291" s="9"/>
      <c r="W291" s="9"/>
      <c r="X291" s="9" t="s">
        <v>29</v>
      </c>
      <c r="Y291" s="9"/>
      <c r="Z291" s="9"/>
      <c r="AA291" s="9"/>
      <c r="AD291" s="248"/>
      <c r="AE291" s="248"/>
      <c r="AF291" s="248"/>
      <c r="AG291" s="248"/>
      <c r="AH291" s="248"/>
      <c r="AI291" s="248"/>
      <c r="AJ291" s="248"/>
      <c r="AK291" s="248"/>
    </row>
    <row r="292" spans="1:16155" ht="66" hidden="1" x14ac:dyDescent="0.3">
      <c r="A292" s="234" t="s">
        <v>1094</v>
      </c>
      <c r="B292" s="12" t="s">
        <v>82</v>
      </c>
      <c r="C292" s="9"/>
      <c r="D292" s="14" t="s">
        <v>356</v>
      </c>
      <c r="E292" s="9"/>
      <c r="F292" s="9"/>
      <c r="G292" s="9">
        <f>333+617</f>
        <v>950</v>
      </c>
      <c r="H292" s="9" t="s">
        <v>382</v>
      </c>
      <c r="I292" s="9" t="s">
        <v>1396</v>
      </c>
      <c r="J292" s="9" t="s">
        <v>48</v>
      </c>
      <c r="K292" s="10">
        <v>6702</v>
      </c>
      <c r="M292" s="9"/>
      <c r="N292" s="9"/>
      <c r="O292" s="9"/>
      <c r="P292" s="9"/>
      <c r="Q292" s="9"/>
      <c r="R292" s="9"/>
      <c r="S292" s="9"/>
      <c r="T292" s="9"/>
      <c r="U292" s="9"/>
      <c r="V292" s="9"/>
      <c r="W292" s="9"/>
      <c r="X292" s="9" t="s">
        <v>29</v>
      </c>
      <c r="Y292" s="9"/>
      <c r="Z292" s="9"/>
      <c r="AA292" s="9"/>
      <c r="AD292" s="248"/>
      <c r="AE292" s="248"/>
      <c r="AF292" s="248"/>
      <c r="AG292" s="248"/>
      <c r="AH292" s="248"/>
      <c r="AI292" s="248"/>
      <c r="AJ292" s="248"/>
      <c r="AK292" s="248"/>
    </row>
    <row r="293" spans="1:16155" hidden="1" x14ac:dyDescent="0.3">
      <c r="A293" s="234" t="s">
        <v>1091</v>
      </c>
      <c r="B293" s="12" t="s">
        <v>82</v>
      </c>
      <c r="C293" s="13" t="s">
        <v>539</v>
      </c>
      <c r="D293" s="14" t="s">
        <v>488</v>
      </c>
      <c r="E293" s="9">
        <v>5</v>
      </c>
      <c r="F293" s="9"/>
      <c r="G293" s="9"/>
      <c r="H293" s="9" t="s">
        <v>135</v>
      </c>
      <c r="I293" s="9" t="s">
        <v>540</v>
      </c>
      <c r="J293" s="9" t="s">
        <v>541</v>
      </c>
      <c r="K293" s="10">
        <v>6716</v>
      </c>
      <c r="M293" s="9"/>
      <c r="N293" s="9"/>
      <c r="O293" s="9"/>
      <c r="P293" s="9"/>
      <c r="Q293" s="9"/>
      <c r="R293" s="9"/>
      <c r="S293" s="9"/>
      <c r="T293" s="9"/>
      <c r="U293" s="9"/>
      <c r="V293" s="9"/>
      <c r="W293" s="9"/>
      <c r="X293" s="9"/>
      <c r="Y293" s="9"/>
      <c r="Z293" s="9"/>
      <c r="AA293" s="9" t="s">
        <v>29</v>
      </c>
    </row>
    <row r="294" spans="1:16155" s="247" customFormat="1" ht="33" hidden="1" x14ac:dyDescent="0.3">
      <c r="A294" s="234" t="s">
        <v>1088</v>
      </c>
      <c r="B294" s="12" t="s">
        <v>61</v>
      </c>
      <c r="C294" s="13"/>
      <c r="D294" s="14" t="s">
        <v>53</v>
      </c>
      <c r="E294" s="9" t="s">
        <v>57</v>
      </c>
      <c r="F294" s="9" t="s">
        <v>57</v>
      </c>
      <c r="G294" s="9" t="s">
        <v>57</v>
      </c>
      <c r="H294" s="9" t="s">
        <v>54</v>
      </c>
      <c r="I294" s="9" t="s">
        <v>62</v>
      </c>
      <c r="J294" s="9" t="s">
        <v>63</v>
      </c>
      <c r="K294" s="10">
        <v>6062</v>
      </c>
      <c r="L294" s="171"/>
      <c r="M294" s="9"/>
      <c r="N294" s="9"/>
      <c r="O294" s="9"/>
      <c r="P294" s="9"/>
      <c r="Q294" s="9"/>
      <c r="R294" s="9"/>
      <c r="S294" s="9"/>
      <c r="T294" s="9"/>
      <c r="U294" s="9"/>
      <c r="V294" s="9"/>
      <c r="W294" s="9"/>
      <c r="X294" s="9"/>
      <c r="Y294" s="9" t="s">
        <v>29</v>
      </c>
      <c r="Z294" s="9" t="s">
        <v>29</v>
      </c>
      <c r="AA294" s="9"/>
      <c r="AB294" s="246"/>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c r="AW294" s="171"/>
      <c r="AX294" s="171"/>
      <c r="AY294" s="171"/>
      <c r="AZ294" s="171"/>
      <c r="BA294" s="171"/>
      <c r="BB294" s="171"/>
      <c r="BC294" s="171"/>
      <c r="BD294" s="171"/>
      <c r="BE294" s="171"/>
      <c r="BF294" s="171"/>
      <c r="BG294" s="171"/>
      <c r="BH294" s="171"/>
      <c r="BI294" s="171"/>
      <c r="BJ294" s="171"/>
      <c r="BK294" s="171"/>
      <c r="BL294" s="171"/>
      <c r="BM294" s="171"/>
      <c r="BN294" s="171"/>
      <c r="BO294" s="171"/>
      <c r="BP294" s="171"/>
      <c r="BQ294" s="171"/>
      <c r="BR294" s="171"/>
      <c r="BS294" s="171"/>
      <c r="BT294" s="171"/>
      <c r="BU294" s="171"/>
      <c r="BV294" s="171"/>
      <c r="BW294" s="171"/>
      <c r="BX294" s="171"/>
      <c r="BY294" s="171"/>
      <c r="BZ294" s="171"/>
      <c r="CA294" s="171"/>
      <c r="CB294" s="171"/>
      <c r="CC294" s="171"/>
      <c r="CD294" s="171"/>
      <c r="CE294" s="171"/>
      <c r="CF294" s="171"/>
      <c r="CG294" s="171"/>
      <c r="CH294" s="171"/>
      <c r="CI294" s="171"/>
      <c r="CJ294" s="171"/>
      <c r="CK294" s="171"/>
      <c r="CL294" s="171"/>
      <c r="CM294" s="171"/>
      <c r="CN294" s="171"/>
      <c r="CO294" s="171"/>
      <c r="CP294" s="171"/>
      <c r="CQ294" s="171"/>
      <c r="CR294" s="171"/>
      <c r="CS294" s="171"/>
      <c r="CT294" s="171"/>
      <c r="CU294" s="171"/>
      <c r="CV294" s="171"/>
      <c r="CW294" s="171"/>
      <c r="CX294" s="171"/>
      <c r="CY294" s="171"/>
      <c r="CZ294" s="171"/>
      <c r="DA294" s="171"/>
      <c r="DB294" s="171"/>
      <c r="DC294" s="171"/>
      <c r="DD294" s="171"/>
      <c r="DE294" s="171"/>
      <c r="DF294" s="171"/>
      <c r="DG294" s="171"/>
      <c r="DH294" s="171"/>
      <c r="DI294" s="171"/>
      <c r="DJ294" s="171"/>
      <c r="DK294" s="171"/>
      <c r="DL294" s="171"/>
      <c r="DM294" s="171"/>
      <c r="DN294" s="171"/>
      <c r="DO294" s="171"/>
      <c r="DP294" s="171"/>
      <c r="DQ294" s="171"/>
      <c r="DR294" s="171"/>
      <c r="DS294" s="171"/>
      <c r="DT294" s="171"/>
      <c r="DU294" s="171"/>
      <c r="DV294" s="171"/>
      <c r="DW294" s="171"/>
      <c r="DX294" s="171"/>
      <c r="DY294" s="171"/>
      <c r="DZ294" s="171"/>
      <c r="EA294" s="171"/>
      <c r="EB294" s="171"/>
      <c r="EC294" s="171"/>
      <c r="ED294" s="171"/>
      <c r="EE294" s="171"/>
      <c r="EF294" s="171"/>
      <c r="EG294" s="171"/>
      <c r="EH294" s="171"/>
      <c r="EI294" s="171"/>
      <c r="EJ294" s="171"/>
      <c r="EK294" s="171"/>
      <c r="EL294" s="171"/>
      <c r="EM294" s="171"/>
      <c r="EN294" s="171"/>
      <c r="EO294" s="171"/>
      <c r="EP294" s="171"/>
      <c r="EQ294" s="171"/>
      <c r="ER294" s="171"/>
      <c r="ES294" s="171"/>
      <c r="ET294" s="171"/>
      <c r="EU294" s="171"/>
      <c r="EV294" s="171"/>
      <c r="EW294" s="171"/>
      <c r="EX294" s="171"/>
      <c r="EY294" s="171"/>
      <c r="EZ294" s="171"/>
      <c r="FA294" s="171"/>
      <c r="FB294" s="171"/>
      <c r="FC294" s="171"/>
      <c r="FD294" s="171"/>
      <c r="FE294" s="171"/>
      <c r="FF294" s="171"/>
      <c r="FG294" s="171"/>
      <c r="FH294" s="171"/>
      <c r="FI294" s="171"/>
      <c r="FJ294" s="171"/>
      <c r="FK294" s="171"/>
      <c r="FL294" s="171"/>
      <c r="FM294" s="171"/>
      <c r="FN294" s="171"/>
      <c r="FO294" s="171"/>
      <c r="FP294" s="171"/>
      <c r="FQ294" s="171"/>
      <c r="FR294" s="171"/>
      <c r="FS294" s="171"/>
      <c r="FT294" s="171"/>
      <c r="FU294" s="171"/>
      <c r="FV294" s="171"/>
      <c r="FW294" s="171"/>
      <c r="FX294" s="171"/>
      <c r="FY294" s="171"/>
      <c r="FZ294" s="171"/>
      <c r="GA294" s="171"/>
      <c r="GB294" s="171"/>
      <c r="GC294" s="171"/>
      <c r="GD294" s="171"/>
      <c r="GE294" s="171"/>
      <c r="GF294" s="171"/>
      <c r="GG294" s="171"/>
      <c r="GH294" s="171"/>
      <c r="GI294" s="171"/>
      <c r="GJ294" s="171"/>
      <c r="GK294" s="171"/>
      <c r="GL294" s="171"/>
      <c r="GM294" s="171"/>
      <c r="GN294" s="171"/>
      <c r="GO294" s="171"/>
      <c r="GP294" s="171"/>
      <c r="GQ294" s="171"/>
      <c r="GR294" s="171"/>
      <c r="GS294" s="171"/>
      <c r="GT294" s="171"/>
      <c r="GU294" s="171"/>
      <c r="GV294" s="171"/>
      <c r="GW294" s="171"/>
      <c r="GX294" s="171"/>
      <c r="GY294" s="171"/>
      <c r="GZ294" s="171"/>
      <c r="HA294" s="171"/>
      <c r="HB294" s="171"/>
      <c r="HC294" s="171"/>
      <c r="HD294" s="171"/>
      <c r="HE294" s="171"/>
      <c r="HF294" s="171"/>
      <c r="HG294" s="171"/>
      <c r="HH294" s="171"/>
      <c r="HI294" s="171"/>
      <c r="HJ294" s="171"/>
      <c r="HK294" s="171"/>
      <c r="HL294" s="171"/>
      <c r="HM294" s="171"/>
      <c r="HN294" s="171"/>
      <c r="HO294" s="171"/>
      <c r="HP294" s="171"/>
      <c r="HQ294" s="171"/>
      <c r="HR294" s="171"/>
      <c r="HS294" s="171"/>
      <c r="HT294" s="171"/>
      <c r="HU294" s="171"/>
      <c r="HV294" s="171"/>
      <c r="HW294" s="171"/>
      <c r="HX294" s="171"/>
      <c r="HY294" s="171"/>
      <c r="HZ294" s="171"/>
      <c r="IA294" s="171"/>
      <c r="IB294" s="171"/>
      <c r="IC294" s="171"/>
      <c r="ID294" s="171"/>
      <c r="IE294" s="171"/>
      <c r="IF294" s="171"/>
      <c r="IG294" s="171"/>
      <c r="IH294" s="171"/>
      <c r="II294" s="171"/>
      <c r="IJ294" s="171"/>
      <c r="IK294" s="171"/>
      <c r="IL294" s="171"/>
      <c r="IM294" s="171"/>
      <c r="IN294" s="171"/>
      <c r="IO294" s="171"/>
      <c r="IP294" s="171"/>
      <c r="IQ294" s="171"/>
      <c r="IR294" s="171"/>
      <c r="IS294" s="171"/>
      <c r="IT294" s="171"/>
      <c r="IU294" s="171"/>
      <c r="IV294" s="171"/>
      <c r="IW294" s="171"/>
      <c r="IX294" s="171"/>
      <c r="IY294" s="171"/>
      <c r="IZ294" s="171"/>
      <c r="JA294" s="171"/>
      <c r="JB294" s="171"/>
      <c r="JC294" s="171"/>
      <c r="JD294" s="171"/>
      <c r="JE294" s="171"/>
      <c r="JF294" s="171"/>
      <c r="JG294" s="171"/>
      <c r="JH294" s="171"/>
      <c r="JI294" s="171"/>
      <c r="JJ294" s="171"/>
      <c r="JK294" s="171"/>
      <c r="JL294" s="171"/>
      <c r="JM294" s="171"/>
      <c r="JN294" s="171"/>
      <c r="JO294" s="171"/>
      <c r="JP294" s="171"/>
      <c r="JQ294" s="171"/>
      <c r="JR294" s="171"/>
      <c r="JS294" s="171"/>
      <c r="JT294" s="171"/>
      <c r="JU294" s="171"/>
      <c r="JV294" s="171"/>
      <c r="JW294" s="171"/>
      <c r="JX294" s="171"/>
      <c r="JY294" s="171"/>
      <c r="JZ294" s="171"/>
      <c r="KA294" s="171"/>
      <c r="KB294" s="171"/>
      <c r="KC294" s="171"/>
      <c r="KD294" s="171"/>
      <c r="KE294" s="171"/>
      <c r="KF294" s="171"/>
      <c r="KG294" s="171"/>
      <c r="KH294" s="171"/>
      <c r="KI294" s="171"/>
      <c r="KJ294" s="171"/>
      <c r="KK294" s="171"/>
      <c r="KL294" s="171"/>
      <c r="KM294" s="171"/>
      <c r="KN294" s="171"/>
      <c r="KO294" s="171"/>
      <c r="KP294" s="171"/>
      <c r="KQ294" s="171"/>
      <c r="KR294" s="171"/>
      <c r="KS294" s="171"/>
      <c r="KT294" s="171"/>
      <c r="KU294" s="171"/>
      <c r="KV294" s="171"/>
      <c r="KW294" s="171"/>
      <c r="KX294" s="171"/>
      <c r="KY294" s="171"/>
      <c r="KZ294" s="171"/>
      <c r="LA294" s="171"/>
      <c r="LB294" s="171"/>
      <c r="LC294" s="171"/>
      <c r="LD294" s="171"/>
      <c r="LE294" s="171"/>
      <c r="LF294" s="171"/>
      <c r="LG294" s="171"/>
      <c r="LH294" s="171"/>
      <c r="LI294" s="171"/>
      <c r="LJ294" s="171"/>
      <c r="LK294" s="171"/>
      <c r="LL294" s="171"/>
      <c r="LM294" s="171"/>
      <c r="LN294" s="171"/>
      <c r="LO294" s="171"/>
      <c r="LP294" s="171"/>
      <c r="LQ294" s="171"/>
      <c r="LR294" s="171"/>
      <c r="LS294" s="171"/>
      <c r="LT294" s="171"/>
      <c r="LU294" s="171"/>
      <c r="LV294" s="171"/>
      <c r="LW294" s="171"/>
      <c r="LX294" s="171"/>
      <c r="LY294" s="171"/>
      <c r="LZ294" s="171"/>
      <c r="MA294" s="171"/>
      <c r="MB294" s="171"/>
      <c r="MC294" s="171"/>
      <c r="MD294" s="171"/>
      <c r="ME294" s="171"/>
      <c r="MF294" s="171"/>
      <c r="MG294" s="171"/>
      <c r="MH294" s="171"/>
      <c r="MI294" s="171"/>
      <c r="MJ294" s="171"/>
      <c r="MK294" s="171"/>
      <c r="ML294" s="171"/>
      <c r="MM294" s="171"/>
      <c r="MN294" s="171"/>
      <c r="MO294" s="171"/>
      <c r="MP294" s="171"/>
      <c r="MQ294" s="171"/>
      <c r="MR294" s="171"/>
      <c r="MS294" s="171"/>
      <c r="MT294" s="171"/>
      <c r="MU294" s="171"/>
      <c r="MV294" s="171"/>
      <c r="MW294" s="171"/>
      <c r="MX294" s="171"/>
      <c r="MY294" s="171"/>
      <c r="MZ294" s="171"/>
      <c r="NA294" s="171"/>
      <c r="NB294" s="171"/>
      <c r="NC294" s="171"/>
      <c r="ND294" s="171"/>
      <c r="NE294" s="171"/>
      <c r="NF294" s="171"/>
      <c r="NG294" s="171"/>
      <c r="NH294" s="171"/>
      <c r="NI294" s="171"/>
      <c r="NJ294" s="171"/>
      <c r="NK294" s="171"/>
      <c r="NL294" s="171"/>
      <c r="NM294" s="171"/>
      <c r="NN294" s="171"/>
      <c r="NO294" s="171"/>
      <c r="NP294" s="171"/>
      <c r="NQ294" s="171"/>
      <c r="NR294" s="171"/>
      <c r="NS294" s="171"/>
      <c r="NT294" s="171"/>
      <c r="NU294" s="171"/>
      <c r="NV294" s="171"/>
      <c r="NW294" s="171"/>
      <c r="NX294" s="171"/>
      <c r="NY294" s="171"/>
      <c r="NZ294" s="171"/>
      <c r="OA294" s="171"/>
      <c r="OB294" s="171"/>
      <c r="OC294" s="171"/>
      <c r="OD294" s="171"/>
      <c r="OE294" s="171"/>
      <c r="OF294" s="171"/>
      <c r="OG294" s="171"/>
      <c r="OH294" s="171"/>
      <c r="OI294" s="171"/>
      <c r="OJ294" s="171"/>
      <c r="OK294" s="171"/>
      <c r="OL294" s="171"/>
      <c r="OM294" s="171"/>
      <c r="ON294" s="171"/>
      <c r="OO294" s="171"/>
      <c r="OP294" s="171"/>
      <c r="OQ294" s="171"/>
      <c r="OR294" s="171"/>
      <c r="OS294" s="171"/>
      <c r="OT294" s="171"/>
      <c r="OU294" s="171"/>
      <c r="OV294" s="171"/>
      <c r="OW294" s="171"/>
      <c r="OX294" s="171"/>
      <c r="OY294" s="171"/>
      <c r="OZ294" s="171"/>
      <c r="PA294" s="171"/>
      <c r="PB294" s="171"/>
      <c r="PC294" s="171"/>
      <c r="PD294" s="171"/>
      <c r="PE294" s="171"/>
      <c r="PF294" s="171"/>
      <c r="PG294" s="171"/>
      <c r="PH294" s="171"/>
      <c r="PI294" s="171"/>
      <c r="PJ294" s="171"/>
      <c r="PK294" s="171"/>
      <c r="PL294" s="171"/>
      <c r="PM294" s="171"/>
      <c r="PN294" s="171"/>
      <c r="PO294" s="171"/>
      <c r="PP294" s="171"/>
      <c r="PQ294" s="171"/>
      <c r="PR294" s="171"/>
      <c r="PS294" s="171"/>
      <c r="PT294" s="171"/>
      <c r="PU294" s="171"/>
      <c r="PV294" s="171"/>
      <c r="PW294" s="171"/>
      <c r="PX294" s="171"/>
      <c r="PY294" s="171"/>
      <c r="PZ294" s="171"/>
      <c r="QA294" s="171"/>
      <c r="QB294" s="171"/>
      <c r="QC294" s="171"/>
      <c r="QD294" s="171"/>
      <c r="QE294" s="171"/>
      <c r="QF294" s="171"/>
      <c r="QG294" s="171"/>
      <c r="QH294" s="171"/>
      <c r="QI294" s="171"/>
      <c r="QJ294" s="171"/>
      <c r="QK294" s="171"/>
      <c r="QL294" s="171"/>
      <c r="QM294" s="171"/>
      <c r="QN294" s="171"/>
      <c r="QO294" s="171"/>
      <c r="QP294" s="171"/>
      <c r="QQ294" s="171"/>
      <c r="QR294" s="171"/>
      <c r="QS294" s="171"/>
      <c r="QT294" s="171"/>
      <c r="QU294" s="171"/>
      <c r="QV294" s="171"/>
      <c r="QW294" s="171"/>
      <c r="QX294" s="171"/>
      <c r="QY294" s="171"/>
      <c r="QZ294" s="171"/>
      <c r="RA294" s="171"/>
      <c r="RB294" s="171"/>
      <c r="RC294" s="171"/>
      <c r="RD294" s="171"/>
      <c r="RE294" s="171"/>
      <c r="RF294" s="171"/>
      <c r="RG294" s="171"/>
      <c r="RH294" s="171"/>
      <c r="RI294" s="171"/>
      <c r="RJ294" s="171"/>
      <c r="RK294" s="171"/>
      <c r="RL294" s="171"/>
      <c r="RM294" s="171"/>
      <c r="RN294" s="171"/>
      <c r="RO294" s="171"/>
      <c r="RP294" s="171"/>
      <c r="RQ294" s="171"/>
      <c r="RR294" s="171"/>
      <c r="RS294" s="171"/>
      <c r="RT294" s="171"/>
      <c r="RU294" s="171"/>
      <c r="RV294" s="171"/>
      <c r="RW294" s="171"/>
      <c r="RX294" s="171"/>
      <c r="RY294" s="171"/>
      <c r="RZ294" s="171"/>
      <c r="SA294" s="171"/>
      <c r="SB294" s="171"/>
      <c r="SC294" s="171"/>
      <c r="SD294" s="171"/>
      <c r="SE294" s="171"/>
      <c r="SF294" s="171"/>
      <c r="SG294" s="171"/>
      <c r="SH294" s="171"/>
      <c r="SI294" s="171"/>
      <c r="SJ294" s="171"/>
      <c r="SK294" s="171"/>
      <c r="SL294" s="171"/>
      <c r="SM294" s="171"/>
      <c r="SN294" s="171"/>
      <c r="SO294" s="171"/>
      <c r="SP294" s="171"/>
      <c r="SQ294" s="171"/>
      <c r="SR294" s="171"/>
      <c r="SS294" s="171"/>
      <c r="ST294" s="171"/>
      <c r="SU294" s="171"/>
      <c r="SV294" s="171"/>
      <c r="SW294" s="171"/>
      <c r="SX294" s="171"/>
      <c r="SY294" s="171"/>
      <c r="SZ294" s="171"/>
      <c r="TA294" s="171"/>
      <c r="TB294" s="171"/>
      <c r="TC294" s="171"/>
      <c r="TD294" s="171"/>
      <c r="TE294" s="171"/>
      <c r="TF294" s="171"/>
      <c r="TG294" s="171"/>
      <c r="TH294" s="171"/>
      <c r="TI294" s="171"/>
      <c r="TJ294" s="171"/>
      <c r="TK294" s="171"/>
      <c r="TL294" s="171"/>
      <c r="TM294" s="171"/>
      <c r="TN294" s="171"/>
      <c r="TO294" s="171"/>
      <c r="TP294" s="171"/>
      <c r="TQ294" s="171"/>
      <c r="TR294" s="171"/>
      <c r="TS294" s="171"/>
      <c r="TT294" s="171"/>
      <c r="TU294" s="171"/>
      <c r="TV294" s="171"/>
      <c r="TW294" s="171"/>
      <c r="TX294" s="171"/>
      <c r="TY294" s="171"/>
      <c r="TZ294" s="171"/>
      <c r="UA294" s="171"/>
      <c r="UB294" s="171"/>
      <c r="UC294" s="171"/>
      <c r="UD294" s="171"/>
      <c r="UE294" s="171"/>
      <c r="UF294" s="171"/>
      <c r="UG294" s="171"/>
      <c r="UH294" s="171"/>
      <c r="UI294" s="171"/>
      <c r="UJ294" s="171"/>
      <c r="UK294" s="171"/>
      <c r="UL294" s="171"/>
      <c r="UM294" s="171"/>
      <c r="UN294" s="171"/>
      <c r="UO294" s="171"/>
      <c r="UP294" s="171"/>
      <c r="UQ294" s="171"/>
      <c r="UR294" s="171"/>
      <c r="US294" s="171"/>
      <c r="UT294" s="171"/>
      <c r="UU294" s="171"/>
      <c r="UV294" s="171"/>
      <c r="UW294" s="171"/>
      <c r="UX294" s="171"/>
      <c r="UY294" s="171"/>
      <c r="UZ294" s="171"/>
      <c r="VA294" s="171"/>
      <c r="VB294" s="171"/>
      <c r="VC294" s="171"/>
      <c r="VD294" s="171"/>
      <c r="VE294" s="171"/>
      <c r="VF294" s="171"/>
      <c r="VG294" s="171"/>
      <c r="VH294" s="171"/>
      <c r="VI294" s="171"/>
      <c r="VJ294" s="171"/>
      <c r="VK294" s="171"/>
      <c r="VL294" s="171"/>
      <c r="VM294" s="171"/>
      <c r="VN294" s="171"/>
      <c r="VO294" s="171"/>
      <c r="VP294" s="171"/>
      <c r="VQ294" s="171"/>
      <c r="VR294" s="171"/>
      <c r="VS294" s="171"/>
      <c r="VT294" s="171"/>
      <c r="VU294" s="171"/>
      <c r="VV294" s="171"/>
      <c r="VW294" s="171"/>
      <c r="VX294" s="171"/>
      <c r="VY294" s="171"/>
      <c r="VZ294" s="171"/>
      <c r="WA294" s="171"/>
      <c r="WB294" s="171"/>
      <c r="WC294" s="171"/>
      <c r="WD294" s="171"/>
      <c r="WE294" s="171"/>
      <c r="WF294" s="171"/>
      <c r="WG294" s="171"/>
      <c r="WH294" s="171"/>
      <c r="WI294" s="171"/>
      <c r="WJ294" s="171"/>
      <c r="WK294" s="171"/>
      <c r="WL294" s="171"/>
      <c r="WM294" s="171"/>
      <c r="WN294" s="171"/>
      <c r="WO294" s="171"/>
      <c r="WP294" s="171"/>
      <c r="WQ294" s="171"/>
      <c r="WR294" s="171"/>
      <c r="WS294" s="171"/>
      <c r="WT294" s="171"/>
      <c r="WU294" s="171"/>
      <c r="WV294" s="171"/>
      <c r="WW294" s="171"/>
      <c r="WX294" s="171"/>
      <c r="WY294" s="171"/>
      <c r="WZ294" s="171"/>
      <c r="XA294" s="171"/>
      <c r="XB294" s="171"/>
      <c r="XC294" s="171"/>
      <c r="XD294" s="171"/>
      <c r="XE294" s="171"/>
      <c r="XF294" s="171"/>
      <c r="XG294" s="171"/>
      <c r="XH294" s="171"/>
      <c r="XI294" s="171"/>
      <c r="XJ294" s="171"/>
      <c r="XK294" s="171"/>
      <c r="XL294" s="171"/>
      <c r="XM294" s="171"/>
      <c r="XN294" s="171"/>
      <c r="XO294" s="171"/>
      <c r="XP294" s="171"/>
      <c r="XQ294" s="171"/>
      <c r="XR294" s="171"/>
      <c r="XS294" s="171"/>
      <c r="XT294" s="171"/>
      <c r="XU294" s="171"/>
      <c r="XV294" s="171"/>
      <c r="XW294" s="171"/>
      <c r="XX294" s="171"/>
      <c r="XY294" s="171"/>
      <c r="XZ294" s="171"/>
      <c r="YA294" s="171"/>
      <c r="YB294" s="171"/>
      <c r="YC294" s="171"/>
      <c r="YD294" s="171"/>
      <c r="YE294" s="171"/>
      <c r="YF294" s="171"/>
      <c r="YG294" s="171"/>
      <c r="YH294" s="171"/>
      <c r="YI294" s="171"/>
      <c r="YJ294" s="171"/>
      <c r="YK294" s="171"/>
      <c r="YL294" s="171"/>
      <c r="YM294" s="171"/>
      <c r="YN294" s="171"/>
      <c r="YO294" s="171"/>
      <c r="YP294" s="171"/>
      <c r="YQ294" s="171"/>
      <c r="YR294" s="171"/>
      <c r="YS294" s="171"/>
      <c r="YT294" s="171"/>
      <c r="YU294" s="171"/>
      <c r="YV294" s="171"/>
      <c r="YW294" s="171"/>
      <c r="YX294" s="171"/>
      <c r="YY294" s="171"/>
      <c r="YZ294" s="171"/>
      <c r="ZA294" s="171"/>
      <c r="ZB294" s="171"/>
      <c r="ZC294" s="171"/>
      <c r="ZD294" s="171"/>
      <c r="ZE294" s="171"/>
      <c r="ZF294" s="171"/>
      <c r="ZG294" s="171"/>
      <c r="ZH294" s="171"/>
      <c r="ZI294" s="171"/>
      <c r="ZJ294" s="171"/>
      <c r="ZK294" s="171"/>
      <c r="ZL294" s="171"/>
      <c r="ZM294" s="171"/>
      <c r="ZN294" s="171"/>
      <c r="ZO294" s="171"/>
      <c r="ZP294" s="171"/>
      <c r="ZQ294" s="171"/>
      <c r="ZR294" s="171"/>
      <c r="ZS294" s="171"/>
      <c r="ZT294" s="171"/>
      <c r="ZU294" s="171"/>
      <c r="ZV294" s="171"/>
      <c r="ZW294" s="171"/>
      <c r="ZX294" s="171"/>
      <c r="ZY294" s="171"/>
      <c r="ZZ294" s="171"/>
      <c r="AAA294" s="171"/>
      <c r="AAB294" s="171"/>
      <c r="AAC294" s="171"/>
      <c r="AAD294" s="171"/>
      <c r="AAE294" s="171"/>
      <c r="AAF294" s="171"/>
      <c r="AAG294" s="171"/>
      <c r="AAH294" s="171"/>
      <c r="AAI294" s="171"/>
      <c r="AAJ294" s="171"/>
      <c r="AAK294" s="171"/>
      <c r="AAL294" s="171"/>
      <c r="AAM294" s="171"/>
      <c r="AAN294" s="171"/>
      <c r="AAO294" s="171"/>
      <c r="AAP294" s="171"/>
      <c r="AAQ294" s="171"/>
      <c r="AAR294" s="171"/>
      <c r="AAS294" s="171"/>
      <c r="AAT294" s="171"/>
      <c r="AAU294" s="171"/>
      <c r="AAV294" s="171"/>
      <c r="AAW294" s="171"/>
      <c r="AAX294" s="171"/>
      <c r="AAY294" s="171"/>
      <c r="AAZ294" s="171"/>
      <c r="ABA294" s="171"/>
      <c r="ABB294" s="171"/>
      <c r="ABC294" s="171"/>
      <c r="ABD294" s="171"/>
      <c r="ABE294" s="171"/>
      <c r="ABF294" s="171"/>
      <c r="ABG294" s="171"/>
      <c r="ABH294" s="171"/>
      <c r="ABI294" s="171"/>
      <c r="ABJ294" s="171"/>
      <c r="ABK294" s="171"/>
      <c r="ABL294" s="171"/>
      <c r="ABM294" s="171"/>
      <c r="ABN294" s="171"/>
      <c r="ABO294" s="171"/>
      <c r="ABP294" s="171"/>
      <c r="ABQ294" s="171"/>
      <c r="ABR294" s="171"/>
      <c r="ABS294" s="171"/>
      <c r="ABT294" s="171"/>
      <c r="ABU294" s="171"/>
      <c r="ABV294" s="171"/>
      <c r="ABW294" s="171"/>
      <c r="ABX294" s="171"/>
      <c r="ABY294" s="171"/>
      <c r="ABZ294" s="171"/>
      <c r="ACA294" s="171"/>
      <c r="ACB294" s="171"/>
      <c r="ACC294" s="171"/>
      <c r="ACD294" s="171"/>
      <c r="ACE294" s="171"/>
      <c r="ACF294" s="171"/>
      <c r="ACG294" s="171"/>
      <c r="ACH294" s="171"/>
      <c r="ACI294" s="171"/>
      <c r="ACJ294" s="171"/>
      <c r="ACK294" s="171"/>
      <c r="ACL294" s="171"/>
      <c r="ACM294" s="171"/>
      <c r="ACN294" s="171"/>
      <c r="ACO294" s="171"/>
      <c r="ACP294" s="171"/>
      <c r="ACQ294" s="171"/>
      <c r="ACR294" s="171"/>
      <c r="ACS294" s="171"/>
      <c r="ACT294" s="171"/>
      <c r="ACU294" s="171"/>
      <c r="ACV294" s="171"/>
      <c r="ACW294" s="171"/>
      <c r="ACX294" s="171"/>
      <c r="ACY294" s="171"/>
      <c r="ACZ294" s="171"/>
      <c r="ADA294" s="171"/>
      <c r="ADB294" s="171"/>
      <c r="ADC294" s="171"/>
      <c r="ADD294" s="171"/>
      <c r="ADE294" s="171"/>
      <c r="ADF294" s="171"/>
      <c r="ADG294" s="171"/>
      <c r="ADH294" s="171"/>
      <c r="ADI294" s="171"/>
      <c r="ADJ294" s="171"/>
      <c r="ADK294" s="171"/>
      <c r="ADL294" s="171"/>
      <c r="ADM294" s="171"/>
      <c r="ADN294" s="171"/>
      <c r="ADO294" s="171"/>
      <c r="ADP294" s="171"/>
      <c r="ADQ294" s="171"/>
      <c r="ADR294" s="171"/>
      <c r="ADS294" s="171"/>
      <c r="ADT294" s="171"/>
      <c r="ADU294" s="171"/>
      <c r="ADV294" s="171"/>
      <c r="ADW294" s="171"/>
      <c r="ADX294" s="171"/>
      <c r="ADY294" s="171"/>
      <c r="ADZ294" s="171"/>
      <c r="AEA294" s="171"/>
      <c r="AEB294" s="171"/>
      <c r="AEC294" s="171"/>
      <c r="AED294" s="171"/>
      <c r="AEE294" s="171"/>
      <c r="AEF294" s="171"/>
      <c r="AEG294" s="171"/>
      <c r="AEH294" s="171"/>
      <c r="AEI294" s="171"/>
      <c r="AEJ294" s="171"/>
      <c r="AEK294" s="171"/>
      <c r="AEL294" s="171"/>
      <c r="AEM294" s="171"/>
      <c r="AEN294" s="171"/>
      <c r="AEO294" s="171"/>
      <c r="AEP294" s="171"/>
      <c r="AEQ294" s="171"/>
      <c r="AER294" s="171"/>
      <c r="AES294" s="171"/>
      <c r="AET294" s="171"/>
      <c r="AEU294" s="171"/>
      <c r="AEV294" s="171"/>
      <c r="AEW294" s="171"/>
      <c r="AEX294" s="171"/>
      <c r="AEY294" s="171"/>
      <c r="AEZ294" s="171"/>
      <c r="AFA294" s="171"/>
      <c r="AFB294" s="171"/>
      <c r="AFC294" s="171"/>
      <c r="AFD294" s="171"/>
      <c r="AFE294" s="171"/>
      <c r="AFF294" s="171"/>
      <c r="AFG294" s="171"/>
      <c r="AFH294" s="171"/>
      <c r="AFI294" s="171"/>
      <c r="AFJ294" s="171"/>
      <c r="AFK294" s="171"/>
      <c r="AFL294" s="171"/>
      <c r="AFM294" s="171"/>
      <c r="AFN294" s="171"/>
      <c r="AFO294" s="171"/>
      <c r="AFP294" s="171"/>
      <c r="AFQ294" s="171"/>
      <c r="AFR294" s="171"/>
      <c r="AFS294" s="171"/>
      <c r="AFT294" s="171"/>
      <c r="AFU294" s="171"/>
      <c r="AFV294" s="171"/>
      <c r="AFW294" s="171"/>
      <c r="AFX294" s="171"/>
      <c r="AFY294" s="171"/>
      <c r="AFZ294" s="171"/>
      <c r="AGA294" s="171"/>
      <c r="AGB294" s="171"/>
      <c r="AGC294" s="171"/>
      <c r="AGD294" s="171"/>
      <c r="AGE294" s="171"/>
      <c r="AGF294" s="171"/>
      <c r="AGG294" s="171"/>
      <c r="AGH294" s="171"/>
      <c r="AGI294" s="171"/>
      <c r="AGJ294" s="171"/>
      <c r="AGK294" s="171"/>
      <c r="AGL294" s="171"/>
      <c r="AGM294" s="171"/>
      <c r="AGN294" s="171"/>
      <c r="AGO294" s="171"/>
      <c r="AGP294" s="171"/>
      <c r="AGQ294" s="171"/>
      <c r="AGR294" s="171"/>
      <c r="AGS294" s="171"/>
      <c r="AGT294" s="171"/>
      <c r="AGU294" s="171"/>
      <c r="AGV294" s="171"/>
      <c r="AGW294" s="171"/>
      <c r="AGX294" s="171"/>
      <c r="AGY294" s="171"/>
      <c r="AGZ294" s="171"/>
      <c r="AHA294" s="171"/>
      <c r="AHB294" s="171"/>
      <c r="AHC294" s="171"/>
      <c r="AHD294" s="171"/>
      <c r="AHE294" s="171"/>
      <c r="AHF294" s="171"/>
      <c r="AHG294" s="171"/>
      <c r="AHH294" s="171"/>
      <c r="AHI294" s="171"/>
      <c r="AHJ294" s="171"/>
      <c r="AHK294" s="171"/>
      <c r="AHL294" s="171"/>
      <c r="AHM294" s="171"/>
      <c r="AHN294" s="171"/>
      <c r="AHO294" s="171"/>
      <c r="AHP294" s="171"/>
      <c r="AHQ294" s="171"/>
      <c r="AHR294" s="171"/>
      <c r="AHS294" s="171"/>
      <c r="AHT294" s="171"/>
      <c r="AHU294" s="171"/>
      <c r="AHV294" s="171"/>
      <c r="AHW294" s="171"/>
      <c r="AHX294" s="171"/>
      <c r="AHY294" s="171"/>
      <c r="AHZ294" s="171"/>
      <c r="AIA294" s="171"/>
      <c r="AIB294" s="171"/>
      <c r="AIC294" s="171"/>
      <c r="AID294" s="171"/>
      <c r="AIE294" s="171"/>
      <c r="AIF294" s="171"/>
      <c r="AIG294" s="171"/>
      <c r="AIH294" s="171"/>
      <c r="AII294" s="171"/>
      <c r="AIJ294" s="171"/>
      <c r="AIK294" s="171"/>
      <c r="AIL294" s="171"/>
      <c r="AIM294" s="171"/>
      <c r="AIN294" s="171"/>
      <c r="AIO294" s="171"/>
      <c r="AIP294" s="171"/>
      <c r="AIQ294" s="171"/>
      <c r="AIR294" s="171"/>
      <c r="AIS294" s="171"/>
      <c r="AIT294" s="171"/>
      <c r="AIU294" s="171"/>
      <c r="AIV294" s="171"/>
      <c r="AIW294" s="171"/>
      <c r="AIX294" s="171"/>
      <c r="AIY294" s="171"/>
      <c r="AIZ294" s="171"/>
      <c r="AJA294" s="171"/>
      <c r="AJB294" s="171"/>
      <c r="AJC294" s="171"/>
      <c r="AJD294" s="171"/>
      <c r="AJE294" s="171"/>
      <c r="AJF294" s="171"/>
      <c r="AJG294" s="171"/>
      <c r="AJH294" s="171"/>
      <c r="AJI294" s="171"/>
      <c r="AJJ294" s="171"/>
      <c r="AJK294" s="171"/>
      <c r="AJL294" s="171"/>
      <c r="AJM294" s="171"/>
      <c r="AJN294" s="171"/>
      <c r="AJO294" s="171"/>
      <c r="AJP294" s="171"/>
      <c r="AJQ294" s="171"/>
      <c r="AJR294" s="171"/>
      <c r="AJS294" s="171"/>
      <c r="AJT294" s="171"/>
      <c r="AJU294" s="171"/>
      <c r="AJV294" s="171"/>
      <c r="AJW294" s="171"/>
      <c r="AJX294" s="171"/>
      <c r="AJY294" s="171"/>
      <c r="AJZ294" s="171"/>
      <c r="AKA294" s="171"/>
      <c r="AKB294" s="171"/>
      <c r="AKC294" s="171"/>
      <c r="AKD294" s="171"/>
      <c r="AKE294" s="171"/>
      <c r="AKF294" s="171"/>
      <c r="AKG294" s="171"/>
      <c r="AKH294" s="171"/>
      <c r="AKI294" s="171"/>
      <c r="AKJ294" s="171"/>
      <c r="AKK294" s="171"/>
      <c r="AKL294" s="171"/>
      <c r="AKM294" s="171"/>
      <c r="AKN294" s="171"/>
      <c r="AKO294" s="171"/>
      <c r="AKP294" s="171"/>
      <c r="AKQ294" s="171"/>
      <c r="AKR294" s="171"/>
      <c r="AKS294" s="171"/>
      <c r="AKT294" s="171"/>
      <c r="AKU294" s="171"/>
      <c r="AKV294" s="171"/>
      <c r="AKW294" s="171"/>
      <c r="AKX294" s="171"/>
      <c r="AKY294" s="171"/>
      <c r="AKZ294" s="171"/>
      <c r="ALA294" s="171"/>
      <c r="ALB294" s="171"/>
      <c r="ALC294" s="171"/>
      <c r="ALD294" s="171"/>
      <c r="ALE294" s="171"/>
      <c r="ALF294" s="171"/>
      <c r="ALG294" s="171"/>
      <c r="ALH294" s="171"/>
      <c r="ALI294" s="171"/>
      <c r="ALJ294" s="171"/>
      <c r="ALK294" s="171"/>
      <c r="ALL294" s="171"/>
      <c r="ALM294" s="171"/>
      <c r="ALN294" s="171"/>
      <c r="ALO294" s="171"/>
      <c r="ALP294" s="171"/>
      <c r="ALQ294" s="171"/>
      <c r="ALR294" s="171"/>
      <c r="ALS294" s="171"/>
      <c r="ALT294" s="171"/>
      <c r="ALU294" s="171"/>
      <c r="ALV294" s="171"/>
      <c r="ALW294" s="171"/>
      <c r="ALX294" s="171"/>
      <c r="ALY294" s="171"/>
      <c r="ALZ294" s="171"/>
      <c r="AMA294" s="171"/>
      <c r="AMB294" s="171"/>
      <c r="AMC294" s="171"/>
      <c r="AMD294" s="171"/>
      <c r="AME294" s="171"/>
      <c r="AMF294" s="171"/>
      <c r="AMG294" s="171"/>
      <c r="AMH294" s="171"/>
      <c r="AMI294" s="171"/>
      <c r="AMJ294" s="171"/>
      <c r="AMK294" s="171"/>
      <c r="AML294" s="171"/>
      <c r="AMM294" s="171"/>
      <c r="AMN294" s="171"/>
      <c r="AMO294" s="171"/>
      <c r="AMP294" s="171"/>
      <c r="AMQ294" s="171"/>
      <c r="AMR294" s="171"/>
      <c r="AMS294" s="171"/>
      <c r="AMT294" s="171"/>
      <c r="AMU294" s="171"/>
      <c r="AMV294" s="171"/>
      <c r="AMW294" s="171"/>
      <c r="AMX294" s="171"/>
      <c r="AMY294" s="171"/>
      <c r="AMZ294" s="171"/>
      <c r="ANA294" s="171"/>
      <c r="ANB294" s="171"/>
      <c r="ANC294" s="171"/>
      <c r="AND294" s="171"/>
      <c r="ANE294" s="171"/>
      <c r="ANF294" s="171"/>
      <c r="ANG294" s="171"/>
      <c r="ANH294" s="171"/>
      <c r="ANI294" s="171"/>
      <c r="ANJ294" s="171"/>
      <c r="ANK294" s="171"/>
      <c r="ANL294" s="171"/>
      <c r="ANM294" s="171"/>
      <c r="ANN294" s="171"/>
      <c r="ANO294" s="171"/>
      <c r="ANP294" s="171"/>
      <c r="ANQ294" s="171"/>
      <c r="ANR294" s="171"/>
      <c r="ANS294" s="171"/>
      <c r="ANT294" s="171"/>
      <c r="ANU294" s="171"/>
      <c r="ANV294" s="171"/>
      <c r="ANW294" s="171"/>
      <c r="ANX294" s="171"/>
      <c r="ANY294" s="171"/>
      <c r="ANZ294" s="171"/>
      <c r="AOA294" s="171"/>
      <c r="AOB294" s="171"/>
      <c r="AOC294" s="171"/>
      <c r="AOD294" s="171"/>
      <c r="AOE294" s="171"/>
      <c r="AOF294" s="171"/>
      <c r="AOG294" s="171"/>
      <c r="AOH294" s="171"/>
      <c r="AOI294" s="171"/>
      <c r="AOJ294" s="171"/>
      <c r="AOK294" s="171"/>
      <c r="AOL294" s="171"/>
      <c r="AOM294" s="171"/>
      <c r="AON294" s="171"/>
      <c r="AOO294" s="171"/>
      <c r="AOP294" s="171"/>
      <c r="AOQ294" s="171"/>
      <c r="AOR294" s="171"/>
      <c r="AOS294" s="171"/>
      <c r="AOT294" s="171"/>
      <c r="AOU294" s="171"/>
      <c r="AOV294" s="171"/>
      <c r="AOW294" s="171"/>
      <c r="AOX294" s="171"/>
      <c r="AOY294" s="171"/>
      <c r="AOZ294" s="171"/>
      <c r="APA294" s="171"/>
      <c r="APB294" s="171"/>
      <c r="APC294" s="171"/>
      <c r="APD294" s="171"/>
      <c r="APE294" s="171"/>
      <c r="APF294" s="171"/>
      <c r="APG294" s="171"/>
      <c r="APH294" s="171"/>
      <c r="API294" s="171"/>
      <c r="APJ294" s="171"/>
      <c r="APK294" s="171"/>
      <c r="APL294" s="171"/>
      <c r="APM294" s="171"/>
      <c r="APN294" s="171"/>
      <c r="APO294" s="171"/>
      <c r="APP294" s="171"/>
      <c r="APQ294" s="171"/>
      <c r="APR294" s="171"/>
      <c r="APS294" s="171"/>
      <c r="APT294" s="171"/>
      <c r="APU294" s="171"/>
      <c r="APV294" s="171"/>
      <c r="APW294" s="171"/>
      <c r="APX294" s="171"/>
      <c r="APY294" s="171"/>
      <c r="APZ294" s="171"/>
      <c r="AQA294" s="171"/>
      <c r="AQB294" s="171"/>
      <c r="AQC294" s="171"/>
      <c r="AQD294" s="171"/>
      <c r="AQE294" s="171"/>
      <c r="AQF294" s="171"/>
      <c r="AQG294" s="171"/>
      <c r="AQH294" s="171"/>
      <c r="AQI294" s="171"/>
      <c r="AQJ294" s="171"/>
      <c r="AQK294" s="171"/>
      <c r="AQL294" s="171"/>
      <c r="AQM294" s="171"/>
      <c r="AQN294" s="171"/>
      <c r="AQO294" s="171"/>
      <c r="AQP294" s="171"/>
      <c r="AQQ294" s="171"/>
      <c r="AQR294" s="171"/>
      <c r="AQS294" s="171"/>
      <c r="AQT294" s="171"/>
      <c r="AQU294" s="171"/>
      <c r="AQV294" s="171"/>
      <c r="AQW294" s="171"/>
      <c r="AQX294" s="171"/>
      <c r="AQY294" s="171"/>
      <c r="AQZ294" s="171"/>
      <c r="ARA294" s="171"/>
      <c r="ARB294" s="171"/>
      <c r="ARC294" s="171"/>
      <c r="ARD294" s="171"/>
      <c r="ARE294" s="171"/>
      <c r="ARF294" s="171"/>
      <c r="ARG294" s="171"/>
      <c r="ARH294" s="171"/>
      <c r="ARI294" s="171"/>
      <c r="ARJ294" s="171"/>
      <c r="ARK294" s="171"/>
      <c r="ARL294" s="171"/>
      <c r="ARM294" s="171"/>
      <c r="ARN294" s="171"/>
      <c r="ARO294" s="171"/>
      <c r="ARP294" s="171"/>
      <c r="ARQ294" s="171"/>
      <c r="ARR294" s="171"/>
      <c r="ARS294" s="171"/>
      <c r="ART294" s="171"/>
      <c r="ARU294" s="171"/>
      <c r="ARV294" s="171"/>
      <c r="ARW294" s="171"/>
      <c r="ARX294" s="171"/>
      <c r="ARY294" s="171"/>
      <c r="ARZ294" s="171"/>
      <c r="ASA294" s="171"/>
      <c r="ASB294" s="171"/>
      <c r="ASC294" s="171"/>
      <c r="ASD294" s="171"/>
      <c r="ASE294" s="171"/>
      <c r="ASF294" s="171"/>
      <c r="ASG294" s="171"/>
      <c r="ASH294" s="171"/>
      <c r="ASI294" s="171"/>
      <c r="ASJ294" s="171"/>
      <c r="ASK294" s="171"/>
      <c r="ASL294" s="171"/>
      <c r="ASM294" s="171"/>
      <c r="ASN294" s="171"/>
      <c r="ASO294" s="171"/>
      <c r="ASP294" s="171"/>
      <c r="ASQ294" s="171"/>
      <c r="ASR294" s="171"/>
      <c r="ASS294" s="171"/>
      <c r="AST294" s="171"/>
      <c r="ASU294" s="171"/>
      <c r="ASV294" s="171"/>
      <c r="ASW294" s="171"/>
      <c r="ASX294" s="171"/>
      <c r="ASY294" s="171"/>
      <c r="ASZ294" s="171"/>
      <c r="ATA294" s="171"/>
      <c r="ATB294" s="171"/>
      <c r="ATC294" s="171"/>
      <c r="ATD294" s="171"/>
      <c r="ATE294" s="171"/>
      <c r="ATF294" s="171"/>
      <c r="ATG294" s="171"/>
      <c r="ATH294" s="171"/>
      <c r="ATI294" s="171"/>
      <c r="ATJ294" s="171"/>
      <c r="ATK294" s="171"/>
      <c r="ATL294" s="171"/>
      <c r="ATM294" s="171"/>
      <c r="ATN294" s="171"/>
      <c r="ATO294" s="171"/>
      <c r="ATP294" s="171"/>
      <c r="ATQ294" s="171"/>
      <c r="ATR294" s="171"/>
      <c r="ATS294" s="171"/>
      <c r="ATT294" s="171"/>
      <c r="ATU294" s="171"/>
      <c r="ATV294" s="171"/>
      <c r="ATW294" s="171"/>
      <c r="ATX294" s="171"/>
      <c r="ATY294" s="171"/>
      <c r="ATZ294" s="171"/>
      <c r="AUA294" s="171"/>
      <c r="AUB294" s="171"/>
      <c r="AUC294" s="171"/>
      <c r="AUD294" s="171"/>
      <c r="AUE294" s="171"/>
      <c r="AUF294" s="171"/>
      <c r="AUG294" s="171"/>
      <c r="AUH294" s="171"/>
      <c r="AUI294" s="171"/>
      <c r="AUJ294" s="171"/>
      <c r="AUK294" s="171"/>
      <c r="AUL294" s="171"/>
      <c r="AUM294" s="171"/>
      <c r="AUN294" s="171"/>
      <c r="AUO294" s="171"/>
      <c r="AUP294" s="171"/>
      <c r="AUQ294" s="171"/>
      <c r="AUR294" s="171"/>
      <c r="AUS294" s="171"/>
      <c r="AUT294" s="171"/>
      <c r="AUU294" s="171"/>
      <c r="AUV294" s="171"/>
      <c r="AUW294" s="171"/>
      <c r="AUX294" s="171"/>
      <c r="AUY294" s="171"/>
      <c r="AUZ294" s="171"/>
      <c r="AVA294" s="171"/>
      <c r="AVB294" s="171"/>
      <c r="AVC294" s="171"/>
      <c r="AVD294" s="171"/>
      <c r="AVE294" s="171"/>
      <c r="AVF294" s="171"/>
      <c r="AVG294" s="171"/>
      <c r="AVH294" s="171"/>
      <c r="AVI294" s="171"/>
      <c r="AVJ294" s="171"/>
      <c r="AVK294" s="171"/>
      <c r="AVL294" s="171"/>
      <c r="AVM294" s="171"/>
      <c r="AVN294" s="171"/>
      <c r="AVO294" s="171"/>
      <c r="AVP294" s="171"/>
      <c r="AVQ294" s="171"/>
      <c r="AVR294" s="171"/>
      <c r="AVS294" s="171"/>
      <c r="AVT294" s="171"/>
      <c r="AVU294" s="171"/>
      <c r="AVV294" s="171"/>
      <c r="AVW294" s="171"/>
      <c r="AVX294" s="171"/>
      <c r="AVY294" s="171"/>
      <c r="AVZ294" s="171"/>
      <c r="AWA294" s="171"/>
      <c r="AWB294" s="171"/>
      <c r="AWC294" s="171"/>
      <c r="AWD294" s="171"/>
      <c r="AWE294" s="171"/>
      <c r="AWF294" s="171"/>
      <c r="AWG294" s="171"/>
      <c r="AWH294" s="171"/>
      <c r="AWI294" s="171"/>
      <c r="AWJ294" s="171"/>
      <c r="AWK294" s="171"/>
      <c r="AWL294" s="171"/>
      <c r="AWM294" s="171"/>
      <c r="AWN294" s="171"/>
      <c r="AWO294" s="171"/>
      <c r="AWP294" s="171"/>
      <c r="AWQ294" s="171"/>
      <c r="AWR294" s="171"/>
      <c r="AWS294" s="171"/>
      <c r="AWT294" s="171"/>
      <c r="AWU294" s="171"/>
      <c r="AWV294" s="171"/>
      <c r="AWW294" s="171"/>
      <c r="AWX294" s="171"/>
      <c r="AWY294" s="171"/>
      <c r="AWZ294" s="171"/>
      <c r="AXA294" s="171"/>
      <c r="AXB294" s="171"/>
      <c r="AXC294" s="171"/>
      <c r="AXD294" s="171"/>
      <c r="AXE294" s="171"/>
      <c r="AXF294" s="171"/>
      <c r="AXG294" s="171"/>
      <c r="AXH294" s="171"/>
      <c r="AXI294" s="171"/>
      <c r="AXJ294" s="171"/>
      <c r="AXK294" s="171"/>
      <c r="AXL294" s="171"/>
      <c r="AXM294" s="171"/>
      <c r="AXN294" s="171"/>
      <c r="AXO294" s="171"/>
      <c r="AXP294" s="171"/>
      <c r="AXQ294" s="171"/>
      <c r="AXR294" s="171"/>
      <c r="AXS294" s="171"/>
      <c r="AXT294" s="171"/>
      <c r="AXU294" s="171"/>
      <c r="AXV294" s="171"/>
      <c r="AXW294" s="171"/>
      <c r="AXX294" s="171"/>
      <c r="AXY294" s="171"/>
      <c r="AXZ294" s="171"/>
      <c r="AYA294" s="171"/>
      <c r="AYB294" s="171"/>
      <c r="AYC294" s="171"/>
      <c r="AYD294" s="171"/>
      <c r="AYE294" s="171"/>
      <c r="AYF294" s="171"/>
      <c r="AYG294" s="171"/>
      <c r="AYH294" s="171"/>
      <c r="AYI294" s="171"/>
      <c r="AYJ294" s="171"/>
      <c r="AYK294" s="171"/>
      <c r="AYL294" s="171"/>
      <c r="AYM294" s="171"/>
      <c r="AYN294" s="171"/>
      <c r="AYO294" s="171"/>
      <c r="AYP294" s="171"/>
      <c r="AYQ294" s="171"/>
      <c r="AYR294" s="171"/>
      <c r="AYS294" s="171"/>
      <c r="AYT294" s="171"/>
      <c r="AYU294" s="171"/>
      <c r="AYV294" s="171"/>
      <c r="AYW294" s="171"/>
      <c r="AYX294" s="171"/>
      <c r="AYY294" s="171"/>
      <c r="AYZ294" s="171"/>
      <c r="AZA294" s="171"/>
      <c r="AZB294" s="171"/>
      <c r="AZC294" s="171"/>
      <c r="AZD294" s="171"/>
      <c r="AZE294" s="171"/>
      <c r="AZF294" s="171"/>
      <c r="AZG294" s="171"/>
      <c r="AZH294" s="171"/>
      <c r="AZI294" s="171"/>
      <c r="AZJ294" s="171"/>
      <c r="AZK294" s="171"/>
      <c r="AZL294" s="171"/>
      <c r="AZM294" s="171"/>
      <c r="AZN294" s="171"/>
      <c r="AZO294" s="171"/>
      <c r="AZP294" s="171"/>
      <c r="AZQ294" s="171"/>
      <c r="AZR294" s="171"/>
      <c r="AZS294" s="171"/>
      <c r="AZT294" s="171"/>
      <c r="AZU294" s="171"/>
      <c r="AZV294" s="171"/>
      <c r="AZW294" s="171"/>
      <c r="AZX294" s="171"/>
      <c r="AZY294" s="171"/>
      <c r="AZZ294" s="171"/>
      <c r="BAA294" s="171"/>
      <c r="BAB294" s="171"/>
      <c r="BAC294" s="171"/>
      <c r="BAD294" s="171"/>
      <c r="BAE294" s="171"/>
      <c r="BAF294" s="171"/>
      <c r="BAG294" s="171"/>
      <c r="BAH294" s="171"/>
      <c r="BAI294" s="171"/>
      <c r="BAJ294" s="171"/>
      <c r="BAK294" s="171"/>
      <c r="BAL294" s="171"/>
      <c r="BAM294" s="171"/>
      <c r="BAN294" s="171"/>
      <c r="BAO294" s="171"/>
      <c r="BAP294" s="171"/>
      <c r="BAQ294" s="171"/>
      <c r="BAR294" s="171"/>
      <c r="BAS294" s="171"/>
      <c r="BAT294" s="171"/>
      <c r="BAU294" s="171"/>
      <c r="BAV294" s="171"/>
      <c r="BAW294" s="171"/>
      <c r="BAX294" s="171"/>
      <c r="BAY294" s="171"/>
      <c r="BAZ294" s="171"/>
      <c r="BBA294" s="171"/>
      <c r="BBB294" s="171"/>
      <c r="BBC294" s="171"/>
      <c r="BBD294" s="171"/>
      <c r="BBE294" s="171"/>
      <c r="BBF294" s="171"/>
      <c r="BBG294" s="171"/>
      <c r="BBH294" s="171"/>
      <c r="BBI294" s="171"/>
      <c r="BBJ294" s="171"/>
      <c r="BBK294" s="171"/>
      <c r="BBL294" s="171"/>
      <c r="BBM294" s="171"/>
      <c r="BBN294" s="171"/>
      <c r="BBO294" s="171"/>
      <c r="BBP294" s="171"/>
      <c r="BBQ294" s="171"/>
      <c r="BBR294" s="171"/>
      <c r="BBS294" s="171"/>
      <c r="BBT294" s="171"/>
      <c r="BBU294" s="171"/>
      <c r="BBV294" s="171"/>
      <c r="BBW294" s="171"/>
      <c r="BBX294" s="171"/>
      <c r="BBY294" s="171"/>
      <c r="BBZ294" s="171"/>
      <c r="BCA294" s="171"/>
      <c r="BCB294" s="171"/>
      <c r="BCC294" s="171"/>
      <c r="BCD294" s="171"/>
      <c r="BCE294" s="171"/>
      <c r="BCF294" s="171"/>
      <c r="BCG294" s="171"/>
      <c r="BCH294" s="171"/>
      <c r="BCI294" s="171"/>
      <c r="BCJ294" s="171"/>
      <c r="BCK294" s="171"/>
      <c r="BCL294" s="171"/>
      <c r="BCM294" s="171"/>
      <c r="BCN294" s="171"/>
      <c r="BCO294" s="171"/>
      <c r="BCP294" s="171"/>
      <c r="BCQ294" s="171"/>
      <c r="BCR294" s="171"/>
      <c r="BCS294" s="171"/>
      <c r="BCT294" s="171"/>
      <c r="BCU294" s="171"/>
      <c r="BCV294" s="171"/>
      <c r="BCW294" s="171"/>
      <c r="BCX294" s="171"/>
      <c r="BCY294" s="171"/>
      <c r="BCZ294" s="171"/>
      <c r="BDA294" s="171"/>
      <c r="BDB294" s="171"/>
      <c r="BDC294" s="171"/>
      <c r="BDD294" s="171"/>
      <c r="BDE294" s="171"/>
      <c r="BDF294" s="171"/>
      <c r="BDG294" s="171"/>
      <c r="BDH294" s="171"/>
      <c r="BDI294" s="171"/>
      <c r="BDJ294" s="171"/>
      <c r="BDK294" s="171"/>
      <c r="BDL294" s="171"/>
      <c r="BDM294" s="171"/>
      <c r="BDN294" s="171"/>
      <c r="BDO294" s="171"/>
      <c r="BDP294" s="171"/>
      <c r="BDQ294" s="171"/>
      <c r="BDR294" s="171"/>
      <c r="BDS294" s="171"/>
      <c r="BDT294" s="171"/>
      <c r="BDU294" s="171"/>
      <c r="BDV294" s="171"/>
      <c r="BDW294" s="171"/>
      <c r="BDX294" s="171"/>
      <c r="BDY294" s="171"/>
      <c r="BDZ294" s="171"/>
      <c r="BEA294" s="171"/>
      <c r="BEB294" s="171"/>
      <c r="BEC294" s="171"/>
      <c r="BED294" s="171"/>
      <c r="BEE294" s="171"/>
      <c r="BEF294" s="171"/>
      <c r="BEG294" s="171"/>
      <c r="BEH294" s="171"/>
      <c r="BEI294" s="171"/>
      <c r="BEJ294" s="171"/>
      <c r="BEK294" s="171"/>
      <c r="BEL294" s="171"/>
      <c r="BEM294" s="171"/>
      <c r="BEN294" s="171"/>
      <c r="BEO294" s="171"/>
      <c r="BEP294" s="171"/>
      <c r="BEQ294" s="171"/>
      <c r="BER294" s="171"/>
      <c r="BES294" s="171"/>
      <c r="BET294" s="171"/>
      <c r="BEU294" s="171"/>
      <c r="BEV294" s="171"/>
      <c r="BEW294" s="171"/>
      <c r="BEX294" s="171"/>
      <c r="BEY294" s="171"/>
      <c r="BEZ294" s="171"/>
      <c r="BFA294" s="171"/>
      <c r="BFB294" s="171"/>
      <c r="BFC294" s="171"/>
      <c r="BFD294" s="171"/>
      <c r="BFE294" s="171"/>
      <c r="BFF294" s="171"/>
      <c r="BFG294" s="171"/>
      <c r="BFH294" s="171"/>
      <c r="BFI294" s="171"/>
      <c r="BFJ294" s="171"/>
      <c r="BFK294" s="171"/>
      <c r="BFL294" s="171"/>
      <c r="BFM294" s="171"/>
      <c r="BFN294" s="171"/>
      <c r="BFO294" s="171"/>
      <c r="BFP294" s="171"/>
      <c r="BFQ294" s="171"/>
      <c r="BFR294" s="171"/>
      <c r="BFS294" s="171"/>
      <c r="BFT294" s="171"/>
      <c r="BFU294" s="171"/>
      <c r="BFV294" s="171"/>
      <c r="BFW294" s="171"/>
      <c r="BFX294" s="171"/>
      <c r="BFY294" s="171"/>
      <c r="BFZ294" s="171"/>
      <c r="BGA294" s="171"/>
      <c r="BGB294" s="171"/>
      <c r="BGC294" s="171"/>
      <c r="BGD294" s="171"/>
      <c r="BGE294" s="171"/>
      <c r="BGF294" s="171"/>
      <c r="BGG294" s="171"/>
      <c r="BGH294" s="171"/>
      <c r="BGI294" s="171"/>
      <c r="BGJ294" s="171"/>
      <c r="BGK294" s="171"/>
      <c r="BGL294" s="171"/>
      <c r="BGM294" s="171"/>
      <c r="BGN294" s="171"/>
      <c r="BGO294" s="171"/>
      <c r="BGP294" s="171"/>
      <c r="BGQ294" s="171"/>
      <c r="BGR294" s="171"/>
      <c r="BGS294" s="171"/>
      <c r="BGT294" s="171"/>
      <c r="BGU294" s="171"/>
      <c r="BGV294" s="171"/>
      <c r="BGW294" s="171"/>
      <c r="BGX294" s="171"/>
      <c r="BGY294" s="171"/>
      <c r="BGZ294" s="171"/>
      <c r="BHA294" s="171"/>
      <c r="BHB294" s="171"/>
      <c r="BHC294" s="171"/>
      <c r="BHD294" s="171"/>
      <c r="BHE294" s="171"/>
      <c r="BHF294" s="171"/>
      <c r="BHG294" s="171"/>
      <c r="BHH294" s="171"/>
      <c r="BHI294" s="171"/>
      <c r="BHJ294" s="171"/>
      <c r="BHK294" s="171"/>
      <c r="BHL294" s="171"/>
      <c r="BHM294" s="171"/>
      <c r="BHN294" s="171"/>
      <c r="BHO294" s="171"/>
      <c r="BHP294" s="171"/>
      <c r="BHQ294" s="171"/>
      <c r="BHR294" s="171"/>
      <c r="BHS294" s="171"/>
      <c r="BHT294" s="171"/>
      <c r="BHU294" s="171"/>
      <c r="BHV294" s="171"/>
      <c r="BHW294" s="171"/>
      <c r="BHX294" s="171"/>
      <c r="BHY294" s="171"/>
      <c r="BHZ294" s="171"/>
      <c r="BIA294" s="171"/>
      <c r="BIB294" s="171"/>
      <c r="BIC294" s="171"/>
      <c r="BID294" s="171"/>
      <c r="BIE294" s="171"/>
      <c r="BIF294" s="171"/>
      <c r="BIG294" s="171"/>
      <c r="BIH294" s="171"/>
      <c r="BII294" s="171"/>
      <c r="BIJ294" s="171"/>
      <c r="BIK294" s="171"/>
      <c r="BIL294" s="171"/>
      <c r="BIM294" s="171"/>
      <c r="BIN294" s="171"/>
      <c r="BIO294" s="171"/>
      <c r="BIP294" s="171"/>
      <c r="BIQ294" s="171"/>
      <c r="BIR294" s="171"/>
      <c r="BIS294" s="171"/>
      <c r="BIT294" s="171"/>
      <c r="BIU294" s="171"/>
      <c r="BIV294" s="171"/>
      <c r="BIW294" s="171"/>
      <c r="BIX294" s="171"/>
      <c r="BIY294" s="171"/>
      <c r="BIZ294" s="171"/>
      <c r="BJA294" s="171"/>
      <c r="BJB294" s="171"/>
      <c r="BJC294" s="171"/>
      <c r="BJD294" s="171"/>
      <c r="BJE294" s="171"/>
      <c r="BJF294" s="171"/>
      <c r="BJG294" s="171"/>
      <c r="BJH294" s="171"/>
      <c r="BJI294" s="171"/>
      <c r="BJJ294" s="171"/>
      <c r="BJK294" s="171"/>
      <c r="BJL294" s="171"/>
      <c r="BJM294" s="171"/>
      <c r="BJN294" s="171"/>
      <c r="BJO294" s="171"/>
      <c r="BJP294" s="171"/>
      <c r="BJQ294" s="171"/>
      <c r="BJR294" s="171"/>
      <c r="BJS294" s="171"/>
      <c r="BJT294" s="171"/>
      <c r="BJU294" s="171"/>
      <c r="BJV294" s="171"/>
      <c r="BJW294" s="171"/>
      <c r="BJX294" s="171"/>
      <c r="BJY294" s="171"/>
      <c r="BJZ294" s="171"/>
      <c r="BKA294" s="171"/>
      <c r="BKB294" s="171"/>
      <c r="BKC294" s="171"/>
      <c r="BKD294" s="171"/>
      <c r="BKE294" s="171"/>
      <c r="BKF294" s="171"/>
      <c r="BKG294" s="171"/>
      <c r="BKH294" s="171"/>
      <c r="BKI294" s="171"/>
      <c r="BKJ294" s="171"/>
      <c r="BKK294" s="171"/>
      <c r="BKL294" s="171"/>
      <c r="BKM294" s="171"/>
      <c r="BKN294" s="171"/>
      <c r="BKO294" s="171"/>
      <c r="BKP294" s="171"/>
      <c r="BKQ294" s="171"/>
      <c r="BKR294" s="171"/>
      <c r="BKS294" s="171"/>
      <c r="BKT294" s="171"/>
      <c r="BKU294" s="171"/>
      <c r="BKV294" s="171"/>
      <c r="BKW294" s="171"/>
      <c r="BKX294" s="171"/>
      <c r="BKY294" s="171"/>
      <c r="BKZ294" s="171"/>
      <c r="BLA294" s="171"/>
      <c r="BLB294" s="171"/>
      <c r="BLC294" s="171"/>
      <c r="BLD294" s="171"/>
      <c r="BLE294" s="171"/>
      <c r="BLF294" s="171"/>
      <c r="BLG294" s="171"/>
      <c r="BLH294" s="171"/>
      <c r="BLI294" s="171"/>
      <c r="BLJ294" s="171"/>
      <c r="BLK294" s="171"/>
      <c r="BLL294" s="171"/>
      <c r="BLM294" s="171"/>
      <c r="BLN294" s="171"/>
      <c r="BLO294" s="171"/>
      <c r="BLP294" s="171"/>
      <c r="BLQ294" s="171"/>
      <c r="BLR294" s="171"/>
      <c r="BLS294" s="171"/>
      <c r="BLT294" s="171"/>
      <c r="BLU294" s="171"/>
      <c r="BLV294" s="171"/>
      <c r="BLW294" s="171"/>
      <c r="BLX294" s="171"/>
      <c r="BLY294" s="171"/>
      <c r="BLZ294" s="171"/>
      <c r="BMA294" s="171"/>
      <c r="BMB294" s="171"/>
      <c r="BMC294" s="171"/>
      <c r="BMD294" s="171"/>
      <c r="BME294" s="171"/>
      <c r="BMF294" s="171"/>
      <c r="BMG294" s="171"/>
      <c r="BMH294" s="171"/>
      <c r="BMI294" s="171"/>
      <c r="BMJ294" s="171"/>
      <c r="BMK294" s="171"/>
      <c r="BML294" s="171"/>
      <c r="BMM294" s="171"/>
      <c r="BMN294" s="171"/>
      <c r="BMO294" s="171"/>
      <c r="BMP294" s="171"/>
      <c r="BMQ294" s="171"/>
      <c r="BMR294" s="171"/>
      <c r="BMS294" s="171"/>
      <c r="BMT294" s="171"/>
      <c r="BMU294" s="171"/>
      <c r="BMV294" s="171"/>
      <c r="BMW294" s="171"/>
      <c r="BMX294" s="171"/>
      <c r="BMY294" s="171"/>
      <c r="BMZ294" s="171"/>
      <c r="BNA294" s="171"/>
      <c r="BNB294" s="171"/>
      <c r="BNC294" s="171"/>
      <c r="BND294" s="171"/>
      <c r="BNE294" s="171"/>
      <c r="BNF294" s="171"/>
      <c r="BNG294" s="171"/>
      <c r="BNH294" s="171"/>
      <c r="BNI294" s="171"/>
      <c r="BNJ294" s="171"/>
      <c r="BNK294" s="171"/>
      <c r="BNL294" s="171"/>
      <c r="BNM294" s="171"/>
      <c r="BNN294" s="171"/>
      <c r="BNO294" s="171"/>
      <c r="BNP294" s="171"/>
      <c r="BNQ294" s="171"/>
      <c r="BNR294" s="171"/>
      <c r="BNS294" s="171"/>
      <c r="BNT294" s="171"/>
      <c r="BNU294" s="171"/>
      <c r="BNV294" s="171"/>
      <c r="BNW294" s="171"/>
      <c r="BNX294" s="171"/>
      <c r="BNY294" s="171"/>
      <c r="BNZ294" s="171"/>
      <c r="BOA294" s="171"/>
      <c r="BOB294" s="171"/>
      <c r="BOC294" s="171"/>
      <c r="BOD294" s="171"/>
      <c r="BOE294" s="171"/>
      <c r="BOF294" s="171"/>
      <c r="BOG294" s="171"/>
      <c r="BOH294" s="171"/>
      <c r="BOI294" s="171"/>
      <c r="BOJ294" s="171"/>
      <c r="BOK294" s="171"/>
      <c r="BOL294" s="171"/>
      <c r="BOM294" s="171"/>
      <c r="BON294" s="171"/>
      <c r="BOO294" s="171"/>
      <c r="BOP294" s="171"/>
      <c r="BOQ294" s="171"/>
      <c r="BOR294" s="171"/>
      <c r="BOS294" s="171"/>
      <c r="BOT294" s="171"/>
      <c r="BOU294" s="171"/>
      <c r="BOV294" s="171"/>
      <c r="BOW294" s="171"/>
      <c r="BOX294" s="171"/>
      <c r="BOY294" s="171"/>
      <c r="BOZ294" s="171"/>
      <c r="BPA294" s="171"/>
      <c r="BPB294" s="171"/>
      <c r="BPC294" s="171"/>
      <c r="BPD294" s="171"/>
      <c r="BPE294" s="171"/>
      <c r="BPF294" s="171"/>
      <c r="BPG294" s="171"/>
      <c r="BPH294" s="171"/>
      <c r="BPI294" s="171"/>
      <c r="BPJ294" s="171"/>
      <c r="BPK294" s="171"/>
      <c r="BPL294" s="171"/>
      <c r="BPM294" s="171"/>
      <c r="BPN294" s="171"/>
      <c r="BPO294" s="171"/>
      <c r="BPP294" s="171"/>
      <c r="BPQ294" s="171"/>
      <c r="BPR294" s="171"/>
      <c r="BPS294" s="171"/>
      <c r="BPT294" s="171"/>
      <c r="BPU294" s="171"/>
      <c r="BPV294" s="171"/>
      <c r="BPW294" s="171"/>
      <c r="BPX294" s="171"/>
      <c r="BPY294" s="171"/>
      <c r="BPZ294" s="171"/>
      <c r="BQA294" s="171"/>
      <c r="BQB294" s="171"/>
      <c r="BQC294" s="171"/>
      <c r="BQD294" s="171"/>
      <c r="BQE294" s="171"/>
      <c r="BQF294" s="171"/>
      <c r="BQG294" s="171"/>
      <c r="BQH294" s="171"/>
      <c r="BQI294" s="171"/>
      <c r="BQJ294" s="171"/>
      <c r="BQK294" s="171"/>
      <c r="BQL294" s="171"/>
      <c r="BQM294" s="171"/>
      <c r="BQN294" s="171"/>
      <c r="BQO294" s="171"/>
      <c r="BQP294" s="171"/>
      <c r="BQQ294" s="171"/>
      <c r="BQR294" s="171"/>
      <c r="BQS294" s="171"/>
      <c r="BQT294" s="171"/>
      <c r="BQU294" s="171"/>
      <c r="BQV294" s="171"/>
      <c r="BQW294" s="171"/>
      <c r="BQX294" s="171"/>
      <c r="BQY294" s="171"/>
      <c r="BQZ294" s="171"/>
      <c r="BRA294" s="171"/>
      <c r="BRB294" s="171"/>
      <c r="BRC294" s="171"/>
      <c r="BRD294" s="171"/>
      <c r="BRE294" s="171"/>
      <c r="BRF294" s="171"/>
      <c r="BRG294" s="171"/>
      <c r="BRH294" s="171"/>
      <c r="BRI294" s="171"/>
      <c r="BRJ294" s="171"/>
      <c r="BRK294" s="171"/>
      <c r="BRL294" s="171"/>
      <c r="BRM294" s="171"/>
      <c r="BRN294" s="171"/>
      <c r="BRO294" s="171"/>
      <c r="BRP294" s="171"/>
      <c r="BRQ294" s="171"/>
      <c r="BRR294" s="171"/>
      <c r="BRS294" s="171"/>
      <c r="BRT294" s="171"/>
      <c r="BRU294" s="171"/>
      <c r="BRV294" s="171"/>
      <c r="BRW294" s="171"/>
      <c r="BRX294" s="171"/>
      <c r="BRY294" s="171"/>
      <c r="BRZ294" s="171"/>
      <c r="BSA294" s="171"/>
      <c r="BSB294" s="171"/>
      <c r="BSC294" s="171"/>
      <c r="BSD294" s="171"/>
      <c r="BSE294" s="171"/>
      <c r="BSF294" s="171"/>
      <c r="BSG294" s="171"/>
      <c r="BSH294" s="171"/>
      <c r="BSI294" s="171"/>
      <c r="BSJ294" s="171"/>
      <c r="BSK294" s="171"/>
      <c r="BSL294" s="171"/>
      <c r="BSM294" s="171"/>
      <c r="BSN294" s="171"/>
      <c r="BSO294" s="171"/>
      <c r="BSP294" s="171"/>
      <c r="BSQ294" s="171"/>
      <c r="BSR294" s="171"/>
      <c r="BSS294" s="171"/>
      <c r="BST294" s="171"/>
      <c r="BSU294" s="171"/>
      <c r="BSV294" s="171"/>
      <c r="BSW294" s="171"/>
      <c r="BSX294" s="171"/>
      <c r="BSY294" s="171"/>
      <c r="BSZ294" s="171"/>
      <c r="BTA294" s="171"/>
      <c r="BTB294" s="171"/>
      <c r="BTC294" s="171"/>
      <c r="BTD294" s="171"/>
      <c r="BTE294" s="171"/>
      <c r="BTF294" s="171"/>
      <c r="BTG294" s="171"/>
      <c r="BTH294" s="171"/>
      <c r="BTI294" s="171"/>
      <c r="BTJ294" s="171"/>
      <c r="BTK294" s="171"/>
      <c r="BTL294" s="171"/>
      <c r="BTM294" s="171"/>
      <c r="BTN294" s="171"/>
      <c r="BTO294" s="171"/>
      <c r="BTP294" s="171"/>
      <c r="BTQ294" s="171"/>
      <c r="BTR294" s="171"/>
      <c r="BTS294" s="171"/>
      <c r="BTT294" s="171"/>
      <c r="BTU294" s="171"/>
      <c r="BTV294" s="171"/>
      <c r="BTW294" s="171"/>
      <c r="BTX294" s="171"/>
      <c r="BTY294" s="171"/>
      <c r="BTZ294" s="171"/>
      <c r="BUA294" s="171"/>
      <c r="BUB294" s="171"/>
      <c r="BUC294" s="171"/>
      <c r="BUD294" s="171"/>
      <c r="BUE294" s="171"/>
      <c r="BUF294" s="171"/>
      <c r="BUG294" s="171"/>
      <c r="BUH294" s="171"/>
      <c r="BUI294" s="171"/>
      <c r="BUJ294" s="171"/>
      <c r="BUK294" s="171"/>
      <c r="BUL294" s="171"/>
      <c r="BUM294" s="171"/>
      <c r="BUN294" s="171"/>
      <c r="BUO294" s="171"/>
      <c r="BUP294" s="171"/>
      <c r="BUQ294" s="171"/>
      <c r="BUR294" s="171"/>
      <c r="BUS294" s="171"/>
      <c r="BUT294" s="171"/>
      <c r="BUU294" s="171"/>
      <c r="BUV294" s="171"/>
      <c r="BUW294" s="171"/>
      <c r="BUX294" s="171"/>
      <c r="BUY294" s="171"/>
      <c r="BUZ294" s="171"/>
      <c r="BVA294" s="171"/>
      <c r="BVB294" s="171"/>
      <c r="BVC294" s="171"/>
      <c r="BVD294" s="171"/>
      <c r="BVE294" s="171"/>
      <c r="BVF294" s="171"/>
      <c r="BVG294" s="171"/>
      <c r="BVH294" s="171"/>
      <c r="BVI294" s="171"/>
      <c r="BVJ294" s="171"/>
      <c r="BVK294" s="171"/>
      <c r="BVL294" s="171"/>
      <c r="BVM294" s="171"/>
      <c r="BVN294" s="171"/>
      <c r="BVO294" s="171"/>
      <c r="BVP294" s="171"/>
      <c r="BVQ294" s="171"/>
      <c r="BVR294" s="171"/>
      <c r="BVS294" s="171"/>
      <c r="BVT294" s="171"/>
      <c r="BVU294" s="171"/>
      <c r="BVV294" s="171"/>
      <c r="BVW294" s="171"/>
      <c r="BVX294" s="171"/>
      <c r="BVY294" s="171"/>
      <c r="BVZ294" s="171"/>
      <c r="BWA294" s="171"/>
      <c r="BWB294" s="171"/>
      <c r="BWC294" s="171"/>
      <c r="BWD294" s="171"/>
      <c r="BWE294" s="171"/>
      <c r="BWF294" s="171"/>
      <c r="BWG294" s="171"/>
      <c r="BWH294" s="171"/>
      <c r="BWI294" s="171"/>
      <c r="BWJ294" s="171"/>
      <c r="BWK294" s="171"/>
      <c r="BWL294" s="171"/>
      <c r="BWM294" s="171"/>
      <c r="BWN294" s="171"/>
      <c r="BWO294" s="171"/>
      <c r="BWP294" s="171"/>
      <c r="BWQ294" s="171"/>
      <c r="BWR294" s="171"/>
      <c r="BWS294" s="171"/>
      <c r="BWT294" s="171"/>
      <c r="BWU294" s="171"/>
      <c r="BWV294" s="171"/>
      <c r="BWW294" s="171"/>
      <c r="BWX294" s="171"/>
      <c r="BWY294" s="171"/>
      <c r="BWZ294" s="171"/>
      <c r="BXA294" s="171"/>
      <c r="BXB294" s="171"/>
      <c r="BXC294" s="171"/>
      <c r="BXD294" s="171"/>
      <c r="BXE294" s="171"/>
      <c r="BXF294" s="171"/>
      <c r="BXG294" s="171"/>
      <c r="BXH294" s="171"/>
      <c r="BXI294" s="171"/>
      <c r="BXJ294" s="171"/>
      <c r="BXK294" s="171"/>
      <c r="BXL294" s="171"/>
      <c r="BXM294" s="171"/>
      <c r="BXN294" s="171"/>
      <c r="BXO294" s="171"/>
      <c r="BXP294" s="171"/>
      <c r="BXQ294" s="171"/>
      <c r="BXR294" s="171"/>
      <c r="BXS294" s="171"/>
      <c r="BXT294" s="171"/>
      <c r="BXU294" s="171"/>
      <c r="BXV294" s="171"/>
      <c r="BXW294" s="171"/>
      <c r="BXX294" s="171"/>
      <c r="BXY294" s="171"/>
      <c r="BXZ294" s="171"/>
      <c r="BYA294" s="171"/>
      <c r="BYB294" s="171"/>
      <c r="BYC294" s="171"/>
      <c r="BYD294" s="171"/>
      <c r="BYE294" s="171"/>
      <c r="BYF294" s="171"/>
      <c r="BYG294" s="171"/>
      <c r="BYH294" s="171"/>
      <c r="BYI294" s="171"/>
      <c r="BYJ294" s="171"/>
      <c r="BYK294" s="171"/>
      <c r="BYL294" s="171"/>
      <c r="BYM294" s="171"/>
      <c r="BYN294" s="171"/>
      <c r="BYO294" s="171"/>
      <c r="BYP294" s="171"/>
      <c r="BYQ294" s="171"/>
      <c r="BYR294" s="171"/>
      <c r="BYS294" s="171"/>
      <c r="BYT294" s="171"/>
      <c r="BYU294" s="171"/>
      <c r="BYV294" s="171"/>
      <c r="BYW294" s="171"/>
      <c r="BYX294" s="171"/>
      <c r="BYY294" s="171"/>
      <c r="BYZ294" s="171"/>
      <c r="BZA294" s="171"/>
      <c r="BZB294" s="171"/>
      <c r="BZC294" s="171"/>
      <c r="BZD294" s="171"/>
      <c r="BZE294" s="171"/>
      <c r="BZF294" s="171"/>
      <c r="BZG294" s="171"/>
      <c r="BZH294" s="171"/>
      <c r="BZI294" s="171"/>
      <c r="BZJ294" s="171"/>
      <c r="BZK294" s="171"/>
      <c r="BZL294" s="171"/>
      <c r="BZM294" s="171"/>
      <c r="BZN294" s="171"/>
      <c r="BZO294" s="171"/>
      <c r="BZP294" s="171"/>
      <c r="BZQ294" s="171"/>
      <c r="BZR294" s="171"/>
      <c r="BZS294" s="171"/>
      <c r="BZT294" s="171"/>
      <c r="BZU294" s="171"/>
      <c r="BZV294" s="171"/>
      <c r="BZW294" s="171"/>
      <c r="BZX294" s="171"/>
      <c r="BZY294" s="171"/>
      <c r="BZZ294" s="171"/>
      <c r="CAA294" s="171"/>
      <c r="CAB294" s="171"/>
      <c r="CAC294" s="171"/>
      <c r="CAD294" s="171"/>
      <c r="CAE294" s="171"/>
      <c r="CAF294" s="171"/>
      <c r="CAG294" s="171"/>
      <c r="CAH294" s="171"/>
      <c r="CAI294" s="171"/>
      <c r="CAJ294" s="171"/>
      <c r="CAK294" s="171"/>
      <c r="CAL294" s="171"/>
      <c r="CAM294" s="171"/>
      <c r="CAN294" s="171"/>
      <c r="CAO294" s="171"/>
      <c r="CAP294" s="171"/>
      <c r="CAQ294" s="171"/>
      <c r="CAR294" s="171"/>
      <c r="CAS294" s="171"/>
      <c r="CAT294" s="171"/>
      <c r="CAU294" s="171"/>
      <c r="CAV294" s="171"/>
      <c r="CAW294" s="171"/>
      <c r="CAX294" s="171"/>
      <c r="CAY294" s="171"/>
      <c r="CAZ294" s="171"/>
      <c r="CBA294" s="171"/>
      <c r="CBB294" s="171"/>
      <c r="CBC294" s="171"/>
      <c r="CBD294" s="171"/>
      <c r="CBE294" s="171"/>
      <c r="CBF294" s="171"/>
      <c r="CBG294" s="171"/>
      <c r="CBH294" s="171"/>
      <c r="CBI294" s="171"/>
      <c r="CBJ294" s="171"/>
      <c r="CBK294" s="171"/>
      <c r="CBL294" s="171"/>
      <c r="CBM294" s="171"/>
      <c r="CBN294" s="171"/>
      <c r="CBO294" s="171"/>
      <c r="CBP294" s="171"/>
      <c r="CBQ294" s="171"/>
      <c r="CBR294" s="171"/>
      <c r="CBS294" s="171"/>
      <c r="CBT294" s="171"/>
      <c r="CBU294" s="171"/>
      <c r="CBV294" s="171"/>
      <c r="CBW294" s="171"/>
      <c r="CBX294" s="171"/>
      <c r="CBY294" s="171"/>
      <c r="CBZ294" s="171"/>
      <c r="CCA294" s="171"/>
      <c r="CCB294" s="171"/>
      <c r="CCC294" s="171"/>
      <c r="CCD294" s="171"/>
      <c r="CCE294" s="171"/>
      <c r="CCF294" s="171"/>
      <c r="CCG294" s="171"/>
      <c r="CCH294" s="171"/>
      <c r="CCI294" s="171"/>
      <c r="CCJ294" s="171"/>
      <c r="CCK294" s="171"/>
      <c r="CCL294" s="171"/>
      <c r="CCM294" s="171"/>
      <c r="CCN294" s="171"/>
      <c r="CCO294" s="171"/>
      <c r="CCP294" s="171"/>
      <c r="CCQ294" s="171"/>
      <c r="CCR294" s="171"/>
      <c r="CCS294" s="171"/>
      <c r="CCT294" s="171"/>
      <c r="CCU294" s="171"/>
      <c r="CCV294" s="171"/>
      <c r="CCW294" s="171"/>
      <c r="CCX294" s="171"/>
      <c r="CCY294" s="171"/>
      <c r="CCZ294" s="171"/>
      <c r="CDA294" s="171"/>
      <c r="CDB294" s="171"/>
      <c r="CDC294" s="171"/>
      <c r="CDD294" s="171"/>
      <c r="CDE294" s="171"/>
      <c r="CDF294" s="171"/>
      <c r="CDG294" s="171"/>
      <c r="CDH294" s="171"/>
      <c r="CDI294" s="171"/>
      <c r="CDJ294" s="171"/>
      <c r="CDK294" s="171"/>
      <c r="CDL294" s="171"/>
      <c r="CDM294" s="171"/>
      <c r="CDN294" s="171"/>
      <c r="CDO294" s="171"/>
      <c r="CDP294" s="171"/>
      <c r="CDQ294" s="171"/>
      <c r="CDR294" s="171"/>
      <c r="CDS294" s="171"/>
      <c r="CDT294" s="171"/>
      <c r="CDU294" s="171"/>
      <c r="CDV294" s="171"/>
      <c r="CDW294" s="171"/>
      <c r="CDX294" s="171"/>
      <c r="CDY294" s="171"/>
      <c r="CDZ294" s="171"/>
      <c r="CEA294" s="171"/>
      <c r="CEB294" s="171"/>
      <c r="CEC294" s="171"/>
      <c r="CED294" s="171"/>
      <c r="CEE294" s="171"/>
      <c r="CEF294" s="171"/>
      <c r="CEG294" s="171"/>
      <c r="CEH294" s="171"/>
      <c r="CEI294" s="171"/>
      <c r="CEJ294" s="171"/>
      <c r="CEK294" s="171"/>
      <c r="CEL294" s="171"/>
      <c r="CEM294" s="171"/>
      <c r="CEN294" s="171"/>
      <c r="CEO294" s="171"/>
      <c r="CEP294" s="171"/>
      <c r="CEQ294" s="171"/>
      <c r="CER294" s="171"/>
      <c r="CES294" s="171"/>
      <c r="CET294" s="171"/>
      <c r="CEU294" s="171"/>
      <c r="CEV294" s="171"/>
      <c r="CEW294" s="171"/>
      <c r="CEX294" s="171"/>
      <c r="CEY294" s="171"/>
      <c r="CEZ294" s="171"/>
      <c r="CFA294" s="171"/>
      <c r="CFB294" s="171"/>
      <c r="CFC294" s="171"/>
      <c r="CFD294" s="171"/>
      <c r="CFE294" s="171"/>
      <c r="CFF294" s="171"/>
      <c r="CFG294" s="171"/>
      <c r="CFH294" s="171"/>
      <c r="CFI294" s="171"/>
      <c r="CFJ294" s="171"/>
      <c r="CFK294" s="171"/>
      <c r="CFL294" s="171"/>
      <c r="CFM294" s="171"/>
      <c r="CFN294" s="171"/>
      <c r="CFO294" s="171"/>
      <c r="CFP294" s="171"/>
      <c r="CFQ294" s="171"/>
      <c r="CFR294" s="171"/>
      <c r="CFS294" s="171"/>
      <c r="CFT294" s="171"/>
      <c r="CFU294" s="171"/>
      <c r="CFV294" s="171"/>
      <c r="CFW294" s="171"/>
      <c r="CFX294" s="171"/>
      <c r="CFY294" s="171"/>
      <c r="CFZ294" s="171"/>
      <c r="CGA294" s="171"/>
      <c r="CGB294" s="171"/>
      <c r="CGC294" s="171"/>
      <c r="CGD294" s="171"/>
      <c r="CGE294" s="171"/>
      <c r="CGF294" s="171"/>
      <c r="CGG294" s="171"/>
      <c r="CGH294" s="171"/>
      <c r="CGI294" s="171"/>
      <c r="CGJ294" s="171"/>
      <c r="CGK294" s="171"/>
      <c r="CGL294" s="171"/>
      <c r="CGM294" s="171"/>
      <c r="CGN294" s="171"/>
      <c r="CGO294" s="171"/>
      <c r="CGP294" s="171"/>
      <c r="CGQ294" s="171"/>
      <c r="CGR294" s="171"/>
      <c r="CGS294" s="171"/>
      <c r="CGT294" s="171"/>
      <c r="CGU294" s="171"/>
      <c r="CGV294" s="171"/>
      <c r="CGW294" s="171"/>
      <c r="CGX294" s="171"/>
      <c r="CGY294" s="171"/>
      <c r="CGZ294" s="171"/>
      <c r="CHA294" s="171"/>
      <c r="CHB294" s="171"/>
      <c r="CHC294" s="171"/>
      <c r="CHD294" s="171"/>
      <c r="CHE294" s="171"/>
      <c r="CHF294" s="171"/>
      <c r="CHG294" s="171"/>
      <c r="CHH294" s="171"/>
      <c r="CHI294" s="171"/>
      <c r="CHJ294" s="171"/>
      <c r="CHK294" s="171"/>
      <c r="CHL294" s="171"/>
      <c r="CHM294" s="171"/>
      <c r="CHN294" s="171"/>
      <c r="CHO294" s="171"/>
      <c r="CHP294" s="171"/>
      <c r="CHQ294" s="171"/>
      <c r="CHR294" s="171"/>
      <c r="CHS294" s="171"/>
      <c r="CHT294" s="171"/>
      <c r="CHU294" s="171"/>
      <c r="CHV294" s="171"/>
      <c r="CHW294" s="171"/>
      <c r="CHX294" s="171"/>
      <c r="CHY294" s="171"/>
      <c r="CHZ294" s="171"/>
      <c r="CIA294" s="171"/>
      <c r="CIB294" s="171"/>
      <c r="CIC294" s="171"/>
      <c r="CID294" s="171"/>
      <c r="CIE294" s="171"/>
      <c r="CIF294" s="171"/>
      <c r="CIG294" s="171"/>
      <c r="CIH294" s="171"/>
      <c r="CII294" s="171"/>
      <c r="CIJ294" s="171"/>
      <c r="CIK294" s="171"/>
      <c r="CIL294" s="171"/>
      <c r="CIM294" s="171"/>
      <c r="CIN294" s="171"/>
      <c r="CIO294" s="171"/>
      <c r="CIP294" s="171"/>
      <c r="CIQ294" s="171"/>
      <c r="CIR294" s="171"/>
      <c r="CIS294" s="171"/>
      <c r="CIT294" s="171"/>
      <c r="CIU294" s="171"/>
      <c r="CIV294" s="171"/>
      <c r="CIW294" s="171"/>
      <c r="CIX294" s="171"/>
      <c r="CIY294" s="171"/>
      <c r="CIZ294" s="171"/>
      <c r="CJA294" s="171"/>
      <c r="CJB294" s="171"/>
      <c r="CJC294" s="171"/>
      <c r="CJD294" s="171"/>
      <c r="CJE294" s="171"/>
      <c r="CJF294" s="171"/>
      <c r="CJG294" s="171"/>
      <c r="CJH294" s="171"/>
      <c r="CJI294" s="171"/>
      <c r="CJJ294" s="171"/>
      <c r="CJK294" s="171"/>
      <c r="CJL294" s="171"/>
      <c r="CJM294" s="171"/>
      <c r="CJN294" s="171"/>
      <c r="CJO294" s="171"/>
      <c r="CJP294" s="171"/>
      <c r="CJQ294" s="171"/>
      <c r="CJR294" s="171"/>
      <c r="CJS294" s="171"/>
      <c r="CJT294" s="171"/>
      <c r="CJU294" s="171"/>
      <c r="CJV294" s="171"/>
      <c r="CJW294" s="171"/>
      <c r="CJX294" s="171"/>
      <c r="CJY294" s="171"/>
      <c r="CJZ294" s="171"/>
      <c r="CKA294" s="171"/>
      <c r="CKB294" s="171"/>
      <c r="CKC294" s="171"/>
      <c r="CKD294" s="171"/>
      <c r="CKE294" s="171"/>
      <c r="CKF294" s="171"/>
      <c r="CKG294" s="171"/>
      <c r="CKH294" s="171"/>
      <c r="CKI294" s="171"/>
      <c r="CKJ294" s="171"/>
      <c r="CKK294" s="171"/>
      <c r="CKL294" s="171"/>
      <c r="CKM294" s="171"/>
      <c r="CKN294" s="171"/>
      <c r="CKO294" s="171"/>
      <c r="CKP294" s="171"/>
      <c r="CKQ294" s="171"/>
      <c r="CKR294" s="171"/>
      <c r="CKS294" s="171"/>
      <c r="CKT294" s="171"/>
      <c r="CKU294" s="171"/>
      <c r="CKV294" s="171"/>
      <c r="CKW294" s="171"/>
      <c r="CKX294" s="171"/>
      <c r="CKY294" s="171"/>
      <c r="CKZ294" s="171"/>
      <c r="CLA294" s="171"/>
      <c r="CLB294" s="171"/>
      <c r="CLC294" s="171"/>
      <c r="CLD294" s="171"/>
      <c r="CLE294" s="171"/>
      <c r="CLF294" s="171"/>
      <c r="CLG294" s="171"/>
      <c r="CLH294" s="171"/>
      <c r="CLI294" s="171"/>
      <c r="CLJ294" s="171"/>
      <c r="CLK294" s="171"/>
      <c r="CLL294" s="171"/>
      <c r="CLM294" s="171"/>
      <c r="CLN294" s="171"/>
      <c r="CLO294" s="171"/>
      <c r="CLP294" s="171"/>
      <c r="CLQ294" s="171"/>
      <c r="CLR294" s="171"/>
      <c r="CLS294" s="171"/>
      <c r="CLT294" s="171"/>
      <c r="CLU294" s="171"/>
      <c r="CLV294" s="171"/>
      <c r="CLW294" s="171"/>
      <c r="CLX294" s="171"/>
      <c r="CLY294" s="171"/>
      <c r="CLZ294" s="171"/>
      <c r="CMA294" s="171"/>
      <c r="CMB294" s="171"/>
      <c r="CMC294" s="171"/>
      <c r="CMD294" s="171"/>
      <c r="CME294" s="171"/>
      <c r="CMF294" s="171"/>
      <c r="CMG294" s="171"/>
      <c r="CMH294" s="171"/>
      <c r="CMI294" s="171"/>
      <c r="CMJ294" s="171"/>
      <c r="CMK294" s="171"/>
      <c r="CML294" s="171"/>
      <c r="CMM294" s="171"/>
      <c r="CMN294" s="171"/>
      <c r="CMO294" s="171"/>
      <c r="CMP294" s="171"/>
      <c r="CMQ294" s="171"/>
      <c r="CMR294" s="171"/>
      <c r="CMS294" s="171"/>
      <c r="CMT294" s="171"/>
      <c r="CMU294" s="171"/>
      <c r="CMV294" s="171"/>
      <c r="CMW294" s="171"/>
      <c r="CMX294" s="171"/>
      <c r="CMY294" s="171"/>
      <c r="CMZ294" s="171"/>
      <c r="CNA294" s="171"/>
      <c r="CNB294" s="171"/>
      <c r="CNC294" s="171"/>
      <c r="CND294" s="171"/>
      <c r="CNE294" s="171"/>
      <c r="CNF294" s="171"/>
      <c r="CNG294" s="171"/>
      <c r="CNH294" s="171"/>
      <c r="CNI294" s="171"/>
      <c r="CNJ294" s="171"/>
      <c r="CNK294" s="171"/>
      <c r="CNL294" s="171"/>
      <c r="CNM294" s="171"/>
      <c r="CNN294" s="171"/>
      <c r="CNO294" s="171"/>
      <c r="CNP294" s="171"/>
      <c r="CNQ294" s="171"/>
      <c r="CNR294" s="171"/>
      <c r="CNS294" s="171"/>
      <c r="CNT294" s="171"/>
      <c r="CNU294" s="171"/>
      <c r="CNV294" s="171"/>
      <c r="CNW294" s="171"/>
      <c r="CNX294" s="171"/>
      <c r="CNY294" s="171"/>
      <c r="CNZ294" s="171"/>
      <c r="COA294" s="171"/>
      <c r="COB294" s="171"/>
      <c r="COC294" s="171"/>
      <c r="COD294" s="171"/>
      <c r="COE294" s="171"/>
      <c r="COF294" s="171"/>
      <c r="COG294" s="171"/>
      <c r="COH294" s="171"/>
      <c r="COI294" s="171"/>
      <c r="COJ294" s="171"/>
      <c r="COK294" s="171"/>
      <c r="COL294" s="171"/>
      <c r="COM294" s="171"/>
      <c r="CON294" s="171"/>
      <c r="COO294" s="171"/>
      <c r="COP294" s="171"/>
      <c r="COQ294" s="171"/>
      <c r="COR294" s="171"/>
      <c r="COS294" s="171"/>
      <c r="COT294" s="171"/>
      <c r="COU294" s="171"/>
      <c r="COV294" s="171"/>
      <c r="COW294" s="171"/>
      <c r="COX294" s="171"/>
      <c r="COY294" s="171"/>
      <c r="COZ294" s="171"/>
      <c r="CPA294" s="171"/>
      <c r="CPB294" s="171"/>
      <c r="CPC294" s="171"/>
      <c r="CPD294" s="171"/>
      <c r="CPE294" s="171"/>
      <c r="CPF294" s="171"/>
      <c r="CPG294" s="171"/>
      <c r="CPH294" s="171"/>
      <c r="CPI294" s="171"/>
      <c r="CPJ294" s="171"/>
      <c r="CPK294" s="171"/>
      <c r="CPL294" s="171"/>
      <c r="CPM294" s="171"/>
      <c r="CPN294" s="171"/>
      <c r="CPO294" s="171"/>
      <c r="CPP294" s="171"/>
      <c r="CPQ294" s="171"/>
      <c r="CPR294" s="171"/>
      <c r="CPS294" s="171"/>
      <c r="CPT294" s="171"/>
      <c r="CPU294" s="171"/>
      <c r="CPV294" s="171"/>
      <c r="CPW294" s="171"/>
      <c r="CPX294" s="171"/>
      <c r="CPY294" s="171"/>
      <c r="CPZ294" s="171"/>
      <c r="CQA294" s="171"/>
      <c r="CQB294" s="171"/>
      <c r="CQC294" s="171"/>
      <c r="CQD294" s="171"/>
      <c r="CQE294" s="171"/>
      <c r="CQF294" s="171"/>
      <c r="CQG294" s="171"/>
      <c r="CQH294" s="171"/>
      <c r="CQI294" s="171"/>
      <c r="CQJ294" s="171"/>
      <c r="CQK294" s="171"/>
      <c r="CQL294" s="171"/>
      <c r="CQM294" s="171"/>
      <c r="CQN294" s="171"/>
      <c r="CQO294" s="171"/>
      <c r="CQP294" s="171"/>
      <c r="CQQ294" s="171"/>
      <c r="CQR294" s="171"/>
      <c r="CQS294" s="171"/>
      <c r="CQT294" s="171"/>
      <c r="CQU294" s="171"/>
      <c r="CQV294" s="171"/>
      <c r="CQW294" s="171"/>
      <c r="CQX294" s="171"/>
      <c r="CQY294" s="171"/>
      <c r="CQZ294" s="171"/>
      <c r="CRA294" s="171"/>
      <c r="CRB294" s="171"/>
      <c r="CRC294" s="171"/>
      <c r="CRD294" s="171"/>
      <c r="CRE294" s="171"/>
      <c r="CRF294" s="171"/>
      <c r="CRG294" s="171"/>
      <c r="CRH294" s="171"/>
      <c r="CRI294" s="171"/>
      <c r="CRJ294" s="171"/>
      <c r="CRK294" s="171"/>
      <c r="CRL294" s="171"/>
      <c r="CRM294" s="171"/>
      <c r="CRN294" s="171"/>
      <c r="CRO294" s="171"/>
      <c r="CRP294" s="171"/>
      <c r="CRQ294" s="171"/>
      <c r="CRR294" s="171"/>
      <c r="CRS294" s="171"/>
      <c r="CRT294" s="171"/>
      <c r="CRU294" s="171"/>
      <c r="CRV294" s="171"/>
      <c r="CRW294" s="171"/>
      <c r="CRX294" s="171"/>
      <c r="CRY294" s="171"/>
      <c r="CRZ294" s="171"/>
      <c r="CSA294" s="171"/>
      <c r="CSB294" s="171"/>
      <c r="CSC294" s="171"/>
      <c r="CSD294" s="171"/>
      <c r="CSE294" s="171"/>
      <c r="CSF294" s="171"/>
      <c r="CSG294" s="171"/>
      <c r="CSH294" s="171"/>
      <c r="CSI294" s="171"/>
      <c r="CSJ294" s="171"/>
      <c r="CSK294" s="171"/>
      <c r="CSL294" s="171"/>
      <c r="CSM294" s="171"/>
      <c r="CSN294" s="171"/>
      <c r="CSO294" s="171"/>
      <c r="CSP294" s="171"/>
      <c r="CSQ294" s="171"/>
      <c r="CSR294" s="171"/>
      <c r="CSS294" s="171"/>
      <c r="CST294" s="171"/>
      <c r="CSU294" s="171"/>
      <c r="CSV294" s="171"/>
      <c r="CSW294" s="171"/>
      <c r="CSX294" s="171"/>
      <c r="CSY294" s="171"/>
      <c r="CSZ294" s="171"/>
      <c r="CTA294" s="171"/>
      <c r="CTB294" s="171"/>
      <c r="CTC294" s="171"/>
      <c r="CTD294" s="171"/>
      <c r="CTE294" s="171"/>
      <c r="CTF294" s="171"/>
      <c r="CTG294" s="171"/>
      <c r="CTH294" s="171"/>
      <c r="CTI294" s="171"/>
      <c r="CTJ294" s="171"/>
      <c r="CTK294" s="171"/>
      <c r="CTL294" s="171"/>
      <c r="CTM294" s="171"/>
      <c r="CTN294" s="171"/>
      <c r="CTO294" s="171"/>
      <c r="CTP294" s="171"/>
      <c r="CTQ294" s="171"/>
      <c r="CTR294" s="171"/>
      <c r="CTS294" s="171"/>
      <c r="CTT294" s="171"/>
      <c r="CTU294" s="171"/>
      <c r="CTV294" s="171"/>
      <c r="CTW294" s="171"/>
      <c r="CTX294" s="171"/>
      <c r="CTY294" s="171"/>
      <c r="CTZ294" s="171"/>
      <c r="CUA294" s="171"/>
      <c r="CUB294" s="171"/>
      <c r="CUC294" s="171"/>
      <c r="CUD294" s="171"/>
      <c r="CUE294" s="171"/>
      <c r="CUF294" s="171"/>
      <c r="CUG294" s="171"/>
      <c r="CUH294" s="171"/>
      <c r="CUI294" s="171"/>
      <c r="CUJ294" s="171"/>
      <c r="CUK294" s="171"/>
      <c r="CUL294" s="171"/>
      <c r="CUM294" s="171"/>
      <c r="CUN294" s="171"/>
      <c r="CUO294" s="171"/>
      <c r="CUP294" s="171"/>
      <c r="CUQ294" s="171"/>
      <c r="CUR294" s="171"/>
      <c r="CUS294" s="171"/>
      <c r="CUT294" s="171"/>
      <c r="CUU294" s="171"/>
      <c r="CUV294" s="171"/>
      <c r="CUW294" s="171"/>
      <c r="CUX294" s="171"/>
      <c r="CUY294" s="171"/>
      <c r="CUZ294" s="171"/>
      <c r="CVA294" s="171"/>
      <c r="CVB294" s="171"/>
      <c r="CVC294" s="171"/>
      <c r="CVD294" s="171"/>
      <c r="CVE294" s="171"/>
      <c r="CVF294" s="171"/>
      <c r="CVG294" s="171"/>
      <c r="CVH294" s="171"/>
      <c r="CVI294" s="171"/>
      <c r="CVJ294" s="171"/>
      <c r="CVK294" s="171"/>
      <c r="CVL294" s="171"/>
      <c r="CVM294" s="171"/>
      <c r="CVN294" s="171"/>
      <c r="CVO294" s="171"/>
      <c r="CVP294" s="171"/>
      <c r="CVQ294" s="171"/>
      <c r="CVR294" s="171"/>
      <c r="CVS294" s="171"/>
      <c r="CVT294" s="171"/>
      <c r="CVU294" s="171"/>
      <c r="CVV294" s="171"/>
      <c r="CVW294" s="171"/>
      <c r="CVX294" s="171"/>
      <c r="CVY294" s="171"/>
      <c r="CVZ294" s="171"/>
      <c r="CWA294" s="171"/>
      <c r="CWB294" s="171"/>
      <c r="CWC294" s="171"/>
      <c r="CWD294" s="171"/>
      <c r="CWE294" s="171"/>
      <c r="CWF294" s="171"/>
      <c r="CWG294" s="171"/>
      <c r="CWH294" s="171"/>
      <c r="CWI294" s="171"/>
      <c r="CWJ294" s="171"/>
      <c r="CWK294" s="171"/>
      <c r="CWL294" s="171"/>
      <c r="CWM294" s="171"/>
      <c r="CWN294" s="171"/>
      <c r="CWO294" s="171"/>
      <c r="CWP294" s="171"/>
      <c r="CWQ294" s="171"/>
      <c r="CWR294" s="171"/>
      <c r="CWS294" s="171"/>
      <c r="CWT294" s="171"/>
      <c r="CWU294" s="171"/>
      <c r="CWV294" s="171"/>
      <c r="CWW294" s="171"/>
      <c r="CWX294" s="171"/>
      <c r="CWY294" s="171"/>
      <c r="CWZ294" s="171"/>
      <c r="CXA294" s="171"/>
      <c r="CXB294" s="171"/>
      <c r="CXC294" s="171"/>
      <c r="CXD294" s="171"/>
      <c r="CXE294" s="171"/>
      <c r="CXF294" s="171"/>
      <c r="CXG294" s="171"/>
      <c r="CXH294" s="171"/>
      <c r="CXI294" s="171"/>
      <c r="CXJ294" s="171"/>
      <c r="CXK294" s="171"/>
      <c r="CXL294" s="171"/>
      <c r="CXM294" s="171"/>
      <c r="CXN294" s="171"/>
      <c r="CXO294" s="171"/>
      <c r="CXP294" s="171"/>
      <c r="CXQ294" s="171"/>
      <c r="CXR294" s="171"/>
      <c r="CXS294" s="171"/>
      <c r="CXT294" s="171"/>
      <c r="CXU294" s="171"/>
      <c r="CXV294" s="171"/>
      <c r="CXW294" s="171"/>
      <c r="CXX294" s="171"/>
      <c r="CXY294" s="171"/>
      <c r="CXZ294" s="171"/>
      <c r="CYA294" s="171"/>
      <c r="CYB294" s="171"/>
      <c r="CYC294" s="171"/>
      <c r="CYD294" s="171"/>
      <c r="CYE294" s="171"/>
      <c r="CYF294" s="171"/>
      <c r="CYG294" s="171"/>
      <c r="CYH294" s="171"/>
      <c r="CYI294" s="171"/>
      <c r="CYJ294" s="171"/>
      <c r="CYK294" s="171"/>
      <c r="CYL294" s="171"/>
      <c r="CYM294" s="171"/>
      <c r="CYN294" s="171"/>
      <c r="CYO294" s="171"/>
      <c r="CYP294" s="171"/>
      <c r="CYQ294" s="171"/>
      <c r="CYR294" s="171"/>
      <c r="CYS294" s="171"/>
      <c r="CYT294" s="171"/>
      <c r="CYU294" s="171"/>
      <c r="CYV294" s="171"/>
      <c r="CYW294" s="171"/>
      <c r="CYX294" s="171"/>
      <c r="CYY294" s="171"/>
      <c r="CYZ294" s="171"/>
      <c r="CZA294" s="171"/>
      <c r="CZB294" s="171"/>
      <c r="CZC294" s="171"/>
      <c r="CZD294" s="171"/>
      <c r="CZE294" s="171"/>
      <c r="CZF294" s="171"/>
      <c r="CZG294" s="171"/>
      <c r="CZH294" s="171"/>
      <c r="CZI294" s="171"/>
      <c r="CZJ294" s="171"/>
      <c r="CZK294" s="171"/>
      <c r="CZL294" s="171"/>
      <c r="CZM294" s="171"/>
      <c r="CZN294" s="171"/>
      <c r="CZO294" s="171"/>
      <c r="CZP294" s="171"/>
      <c r="CZQ294" s="171"/>
      <c r="CZR294" s="171"/>
      <c r="CZS294" s="171"/>
      <c r="CZT294" s="171"/>
      <c r="CZU294" s="171"/>
      <c r="CZV294" s="171"/>
      <c r="CZW294" s="171"/>
      <c r="CZX294" s="171"/>
      <c r="CZY294" s="171"/>
      <c r="CZZ294" s="171"/>
      <c r="DAA294" s="171"/>
      <c r="DAB294" s="171"/>
      <c r="DAC294" s="171"/>
      <c r="DAD294" s="171"/>
      <c r="DAE294" s="171"/>
      <c r="DAF294" s="171"/>
      <c r="DAG294" s="171"/>
      <c r="DAH294" s="171"/>
      <c r="DAI294" s="171"/>
      <c r="DAJ294" s="171"/>
      <c r="DAK294" s="171"/>
      <c r="DAL294" s="171"/>
      <c r="DAM294" s="171"/>
      <c r="DAN294" s="171"/>
      <c r="DAO294" s="171"/>
      <c r="DAP294" s="171"/>
      <c r="DAQ294" s="171"/>
      <c r="DAR294" s="171"/>
      <c r="DAS294" s="171"/>
      <c r="DAT294" s="171"/>
      <c r="DAU294" s="171"/>
      <c r="DAV294" s="171"/>
      <c r="DAW294" s="171"/>
      <c r="DAX294" s="171"/>
      <c r="DAY294" s="171"/>
      <c r="DAZ294" s="171"/>
      <c r="DBA294" s="171"/>
      <c r="DBB294" s="171"/>
      <c r="DBC294" s="171"/>
      <c r="DBD294" s="171"/>
      <c r="DBE294" s="171"/>
      <c r="DBF294" s="171"/>
      <c r="DBG294" s="171"/>
      <c r="DBH294" s="171"/>
      <c r="DBI294" s="171"/>
      <c r="DBJ294" s="171"/>
      <c r="DBK294" s="171"/>
      <c r="DBL294" s="171"/>
      <c r="DBM294" s="171"/>
      <c r="DBN294" s="171"/>
      <c r="DBO294" s="171"/>
      <c r="DBP294" s="171"/>
      <c r="DBQ294" s="171"/>
      <c r="DBR294" s="171"/>
      <c r="DBS294" s="171"/>
      <c r="DBT294" s="171"/>
      <c r="DBU294" s="171"/>
      <c r="DBV294" s="171"/>
      <c r="DBW294" s="171"/>
      <c r="DBX294" s="171"/>
      <c r="DBY294" s="171"/>
      <c r="DBZ294" s="171"/>
      <c r="DCA294" s="171"/>
      <c r="DCB294" s="171"/>
      <c r="DCC294" s="171"/>
      <c r="DCD294" s="171"/>
      <c r="DCE294" s="171"/>
      <c r="DCF294" s="171"/>
      <c r="DCG294" s="171"/>
      <c r="DCH294" s="171"/>
      <c r="DCI294" s="171"/>
      <c r="DCJ294" s="171"/>
      <c r="DCK294" s="171"/>
      <c r="DCL294" s="171"/>
      <c r="DCM294" s="171"/>
      <c r="DCN294" s="171"/>
      <c r="DCO294" s="171"/>
      <c r="DCP294" s="171"/>
      <c r="DCQ294" s="171"/>
      <c r="DCR294" s="171"/>
      <c r="DCS294" s="171"/>
      <c r="DCT294" s="171"/>
      <c r="DCU294" s="171"/>
      <c r="DCV294" s="171"/>
      <c r="DCW294" s="171"/>
      <c r="DCX294" s="171"/>
      <c r="DCY294" s="171"/>
      <c r="DCZ294" s="171"/>
      <c r="DDA294" s="171"/>
      <c r="DDB294" s="171"/>
      <c r="DDC294" s="171"/>
      <c r="DDD294" s="171"/>
      <c r="DDE294" s="171"/>
      <c r="DDF294" s="171"/>
      <c r="DDG294" s="171"/>
      <c r="DDH294" s="171"/>
      <c r="DDI294" s="171"/>
      <c r="DDJ294" s="171"/>
      <c r="DDK294" s="171"/>
      <c r="DDL294" s="171"/>
      <c r="DDM294" s="171"/>
      <c r="DDN294" s="171"/>
      <c r="DDO294" s="171"/>
      <c r="DDP294" s="171"/>
      <c r="DDQ294" s="171"/>
      <c r="DDR294" s="171"/>
      <c r="DDS294" s="171"/>
      <c r="DDT294" s="171"/>
      <c r="DDU294" s="171"/>
      <c r="DDV294" s="171"/>
      <c r="DDW294" s="171"/>
      <c r="DDX294" s="171"/>
      <c r="DDY294" s="171"/>
      <c r="DDZ294" s="171"/>
      <c r="DEA294" s="171"/>
      <c r="DEB294" s="171"/>
      <c r="DEC294" s="171"/>
      <c r="DED294" s="171"/>
      <c r="DEE294" s="171"/>
      <c r="DEF294" s="171"/>
      <c r="DEG294" s="171"/>
      <c r="DEH294" s="171"/>
      <c r="DEI294" s="171"/>
      <c r="DEJ294" s="171"/>
      <c r="DEK294" s="171"/>
      <c r="DEL294" s="171"/>
      <c r="DEM294" s="171"/>
      <c r="DEN294" s="171"/>
      <c r="DEO294" s="171"/>
      <c r="DEP294" s="171"/>
      <c r="DEQ294" s="171"/>
      <c r="DER294" s="171"/>
      <c r="DES294" s="171"/>
      <c r="DET294" s="171"/>
      <c r="DEU294" s="171"/>
      <c r="DEV294" s="171"/>
      <c r="DEW294" s="171"/>
      <c r="DEX294" s="171"/>
      <c r="DEY294" s="171"/>
      <c r="DEZ294" s="171"/>
      <c r="DFA294" s="171"/>
      <c r="DFB294" s="171"/>
      <c r="DFC294" s="171"/>
      <c r="DFD294" s="171"/>
      <c r="DFE294" s="171"/>
      <c r="DFF294" s="171"/>
      <c r="DFG294" s="171"/>
      <c r="DFH294" s="171"/>
      <c r="DFI294" s="171"/>
      <c r="DFJ294" s="171"/>
      <c r="DFK294" s="171"/>
      <c r="DFL294" s="171"/>
      <c r="DFM294" s="171"/>
      <c r="DFN294" s="171"/>
      <c r="DFO294" s="171"/>
      <c r="DFP294" s="171"/>
      <c r="DFQ294" s="171"/>
      <c r="DFR294" s="171"/>
      <c r="DFS294" s="171"/>
      <c r="DFT294" s="171"/>
      <c r="DFU294" s="171"/>
      <c r="DFV294" s="171"/>
      <c r="DFW294" s="171"/>
      <c r="DFX294" s="171"/>
      <c r="DFY294" s="171"/>
      <c r="DFZ294" s="171"/>
      <c r="DGA294" s="171"/>
      <c r="DGB294" s="171"/>
      <c r="DGC294" s="171"/>
      <c r="DGD294" s="171"/>
      <c r="DGE294" s="171"/>
      <c r="DGF294" s="171"/>
      <c r="DGG294" s="171"/>
      <c r="DGH294" s="171"/>
      <c r="DGI294" s="171"/>
      <c r="DGJ294" s="171"/>
      <c r="DGK294" s="171"/>
      <c r="DGL294" s="171"/>
      <c r="DGM294" s="171"/>
      <c r="DGN294" s="171"/>
      <c r="DGO294" s="171"/>
      <c r="DGP294" s="171"/>
      <c r="DGQ294" s="171"/>
      <c r="DGR294" s="171"/>
      <c r="DGS294" s="171"/>
      <c r="DGT294" s="171"/>
      <c r="DGU294" s="171"/>
      <c r="DGV294" s="171"/>
      <c r="DGW294" s="171"/>
      <c r="DGX294" s="171"/>
      <c r="DGY294" s="171"/>
      <c r="DGZ294" s="171"/>
      <c r="DHA294" s="171"/>
      <c r="DHB294" s="171"/>
      <c r="DHC294" s="171"/>
      <c r="DHD294" s="171"/>
      <c r="DHE294" s="171"/>
      <c r="DHF294" s="171"/>
      <c r="DHG294" s="171"/>
      <c r="DHH294" s="171"/>
      <c r="DHI294" s="171"/>
      <c r="DHJ294" s="171"/>
      <c r="DHK294" s="171"/>
      <c r="DHL294" s="171"/>
      <c r="DHM294" s="171"/>
      <c r="DHN294" s="171"/>
      <c r="DHO294" s="171"/>
      <c r="DHP294" s="171"/>
      <c r="DHQ294" s="171"/>
      <c r="DHR294" s="171"/>
      <c r="DHS294" s="171"/>
      <c r="DHT294" s="171"/>
      <c r="DHU294" s="171"/>
      <c r="DHV294" s="171"/>
      <c r="DHW294" s="171"/>
      <c r="DHX294" s="171"/>
      <c r="DHY294" s="171"/>
      <c r="DHZ294" s="171"/>
      <c r="DIA294" s="171"/>
      <c r="DIB294" s="171"/>
      <c r="DIC294" s="171"/>
      <c r="DID294" s="171"/>
      <c r="DIE294" s="171"/>
      <c r="DIF294" s="171"/>
      <c r="DIG294" s="171"/>
      <c r="DIH294" s="171"/>
      <c r="DII294" s="171"/>
      <c r="DIJ294" s="171"/>
      <c r="DIK294" s="171"/>
      <c r="DIL294" s="171"/>
      <c r="DIM294" s="171"/>
      <c r="DIN294" s="171"/>
      <c r="DIO294" s="171"/>
      <c r="DIP294" s="171"/>
      <c r="DIQ294" s="171"/>
      <c r="DIR294" s="171"/>
      <c r="DIS294" s="171"/>
      <c r="DIT294" s="171"/>
      <c r="DIU294" s="171"/>
      <c r="DIV294" s="171"/>
      <c r="DIW294" s="171"/>
      <c r="DIX294" s="171"/>
      <c r="DIY294" s="171"/>
      <c r="DIZ294" s="171"/>
      <c r="DJA294" s="171"/>
      <c r="DJB294" s="171"/>
      <c r="DJC294" s="171"/>
      <c r="DJD294" s="171"/>
      <c r="DJE294" s="171"/>
      <c r="DJF294" s="171"/>
      <c r="DJG294" s="171"/>
      <c r="DJH294" s="171"/>
      <c r="DJI294" s="171"/>
      <c r="DJJ294" s="171"/>
      <c r="DJK294" s="171"/>
      <c r="DJL294" s="171"/>
      <c r="DJM294" s="171"/>
      <c r="DJN294" s="171"/>
      <c r="DJO294" s="171"/>
      <c r="DJP294" s="171"/>
      <c r="DJQ294" s="171"/>
      <c r="DJR294" s="171"/>
      <c r="DJS294" s="171"/>
      <c r="DJT294" s="171"/>
      <c r="DJU294" s="171"/>
      <c r="DJV294" s="171"/>
      <c r="DJW294" s="171"/>
      <c r="DJX294" s="171"/>
      <c r="DJY294" s="171"/>
      <c r="DJZ294" s="171"/>
      <c r="DKA294" s="171"/>
      <c r="DKB294" s="171"/>
      <c r="DKC294" s="171"/>
      <c r="DKD294" s="171"/>
      <c r="DKE294" s="171"/>
      <c r="DKF294" s="171"/>
      <c r="DKG294" s="171"/>
      <c r="DKH294" s="171"/>
      <c r="DKI294" s="171"/>
      <c r="DKJ294" s="171"/>
      <c r="DKK294" s="171"/>
      <c r="DKL294" s="171"/>
      <c r="DKM294" s="171"/>
      <c r="DKN294" s="171"/>
      <c r="DKO294" s="171"/>
      <c r="DKP294" s="171"/>
      <c r="DKQ294" s="171"/>
      <c r="DKR294" s="171"/>
      <c r="DKS294" s="171"/>
      <c r="DKT294" s="171"/>
      <c r="DKU294" s="171"/>
      <c r="DKV294" s="171"/>
      <c r="DKW294" s="171"/>
      <c r="DKX294" s="171"/>
      <c r="DKY294" s="171"/>
      <c r="DKZ294" s="171"/>
      <c r="DLA294" s="171"/>
      <c r="DLB294" s="171"/>
      <c r="DLC294" s="171"/>
      <c r="DLD294" s="171"/>
      <c r="DLE294" s="171"/>
      <c r="DLF294" s="171"/>
      <c r="DLG294" s="171"/>
      <c r="DLH294" s="171"/>
      <c r="DLI294" s="171"/>
      <c r="DLJ294" s="171"/>
      <c r="DLK294" s="171"/>
      <c r="DLL294" s="171"/>
      <c r="DLM294" s="171"/>
      <c r="DLN294" s="171"/>
      <c r="DLO294" s="171"/>
      <c r="DLP294" s="171"/>
      <c r="DLQ294" s="171"/>
      <c r="DLR294" s="171"/>
      <c r="DLS294" s="171"/>
      <c r="DLT294" s="171"/>
      <c r="DLU294" s="171"/>
      <c r="DLV294" s="171"/>
      <c r="DLW294" s="171"/>
      <c r="DLX294" s="171"/>
      <c r="DLY294" s="171"/>
      <c r="DLZ294" s="171"/>
      <c r="DMA294" s="171"/>
      <c r="DMB294" s="171"/>
      <c r="DMC294" s="171"/>
      <c r="DMD294" s="171"/>
      <c r="DME294" s="171"/>
      <c r="DMF294" s="171"/>
      <c r="DMG294" s="171"/>
      <c r="DMH294" s="171"/>
      <c r="DMI294" s="171"/>
      <c r="DMJ294" s="171"/>
      <c r="DMK294" s="171"/>
      <c r="DML294" s="171"/>
      <c r="DMM294" s="171"/>
      <c r="DMN294" s="171"/>
      <c r="DMO294" s="171"/>
      <c r="DMP294" s="171"/>
      <c r="DMQ294" s="171"/>
      <c r="DMR294" s="171"/>
      <c r="DMS294" s="171"/>
      <c r="DMT294" s="171"/>
      <c r="DMU294" s="171"/>
      <c r="DMV294" s="171"/>
      <c r="DMW294" s="171"/>
      <c r="DMX294" s="171"/>
      <c r="DMY294" s="171"/>
      <c r="DMZ294" s="171"/>
      <c r="DNA294" s="171"/>
      <c r="DNB294" s="171"/>
      <c r="DNC294" s="171"/>
      <c r="DND294" s="171"/>
      <c r="DNE294" s="171"/>
      <c r="DNF294" s="171"/>
      <c r="DNG294" s="171"/>
      <c r="DNH294" s="171"/>
      <c r="DNI294" s="171"/>
      <c r="DNJ294" s="171"/>
      <c r="DNK294" s="171"/>
      <c r="DNL294" s="171"/>
      <c r="DNM294" s="171"/>
      <c r="DNN294" s="171"/>
      <c r="DNO294" s="171"/>
      <c r="DNP294" s="171"/>
      <c r="DNQ294" s="171"/>
      <c r="DNR294" s="171"/>
      <c r="DNS294" s="171"/>
      <c r="DNT294" s="171"/>
      <c r="DNU294" s="171"/>
      <c r="DNV294" s="171"/>
      <c r="DNW294" s="171"/>
      <c r="DNX294" s="171"/>
      <c r="DNY294" s="171"/>
      <c r="DNZ294" s="171"/>
      <c r="DOA294" s="171"/>
      <c r="DOB294" s="171"/>
      <c r="DOC294" s="171"/>
      <c r="DOD294" s="171"/>
      <c r="DOE294" s="171"/>
      <c r="DOF294" s="171"/>
      <c r="DOG294" s="171"/>
      <c r="DOH294" s="171"/>
      <c r="DOI294" s="171"/>
      <c r="DOJ294" s="171"/>
      <c r="DOK294" s="171"/>
      <c r="DOL294" s="171"/>
      <c r="DOM294" s="171"/>
      <c r="DON294" s="171"/>
      <c r="DOO294" s="171"/>
      <c r="DOP294" s="171"/>
      <c r="DOQ294" s="171"/>
      <c r="DOR294" s="171"/>
      <c r="DOS294" s="171"/>
      <c r="DOT294" s="171"/>
      <c r="DOU294" s="171"/>
      <c r="DOV294" s="171"/>
      <c r="DOW294" s="171"/>
      <c r="DOX294" s="171"/>
      <c r="DOY294" s="171"/>
      <c r="DOZ294" s="171"/>
      <c r="DPA294" s="171"/>
      <c r="DPB294" s="171"/>
      <c r="DPC294" s="171"/>
      <c r="DPD294" s="171"/>
      <c r="DPE294" s="171"/>
      <c r="DPF294" s="171"/>
      <c r="DPG294" s="171"/>
      <c r="DPH294" s="171"/>
      <c r="DPI294" s="171"/>
      <c r="DPJ294" s="171"/>
      <c r="DPK294" s="171"/>
      <c r="DPL294" s="171"/>
      <c r="DPM294" s="171"/>
      <c r="DPN294" s="171"/>
      <c r="DPO294" s="171"/>
      <c r="DPP294" s="171"/>
      <c r="DPQ294" s="171"/>
      <c r="DPR294" s="171"/>
      <c r="DPS294" s="171"/>
      <c r="DPT294" s="171"/>
      <c r="DPU294" s="171"/>
      <c r="DPV294" s="171"/>
      <c r="DPW294" s="171"/>
      <c r="DPX294" s="171"/>
      <c r="DPY294" s="171"/>
      <c r="DPZ294" s="171"/>
      <c r="DQA294" s="171"/>
      <c r="DQB294" s="171"/>
      <c r="DQC294" s="171"/>
      <c r="DQD294" s="171"/>
      <c r="DQE294" s="171"/>
      <c r="DQF294" s="171"/>
      <c r="DQG294" s="171"/>
      <c r="DQH294" s="171"/>
      <c r="DQI294" s="171"/>
      <c r="DQJ294" s="171"/>
      <c r="DQK294" s="171"/>
      <c r="DQL294" s="171"/>
      <c r="DQM294" s="171"/>
      <c r="DQN294" s="171"/>
      <c r="DQO294" s="171"/>
      <c r="DQP294" s="171"/>
      <c r="DQQ294" s="171"/>
      <c r="DQR294" s="171"/>
      <c r="DQS294" s="171"/>
      <c r="DQT294" s="171"/>
      <c r="DQU294" s="171"/>
      <c r="DQV294" s="171"/>
      <c r="DQW294" s="171"/>
      <c r="DQX294" s="171"/>
      <c r="DQY294" s="171"/>
      <c r="DQZ294" s="171"/>
      <c r="DRA294" s="171"/>
      <c r="DRB294" s="171"/>
      <c r="DRC294" s="171"/>
      <c r="DRD294" s="171"/>
      <c r="DRE294" s="171"/>
      <c r="DRF294" s="171"/>
      <c r="DRG294" s="171"/>
      <c r="DRH294" s="171"/>
      <c r="DRI294" s="171"/>
      <c r="DRJ294" s="171"/>
      <c r="DRK294" s="171"/>
      <c r="DRL294" s="171"/>
      <c r="DRM294" s="171"/>
      <c r="DRN294" s="171"/>
      <c r="DRO294" s="171"/>
      <c r="DRP294" s="171"/>
      <c r="DRQ294" s="171"/>
      <c r="DRR294" s="171"/>
      <c r="DRS294" s="171"/>
      <c r="DRT294" s="171"/>
      <c r="DRU294" s="171"/>
      <c r="DRV294" s="171"/>
      <c r="DRW294" s="171"/>
      <c r="DRX294" s="171"/>
      <c r="DRY294" s="171"/>
      <c r="DRZ294" s="171"/>
      <c r="DSA294" s="171"/>
      <c r="DSB294" s="171"/>
      <c r="DSC294" s="171"/>
      <c r="DSD294" s="171"/>
      <c r="DSE294" s="171"/>
      <c r="DSF294" s="171"/>
      <c r="DSG294" s="171"/>
      <c r="DSH294" s="171"/>
      <c r="DSI294" s="171"/>
      <c r="DSJ294" s="171"/>
      <c r="DSK294" s="171"/>
      <c r="DSL294" s="171"/>
      <c r="DSM294" s="171"/>
      <c r="DSN294" s="171"/>
      <c r="DSO294" s="171"/>
      <c r="DSP294" s="171"/>
      <c r="DSQ294" s="171"/>
      <c r="DSR294" s="171"/>
      <c r="DSS294" s="171"/>
      <c r="DST294" s="171"/>
      <c r="DSU294" s="171"/>
      <c r="DSV294" s="171"/>
      <c r="DSW294" s="171"/>
      <c r="DSX294" s="171"/>
      <c r="DSY294" s="171"/>
      <c r="DSZ294" s="171"/>
      <c r="DTA294" s="171"/>
      <c r="DTB294" s="171"/>
      <c r="DTC294" s="171"/>
      <c r="DTD294" s="171"/>
      <c r="DTE294" s="171"/>
      <c r="DTF294" s="171"/>
      <c r="DTG294" s="171"/>
      <c r="DTH294" s="171"/>
      <c r="DTI294" s="171"/>
      <c r="DTJ294" s="171"/>
      <c r="DTK294" s="171"/>
      <c r="DTL294" s="171"/>
      <c r="DTM294" s="171"/>
      <c r="DTN294" s="171"/>
      <c r="DTO294" s="171"/>
      <c r="DTP294" s="171"/>
      <c r="DTQ294" s="171"/>
      <c r="DTR294" s="171"/>
      <c r="DTS294" s="171"/>
      <c r="DTT294" s="171"/>
      <c r="DTU294" s="171"/>
      <c r="DTV294" s="171"/>
      <c r="DTW294" s="171"/>
      <c r="DTX294" s="171"/>
      <c r="DTY294" s="171"/>
      <c r="DTZ294" s="171"/>
      <c r="DUA294" s="171"/>
      <c r="DUB294" s="171"/>
      <c r="DUC294" s="171"/>
      <c r="DUD294" s="171"/>
      <c r="DUE294" s="171"/>
      <c r="DUF294" s="171"/>
      <c r="DUG294" s="171"/>
      <c r="DUH294" s="171"/>
      <c r="DUI294" s="171"/>
      <c r="DUJ294" s="171"/>
      <c r="DUK294" s="171"/>
      <c r="DUL294" s="171"/>
      <c r="DUM294" s="171"/>
      <c r="DUN294" s="171"/>
      <c r="DUO294" s="171"/>
      <c r="DUP294" s="171"/>
      <c r="DUQ294" s="171"/>
      <c r="DUR294" s="171"/>
      <c r="DUS294" s="171"/>
      <c r="DUT294" s="171"/>
      <c r="DUU294" s="171"/>
      <c r="DUV294" s="171"/>
      <c r="DUW294" s="171"/>
      <c r="DUX294" s="171"/>
      <c r="DUY294" s="171"/>
      <c r="DUZ294" s="171"/>
      <c r="DVA294" s="171"/>
      <c r="DVB294" s="171"/>
      <c r="DVC294" s="171"/>
      <c r="DVD294" s="171"/>
      <c r="DVE294" s="171"/>
      <c r="DVF294" s="171"/>
      <c r="DVG294" s="171"/>
      <c r="DVH294" s="171"/>
      <c r="DVI294" s="171"/>
      <c r="DVJ294" s="171"/>
      <c r="DVK294" s="171"/>
      <c r="DVL294" s="171"/>
      <c r="DVM294" s="171"/>
      <c r="DVN294" s="171"/>
      <c r="DVO294" s="171"/>
      <c r="DVP294" s="171"/>
      <c r="DVQ294" s="171"/>
      <c r="DVR294" s="171"/>
      <c r="DVS294" s="171"/>
      <c r="DVT294" s="171"/>
      <c r="DVU294" s="171"/>
      <c r="DVV294" s="171"/>
      <c r="DVW294" s="171"/>
      <c r="DVX294" s="171"/>
      <c r="DVY294" s="171"/>
      <c r="DVZ294" s="171"/>
      <c r="DWA294" s="171"/>
      <c r="DWB294" s="171"/>
      <c r="DWC294" s="171"/>
      <c r="DWD294" s="171"/>
      <c r="DWE294" s="171"/>
      <c r="DWF294" s="171"/>
      <c r="DWG294" s="171"/>
      <c r="DWH294" s="171"/>
      <c r="DWI294" s="171"/>
      <c r="DWJ294" s="171"/>
      <c r="DWK294" s="171"/>
      <c r="DWL294" s="171"/>
      <c r="DWM294" s="171"/>
      <c r="DWN294" s="171"/>
      <c r="DWO294" s="171"/>
      <c r="DWP294" s="171"/>
      <c r="DWQ294" s="171"/>
      <c r="DWR294" s="171"/>
      <c r="DWS294" s="171"/>
      <c r="DWT294" s="171"/>
      <c r="DWU294" s="171"/>
      <c r="DWV294" s="171"/>
      <c r="DWW294" s="171"/>
      <c r="DWX294" s="171"/>
      <c r="DWY294" s="171"/>
      <c r="DWZ294" s="171"/>
      <c r="DXA294" s="171"/>
      <c r="DXB294" s="171"/>
      <c r="DXC294" s="171"/>
      <c r="DXD294" s="171"/>
      <c r="DXE294" s="171"/>
      <c r="DXF294" s="171"/>
      <c r="DXG294" s="171"/>
      <c r="DXH294" s="171"/>
      <c r="DXI294" s="171"/>
      <c r="DXJ294" s="171"/>
      <c r="DXK294" s="171"/>
      <c r="DXL294" s="171"/>
      <c r="DXM294" s="171"/>
      <c r="DXN294" s="171"/>
      <c r="DXO294" s="171"/>
      <c r="DXP294" s="171"/>
      <c r="DXQ294" s="171"/>
      <c r="DXR294" s="171"/>
      <c r="DXS294" s="171"/>
      <c r="DXT294" s="171"/>
      <c r="DXU294" s="171"/>
      <c r="DXV294" s="171"/>
      <c r="DXW294" s="171"/>
      <c r="DXX294" s="171"/>
      <c r="DXY294" s="171"/>
      <c r="DXZ294" s="171"/>
      <c r="DYA294" s="171"/>
      <c r="DYB294" s="171"/>
      <c r="DYC294" s="171"/>
      <c r="DYD294" s="171"/>
      <c r="DYE294" s="171"/>
      <c r="DYF294" s="171"/>
      <c r="DYG294" s="171"/>
      <c r="DYH294" s="171"/>
      <c r="DYI294" s="171"/>
      <c r="DYJ294" s="171"/>
      <c r="DYK294" s="171"/>
      <c r="DYL294" s="171"/>
      <c r="DYM294" s="171"/>
      <c r="DYN294" s="171"/>
      <c r="DYO294" s="171"/>
      <c r="DYP294" s="171"/>
      <c r="DYQ294" s="171"/>
      <c r="DYR294" s="171"/>
      <c r="DYS294" s="171"/>
      <c r="DYT294" s="171"/>
      <c r="DYU294" s="171"/>
      <c r="DYV294" s="171"/>
      <c r="DYW294" s="171"/>
      <c r="DYX294" s="171"/>
      <c r="DYY294" s="171"/>
      <c r="DYZ294" s="171"/>
      <c r="DZA294" s="171"/>
      <c r="DZB294" s="171"/>
      <c r="DZC294" s="171"/>
      <c r="DZD294" s="171"/>
      <c r="DZE294" s="171"/>
      <c r="DZF294" s="171"/>
      <c r="DZG294" s="171"/>
      <c r="DZH294" s="171"/>
      <c r="DZI294" s="171"/>
      <c r="DZJ294" s="171"/>
      <c r="DZK294" s="171"/>
      <c r="DZL294" s="171"/>
      <c r="DZM294" s="171"/>
      <c r="DZN294" s="171"/>
      <c r="DZO294" s="171"/>
      <c r="DZP294" s="171"/>
      <c r="DZQ294" s="171"/>
      <c r="DZR294" s="171"/>
      <c r="DZS294" s="171"/>
      <c r="DZT294" s="171"/>
      <c r="DZU294" s="171"/>
      <c r="DZV294" s="171"/>
      <c r="DZW294" s="171"/>
      <c r="DZX294" s="171"/>
      <c r="DZY294" s="171"/>
      <c r="DZZ294" s="171"/>
      <c r="EAA294" s="171"/>
      <c r="EAB294" s="171"/>
      <c r="EAC294" s="171"/>
      <c r="EAD294" s="171"/>
      <c r="EAE294" s="171"/>
      <c r="EAF294" s="171"/>
      <c r="EAG294" s="171"/>
      <c r="EAH294" s="171"/>
      <c r="EAI294" s="171"/>
      <c r="EAJ294" s="171"/>
      <c r="EAK294" s="171"/>
      <c r="EAL294" s="171"/>
      <c r="EAM294" s="171"/>
      <c r="EAN294" s="171"/>
      <c r="EAO294" s="171"/>
      <c r="EAP294" s="171"/>
      <c r="EAQ294" s="171"/>
      <c r="EAR294" s="171"/>
      <c r="EAS294" s="171"/>
      <c r="EAT294" s="171"/>
      <c r="EAU294" s="171"/>
      <c r="EAV294" s="171"/>
      <c r="EAW294" s="171"/>
      <c r="EAX294" s="171"/>
      <c r="EAY294" s="171"/>
      <c r="EAZ294" s="171"/>
      <c r="EBA294" s="171"/>
      <c r="EBB294" s="171"/>
      <c r="EBC294" s="171"/>
      <c r="EBD294" s="171"/>
      <c r="EBE294" s="171"/>
      <c r="EBF294" s="171"/>
      <c r="EBG294" s="171"/>
      <c r="EBH294" s="171"/>
      <c r="EBI294" s="171"/>
      <c r="EBJ294" s="171"/>
      <c r="EBK294" s="171"/>
      <c r="EBL294" s="171"/>
      <c r="EBM294" s="171"/>
      <c r="EBN294" s="171"/>
      <c r="EBO294" s="171"/>
      <c r="EBP294" s="171"/>
      <c r="EBQ294" s="171"/>
      <c r="EBR294" s="171"/>
      <c r="EBS294" s="171"/>
      <c r="EBT294" s="171"/>
      <c r="EBU294" s="171"/>
      <c r="EBV294" s="171"/>
      <c r="EBW294" s="171"/>
      <c r="EBX294" s="171"/>
      <c r="EBY294" s="171"/>
      <c r="EBZ294" s="171"/>
      <c r="ECA294" s="171"/>
      <c r="ECB294" s="171"/>
      <c r="ECC294" s="171"/>
      <c r="ECD294" s="171"/>
      <c r="ECE294" s="171"/>
      <c r="ECF294" s="171"/>
      <c r="ECG294" s="171"/>
      <c r="ECH294" s="171"/>
      <c r="ECI294" s="171"/>
      <c r="ECJ294" s="171"/>
      <c r="ECK294" s="171"/>
      <c r="ECL294" s="171"/>
      <c r="ECM294" s="171"/>
      <c r="ECN294" s="171"/>
      <c r="ECO294" s="171"/>
      <c r="ECP294" s="171"/>
      <c r="ECQ294" s="171"/>
      <c r="ECR294" s="171"/>
      <c r="ECS294" s="171"/>
      <c r="ECT294" s="171"/>
      <c r="ECU294" s="171"/>
      <c r="ECV294" s="171"/>
      <c r="ECW294" s="171"/>
      <c r="ECX294" s="171"/>
      <c r="ECY294" s="171"/>
      <c r="ECZ294" s="171"/>
      <c r="EDA294" s="171"/>
      <c r="EDB294" s="171"/>
      <c r="EDC294" s="171"/>
      <c r="EDD294" s="171"/>
      <c r="EDE294" s="171"/>
      <c r="EDF294" s="171"/>
      <c r="EDG294" s="171"/>
      <c r="EDH294" s="171"/>
      <c r="EDI294" s="171"/>
      <c r="EDJ294" s="171"/>
      <c r="EDK294" s="171"/>
      <c r="EDL294" s="171"/>
      <c r="EDM294" s="171"/>
      <c r="EDN294" s="171"/>
      <c r="EDO294" s="171"/>
      <c r="EDP294" s="171"/>
      <c r="EDQ294" s="171"/>
      <c r="EDR294" s="171"/>
      <c r="EDS294" s="171"/>
      <c r="EDT294" s="171"/>
      <c r="EDU294" s="171"/>
      <c r="EDV294" s="171"/>
      <c r="EDW294" s="171"/>
      <c r="EDX294" s="171"/>
      <c r="EDY294" s="171"/>
      <c r="EDZ294" s="171"/>
      <c r="EEA294" s="171"/>
      <c r="EEB294" s="171"/>
      <c r="EEC294" s="171"/>
      <c r="EED294" s="171"/>
      <c r="EEE294" s="171"/>
      <c r="EEF294" s="171"/>
      <c r="EEG294" s="171"/>
      <c r="EEH294" s="171"/>
      <c r="EEI294" s="171"/>
      <c r="EEJ294" s="171"/>
      <c r="EEK294" s="171"/>
      <c r="EEL294" s="171"/>
      <c r="EEM294" s="171"/>
      <c r="EEN294" s="171"/>
      <c r="EEO294" s="171"/>
      <c r="EEP294" s="171"/>
      <c r="EEQ294" s="171"/>
      <c r="EER294" s="171"/>
      <c r="EES294" s="171"/>
      <c r="EET294" s="171"/>
      <c r="EEU294" s="171"/>
      <c r="EEV294" s="171"/>
      <c r="EEW294" s="171"/>
      <c r="EEX294" s="171"/>
      <c r="EEY294" s="171"/>
      <c r="EEZ294" s="171"/>
      <c r="EFA294" s="171"/>
      <c r="EFB294" s="171"/>
      <c r="EFC294" s="171"/>
      <c r="EFD294" s="171"/>
      <c r="EFE294" s="171"/>
      <c r="EFF294" s="171"/>
      <c r="EFG294" s="171"/>
      <c r="EFH294" s="171"/>
      <c r="EFI294" s="171"/>
      <c r="EFJ294" s="171"/>
      <c r="EFK294" s="171"/>
      <c r="EFL294" s="171"/>
      <c r="EFM294" s="171"/>
      <c r="EFN294" s="171"/>
      <c r="EFO294" s="171"/>
      <c r="EFP294" s="171"/>
      <c r="EFQ294" s="171"/>
      <c r="EFR294" s="171"/>
      <c r="EFS294" s="171"/>
      <c r="EFT294" s="171"/>
      <c r="EFU294" s="171"/>
      <c r="EFV294" s="171"/>
      <c r="EFW294" s="171"/>
      <c r="EFX294" s="171"/>
      <c r="EFY294" s="171"/>
      <c r="EFZ294" s="171"/>
      <c r="EGA294" s="171"/>
      <c r="EGB294" s="171"/>
      <c r="EGC294" s="171"/>
      <c r="EGD294" s="171"/>
      <c r="EGE294" s="171"/>
      <c r="EGF294" s="171"/>
      <c r="EGG294" s="171"/>
      <c r="EGH294" s="171"/>
      <c r="EGI294" s="171"/>
      <c r="EGJ294" s="171"/>
      <c r="EGK294" s="171"/>
      <c r="EGL294" s="171"/>
      <c r="EGM294" s="171"/>
      <c r="EGN294" s="171"/>
      <c r="EGO294" s="171"/>
      <c r="EGP294" s="171"/>
      <c r="EGQ294" s="171"/>
      <c r="EGR294" s="171"/>
      <c r="EGS294" s="171"/>
      <c r="EGT294" s="171"/>
      <c r="EGU294" s="171"/>
      <c r="EGV294" s="171"/>
      <c r="EGW294" s="171"/>
      <c r="EGX294" s="171"/>
      <c r="EGY294" s="171"/>
      <c r="EGZ294" s="171"/>
      <c r="EHA294" s="171"/>
      <c r="EHB294" s="171"/>
      <c r="EHC294" s="171"/>
      <c r="EHD294" s="171"/>
      <c r="EHE294" s="171"/>
      <c r="EHF294" s="171"/>
      <c r="EHG294" s="171"/>
      <c r="EHH294" s="171"/>
      <c r="EHI294" s="171"/>
      <c r="EHJ294" s="171"/>
      <c r="EHK294" s="171"/>
      <c r="EHL294" s="171"/>
      <c r="EHM294" s="171"/>
      <c r="EHN294" s="171"/>
      <c r="EHO294" s="171"/>
      <c r="EHP294" s="171"/>
      <c r="EHQ294" s="171"/>
      <c r="EHR294" s="171"/>
      <c r="EHS294" s="171"/>
      <c r="EHT294" s="171"/>
      <c r="EHU294" s="171"/>
      <c r="EHV294" s="171"/>
      <c r="EHW294" s="171"/>
      <c r="EHX294" s="171"/>
      <c r="EHY294" s="171"/>
      <c r="EHZ294" s="171"/>
      <c r="EIA294" s="171"/>
      <c r="EIB294" s="171"/>
      <c r="EIC294" s="171"/>
      <c r="EID294" s="171"/>
      <c r="EIE294" s="171"/>
      <c r="EIF294" s="171"/>
      <c r="EIG294" s="171"/>
      <c r="EIH294" s="171"/>
      <c r="EII294" s="171"/>
      <c r="EIJ294" s="171"/>
      <c r="EIK294" s="171"/>
      <c r="EIL294" s="171"/>
      <c r="EIM294" s="171"/>
      <c r="EIN294" s="171"/>
      <c r="EIO294" s="171"/>
      <c r="EIP294" s="171"/>
      <c r="EIQ294" s="171"/>
      <c r="EIR294" s="171"/>
      <c r="EIS294" s="171"/>
      <c r="EIT294" s="171"/>
      <c r="EIU294" s="171"/>
      <c r="EIV294" s="171"/>
      <c r="EIW294" s="171"/>
      <c r="EIX294" s="171"/>
      <c r="EIY294" s="171"/>
      <c r="EIZ294" s="171"/>
      <c r="EJA294" s="171"/>
      <c r="EJB294" s="171"/>
      <c r="EJC294" s="171"/>
      <c r="EJD294" s="171"/>
      <c r="EJE294" s="171"/>
      <c r="EJF294" s="171"/>
      <c r="EJG294" s="171"/>
      <c r="EJH294" s="171"/>
      <c r="EJI294" s="171"/>
      <c r="EJJ294" s="171"/>
      <c r="EJK294" s="171"/>
      <c r="EJL294" s="171"/>
      <c r="EJM294" s="171"/>
      <c r="EJN294" s="171"/>
      <c r="EJO294" s="171"/>
      <c r="EJP294" s="171"/>
      <c r="EJQ294" s="171"/>
      <c r="EJR294" s="171"/>
      <c r="EJS294" s="171"/>
      <c r="EJT294" s="171"/>
      <c r="EJU294" s="171"/>
      <c r="EJV294" s="171"/>
      <c r="EJW294" s="171"/>
      <c r="EJX294" s="171"/>
      <c r="EJY294" s="171"/>
      <c r="EJZ294" s="171"/>
      <c r="EKA294" s="171"/>
      <c r="EKB294" s="171"/>
      <c r="EKC294" s="171"/>
      <c r="EKD294" s="171"/>
      <c r="EKE294" s="171"/>
      <c r="EKF294" s="171"/>
      <c r="EKG294" s="171"/>
      <c r="EKH294" s="171"/>
      <c r="EKI294" s="171"/>
      <c r="EKJ294" s="171"/>
      <c r="EKK294" s="171"/>
      <c r="EKL294" s="171"/>
      <c r="EKM294" s="171"/>
      <c r="EKN294" s="171"/>
      <c r="EKO294" s="171"/>
      <c r="EKP294" s="171"/>
      <c r="EKQ294" s="171"/>
      <c r="EKR294" s="171"/>
      <c r="EKS294" s="171"/>
      <c r="EKT294" s="171"/>
      <c r="EKU294" s="171"/>
      <c r="EKV294" s="171"/>
      <c r="EKW294" s="171"/>
      <c r="EKX294" s="171"/>
      <c r="EKY294" s="171"/>
      <c r="EKZ294" s="171"/>
      <c r="ELA294" s="171"/>
      <c r="ELB294" s="171"/>
      <c r="ELC294" s="171"/>
      <c r="ELD294" s="171"/>
      <c r="ELE294" s="171"/>
      <c r="ELF294" s="171"/>
      <c r="ELG294" s="171"/>
      <c r="ELH294" s="171"/>
      <c r="ELI294" s="171"/>
      <c r="ELJ294" s="171"/>
      <c r="ELK294" s="171"/>
      <c r="ELL294" s="171"/>
      <c r="ELM294" s="171"/>
      <c r="ELN294" s="171"/>
      <c r="ELO294" s="171"/>
      <c r="ELP294" s="171"/>
      <c r="ELQ294" s="171"/>
      <c r="ELR294" s="171"/>
      <c r="ELS294" s="171"/>
      <c r="ELT294" s="171"/>
      <c r="ELU294" s="171"/>
      <c r="ELV294" s="171"/>
      <c r="ELW294" s="171"/>
      <c r="ELX294" s="171"/>
      <c r="ELY294" s="171"/>
      <c r="ELZ294" s="171"/>
      <c r="EMA294" s="171"/>
      <c r="EMB294" s="171"/>
      <c r="EMC294" s="171"/>
      <c r="EMD294" s="171"/>
      <c r="EME294" s="171"/>
      <c r="EMF294" s="171"/>
      <c r="EMG294" s="171"/>
      <c r="EMH294" s="171"/>
      <c r="EMI294" s="171"/>
      <c r="EMJ294" s="171"/>
      <c r="EMK294" s="171"/>
      <c r="EML294" s="171"/>
      <c r="EMM294" s="171"/>
      <c r="EMN294" s="171"/>
      <c r="EMO294" s="171"/>
      <c r="EMP294" s="171"/>
      <c r="EMQ294" s="171"/>
      <c r="EMR294" s="171"/>
      <c r="EMS294" s="171"/>
      <c r="EMT294" s="171"/>
      <c r="EMU294" s="171"/>
      <c r="EMV294" s="171"/>
      <c r="EMW294" s="171"/>
      <c r="EMX294" s="171"/>
      <c r="EMY294" s="171"/>
      <c r="EMZ294" s="171"/>
      <c r="ENA294" s="171"/>
      <c r="ENB294" s="171"/>
      <c r="ENC294" s="171"/>
      <c r="END294" s="171"/>
      <c r="ENE294" s="171"/>
      <c r="ENF294" s="171"/>
      <c r="ENG294" s="171"/>
      <c r="ENH294" s="171"/>
      <c r="ENI294" s="171"/>
      <c r="ENJ294" s="171"/>
      <c r="ENK294" s="171"/>
      <c r="ENL294" s="171"/>
      <c r="ENM294" s="171"/>
      <c r="ENN294" s="171"/>
      <c r="ENO294" s="171"/>
      <c r="ENP294" s="171"/>
      <c r="ENQ294" s="171"/>
      <c r="ENR294" s="171"/>
      <c r="ENS294" s="171"/>
      <c r="ENT294" s="171"/>
      <c r="ENU294" s="171"/>
      <c r="ENV294" s="171"/>
      <c r="ENW294" s="171"/>
      <c r="ENX294" s="171"/>
      <c r="ENY294" s="171"/>
      <c r="ENZ294" s="171"/>
      <c r="EOA294" s="171"/>
      <c r="EOB294" s="171"/>
      <c r="EOC294" s="171"/>
      <c r="EOD294" s="171"/>
      <c r="EOE294" s="171"/>
      <c r="EOF294" s="171"/>
      <c r="EOG294" s="171"/>
      <c r="EOH294" s="171"/>
      <c r="EOI294" s="171"/>
      <c r="EOJ294" s="171"/>
      <c r="EOK294" s="171"/>
      <c r="EOL294" s="171"/>
      <c r="EOM294" s="171"/>
      <c r="EON294" s="171"/>
      <c r="EOO294" s="171"/>
      <c r="EOP294" s="171"/>
      <c r="EOQ294" s="171"/>
      <c r="EOR294" s="171"/>
      <c r="EOS294" s="171"/>
      <c r="EOT294" s="171"/>
      <c r="EOU294" s="171"/>
      <c r="EOV294" s="171"/>
      <c r="EOW294" s="171"/>
      <c r="EOX294" s="171"/>
      <c r="EOY294" s="171"/>
      <c r="EOZ294" s="171"/>
      <c r="EPA294" s="171"/>
      <c r="EPB294" s="171"/>
      <c r="EPC294" s="171"/>
      <c r="EPD294" s="171"/>
      <c r="EPE294" s="171"/>
      <c r="EPF294" s="171"/>
      <c r="EPG294" s="171"/>
      <c r="EPH294" s="171"/>
      <c r="EPI294" s="171"/>
      <c r="EPJ294" s="171"/>
      <c r="EPK294" s="171"/>
      <c r="EPL294" s="171"/>
      <c r="EPM294" s="171"/>
      <c r="EPN294" s="171"/>
      <c r="EPO294" s="171"/>
      <c r="EPP294" s="171"/>
      <c r="EPQ294" s="171"/>
      <c r="EPR294" s="171"/>
      <c r="EPS294" s="171"/>
      <c r="EPT294" s="171"/>
      <c r="EPU294" s="171"/>
      <c r="EPV294" s="171"/>
      <c r="EPW294" s="171"/>
      <c r="EPX294" s="171"/>
      <c r="EPY294" s="171"/>
      <c r="EPZ294" s="171"/>
      <c r="EQA294" s="171"/>
      <c r="EQB294" s="171"/>
      <c r="EQC294" s="171"/>
      <c r="EQD294" s="171"/>
      <c r="EQE294" s="171"/>
      <c r="EQF294" s="171"/>
      <c r="EQG294" s="171"/>
      <c r="EQH294" s="171"/>
      <c r="EQI294" s="171"/>
      <c r="EQJ294" s="171"/>
      <c r="EQK294" s="171"/>
      <c r="EQL294" s="171"/>
      <c r="EQM294" s="171"/>
      <c r="EQN294" s="171"/>
      <c r="EQO294" s="171"/>
      <c r="EQP294" s="171"/>
      <c r="EQQ294" s="171"/>
      <c r="EQR294" s="171"/>
      <c r="EQS294" s="171"/>
      <c r="EQT294" s="171"/>
      <c r="EQU294" s="171"/>
      <c r="EQV294" s="171"/>
      <c r="EQW294" s="171"/>
      <c r="EQX294" s="171"/>
      <c r="EQY294" s="171"/>
      <c r="EQZ294" s="171"/>
      <c r="ERA294" s="171"/>
      <c r="ERB294" s="171"/>
      <c r="ERC294" s="171"/>
      <c r="ERD294" s="171"/>
      <c r="ERE294" s="171"/>
      <c r="ERF294" s="171"/>
      <c r="ERG294" s="171"/>
      <c r="ERH294" s="171"/>
      <c r="ERI294" s="171"/>
      <c r="ERJ294" s="171"/>
      <c r="ERK294" s="171"/>
      <c r="ERL294" s="171"/>
      <c r="ERM294" s="171"/>
      <c r="ERN294" s="171"/>
      <c r="ERO294" s="171"/>
      <c r="ERP294" s="171"/>
      <c r="ERQ294" s="171"/>
      <c r="ERR294" s="171"/>
      <c r="ERS294" s="171"/>
      <c r="ERT294" s="171"/>
      <c r="ERU294" s="171"/>
      <c r="ERV294" s="171"/>
      <c r="ERW294" s="171"/>
      <c r="ERX294" s="171"/>
      <c r="ERY294" s="171"/>
      <c r="ERZ294" s="171"/>
      <c r="ESA294" s="171"/>
      <c r="ESB294" s="171"/>
      <c r="ESC294" s="171"/>
      <c r="ESD294" s="171"/>
      <c r="ESE294" s="171"/>
      <c r="ESF294" s="171"/>
      <c r="ESG294" s="171"/>
      <c r="ESH294" s="171"/>
      <c r="ESI294" s="171"/>
      <c r="ESJ294" s="171"/>
      <c r="ESK294" s="171"/>
      <c r="ESL294" s="171"/>
      <c r="ESM294" s="171"/>
      <c r="ESN294" s="171"/>
      <c r="ESO294" s="171"/>
      <c r="ESP294" s="171"/>
      <c r="ESQ294" s="171"/>
      <c r="ESR294" s="171"/>
      <c r="ESS294" s="171"/>
      <c r="EST294" s="171"/>
      <c r="ESU294" s="171"/>
      <c r="ESV294" s="171"/>
      <c r="ESW294" s="171"/>
      <c r="ESX294" s="171"/>
      <c r="ESY294" s="171"/>
      <c r="ESZ294" s="171"/>
      <c r="ETA294" s="171"/>
      <c r="ETB294" s="171"/>
      <c r="ETC294" s="171"/>
      <c r="ETD294" s="171"/>
      <c r="ETE294" s="171"/>
      <c r="ETF294" s="171"/>
      <c r="ETG294" s="171"/>
      <c r="ETH294" s="171"/>
      <c r="ETI294" s="171"/>
      <c r="ETJ294" s="171"/>
      <c r="ETK294" s="171"/>
      <c r="ETL294" s="171"/>
      <c r="ETM294" s="171"/>
      <c r="ETN294" s="171"/>
      <c r="ETO294" s="171"/>
      <c r="ETP294" s="171"/>
      <c r="ETQ294" s="171"/>
      <c r="ETR294" s="171"/>
      <c r="ETS294" s="171"/>
      <c r="ETT294" s="171"/>
      <c r="ETU294" s="171"/>
      <c r="ETV294" s="171"/>
      <c r="ETW294" s="171"/>
      <c r="ETX294" s="171"/>
      <c r="ETY294" s="171"/>
      <c r="ETZ294" s="171"/>
      <c r="EUA294" s="171"/>
      <c r="EUB294" s="171"/>
      <c r="EUC294" s="171"/>
      <c r="EUD294" s="171"/>
      <c r="EUE294" s="171"/>
      <c r="EUF294" s="171"/>
      <c r="EUG294" s="171"/>
      <c r="EUH294" s="171"/>
      <c r="EUI294" s="171"/>
      <c r="EUJ294" s="171"/>
      <c r="EUK294" s="171"/>
      <c r="EUL294" s="171"/>
      <c r="EUM294" s="171"/>
      <c r="EUN294" s="171"/>
      <c r="EUO294" s="171"/>
      <c r="EUP294" s="171"/>
      <c r="EUQ294" s="171"/>
      <c r="EUR294" s="171"/>
      <c r="EUS294" s="171"/>
      <c r="EUT294" s="171"/>
      <c r="EUU294" s="171"/>
      <c r="EUV294" s="171"/>
      <c r="EUW294" s="171"/>
      <c r="EUX294" s="171"/>
      <c r="EUY294" s="171"/>
      <c r="EUZ294" s="171"/>
      <c r="EVA294" s="171"/>
      <c r="EVB294" s="171"/>
      <c r="EVC294" s="171"/>
      <c r="EVD294" s="171"/>
      <c r="EVE294" s="171"/>
      <c r="EVF294" s="171"/>
      <c r="EVG294" s="171"/>
      <c r="EVH294" s="171"/>
      <c r="EVI294" s="171"/>
      <c r="EVJ294" s="171"/>
      <c r="EVK294" s="171"/>
      <c r="EVL294" s="171"/>
      <c r="EVM294" s="171"/>
      <c r="EVN294" s="171"/>
      <c r="EVO294" s="171"/>
      <c r="EVP294" s="171"/>
      <c r="EVQ294" s="171"/>
      <c r="EVR294" s="171"/>
      <c r="EVS294" s="171"/>
      <c r="EVT294" s="171"/>
      <c r="EVU294" s="171"/>
      <c r="EVV294" s="171"/>
      <c r="EVW294" s="171"/>
      <c r="EVX294" s="171"/>
      <c r="EVY294" s="171"/>
      <c r="EVZ294" s="171"/>
      <c r="EWA294" s="171"/>
      <c r="EWB294" s="171"/>
      <c r="EWC294" s="171"/>
      <c r="EWD294" s="171"/>
      <c r="EWE294" s="171"/>
      <c r="EWF294" s="171"/>
      <c r="EWG294" s="171"/>
      <c r="EWH294" s="171"/>
      <c r="EWI294" s="171"/>
      <c r="EWJ294" s="171"/>
      <c r="EWK294" s="171"/>
      <c r="EWL294" s="171"/>
      <c r="EWM294" s="171"/>
      <c r="EWN294" s="171"/>
      <c r="EWO294" s="171"/>
      <c r="EWP294" s="171"/>
      <c r="EWQ294" s="171"/>
      <c r="EWR294" s="171"/>
      <c r="EWS294" s="171"/>
      <c r="EWT294" s="171"/>
      <c r="EWU294" s="171"/>
      <c r="EWV294" s="171"/>
      <c r="EWW294" s="171"/>
      <c r="EWX294" s="171"/>
      <c r="EWY294" s="171"/>
      <c r="EWZ294" s="171"/>
      <c r="EXA294" s="171"/>
      <c r="EXB294" s="171"/>
      <c r="EXC294" s="171"/>
      <c r="EXD294" s="171"/>
      <c r="EXE294" s="171"/>
      <c r="EXF294" s="171"/>
      <c r="EXG294" s="171"/>
      <c r="EXH294" s="171"/>
      <c r="EXI294" s="171"/>
      <c r="EXJ294" s="171"/>
      <c r="EXK294" s="171"/>
      <c r="EXL294" s="171"/>
      <c r="EXM294" s="171"/>
      <c r="EXN294" s="171"/>
      <c r="EXO294" s="171"/>
      <c r="EXP294" s="171"/>
      <c r="EXQ294" s="171"/>
      <c r="EXR294" s="171"/>
      <c r="EXS294" s="171"/>
      <c r="EXT294" s="171"/>
      <c r="EXU294" s="171"/>
      <c r="EXV294" s="171"/>
      <c r="EXW294" s="171"/>
      <c r="EXX294" s="171"/>
      <c r="EXY294" s="171"/>
      <c r="EXZ294" s="171"/>
      <c r="EYA294" s="171"/>
      <c r="EYB294" s="171"/>
      <c r="EYC294" s="171"/>
      <c r="EYD294" s="171"/>
      <c r="EYE294" s="171"/>
      <c r="EYF294" s="171"/>
      <c r="EYG294" s="171"/>
      <c r="EYH294" s="171"/>
      <c r="EYI294" s="171"/>
      <c r="EYJ294" s="171"/>
      <c r="EYK294" s="171"/>
      <c r="EYL294" s="171"/>
      <c r="EYM294" s="171"/>
      <c r="EYN294" s="171"/>
      <c r="EYO294" s="171"/>
      <c r="EYP294" s="171"/>
      <c r="EYQ294" s="171"/>
      <c r="EYR294" s="171"/>
      <c r="EYS294" s="171"/>
      <c r="EYT294" s="171"/>
      <c r="EYU294" s="171"/>
      <c r="EYV294" s="171"/>
      <c r="EYW294" s="171"/>
      <c r="EYX294" s="171"/>
      <c r="EYY294" s="171"/>
      <c r="EYZ294" s="171"/>
      <c r="EZA294" s="171"/>
      <c r="EZB294" s="171"/>
      <c r="EZC294" s="171"/>
      <c r="EZD294" s="171"/>
      <c r="EZE294" s="171"/>
      <c r="EZF294" s="171"/>
      <c r="EZG294" s="171"/>
      <c r="EZH294" s="171"/>
      <c r="EZI294" s="171"/>
      <c r="EZJ294" s="171"/>
      <c r="EZK294" s="171"/>
      <c r="EZL294" s="171"/>
      <c r="EZM294" s="171"/>
      <c r="EZN294" s="171"/>
      <c r="EZO294" s="171"/>
      <c r="EZP294" s="171"/>
      <c r="EZQ294" s="171"/>
      <c r="EZR294" s="171"/>
      <c r="EZS294" s="171"/>
      <c r="EZT294" s="171"/>
      <c r="EZU294" s="171"/>
      <c r="EZV294" s="171"/>
      <c r="EZW294" s="171"/>
      <c r="EZX294" s="171"/>
      <c r="EZY294" s="171"/>
      <c r="EZZ294" s="171"/>
      <c r="FAA294" s="171"/>
      <c r="FAB294" s="171"/>
      <c r="FAC294" s="171"/>
      <c r="FAD294" s="171"/>
      <c r="FAE294" s="171"/>
      <c r="FAF294" s="171"/>
      <c r="FAG294" s="171"/>
      <c r="FAH294" s="171"/>
      <c r="FAI294" s="171"/>
      <c r="FAJ294" s="171"/>
      <c r="FAK294" s="171"/>
      <c r="FAL294" s="171"/>
      <c r="FAM294" s="171"/>
      <c r="FAN294" s="171"/>
      <c r="FAO294" s="171"/>
      <c r="FAP294" s="171"/>
      <c r="FAQ294" s="171"/>
      <c r="FAR294" s="171"/>
      <c r="FAS294" s="171"/>
      <c r="FAT294" s="171"/>
      <c r="FAU294" s="171"/>
      <c r="FAV294" s="171"/>
      <c r="FAW294" s="171"/>
      <c r="FAX294" s="171"/>
      <c r="FAY294" s="171"/>
      <c r="FAZ294" s="171"/>
      <c r="FBA294" s="171"/>
      <c r="FBB294" s="171"/>
      <c r="FBC294" s="171"/>
      <c r="FBD294" s="171"/>
      <c r="FBE294" s="171"/>
      <c r="FBF294" s="171"/>
      <c r="FBG294" s="171"/>
      <c r="FBH294" s="171"/>
      <c r="FBI294" s="171"/>
      <c r="FBJ294" s="171"/>
      <c r="FBK294" s="171"/>
      <c r="FBL294" s="171"/>
      <c r="FBM294" s="171"/>
      <c r="FBN294" s="171"/>
      <c r="FBO294" s="171"/>
      <c r="FBP294" s="171"/>
      <c r="FBQ294" s="171"/>
      <c r="FBR294" s="171"/>
      <c r="FBS294" s="171"/>
      <c r="FBT294" s="171"/>
      <c r="FBU294" s="171"/>
      <c r="FBV294" s="171"/>
      <c r="FBW294" s="171"/>
      <c r="FBX294" s="171"/>
      <c r="FBY294" s="171"/>
      <c r="FBZ294" s="171"/>
      <c r="FCA294" s="171"/>
      <c r="FCB294" s="171"/>
      <c r="FCC294" s="171"/>
      <c r="FCD294" s="171"/>
      <c r="FCE294" s="171"/>
      <c r="FCF294" s="171"/>
      <c r="FCG294" s="171"/>
      <c r="FCH294" s="171"/>
      <c r="FCI294" s="171"/>
      <c r="FCJ294" s="171"/>
      <c r="FCK294" s="171"/>
      <c r="FCL294" s="171"/>
      <c r="FCM294" s="171"/>
      <c r="FCN294" s="171"/>
      <c r="FCO294" s="171"/>
      <c r="FCP294" s="171"/>
      <c r="FCQ294" s="171"/>
      <c r="FCR294" s="171"/>
      <c r="FCS294" s="171"/>
      <c r="FCT294" s="171"/>
      <c r="FCU294" s="171"/>
      <c r="FCV294" s="171"/>
      <c r="FCW294" s="171"/>
      <c r="FCX294" s="171"/>
      <c r="FCY294" s="171"/>
      <c r="FCZ294" s="171"/>
      <c r="FDA294" s="171"/>
      <c r="FDB294" s="171"/>
      <c r="FDC294" s="171"/>
      <c r="FDD294" s="171"/>
      <c r="FDE294" s="171"/>
      <c r="FDF294" s="171"/>
      <c r="FDG294" s="171"/>
      <c r="FDH294" s="171"/>
      <c r="FDI294" s="171"/>
      <c r="FDJ294" s="171"/>
      <c r="FDK294" s="171"/>
      <c r="FDL294" s="171"/>
      <c r="FDM294" s="171"/>
      <c r="FDN294" s="171"/>
      <c r="FDO294" s="171"/>
      <c r="FDP294" s="171"/>
      <c r="FDQ294" s="171"/>
      <c r="FDR294" s="171"/>
      <c r="FDS294" s="171"/>
      <c r="FDT294" s="171"/>
      <c r="FDU294" s="171"/>
      <c r="FDV294" s="171"/>
      <c r="FDW294" s="171"/>
      <c r="FDX294" s="171"/>
      <c r="FDY294" s="171"/>
      <c r="FDZ294" s="171"/>
      <c r="FEA294" s="171"/>
      <c r="FEB294" s="171"/>
      <c r="FEC294" s="171"/>
      <c r="FED294" s="171"/>
      <c r="FEE294" s="171"/>
      <c r="FEF294" s="171"/>
      <c r="FEG294" s="171"/>
      <c r="FEH294" s="171"/>
      <c r="FEI294" s="171"/>
      <c r="FEJ294" s="171"/>
      <c r="FEK294" s="171"/>
      <c r="FEL294" s="171"/>
      <c r="FEM294" s="171"/>
      <c r="FEN294" s="171"/>
      <c r="FEO294" s="171"/>
      <c r="FEP294" s="171"/>
      <c r="FEQ294" s="171"/>
      <c r="FER294" s="171"/>
      <c r="FES294" s="171"/>
      <c r="FET294" s="171"/>
      <c r="FEU294" s="171"/>
      <c r="FEV294" s="171"/>
      <c r="FEW294" s="171"/>
      <c r="FEX294" s="171"/>
      <c r="FEY294" s="171"/>
      <c r="FEZ294" s="171"/>
      <c r="FFA294" s="171"/>
      <c r="FFB294" s="171"/>
      <c r="FFC294" s="171"/>
      <c r="FFD294" s="171"/>
      <c r="FFE294" s="171"/>
      <c r="FFF294" s="171"/>
      <c r="FFG294" s="171"/>
      <c r="FFH294" s="171"/>
      <c r="FFI294" s="171"/>
      <c r="FFJ294" s="171"/>
      <c r="FFK294" s="171"/>
      <c r="FFL294" s="171"/>
      <c r="FFM294" s="171"/>
      <c r="FFN294" s="171"/>
      <c r="FFO294" s="171"/>
      <c r="FFP294" s="171"/>
      <c r="FFQ294" s="171"/>
      <c r="FFR294" s="171"/>
      <c r="FFS294" s="171"/>
      <c r="FFT294" s="171"/>
      <c r="FFU294" s="171"/>
      <c r="FFV294" s="171"/>
      <c r="FFW294" s="171"/>
      <c r="FFX294" s="171"/>
      <c r="FFY294" s="171"/>
      <c r="FFZ294" s="171"/>
      <c r="FGA294" s="171"/>
      <c r="FGB294" s="171"/>
      <c r="FGC294" s="171"/>
      <c r="FGD294" s="171"/>
      <c r="FGE294" s="171"/>
      <c r="FGF294" s="171"/>
      <c r="FGG294" s="171"/>
      <c r="FGH294" s="171"/>
      <c r="FGI294" s="171"/>
      <c r="FGJ294" s="171"/>
      <c r="FGK294" s="171"/>
      <c r="FGL294" s="171"/>
      <c r="FGM294" s="171"/>
      <c r="FGN294" s="171"/>
      <c r="FGO294" s="171"/>
      <c r="FGP294" s="171"/>
      <c r="FGQ294" s="171"/>
      <c r="FGR294" s="171"/>
      <c r="FGS294" s="171"/>
      <c r="FGT294" s="171"/>
      <c r="FGU294" s="171"/>
      <c r="FGV294" s="171"/>
      <c r="FGW294" s="171"/>
      <c r="FGX294" s="171"/>
      <c r="FGY294" s="171"/>
      <c r="FGZ294" s="171"/>
      <c r="FHA294" s="171"/>
      <c r="FHB294" s="171"/>
      <c r="FHC294" s="171"/>
      <c r="FHD294" s="171"/>
      <c r="FHE294" s="171"/>
      <c r="FHF294" s="171"/>
      <c r="FHG294" s="171"/>
      <c r="FHH294" s="171"/>
      <c r="FHI294" s="171"/>
      <c r="FHJ294" s="171"/>
      <c r="FHK294" s="171"/>
      <c r="FHL294" s="171"/>
      <c r="FHM294" s="171"/>
      <c r="FHN294" s="171"/>
      <c r="FHO294" s="171"/>
      <c r="FHP294" s="171"/>
      <c r="FHQ294" s="171"/>
      <c r="FHR294" s="171"/>
      <c r="FHS294" s="171"/>
      <c r="FHT294" s="171"/>
      <c r="FHU294" s="171"/>
      <c r="FHV294" s="171"/>
      <c r="FHW294" s="171"/>
      <c r="FHX294" s="171"/>
      <c r="FHY294" s="171"/>
      <c r="FHZ294" s="171"/>
      <c r="FIA294" s="171"/>
      <c r="FIB294" s="171"/>
      <c r="FIC294" s="171"/>
      <c r="FID294" s="171"/>
      <c r="FIE294" s="171"/>
      <c r="FIF294" s="171"/>
      <c r="FIG294" s="171"/>
      <c r="FIH294" s="171"/>
      <c r="FII294" s="171"/>
      <c r="FIJ294" s="171"/>
      <c r="FIK294" s="171"/>
      <c r="FIL294" s="171"/>
      <c r="FIM294" s="171"/>
      <c r="FIN294" s="171"/>
      <c r="FIO294" s="171"/>
      <c r="FIP294" s="171"/>
      <c r="FIQ294" s="171"/>
      <c r="FIR294" s="171"/>
      <c r="FIS294" s="171"/>
      <c r="FIT294" s="171"/>
      <c r="FIU294" s="171"/>
      <c r="FIV294" s="171"/>
      <c r="FIW294" s="171"/>
      <c r="FIX294" s="171"/>
      <c r="FIY294" s="171"/>
      <c r="FIZ294" s="171"/>
      <c r="FJA294" s="171"/>
      <c r="FJB294" s="171"/>
      <c r="FJC294" s="171"/>
      <c r="FJD294" s="171"/>
      <c r="FJE294" s="171"/>
      <c r="FJF294" s="171"/>
      <c r="FJG294" s="171"/>
      <c r="FJH294" s="171"/>
      <c r="FJI294" s="171"/>
      <c r="FJJ294" s="171"/>
      <c r="FJK294" s="171"/>
      <c r="FJL294" s="171"/>
      <c r="FJM294" s="171"/>
      <c r="FJN294" s="171"/>
      <c r="FJO294" s="171"/>
      <c r="FJP294" s="171"/>
      <c r="FJQ294" s="171"/>
      <c r="FJR294" s="171"/>
      <c r="FJS294" s="171"/>
      <c r="FJT294" s="171"/>
      <c r="FJU294" s="171"/>
      <c r="FJV294" s="171"/>
      <c r="FJW294" s="171"/>
      <c r="FJX294" s="171"/>
      <c r="FJY294" s="171"/>
      <c r="FJZ294" s="171"/>
      <c r="FKA294" s="171"/>
      <c r="FKB294" s="171"/>
      <c r="FKC294" s="171"/>
      <c r="FKD294" s="171"/>
      <c r="FKE294" s="171"/>
      <c r="FKF294" s="171"/>
      <c r="FKG294" s="171"/>
      <c r="FKH294" s="171"/>
      <c r="FKI294" s="171"/>
      <c r="FKJ294" s="171"/>
      <c r="FKK294" s="171"/>
      <c r="FKL294" s="171"/>
      <c r="FKM294" s="171"/>
      <c r="FKN294" s="171"/>
      <c r="FKO294" s="171"/>
      <c r="FKP294" s="171"/>
      <c r="FKQ294" s="171"/>
      <c r="FKR294" s="171"/>
      <c r="FKS294" s="171"/>
      <c r="FKT294" s="171"/>
      <c r="FKU294" s="171"/>
      <c r="FKV294" s="171"/>
      <c r="FKW294" s="171"/>
      <c r="FKX294" s="171"/>
      <c r="FKY294" s="171"/>
      <c r="FKZ294" s="171"/>
      <c r="FLA294" s="171"/>
      <c r="FLB294" s="171"/>
      <c r="FLC294" s="171"/>
      <c r="FLD294" s="171"/>
      <c r="FLE294" s="171"/>
      <c r="FLF294" s="171"/>
      <c r="FLG294" s="171"/>
      <c r="FLH294" s="171"/>
      <c r="FLI294" s="171"/>
      <c r="FLJ294" s="171"/>
      <c r="FLK294" s="171"/>
      <c r="FLL294" s="171"/>
      <c r="FLM294" s="171"/>
      <c r="FLN294" s="171"/>
      <c r="FLO294" s="171"/>
      <c r="FLP294" s="171"/>
      <c r="FLQ294" s="171"/>
      <c r="FLR294" s="171"/>
      <c r="FLS294" s="171"/>
      <c r="FLT294" s="171"/>
      <c r="FLU294" s="171"/>
      <c r="FLV294" s="171"/>
      <c r="FLW294" s="171"/>
      <c r="FLX294" s="171"/>
      <c r="FLY294" s="171"/>
      <c r="FLZ294" s="171"/>
      <c r="FMA294" s="171"/>
      <c r="FMB294" s="171"/>
      <c r="FMC294" s="171"/>
      <c r="FMD294" s="171"/>
      <c r="FME294" s="171"/>
      <c r="FMF294" s="171"/>
      <c r="FMG294" s="171"/>
      <c r="FMH294" s="171"/>
      <c r="FMI294" s="171"/>
      <c r="FMJ294" s="171"/>
      <c r="FMK294" s="171"/>
      <c r="FML294" s="171"/>
      <c r="FMM294" s="171"/>
      <c r="FMN294" s="171"/>
      <c r="FMO294" s="171"/>
      <c r="FMP294" s="171"/>
      <c r="FMQ294" s="171"/>
      <c r="FMR294" s="171"/>
      <c r="FMS294" s="171"/>
      <c r="FMT294" s="171"/>
      <c r="FMU294" s="171"/>
      <c r="FMV294" s="171"/>
      <c r="FMW294" s="171"/>
      <c r="FMX294" s="171"/>
      <c r="FMY294" s="171"/>
      <c r="FMZ294" s="171"/>
      <c r="FNA294" s="171"/>
      <c r="FNB294" s="171"/>
      <c r="FNC294" s="171"/>
      <c r="FND294" s="171"/>
      <c r="FNE294" s="171"/>
      <c r="FNF294" s="171"/>
      <c r="FNG294" s="171"/>
      <c r="FNH294" s="171"/>
      <c r="FNI294" s="171"/>
      <c r="FNJ294" s="171"/>
      <c r="FNK294" s="171"/>
      <c r="FNL294" s="171"/>
      <c r="FNM294" s="171"/>
      <c r="FNN294" s="171"/>
      <c r="FNO294" s="171"/>
      <c r="FNP294" s="171"/>
      <c r="FNQ294" s="171"/>
      <c r="FNR294" s="171"/>
      <c r="FNS294" s="171"/>
      <c r="FNT294" s="171"/>
      <c r="FNU294" s="171"/>
      <c r="FNV294" s="171"/>
      <c r="FNW294" s="171"/>
      <c r="FNX294" s="171"/>
      <c r="FNY294" s="171"/>
      <c r="FNZ294" s="171"/>
      <c r="FOA294" s="171"/>
      <c r="FOB294" s="171"/>
      <c r="FOC294" s="171"/>
      <c r="FOD294" s="171"/>
      <c r="FOE294" s="171"/>
      <c r="FOF294" s="171"/>
      <c r="FOG294" s="171"/>
      <c r="FOH294" s="171"/>
      <c r="FOI294" s="171"/>
      <c r="FOJ294" s="171"/>
      <c r="FOK294" s="171"/>
      <c r="FOL294" s="171"/>
      <c r="FOM294" s="171"/>
      <c r="FON294" s="171"/>
      <c r="FOO294" s="171"/>
      <c r="FOP294" s="171"/>
      <c r="FOQ294" s="171"/>
      <c r="FOR294" s="171"/>
      <c r="FOS294" s="171"/>
      <c r="FOT294" s="171"/>
      <c r="FOU294" s="171"/>
      <c r="FOV294" s="171"/>
      <c r="FOW294" s="171"/>
      <c r="FOX294" s="171"/>
      <c r="FOY294" s="171"/>
      <c r="FOZ294" s="171"/>
      <c r="FPA294" s="171"/>
      <c r="FPB294" s="171"/>
      <c r="FPC294" s="171"/>
      <c r="FPD294" s="171"/>
      <c r="FPE294" s="171"/>
      <c r="FPF294" s="171"/>
      <c r="FPG294" s="171"/>
      <c r="FPH294" s="171"/>
      <c r="FPI294" s="171"/>
      <c r="FPJ294" s="171"/>
      <c r="FPK294" s="171"/>
      <c r="FPL294" s="171"/>
      <c r="FPM294" s="171"/>
      <c r="FPN294" s="171"/>
      <c r="FPO294" s="171"/>
      <c r="FPP294" s="171"/>
      <c r="FPQ294" s="171"/>
      <c r="FPR294" s="171"/>
      <c r="FPS294" s="171"/>
      <c r="FPT294" s="171"/>
      <c r="FPU294" s="171"/>
      <c r="FPV294" s="171"/>
      <c r="FPW294" s="171"/>
      <c r="FPX294" s="171"/>
      <c r="FPY294" s="171"/>
      <c r="FPZ294" s="171"/>
      <c r="FQA294" s="171"/>
      <c r="FQB294" s="171"/>
      <c r="FQC294" s="171"/>
      <c r="FQD294" s="171"/>
      <c r="FQE294" s="171"/>
      <c r="FQF294" s="171"/>
      <c r="FQG294" s="171"/>
      <c r="FQH294" s="171"/>
      <c r="FQI294" s="171"/>
      <c r="FQJ294" s="171"/>
      <c r="FQK294" s="171"/>
      <c r="FQL294" s="171"/>
      <c r="FQM294" s="171"/>
      <c r="FQN294" s="171"/>
      <c r="FQO294" s="171"/>
      <c r="FQP294" s="171"/>
      <c r="FQQ294" s="171"/>
      <c r="FQR294" s="171"/>
      <c r="FQS294" s="171"/>
      <c r="FQT294" s="171"/>
      <c r="FQU294" s="171"/>
      <c r="FQV294" s="171"/>
      <c r="FQW294" s="171"/>
      <c r="FQX294" s="171"/>
      <c r="FQY294" s="171"/>
      <c r="FQZ294" s="171"/>
      <c r="FRA294" s="171"/>
      <c r="FRB294" s="171"/>
      <c r="FRC294" s="171"/>
      <c r="FRD294" s="171"/>
      <c r="FRE294" s="171"/>
      <c r="FRF294" s="171"/>
      <c r="FRG294" s="171"/>
      <c r="FRH294" s="171"/>
      <c r="FRI294" s="171"/>
      <c r="FRJ294" s="171"/>
      <c r="FRK294" s="171"/>
      <c r="FRL294" s="171"/>
      <c r="FRM294" s="171"/>
      <c r="FRN294" s="171"/>
      <c r="FRO294" s="171"/>
      <c r="FRP294" s="171"/>
      <c r="FRQ294" s="171"/>
      <c r="FRR294" s="171"/>
      <c r="FRS294" s="171"/>
      <c r="FRT294" s="171"/>
      <c r="FRU294" s="171"/>
      <c r="FRV294" s="171"/>
      <c r="FRW294" s="171"/>
      <c r="FRX294" s="171"/>
      <c r="FRY294" s="171"/>
      <c r="FRZ294" s="171"/>
      <c r="FSA294" s="171"/>
      <c r="FSB294" s="171"/>
      <c r="FSC294" s="171"/>
      <c r="FSD294" s="171"/>
      <c r="FSE294" s="171"/>
      <c r="FSF294" s="171"/>
      <c r="FSG294" s="171"/>
      <c r="FSH294" s="171"/>
      <c r="FSI294" s="171"/>
      <c r="FSJ294" s="171"/>
      <c r="FSK294" s="171"/>
      <c r="FSL294" s="171"/>
      <c r="FSM294" s="171"/>
      <c r="FSN294" s="171"/>
      <c r="FSO294" s="171"/>
      <c r="FSP294" s="171"/>
      <c r="FSQ294" s="171"/>
      <c r="FSR294" s="171"/>
      <c r="FSS294" s="171"/>
      <c r="FST294" s="171"/>
      <c r="FSU294" s="171"/>
      <c r="FSV294" s="171"/>
      <c r="FSW294" s="171"/>
      <c r="FSX294" s="171"/>
      <c r="FSY294" s="171"/>
      <c r="FSZ294" s="171"/>
      <c r="FTA294" s="171"/>
      <c r="FTB294" s="171"/>
      <c r="FTC294" s="171"/>
      <c r="FTD294" s="171"/>
      <c r="FTE294" s="171"/>
      <c r="FTF294" s="171"/>
      <c r="FTG294" s="171"/>
      <c r="FTH294" s="171"/>
      <c r="FTI294" s="171"/>
      <c r="FTJ294" s="171"/>
      <c r="FTK294" s="171"/>
      <c r="FTL294" s="171"/>
      <c r="FTM294" s="171"/>
      <c r="FTN294" s="171"/>
      <c r="FTO294" s="171"/>
      <c r="FTP294" s="171"/>
      <c r="FTQ294" s="171"/>
      <c r="FTR294" s="171"/>
      <c r="FTS294" s="171"/>
      <c r="FTT294" s="171"/>
      <c r="FTU294" s="171"/>
      <c r="FTV294" s="171"/>
      <c r="FTW294" s="171"/>
      <c r="FTX294" s="171"/>
      <c r="FTY294" s="171"/>
      <c r="FTZ294" s="171"/>
      <c r="FUA294" s="171"/>
      <c r="FUB294" s="171"/>
      <c r="FUC294" s="171"/>
      <c r="FUD294" s="171"/>
      <c r="FUE294" s="171"/>
      <c r="FUF294" s="171"/>
      <c r="FUG294" s="171"/>
      <c r="FUH294" s="171"/>
      <c r="FUI294" s="171"/>
      <c r="FUJ294" s="171"/>
      <c r="FUK294" s="171"/>
      <c r="FUL294" s="171"/>
      <c r="FUM294" s="171"/>
      <c r="FUN294" s="171"/>
      <c r="FUO294" s="171"/>
      <c r="FUP294" s="171"/>
      <c r="FUQ294" s="171"/>
      <c r="FUR294" s="171"/>
      <c r="FUS294" s="171"/>
      <c r="FUT294" s="171"/>
      <c r="FUU294" s="171"/>
      <c r="FUV294" s="171"/>
      <c r="FUW294" s="171"/>
      <c r="FUX294" s="171"/>
      <c r="FUY294" s="171"/>
      <c r="FUZ294" s="171"/>
      <c r="FVA294" s="171"/>
      <c r="FVB294" s="171"/>
      <c r="FVC294" s="171"/>
      <c r="FVD294" s="171"/>
      <c r="FVE294" s="171"/>
      <c r="FVF294" s="171"/>
      <c r="FVG294" s="171"/>
      <c r="FVH294" s="171"/>
      <c r="FVI294" s="171"/>
      <c r="FVJ294" s="171"/>
      <c r="FVK294" s="171"/>
      <c r="FVL294" s="171"/>
      <c r="FVM294" s="171"/>
      <c r="FVN294" s="171"/>
      <c r="FVO294" s="171"/>
      <c r="FVP294" s="171"/>
      <c r="FVQ294" s="171"/>
      <c r="FVR294" s="171"/>
      <c r="FVS294" s="171"/>
      <c r="FVT294" s="171"/>
      <c r="FVU294" s="171"/>
      <c r="FVV294" s="171"/>
      <c r="FVW294" s="171"/>
      <c r="FVX294" s="171"/>
      <c r="FVY294" s="171"/>
      <c r="FVZ294" s="171"/>
      <c r="FWA294" s="171"/>
      <c r="FWB294" s="171"/>
      <c r="FWC294" s="171"/>
      <c r="FWD294" s="171"/>
      <c r="FWE294" s="171"/>
      <c r="FWF294" s="171"/>
      <c r="FWG294" s="171"/>
      <c r="FWH294" s="171"/>
      <c r="FWI294" s="171"/>
      <c r="FWJ294" s="171"/>
      <c r="FWK294" s="171"/>
      <c r="FWL294" s="171"/>
      <c r="FWM294" s="171"/>
      <c r="FWN294" s="171"/>
      <c r="FWO294" s="171"/>
      <c r="FWP294" s="171"/>
      <c r="FWQ294" s="171"/>
      <c r="FWR294" s="171"/>
      <c r="FWS294" s="171"/>
      <c r="FWT294" s="171"/>
      <c r="FWU294" s="171"/>
      <c r="FWV294" s="171"/>
      <c r="FWW294" s="171"/>
      <c r="FWX294" s="171"/>
      <c r="FWY294" s="171"/>
      <c r="FWZ294" s="171"/>
      <c r="FXA294" s="171"/>
      <c r="FXB294" s="171"/>
      <c r="FXC294" s="171"/>
      <c r="FXD294" s="171"/>
      <c r="FXE294" s="171"/>
      <c r="FXF294" s="171"/>
      <c r="FXG294" s="171"/>
      <c r="FXH294" s="171"/>
      <c r="FXI294" s="171"/>
      <c r="FXJ294" s="171"/>
      <c r="FXK294" s="171"/>
      <c r="FXL294" s="171"/>
      <c r="FXM294" s="171"/>
      <c r="FXN294" s="171"/>
      <c r="FXO294" s="171"/>
      <c r="FXP294" s="171"/>
      <c r="FXQ294" s="171"/>
      <c r="FXR294" s="171"/>
      <c r="FXS294" s="171"/>
      <c r="FXT294" s="171"/>
      <c r="FXU294" s="171"/>
      <c r="FXV294" s="171"/>
      <c r="FXW294" s="171"/>
      <c r="FXX294" s="171"/>
      <c r="FXY294" s="171"/>
      <c r="FXZ294" s="171"/>
      <c r="FYA294" s="171"/>
      <c r="FYB294" s="171"/>
      <c r="FYC294" s="171"/>
      <c r="FYD294" s="171"/>
      <c r="FYE294" s="171"/>
      <c r="FYF294" s="171"/>
      <c r="FYG294" s="171"/>
      <c r="FYH294" s="171"/>
      <c r="FYI294" s="171"/>
      <c r="FYJ294" s="171"/>
      <c r="FYK294" s="171"/>
      <c r="FYL294" s="171"/>
      <c r="FYM294" s="171"/>
      <c r="FYN294" s="171"/>
      <c r="FYO294" s="171"/>
      <c r="FYP294" s="171"/>
      <c r="FYQ294" s="171"/>
      <c r="FYR294" s="171"/>
      <c r="FYS294" s="171"/>
      <c r="FYT294" s="171"/>
      <c r="FYU294" s="171"/>
      <c r="FYV294" s="171"/>
      <c r="FYW294" s="171"/>
      <c r="FYX294" s="171"/>
      <c r="FYY294" s="171"/>
      <c r="FYZ294" s="171"/>
      <c r="FZA294" s="171"/>
      <c r="FZB294" s="171"/>
      <c r="FZC294" s="171"/>
      <c r="FZD294" s="171"/>
      <c r="FZE294" s="171"/>
      <c r="FZF294" s="171"/>
      <c r="FZG294" s="171"/>
      <c r="FZH294" s="171"/>
      <c r="FZI294" s="171"/>
      <c r="FZJ294" s="171"/>
      <c r="FZK294" s="171"/>
      <c r="FZL294" s="171"/>
      <c r="FZM294" s="171"/>
      <c r="FZN294" s="171"/>
      <c r="FZO294" s="171"/>
      <c r="FZP294" s="171"/>
      <c r="FZQ294" s="171"/>
      <c r="FZR294" s="171"/>
      <c r="FZS294" s="171"/>
      <c r="FZT294" s="171"/>
      <c r="FZU294" s="171"/>
      <c r="FZV294" s="171"/>
      <c r="FZW294" s="171"/>
      <c r="FZX294" s="171"/>
      <c r="FZY294" s="171"/>
      <c r="FZZ294" s="171"/>
      <c r="GAA294" s="171"/>
      <c r="GAB294" s="171"/>
      <c r="GAC294" s="171"/>
      <c r="GAD294" s="171"/>
      <c r="GAE294" s="171"/>
      <c r="GAF294" s="171"/>
      <c r="GAG294" s="171"/>
      <c r="GAH294" s="171"/>
      <c r="GAI294" s="171"/>
      <c r="GAJ294" s="171"/>
      <c r="GAK294" s="171"/>
      <c r="GAL294" s="171"/>
      <c r="GAM294" s="171"/>
      <c r="GAN294" s="171"/>
      <c r="GAO294" s="171"/>
      <c r="GAP294" s="171"/>
      <c r="GAQ294" s="171"/>
      <c r="GAR294" s="171"/>
      <c r="GAS294" s="171"/>
      <c r="GAT294" s="171"/>
      <c r="GAU294" s="171"/>
      <c r="GAV294" s="171"/>
      <c r="GAW294" s="171"/>
      <c r="GAX294" s="171"/>
      <c r="GAY294" s="171"/>
      <c r="GAZ294" s="171"/>
      <c r="GBA294" s="171"/>
      <c r="GBB294" s="171"/>
      <c r="GBC294" s="171"/>
      <c r="GBD294" s="171"/>
      <c r="GBE294" s="171"/>
      <c r="GBF294" s="171"/>
      <c r="GBG294" s="171"/>
      <c r="GBH294" s="171"/>
      <c r="GBI294" s="171"/>
      <c r="GBJ294" s="171"/>
      <c r="GBK294" s="171"/>
      <c r="GBL294" s="171"/>
      <c r="GBM294" s="171"/>
      <c r="GBN294" s="171"/>
      <c r="GBO294" s="171"/>
      <c r="GBP294" s="171"/>
      <c r="GBQ294" s="171"/>
      <c r="GBR294" s="171"/>
      <c r="GBS294" s="171"/>
      <c r="GBT294" s="171"/>
      <c r="GBU294" s="171"/>
      <c r="GBV294" s="171"/>
      <c r="GBW294" s="171"/>
      <c r="GBX294" s="171"/>
      <c r="GBY294" s="171"/>
      <c r="GBZ294" s="171"/>
      <c r="GCA294" s="171"/>
      <c r="GCB294" s="171"/>
      <c r="GCC294" s="171"/>
      <c r="GCD294" s="171"/>
      <c r="GCE294" s="171"/>
      <c r="GCF294" s="171"/>
      <c r="GCG294" s="171"/>
      <c r="GCH294" s="171"/>
      <c r="GCI294" s="171"/>
      <c r="GCJ294" s="171"/>
      <c r="GCK294" s="171"/>
      <c r="GCL294" s="171"/>
      <c r="GCM294" s="171"/>
      <c r="GCN294" s="171"/>
      <c r="GCO294" s="171"/>
      <c r="GCP294" s="171"/>
      <c r="GCQ294" s="171"/>
      <c r="GCR294" s="171"/>
      <c r="GCS294" s="171"/>
      <c r="GCT294" s="171"/>
      <c r="GCU294" s="171"/>
      <c r="GCV294" s="171"/>
      <c r="GCW294" s="171"/>
      <c r="GCX294" s="171"/>
      <c r="GCY294" s="171"/>
      <c r="GCZ294" s="171"/>
      <c r="GDA294" s="171"/>
      <c r="GDB294" s="171"/>
      <c r="GDC294" s="171"/>
      <c r="GDD294" s="171"/>
      <c r="GDE294" s="171"/>
      <c r="GDF294" s="171"/>
      <c r="GDG294" s="171"/>
      <c r="GDH294" s="171"/>
      <c r="GDI294" s="171"/>
      <c r="GDJ294" s="171"/>
      <c r="GDK294" s="171"/>
      <c r="GDL294" s="171"/>
      <c r="GDM294" s="171"/>
      <c r="GDN294" s="171"/>
      <c r="GDO294" s="171"/>
      <c r="GDP294" s="171"/>
      <c r="GDQ294" s="171"/>
      <c r="GDR294" s="171"/>
      <c r="GDS294" s="171"/>
      <c r="GDT294" s="171"/>
      <c r="GDU294" s="171"/>
      <c r="GDV294" s="171"/>
      <c r="GDW294" s="171"/>
      <c r="GDX294" s="171"/>
      <c r="GDY294" s="171"/>
      <c r="GDZ294" s="171"/>
      <c r="GEA294" s="171"/>
      <c r="GEB294" s="171"/>
      <c r="GEC294" s="171"/>
      <c r="GED294" s="171"/>
      <c r="GEE294" s="171"/>
      <c r="GEF294" s="171"/>
      <c r="GEG294" s="171"/>
      <c r="GEH294" s="171"/>
      <c r="GEI294" s="171"/>
      <c r="GEJ294" s="171"/>
      <c r="GEK294" s="171"/>
      <c r="GEL294" s="171"/>
      <c r="GEM294" s="171"/>
      <c r="GEN294" s="171"/>
      <c r="GEO294" s="171"/>
      <c r="GEP294" s="171"/>
      <c r="GEQ294" s="171"/>
      <c r="GER294" s="171"/>
      <c r="GES294" s="171"/>
      <c r="GET294" s="171"/>
      <c r="GEU294" s="171"/>
      <c r="GEV294" s="171"/>
      <c r="GEW294" s="171"/>
      <c r="GEX294" s="171"/>
      <c r="GEY294" s="171"/>
      <c r="GEZ294" s="171"/>
      <c r="GFA294" s="171"/>
      <c r="GFB294" s="171"/>
      <c r="GFC294" s="171"/>
      <c r="GFD294" s="171"/>
      <c r="GFE294" s="171"/>
      <c r="GFF294" s="171"/>
      <c r="GFG294" s="171"/>
      <c r="GFH294" s="171"/>
      <c r="GFI294" s="171"/>
      <c r="GFJ294" s="171"/>
      <c r="GFK294" s="171"/>
      <c r="GFL294" s="171"/>
      <c r="GFM294" s="171"/>
      <c r="GFN294" s="171"/>
      <c r="GFO294" s="171"/>
      <c r="GFP294" s="171"/>
      <c r="GFQ294" s="171"/>
      <c r="GFR294" s="171"/>
      <c r="GFS294" s="171"/>
      <c r="GFT294" s="171"/>
      <c r="GFU294" s="171"/>
      <c r="GFV294" s="171"/>
      <c r="GFW294" s="171"/>
      <c r="GFX294" s="171"/>
      <c r="GFY294" s="171"/>
      <c r="GFZ294" s="171"/>
      <c r="GGA294" s="171"/>
      <c r="GGB294" s="171"/>
      <c r="GGC294" s="171"/>
      <c r="GGD294" s="171"/>
      <c r="GGE294" s="171"/>
      <c r="GGF294" s="171"/>
      <c r="GGG294" s="171"/>
      <c r="GGH294" s="171"/>
      <c r="GGI294" s="171"/>
      <c r="GGJ294" s="171"/>
      <c r="GGK294" s="171"/>
      <c r="GGL294" s="171"/>
      <c r="GGM294" s="171"/>
      <c r="GGN294" s="171"/>
      <c r="GGO294" s="171"/>
      <c r="GGP294" s="171"/>
      <c r="GGQ294" s="171"/>
      <c r="GGR294" s="171"/>
      <c r="GGS294" s="171"/>
      <c r="GGT294" s="171"/>
      <c r="GGU294" s="171"/>
      <c r="GGV294" s="171"/>
      <c r="GGW294" s="171"/>
      <c r="GGX294" s="171"/>
      <c r="GGY294" s="171"/>
      <c r="GGZ294" s="171"/>
      <c r="GHA294" s="171"/>
      <c r="GHB294" s="171"/>
      <c r="GHC294" s="171"/>
      <c r="GHD294" s="171"/>
      <c r="GHE294" s="171"/>
      <c r="GHF294" s="171"/>
      <c r="GHG294" s="171"/>
      <c r="GHH294" s="171"/>
      <c r="GHI294" s="171"/>
      <c r="GHJ294" s="171"/>
      <c r="GHK294" s="171"/>
      <c r="GHL294" s="171"/>
      <c r="GHM294" s="171"/>
      <c r="GHN294" s="171"/>
      <c r="GHO294" s="171"/>
      <c r="GHP294" s="171"/>
      <c r="GHQ294" s="171"/>
      <c r="GHR294" s="171"/>
      <c r="GHS294" s="171"/>
      <c r="GHT294" s="171"/>
      <c r="GHU294" s="171"/>
      <c r="GHV294" s="171"/>
      <c r="GHW294" s="171"/>
      <c r="GHX294" s="171"/>
      <c r="GHY294" s="171"/>
      <c r="GHZ294" s="171"/>
      <c r="GIA294" s="171"/>
      <c r="GIB294" s="171"/>
      <c r="GIC294" s="171"/>
      <c r="GID294" s="171"/>
      <c r="GIE294" s="171"/>
      <c r="GIF294" s="171"/>
      <c r="GIG294" s="171"/>
      <c r="GIH294" s="171"/>
      <c r="GII294" s="171"/>
      <c r="GIJ294" s="171"/>
      <c r="GIK294" s="171"/>
      <c r="GIL294" s="171"/>
      <c r="GIM294" s="171"/>
      <c r="GIN294" s="171"/>
      <c r="GIO294" s="171"/>
      <c r="GIP294" s="171"/>
      <c r="GIQ294" s="171"/>
      <c r="GIR294" s="171"/>
      <c r="GIS294" s="171"/>
      <c r="GIT294" s="171"/>
      <c r="GIU294" s="171"/>
      <c r="GIV294" s="171"/>
      <c r="GIW294" s="171"/>
      <c r="GIX294" s="171"/>
      <c r="GIY294" s="171"/>
      <c r="GIZ294" s="171"/>
      <c r="GJA294" s="171"/>
      <c r="GJB294" s="171"/>
      <c r="GJC294" s="171"/>
      <c r="GJD294" s="171"/>
      <c r="GJE294" s="171"/>
      <c r="GJF294" s="171"/>
      <c r="GJG294" s="171"/>
      <c r="GJH294" s="171"/>
      <c r="GJI294" s="171"/>
      <c r="GJJ294" s="171"/>
      <c r="GJK294" s="171"/>
      <c r="GJL294" s="171"/>
      <c r="GJM294" s="171"/>
      <c r="GJN294" s="171"/>
      <c r="GJO294" s="171"/>
      <c r="GJP294" s="171"/>
      <c r="GJQ294" s="171"/>
      <c r="GJR294" s="171"/>
      <c r="GJS294" s="171"/>
      <c r="GJT294" s="171"/>
      <c r="GJU294" s="171"/>
      <c r="GJV294" s="171"/>
      <c r="GJW294" s="171"/>
      <c r="GJX294" s="171"/>
      <c r="GJY294" s="171"/>
      <c r="GJZ294" s="171"/>
      <c r="GKA294" s="171"/>
      <c r="GKB294" s="171"/>
      <c r="GKC294" s="171"/>
      <c r="GKD294" s="171"/>
      <c r="GKE294" s="171"/>
      <c r="GKF294" s="171"/>
      <c r="GKG294" s="171"/>
      <c r="GKH294" s="171"/>
      <c r="GKI294" s="171"/>
      <c r="GKJ294" s="171"/>
      <c r="GKK294" s="171"/>
      <c r="GKL294" s="171"/>
      <c r="GKM294" s="171"/>
      <c r="GKN294" s="171"/>
      <c r="GKO294" s="171"/>
      <c r="GKP294" s="171"/>
      <c r="GKQ294" s="171"/>
      <c r="GKR294" s="171"/>
      <c r="GKS294" s="171"/>
      <c r="GKT294" s="171"/>
      <c r="GKU294" s="171"/>
      <c r="GKV294" s="171"/>
      <c r="GKW294" s="171"/>
      <c r="GKX294" s="171"/>
      <c r="GKY294" s="171"/>
      <c r="GKZ294" s="171"/>
      <c r="GLA294" s="171"/>
      <c r="GLB294" s="171"/>
      <c r="GLC294" s="171"/>
      <c r="GLD294" s="171"/>
      <c r="GLE294" s="171"/>
      <c r="GLF294" s="171"/>
      <c r="GLG294" s="171"/>
      <c r="GLH294" s="171"/>
      <c r="GLI294" s="171"/>
      <c r="GLJ294" s="171"/>
      <c r="GLK294" s="171"/>
      <c r="GLL294" s="171"/>
      <c r="GLM294" s="171"/>
      <c r="GLN294" s="171"/>
      <c r="GLO294" s="171"/>
      <c r="GLP294" s="171"/>
      <c r="GLQ294" s="171"/>
      <c r="GLR294" s="171"/>
      <c r="GLS294" s="171"/>
      <c r="GLT294" s="171"/>
      <c r="GLU294" s="171"/>
      <c r="GLV294" s="171"/>
      <c r="GLW294" s="171"/>
      <c r="GLX294" s="171"/>
      <c r="GLY294" s="171"/>
      <c r="GLZ294" s="171"/>
      <c r="GMA294" s="171"/>
      <c r="GMB294" s="171"/>
      <c r="GMC294" s="171"/>
      <c r="GMD294" s="171"/>
      <c r="GME294" s="171"/>
      <c r="GMF294" s="171"/>
      <c r="GMG294" s="171"/>
      <c r="GMH294" s="171"/>
      <c r="GMI294" s="171"/>
      <c r="GMJ294" s="171"/>
      <c r="GMK294" s="171"/>
      <c r="GML294" s="171"/>
      <c r="GMM294" s="171"/>
      <c r="GMN294" s="171"/>
      <c r="GMO294" s="171"/>
      <c r="GMP294" s="171"/>
      <c r="GMQ294" s="171"/>
      <c r="GMR294" s="171"/>
      <c r="GMS294" s="171"/>
      <c r="GMT294" s="171"/>
      <c r="GMU294" s="171"/>
      <c r="GMV294" s="171"/>
      <c r="GMW294" s="171"/>
      <c r="GMX294" s="171"/>
      <c r="GMY294" s="171"/>
      <c r="GMZ294" s="171"/>
      <c r="GNA294" s="171"/>
      <c r="GNB294" s="171"/>
      <c r="GNC294" s="171"/>
      <c r="GND294" s="171"/>
      <c r="GNE294" s="171"/>
      <c r="GNF294" s="171"/>
      <c r="GNG294" s="171"/>
      <c r="GNH294" s="171"/>
      <c r="GNI294" s="171"/>
      <c r="GNJ294" s="171"/>
      <c r="GNK294" s="171"/>
      <c r="GNL294" s="171"/>
      <c r="GNM294" s="171"/>
      <c r="GNN294" s="171"/>
      <c r="GNO294" s="171"/>
      <c r="GNP294" s="171"/>
      <c r="GNQ294" s="171"/>
      <c r="GNR294" s="171"/>
      <c r="GNS294" s="171"/>
      <c r="GNT294" s="171"/>
      <c r="GNU294" s="171"/>
      <c r="GNV294" s="171"/>
      <c r="GNW294" s="171"/>
      <c r="GNX294" s="171"/>
      <c r="GNY294" s="171"/>
      <c r="GNZ294" s="171"/>
      <c r="GOA294" s="171"/>
      <c r="GOB294" s="171"/>
      <c r="GOC294" s="171"/>
      <c r="GOD294" s="171"/>
      <c r="GOE294" s="171"/>
      <c r="GOF294" s="171"/>
      <c r="GOG294" s="171"/>
      <c r="GOH294" s="171"/>
      <c r="GOI294" s="171"/>
      <c r="GOJ294" s="171"/>
      <c r="GOK294" s="171"/>
      <c r="GOL294" s="171"/>
      <c r="GOM294" s="171"/>
      <c r="GON294" s="171"/>
      <c r="GOO294" s="171"/>
      <c r="GOP294" s="171"/>
      <c r="GOQ294" s="171"/>
      <c r="GOR294" s="171"/>
      <c r="GOS294" s="171"/>
      <c r="GOT294" s="171"/>
      <c r="GOU294" s="171"/>
      <c r="GOV294" s="171"/>
      <c r="GOW294" s="171"/>
      <c r="GOX294" s="171"/>
      <c r="GOY294" s="171"/>
      <c r="GOZ294" s="171"/>
      <c r="GPA294" s="171"/>
      <c r="GPB294" s="171"/>
      <c r="GPC294" s="171"/>
      <c r="GPD294" s="171"/>
      <c r="GPE294" s="171"/>
      <c r="GPF294" s="171"/>
      <c r="GPG294" s="171"/>
      <c r="GPH294" s="171"/>
      <c r="GPI294" s="171"/>
      <c r="GPJ294" s="171"/>
      <c r="GPK294" s="171"/>
      <c r="GPL294" s="171"/>
      <c r="GPM294" s="171"/>
      <c r="GPN294" s="171"/>
      <c r="GPO294" s="171"/>
      <c r="GPP294" s="171"/>
      <c r="GPQ294" s="171"/>
      <c r="GPR294" s="171"/>
      <c r="GPS294" s="171"/>
      <c r="GPT294" s="171"/>
      <c r="GPU294" s="171"/>
      <c r="GPV294" s="171"/>
      <c r="GPW294" s="171"/>
      <c r="GPX294" s="171"/>
      <c r="GPY294" s="171"/>
      <c r="GPZ294" s="171"/>
      <c r="GQA294" s="171"/>
      <c r="GQB294" s="171"/>
      <c r="GQC294" s="171"/>
      <c r="GQD294" s="171"/>
      <c r="GQE294" s="171"/>
      <c r="GQF294" s="171"/>
      <c r="GQG294" s="171"/>
      <c r="GQH294" s="171"/>
      <c r="GQI294" s="171"/>
      <c r="GQJ294" s="171"/>
      <c r="GQK294" s="171"/>
      <c r="GQL294" s="171"/>
      <c r="GQM294" s="171"/>
      <c r="GQN294" s="171"/>
      <c r="GQO294" s="171"/>
      <c r="GQP294" s="171"/>
      <c r="GQQ294" s="171"/>
      <c r="GQR294" s="171"/>
      <c r="GQS294" s="171"/>
      <c r="GQT294" s="171"/>
      <c r="GQU294" s="171"/>
      <c r="GQV294" s="171"/>
      <c r="GQW294" s="171"/>
      <c r="GQX294" s="171"/>
      <c r="GQY294" s="171"/>
      <c r="GQZ294" s="171"/>
      <c r="GRA294" s="171"/>
      <c r="GRB294" s="171"/>
      <c r="GRC294" s="171"/>
      <c r="GRD294" s="171"/>
      <c r="GRE294" s="171"/>
      <c r="GRF294" s="171"/>
      <c r="GRG294" s="171"/>
      <c r="GRH294" s="171"/>
      <c r="GRI294" s="171"/>
      <c r="GRJ294" s="171"/>
      <c r="GRK294" s="171"/>
      <c r="GRL294" s="171"/>
      <c r="GRM294" s="171"/>
      <c r="GRN294" s="171"/>
      <c r="GRO294" s="171"/>
      <c r="GRP294" s="171"/>
      <c r="GRQ294" s="171"/>
      <c r="GRR294" s="171"/>
      <c r="GRS294" s="171"/>
      <c r="GRT294" s="171"/>
      <c r="GRU294" s="171"/>
      <c r="GRV294" s="171"/>
      <c r="GRW294" s="171"/>
      <c r="GRX294" s="171"/>
      <c r="GRY294" s="171"/>
      <c r="GRZ294" s="171"/>
      <c r="GSA294" s="171"/>
      <c r="GSB294" s="171"/>
      <c r="GSC294" s="171"/>
      <c r="GSD294" s="171"/>
      <c r="GSE294" s="171"/>
      <c r="GSF294" s="171"/>
      <c r="GSG294" s="171"/>
      <c r="GSH294" s="171"/>
      <c r="GSI294" s="171"/>
      <c r="GSJ294" s="171"/>
      <c r="GSK294" s="171"/>
      <c r="GSL294" s="171"/>
      <c r="GSM294" s="171"/>
      <c r="GSN294" s="171"/>
      <c r="GSO294" s="171"/>
      <c r="GSP294" s="171"/>
      <c r="GSQ294" s="171"/>
      <c r="GSR294" s="171"/>
      <c r="GSS294" s="171"/>
      <c r="GST294" s="171"/>
      <c r="GSU294" s="171"/>
      <c r="GSV294" s="171"/>
      <c r="GSW294" s="171"/>
      <c r="GSX294" s="171"/>
      <c r="GSY294" s="171"/>
      <c r="GSZ294" s="171"/>
      <c r="GTA294" s="171"/>
      <c r="GTB294" s="171"/>
      <c r="GTC294" s="171"/>
      <c r="GTD294" s="171"/>
      <c r="GTE294" s="171"/>
      <c r="GTF294" s="171"/>
      <c r="GTG294" s="171"/>
      <c r="GTH294" s="171"/>
      <c r="GTI294" s="171"/>
      <c r="GTJ294" s="171"/>
      <c r="GTK294" s="171"/>
      <c r="GTL294" s="171"/>
      <c r="GTM294" s="171"/>
      <c r="GTN294" s="171"/>
      <c r="GTO294" s="171"/>
      <c r="GTP294" s="171"/>
      <c r="GTQ294" s="171"/>
      <c r="GTR294" s="171"/>
      <c r="GTS294" s="171"/>
      <c r="GTT294" s="171"/>
      <c r="GTU294" s="171"/>
      <c r="GTV294" s="171"/>
      <c r="GTW294" s="171"/>
      <c r="GTX294" s="171"/>
      <c r="GTY294" s="171"/>
      <c r="GTZ294" s="171"/>
      <c r="GUA294" s="171"/>
      <c r="GUB294" s="171"/>
      <c r="GUC294" s="171"/>
      <c r="GUD294" s="171"/>
      <c r="GUE294" s="171"/>
      <c r="GUF294" s="171"/>
      <c r="GUG294" s="171"/>
      <c r="GUH294" s="171"/>
      <c r="GUI294" s="171"/>
      <c r="GUJ294" s="171"/>
      <c r="GUK294" s="171"/>
      <c r="GUL294" s="171"/>
      <c r="GUM294" s="171"/>
      <c r="GUN294" s="171"/>
      <c r="GUO294" s="171"/>
      <c r="GUP294" s="171"/>
      <c r="GUQ294" s="171"/>
      <c r="GUR294" s="171"/>
      <c r="GUS294" s="171"/>
      <c r="GUT294" s="171"/>
      <c r="GUU294" s="171"/>
      <c r="GUV294" s="171"/>
      <c r="GUW294" s="171"/>
      <c r="GUX294" s="171"/>
      <c r="GUY294" s="171"/>
      <c r="GUZ294" s="171"/>
      <c r="GVA294" s="171"/>
      <c r="GVB294" s="171"/>
      <c r="GVC294" s="171"/>
      <c r="GVD294" s="171"/>
      <c r="GVE294" s="171"/>
      <c r="GVF294" s="171"/>
      <c r="GVG294" s="171"/>
      <c r="GVH294" s="171"/>
      <c r="GVI294" s="171"/>
      <c r="GVJ294" s="171"/>
      <c r="GVK294" s="171"/>
      <c r="GVL294" s="171"/>
      <c r="GVM294" s="171"/>
      <c r="GVN294" s="171"/>
      <c r="GVO294" s="171"/>
      <c r="GVP294" s="171"/>
      <c r="GVQ294" s="171"/>
      <c r="GVR294" s="171"/>
      <c r="GVS294" s="171"/>
      <c r="GVT294" s="171"/>
      <c r="GVU294" s="171"/>
      <c r="GVV294" s="171"/>
      <c r="GVW294" s="171"/>
      <c r="GVX294" s="171"/>
      <c r="GVY294" s="171"/>
      <c r="GVZ294" s="171"/>
      <c r="GWA294" s="171"/>
      <c r="GWB294" s="171"/>
      <c r="GWC294" s="171"/>
      <c r="GWD294" s="171"/>
      <c r="GWE294" s="171"/>
      <c r="GWF294" s="171"/>
      <c r="GWG294" s="171"/>
      <c r="GWH294" s="171"/>
      <c r="GWI294" s="171"/>
      <c r="GWJ294" s="171"/>
      <c r="GWK294" s="171"/>
      <c r="GWL294" s="171"/>
      <c r="GWM294" s="171"/>
      <c r="GWN294" s="171"/>
      <c r="GWO294" s="171"/>
      <c r="GWP294" s="171"/>
      <c r="GWQ294" s="171"/>
      <c r="GWR294" s="171"/>
      <c r="GWS294" s="171"/>
      <c r="GWT294" s="171"/>
      <c r="GWU294" s="171"/>
      <c r="GWV294" s="171"/>
      <c r="GWW294" s="171"/>
      <c r="GWX294" s="171"/>
      <c r="GWY294" s="171"/>
      <c r="GWZ294" s="171"/>
      <c r="GXA294" s="171"/>
      <c r="GXB294" s="171"/>
      <c r="GXC294" s="171"/>
      <c r="GXD294" s="171"/>
      <c r="GXE294" s="171"/>
      <c r="GXF294" s="171"/>
      <c r="GXG294" s="171"/>
      <c r="GXH294" s="171"/>
      <c r="GXI294" s="171"/>
      <c r="GXJ294" s="171"/>
      <c r="GXK294" s="171"/>
      <c r="GXL294" s="171"/>
      <c r="GXM294" s="171"/>
      <c r="GXN294" s="171"/>
      <c r="GXO294" s="171"/>
      <c r="GXP294" s="171"/>
      <c r="GXQ294" s="171"/>
      <c r="GXR294" s="171"/>
      <c r="GXS294" s="171"/>
      <c r="GXT294" s="171"/>
      <c r="GXU294" s="171"/>
      <c r="GXV294" s="171"/>
      <c r="GXW294" s="171"/>
      <c r="GXX294" s="171"/>
      <c r="GXY294" s="171"/>
      <c r="GXZ294" s="171"/>
      <c r="GYA294" s="171"/>
      <c r="GYB294" s="171"/>
      <c r="GYC294" s="171"/>
      <c r="GYD294" s="171"/>
      <c r="GYE294" s="171"/>
      <c r="GYF294" s="171"/>
      <c r="GYG294" s="171"/>
      <c r="GYH294" s="171"/>
      <c r="GYI294" s="171"/>
      <c r="GYJ294" s="171"/>
      <c r="GYK294" s="171"/>
      <c r="GYL294" s="171"/>
      <c r="GYM294" s="171"/>
      <c r="GYN294" s="171"/>
      <c r="GYO294" s="171"/>
      <c r="GYP294" s="171"/>
      <c r="GYQ294" s="171"/>
      <c r="GYR294" s="171"/>
      <c r="GYS294" s="171"/>
      <c r="GYT294" s="171"/>
      <c r="GYU294" s="171"/>
      <c r="GYV294" s="171"/>
      <c r="GYW294" s="171"/>
      <c r="GYX294" s="171"/>
      <c r="GYY294" s="171"/>
      <c r="GYZ294" s="171"/>
      <c r="GZA294" s="171"/>
      <c r="GZB294" s="171"/>
      <c r="GZC294" s="171"/>
      <c r="GZD294" s="171"/>
      <c r="GZE294" s="171"/>
      <c r="GZF294" s="171"/>
      <c r="GZG294" s="171"/>
      <c r="GZH294" s="171"/>
      <c r="GZI294" s="171"/>
      <c r="GZJ294" s="171"/>
      <c r="GZK294" s="171"/>
      <c r="GZL294" s="171"/>
      <c r="GZM294" s="171"/>
      <c r="GZN294" s="171"/>
      <c r="GZO294" s="171"/>
      <c r="GZP294" s="171"/>
      <c r="GZQ294" s="171"/>
      <c r="GZR294" s="171"/>
      <c r="GZS294" s="171"/>
      <c r="GZT294" s="171"/>
      <c r="GZU294" s="171"/>
      <c r="GZV294" s="171"/>
      <c r="GZW294" s="171"/>
      <c r="GZX294" s="171"/>
      <c r="GZY294" s="171"/>
      <c r="GZZ294" s="171"/>
      <c r="HAA294" s="171"/>
      <c r="HAB294" s="171"/>
      <c r="HAC294" s="171"/>
      <c r="HAD294" s="171"/>
      <c r="HAE294" s="171"/>
      <c r="HAF294" s="171"/>
      <c r="HAG294" s="171"/>
      <c r="HAH294" s="171"/>
      <c r="HAI294" s="171"/>
      <c r="HAJ294" s="171"/>
      <c r="HAK294" s="171"/>
      <c r="HAL294" s="171"/>
      <c r="HAM294" s="171"/>
      <c r="HAN294" s="171"/>
      <c r="HAO294" s="171"/>
      <c r="HAP294" s="171"/>
      <c r="HAQ294" s="171"/>
      <c r="HAR294" s="171"/>
      <c r="HAS294" s="171"/>
      <c r="HAT294" s="171"/>
      <c r="HAU294" s="171"/>
      <c r="HAV294" s="171"/>
      <c r="HAW294" s="171"/>
      <c r="HAX294" s="171"/>
      <c r="HAY294" s="171"/>
      <c r="HAZ294" s="171"/>
      <c r="HBA294" s="171"/>
      <c r="HBB294" s="171"/>
      <c r="HBC294" s="171"/>
      <c r="HBD294" s="171"/>
      <c r="HBE294" s="171"/>
      <c r="HBF294" s="171"/>
      <c r="HBG294" s="171"/>
      <c r="HBH294" s="171"/>
      <c r="HBI294" s="171"/>
      <c r="HBJ294" s="171"/>
      <c r="HBK294" s="171"/>
      <c r="HBL294" s="171"/>
      <c r="HBM294" s="171"/>
      <c r="HBN294" s="171"/>
      <c r="HBO294" s="171"/>
      <c r="HBP294" s="171"/>
      <c r="HBQ294" s="171"/>
      <c r="HBR294" s="171"/>
      <c r="HBS294" s="171"/>
      <c r="HBT294" s="171"/>
      <c r="HBU294" s="171"/>
      <c r="HBV294" s="171"/>
      <c r="HBW294" s="171"/>
      <c r="HBX294" s="171"/>
      <c r="HBY294" s="171"/>
      <c r="HBZ294" s="171"/>
      <c r="HCA294" s="171"/>
      <c r="HCB294" s="171"/>
      <c r="HCC294" s="171"/>
      <c r="HCD294" s="171"/>
      <c r="HCE294" s="171"/>
      <c r="HCF294" s="171"/>
      <c r="HCG294" s="171"/>
      <c r="HCH294" s="171"/>
      <c r="HCI294" s="171"/>
      <c r="HCJ294" s="171"/>
      <c r="HCK294" s="171"/>
      <c r="HCL294" s="171"/>
      <c r="HCM294" s="171"/>
      <c r="HCN294" s="171"/>
      <c r="HCO294" s="171"/>
      <c r="HCP294" s="171"/>
      <c r="HCQ294" s="171"/>
      <c r="HCR294" s="171"/>
      <c r="HCS294" s="171"/>
      <c r="HCT294" s="171"/>
      <c r="HCU294" s="171"/>
      <c r="HCV294" s="171"/>
      <c r="HCW294" s="171"/>
      <c r="HCX294" s="171"/>
      <c r="HCY294" s="171"/>
      <c r="HCZ294" s="171"/>
      <c r="HDA294" s="171"/>
      <c r="HDB294" s="171"/>
      <c r="HDC294" s="171"/>
      <c r="HDD294" s="171"/>
      <c r="HDE294" s="171"/>
      <c r="HDF294" s="171"/>
      <c r="HDG294" s="171"/>
      <c r="HDH294" s="171"/>
      <c r="HDI294" s="171"/>
      <c r="HDJ294" s="171"/>
      <c r="HDK294" s="171"/>
      <c r="HDL294" s="171"/>
      <c r="HDM294" s="171"/>
      <c r="HDN294" s="171"/>
      <c r="HDO294" s="171"/>
      <c r="HDP294" s="171"/>
      <c r="HDQ294" s="171"/>
      <c r="HDR294" s="171"/>
      <c r="HDS294" s="171"/>
      <c r="HDT294" s="171"/>
      <c r="HDU294" s="171"/>
      <c r="HDV294" s="171"/>
      <c r="HDW294" s="171"/>
      <c r="HDX294" s="171"/>
      <c r="HDY294" s="171"/>
      <c r="HDZ294" s="171"/>
      <c r="HEA294" s="171"/>
      <c r="HEB294" s="171"/>
      <c r="HEC294" s="171"/>
      <c r="HED294" s="171"/>
      <c r="HEE294" s="171"/>
      <c r="HEF294" s="171"/>
      <c r="HEG294" s="171"/>
      <c r="HEH294" s="171"/>
      <c r="HEI294" s="171"/>
      <c r="HEJ294" s="171"/>
      <c r="HEK294" s="171"/>
      <c r="HEL294" s="171"/>
      <c r="HEM294" s="171"/>
      <c r="HEN294" s="171"/>
      <c r="HEO294" s="171"/>
      <c r="HEP294" s="171"/>
      <c r="HEQ294" s="171"/>
      <c r="HER294" s="171"/>
      <c r="HES294" s="171"/>
      <c r="HET294" s="171"/>
      <c r="HEU294" s="171"/>
      <c r="HEV294" s="171"/>
      <c r="HEW294" s="171"/>
      <c r="HEX294" s="171"/>
      <c r="HEY294" s="171"/>
      <c r="HEZ294" s="171"/>
      <c r="HFA294" s="171"/>
      <c r="HFB294" s="171"/>
      <c r="HFC294" s="171"/>
      <c r="HFD294" s="171"/>
      <c r="HFE294" s="171"/>
      <c r="HFF294" s="171"/>
      <c r="HFG294" s="171"/>
      <c r="HFH294" s="171"/>
      <c r="HFI294" s="171"/>
      <c r="HFJ294" s="171"/>
      <c r="HFK294" s="171"/>
      <c r="HFL294" s="171"/>
      <c r="HFM294" s="171"/>
      <c r="HFN294" s="171"/>
      <c r="HFO294" s="171"/>
      <c r="HFP294" s="171"/>
      <c r="HFQ294" s="171"/>
      <c r="HFR294" s="171"/>
      <c r="HFS294" s="171"/>
      <c r="HFT294" s="171"/>
      <c r="HFU294" s="171"/>
      <c r="HFV294" s="171"/>
      <c r="HFW294" s="171"/>
      <c r="HFX294" s="171"/>
      <c r="HFY294" s="171"/>
      <c r="HFZ294" s="171"/>
      <c r="HGA294" s="171"/>
      <c r="HGB294" s="171"/>
      <c r="HGC294" s="171"/>
      <c r="HGD294" s="171"/>
      <c r="HGE294" s="171"/>
      <c r="HGF294" s="171"/>
      <c r="HGG294" s="171"/>
      <c r="HGH294" s="171"/>
      <c r="HGI294" s="171"/>
      <c r="HGJ294" s="171"/>
      <c r="HGK294" s="171"/>
      <c r="HGL294" s="171"/>
      <c r="HGM294" s="171"/>
      <c r="HGN294" s="171"/>
      <c r="HGO294" s="171"/>
      <c r="HGP294" s="171"/>
      <c r="HGQ294" s="171"/>
      <c r="HGR294" s="171"/>
      <c r="HGS294" s="171"/>
      <c r="HGT294" s="171"/>
      <c r="HGU294" s="171"/>
      <c r="HGV294" s="171"/>
      <c r="HGW294" s="171"/>
      <c r="HGX294" s="171"/>
      <c r="HGY294" s="171"/>
      <c r="HGZ294" s="171"/>
      <c r="HHA294" s="171"/>
      <c r="HHB294" s="171"/>
      <c r="HHC294" s="171"/>
      <c r="HHD294" s="171"/>
      <c r="HHE294" s="171"/>
      <c r="HHF294" s="171"/>
      <c r="HHG294" s="171"/>
      <c r="HHH294" s="171"/>
      <c r="HHI294" s="171"/>
      <c r="HHJ294" s="171"/>
      <c r="HHK294" s="171"/>
      <c r="HHL294" s="171"/>
      <c r="HHM294" s="171"/>
      <c r="HHN294" s="171"/>
      <c r="HHO294" s="171"/>
      <c r="HHP294" s="171"/>
      <c r="HHQ294" s="171"/>
      <c r="HHR294" s="171"/>
      <c r="HHS294" s="171"/>
      <c r="HHT294" s="171"/>
      <c r="HHU294" s="171"/>
      <c r="HHV294" s="171"/>
      <c r="HHW294" s="171"/>
      <c r="HHX294" s="171"/>
      <c r="HHY294" s="171"/>
      <c r="HHZ294" s="171"/>
      <c r="HIA294" s="171"/>
      <c r="HIB294" s="171"/>
      <c r="HIC294" s="171"/>
      <c r="HID294" s="171"/>
      <c r="HIE294" s="171"/>
      <c r="HIF294" s="171"/>
      <c r="HIG294" s="171"/>
      <c r="HIH294" s="171"/>
      <c r="HII294" s="171"/>
      <c r="HIJ294" s="171"/>
      <c r="HIK294" s="171"/>
      <c r="HIL294" s="171"/>
      <c r="HIM294" s="171"/>
      <c r="HIN294" s="171"/>
      <c r="HIO294" s="171"/>
      <c r="HIP294" s="171"/>
      <c r="HIQ294" s="171"/>
      <c r="HIR294" s="171"/>
      <c r="HIS294" s="171"/>
      <c r="HIT294" s="171"/>
      <c r="HIU294" s="171"/>
      <c r="HIV294" s="171"/>
      <c r="HIW294" s="171"/>
      <c r="HIX294" s="171"/>
      <c r="HIY294" s="171"/>
      <c r="HIZ294" s="171"/>
      <c r="HJA294" s="171"/>
      <c r="HJB294" s="171"/>
      <c r="HJC294" s="171"/>
      <c r="HJD294" s="171"/>
      <c r="HJE294" s="171"/>
      <c r="HJF294" s="171"/>
      <c r="HJG294" s="171"/>
      <c r="HJH294" s="171"/>
      <c r="HJI294" s="171"/>
      <c r="HJJ294" s="171"/>
      <c r="HJK294" s="171"/>
      <c r="HJL294" s="171"/>
      <c r="HJM294" s="171"/>
      <c r="HJN294" s="171"/>
      <c r="HJO294" s="171"/>
      <c r="HJP294" s="171"/>
      <c r="HJQ294" s="171"/>
      <c r="HJR294" s="171"/>
      <c r="HJS294" s="171"/>
      <c r="HJT294" s="171"/>
      <c r="HJU294" s="171"/>
      <c r="HJV294" s="171"/>
      <c r="HJW294" s="171"/>
      <c r="HJX294" s="171"/>
      <c r="HJY294" s="171"/>
      <c r="HJZ294" s="171"/>
      <c r="HKA294" s="171"/>
      <c r="HKB294" s="171"/>
      <c r="HKC294" s="171"/>
      <c r="HKD294" s="171"/>
      <c r="HKE294" s="171"/>
      <c r="HKF294" s="171"/>
      <c r="HKG294" s="171"/>
      <c r="HKH294" s="171"/>
      <c r="HKI294" s="171"/>
      <c r="HKJ294" s="171"/>
      <c r="HKK294" s="171"/>
      <c r="HKL294" s="171"/>
      <c r="HKM294" s="171"/>
      <c r="HKN294" s="171"/>
      <c r="HKO294" s="171"/>
      <c r="HKP294" s="171"/>
      <c r="HKQ294" s="171"/>
      <c r="HKR294" s="171"/>
      <c r="HKS294" s="171"/>
      <c r="HKT294" s="171"/>
      <c r="HKU294" s="171"/>
      <c r="HKV294" s="171"/>
      <c r="HKW294" s="171"/>
      <c r="HKX294" s="171"/>
      <c r="HKY294" s="171"/>
      <c r="HKZ294" s="171"/>
      <c r="HLA294" s="171"/>
      <c r="HLB294" s="171"/>
      <c r="HLC294" s="171"/>
      <c r="HLD294" s="171"/>
      <c r="HLE294" s="171"/>
      <c r="HLF294" s="171"/>
      <c r="HLG294" s="171"/>
      <c r="HLH294" s="171"/>
      <c r="HLI294" s="171"/>
      <c r="HLJ294" s="171"/>
      <c r="HLK294" s="171"/>
      <c r="HLL294" s="171"/>
      <c r="HLM294" s="171"/>
      <c r="HLN294" s="171"/>
      <c r="HLO294" s="171"/>
      <c r="HLP294" s="171"/>
      <c r="HLQ294" s="171"/>
      <c r="HLR294" s="171"/>
      <c r="HLS294" s="171"/>
      <c r="HLT294" s="171"/>
      <c r="HLU294" s="171"/>
      <c r="HLV294" s="171"/>
      <c r="HLW294" s="171"/>
      <c r="HLX294" s="171"/>
      <c r="HLY294" s="171"/>
      <c r="HLZ294" s="171"/>
      <c r="HMA294" s="171"/>
      <c r="HMB294" s="171"/>
      <c r="HMC294" s="171"/>
      <c r="HMD294" s="171"/>
      <c r="HME294" s="171"/>
      <c r="HMF294" s="171"/>
      <c r="HMG294" s="171"/>
      <c r="HMH294" s="171"/>
      <c r="HMI294" s="171"/>
      <c r="HMJ294" s="171"/>
      <c r="HMK294" s="171"/>
      <c r="HML294" s="171"/>
      <c r="HMM294" s="171"/>
      <c r="HMN294" s="171"/>
      <c r="HMO294" s="171"/>
      <c r="HMP294" s="171"/>
      <c r="HMQ294" s="171"/>
      <c r="HMR294" s="171"/>
      <c r="HMS294" s="171"/>
      <c r="HMT294" s="171"/>
      <c r="HMU294" s="171"/>
      <c r="HMV294" s="171"/>
      <c r="HMW294" s="171"/>
      <c r="HMX294" s="171"/>
      <c r="HMY294" s="171"/>
      <c r="HMZ294" s="171"/>
      <c r="HNA294" s="171"/>
      <c r="HNB294" s="171"/>
      <c r="HNC294" s="171"/>
      <c r="HND294" s="171"/>
      <c r="HNE294" s="171"/>
      <c r="HNF294" s="171"/>
      <c r="HNG294" s="171"/>
      <c r="HNH294" s="171"/>
      <c r="HNI294" s="171"/>
      <c r="HNJ294" s="171"/>
      <c r="HNK294" s="171"/>
      <c r="HNL294" s="171"/>
      <c r="HNM294" s="171"/>
      <c r="HNN294" s="171"/>
      <c r="HNO294" s="171"/>
      <c r="HNP294" s="171"/>
      <c r="HNQ294" s="171"/>
      <c r="HNR294" s="171"/>
      <c r="HNS294" s="171"/>
      <c r="HNT294" s="171"/>
      <c r="HNU294" s="171"/>
      <c r="HNV294" s="171"/>
      <c r="HNW294" s="171"/>
      <c r="HNX294" s="171"/>
      <c r="HNY294" s="171"/>
      <c r="HNZ294" s="171"/>
      <c r="HOA294" s="171"/>
      <c r="HOB294" s="171"/>
      <c r="HOC294" s="171"/>
      <c r="HOD294" s="171"/>
      <c r="HOE294" s="171"/>
      <c r="HOF294" s="171"/>
      <c r="HOG294" s="171"/>
      <c r="HOH294" s="171"/>
      <c r="HOI294" s="171"/>
      <c r="HOJ294" s="171"/>
      <c r="HOK294" s="171"/>
      <c r="HOL294" s="171"/>
      <c r="HOM294" s="171"/>
      <c r="HON294" s="171"/>
      <c r="HOO294" s="171"/>
      <c r="HOP294" s="171"/>
      <c r="HOQ294" s="171"/>
      <c r="HOR294" s="171"/>
      <c r="HOS294" s="171"/>
      <c r="HOT294" s="171"/>
      <c r="HOU294" s="171"/>
      <c r="HOV294" s="171"/>
      <c r="HOW294" s="171"/>
      <c r="HOX294" s="171"/>
      <c r="HOY294" s="171"/>
      <c r="HOZ294" s="171"/>
      <c r="HPA294" s="171"/>
      <c r="HPB294" s="171"/>
      <c r="HPC294" s="171"/>
      <c r="HPD294" s="171"/>
      <c r="HPE294" s="171"/>
      <c r="HPF294" s="171"/>
      <c r="HPG294" s="171"/>
      <c r="HPH294" s="171"/>
      <c r="HPI294" s="171"/>
      <c r="HPJ294" s="171"/>
      <c r="HPK294" s="171"/>
      <c r="HPL294" s="171"/>
      <c r="HPM294" s="171"/>
      <c r="HPN294" s="171"/>
      <c r="HPO294" s="171"/>
      <c r="HPP294" s="171"/>
      <c r="HPQ294" s="171"/>
      <c r="HPR294" s="171"/>
      <c r="HPS294" s="171"/>
      <c r="HPT294" s="171"/>
      <c r="HPU294" s="171"/>
      <c r="HPV294" s="171"/>
      <c r="HPW294" s="171"/>
      <c r="HPX294" s="171"/>
      <c r="HPY294" s="171"/>
      <c r="HPZ294" s="171"/>
      <c r="HQA294" s="171"/>
      <c r="HQB294" s="171"/>
      <c r="HQC294" s="171"/>
      <c r="HQD294" s="171"/>
      <c r="HQE294" s="171"/>
      <c r="HQF294" s="171"/>
      <c r="HQG294" s="171"/>
      <c r="HQH294" s="171"/>
      <c r="HQI294" s="171"/>
      <c r="HQJ294" s="171"/>
      <c r="HQK294" s="171"/>
      <c r="HQL294" s="171"/>
      <c r="HQM294" s="171"/>
      <c r="HQN294" s="171"/>
      <c r="HQO294" s="171"/>
      <c r="HQP294" s="171"/>
      <c r="HQQ294" s="171"/>
      <c r="HQR294" s="171"/>
      <c r="HQS294" s="171"/>
      <c r="HQT294" s="171"/>
      <c r="HQU294" s="171"/>
      <c r="HQV294" s="171"/>
      <c r="HQW294" s="171"/>
      <c r="HQX294" s="171"/>
      <c r="HQY294" s="171"/>
      <c r="HQZ294" s="171"/>
      <c r="HRA294" s="171"/>
      <c r="HRB294" s="171"/>
      <c r="HRC294" s="171"/>
      <c r="HRD294" s="171"/>
      <c r="HRE294" s="171"/>
      <c r="HRF294" s="171"/>
      <c r="HRG294" s="171"/>
      <c r="HRH294" s="171"/>
      <c r="HRI294" s="171"/>
      <c r="HRJ294" s="171"/>
      <c r="HRK294" s="171"/>
      <c r="HRL294" s="171"/>
      <c r="HRM294" s="171"/>
      <c r="HRN294" s="171"/>
      <c r="HRO294" s="171"/>
      <c r="HRP294" s="171"/>
      <c r="HRQ294" s="171"/>
      <c r="HRR294" s="171"/>
      <c r="HRS294" s="171"/>
      <c r="HRT294" s="171"/>
      <c r="HRU294" s="171"/>
      <c r="HRV294" s="171"/>
      <c r="HRW294" s="171"/>
      <c r="HRX294" s="171"/>
      <c r="HRY294" s="171"/>
      <c r="HRZ294" s="171"/>
      <c r="HSA294" s="171"/>
      <c r="HSB294" s="171"/>
      <c r="HSC294" s="171"/>
      <c r="HSD294" s="171"/>
      <c r="HSE294" s="171"/>
      <c r="HSF294" s="171"/>
      <c r="HSG294" s="171"/>
      <c r="HSH294" s="171"/>
      <c r="HSI294" s="171"/>
      <c r="HSJ294" s="171"/>
      <c r="HSK294" s="171"/>
      <c r="HSL294" s="171"/>
      <c r="HSM294" s="171"/>
      <c r="HSN294" s="171"/>
      <c r="HSO294" s="171"/>
      <c r="HSP294" s="171"/>
      <c r="HSQ294" s="171"/>
      <c r="HSR294" s="171"/>
      <c r="HSS294" s="171"/>
      <c r="HST294" s="171"/>
      <c r="HSU294" s="171"/>
      <c r="HSV294" s="171"/>
      <c r="HSW294" s="171"/>
      <c r="HSX294" s="171"/>
      <c r="HSY294" s="171"/>
      <c r="HSZ294" s="171"/>
      <c r="HTA294" s="171"/>
      <c r="HTB294" s="171"/>
      <c r="HTC294" s="171"/>
      <c r="HTD294" s="171"/>
      <c r="HTE294" s="171"/>
      <c r="HTF294" s="171"/>
      <c r="HTG294" s="171"/>
      <c r="HTH294" s="171"/>
      <c r="HTI294" s="171"/>
      <c r="HTJ294" s="171"/>
      <c r="HTK294" s="171"/>
      <c r="HTL294" s="171"/>
      <c r="HTM294" s="171"/>
      <c r="HTN294" s="171"/>
      <c r="HTO294" s="171"/>
      <c r="HTP294" s="171"/>
      <c r="HTQ294" s="171"/>
      <c r="HTR294" s="171"/>
      <c r="HTS294" s="171"/>
      <c r="HTT294" s="171"/>
      <c r="HTU294" s="171"/>
      <c r="HTV294" s="171"/>
      <c r="HTW294" s="171"/>
      <c r="HTX294" s="171"/>
      <c r="HTY294" s="171"/>
      <c r="HTZ294" s="171"/>
      <c r="HUA294" s="171"/>
      <c r="HUB294" s="171"/>
      <c r="HUC294" s="171"/>
      <c r="HUD294" s="171"/>
      <c r="HUE294" s="171"/>
      <c r="HUF294" s="171"/>
      <c r="HUG294" s="171"/>
      <c r="HUH294" s="171"/>
      <c r="HUI294" s="171"/>
      <c r="HUJ294" s="171"/>
      <c r="HUK294" s="171"/>
      <c r="HUL294" s="171"/>
      <c r="HUM294" s="171"/>
      <c r="HUN294" s="171"/>
      <c r="HUO294" s="171"/>
      <c r="HUP294" s="171"/>
      <c r="HUQ294" s="171"/>
      <c r="HUR294" s="171"/>
      <c r="HUS294" s="171"/>
      <c r="HUT294" s="171"/>
      <c r="HUU294" s="171"/>
      <c r="HUV294" s="171"/>
      <c r="HUW294" s="171"/>
      <c r="HUX294" s="171"/>
      <c r="HUY294" s="171"/>
      <c r="HUZ294" s="171"/>
      <c r="HVA294" s="171"/>
      <c r="HVB294" s="171"/>
      <c r="HVC294" s="171"/>
      <c r="HVD294" s="171"/>
      <c r="HVE294" s="171"/>
      <c r="HVF294" s="171"/>
      <c r="HVG294" s="171"/>
      <c r="HVH294" s="171"/>
      <c r="HVI294" s="171"/>
      <c r="HVJ294" s="171"/>
      <c r="HVK294" s="171"/>
      <c r="HVL294" s="171"/>
      <c r="HVM294" s="171"/>
      <c r="HVN294" s="171"/>
      <c r="HVO294" s="171"/>
      <c r="HVP294" s="171"/>
      <c r="HVQ294" s="171"/>
      <c r="HVR294" s="171"/>
      <c r="HVS294" s="171"/>
      <c r="HVT294" s="171"/>
      <c r="HVU294" s="171"/>
      <c r="HVV294" s="171"/>
      <c r="HVW294" s="171"/>
      <c r="HVX294" s="171"/>
      <c r="HVY294" s="171"/>
      <c r="HVZ294" s="171"/>
      <c r="HWA294" s="171"/>
      <c r="HWB294" s="171"/>
      <c r="HWC294" s="171"/>
      <c r="HWD294" s="171"/>
      <c r="HWE294" s="171"/>
      <c r="HWF294" s="171"/>
      <c r="HWG294" s="171"/>
      <c r="HWH294" s="171"/>
      <c r="HWI294" s="171"/>
      <c r="HWJ294" s="171"/>
      <c r="HWK294" s="171"/>
      <c r="HWL294" s="171"/>
      <c r="HWM294" s="171"/>
      <c r="HWN294" s="171"/>
      <c r="HWO294" s="171"/>
      <c r="HWP294" s="171"/>
      <c r="HWQ294" s="171"/>
      <c r="HWR294" s="171"/>
      <c r="HWS294" s="171"/>
      <c r="HWT294" s="171"/>
      <c r="HWU294" s="171"/>
      <c r="HWV294" s="171"/>
      <c r="HWW294" s="171"/>
      <c r="HWX294" s="171"/>
      <c r="HWY294" s="171"/>
      <c r="HWZ294" s="171"/>
      <c r="HXA294" s="171"/>
      <c r="HXB294" s="171"/>
      <c r="HXC294" s="171"/>
      <c r="HXD294" s="171"/>
      <c r="HXE294" s="171"/>
      <c r="HXF294" s="171"/>
      <c r="HXG294" s="171"/>
      <c r="HXH294" s="171"/>
      <c r="HXI294" s="171"/>
      <c r="HXJ294" s="171"/>
      <c r="HXK294" s="171"/>
      <c r="HXL294" s="171"/>
      <c r="HXM294" s="171"/>
      <c r="HXN294" s="171"/>
      <c r="HXO294" s="171"/>
      <c r="HXP294" s="171"/>
      <c r="HXQ294" s="171"/>
      <c r="HXR294" s="171"/>
      <c r="HXS294" s="171"/>
      <c r="HXT294" s="171"/>
      <c r="HXU294" s="171"/>
      <c r="HXV294" s="171"/>
      <c r="HXW294" s="171"/>
      <c r="HXX294" s="171"/>
      <c r="HXY294" s="171"/>
      <c r="HXZ294" s="171"/>
      <c r="HYA294" s="171"/>
      <c r="HYB294" s="171"/>
      <c r="HYC294" s="171"/>
      <c r="HYD294" s="171"/>
      <c r="HYE294" s="171"/>
      <c r="HYF294" s="171"/>
      <c r="HYG294" s="171"/>
      <c r="HYH294" s="171"/>
      <c r="HYI294" s="171"/>
      <c r="HYJ294" s="171"/>
      <c r="HYK294" s="171"/>
      <c r="HYL294" s="171"/>
      <c r="HYM294" s="171"/>
      <c r="HYN294" s="171"/>
      <c r="HYO294" s="171"/>
      <c r="HYP294" s="171"/>
      <c r="HYQ294" s="171"/>
      <c r="HYR294" s="171"/>
      <c r="HYS294" s="171"/>
      <c r="HYT294" s="171"/>
      <c r="HYU294" s="171"/>
      <c r="HYV294" s="171"/>
      <c r="HYW294" s="171"/>
      <c r="HYX294" s="171"/>
      <c r="HYY294" s="171"/>
      <c r="HYZ294" s="171"/>
      <c r="HZA294" s="171"/>
      <c r="HZB294" s="171"/>
      <c r="HZC294" s="171"/>
      <c r="HZD294" s="171"/>
      <c r="HZE294" s="171"/>
      <c r="HZF294" s="171"/>
      <c r="HZG294" s="171"/>
      <c r="HZH294" s="171"/>
      <c r="HZI294" s="171"/>
      <c r="HZJ294" s="171"/>
      <c r="HZK294" s="171"/>
      <c r="HZL294" s="171"/>
      <c r="HZM294" s="171"/>
      <c r="HZN294" s="171"/>
      <c r="HZO294" s="171"/>
      <c r="HZP294" s="171"/>
      <c r="HZQ294" s="171"/>
      <c r="HZR294" s="171"/>
      <c r="HZS294" s="171"/>
      <c r="HZT294" s="171"/>
      <c r="HZU294" s="171"/>
      <c r="HZV294" s="171"/>
      <c r="HZW294" s="171"/>
      <c r="HZX294" s="171"/>
      <c r="HZY294" s="171"/>
      <c r="HZZ294" s="171"/>
      <c r="IAA294" s="171"/>
      <c r="IAB294" s="171"/>
      <c r="IAC294" s="171"/>
      <c r="IAD294" s="171"/>
      <c r="IAE294" s="171"/>
      <c r="IAF294" s="171"/>
      <c r="IAG294" s="171"/>
      <c r="IAH294" s="171"/>
      <c r="IAI294" s="171"/>
      <c r="IAJ294" s="171"/>
      <c r="IAK294" s="171"/>
      <c r="IAL294" s="171"/>
      <c r="IAM294" s="171"/>
      <c r="IAN294" s="171"/>
      <c r="IAO294" s="171"/>
      <c r="IAP294" s="171"/>
      <c r="IAQ294" s="171"/>
      <c r="IAR294" s="171"/>
      <c r="IAS294" s="171"/>
      <c r="IAT294" s="171"/>
      <c r="IAU294" s="171"/>
      <c r="IAV294" s="171"/>
      <c r="IAW294" s="171"/>
      <c r="IAX294" s="171"/>
      <c r="IAY294" s="171"/>
      <c r="IAZ294" s="171"/>
      <c r="IBA294" s="171"/>
      <c r="IBB294" s="171"/>
      <c r="IBC294" s="171"/>
      <c r="IBD294" s="171"/>
      <c r="IBE294" s="171"/>
      <c r="IBF294" s="171"/>
      <c r="IBG294" s="171"/>
      <c r="IBH294" s="171"/>
      <c r="IBI294" s="171"/>
      <c r="IBJ294" s="171"/>
      <c r="IBK294" s="171"/>
      <c r="IBL294" s="171"/>
      <c r="IBM294" s="171"/>
      <c r="IBN294" s="171"/>
      <c r="IBO294" s="171"/>
      <c r="IBP294" s="171"/>
      <c r="IBQ294" s="171"/>
      <c r="IBR294" s="171"/>
      <c r="IBS294" s="171"/>
      <c r="IBT294" s="171"/>
      <c r="IBU294" s="171"/>
      <c r="IBV294" s="171"/>
      <c r="IBW294" s="171"/>
      <c r="IBX294" s="171"/>
      <c r="IBY294" s="171"/>
      <c r="IBZ294" s="171"/>
      <c r="ICA294" s="171"/>
      <c r="ICB294" s="171"/>
      <c r="ICC294" s="171"/>
      <c r="ICD294" s="171"/>
      <c r="ICE294" s="171"/>
      <c r="ICF294" s="171"/>
      <c r="ICG294" s="171"/>
      <c r="ICH294" s="171"/>
      <c r="ICI294" s="171"/>
      <c r="ICJ294" s="171"/>
      <c r="ICK294" s="171"/>
      <c r="ICL294" s="171"/>
      <c r="ICM294" s="171"/>
      <c r="ICN294" s="171"/>
      <c r="ICO294" s="171"/>
      <c r="ICP294" s="171"/>
      <c r="ICQ294" s="171"/>
      <c r="ICR294" s="171"/>
      <c r="ICS294" s="171"/>
      <c r="ICT294" s="171"/>
      <c r="ICU294" s="171"/>
      <c r="ICV294" s="171"/>
      <c r="ICW294" s="171"/>
      <c r="ICX294" s="171"/>
      <c r="ICY294" s="171"/>
      <c r="ICZ294" s="171"/>
      <c r="IDA294" s="171"/>
      <c r="IDB294" s="171"/>
      <c r="IDC294" s="171"/>
      <c r="IDD294" s="171"/>
      <c r="IDE294" s="171"/>
      <c r="IDF294" s="171"/>
      <c r="IDG294" s="171"/>
      <c r="IDH294" s="171"/>
      <c r="IDI294" s="171"/>
      <c r="IDJ294" s="171"/>
      <c r="IDK294" s="171"/>
      <c r="IDL294" s="171"/>
      <c r="IDM294" s="171"/>
      <c r="IDN294" s="171"/>
      <c r="IDO294" s="171"/>
      <c r="IDP294" s="171"/>
      <c r="IDQ294" s="171"/>
      <c r="IDR294" s="171"/>
      <c r="IDS294" s="171"/>
      <c r="IDT294" s="171"/>
      <c r="IDU294" s="171"/>
      <c r="IDV294" s="171"/>
      <c r="IDW294" s="171"/>
      <c r="IDX294" s="171"/>
      <c r="IDY294" s="171"/>
      <c r="IDZ294" s="171"/>
      <c r="IEA294" s="171"/>
      <c r="IEB294" s="171"/>
      <c r="IEC294" s="171"/>
      <c r="IED294" s="171"/>
      <c r="IEE294" s="171"/>
      <c r="IEF294" s="171"/>
      <c r="IEG294" s="171"/>
      <c r="IEH294" s="171"/>
      <c r="IEI294" s="171"/>
      <c r="IEJ294" s="171"/>
      <c r="IEK294" s="171"/>
      <c r="IEL294" s="171"/>
      <c r="IEM294" s="171"/>
      <c r="IEN294" s="171"/>
      <c r="IEO294" s="171"/>
      <c r="IEP294" s="171"/>
      <c r="IEQ294" s="171"/>
      <c r="IER294" s="171"/>
      <c r="IES294" s="171"/>
      <c r="IET294" s="171"/>
      <c r="IEU294" s="171"/>
      <c r="IEV294" s="171"/>
      <c r="IEW294" s="171"/>
      <c r="IEX294" s="171"/>
      <c r="IEY294" s="171"/>
      <c r="IEZ294" s="171"/>
      <c r="IFA294" s="171"/>
      <c r="IFB294" s="171"/>
      <c r="IFC294" s="171"/>
      <c r="IFD294" s="171"/>
      <c r="IFE294" s="171"/>
      <c r="IFF294" s="171"/>
      <c r="IFG294" s="171"/>
      <c r="IFH294" s="171"/>
      <c r="IFI294" s="171"/>
      <c r="IFJ294" s="171"/>
      <c r="IFK294" s="171"/>
      <c r="IFL294" s="171"/>
      <c r="IFM294" s="171"/>
      <c r="IFN294" s="171"/>
      <c r="IFO294" s="171"/>
      <c r="IFP294" s="171"/>
      <c r="IFQ294" s="171"/>
      <c r="IFR294" s="171"/>
      <c r="IFS294" s="171"/>
      <c r="IFT294" s="171"/>
      <c r="IFU294" s="171"/>
      <c r="IFV294" s="171"/>
      <c r="IFW294" s="171"/>
      <c r="IFX294" s="171"/>
      <c r="IFY294" s="171"/>
      <c r="IFZ294" s="171"/>
      <c r="IGA294" s="171"/>
      <c r="IGB294" s="171"/>
      <c r="IGC294" s="171"/>
      <c r="IGD294" s="171"/>
      <c r="IGE294" s="171"/>
      <c r="IGF294" s="171"/>
      <c r="IGG294" s="171"/>
      <c r="IGH294" s="171"/>
      <c r="IGI294" s="171"/>
      <c r="IGJ294" s="171"/>
      <c r="IGK294" s="171"/>
      <c r="IGL294" s="171"/>
      <c r="IGM294" s="171"/>
      <c r="IGN294" s="171"/>
      <c r="IGO294" s="171"/>
      <c r="IGP294" s="171"/>
      <c r="IGQ294" s="171"/>
      <c r="IGR294" s="171"/>
      <c r="IGS294" s="171"/>
      <c r="IGT294" s="171"/>
      <c r="IGU294" s="171"/>
      <c r="IGV294" s="171"/>
      <c r="IGW294" s="171"/>
      <c r="IGX294" s="171"/>
      <c r="IGY294" s="171"/>
      <c r="IGZ294" s="171"/>
      <c r="IHA294" s="171"/>
      <c r="IHB294" s="171"/>
      <c r="IHC294" s="171"/>
      <c r="IHD294" s="171"/>
      <c r="IHE294" s="171"/>
      <c r="IHF294" s="171"/>
      <c r="IHG294" s="171"/>
      <c r="IHH294" s="171"/>
      <c r="IHI294" s="171"/>
      <c r="IHJ294" s="171"/>
      <c r="IHK294" s="171"/>
      <c r="IHL294" s="171"/>
      <c r="IHM294" s="171"/>
      <c r="IHN294" s="171"/>
      <c r="IHO294" s="171"/>
      <c r="IHP294" s="171"/>
      <c r="IHQ294" s="171"/>
      <c r="IHR294" s="171"/>
      <c r="IHS294" s="171"/>
      <c r="IHT294" s="171"/>
      <c r="IHU294" s="171"/>
      <c r="IHV294" s="171"/>
      <c r="IHW294" s="171"/>
      <c r="IHX294" s="171"/>
      <c r="IHY294" s="171"/>
      <c r="IHZ294" s="171"/>
      <c r="IIA294" s="171"/>
      <c r="IIB294" s="171"/>
      <c r="IIC294" s="171"/>
      <c r="IID294" s="171"/>
      <c r="IIE294" s="171"/>
      <c r="IIF294" s="171"/>
      <c r="IIG294" s="171"/>
      <c r="IIH294" s="171"/>
      <c r="III294" s="171"/>
      <c r="IIJ294" s="171"/>
      <c r="IIK294" s="171"/>
      <c r="IIL294" s="171"/>
      <c r="IIM294" s="171"/>
      <c r="IIN294" s="171"/>
      <c r="IIO294" s="171"/>
      <c r="IIP294" s="171"/>
      <c r="IIQ294" s="171"/>
      <c r="IIR294" s="171"/>
      <c r="IIS294" s="171"/>
      <c r="IIT294" s="171"/>
      <c r="IIU294" s="171"/>
      <c r="IIV294" s="171"/>
      <c r="IIW294" s="171"/>
      <c r="IIX294" s="171"/>
      <c r="IIY294" s="171"/>
      <c r="IIZ294" s="171"/>
      <c r="IJA294" s="171"/>
      <c r="IJB294" s="171"/>
      <c r="IJC294" s="171"/>
      <c r="IJD294" s="171"/>
      <c r="IJE294" s="171"/>
      <c r="IJF294" s="171"/>
      <c r="IJG294" s="171"/>
      <c r="IJH294" s="171"/>
      <c r="IJI294" s="171"/>
      <c r="IJJ294" s="171"/>
      <c r="IJK294" s="171"/>
      <c r="IJL294" s="171"/>
      <c r="IJM294" s="171"/>
      <c r="IJN294" s="171"/>
      <c r="IJO294" s="171"/>
      <c r="IJP294" s="171"/>
      <c r="IJQ294" s="171"/>
      <c r="IJR294" s="171"/>
      <c r="IJS294" s="171"/>
      <c r="IJT294" s="171"/>
      <c r="IJU294" s="171"/>
      <c r="IJV294" s="171"/>
      <c r="IJW294" s="171"/>
      <c r="IJX294" s="171"/>
      <c r="IJY294" s="171"/>
      <c r="IJZ294" s="171"/>
      <c r="IKA294" s="171"/>
      <c r="IKB294" s="171"/>
      <c r="IKC294" s="171"/>
      <c r="IKD294" s="171"/>
      <c r="IKE294" s="171"/>
      <c r="IKF294" s="171"/>
      <c r="IKG294" s="171"/>
      <c r="IKH294" s="171"/>
      <c r="IKI294" s="171"/>
      <c r="IKJ294" s="171"/>
      <c r="IKK294" s="171"/>
      <c r="IKL294" s="171"/>
      <c r="IKM294" s="171"/>
      <c r="IKN294" s="171"/>
      <c r="IKO294" s="171"/>
      <c r="IKP294" s="171"/>
      <c r="IKQ294" s="171"/>
      <c r="IKR294" s="171"/>
      <c r="IKS294" s="171"/>
      <c r="IKT294" s="171"/>
      <c r="IKU294" s="171"/>
      <c r="IKV294" s="171"/>
      <c r="IKW294" s="171"/>
      <c r="IKX294" s="171"/>
      <c r="IKY294" s="171"/>
      <c r="IKZ294" s="171"/>
      <c r="ILA294" s="171"/>
      <c r="ILB294" s="171"/>
      <c r="ILC294" s="171"/>
      <c r="ILD294" s="171"/>
      <c r="ILE294" s="171"/>
      <c r="ILF294" s="171"/>
      <c r="ILG294" s="171"/>
      <c r="ILH294" s="171"/>
      <c r="ILI294" s="171"/>
      <c r="ILJ294" s="171"/>
      <c r="ILK294" s="171"/>
      <c r="ILL294" s="171"/>
      <c r="ILM294" s="171"/>
      <c r="ILN294" s="171"/>
      <c r="ILO294" s="171"/>
      <c r="ILP294" s="171"/>
      <c r="ILQ294" s="171"/>
      <c r="ILR294" s="171"/>
      <c r="ILS294" s="171"/>
      <c r="ILT294" s="171"/>
      <c r="ILU294" s="171"/>
      <c r="ILV294" s="171"/>
      <c r="ILW294" s="171"/>
      <c r="ILX294" s="171"/>
      <c r="ILY294" s="171"/>
      <c r="ILZ294" s="171"/>
      <c r="IMA294" s="171"/>
      <c r="IMB294" s="171"/>
      <c r="IMC294" s="171"/>
      <c r="IMD294" s="171"/>
      <c r="IME294" s="171"/>
      <c r="IMF294" s="171"/>
      <c r="IMG294" s="171"/>
      <c r="IMH294" s="171"/>
      <c r="IMI294" s="171"/>
      <c r="IMJ294" s="171"/>
      <c r="IMK294" s="171"/>
      <c r="IML294" s="171"/>
      <c r="IMM294" s="171"/>
      <c r="IMN294" s="171"/>
      <c r="IMO294" s="171"/>
      <c r="IMP294" s="171"/>
      <c r="IMQ294" s="171"/>
      <c r="IMR294" s="171"/>
      <c r="IMS294" s="171"/>
      <c r="IMT294" s="171"/>
      <c r="IMU294" s="171"/>
      <c r="IMV294" s="171"/>
      <c r="IMW294" s="171"/>
      <c r="IMX294" s="171"/>
      <c r="IMY294" s="171"/>
      <c r="IMZ294" s="171"/>
      <c r="INA294" s="171"/>
      <c r="INB294" s="171"/>
      <c r="INC294" s="171"/>
      <c r="IND294" s="171"/>
      <c r="INE294" s="171"/>
      <c r="INF294" s="171"/>
      <c r="ING294" s="171"/>
      <c r="INH294" s="171"/>
      <c r="INI294" s="171"/>
      <c r="INJ294" s="171"/>
      <c r="INK294" s="171"/>
      <c r="INL294" s="171"/>
      <c r="INM294" s="171"/>
      <c r="INN294" s="171"/>
      <c r="INO294" s="171"/>
      <c r="INP294" s="171"/>
      <c r="INQ294" s="171"/>
      <c r="INR294" s="171"/>
      <c r="INS294" s="171"/>
      <c r="INT294" s="171"/>
      <c r="INU294" s="171"/>
      <c r="INV294" s="171"/>
      <c r="INW294" s="171"/>
      <c r="INX294" s="171"/>
      <c r="INY294" s="171"/>
      <c r="INZ294" s="171"/>
      <c r="IOA294" s="171"/>
      <c r="IOB294" s="171"/>
      <c r="IOC294" s="171"/>
      <c r="IOD294" s="171"/>
      <c r="IOE294" s="171"/>
      <c r="IOF294" s="171"/>
      <c r="IOG294" s="171"/>
      <c r="IOH294" s="171"/>
      <c r="IOI294" s="171"/>
      <c r="IOJ294" s="171"/>
      <c r="IOK294" s="171"/>
      <c r="IOL294" s="171"/>
      <c r="IOM294" s="171"/>
      <c r="ION294" s="171"/>
      <c r="IOO294" s="171"/>
      <c r="IOP294" s="171"/>
      <c r="IOQ294" s="171"/>
      <c r="IOR294" s="171"/>
      <c r="IOS294" s="171"/>
      <c r="IOT294" s="171"/>
      <c r="IOU294" s="171"/>
      <c r="IOV294" s="171"/>
      <c r="IOW294" s="171"/>
      <c r="IOX294" s="171"/>
      <c r="IOY294" s="171"/>
      <c r="IOZ294" s="171"/>
      <c r="IPA294" s="171"/>
      <c r="IPB294" s="171"/>
      <c r="IPC294" s="171"/>
      <c r="IPD294" s="171"/>
      <c r="IPE294" s="171"/>
      <c r="IPF294" s="171"/>
      <c r="IPG294" s="171"/>
      <c r="IPH294" s="171"/>
      <c r="IPI294" s="171"/>
      <c r="IPJ294" s="171"/>
      <c r="IPK294" s="171"/>
      <c r="IPL294" s="171"/>
      <c r="IPM294" s="171"/>
      <c r="IPN294" s="171"/>
      <c r="IPO294" s="171"/>
      <c r="IPP294" s="171"/>
      <c r="IPQ294" s="171"/>
      <c r="IPR294" s="171"/>
      <c r="IPS294" s="171"/>
      <c r="IPT294" s="171"/>
      <c r="IPU294" s="171"/>
      <c r="IPV294" s="171"/>
      <c r="IPW294" s="171"/>
      <c r="IPX294" s="171"/>
      <c r="IPY294" s="171"/>
      <c r="IPZ294" s="171"/>
      <c r="IQA294" s="171"/>
      <c r="IQB294" s="171"/>
      <c r="IQC294" s="171"/>
      <c r="IQD294" s="171"/>
      <c r="IQE294" s="171"/>
      <c r="IQF294" s="171"/>
      <c r="IQG294" s="171"/>
      <c r="IQH294" s="171"/>
      <c r="IQI294" s="171"/>
      <c r="IQJ294" s="171"/>
      <c r="IQK294" s="171"/>
      <c r="IQL294" s="171"/>
      <c r="IQM294" s="171"/>
      <c r="IQN294" s="171"/>
      <c r="IQO294" s="171"/>
      <c r="IQP294" s="171"/>
      <c r="IQQ294" s="171"/>
      <c r="IQR294" s="171"/>
      <c r="IQS294" s="171"/>
      <c r="IQT294" s="171"/>
      <c r="IQU294" s="171"/>
      <c r="IQV294" s="171"/>
      <c r="IQW294" s="171"/>
      <c r="IQX294" s="171"/>
      <c r="IQY294" s="171"/>
      <c r="IQZ294" s="171"/>
      <c r="IRA294" s="171"/>
      <c r="IRB294" s="171"/>
      <c r="IRC294" s="171"/>
      <c r="IRD294" s="171"/>
      <c r="IRE294" s="171"/>
      <c r="IRF294" s="171"/>
      <c r="IRG294" s="171"/>
      <c r="IRH294" s="171"/>
      <c r="IRI294" s="171"/>
      <c r="IRJ294" s="171"/>
      <c r="IRK294" s="171"/>
      <c r="IRL294" s="171"/>
      <c r="IRM294" s="171"/>
      <c r="IRN294" s="171"/>
      <c r="IRO294" s="171"/>
      <c r="IRP294" s="171"/>
      <c r="IRQ294" s="171"/>
      <c r="IRR294" s="171"/>
      <c r="IRS294" s="171"/>
      <c r="IRT294" s="171"/>
      <c r="IRU294" s="171"/>
      <c r="IRV294" s="171"/>
      <c r="IRW294" s="171"/>
      <c r="IRX294" s="171"/>
      <c r="IRY294" s="171"/>
      <c r="IRZ294" s="171"/>
      <c r="ISA294" s="171"/>
      <c r="ISB294" s="171"/>
      <c r="ISC294" s="171"/>
      <c r="ISD294" s="171"/>
      <c r="ISE294" s="171"/>
      <c r="ISF294" s="171"/>
      <c r="ISG294" s="171"/>
      <c r="ISH294" s="171"/>
      <c r="ISI294" s="171"/>
      <c r="ISJ294" s="171"/>
      <c r="ISK294" s="171"/>
      <c r="ISL294" s="171"/>
      <c r="ISM294" s="171"/>
      <c r="ISN294" s="171"/>
      <c r="ISO294" s="171"/>
      <c r="ISP294" s="171"/>
      <c r="ISQ294" s="171"/>
      <c r="ISR294" s="171"/>
      <c r="ISS294" s="171"/>
      <c r="IST294" s="171"/>
      <c r="ISU294" s="171"/>
      <c r="ISV294" s="171"/>
      <c r="ISW294" s="171"/>
      <c r="ISX294" s="171"/>
      <c r="ISY294" s="171"/>
      <c r="ISZ294" s="171"/>
      <c r="ITA294" s="171"/>
      <c r="ITB294" s="171"/>
      <c r="ITC294" s="171"/>
      <c r="ITD294" s="171"/>
      <c r="ITE294" s="171"/>
      <c r="ITF294" s="171"/>
      <c r="ITG294" s="171"/>
      <c r="ITH294" s="171"/>
      <c r="ITI294" s="171"/>
      <c r="ITJ294" s="171"/>
      <c r="ITK294" s="171"/>
      <c r="ITL294" s="171"/>
      <c r="ITM294" s="171"/>
      <c r="ITN294" s="171"/>
      <c r="ITO294" s="171"/>
      <c r="ITP294" s="171"/>
      <c r="ITQ294" s="171"/>
      <c r="ITR294" s="171"/>
      <c r="ITS294" s="171"/>
      <c r="ITT294" s="171"/>
      <c r="ITU294" s="171"/>
      <c r="ITV294" s="171"/>
      <c r="ITW294" s="171"/>
      <c r="ITX294" s="171"/>
      <c r="ITY294" s="171"/>
      <c r="ITZ294" s="171"/>
      <c r="IUA294" s="171"/>
      <c r="IUB294" s="171"/>
      <c r="IUC294" s="171"/>
      <c r="IUD294" s="171"/>
      <c r="IUE294" s="171"/>
      <c r="IUF294" s="171"/>
      <c r="IUG294" s="171"/>
      <c r="IUH294" s="171"/>
      <c r="IUI294" s="171"/>
      <c r="IUJ294" s="171"/>
      <c r="IUK294" s="171"/>
      <c r="IUL294" s="171"/>
      <c r="IUM294" s="171"/>
      <c r="IUN294" s="171"/>
      <c r="IUO294" s="171"/>
      <c r="IUP294" s="171"/>
      <c r="IUQ294" s="171"/>
      <c r="IUR294" s="171"/>
      <c r="IUS294" s="171"/>
      <c r="IUT294" s="171"/>
      <c r="IUU294" s="171"/>
      <c r="IUV294" s="171"/>
      <c r="IUW294" s="171"/>
      <c r="IUX294" s="171"/>
      <c r="IUY294" s="171"/>
      <c r="IUZ294" s="171"/>
      <c r="IVA294" s="171"/>
      <c r="IVB294" s="171"/>
      <c r="IVC294" s="171"/>
      <c r="IVD294" s="171"/>
      <c r="IVE294" s="171"/>
      <c r="IVF294" s="171"/>
      <c r="IVG294" s="171"/>
      <c r="IVH294" s="171"/>
      <c r="IVI294" s="171"/>
      <c r="IVJ294" s="171"/>
      <c r="IVK294" s="171"/>
      <c r="IVL294" s="171"/>
      <c r="IVM294" s="171"/>
      <c r="IVN294" s="171"/>
      <c r="IVO294" s="171"/>
      <c r="IVP294" s="171"/>
      <c r="IVQ294" s="171"/>
      <c r="IVR294" s="171"/>
      <c r="IVS294" s="171"/>
      <c r="IVT294" s="171"/>
      <c r="IVU294" s="171"/>
      <c r="IVV294" s="171"/>
      <c r="IVW294" s="171"/>
      <c r="IVX294" s="171"/>
      <c r="IVY294" s="171"/>
      <c r="IVZ294" s="171"/>
      <c r="IWA294" s="171"/>
      <c r="IWB294" s="171"/>
      <c r="IWC294" s="171"/>
      <c r="IWD294" s="171"/>
      <c r="IWE294" s="171"/>
      <c r="IWF294" s="171"/>
      <c r="IWG294" s="171"/>
      <c r="IWH294" s="171"/>
      <c r="IWI294" s="171"/>
      <c r="IWJ294" s="171"/>
      <c r="IWK294" s="171"/>
      <c r="IWL294" s="171"/>
      <c r="IWM294" s="171"/>
      <c r="IWN294" s="171"/>
      <c r="IWO294" s="171"/>
      <c r="IWP294" s="171"/>
      <c r="IWQ294" s="171"/>
      <c r="IWR294" s="171"/>
      <c r="IWS294" s="171"/>
      <c r="IWT294" s="171"/>
      <c r="IWU294" s="171"/>
      <c r="IWV294" s="171"/>
      <c r="IWW294" s="171"/>
      <c r="IWX294" s="171"/>
      <c r="IWY294" s="171"/>
      <c r="IWZ294" s="171"/>
      <c r="IXA294" s="171"/>
      <c r="IXB294" s="171"/>
      <c r="IXC294" s="171"/>
      <c r="IXD294" s="171"/>
      <c r="IXE294" s="171"/>
      <c r="IXF294" s="171"/>
      <c r="IXG294" s="171"/>
      <c r="IXH294" s="171"/>
      <c r="IXI294" s="171"/>
      <c r="IXJ294" s="171"/>
      <c r="IXK294" s="171"/>
      <c r="IXL294" s="171"/>
      <c r="IXM294" s="171"/>
      <c r="IXN294" s="171"/>
      <c r="IXO294" s="171"/>
      <c r="IXP294" s="171"/>
      <c r="IXQ294" s="171"/>
      <c r="IXR294" s="171"/>
      <c r="IXS294" s="171"/>
      <c r="IXT294" s="171"/>
      <c r="IXU294" s="171"/>
      <c r="IXV294" s="171"/>
      <c r="IXW294" s="171"/>
      <c r="IXX294" s="171"/>
      <c r="IXY294" s="171"/>
      <c r="IXZ294" s="171"/>
      <c r="IYA294" s="171"/>
      <c r="IYB294" s="171"/>
      <c r="IYC294" s="171"/>
      <c r="IYD294" s="171"/>
      <c r="IYE294" s="171"/>
      <c r="IYF294" s="171"/>
      <c r="IYG294" s="171"/>
      <c r="IYH294" s="171"/>
      <c r="IYI294" s="171"/>
      <c r="IYJ294" s="171"/>
      <c r="IYK294" s="171"/>
      <c r="IYL294" s="171"/>
      <c r="IYM294" s="171"/>
      <c r="IYN294" s="171"/>
      <c r="IYO294" s="171"/>
      <c r="IYP294" s="171"/>
      <c r="IYQ294" s="171"/>
      <c r="IYR294" s="171"/>
      <c r="IYS294" s="171"/>
      <c r="IYT294" s="171"/>
      <c r="IYU294" s="171"/>
      <c r="IYV294" s="171"/>
      <c r="IYW294" s="171"/>
      <c r="IYX294" s="171"/>
      <c r="IYY294" s="171"/>
      <c r="IYZ294" s="171"/>
      <c r="IZA294" s="171"/>
      <c r="IZB294" s="171"/>
      <c r="IZC294" s="171"/>
      <c r="IZD294" s="171"/>
      <c r="IZE294" s="171"/>
      <c r="IZF294" s="171"/>
      <c r="IZG294" s="171"/>
      <c r="IZH294" s="171"/>
      <c r="IZI294" s="171"/>
      <c r="IZJ294" s="171"/>
      <c r="IZK294" s="171"/>
      <c r="IZL294" s="171"/>
      <c r="IZM294" s="171"/>
      <c r="IZN294" s="171"/>
      <c r="IZO294" s="171"/>
      <c r="IZP294" s="171"/>
      <c r="IZQ294" s="171"/>
      <c r="IZR294" s="171"/>
      <c r="IZS294" s="171"/>
      <c r="IZT294" s="171"/>
      <c r="IZU294" s="171"/>
      <c r="IZV294" s="171"/>
      <c r="IZW294" s="171"/>
      <c r="IZX294" s="171"/>
      <c r="IZY294" s="171"/>
      <c r="IZZ294" s="171"/>
      <c r="JAA294" s="171"/>
      <c r="JAB294" s="171"/>
      <c r="JAC294" s="171"/>
      <c r="JAD294" s="171"/>
      <c r="JAE294" s="171"/>
      <c r="JAF294" s="171"/>
      <c r="JAG294" s="171"/>
      <c r="JAH294" s="171"/>
      <c r="JAI294" s="171"/>
      <c r="JAJ294" s="171"/>
      <c r="JAK294" s="171"/>
      <c r="JAL294" s="171"/>
      <c r="JAM294" s="171"/>
      <c r="JAN294" s="171"/>
      <c r="JAO294" s="171"/>
      <c r="JAP294" s="171"/>
      <c r="JAQ294" s="171"/>
      <c r="JAR294" s="171"/>
      <c r="JAS294" s="171"/>
      <c r="JAT294" s="171"/>
      <c r="JAU294" s="171"/>
      <c r="JAV294" s="171"/>
      <c r="JAW294" s="171"/>
      <c r="JAX294" s="171"/>
      <c r="JAY294" s="171"/>
      <c r="JAZ294" s="171"/>
      <c r="JBA294" s="171"/>
      <c r="JBB294" s="171"/>
      <c r="JBC294" s="171"/>
      <c r="JBD294" s="171"/>
      <c r="JBE294" s="171"/>
      <c r="JBF294" s="171"/>
      <c r="JBG294" s="171"/>
      <c r="JBH294" s="171"/>
      <c r="JBI294" s="171"/>
      <c r="JBJ294" s="171"/>
      <c r="JBK294" s="171"/>
      <c r="JBL294" s="171"/>
      <c r="JBM294" s="171"/>
      <c r="JBN294" s="171"/>
      <c r="JBO294" s="171"/>
      <c r="JBP294" s="171"/>
      <c r="JBQ294" s="171"/>
      <c r="JBR294" s="171"/>
      <c r="JBS294" s="171"/>
      <c r="JBT294" s="171"/>
      <c r="JBU294" s="171"/>
      <c r="JBV294" s="171"/>
      <c r="JBW294" s="171"/>
      <c r="JBX294" s="171"/>
      <c r="JBY294" s="171"/>
      <c r="JBZ294" s="171"/>
      <c r="JCA294" s="171"/>
      <c r="JCB294" s="171"/>
      <c r="JCC294" s="171"/>
      <c r="JCD294" s="171"/>
      <c r="JCE294" s="171"/>
      <c r="JCF294" s="171"/>
      <c r="JCG294" s="171"/>
      <c r="JCH294" s="171"/>
      <c r="JCI294" s="171"/>
      <c r="JCJ294" s="171"/>
      <c r="JCK294" s="171"/>
      <c r="JCL294" s="171"/>
      <c r="JCM294" s="171"/>
      <c r="JCN294" s="171"/>
      <c r="JCO294" s="171"/>
      <c r="JCP294" s="171"/>
      <c r="JCQ294" s="171"/>
      <c r="JCR294" s="171"/>
      <c r="JCS294" s="171"/>
      <c r="JCT294" s="171"/>
      <c r="JCU294" s="171"/>
      <c r="JCV294" s="171"/>
      <c r="JCW294" s="171"/>
      <c r="JCX294" s="171"/>
      <c r="JCY294" s="171"/>
      <c r="JCZ294" s="171"/>
      <c r="JDA294" s="171"/>
      <c r="JDB294" s="171"/>
      <c r="JDC294" s="171"/>
      <c r="JDD294" s="171"/>
      <c r="JDE294" s="171"/>
      <c r="JDF294" s="171"/>
      <c r="JDG294" s="171"/>
      <c r="JDH294" s="171"/>
      <c r="JDI294" s="171"/>
      <c r="JDJ294" s="171"/>
      <c r="JDK294" s="171"/>
      <c r="JDL294" s="171"/>
      <c r="JDM294" s="171"/>
      <c r="JDN294" s="171"/>
      <c r="JDO294" s="171"/>
      <c r="JDP294" s="171"/>
      <c r="JDQ294" s="171"/>
      <c r="JDR294" s="171"/>
      <c r="JDS294" s="171"/>
      <c r="JDT294" s="171"/>
      <c r="JDU294" s="171"/>
      <c r="JDV294" s="171"/>
      <c r="JDW294" s="171"/>
      <c r="JDX294" s="171"/>
      <c r="JDY294" s="171"/>
      <c r="JDZ294" s="171"/>
      <c r="JEA294" s="171"/>
      <c r="JEB294" s="171"/>
      <c r="JEC294" s="171"/>
      <c r="JED294" s="171"/>
      <c r="JEE294" s="171"/>
      <c r="JEF294" s="171"/>
      <c r="JEG294" s="171"/>
      <c r="JEH294" s="171"/>
      <c r="JEI294" s="171"/>
      <c r="JEJ294" s="171"/>
      <c r="JEK294" s="171"/>
      <c r="JEL294" s="171"/>
      <c r="JEM294" s="171"/>
      <c r="JEN294" s="171"/>
      <c r="JEO294" s="171"/>
      <c r="JEP294" s="171"/>
      <c r="JEQ294" s="171"/>
      <c r="JER294" s="171"/>
      <c r="JES294" s="171"/>
      <c r="JET294" s="171"/>
      <c r="JEU294" s="171"/>
      <c r="JEV294" s="171"/>
      <c r="JEW294" s="171"/>
      <c r="JEX294" s="171"/>
      <c r="JEY294" s="171"/>
      <c r="JEZ294" s="171"/>
      <c r="JFA294" s="171"/>
      <c r="JFB294" s="171"/>
      <c r="JFC294" s="171"/>
      <c r="JFD294" s="171"/>
      <c r="JFE294" s="171"/>
      <c r="JFF294" s="171"/>
      <c r="JFG294" s="171"/>
      <c r="JFH294" s="171"/>
      <c r="JFI294" s="171"/>
      <c r="JFJ294" s="171"/>
      <c r="JFK294" s="171"/>
      <c r="JFL294" s="171"/>
      <c r="JFM294" s="171"/>
      <c r="JFN294" s="171"/>
      <c r="JFO294" s="171"/>
      <c r="JFP294" s="171"/>
      <c r="JFQ294" s="171"/>
      <c r="JFR294" s="171"/>
      <c r="JFS294" s="171"/>
      <c r="JFT294" s="171"/>
      <c r="JFU294" s="171"/>
      <c r="JFV294" s="171"/>
      <c r="JFW294" s="171"/>
      <c r="JFX294" s="171"/>
      <c r="JFY294" s="171"/>
      <c r="JFZ294" s="171"/>
      <c r="JGA294" s="171"/>
      <c r="JGB294" s="171"/>
      <c r="JGC294" s="171"/>
      <c r="JGD294" s="171"/>
      <c r="JGE294" s="171"/>
      <c r="JGF294" s="171"/>
      <c r="JGG294" s="171"/>
      <c r="JGH294" s="171"/>
      <c r="JGI294" s="171"/>
      <c r="JGJ294" s="171"/>
      <c r="JGK294" s="171"/>
      <c r="JGL294" s="171"/>
      <c r="JGM294" s="171"/>
      <c r="JGN294" s="171"/>
      <c r="JGO294" s="171"/>
      <c r="JGP294" s="171"/>
      <c r="JGQ294" s="171"/>
      <c r="JGR294" s="171"/>
      <c r="JGS294" s="171"/>
      <c r="JGT294" s="171"/>
      <c r="JGU294" s="171"/>
      <c r="JGV294" s="171"/>
      <c r="JGW294" s="171"/>
      <c r="JGX294" s="171"/>
      <c r="JGY294" s="171"/>
      <c r="JGZ294" s="171"/>
      <c r="JHA294" s="171"/>
      <c r="JHB294" s="171"/>
      <c r="JHC294" s="171"/>
      <c r="JHD294" s="171"/>
      <c r="JHE294" s="171"/>
      <c r="JHF294" s="171"/>
      <c r="JHG294" s="171"/>
      <c r="JHH294" s="171"/>
      <c r="JHI294" s="171"/>
      <c r="JHJ294" s="171"/>
      <c r="JHK294" s="171"/>
      <c r="JHL294" s="171"/>
      <c r="JHM294" s="171"/>
      <c r="JHN294" s="171"/>
      <c r="JHO294" s="171"/>
      <c r="JHP294" s="171"/>
      <c r="JHQ294" s="171"/>
      <c r="JHR294" s="171"/>
      <c r="JHS294" s="171"/>
      <c r="JHT294" s="171"/>
      <c r="JHU294" s="171"/>
      <c r="JHV294" s="171"/>
      <c r="JHW294" s="171"/>
      <c r="JHX294" s="171"/>
      <c r="JHY294" s="171"/>
      <c r="JHZ294" s="171"/>
      <c r="JIA294" s="171"/>
      <c r="JIB294" s="171"/>
      <c r="JIC294" s="171"/>
      <c r="JID294" s="171"/>
      <c r="JIE294" s="171"/>
      <c r="JIF294" s="171"/>
      <c r="JIG294" s="171"/>
      <c r="JIH294" s="171"/>
      <c r="JII294" s="171"/>
      <c r="JIJ294" s="171"/>
      <c r="JIK294" s="171"/>
      <c r="JIL294" s="171"/>
      <c r="JIM294" s="171"/>
      <c r="JIN294" s="171"/>
      <c r="JIO294" s="171"/>
      <c r="JIP294" s="171"/>
      <c r="JIQ294" s="171"/>
      <c r="JIR294" s="171"/>
      <c r="JIS294" s="171"/>
      <c r="JIT294" s="171"/>
      <c r="JIU294" s="171"/>
      <c r="JIV294" s="171"/>
      <c r="JIW294" s="171"/>
      <c r="JIX294" s="171"/>
      <c r="JIY294" s="171"/>
      <c r="JIZ294" s="171"/>
      <c r="JJA294" s="171"/>
      <c r="JJB294" s="171"/>
      <c r="JJC294" s="171"/>
      <c r="JJD294" s="171"/>
      <c r="JJE294" s="171"/>
      <c r="JJF294" s="171"/>
      <c r="JJG294" s="171"/>
      <c r="JJH294" s="171"/>
      <c r="JJI294" s="171"/>
      <c r="JJJ294" s="171"/>
      <c r="JJK294" s="171"/>
      <c r="JJL294" s="171"/>
      <c r="JJM294" s="171"/>
      <c r="JJN294" s="171"/>
      <c r="JJO294" s="171"/>
      <c r="JJP294" s="171"/>
      <c r="JJQ294" s="171"/>
      <c r="JJR294" s="171"/>
      <c r="JJS294" s="171"/>
      <c r="JJT294" s="171"/>
      <c r="JJU294" s="171"/>
      <c r="JJV294" s="171"/>
      <c r="JJW294" s="171"/>
      <c r="JJX294" s="171"/>
      <c r="JJY294" s="171"/>
      <c r="JJZ294" s="171"/>
      <c r="JKA294" s="171"/>
      <c r="JKB294" s="171"/>
      <c r="JKC294" s="171"/>
      <c r="JKD294" s="171"/>
      <c r="JKE294" s="171"/>
      <c r="JKF294" s="171"/>
      <c r="JKG294" s="171"/>
      <c r="JKH294" s="171"/>
      <c r="JKI294" s="171"/>
      <c r="JKJ294" s="171"/>
      <c r="JKK294" s="171"/>
      <c r="JKL294" s="171"/>
      <c r="JKM294" s="171"/>
      <c r="JKN294" s="171"/>
      <c r="JKO294" s="171"/>
      <c r="JKP294" s="171"/>
      <c r="JKQ294" s="171"/>
      <c r="JKR294" s="171"/>
      <c r="JKS294" s="171"/>
      <c r="JKT294" s="171"/>
      <c r="JKU294" s="171"/>
      <c r="JKV294" s="171"/>
      <c r="JKW294" s="171"/>
      <c r="JKX294" s="171"/>
      <c r="JKY294" s="171"/>
      <c r="JKZ294" s="171"/>
      <c r="JLA294" s="171"/>
      <c r="JLB294" s="171"/>
      <c r="JLC294" s="171"/>
      <c r="JLD294" s="171"/>
      <c r="JLE294" s="171"/>
      <c r="JLF294" s="171"/>
      <c r="JLG294" s="171"/>
      <c r="JLH294" s="171"/>
      <c r="JLI294" s="171"/>
      <c r="JLJ294" s="171"/>
      <c r="JLK294" s="171"/>
      <c r="JLL294" s="171"/>
      <c r="JLM294" s="171"/>
      <c r="JLN294" s="171"/>
      <c r="JLO294" s="171"/>
      <c r="JLP294" s="171"/>
      <c r="JLQ294" s="171"/>
      <c r="JLR294" s="171"/>
      <c r="JLS294" s="171"/>
      <c r="JLT294" s="171"/>
      <c r="JLU294" s="171"/>
      <c r="JLV294" s="171"/>
      <c r="JLW294" s="171"/>
      <c r="JLX294" s="171"/>
      <c r="JLY294" s="171"/>
      <c r="JLZ294" s="171"/>
      <c r="JMA294" s="171"/>
      <c r="JMB294" s="171"/>
      <c r="JMC294" s="171"/>
      <c r="JMD294" s="171"/>
      <c r="JME294" s="171"/>
      <c r="JMF294" s="171"/>
      <c r="JMG294" s="171"/>
      <c r="JMH294" s="171"/>
      <c r="JMI294" s="171"/>
      <c r="JMJ294" s="171"/>
      <c r="JMK294" s="171"/>
      <c r="JML294" s="171"/>
      <c r="JMM294" s="171"/>
      <c r="JMN294" s="171"/>
      <c r="JMO294" s="171"/>
      <c r="JMP294" s="171"/>
      <c r="JMQ294" s="171"/>
      <c r="JMR294" s="171"/>
      <c r="JMS294" s="171"/>
      <c r="JMT294" s="171"/>
      <c r="JMU294" s="171"/>
      <c r="JMV294" s="171"/>
      <c r="JMW294" s="171"/>
      <c r="JMX294" s="171"/>
      <c r="JMY294" s="171"/>
      <c r="JMZ294" s="171"/>
      <c r="JNA294" s="171"/>
      <c r="JNB294" s="171"/>
      <c r="JNC294" s="171"/>
      <c r="JND294" s="171"/>
      <c r="JNE294" s="171"/>
      <c r="JNF294" s="171"/>
      <c r="JNG294" s="171"/>
      <c r="JNH294" s="171"/>
      <c r="JNI294" s="171"/>
      <c r="JNJ294" s="171"/>
      <c r="JNK294" s="171"/>
      <c r="JNL294" s="171"/>
      <c r="JNM294" s="171"/>
      <c r="JNN294" s="171"/>
      <c r="JNO294" s="171"/>
      <c r="JNP294" s="171"/>
      <c r="JNQ294" s="171"/>
      <c r="JNR294" s="171"/>
      <c r="JNS294" s="171"/>
      <c r="JNT294" s="171"/>
      <c r="JNU294" s="171"/>
      <c r="JNV294" s="171"/>
      <c r="JNW294" s="171"/>
      <c r="JNX294" s="171"/>
      <c r="JNY294" s="171"/>
      <c r="JNZ294" s="171"/>
      <c r="JOA294" s="171"/>
      <c r="JOB294" s="171"/>
      <c r="JOC294" s="171"/>
      <c r="JOD294" s="171"/>
      <c r="JOE294" s="171"/>
      <c r="JOF294" s="171"/>
      <c r="JOG294" s="171"/>
      <c r="JOH294" s="171"/>
      <c r="JOI294" s="171"/>
      <c r="JOJ294" s="171"/>
      <c r="JOK294" s="171"/>
      <c r="JOL294" s="171"/>
      <c r="JOM294" s="171"/>
      <c r="JON294" s="171"/>
      <c r="JOO294" s="171"/>
      <c r="JOP294" s="171"/>
      <c r="JOQ294" s="171"/>
      <c r="JOR294" s="171"/>
      <c r="JOS294" s="171"/>
      <c r="JOT294" s="171"/>
      <c r="JOU294" s="171"/>
      <c r="JOV294" s="171"/>
      <c r="JOW294" s="171"/>
      <c r="JOX294" s="171"/>
      <c r="JOY294" s="171"/>
      <c r="JOZ294" s="171"/>
      <c r="JPA294" s="171"/>
      <c r="JPB294" s="171"/>
      <c r="JPC294" s="171"/>
      <c r="JPD294" s="171"/>
      <c r="JPE294" s="171"/>
      <c r="JPF294" s="171"/>
      <c r="JPG294" s="171"/>
      <c r="JPH294" s="171"/>
      <c r="JPI294" s="171"/>
      <c r="JPJ294" s="171"/>
      <c r="JPK294" s="171"/>
      <c r="JPL294" s="171"/>
      <c r="JPM294" s="171"/>
      <c r="JPN294" s="171"/>
      <c r="JPO294" s="171"/>
      <c r="JPP294" s="171"/>
      <c r="JPQ294" s="171"/>
      <c r="JPR294" s="171"/>
      <c r="JPS294" s="171"/>
      <c r="JPT294" s="171"/>
      <c r="JPU294" s="171"/>
      <c r="JPV294" s="171"/>
      <c r="JPW294" s="171"/>
      <c r="JPX294" s="171"/>
      <c r="JPY294" s="171"/>
      <c r="JPZ294" s="171"/>
      <c r="JQA294" s="171"/>
      <c r="JQB294" s="171"/>
      <c r="JQC294" s="171"/>
      <c r="JQD294" s="171"/>
      <c r="JQE294" s="171"/>
      <c r="JQF294" s="171"/>
      <c r="JQG294" s="171"/>
      <c r="JQH294" s="171"/>
      <c r="JQI294" s="171"/>
      <c r="JQJ294" s="171"/>
      <c r="JQK294" s="171"/>
      <c r="JQL294" s="171"/>
      <c r="JQM294" s="171"/>
      <c r="JQN294" s="171"/>
      <c r="JQO294" s="171"/>
      <c r="JQP294" s="171"/>
      <c r="JQQ294" s="171"/>
      <c r="JQR294" s="171"/>
      <c r="JQS294" s="171"/>
      <c r="JQT294" s="171"/>
      <c r="JQU294" s="171"/>
      <c r="JQV294" s="171"/>
      <c r="JQW294" s="171"/>
      <c r="JQX294" s="171"/>
      <c r="JQY294" s="171"/>
      <c r="JQZ294" s="171"/>
      <c r="JRA294" s="171"/>
      <c r="JRB294" s="171"/>
      <c r="JRC294" s="171"/>
      <c r="JRD294" s="171"/>
      <c r="JRE294" s="171"/>
      <c r="JRF294" s="171"/>
      <c r="JRG294" s="171"/>
      <c r="JRH294" s="171"/>
      <c r="JRI294" s="171"/>
      <c r="JRJ294" s="171"/>
      <c r="JRK294" s="171"/>
      <c r="JRL294" s="171"/>
      <c r="JRM294" s="171"/>
      <c r="JRN294" s="171"/>
      <c r="JRO294" s="171"/>
      <c r="JRP294" s="171"/>
      <c r="JRQ294" s="171"/>
      <c r="JRR294" s="171"/>
      <c r="JRS294" s="171"/>
      <c r="JRT294" s="171"/>
      <c r="JRU294" s="171"/>
      <c r="JRV294" s="171"/>
      <c r="JRW294" s="171"/>
      <c r="JRX294" s="171"/>
      <c r="JRY294" s="171"/>
      <c r="JRZ294" s="171"/>
      <c r="JSA294" s="171"/>
      <c r="JSB294" s="171"/>
      <c r="JSC294" s="171"/>
      <c r="JSD294" s="171"/>
      <c r="JSE294" s="171"/>
      <c r="JSF294" s="171"/>
      <c r="JSG294" s="171"/>
      <c r="JSH294" s="171"/>
      <c r="JSI294" s="171"/>
      <c r="JSJ294" s="171"/>
      <c r="JSK294" s="171"/>
      <c r="JSL294" s="171"/>
      <c r="JSM294" s="171"/>
      <c r="JSN294" s="171"/>
      <c r="JSO294" s="171"/>
      <c r="JSP294" s="171"/>
      <c r="JSQ294" s="171"/>
      <c r="JSR294" s="171"/>
      <c r="JSS294" s="171"/>
      <c r="JST294" s="171"/>
      <c r="JSU294" s="171"/>
      <c r="JSV294" s="171"/>
      <c r="JSW294" s="171"/>
      <c r="JSX294" s="171"/>
      <c r="JSY294" s="171"/>
      <c r="JSZ294" s="171"/>
      <c r="JTA294" s="171"/>
      <c r="JTB294" s="171"/>
      <c r="JTC294" s="171"/>
      <c r="JTD294" s="171"/>
      <c r="JTE294" s="171"/>
      <c r="JTF294" s="171"/>
      <c r="JTG294" s="171"/>
      <c r="JTH294" s="171"/>
      <c r="JTI294" s="171"/>
      <c r="JTJ294" s="171"/>
      <c r="JTK294" s="171"/>
      <c r="JTL294" s="171"/>
      <c r="JTM294" s="171"/>
      <c r="JTN294" s="171"/>
      <c r="JTO294" s="171"/>
      <c r="JTP294" s="171"/>
      <c r="JTQ294" s="171"/>
      <c r="JTR294" s="171"/>
      <c r="JTS294" s="171"/>
      <c r="JTT294" s="171"/>
      <c r="JTU294" s="171"/>
      <c r="JTV294" s="171"/>
      <c r="JTW294" s="171"/>
      <c r="JTX294" s="171"/>
      <c r="JTY294" s="171"/>
      <c r="JTZ294" s="171"/>
      <c r="JUA294" s="171"/>
      <c r="JUB294" s="171"/>
      <c r="JUC294" s="171"/>
      <c r="JUD294" s="171"/>
      <c r="JUE294" s="171"/>
      <c r="JUF294" s="171"/>
      <c r="JUG294" s="171"/>
      <c r="JUH294" s="171"/>
      <c r="JUI294" s="171"/>
      <c r="JUJ294" s="171"/>
      <c r="JUK294" s="171"/>
      <c r="JUL294" s="171"/>
      <c r="JUM294" s="171"/>
      <c r="JUN294" s="171"/>
      <c r="JUO294" s="171"/>
      <c r="JUP294" s="171"/>
      <c r="JUQ294" s="171"/>
      <c r="JUR294" s="171"/>
      <c r="JUS294" s="171"/>
      <c r="JUT294" s="171"/>
      <c r="JUU294" s="171"/>
      <c r="JUV294" s="171"/>
      <c r="JUW294" s="171"/>
      <c r="JUX294" s="171"/>
      <c r="JUY294" s="171"/>
      <c r="JUZ294" s="171"/>
      <c r="JVA294" s="171"/>
      <c r="JVB294" s="171"/>
      <c r="JVC294" s="171"/>
      <c r="JVD294" s="171"/>
      <c r="JVE294" s="171"/>
      <c r="JVF294" s="171"/>
      <c r="JVG294" s="171"/>
      <c r="JVH294" s="171"/>
      <c r="JVI294" s="171"/>
      <c r="JVJ294" s="171"/>
      <c r="JVK294" s="171"/>
      <c r="JVL294" s="171"/>
      <c r="JVM294" s="171"/>
      <c r="JVN294" s="171"/>
      <c r="JVO294" s="171"/>
      <c r="JVP294" s="171"/>
      <c r="JVQ294" s="171"/>
      <c r="JVR294" s="171"/>
      <c r="JVS294" s="171"/>
      <c r="JVT294" s="171"/>
      <c r="JVU294" s="171"/>
      <c r="JVV294" s="171"/>
      <c r="JVW294" s="171"/>
      <c r="JVX294" s="171"/>
      <c r="JVY294" s="171"/>
      <c r="JVZ294" s="171"/>
      <c r="JWA294" s="171"/>
      <c r="JWB294" s="171"/>
      <c r="JWC294" s="171"/>
      <c r="JWD294" s="171"/>
      <c r="JWE294" s="171"/>
      <c r="JWF294" s="171"/>
      <c r="JWG294" s="171"/>
      <c r="JWH294" s="171"/>
      <c r="JWI294" s="171"/>
      <c r="JWJ294" s="171"/>
      <c r="JWK294" s="171"/>
      <c r="JWL294" s="171"/>
      <c r="JWM294" s="171"/>
      <c r="JWN294" s="171"/>
      <c r="JWO294" s="171"/>
      <c r="JWP294" s="171"/>
      <c r="JWQ294" s="171"/>
      <c r="JWR294" s="171"/>
      <c r="JWS294" s="171"/>
      <c r="JWT294" s="171"/>
      <c r="JWU294" s="171"/>
      <c r="JWV294" s="171"/>
      <c r="JWW294" s="171"/>
      <c r="JWX294" s="171"/>
      <c r="JWY294" s="171"/>
      <c r="JWZ294" s="171"/>
      <c r="JXA294" s="171"/>
      <c r="JXB294" s="171"/>
      <c r="JXC294" s="171"/>
      <c r="JXD294" s="171"/>
      <c r="JXE294" s="171"/>
      <c r="JXF294" s="171"/>
      <c r="JXG294" s="171"/>
      <c r="JXH294" s="171"/>
      <c r="JXI294" s="171"/>
      <c r="JXJ294" s="171"/>
      <c r="JXK294" s="171"/>
      <c r="JXL294" s="171"/>
      <c r="JXM294" s="171"/>
      <c r="JXN294" s="171"/>
      <c r="JXO294" s="171"/>
      <c r="JXP294" s="171"/>
      <c r="JXQ294" s="171"/>
      <c r="JXR294" s="171"/>
      <c r="JXS294" s="171"/>
      <c r="JXT294" s="171"/>
      <c r="JXU294" s="171"/>
      <c r="JXV294" s="171"/>
      <c r="JXW294" s="171"/>
      <c r="JXX294" s="171"/>
      <c r="JXY294" s="171"/>
      <c r="JXZ294" s="171"/>
      <c r="JYA294" s="171"/>
      <c r="JYB294" s="171"/>
      <c r="JYC294" s="171"/>
      <c r="JYD294" s="171"/>
      <c r="JYE294" s="171"/>
      <c r="JYF294" s="171"/>
      <c r="JYG294" s="171"/>
      <c r="JYH294" s="171"/>
      <c r="JYI294" s="171"/>
      <c r="JYJ294" s="171"/>
      <c r="JYK294" s="171"/>
      <c r="JYL294" s="171"/>
      <c r="JYM294" s="171"/>
      <c r="JYN294" s="171"/>
      <c r="JYO294" s="171"/>
      <c r="JYP294" s="171"/>
      <c r="JYQ294" s="171"/>
      <c r="JYR294" s="171"/>
      <c r="JYS294" s="171"/>
      <c r="JYT294" s="171"/>
      <c r="JYU294" s="171"/>
      <c r="JYV294" s="171"/>
      <c r="JYW294" s="171"/>
      <c r="JYX294" s="171"/>
      <c r="JYY294" s="171"/>
      <c r="JYZ294" s="171"/>
      <c r="JZA294" s="171"/>
      <c r="JZB294" s="171"/>
      <c r="JZC294" s="171"/>
      <c r="JZD294" s="171"/>
      <c r="JZE294" s="171"/>
      <c r="JZF294" s="171"/>
      <c r="JZG294" s="171"/>
      <c r="JZH294" s="171"/>
      <c r="JZI294" s="171"/>
      <c r="JZJ294" s="171"/>
      <c r="JZK294" s="171"/>
      <c r="JZL294" s="171"/>
      <c r="JZM294" s="171"/>
      <c r="JZN294" s="171"/>
      <c r="JZO294" s="171"/>
      <c r="JZP294" s="171"/>
      <c r="JZQ294" s="171"/>
      <c r="JZR294" s="171"/>
      <c r="JZS294" s="171"/>
      <c r="JZT294" s="171"/>
      <c r="JZU294" s="171"/>
      <c r="JZV294" s="171"/>
      <c r="JZW294" s="171"/>
      <c r="JZX294" s="171"/>
      <c r="JZY294" s="171"/>
      <c r="JZZ294" s="171"/>
      <c r="KAA294" s="171"/>
      <c r="KAB294" s="171"/>
      <c r="KAC294" s="171"/>
      <c r="KAD294" s="171"/>
      <c r="KAE294" s="171"/>
      <c r="KAF294" s="171"/>
      <c r="KAG294" s="171"/>
      <c r="KAH294" s="171"/>
      <c r="KAI294" s="171"/>
      <c r="KAJ294" s="171"/>
      <c r="KAK294" s="171"/>
      <c r="KAL294" s="171"/>
      <c r="KAM294" s="171"/>
      <c r="KAN294" s="171"/>
      <c r="KAO294" s="171"/>
      <c r="KAP294" s="171"/>
      <c r="KAQ294" s="171"/>
      <c r="KAR294" s="171"/>
      <c r="KAS294" s="171"/>
      <c r="KAT294" s="171"/>
      <c r="KAU294" s="171"/>
      <c r="KAV294" s="171"/>
      <c r="KAW294" s="171"/>
      <c r="KAX294" s="171"/>
      <c r="KAY294" s="171"/>
      <c r="KAZ294" s="171"/>
      <c r="KBA294" s="171"/>
      <c r="KBB294" s="171"/>
      <c r="KBC294" s="171"/>
      <c r="KBD294" s="171"/>
      <c r="KBE294" s="171"/>
      <c r="KBF294" s="171"/>
      <c r="KBG294" s="171"/>
      <c r="KBH294" s="171"/>
      <c r="KBI294" s="171"/>
      <c r="KBJ294" s="171"/>
      <c r="KBK294" s="171"/>
      <c r="KBL294" s="171"/>
      <c r="KBM294" s="171"/>
      <c r="KBN294" s="171"/>
      <c r="KBO294" s="171"/>
      <c r="KBP294" s="171"/>
      <c r="KBQ294" s="171"/>
      <c r="KBR294" s="171"/>
      <c r="KBS294" s="171"/>
      <c r="KBT294" s="171"/>
      <c r="KBU294" s="171"/>
      <c r="KBV294" s="171"/>
      <c r="KBW294" s="171"/>
      <c r="KBX294" s="171"/>
      <c r="KBY294" s="171"/>
      <c r="KBZ294" s="171"/>
      <c r="KCA294" s="171"/>
      <c r="KCB294" s="171"/>
      <c r="KCC294" s="171"/>
      <c r="KCD294" s="171"/>
      <c r="KCE294" s="171"/>
      <c r="KCF294" s="171"/>
      <c r="KCG294" s="171"/>
      <c r="KCH294" s="171"/>
      <c r="KCI294" s="171"/>
      <c r="KCJ294" s="171"/>
      <c r="KCK294" s="171"/>
      <c r="KCL294" s="171"/>
      <c r="KCM294" s="171"/>
      <c r="KCN294" s="171"/>
      <c r="KCO294" s="171"/>
      <c r="KCP294" s="171"/>
      <c r="KCQ294" s="171"/>
      <c r="KCR294" s="171"/>
      <c r="KCS294" s="171"/>
      <c r="KCT294" s="171"/>
      <c r="KCU294" s="171"/>
      <c r="KCV294" s="171"/>
      <c r="KCW294" s="171"/>
      <c r="KCX294" s="171"/>
      <c r="KCY294" s="171"/>
      <c r="KCZ294" s="171"/>
      <c r="KDA294" s="171"/>
      <c r="KDB294" s="171"/>
      <c r="KDC294" s="171"/>
      <c r="KDD294" s="171"/>
      <c r="KDE294" s="171"/>
      <c r="KDF294" s="171"/>
      <c r="KDG294" s="171"/>
      <c r="KDH294" s="171"/>
      <c r="KDI294" s="171"/>
      <c r="KDJ294" s="171"/>
      <c r="KDK294" s="171"/>
      <c r="KDL294" s="171"/>
      <c r="KDM294" s="171"/>
      <c r="KDN294" s="171"/>
      <c r="KDO294" s="171"/>
      <c r="KDP294" s="171"/>
      <c r="KDQ294" s="171"/>
      <c r="KDR294" s="171"/>
      <c r="KDS294" s="171"/>
      <c r="KDT294" s="171"/>
      <c r="KDU294" s="171"/>
      <c r="KDV294" s="171"/>
      <c r="KDW294" s="171"/>
      <c r="KDX294" s="171"/>
      <c r="KDY294" s="171"/>
      <c r="KDZ294" s="171"/>
      <c r="KEA294" s="171"/>
      <c r="KEB294" s="171"/>
      <c r="KEC294" s="171"/>
      <c r="KED294" s="171"/>
      <c r="KEE294" s="171"/>
      <c r="KEF294" s="171"/>
      <c r="KEG294" s="171"/>
      <c r="KEH294" s="171"/>
      <c r="KEI294" s="171"/>
      <c r="KEJ294" s="171"/>
      <c r="KEK294" s="171"/>
      <c r="KEL294" s="171"/>
      <c r="KEM294" s="171"/>
      <c r="KEN294" s="171"/>
      <c r="KEO294" s="171"/>
      <c r="KEP294" s="171"/>
      <c r="KEQ294" s="171"/>
      <c r="KER294" s="171"/>
      <c r="KES294" s="171"/>
      <c r="KET294" s="171"/>
      <c r="KEU294" s="171"/>
      <c r="KEV294" s="171"/>
      <c r="KEW294" s="171"/>
      <c r="KEX294" s="171"/>
      <c r="KEY294" s="171"/>
      <c r="KEZ294" s="171"/>
      <c r="KFA294" s="171"/>
      <c r="KFB294" s="171"/>
      <c r="KFC294" s="171"/>
      <c r="KFD294" s="171"/>
      <c r="KFE294" s="171"/>
      <c r="KFF294" s="171"/>
      <c r="KFG294" s="171"/>
      <c r="KFH294" s="171"/>
      <c r="KFI294" s="171"/>
      <c r="KFJ294" s="171"/>
      <c r="KFK294" s="171"/>
      <c r="KFL294" s="171"/>
      <c r="KFM294" s="171"/>
      <c r="KFN294" s="171"/>
      <c r="KFO294" s="171"/>
      <c r="KFP294" s="171"/>
      <c r="KFQ294" s="171"/>
      <c r="KFR294" s="171"/>
      <c r="KFS294" s="171"/>
      <c r="KFT294" s="171"/>
      <c r="KFU294" s="171"/>
      <c r="KFV294" s="171"/>
      <c r="KFW294" s="171"/>
      <c r="KFX294" s="171"/>
      <c r="KFY294" s="171"/>
      <c r="KFZ294" s="171"/>
      <c r="KGA294" s="171"/>
      <c r="KGB294" s="171"/>
      <c r="KGC294" s="171"/>
      <c r="KGD294" s="171"/>
      <c r="KGE294" s="171"/>
      <c r="KGF294" s="171"/>
      <c r="KGG294" s="171"/>
      <c r="KGH294" s="171"/>
      <c r="KGI294" s="171"/>
      <c r="KGJ294" s="171"/>
      <c r="KGK294" s="171"/>
      <c r="KGL294" s="171"/>
      <c r="KGM294" s="171"/>
      <c r="KGN294" s="171"/>
      <c r="KGO294" s="171"/>
      <c r="KGP294" s="171"/>
      <c r="KGQ294" s="171"/>
      <c r="KGR294" s="171"/>
      <c r="KGS294" s="171"/>
      <c r="KGT294" s="171"/>
      <c r="KGU294" s="171"/>
      <c r="KGV294" s="171"/>
      <c r="KGW294" s="171"/>
      <c r="KGX294" s="171"/>
      <c r="KGY294" s="171"/>
      <c r="KGZ294" s="171"/>
      <c r="KHA294" s="171"/>
      <c r="KHB294" s="171"/>
      <c r="KHC294" s="171"/>
      <c r="KHD294" s="171"/>
      <c r="KHE294" s="171"/>
      <c r="KHF294" s="171"/>
      <c r="KHG294" s="171"/>
      <c r="KHH294" s="171"/>
      <c r="KHI294" s="171"/>
      <c r="KHJ294" s="171"/>
      <c r="KHK294" s="171"/>
      <c r="KHL294" s="171"/>
      <c r="KHM294" s="171"/>
      <c r="KHN294" s="171"/>
      <c r="KHO294" s="171"/>
      <c r="KHP294" s="171"/>
      <c r="KHQ294" s="171"/>
      <c r="KHR294" s="171"/>
      <c r="KHS294" s="171"/>
      <c r="KHT294" s="171"/>
      <c r="KHU294" s="171"/>
      <c r="KHV294" s="171"/>
      <c r="KHW294" s="171"/>
      <c r="KHX294" s="171"/>
      <c r="KHY294" s="171"/>
      <c r="KHZ294" s="171"/>
      <c r="KIA294" s="171"/>
      <c r="KIB294" s="171"/>
      <c r="KIC294" s="171"/>
      <c r="KID294" s="171"/>
      <c r="KIE294" s="171"/>
      <c r="KIF294" s="171"/>
      <c r="KIG294" s="171"/>
      <c r="KIH294" s="171"/>
      <c r="KII294" s="171"/>
      <c r="KIJ294" s="171"/>
      <c r="KIK294" s="171"/>
      <c r="KIL294" s="171"/>
      <c r="KIM294" s="171"/>
      <c r="KIN294" s="171"/>
      <c r="KIO294" s="171"/>
      <c r="KIP294" s="171"/>
      <c r="KIQ294" s="171"/>
      <c r="KIR294" s="171"/>
      <c r="KIS294" s="171"/>
      <c r="KIT294" s="171"/>
      <c r="KIU294" s="171"/>
      <c r="KIV294" s="171"/>
      <c r="KIW294" s="171"/>
      <c r="KIX294" s="171"/>
      <c r="KIY294" s="171"/>
      <c r="KIZ294" s="171"/>
      <c r="KJA294" s="171"/>
      <c r="KJB294" s="171"/>
      <c r="KJC294" s="171"/>
      <c r="KJD294" s="171"/>
      <c r="KJE294" s="171"/>
      <c r="KJF294" s="171"/>
      <c r="KJG294" s="171"/>
      <c r="KJH294" s="171"/>
      <c r="KJI294" s="171"/>
      <c r="KJJ294" s="171"/>
      <c r="KJK294" s="171"/>
      <c r="KJL294" s="171"/>
      <c r="KJM294" s="171"/>
      <c r="KJN294" s="171"/>
      <c r="KJO294" s="171"/>
      <c r="KJP294" s="171"/>
      <c r="KJQ294" s="171"/>
      <c r="KJR294" s="171"/>
      <c r="KJS294" s="171"/>
      <c r="KJT294" s="171"/>
      <c r="KJU294" s="171"/>
      <c r="KJV294" s="171"/>
      <c r="KJW294" s="171"/>
      <c r="KJX294" s="171"/>
      <c r="KJY294" s="171"/>
      <c r="KJZ294" s="171"/>
      <c r="KKA294" s="171"/>
      <c r="KKB294" s="171"/>
      <c r="KKC294" s="171"/>
      <c r="KKD294" s="171"/>
      <c r="KKE294" s="171"/>
      <c r="KKF294" s="171"/>
      <c r="KKG294" s="171"/>
      <c r="KKH294" s="171"/>
      <c r="KKI294" s="171"/>
      <c r="KKJ294" s="171"/>
      <c r="KKK294" s="171"/>
      <c r="KKL294" s="171"/>
      <c r="KKM294" s="171"/>
      <c r="KKN294" s="171"/>
      <c r="KKO294" s="171"/>
      <c r="KKP294" s="171"/>
      <c r="KKQ294" s="171"/>
      <c r="KKR294" s="171"/>
      <c r="KKS294" s="171"/>
      <c r="KKT294" s="171"/>
      <c r="KKU294" s="171"/>
      <c r="KKV294" s="171"/>
      <c r="KKW294" s="171"/>
      <c r="KKX294" s="171"/>
      <c r="KKY294" s="171"/>
      <c r="KKZ294" s="171"/>
      <c r="KLA294" s="171"/>
      <c r="KLB294" s="171"/>
      <c r="KLC294" s="171"/>
      <c r="KLD294" s="171"/>
      <c r="KLE294" s="171"/>
      <c r="KLF294" s="171"/>
      <c r="KLG294" s="171"/>
      <c r="KLH294" s="171"/>
      <c r="KLI294" s="171"/>
      <c r="KLJ294" s="171"/>
      <c r="KLK294" s="171"/>
      <c r="KLL294" s="171"/>
      <c r="KLM294" s="171"/>
      <c r="KLN294" s="171"/>
      <c r="KLO294" s="171"/>
      <c r="KLP294" s="171"/>
      <c r="KLQ294" s="171"/>
      <c r="KLR294" s="171"/>
      <c r="KLS294" s="171"/>
      <c r="KLT294" s="171"/>
      <c r="KLU294" s="171"/>
      <c r="KLV294" s="171"/>
      <c r="KLW294" s="171"/>
      <c r="KLX294" s="171"/>
      <c r="KLY294" s="171"/>
      <c r="KLZ294" s="171"/>
      <c r="KMA294" s="171"/>
      <c r="KMB294" s="171"/>
      <c r="KMC294" s="171"/>
      <c r="KMD294" s="171"/>
      <c r="KME294" s="171"/>
      <c r="KMF294" s="171"/>
      <c r="KMG294" s="171"/>
      <c r="KMH294" s="171"/>
      <c r="KMI294" s="171"/>
      <c r="KMJ294" s="171"/>
      <c r="KMK294" s="171"/>
      <c r="KML294" s="171"/>
      <c r="KMM294" s="171"/>
      <c r="KMN294" s="171"/>
      <c r="KMO294" s="171"/>
      <c r="KMP294" s="171"/>
      <c r="KMQ294" s="171"/>
      <c r="KMR294" s="171"/>
      <c r="KMS294" s="171"/>
      <c r="KMT294" s="171"/>
      <c r="KMU294" s="171"/>
      <c r="KMV294" s="171"/>
      <c r="KMW294" s="171"/>
      <c r="KMX294" s="171"/>
      <c r="KMY294" s="171"/>
      <c r="KMZ294" s="171"/>
      <c r="KNA294" s="171"/>
      <c r="KNB294" s="171"/>
      <c r="KNC294" s="171"/>
      <c r="KND294" s="171"/>
      <c r="KNE294" s="171"/>
      <c r="KNF294" s="171"/>
      <c r="KNG294" s="171"/>
      <c r="KNH294" s="171"/>
      <c r="KNI294" s="171"/>
      <c r="KNJ294" s="171"/>
      <c r="KNK294" s="171"/>
      <c r="KNL294" s="171"/>
      <c r="KNM294" s="171"/>
      <c r="KNN294" s="171"/>
      <c r="KNO294" s="171"/>
      <c r="KNP294" s="171"/>
      <c r="KNQ294" s="171"/>
      <c r="KNR294" s="171"/>
      <c r="KNS294" s="171"/>
      <c r="KNT294" s="171"/>
      <c r="KNU294" s="171"/>
      <c r="KNV294" s="171"/>
      <c r="KNW294" s="171"/>
      <c r="KNX294" s="171"/>
      <c r="KNY294" s="171"/>
      <c r="KNZ294" s="171"/>
      <c r="KOA294" s="171"/>
      <c r="KOB294" s="171"/>
      <c r="KOC294" s="171"/>
      <c r="KOD294" s="171"/>
      <c r="KOE294" s="171"/>
      <c r="KOF294" s="171"/>
      <c r="KOG294" s="171"/>
      <c r="KOH294" s="171"/>
      <c r="KOI294" s="171"/>
      <c r="KOJ294" s="171"/>
      <c r="KOK294" s="171"/>
      <c r="KOL294" s="171"/>
      <c r="KOM294" s="171"/>
      <c r="KON294" s="171"/>
      <c r="KOO294" s="171"/>
      <c r="KOP294" s="171"/>
      <c r="KOQ294" s="171"/>
      <c r="KOR294" s="171"/>
      <c r="KOS294" s="171"/>
      <c r="KOT294" s="171"/>
      <c r="KOU294" s="171"/>
      <c r="KOV294" s="171"/>
      <c r="KOW294" s="171"/>
      <c r="KOX294" s="171"/>
      <c r="KOY294" s="171"/>
      <c r="KOZ294" s="171"/>
      <c r="KPA294" s="171"/>
      <c r="KPB294" s="171"/>
      <c r="KPC294" s="171"/>
      <c r="KPD294" s="171"/>
      <c r="KPE294" s="171"/>
      <c r="KPF294" s="171"/>
      <c r="KPG294" s="171"/>
      <c r="KPH294" s="171"/>
      <c r="KPI294" s="171"/>
      <c r="KPJ294" s="171"/>
      <c r="KPK294" s="171"/>
      <c r="KPL294" s="171"/>
      <c r="KPM294" s="171"/>
      <c r="KPN294" s="171"/>
      <c r="KPO294" s="171"/>
      <c r="KPP294" s="171"/>
      <c r="KPQ294" s="171"/>
      <c r="KPR294" s="171"/>
      <c r="KPS294" s="171"/>
      <c r="KPT294" s="171"/>
      <c r="KPU294" s="171"/>
      <c r="KPV294" s="171"/>
      <c r="KPW294" s="171"/>
      <c r="KPX294" s="171"/>
      <c r="KPY294" s="171"/>
      <c r="KPZ294" s="171"/>
      <c r="KQA294" s="171"/>
      <c r="KQB294" s="171"/>
      <c r="KQC294" s="171"/>
      <c r="KQD294" s="171"/>
      <c r="KQE294" s="171"/>
      <c r="KQF294" s="171"/>
      <c r="KQG294" s="171"/>
      <c r="KQH294" s="171"/>
      <c r="KQI294" s="171"/>
      <c r="KQJ294" s="171"/>
      <c r="KQK294" s="171"/>
      <c r="KQL294" s="171"/>
      <c r="KQM294" s="171"/>
      <c r="KQN294" s="171"/>
      <c r="KQO294" s="171"/>
      <c r="KQP294" s="171"/>
      <c r="KQQ294" s="171"/>
      <c r="KQR294" s="171"/>
      <c r="KQS294" s="171"/>
      <c r="KQT294" s="171"/>
      <c r="KQU294" s="171"/>
      <c r="KQV294" s="171"/>
      <c r="KQW294" s="171"/>
      <c r="KQX294" s="171"/>
      <c r="KQY294" s="171"/>
      <c r="KQZ294" s="171"/>
      <c r="KRA294" s="171"/>
      <c r="KRB294" s="171"/>
      <c r="KRC294" s="171"/>
      <c r="KRD294" s="171"/>
      <c r="KRE294" s="171"/>
      <c r="KRF294" s="171"/>
      <c r="KRG294" s="171"/>
      <c r="KRH294" s="171"/>
      <c r="KRI294" s="171"/>
      <c r="KRJ294" s="171"/>
      <c r="KRK294" s="171"/>
      <c r="KRL294" s="171"/>
      <c r="KRM294" s="171"/>
      <c r="KRN294" s="171"/>
      <c r="KRO294" s="171"/>
      <c r="KRP294" s="171"/>
      <c r="KRQ294" s="171"/>
      <c r="KRR294" s="171"/>
      <c r="KRS294" s="171"/>
      <c r="KRT294" s="171"/>
      <c r="KRU294" s="171"/>
      <c r="KRV294" s="171"/>
      <c r="KRW294" s="171"/>
      <c r="KRX294" s="171"/>
      <c r="KRY294" s="171"/>
      <c r="KRZ294" s="171"/>
      <c r="KSA294" s="171"/>
      <c r="KSB294" s="171"/>
      <c r="KSC294" s="171"/>
      <c r="KSD294" s="171"/>
      <c r="KSE294" s="171"/>
      <c r="KSF294" s="171"/>
      <c r="KSG294" s="171"/>
      <c r="KSH294" s="171"/>
      <c r="KSI294" s="171"/>
      <c r="KSJ294" s="171"/>
      <c r="KSK294" s="171"/>
      <c r="KSL294" s="171"/>
      <c r="KSM294" s="171"/>
      <c r="KSN294" s="171"/>
      <c r="KSO294" s="171"/>
      <c r="KSP294" s="171"/>
      <c r="KSQ294" s="171"/>
      <c r="KSR294" s="171"/>
      <c r="KSS294" s="171"/>
      <c r="KST294" s="171"/>
      <c r="KSU294" s="171"/>
      <c r="KSV294" s="171"/>
      <c r="KSW294" s="171"/>
      <c r="KSX294" s="171"/>
      <c r="KSY294" s="171"/>
      <c r="KSZ294" s="171"/>
      <c r="KTA294" s="171"/>
      <c r="KTB294" s="171"/>
      <c r="KTC294" s="171"/>
      <c r="KTD294" s="171"/>
      <c r="KTE294" s="171"/>
      <c r="KTF294" s="171"/>
      <c r="KTG294" s="171"/>
      <c r="KTH294" s="171"/>
      <c r="KTI294" s="171"/>
      <c r="KTJ294" s="171"/>
      <c r="KTK294" s="171"/>
      <c r="KTL294" s="171"/>
      <c r="KTM294" s="171"/>
      <c r="KTN294" s="171"/>
      <c r="KTO294" s="171"/>
      <c r="KTP294" s="171"/>
      <c r="KTQ294" s="171"/>
      <c r="KTR294" s="171"/>
      <c r="KTS294" s="171"/>
      <c r="KTT294" s="171"/>
      <c r="KTU294" s="171"/>
      <c r="KTV294" s="171"/>
      <c r="KTW294" s="171"/>
      <c r="KTX294" s="171"/>
      <c r="KTY294" s="171"/>
      <c r="KTZ294" s="171"/>
      <c r="KUA294" s="171"/>
      <c r="KUB294" s="171"/>
      <c r="KUC294" s="171"/>
      <c r="KUD294" s="171"/>
      <c r="KUE294" s="171"/>
      <c r="KUF294" s="171"/>
      <c r="KUG294" s="171"/>
      <c r="KUH294" s="171"/>
      <c r="KUI294" s="171"/>
      <c r="KUJ294" s="171"/>
      <c r="KUK294" s="171"/>
      <c r="KUL294" s="171"/>
      <c r="KUM294" s="171"/>
      <c r="KUN294" s="171"/>
      <c r="KUO294" s="171"/>
      <c r="KUP294" s="171"/>
      <c r="KUQ294" s="171"/>
      <c r="KUR294" s="171"/>
      <c r="KUS294" s="171"/>
      <c r="KUT294" s="171"/>
      <c r="KUU294" s="171"/>
      <c r="KUV294" s="171"/>
      <c r="KUW294" s="171"/>
      <c r="KUX294" s="171"/>
      <c r="KUY294" s="171"/>
      <c r="KUZ294" s="171"/>
      <c r="KVA294" s="171"/>
      <c r="KVB294" s="171"/>
      <c r="KVC294" s="171"/>
      <c r="KVD294" s="171"/>
      <c r="KVE294" s="171"/>
      <c r="KVF294" s="171"/>
      <c r="KVG294" s="171"/>
      <c r="KVH294" s="171"/>
      <c r="KVI294" s="171"/>
      <c r="KVJ294" s="171"/>
      <c r="KVK294" s="171"/>
      <c r="KVL294" s="171"/>
      <c r="KVM294" s="171"/>
      <c r="KVN294" s="171"/>
      <c r="KVO294" s="171"/>
      <c r="KVP294" s="171"/>
      <c r="KVQ294" s="171"/>
      <c r="KVR294" s="171"/>
      <c r="KVS294" s="171"/>
      <c r="KVT294" s="171"/>
      <c r="KVU294" s="171"/>
      <c r="KVV294" s="171"/>
      <c r="KVW294" s="171"/>
      <c r="KVX294" s="171"/>
      <c r="KVY294" s="171"/>
      <c r="KVZ294" s="171"/>
      <c r="KWA294" s="171"/>
      <c r="KWB294" s="171"/>
      <c r="KWC294" s="171"/>
      <c r="KWD294" s="171"/>
      <c r="KWE294" s="171"/>
      <c r="KWF294" s="171"/>
      <c r="KWG294" s="171"/>
      <c r="KWH294" s="171"/>
      <c r="KWI294" s="171"/>
      <c r="KWJ294" s="171"/>
      <c r="KWK294" s="171"/>
      <c r="KWL294" s="171"/>
      <c r="KWM294" s="171"/>
      <c r="KWN294" s="171"/>
      <c r="KWO294" s="171"/>
      <c r="KWP294" s="171"/>
      <c r="KWQ294" s="171"/>
      <c r="KWR294" s="171"/>
      <c r="KWS294" s="171"/>
      <c r="KWT294" s="171"/>
      <c r="KWU294" s="171"/>
      <c r="KWV294" s="171"/>
      <c r="KWW294" s="171"/>
      <c r="KWX294" s="171"/>
      <c r="KWY294" s="171"/>
      <c r="KWZ294" s="171"/>
      <c r="KXA294" s="171"/>
      <c r="KXB294" s="171"/>
      <c r="KXC294" s="171"/>
      <c r="KXD294" s="171"/>
      <c r="KXE294" s="171"/>
      <c r="KXF294" s="171"/>
      <c r="KXG294" s="171"/>
      <c r="KXH294" s="171"/>
      <c r="KXI294" s="171"/>
      <c r="KXJ294" s="171"/>
      <c r="KXK294" s="171"/>
      <c r="KXL294" s="171"/>
      <c r="KXM294" s="171"/>
      <c r="KXN294" s="171"/>
      <c r="KXO294" s="171"/>
      <c r="KXP294" s="171"/>
      <c r="KXQ294" s="171"/>
      <c r="KXR294" s="171"/>
      <c r="KXS294" s="171"/>
      <c r="KXT294" s="171"/>
      <c r="KXU294" s="171"/>
      <c r="KXV294" s="171"/>
      <c r="KXW294" s="171"/>
      <c r="KXX294" s="171"/>
      <c r="KXY294" s="171"/>
      <c r="KXZ294" s="171"/>
      <c r="KYA294" s="171"/>
      <c r="KYB294" s="171"/>
      <c r="KYC294" s="171"/>
      <c r="KYD294" s="171"/>
      <c r="KYE294" s="171"/>
      <c r="KYF294" s="171"/>
      <c r="KYG294" s="171"/>
      <c r="KYH294" s="171"/>
      <c r="KYI294" s="171"/>
      <c r="KYJ294" s="171"/>
      <c r="KYK294" s="171"/>
      <c r="KYL294" s="171"/>
      <c r="KYM294" s="171"/>
      <c r="KYN294" s="171"/>
      <c r="KYO294" s="171"/>
      <c r="KYP294" s="171"/>
      <c r="KYQ294" s="171"/>
      <c r="KYR294" s="171"/>
      <c r="KYS294" s="171"/>
      <c r="KYT294" s="171"/>
      <c r="KYU294" s="171"/>
      <c r="KYV294" s="171"/>
      <c r="KYW294" s="171"/>
      <c r="KYX294" s="171"/>
      <c r="KYY294" s="171"/>
      <c r="KYZ294" s="171"/>
      <c r="KZA294" s="171"/>
      <c r="KZB294" s="171"/>
      <c r="KZC294" s="171"/>
      <c r="KZD294" s="171"/>
      <c r="KZE294" s="171"/>
      <c r="KZF294" s="171"/>
      <c r="KZG294" s="171"/>
      <c r="KZH294" s="171"/>
      <c r="KZI294" s="171"/>
      <c r="KZJ294" s="171"/>
      <c r="KZK294" s="171"/>
      <c r="KZL294" s="171"/>
      <c r="KZM294" s="171"/>
      <c r="KZN294" s="171"/>
      <c r="KZO294" s="171"/>
      <c r="KZP294" s="171"/>
      <c r="KZQ294" s="171"/>
      <c r="KZR294" s="171"/>
      <c r="KZS294" s="171"/>
      <c r="KZT294" s="171"/>
      <c r="KZU294" s="171"/>
      <c r="KZV294" s="171"/>
      <c r="KZW294" s="171"/>
      <c r="KZX294" s="171"/>
      <c r="KZY294" s="171"/>
      <c r="KZZ294" s="171"/>
      <c r="LAA294" s="171"/>
      <c r="LAB294" s="171"/>
      <c r="LAC294" s="171"/>
      <c r="LAD294" s="171"/>
      <c r="LAE294" s="171"/>
      <c r="LAF294" s="171"/>
      <c r="LAG294" s="171"/>
      <c r="LAH294" s="171"/>
      <c r="LAI294" s="171"/>
      <c r="LAJ294" s="171"/>
      <c r="LAK294" s="171"/>
      <c r="LAL294" s="171"/>
      <c r="LAM294" s="171"/>
      <c r="LAN294" s="171"/>
      <c r="LAO294" s="171"/>
      <c r="LAP294" s="171"/>
      <c r="LAQ294" s="171"/>
      <c r="LAR294" s="171"/>
      <c r="LAS294" s="171"/>
      <c r="LAT294" s="171"/>
      <c r="LAU294" s="171"/>
      <c r="LAV294" s="171"/>
      <c r="LAW294" s="171"/>
      <c r="LAX294" s="171"/>
      <c r="LAY294" s="171"/>
      <c r="LAZ294" s="171"/>
      <c r="LBA294" s="171"/>
      <c r="LBB294" s="171"/>
      <c r="LBC294" s="171"/>
      <c r="LBD294" s="171"/>
      <c r="LBE294" s="171"/>
      <c r="LBF294" s="171"/>
      <c r="LBG294" s="171"/>
      <c r="LBH294" s="171"/>
      <c r="LBI294" s="171"/>
      <c r="LBJ294" s="171"/>
      <c r="LBK294" s="171"/>
      <c r="LBL294" s="171"/>
      <c r="LBM294" s="171"/>
      <c r="LBN294" s="171"/>
      <c r="LBO294" s="171"/>
      <c r="LBP294" s="171"/>
      <c r="LBQ294" s="171"/>
      <c r="LBR294" s="171"/>
      <c r="LBS294" s="171"/>
      <c r="LBT294" s="171"/>
      <c r="LBU294" s="171"/>
      <c r="LBV294" s="171"/>
      <c r="LBW294" s="171"/>
      <c r="LBX294" s="171"/>
      <c r="LBY294" s="171"/>
      <c r="LBZ294" s="171"/>
      <c r="LCA294" s="171"/>
      <c r="LCB294" s="171"/>
      <c r="LCC294" s="171"/>
      <c r="LCD294" s="171"/>
      <c r="LCE294" s="171"/>
      <c r="LCF294" s="171"/>
      <c r="LCG294" s="171"/>
      <c r="LCH294" s="171"/>
      <c r="LCI294" s="171"/>
      <c r="LCJ294" s="171"/>
      <c r="LCK294" s="171"/>
      <c r="LCL294" s="171"/>
      <c r="LCM294" s="171"/>
      <c r="LCN294" s="171"/>
      <c r="LCO294" s="171"/>
      <c r="LCP294" s="171"/>
      <c r="LCQ294" s="171"/>
      <c r="LCR294" s="171"/>
      <c r="LCS294" s="171"/>
      <c r="LCT294" s="171"/>
      <c r="LCU294" s="171"/>
      <c r="LCV294" s="171"/>
      <c r="LCW294" s="171"/>
      <c r="LCX294" s="171"/>
      <c r="LCY294" s="171"/>
      <c r="LCZ294" s="171"/>
      <c r="LDA294" s="171"/>
      <c r="LDB294" s="171"/>
      <c r="LDC294" s="171"/>
      <c r="LDD294" s="171"/>
      <c r="LDE294" s="171"/>
      <c r="LDF294" s="171"/>
      <c r="LDG294" s="171"/>
      <c r="LDH294" s="171"/>
      <c r="LDI294" s="171"/>
      <c r="LDJ294" s="171"/>
      <c r="LDK294" s="171"/>
      <c r="LDL294" s="171"/>
      <c r="LDM294" s="171"/>
      <c r="LDN294" s="171"/>
      <c r="LDO294" s="171"/>
      <c r="LDP294" s="171"/>
      <c r="LDQ294" s="171"/>
      <c r="LDR294" s="171"/>
      <c r="LDS294" s="171"/>
      <c r="LDT294" s="171"/>
      <c r="LDU294" s="171"/>
      <c r="LDV294" s="171"/>
      <c r="LDW294" s="171"/>
      <c r="LDX294" s="171"/>
      <c r="LDY294" s="171"/>
      <c r="LDZ294" s="171"/>
      <c r="LEA294" s="171"/>
      <c r="LEB294" s="171"/>
      <c r="LEC294" s="171"/>
      <c r="LED294" s="171"/>
      <c r="LEE294" s="171"/>
      <c r="LEF294" s="171"/>
      <c r="LEG294" s="171"/>
      <c r="LEH294" s="171"/>
      <c r="LEI294" s="171"/>
      <c r="LEJ294" s="171"/>
      <c r="LEK294" s="171"/>
      <c r="LEL294" s="171"/>
      <c r="LEM294" s="171"/>
      <c r="LEN294" s="171"/>
      <c r="LEO294" s="171"/>
      <c r="LEP294" s="171"/>
      <c r="LEQ294" s="171"/>
      <c r="LER294" s="171"/>
      <c r="LES294" s="171"/>
      <c r="LET294" s="171"/>
      <c r="LEU294" s="171"/>
      <c r="LEV294" s="171"/>
      <c r="LEW294" s="171"/>
      <c r="LEX294" s="171"/>
      <c r="LEY294" s="171"/>
      <c r="LEZ294" s="171"/>
      <c r="LFA294" s="171"/>
      <c r="LFB294" s="171"/>
      <c r="LFC294" s="171"/>
      <c r="LFD294" s="171"/>
      <c r="LFE294" s="171"/>
      <c r="LFF294" s="171"/>
      <c r="LFG294" s="171"/>
      <c r="LFH294" s="171"/>
      <c r="LFI294" s="171"/>
      <c r="LFJ294" s="171"/>
      <c r="LFK294" s="171"/>
      <c r="LFL294" s="171"/>
      <c r="LFM294" s="171"/>
      <c r="LFN294" s="171"/>
      <c r="LFO294" s="171"/>
      <c r="LFP294" s="171"/>
      <c r="LFQ294" s="171"/>
      <c r="LFR294" s="171"/>
      <c r="LFS294" s="171"/>
      <c r="LFT294" s="171"/>
      <c r="LFU294" s="171"/>
      <c r="LFV294" s="171"/>
      <c r="LFW294" s="171"/>
      <c r="LFX294" s="171"/>
      <c r="LFY294" s="171"/>
      <c r="LFZ294" s="171"/>
      <c r="LGA294" s="171"/>
      <c r="LGB294" s="171"/>
      <c r="LGC294" s="171"/>
      <c r="LGD294" s="171"/>
      <c r="LGE294" s="171"/>
      <c r="LGF294" s="171"/>
      <c r="LGG294" s="171"/>
      <c r="LGH294" s="171"/>
      <c r="LGI294" s="171"/>
      <c r="LGJ294" s="171"/>
      <c r="LGK294" s="171"/>
      <c r="LGL294" s="171"/>
      <c r="LGM294" s="171"/>
      <c r="LGN294" s="171"/>
      <c r="LGO294" s="171"/>
      <c r="LGP294" s="171"/>
      <c r="LGQ294" s="171"/>
      <c r="LGR294" s="171"/>
      <c r="LGS294" s="171"/>
      <c r="LGT294" s="171"/>
      <c r="LGU294" s="171"/>
      <c r="LGV294" s="171"/>
      <c r="LGW294" s="171"/>
      <c r="LGX294" s="171"/>
      <c r="LGY294" s="171"/>
      <c r="LGZ294" s="171"/>
      <c r="LHA294" s="171"/>
      <c r="LHB294" s="171"/>
      <c r="LHC294" s="171"/>
      <c r="LHD294" s="171"/>
      <c r="LHE294" s="171"/>
      <c r="LHF294" s="171"/>
      <c r="LHG294" s="171"/>
      <c r="LHH294" s="171"/>
      <c r="LHI294" s="171"/>
      <c r="LHJ294" s="171"/>
      <c r="LHK294" s="171"/>
      <c r="LHL294" s="171"/>
      <c r="LHM294" s="171"/>
      <c r="LHN294" s="171"/>
      <c r="LHO294" s="171"/>
      <c r="LHP294" s="171"/>
      <c r="LHQ294" s="171"/>
      <c r="LHR294" s="171"/>
      <c r="LHS294" s="171"/>
      <c r="LHT294" s="171"/>
      <c r="LHU294" s="171"/>
      <c r="LHV294" s="171"/>
      <c r="LHW294" s="171"/>
      <c r="LHX294" s="171"/>
      <c r="LHY294" s="171"/>
      <c r="LHZ294" s="171"/>
      <c r="LIA294" s="171"/>
      <c r="LIB294" s="171"/>
      <c r="LIC294" s="171"/>
      <c r="LID294" s="171"/>
      <c r="LIE294" s="171"/>
      <c r="LIF294" s="171"/>
      <c r="LIG294" s="171"/>
      <c r="LIH294" s="171"/>
      <c r="LII294" s="171"/>
      <c r="LIJ294" s="171"/>
      <c r="LIK294" s="171"/>
      <c r="LIL294" s="171"/>
      <c r="LIM294" s="171"/>
      <c r="LIN294" s="171"/>
      <c r="LIO294" s="171"/>
      <c r="LIP294" s="171"/>
      <c r="LIQ294" s="171"/>
      <c r="LIR294" s="171"/>
      <c r="LIS294" s="171"/>
      <c r="LIT294" s="171"/>
      <c r="LIU294" s="171"/>
      <c r="LIV294" s="171"/>
      <c r="LIW294" s="171"/>
      <c r="LIX294" s="171"/>
      <c r="LIY294" s="171"/>
      <c r="LIZ294" s="171"/>
      <c r="LJA294" s="171"/>
      <c r="LJB294" s="171"/>
      <c r="LJC294" s="171"/>
      <c r="LJD294" s="171"/>
      <c r="LJE294" s="171"/>
      <c r="LJF294" s="171"/>
      <c r="LJG294" s="171"/>
      <c r="LJH294" s="171"/>
      <c r="LJI294" s="171"/>
      <c r="LJJ294" s="171"/>
      <c r="LJK294" s="171"/>
      <c r="LJL294" s="171"/>
      <c r="LJM294" s="171"/>
      <c r="LJN294" s="171"/>
      <c r="LJO294" s="171"/>
      <c r="LJP294" s="171"/>
      <c r="LJQ294" s="171"/>
      <c r="LJR294" s="171"/>
      <c r="LJS294" s="171"/>
      <c r="LJT294" s="171"/>
      <c r="LJU294" s="171"/>
      <c r="LJV294" s="171"/>
      <c r="LJW294" s="171"/>
      <c r="LJX294" s="171"/>
      <c r="LJY294" s="171"/>
      <c r="LJZ294" s="171"/>
      <c r="LKA294" s="171"/>
      <c r="LKB294" s="171"/>
      <c r="LKC294" s="171"/>
      <c r="LKD294" s="171"/>
      <c r="LKE294" s="171"/>
      <c r="LKF294" s="171"/>
      <c r="LKG294" s="171"/>
      <c r="LKH294" s="171"/>
      <c r="LKI294" s="171"/>
      <c r="LKJ294" s="171"/>
      <c r="LKK294" s="171"/>
      <c r="LKL294" s="171"/>
      <c r="LKM294" s="171"/>
      <c r="LKN294" s="171"/>
      <c r="LKO294" s="171"/>
      <c r="LKP294" s="171"/>
      <c r="LKQ294" s="171"/>
      <c r="LKR294" s="171"/>
      <c r="LKS294" s="171"/>
      <c r="LKT294" s="171"/>
      <c r="LKU294" s="171"/>
      <c r="LKV294" s="171"/>
      <c r="LKW294" s="171"/>
      <c r="LKX294" s="171"/>
      <c r="LKY294" s="171"/>
      <c r="LKZ294" s="171"/>
      <c r="LLA294" s="171"/>
      <c r="LLB294" s="171"/>
      <c r="LLC294" s="171"/>
      <c r="LLD294" s="171"/>
      <c r="LLE294" s="171"/>
      <c r="LLF294" s="171"/>
      <c r="LLG294" s="171"/>
      <c r="LLH294" s="171"/>
      <c r="LLI294" s="171"/>
      <c r="LLJ294" s="171"/>
      <c r="LLK294" s="171"/>
      <c r="LLL294" s="171"/>
      <c r="LLM294" s="171"/>
      <c r="LLN294" s="171"/>
      <c r="LLO294" s="171"/>
      <c r="LLP294" s="171"/>
      <c r="LLQ294" s="171"/>
      <c r="LLR294" s="171"/>
      <c r="LLS294" s="171"/>
      <c r="LLT294" s="171"/>
      <c r="LLU294" s="171"/>
      <c r="LLV294" s="171"/>
      <c r="LLW294" s="171"/>
      <c r="LLX294" s="171"/>
      <c r="LLY294" s="171"/>
      <c r="LLZ294" s="171"/>
      <c r="LMA294" s="171"/>
      <c r="LMB294" s="171"/>
      <c r="LMC294" s="171"/>
      <c r="LMD294" s="171"/>
      <c r="LME294" s="171"/>
      <c r="LMF294" s="171"/>
      <c r="LMG294" s="171"/>
      <c r="LMH294" s="171"/>
      <c r="LMI294" s="171"/>
      <c r="LMJ294" s="171"/>
      <c r="LMK294" s="171"/>
      <c r="LML294" s="171"/>
      <c r="LMM294" s="171"/>
      <c r="LMN294" s="171"/>
      <c r="LMO294" s="171"/>
      <c r="LMP294" s="171"/>
      <c r="LMQ294" s="171"/>
      <c r="LMR294" s="171"/>
      <c r="LMS294" s="171"/>
      <c r="LMT294" s="171"/>
      <c r="LMU294" s="171"/>
      <c r="LMV294" s="171"/>
      <c r="LMW294" s="171"/>
      <c r="LMX294" s="171"/>
      <c r="LMY294" s="171"/>
      <c r="LMZ294" s="171"/>
      <c r="LNA294" s="171"/>
      <c r="LNB294" s="171"/>
      <c r="LNC294" s="171"/>
      <c r="LND294" s="171"/>
      <c r="LNE294" s="171"/>
      <c r="LNF294" s="171"/>
      <c r="LNG294" s="171"/>
      <c r="LNH294" s="171"/>
      <c r="LNI294" s="171"/>
      <c r="LNJ294" s="171"/>
      <c r="LNK294" s="171"/>
      <c r="LNL294" s="171"/>
      <c r="LNM294" s="171"/>
      <c r="LNN294" s="171"/>
      <c r="LNO294" s="171"/>
      <c r="LNP294" s="171"/>
      <c r="LNQ294" s="171"/>
      <c r="LNR294" s="171"/>
      <c r="LNS294" s="171"/>
      <c r="LNT294" s="171"/>
      <c r="LNU294" s="171"/>
      <c r="LNV294" s="171"/>
      <c r="LNW294" s="171"/>
      <c r="LNX294" s="171"/>
      <c r="LNY294" s="171"/>
      <c r="LNZ294" s="171"/>
      <c r="LOA294" s="171"/>
      <c r="LOB294" s="171"/>
      <c r="LOC294" s="171"/>
      <c r="LOD294" s="171"/>
      <c r="LOE294" s="171"/>
      <c r="LOF294" s="171"/>
      <c r="LOG294" s="171"/>
      <c r="LOH294" s="171"/>
      <c r="LOI294" s="171"/>
      <c r="LOJ294" s="171"/>
      <c r="LOK294" s="171"/>
      <c r="LOL294" s="171"/>
      <c r="LOM294" s="171"/>
      <c r="LON294" s="171"/>
      <c r="LOO294" s="171"/>
      <c r="LOP294" s="171"/>
      <c r="LOQ294" s="171"/>
      <c r="LOR294" s="171"/>
      <c r="LOS294" s="171"/>
      <c r="LOT294" s="171"/>
      <c r="LOU294" s="171"/>
      <c r="LOV294" s="171"/>
      <c r="LOW294" s="171"/>
      <c r="LOX294" s="171"/>
      <c r="LOY294" s="171"/>
      <c r="LOZ294" s="171"/>
      <c r="LPA294" s="171"/>
      <c r="LPB294" s="171"/>
      <c r="LPC294" s="171"/>
      <c r="LPD294" s="171"/>
      <c r="LPE294" s="171"/>
      <c r="LPF294" s="171"/>
      <c r="LPG294" s="171"/>
      <c r="LPH294" s="171"/>
      <c r="LPI294" s="171"/>
      <c r="LPJ294" s="171"/>
      <c r="LPK294" s="171"/>
      <c r="LPL294" s="171"/>
      <c r="LPM294" s="171"/>
      <c r="LPN294" s="171"/>
      <c r="LPO294" s="171"/>
      <c r="LPP294" s="171"/>
      <c r="LPQ294" s="171"/>
      <c r="LPR294" s="171"/>
      <c r="LPS294" s="171"/>
      <c r="LPT294" s="171"/>
      <c r="LPU294" s="171"/>
      <c r="LPV294" s="171"/>
      <c r="LPW294" s="171"/>
      <c r="LPX294" s="171"/>
      <c r="LPY294" s="171"/>
      <c r="LPZ294" s="171"/>
      <c r="LQA294" s="171"/>
      <c r="LQB294" s="171"/>
      <c r="LQC294" s="171"/>
      <c r="LQD294" s="171"/>
      <c r="LQE294" s="171"/>
      <c r="LQF294" s="171"/>
      <c r="LQG294" s="171"/>
      <c r="LQH294" s="171"/>
      <c r="LQI294" s="171"/>
      <c r="LQJ294" s="171"/>
      <c r="LQK294" s="171"/>
      <c r="LQL294" s="171"/>
      <c r="LQM294" s="171"/>
      <c r="LQN294" s="171"/>
      <c r="LQO294" s="171"/>
      <c r="LQP294" s="171"/>
      <c r="LQQ294" s="171"/>
      <c r="LQR294" s="171"/>
      <c r="LQS294" s="171"/>
      <c r="LQT294" s="171"/>
      <c r="LQU294" s="171"/>
      <c r="LQV294" s="171"/>
      <c r="LQW294" s="171"/>
      <c r="LQX294" s="171"/>
      <c r="LQY294" s="171"/>
      <c r="LQZ294" s="171"/>
      <c r="LRA294" s="171"/>
      <c r="LRB294" s="171"/>
      <c r="LRC294" s="171"/>
      <c r="LRD294" s="171"/>
      <c r="LRE294" s="171"/>
      <c r="LRF294" s="171"/>
      <c r="LRG294" s="171"/>
      <c r="LRH294" s="171"/>
      <c r="LRI294" s="171"/>
      <c r="LRJ294" s="171"/>
      <c r="LRK294" s="171"/>
      <c r="LRL294" s="171"/>
      <c r="LRM294" s="171"/>
      <c r="LRN294" s="171"/>
      <c r="LRO294" s="171"/>
      <c r="LRP294" s="171"/>
      <c r="LRQ294" s="171"/>
      <c r="LRR294" s="171"/>
      <c r="LRS294" s="171"/>
      <c r="LRT294" s="171"/>
      <c r="LRU294" s="171"/>
      <c r="LRV294" s="171"/>
      <c r="LRW294" s="171"/>
      <c r="LRX294" s="171"/>
      <c r="LRY294" s="171"/>
      <c r="LRZ294" s="171"/>
      <c r="LSA294" s="171"/>
      <c r="LSB294" s="171"/>
      <c r="LSC294" s="171"/>
      <c r="LSD294" s="171"/>
      <c r="LSE294" s="171"/>
      <c r="LSF294" s="171"/>
      <c r="LSG294" s="171"/>
      <c r="LSH294" s="171"/>
      <c r="LSI294" s="171"/>
      <c r="LSJ294" s="171"/>
      <c r="LSK294" s="171"/>
      <c r="LSL294" s="171"/>
      <c r="LSM294" s="171"/>
      <c r="LSN294" s="171"/>
      <c r="LSO294" s="171"/>
      <c r="LSP294" s="171"/>
      <c r="LSQ294" s="171"/>
      <c r="LSR294" s="171"/>
      <c r="LSS294" s="171"/>
      <c r="LST294" s="171"/>
      <c r="LSU294" s="171"/>
      <c r="LSV294" s="171"/>
      <c r="LSW294" s="171"/>
      <c r="LSX294" s="171"/>
      <c r="LSY294" s="171"/>
      <c r="LSZ294" s="171"/>
      <c r="LTA294" s="171"/>
      <c r="LTB294" s="171"/>
      <c r="LTC294" s="171"/>
      <c r="LTD294" s="171"/>
      <c r="LTE294" s="171"/>
      <c r="LTF294" s="171"/>
      <c r="LTG294" s="171"/>
      <c r="LTH294" s="171"/>
      <c r="LTI294" s="171"/>
      <c r="LTJ294" s="171"/>
      <c r="LTK294" s="171"/>
      <c r="LTL294" s="171"/>
      <c r="LTM294" s="171"/>
      <c r="LTN294" s="171"/>
      <c r="LTO294" s="171"/>
      <c r="LTP294" s="171"/>
      <c r="LTQ294" s="171"/>
      <c r="LTR294" s="171"/>
      <c r="LTS294" s="171"/>
      <c r="LTT294" s="171"/>
      <c r="LTU294" s="171"/>
      <c r="LTV294" s="171"/>
      <c r="LTW294" s="171"/>
      <c r="LTX294" s="171"/>
      <c r="LTY294" s="171"/>
      <c r="LTZ294" s="171"/>
      <c r="LUA294" s="171"/>
      <c r="LUB294" s="171"/>
      <c r="LUC294" s="171"/>
      <c r="LUD294" s="171"/>
      <c r="LUE294" s="171"/>
      <c r="LUF294" s="171"/>
      <c r="LUG294" s="171"/>
      <c r="LUH294" s="171"/>
      <c r="LUI294" s="171"/>
      <c r="LUJ294" s="171"/>
      <c r="LUK294" s="171"/>
      <c r="LUL294" s="171"/>
      <c r="LUM294" s="171"/>
      <c r="LUN294" s="171"/>
      <c r="LUO294" s="171"/>
      <c r="LUP294" s="171"/>
      <c r="LUQ294" s="171"/>
      <c r="LUR294" s="171"/>
      <c r="LUS294" s="171"/>
      <c r="LUT294" s="171"/>
      <c r="LUU294" s="171"/>
      <c r="LUV294" s="171"/>
      <c r="LUW294" s="171"/>
      <c r="LUX294" s="171"/>
      <c r="LUY294" s="171"/>
      <c r="LUZ294" s="171"/>
      <c r="LVA294" s="171"/>
      <c r="LVB294" s="171"/>
      <c r="LVC294" s="171"/>
      <c r="LVD294" s="171"/>
      <c r="LVE294" s="171"/>
      <c r="LVF294" s="171"/>
      <c r="LVG294" s="171"/>
      <c r="LVH294" s="171"/>
      <c r="LVI294" s="171"/>
      <c r="LVJ294" s="171"/>
      <c r="LVK294" s="171"/>
      <c r="LVL294" s="171"/>
      <c r="LVM294" s="171"/>
      <c r="LVN294" s="171"/>
      <c r="LVO294" s="171"/>
      <c r="LVP294" s="171"/>
      <c r="LVQ294" s="171"/>
      <c r="LVR294" s="171"/>
      <c r="LVS294" s="171"/>
      <c r="LVT294" s="171"/>
      <c r="LVU294" s="171"/>
      <c r="LVV294" s="171"/>
      <c r="LVW294" s="171"/>
      <c r="LVX294" s="171"/>
      <c r="LVY294" s="171"/>
      <c r="LVZ294" s="171"/>
      <c r="LWA294" s="171"/>
      <c r="LWB294" s="171"/>
      <c r="LWC294" s="171"/>
      <c r="LWD294" s="171"/>
      <c r="LWE294" s="171"/>
      <c r="LWF294" s="171"/>
      <c r="LWG294" s="171"/>
      <c r="LWH294" s="171"/>
      <c r="LWI294" s="171"/>
      <c r="LWJ294" s="171"/>
      <c r="LWK294" s="171"/>
      <c r="LWL294" s="171"/>
      <c r="LWM294" s="171"/>
      <c r="LWN294" s="171"/>
      <c r="LWO294" s="171"/>
      <c r="LWP294" s="171"/>
      <c r="LWQ294" s="171"/>
      <c r="LWR294" s="171"/>
      <c r="LWS294" s="171"/>
      <c r="LWT294" s="171"/>
      <c r="LWU294" s="171"/>
      <c r="LWV294" s="171"/>
      <c r="LWW294" s="171"/>
      <c r="LWX294" s="171"/>
      <c r="LWY294" s="171"/>
      <c r="LWZ294" s="171"/>
      <c r="LXA294" s="171"/>
      <c r="LXB294" s="171"/>
      <c r="LXC294" s="171"/>
      <c r="LXD294" s="171"/>
      <c r="LXE294" s="171"/>
      <c r="LXF294" s="171"/>
      <c r="LXG294" s="171"/>
      <c r="LXH294" s="171"/>
      <c r="LXI294" s="171"/>
      <c r="LXJ294" s="171"/>
      <c r="LXK294" s="171"/>
      <c r="LXL294" s="171"/>
      <c r="LXM294" s="171"/>
      <c r="LXN294" s="171"/>
      <c r="LXO294" s="171"/>
      <c r="LXP294" s="171"/>
      <c r="LXQ294" s="171"/>
      <c r="LXR294" s="171"/>
      <c r="LXS294" s="171"/>
      <c r="LXT294" s="171"/>
      <c r="LXU294" s="171"/>
      <c r="LXV294" s="171"/>
      <c r="LXW294" s="171"/>
      <c r="LXX294" s="171"/>
      <c r="LXY294" s="171"/>
      <c r="LXZ294" s="171"/>
      <c r="LYA294" s="171"/>
      <c r="LYB294" s="171"/>
      <c r="LYC294" s="171"/>
      <c r="LYD294" s="171"/>
      <c r="LYE294" s="171"/>
      <c r="LYF294" s="171"/>
      <c r="LYG294" s="171"/>
      <c r="LYH294" s="171"/>
      <c r="LYI294" s="171"/>
      <c r="LYJ294" s="171"/>
      <c r="LYK294" s="171"/>
      <c r="LYL294" s="171"/>
      <c r="LYM294" s="171"/>
      <c r="LYN294" s="171"/>
      <c r="LYO294" s="171"/>
      <c r="LYP294" s="171"/>
      <c r="LYQ294" s="171"/>
      <c r="LYR294" s="171"/>
      <c r="LYS294" s="171"/>
      <c r="LYT294" s="171"/>
      <c r="LYU294" s="171"/>
      <c r="LYV294" s="171"/>
      <c r="LYW294" s="171"/>
      <c r="LYX294" s="171"/>
      <c r="LYY294" s="171"/>
      <c r="LYZ294" s="171"/>
      <c r="LZA294" s="171"/>
      <c r="LZB294" s="171"/>
      <c r="LZC294" s="171"/>
      <c r="LZD294" s="171"/>
      <c r="LZE294" s="171"/>
      <c r="LZF294" s="171"/>
      <c r="LZG294" s="171"/>
      <c r="LZH294" s="171"/>
      <c r="LZI294" s="171"/>
      <c r="LZJ294" s="171"/>
      <c r="LZK294" s="171"/>
      <c r="LZL294" s="171"/>
      <c r="LZM294" s="171"/>
      <c r="LZN294" s="171"/>
      <c r="LZO294" s="171"/>
      <c r="LZP294" s="171"/>
      <c r="LZQ294" s="171"/>
      <c r="LZR294" s="171"/>
      <c r="LZS294" s="171"/>
      <c r="LZT294" s="171"/>
      <c r="LZU294" s="171"/>
      <c r="LZV294" s="171"/>
      <c r="LZW294" s="171"/>
      <c r="LZX294" s="171"/>
      <c r="LZY294" s="171"/>
      <c r="LZZ294" s="171"/>
      <c r="MAA294" s="171"/>
      <c r="MAB294" s="171"/>
      <c r="MAC294" s="171"/>
      <c r="MAD294" s="171"/>
      <c r="MAE294" s="171"/>
      <c r="MAF294" s="171"/>
      <c r="MAG294" s="171"/>
      <c r="MAH294" s="171"/>
      <c r="MAI294" s="171"/>
      <c r="MAJ294" s="171"/>
      <c r="MAK294" s="171"/>
      <c r="MAL294" s="171"/>
      <c r="MAM294" s="171"/>
      <c r="MAN294" s="171"/>
      <c r="MAO294" s="171"/>
      <c r="MAP294" s="171"/>
      <c r="MAQ294" s="171"/>
      <c r="MAR294" s="171"/>
      <c r="MAS294" s="171"/>
      <c r="MAT294" s="171"/>
      <c r="MAU294" s="171"/>
      <c r="MAV294" s="171"/>
      <c r="MAW294" s="171"/>
      <c r="MAX294" s="171"/>
      <c r="MAY294" s="171"/>
      <c r="MAZ294" s="171"/>
      <c r="MBA294" s="171"/>
      <c r="MBB294" s="171"/>
      <c r="MBC294" s="171"/>
      <c r="MBD294" s="171"/>
      <c r="MBE294" s="171"/>
      <c r="MBF294" s="171"/>
      <c r="MBG294" s="171"/>
      <c r="MBH294" s="171"/>
      <c r="MBI294" s="171"/>
      <c r="MBJ294" s="171"/>
      <c r="MBK294" s="171"/>
      <c r="MBL294" s="171"/>
      <c r="MBM294" s="171"/>
      <c r="MBN294" s="171"/>
      <c r="MBO294" s="171"/>
      <c r="MBP294" s="171"/>
      <c r="MBQ294" s="171"/>
      <c r="MBR294" s="171"/>
      <c r="MBS294" s="171"/>
      <c r="MBT294" s="171"/>
      <c r="MBU294" s="171"/>
      <c r="MBV294" s="171"/>
      <c r="MBW294" s="171"/>
      <c r="MBX294" s="171"/>
      <c r="MBY294" s="171"/>
      <c r="MBZ294" s="171"/>
      <c r="MCA294" s="171"/>
      <c r="MCB294" s="171"/>
      <c r="MCC294" s="171"/>
      <c r="MCD294" s="171"/>
      <c r="MCE294" s="171"/>
      <c r="MCF294" s="171"/>
      <c r="MCG294" s="171"/>
      <c r="MCH294" s="171"/>
      <c r="MCI294" s="171"/>
      <c r="MCJ294" s="171"/>
      <c r="MCK294" s="171"/>
      <c r="MCL294" s="171"/>
      <c r="MCM294" s="171"/>
      <c r="MCN294" s="171"/>
      <c r="MCO294" s="171"/>
      <c r="MCP294" s="171"/>
      <c r="MCQ294" s="171"/>
      <c r="MCR294" s="171"/>
      <c r="MCS294" s="171"/>
      <c r="MCT294" s="171"/>
      <c r="MCU294" s="171"/>
      <c r="MCV294" s="171"/>
      <c r="MCW294" s="171"/>
      <c r="MCX294" s="171"/>
      <c r="MCY294" s="171"/>
      <c r="MCZ294" s="171"/>
      <c r="MDA294" s="171"/>
      <c r="MDB294" s="171"/>
      <c r="MDC294" s="171"/>
      <c r="MDD294" s="171"/>
      <c r="MDE294" s="171"/>
      <c r="MDF294" s="171"/>
      <c r="MDG294" s="171"/>
      <c r="MDH294" s="171"/>
      <c r="MDI294" s="171"/>
      <c r="MDJ294" s="171"/>
      <c r="MDK294" s="171"/>
      <c r="MDL294" s="171"/>
      <c r="MDM294" s="171"/>
      <c r="MDN294" s="171"/>
      <c r="MDO294" s="171"/>
      <c r="MDP294" s="171"/>
      <c r="MDQ294" s="171"/>
      <c r="MDR294" s="171"/>
      <c r="MDS294" s="171"/>
      <c r="MDT294" s="171"/>
      <c r="MDU294" s="171"/>
      <c r="MDV294" s="171"/>
      <c r="MDW294" s="171"/>
      <c r="MDX294" s="171"/>
      <c r="MDY294" s="171"/>
      <c r="MDZ294" s="171"/>
      <c r="MEA294" s="171"/>
      <c r="MEB294" s="171"/>
      <c r="MEC294" s="171"/>
      <c r="MED294" s="171"/>
      <c r="MEE294" s="171"/>
      <c r="MEF294" s="171"/>
      <c r="MEG294" s="171"/>
      <c r="MEH294" s="171"/>
      <c r="MEI294" s="171"/>
      <c r="MEJ294" s="171"/>
      <c r="MEK294" s="171"/>
      <c r="MEL294" s="171"/>
      <c r="MEM294" s="171"/>
      <c r="MEN294" s="171"/>
      <c r="MEO294" s="171"/>
      <c r="MEP294" s="171"/>
      <c r="MEQ294" s="171"/>
      <c r="MER294" s="171"/>
      <c r="MES294" s="171"/>
      <c r="MET294" s="171"/>
      <c r="MEU294" s="171"/>
      <c r="MEV294" s="171"/>
      <c r="MEW294" s="171"/>
      <c r="MEX294" s="171"/>
      <c r="MEY294" s="171"/>
      <c r="MEZ294" s="171"/>
      <c r="MFA294" s="171"/>
      <c r="MFB294" s="171"/>
      <c r="MFC294" s="171"/>
      <c r="MFD294" s="171"/>
      <c r="MFE294" s="171"/>
      <c r="MFF294" s="171"/>
      <c r="MFG294" s="171"/>
      <c r="MFH294" s="171"/>
      <c r="MFI294" s="171"/>
      <c r="MFJ294" s="171"/>
      <c r="MFK294" s="171"/>
      <c r="MFL294" s="171"/>
      <c r="MFM294" s="171"/>
      <c r="MFN294" s="171"/>
      <c r="MFO294" s="171"/>
      <c r="MFP294" s="171"/>
      <c r="MFQ294" s="171"/>
      <c r="MFR294" s="171"/>
      <c r="MFS294" s="171"/>
      <c r="MFT294" s="171"/>
      <c r="MFU294" s="171"/>
      <c r="MFV294" s="171"/>
      <c r="MFW294" s="171"/>
      <c r="MFX294" s="171"/>
      <c r="MFY294" s="171"/>
      <c r="MFZ294" s="171"/>
      <c r="MGA294" s="171"/>
      <c r="MGB294" s="171"/>
      <c r="MGC294" s="171"/>
      <c r="MGD294" s="171"/>
      <c r="MGE294" s="171"/>
      <c r="MGF294" s="171"/>
      <c r="MGG294" s="171"/>
      <c r="MGH294" s="171"/>
      <c r="MGI294" s="171"/>
      <c r="MGJ294" s="171"/>
      <c r="MGK294" s="171"/>
      <c r="MGL294" s="171"/>
      <c r="MGM294" s="171"/>
      <c r="MGN294" s="171"/>
      <c r="MGO294" s="171"/>
      <c r="MGP294" s="171"/>
      <c r="MGQ294" s="171"/>
      <c r="MGR294" s="171"/>
      <c r="MGS294" s="171"/>
      <c r="MGT294" s="171"/>
      <c r="MGU294" s="171"/>
      <c r="MGV294" s="171"/>
      <c r="MGW294" s="171"/>
      <c r="MGX294" s="171"/>
      <c r="MGY294" s="171"/>
      <c r="MGZ294" s="171"/>
      <c r="MHA294" s="171"/>
      <c r="MHB294" s="171"/>
      <c r="MHC294" s="171"/>
      <c r="MHD294" s="171"/>
      <c r="MHE294" s="171"/>
      <c r="MHF294" s="171"/>
      <c r="MHG294" s="171"/>
      <c r="MHH294" s="171"/>
      <c r="MHI294" s="171"/>
      <c r="MHJ294" s="171"/>
      <c r="MHK294" s="171"/>
      <c r="MHL294" s="171"/>
      <c r="MHM294" s="171"/>
      <c r="MHN294" s="171"/>
      <c r="MHO294" s="171"/>
      <c r="MHP294" s="171"/>
      <c r="MHQ294" s="171"/>
      <c r="MHR294" s="171"/>
      <c r="MHS294" s="171"/>
      <c r="MHT294" s="171"/>
      <c r="MHU294" s="171"/>
      <c r="MHV294" s="171"/>
      <c r="MHW294" s="171"/>
      <c r="MHX294" s="171"/>
      <c r="MHY294" s="171"/>
      <c r="MHZ294" s="171"/>
      <c r="MIA294" s="171"/>
      <c r="MIB294" s="171"/>
      <c r="MIC294" s="171"/>
      <c r="MID294" s="171"/>
      <c r="MIE294" s="171"/>
      <c r="MIF294" s="171"/>
      <c r="MIG294" s="171"/>
      <c r="MIH294" s="171"/>
      <c r="MII294" s="171"/>
      <c r="MIJ294" s="171"/>
      <c r="MIK294" s="171"/>
      <c r="MIL294" s="171"/>
      <c r="MIM294" s="171"/>
      <c r="MIN294" s="171"/>
      <c r="MIO294" s="171"/>
      <c r="MIP294" s="171"/>
      <c r="MIQ294" s="171"/>
      <c r="MIR294" s="171"/>
      <c r="MIS294" s="171"/>
      <c r="MIT294" s="171"/>
      <c r="MIU294" s="171"/>
      <c r="MIV294" s="171"/>
      <c r="MIW294" s="171"/>
      <c r="MIX294" s="171"/>
      <c r="MIY294" s="171"/>
      <c r="MIZ294" s="171"/>
      <c r="MJA294" s="171"/>
      <c r="MJB294" s="171"/>
      <c r="MJC294" s="171"/>
      <c r="MJD294" s="171"/>
      <c r="MJE294" s="171"/>
      <c r="MJF294" s="171"/>
      <c r="MJG294" s="171"/>
      <c r="MJH294" s="171"/>
      <c r="MJI294" s="171"/>
      <c r="MJJ294" s="171"/>
      <c r="MJK294" s="171"/>
      <c r="MJL294" s="171"/>
      <c r="MJM294" s="171"/>
      <c r="MJN294" s="171"/>
      <c r="MJO294" s="171"/>
      <c r="MJP294" s="171"/>
      <c r="MJQ294" s="171"/>
      <c r="MJR294" s="171"/>
      <c r="MJS294" s="171"/>
      <c r="MJT294" s="171"/>
      <c r="MJU294" s="171"/>
      <c r="MJV294" s="171"/>
      <c r="MJW294" s="171"/>
      <c r="MJX294" s="171"/>
      <c r="MJY294" s="171"/>
      <c r="MJZ294" s="171"/>
      <c r="MKA294" s="171"/>
      <c r="MKB294" s="171"/>
      <c r="MKC294" s="171"/>
      <c r="MKD294" s="171"/>
      <c r="MKE294" s="171"/>
      <c r="MKF294" s="171"/>
      <c r="MKG294" s="171"/>
      <c r="MKH294" s="171"/>
      <c r="MKI294" s="171"/>
      <c r="MKJ294" s="171"/>
      <c r="MKK294" s="171"/>
      <c r="MKL294" s="171"/>
      <c r="MKM294" s="171"/>
      <c r="MKN294" s="171"/>
      <c r="MKO294" s="171"/>
      <c r="MKP294" s="171"/>
      <c r="MKQ294" s="171"/>
      <c r="MKR294" s="171"/>
      <c r="MKS294" s="171"/>
      <c r="MKT294" s="171"/>
      <c r="MKU294" s="171"/>
      <c r="MKV294" s="171"/>
      <c r="MKW294" s="171"/>
      <c r="MKX294" s="171"/>
      <c r="MKY294" s="171"/>
      <c r="MKZ294" s="171"/>
      <c r="MLA294" s="171"/>
      <c r="MLB294" s="171"/>
      <c r="MLC294" s="171"/>
      <c r="MLD294" s="171"/>
      <c r="MLE294" s="171"/>
      <c r="MLF294" s="171"/>
      <c r="MLG294" s="171"/>
      <c r="MLH294" s="171"/>
      <c r="MLI294" s="171"/>
      <c r="MLJ294" s="171"/>
      <c r="MLK294" s="171"/>
      <c r="MLL294" s="171"/>
      <c r="MLM294" s="171"/>
      <c r="MLN294" s="171"/>
      <c r="MLO294" s="171"/>
      <c r="MLP294" s="171"/>
      <c r="MLQ294" s="171"/>
      <c r="MLR294" s="171"/>
      <c r="MLS294" s="171"/>
      <c r="MLT294" s="171"/>
      <c r="MLU294" s="171"/>
      <c r="MLV294" s="171"/>
      <c r="MLW294" s="171"/>
      <c r="MLX294" s="171"/>
      <c r="MLY294" s="171"/>
      <c r="MLZ294" s="171"/>
      <c r="MMA294" s="171"/>
      <c r="MMB294" s="171"/>
      <c r="MMC294" s="171"/>
      <c r="MMD294" s="171"/>
      <c r="MME294" s="171"/>
      <c r="MMF294" s="171"/>
      <c r="MMG294" s="171"/>
      <c r="MMH294" s="171"/>
      <c r="MMI294" s="171"/>
      <c r="MMJ294" s="171"/>
      <c r="MMK294" s="171"/>
      <c r="MML294" s="171"/>
      <c r="MMM294" s="171"/>
      <c r="MMN294" s="171"/>
      <c r="MMO294" s="171"/>
      <c r="MMP294" s="171"/>
      <c r="MMQ294" s="171"/>
      <c r="MMR294" s="171"/>
      <c r="MMS294" s="171"/>
      <c r="MMT294" s="171"/>
      <c r="MMU294" s="171"/>
      <c r="MMV294" s="171"/>
      <c r="MMW294" s="171"/>
      <c r="MMX294" s="171"/>
      <c r="MMY294" s="171"/>
      <c r="MMZ294" s="171"/>
      <c r="MNA294" s="171"/>
      <c r="MNB294" s="171"/>
      <c r="MNC294" s="171"/>
      <c r="MND294" s="171"/>
      <c r="MNE294" s="171"/>
      <c r="MNF294" s="171"/>
      <c r="MNG294" s="171"/>
      <c r="MNH294" s="171"/>
      <c r="MNI294" s="171"/>
      <c r="MNJ294" s="171"/>
      <c r="MNK294" s="171"/>
      <c r="MNL294" s="171"/>
      <c r="MNM294" s="171"/>
      <c r="MNN294" s="171"/>
      <c r="MNO294" s="171"/>
      <c r="MNP294" s="171"/>
      <c r="MNQ294" s="171"/>
      <c r="MNR294" s="171"/>
      <c r="MNS294" s="171"/>
      <c r="MNT294" s="171"/>
      <c r="MNU294" s="171"/>
      <c r="MNV294" s="171"/>
      <c r="MNW294" s="171"/>
      <c r="MNX294" s="171"/>
      <c r="MNY294" s="171"/>
      <c r="MNZ294" s="171"/>
      <c r="MOA294" s="171"/>
      <c r="MOB294" s="171"/>
      <c r="MOC294" s="171"/>
      <c r="MOD294" s="171"/>
      <c r="MOE294" s="171"/>
      <c r="MOF294" s="171"/>
      <c r="MOG294" s="171"/>
      <c r="MOH294" s="171"/>
      <c r="MOI294" s="171"/>
      <c r="MOJ294" s="171"/>
      <c r="MOK294" s="171"/>
      <c r="MOL294" s="171"/>
      <c r="MOM294" s="171"/>
      <c r="MON294" s="171"/>
      <c r="MOO294" s="171"/>
      <c r="MOP294" s="171"/>
      <c r="MOQ294" s="171"/>
      <c r="MOR294" s="171"/>
      <c r="MOS294" s="171"/>
      <c r="MOT294" s="171"/>
      <c r="MOU294" s="171"/>
      <c r="MOV294" s="171"/>
      <c r="MOW294" s="171"/>
      <c r="MOX294" s="171"/>
      <c r="MOY294" s="171"/>
      <c r="MOZ294" s="171"/>
      <c r="MPA294" s="171"/>
      <c r="MPB294" s="171"/>
      <c r="MPC294" s="171"/>
      <c r="MPD294" s="171"/>
      <c r="MPE294" s="171"/>
      <c r="MPF294" s="171"/>
      <c r="MPG294" s="171"/>
      <c r="MPH294" s="171"/>
      <c r="MPI294" s="171"/>
      <c r="MPJ294" s="171"/>
      <c r="MPK294" s="171"/>
      <c r="MPL294" s="171"/>
      <c r="MPM294" s="171"/>
      <c r="MPN294" s="171"/>
      <c r="MPO294" s="171"/>
      <c r="MPP294" s="171"/>
      <c r="MPQ294" s="171"/>
      <c r="MPR294" s="171"/>
      <c r="MPS294" s="171"/>
      <c r="MPT294" s="171"/>
      <c r="MPU294" s="171"/>
      <c r="MPV294" s="171"/>
      <c r="MPW294" s="171"/>
      <c r="MPX294" s="171"/>
      <c r="MPY294" s="171"/>
      <c r="MPZ294" s="171"/>
      <c r="MQA294" s="171"/>
      <c r="MQB294" s="171"/>
      <c r="MQC294" s="171"/>
      <c r="MQD294" s="171"/>
      <c r="MQE294" s="171"/>
      <c r="MQF294" s="171"/>
      <c r="MQG294" s="171"/>
      <c r="MQH294" s="171"/>
      <c r="MQI294" s="171"/>
      <c r="MQJ294" s="171"/>
      <c r="MQK294" s="171"/>
      <c r="MQL294" s="171"/>
      <c r="MQM294" s="171"/>
      <c r="MQN294" s="171"/>
      <c r="MQO294" s="171"/>
      <c r="MQP294" s="171"/>
      <c r="MQQ294" s="171"/>
      <c r="MQR294" s="171"/>
      <c r="MQS294" s="171"/>
      <c r="MQT294" s="171"/>
      <c r="MQU294" s="171"/>
      <c r="MQV294" s="171"/>
      <c r="MQW294" s="171"/>
      <c r="MQX294" s="171"/>
      <c r="MQY294" s="171"/>
      <c r="MQZ294" s="171"/>
      <c r="MRA294" s="171"/>
      <c r="MRB294" s="171"/>
      <c r="MRC294" s="171"/>
      <c r="MRD294" s="171"/>
      <c r="MRE294" s="171"/>
      <c r="MRF294" s="171"/>
      <c r="MRG294" s="171"/>
      <c r="MRH294" s="171"/>
      <c r="MRI294" s="171"/>
      <c r="MRJ294" s="171"/>
      <c r="MRK294" s="171"/>
      <c r="MRL294" s="171"/>
      <c r="MRM294" s="171"/>
      <c r="MRN294" s="171"/>
      <c r="MRO294" s="171"/>
      <c r="MRP294" s="171"/>
      <c r="MRQ294" s="171"/>
      <c r="MRR294" s="171"/>
      <c r="MRS294" s="171"/>
      <c r="MRT294" s="171"/>
      <c r="MRU294" s="171"/>
      <c r="MRV294" s="171"/>
      <c r="MRW294" s="171"/>
      <c r="MRX294" s="171"/>
      <c r="MRY294" s="171"/>
      <c r="MRZ294" s="171"/>
      <c r="MSA294" s="171"/>
      <c r="MSB294" s="171"/>
      <c r="MSC294" s="171"/>
      <c r="MSD294" s="171"/>
      <c r="MSE294" s="171"/>
      <c r="MSF294" s="171"/>
      <c r="MSG294" s="171"/>
      <c r="MSH294" s="171"/>
      <c r="MSI294" s="171"/>
      <c r="MSJ294" s="171"/>
      <c r="MSK294" s="171"/>
      <c r="MSL294" s="171"/>
      <c r="MSM294" s="171"/>
      <c r="MSN294" s="171"/>
      <c r="MSO294" s="171"/>
      <c r="MSP294" s="171"/>
      <c r="MSQ294" s="171"/>
      <c r="MSR294" s="171"/>
      <c r="MSS294" s="171"/>
      <c r="MST294" s="171"/>
      <c r="MSU294" s="171"/>
      <c r="MSV294" s="171"/>
      <c r="MSW294" s="171"/>
      <c r="MSX294" s="171"/>
      <c r="MSY294" s="171"/>
      <c r="MSZ294" s="171"/>
      <c r="MTA294" s="171"/>
      <c r="MTB294" s="171"/>
      <c r="MTC294" s="171"/>
      <c r="MTD294" s="171"/>
      <c r="MTE294" s="171"/>
      <c r="MTF294" s="171"/>
      <c r="MTG294" s="171"/>
      <c r="MTH294" s="171"/>
      <c r="MTI294" s="171"/>
      <c r="MTJ294" s="171"/>
      <c r="MTK294" s="171"/>
      <c r="MTL294" s="171"/>
      <c r="MTM294" s="171"/>
      <c r="MTN294" s="171"/>
      <c r="MTO294" s="171"/>
      <c r="MTP294" s="171"/>
      <c r="MTQ294" s="171"/>
      <c r="MTR294" s="171"/>
      <c r="MTS294" s="171"/>
      <c r="MTT294" s="171"/>
      <c r="MTU294" s="171"/>
      <c r="MTV294" s="171"/>
      <c r="MTW294" s="171"/>
      <c r="MTX294" s="171"/>
      <c r="MTY294" s="171"/>
      <c r="MTZ294" s="171"/>
      <c r="MUA294" s="171"/>
      <c r="MUB294" s="171"/>
      <c r="MUC294" s="171"/>
      <c r="MUD294" s="171"/>
      <c r="MUE294" s="171"/>
      <c r="MUF294" s="171"/>
      <c r="MUG294" s="171"/>
      <c r="MUH294" s="171"/>
      <c r="MUI294" s="171"/>
      <c r="MUJ294" s="171"/>
      <c r="MUK294" s="171"/>
      <c r="MUL294" s="171"/>
      <c r="MUM294" s="171"/>
      <c r="MUN294" s="171"/>
      <c r="MUO294" s="171"/>
      <c r="MUP294" s="171"/>
      <c r="MUQ294" s="171"/>
      <c r="MUR294" s="171"/>
      <c r="MUS294" s="171"/>
      <c r="MUT294" s="171"/>
      <c r="MUU294" s="171"/>
      <c r="MUV294" s="171"/>
      <c r="MUW294" s="171"/>
      <c r="MUX294" s="171"/>
      <c r="MUY294" s="171"/>
      <c r="MUZ294" s="171"/>
      <c r="MVA294" s="171"/>
      <c r="MVB294" s="171"/>
      <c r="MVC294" s="171"/>
      <c r="MVD294" s="171"/>
      <c r="MVE294" s="171"/>
      <c r="MVF294" s="171"/>
      <c r="MVG294" s="171"/>
      <c r="MVH294" s="171"/>
      <c r="MVI294" s="171"/>
      <c r="MVJ294" s="171"/>
      <c r="MVK294" s="171"/>
      <c r="MVL294" s="171"/>
      <c r="MVM294" s="171"/>
      <c r="MVN294" s="171"/>
      <c r="MVO294" s="171"/>
      <c r="MVP294" s="171"/>
      <c r="MVQ294" s="171"/>
      <c r="MVR294" s="171"/>
      <c r="MVS294" s="171"/>
      <c r="MVT294" s="171"/>
      <c r="MVU294" s="171"/>
      <c r="MVV294" s="171"/>
      <c r="MVW294" s="171"/>
      <c r="MVX294" s="171"/>
      <c r="MVY294" s="171"/>
      <c r="MVZ294" s="171"/>
      <c r="MWA294" s="171"/>
      <c r="MWB294" s="171"/>
      <c r="MWC294" s="171"/>
      <c r="MWD294" s="171"/>
      <c r="MWE294" s="171"/>
      <c r="MWF294" s="171"/>
      <c r="MWG294" s="171"/>
      <c r="MWH294" s="171"/>
      <c r="MWI294" s="171"/>
      <c r="MWJ294" s="171"/>
      <c r="MWK294" s="171"/>
      <c r="MWL294" s="171"/>
      <c r="MWM294" s="171"/>
      <c r="MWN294" s="171"/>
      <c r="MWO294" s="171"/>
      <c r="MWP294" s="171"/>
      <c r="MWQ294" s="171"/>
      <c r="MWR294" s="171"/>
      <c r="MWS294" s="171"/>
      <c r="MWT294" s="171"/>
      <c r="MWU294" s="171"/>
      <c r="MWV294" s="171"/>
      <c r="MWW294" s="171"/>
      <c r="MWX294" s="171"/>
      <c r="MWY294" s="171"/>
      <c r="MWZ294" s="171"/>
      <c r="MXA294" s="171"/>
      <c r="MXB294" s="171"/>
      <c r="MXC294" s="171"/>
      <c r="MXD294" s="171"/>
      <c r="MXE294" s="171"/>
      <c r="MXF294" s="171"/>
      <c r="MXG294" s="171"/>
      <c r="MXH294" s="171"/>
      <c r="MXI294" s="171"/>
      <c r="MXJ294" s="171"/>
      <c r="MXK294" s="171"/>
      <c r="MXL294" s="171"/>
      <c r="MXM294" s="171"/>
      <c r="MXN294" s="171"/>
      <c r="MXO294" s="171"/>
      <c r="MXP294" s="171"/>
      <c r="MXQ294" s="171"/>
      <c r="MXR294" s="171"/>
      <c r="MXS294" s="171"/>
      <c r="MXT294" s="171"/>
      <c r="MXU294" s="171"/>
      <c r="MXV294" s="171"/>
      <c r="MXW294" s="171"/>
      <c r="MXX294" s="171"/>
      <c r="MXY294" s="171"/>
      <c r="MXZ294" s="171"/>
      <c r="MYA294" s="171"/>
      <c r="MYB294" s="171"/>
      <c r="MYC294" s="171"/>
      <c r="MYD294" s="171"/>
      <c r="MYE294" s="171"/>
      <c r="MYF294" s="171"/>
      <c r="MYG294" s="171"/>
      <c r="MYH294" s="171"/>
      <c r="MYI294" s="171"/>
      <c r="MYJ294" s="171"/>
      <c r="MYK294" s="171"/>
      <c r="MYL294" s="171"/>
      <c r="MYM294" s="171"/>
      <c r="MYN294" s="171"/>
      <c r="MYO294" s="171"/>
      <c r="MYP294" s="171"/>
      <c r="MYQ294" s="171"/>
      <c r="MYR294" s="171"/>
      <c r="MYS294" s="171"/>
      <c r="MYT294" s="171"/>
      <c r="MYU294" s="171"/>
      <c r="MYV294" s="171"/>
      <c r="MYW294" s="171"/>
      <c r="MYX294" s="171"/>
      <c r="MYY294" s="171"/>
      <c r="MYZ294" s="171"/>
      <c r="MZA294" s="171"/>
      <c r="MZB294" s="171"/>
      <c r="MZC294" s="171"/>
      <c r="MZD294" s="171"/>
      <c r="MZE294" s="171"/>
      <c r="MZF294" s="171"/>
      <c r="MZG294" s="171"/>
      <c r="MZH294" s="171"/>
      <c r="MZI294" s="171"/>
      <c r="MZJ294" s="171"/>
      <c r="MZK294" s="171"/>
      <c r="MZL294" s="171"/>
      <c r="MZM294" s="171"/>
      <c r="MZN294" s="171"/>
      <c r="MZO294" s="171"/>
      <c r="MZP294" s="171"/>
      <c r="MZQ294" s="171"/>
      <c r="MZR294" s="171"/>
      <c r="MZS294" s="171"/>
      <c r="MZT294" s="171"/>
      <c r="MZU294" s="171"/>
      <c r="MZV294" s="171"/>
      <c r="MZW294" s="171"/>
      <c r="MZX294" s="171"/>
      <c r="MZY294" s="171"/>
      <c r="MZZ294" s="171"/>
      <c r="NAA294" s="171"/>
      <c r="NAB294" s="171"/>
      <c r="NAC294" s="171"/>
      <c r="NAD294" s="171"/>
      <c r="NAE294" s="171"/>
      <c r="NAF294" s="171"/>
      <c r="NAG294" s="171"/>
      <c r="NAH294" s="171"/>
      <c r="NAI294" s="171"/>
      <c r="NAJ294" s="171"/>
      <c r="NAK294" s="171"/>
      <c r="NAL294" s="171"/>
      <c r="NAM294" s="171"/>
      <c r="NAN294" s="171"/>
      <c r="NAO294" s="171"/>
      <c r="NAP294" s="171"/>
      <c r="NAQ294" s="171"/>
      <c r="NAR294" s="171"/>
      <c r="NAS294" s="171"/>
      <c r="NAT294" s="171"/>
      <c r="NAU294" s="171"/>
      <c r="NAV294" s="171"/>
      <c r="NAW294" s="171"/>
      <c r="NAX294" s="171"/>
      <c r="NAY294" s="171"/>
      <c r="NAZ294" s="171"/>
      <c r="NBA294" s="171"/>
      <c r="NBB294" s="171"/>
      <c r="NBC294" s="171"/>
      <c r="NBD294" s="171"/>
      <c r="NBE294" s="171"/>
      <c r="NBF294" s="171"/>
      <c r="NBG294" s="171"/>
      <c r="NBH294" s="171"/>
      <c r="NBI294" s="171"/>
      <c r="NBJ294" s="171"/>
      <c r="NBK294" s="171"/>
      <c r="NBL294" s="171"/>
      <c r="NBM294" s="171"/>
      <c r="NBN294" s="171"/>
      <c r="NBO294" s="171"/>
      <c r="NBP294" s="171"/>
      <c r="NBQ294" s="171"/>
      <c r="NBR294" s="171"/>
      <c r="NBS294" s="171"/>
      <c r="NBT294" s="171"/>
      <c r="NBU294" s="171"/>
      <c r="NBV294" s="171"/>
      <c r="NBW294" s="171"/>
      <c r="NBX294" s="171"/>
      <c r="NBY294" s="171"/>
      <c r="NBZ294" s="171"/>
      <c r="NCA294" s="171"/>
      <c r="NCB294" s="171"/>
      <c r="NCC294" s="171"/>
      <c r="NCD294" s="171"/>
      <c r="NCE294" s="171"/>
      <c r="NCF294" s="171"/>
      <c r="NCG294" s="171"/>
      <c r="NCH294" s="171"/>
      <c r="NCI294" s="171"/>
      <c r="NCJ294" s="171"/>
      <c r="NCK294" s="171"/>
      <c r="NCL294" s="171"/>
      <c r="NCM294" s="171"/>
      <c r="NCN294" s="171"/>
      <c r="NCO294" s="171"/>
      <c r="NCP294" s="171"/>
      <c r="NCQ294" s="171"/>
      <c r="NCR294" s="171"/>
      <c r="NCS294" s="171"/>
      <c r="NCT294" s="171"/>
      <c r="NCU294" s="171"/>
      <c r="NCV294" s="171"/>
      <c r="NCW294" s="171"/>
      <c r="NCX294" s="171"/>
      <c r="NCY294" s="171"/>
      <c r="NCZ294" s="171"/>
      <c r="NDA294" s="171"/>
      <c r="NDB294" s="171"/>
      <c r="NDC294" s="171"/>
      <c r="NDD294" s="171"/>
      <c r="NDE294" s="171"/>
      <c r="NDF294" s="171"/>
      <c r="NDG294" s="171"/>
      <c r="NDH294" s="171"/>
      <c r="NDI294" s="171"/>
      <c r="NDJ294" s="171"/>
      <c r="NDK294" s="171"/>
      <c r="NDL294" s="171"/>
      <c r="NDM294" s="171"/>
      <c r="NDN294" s="171"/>
      <c r="NDO294" s="171"/>
      <c r="NDP294" s="171"/>
      <c r="NDQ294" s="171"/>
      <c r="NDR294" s="171"/>
      <c r="NDS294" s="171"/>
      <c r="NDT294" s="171"/>
      <c r="NDU294" s="171"/>
      <c r="NDV294" s="171"/>
      <c r="NDW294" s="171"/>
      <c r="NDX294" s="171"/>
      <c r="NDY294" s="171"/>
      <c r="NDZ294" s="171"/>
      <c r="NEA294" s="171"/>
      <c r="NEB294" s="171"/>
      <c r="NEC294" s="171"/>
      <c r="NED294" s="171"/>
      <c r="NEE294" s="171"/>
      <c r="NEF294" s="171"/>
      <c r="NEG294" s="171"/>
      <c r="NEH294" s="171"/>
      <c r="NEI294" s="171"/>
      <c r="NEJ294" s="171"/>
      <c r="NEK294" s="171"/>
      <c r="NEL294" s="171"/>
      <c r="NEM294" s="171"/>
      <c r="NEN294" s="171"/>
      <c r="NEO294" s="171"/>
      <c r="NEP294" s="171"/>
      <c r="NEQ294" s="171"/>
      <c r="NER294" s="171"/>
      <c r="NES294" s="171"/>
      <c r="NET294" s="171"/>
      <c r="NEU294" s="171"/>
      <c r="NEV294" s="171"/>
      <c r="NEW294" s="171"/>
      <c r="NEX294" s="171"/>
      <c r="NEY294" s="171"/>
      <c r="NEZ294" s="171"/>
      <c r="NFA294" s="171"/>
      <c r="NFB294" s="171"/>
      <c r="NFC294" s="171"/>
      <c r="NFD294" s="171"/>
      <c r="NFE294" s="171"/>
      <c r="NFF294" s="171"/>
      <c r="NFG294" s="171"/>
      <c r="NFH294" s="171"/>
      <c r="NFI294" s="171"/>
      <c r="NFJ294" s="171"/>
      <c r="NFK294" s="171"/>
      <c r="NFL294" s="171"/>
      <c r="NFM294" s="171"/>
      <c r="NFN294" s="171"/>
      <c r="NFO294" s="171"/>
      <c r="NFP294" s="171"/>
      <c r="NFQ294" s="171"/>
      <c r="NFR294" s="171"/>
      <c r="NFS294" s="171"/>
      <c r="NFT294" s="171"/>
      <c r="NFU294" s="171"/>
      <c r="NFV294" s="171"/>
      <c r="NFW294" s="171"/>
      <c r="NFX294" s="171"/>
      <c r="NFY294" s="171"/>
      <c r="NFZ294" s="171"/>
      <c r="NGA294" s="171"/>
      <c r="NGB294" s="171"/>
      <c r="NGC294" s="171"/>
      <c r="NGD294" s="171"/>
      <c r="NGE294" s="171"/>
      <c r="NGF294" s="171"/>
      <c r="NGG294" s="171"/>
      <c r="NGH294" s="171"/>
      <c r="NGI294" s="171"/>
      <c r="NGJ294" s="171"/>
      <c r="NGK294" s="171"/>
      <c r="NGL294" s="171"/>
      <c r="NGM294" s="171"/>
      <c r="NGN294" s="171"/>
      <c r="NGO294" s="171"/>
      <c r="NGP294" s="171"/>
      <c r="NGQ294" s="171"/>
      <c r="NGR294" s="171"/>
      <c r="NGS294" s="171"/>
      <c r="NGT294" s="171"/>
      <c r="NGU294" s="171"/>
      <c r="NGV294" s="171"/>
      <c r="NGW294" s="171"/>
      <c r="NGX294" s="171"/>
      <c r="NGY294" s="171"/>
      <c r="NGZ294" s="171"/>
      <c r="NHA294" s="171"/>
      <c r="NHB294" s="171"/>
      <c r="NHC294" s="171"/>
      <c r="NHD294" s="171"/>
      <c r="NHE294" s="171"/>
      <c r="NHF294" s="171"/>
      <c r="NHG294" s="171"/>
      <c r="NHH294" s="171"/>
      <c r="NHI294" s="171"/>
      <c r="NHJ294" s="171"/>
      <c r="NHK294" s="171"/>
      <c r="NHL294" s="171"/>
      <c r="NHM294" s="171"/>
      <c r="NHN294" s="171"/>
      <c r="NHO294" s="171"/>
      <c r="NHP294" s="171"/>
      <c r="NHQ294" s="171"/>
      <c r="NHR294" s="171"/>
      <c r="NHS294" s="171"/>
      <c r="NHT294" s="171"/>
      <c r="NHU294" s="171"/>
      <c r="NHV294" s="171"/>
      <c r="NHW294" s="171"/>
      <c r="NHX294" s="171"/>
      <c r="NHY294" s="171"/>
      <c r="NHZ294" s="171"/>
      <c r="NIA294" s="171"/>
      <c r="NIB294" s="171"/>
      <c r="NIC294" s="171"/>
      <c r="NID294" s="171"/>
      <c r="NIE294" s="171"/>
      <c r="NIF294" s="171"/>
      <c r="NIG294" s="171"/>
      <c r="NIH294" s="171"/>
      <c r="NII294" s="171"/>
      <c r="NIJ294" s="171"/>
      <c r="NIK294" s="171"/>
      <c r="NIL294" s="171"/>
      <c r="NIM294" s="171"/>
      <c r="NIN294" s="171"/>
      <c r="NIO294" s="171"/>
      <c r="NIP294" s="171"/>
      <c r="NIQ294" s="171"/>
      <c r="NIR294" s="171"/>
      <c r="NIS294" s="171"/>
      <c r="NIT294" s="171"/>
      <c r="NIU294" s="171"/>
      <c r="NIV294" s="171"/>
      <c r="NIW294" s="171"/>
      <c r="NIX294" s="171"/>
      <c r="NIY294" s="171"/>
      <c r="NIZ294" s="171"/>
      <c r="NJA294" s="171"/>
      <c r="NJB294" s="171"/>
      <c r="NJC294" s="171"/>
      <c r="NJD294" s="171"/>
      <c r="NJE294" s="171"/>
      <c r="NJF294" s="171"/>
      <c r="NJG294" s="171"/>
      <c r="NJH294" s="171"/>
      <c r="NJI294" s="171"/>
      <c r="NJJ294" s="171"/>
      <c r="NJK294" s="171"/>
      <c r="NJL294" s="171"/>
      <c r="NJM294" s="171"/>
      <c r="NJN294" s="171"/>
      <c r="NJO294" s="171"/>
      <c r="NJP294" s="171"/>
      <c r="NJQ294" s="171"/>
      <c r="NJR294" s="171"/>
      <c r="NJS294" s="171"/>
      <c r="NJT294" s="171"/>
      <c r="NJU294" s="171"/>
      <c r="NJV294" s="171"/>
      <c r="NJW294" s="171"/>
      <c r="NJX294" s="171"/>
      <c r="NJY294" s="171"/>
      <c r="NJZ294" s="171"/>
      <c r="NKA294" s="171"/>
      <c r="NKB294" s="171"/>
      <c r="NKC294" s="171"/>
      <c r="NKD294" s="171"/>
      <c r="NKE294" s="171"/>
      <c r="NKF294" s="171"/>
      <c r="NKG294" s="171"/>
      <c r="NKH294" s="171"/>
      <c r="NKI294" s="171"/>
      <c r="NKJ294" s="171"/>
      <c r="NKK294" s="171"/>
      <c r="NKL294" s="171"/>
      <c r="NKM294" s="171"/>
      <c r="NKN294" s="171"/>
      <c r="NKO294" s="171"/>
      <c r="NKP294" s="171"/>
      <c r="NKQ294" s="171"/>
      <c r="NKR294" s="171"/>
      <c r="NKS294" s="171"/>
      <c r="NKT294" s="171"/>
      <c r="NKU294" s="171"/>
      <c r="NKV294" s="171"/>
      <c r="NKW294" s="171"/>
      <c r="NKX294" s="171"/>
      <c r="NKY294" s="171"/>
      <c r="NKZ294" s="171"/>
      <c r="NLA294" s="171"/>
      <c r="NLB294" s="171"/>
      <c r="NLC294" s="171"/>
      <c r="NLD294" s="171"/>
      <c r="NLE294" s="171"/>
      <c r="NLF294" s="171"/>
      <c r="NLG294" s="171"/>
      <c r="NLH294" s="171"/>
      <c r="NLI294" s="171"/>
      <c r="NLJ294" s="171"/>
      <c r="NLK294" s="171"/>
      <c r="NLL294" s="171"/>
      <c r="NLM294" s="171"/>
      <c r="NLN294" s="171"/>
      <c r="NLO294" s="171"/>
      <c r="NLP294" s="171"/>
      <c r="NLQ294" s="171"/>
      <c r="NLR294" s="171"/>
      <c r="NLS294" s="171"/>
      <c r="NLT294" s="171"/>
      <c r="NLU294" s="171"/>
      <c r="NLV294" s="171"/>
      <c r="NLW294" s="171"/>
      <c r="NLX294" s="171"/>
      <c r="NLY294" s="171"/>
      <c r="NLZ294" s="171"/>
      <c r="NMA294" s="171"/>
      <c r="NMB294" s="171"/>
      <c r="NMC294" s="171"/>
      <c r="NMD294" s="171"/>
      <c r="NME294" s="171"/>
      <c r="NMF294" s="171"/>
      <c r="NMG294" s="171"/>
      <c r="NMH294" s="171"/>
      <c r="NMI294" s="171"/>
      <c r="NMJ294" s="171"/>
      <c r="NMK294" s="171"/>
      <c r="NML294" s="171"/>
      <c r="NMM294" s="171"/>
      <c r="NMN294" s="171"/>
      <c r="NMO294" s="171"/>
      <c r="NMP294" s="171"/>
      <c r="NMQ294" s="171"/>
      <c r="NMR294" s="171"/>
      <c r="NMS294" s="171"/>
      <c r="NMT294" s="171"/>
      <c r="NMU294" s="171"/>
      <c r="NMV294" s="171"/>
      <c r="NMW294" s="171"/>
      <c r="NMX294" s="171"/>
      <c r="NMY294" s="171"/>
      <c r="NMZ294" s="171"/>
      <c r="NNA294" s="171"/>
      <c r="NNB294" s="171"/>
      <c r="NNC294" s="171"/>
      <c r="NND294" s="171"/>
      <c r="NNE294" s="171"/>
      <c r="NNF294" s="171"/>
      <c r="NNG294" s="171"/>
      <c r="NNH294" s="171"/>
      <c r="NNI294" s="171"/>
      <c r="NNJ294" s="171"/>
      <c r="NNK294" s="171"/>
      <c r="NNL294" s="171"/>
      <c r="NNM294" s="171"/>
      <c r="NNN294" s="171"/>
      <c r="NNO294" s="171"/>
      <c r="NNP294" s="171"/>
      <c r="NNQ294" s="171"/>
      <c r="NNR294" s="171"/>
      <c r="NNS294" s="171"/>
      <c r="NNT294" s="171"/>
      <c r="NNU294" s="171"/>
      <c r="NNV294" s="171"/>
      <c r="NNW294" s="171"/>
      <c r="NNX294" s="171"/>
      <c r="NNY294" s="171"/>
      <c r="NNZ294" s="171"/>
      <c r="NOA294" s="171"/>
      <c r="NOB294" s="171"/>
      <c r="NOC294" s="171"/>
      <c r="NOD294" s="171"/>
      <c r="NOE294" s="171"/>
      <c r="NOF294" s="171"/>
      <c r="NOG294" s="171"/>
      <c r="NOH294" s="171"/>
      <c r="NOI294" s="171"/>
      <c r="NOJ294" s="171"/>
      <c r="NOK294" s="171"/>
      <c r="NOL294" s="171"/>
      <c r="NOM294" s="171"/>
      <c r="NON294" s="171"/>
      <c r="NOO294" s="171"/>
      <c r="NOP294" s="171"/>
      <c r="NOQ294" s="171"/>
      <c r="NOR294" s="171"/>
      <c r="NOS294" s="171"/>
      <c r="NOT294" s="171"/>
      <c r="NOU294" s="171"/>
      <c r="NOV294" s="171"/>
      <c r="NOW294" s="171"/>
      <c r="NOX294" s="171"/>
      <c r="NOY294" s="171"/>
      <c r="NOZ294" s="171"/>
      <c r="NPA294" s="171"/>
      <c r="NPB294" s="171"/>
      <c r="NPC294" s="171"/>
      <c r="NPD294" s="171"/>
      <c r="NPE294" s="171"/>
      <c r="NPF294" s="171"/>
      <c r="NPG294" s="171"/>
      <c r="NPH294" s="171"/>
      <c r="NPI294" s="171"/>
      <c r="NPJ294" s="171"/>
      <c r="NPK294" s="171"/>
      <c r="NPL294" s="171"/>
      <c r="NPM294" s="171"/>
      <c r="NPN294" s="171"/>
      <c r="NPO294" s="171"/>
      <c r="NPP294" s="171"/>
      <c r="NPQ294" s="171"/>
      <c r="NPR294" s="171"/>
      <c r="NPS294" s="171"/>
      <c r="NPT294" s="171"/>
      <c r="NPU294" s="171"/>
      <c r="NPV294" s="171"/>
      <c r="NPW294" s="171"/>
      <c r="NPX294" s="171"/>
      <c r="NPY294" s="171"/>
      <c r="NPZ294" s="171"/>
      <c r="NQA294" s="171"/>
      <c r="NQB294" s="171"/>
      <c r="NQC294" s="171"/>
      <c r="NQD294" s="171"/>
      <c r="NQE294" s="171"/>
      <c r="NQF294" s="171"/>
      <c r="NQG294" s="171"/>
      <c r="NQH294" s="171"/>
      <c r="NQI294" s="171"/>
      <c r="NQJ294" s="171"/>
      <c r="NQK294" s="171"/>
      <c r="NQL294" s="171"/>
      <c r="NQM294" s="171"/>
      <c r="NQN294" s="171"/>
      <c r="NQO294" s="171"/>
      <c r="NQP294" s="171"/>
      <c r="NQQ294" s="171"/>
      <c r="NQR294" s="171"/>
      <c r="NQS294" s="171"/>
      <c r="NQT294" s="171"/>
      <c r="NQU294" s="171"/>
      <c r="NQV294" s="171"/>
      <c r="NQW294" s="171"/>
      <c r="NQX294" s="171"/>
      <c r="NQY294" s="171"/>
      <c r="NQZ294" s="171"/>
      <c r="NRA294" s="171"/>
      <c r="NRB294" s="171"/>
      <c r="NRC294" s="171"/>
      <c r="NRD294" s="171"/>
      <c r="NRE294" s="171"/>
      <c r="NRF294" s="171"/>
      <c r="NRG294" s="171"/>
      <c r="NRH294" s="171"/>
      <c r="NRI294" s="171"/>
      <c r="NRJ294" s="171"/>
      <c r="NRK294" s="171"/>
      <c r="NRL294" s="171"/>
      <c r="NRM294" s="171"/>
      <c r="NRN294" s="171"/>
      <c r="NRO294" s="171"/>
      <c r="NRP294" s="171"/>
      <c r="NRQ294" s="171"/>
      <c r="NRR294" s="171"/>
      <c r="NRS294" s="171"/>
      <c r="NRT294" s="171"/>
      <c r="NRU294" s="171"/>
      <c r="NRV294" s="171"/>
      <c r="NRW294" s="171"/>
      <c r="NRX294" s="171"/>
      <c r="NRY294" s="171"/>
      <c r="NRZ294" s="171"/>
      <c r="NSA294" s="171"/>
      <c r="NSB294" s="171"/>
      <c r="NSC294" s="171"/>
      <c r="NSD294" s="171"/>
      <c r="NSE294" s="171"/>
      <c r="NSF294" s="171"/>
      <c r="NSG294" s="171"/>
      <c r="NSH294" s="171"/>
      <c r="NSI294" s="171"/>
      <c r="NSJ294" s="171"/>
      <c r="NSK294" s="171"/>
      <c r="NSL294" s="171"/>
      <c r="NSM294" s="171"/>
      <c r="NSN294" s="171"/>
      <c r="NSO294" s="171"/>
      <c r="NSP294" s="171"/>
      <c r="NSQ294" s="171"/>
      <c r="NSR294" s="171"/>
      <c r="NSS294" s="171"/>
      <c r="NST294" s="171"/>
      <c r="NSU294" s="171"/>
      <c r="NSV294" s="171"/>
      <c r="NSW294" s="171"/>
      <c r="NSX294" s="171"/>
      <c r="NSY294" s="171"/>
      <c r="NSZ294" s="171"/>
      <c r="NTA294" s="171"/>
      <c r="NTB294" s="171"/>
      <c r="NTC294" s="171"/>
      <c r="NTD294" s="171"/>
      <c r="NTE294" s="171"/>
      <c r="NTF294" s="171"/>
      <c r="NTG294" s="171"/>
      <c r="NTH294" s="171"/>
      <c r="NTI294" s="171"/>
      <c r="NTJ294" s="171"/>
      <c r="NTK294" s="171"/>
      <c r="NTL294" s="171"/>
      <c r="NTM294" s="171"/>
      <c r="NTN294" s="171"/>
      <c r="NTO294" s="171"/>
      <c r="NTP294" s="171"/>
      <c r="NTQ294" s="171"/>
      <c r="NTR294" s="171"/>
      <c r="NTS294" s="171"/>
      <c r="NTT294" s="171"/>
      <c r="NTU294" s="171"/>
      <c r="NTV294" s="171"/>
      <c r="NTW294" s="171"/>
      <c r="NTX294" s="171"/>
      <c r="NTY294" s="171"/>
      <c r="NTZ294" s="171"/>
      <c r="NUA294" s="171"/>
      <c r="NUB294" s="171"/>
      <c r="NUC294" s="171"/>
      <c r="NUD294" s="171"/>
      <c r="NUE294" s="171"/>
      <c r="NUF294" s="171"/>
      <c r="NUG294" s="171"/>
      <c r="NUH294" s="171"/>
      <c r="NUI294" s="171"/>
      <c r="NUJ294" s="171"/>
      <c r="NUK294" s="171"/>
      <c r="NUL294" s="171"/>
      <c r="NUM294" s="171"/>
      <c r="NUN294" s="171"/>
      <c r="NUO294" s="171"/>
      <c r="NUP294" s="171"/>
      <c r="NUQ294" s="171"/>
      <c r="NUR294" s="171"/>
      <c r="NUS294" s="171"/>
      <c r="NUT294" s="171"/>
      <c r="NUU294" s="171"/>
      <c r="NUV294" s="171"/>
      <c r="NUW294" s="171"/>
      <c r="NUX294" s="171"/>
      <c r="NUY294" s="171"/>
      <c r="NUZ294" s="171"/>
      <c r="NVA294" s="171"/>
      <c r="NVB294" s="171"/>
      <c r="NVC294" s="171"/>
      <c r="NVD294" s="171"/>
      <c r="NVE294" s="171"/>
      <c r="NVF294" s="171"/>
      <c r="NVG294" s="171"/>
      <c r="NVH294" s="171"/>
      <c r="NVI294" s="171"/>
      <c r="NVJ294" s="171"/>
      <c r="NVK294" s="171"/>
      <c r="NVL294" s="171"/>
      <c r="NVM294" s="171"/>
      <c r="NVN294" s="171"/>
      <c r="NVO294" s="171"/>
      <c r="NVP294" s="171"/>
      <c r="NVQ294" s="171"/>
      <c r="NVR294" s="171"/>
      <c r="NVS294" s="171"/>
      <c r="NVT294" s="171"/>
      <c r="NVU294" s="171"/>
      <c r="NVV294" s="171"/>
      <c r="NVW294" s="171"/>
      <c r="NVX294" s="171"/>
      <c r="NVY294" s="171"/>
      <c r="NVZ294" s="171"/>
      <c r="NWA294" s="171"/>
      <c r="NWB294" s="171"/>
      <c r="NWC294" s="171"/>
      <c r="NWD294" s="171"/>
      <c r="NWE294" s="171"/>
      <c r="NWF294" s="171"/>
      <c r="NWG294" s="171"/>
      <c r="NWH294" s="171"/>
      <c r="NWI294" s="171"/>
      <c r="NWJ294" s="171"/>
      <c r="NWK294" s="171"/>
      <c r="NWL294" s="171"/>
      <c r="NWM294" s="171"/>
      <c r="NWN294" s="171"/>
      <c r="NWO294" s="171"/>
      <c r="NWP294" s="171"/>
      <c r="NWQ294" s="171"/>
      <c r="NWR294" s="171"/>
      <c r="NWS294" s="171"/>
      <c r="NWT294" s="171"/>
      <c r="NWU294" s="171"/>
      <c r="NWV294" s="171"/>
      <c r="NWW294" s="171"/>
      <c r="NWX294" s="171"/>
      <c r="NWY294" s="171"/>
      <c r="NWZ294" s="171"/>
      <c r="NXA294" s="171"/>
      <c r="NXB294" s="171"/>
      <c r="NXC294" s="171"/>
      <c r="NXD294" s="171"/>
      <c r="NXE294" s="171"/>
      <c r="NXF294" s="171"/>
      <c r="NXG294" s="171"/>
      <c r="NXH294" s="171"/>
      <c r="NXI294" s="171"/>
      <c r="NXJ294" s="171"/>
      <c r="NXK294" s="171"/>
      <c r="NXL294" s="171"/>
      <c r="NXM294" s="171"/>
      <c r="NXN294" s="171"/>
      <c r="NXO294" s="171"/>
      <c r="NXP294" s="171"/>
      <c r="NXQ294" s="171"/>
      <c r="NXR294" s="171"/>
      <c r="NXS294" s="171"/>
      <c r="NXT294" s="171"/>
      <c r="NXU294" s="171"/>
      <c r="NXV294" s="171"/>
      <c r="NXW294" s="171"/>
      <c r="NXX294" s="171"/>
      <c r="NXY294" s="171"/>
      <c r="NXZ294" s="171"/>
      <c r="NYA294" s="171"/>
      <c r="NYB294" s="171"/>
      <c r="NYC294" s="171"/>
      <c r="NYD294" s="171"/>
      <c r="NYE294" s="171"/>
      <c r="NYF294" s="171"/>
      <c r="NYG294" s="171"/>
      <c r="NYH294" s="171"/>
      <c r="NYI294" s="171"/>
      <c r="NYJ294" s="171"/>
      <c r="NYK294" s="171"/>
      <c r="NYL294" s="171"/>
      <c r="NYM294" s="171"/>
      <c r="NYN294" s="171"/>
      <c r="NYO294" s="171"/>
      <c r="NYP294" s="171"/>
      <c r="NYQ294" s="171"/>
      <c r="NYR294" s="171"/>
      <c r="NYS294" s="171"/>
      <c r="NYT294" s="171"/>
      <c r="NYU294" s="171"/>
      <c r="NYV294" s="171"/>
      <c r="NYW294" s="171"/>
      <c r="NYX294" s="171"/>
      <c r="NYY294" s="171"/>
      <c r="NYZ294" s="171"/>
      <c r="NZA294" s="171"/>
      <c r="NZB294" s="171"/>
      <c r="NZC294" s="171"/>
      <c r="NZD294" s="171"/>
      <c r="NZE294" s="171"/>
      <c r="NZF294" s="171"/>
      <c r="NZG294" s="171"/>
      <c r="NZH294" s="171"/>
      <c r="NZI294" s="171"/>
      <c r="NZJ294" s="171"/>
      <c r="NZK294" s="171"/>
      <c r="NZL294" s="171"/>
      <c r="NZM294" s="171"/>
      <c r="NZN294" s="171"/>
      <c r="NZO294" s="171"/>
      <c r="NZP294" s="171"/>
      <c r="NZQ294" s="171"/>
      <c r="NZR294" s="171"/>
      <c r="NZS294" s="171"/>
      <c r="NZT294" s="171"/>
      <c r="NZU294" s="171"/>
      <c r="NZV294" s="171"/>
      <c r="NZW294" s="171"/>
      <c r="NZX294" s="171"/>
      <c r="NZY294" s="171"/>
      <c r="NZZ294" s="171"/>
      <c r="OAA294" s="171"/>
      <c r="OAB294" s="171"/>
      <c r="OAC294" s="171"/>
      <c r="OAD294" s="171"/>
      <c r="OAE294" s="171"/>
      <c r="OAF294" s="171"/>
      <c r="OAG294" s="171"/>
      <c r="OAH294" s="171"/>
      <c r="OAI294" s="171"/>
      <c r="OAJ294" s="171"/>
      <c r="OAK294" s="171"/>
      <c r="OAL294" s="171"/>
      <c r="OAM294" s="171"/>
      <c r="OAN294" s="171"/>
      <c r="OAO294" s="171"/>
      <c r="OAP294" s="171"/>
      <c r="OAQ294" s="171"/>
      <c r="OAR294" s="171"/>
      <c r="OAS294" s="171"/>
      <c r="OAT294" s="171"/>
      <c r="OAU294" s="171"/>
      <c r="OAV294" s="171"/>
      <c r="OAW294" s="171"/>
      <c r="OAX294" s="171"/>
      <c r="OAY294" s="171"/>
      <c r="OAZ294" s="171"/>
      <c r="OBA294" s="171"/>
      <c r="OBB294" s="171"/>
      <c r="OBC294" s="171"/>
      <c r="OBD294" s="171"/>
      <c r="OBE294" s="171"/>
      <c r="OBF294" s="171"/>
      <c r="OBG294" s="171"/>
      <c r="OBH294" s="171"/>
      <c r="OBI294" s="171"/>
      <c r="OBJ294" s="171"/>
      <c r="OBK294" s="171"/>
      <c r="OBL294" s="171"/>
      <c r="OBM294" s="171"/>
      <c r="OBN294" s="171"/>
      <c r="OBO294" s="171"/>
      <c r="OBP294" s="171"/>
      <c r="OBQ294" s="171"/>
      <c r="OBR294" s="171"/>
      <c r="OBS294" s="171"/>
      <c r="OBT294" s="171"/>
      <c r="OBU294" s="171"/>
      <c r="OBV294" s="171"/>
      <c r="OBW294" s="171"/>
      <c r="OBX294" s="171"/>
      <c r="OBY294" s="171"/>
      <c r="OBZ294" s="171"/>
      <c r="OCA294" s="171"/>
      <c r="OCB294" s="171"/>
      <c r="OCC294" s="171"/>
      <c r="OCD294" s="171"/>
      <c r="OCE294" s="171"/>
      <c r="OCF294" s="171"/>
      <c r="OCG294" s="171"/>
      <c r="OCH294" s="171"/>
      <c r="OCI294" s="171"/>
      <c r="OCJ294" s="171"/>
      <c r="OCK294" s="171"/>
      <c r="OCL294" s="171"/>
      <c r="OCM294" s="171"/>
      <c r="OCN294" s="171"/>
      <c r="OCO294" s="171"/>
      <c r="OCP294" s="171"/>
      <c r="OCQ294" s="171"/>
      <c r="OCR294" s="171"/>
      <c r="OCS294" s="171"/>
      <c r="OCT294" s="171"/>
      <c r="OCU294" s="171"/>
      <c r="OCV294" s="171"/>
      <c r="OCW294" s="171"/>
      <c r="OCX294" s="171"/>
      <c r="OCY294" s="171"/>
      <c r="OCZ294" s="171"/>
      <c r="ODA294" s="171"/>
      <c r="ODB294" s="171"/>
      <c r="ODC294" s="171"/>
      <c r="ODD294" s="171"/>
      <c r="ODE294" s="171"/>
      <c r="ODF294" s="171"/>
      <c r="ODG294" s="171"/>
      <c r="ODH294" s="171"/>
      <c r="ODI294" s="171"/>
      <c r="ODJ294" s="171"/>
      <c r="ODK294" s="171"/>
      <c r="ODL294" s="171"/>
      <c r="ODM294" s="171"/>
      <c r="ODN294" s="171"/>
      <c r="ODO294" s="171"/>
      <c r="ODP294" s="171"/>
      <c r="ODQ294" s="171"/>
      <c r="ODR294" s="171"/>
      <c r="ODS294" s="171"/>
      <c r="ODT294" s="171"/>
      <c r="ODU294" s="171"/>
      <c r="ODV294" s="171"/>
      <c r="ODW294" s="171"/>
      <c r="ODX294" s="171"/>
      <c r="ODY294" s="171"/>
      <c r="ODZ294" s="171"/>
      <c r="OEA294" s="171"/>
      <c r="OEB294" s="171"/>
      <c r="OEC294" s="171"/>
      <c r="OED294" s="171"/>
      <c r="OEE294" s="171"/>
      <c r="OEF294" s="171"/>
      <c r="OEG294" s="171"/>
      <c r="OEH294" s="171"/>
      <c r="OEI294" s="171"/>
      <c r="OEJ294" s="171"/>
      <c r="OEK294" s="171"/>
      <c r="OEL294" s="171"/>
      <c r="OEM294" s="171"/>
      <c r="OEN294" s="171"/>
      <c r="OEO294" s="171"/>
      <c r="OEP294" s="171"/>
      <c r="OEQ294" s="171"/>
      <c r="OER294" s="171"/>
      <c r="OES294" s="171"/>
      <c r="OET294" s="171"/>
      <c r="OEU294" s="171"/>
      <c r="OEV294" s="171"/>
      <c r="OEW294" s="171"/>
      <c r="OEX294" s="171"/>
      <c r="OEY294" s="171"/>
      <c r="OEZ294" s="171"/>
      <c r="OFA294" s="171"/>
      <c r="OFB294" s="171"/>
      <c r="OFC294" s="171"/>
      <c r="OFD294" s="171"/>
      <c r="OFE294" s="171"/>
      <c r="OFF294" s="171"/>
      <c r="OFG294" s="171"/>
      <c r="OFH294" s="171"/>
      <c r="OFI294" s="171"/>
      <c r="OFJ294" s="171"/>
      <c r="OFK294" s="171"/>
      <c r="OFL294" s="171"/>
      <c r="OFM294" s="171"/>
      <c r="OFN294" s="171"/>
      <c r="OFO294" s="171"/>
      <c r="OFP294" s="171"/>
      <c r="OFQ294" s="171"/>
      <c r="OFR294" s="171"/>
      <c r="OFS294" s="171"/>
      <c r="OFT294" s="171"/>
      <c r="OFU294" s="171"/>
      <c r="OFV294" s="171"/>
      <c r="OFW294" s="171"/>
      <c r="OFX294" s="171"/>
      <c r="OFY294" s="171"/>
      <c r="OFZ294" s="171"/>
      <c r="OGA294" s="171"/>
      <c r="OGB294" s="171"/>
      <c r="OGC294" s="171"/>
      <c r="OGD294" s="171"/>
      <c r="OGE294" s="171"/>
      <c r="OGF294" s="171"/>
      <c r="OGG294" s="171"/>
      <c r="OGH294" s="171"/>
      <c r="OGI294" s="171"/>
      <c r="OGJ294" s="171"/>
      <c r="OGK294" s="171"/>
      <c r="OGL294" s="171"/>
      <c r="OGM294" s="171"/>
      <c r="OGN294" s="171"/>
      <c r="OGO294" s="171"/>
      <c r="OGP294" s="171"/>
      <c r="OGQ294" s="171"/>
      <c r="OGR294" s="171"/>
      <c r="OGS294" s="171"/>
      <c r="OGT294" s="171"/>
      <c r="OGU294" s="171"/>
      <c r="OGV294" s="171"/>
      <c r="OGW294" s="171"/>
      <c r="OGX294" s="171"/>
      <c r="OGY294" s="171"/>
      <c r="OGZ294" s="171"/>
      <c r="OHA294" s="171"/>
      <c r="OHB294" s="171"/>
      <c r="OHC294" s="171"/>
      <c r="OHD294" s="171"/>
      <c r="OHE294" s="171"/>
      <c r="OHF294" s="171"/>
      <c r="OHG294" s="171"/>
      <c r="OHH294" s="171"/>
      <c r="OHI294" s="171"/>
      <c r="OHJ294" s="171"/>
      <c r="OHK294" s="171"/>
      <c r="OHL294" s="171"/>
      <c r="OHM294" s="171"/>
      <c r="OHN294" s="171"/>
      <c r="OHO294" s="171"/>
      <c r="OHP294" s="171"/>
      <c r="OHQ294" s="171"/>
      <c r="OHR294" s="171"/>
      <c r="OHS294" s="171"/>
      <c r="OHT294" s="171"/>
      <c r="OHU294" s="171"/>
      <c r="OHV294" s="171"/>
      <c r="OHW294" s="171"/>
      <c r="OHX294" s="171"/>
      <c r="OHY294" s="171"/>
      <c r="OHZ294" s="171"/>
      <c r="OIA294" s="171"/>
      <c r="OIB294" s="171"/>
      <c r="OIC294" s="171"/>
      <c r="OID294" s="171"/>
      <c r="OIE294" s="171"/>
      <c r="OIF294" s="171"/>
      <c r="OIG294" s="171"/>
      <c r="OIH294" s="171"/>
      <c r="OII294" s="171"/>
      <c r="OIJ294" s="171"/>
      <c r="OIK294" s="171"/>
      <c r="OIL294" s="171"/>
      <c r="OIM294" s="171"/>
      <c r="OIN294" s="171"/>
      <c r="OIO294" s="171"/>
      <c r="OIP294" s="171"/>
      <c r="OIQ294" s="171"/>
      <c r="OIR294" s="171"/>
      <c r="OIS294" s="171"/>
      <c r="OIT294" s="171"/>
      <c r="OIU294" s="171"/>
      <c r="OIV294" s="171"/>
      <c r="OIW294" s="171"/>
      <c r="OIX294" s="171"/>
      <c r="OIY294" s="171"/>
      <c r="OIZ294" s="171"/>
      <c r="OJA294" s="171"/>
      <c r="OJB294" s="171"/>
      <c r="OJC294" s="171"/>
      <c r="OJD294" s="171"/>
      <c r="OJE294" s="171"/>
      <c r="OJF294" s="171"/>
      <c r="OJG294" s="171"/>
      <c r="OJH294" s="171"/>
      <c r="OJI294" s="171"/>
      <c r="OJJ294" s="171"/>
      <c r="OJK294" s="171"/>
      <c r="OJL294" s="171"/>
      <c r="OJM294" s="171"/>
      <c r="OJN294" s="171"/>
      <c r="OJO294" s="171"/>
      <c r="OJP294" s="171"/>
      <c r="OJQ294" s="171"/>
      <c r="OJR294" s="171"/>
      <c r="OJS294" s="171"/>
      <c r="OJT294" s="171"/>
      <c r="OJU294" s="171"/>
      <c r="OJV294" s="171"/>
      <c r="OJW294" s="171"/>
      <c r="OJX294" s="171"/>
      <c r="OJY294" s="171"/>
      <c r="OJZ294" s="171"/>
      <c r="OKA294" s="171"/>
      <c r="OKB294" s="171"/>
      <c r="OKC294" s="171"/>
      <c r="OKD294" s="171"/>
      <c r="OKE294" s="171"/>
      <c r="OKF294" s="171"/>
      <c r="OKG294" s="171"/>
      <c r="OKH294" s="171"/>
      <c r="OKI294" s="171"/>
      <c r="OKJ294" s="171"/>
      <c r="OKK294" s="171"/>
      <c r="OKL294" s="171"/>
      <c r="OKM294" s="171"/>
      <c r="OKN294" s="171"/>
      <c r="OKO294" s="171"/>
      <c r="OKP294" s="171"/>
      <c r="OKQ294" s="171"/>
      <c r="OKR294" s="171"/>
      <c r="OKS294" s="171"/>
      <c r="OKT294" s="171"/>
      <c r="OKU294" s="171"/>
      <c r="OKV294" s="171"/>
      <c r="OKW294" s="171"/>
      <c r="OKX294" s="171"/>
      <c r="OKY294" s="171"/>
      <c r="OKZ294" s="171"/>
      <c r="OLA294" s="171"/>
      <c r="OLB294" s="171"/>
      <c r="OLC294" s="171"/>
      <c r="OLD294" s="171"/>
      <c r="OLE294" s="171"/>
      <c r="OLF294" s="171"/>
      <c r="OLG294" s="171"/>
      <c r="OLH294" s="171"/>
      <c r="OLI294" s="171"/>
      <c r="OLJ294" s="171"/>
      <c r="OLK294" s="171"/>
      <c r="OLL294" s="171"/>
      <c r="OLM294" s="171"/>
      <c r="OLN294" s="171"/>
      <c r="OLO294" s="171"/>
      <c r="OLP294" s="171"/>
      <c r="OLQ294" s="171"/>
      <c r="OLR294" s="171"/>
      <c r="OLS294" s="171"/>
      <c r="OLT294" s="171"/>
      <c r="OLU294" s="171"/>
      <c r="OLV294" s="171"/>
      <c r="OLW294" s="171"/>
      <c r="OLX294" s="171"/>
      <c r="OLY294" s="171"/>
      <c r="OLZ294" s="171"/>
      <c r="OMA294" s="171"/>
      <c r="OMB294" s="171"/>
      <c r="OMC294" s="171"/>
      <c r="OMD294" s="171"/>
      <c r="OME294" s="171"/>
      <c r="OMF294" s="171"/>
      <c r="OMG294" s="171"/>
      <c r="OMH294" s="171"/>
      <c r="OMI294" s="171"/>
      <c r="OMJ294" s="171"/>
      <c r="OMK294" s="171"/>
      <c r="OML294" s="171"/>
      <c r="OMM294" s="171"/>
      <c r="OMN294" s="171"/>
      <c r="OMO294" s="171"/>
      <c r="OMP294" s="171"/>
      <c r="OMQ294" s="171"/>
      <c r="OMR294" s="171"/>
      <c r="OMS294" s="171"/>
      <c r="OMT294" s="171"/>
      <c r="OMU294" s="171"/>
      <c r="OMV294" s="171"/>
      <c r="OMW294" s="171"/>
      <c r="OMX294" s="171"/>
      <c r="OMY294" s="171"/>
      <c r="OMZ294" s="171"/>
      <c r="ONA294" s="171"/>
      <c r="ONB294" s="171"/>
      <c r="ONC294" s="171"/>
      <c r="OND294" s="171"/>
      <c r="ONE294" s="171"/>
      <c r="ONF294" s="171"/>
      <c r="ONG294" s="171"/>
      <c r="ONH294" s="171"/>
      <c r="ONI294" s="171"/>
      <c r="ONJ294" s="171"/>
      <c r="ONK294" s="171"/>
      <c r="ONL294" s="171"/>
      <c r="ONM294" s="171"/>
      <c r="ONN294" s="171"/>
      <c r="ONO294" s="171"/>
      <c r="ONP294" s="171"/>
      <c r="ONQ294" s="171"/>
      <c r="ONR294" s="171"/>
      <c r="ONS294" s="171"/>
      <c r="ONT294" s="171"/>
      <c r="ONU294" s="171"/>
      <c r="ONV294" s="171"/>
      <c r="ONW294" s="171"/>
      <c r="ONX294" s="171"/>
      <c r="ONY294" s="171"/>
      <c r="ONZ294" s="171"/>
      <c r="OOA294" s="171"/>
      <c r="OOB294" s="171"/>
      <c r="OOC294" s="171"/>
      <c r="OOD294" s="171"/>
      <c r="OOE294" s="171"/>
      <c r="OOF294" s="171"/>
      <c r="OOG294" s="171"/>
      <c r="OOH294" s="171"/>
      <c r="OOI294" s="171"/>
      <c r="OOJ294" s="171"/>
      <c r="OOK294" s="171"/>
      <c r="OOL294" s="171"/>
      <c r="OOM294" s="171"/>
      <c r="OON294" s="171"/>
      <c r="OOO294" s="171"/>
      <c r="OOP294" s="171"/>
      <c r="OOQ294" s="171"/>
      <c r="OOR294" s="171"/>
      <c r="OOS294" s="171"/>
      <c r="OOT294" s="171"/>
      <c r="OOU294" s="171"/>
      <c r="OOV294" s="171"/>
      <c r="OOW294" s="171"/>
      <c r="OOX294" s="171"/>
      <c r="OOY294" s="171"/>
      <c r="OOZ294" s="171"/>
      <c r="OPA294" s="171"/>
      <c r="OPB294" s="171"/>
      <c r="OPC294" s="171"/>
      <c r="OPD294" s="171"/>
      <c r="OPE294" s="171"/>
      <c r="OPF294" s="171"/>
      <c r="OPG294" s="171"/>
      <c r="OPH294" s="171"/>
      <c r="OPI294" s="171"/>
      <c r="OPJ294" s="171"/>
      <c r="OPK294" s="171"/>
      <c r="OPL294" s="171"/>
      <c r="OPM294" s="171"/>
      <c r="OPN294" s="171"/>
      <c r="OPO294" s="171"/>
      <c r="OPP294" s="171"/>
      <c r="OPQ294" s="171"/>
      <c r="OPR294" s="171"/>
      <c r="OPS294" s="171"/>
      <c r="OPT294" s="171"/>
      <c r="OPU294" s="171"/>
      <c r="OPV294" s="171"/>
      <c r="OPW294" s="171"/>
      <c r="OPX294" s="171"/>
      <c r="OPY294" s="171"/>
      <c r="OPZ294" s="171"/>
      <c r="OQA294" s="171"/>
      <c r="OQB294" s="171"/>
      <c r="OQC294" s="171"/>
      <c r="OQD294" s="171"/>
      <c r="OQE294" s="171"/>
      <c r="OQF294" s="171"/>
      <c r="OQG294" s="171"/>
      <c r="OQH294" s="171"/>
      <c r="OQI294" s="171"/>
      <c r="OQJ294" s="171"/>
      <c r="OQK294" s="171"/>
      <c r="OQL294" s="171"/>
      <c r="OQM294" s="171"/>
      <c r="OQN294" s="171"/>
      <c r="OQO294" s="171"/>
      <c r="OQP294" s="171"/>
      <c r="OQQ294" s="171"/>
      <c r="OQR294" s="171"/>
      <c r="OQS294" s="171"/>
      <c r="OQT294" s="171"/>
      <c r="OQU294" s="171"/>
      <c r="OQV294" s="171"/>
      <c r="OQW294" s="171"/>
      <c r="OQX294" s="171"/>
      <c r="OQY294" s="171"/>
      <c r="OQZ294" s="171"/>
      <c r="ORA294" s="171"/>
      <c r="ORB294" s="171"/>
      <c r="ORC294" s="171"/>
      <c r="ORD294" s="171"/>
      <c r="ORE294" s="171"/>
      <c r="ORF294" s="171"/>
      <c r="ORG294" s="171"/>
      <c r="ORH294" s="171"/>
      <c r="ORI294" s="171"/>
      <c r="ORJ294" s="171"/>
      <c r="ORK294" s="171"/>
      <c r="ORL294" s="171"/>
      <c r="ORM294" s="171"/>
      <c r="ORN294" s="171"/>
      <c r="ORO294" s="171"/>
      <c r="ORP294" s="171"/>
      <c r="ORQ294" s="171"/>
      <c r="ORR294" s="171"/>
      <c r="ORS294" s="171"/>
      <c r="ORT294" s="171"/>
      <c r="ORU294" s="171"/>
      <c r="ORV294" s="171"/>
      <c r="ORW294" s="171"/>
      <c r="ORX294" s="171"/>
      <c r="ORY294" s="171"/>
      <c r="ORZ294" s="171"/>
      <c r="OSA294" s="171"/>
      <c r="OSB294" s="171"/>
      <c r="OSC294" s="171"/>
      <c r="OSD294" s="171"/>
      <c r="OSE294" s="171"/>
      <c r="OSF294" s="171"/>
      <c r="OSG294" s="171"/>
      <c r="OSH294" s="171"/>
      <c r="OSI294" s="171"/>
      <c r="OSJ294" s="171"/>
      <c r="OSK294" s="171"/>
      <c r="OSL294" s="171"/>
      <c r="OSM294" s="171"/>
      <c r="OSN294" s="171"/>
      <c r="OSO294" s="171"/>
      <c r="OSP294" s="171"/>
      <c r="OSQ294" s="171"/>
      <c r="OSR294" s="171"/>
      <c r="OSS294" s="171"/>
      <c r="OST294" s="171"/>
      <c r="OSU294" s="171"/>
      <c r="OSV294" s="171"/>
      <c r="OSW294" s="171"/>
      <c r="OSX294" s="171"/>
      <c r="OSY294" s="171"/>
      <c r="OSZ294" s="171"/>
      <c r="OTA294" s="171"/>
      <c r="OTB294" s="171"/>
      <c r="OTC294" s="171"/>
      <c r="OTD294" s="171"/>
      <c r="OTE294" s="171"/>
      <c r="OTF294" s="171"/>
      <c r="OTG294" s="171"/>
      <c r="OTH294" s="171"/>
      <c r="OTI294" s="171"/>
      <c r="OTJ294" s="171"/>
      <c r="OTK294" s="171"/>
      <c r="OTL294" s="171"/>
      <c r="OTM294" s="171"/>
      <c r="OTN294" s="171"/>
      <c r="OTO294" s="171"/>
      <c r="OTP294" s="171"/>
      <c r="OTQ294" s="171"/>
      <c r="OTR294" s="171"/>
      <c r="OTS294" s="171"/>
      <c r="OTT294" s="171"/>
      <c r="OTU294" s="171"/>
      <c r="OTV294" s="171"/>
      <c r="OTW294" s="171"/>
      <c r="OTX294" s="171"/>
      <c r="OTY294" s="171"/>
      <c r="OTZ294" s="171"/>
      <c r="OUA294" s="171"/>
      <c r="OUB294" s="171"/>
      <c r="OUC294" s="171"/>
      <c r="OUD294" s="171"/>
      <c r="OUE294" s="171"/>
      <c r="OUF294" s="171"/>
      <c r="OUG294" s="171"/>
      <c r="OUH294" s="171"/>
      <c r="OUI294" s="171"/>
      <c r="OUJ294" s="171"/>
      <c r="OUK294" s="171"/>
      <c r="OUL294" s="171"/>
      <c r="OUM294" s="171"/>
      <c r="OUN294" s="171"/>
      <c r="OUO294" s="171"/>
      <c r="OUP294" s="171"/>
      <c r="OUQ294" s="171"/>
      <c r="OUR294" s="171"/>
      <c r="OUS294" s="171"/>
      <c r="OUT294" s="171"/>
      <c r="OUU294" s="171"/>
      <c r="OUV294" s="171"/>
      <c r="OUW294" s="171"/>
      <c r="OUX294" s="171"/>
      <c r="OUY294" s="171"/>
      <c r="OUZ294" s="171"/>
      <c r="OVA294" s="171"/>
      <c r="OVB294" s="171"/>
      <c r="OVC294" s="171"/>
      <c r="OVD294" s="171"/>
      <c r="OVE294" s="171"/>
      <c r="OVF294" s="171"/>
      <c r="OVG294" s="171"/>
      <c r="OVH294" s="171"/>
      <c r="OVI294" s="171"/>
      <c r="OVJ294" s="171"/>
      <c r="OVK294" s="171"/>
      <c r="OVL294" s="171"/>
      <c r="OVM294" s="171"/>
      <c r="OVN294" s="171"/>
      <c r="OVO294" s="171"/>
      <c r="OVP294" s="171"/>
      <c r="OVQ294" s="171"/>
      <c r="OVR294" s="171"/>
      <c r="OVS294" s="171"/>
      <c r="OVT294" s="171"/>
      <c r="OVU294" s="171"/>
      <c r="OVV294" s="171"/>
      <c r="OVW294" s="171"/>
      <c r="OVX294" s="171"/>
      <c r="OVY294" s="171"/>
      <c r="OVZ294" s="171"/>
      <c r="OWA294" s="171"/>
      <c r="OWB294" s="171"/>
      <c r="OWC294" s="171"/>
      <c r="OWD294" s="171"/>
      <c r="OWE294" s="171"/>
      <c r="OWF294" s="171"/>
      <c r="OWG294" s="171"/>
      <c r="OWH294" s="171"/>
      <c r="OWI294" s="171"/>
      <c r="OWJ294" s="171"/>
      <c r="OWK294" s="171"/>
      <c r="OWL294" s="171"/>
      <c r="OWM294" s="171"/>
      <c r="OWN294" s="171"/>
      <c r="OWO294" s="171"/>
      <c r="OWP294" s="171"/>
      <c r="OWQ294" s="171"/>
      <c r="OWR294" s="171"/>
      <c r="OWS294" s="171"/>
      <c r="OWT294" s="171"/>
      <c r="OWU294" s="171"/>
      <c r="OWV294" s="171"/>
      <c r="OWW294" s="171"/>
      <c r="OWX294" s="171"/>
      <c r="OWY294" s="171"/>
      <c r="OWZ294" s="171"/>
      <c r="OXA294" s="171"/>
      <c r="OXB294" s="171"/>
      <c r="OXC294" s="171"/>
      <c r="OXD294" s="171"/>
      <c r="OXE294" s="171"/>
      <c r="OXF294" s="171"/>
      <c r="OXG294" s="171"/>
      <c r="OXH294" s="171"/>
      <c r="OXI294" s="171"/>
      <c r="OXJ294" s="171"/>
      <c r="OXK294" s="171"/>
      <c r="OXL294" s="171"/>
      <c r="OXM294" s="171"/>
      <c r="OXN294" s="171"/>
      <c r="OXO294" s="171"/>
      <c r="OXP294" s="171"/>
      <c r="OXQ294" s="171"/>
      <c r="OXR294" s="171"/>
      <c r="OXS294" s="171"/>
      <c r="OXT294" s="171"/>
      <c r="OXU294" s="171"/>
      <c r="OXV294" s="171"/>
      <c r="OXW294" s="171"/>
      <c r="OXX294" s="171"/>
      <c r="OXY294" s="171"/>
      <c r="OXZ294" s="171"/>
      <c r="OYA294" s="171"/>
      <c r="OYB294" s="171"/>
      <c r="OYC294" s="171"/>
      <c r="OYD294" s="171"/>
      <c r="OYE294" s="171"/>
      <c r="OYF294" s="171"/>
      <c r="OYG294" s="171"/>
      <c r="OYH294" s="171"/>
      <c r="OYI294" s="171"/>
      <c r="OYJ294" s="171"/>
      <c r="OYK294" s="171"/>
      <c r="OYL294" s="171"/>
      <c r="OYM294" s="171"/>
      <c r="OYN294" s="171"/>
      <c r="OYO294" s="171"/>
      <c r="OYP294" s="171"/>
      <c r="OYQ294" s="171"/>
      <c r="OYR294" s="171"/>
      <c r="OYS294" s="171"/>
      <c r="OYT294" s="171"/>
      <c r="OYU294" s="171"/>
      <c r="OYV294" s="171"/>
      <c r="OYW294" s="171"/>
      <c r="OYX294" s="171"/>
      <c r="OYY294" s="171"/>
      <c r="OYZ294" s="171"/>
      <c r="OZA294" s="171"/>
      <c r="OZB294" s="171"/>
      <c r="OZC294" s="171"/>
      <c r="OZD294" s="171"/>
      <c r="OZE294" s="171"/>
      <c r="OZF294" s="171"/>
      <c r="OZG294" s="171"/>
      <c r="OZH294" s="171"/>
      <c r="OZI294" s="171"/>
      <c r="OZJ294" s="171"/>
      <c r="OZK294" s="171"/>
      <c r="OZL294" s="171"/>
      <c r="OZM294" s="171"/>
      <c r="OZN294" s="171"/>
      <c r="OZO294" s="171"/>
      <c r="OZP294" s="171"/>
      <c r="OZQ294" s="171"/>
      <c r="OZR294" s="171"/>
      <c r="OZS294" s="171"/>
      <c r="OZT294" s="171"/>
      <c r="OZU294" s="171"/>
      <c r="OZV294" s="171"/>
      <c r="OZW294" s="171"/>
      <c r="OZX294" s="171"/>
      <c r="OZY294" s="171"/>
      <c r="OZZ294" s="171"/>
      <c r="PAA294" s="171"/>
      <c r="PAB294" s="171"/>
      <c r="PAC294" s="171"/>
      <c r="PAD294" s="171"/>
      <c r="PAE294" s="171"/>
      <c r="PAF294" s="171"/>
      <c r="PAG294" s="171"/>
      <c r="PAH294" s="171"/>
      <c r="PAI294" s="171"/>
      <c r="PAJ294" s="171"/>
      <c r="PAK294" s="171"/>
      <c r="PAL294" s="171"/>
      <c r="PAM294" s="171"/>
      <c r="PAN294" s="171"/>
      <c r="PAO294" s="171"/>
      <c r="PAP294" s="171"/>
      <c r="PAQ294" s="171"/>
      <c r="PAR294" s="171"/>
      <c r="PAS294" s="171"/>
      <c r="PAT294" s="171"/>
      <c r="PAU294" s="171"/>
      <c r="PAV294" s="171"/>
      <c r="PAW294" s="171"/>
      <c r="PAX294" s="171"/>
      <c r="PAY294" s="171"/>
      <c r="PAZ294" s="171"/>
      <c r="PBA294" s="171"/>
      <c r="PBB294" s="171"/>
      <c r="PBC294" s="171"/>
      <c r="PBD294" s="171"/>
      <c r="PBE294" s="171"/>
      <c r="PBF294" s="171"/>
      <c r="PBG294" s="171"/>
      <c r="PBH294" s="171"/>
      <c r="PBI294" s="171"/>
      <c r="PBJ294" s="171"/>
      <c r="PBK294" s="171"/>
      <c r="PBL294" s="171"/>
      <c r="PBM294" s="171"/>
      <c r="PBN294" s="171"/>
      <c r="PBO294" s="171"/>
      <c r="PBP294" s="171"/>
      <c r="PBQ294" s="171"/>
      <c r="PBR294" s="171"/>
      <c r="PBS294" s="171"/>
      <c r="PBT294" s="171"/>
      <c r="PBU294" s="171"/>
      <c r="PBV294" s="171"/>
      <c r="PBW294" s="171"/>
      <c r="PBX294" s="171"/>
      <c r="PBY294" s="171"/>
      <c r="PBZ294" s="171"/>
      <c r="PCA294" s="171"/>
      <c r="PCB294" s="171"/>
      <c r="PCC294" s="171"/>
      <c r="PCD294" s="171"/>
      <c r="PCE294" s="171"/>
      <c r="PCF294" s="171"/>
      <c r="PCG294" s="171"/>
      <c r="PCH294" s="171"/>
      <c r="PCI294" s="171"/>
      <c r="PCJ294" s="171"/>
      <c r="PCK294" s="171"/>
      <c r="PCL294" s="171"/>
      <c r="PCM294" s="171"/>
      <c r="PCN294" s="171"/>
      <c r="PCO294" s="171"/>
      <c r="PCP294" s="171"/>
      <c r="PCQ294" s="171"/>
      <c r="PCR294" s="171"/>
      <c r="PCS294" s="171"/>
      <c r="PCT294" s="171"/>
      <c r="PCU294" s="171"/>
      <c r="PCV294" s="171"/>
      <c r="PCW294" s="171"/>
      <c r="PCX294" s="171"/>
      <c r="PCY294" s="171"/>
      <c r="PCZ294" s="171"/>
      <c r="PDA294" s="171"/>
      <c r="PDB294" s="171"/>
      <c r="PDC294" s="171"/>
      <c r="PDD294" s="171"/>
      <c r="PDE294" s="171"/>
      <c r="PDF294" s="171"/>
      <c r="PDG294" s="171"/>
      <c r="PDH294" s="171"/>
      <c r="PDI294" s="171"/>
      <c r="PDJ294" s="171"/>
      <c r="PDK294" s="171"/>
      <c r="PDL294" s="171"/>
      <c r="PDM294" s="171"/>
      <c r="PDN294" s="171"/>
      <c r="PDO294" s="171"/>
      <c r="PDP294" s="171"/>
      <c r="PDQ294" s="171"/>
      <c r="PDR294" s="171"/>
      <c r="PDS294" s="171"/>
      <c r="PDT294" s="171"/>
      <c r="PDU294" s="171"/>
      <c r="PDV294" s="171"/>
      <c r="PDW294" s="171"/>
      <c r="PDX294" s="171"/>
      <c r="PDY294" s="171"/>
      <c r="PDZ294" s="171"/>
      <c r="PEA294" s="171"/>
      <c r="PEB294" s="171"/>
      <c r="PEC294" s="171"/>
      <c r="PED294" s="171"/>
      <c r="PEE294" s="171"/>
      <c r="PEF294" s="171"/>
      <c r="PEG294" s="171"/>
      <c r="PEH294" s="171"/>
      <c r="PEI294" s="171"/>
      <c r="PEJ294" s="171"/>
      <c r="PEK294" s="171"/>
      <c r="PEL294" s="171"/>
      <c r="PEM294" s="171"/>
      <c r="PEN294" s="171"/>
      <c r="PEO294" s="171"/>
      <c r="PEP294" s="171"/>
      <c r="PEQ294" s="171"/>
      <c r="PER294" s="171"/>
      <c r="PES294" s="171"/>
      <c r="PET294" s="171"/>
      <c r="PEU294" s="171"/>
      <c r="PEV294" s="171"/>
      <c r="PEW294" s="171"/>
      <c r="PEX294" s="171"/>
      <c r="PEY294" s="171"/>
      <c r="PEZ294" s="171"/>
      <c r="PFA294" s="171"/>
      <c r="PFB294" s="171"/>
      <c r="PFC294" s="171"/>
      <c r="PFD294" s="171"/>
      <c r="PFE294" s="171"/>
      <c r="PFF294" s="171"/>
      <c r="PFG294" s="171"/>
      <c r="PFH294" s="171"/>
      <c r="PFI294" s="171"/>
      <c r="PFJ294" s="171"/>
      <c r="PFK294" s="171"/>
      <c r="PFL294" s="171"/>
      <c r="PFM294" s="171"/>
      <c r="PFN294" s="171"/>
      <c r="PFO294" s="171"/>
      <c r="PFP294" s="171"/>
      <c r="PFQ294" s="171"/>
      <c r="PFR294" s="171"/>
      <c r="PFS294" s="171"/>
      <c r="PFT294" s="171"/>
      <c r="PFU294" s="171"/>
      <c r="PFV294" s="171"/>
      <c r="PFW294" s="171"/>
      <c r="PFX294" s="171"/>
      <c r="PFY294" s="171"/>
      <c r="PFZ294" s="171"/>
      <c r="PGA294" s="171"/>
      <c r="PGB294" s="171"/>
      <c r="PGC294" s="171"/>
      <c r="PGD294" s="171"/>
      <c r="PGE294" s="171"/>
      <c r="PGF294" s="171"/>
      <c r="PGG294" s="171"/>
      <c r="PGH294" s="171"/>
      <c r="PGI294" s="171"/>
      <c r="PGJ294" s="171"/>
      <c r="PGK294" s="171"/>
      <c r="PGL294" s="171"/>
      <c r="PGM294" s="171"/>
      <c r="PGN294" s="171"/>
      <c r="PGO294" s="171"/>
      <c r="PGP294" s="171"/>
      <c r="PGQ294" s="171"/>
      <c r="PGR294" s="171"/>
      <c r="PGS294" s="171"/>
      <c r="PGT294" s="171"/>
      <c r="PGU294" s="171"/>
      <c r="PGV294" s="171"/>
      <c r="PGW294" s="171"/>
      <c r="PGX294" s="171"/>
      <c r="PGY294" s="171"/>
      <c r="PGZ294" s="171"/>
      <c r="PHA294" s="171"/>
      <c r="PHB294" s="171"/>
      <c r="PHC294" s="171"/>
      <c r="PHD294" s="171"/>
      <c r="PHE294" s="171"/>
      <c r="PHF294" s="171"/>
      <c r="PHG294" s="171"/>
      <c r="PHH294" s="171"/>
      <c r="PHI294" s="171"/>
      <c r="PHJ294" s="171"/>
      <c r="PHK294" s="171"/>
      <c r="PHL294" s="171"/>
      <c r="PHM294" s="171"/>
      <c r="PHN294" s="171"/>
      <c r="PHO294" s="171"/>
      <c r="PHP294" s="171"/>
      <c r="PHQ294" s="171"/>
      <c r="PHR294" s="171"/>
      <c r="PHS294" s="171"/>
      <c r="PHT294" s="171"/>
      <c r="PHU294" s="171"/>
      <c r="PHV294" s="171"/>
      <c r="PHW294" s="171"/>
      <c r="PHX294" s="171"/>
      <c r="PHY294" s="171"/>
      <c r="PHZ294" s="171"/>
      <c r="PIA294" s="171"/>
      <c r="PIB294" s="171"/>
      <c r="PIC294" s="171"/>
      <c r="PID294" s="171"/>
      <c r="PIE294" s="171"/>
      <c r="PIF294" s="171"/>
      <c r="PIG294" s="171"/>
      <c r="PIH294" s="171"/>
      <c r="PII294" s="171"/>
      <c r="PIJ294" s="171"/>
      <c r="PIK294" s="171"/>
      <c r="PIL294" s="171"/>
      <c r="PIM294" s="171"/>
      <c r="PIN294" s="171"/>
      <c r="PIO294" s="171"/>
      <c r="PIP294" s="171"/>
      <c r="PIQ294" s="171"/>
      <c r="PIR294" s="171"/>
      <c r="PIS294" s="171"/>
      <c r="PIT294" s="171"/>
      <c r="PIU294" s="171"/>
      <c r="PIV294" s="171"/>
      <c r="PIW294" s="171"/>
      <c r="PIX294" s="171"/>
      <c r="PIY294" s="171"/>
      <c r="PIZ294" s="171"/>
      <c r="PJA294" s="171"/>
      <c r="PJB294" s="171"/>
      <c r="PJC294" s="171"/>
      <c r="PJD294" s="171"/>
      <c r="PJE294" s="171"/>
      <c r="PJF294" s="171"/>
      <c r="PJG294" s="171"/>
      <c r="PJH294" s="171"/>
      <c r="PJI294" s="171"/>
      <c r="PJJ294" s="171"/>
      <c r="PJK294" s="171"/>
      <c r="PJL294" s="171"/>
      <c r="PJM294" s="171"/>
      <c r="PJN294" s="171"/>
      <c r="PJO294" s="171"/>
      <c r="PJP294" s="171"/>
      <c r="PJQ294" s="171"/>
      <c r="PJR294" s="171"/>
      <c r="PJS294" s="171"/>
      <c r="PJT294" s="171"/>
      <c r="PJU294" s="171"/>
      <c r="PJV294" s="171"/>
      <c r="PJW294" s="171"/>
      <c r="PJX294" s="171"/>
      <c r="PJY294" s="171"/>
      <c r="PJZ294" s="171"/>
      <c r="PKA294" s="171"/>
      <c r="PKB294" s="171"/>
      <c r="PKC294" s="171"/>
      <c r="PKD294" s="171"/>
      <c r="PKE294" s="171"/>
      <c r="PKF294" s="171"/>
      <c r="PKG294" s="171"/>
      <c r="PKH294" s="171"/>
      <c r="PKI294" s="171"/>
      <c r="PKJ294" s="171"/>
      <c r="PKK294" s="171"/>
      <c r="PKL294" s="171"/>
      <c r="PKM294" s="171"/>
      <c r="PKN294" s="171"/>
      <c r="PKO294" s="171"/>
      <c r="PKP294" s="171"/>
      <c r="PKQ294" s="171"/>
      <c r="PKR294" s="171"/>
      <c r="PKS294" s="171"/>
      <c r="PKT294" s="171"/>
      <c r="PKU294" s="171"/>
      <c r="PKV294" s="171"/>
      <c r="PKW294" s="171"/>
      <c r="PKX294" s="171"/>
      <c r="PKY294" s="171"/>
      <c r="PKZ294" s="171"/>
      <c r="PLA294" s="171"/>
      <c r="PLB294" s="171"/>
      <c r="PLC294" s="171"/>
      <c r="PLD294" s="171"/>
      <c r="PLE294" s="171"/>
      <c r="PLF294" s="171"/>
      <c r="PLG294" s="171"/>
      <c r="PLH294" s="171"/>
      <c r="PLI294" s="171"/>
      <c r="PLJ294" s="171"/>
      <c r="PLK294" s="171"/>
      <c r="PLL294" s="171"/>
      <c r="PLM294" s="171"/>
      <c r="PLN294" s="171"/>
      <c r="PLO294" s="171"/>
      <c r="PLP294" s="171"/>
      <c r="PLQ294" s="171"/>
      <c r="PLR294" s="171"/>
      <c r="PLS294" s="171"/>
      <c r="PLT294" s="171"/>
      <c r="PLU294" s="171"/>
      <c r="PLV294" s="171"/>
      <c r="PLW294" s="171"/>
      <c r="PLX294" s="171"/>
      <c r="PLY294" s="171"/>
      <c r="PLZ294" s="171"/>
      <c r="PMA294" s="171"/>
      <c r="PMB294" s="171"/>
      <c r="PMC294" s="171"/>
      <c r="PMD294" s="171"/>
      <c r="PME294" s="171"/>
      <c r="PMF294" s="171"/>
      <c r="PMG294" s="171"/>
      <c r="PMH294" s="171"/>
      <c r="PMI294" s="171"/>
      <c r="PMJ294" s="171"/>
      <c r="PMK294" s="171"/>
      <c r="PML294" s="171"/>
      <c r="PMM294" s="171"/>
      <c r="PMN294" s="171"/>
      <c r="PMO294" s="171"/>
      <c r="PMP294" s="171"/>
      <c r="PMQ294" s="171"/>
      <c r="PMR294" s="171"/>
      <c r="PMS294" s="171"/>
      <c r="PMT294" s="171"/>
      <c r="PMU294" s="171"/>
      <c r="PMV294" s="171"/>
      <c r="PMW294" s="171"/>
      <c r="PMX294" s="171"/>
      <c r="PMY294" s="171"/>
      <c r="PMZ294" s="171"/>
      <c r="PNA294" s="171"/>
      <c r="PNB294" s="171"/>
      <c r="PNC294" s="171"/>
      <c r="PND294" s="171"/>
      <c r="PNE294" s="171"/>
      <c r="PNF294" s="171"/>
      <c r="PNG294" s="171"/>
      <c r="PNH294" s="171"/>
      <c r="PNI294" s="171"/>
      <c r="PNJ294" s="171"/>
      <c r="PNK294" s="171"/>
      <c r="PNL294" s="171"/>
      <c r="PNM294" s="171"/>
      <c r="PNN294" s="171"/>
      <c r="PNO294" s="171"/>
      <c r="PNP294" s="171"/>
      <c r="PNQ294" s="171"/>
      <c r="PNR294" s="171"/>
      <c r="PNS294" s="171"/>
      <c r="PNT294" s="171"/>
      <c r="PNU294" s="171"/>
      <c r="PNV294" s="171"/>
      <c r="PNW294" s="171"/>
      <c r="PNX294" s="171"/>
      <c r="PNY294" s="171"/>
      <c r="PNZ294" s="171"/>
      <c r="POA294" s="171"/>
      <c r="POB294" s="171"/>
      <c r="POC294" s="171"/>
      <c r="POD294" s="171"/>
      <c r="POE294" s="171"/>
      <c r="POF294" s="171"/>
      <c r="POG294" s="171"/>
      <c r="POH294" s="171"/>
      <c r="POI294" s="171"/>
      <c r="POJ294" s="171"/>
      <c r="POK294" s="171"/>
      <c r="POL294" s="171"/>
      <c r="POM294" s="171"/>
      <c r="PON294" s="171"/>
      <c r="POO294" s="171"/>
      <c r="POP294" s="171"/>
      <c r="POQ294" s="171"/>
      <c r="POR294" s="171"/>
      <c r="POS294" s="171"/>
      <c r="POT294" s="171"/>
      <c r="POU294" s="171"/>
      <c r="POV294" s="171"/>
      <c r="POW294" s="171"/>
      <c r="POX294" s="171"/>
      <c r="POY294" s="171"/>
      <c r="POZ294" s="171"/>
      <c r="PPA294" s="171"/>
      <c r="PPB294" s="171"/>
      <c r="PPC294" s="171"/>
      <c r="PPD294" s="171"/>
      <c r="PPE294" s="171"/>
      <c r="PPF294" s="171"/>
      <c r="PPG294" s="171"/>
      <c r="PPH294" s="171"/>
      <c r="PPI294" s="171"/>
      <c r="PPJ294" s="171"/>
      <c r="PPK294" s="171"/>
      <c r="PPL294" s="171"/>
      <c r="PPM294" s="171"/>
      <c r="PPN294" s="171"/>
      <c r="PPO294" s="171"/>
      <c r="PPP294" s="171"/>
      <c r="PPQ294" s="171"/>
      <c r="PPR294" s="171"/>
      <c r="PPS294" s="171"/>
      <c r="PPT294" s="171"/>
      <c r="PPU294" s="171"/>
      <c r="PPV294" s="171"/>
      <c r="PPW294" s="171"/>
      <c r="PPX294" s="171"/>
      <c r="PPY294" s="171"/>
      <c r="PPZ294" s="171"/>
      <c r="PQA294" s="171"/>
      <c r="PQB294" s="171"/>
      <c r="PQC294" s="171"/>
      <c r="PQD294" s="171"/>
      <c r="PQE294" s="171"/>
      <c r="PQF294" s="171"/>
      <c r="PQG294" s="171"/>
      <c r="PQH294" s="171"/>
      <c r="PQI294" s="171"/>
      <c r="PQJ294" s="171"/>
      <c r="PQK294" s="171"/>
      <c r="PQL294" s="171"/>
      <c r="PQM294" s="171"/>
      <c r="PQN294" s="171"/>
      <c r="PQO294" s="171"/>
      <c r="PQP294" s="171"/>
      <c r="PQQ294" s="171"/>
      <c r="PQR294" s="171"/>
      <c r="PQS294" s="171"/>
      <c r="PQT294" s="171"/>
      <c r="PQU294" s="171"/>
      <c r="PQV294" s="171"/>
      <c r="PQW294" s="171"/>
      <c r="PQX294" s="171"/>
      <c r="PQY294" s="171"/>
      <c r="PQZ294" s="171"/>
      <c r="PRA294" s="171"/>
      <c r="PRB294" s="171"/>
      <c r="PRC294" s="171"/>
      <c r="PRD294" s="171"/>
      <c r="PRE294" s="171"/>
      <c r="PRF294" s="171"/>
      <c r="PRG294" s="171"/>
      <c r="PRH294" s="171"/>
      <c r="PRI294" s="171"/>
      <c r="PRJ294" s="171"/>
      <c r="PRK294" s="171"/>
      <c r="PRL294" s="171"/>
      <c r="PRM294" s="171"/>
      <c r="PRN294" s="171"/>
      <c r="PRO294" s="171"/>
      <c r="PRP294" s="171"/>
      <c r="PRQ294" s="171"/>
      <c r="PRR294" s="171"/>
      <c r="PRS294" s="171"/>
      <c r="PRT294" s="171"/>
      <c r="PRU294" s="171"/>
      <c r="PRV294" s="171"/>
      <c r="PRW294" s="171"/>
      <c r="PRX294" s="171"/>
      <c r="PRY294" s="171"/>
      <c r="PRZ294" s="171"/>
      <c r="PSA294" s="171"/>
      <c r="PSB294" s="171"/>
      <c r="PSC294" s="171"/>
      <c r="PSD294" s="171"/>
      <c r="PSE294" s="171"/>
      <c r="PSF294" s="171"/>
      <c r="PSG294" s="171"/>
      <c r="PSH294" s="171"/>
      <c r="PSI294" s="171"/>
      <c r="PSJ294" s="171"/>
      <c r="PSK294" s="171"/>
      <c r="PSL294" s="171"/>
      <c r="PSM294" s="171"/>
      <c r="PSN294" s="171"/>
      <c r="PSO294" s="171"/>
      <c r="PSP294" s="171"/>
      <c r="PSQ294" s="171"/>
      <c r="PSR294" s="171"/>
      <c r="PSS294" s="171"/>
      <c r="PST294" s="171"/>
      <c r="PSU294" s="171"/>
      <c r="PSV294" s="171"/>
      <c r="PSW294" s="171"/>
      <c r="PSX294" s="171"/>
      <c r="PSY294" s="171"/>
      <c r="PSZ294" s="171"/>
      <c r="PTA294" s="171"/>
      <c r="PTB294" s="171"/>
      <c r="PTC294" s="171"/>
      <c r="PTD294" s="171"/>
      <c r="PTE294" s="171"/>
      <c r="PTF294" s="171"/>
      <c r="PTG294" s="171"/>
      <c r="PTH294" s="171"/>
      <c r="PTI294" s="171"/>
      <c r="PTJ294" s="171"/>
      <c r="PTK294" s="171"/>
      <c r="PTL294" s="171"/>
      <c r="PTM294" s="171"/>
      <c r="PTN294" s="171"/>
      <c r="PTO294" s="171"/>
      <c r="PTP294" s="171"/>
      <c r="PTQ294" s="171"/>
      <c r="PTR294" s="171"/>
      <c r="PTS294" s="171"/>
      <c r="PTT294" s="171"/>
      <c r="PTU294" s="171"/>
      <c r="PTV294" s="171"/>
      <c r="PTW294" s="171"/>
      <c r="PTX294" s="171"/>
      <c r="PTY294" s="171"/>
      <c r="PTZ294" s="171"/>
      <c r="PUA294" s="171"/>
      <c r="PUB294" s="171"/>
      <c r="PUC294" s="171"/>
      <c r="PUD294" s="171"/>
      <c r="PUE294" s="171"/>
      <c r="PUF294" s="171"/>
      <c r="PUG294" s="171"/>
      <c r="PUH294" s="171"/>
      <c r="PUI294" s="171"/>
      <c r="PUJ294" s="171"/>
      <c r="PUK294" s="171"/>
      <c r="PUL294" s="171"/>
      <c r="PUM294" s="171"/>
      <c r="PUN294" s="171"/>
      <c r="PUO294" s="171"/>
      <c r="PUP294" s="171"/>
      <c r="PUQ294" s="171"/>
      <c r="PUR294" s="171"/>
      <c r="PUS294" s="171"/>
      <c r="PUT294" s="171"/>
      <c r="PUU294" s="171"/>
      <c r="PUV294" s="171"/>
      <c r="PUW294" s="171"/>
      <c r="PUX294" s="171"/>
      <c r="PUY294" s="171"/>
      <c r="PUZ294" s="171"/>
      <c r="PVA294" s="171"/>
      <c r="PVB294" s="171"/>
      <c r="PVC294" s="171"/>
      <c r="PVD294" s="171"/>
      <c r="PVE294" s="171"/>
      <c r="PVF294" s="171"/>
      <c r="PVG294" s="171"/>
      <c r="PVH294" s="171"/>
      <c r="PVI294" s="171"/>
      <c r="PVJ294" s="171"/>
      <c r="PVK294" s="171"/>
      <c r="PVL294" s="171"/>
      <c r="PVM294" s="171"/>
      <c r="PVN294" s="171"/>
      <c r="PVO294" s="171"/>
      <c r="PVP294" s="171"/>
      <c r="PVQ294" s="171"/>
      <c r="PVR294" s="171"/>
      <c r="PVS294" s="171"/>
      <c r="PVT294" s="171"/>
      <c r="PVU294" s="171"/>
      <c r="PVV294" s="171"/>
      <c r="PVW294" s="171"/>
      <c r="PVX294" s="171"/>
      <c r="PVY294" s="171"/>
      <c r="PVZ294" s="171"/>
      <c r="PWA294" s="171"/>
      <c r="PWB294" s="171"/>
      <c r="PWC294" s="171"/>
      <c r="PWD294" s="171"/>
      <c r="PWE294" s="171"/>
      <c r="PWF294" s="171"/>
      <c r="PWG294" s="171"/>
      <c r="PWH294" s="171"/>
      <c r="PWI294" s="171"/>
      <c r="PWJ294" s="171"/>
      <c r="PWK294" s="171"/>
      <c r="PWL294" s="171"/>
      <c r="PWM294" s="171"/>
      <c r="PWN294" s="171"/>
      <c r="PWO294" s="171"/>
      <c r="PWP294" s="171"/>
      <c r="PWQ294" s="171"/>
      <c r="PWR294" s="171"/>
      <c r="PWS294" s="171"/>
      <c r="PWT294" s="171"/>
      <c r="PWU294" s="171"/>
      <c r="PWV294" s="171"/>
      <c r="PWW294" s="171"/>
      <c r="PWX294" s="171"/>
      <c r="PWY294" s="171"/>
      <c r="PWZ294" s="171"/>
      <c r="PXA294" s="171"/>
      <c r="PXB294" s="171"/>
      <c r="PXC294" s="171"/>
      <c r="PXD294" s="171"/>
      <c r="PXE294" s="171"/>
      <c r="PXF294" s="171"/>
      <c r="PXG294" s="171"/>
      <c r="PXH294" s="171"/>
      <c r="PXI294" s="171"/>
      <c r="PXJ294" s="171"/>
      <c r="PXK294" s="171"/>
      <c r="PXL294" s="171"/>
      <c r="PXM294" s="171"/>
      <c r="PXN294" s="171"/>
      <c r="PXO294" s="171"/>
      <c r="PXP294" s="171"/>
      <c r="PXQ294" s="171"/>
      <c r="PXR294" s="171"/>
      <c r="PXS294" s="171"/>
      <c r="PXT294" s="171"/>
      <c r="PXU294" s="171"/>
      <c r="PXV294" s="171"/>
      <c r="PXW294" s="171"/>
      <c r="PXX294" s="171"/>
      <c r="PXY294" s="171"/>
      <c r="PXZ294" s="171"/>
      <c r="PYA294" s="171"/>
      <c r="PYB294" s="171"/>
      <c r="PYC294" s="171"/>
      <c r="PYD294" s="171"/>
      <c r="PYE294" s="171"/>
      <c r="PYF294" s="171"/>
      <c r="PYG294" s="171"/>
      <c r="PYH294" s="171"/>
      <c r="PYI294" s="171"/>
      <c r="PYJ294" s="171"/>
      <c r="PYK294" s="171"/>
      <c r="PYL294" s="171"/>
      <c r="PYM294" s="171"/>
      <c r="PYN294" s="171"/>
      <c r="PYO294" s="171"/>
      <c r="PYP294" s="171"/>
      <c r="PYQ294" s="171"/>
      <c r="PYR294" s="171"/>
      <c r="PYS294" s="171"/>
      <c r="PYT294" s="171"/>
      <c r="PYU294" s="171"/>
      <c r="PYV294" s="171"/>
      <c r="PYW294" s="171"/>
      <c r="PYX294" s="171"/>
      <c r="PYY294" s="171"/>
      <c r="PYZ294" s="171"/>
      <c r="PZA294" s="171"/>
      <c r="PZB294" s="171"/>
      <c r="PZC294" s="171"/>
      <c r="PZD294" s="171"/>
      <c r="PZE294" s="171"/>
      <c r="PZF294" s="171"/>
      <c r="PZG294" s="171"/>
      <c r="PZH294" s="171"/>
      <c r="PZI294" s="171"/>
      <c r="PZJ294" s="171"/>
      <c r="PZK294" s="171"/>
      <c r="PZL294" s="171"/>
      <c r="PZM294" s="171"/>
      <c r="PZN294" s="171"/>
      <c r="PZO294" s="171"/>
      <c r="PZP294" s="171"/>
      <c r="PZQ294" s="171"/>
      <c r="PZR294" s="171"/>
      <c r="PZS294" s="171"/>
      <c r="PZT294" s="171"/>
      <c r="PZU294" s="171"/>
      <c r="PZV294" s="171"/>
      <c r="PZW294" s="171"/>
      <c r="PZX294" s="171"/>
      <c r="PZY294" s="171"/>
      <c r="PZZ294" s="171"/>
      <c r="QAA294" s="171"/>
      <c r="QAB294" s="171"/>
      <c r="QAC294" s="171"/>
      <c r="QAD294" s="171"/>
      <c r="QAE294" s="171"/>
      <c r="QAF294" s="171"/>
      <c r="QAG294" s="171"/>
      <c r="QAH294" s="171"/>
      <c r="QAI294" s="171"/>
      <c r="QAJ294" s="171"/>
      <c r="QAK294" s="171"/>
      <c r="QAL294" s="171"/>
      <c r="QAM294" s="171"/>
      <c r="QAN294" s="171"/>
      <c r="QAO294" s="171"/>
      <c r="QAP294" s="171"/>
      <c r="QAQ294" s="171"/>
      <c r="QAR294" s="171"/>
      <c r="QAS294" s="171"/>
      <c r="QAT294" s="171"/>
      <c r="QAU294" s="171"/>
      <c r="QAV294" s="171"/>
      <c r="QAW294" s="171"/>
      <c r="QAX294" s="171"/>
      <c r="QAY294" s="171"/>
      <c r="QAZ294" s="171"/>
      <c r="QBA294" s="171"/>
      <c r="QBB294" s="171"/>
      <c r="QBC294" s="171"/>
      <c r="QBD294" s="171"/>
      <c r="QBE294" s="171"/>
      <c r="QBF294" s="171"/>
      <c r="QBG294" s="171"/>
      <c r="QBH294" s="171"/>
      <c r="QBI294" s="171"/>
      <c r="QBJ294" s="171"/>
      <c r="QBK294" s="171"/>
      <c r="QBL294" s="171"/>
      <c r="QBM294" s="171"/>
      <c r="QBN294" s="171"/>
      <c r="QBO294" s="171"/>
      <c r="QBP294" s="171"/>
      <c r="QBQ294" s="171"/>
      <c r="QBR294" s="171"/>
      <c r="QBS294" s="171"/>
      <c r="QBT294" s="171"/>
      <c r="QBU294" s="171"/>
      <c r="QBV294" s="171"/>
      <c r="QBW294" s="171"/>
      <c r="QBX294" s="171"/>
      <c r="QBY294" s="171"/>
      <c r="QBZ294" s="171"/>
      <c r="QCA294" s="171"/>
      <c r="QCB294" s="171"/>
      <c r="QCC294" s="171"/>
      <c r="QCD294" s="171"/>
      <c r="QCE294" s="171"/>
      <c r="QCF294" s="171"/>
      <c r="QCG294" s="171"/>
      <c r="QCH294" s="171"/>
      <c r="QCI294" s="171"/>
      <c r="QCJ294" s="171"/>
      <c r="QCK294" s="171"/>
      <c r="QCL294" s="171"/>
      <c r="QCM294" s="171"/>
      <c r="QCN294" s="171"/>
      <c r="QCO294" s="171"/>
      <c r="QCP294" s="171"/>
      <c r="QCQ294" s="171"/>
      <c r="QCR294" s="171"/>
      <c r="QCS294" s="171"/>
      <c r="QCT294" s="171"/>
      <c r="QCU294" s="171"/>
      <c r="QCV294" s="171"/>
      <c r="QCW294" s="171"/>
      <c r="QCX294" s="171"/>
      <c r="QCY294" s="171"/>
      <c r="QCZ294" s="171"/>
      <c r="QDA294" s="171"/>
      <c r="QDB294" s="171"/>
      <c r="QDC294" s="171"/>
      <c r="QDD294" s="171"/>
      <c r="QDE294" s="171"/>
      <c r="QDF294" s="171"/>
      <c r="QDG294" s="171"/>
      <c r="QDH294" s="171"/>
      <c r="QDI294" s="171"/>
      <c r="QDJ294" s="171"/>
      <c r="QDK294" s="171"/>
      <c r="QDL294" s="171"/>
      <c r="QDM294" s="171"/>
      <c r="QDN294" s="171"/>
      <c r="QDO294" s="171"/>
      <c r="QDP294" s="171"/>
      <c r="QDQ294" s="171"/>
      <c r="QDR294" s="171"/>
      <c r="QDS294" s="171"/>
      <c r="QDT294" s="171"/>
      <c r="QDU294" s="171"/>
      <c r="QDV294" s="171"/>
      <c r="QDW294" s="171"/>
      <c r="QDX294" s="171"/>
      <c r="QDY294" s="171"/>
      <c r="QDZ294" s="171"/>
      <c r="QEA294" s="171"/>
      <c r="QEB294" s="171"/>
      <c r="QEC294" s="171"/>
      <c r="QED294" s="171"/>
      <c r="QEE294" s="171"/>
      <c r="QEF294" s="171"/>
      <c r="QEG294" s="171"/>
      <c r="QEH294" s="171"/>
      <c r="QEI294" s="171"/>
      <c r="QEJ294" s="171"/>
      <c r="QEK294" s="171"/>
      <c r="QEL294" s="171"/>
      <c r="QEM294" s="171"/>
      <c r="QEN294" s="171"/>
      <c r="QEO294" s="171"/>
      <c r="QEP294" s="171"/>
      <c r="QEQ294" s="171"/>
      <c r="QER294" s="171"/>
      <c r="QES294" s="171"/>
      <c r="QET294" s="171"/>
      <c r="QEU294" s="171"/>
      <c r="QEV294" s="171"/>
      <c r="QEW294" s="171"/>
      <c r="QEX294" s="171"/>
      <c r="QEY294" s="171"/>
      <c r="QEZ294" s="171"/>
      <c r="QFA294" s="171"/>
      <c r="QFB294" s="171"/>
      <c r="QFC294" s="171"/>
      <c r="QFD294" s="171"/>
      <c r="QFE294" s="171"/>
      <c r="QFF294" s="171"/>
      <c r="QFG294" s="171"/>
      <c r="QFH294" s="171"/>
      <c r="QFI294" s="171"/>
      <c r="QFJ294" s="171"/>
      <c r="QFK294" s="171"/>
      <c r="QFL294" s="171"/>
      <c r="QFM294" s="171"/>
      <c r="QFN294" s="171"/>
      <c r="QFO294" s="171"/>
      <c r="QFP294" s="171"/>
      <c r="QFQ294" s="171"/>
      <c r="QFR294" s="171"/>
      <c r="QFS294" s="171"/>
      <c r="QFT294" s="171"/>
      <c r="QFU294" s="171"/>
      <c r="QFV294" s="171"/>
      <c r="QFW294" s="171"/>
      <c r="QFX294" s="171"/>
      <c r="QFY294" s="171"/>
      <c r="QFZ294" s="171"/>
      <c r="QGA294" s="171"/>
      <c r="QGB294" s="171"/>
      <c r="QGC294" s="171"/>
      <c r="QGD294" s="171"/>
      <c r="QGE294" s="171"/>
      <c r="QGF294" s="171"/>
      <c r="QGG294" s="171"/>
      <c r="QGH294" s="171"/>
      <c r="QGI294" s="171"/>
      <c r="QGJ294" s="171"/>
      <c r="QGK294" s="171"/>
      <c r="QGL294" s="171"/>
      <c r="QGM294" s="171"/>
      <c r="QGN294" s="171"/>
      <c r="QGO294" s="171"/>
      <c r="QGP294" s="171"/>
      <c r="QGQ294" s="171"/>
      <c r="QGR294" s="171"/>
      <c r="QGS294" s="171"/>
      <c r="QGT294" s="171"/>
      <c r="QGU294" s="171"/>
      <c r="QGV294" s="171"/>
      <c r="QGW294" s="171"/>
      <c r="QGX294" s="171"/>
      <c r="QGY294" s="171"/>
      <c r="QGZ294" s="171"/>
      <c r="QHA294" s="171"/>
      <c r="QHB294" s="171"/>
      <c r="QHC294" s="171"/>
      <c r="QHD294" s="171"/>
      <c r="QHE294" s="171"/>
      <c r="QHF294" s="171"/>
      <c r="QHG294" s="171"/>
      <c r="QHH294" s="171"/>
      <c r="QHI294" s="171"/>
      <c r="QHJ294" s="171"/>
      <c r="QHK294" s="171"/>
      <c r="QHL294" s="171"/>
      <c r="QHM294" s="171"/>
      <c r="QHN294" s="171"/>
      <c r="QHO294" s="171"/>
      <c r="QHP294" s="171"/>
      <c r="QHQ294" s="171"/>
      <c r="QHR294" s="171"/>
      <c r="QHS294" s="171"/>
      <c r="QHT294" s="171"/>
      <c r="QHU294" s="171"/>
      <c r="QHV294" s="171"/>
      <c r="QHW294" s="171"/>
      <c r="QHX294" s="171"/>
      <c r="QHY294" s="171"/>
      <c r="QHZ294" s="171"/>
      <c r="QIA294" s="171"/>
      <c r="QIB294" s="171"/>
      <c r="QIC294" s="171"/>
      <c r="QID294" s="171"/>
      <c r="QIE294" s="171"/>
      <c r="QIF294" s="171"/>
      <c r="QIG294" s="171"/>
      <c r="QIH294" s="171"/>
      <c r="QII294" s="171"/>
      <c r="QIJ294" s="171"/>
      <c r="QIK294" s="171"/>
      <c r="QIL294" s="171"/>
      <c r="QIM294" s="171"/>
      <c r="QIN294" s="171"/>
      <c r="QIO294" s="171"/>
      <c r="QIP294" s="171"/>
      <c r="QIQ294" s="171"/>
      <c r="QIR294" s="171"/>
      <c r="QIS294" s="171"/>
      <c r="QIT294" s="171"/>
      <c r="QIU294" s="171"/>
      <c r="QIV294" s="171"/>
      <c r="QIW294" s="171"/>
      <c r="QIX294" s="171"/>
      <c r="QIY294" s="171"/>
      <c r="QIZ294" s="171"/>
      <c r="QJA294" s="171"/>
      <c r="QJB294" s="171"/>
      <c r="QJC294" s="171"/>
      <c r="QJD294" s="171"/>
      <c r="QJE294" s="171"/>
      <c r="QJF294" s="171"/>
      <c r="QJG294" s="171"/>
      <c r="QJH294" s="171"/>
      <c r="QJI294" s="171"/>
      <c r="QJJ294" s="171"/>
      <c r="QJK294" s="171"/>
      <c r="QJL294" s="171"/>
      <c r="QJM294" s="171"/>
      <c r="QJN294" s="171"/>
      <c r="QJO294" s="171"/>
      <c r="QJP294" s="171"/>
      <c r="QJQ294" s="171"/>
      <c r="QJR294" s="171"/>
      <c r="QJS294" s="171"/>
      <c r="QJT294" s="171"/>
      <c r="QJU294" s="171"/>
      <c r="QJV294" s="171"/>
      <c r="QJW294" s="171"/>
      <c r="QJX294" s="171"/>
      <c r="QJY294" s="171"/>
      <c r="QJZ294" s="171"/>
      <c r="QKA294" s="171"/>
      <c r="QKB294" s="171"/>
      <c r="QKC294" s="171"/>
      <c r="QKD294" s="171"/>
      <c r="QKE294" s="171"/>
      <c r="QKF294" s="171"/>
      <c r="QKG294" s="171"/>
      <c r="QKH294" s="171"/>
      <c r="QKI294" s="171"/>
      <c r="QKJ294" s="171"/>
      <c r="QKK294" s="171"/>
      <c r="QKL294" s="171"/>
      <c r="QKM294" s="171"/>
      <c r="QKN294" s="171"/>
      <c r="QKO294" s="171"/>
      <c r="QKP294" s="171"/>
      <c r="QKQ294" s="171"/>
      <c r="QKR294" s="171"/>
      <c r="QKS294" s="171"/>
      <c r="QKT294" s="171"/>
      <c r="QKU294" s="171"/>
      <c r="QKV294" s="171"/>
      <c r="QKW294" s="171"/>
      <c r="QKX294" s="171"/>
      <c r="QKY294" s="171"/>
      <c r="QKZ294" s="171"/>
      <c r="QLA294" s="171"/>
      <c r="QLB294" s="171"/>
      <c r="QLC294" s="171"/>
      <c r="QLD294" s="171"/>
      <c r="QLE294" s="171"/>
      <c r="QLF294" s="171"/>
      <c r="QLG294" s="171"/>
      <c r="QLH294" s="171"/>
      <c r="QLI294" s="171"/>
      <c r="QLJ294" s="171"/>
      <c r="QLK294" s="171"/>
      <c r="QLL294" s="171"/>
      <c r="QLM294" s="171"/>
      <c r="QLN294" s="171"/>
      <c r="QLO294" s="171"/>
      <c r="QLP294" s="171"/>
      <c r="QLQ294" s="171"/>
      <c r="QLR294" s="171"/>
      <c r="QLS294" s="171"/>
      <c r="QLT294" s="171"/>
      <c r="QLU294" s="171"/>
      <c r="QLV294" s="171"/>
      <c r="QLW294" s="171"/>
      <c r="QLX294" s="171"/>
      <c r="QLY294" s="171"/>
      <c r="QLZ294" s="171"/>
      <c r="QMA294" s="171"/>
      <c r="QMB294" s="171"/>
      <c r="QMC294" s="171"/>
      <c r="QMD294" s="171"/>
      <c r="QME294" s="171"/>
      <c r="QMF294" s="171"/>
      <c r="QMG294" s="171"/>
      <c r="QMH294" s="171"/>
      <c r="QMI294" s="171"/>
      <c r="QMJ294" s="171"/>
      <c r="QMK294" s="171"/>
      <c r="QML294" s="171"/>
      <c r="QMM294" s="171"/>
      <c r="QMN294" s="171"/>
      <c r="QMO294" s="171"/>
      <c r="QMP294" s="171"/>
      <c r="QMQ294" s="171"/>
      <c r="QMR294" s="171"/>
      <c r="QMS294" s="171"/>
      <c r="QMT294" s="171"/>
      <c r="QMU294" s="171"/>
      <c r="QMV294" s="171"/>
      <c r="QMW294" s="171"/>
      <c r="QMX294" s="171"/>
      <c r="QMY294" s="171"/>
      <c r="QMZ294" s="171"/>
      <c r="QNA294" s="171"/>
      <c r="QNB294" s="171"/>
      <c r="QNC294" s="171"/>
      <c r="QND294" s="171"/>
      <c r="QNE294" s="171"/>
      <c r="QNF294" s="171"/>
      <c r="QNG294" s="171"/>
      <c r="QNH294" s="171"/>
      <c r="QNI294" s="171"/>
      <c r="QNJ294" s="171"/>
      <c r="QNK294" s="171"/>
      <c r="QNL294" s="171"/>
      <c r="QNM294" s="171"/>
      <c r="QNN294" s="171"/>
      <c r="QNO294" s="171"/>
      <c r="QNP294" s="171"/>
      <c r="QNQ294" s="171"/>
      <c r="QNR294" s="171"/>
      <c r="QNS294" s="171"/>
      <c r="QNT294" s="171"/>
      <c r="QNU294" s="171"/>
      <c r="QNV294" s="171"/>
      <c r="QNW294" s="171"/>
      <c r="QNX294" s="171"/>
      <c r="QNY294" s="171"/>
      <c r="QNZ294" s="171"/>
      <c r="QOA294" s="171"/>
      <c r="QOB294" s="171"/>
      <c r="QOC294" s="171"/>
      <c r="QOD294" s="171"/>
      <c r="QOE294" s="171"/>
      <c r="QOF294" s="171"/>
      <c r="QOG294" s="171"/>
      <c r="QOH294" s="171"/>
      <c r="QOI294" s="171"/>
      <c r="QOJ294" s="171"/>
      <c r="QOK294" s="171"/>
      <c r="QOL294" s="171"/>
      <c r="QOM294" s="171"/>
      <c r="QON294" s="171"/>
      <c r="QOO294" s="171"/>
      <c r="QOP294" s="171"/>
      <c r="QOQ294" s="171"/>
      <c r="QOR294" s="171"/>
      <c r="QOS294" s="171"/>
      <c r="QOT294" s="171"/>
      <c r="QOU294" s="171"/>
      <c r="QOV294" s="171"/>
      <c r="QOW294" s="171"/>
      <c r="QOX294" s="171"/>
      <c r="QOY294" s="171"/>
      <c r="QOZ294" s="171"/>
      <c r="QPA294" s="171"/>
      <c r="QPB294" s="171"/>
      <c r="QPC294" s="171"/>
      <c r="QPD294" s="171"/>
      <c r="QPE294" s="171"/>
      <c r="QPF294" s="171"/>
      <c r="QPG294" s="171"/>
      <c r="QPH294" s="171"/>
      <c r="QPI294" s="171"/>
      <c r="QPJ294" s="171"/>
      <c r="QPK294" s="171"/>
      <c r="QPL294" s="171"/>
      <c r="QPM294" s="171"/>
      <c r="QPN294" s="171"/>
      <c r="QPO294" s="171"/>
      <c r="QPP294" s="171"/>
      <c r="QPQ294" s="171"/>
      <c r="QPR294" s="171"/>
      <c r="QPS294" s="171"/>
      <c r="QPT294" s="171"/>
      <c r="QPU294" s="171"/>
      <c r="QPV294" s="171"/>
      <c r="QPW294" s="171"/>
      <c r="QPX294" s="171"/>
      <c r="QPY294" s="171"/>
      <c r="QPZ294" s="171"/>
      <c r="QQA294" s="171"/>
      <c r="QQB294" s="171"/>
      <c r="QQC294" s="171"/>
      <c r="QQD294" s="171"/>
      <c r="QQE294" s="171"/>
      <c r="QQF294" s="171"/>
      <c r="QQG294" s="171"/>
      <c r="QQH294" s="171"/>
      <c r="QQI294" s="171"/>
      <c r="QQJ294" s="171"/>
      <c r="QQK294" s="171"/>
      <c r="QQL294" s="171"/>
      <c r="QQM294" s="171"/>
      <c r="QQN294" s="171"/>
      <c r="QQO294" s="171"/>
      <c r="QQP294" s="171"/>
      <c r="QQQ294" s="171"/>
      <c r="QQR294" s="171"/>
      <c r="QQS294" s="171"/>
      <c r="QQT294" s="171"/>
      <c r="QQU294" s="171"/>
      <c r="QQV294" s="171"/>
      <c r="QQW294" s="171"/>
      <c r="QQX294" s="171"/>
      <c r="QQY294" s="171"/>
      <c r="QQZ294" s="171"/>
      <c r="QRA294" s="171"/>
      <c r="QRB294" s="171"/>
      <c r="QRC294" s="171"/>
      <c r="QRD294" s="171"/>
      <c r="QRE294" s="171"/>
      <c r="QRF294" s="171"/>
      <c r="QRG294" s="171"/>
      <c r="QRH294" s="171"/>
      <c r="QRI294" s="171"/>
      <c r="QRJ294" s="171"/>
      <c r="QRK294" s="171"/>
      <c r="QRL294" s="171"/>
      <c r="QRM294" s="171"/>
      <c r="QRN294" s="171"/>
      <c r="QRO294" s="171"/>
      <c r="QRP294" s="171"/>
      <c r="QRQ294" s="171"/>
      <c r="QRR294" s="171"/>
      <c r="QRS294" s="171"/>
      <c r="QRT294" s="171"/>
      <c r="QRU294" s="171"/>
      <c r="QRV294" s="171"/>
      <c r="QRW294" s="171"/>
      <c r="QRX294" s="171"/>
      <c r="QRY294" s="171"/>
      <c r="QRZ294" s="171"/>
      <c r="QSA294" s="171"/>
      <c r="QSB294" s="171"/>
      <c r="QSC294" s="171"/>
      <c r="QSD294" s="171"/>
      <c r="QSE294" s="171"/>
      <c r="QSF294" s="171"/>
      <c r="QSG294" s="171"/>
      <c r="QSH294" s="171"/>
      <c r="QSI294" s="171"/>
      <c r="QSJ294" s="171"/>
      <c r="QSK294" s="171"/>
      <c r="QSL294" s="171"/>
      <c r="QSM294" s="171"/>
      <c r="QSN294" s="171"/>
      <c r="QSO294" s="171"/>
      <c r="QSP294" s="171"/>
      <c r="QSQ294" s="171"/>
      <c r="QSR294" s="171"/>
      <c r="QSS294" s="171"/>
      <c r="QST294" s="171"/>
      <c r="QSU294" s="171"/>
      <c r="QSV294" s="171"/>
      <c r="QSW294" s="171"/>
      <c r="QSX294" s="171"/>
      <c r="QSY294" s="171"/>
      <c r="QSZ294" s="171"/>
      <c r="QTA294" s="171"/>
      <c r="QTB294" s="171"/>
      <c r="QTC294" s="171"/>
      <c r="QTD294" s="171"/>
      <c r="QTE294" s="171"/>
      <c r="QTF294" s="171"/>
      <c r="QTG294" s="171"/>
      <c r="QTH294" s="171"/>
      <c r="QTI294" s="171"/>
      <c r="QTJ294" s="171"/>
      <c r="QTK294" s="171"/>
      <c r="QTL294" s="171"/>
      <c r="QTM294" s="171"/>
      <c r="QTN294" s="171"/>
      <c r="QTO294" s="171"/>
      <c r="QTP294" s="171"/>
      <c r="QTQ294" s="171"/>
      <c r="QTR294" s="171"/>
      <c r="QTS294" s="171"/>
      <c r="QTT294" s="171"/>
      <c r="QTU294" s="171"/>
      <c r="QTV294" s="171"/>
      <c r="QTW294" s="171"/>
      <c r="QTX294" s="171"/>
      <c r="QTY294" s="171"/>
      <c r="QTZ294" s="171"/>
      <c r="QUA294" s="171"/>
      <c r="QUB294" s="171"/>
      <c r="QUC294" s="171"/>
      <c r="QUD294" s="171"/>
      <c r="QUE294" s="171"/>
      <c r="QUF294" s="171"/>
      <c r="QUG294" s="171"/>
      <c r="QUH294" s="171"/>
      <c r="QUI294" s="171"/>
      <c r="QUJ294" s="171"/>
      <c r="QUK294" s="171"/>
      <c r="QUL294" s="171"/>
      <c r="QUM294" s="171"/>
      <c r="QUN294" s="171"/>
      <c r="QUO294" s="171"/>
      <c r="QUP294" s="171"/>
      <c r="QUQ294" s="171"/>
      <c r="QUR294" s="171"/>
      <c r="QUS294" s="171"/>
      <c r="QUT294" s="171"/>
      <c r="QUU294" s="171"/>
      <c r="QUV294" s="171"/>
      <c r="QUW294" s="171"/>
      <c r="QUX294" s="171"/>
      <c r="QUY294" s="171"/>
      <c r="QUZ294" s="171"/>
      <c r="QVA294" s="171"/>
      <c r="QVB294" s="171"/>
      <c r="QVC294" s="171"/>
      <c r="QVD294" s="171"/>
      <c r="QVE294" s="171"/>
      <c r="QVF294" s="171"/>
      <c r="QVG294" s="171"/>
      <c r="QVH294" s="171"/>
      <c r="QVI294" s="171"/>
      <c r="QVJ294" s="171"/>
      <c r="QVK294" s="171"/>
      <c r="QVL294" s="171"/>
      <c r="QVM294" s="171"/>
      <c r="QVN294" s="171"/>
      <c r="QVO294" s="171"/>
      <c r="QVP294" s="171"/>
      <c r="QVQ294" s="171"/>
      <c r="QVR294" s="171"/>
      <c r="QVS294" s="171"/>
      <c r="QVT294" s="171"/>
      <c r="QVU294" s="171"/>
      <c r="QVV294" s="171"/>
      <c r="QVW294" s="171"/>
      <c r="QVX294" s="171"/>
      <c r="QVY294" s="171"/>
      <c r="QVZ294" s="171"/>
      <c r="QWA294" s="171"/>
      <c r="QWB294" s="171"/>
      <c r="QWC294" s="171"/>
      <c r="QWD294" s="171"/>
      <c r="QWE294" s="171"/>
      <c r="QWF294" s="171"/>
      <c r="QWG294" s="171"/>
      <c r="QWH294" s="171"/>
      <c r="QWI294" s="171"/>
      <c r="QWJ294" s="171"/>
      <c r="QWK294" s="171"/>
      <c r="QWL294" s="171"/>
      <c r="QWM294" s="171"/>
      <c r="QWN294" s="171"/>
      <c r="QWO294" s="171"/>
      <c r="QWP294" s="171"/>
      <c r="QWQ294" s="171"/>
      <c r="QWR294" s="171"/>
      <c r="QWS294" s="171"/>
      <c r="QWT294" s="171"/>
      <c r="QWU294" s="171"/>
      <c r="QWV294" s="171"/>
      <c r="QWW294" s="171"/>
      <c r="QWX294" s="171"/>
      <c r="QWY294" s="171"/>
      <c r="QWZ294" s="171"/>
      <c r="QXA294" s="171"/>
      <c r="QXB294" s="171"/>
      <c r="QXC294" s="171"/>
      <c r="QXD294" s="171"/>
      <c r="QXE294" s="171"/>
      <c r="QXF294" s="171"/>
      <c r="QXG294" s="171"/>
      <c r="QXH294" s="171"/>
      <c r="QXI294" s="171"/>
      <c r="QXJ294" s="171"/>
      <c r="QXK294" s="171"/>
      <c r="QXL294" s="171"/>
      <c r="QXM294" s="171"/>
      <c r="QXN294" s="171"/>
      <c r="QXO294" s="171"/>
      <c r="QXP294" s="171"/>
      <c r="QXQ294" s="171"/>
      <c r="QXR294" s="171"/>
      <c r="QXS294" s="171"/>
      <c r="QXT294" s="171"/>
      <c r="QXU294" s="171"/>
      <c r="QXV294" s="171"/>
      <c r="QXW294" s="171"/>
      <c r="QXX294" s="171"/>
      <c r="QXY294" s="171"/>
      <c r="QXZ294" s="171"/>
      <c r="QYA294" s="171"/>
      <c r="QYB294" s="171"/>
      <c r="QYC294" s="171"/>
      <c r="QYD294" s="171"/>
      <c r="QYE294" s="171"/>
      <c r="QYF294" s="171"/>
      <c r="QYG294" s="171"/>
      <c r="QYH294" s="171"/>
      <c r="QYI294" s="171"/>
      <c r="QYJ294" s="171"/>
      <c r="QYK294" s="171"/>
      <c r="QYL294" s="171"/>
      <c r="QYM294" s="171"/>
      <c r="QYN294" s="171"/>
      <c r="QYO294" s="171"/>
      <c r="QYP294" s="171"/>
      <c r="QYQ294" s="171"/>
      <c r="QYR294" s="171"/>
      <c r="QYS294" s="171"/>
      <c r="QYT294" s="171"/>
      <c r="QYU294" s="171"/>
      <c r="QYV294" s="171"/>
      <c r="QYW294" s="171"/>
      <c r="QYX294" s="171"/>
      <c r="QYY294" s="171"/>
      <c r="QYZ294" s="171"/>
      <c r="QZA294" s="171"/>
      <c r="QZB294" s="171"/>
      <c r="QZC294" s="171"/>
      <c r="QZD294" s="171"/>
      <c r="QZE294" s="171"/>
      <c r="QZF294" s="171"/>
      <c r="QZG294" s="171"/>
      <c r="QZH294" s="171"/>
      <c r="QZI294" s="171"/>
      <c r="QZJ294" s="171"/>
      <c r="QZK294" s="171"/>
      <c r="QZL294" s="171"/>
      <c r="QZM294" s="171"/>
      <c r="QZN294" s="171"/>
      <c r="QZO294" s="171"/>
      <c r="QZP294" s="171"/>
      <c r="QZQ294" s="171"/>
      <c r="QZR294" s="171"/>
      <c r="QZS294" s="171"/>
      <c r="QZT294" s="171"/>
      <c r="QZU294" s="171"/>
      <c r="QZV294" s="171"/>
      <c r="QZW294" s="171"/>
      <c r="QZX294" s="171"/>
      <c r="QZY294" s="171"/>
      <c r="QZZ294" s="171"/>
      <c r="RAA294" s="171"/>
      <c r="RAB294" s="171"/>
      <c r="RAC294" s="171"/>
      <c r="RAD294" s="171"/>
      <c r="RAE294" s="171"/>
      <c r="RAF294" s="171"/>
      <c r="RAG294" s="171"/>
      <c r="RAH294" s="171"/>
      <c r="RAI294" s="171"/>
      <c r="RAJ294" s="171"/>
      <c r="RAK294" s="171"/>
      <c r="RAL294" s="171"/>
      <c r="RAM294" s="171"/>
      <c r="RAN294" s="171"/>
      <c r="RAO294" s="171"/>
      <c r="RAP294" s="171"/>
      <c r="RAQ294" s="171"/>
      <c r="RAR294" s="171"/>
      <c r="RAS294" s="171"/>
      <c r="RAT294" s="171"/>
      <c r="RAU294" s="171"/>
      <c r="RAV294" s="171"/>
      <c r="RAW294" s="171"/>
      <c r="RAX294" s="171"/>
      <c r="RAY294" s="171"/>
      <c r="RAZ294" s="171"/>
      <c r="RBA294" s="171"/>
      <c r="RBB294" s="171"/>
      <c r="RBC294" s="171"/>
      <c r="RBD294" s="171"/>
      <c r="RBE294" s="171"/>
      <c r="RBF294" s="171"/>
      <c r="RBG294" s="171"/>
      <c r="RBH294" s="171"/>
      <c r="RBI294" s="171"/>
      <c r="RBJ294" s="171"/>
      <c r="RBK294" s="171"/>
      <c r="RBL294" s="171"/>
      <c r="RBM294" s="171"/>
      <c r="RBN294" s="171"/>
      <c r="RBO294" s="171"/>
      <c r="RBP294" s="171"/>
      <c r="RBQ294" s="171"/>
      <c r="RBR294" s="171"/>
      <c r="RBS294" s="171"/>
      <c r="RBT294" s="171"/>
      <c r="RBU294" s="171"/>
      <c r="RBV294" s="171"/>
      <c r="RBW294" s="171"/>
      <c r="RBX294" s="171"/>
      <c r="RBY294" s="171"/>
      <c r="RBZ294" s="171"/>
      <c r="RCA294" s="171"/>
      <c r="RCB294" s="171"/>
      <c r="RCC294" s="171"/>
      <c r="RCD294" s="171"/>
      <c r="RCE294" s="171"/>
      <c r="RCF294" s="171"/>
      <c r="RCG294" s="171"/>
      <c r="RCH294" s="171"/>
      <c r="RCI294" s="171"/>
      <c r="RCJ294" s="171"/>
      <c r="RCK294" s="171"/>
      <c r="RCL294" s="171"/>
      <c r="RCM294" s="171"/>
      <c r="RCN294" s="171"/>
      <c r="RCO294" s="171"/>
      <c r="RCP294" s="171"/>
      <c r="RCQ294" s="171"/>
      <c r="RCR294" s="171"/>
      <c r="RCS294" s="171"/>
      <c r="RCT294" s="171"/>
      <c r="RCU294" s="171"/>
      <c r="RCV294" s="171"/>
      <c r="RCW294" s="171"/>
      <c r="RCX294" s="171"/>
      <c r="RCY294" s="171"/>
      <c r="RCZ294" s="171"/>
      <c r="RDA294" s="171"/>
      <c r="RDB294" s="171"/>
      <c r="RDC294" s="171"/>
      <c r="RDD294" s="171"/>
      <c r="RDE294" s="171"/>
      <c r="RDF294" s="171"/>
      <c r="RDG294" s="171"/>
      <c r="RDH294" s="171"/>
      <c r="RDI294" s="171"/>
      <c r="RDJ294" s="171"/>
      <c r="RDK294" s="171"/>
      <c r="RDL294" s="171"/>
      <c r="RDM294" s="171"/>
      <c r="RDN294" s="171"/>
      <c r="RDO294" s="171"/>
      <c r="RDP294" s="171"/>
      <c r="RDQ294" s="171"/>
      <c r="RDR294" s="171"/>
      <c r="RDS294" s="171"/>
      <c r="RDT294" s="171"/>
      <c r="RDU294" s="171"/>
      <c r="RDV294" s="171"/>
      <c r="RDW294" s="171"/>
      <c r="RDX294" s="171"/>
      <c r="RDY294" s="171"/>
      <c r="RDZ294" s="171"/>
      <c r="REA294" s="171"/>
      <c r="REB294" s="171"/>
      <c r="REC294" s="171"/>
      <c r="RED294" s="171"/>
      <c r="REE294" s="171"/>
      <c r="REF294" s="171"/>
      <c r="REG294" s="171"/>
      <c r="REH294" s="171"/>
      <c r="REI294" s="171"/>
      <c r="REJ294" s="171"/>
      <c r="REK294" s="171"/>
      <c r="REL294" s="171"/>
      <c r="REM294" s="171"/>
      <c r="REN294" s="171"/>
      <c r="REO294" s="171"/>
      <c r="REP294" s="171"/>
      <c r="REQ294" s="171"/>
      <c r="RER294" s="171"/>
      <c r="RES294" s="171"/>
      <c r="RET294" s="171"/>
      <c r="REU294" s="171"/>
      <c r="REV294" s="171"/>
      <c r="REW294" s="171"/>
      <c r="REX294" s="171"/>
      <c r="REY294" s="171"/>
      <c r="REZ294" s="171"/>
      <c r="RFA294" s="171"/>
      <c r="RFB294" s="171"/>
      <c r="RFC294" s="171"/>
      <c r="RFD294" s="171"/>
      <c r="RFE294" s="171"/>
      <c r="RFF294" s="171"/>
      <c r="RFG294" s="171"/>
      <c r="RFH294" s="171"/>
      <c r="RFI294" s="171"/>
      <c r="RFJ294" s="171"/>
      <c r="RFK294" s="171"/>
      <c r="RFL294" s="171"/>
      <c r="RFM294" s="171"/>
      <c r="RFN294" s="171"/>
      <c r="RFO294" s="171"/>
      <c r="RFP294" s="171"/>
      <c r="RFQ294" s="171"/>
      <c r="RFR294" s="171"/>
      <c r="RFS294" s="171"/>
      <c r="RFT294" s="171"/>
      <c r="RFU294" s="171"/>
      <c r="RFV294" s="171"/>
      <c r="RFW294" s="171"/>
      <c r="RFX294" s="171"/>
      <c r="RFY294" s="171"/>
      <c r="RFZ294" s="171"/>
      <c r="RGA294" s="171"/>
      <c r="RGB294" s="171"/>
      <c r="RGC294" s="171"/>
      <c r="RGD294" s="171"/>
      <c r="RGE294" s="171"/>
      <c r="RGF294" s="171"/>
      <c r="RGG294" s="171"/>
      <c r="RGH294" s="171"/>
      <c r="RGI294" s="171"/>
      <c r="RGJ294" s="171"/>
      <c r="RGK294" s="171"/>
      <c r="RGL294" s="171"/>
      <c r="RGM294" s="171"/>
      <c r="RGN294" s="171"/>
      <c r="RGO294" s="171"/>
      <c r="RGP294" s="171"/>
      <c r="RGQ294" s="171"/>
      <c r="RGR294" s="171"/>
      <c r="RGS294" s="171"/>
      <c r="RGT294" s="171"/>
      <c r="RGU294" s="171"/>
      <c r="RGV294" s="171"/>
      <c r="RGW294" s="171"/>
      <c r="RGX294" s="171"/>
      <c r="RGY294" s="171"/>
      <c r="RGZ294" s="171"/>
      <c r="RHA294" s="171"/>
      <c r="RHB294" s="171"/>
      <c r="RHC294" s="171"/>
      <c r="RHD294" s="171"/>
      <c r="RHE294" s="171"/>
      <c r="RHF294" s="171"/>
      <c r="RHG294" s="171"/>
      <c r="RHH294" s="171"/>
      <c r="RHI294" s="171"/>
      <c r="RHJ294" s="171"/>
      <c r="RHK294" s="171"/>
      <c r="RHL294" s="171"/>
      <c r="RHM294" s="171"/>
      <c r="RHN294" s="171"/>
      <c r="RHO294" s="171"/>
      <c r="RHP294" s="171"/>
      <c r="RHQ294" s="171"/>
      <c r="RHR294" s="171"/>
      <c r="RHS294" s="171"/>
      <c r="RHT294" s="171"/>
      <c r="RHU294" s="171"/>
      <c r="RHV294" s="171"/>
      <c r="RHW294" s="171"/>
      <c r="RHX294" s="171"/>
      <c r="RHY294" s="171"/>
      <c r="RHZ294" s="171"/>
      <c r="RIA294" s="171"/>
      <c r="RIB294" s="171"/>
      <c r="RIC294" s="171"/>
      <c r="RID294" s="171"/>
      <c r="RIE294" s="171"/>
      <c r="RIF294" s="171"/>
      <c r="RIG294" s="171"/>
      <c r="RIH294" s="171"/>
      <c r="RII294" s="171"/>
      <c r="RIJ294" s="171"/>
      <c r="RIK294" s="171"/>
      <c r="RIL294" s="171"/>
      <c r="RIM294" s="171"/>
      <c r="RIN294" s="171"/>
      <c r="RIO294" s="171"/>
      <c r="RIP294" s="171"/>
      <c r="RIQ294" s="171"/>
      <c r="RIR294" s="171"/>
      <c r="RIS294" s="171"/>
      <c r="RIT294" s="171"/>
      <c r="RIU294" s="171"/>
      <c r="RIV294" s="171"/>
      <c r="RIW294" s="171"/>
      <c r="RIX294" s="171"/>
      <c r="RIY294" s="171"/>
      <c r="RIZ294" s="171"/>
      <c r="RJA294" s="171"/>
      <c r="RJB294" s="171"/>
      <c r="RJC294" s="171"/>
      <c r="RJD294" s="171"/>
      <c r="RJE294" s="171"/>
      <c r="RJF294" s="171"/>
      <c r="RJG294" s="171"/>
      <c r="RJH294" s="171"/>
      <c r="RJI294" s="171"/>
      <c r="RJJ294" s="171"/>
      <c r="RJK294" s="171"/>
      <c r="RJL294" s="171"/>
      <c r="RJM294" s="171"/>
      <c r="RJN294" s="171"/>
      <c r="RJO294" s="171"/>
      <c r="RJP294" s="171"/>
      <c r="RJQ294" s="171"/>
      <c r="RJR294" s="171"/>
      <c r="RJS294" s="171"/>
      <c r="RJT294" s="171"/>
      <c r="RJU294" s="171"/>
      <c r="RJV294" s="171"/>
      <c r="RJW294" s="171"/>
      <c r="RJX294" s="171"/>
      <c r="RJY294" s="171"/>
      <c r="RJZ294" s="171"/>
      <c r="RKA294" s="171"/>
      <c r="RKB294" s="171"/>
      <c r="RKC294" s="171"/>
      <c r="RKD294" s="171"/>
      <c r="RKE294" s="171"/>
      <c r="RKF294" s="171"/>
      <c r="RKG294" s="171"/>
      <c r="RKH294" s="171"/>
      <c r="RKI294" s="171"/>
      <c r="RKJ294" s="171"/>
      <c r="RKK294" s="171"/>
      <c r="RKL294" s="171"/>
      <c r="RKM294" s="171"/>
      <c r="RKN294" s="171"/>
      <c r="RKO294" s="171"/>
      <c r="RKP294" s="171"/>
      <c r="RKQ294" s="171"/>
      <c r="RKR294" s="171"/>
      <c r="RKS294" s="171"/>
      <c r="RKT294" s="171"/>
      <c r="RKU294" s="171"/>
      <c r="RKV294" s="171"/>
      <c r="RKW294" s="171"/>
      <c r="RKX294" s="171"/>
      <c r="RKY294" s="171"/>
      <c r="RKZ294" s="171"/>
      <c r="RLA294" s="171"/>
      <c r="RLB294" s="171"/>
      <c r="RLC294" s="171"/>
      <c r="RLD294" s="171"/>
      <c r="RLE294" s="171"/>
      <c r="RLF294" s="171"/>
      <c r="RLG294" s="171"/>
      <c r="RLH294" s="171"/>
      <c r="RLI294" s="171"/>
      <c r="RLJ294" s="171"/>
      <c r="RLK294" s="171"/>
      <c r="RLL294" s="171"/>
      <c r="RLM294" s="171"/>
      <c r="RLN294" s="171"/>
      <c r="RLO294" s="171"/>
      <c r="RLP294" s="171"/>
      <c r="RLQ294" s="171"/>
      <c r="RLR294" s="171"/>
      <c r="RLS294" s="171"/>
      <c r="RLT294" s="171"/>
      <c r="RLU294" s="171"/>
      <c r="RLV294" s="171"/>
      <c r="RLW294" s="171"/>
      <c r="RLX294" s="171"/>
      <c r="RLY294" s="171"/>
      <c r="RLZ294" s="171"/>
      <c r="RMA294" s="171"/>
      <c r="RMB294" s="171"/>
      <c r="RMC294" s="171"/>
      <c r="RMD294" s="171"/>
      <c r="RME294" s="171"/>
      <c r="RMF294" s="171"/>
      <c r="RMG294" s="171"/>
      <c r="RMH294" s="171"/>
      <c r="RMI294" s="171"/>
      <c r="RMJ294" s="171"/>
      <c r="RMK294" s="171"/>
      <c r="RML294" s="171"/>
      <c r="RMM294" s="171"/>
      <c r="RMN294" s="171"/>
      <c r="RMO294" s="171"/>
      <c r="RMP294" s="171"/>
      <c r="RMQ294" s="171"/>
      <c r="RMR294" s="171"/>
      <c r="RMS294" s="171"/>
      <c r="RMT294" s="171"/>
      <c r="RMU294" s="171"/>
      <c r="RMV294" s="171"/>
      <c r="RMW294" s="171"/>
      <c r="RMX294" s="171"/>
      <c r="RMY294" s="171"/>
      <c r="RMZ294" s="171"/>
      <c r="RNA294" s="171"/>
      <c r="RNB294" s="171"/>
      <c r="RNC294" s="171"/>
      <c r="RND294" s="171"/>
      <c r="RNE294" s="171"/>
      <c r="RNF294" s="171"/>
      <c r="RNG294" s="171"/>
      <c r="RNH294" s="171"/>
      <c r="RNI294" s="171"/>
      <c r="RNJ294" s="171"/>
      <c r="RNK294" s="171"/>
      <c r="RNL294" s="171"/>
      <c r="RNM294" s="171"/>
      <c r="RNN294" s="171"/>
      <c r="RNO294" s="171"/>
      <c r="RNP294" s="171"/>
      <c r="RNQ294" s="171"/>
      <c r="RNR294" s="171"/>
      <c r="RNS294" s="171"/>
      <c r="RNT294" s="171"/>
      <c r="RNU294" s="171"/>
      <c r="RNV294" s="171"/>
      <c r="RNW294" s="171"/>
      <c r="RNX294" s="171"/>
      <c r="RNY294" s="171"/>
      <c r="RNZ294" s="171"/>
      <c r="ROA294" s="171"/>
      <c r="ROB294" s="171"/>
      <c r="ROC294" s="171"/>
      <c r="ROD294" s="171"/>
      <c r="ROE294" s="171"/>
      <c r="ROF294" s="171"/>
      <c r="ROG294" s="171"/>
      <c r="ROH294" s="171"/>
      <c r="ROI294" s="171"/>
      <c r="ROJ294" s="171"/>
      <c r="ROK294" s="171"/>
      <c r="ROL294" s="171"/>
      <c r="ROM294" s="171"/>
      <c r="RON294" s="171"/>
      <c r="ROO294" s="171"/>
      <c r="ROP294" s="171"/>
      <c r="ROQ294" s="171"/>
      <c r="ROR294" s="171"/>
      <c r="ROS294" s="171"/>
      <c r="ROT294" s="171"/>
      <c r="ROU294" s="171"/>
      <c r="ROV294" s="171"/>
      <c r="ROW294" s="171"/>
      <c r="ROX294" s="171"/>
      <c r="ROY294" s="171"/>
      <c r="ROZ294" s="171"/>
      <c r="RPA294" s="171"/>
      <c r="RPB294" s="171"/>
      <c r="RPC294" s="171"/>
      <c r="RPD294" s="171"/>
      <c r="RPE294" s="171"/>
      <c r="RPF294" s="171"/>
      <c r="RPG294" s="171"/>
      <c r="RPH294" s="171"/>
      <c r="RPI294" s="171"/>
      <c r="RPJ294" s="171"/>
      <c r="RPK294" s="171"/>
      <c r="RPL294" s="171"/>
      <c r="RPM294" s="171"/>
      <c r="RPN294" s="171"/>
      <c r="RPO294" s="171"/>
      <c r="RPP294" s="171"/>
      <c r="RPQ294" s="171"/>
      <c r="RPR294" s="171"/>
      <c r="RPS294" s="171"/>
      <c r="RPT294" s="171"/>
      <c r="RPU294" s="171"/>
      <c r="RPV294" s="171"/>
      <c r="RPW294" s="171"/>
      <c r="RPX294" s="171"/>
      <c r="RPY294" s="171"/>
      <c r="RPZ294" s="171"/>
      <c r="RQA294" s="171"/>
      <c r="RQB294" s="171"/>
      <c r="RQC294" s="171"/>
      <c r="RQD294" s="171"/>
      <c r="RQE294" s="171"/>
      <c r="RQF294" s="171"/>
      <c r="RQG294" s="171"/>
      <c r="RQH294" s="171"/>
      <c r="RQI294" s="171"/>
      <c r="RQJ294" s="171"/>
      <c r="RQK294" s="171"/>
      <c r="RQL294" s="171"/>
      <c r="RQM294" s="171"/>
      <c r="RQN294" s="171"/>
      <c r="RQO294" s="171"/>
      <c r="RQP294" s="171"/>
      <c r="RQQ294" s="171"/>
      <c r="RQR294" s="171"/>
      <c r="RQS294" s="171"/>
      <c r="RQT294" s="171"/>
      <c r="RQU294" s="171"/>
      <c r="RQV294" s="171"/>
      <c r="RQW294" s="171"/>
      <c r="RQX294" s="171"/>
      <c r="RQY294" s="171"/>
      <c r="RQZ294" s="171"/>
      <c r="RRA294" s="171"/>
      <c r="RRB294" s="171"/>
      <c r="RRC294" s="171"/>
      <c r="RRD294" s="171"/>
      <c r="RRE294" s="171"/>
      <c r="RRF294" s="171"/>
      <c r="RRG294" s="171"/>
      <c r="RRH294" s="171"/>
      <c r="RRI294" s="171"/>
      <c r="RRJ294" s="171"/>
      <c r="RRK294" s="171"/>
      <c r="RRL294" s="171"/>
      <c r="RRM294" s="171"/>
      <c r="RRN294" s="171"/>
      <c r="RRO294" s="171"/>
      <c r="RRP294" s="171"/>
      <c r="RRQ294" s="171"/>
      <c r="RRR294" s="171"/>
      <c r="RRS294" s="171"/>
      <c r="RRT294" s="171"/>
      <c r="RRU294" s="171"/>
      <c r="RRV294" s="171"/>
      <c r="RRW294" s="171"/>
      <c r="RRX294" s="171"/>
      <c r="RRY294" s="171"/>
      <c r="RRZ294" s="171"/>
      <c r="RSA294" s="171"/>
      <c r="RSB294" s="171"/>
      <c r="RSC294" s="171"/>
      <c r="RSD294" s="171"/>
      <c r="RSE294" s="171"/>
      <c r="RSF294" s="171"/>
      <c r="RSG294" s="171"/>
      <c r="RSH294" s="171"/>
      <c r="RSI294" s="171"/>
      <c r="RSJ294" s="171"/>
      <c r="RSK294" s="171"/>
      <c r="RSL294" s="171"/>
      <c r="RSM294" s="171"/>
      <c r="RSN294" s="171"/>
      <c r="RSO294" s="171"/>
      <c r="RSP294" s="171"/>
      <c r="RSQ294" s="171"/>
      <c r="RSR294" s="171"/>
      <c r="RSS294" s="171"/>
      <c r="RST294" s="171"/>
      <c r="RSU294" s="171"/>
      <c r="RSV294" s="171"/>
      <c r="RSW294" s="171"/>
      <c r="RSX294" s="171"/>
      <c r="RSY294" s="171"/>
      <c r="RSZ294" s="171"/>
      <c r="RTA294" s="171"/>
      <c r="RTB294" s="171"/>
      <c r="RTC294" s="171"/>
      <c r="RTD294" s="171"/>
      <c r="RTE294" s="171"/>
      <c r="RTF294" s="171"/>
      <c r="RTG294" s="171"/>
      <c r="RTH294" s="171"/>
      <c r="RTI294" s="171"/>
      <c r="RTJ294" s="171"/>
      <c r="RTK294" s="171"/>
      <c r="RTL294" s="171"/>
      <c r="RTM294" s="171"/>
      <c r="RTN294" s="171"/>
      <c r="RTO294" s="171"/>
      <c r="RTP294" s="171"/>
      <c r="RTQ294" s="171"/>
      <c r="RTR294" s="171"/>
      <c r="RTS294" s="171"/>
      <c r="RTT294" s="171"/>
      <c r="RTU294" s="171"/>
      <c r="RTV294" s="171"/>
      <c r="RTW294" s="171"/>
      <c r="RTX294" s="171"/>
      <c r="RTY294" s="171"/>
      <c r="RTZ294" s="171"/>
      <c r="RUA294" s="171"/>
      <c r="RUB294" s="171"/>
      <c r="RUC294" s="171"/>
      <c r="RUD294" s="171"/>
      <c r="RUE294" s="171"/>
      <c r="RUF294" s="171"/>
      <c r="RUG294" s="171"/>
      <c r="RUH294" s="171"/>
      <c r="RUI294" s="171"/>
      <c r="RUJ294" s="171"/>
      <c r="RUK294" s="171"/>
      <c r="RUL294" s="171"/>
      <c r="RUM294" s="171"/>
      <c r="RUN294" s="171"/>
      <c r="RUO294" s="171"/>
      <c r="RUP294" s="171"/>
      <c r="RUQ294" s="171"/>
      <c r="RUR294" s="171"/>
      <c r="RUS294" s="171"/>
      <c r="RUT294" s="171"/>
      <c r="RUU294" s="171"/>
      <c r="RUV294" s="171"/>
      <c r="RUW294" s="171"/>
      <c r="RUX294" s="171"/>
      <c r="RUY294" s="171"/>
      <c r="RUZ294" s="171"/>
      <c r="RVA294" s="171"/>
      <c r="RVB294" s="171"/>
      <c r="RVC294" s="171"/>
      <c r="RVD294" s="171"/>
      <c r="RVE294" s="171"/>
      <c r="RVF294" s="171"/>
      <c r="RVG294" s="171"/>
      <c r="RVH294" s="171"/>
      <c r="RVI294" s="171"/>
      <c r="RVJ294" s="171"/>
      <c r="RVK294" s="171"/>
      <c r="RVL294" s="171"/>
      <c r="RVM294" s="171"/>
      <c r="RVN294" s="171"/>
      <c r="RVO294" s="171"/>
      <c r="RVP294" s="171"/>
      <c r="RVQ294" s="171"/>
      <c r="RVR294" s="171"/>
      <c r="RVS294" s="171"/>
      <c r="RVT294" s="171"/>
      <c r="RVU294" s="171"/>
      <c r="RVV294" s="171"/>
      <c r="RVW294" s="171"/>
      <c r="RVX294" s="171"/>
      <c r="RVY294" s="171"/>
      <c r="RVZ294" s="171"/>
      <c r="RWA294" s="171"/>
      <c r="RWB294" s="171"/>
      <c r="RWC294" s="171"/>
      <c r="RWD294" s="171"/>
      <c r="RWE294" s="171"/>
      <c r="RWF294" s="171"/>
      <c r="RWG294" s="171"/>
      <c r="RWH294" s="171"/>
      <c r="RWI294" s="171"/>
      <c r="RWJ294" s="171"/>
      <c r="RWK294" s="171"/>
      <c r="RWL294" s="171"/>
      <c r="RWM294" s="171"/>
      <c r="RWN294" s="171"/>
      <c r="RWO294" s="171"/>
      <c r="RWP294" s="171"/>
      <c r="RWQ294" s="171"/>
      <c r="RWR294" s="171"/>
      <c r="RWS294" s="171"/>
      <c r="RWT294" s="171"/>
      <c r="RWU294" s="171"/>
      <c r="RWV294" s="171"/>
      <c r="RWW294" s="171"/>
      <c r="RWX294" s="171"/>
      <c r="RWY294" s="171"/>
      <c r="RWZ294" s="171"/>
      <c r="RXA294" s="171"/>
      <c r="RXB294" s="171"/>
      <c r="RXC294" s="171"/>
      <c r="RXD294" s="171"/>
      <c r="RXE294" s="171"/>
      <c r="RXF294" s="171"/>
      <c r="RXG294" s="171"/>
      <c r="RXH294" s="171"/>
      <c r="RXI294" s="171"/>
      <c r="RXJ294" s="171"/>
      <c r="RXK294" s="171"/>
      <c r="RXL294" s="171"/>
      <c r="RXM294" s="171"/>
      <c r="RXN294" s="171"/>
      <c r="RXO294" s="171"/>
      <c r="RXP294" s="171"/>
      <c r="RXQ294" s="171"/>
      <c r="RXR294" s="171"/>
      <c r="RXS294" s="171"/>
      <c r="RXT294" s="171"/>
      <c r="RXU294" s="171"/>
      <c r="RXV294" s="171"/>
      <c r="RXW294" s="171"/>
      <c r="RXX294" s="171"/>
      <c r="RXY294" s="171"/>
      <c r="RXZ294" s="171"/>
      <c r="RYA294" s="171"/>
      <c r="RYB294" s="171"/>
      <c r="RYC294" s="171"/>
      <c r="RYD294" s="171"/>
      <c r="RYE294" s="171"/>
      <c r="RYF294" s="171"/>
      <c r="RYG294" s="171"/>
      <c r="RYH294" s="171"/>
      <c r="RYI294" s="171"/>
      <c r="RYJ294" s="171"/>
      <c r="RYK294" s="171"/>
      <c r="RYL294" s="171"/>
      <c r="RYM294" s="171"/>
      <c r="RYN294" s="171"/>
      <c r="RYO294" s="171"/>
      <c r="RYP294" s="171"/>
      <c r="RYQ294" s="171"/>
      <c r="RYR294" s="171"/>
      <c r="RYS294" s="171"/>
      <c r="RYT294" s="171"/>
      <c r="RYU294" s="171"/>
      <c r="RYV294" s="171"/>
      <c r="RYW294" s="171"/>
      <c r="RYX294" s="171"/>
      <c r="RYY294" s="171"/>
      <c r="RYZ294" s="171"/>
      <c r="RZA294" s="171"/>
      <c r="RZB294" s="171"/>
      <c r="RZC294" s="171"/>
      <c r="RZD294" s="171"/>
      <c r="RZE294" s="171"/>
      <c r="RZF294" s="171"/>
      <c r="RZG294" s="171"/>
      <c r="RZH294" s="171"/>
      <c r="RZI294" s="171"/>
      <c r="RZJ294" s="171"/>
      <c r="RZK294" s="171"/>
      <c r="RZL294" s="171"/>
      <c r="RZM294" s="171"/>
      <c r="RZN294" s="171"/>
      <c r="RZO294" s="171"/>
      <c r="RZP294" s="171"/>
      <c r="RZQ294" s="171"/>
      <c r="RZR294" s="171"/>
      <c r="RZS294" s="171"/>
      <c r="RZT294" s="171"/>
      <c r="RZU294" s="171"/>
      <c r="RZV294" s="171"/>
      <c r="RZW294" s="171"/>
      <c r="RZX294" s="171"/>
      <c r="RZY294" s="171"/>
      <c r="RZZ294" s="171"/>
      <c r="SAA294" s="171"/>
      <c r="SAB294" s="171"/>
      <c r="SAC294" s="171"/>
      <c r="SAD294" s="171"/>
      <c r="SAE294" s="171"/>
      <c r="SAF294" s="171"/>
      <c r="SAG294" s="171"/>
      <c r="SAH294" s="171"/>
      <c r="SAI294" s="171"/>
      <c r="SAJ294" s="171"/>
      <c r="SAK294" s="171"/>
      <c r="SAL294" s="171"/>
      <c r="SAM294" s="171"/>
      <c r="SAN294" s="171"/>
      <c r="SAO294" s="171"/>
      <c r="SAP294" s="171"/>
      <c r="SAQ294" s="171"/>
      <c r="SAR294" s="171"/>
      <c r="SAS294" s="171"/>
      <c r="SAT294" s="171"/>
      <c r="SAU294" s="171"/>
      <c r="SAV294" s="171"/>
      <c r="SAW294" s="171"/>
      <c r="SAX294" s="171"/>
      <c r="SAY294" s="171"/>
      <c r="SAZ294" s="171"/>
      <c r="SBA294" s="171"/>
      <c r="SBB294" s="171"/>
      <c r="SBC294" s="171"/>
      <c r="SBD294" s="171"/>
      <c r="SBE294" s="171"/>
      <c r="SBF294" s="171"/>
      <c r="SBG294" s="171"/>
      <c r="SBH294" s="171"/>
      <c r="SBI294" s="171"/>
      <c r="SBJ294" s="171"/>
      <c r="SBK294" s="171"/>
      <c r="SBL294" s="171"/>
      <c r="SBM294" s="171"/>
      <c r="SBN294" s="171"/>
      <c r="SBO294" s="171"/>
      <c r="SBP294" s="171"/>
      <c r="SBQ294" s="171"/>
      <c r="SBR294" s="171"/>
      <c r="SBS294" s="171"/>
      <c r="SBT294" s="171"/>
      <c r="SBU294" s="171"/>
      <c r="SBV294" s="171"/>
      <c r="SBW294" s="171"/>
      <c r="SBX294" s="171"/>
      <c r="SBY294" s="171"/>
      <c r="SBZ294" s="171"/>
      <c r="SCA294" s="171"/>
      <c r="SCB294" s="171"/>
      <c r="SCC294" s="171"/>
      <c r="SCD294" s="171"/>
      <c r="SCE294" s="171"/>
      <c r="SCF294" s="171"/>
      <c r="SCG294" s="171"/>
      <c r="SCH294" s="171"/>
      <c r="SCI294" s="171"/>
      <c r="SCJ294" s="171"/>
      <c r="SCK294" s="171"/>
      <c r="SCL294" s="171"/>
      <c r="SCM294" s="171"/>
      <c r="SCN294" s="171"/>
      <c r="SCO294" s="171"/>
      <c r="SCP294" s="171"/>
      <c r="SCQ294" s="171"/>
      <c r="SCR294" s="171"/>
      <c r="SCS294" s="171"/>
      <c r="SCT294" s="171"/>
      <c r="SCU294" s="171"/>
      <c r="SCV294" s="171"/>
      <c r="SCW294" s="171"/>
      <c r="SCX294" s="171"/>
      <c r="SCY294" s="171"/>
      <c r="SCZ294" s="171"/>
      <c r="SDA294" s="171"/>
      <c r="SDB294" s="171"/>
      <c r="SDC294" s="171"/>
      <c r="SDD294" s="171"/>
      <c r="SDE294" s="171"/>
      <c r="SDF294" s="171"/>
      <c r="SDG294" s="171"/>
      <c r="SDH294" s="171"/>
      <c r="SDI294" s="171"/>
      <c r="SDJ294" s="171"/>
      <c r="SDK294" s="171"/>
      <c r="SDL294" s="171"/>
      <c r="SDM294" s="171"/>
      <c r="SDN294" s="171"/>
      <c r="SDO294" s="171"/>
      <c r="SDP294" s="171"/>
      <c r="SDQ294" s="171"/>
      <c r="SDR294" s="171"/>
      <c r="SDS294" s="171"/>
      <c r="SDT294" s="171"/>
      <c r="SDU294" s="171"/>
      <c r="SDV294" s="171"/>
      <c r="SDW294" s="171"/>
      <c r="SDX294" s="171"/>
      <c r="SDY294" s="171"/>
      <c r="SDZ294" s="171"/>
      <c r="SEA294" s="171"/>
      <c r="SEB294" s="171"/>
      <c r="SEC294" s="171"/>
      <c r="SED294" s="171"/>
      <c r="SEE294" s="171"/>
      <c r="SEF294" s="171"/>
      <c r="SEG294" s="171"/>
      <c r="SEH294" s="171"/>
      <c r="SEI294" s="171"/>
      <c r="SEJ294" s="171"/>
      <c r="SEK294" s="171"/>
      <c r="SEL294" s="171"/>
      <c r="SEM294" s="171"/>
      <c r="SEN294" s="171"/>
      <c r="SEO294" s="171"/>
      <c r="SEP294" s="171"/>
      <c r="SEQ294" s="171"/>
      <c r="SER294" s="171"/>
      <c r="SES294" s="171"/>
      <c r="SET294" s="171"/>
      <c r="SEU294" s="171"/>
      <c r="SEV294" s="171"/>
      <c r="SEW294" s="171"/>
      <c r="SEX294" s="171"/>
      <c r="SEY294" s="171"/>
      <c r="SEZ294" s="171"/>
      <c r="SFA294" s="171"/>
      <c r="SFB294" s="171"/>
      <c r="SFC294" s="171"/>
      <c r="SFD294" s="171"/>
      <c r="SFE294" s="171"/>
      <c r="SFF294" s="171"/>
      <c r="SFG294" s="171"/>
      <c r="SFH294" s="171"/>
      <c r="SFI294" s="171"/>
      <c r="SFJ294" s="171"/>
      <c r="SFK294" s="171"/>
      <c r="SFL294" s="171"/>
      <c r="SFM294" s="171"/>
      <c r="SFN294" s="171"/>
      <c r="SFO294" s="171"/>
      <c r="SFP294" s="171"/>
      <c r="SFQ294" s="171"/>
      <c r="SFR294" s="171"/>
      <c r="SFS294" s="171"/>
      <c r="SFT294" s="171"/>
      <c r="SFU294" s="171"/>
      <c r="SFV294" s="171"/>
      <c r="SFW294" s="171"/>
      <c r="SFX294" s="171"/>
      <c r="SFY294" s="171"/>
      <c r="SFZ294" s="171"/>
      <c r="SGA294" s="171"/>
      <c r="SGB294" s="171"/>
      <c r="SGC294" s="171"/>
      <c r="SGD294" s="171"/>
      <c r="SGE294" s="171"/>
      <c r="SGF294" s="171"/>
      <c r="SGG294" s="171"/>
      <c r="SGH294" s="171"/>
      <c r="SGI294" s="171"/>
      <c r="SGJ294" s="171"/>
      <c r="SGK294" s="171"/>
      <c r="SGL294" s="171"/>
      <c r="SGM294" s="171"/>
      <c r="SGN294" s="171"/>
      <c r="SGO294" s="171"/>
      <c r="SGP294" s="171"/>
      <c r="SGQ294" s="171"/>
      <c r="SGR294" s="171"/>
      <c r="SGS294" s="171"/>
      <c r="SGT294" s="171"/>
      <c r="SGU294" s="171"/>
      <c r="SGV294" s="171"/>
      <c r="SGW294" s="171"/>
      <c r="SGX294" s="171"/>
      <c r="SGY294" s="171"/>
      <c r="SGZ294" s="171"/>
      <c r="SHA294" s="171"/>
      <c r="SHB294" s="171"/>
      <c r="SHC294" s="171"/>
      <c r="SHD294" s="171"/>
      <c r="SHE294" s="171"/>
      <c r="SHF294" s="171"/>
      <c r="SHG294" s="171"/>
      <c r="SHH294" s="171"/>
      <c r="SHI294" s="171"/>
      <c r="SHJ294" s="171"/>
      <c r="SHK294" s="171"/>
      <c r="SHL294" s="171"/>
      <c r="SHM294" s="171"/>
      <c r="SHN294" s="171"/>
      <c r="SHO294" s="171"/>
      <c r="SHP294" s="171"/>
      <c r="SHQ294" s="171"/>
      <c r="SHR294" s="171"/>
      <c r="SHS294" s="171"/>
      <c r="SHT294" s="171"/>
      <c r="SHU294" s="171"/>
      <c r="SHV294" s="171"/>
      <c r="SHW294" s="171"/>
      <c r="SHX294" s="171"/>
      <c r="SHY294" s="171"/>
      <c r="SHZ294" s="171"/>
      <c r="SIA294" s="171"/>
      <c r="SIB294" s="171"/>
      <c r="SIC294" s="171"/>
      <c r="SID294" s="171"/>
      <c r="SIE294" s="171"/>
      <c r="SIF294" s="171"/>
      <c r="SIG294" s="171"/>
      <c r="SIH294" s="171"/>
      <c r="SII294" s="171"/>
      <c r="SIJ294" s="171"/>
      <c r="SIK294" s="171"/>
      <c r="SIL294" s="171"/>
      <c r="SIM294" s="171"/>
      <c r="SIN294" s="171"/>
      <c r="SIO294" s="171"/>
      <c r="SIP294" s="171"/>
      <c r="SIQ294" s="171"/>
      <c r="SIR294" s="171"/>
      <c r="SIS294" s="171"/>
      <c r="SIT294" s="171"/>
      <c r="SIU294" s="171"/>
      <c r="SIV294" s="171"/>
      <c r="SIW294" s="171"/>
      <c r="SIX294" s="171"/>
      <c r="SIY294" s="171"/>
      <c r="SIZ294" s="171"/>
      <c r="SJA294" s="171"/>
      <c r="SJB294" s="171"/>
      <c r="SJC294" s="171"/>
      <c r="SJD294" s="171"/>
      <c r="SJE294" s="171"/>
      <c r="SJF294" s="171"/>
      <c r="SJG294" s="171"/>
      <c r="SJH294" s="171"/>
      <c r="SJI294" s="171"/>
      <c r="SJJ294" s="171"/>
      <c r="SJK294" s="171"/>
      <c r="SJL294" s="171"/>
      <c r="SJM294" s="171"/>
      <c r="SJN294" s="171"/>
      <c r="SJO294" s="171"/>
      <c r="SJP294" s="171"/>
      <c r="SJQ294" s="171"/>
      <c r="SJR294" s="171"/>
      <c r="SJS294" s="171"/>
      <c r="SJT294" s="171"/>
      <c r="SJU294" s="171"/>
      <c r="SJV294" s="171"/>
      <c r="SJW294" s="171"/>
      <c r="SJX294" s="171"/>
      <c r="SJY294" s="171"/>
      <c r="SJZ294" s="171"/>
      <c r="SKA294" s="171"/>
      <c r="SKB294" s="171"/>
      <c r="SKC294" s="171"/>
      <c r="SKD294" s="171"/>
      <c r="SKE294" s="171"/>
      <c r="SKF294" s="171"/>
      <c r="SKG294" s="171"/>
      <c r="SKH294" s="171"/>
      <c r="SKI294" s="171"/>
      <c r="SKJ294" s="171"/>
      <c r="SKK294" s="171"/>
      <c r="SKL294" s="171"/>
      <c r="SKM294" s="171"/>
      <c r="SKN294" s="171"/>
      <c r="SKO294" s="171"/>
      <c r="SKP294" s="171"/>
      <c r="SKQ294" s="171"/>
      <c r="SKR294" s="171"/>
      <c r="SKS294" s="171"/>
      <c r="SKT294" s="171"/>
      <c r="SKU294" s="171"/>
      <c r="SKV294" s="171"/>
      <c r="SKW294" s="171"/>
      <c r="SKX294" s="171"/>
      <c r="SKY294" s="171"/>
      <c r="SKZ294" s="171"/>
      <c r="SLA294" s="171"/>
      <c r="SLB294" s="171"/>
      <c r="SLC294" s="171"/>
      <c r="SLD294" s="171"/>
      <c r="SLE294" s="171"/>
      <c r="SLF294" s="171"/>
      <c r="SLG294" s="171"/>
      <c r="SLH294" s="171"/>
      <c r="SLI294" s="171"/>
      <c r="SLJ294" s="171"/>
      <c r="SLK294" s="171"/>
      <c r="SLL294" s="171"/>
      <c r="SLM294" s="171"/>
      <c r="SLN294" s="171"/>
      <c r="SLO294" s="171"/>
      <c r="SLP294" s="171"/>
      <c r="SLQ294" s="171"/>
      <c r="SLR294" s="171"/>
      <c r="SLS294" s="171"/>
      <c r="SLT294" s="171"/>
      <c r="SLU294" s="171"/>
      <c r="SLV294" s="171"/>
      <c r="SLW294" s="171"/>
      <c r="SLX294" s="171"/>
      <c r="SLY294" s="171"/>
      <c r="SLZ294" s="171"/>
      <c r="SMA294" s="171"/>
      <c r="SMB294" s="171"/>
      <c r="SMC294" s="171"/>
      <c r="SMD294" s="171"/>
      <c r="SME294" s="171"/>
      <c r="SMF294" s="171"/>
      <c r="SMG294" s="171"/>
      <c r="SMH294" s="171"/>
      <c r="SMI294" s="171"/>
      <c r="SMJ294" s="171"/>
      <c r="SMK294" s="171"/>
      <c r="SML294" s="171"/>
      <c r="SMM294" s="171"/>
      <c r="SMN294" s="171"/>
      <c r="SMO294" s="171"/>
      <c r="SMP294" s="171"/>
      <c r="SMQ294" s="171"/>
      <c r="SMR294" s="171"/>
      <c r="SMS294" s="171"/>
      <c r="SMT294" s="171"/>
      <c r="SMU294" s="171"/>
      <c r="SMV294" s="171"/>
      <c r="SMW294" s="171"/>
      <c r="SMX294" s="171"/>
      <c r="SMY294" s="171"/>
      <c r="SMZ294" s="171"/>
      <c r="SNA294" s="171"/>
      <c r="SNB294" s="171"/>
      <c r="SNC294" s="171"/>
      <c r="SND294" s="171"/>
      <c r="SNE294" s="171"/>
      <c r="SNF294" s="171"/>
      <c r="SNG294" s="171"/>
      <c r="SNH294" s="171"/>
      <c r="SNI294" s="171"/>
      <c r="SNJ294" s="171"/>
      <c r="SNK294" s="171"/>
      <c r="SNL294" s="171"/>
      <c r="SNM294" s="171"/>
      <c r="SNN294" s="171"/>
      <c r="SNO294" s="171"/>
      <c r="SNP294" s="171"/>
      <c r="SNQ294" s="171"/>
      <c r="SNR294" s="171"/>
      <c r="SNS294" s="171"/>
      <c r="SNT294" s="171"/>
      <c r="SNU294" s="171"/>
      <c r="SNV294" s="171"/>
      <c r="SNW294" s="171"/>
      <c r="SNX294" s="171"/>
      <c r="SNY294" s="171"/>
      <c r="SNZ294" s="171"/>
      <c r="SOA294" s="171"/>
      <c r="SOB294" s="171"/>
      <c r="SOC294" s="171"/>
      <c r="SOD294" s="171"/>
      <c r="SOE294" s="171"/>
      <c r="SOF294" s="171"/>
      <c r="SOG294" s="171"/>
      <c r="SOH294" s="171"/>
      <c r="SOI294" s="171"/>
      <c r="SOJ294" s="171"/>
      <c r="SOK294" s="171"/>
      <c r="SOL294" s="171"/>
      <c r="SOM294" s="171"/>
      <c r="SON294" s="171"/>
      <c r="SOO294" s="171"/>
      <c r="SOP294" s="171"/>
      <c r="SOQ294" s="171"/>
      <c r="SOR294" s="171"/>
      <c r="SOS294" s="171"/>
      <c r="SOT294" s="171"/>
      <c r="SOU294" s="171"/>
      <c r="SOV294" s="171"/>
      <c r="SOW294" s="171"/>
      <c r="SOX294" s="171"/>
      <c r="SOY294" s="171"/>
      <c r="SOZ294" s="171"/>
      <c r="SPA294" s="171"/>
      <c r="SPB294" s="171"/>
      <c r="SPC294" s="171"/>
      <c r="SPD294" s="171"/>
      <c r="SPE294" s="171"/>
      <c r="SPF294" s="171"/>
      <c r="SPG294" s="171"/>
      <c r="SPH294" s="171"/>
      <c r="SPI294" s="171"/>
      <c r="SPJ294" s="171"/>
      <c r="SPK294" s="171"/>
      <c r="SPL294" s="171"/>
      <c r="SPM294" s="171"/>
      <c r="SPN294" s="171"/>
      <c r="SPO294" s="171"/>
      <c r="SPP294" s="171"/>
      <c r="SPQ294" s="171"/>
      <c r="SPR294" s="171"/>
      <c r="SPS294" s="171"/>
      <c r="SPT294" s="171"/>
      <c r="SPU294" s="171"/>
      <c r="SPV294" s="171"/>
      <c r="SPW294" s="171"/>
      <c r="SPX294" s="171"/>
      <c r="SPY294" s="171"/>
      <c r="SPZ294" s="171"/>
      <c r="SQA294" s="171"/>
      <c r="SQB294" s="171"/>
      <c r="SQC294" s="171"/>
      <c r="SQD294" s="171"/>
      <c r="SQE294" s="171"/>
      <c r="SQF294" s="171"/>
      <c r="SQG294" s="171"/>
      <c r="SQH294" s="171"/>
      <c r="SQI294" s="171"/>
      <c r="SQJ294" s="171"/>
      <c r="SQK294" s="171"/>
      <c r="SQL294" s="171"/>
      <c r="SQM294" s="171"/>
      <c r="SQN294" s="171"/>
      <c r="SQO294" s="171"/>
      <c r="SQP294" s="171"/>
      <c r="SQQ294" s="171"/>
      <c r="SQR294" s="171"/>
      <c r="SQS294" s="171"/>
      <c r="SQT294" s="171"/>
      <c r="SQU294" s="171"/>
      <c r="SQV294" s="171"/>
      <c r="SQW294" s="171"/>
      <c r="SQX294" s="171"/>
      <c r="SQY294" s="171"/>
      <c r="SQZ294" s="171"/>
      <c r="SRA294" s="171"/>
      <c r="SRB294" s="171"/>
      <c r="SRC294" s="171"/>
      <c r="SRD294" s="171"/>
      <c r="SRE294" s="171"/>
      <c r="SRF294" s="171"/>
      <c r="SRG294" s="171"/>
      <c r="SRH294" s="171"/>
      <c r="SRI294" s="171"/>
      <c r="SRJ294" s="171"/>
      <c r="SRK294" s="171"/>
      <c r="SRL294" s="171"/>
      <c r="SRM294" s="171"/>
      <c r="SRN294" s="171"/>
      <c r="SRO294" s="171"/>
      <c r="SRP294" s="171"/>
      <c r="SRQ294" s="171"/>
      <c r="SRR294" s="171"/>
      <c r="SRS294" s="171"/>
      <c r="SRT294" s="171"/>
      <c r="SRU294" s="171"/>
      <c r="SRV294" s="171"/>
      <c r="SRW294" s="171"/>
      <c r="SRX294" s="171"/>
      <c r="SRY294" s="171"/>
      <c r="SRZ294" s="171"/>
      <c r="SSA294" s="171"/>
      <c r="SSB294" s="171"/>
      <c r="SSC294" s="171"/>
      <c r="SSD294" s="171"/>
      <c r="SSE294" s="171"/>
      <c r="SSF294" s="171"/>
      <c r="SSG294" s="171"/>
      <c r="SSH294" s="171"/>
      <c r="SSI294" s="171"/>
      <c r="SSJ294" s="171"/>
      <c r="SSK294" s="171"/>
      <c r="SSL294" s="171"/>
      <c r="SSM294" s="171"/>
      <c r="SSN294" s="171"/>
      <c r="SSO294" s="171"/>
      <c r="SSP294" s="171"/>
      <c r="SSQ294" s="171"/>
      <c r="SSR294" s="171"/>
      <c r="SSS294" s="171"/>
      <c r="SST294" s="171"/>
      <c r="SSU294" s="171"/>
      <c r="SSV294" s="171"/>
      <c r="SSW294" s="171"/>
      <c r="SSX294" s="171"/>
      <c r="SSY294" s="171"/>
      <c r="SSZ294" s="171"/>
      <c r="STA294" s="171"/>
      <c r="STB294" s="171"/>
      <c r="STC294" s="171"/>
      <c r="STD294" s="171"/>
      <c r="STE294" s="171"/>
      <c r="STF294" s="171"/>
      <c r="STG294" s="171"/>
      <c r="STH294" s="171"/>
      <c r="STI294" s="171"/>
      <c r="STJ294" s="171"/>
      <c r="STK294" s="171"/>
      <c r="STL294" s="171"/>
      <c r="STM294" s="171"/>
      <c r="STN294" s="171"/>
      <c r="STO294" s="171"/>
      <c r="STP294" s="171"/>
      <c r="STQ294" s="171"/>
      <c r="STR294" s="171"/>
      <c r="STS294" s="171"/>
      <c r="STT294" s="171"/>
      <c r="STU294" s="171"/>
      <c r="STV294" s="171"/>
      <c r="STW294" s="171"/>
      <c r="STX294" s="171"/>
      <c r="STY294" s="171"/>
      <c r="STZ294" s="171"/>
      <c r="SUA294" s="171"/>
      <c r="SUB294" s="171"/>
      <c r="SUC294" s="171"/>
      <c r="SUD294" s="171"/>
      <c r="SUE294" s="171"/>
      <c r="SUF294" s="171"/>
      <c r="SUG294" s="171"/>
      <c r="SUH294" s="171"/>
      <c r="SUI294" s="171"/>
      <c r="SUJ294" s="171"/>
      <c r="SUK294" s="171"/>
      <c r="SUL294" s="171"/>
      <c r="SUM294" s="171"/>
      <c r="SUN294" s="171"/>
      <c r="SUO294" s="171"/>
      <c r="SUP294" s="171"/>
      <c r="SUQ294" s="171"/>
      <c r="SUR294" s="171"/>
      <c r="SUS294" s="171"/>
      <c r="SUT294" s="171"/>
      <c r="SUU294" s="171"/>
      <c r="SUV294" s="171"/>
      <c r="SUW294" s="171"/>
      <c r="SUX294" s="171"/>
      <c r="SUY294" s="171"/>
      <c r="SUZ294" s="171"/>
      <c r="SVA294" s="171"/>
      <c r="SVB294" s="171"/>
      <c r="SVC294" s="171"/>
      <c r="SVD294" s="171"/>
      <c r="SVE294" s="171"/>
      <c r="SVF294" s="171"/>
      <c r="SVG294" s="171"/>
      <c r="SVH294" s="171"/>
      <c r="SVI294" s="171"/>
      <c r="SVJ294" s="171"/>
      <c r="SVK294" s="171"/>
      <c r="SVL294" s="171"/>
      <c r="SVM294" s="171"/>
      <c r="SVN294" s="171"/>
      <c r="SVO294" s="171"/>
      <c r="SVP294" s="171"/>
      <c r="SVQ294" s="171"/>
      <c r="SVR294" s="171"/>
      <c r="SVS294" s="171"/>
      <c r="SVT294" s="171"/>
      <c r="SVU294" s="171"/>
      <c r="SVV294" s="171"/>
      <c r="SVW294" s="171"/>
      <c r="SVX294" s="171"/>
      <c r="SVY294" s="171"/>
      <c r="SVZ294" s="171"/>
      <c r="SWA294" s="171"/>
      <c r="SWB294" s="171"/>
      <c r="SWC294" s="171"/>
      <c r="SWD294" s="171"/>
      <c r="SWE294" s="171"/>
      <c r="SWF294" s="171"/>
      <c r="SWG294" s="171"/>
      <c r="SWH294" s="171"/>
      <c r="SWI294" s="171"/>
      <c r="SWJ294" s="171"/>
      <c r="SWK294" s="171"/>
      <c r="SWL294" s="171"/>
      <c r="SWM294" s="171"/>
      <c r="SWN294" s="171"/>
      <c r="SWO294" s="171"/>
      <c r="SWP294" s="171"/>
      <c r="SWQ294" s="171"/>
      <c r="SWR294" s="171"/>
      <c r="SWS294" s="171"/>
      <c r="SWT294" s="171"/>
      <c r="SWU294" s="171"/>
      <c r="SWV294" s="171"/>
      <c r="SWW294" s="171"/>
      <c r="SWX294" s="171"/>
      <c r="SWY294" s="171"/>
      <c r="SWZ294" s="171"/>
      <c r="SXA294" s="171"/>
      <c r="SXB294" s="171"/>
      <c r="SXC294" s="171"/>
      <c r="SXD294" s="171"/>
      <c r="SXE294" s="171"/>
      <c r="SXF294" s="171"/>
      <c r="SXG294" s="171"/>
      <c r="SXH294" s="171"/>
      <c r="SXI294" s="171"/>
      <c r="SXJ294" s="171"/>
      <c r="SXK294" s="171"/>
      <c r="SXL294" s="171"/>
      <c r="SXM294" s="171"/>
      <c r="SXN294" s="171"/>
      <c r="SXO294" s="171"/>
      <c r="SXP294" s="171"/>
      <c r="SXQ294" s="171"/>
      <c r="SXR294" s="171"/>
      <c r="SXS294" s="171"/>
      <c r="SXT294" s="171"/>
      <c r="SXU294" s="171"/>
      <c r="SXV294" s="171"/>
      <c r="SXW294" s="171"/>
      <c r="SXX294" s="171"/>
      <c r="SXY294" s="171"/>
      <c r="SXZ294" s="171"/>
      <c r="SYA294" s="171"/>
      <c r="SYB294" s="171"/>
      <c r="SYC294" s="171"/>
      <c r="SYD294" s="171"/>
      <c r="SYE294" s="171"/>
      <c r="SYF294" s="171"/>
      <c r="SYG294" s="171"/>
      <c r="SYH294" s="171"/>
      <c r="SYI294" s="171"/>
      <c r="SYJ294" s="171"/>
      <c r="SYK294" s="171"/>
      <c r="SYL294" s="171"/>
      <c r="SYM294" s="171"/>
      <c r="SYN294" s="171"/>
      <c r="SYO294" s="171"/>
      <c r="SYP294" s="171"/>
      <c r="SYQ294" s="171"/>
      <c r="SYR294" s="171"/>
      <c r="SYS294" s="171"/>
      <c r="SYT294" s="171"/>
      <c r="SYU294" s="171"/>
      <c r="SYV294" s="171"/>
      <c r="SYW294" s="171"/>
      <c r="SYX294" s="171"/>
      <c r="SYY294" s="171"/>
      <c r="SYZ294" s="171"/>
      <c r="SZA294" s="171"/>
      <c r="SZB294" s="171"/>
      <c r="SZC294" s="171"/>
      <c r="SZD294" s="171"/>
      <c r="SZE294" s="171"/>
      <c r="SZF294" s="171"/>
      <c r="SZG294" s="171"/>
      <c r="SZH294" s="171"/>
      <c r="SZI294" s="171"/>
      <c r="SZJ294" s="171"/>
      <c r="SZK294" s="171"/>
      <c r="SZL294" s="171"/>
      <c r="SZM294" s="171"/>
      <c r="SZN294" s="171"/>
      <c r="SZO294" s="171"/>
      <c r="SZP294" s="171"/>
      <c r="SZQ294" s="171"/>
      <c r="SZR294" s="171"/>
      <c r="SZS294" s="171"/>
      <c r="SZT294" s="171"/>
      <c r="SZU294" s="171"/>
      <c r="SZV294" s="171"/>
      <c r="SZW294" s="171"/>
      <c r="SZX294" s="171"/>
      <c r="SZY294" s="171"/>
      <c r="SZZ294" s="171"/>
      <c r="TAA294" s="171"/>
      <c r="TAB294" s="171"/>
      <c r="TAC294" s="171"/>
      <c r="TAD294" s="171"/>
      <c r="TAE294" s="171"/>
      <c r="TAF294" s="171"/>
      <c r="TAG294" s="171"/>
      <c r="TAH294" s="171"/>
      <c r="TAI294" s="171"/>
      <c r="TAJ294" s="171"/>
      <c r="TAK294" s="171"/>
      <c r="TAL294" s="171"/>
      <c r="TAM294" s="171"/>
      <c r="TAN294" s="171"/>
      <c r="TAO294" s="171"/>
      <c r="TAP294" s="171"/>
      <c r="TAQ294" s="171"/>
      <c r="TAR294" s="171"/>
      <c r="TAS294" s="171"/>
      <c r="TAT294" s="171"/>
      <c r="TAU294" s="171"/>
      <c r="TAV294" s="171"/>
      <c r="TAW294" s="171"/>
      <c r="TAX294" s="171"/>
      <c r="TAY294" s="171"/>
      <c r="TAZ294" s="171"/>
      <c r="TBA294" s="171"/>
      <c r="TBB294" s="171"/>
      <c r="TBC294" s="171"/>
      <c r="TBD294" s="171"/>
      <c r="TBE294" s="171"/>
      <c r="TBF294" s="171"/>
      <c r="TBG294" s="171"/>
      <c r="TBH294" s="171"/>
      <c r="TBI294" s="171"/>
      <c r="TBJ294" s="171"/>
      <c r="TBK294" s="171"/>
      <c r="TBL294" s="171"/>
      <c r="TBM294" s="171"/>
      <c r="TBN294" s="171"/>
      <c r="TBO294" s="171"/>
      <c r="TBP294" s="171"/>
      <c r="TBQ294" s="171"/>
      <c r="TBR294" s="171"/>
      <c r="TBS294" s="171"/>
      <c r="TBT294" s="171"/>
      <c r="TBU294" s="171"/>
      <c r="TBV294" s="171"/>
      <c r="TBW294" s="171"/>
      <c r="TBX294" s="171"/>
      <c r="TBY294" s="171"/>
      <c r="TBZ294" s="171"/>
      <c r="TCA294" s="171"/>
      <c r="TCB294" s="171"/>
      <c r="TCC294" s="171"/>
      <c r="TCD294" s="171"/>
      <c r="TCE294" s="171"/>
      <c r="TCF294" s="171"/>
      <c r="TCG294" s="171"/>
      <c r="TCH294" s="171"/>
      <c r="TCI294" s="171"/>
      <c r="TCJ294" s="171"/>
      <c r="TCK294" s="171"/>
      <c r="TCL294" s="171"/>
      <c r="TCM294" s="171"/>
      <c r="TCN294" s="171"/>
      <c r="TCO294" s="171"/>
      <c r="TCP294" s="171"/>
      <c r="TCQ294" s="171"/>
      <c r="TCR294" s="171"/>
      <c r="TCS294" s="171"/>
      <c r="TCT294" s="171"/>
      <c r="TCU294" s="171"/>
      <c r="TCV294" s="171"/>
      <c r="TCW294" s="171"/>
      <c r="TCX294" s="171"/>
      <c r="TCY294" s="171"/>
      <c r="TCZ294" s="171"/>
      <c r="TDA294" s="171"/>
      <c r="TDB294" s="171"/>
      <c r="TDC294" s="171"/>
      <c r="TDD294" s="171"/>
      <c r="TDE294" s="171"/>
      <c r="TDF294" s="171"/>
      <c r="TDG294" s="171"/>
      <c r="TDH294" s="171"/>
      <c r="TDI294" s="171"/>
      <c r="TDJ294" s="171"/>
      <c r="TDK294" s="171"/>
      <c r="TDL294" s="171"/>
      <c r="TDM294" s="171"/>
      <c r="TDN294" s="171"/>
      <c r="TDO294" s="171"/>
      <c r="TDP294" s="171"/>
      <c r="TDQ294" s="171"/>
      <c r="TDR294" s="171"/>
      <c r="TDS294" s="171"/>
      <c r="TDT294" s="171"/>
      <c r="TDU294" s="171"/>
      <c r="TDV294" s="171"/>
      <c r="TDW294" s="171"/>
      <c r="TDX294" s="171"/>
      <c r="TDY294" s="171"/>
      <c r="TDZ294" s="171"/>
      <c r="TEA294" s="171"/>
      <c r="TEB294" s="171"/>
      <c r="TEC294" s="171"/>
      <c r="TED294" s="171"/>
      <c r="TEE294" s="171"/>
      <c r="TEF294" s="171"/>
      <c r="TEG294" s="171"/>
      <c r="TEH294" s="171"/>
      <c r="TEI294" s="171"/>
      <c r="TEJ294" s="171"/>
      <c r="TEK294" s="171"/>
      <c r="TEL294" s="171"/>
      <c r="TEM294" s="171"/>
      <c r="TEN294" s="171"/>
      <c r="TEO294" s="171"/>
      <c r="TEP294" s="171"/>
      <c r="TEQ294" s="171"/>
      <c r="TER294" s="171"/>
      <c r="TES294" s="171"/>
      <c r="TET294" s="171"/>
      <c r="TEU294" s="171"/>
      <c r="TEV294" s="171"/>
      <c r="TEW294" s="171"/>
      <c r="TEX294" s="171"/>
      <c r="TEY294" s="171"/>
      <c r="TEZ294" s="171"/>
      <c r="TFA294" s="171"/>
      <c r="TFB294" s="171"/>
      <c r="TFC294" s="171"/>
      <c r="TFD294" s="171"/>
      <c r="TFE294" s="171"/>
      <c r="TFF294" s="171"/>
      <c r="TFG294" s="171"/>
      <c r="TFH294" s="171"/>
      <c r="TFI294" s="171"/>
      <c r="TFJ294" s="171"/>
      <c r="TFK294" s="171"/>
      <c r="TFL294" s="171"/>
      <c r="TFM294" s="171"/>
      <c r="TFN294" s="171"/>
      <c r="TFO294" s="171"/>
      <c r="TFP294" s="171"/>
      <c r="TFQ294" s="171"/>
      <c r="TFR294" s="171"/>
      <c r="TFS294" s="171"/>
      <c r="TFT294" s="171"/>
      <c r="TFU294" s="171"/>
      <c r="TFV294" s="171"/>
      <c r="TFW294" s="171"/>
      <c r="TFX294" s="171"/>
      <c r="TFY294" s="171"/>
      <c r="TFZ294" s="171"/>
      <c r="TGA294" s="171"/>
      <c r="TGB294" s="171"/>
      <c r="TGC294" s="171"/>
      <c r="TGD294" s="171"/>
      <c r="TGE294" s="171"/>
      <c r="TGF294" s="171"/>
      <c r="TGG294" s="171"/>
      <c r="TGH294" s="171"/>
      <c r="TGI294" s="171"/>
      <c r="TGJ294" s="171"/>
      <c r="TGK294" s="171"/>
      <c r="TGL294" s="171"/>
      <c r="TGM294" s="171"/>
      <c r="TGN294" s="171"/>
      <c r="TGO294" s="171"/>
      <c r="TGP294" s="171"/>
      <c r="TGQ294" s="171"/>
      <c r="TGR294" s="171"/>
      <c r="TGS294" s="171"/>
      <c r="TGT294" s="171"/>
      <c r="TGU294" s="171"/>
      <c r="TGV294" s="171"/>
      <c r="TGW294" s="171"/>
      <c r="TGX294" s="171"/>
      <c r="TGY294" s="171"/>
      <c r="TGZ294" s="171"/>
      <c r="THA294" s="171"/>
      <c r="THB294" s="171"/>
      <c r="THC294" s="171"/>
      <c r="THD294" s="171"/>
      <c r="THE294" s="171"/>
      <c r="THF294" s="171"/>
      <c r="THG294" s="171"/>
      <c r="THH294" s="171"/>
      <c r="THI294" s="171"/>
      <c r="THJ294" s="171"/>
      <c r="THK294" s="171"/>
      <c r="THL294" s="171"/>
      <c r="THM294" s="171"/>
      <c r="THN294" s="171"/>
      <c r="THO294" s="171"/>
      <c r="THP294" s="171"/>
      <c r="THQ294" s="171"/>
      <c r="THR294" s="171"/>
      <c r="THS294" s="171"/>
      <c r="THT294" s="171"/>
      <c r="THU294" s="171"/>
      <c r="THV294" s="171"/>
      <c r="THW294" s="171"/>
      <c r="THX294" s="171"/>
      <c r="THY294" s="171"/>
      <c r="THZ294" s="171"/>
      <c r="TIA294" s="171"/>
      <c r="TIB294" s="171"/>
      <c r="TIC294" s="171"/>
      <c r="TID294" s="171"/>
      <c r="TIE294" s="171"/>
      <c r="TIF294" s="171"/>
      <c r="TIG294" s="171"/>
      <c r="TIH294" s="171"/>
      <c r="TII294" s="171"/>
      <c r="TIJ294" s="171"/>
      <c r="TIK294" s="171"/>
      <c r="TIL294" s="171"/>
      <c r="TIM294" s="171"/>
      <c r="TIN294" s="171"/>
      <c r="TIO294" s="171"/>
      <c r="TIP294" s="171"/>
      <c r="TIQ294" s="171"/>
      <c r="TIR294" s="171"/>
      <c r="TIS294" s="171"/>
      <c r="TIT294" s="171"/>
      <c r="TIU294" s="171"/>
      <c r="TIV294" s="171"/>
      <c r="TIW294" s="171"/>
      <c r="TIX294" s="171"/>
      <c r="TIY294" s="171"/>
      <c r="TIZ294" s="171"/>
      <c r="TJA294" s="171"/>
      <c r="TJB294" s="171"/>
      <c r="TJC294" s="171"/>
      <c r="TJD294" s="171"/>
      <c r="TJE294" s="171"/>
      <c r="TJF294" s="171"/>
      <c r="TJG294" s="171"/>
      <c r="TJH294" s="171"/>
      <c r="TJI294" s="171"/>
      <c r="TJJ294" s="171"/>
      <c r="TJK294" s="171"/>
      <c r="TJL294" s="171"/>
      <c r="TJM294" s="171"/>
      <c r="TJN294" s="171"/>
      <c r="TJO294" s="171"/>
      <c r="TJP294" s="171"/>
      <c r="TJQ294" s="171"/>
      <c r="TJR294" s="171"/>
      <c r="TJS294" s="171"/>
      <c r="TJT294" s="171"/>
      <c r="TJU294" s="171"/>
      <c r="TJV294" s="171"/>
      <c r="TJW294" s="171"/>
      <c r="TJX294" s="171"/>
      <c r="TJY294" s="171"/>
      <c r="TJZ294" s="171"/>
      <c r="TKA294" s="171"/>
      <c r="TKB294" s="171"/>
      <c r="TKC294" s="171"/>
      <c r="TKD294" s="171"/>
      <c r="TKE294" s="171"/>
      <c r="TKF294" s="171"/>
      <c r="TKG294" s="171"/>
      <c r="TKH294" s="171"/>
      <c r="TKI294" s="171"/>
      <c r="TKJ294" s="171"/>
      <c r="TKK294" s="171"/>
      <c r="TKL294" s="171"/>
      <c r="TKM294" s="171"/>
      <c r="TKN294" s="171"/>
      <c r="TKO294" s="171"/>
      <c r="TKP294" s="171"/>
      <c r="TKQ294" s="171"/>
      <c r="TKR294" s="171"/>
      <c r="TKS294" s="171"/>
      <c r="TKT294" s="171"/>
      <c r="TKU294" s="171"/>
      <c r="TKV294" s="171"/>
      <c r="TKW294" s="171"/>
      <c r="TKX294" s="171"/>
      <c r="TKY294" s="171"/>
      <c r="TKZ294" s="171"/>
      <c r="TLA294" s="171"/>
      <c r="TLB294" s="171"/>
      <c r="TLC294" s="171"/>
      <c r="TLD294" s="171"/>
      <c r="TLE294" s="171"/>
      <c r="TLF294" s="171"/>
      <c r="TLG294" s="171"/>
      <c r="TLH294" s="171"/>
      <c r="TLI294" s="171"/>
      <c r="TLJ294" s="171"/>
      <c r="TLK294" s="171"/>
      <c r="TLL294" s="171"/>
      <c r="TLM294" s="171"/>
      <c r="TLN294" s="171"/>
      <c r="TLO294" s="171"/>
      <c r="TLP294" s="171"/>
      <c r="TLQ294" s="171"/>
      <c r="TLR294" s="171"/>
      <c r="TLS294" s="171"/>
      <c r="TLT294" s="171"/>
      <c r="TLU294" s="171"/>
      <c r="TLV294" s="171"/>
      <c r="TLW294" s="171"/>
      <c r="TLX294" s="171"/>
      <c r="TLY294" s="171"/>
      <c r="TLZ294" s="171"/>
      <c r="TMA294" s="171"/>
      <c r="TMB294" s="171"/>
      <c r="TMC294" s="171"/>
      <c r="TMD294" s="171"/>
      <c r="TME294" s="171"/>
      <c r="TMF294" s="171"/>
      <c r="TMG294" s="171"/>
      <c r="TMH294" s="171"/>
      <c r="TMI294" s="171"/>
      <c r="TMJ294" s="171"/>
      <c r="TMK294" s="171"/>
      <c r="TML294" s="171"/>
      <c r="TMM294" s="171"/>
      <c r="TMN294" s="171"/>
      <c r="TMO294" s="171"/>
      <c r="TMP294" s="171"/>
      <c r="TMQ294" s="171"/>
      <c r="TMR294" s="171"/>
      <c r="TMS294" s="171"/>
      <c r="TMT294" s="171"/>
      <c r="TMU294" s="171"/>
      <c r="TMV294" s="171"/>
      <c r="TMW294" s="171"/>
      <c r="TMX294" s="171"/>
      <c r="TMY294" s="171"/>
      <c r="TMZ294" s="171"/>
      <c r="TNA294" s="171"/>
      <c r="TNB294" s="171"/>
      <c r="TNC294" s="171"/>
      <c r="TND294" s="171"/>
      <c r="TNE294" s="171"/>
      <c r="TNF294" s="171"/>
      <c r="TNG294" s="171"/>
      <c r="TNH294" s="171"/>
      <c r="TNI294" s="171"/>
      <c r="TNJ294" s="171"/>
      <c r="TNK294" s="171"/>
      <c r="TNL294" s="171"/>
      <c r="TNM294" s="171"/>
      <c r="TNN294" s="171"/>
      <c r="TNO294" s="171"/>
      <c r="TNP294" s="171"/>
      <c r="TNQ294" s="171"/>
      <c r="TNR294" s="171"/>
      <c r="TNS294" s="171"/>
      <c r="TNT294" s="171"/>
      <c r="TNU294" s="171"/>
      <c r="TNV294" s="171"/>
      <c r="TNW294" s="171"/>
      <c r="TNX294" s="171"/>
      <c r="TNY294" s="171"/>
      <c r="TNZ294" s="171"/>
      <c r="TOA294" s="171"/>
      <c r="TOB294" s="171"/>
      <c r="TOC294" s="171"/>
      <c r="TOD294" s="171"/>
      <c r="TOE294" s="171"/>
      <c r="TOF294" s="171"/>
      <c r="TOG294" s="171"/>
      <c r="TOH294" s="171"/>
      <c r="TOI294" s="171"/>
      <c r="TOJ294" s="171"/>
      <c r="TOK294" s="171"/>
      <c r="TOL294" s="171"/>
      <c r="TOM294" s="171"/>
      <c r="TON294" s="171"/>
      <c r="TOO294" s="171"/>
      <c r="TOP294" s="171"/>
      <c r="TOQ294" s="171"/>
      <c r="TOR294" s="171"/>
      <c r="TOS294" s="171"/>
      <c r="TOT294" s="171"/>
      <c r="TOU294" s="171"/>
      <c r="TOV294" s="171"/>
      <c r="TOW294" s="171"/>
      <c r="TOX294" s="171"/>
      <c r="TOY294" s="171"/>
      <c r="TOZ294" s="171"/>
      <c r="TPA294" s="171"/>
      <c r="TPB294" s="171"/>
      <c r="TPC294" s="171"/>
      <c r="TPD294" s="171"/>
      <c r="TPE294" s="171"/>
      <c r="TPF294" s="171"/>
      <c r="TPG294" s="171"/>
      <c r="TPH294" s="171"/>
      <c r="TPI294" s="171"/>
      <c r="TPJ294" s="171"/>
      <c r="TPK294" s="171"/>
      <c r="TPL294" s="171"/>
      <c r="TPM294" s="171"/>
      <c r="TPN294" s="171"/>
      <c r="TPO294" s="171"/>
      <c r="TPP294" s="171"/>
      <c r="TPQ294" s="171"/>
      <c r="TPR294" s="171"/>
      <c r="TPS294" s="171"/>
      <c r="TPT294" s="171"/>
      <c r="TPU294" s="171"/>
      <c r="TPV294" s="171"/>
      <c r="TPW294" s="171"/>
      <c r="TPX294" s="171"/>
      <c r="TPY294" s="171"/>
      <c r="TPZ294" s="171"/>
      <c r="TQA294" s="171"/>
      <c r="TQB294" s="171"/>
      <c r="TQC294" s="171"/>
      <c r="TQD294" s="171"/>
      <c r="TQE294" s="171"/>
      <c r="TQF294" s="171"/>
      <c r="TQG294" s="171"/>
      <c r="TQH294" s="171"/>
      <c r="TQI294" s="171"/>
      <c r="TQJ294" s="171"/>
      <c r="TQK294" s="171"/>
      <c r="TQL294" s="171"/>
      <c r="TQM294" s="171"/>
      <c r="TQN294" s="171"/>
      <c r="TQO294" s="171"/>
      <c r="TQP294" s="171"/>
      <c r="TQQ294" s="171"/>
      <c r="TQR294" s="171"/>
      <c r="TQS294" s="171"/>
      <c r="TQT294" s="171"/>
      <c r="TQU294" s="171"/>
      <c r="TQV294" s="171"/>
      <c r="TQW294" s="171"/>
      <c r="TQX294" s="171"/>
      <c r="TQY294" s="171"/>
      <c r="TQZ294" s="171"/>
      <c r="TRA294" s="171"/>
      <c r="TRB294" s="171"/>
      <c r="TRC294" s="171"/>
      <c r="TRD294" s="171"/>
      <c r="TRE294" s="171"/>
      <c r="TRF294" s="171"/>
      <c r="TRG294" s="171"/>
      <c r="TRH294" s="171"/>
      <c r="TRI294" s="171"/>
      <c r="TRJ294" s="171"/>
      <c r="TRK294" s="171"/>
      <c r="TRL294" s="171"/>
      <c r="TRM294" s="171"/>
      <c r="TRN294" s="171"/>
      <c r="TRO294" s="171"/>
      <c r="TRP294" s="171"/>
      <c r="TRQ294" s="171"/>
      <c r="TRR294" s="171"/>
      <c r="TRS294" s="171"/>
      <c r="TRT294" s="171"/>
      <c r="TRU294" s="171"/>
      <c r="TRV294" s="171"/>
      <c r="TRW294" s="171"/>
      <c r="TRX294" s="171"/>
      <c r="TRY294" s="171"/>
      <c r="TRZ294" s="171"/>
      <c r="TSA294" s="171"/>
      <c r="TSB294" s="171"/>
      <c r="TSC294" s="171"/>
      <c r="TSD294" s="171"/>
      <c r="TSE294" s="171"/>
      <c r="TSF294" s="171"/>
      <c r="TSG294" s="171"/>
      <c r="TSH294" s="171"/>
      <c r="TSI294" s="171"/>
      <c r="TSJ294" s="171"/>
      <c r="TSK294" s="171"/>
      <c r="TSL294" s="171"/>
      <c r="TSM294" s="171"/>
      <c r="TSN294" s="171"/>
      <c r="TSO294" s="171"/>
      <c r="TSP294" s="171"/>
      <c r="TSQ294" s="171"/>
      <c r="TSR294" s="171"/>
      <c r="TSS294" s="171"/>
      <c r="TST294" s="171"/>
      <c r="TSU294" s="171"/>
      <c r="TSV294" s="171"/>
      <c r="TSW294" s="171"/>
      <c r="TSX294" s="171"/>
      <c r="TSY294" s="171"/>
      <c r="TSZ294" s="171"/>
      <c r="TTA294" s="171"/>
      <c r="TTB294" s="171"/>
      <c r="TTC294" s="171"/>
      <c r="TTD294" s="171"/>
      <c r="TTE294" s="171"/>
      <c r="TTF294" s="171"/>
      <c r="TTG294" s="171"/>
      <c r="TTH294" s="171"/>
      <c r="TTI294" s="171"/>
      <c r="TTJ294" s="171"/>
      <c r="TTK294" s="171"/>
      <c r="TTL294" s="171"/>
      <c r="TTM294" s="171"/>
      <c r="TTN294" s="171"/>
      <c r="TTO294" s="171"/>
      <c r="TTP294" s="171"/>
      <c r="TTQ294" s="171"/>
      <c r="TTR294" s="171"/>
      <c r="TTS294" s="171"/>
      <c r="TTT294" s="171"/>
      <c r="TTU294" s="171"/>
      <c r="TTV294" s="171"/>
      <c r="TTW294" s="171"/>
      <c r="TTX294" s="171"/>
      <c r="TTY294" s="171"/>
      <c r="TTZ294" s="171"/>
      <c r="TUA294" s="171"/>
      <c r="TUB294" s="171"/>
      <c r="TUC294" s="171"/>
      <c r="TUD294" s="171"/>
      <c r="TUE294" s="171"/>
      <c r="TUF294" s="171"/>
      <c r="TUG294" s="171"/>
      <c r="TUH294" s="171"/>
      <c r="TUI294" s="171"/>
      <c r="TUJ294" s="171"/>
      <c r="TUK294" s="171"/>
      <c r="TUL294" s="171"/>
      <c r="TUM294" s="171"/>
      <c r="TUN294" s="171"/>
      <c r="TUO294" s="171"/>
      <c r="TUP294" s="171"/>
      <c r="TUQ294" s="171"/>
      <c r="TUR294" s="171"/>
      <c r="TUS294" s="171"/>
      <c r="TUT294" s="171"/>
      <c r="TUU294" s="171"/>
      <c r="TUV294" s="171"/>
      <c r="TUW294" s="171"/>
      <c r="TUX294" s="171"/>
      <c r="TUY294" s="171"/>
      <c r="TUZ294" s="171"/>
      <c r="TVA294" s="171"/>
      <c r="TVB294" s="171"/>
      <c r="TVC294" s="171"/>
      <c r="TVD294" s="171"/>
      <c r="TVE294" s="171"/>
      <c r="TVF294" s="171"/>
      <c r="TVG294" s="171"/>
      <c r="TVH294" s="171"/>
      <c r="TVI294" s="171"/>
      <c r="TVJ294" s="171"/>
      <c r="TVK294" s="171"/>
      <c r="TVL294" s="171"/>
      <c r="TVM294" s="171"/>
      <c r="TVN294" s="171"/>
      <c r="TVO294" s="171"/>
      <c r="TVP294" s="171"/>
      <c r="TVQ294" s="171"/>
      <c r="TVR294" s="171"/>
      <c r="TVS294" s="171"/>
      <c r="TVT294" s="171"/>
      <c r="TVU294" s="171"/>
      <c r="TVV294" s="171"/>
      <c r="TVW294" s="171"/>
      <c r="TVX294" s="171"/>
      <c r="TVY294" s="171"/>
      <c r="TVZ294" s="171"/>
      <c r="TWA294" s="171"/>
      <c r="TWB294" s="171"/>
      <c r="TWC294" s="171"/>
      <c r="TWD294" s="171"/>
      <c r="TWE294" s="171"/>
      <c r="TWF294" s="171"/>
      <c r="TWG294" s="171"/>
      <c r="TWH294" s="171"/>
      <c r="TWI294" s="171"/>
      <c r="TWJ294" s="171"/>
      <c r="TWK294" s="171"/>
      <c r="TWL294" s="171"/>
      <c r="TWM294" s="171"/>
      <c r="TWN294" s="171"/>
      <c r="TWO294" s="171"/>
      <c r="TWP294" s="171"/>
      <c r="TWQ294" s="171"/>
      <c r="TWR294" s="171"/>
      <c r="TWS294" s="171"/>
      <c r="TWT294" s="171"/>
      <c r="TWU294" s="171"/>
      <c r="TWV294" s="171"/>
      <c r="TWW294" s="171"/>
      <c r="TWX294" s="171"/>
      <c r="TWY294" s="171"/>
      <c r="TWZ294" s="171"/>
      <c r="TXA294" s="171"/>
      <c r="TXB294" s="171"/>
      <c r="TXC294" s="171"/>
      <c r="TXD294" s="171"/>
      <c r="TXE294" s="171"/>
      <c r="TXF294" s="171"/>
      <c r="TXG294" s="171"/>
      <c r="TXH294" s="171"/>
      <c r="TXI294" s="171"/>
      <c r="TXJ294" s="171"/>
      <c r="TXK294" s="171"/>
      <c r="TXL294" s="171"/>
      <c r="TXM294" s="171"/>
      <c r="TXN294" s="171"/>
      <c r="TXO294" s="171"/>
      <c r="TXP294" s="171"/>
      <c r="TXQ294" s="171"/>
      <c r="TXR294" s="171"/>
      <c r="TXS294" s="171"/>
      <c r="TXT294" s="171"/>
      <c r="TXU294" s="171"/>
      <c r="TXV294" s="171"/>
      <c r="TXW294" s="171"/>
      <c r="TXX294" s="171"/>
      <c r="TXY294" s="171"/>
      <c r="TXZ294" s="171"/>
      <c r="TYA294" s="171"/>
      <c r="TYB294" s="171"/>
      <c r="TYC294" s="171"/>
      <c r="TYD294" s="171"/>
      <c r="TYE294" s="171"/>
      <c r="TYF294" s="171"/>
      <c r="TYG294" s="171"/>
      <c r="TYH294" s="171"/>
      <c r="TYI294" s="171"/>
      <c r="TYJ294" s="171"/>
      <c r="TYK294" s="171"/>
      <c r="TYL294" s="171"/>
      <c r="TYM294" s="171"/>
      <c r="TYN294" s="171"/>
      <c r="TYO294" s="171"/>
      <c r="TYP294" s="171"/>
      <c r="TYQ294" s="171"/>
      <c r="TYR294" s="171"/>
      <c r="TYS294" s="171"/>
      <c r="TYT294" s="171"/>
      <c r="TYU294" s="171"/>
      <c r="TYV294" s="171"/>
      <c r="TYW294" s="171"/>
      <c r="TYX294" s="171"/>
      <c r="TYY294" s="171"/>
      <c r="TYZ294" s="171"/>
      <c r="TZA294" s="171"/>
      <c r="TZB294" s="171"/>
      <c r="TZC294" s="171"/>
      <c r="TZD294" s="171"/>
      <c r="TZE294" s="171"/>
      <c r="TZF294" s="171"/>
      <c r="TZG294" s="171"/>
      <c r="TZH294" s="171"/>
      <c r="TZI294" s="171"/>
      <c r="TZJ294" s="171"/>
      <c r="TZK294" s="171"/>
      <c r="TZL294" s="171"/>
      <c r="TZM294" s="171"/>
      <c r="TZN294" s="171"/>
      <c r="TZO294" s="171"/>
      <c r="TZP294" s="171"/>
      <c r="TZQ294" s="171"/>
      <c r="TZR294" s="171"/>
      <c r="TZS294" s="171"/>
      <c r="TZT294" s="171"/>
      <c r="TZU294" s="171"/>
      <c r="TZV294" s="171"/>
      <c r="TZW294" s="171"/>
      <c r="TZX294" s="171"/>
      <c r="TZY294" s="171"/>
      <c r="TZZ294" s="171"/>
      <c r="UAA294" s="171"/>
      <c r="UAB294" s="171"/>
      <c r="UAC294" s="171"/>
      <c r="UAD294" s="171"/>
      <c r="UAE294" s="171"/>
      <c r="UAF294" s="171"/>
      <c r="UAG294" s="171"/>
      <c r="UAH294" s="171"/>
      <c r="UAI294" s="171"/>
      <c r="UAJ294" s="171"/>
      <c r="UAK294" s="171"/>
      <c r="UAL294" s="171"/>
      <c r="UAM294" s="171"/>
      <c r="UAN294" s="171"/>
      <c r="UAO294" s="171"/>
      <c r="UAP294" s="171"/>
      <c r="UAQ294" s="171"/>
      <c r="UAR294" s="171"/>
      <c r="UAS294" s="171"/>
      <c r="UAT294" s="171"/>
      <c r="UAU294" s="171"/>
      <c r="UAV294" s="171"/>
      <c r="UAW294" s="171"/>
      <c r="UAX294" s="171"/>
      <c r="UAY294" s="171"/>
      <c r="UAZ294" s="171"/>
      <c r="UBA294" s="171"/>
      <c r="UBB294" s="171"/>
      <c r="UBC294" s="171"/>
      <c r="UBD294" s="171"/>
      <c r="UBE294" s="171"/>
      <c r="UBF294" s="171"/>
      <c r="UBG294" s="171"/>
      <c r="UBH294" s="171"/>
      <c r="UBI294" s="171"/>
      <c r="UBJ294" s="171"/>
      <c r="UBK294" s="171"/>
      <c r="UBL294" s="171"/>
      <c r="UBM294" s="171"/>
      <c r="UBN294" s="171"/>
      <c r="UBO294" s="171"/>
      <c r="UBP294" s="171"/>
      <c r="UBQ294" s="171"/>
      <c r="UBR294" s="171"/>
      <c r="UBS294" s="171"/>
      <c r="UBT294" s="171"/>
      <c r="UBU294" s="171"/>
      <c r="UBV294" s="171"/>
      <c r="UBW294" s="171"/>
      <c r="UBX294" s="171"/>
      <c r="UBY294" s="171"/>
      <c r="UBZ294" s="171"/>
      <c r="UCA294" s="171"/>
      <c r="UCB294" s="171"/>
      <c r="UCC294" s="171"/>
      <c r="UCD294" s="171"/>
      <c r="UCE294" s="171"/>
      <c r="UCF294" s="171"/>
      <c r="UCG294" s="171"/>
      <c r="UCH294" s="171"/>
      <c r="UCI294" s="171"/>
      <c r="UCJ294" s="171"/>
      <c r="UCK294" s="171"/>
      <c r="UCL294" s="171"/>
      <c r="UCM294" s="171"/>
      <c r="UCN294" s="171"/>
      <c r="UCO294" s="171"/>
      <c r="UCP294" s="171"/>
      <c r="UCQ294" s="171"/>
      <c r="UCR294" s="171"/>
      <c r="UCS294" s="171"/>
      <c r="UCT294" s="171"/>
      <c r="UCU294" s="171"/>
      <c r="UCV294" s="171"/>
      <c r="UCW294" s="171"/>
      <c r="UCX294" s="171"/>
      <c r="UCY294" s="171"/>
      <c r="UCZ294" s="171"/>
      <c r="UDA294" s="171"/>
      <c r="UDB294" s="171"/>
      <c r="UDC294" s="171"/>
      <c r="UDD294" s="171"/>
      <c r="UDE294" s="171"/>
      <c r="UDF294" s="171"/>
      <c r="UDG294" s="171"/>
      <c r="UDH294" s="171"/>
      <c r="UDI294" s="171"/>
      <c r="UDJ294" s="171"/>
      <c r="UDK294" s="171"/>
      <c r="UDL294" s="171"/>
      <c r="UDM294" s="171"/>
      <c r="UDN294" s="171"/>
      <c r="UDO294" s="171"/>
      <c r="UDP294" s="171"/>
      <c r="UDQ294" s="171"/>
      <c r="UDR294" s="171"/>
      <c r="UDS294" s="171"/>
      <c r="UDT294" s="171"/>
      <c r="UDU294" s="171"/>
      <c r="UDV294" s="171"/>
      <c r="UDW294" s="171"/>
      <c r="UDX294" s="171"/>
      <c r="UDY294" s="171"/>
      <c r="UDZ294" s="171"/>
      <c r="UEA294" s="171"/>
      <c r="UEB294" s="171"/>
      <c r="UEC294" s="171"/>
      <c r="UED294" s="171"/>
      <c r="UEE294" s="171"/>
      <c r="UEF294" s="171"/>
      <c r="UEG294" s="171"/>
      <c r="UEH294" s="171"/>
      <c r="UEI294" s="171"/>
      <c r="UEJ294" s="171"/>
      <c r="UEK294" s="171"/>
      <c r="UEL294" s="171"/>
      <c r="UEM294" s="171"/>
      <c r="UEN294" s="171"/>
      <c r="UEO294" s="171"/>
      <c r="UEP294" s="171"/>
      <c r="UEQ294" s="171"/>
      <c r="UER294" s="171"/>
      <c r="UES294" s="171"/>
      <c r="UET294" s="171"/>
      <c r="UEU294" s="171"/>
      <c r="UEV294" s="171"/>
      <c r="UEW294" s="171"/>
      <c r="UEX294" s="171"/>
      <c r="UEY294" s="171"/>
      <c r="UEZ294" s="171"/>
      <c r="UFA294" s="171"/>
      <c r="UFB294" s="171"/>
      <c r="UFC294" s="171"/>
      <c r="UFD294" s="171"/>
      <c r="UFE294" s="171"/>
      <c r="UFF294" s="171"/>
      <c r="UFG294" s="171"/>
      <c r="UFH294" s="171"/>
      <c r="UFI294" s="171"/>
      <c r="UFJ294" s="171"/>
      <c r="UFK294" s="171"/>
      <c r="UFL294" s="171"/>
      <c r="UFM294" s="171"/>
      <c r="UFN294" s="171"/>
      <c r="UFO294" s="171"/>
      <c r="UFP294" s="171"/>
      <c r="UFQ294" s="171"/>
      <c r="UFR294" s="171"/>
      <c r="UFS294" s="171"/>
      <c r="UFT294" s="171"/>
      <c r="UFU294" s="171"/>
      <c r="UFV294" s="171"/>
      <c r="UFW294" s="171"/>
      <c r="UFX294" s="171"/>
      <c r="UFY294" s="171"/>
      <c r="UFZ294" s="171"/>
      <c r="UGA294" s="171"/>
      <c r="UGB294" s="171"/>
      <c r="UGC294" s="171"/>
      <c r="UGD294" s="171"/>
      <c r="UGE294" s="171"/>
      <c r="UGF294" s="171"/>
      <c r="UGG294" s="171"/>
      <c r="UGH294" s="171"/>
      <c r="UGI294" s="171"/>
      <c r="UGJ294" s="171"/>
      <c r="UGK294" s="171"/>
      <c r="UGL294" s="171"/>
      <c r="UGM294" s="171"/>
      <c r="UGN294" s="171"/>
      <c r="UGO294" s="171"/>
      <c r="UGP294" s="171"/>
      <c r="UGQ294" s="171"/>
      <c r="UGR294" s="171"/>
      <c r="UGS294" s="171"/>
      <c r="UGT294" s="171"/>
      <c r="UGU294" s="171"/>
      <c r="UGV294" s="171"/>
      <c r="UGW294" s="171"/>
      <c r="UGX294" s="171"/>
      <c r="UGY294" s="171"/>
      <c r="UGZ294" s="171"/>
      <c r="UHA294" s="171"/>
      <c r="UHB294" s="171"/>
      <c r="UHC294" s="171"/>
      <c r="UHD294" s="171"/>
      <c r="UHE294" s="171"/>
      <c r="UHF294" s="171"/>
      <c r="UHG294" s="171"/>
      <c r="UHH294" s="171"/>
      <c r="UHI294" s="171"/>
      <c r="UHJ294" s="171"/>
      <c r="UHK294" s="171"/>
      <c r="UHL294" s="171"/>
      <c r="UHM294" s="171"/>
      <c r="UHN294" s="171"/>
      <c r="UHO294" s="171"/>
      <c r="UHP294" s="171"/>
      <c r="UHQ294" s="171"/>
      <c r="UHR294" s="171"/>
      <c r="UHS294" s="171"/>
      <c r="UHT294" s="171"/>
      <c r="UHU294" s="171"/>
      <c r="UHV294" s="171"/>
      <c r="UHW294" s="171"/>
      <c r="UHX294" s="171"/>
      <c r="UHY294" s="171"/>
      <c r="UHZ294" s="171"/>
      <c r="UIA294" s="171"/>
      <c r="UIB294" s="171"/>
      <c r="UIC294" s="171"/>
      <c r="UID294" s="171"/>
      <c r="UIE294" s="171"/>
      <c r="UIF294" s="171"/>
      <c r="UIG294" s="171"/>
      <c r="UIH294" s="171"/>
      <c r="UII294" s="171"/>
      <c r="UIJ294" s="171"/>
      <c r="UIK294" s="171"/>
      <c r="UIL294" s="171"/>
      <c r="UIM294" s="171"/>
      <c r="UIN294" s="171"/>
      <c r="UIO294" s="171"/>
      <c r="UIP294" s="171"/>
      <c r="UIQ294" s="171"/>
      <c r="UIR294" s="171"/>
      <c r="UIS294" s="171"/>
      <c r="UIT294" s="171"/>
      <c r="UIU294" s="171"/>
      <c r="UIV294" s="171"/>
      <c r="UIW294" s="171"/>
      <c r="UIX294" s="171"/>
      <c r="UIY294" s="171"/>
      <c r="UIZ294" s="171"/>
      <c r="UJA294" s="171"/>
      <c r="UJB294" s="171"/>
      <c r="UJC294" s="171"/>
      <c r="UJD294" s="171"/>
      <c r="UJE294" s="171"/>
      <c r="UJF294" s="171"/>
      <c r="UJG294" s="171"/>
      <c r="UJH294" s="171"/>
      <c r="UJI294" s="171"/>
      <c r="UJJ294" s="171"/>
      <c r="UJK294" s="171"/>
      <c r="UJL294" s="171"/>
      <c r="UJM294" s="171"/>
      <c r="UJN294" s="171"/>
      <c r="UJO294" s="171"/>
      <c r="UJP294" s="171"/>
      <c r="UJQ294" s="171"/>
      <c r="UJR294" s="171"/>
      <c r="UJS294" s="171"/>
      <c r="UJT294" s="171"/>
      <c r="UJU294" s="171"/>
      <c r="UJV294" s="171"/>
      <c r="UJW294" s="171"/>
      <c r="UJX294" s="171"/>
      <c r="UJY294" s="171"/>
      <c r="UJZ294" s="171"/>
      <c r="UKA294" s="171"/>
      <c r="UKB294" s="171"/>
      <c r="UKC294" s="171"/>
      <c r="UKD294" s="171"/>
      <c r="UKE294" s="171"/>
      <c r="UKF294" s="171"/>
      <c r="UKG294" s="171"/>
      <c r="UKH294" s="171"/>
      <c r="UKI294" s="171"/>
      <c r="UKJ294" s="171"/>
      <c r="UKK294" s="171"/>
      <c r="UKL294" s="171"/>
      <c r="UKM294" s="171"/>
      <c r="UKN294" s="171"/>
      <c r="UKO294" s="171"/>
      <c r="UKP294" s="171"/>
      <c r="UKQ294" s="171"/>
      <c r="UKR294" s="171"/>
      <c r="UKS294" s="171"/>
      <c r="UKT294" s="171"/>
      <c r="UKU294" s="171"/>
      <c r="UKV294" s="171"/>
      <c r="UKW294" s="171"/>
      <c r="UKX294" s="171"/>
      <c r="UKY294" s="171"/>
      <c r="UKZ294" s="171"/>
      <c r="ULA294" s="171"/>
      <c r="ULB294" s="171"/>
      <c r="ULC294" s="171"/>
      <c r="ULD294" s="171"/>
      <c r="ULE294" s="171"/>
      <c r="ULF294" s="171"/>
      <c r="ULG294" s="171"/>
      <c r="ULH294" s="171"/>
      <c r="ULI294" s="171"/>
      <c r="ULJ294" s="171"/>
      <c r="ULK294" s="171"/>
      <c r="ULL294" s="171"/>
      <c r="ULM294" s="171"/>
      <c r="ULN294" s="171"/>
      <c r="ULO294" s="171"/>
      <c r="ULP294" s="171"/>
      <c r="ULQ294" s="171"/>
      <c r="ULR294" s="171"/>
      <c r="ULS294" s="171"/>
      <c r="ULT294" s="171"/>
      <c r="ULU294" s="171"/>
      <c r="ULV294" s="171"/>
      <c r="ULW294" s="171"/>
      <c r="ULX294" s="171"/>
      <c r="ULY294" s="171"/>
      <c r="ULZ294" s="171"/>
      <c r="UMA294" s="171"/>
      <c r="UMB294" s="171"/>
      <c r="UMC294" s="171"/>
      <c r="UMD294" s="171"/>
      <c r="UME294" s="171"/>
      <c r="UMF294" s="171"/>
      <c r="UMG294" s="171"/>
      <c r="UMH294" s="171"/>
      <c r="UMI294" s="171"/>
      <c r="UMJ294" s="171"/>
      <c r="UMK294" s="171"/>
      <c r="UML294" s="171"/>
      <c r="UMM294" s="171"/>
      <c r="UMN294" s="171"/>
      <c r="UMO294" s="171"/>
      <c r="UMP294" s="171"/>
      <c r="UMQ294" s="171"/>
      <c r="UMR294" s="171"/>
      <c r="UMS294" s="171"/>
      <c r="UMT294" s="171"/>
      <c r="UMU294" s="171"/>
      <c r="UMV294" s="171"/>
      <c r="UMW294" s="171"/>
      <c r="UMX294" s="171"/>
      <c r="UMY294" s="171"/>
      <c r="UMZ294" s="171"/>
      <c r="UNA294" s="171"/>
      <c r="UNB294" s="171"/>
      <c r="UNC294" s="171"/>
      <c r="UND294" s="171"/>
      <c r="UNE294" s="171"/>
      <c r="UNF294" s="171"/>
      <c r="UNG294" s="171"/>
      <c r="UNH294" s="171"/>
      <c r="UNI294" s="171"/>
      <c r="UNJ294" s="171"/>
      <c r="UNK294" s="171"/>
      <c r="UNL294" s="171"/>
      <c r="UNM294" s="171"/>
      <c r="UNN294" s="171"/>
      <c r="UNO294" s="171"/>
      <c r="UNP294" s="171"/>
      <c r="UNQ294" s="171"/>
      <c r="UNR294" s="171"/>
      <c r="UNS294" s="171"/>
      <c r="UNT294" s="171"/>
      <c r="UNU294" s="171"/>
      <c r="UNV294" s="171"/>
      <c r="UNW294" s="171"/>
      <c r="UNX294" s="171"/>
      <c r="UNY294" s="171"/>
      <c r="UNZ294" s="171"/>
      <c r="UOA294" s="171"/>
      <c r="UOB294" s="171"/>
      <c r="UOC294" s="171"/>
      <c r="UOD294" s="171"/>
      <c r="UOE294" s="171"/>
      <c r="UOF294" s="171"/>
      <c r="UOG294" s="171"/>
      <c r="UOH294" s="171"/>
      <c r="UOI294" s="171"/>
      <c r="UOJ294" s="171"/>
      <c r="UOK294" s="171"/>
      <c r="UOL294" s="171"/>
      <c r="UOM294" s="171"/>
      <c r="UON294" s="171"/>
      <c r="UOO294" s="171"/>
      <c r="UOP294" s="171"/>
      <c r="UOQ294" s="171"/>
      <c r="UOR294" s="171"/>
      <c r="UOS294" s="171"/>
      <c r="UOT294" s="171"/>
      <c r="UOU294" s="171"/>
      <c r="UOV294" s="171"/>
      <c r="UOW294" s="171"/>
      <c r="UOX294" s="171"/>
      <c r="UOY294" s="171"/>
      <c r="UOZ294" s="171"/>
      <c r="UPA294" s="171"/>
      <c r="UPB294" s="171"/>
      <c r="UPC294" s="171"/>
      <c r="UPD294" s="171"/>
      <c r="UPE294" s="171"/>
      <c r="UPF294" s="171"/>
      <c r="UPG294" s="171"/>
      <c r="UPH294" s="171"/>
      <c r="UPI294" s="171"/>
      <c r="UPJ294" s="171"/>
      <c r="UPK294" s="171"/>
      <c r="UPL294" s="171"/>
      <c r="UPM294" s="171"/>
      <c r="UPN294" s="171"/>
      <c r="UPO294" s="171"/>
      <c r="UPP294" s="171"/>
      <c r="UPQ294" s="171"/>
      <c r="UPR294" s="171"/>
      <c r="UPS294" s="171"/>
      <c r="UPT294" s="171"/>
      <c r="UPU294" s="171"/>
      <c r="UPV294" s="171"/>
      <c r="UPW294" s="171"/>
      <c r="UPX294" s="171"/>
      <c r="UPY294" s="171"/>
      <c r="UPZ294" s="171"/>
      <c r="UQA294" s="171"/>
      <c r="UQB294" s="171"/>
      <c r="UQC294" s="171"/>
      <c r="UQD294" s="171"/>
      <c r="UQE294" s="171"/>
      <c r="UQF294" s="171"/>
      <c r="UQG294" s="171"/>
      <c r="UQH294" s="171"/>
      <c r="UQI294" s="171"/>
      <c r="UQJ294" s="171"/>
      <c r="UQK294" s="171"/>
      <c r="UQL294" s="171"/>
      <c r="UQM294" s="171"/>
      <c r="UQN294" s="171"/>
      <c r="UQO294" s="171"/>
      <c r="UQP294" s="171"/>
      <c r="UQQ294" s="171"/>
      <c r="UQR294" s="171"/>
      <c r="UQS294" s="171"/>
      <c r="UQT294" s="171"/>
      <c r="UQU294" s="171"/>
      <c r="UQV294" s="171"/>
      <c r="UQW294" s="171"/>
      <c r="UQX294" s="171"/>
      <c r="UQY294" s="171"/>
      <c r="UQZ294" s="171"/>
      <c r="URA294" s="171"/>
      <c r="URB294" s="171"/>
      <c r="URC294" s="171"/>
      <c r="URD294" s="171"/>
      <c r="URE294" s="171"/>
      <c r="URF294" s="171"/>
      <c r="URG294" s="171"/>
      <c r="URH294" s="171"/>
      <c r="URI294" s="171"/>
      <c r="URJ294" s="171"/>
      <c r="URK294" s="171"/>
      <c r="URL294" s="171"/>
      <c r="URM294" s="171"/>
      <c r="URN294" s="171"/>
      <c r="URO294" s="171"/>
      <c r="URP294" s="171"/>
      <c r="URQ294" s="171"/>
      <c r="URR294" s="171"/>
      <c r="URS294" s="171"/>
      <c r="URT294" s="171"/>
      <c r="URU294" s="171"/>
      <c r="URV294" s="171"/>
      <c r="URW294" s="171"/>
      <c r="URX294" s="171"/>
      <c r="URY294" s="171"/>
      <c r="URZ294" s="171"/>
      <c r="USA294" s="171"/>
      <c r="USB294" s="171"/>
      <c r="USC294" s="171"/>
      <c r="USD294" s="171"/>
      <c r="USE294" s="171"/>
      <c r="USF294" s="171"/>
      <c r="USG294" s="171"/>
      <c r="USH294" s="171"/>
      <c r="USI294" s="171"/>
      <c r="USJ294" s="171"/>
      <c r="USK294" s="171"/>
      <c r="USL294" s="171"/>
      <c r="USM294" s="171"/>
      <c r="USN294" s="171"/>
      <c r="USO294" s="171"/>
      <c r="USP294" s="171"/>
      <c r="USQ294" s="171"/>
      <c r="USR294" s="171"/>
      <c r="USS294" s="171"/>
      <c r="UST294" s="171"/>
      <c r="USU294" s="171"/>
      <c r="USV294" s="171"/>
      <c r="USW294" s="171"/>
      <c r="USX294" s="171"/>
      <c r="USY294" s="171"/>
      <c r="USZ294" s="171"/>
      <c r="UTA294" s="171"/>
      <c r="UTB294" s="171"/>
      <c r="UTC294" s="171"/>
      <c r="UTD294" s="171"/>
      <c r="UTE294" s="171"/>
      <c r="UTF294" s="171"/>
      <c r="UTG294" s="171"/>
      <c r="UTH294" s="171"/>
      <c r="UTI294" s="171"/>
      <c r="UTJ294" s="171"/>
      <c r="UTK294" s="171"/>
      <c r="UTL294" s="171"/>
      <c r="UTM294" s="171"/>
      <c r="UTN294" s="171"/>
      <c r="UTO294" s="171"/>
      <c r="UTP294" s="171"/>
      <c r="UTQ294" s="171"/>
      <c r="UTR294" s="171"/>
      <c r="UTS294" s="171"/>
      <c r="UTT294" s="171"/>
      <c r="UTU294" s="171"/>
      <c r="UTV294" s="171"/>
      <c r="UTW294" s="171"/>
      <c r="UTX294" s="171"/>
      <c r="UTY294" s="171"/>
      <c r="UTZ294" s="171"/>
      <c r="UUA294" s="171"/>
      <c r="UUB294" s="171"/>
      <c r="UUC294" s="171"/>
      <c r="UUD294" s="171"/>
      <c r="UUE294" s="171"/>
      <c r="UUF294" s="171"/>
      <c r="UUG294" s="171"/>
      <c r="UUH294" s="171"/>
      <c r="UUI294" s="171"/>
      <c r="UUJ294" s="171"/>
      <c r="UUK294" s="171"/>
      <c r="UUL294" s="171"/>
      <c r="UUM294" s="171"/>
      <c r="UUN294" s="171"/>
      <c r="UUO294" s="171"/>
      <c r="UUP294" s="171"/>
      <c r="UUQ294" s="171"/>
      <c r="UUR294" s="171"/>
      <c r="UUS294" s="171"/>
      <c r="UUT294" s="171"/>
      <c r="UUU294" s="171"/>
      <c r="UUV294" s="171"/>
      <c r="UUW294" s="171"/>
      <c r="UUX294" s="171"/>
      <c r="UUY294" s="171"/>
      <c r="UUZ294" s="171"/>
      <c r="UVA294" s="171"/>
      <c r="UVB294" s="171"/>
      <c r="UVC294" s="171"/>
      <c r="UVD294" s="171"/>
      <c r="UVE294" s="171"/>
      <c r="UVF294" s="171"/>
      <c r="UVG294" s="171"/>
      <c r="UVH294" s="171"/>
      <c r="UVI294" s="171"/>
      <c r="UVJ294" s="171"/>
      <c r="UVK294" s="171"/>
      <c r="UVL294" s="171"/>
      <c r="UVM294" s="171"/>
      <c r="UVN294" s="171"/>
      <c r="UVO294" s="171"/>
      <c r="UVP294" s="171"/>
      <c r="UVQ294" s="171"/>
      <c r="UVR294" s="171"/>
      <c r="UVS294" s="171"/>
      <c r="UVT294" s="171"/>
      <c r="UVU294" s="171"/>
      <c r="UVV294" s="171"/>
      <c r="UVW294" s="171"/>
      <c r="UVX294" s="171"/>
      <c r="UVY294" s="171"/>
      <c r="UVZ294" s="171"/>
      <c r="UWA294" s="171"/>
      <c r="UWB294" s="171"/>
      <c r="UWC294" s="171"/>
      <c r="UWD294" s="171"/>
      <c r="UWE294" s="171"/>
      <c r="UWF294" s="171"/>
      <c r="UWG294" s="171"/>
      <c r="UWH294" s="171"/>
      <c r="UWI294" s="171"/>
      <c r="UWJ294" s="171"/>
      <c r="UWK294" s="171"/>
      <c r="UWL294" s="171"/>
      <c r="UWM294" s="171"/>
      <c r="UWN294" s="171"/>
      <c r="UWO294" s="171"/>
      <c r="UWP294" s="171"/>
      <c r="UWQ294" s="171"/>
      <c r="UWR294" s="171"/>
      <c r="UWS294" s="171"/>
      <c r="UWT294" s="171"/>
      <c r="UWU294" s="171"/>
      <c r="UWV294" s="171"/>
      <c r="UWW294" s="171"/>
      <c r="UWX294" s="171"/>
      <c r="UWY294" s="171"/>
      <c r="UWZ294" s="171"/>
      <c r="UXA294" s="171"/>
      <c r="UXB294" s="171"/>
      <c r="UXC294" s="171"/>
      <c r="UXD294" s="171"/>
      <c r="UXE294" s="171"/>
      <c r="UXF294" s="171"/>
      <c r="UXG294" s="171"/>
      <c r="UXH294" s="171"/>
      <c r="UXI294" s="171"/>
      <c r="UXJ294" s="171"/>
      <c r="UXK294" s="171"/>
      <c r="UXL294" s="171"/>
      <c r="UXM294" s="171"/>
      <c r="UXN294" s="171"/>
      <c r="UXO294" s="171"/>
      <c r="UXP294" s="171"/>
      <c r="UXQ294" s="171"/>
      <c r="UXR294" s="171"/>
      <c r="UXS294" s="171"/>
      <c r="UXT294" s="171"/>
      <c r="UXU294" s="171"/>
      <c r="UXV294" s="171"/>
      <c r="UXW294" s="171"/>
      <c r="UXX294" s="171"/>
      <c r="UXY294" s="171"/>
      <c r="UXZ294" s="171"/>
      <c r="UYA294" s="171"/>
      <c r="UYB294" s="171"/>
      <c r="UYC294" s="171"/>
      <c r="UYD294" s="171"/>
      <c r="UYE294" s="171"/>
      <c r="UYF294" s="171"/>
      <c r="UYG294" s="171"/>
      <c r="UYH294" s="171"/>
      <c r="UYI294" s="171"/>
      <c r="UYJ294" s="171"/>
      <c r="UYK294" s="171"/>
      <c r="UYL294" s="171"/>
      <c r="UYM294" s="171"/>
      <c r="UYN294" s="171"/>
      <c r="UYO294" s="171"/>
      <c r="UYP294" s="171"/>
      <c r="UYQ294" s="171"/>
      <c r="UYR294" s="171"/>
      <c r="UYS294" s="171"/>
      <c r="UYT294" s="171"/>
      <c r="UYU294" s="171"/>
      <c r="UYV294" s="171"/>
      <c r="UYW294" s="171"/>
      <c r="UYX294" s="171"/>
      <c r="UYY294" s="171"/>
      <c r="UYZ294" s="171"/>
      <c r="UZA294" s="171"/>
      <c r="UZB294" s="171"/>
      <c r="UZC294" s="171"/>
      <c r="UZD294" s="171"/>
      <c r="UZE294" s="171"/>
      <c r="UZF294" s="171"/>
      <c r="UZG294" s="171"/>
      <c r="UZH294" s="171"/>
      <c r="UZI294" s="171"/>
      <c r="UZJ294" s="171"/>
      <c r="UZK294" s="171"/>
      <c r="UZL294" s="171"/>
      <c r="UZM294" s="171"/>
      <c r="UZN294" s="171"/>
      <c r="UZO294" s="171"/>
      <c r="UZP294" s="171"/>
      <c r="UZQ294" s="171"/>
      <c r="UZR294" s="171"/>
      <c r="UZS294" s="171"/>
      <c r="UZT294" s="171"/>
      <c r="UZU294" s="171"/>
      <c r="UZV294" s="171"/>
      <c r="UZW294" s="171"/>
      <c r="UZX294" s="171"/>
      <c r="UZY294" s="171"/>
      <c r="UZZ294" s="171"/>
      <c r="VAA294" s="171"/>
      <c r="VAB294" s="171"/>
      <c r="VAC294" s="171"/>
      <c r="VAD294" s="171"/>
      <c r="VAE294" s="171"/>
      <c r="VAF294" s="171"/>
      <c r="VAG294" s="171"/>
      <c r="VAH294" s="171"/>
      <c r="VAI294" s="171"/>
      <c r="VAJ294" s="171"/>
      <c r="VAK294" s="171"/>
      <c r="VAL294" s="171"/>
      <c r="VAM294" s="171"/>
      <c r="VAN294" s="171"/>
      <c r="VAO294" s="171"/>
      <c r="VAP294" s="171"/>
      <c r="VAQ294" s="171"/>
      <c r="VAR294" s="171"/>
      <c r="VAS294" s="171"/>
      <c r="VAT294" s="171"/>
      <c r="VAU294" s="171"/>
      <c r="VAV294" s="171"/>
      <c r="VAW294" s="171"/>
      <c r="VAX294" s="171"/>
      <c r="VAY294" s="171"/>
      <c r="VAZ294" s="171"/>
      <c r="VBA294" s="171"/>
      <c r="VBB294" s="171"/>
      <c r="VBC294" s="171"/>
      <c r="VBD294" s="171"/>
      <c r="VBE294" s="171"/>
      <c r="VBF294" s="171"/>
      <c r="VBG294" s="171"/>
      <c r="VBH294" s="171"/>
      <c r="VBI294" s="171"/>
      <c r="VBJ294" s="171"/>
      <c r="VBK294" s="171"/>
      <c r="VBL294" s="171"/>
      <c r="VBM294" s="171"/>
      <c r="VBN294" s="171"/>
      <c r="VBO294" s="171"/>
      <c r="VBP294" s="171"/>
      <c r="VBQ294" s="171"/>
      <c r="VBR294" s="171"/>
      <c r="VBS294" s="171"/>
      <c r="VBT294" s="171"/>
      <c r="VBU294" s="171"/>
      <c r="VBV294" s="171"/>
      <c r="VBW294" s="171"/>
      <c r="VBX294" s="171"/>
      <c r="VBY294" s="171"/>
      <c r="VBZ294" s="171"/>
      <c r="VCA294" s="171"/>
      <c r="VCB294" s="171"/>
      <c r="VCC294" s="171"/>
      <c r="VCD294" s="171"/>
      <c r="VCE294" s="171"/>
      <c r="VCF294" s="171"/>
      <c r="VCG294" s="171"/>
      <c r="VCH294" s="171"/>
      <c r="VCI294" s="171"/>
      <c r="VCJ294" s="171"/>
      <c r="VCK294" s="171"/>
      <c r="VCL294" s="171"/>
      <c r="VCM294" s="171"/>
      <c r="VCN294" s="171"/>
      <c r="VCO294" s="171"/>
      <c r="VCP294" s="171"/>
      <c r="VCQ294" s="171"/>
      <c r="VCR294" s="171"/>
      <c r="VCS294" s="171"/>
      <c r="VCT294" s="171"/>
      <c r="VCU294" s="171"/>
      <c r="VCV294" s="171"/>
      <c r="VCW294" s="171"/>
      <c r="VCX294" s="171"/>
      <c r="VCY294" s="171"/>
      <c r="VCZ294" s="171"/>
      <c r="VDA294" s="171"/>
      <c r="VDB294" s="171"/>
      <c r="VDC294" s="171"/>
      <c r="VDD294" s="171"/>
      <c r="VDE294" s="171"/>
      <c r="VDF294" s="171"/>
      <c r="VDG294" s="171"/>
      <c r="VDH294" s="171"/>
      <c r="VDI294" s="171"/>
      <c r="VDJ294" s="171"/>
      <c r="VDK294" s="171"/>
      <c r="VDL294" s="171"/>
      <c r="VDM294" s="171"/>
      <c r="VDN294" s="171"/>
      <c r="VDO294" s="171"/>
      <c r="VDP294" s="171"/>
      <c r="VDQ294" s="171"/>
      <c r="VDR294" s="171"/>
      <c r="VDS294" s="171"/>
      <c r="VDT294" s="171"/>
      <c r="VDU294" s="171"/>
      <c r="VDV294" s="171"/>
      <c r="VDW294" s="171"/>
      <c r="VDX294" s="171"/>
      <c r="VDY294" s="171"/>
      <c r="VDZ294" s="171"/>
      <c r="VEA294" s="171"/>
      <c r="VEB294" s="171"/>
      <c r="VEC294" s="171"/>
      <c r="VED294" s="171"/>
      <c r="VEE294" s="171"/>
      <c r="VEF294" s="171"/>
      <c r="VEG294" s="171"/>
      <c r="VEH294" s="171"/>
      <c r="VEI294" s="171"/>
      <c r="VEJ294" s="171"/>
      <c r="VEK294" s="171"/>
      <c r="VEL294" s="171"/>
      <c r="VEM294" s="171"/>
      <c r="VEN294" s="171"/>
      <c r="VEO294" s="171"/>
      <c r="VEP294" s="171"/>
      <c r="VEQ294" s="171"/>
      <c r="VER294" s="171"/>
      <c r="VES294" s="171"/>
      <c r="VET294" s="171"/>
      <c r="VEU294" s="171"/>
      <c r="VEV294" s="171"/>
      <c r="VEW294" s="171"/>
      <c r="VEX294" s="171"/>
      <c r="VEY294" s="171"/>
      <c r="VEZ294" s="171"/>
      <c r="VFA294" s="171"/>
      <c r="VFB294" s="171"/>
      <c r="VFC294" s="171"/>
      <c r="VFD294" s="171"/>
      <c r="VFE294" s="171"/>
      <c r="VFF294" s="171"/>
      <c r="VFG294" s="171"/>
      <c r="VFH294" s="171"/>
      <c r="VFI294" s="171"/>
      <c r="VFJ294" s="171"/>
      <c r="VFK294" s="171"/>
      <c r="VFL294" s="171"/>
      <c r="VFM294" s="171"/>
      <c r="VFN294" s="171"/>
      <c r="VFO294" s="171"/>
      <c r="VFP294" s="171"/>
      <c r="VFQ294" s="171"/>
      <c r="VFR294" s="171"/>
      <c r="VFS294" s="171"/>
      <c r="VFT294" s="171"/>
      <c r="VFU294" s="171"/>
      <c r="VFV294" s="171"/>
      <c r="VFW294" s="171"/>
      <c r="VFX294" s="171"/>
      <c r="VFY294" s="171"/>
      <c r="VFZ294" s="171"/>
      <c r="VGA294" s="171"/>
      <c r="VGB294" s="171"/>
      <c r="VGC294" s="171"/>
      <c r="VGD294" s="171"/>
      <c r="VGE294" s="171"/>
      <c r="VGF294" s="171"/>
      <c r="VGG294" s="171"/>
      <c r="VGH294" s="171"/>
      <c r="VGI294" s="171"/>
      <c r="VGJ294" s="171"/>
      <c r="VGK294" s="171"/>
      <c r="VGL294" s="171"/>
      <c r="VGM294" s="171"/>
      <c r="VGN294" s="171"/>
      <c r="VGO294" s="171"/>
      <c r="VGP294" s="171"/>
      <c r="VGQ294" s="171"/>
      <c r="VGR294" s="171"/>
      <c r="VGS294" s="171"/>
      <c r="VGT294" s="171"/>
      <c r="VGU294" s="171"/>
      <c r="VGV294" s="171"/>
      <c r="VGW294" s="171"/>
      <c r="VGX294" s="171"/>
      <c r="VGY294" s="171"/>
      <c r="VGZ294" s="171"/>
      <c r="VHA294" s="171"/>
      <c r="VHB294" s="171"/>
      <c r="VHC294" s="171"/>
      <c r="VHD294" s="171"/>
      <c r="VHE294" s="171"/>
      <c r="VHF294" s="171"/>
      <c r="VHG294" s="171"/>
      <c r="VHH294" s="171"/>
      <c r="VHI294" s="171"/>
      <c r="VHJ294" s="171"/>
      <c r="VHK294" s="171"/>
      <c r="VHL294" s="171"/>
      <c r="VHM294" s="171"/>
      <c r="VHN294" s="171"/>
      <c r="VHO294" s="171"/>
      <c r="VHP294" s="171"/>
      <c r="VHQ294" s="171"/>
      <c r="VHR294" s="171"/>
      <c r="VHS294" s="171"/>
      <c r="VHT294" s="171"/>
      <c r="VHU294" s="171"/>
      <c r="VHV294" s="171"/>
      <c r="VHW294" s="171"/>
      <c r="VHX294" s="171"/>
      <c r="VHY294" s="171"/>
      <c r="VHZ294" s="171"/>
      <c r="VIA294" s="171"/>
      <c r="VIB294" s="171"/>
      <c r="VIC294" s="171"/>
      <c r="VID294" s="171"/>
      <c r="VIE294" s="171"/>
      <c r="VIF294" s="171"/>
      <c r="VIG294" s="171"/>
      <c r="VIH294" s="171"/>
      <c r="VII294" s="171"/>
      <c r="VIJ294" s="171"/>
      <c r="VIK294" s="171"/>
      <c r="VIL294" s="171"/>
      <c r="VIM294" s="171"/>
      <c r="VIN294" s="171"/>
      <c r="VIO294" s="171"/>
      <c r="VIP294" s="171"/>
      <c r="VIQ294" s="171"/>
      <c r="VIR294" s="171"/>
      <c r="VIS294" s="171"/>
      <c r="VIT294" s="171"/>
      <c r="VIU294" s="171"/>
      <c r="VIV294" s="171"/>
      <c r="VIW294" s="171"/>
      <c r="VIX294" s="171"/>
      <c r="VIY294" s="171"/>
      <c r="VIZ294" s="171"/>
      <c r="VJA294" s="171"/>
      <c r="VJB294" s="171"/>
      <c r="VJC294" s="171"/>
      <c r="VJD294" s="171"/>
      <c r="VJE294" s="171"/>
      <c r="VJF294" s="171"/>
      <c r="VJG294" s="171"/>
      <c r="VJH294" s="171"/>
      <c r="VJI294" s="171"/>
      <c r="VJJ294" s="171"/>
      <c r="VJK294" s="171"/>
      <c r="VJL294" s="171"/>
      <c r="VJM294" s="171"/>
      <c r="VJN294" s="171"/>
      <c r="VJO294" s="171"/>
      <c r="VJP294" s="171"/>
      <c r="VJQ294" s="171"/>
      <c r="VJR294" s="171"/>
      <c r="VJS294" s="171"/>
      <c r="VJT294" s="171"/>
      <c r="VJU294" s="171"/>
      <c r="VJV294" s="171"/>
      <c r="VJW294" s="171"/>
      <c r="VJX294" s="171"/>
      <c r="VJY294" s="171"/>
      <c r="VJZ294" s="171"/>
      <c r="VKA294" s="171"/>
      <c r="VKB294" s="171"/>
      <c r="VKC294" s="171"/>
      <c r="VKD294" s="171"/>
      <c r="VKE294" s="171"/>
      <c r="VKF294" s="171"/>
      <c r="VKG294" s="171"/>
      <c r="VKH294" s="171"/>
      <c r="VKI294" s="171"/>
      <c r="VKJ294" s="171"/>
      <c r="VKK294" s="171"/>
      <c r="VKL294" s="171"/>
      <c r="VKM294" s="171"/>
      <c r="VKN294" s="171"/>
      <c r="VKO294" s="171"/>
      <c r="VKP294" s="171"/>
      <c r="VKQ294" s="171"/>
      <c r="VKR294" s="171"/>
      <c r="VKS294" s="171"/>
      <c r="VKT294" s="171"/>
      <c r="VKU294" s="171"/>
      <c r="VKV294" s="171"/>
      <c r="VKW294" s="171"/>
      <c r="VKX294" s="171"/>
      <c r="VKY294" s="171"/>
      <c r="VKZ294" s="171"/>
      <c r="VLA294" s="171"/>
      <c r="VLB294" s="171"/>
      <c r="VLC294" s="171"/>
      <c r="VLD294" s="171"/>
      <c r="VLE294" s="171"/>
      <c r="VLF294" s="171"/>
      <c r="VLG294" s="171"/>
      <c r="VLH294" s="171"/>
      <c r="VLI294" s="171"/>
      <c r="VLJ294" s="171"/>
      <c r="VLK294" s="171"/>
      <c r="VLL294" s="171"/>
      <c r="VLM294" s="171"/>
      <c r="VLN294" s="171"/>
      <c r="VLO294" s="171"/>
      <c r="VLP294" s="171"/>
      <c r="VLQ294" s="171"/>
      <c r="VLR294" s="171"/>
      <c r="VLS294" s="171"/>
      <c r="VLT294" s="171"/>
      <c r="VLU294" s="171"/>
      <c r="VLV294" s="171"/>
      <c r="VLW294" s="171"/>
      <c r="VLX294" s="171"/>
      <c r="VLY294" s="171"/>
      <c r="VLZ294" s="171"/>
      <c r="VMA294" s="171"/>
      <c r="VMB294" s="171"/>
      <c r="VMC294" s="171"/>
      <c r="VMD294" s="171"/>
      <c r="VME294" s="171"/>
      <c r="VMF294" s="171"/>
      <c r="VMG294" s="171"/>
      <c r="VMH294" s="171"/>
      <c r="VMI294" s="171"/>
      <c r="VMJ294" s="171"/>
      <c r="VMK294" s="171"/>
      <c r="VML294" s="171"/>
      <c r="VMM294" s="171"/>
      <c r="VMN294" s="171"/>
      <c r="VMO294" s="171"/>
      <c r="VMP294" s="171"/>
      <c r="VMQ294" s="171"/>
      <c r="VMR294" s="171"/>
      <c r="VMS294" s="171"/>
      <c r="VMT294" s="171"/>
      <c r="VMU294" s="171"/>
      <c r="VMV294" s="171"/>
      <c r="VMW294" s="171"/>
      <c r="VMX294" s="171"/>
      <c r="VMY294" s="171"/>
      <c r="VMZ294" s="171"/>
      <c r="VNA294" s="171"/>
      <c r="VNB294" s="171"/>
      <c r="VNC294" s="171"/>
      <c r="VND294" s="171"/>
      <c r="VNE294" s="171"/>
      <c r="VNF294" s="171"/>
      <c r="VNG294" s="171"/>
      <c r="VNH294" s="171"/>
      <c r="VNI294" s="171"/>
      <c r="VNJ294" s="171"/>
      <c r="VNK294" s="171"/>
      <c r="VNL294" s="171"/>
      <c r="VNM294" s="171"/>
      <c r="VNN294" s="171"/>
      <c r="VNO294" s="171"/>
      <c r="VNP294" s="171"/>
      <c r="VNQ294" s="171"/>
      <c r="VNR294" s="171"/>
      <c r="VNS294" s="171"/>
      <c r="VNT294" s="171"/>
      <c r="VNU294" s="171"/>
      <c r="VNV294" s="171"/>
      <c r="VNW294" s="171"/>
      <c r="VNX294" s="171"/>
      <c r="VNY294" s="171"/>
      <c r="VNZ294" s="171"/>
      <c r="VOA294" s="171"/>
      <c r="VOB294" s="171"/>
      <c r="VOC294" s="171"/>
      <c r="VOD294" s="171"/>
      <c r="VOE294" s="171"/>
      <c r="VOF294" s="171"/>
      <c r="VOG294" s="171"/>
      <c r="VOH294" s="171"/>
      <c r="VOI294" s="171"/>
      <c r="VOJ294" s="171"/>
      <c r="VOK294" s="171"/>
      <c r="VOL294" s="171"/>
      <c r="VOM294" s="171"/>
      <c r="VON294" s="171"/>
      <c r="VOO294" s="171"/>
      <c r="VOP294" s="171"/>
      <c r="VOQ294" s="171"/>
      <c r="VOR294" s="171"/>
      <c r="VOS294" s="171"/>
      <c r="VOT294" s="171"/>
      <c r="VOU294" s="171"/>
      <c r="VOV294" s="171"/>
      <c r="VOW294" s="171"/>
      <c r="VOX294" s="171"/>
      <c r="VOY294" s="171"/>
      <c r="VOZ294" s="171"/>
      <c r="VPA294" s="171"/>
      <c r="VPB294" s="171"/>
      <c r="VPC294" s="171"/>
      <c r="VPD294" s="171"/>
      <c r="VPE294" s="171"/>
      <c r="VPF294" s="171"/>
      <c r="VPG294" s="171"/>
      <c r="VPH294" s="171"/>
      <c r="VPI294" s="171"/>
      <c r="VPJ294" s="171"/>
      <c r="VPK294" s="171"/>
      <c r="VPL294" s="171"/>
      <c r="VPM294" s="171"/>
      <c r="VPN294" s="171"/>
      <c r="VPO294" s="171"/>
      <c r="VPP294" s="171"/>
      <c r="VPQ294" s="171"/>
      <c r="VPR294" s="171"/>
      <c r="VPS294" s="171"/>
      <c r="VPT294" s="171"/>
      <c r="VPU294" s="171"/>
      <c r="VPV294" s="171"/>
      <c r="VPW294" s="171"/>
      <c r="VPX294" s="171"/>
      <c r="VPY294" s="171"/>
      <c r="VPZ294" s="171"/>
      <c r="VQA294" s="171"/>
      <c r="VQB294" s="171"/>
      <c r="VQC294" s="171"/>
      <c r="VQD294" s="171"/>
      <c r="VQE294" s="171"/>
      <c r="VQF294" s="171"/>
      <c r="VQG294" s="171"/>
      <c r="VQH294" s="171"/>
      <c r="VQI294" s="171"/>
      <c r="VQJ294" s="171"/>
      <c r="VQK294" s="171"/>
      <c r="VQL294" s="171"/>
      <c r="VQM294" s="171"/>
      <c r="VQN294" s="171"/>
      <c r="VQO294" s="171"/>
      <c r="VQP294" s="171"/>
      <c r="VQQ294" s="171"/>
      <c r="VQR294" s="171"/>
      <c r="VQS294" s="171"/>
      <c r="VQT294" s="171"/>
      <c r="VQU294" s="171"/>
      <c r="VQV294" s="171"/>
      <c r="VQW294" s="171"/>
      <c r="VQX294" s="171"/>
      <c r="VQY294" s="171"/>
      <c r="VQZ294" s="171"/>
      <c r="VRA294" s="171"/>
      <c r="VRB294" s="171"/>
      <c r="VRC294" s="171"/>
      <c r="VRD294" s="171"/>
      <c r="VRE294" s="171"/>
      <c r="VRF294" s="171"/>
      <c r="VRG294" s="171"/>
      <c r="VRH294" s="171"/>
      <c r="VRI294" s="171"/>
      <c r="VRJ294" s="171"/>
      <c r="VRK294" s="171"/>
      <c r="VRL294" s="171"/>
      <c r="VRM294" s="171"/>
      <c r="VRN294" s="171"/>
      <c r="VRO294" s="171"/>
      <c r="VRP294" s="171"/>
      <c r="VRQ294" s="171"/>
      <c r="VRR294" s="171"/>
      <c r="VRS294" s="171"/>
      <c r="VRT294" s="171"/>
      <c r="VRU294" s="171"/>
      <c r="VRV294" s="171"/>
      <c r="VRW294" s="171"/>
      <c r="VRX294" s="171"/>
      <c r="VRY294" s="171"/>
      <c r="VRZ294" s="171"/>
      <c r="VSA294" s="171"/>
      <c r="VSB294" s="171"/>
      <c r="VSC294" s="171"/>
      <c r="VSD294" s="171"/>
      <c r="VSE294" s="171"/>
      <c r="VSF294" s="171"/>
      <c r="VSG294" s="171"/>
      <c r="VSH294" s="171"/>
      <c r="VSI294" s="171"/>
      <c r="VSJ294" s="171"/>
      <c r="VSK294" s="171"/>
      <c r="VSL294" s="171"/>
      <c r="VSM294" s="171"/>
      <c r="VSN294" s="171"/>
      <c r="VSO294" s="171"/>
      <c r="VSP294" s="171"/>
      <c r="VSQ294" s="171"/>
      <c r="VSR294" s="171"/>
      <c r="VSS294" s="171"/>
      <c r="VST294" s="171"/>
      <c r="VSU294" s="171"/>
      <c r="VSV294" s="171"/>
      <c r="VSW294" s="171"/>
      <c r="VSX294" s="171"/>
      <c r="VSY294" s="171"/>
      <c r="VSZ294" s="171"/>
      <c r="VTA294" s="171"/>
      <c r="VTB294" s="171"/>
      <c r="VTC294" s="171"/>
      <c r="VTD294" s="171"/>
      <c r="VTE294" s="171"/>
      <c r="VTF294" s="171"/>
      <c r="VTG294" s="171"/>
      <c r="VTH294" s="171"/>
      <c r="VTI294" s="171"/>
      <c r="VTJ294" s="171"/>
      <c r="VTK294" s="171"/>
      <c r="VTL294" s="171"/>
      <c r="VTM294" s="171"/>
      <c r="VTN294" s="171"/>
      <c r="VTO294" s="171"/>
      <c r="VTP294" s="171"/>
      <c r="VTQ294" s="171"/>
      <c r="VTR294" s="171"/>
      <c r="VTS294" s="171"/>
      <c r="VTT294" s="171"/>
      <c r="VTU294" s="171"/>
      <c r="VTV294" s="171"/>
      <c r="VTW294" s="171"/>
      <c r="VTX294" s="171"/>
      <c r="VTY294" s="171"/>
      <c r="VTZ294" s="171"/>
      <c r="VUA294" s="171"/>
      <c r="VUB294" s="171"/>
      <c r="VUC294" s="171"/>
      <c r="VUD294" s="171"/>
      <c r="VUE294" s="171"/>
      <c r="VUF294" s="171"/>
      <c r="VUG294" s="171"/>
      <c r="VUH294" s="171"/>
      <c r="VUI294" s="171"/>
      <c r="VUJ294" s="171"/>
      <c r="VUK294" s="171"/>
      <c r="VUL294" s="171"/>
      <c r="VUM294" s="171"/>
      <c r="VUN294" s="171"/>
      <c r="VUO294" s="171"/>
      <c r="VUP294" s="171"/>
      <c r="VUQ294" s="171"/>
      <c r="VUR294" s="171"/>
      <c r="VUS294" s="171"/>
      <c r="VUT294" s="171"/>
      <c r="VUU294" s="171"/>
      <c r="VUV294" s="171"/>
      <c r="VUW294" s="171"/>
      <c r="VUX294" s="171"/>
      <c r="VUY294" s="171"/>
      <c r="VUZ294" s="171"/>
      <c r="VVA294" s="171"/>
      <c r="VVB294" s="171"/>
      <c r="VVC294" s="171"/>
      <c r="VVD294" s="171"/>
      <c r="VVE294" s="171"/>
      <c r="VVF294" s="171"/>
      <c r="VVG294" s="171"/>
      <c r="VVH294" s="171"/>
      <c r="VVI294" s="171"/>
      <c r="VVJ294" s="171"/>
      <c r="VVK294" s="171"/>
      <c r="VVL294" s="171"/>
      <c r="VVM294" s="171"/>
      <c r="VVN294" s="171"/>
      <c r="VVO294" s="171"/>
      <c r="VVP294" s="171"/>
      <c r="VVQ294" s="171"/>
      <c r="VVR294" s="171"/>
      <c r="VVS294" s="171"/>
      <c r="VVT294" s="171"/>
      <c r="VVU294" s="171"/>
      <c r="VVV294" s="171"/>
      <c r="VVW294" s="171"/>
      <c r="VVX294" s="171"/>
      <c r="VVY294" s="171"/>
      <c r="VVZ294" s="171"/>
      <c r="VWA294" s="171"/>
      <c r="VWB294" s="171"/>
      <c r="VWC294" s="171"/>
      <c r="VWD294" s="171"/>
      <c r="VWE294" s="171"/>
      <c r="VWF294" s="171"/>
      <c r="VWG294" s="171"/>
      <c r="VWH294" s="171"/>
      <c r="VWI294" s="171"/>
      <c r="VWJ294" s="171"/>
      <c r="VWK294" s="171"/>
      <c r="VWL294" s="171"/>
      <c r="VWM294" s="171"/>
      <c r="VWN294" s="171"/>
      <c r="VWO294" s="171"/>
      <c r="VWP294" s="171"/>
      <c r="VWQ294" s="171"/>
      <c r="VWR294" s="171"/>
      <c r="VWS294" s="171"/>
      <c r="VWT294" s="171"/>
      <c r="VWU294" s="171"/>
      <c r="VWV294" s="171"/>
      <c r="VWW294" s="171"/>
      <c r="VWX294" s="171"/>
      <c r="VWY294" s="171"/>
      <c r="VWZ294" s="171"/>
      <c r="VXA294" s="171"/>
      <c r="VXB294" s="171"/>
      <c r="VXC294" s="171"/>
      <c r="VXD294" s="171"/>
      <c r="VXE294" s="171"/>
      <c r="VXF294" s="171"/>
      <c r="VXG294" s="171"/>
      <c r="VXH294" s="171"/>
      <c r="VXI294" s="171"/>
      <c r="VXJ294" s="171"/>
      <c r="VXK294" s="171"/>
      <c r="VXL294" s="171"/>
      <c r="VXM294" s="171"/>
      <c r="VXN294" s="171"/>
      <c r="VXO294" s="171"/>
      <c r="VXP294" s="171"/>
      <c r="VXQ294" s="171"/>
      <c r="VXR294" s="171"/>
      <c r="VXS294" s="171"/>
      <c r="VXT294" s="171"/>
      <c r="VXU294" s="171"/>
      <c r="VXV294" s="171"/>
      <c r="VXW294" s="171"/>
      <c r="VXX294" s="171"/>
      <c r="VXY294" s="171"/>
      <c r="VXZ294" s="171"/>
      <c r="VYA294" s="171"/>
      <c r="VYB294" s="171"/>
      <c r="VYC294" s="171"/>
      <c r="VYD294" s="171"/>
      <c r="VYE294" s="171"/>
      <c r="VYF294" s="171"/>
      <c r="VYG294" s="171"/>
      <c r="VYH294" s="171"/>
      <c r="VYI294" s="171"/>
      <c r="VYJ294" s="171"/>
      <c r="VYK294" s="171"/>
      <c r="VYL294" s="171"/>
      <c r="VYM294" s="171"/>
      <c r="VYN294" s="171"/>
      <c r="VYO294" s="171"/>
      <c r="VYP294" s="171"/>
      <c r="VYQ294" s="171"/>
      <c r="VYR294" s="171"/>
      <c r="VYS294" s="171"/>
      <c r="VYT294" s="171"/>
      <c r="VYU294" s="171"/>
      <c r="VYV294" s="171"/>
      <c r="VYW294" s="171"/>
      <c r="VYX294" s="171"/>
      <c r="VYY294" s="171"/>
      <c r="VYZ294" s="171"/>
      <c r="VZA294" s="171"/>
      <c r="VZB294" s="171"/>
      <c r="VZC294" s="171"/>
      <c r="VZD294" s="171"/>
      <c r="VZE294" s="171"/>
      <c r="VZF294" s="171"/>
      <c r="VZG294" s="171"/>
      <c r="VZH294" s="171"/>
      <c r="VZI294" s="171"/>
      <c r="VZJ294" s="171"/>
      <c r="VZK294" s="171"/>
      <c r="VZL294" s="171"/>
      <c r="VZM294" s="171"/>
      <c r="VZN294" s="171"/>
      <c r="VZO294" s="171"/>
      <c r="VZP294" s="171"/>
      <c r="VZQ294" s="171"/>
      <c r="VZR294" s="171"/>
      <c r="VZS294" s="171"/>
      <c r="VZT294" s="171"/>
      <c r="VZU294" s="171"/>
      <c r="VZV294" s="171"/>
      <c r="VZW294" s="171"/>
      <c r="VZX294" s="171"/>
      <c r="VZY294" s="171"/>
      <c r="VZZ294" s="171"/>
      <c r="WAA294" s="171"/>
      <c r="WAB294" s="171"/>
      <c r="WAC294" s="171"/>
      <c r="WAD294" s="171"/>
      <c r="WAE294" s="171"/>
      <c r="WAF294" s="171"/>
      <c r="WAG294" s="171"/>
      <c r="WAH294" s="171"/>
      <c r="WAI294" s="171"/>
      <c r="WAJ294" s="171"/>
      <c r="WAK294" s="171"/>
      <c r="WAL294" s="171"/>
      <c r="WAM294" s="171"/>
      <c r="WAN294" s="171"/>
      <c r="WAO294" s="171"/>
      <c r="WAP294" s="171"/>
      <c r="WAQ294" s="171"/>
      <c r="WAR294" s="171"/>
      <c r="WAS294" s="171"/>
      <c r="WAT294" s="171"/>
      <c r="WAU294" s="171"/>
      <c r="WAV294" s="171"/>
      <c r="WAW294" s="171"/>
      <c r="WAX294" s="171"/>
      <c r="WAY294" s="171"/>
      <c r="WAZ294" s="171"/>
      <c r="WBA294" s="171"/>
      <c r="WBB294" s="171"/>
      <c r="WBC294" s="171"/>
      <c r="WBD294" s="171"/>
      <c r="WBE294" s="171"/>
      <c r="WBF294" s="171"/>
      <c r="WBG294" s="171"/>
      <c r="WBH294" s="171"/>
      <c r="WBI294" s="171"/>
      <c r="WBJ294" s="171"/>
      <c r="WBK294" s="171"/>
      <c r="WBL294" s="171"/>
      <c r="WBM294" s="171"/>
      <c r="WBN294" s="171"/>
      <c r="WBO294" s="171"/>
      <c r="WBP294" s="171"/>
      <c r="WBQ294" s="171"/>
      <c r="WBR294" s="171"/>
      <c r="WBS294" s="171"/>
      <c r="WBT294" s="171"/>
      <c r="WBU294" s="171"/>
      <c r="WBV294" s="171"/>
      <c r="WBW294" s="171"/>
      <c r="WBX294" s="171"/>
      <c r="WBY294" s="171"/>
      <c r="WBZ294" s="171"/>
      <c r="WCA294" s="171"/>
      <c r="WCB294" s="171"/>
      <c r="WCC294" s="171"/>
      <c r="WCD294" s="171"/>
      <c r="WCE294" s="171"/>
      <c r="WCF294" s="171"/>
      <c r="WCG294" s="171"/>
      <c r="WCH294" s="171"/>
      <c r="WCI294" s="171"/>
      <c r="WCJ294" s="171"/>
      <c r="WCK294" s="171"/>
      <c r="WCL294" s="171"/>
      <c r="WCM294" s="171"/>
      <c r="WCN294" s="171"/>
      <c r="WCO294" s="171"/>
      <c r="WCP294" s="171"/>
      <c r="WCQ294" s="171"/>
      <c r="WCR294" s="171"/>
      <c r="WCS294" s="171"/>
      <c r="WCT294" s="171"/>
      <c r="WCU294" s="171"/>
      <c r="WCV294" s="171"/>
      <c r="WCW294" s="171"/>
      <c r="WCX294" s="171"/>
      <c r="WCY294" s="171"/>
      <c r="WCZ294" s="171"/>
      <c r="WDA294" s="171"/>
      <c r="WDB294" s="171"/>
      <c r="WDC294" s="171"/>
      <c r="WDD294" s="171"/>
      <c r="WDE294" s="171"/>
      <c r="WDF294" s="171"/>
      <c r="WDG294" s="171"/>
      <c r="WDH294" s="171"/>
      <c r="WDI294" s="171"/>
      <c r="WDJ294" s="171"/>
      <c r="WDK294" s="171"/>
      <c r="WDL294" s="171"/>
      <c r="WDM294" s="171"/>
      <c r="WDN294" s="171"/>
      <c r="WDO294" s="171"/>
      <c r="WDP294" s="171"/>
      <c r="WDQ294" s="171"/>
      <c r="WDR294" s="171"/>
      <c r="WDS294" s="171"/>
      <c r="WDT294" s="171"/>
      <c r="WDU294" s="171"/>
      <c r="WDV294" s="171"/>
      <c r="WDW294" s="171"/>
      <c r="WDX294" s="171"/>
      <c r="WDY294" s="171"/>
      <c r="WDZ294" s="171"/>
      <c r="WEA294" s="171"/>
      <c r="WEB294" s="171"/>
      <c r="WEC294" s="171"/>
      <c r="WED294" s="171"/>
      <c r="WEE294" s="171"/>
      <c r="WEF294" s="171"/>
      <c r="WEG294" s="171"/>
      <c r="WEH294" s="171"/>
      <c r="WEI294" s="171"/>
      <c r="WEJ294" s="171"/>
      <c r="WEK294" s="171"/>
      <c r="WEL294" s="171"/>
      <c r="WEM294" s="171"/>
      <c r="WEN294" s="171"/>
      <c r="WEO294" s="171"/>
      <c r="WEP294" s="171"/>
      <c r="WEQ294" s="171"/>
      <c r="WER294" s="171"/>
      <c r="WES294" s="171"/>
      <c r="WET294" s="171"/>
      <c r="WEU294" s="171"/>
      <c r="WEV294" s="171"/>
      <c r="WEW294" s="171"/>
      <c r="WEX294" s="171"/>
      <c r="WEY294" s="171"/>
      <c r="WEZ294" s="171"/>
      <c r="WFA294" s="171"/>
      <c r="WFB294" s="171"/>
      <c r="WFC294" s="171"/>
      <c r="WFD294" s="171"/>
      <c r="WFE294" s="171"/>
      <c r="WFF294" s="171"/>
      <c r="WFG294" s="171"/>
      <c r="WFH294" s="171"/>
      <c r="WFI294" s="171"/>
      <c r="WFJ294" s="171"/>
      <c r="WFK294" s="171"/>
      <c r="WFL294" s="171"/>
      <c r="WFM294" s="171"/>
      <c r="WFN294" s="171"/>
      <c r="WFO294" s="171"/>
      <c r="WFP294" s="171"/>
      <c r="WFQ294" s="171"/>
      <c r="WFR294" s="171"/>
      <c r="WFS294" s="171"/>
      <c r="WFT294" s="171"/>
      <c r="WFU294" s="171"/>
      <c r="WFV294" s="171"/>
      <c r="WFW294" s="171"/>
      <c r="WFX294" s="171"/>
      <c r="WFY294" s="171"/>
      <c r="WFZ294" s="171"/>
      <c r="WGA294" s="171"/>
      <c r="WGB294" s="171"/>
      <c r="WGC294" s="171"/>
      <c r="WGD294" s="171"/>
      <c r="WGE294" s="171"/>
      <c r="WGF294" s="171"/>
      <c r="WGG294" s="171"/>
      <c r="WGH294" s="171"/>
      <c r="WGI294" s="171"/>
      <c r="WGJ294" s="171"/>
      <c r="WGK294" s="171"/>
      <c r="WGL294" s="171"/>
      <c r="WGM294" s="171"/>
      <c r="WGN294" s="171"/>
      <c r="WGO294" s="171"/>
      <c r="WGP294" s="171"/>
      <c r="WGQ294" s="171"/>
      <c r="WGR294" s="171"/>
      <c r="WGS294" s="171"/>
      <c r="WGT294" s="171"/>
      <c r="WGU294" s="171"/>
      <c r="WGV294" s="171"/>
      <c r="WGW294" s="171"/>
      <c r="WGX294" s="171"/>
      <c r="WGY294" s="171"/>
      <c r="WGZ294" s="171"/>
      <c r="WHA294" s="171"/>
      <c r="WHB294" s="171"/>
      <c r="WHC294" s="171"/>
      <c r="WHD294" s="171"/>
      <c r="WHE294" s="171"/>
      <c r="WHF294" s="171"/>
      <c r="WHG294" s="171"/>
      <c r="WHH294" s="171"/>
      <c r="WHI294" s="171"/>
      <c r="WHJ294" s="171"/>
      <c r="WHK294" s="171"/>
      <c r="WHL294" s="171"/>
      <c r="WHM294" s="171"/>
      <c r="WHN294" s="171"/>
      <c r="WHO294" s="171"/>
      <c r="WHP294" s="171"/>
      <c r="WHQ294" s="171"/>
      <c r="WHR294" s="171"/>
      <c r="WHS294" s="171"/>
      <c r="WHT294" s="171"/>
      <c r="WHU294" s="171"/>
      <c r="WHV294" s="171"/>
      <c r="WHW294" s="171"/>
      <c r="WHX294" s="171"/>
      <c r="WHY294" s="171"/>
      <c r="WHZ294" s="171"/>
      <c r="WIA294" s="171"/>
      <c r="WIB294" s="171"/>
      <c r="WIC294" s="171"/>
      <c r="WID294" s="171"/>
      <c r="WIE294" s="171"/>
      <c r="WIF294" s="171"/>
      <c r="WIG294" s="171"/>
      <c r="WIH294" s="171"/>
      <c r="WII294" s="171"/>
      <c r="WIJ294" s="171"/>
      <c r="WIK294" s="171"/>
      <c r="WIL294" s="171"/>
      <c r="WIM294" s="171"/>
      <c r="WIN294" s="171"/>
      <c r="WIO294" s="171"/>
      <c r="WIP294" s="171"/>
      <c r="WIQ294" s="171"/>
      <c r="WIR294" s="171"/>
      <c r="WIS294" s="171"/>
      <c r="WIT294" s="171"/>
      <c r="WIU294" s="171"/>
      <c r="WIV294" s="171"/>
      <c r="WIW294" s="171"/>
      <c r="WIX294" s="171"/>
      <c r="WIY294" s="171"/>
      <c r="WIZ294" s="171"/>
      <c r="WJA294" s="171"/>
      <c r="WJB294" s="171"/>
      <c r="WJC294" s="171"/>
      <c r="WJD294" s="171"/>
      <c r="WJE294" s="171"/>
      <c r="WJF294" s="171"/>
      <c r="WJG294" s="171"/>
      <c r="WJH294" s="171"/>
      <c r="WJI294" s="171"/>
      <c r="WJJ294" s="171"/>
      <c r="WJK294" s="171"/>
      <c r="WJL294" s="171"/>
      <c r="WJM294" s="171"/>
      <c r="WJN294" s="171"/>
      <c r="WJO294" s="171"/>
      <c r="WJP294" s="171"/>
      <c r="WJQ294" s="171"/>
      <c r="WJR294" s="171"/>
      <c r="WJS294" s="171"/>
      <c r="WJT294" s="171"/>
      <c r="WJU294" s="171"/>
      <c r="WJV294" s="171"/>
      <c r="WJW294" s="171"/>
      <c r="WJX294" s="171"/>
      <c r="WJY294" s="171"/>
      <c r="WJZ294" s="171"/>
      <c r="WKA294" s="171"/>
      <c r="WKB294" s="171"/>
      <c r="WKC294" s="171"/>
      <c r="WKD294" s="171"/>
      <c r="WKE294" s="171"/>
      <c r="WKF294" s="171"/>
      <c r="WKG294" s="171"/>
      <c r="WKH294" s="171"/>
      <c r="WKI294" s="171"/>
      <c r="WKJ294" s="171"/>
      <c r="WKK294" s="171"/>
      <c r="WKL294" s="171"/>
      <c r="WKM294" s="171"/>
      <c r="WKN294" s="171"/>
      <c r="WKO294" s="171"/>
      <c r="WKP294" s="171"/>
      <c r="WKQ294" s="171"/>
      <c r="WKR294" s="171"/>
      <c r="WKS294" s="171"/>
      <c r="WKT294" s="171"/>
      <c r="WKU294" s="171"/>
      <c r="WKV294" s="171"/>
      <c r="WKW294" s="171"/>
      <c r="WKX294" s="171"/>
      <c r="WKY294" s="171"/>
      <c r="WKZ294" s="171"/>
      <c r="WLA294" s="171"/>
      <c r="WLB294" s="171"/>
      <c r="WLC294" s="171"/>
      <c r="WLD294" s="171"/>
      <c r="WLE294" s="171"/>
      <c r="WLF294" s="171"/>
      <c r="WLG294" s="171"/>
      <c r="WLH294" s="171"/>
      <c r="WLI294" s="171"/>
      <c r="WLJ294" s="171"/>
      <c r="WLK294" s="171"/>
      <c r="WLL294" s="171"/>
      <c r="WLM294" s="171"/>
      <c r="WLN294" s="171"/>
      <c r="WLO294" s="171"/>
      <c r="WLP294" s="171"/>
      <c r="WLQ294" s="171"/>
      <c r="WLR294" s="171"/>
      <c r="WLS294" s="171"/>
      <c r="WLT294" s="171"/>
      <c r="WLU294" s="171"/>
      <c r="WLV294" s="171"/>
      <c r="WLW294" s="171"/>
      <c r="WLX294" s="171"/>
      <c r="WLY294" s="171"/>
      <c r="WLZ294" s="171"/>
      <c r="WMA294" s="171"/>
      <c r="WMB294" s="171"/>
      <c r="WMC294" s="171"/>
      <c r="WMD294" s="171"/>
      <c r="WME294" s="171"/>
      <c r="WMF294" s="171"/>
      <c r="WMG294" s="171"/>
      <c r="WMH294" s="171"/>
      <c r="WMI294" s="171"/>
      <c r="WMJ294" s="171"/>
      <c r="WMK294" s="171"/>
      <c r="WML294" s="171"/>
      <c r="WMM294" s="171"/>
      <c r="WMN294" s="171"/>
      <c r="WMO294" s="171"/>
      <c r="WMP294" s="171"/>
      <c r="WMQ294" s="171"/>
      <c r="WMR294" s="171"/>
      <c r="WMS294" s="171"/>
      <c r="WMT294" s="171"/>
      <c r="WMU294" s="171"/>
      <c r="WMV294" s="171"/>
      <c r="WMW294" s="171"/>
      <c r="WMX294" s="171"/>
      <c r="WMY294" s="171"/>
      <c r="WMZ294" s="171"/>
      <c r="WNA294" s="171"/>
      <c r="WNB294" s="171"/>
      <c r="WNC294" s="171"/>
      <c r="WND294" s="171"/>
      <c r="WNE294" s="171"/>
      <c r="WNF294" s="171"/>
      <c r="WNG294" s="171"/>
      <c r="WNH294" s="171"/>
      <c r="WNI294" s="171"/>
      <c r="WNJ294" s="171"/>
      <c r="WNK294" s="171"/>
      <c r="WNL294" s="171"/>
      <c r="WNM294" s="171"/>
      <c r="WNN294" s="171"/>
      <c r="WNO294" s="171"/>
      <c r="WNP294" s="171"/>
      <c r="WNQ294" s="171"/>
      <c r="WNR294" s="171"/>
      <c r="WNS294" s="171"/>
      <c r="WNT294" s="171"/>
      <c r="WNU294" s="171"/>
      <c r="WNV294" s="171"/>
      <c r="WNW294" s="171"/>
      <c r="WNX294" s="171"/>
      <c r="WNY294" s="171"/>
      <c r="WNZ294" s="171"/>
      <c r="WOA294" s="171"/>
      <c r="WOB294" s="171"/>
      <c r="WOC294" s="171"/>
      <c r="WOD294" s="171"/>
      <c r="WOE294" s="171"/>
      <c r="WOF294" s="171"/>
      <c r="WOG294" s="171"/>
      <c r="WOH294" s="171"/>
      <c r="WOI294" s="171"/>
      <c r="WOJ294" s="171"/>
      <c r="WOK294" s="171"/>
      <c r="WOL294" s="171"/>
      <c r="WOM294" s="171"/>
      <c r="WON294" s="171"/>
      <c r="WOO294" s="171"/>
      <c r="WOP294" s="171"/>
      <c r="WOQ294" s="171"/>
      <c r="WOR294" s="171"/>
      <c r="WOS294" s="171"/>
      <c r="WOT294" s="171"/>
      <c r="WOU294" s="171"/>
      <c r="WOV294" s="171"/>
      <c r="WOW294" s="171"/>
      <c r="WOX294" s="171"/>
      <c r="WOY294" s="171"/>
      <c r="WOZ294" s="171"/>
      <c r="WPA294" s="171"/>
      <c r="WPB294" s="171"/>
      <c r="WPC294" s="171"/>
      <c r="WPD294" s="171"/>
      <c r="WPE294" s="171"/>
      <c r="WPF294" s="171"/>
      <c r="WPG294" s="171"/>
      <c r="WPH294" s="171"/>
      <c r="WPI294" s="171"/>
      <c r="WPJ294" s="171"/>
      <c r="WPK294" s="171"/>
      <c r="WPL294" s="171"/>
      <c r="WPM294" s="171"/>
      <c r="WPN294" s="171"/>
      <c r="WPO294" s="171"/>
      <c r="WPP294" s="171"/>
      <c r="WPQ294" s="171"/>
      <c r="WPR294" s="171"/>
      <c r="WPS294" s="171"/>
      <c r="WPT294" s="171"/>
      <c r="WPU294" s="171"/>
      <c r="WPV294" s="171"/>
      <c r="WPW294" s="171"/>
      <c r="WPX294" s="171"/>
      <c r="WPY294" s="171"/>
      <c r="WPZ294" s="171"/>
      <c r="WQA294" s="171"/>
      <c r="WQB294" s="171"/>
      <c r="WQC294" s="171"/>
      <c r="WQD294" s="171"/>
      <c r="WQE294" s="171"/>
      <c r="WQF294" s="171"/>
      <c r="WQG294" s="171"/>
      <c r="WQH294" s="171"/>
      <c r="WQI294" s="171"/>
      <c r="WQJ294" s="171"/>
      <c r="WQK294" s="171"/>
      <c r="WQL294" s="171"/>
      <c r="WQM294" s="171"/>
      <c r="WQN294" s="171"/>
      <c r="WQO294" s="171"/>
      <c r="WQP294" s="171"/>
      <c r="WQQ294" s="171"/>
      <c r="WQR294" s="171"/>
      <c r="WQS294" s="171"/>
      <c r="WQT294" s="171"/>
      <c r="WQU294" s="171"/>
      <c r="WQV294" s="171"/>
      <c r="WQW294" s="171"/>
      <c r="WQX294" s="171"/>
      <c r="WQY294" s="171"/>
      <c r="WQZ294" s="171"/>
      <c r="WRA294" s="171"/>
      <c r="WRB294" s="171"/>
      <c r="WRC294" s="171"/>
      <c r="WRD294" s="171"/>
      <c r="WRE294" s="171"/>
      <c r="WRF294" s="171"/>
      <c r="WRG294" s="171"/>
      <c r="WRH294" s="171"/>
      <c r="WRI294" s="171"/>
      <c r="WRJ294" s="171"/>
      <c r="WRK294" s="171"/>
      <c r="WRL294" s="171"/>
      <c r="WRM294" s="171"/>
      <c r="WRN294" s="171"/>
      <c r="WRO294" s="171"/>
      <c r="WRP294" s="171"/>
      <c r="WRQ294" s="171"/>
      <c r="WRR294" s="171"/>
      <c r="WRS294" s="171"/>
      <c r="WRT294" s="171"/>
      <c r="WRU294" s="171"/>
      <c r="WRV294" s="171"/>
      <c r="WRW294" s="171"/>
      <c r="WRX294" s="171"/>
      <c r="WRY294" s="171"/>
      <c r="WRZ294" s="171"/>
      <c r="WSA294" s="171"/>
      <c r="WSB294" s="171"/>
      <c r="WSC294" s="171"/>
      <c r="WSD294" s="171"/>
      <c r="WSE294" s="171"/>
      <c r="WSF294" s="171"/>
      <c r="WSG294" s="171"/>
      <c r="WSH294" s="171"/>
      <c r="WSI294" s="171"/>
      <c r="WSJ294" s="171"/>
      <c r="WSK294" s="171"/>
      <c r="WSL294" s="171"/>
      <c r="WSM294" s="171"/>
      <c r="WSN294" s="171"/>
      <c r="WSO294" s="171"/>
      <c r="WSP294" s="171"/>
      <c r="WSQ294" s="171"/>
      <c r="WSR294" s="171"/>
      <c r="WSS294" s="171"/>
      <c r="WST294" s="171"/>
      <c r="WSU294" s="171"/>
      <c r="WSV294" s="171"/>
      <c r="WSW294" s="171"/>
      <c r="WSX294" s="171"/>
      <c r="WSY294" s="171"/>
      <c r="WSZ294" s="171"/>
      <c r="WTA294" s="171"/>
      <c r="WTB294" s="171"/>
      <c r="WTC294" s="171"/>
      <c r="WTD294" s="171"/>
      <c r="WTE294" s="171"/>
      <c r="WTF294" s="171"/>
      <c r="WTG294" s="171"/>
      <c r="WTH294" s="171"/>
      <c r="WTI294" s="171"/>
      <c r="WTJ294" s="171"/>
      <c r="WTK294" s="171"/>
      <c r="WTL294" s="171"/>
      <c r="WTM294" s="171"/>
      <c r="WTN294" s="171"/>
      <c r="WTO294" s="171"/>
      <c r="WTP294" s="171"/>
      <c r="WTQ294" s="171"/>
      <c r="WTR294" s="171"/>
      <c r="WTS294" s="171"/>
      <c r="WTT294" s="171"/>
      <c r="WTU294" s="171"/>
      <c r="WTV294" s="171"/>
      <c r="WTW294" s="171"/>
      <c r="WTX294" s="171"/>
      <c r="WTY294" s="171"/>
      <c r="WTZ294" s="171"/>
      <c r="WUA294" s="171"/>
      <c r="WUB294" s="171"/>
      <c r="WUC294" s="171"/>
      <c r="WUD294" s="171"/>
      <c r="WUE294" s="171"/>
      <c r="WUF294" s="171"/>
      <c r="WUG294" s="171"/>
      <c r="WUH294" s="171"/>
      <c r="WUI294" s="171"/>
      <c r="WUJ294" s="171"/>
      <c r="WUK294" s="171"/>
      <c r="WUL294" s="171"/>
      <c r="WUM294" s="171"/>
      <c r="WUN294" s="171"/>
      <c r="WUO294" s="171"/>
      <c r="WUP294" s="171"/>
      <c r="WUQ294" s="171"/>
      <c r="WUR294" s="171"/>
      <c r="WUS294" s="171"/>
      <c r="WUT294" s="171"/>
      <c r="WUU294" s="171"/>
      <c r="WUV294" s="171"/>
      <c r="WUW294" s="171"/>
      <c r="WUX294" s="171"/>
      <c r="WUY294" s="171"/>
      <c r="WUZ294" s="171"/>
      <c r="WVA294" s="171"/>
      <c r="WVB294" s="171"/>
      <c r="WVC294" s="171"/>
      <c r="WVD294" s="171"/>
      <c r="WVE294" s="171"/>
      <c r="WVF294" s="171"/>
      <c r="WVG294" s="171"/>
      <c r="WVH294" s="171"/>
      <c r="WVI294" s="171"/>
      <c r="WVJ294" s="171"/>
      <c r="WVK294" s="171"/>
      <c r="WVL294" s="171"/>
      <c r="WVM294" s="171"/>
      <c r="WVN294" s="171"/>
      <c r="WVO294" s="171"/>
      <c r="WVP294" s="171"/>
      <c r="WVQ294" s="171"/>
      <c r="WVR294" s="171"/>
      <c r="WVS294" s="171"/>
      <c r="WVT294" s="171"/>
      <c r="WVU294" s="171"/>
      <c r="WVV294" s="171"/>
      <c r="WVW294" s="171"/>
      <c r="WVX294" s="171"/>
      <c r="WVY294" s="171"/>
      <c r="WVZ294" s="171"/>
      <c r="WWA294" s="171"/>
      <c r="WWB294" s="171"/>
      <c r="WWC294" s="171"/>
      <c r="WWD294" s="171"/>
      <c r="WWE294" s="171"/>
      <c r="WWF294" s="171"/>
      <c r="WWG294" s="171"/>
      <c r="WWH294" s="171"/>
      <c r="WWI294" s="171"/>
    </row>
    <row r="295" spans="1:16155" ht="33" hidden="1" x14ac:dyDescent="0.3">
      <c r="A295" s="234" t="s">
        <v>1090</v>
      </c>
      <c r="B295" s="12" t="s">
        <v>61</v>
      </c>
      <c r="C295" s="9"/>
      <c r="D295" s="14" t="s">
        <v>1082</v>
      </c>
      <c r="E295" s="9"/>
      <c r="F295" s="9">
        <v>88</v>
      </c>
      <c r="G295" s="9">
        <v>132</v>
      </c>
      <c r="H295" s="9" t="s">
        <v>50</v>
      </c>
      <c r="I295" s="9" t="s">
        <v>84</v>
      </c>
      <c r="J295" s="9" t="s">
        <v>85</v>
      </c>
      <c r="K295" s="17" t="s">
        <v>86</v>
      </c>
      <c r="M295" s="9"/>
      <c r="N295" s="9"/>
      <c r="O295" s="9"/>
      <c r="P295" s="9"/>
      <c r="Q295" s="9"/>
      <c r="R295" s="9"/>
      <c r="S295" s="9"/>
      <c r="T295" s="9" t="s">
        <v>29</v>
      </c>
      <c r="U295" s="9"/>
      <c r="V295" s="9"/>
      <c r="W295" s="9"/>
      <c r="X295" s="9"/>
      <c r="Y295" s="9"/>
      <c r="Z295" s="9" t="s">
        <v>29</v>
      </c>
      <c r="AA295" s="9"/>
      <c r="AD295" s="247"/>
      <c r="AE295" s="247"/>
      <c r="AF295" s="247"/>
      <c r="AG295" s="247"/>
      <c r="AH295" s="247"/>
      <c r="AI295" s="247"/>
      <c r="AJ295" s="247"/>
      <c r="AK295" s="247"/>
      <c r="BQ295" s="247"/>
      <c r="BR295" s="247"/>
      <c r="BS295" s="247"/>
      <c r="BT295" s="247"/>
      <c r="BU295" s="247"/>
      <c r="BV295" s="247"/>
      <c r="BW295" s="247"/>
      <c r="BX295" s="247"/>
      <c r="BY295" s="247"/>
      <c r="BZ295" s="247"/>
      <c r="CA295" s="247"/>
      <c r="CB295" s="247"/>
      <c r="CC295" s="247"/>
      <c r="CD295" s="247"/>
      <c r="CE295" s="247"/>
      <c r="CF295" s="247"/>
      <c r="CG295" s="247"/>
      <c r="CH295" s="247"/>
      <c r="CI295" s="247"/>
      <c r="CJ295" s="247"/>
      <c r="CK295" s="247"/>
      <c r="CL295" s="247"/>
      <c r="CM295" s="247"/>
      <c r="CN295" s="247"/>
      <c r="CO295" s="247"/>
      <c r="CP295" s="247"/>
      <c r="CQ295" s="247"/>
      <c r="CR295" s="247"/>
      <c r="CS295" s="247"/>
      <c r="CT295" s="247"/>
      <c r="CU295" s="247"/>
      <c r="CV295" s="247"/>
      <c r="CW295" s="247"/>
      <c r="CX295" s="247"/>
      <c r="CY295" s="247"/>
      <c r="CZ295" s="247"/>
      <c r="DA295" s="247"/>
      <c r="DB295" s="247"/>
      <c r="DC295" s="247"/>
      <c r="DD295" s="247"/>
      <c r="DE295" s="247"/>
      <c r="DF295" s="247"/>
      <c r="DG295" s="247"/>
      <c r="DH295" s="247"/>
      <c r="DI295" s="247"/>
      <c r="DJ295" s="247"/>
      <c r="DK295" s="247"/>
      <c r="DL295" s="247"/>
      <c r="DM295" s="247"/>
      <c r="DN295" s="247"/>
      <c r="DO295" s="247"/>
      <c r="DP295" s="247"/>
      <c r="DQ295" s="247"/>
      <c r="DR295" s="247"/>
      <c r="DS295" s="247"/>
      <c r="DT295" s="247"/>
      <c r="DU295" s="247"/>
      <c r="DV295" s="247"/>
      <c r="DW295" s="247"/>
      <c r="DX295" s="247"/>
      <c r="DY295" s="247"/>
      <c r="DZ295" s="247"/>
      <c r="EA295" s="247"/>
      <c r="EB295" s="247"/>
      <c r="EC295" s="247"/>
      <c r="ED295" s="247"/>
      <c r="EE295" s="247"/>
      <c r="EF295" s="247"/>
      <c r="EG295" s="247"/>
      <c r="EH295" s="247"/>
      <c r="EI295" s="247"/>
      <c r="EJ295" s="247"/>
      <c r="EK295" s="247"/>
      <c r="EL295" s="247"/>
      <c r="EM295" s="247"/>
      <c r="EN295" s="247"/>
      <c r="EO295" s="247"/>
      <c r="EP295" s="247"/>
      <c r="EQ295" s="247"/>
      <c r="ER295" s="247"/>
      <c r="ES295" s="247"/>
      <c r="ET295" s="247"/>
      <c r="EU295" s="247"/>
      <c r="EV295" s="247"/>
      <c r="EW295" s="247"/>
      <c r="EX295" s="247"/>
      <c r="EY295" s="247"/>
      <c r="EZ295" s="247"/>
      <c r="FA295" s="247"/>
      <c r="FB295" s="247"/>
      <c r="FC295" s="247"/>
      <c r="FD295" s="247"/>
      <c r="FE295" s="247"/>
      <c r="FF295" s="247"/>
      <c r="FG295" s="247"/>
      <c r="FH295" s="247"/>
      <c r="FI295" s="247"/>
      <c r="FJ295" s="247"/>
      <c r="FK295" s="247"/>
      <c r="FL295" s="247"/>
      <c r="FM295" s="247"/>
      <c r="FN295" s="247"/>
      <c r="FO295" s="247"/>
      <c r="FP295" s="247"/>
      <c r="FQ295" s="247"/>
      <c r="FR295" s="247"/>
      <c r="FS295" s="247"/>
      <c r="FT295" s="247"/>
      <c r="FU295" s="247"/>
      <c r="FV295" s="247"/>
      <c r="FW295" s="247"/>
      <c r="FX295" s="247"/>
      <c r="FY295" s="247"/>
      <c r="FZ295" s="247"/>
      <c r="GA295" s="247"/>
      <c r="GB295" s="247"/>
      <c r="GC295" s="247"/>
      <c r="GD295" s="247"/>
      <c r="GE295" s="247"/>
      <c r="GF295" s="247"/>
      <c r="GG295" s="247"/>
      <c r="GH295" s="247"/>
      <c r="GI295" s="247"/>
      <c r="GJ295" s="247"/>
      <c r="GK295" s="247"/>
      <c r="GL295" s="247"/>
      <c r="GM295" s="247"/>
      <c r="GN295" s="247"/>
      <c r="GO295" s="247"/>
      <c r="GP295" s="247"/>
      <c r="GQ295" s="247"/>
      <c r="GR295" s="247"/>
      <c r="GS295" s="247"/>
      <c r="GT295" s="247"/>
      <c r="GU295" s="247"/>
      <c r="GV295" s="247"/>
      <c r="GW295" s="247"/>
      <c r="GX295" s="247"/>
      <c r="GY295" s="247"/>
      <c r="GZ295" s="247"/>
      <c r="HA295" s="247"/>
      <c r="HB295" s="247"/>
      <c r="HC295" s="247"/>
      <c r="HD295" s="247"/>
      <c r="HE295" s="247"/>
      <c r="HF295" s="247"/>
      <c r="HG295" s="247"/>
      <c r="HH295" s="247"/>
      <c r="HI295" s="247"/>
      <c r="HJ295" s="247"/>
      <c r="HK295" s="247"/>
      <c r="HL295" s="247"/>
      <c r="HM295" s="247"/>
      <c r="HN295" s="247"/>
      <c r="HO295" s="247"/>
      <c r="HP295" s="247"/>
      <c r="HQ295" s="247"/>
      <c r="HR295" s="247"/>
      <c r="HS295" s="247"/>
      <c r="HT295" s="247"/>
      <c r="HU295" s="247"/>
      <c r="HV295" s="247"/>
      <c r="HW295" s="247"/>
      <c r="HX295" s="247"/>
      <c r="HY295" s="247"/>
      <c r="HZ295" s="247"/>
      <c r="IA295" s="247"/>
      <c r="IB295" s="247"/>
      <c r="IC295" s="247"/>
      <c r="ID295" s="247"/>
      <c r="IE295" s="247"/>
      <c r="IF295" s="247"/>
      <c r="IG295" s="247"/>
      <c r="IH295" s="247"/>
      <c r="II295" s="247"/>
      <c r="IJ295" s="247"/>
      <c r="IK295" s="247"/>
      <c r="IL295" s="247"/>
      <c r="IM295" s="247"/>
      <c r="IN295" s="247"/>
      <c r="IO295" s="247"/>
      <c r="IP295" s="247"/>
      <c r="IQ295" s="247"/>
      <c r="IR295" s="247"/>
      <c r="IS295" s="247"/>
      <c r="IT295" s="247"/>
      <c r="IU295" s="247"/>
      <c r="IV295" s="247"/>
      <c r="IW295" s="247"/>
      <c r="IX295" s="247"/>
      <c r="IY295" s="247"/>
      <c r="IZ295" s="247"/>
      <c r="JA295" s="247"/>
      <c r="JB295" s="247"/>
      <c r="JC295" s="247"/>
      <c r="JD295" s="247"/>
      <c r="JE295" s="247"/>
      <c r="JF295" s="247"/>
      <c r="JG295" s="247"/>
      <c r="JH295" s="247"/>
      <c r="JI295" s="247"/>
      <c r="JJ295" s="247"/>
      <c r="JK295" s="247"/>
      <c r="JL295" s="247"/>
      <c r="JM295" s="247"/>
      <c r="JN295" s="247"/>
      <c r="JO295" s="247"/>
      <c r="JP295" s="247"/>
      <c r="JQ295" s="247"/>
      <c r="JR295" s="247"/>
      <c r="JS295" s="247"/>
      <c r="JT295" s="247"/>
      <c r="JU295" s="247"/>
      <c r="JV295" s="247"/>
      <c r="JW295" s="247"/>
      <c r="JX295" s="247"/>
      <c r="JY295" s="247"/>
      <c r="JZ295" s="247"/>
      <c r="KA295" s="247"/>
      <c r="KB295" s="247"/>
      <c r="KC295" s="247"/>
      <c r="KD295" s="247"/>
      <c r="KE295" s="247"/>
      <c r="KF295" s="247"/>
      <c r="KG295" s="247"/>
      <c r="KH295" s="247"/>
      <c r="KI295" s="247"/>
      <c r="KJ295" s="247"/>
      <c r="KK295" s="247"/>
      <c r="KL295" s="247"/>
      <c r="KM295" s="247"/>
      <c r="KN295" s="247"/>
      <c r="KO295" s="247"/>
      <c r="KP295" s="247"/>
      <c r="KQ295" s="247"/>
      <c r="KR295" s="247"/>
      <c r="KS295" s="247"/>
      <c r="KT295" s="247"/>
      <c r="KU295" s="247"/>
      <c r="KV295" s="247"/>
      <c r="KW295" s="247"/>
      <c r="KX295" s="247"/>
      <c r="KY295" s="247"/>
      <c r="KZ295" s="247"/>
      <c r="LA295" s="247"/>
      <c r="LB295" s="247"/>
      <c r="LC295" s="247"/>
      <c r="LD295" s="247"/>
      <c r="LE295" s="247"/>
      <c r="LF295" s="247"/>
      <c r="LG295" s="247"/>
      <c r="LH295" s="247"/>
      <c r="LI295" s="247"/>
      <c r="LJ295" s="247"/>
      <c r="LK295" s="247"/>
      <c r="LL295" s="247"/>
      <c r="LM295" s="247"/>
      <c r="LN295" s="247"/>
      <c r="LO295" s="247"/>
      <c r="LP295" s="247"/>
      <c r="LQ295" s="247"/>
      <c r="LR295" s="247"/>
      <c r="LS295" s="247"/>
      <c r="LT295" s="247"/>
      <c r="LU295" s="247"/>
      <c r="LV295" s="247"/>
      <c r="LW295" s="247"/>
      <c r="LX295" s="247"/>
      <c r="LY295" s="247"/>
      <c r="LZ295" s="247"/>
      <c r="MA295" s="247"/>
      <c r="MB295" s="247"/>
      <c r="MC295" s="247"/>
      <c r="MD295" s="247"/>
      <c r="ME295" s="247"/>
      <c r="MF295" s="247"/>
      <c r="MG295" s="247"/>
      <c r="MH295" s="247"/>
      <c r="MI295" s="247"/>
      <c r="MJ295" s="247"/>
      <c r="MK295" s="247"/>
      <c r="ML295" s="247"/>
      <c r="MM295" s="247"/>
      <c r="MN295" s="247"/>
      <c r="MO295" s="247"/>
      <c r="MP295" s="247"/>
      <c r="MQ295" s="247"/>
      <c r="MR295" s="247"/>
      <c r="MS295" s="247"/>
      <c r="MT295" s="247"/>
      <c r="MU295" s="247"/>
      <c r="MV295" s="247"/>
      <c r="MW295" s="247"/>
      <c r="MX295" s="247"/>
      <c r="MY295" s="247"/>
      <c r="MZ295" s="247"/>
      <c r="NA295" s="247"/>
      <c r="NB295" s="247"/>
      <c r="NC295" s="247"/>
      <c r="ND295" s="247"/>
      <c r="NE295" s="247"/>
      <c r="NF295" s="247"/>
      <c r="NG295" s="247"/>
      <c r="NH295" s="247"/>
      <c r="NI295" s="247"/>
      <c r="NJ295" s="247"/>
      <c r="NK295" s="247"/>
      <c r="NL295" s="247"/>
      <c r="NM295" s="247"/>
      <c r="NN295" s="247"/>
      <c r="NO295" s="247"/>
      <c r="NP295" s="247"/>
      <c r="NQ295" s="247"/>
      <c r="NR295" s="247"/>
      <c r="NS295" s="247"/>
      <c r="NT295" s="247"/>
      <c r="NU295" s="247"/>
      <c r="NV295" s="247"/>
      <c r="NW295" s="247"/>
      <c r="NX295" s="247"/>
      <c r="NY295" s="247"/>
      <c r="NZ295" s="247"/>
      <c r="OA295" s="247"/>
      <c r="OB295" s="247"/>
      <c r="OC295" s="247"/>
      <c r="OD295" s="247"/>
      <c r="OE295" s="247"/>
      <c r="OF295" s="247"/>
      <c r="OG295" s="247"/>
      <c r="OH295" s="247"/>
      <c r="OI295" s="247"/>
      <c r="OJ295" s="247"/>
      <c r="OK295" s="247"/>
      <c r="OL295" s="247"/>
      <c r="OM295" s="247"/>
      <c r="ON295" s="247"/>
      <c r="OO295" s="247"/>
      <c r="OP295" s="247"/>
      <c r="OQ295" s="247"/>
      <c r="OR295" s="247"/>
      <c r="OS295" s="247"/>
      <c r="OT295" s="247"/>
      <c r="OU295" s="247"/>
      <c r="OV295" s="247"/>
      <c r="OW295" s="247"/>
      <c r="OX295" s="247"/>
      <c r="OY295" s="247"/>
      <c r="OZ295" s="247"/>
      <c r="PA295" s="247"/>
      <c r="PB295" s="247"/>
      <c r="PC295" s="247"/>
      <c r="PD295" s="247"/>
      <c r="PE295" s="247"/>
      <c r="PF295" s="247"/>
      <c r="PG295" s="247"/>
      <c r="PH295" s="247"/>
      <c r="PI295" s="247"/>
      <c r="PJ295" s="247"/>
      <c r="PK295" s="247"/>
      <c r="PL295" s="247"/>
      <c r="PM295" s="247"/>
      <c r="PN295" s="247"/>
      <c r="PO295" s="247"/>
      <c r="PP295" s="247"/>
      <c r="PQ295" s="247"/>
      <c r="PR295" s="247"/>
      <c r="PS295" s="247"/>
      <c r="PT295" s="247"/>
      <c r="PU295" s="247"/>
      <c r="PV295" s="247"/>
      <c r="PW295" s="247"/>
      <c r="PX295" s="247"/>
      <c r="PY295" s="247"/>
      <c r="PZ295" s="247"/>
      <c r="QA295" s="247"/>
      <c r="QB295" s="247"/>
      <c r="QC295" s="247"/>
      <c r="QD295" s="247"/>
      <c r="QE295" s="247"/>
      <c r="QF295" s="247"/>
      <c r="QG295" s="247"/>
      <c r="QH295" s="247"/>
      <c r="QI295" s="247"/>
      <c r="QJ295" s="247"/>
      <c r="QK295" s="247"/>
      <c r="QL295" s="247"/>
      <c r="QM295" s="247"/>
      <c r="QN295" s="247"/>
      <c r="QO295" s="247"/>
      <c r="QP295" s="247"/>
      <c r="QQ295" s="247"/>
      <c r="QR295" s="247"/>
      <c r="QS295" s="247"/>
      <c r="QT295" s="247"/>
      <c r="QU295" s="247"/>
      <c r="QV295" s="247"/>
      <c r="QW295" s="247"/>
      <c r="QX295" s="247"/>
      <c r="QY295" s="247"/>
      <c r="QZ295" s="247"/>
      <c r="RA295" s="247"/>
      <c r="RB295" s="247"/>
      <c r="RC295" s="247"/>
      <c r="RD295" s="247"/>
      <c r="RE295" s="247"/>
      <c r="RF295" s="247"/>
      <c r="RG295" s="247"/>
      <c r="RH295" s="247"/>
      <c r="RI295" s="247"/>
      <c r="RJ295" s="247"/>
      <c r="RK295" s="247"/>
      <c r="RL295" s="247"/>
      <c r="RM295" s="247"/>
      <c r="RN295" s="247"/>
      <c r="RO295" s="247"/>
      <c r="RP295" s="247"/>
      <c r="RQ295" s="247"/>
      <c r="RR295" s="247"/>
      <c r="RS295" s="247"/>
      <c r="RT295" s="247"/>
      <c r="RU295" s="247"/>
      <c r="RV295" s="247"/>
      <c r="RW295" s="247"/>
      <c r="RX295" s="247"/>
      <c r="RY295" s="247"/>
      <c r="RZ295" s="247"/>
      <c r="SA295" s="247"/>
      <c r="SB295" s="247"/>
      <c r="SC295" s="247"/>
      <c r="SD295" s="247"/>
      <c r="SE295" s="247"/>
      <c r="SF295" s="247"/>
      <c r="SG295" s="247"/>
      <c r="SH295" s="247"/>
      <c r="SI295" s="247"/>
      <c r="SJ295" s="247"/>
      <c r="SK295" s="247"/>
      <c r="SL295" s="247"/>
      <c r="SM295" s="247"/>
      <c r="SN295" s="247"/>
      <c r="SO295" s="247"/>
      <c r="SP295" s="247"/>
      <c r="SQ295" s="247"/>
      <c r="SR295" s="247"/>
      <c r="SS295" s="247"/>
      <c r="ST295" s="247"/>
      <c r="SU295" s="247"/>
      <c r="SV295" s="247"/>
      <c r="SW295" s="247"/>
      <c r="SX295" s="247"/>
      <c r="SY295" s="247"/>
      <c r="SZ295" s="247"/>
      <c r="TA295" s="247"/>
      <c r="TB295" s="247"/>
      <c r="TC295" s="247"/>
      <c r="TD295" s="247"/>
      <c r="TE295" s="247"/>
      <c r="TF295" s="247"/>
      <c r="TG295" s="247"/>
      <c r="TH295" s="247"/>
      <c r="TI295" s="247"/>
      <c r="TJ295" s="247"/>
      <c r="TK295" s="247"/>
      <c r="TL295" s="247"/>
      <c r="TM295" s="247"/>
      <c r="TN295" s="247"/>
      <c r="TO295" s="247"/>
      <c r="TP295" s="247"/>
      <c r="TQ295" s="247"/>
      <c r="TR295" s="247"/>
      <c r="TS295" s="247"/>
      <c r="TT295" s="247"/>
      <c r="TU295" s="247"/>
      <c r="TV295" s="247"/>
      <c r="TW295" s="247"/>
      <c r="TX295" s="247"/>
      <c r="TY295" s="247"/>
      <c r="TZ295" s="247"/>
      <c r="UA295" s="247"/>
      <c r="UB295" s="247"/>
      <c r="UC295" s="247"/>
      <c r="UD295" s="247"/>
      <c r="UE295" s="247"/>
      <c r="UF295" s="247"/>
      <c r="UG295" s="247"/>
      <c r="UH295" s="247"/>
      <c r="UI295" s="247"/>
      <c r="UJ295" s="247"/>
      <c r="UK295" s="247"/>
      <c r="UL295" s="247"/>
      <c r="UM295" s="247"/>
      <c r="UN295" s="247"/>
      <c r="UO295" s="247"/>
      <c r="UP295" s="247"/>
      <c r="UQ295" s="247"/>
      <c r="UR295" s="247"/>
      <c r="US295" s="247"/>
      <c r="UT295" s="247"/>
      <c r="UU295" s="247"/>
      <c r="UV295" s="247"/>
      <c r="UW295" s="247"/>
      <c r="UX295" s="247"/>
      <c r="UY295" s="247"/>
      <c r="UZ295" s="247"/>
      <c r="VA295" s="247"/>
      <c r="VB295" s="247"/>
      <c r="VC295" s="247"/>
      <c r="VD295" s="247"/>
      <c r="VE295" s="247"/>
      <c r="VF295" s="247"/>
      <c r="VG295" s="247"/>
      <c r="VH295" s="247"/>
      <c r="VI295" s="247"/>
      <c r="VJ295" s="247"/>
      <c r="VK295" s="247"/>
      <c r="VL295" s="247"/>
      <c r="VM295" s="247"/>
      <c r="VN295" s="247"/>
      <c r="VO295" s="247"/>
      <c r="VP295" s="247"/>
      <c r="VQ295" s="247"/>
      <c r="VR295" s="247"/>
      <c r="VS295" s="247"/>
      <c r="VT295" s="247"/>
      <c r="VU295" s="247"/>
      <c r="VV295" s="247"/>
      <c r="VW295" s="247"/>
      <c r="VX295" s="247"/>
      <c r="VY295" s="247"/>
      <c r="VZ295" s="247"/>
      <c r="WA295" s="247"/>
      <c r="WB295" s="247"/>
      <c r="WC295" s="247"/>
      <c r="WD295" s="247"/>
      <c r="WE295" s="247"/>
      <c r="WF295" s="247"/>
      <c r="WG295" s="247"/>
      <c r="WH295" s="247"/>
      <c r="WI295" s="247"/>
      <c r="WJ295" s="247"/>
      <c r="WK295" s="247"/>
      <c r="WL295" s="247"/>
      <c r="WM295" s="247"/>
      <c r="WN295" s="247"/>
      <c r="WO295" s="247"/>
      <c r="WP295" s="247"/>
      <c r="WQ295" s="247"/>
      <c r="WR295" s="247"/>
      <c r="WS295" s="247"/>
      <c r="WT295" s="247"/>
      <c r="WU295" s="247"/>
      <c r="WV295" s="247"/>
      <c r="WW295" s="247"/>
      <c r="WX295" s="247"/>
      <c r="WY295" s="247"/>
      <c r="WZ295" s="247"/>
      <c r="XA295" s="247"/>
      <c r="XB295" s="247"/>
      <c r="XC295" s="247"/>
      <c r="XD295" s="247"/>
      <c r="XE295" s="247"/>
      <c r="XF295" s="247"/>
      <c r="XG295" s="247"/>
      <c r="XH295" s="247"/>
      <c r="XI295" s="247"/>
      <c r="XJ295" s="247"/>
      <c r="XK295" s="247"/>
      <c r="XL295" s="247"/>
      <c r="XM295" s="247"/>
      <c r="XN295" s="247"/>
      <c r="XO295" s="247"/>
      <c r="XP295" s="247"/>
      <c r="XQ295" s="247"/>
      <c r="XR295" s="247"/>
      <c r="XS295" s="247"/>
      <c r="XT295" s="247"/>
      <c r="XU295" s="247"/>
      <c r="XV295" s="247"/>
      <c r="XW295" s="247"/>
      <c r="XX295" s="247"/>
      <c r="XY295" s="247"/>
      <c r="XZ295" s="247"/>
      <c r="YA295" s="247"/>
      <c r="YB295" s="247"/>
      <c r="YC295" s="247"/>
      <c r="YD295" s="247"/>
      <c r="YE295" s="247"/>
      <c r="YF295" s="247"/>
      <c r="YG295" s="247"/>
      <c r="YH295" s="247"/>
      <c r="YI295" s="247"/>
      <c r="YJ295" s="247"/>
      <c r="YK295" s="247"/>
      <c r="YL295" s="247"/>
      <c r="YM295" s="247"/>
      <c r="YN295" s="247"/>
      <c r="YO295" s="247"/>
      <c r="YP295" s="247"/>
      <c r="YQ295" s="247"/>
      <c r="YR295" s="247"/>
      <c r="YS295" s="247"/>
      <c r="YT295" s="247"/>
      <c r="YU295" s="247"/>
      <c r="YV295" s="247"/>
      <c r="YW295" s="247"/>
      <c r="YX295" s="247"/>
      <c r="YY295" s="247"/>
      <c r="YZ295" s="247"/>
      <c r="ZA295" s="247"/>
      <c r="ZB295" s="247"/>
      <c r="ZC295" s="247"/>
      <c r="ZD295" s="247"/>
      <c r="ZE295" s="247"/>
      <c r="ZF295" s="247"/>
      <c r="ZG295" s="247"/>
      <c r="ZH295" s="247"/>
      <c r="ZI295" s="247"/>
      <c r="ZJ295" s="247"/>
      <c r="ZK295" s="247"/>
      <c r="ZL295" s="247"/>
      <c r="ZM295" s="247"/>
      <c r="ZN295" s="247"/>
      <c r="ZO295" s="247"/>
      <c r="ZP295" s="247"/>
      <c r="ZQ295" s="247"/>
      <c r="ZR295" s="247"/>
      <c r="ZS295" s="247"/>
      <c r="ZT295" s="247"/>
      <c r="ZU295" s="247"/>
      <c r="ZV295" s="247"/>
      <c r="ZW295" s="247"/>
      <c r="ZX295" s="247"/>
      <c r="ZY295" s="247"/>
      <c r="ZZ295" s="247"/>
      <c r="AAA295" s="247"/>
      <c r="AAB295" s="247"/>
      <c r="AAC295" s="247"/>
      <c r="AAD295" s="247"/>
      <c r="AAE295" s="247"/>
      <c r="AAF295" s="247"/>
      <c r="AAG295" s="247"/>
      <c r="AAH295" s="247"/>
      <c r="AAI295" s="247"/>
      <c r="AAJ295" s="247"/>
      <c r="AAK295" s="247"/>
      <c r="AAL295" s="247"/>
      <c r="AAM295" s="247"/>
      <c r="AAN295" s="247"/>
      <c r="AAO295" s="247"/>
      <c r="AAP295" s="247"/>
      <c r="AAQ295" s="247"/>
      <c r="AAR295" s="247"/>
      <c r="AAS295" s="247"/>
      <c r="AAT295" s="247"/>
      <c r="AAU295" s="247"/>
      <c r="AAV295" s="247"/>
      <c r="AAW295" s="247"/>
      <c r="AAX295" s="247"/>
      <c r="AAY295" s="247"/>
      <c r="AAZ295" s="247"/>
      <c r="ABA295" s="247"/>
      <c r="ABB295" s="247"/>
      <c r="ABC295" s="247"/>
      <c r="ABD295" s="247"/>
      <c r="ABE295" s="247"/>
      <c r="ABF295" s="247"/>
      <c r="ABG295" s="247"/>
      <c r="ABH295" s="247"/>
      <c r="ABI295" s="247"/>
      <c r="ABJ295" s="247"/>
      <c r="ABK295" s="247"/>
      <c r="ABL295" s="247"/>
      <c r="ABM295" s="247"/>
      <c r="ABN295" s="247"/>
      <c r="ABO295" s="247"/>
      <c r="ABP295" s="247"/>
      <c r="ABQ295" s="247"/>
      <c r="ABR295" s="247"/>
      <c r="ABS295" s="247"/>
      <c r="ABT295" s="247"/>
      <c r="ABU295" s="247"/>
      <c r="ABV295" s="247"/>
      <c r="ABW295" s="247"/>
      <c r="ABX295" s="247"/>
      <c r="ABY295" s="247"/>
      <c r="ABZ295" s="247"/>
      <c r="ACA295" s="247"/>
      <c r="ACB295" s="247"/>
      <c r="ACC295" s="247"/>
      <c r="ACD295" s="247"/>
      <c r="ACE295" s="247"/>
      <c r="ACF295" s="247"/>
      <c r="ACG295" s="247"/>
      <c r="ACH295" s="247"/>
      <c r="ACI295" s="247"/>
      <c r="ACJ295" s="247"/>
      <c r="ACK295" s="247"/>
      <c r="ACL295" s="247"/>
      <c r="ACM295" s="247"/>
      <c r="ACN295" s="247"/>
      <c r="ACO295" s="247"/>
      <c r="ACP295" s="247"/>
      <c r="ACQ295" s="247"/>
      <c r="ACR295" s="247"/>
      <c r="ACS295" s="247"/>
      <c r="ACT295" s="247"/>
      <c r="ACU295" s="247"/>
      <c r="ACV295" s="247"/>
      <c r="ACW295" s="247"/>
      <c r="ACX295" s="247"/>
      <c r="ACY295" s="247"/>
      <c r="ACZ295" s="247"/>
      <c r="ADA295" s="247"/>
      <c r="ADB295" s="247"/>
      <c r="ADC295" s="247"/>
      <c r="ADD295" s="247"/>
      <c r="ADE295" s="247"/>
      <c r="ADF295" s="247"/>
      <c r="ADG295" s="247"/>
      <c r="ADH295" s="247"/>
      <c r="ADI295" s="247"/>
      <c r="ADJ295" s="247"/>
      <c r="ADK295" s="247"/>
      <c r="ADL295" s="247"/>
      <c r="ADM295" s="247"/>
      <c r="ADN295" s="247"/>
      <c r="ADO295" s="247"/>
      <c r="ADP295" s="247"/>
      <c r="ADQ295" s="247"/>
      <c r="ADR295" s="247"/>
      <c r="ADS295" s="247"/>
      <c r="ADT295" s="247"/>
      <c r="ADU295" s="247"/>
      <c r="ADV295" s="247"/>
      <c r="ADW295" s="247"/>
      <c r="ADX295" s="247"/>
      <c r="ADY295" s="247"/>
      <c r="ADZ295" s="247"/>
      <c r="AEA295" s="247"/>
      <c r="AEB295" s="247"/>
      <c r="AEC295" s="247"/>
      <c r="AED295" s="247"/>
      <c r="AEE295" s="247"/>
      <c r="AEF295" s="247"/>
      <c r="AEG295" s="247"/>
      <c r="AEH295" s="247"/>
      <c r="AEI295" s="247"/>
      <c r="AEJ295" s="247"/>
      <c r="AEK295" s="247"/>
      <c r="AEL295" s="247"/>
      <c r="AEM295" s="247"/>
      <c r="AEN295" s="247"/>
      <c r="AEO295" s="247"/>
      <c r="AEP295" s="247"/>
      <c r="AEQ295" s="247"/>
      <c r="AER295" s="247"/>
      <c r="AES295" s="247"/>
      <c r="AET295" s="247"/>
      <c r="AEU295" s="247"/>
      <c r="AEV295" s="247"/>
      <c r="AEW295" s="247"/>
      <c r="AEX295" s="247"/>
      <c r="AEY295" s="247"/>
      <c r="AEZ295" s="247"/>
      <c r="AFA295" s="247"/>
      <c r="AFB295" s="247"/>
      <c r="AFC295" s="247"/>
      <c r="AFD295" s="247"/>
      <c r="AFE295" s="247"/>
      <c r="AFF295" s="247"/>
      <c r="AFG295" s="247"/>
      <c r="AFH295" s="247"/>
      <c r="AFI295" s="247"/>
      <c r="AFJ295" s="247"/>
      <c r="AFK295" s="247"/>
      <c r="AFL295" s="247"/>
      <c r="AFM295" s="247"/>
      <c r="AFN295" s="247"/>
      <c r="AFO295" s="247"/>
      <c r="AFP295" s="247"/>
      <c r="AFQ295" s="247"/>
      <c r="AFR295" s="247"/>
      <c r="AFS295" s="247"/>
      <c r="AFT295" s="247"/>
      <c r="AFU295" s="247"/>
      <c r="AFV295" s="247"/>
      <c r="AFW295" s="247"/>
      <c r="AFX295" s="247"/>
      <c r="AFY295" s="247"/>
      <c r="AFZ295" s="247"/>
      <c r="AGA295" s="247"/>
      <c r="AGB295" s="247"/>
      <c r="AGC295" s="247"/>
      <c r="AGD295" s="247"/>
      <c r="AGE295" s="247"/>
      <c r="AGF295" s="247"/>
      <c r="AGG295" s="247"/>
      <c r="AGH295" s="247"/>
      <c r="AGI295" s="247"/>
      <c r="AGJ295" s="247"/>
      <c r="AGK295" s="247"/>
      <c r="AGL295" s="247"/>
      <c r="AGM295" s="247"/>
      <c r="AGN295" s="247"/>
      <c r="AGO295" s="247"/>
      <c r="AGP295" s="247"/>
      <c r="AGQ295" s="247"/>
      <c r="AGR295" s="247"/>
      <c r="AGS295" s="247"/>
      <c r="AGT295" s="247"/>
      <c r="AGU295" s="247"/>
      <c r="AGV295" s="247"/>
      <c r="AGW295" s="247"/>
      <c r="AGX295" s="247"/>
      <c r="AGY295" s="247"/>
      <c r="AGZ295" s="247"/>
      <c r="AHA295" s="247"/>
      <c r="AHB295" s="247"/>
      <c r="AHC295" s="247"/>
      <c r="AHD295" s="247"/>
      <c r="AHE295" s="247"/>
      <c r="AHF295" s="247"/>
      <c r="AHG295" s="247"/>
      <c r="AHH295" s="247"/>
      <c r="AHI295" s="247"/>
      <c r="AHJ295" s="247"/>
      <c r="AHK295" s="247"/>
      <c r="AHL295" s="247"/>
      <c r="AHM295" s="247"/>
      <c r="AHN295" s="247"/>
      <c r="AHO295" s="247"/>
      <c r="AHP295" s="247"/>
      <c r="AHQ295" s="247"/>
      <c r="AHR295" s="247"/>
      <c r="AHS295" s="247"/>
      <c r="AHT295" s="247"/>
      <c r="AHU295" s="247"/>
      <c r="AHV295" s="247"/>
      <c r="AHW295" s="247"/>
      <c r="AHX295" s="247"/>
      <c r="AHY295" s="247"/>
      <c r="AHZ295" s="247"/>
      <c r="AIA295" s="247"/>
      <c r="AIB295" s="247"/>
      <c r="AIC295" s="247"/>
      <c r="AID295" s="247"/>
      <c r="AIE295" s="247"/>
      <c r="AIF295" s="247"/>
      <c r="AIG295" s="247"/>
      <c r="AIH295" s="247"/>
      <c r="AII295" s="247"/>
      <c r="AIJ295" s="247"/>
      <c r="AIK295" s="247"/>
      <c r="AIL295" s="247"/>
      <c r="AIM295" s="247"/>
      <c r="AIN295" s="247"/>
      <c r="AIO295" s="247"/>
      <c r="AIP295" s="247"/>
      <c r="AIQ295" s="247"/>
      <c r="AIR295" s="247"/>
      <c r="AIS295" s="247"/>
      <c r="AIT295" s="247"/>
      <c r="AIU295" s="247"/>
      <c r="AIV295" s="247"/>
      <c r="AIW295" s="247"/>
      <c r="AIX295" s="247"/>
      <c r="AIY295" s="247"/>
      <c r="AIZ295" s="247"/>
      <c r="AJA295" s="247"/>
      <c r="AJB295" s="247"/>
      <c r="AJC295" s="247"/>
      <c r="AJD295" s="247"/>
      <c r="AJE295" s="247"/>
      <c r="AJF295" s="247"/>
      <c r="AJG295" s="247"/>
      <c r="AJH295" s="247"/>
      <c r="AJI295" s="247"/>
      <c r="AJJ295" s="247"/>
      <c r="AJK295" s="247"/>
      <c r="AJL295" s="247"/>
      <c r="AJM295" s="247"/>
      <c r="AJN295" s="247"/>
      <c r="AJO295" s="247"/>
      <c r="AJP295" s="247"/>
      <c r="AJQ295" s="247"/>
      <c r="AJR295" s="247"/>
      <c r="AJS295" s="247"/>
      <c r="AJT295" s="247"/>
      <c r="AJU295" s="247"/>
      <c r="AJV295" s="247"/>
      <c r="AJW295" s="247"/>
      <c r="AJX295" s="247"/>
      <c r="AJY295" s="247"/>
      <c r="AJZ295" s="247"/>
      <c r="AKA295" s="247"/>
      <c r="AKB295" s="247"/>
      <c r="AKC295" s="247"/>
      <c r="AKD295" s="247"/>
      <c r="AKE295" s="247"/>
      <c r="AKF295" s="247"/>
      <c r="AKG295" s="247"/>
      <c r="AKH295" s="247"/>
      <c r="AKI295" s="247"/>
      <c r="AKJ295" s="247"/>
      <c r="AKK295" s="247"/>
      <c r="AKL295" s="247"/>
      <c r="AKM295" s="247"/>
      <c r="AKN295" s="247"/>
      <c r="AKO295" s="247"/>
      <c r="AKP295" s="247"/>
      <c r="AKQ295" s="247"/>
      <c r="AKR295" s="247"/>
      <c r="AKS295" s="247"/>
      <c r="AKT295" s="247"/>
      <c r="AKU295" s="247"/>
      <c r="AKV295" s="247"/>
      <c r="AKW295" s="247"/>
      <c r="AKX295" s="247"/>
      <c r="AKY295" s="247"/>
      <c r="AKZ295" s="247"/>
      <c r="ALA295" s="247"/>
      <c r="ALB295" s="247"/>
      <c r="ALC295" s="247"/>
      <c r="ALD295" s="247"/>
      <c r="ALE295" s="247"/>
      <c r="ALF295" s="247"/>
      <c r="ALG295" s="247"/>
      <c r="ALH295" s="247"/>
      <c r="ALI295" s="247"/>
      <c r="ALJ295" s="247"/>
      <c r="ALK295" s="247"/>
      <c r="ALL295" s="247"/>
      <c r="ALM295" s="247"/>
      <c r="ALN295" s="247"/>
      <c r="ALO295" s="247"/>
      <c r="ALP295" s="247"/>
      <c r="ALQ295" s="247"/>
      <c r="ALR295" s="247"/>
      <c r="ALS295" s="247"/>
      <c r="ALT295" s="247"/>
      <c r="ALU295" s="247"/>
      <c r="ALV295" s="247"/>
      <c r="ALW295" s="247"/>
      <c r="ALX295" s="247"/>
      <c r="ALY295" s="247"/>
      <c r="ALZ295" s="247"/>
      <c r="AMA295" s="247"/>
      <c r="AMB295" s="247"/>
      <c r="AMC295" s="247"/>
      <c r="AMD295" s="247"/>
      <c r="AME295" s="247"/>
      <c r="AMF295" s="247"/>
      <c r="AMG295" s="247"/>
      <c r="AMH295" s="247"/>
      <c r="AMI295" s="247"/>
      <c r="AMJ295" s="247"/>
      <c r="AMK295" s="247"/>
      <c r="AML295" s="247"/>
      <c r="AMM295" s="247"/>
      <c r="AMN295" s="247"/>
      <c r="AMO295" s="247"/>
      <c r="AMP295" s="247"/>
      <c r="AMQ295" s="247"/>
      <c r="AMR295" s="247"/>
      <c r="AMS295" s="247"/>
      <c r="AMT295" s="247"/>
      <c r="AMU295" s="247"/>
      <c r="AMV295" s="247"/>
      <c r="AMW295" s="247"/>
      <c r="AMX295" s="247"/>
      <c r="AMY295" s="247"/>
      <c r="AMZ295" s="247"/>
      <c r="ANA295" s="247"/>
      <c r="ANB295" s="247"/>
      <c r="ANC295" s="247"/>
      <c r="AND295" s="247"/>
      <c r="ANE295" s="247"/>
      <c r="ANF295" s="247"/>
      <c r="ANG295" s="247"/>
      <c r="ANH295" s="247"/>
      <c r="ANI295" s="247"/>
      <c r="ANJ295" s="247"/>
      <c r="ANK295" s="247"/>
      <c r="ANL295" s="247"/>
      <c r="ANM295" s="247"/>
      <c r="ANN295" s="247"/>
      <c r="ANO295" s="247"/>
      <c r="ANP295" s="247"/>
      <c r="ANQ295" s="247"/>
      <c r="ANR295" s="247"/>
      <c r="ANS295" s="247"/>
      <c r="ANT295" s="247"/>
      <c r="ANU295" s="247"/>
      <c r="ANV295" s="247"/>
      <c r="ANW295" s="247"/>
      <c r="ANX295" s="247"/>
      <c r="ANY295" s="247"/>
      <c r="ANZ295" s="247"/>
      <c r="AOA295" s="247"/>
      <c r="AOB295" s="247"/>
      <c r="AOC295" s="247"/>
      <c r="AOD295" s="247"/>
      <c r="AOE295" s="247"/>
      <c r="AOF295" s="247"/>
      <c r="AOG295" s="247"/>
      <c r="AOH295" s="247"/>
      <c r="AOI295" s="247"/>
      <c r="AOJ295" s="247"/>
      <c r="AOK295" s="247"/>
      <c r="AOL295" s="247"/>
      <c r="AOM295" s="247"/>
      <c r="AON295" s="247"/>
      <c r="AOO295" s="247"/>
      <c r="AOP295" s="247"/>
      <c r="AOQ295" s="247"/>
      <c r="AOR295" s="247"/>
      <c r="AOS295" s="247"/>
      <c r="AOT295" s="247"/>
      <c r="AOU295" s="247"/>
      <c r="AOV295" s="247"/>
      <c r="AOW295" s="247"/>
      <c r="AOX295" s="247"/>
      <c r="AOY295" s="247"/>
      <c r="AOZ295" s="247"/>
      <c r="APA295" s="247"/>
      <c r="APB295" s="247"/>
      <c r="APC295" s="247"/>
      <c r="APD295" s="247"/>
      <c r="APE295" s="247"/>
      <c r="APF295" s="247"/>
      <c r="APG295" s="247"/>
      <c r="APH295" s="247"/>
      <c r="API295" s="247"/>
      <c r="APJ295" s="247"/>
      <c r="APK295" s="247"/>
      <c r="APL295" s="247"/>
      <c r="APM295" s="247"/>
      <c r="APN295" s="247"/>
      <c r="APO295" s="247"/>
      <c r="APP295" s="247"/>
      <c r="APQ295" s="247"/>
      <c r="APR295" s="247"/>
      <c r="APS295" s="247"/>
      <c r="APT295" s="247"/>
      <c r="APU295" s="247"/>
      <c r="APV295" s="247"/>
      <c r="APW295" s="247"/>
      <c r="APX295" s="247"/>
      <c r="APY295" s="247"/>
      <c r="APZ295" s="247"/>
      <c r="AQA295" s="247"/>
      <c r="AQB295" s="247"/>
      <c r="AQC295" s="247"/>
      <c r="AQD295" s="247"/>
      <c r="AQE295" s="247"/>
      <c r="AQF295" s="247"/>
      <c r="AQG295" s="247"/>
      <c r="AQH295" s="247"/>
      <c r="AQI295" s="247"/>
      <c r="AQJ295" s="247"/>
      <c r="AQK295" s="247"/>
      <c r="AQL295" s="247"/>
      <c r="AQM295" s="247"/>
      <c r="AQN295" s="247"/>
      <c r="AQO295" s="247"/>
      <c r="AQP295" s="247"/>
      <c r="AQQ295" s="247"/>
      <c r="AQR295" s="247"/>
      <c r="AQS295" s="247"/>
      <c r="AQT295" s="247"/>
      <c r="AQU295" s="247"/>
      <c r="AQV295" s="247"/>
      <c r="AQW295" s="247"/>
      <c r="AQX295" s="247"/>
      <c r="AQY295" s="247"/>
      <c r="AQZ295" s="247"/>
      <c r="ARA295" s="247"/>
      <c r="ARB295" s="247"/>
      <c r="ARC295" s="247"/>
      <c r="ARD295" s="247"/>
      <c r="ARE295" s="247"/>
      <c r="ARF295" s="247"/>
      <c r="ARG295" s="247"/>
      <c r="ARH295" s="247"/>
      <c r="ARI295" s="247"/>
      <c r="ARJ295" s="247"/>
      <c r="ARK295" s="247"/>
      <c r="ARL295" s="247"/>
      <c r="ARM295" s="247"/>
      <c r="ARN295" s="247"/>
      <c r="ARO295" s="247"/>
      <c r="ARP295" s="247"/>
      <c r="ARQ295" s="247"/>
      <c r="ARR295" s="247"/>
      <c r="ARS295" s="247"/>
      <c r="ART295" s="247"/>
      <c r="ARU295" s="247"/>
      <c r="ARV295" s="247"/>
      <c r="ARW295" s="247"/>
      <c r="ARX295" s="247"/>
      <c r="ARY295" s="247"/>
      <c r="ARZ295" s="247"/>
      <c r="ASA295" s="247"/>
      <c r="ASB295" s="247"/>
      <c r="ASC295" s="247"/>
      <c r="ASD295" s="247"/>
      <c r="ASE295" s="247"/>
      <c r="ASF295" s="247"/>
      <c r="ASG295" s="247"/>
      <c r="ASH295" s="247"/>
      <c r="ASI295" s="247"/>
      <c r="ASJ295" s="247"/>
      <c r="ASK295" s="247"/>
      <c r="ASL295" s="247"/>
      <c r="ASM295" s="247"/>
      <c r="ASN295" s="247"/>
      <c r="ASO295" s="247"/>
      <c r="ASP295" s="247"/>
      <c r="ASQ295" s="247"/>
      <c r="ASR295" s="247"/>
      <c r="ASS295" s="247"/>
      <c r="AST295" s="247"/>
      <c r="ASU295" s="247"/>
      <c r="ASV295" s="247"/>
      <c r="ASW295" s="247"/>
      <c r="ASX295" s="247"/>
      <c r="ASY295" s="247"/>
      <c r="ASZ295" s="247"/>
      <c r="ATA295" s="247"/>
      <c r="ATB295" s="247"/>
      <c r="ATC295" s="247"/>
      <c r="ATD295" s="247"/>
      <c r="ATE295" s="247"/>
      <c r="ATF295" s="247"/>
      <c r="ATG295" s="247"/>
      <c r="ATH295" s="247"/>
      <c r="ATI295" s="247"/>
      <c r="ATJ295" s="247"/>
      <c r="ATK295" s="247"/>
      <c r="ATL295" s="247"/>
      <c r="ATM295" s="247"/>
      <c r="ATN295" s="247"/>
      <c r="ATO295" s="247"/>
      <c r="ATP295" s="247"/>
      <c r="ATQ295" s="247"/>
      <c r="ATR295" s="247"/>
      <c r="ATS295" s="247"/>
      <c r="ATT295" s="247"/>
      <c r="ATU295" s="247"/>
      <c r="ATV295" s="247"/>
      <c r="ATW295" s="247"/>
      <c r="ATX295" s="247"/>
      <c r="ATY295" s="247"/>
      <c r="ATZ295" s="247"/>
      <c r="AUA295" s="247"/>
      <c r="AUB295" s="247"/>
      <c r="AUC295" s="247"/>
      <c r="AUD295" s="247"/>
      <c r="AUE295" s="247"/>
      <c r="AUF295" s="247"/>
      <c r="AUG295" s="247"/>
      <c r="AUH295" s="247"/>
      <c r="AUI295" s="247"/>
      <c r="AUJ295" s="247"/>
      <c r="AUK295" s="247"/>
      <c r="AUL295" s="247"/>
      <c r="AUM295" s="247"/>
      <c r="AUN295" s="247"/>
      <c r="AUO295" s="247"/>
      <c r="AUP295" s="247"/>
      <c r="AUQ295" s="247"/>
      <c r="AUR295" s="247"/>
      <c r="AUS295" s="247"/>
      <c r="AUT295" s="247"/>
      <c r="AUU295" s="247"/>
      <c r="AUV295" s="247"/>
      <c r="AUW295" s="247"/>
      <c r="AUX295" s="247"/>
      <c r="AUY295" s="247"/>
      <c r="AUZ295" s="247"/>
      <c r="AVA295" s="247"/>
      <c r="AVB295" s="247"/>
      <c r="AVC295" s="247"/>
      <c r="AVD295" s="247"/>
      <c r="AVE295" s="247"/>
      <c r="AVF295" s="247"/>
      <c r="AVG295" s="247"/>
      <c r="AVH295" s="247"/>
      <c r="AVI295" s="247"/>
      <c r="AVJ295" s="247"/>
      <c r="AVK295" s="247"/>
      <c r="AVL295" s="247"/>
      <c r="AVM295" s="247"/>
      <c r="AVN295" s="247"/>
      <c r="AVO295" s="247"/>
      <c r="AVP295" s="247"/>
      <c r="AVQ295" s="247"/>
      <c r="AVR295" s="247"/>
      <c r="AVS295" s="247"/>
      <c r="AVT295" s="247"/>
      <c r="AVU295" s="247"/>
      <c r="AVV295" s="247"/>
      <c r="AVW295" s="247"/>
      <c r="AVX295" s="247"/>
      <c r="AVY295" s="247"/>
      <c r="AVZ295" s="247"/>
      <c r="AWA295" s="247"/>
      <c r="AWB295" s="247"/>
      <c r="AWC295" s="247"/>
      <c r="AWD295" s="247"/>
      <c r="AWE295" s="247"/>
      <c r="AWF295" s="247"/>
      <c r="AWG295" s="247"/>
      <c r="AWH295" s="247"/>
      <c r="AWI295" s="247"/>
      <c r="AWJ295" s="247"/>
      <c r="AWK295" s="247"/>
      <c r="AWL295" s="247"/>
      <c r="AWM295" s="247"/>
      <c r="AWN295" s="247"/>
      <c r="AWO295" s="247"/>
      <c r="AWP295" s="247"/>
      <c r="AWQ295" s="247"/>
      <c r="AWR295" s="247"/>
      <c r="AWS295" s="247"/>
      <c r="AWT295" s="247"/>
      <c r="AWU295" s="247"/>
      <c r="AWV295" s="247"/>
      <c r="AWW295" s="247"/>
      <c r="AWX295" s="247"/>
      <c r="AWY295" s="247"/>
      <c r="AWZ295" s="247"/>
      <c r="AXA295" s="247"/>
      <c r="AXB295" s="247"/>
      <c r="AXC295" s="247"/>
      <c r="AXD295" s="247"/>
      <c r="AXE295" s="247"/>
      <c r="AXF295" s="247"/>
      <c r="AXG295" s="247"/>
      <c r="AXH295" s="247"/>
      <c r="AXI295" s="247"/>
      <c r="AXJ295" s="247"/>
      <c r="AXK295" s="247"/>
      <c r="AXL295" s="247"/>
      <c r="AXM295" s="247"/>
      <c r="AXN295" s="247"/>
      <c r="AXO295" s="247"/>
      <c r="AXP295" s="247"/>
      <c r="AXQ295" s="247"/>
      <c r="AXR295" s="247"/>
      <c r="AXS295" s="247"/>
      <c r="AXT295" s="247"/>
      <c r="AXU295" s="247"/>
      <c r="AXV295" s="247"/>
      <c r="AXW295" s="247"/>
      <c r="AXX295" s="247"/>
      <c r="AXY295" s="247"/>
      <c r="AXZ295" s="247"/>
      <c r="AYA295" s="247"/>
      <c r="AYB295" s="247"/>
      <c r="AYC295" s="247"/>
      <c r="AYD295" s="247"/>
      <c r="AYE295" s="247"/>
      <c r="AYF295" s="247"/>
      <c r="AYG295" s="247"/>
      <c r="AYH295" s="247"/>
      <c r="AYI295" s="247"/>
      <c r="AYJ295" s="247"/>
      <c r="AYK295" s="247"/>
      <c r="AYL295" s="247"/>
      <c r="AYM295" s="247"/>
      <c r="AYN295" s="247"/>
      <c r="AYO295" s="247"/>
      <c r="AYP295" s="247"/>
      <c r="AYQ295" s="247"/>
      <c r="AYR295" s="247"/>
      <c r="AYS295" s="247"/>
      <c r="AYT295" s="247"/>
      <c r="AYU295" s="247"/>
      <c r="AYV295" s="247"/>
      <c r="AYW295" s="247"/>
      <c r="AYX295" s="247"/>
      <c r="AYY295" s="247"/>
      <c r="AYZ295" s="247"/>
      <c r="AZA295" s="247"/>
      <c r="AZB295" s="247"/>
      <c r="AZC295" s="247"/>
      <c r="AZD295" s="247"/>
      <c r="AZE295" s="247"/>
      <c r="AZF295" s="247"/>
      <c r="AZG295" s="247"/>
      <c r="AZH295" s="247"/>
      <c r="AZI295" s="247"/>
      <c r="AZJ295" s="247"/>
      <c r="AZK295" s="247"/>
      <c r="AZL295" s="247"/>
      <c r="AZM295" s="247"/>
      <c r="AZN295" s="247"/>
      <c r="AZO295" s="247"/>
      <c r="AZP295" s="247"/>
      <c r="AZQ295" s="247"/>
      <c r="AZR295" s="247"/>
      <c r="AZS295" s="247"/>
      <c r="AZT295" s="247"/>
      <c r="AZU295" s="247"/>
      <c r="AZV295" s="247"/>
      <c r="AZW295" s="247"/>
      <c r="AZX295" s="247"/>
      <c r="AZY295" s="247"/>
      <c r="AZZ295" s="247"/>
      <c r="BAA295" s="247"/>
      <c r="BAB295" s="247"/>
      <c r="BAC295" s="247"/>
      <c r="BAD295" s="247"/>
      <c r="BAE295" s="247"/>
      <c r="BAF295" s="247"/>
      <c r="BAG295" s="247"/>
      <c r="BAH295" s="247"/>
      <c r="BAI295" s="247"/>
      <c r="BAJ295" s="247"/>
      <c r="BAK295" s="247"/>
      <c r="BAL295" s="247"/>
      <c r="BAM295" s="247"/>
      <c r="BAN295" s="247"/>
      <c r="BAO295" s="247"/>
      <c r="BAP295" s="247"/>
      <c r="BAQ295" s="247"/>
      <c r="BAR295" s="247"/>
      <c r="BAS295" s="247"/>
      <c r="BAT295" s="247"/>
      <c r="BAU295" s="247"/>
      <c r="BAV295" s="247"/>
      <c r="BAW295" s="247"/>
      <c r="BAX295" s="247"/>
      <c r="BAY295" s="247"/>
      <c r="BAZ295" s="247"/>
      <c r="BBA295" s="247"/>
      <c r="BBB295" s="247"/>
      <c r="BBC295" s="247"/>
      <c r="BBD295" s="247"/>
      <c r="BBE295" s="247"/>
      <c r="BBF295" s="247"/>
      <c r="BBG295" s="247"/>
      <c r="BBH295" s="247"/>
      <c r="BBI295" s="247"/>
      <c r="BBJ295" s="247"/>
      <c r="BBK295" s="247"/>
      <c r="BBL295" s="247"/>
      <c r="BBM295" s="247"/>
      <c r="BBN295" s="247"/>
      <c r="BBO295" s="247"/>
      <c r="BBP295" s="247"/>
      <c r="BBQ295" s="247"/>
      <c r="BBR295" s="247"/>
      <c r="BBS295" s="247"/>
      <c r="BBT295" s="247"/>
      <c r="BBU295" s="247"/>
      <c r="BBV295" s="247"/>
      <c r="BBW295" s="247"/>
      <c r="BBX295" s="247"/>
      <c r="BBY295" s="247"/>
      <c r="BBZ295" s="247"/>
      <c r="BCA295" s="247"/>
      <c r="BCB295" s="247"/>
      <c r="BCC295" s="247"/>
      <c r="BCD295" s="247"/>
      <c r="BCE295" s="247"/>
      <c r="BCF295" s="247"/>
      <c r="BCG295" s="247"/>
      <c r="BCH295" s="247"/>
      <c r="BCI295" s="247"/>
      <c r="BCJ295" s="247"/>
      <c r="BCK295" s="247"/>
      <c r="BCL295" s="247"/>
      <c r="BCM295" s="247"/>
      <c r="BCN295" s="247"/>
      <c r="BCO295" s="247"/>
      <c r="BCP295" s="247"/>
      <c r="BCQ295" s="247"/>
      <c r="BCR295" s="247"/>
      <c r="BCS295" s="247"/>
      <c r="BCT295" s="247"/>
      <c r="BCU295" s="247"/>
      <c r="BCV295" s="247"/>
      <c r="BCW295" s="247"/>
      <c r="BCX295" s="247"/>
      <c r="BCY295" s="247"/>
      <c r="BCZ295" s="247"/>
      <c r="BDA295" s="247"/>
      <c r="BDB295" s="247"/>
      <c r="BDC295" s="247"/>
      <c r="BDD295" s="247"/>
      <c r="BDE295" s="247"/>
      <c r="BDF295" s="247"/>
      <c r="BDG295" s="247"/>
      <c r="BDH295" s="247"/>
      <c r="BDI295" s="247"/>
      <c r="BDJ295" s="247"/>
      <c r="BDK295" s="247"/>
      <c r="BDL295" s="247"/>
      <c r="BDM295" s="247"/>
      <c r="BDN295" s="247"/>
      <c r="BDO295" s="247"/>
      <c r="BDP295" s="247"/>
      <c r="BDQ295" s="247"/>
      <c r="BDR295" s="247"/>
      <c r="BDS295" s="247"/>
      <c r="BDT295" s="247"/>
      <c r="BDU295" s="247"/>
      <c r="BDV295" s="247"/>
      <c r="BDW295" s="247"/>
      <c r="BDX295" s="247"/>
      <c r="BDY295" s="247"/>
      <c r="BDZ295" s="247"/>
      <c r="BEA295" s="247"/>
      <c r="BEB295" s="247"/>
      <c r="BEC295" s="247"/>
      <c r="BED295" s="247"/>
      <c r="BEE295" s="247"/>
      <c r="BEF295" s="247"/>
      <c r="BEG295" s="247"/>
      <c r="BEH295" s="247"/>
      <c r="BEI295" s="247"/>
      <c r="BEJ295" s="247"/>
      <c r="BEK295" s="247"/>
      <c r="BEL295" s="247"/>
      <c r="BEM295" s="247"/>
      <c r="BEN295" s="247"/>
      <c r="BEO295" s="247"/>
      <c r="BEP295" s="247"/>
      <c r="BEQ295" s="247"/>
      <c r="BER295" s="247"/>
      <c r="BES295" s="247"/>
      <c r="BET295" s="247"/>
      <c r="BEU295" s="247"/>
      <c r="BEV295" s="247"/>
      <c r="BEW295" s="247"/>
      <c r="BEX295" s="247"/>
      <c r="BEY295" s="247"/>
      <c r="BEZ295" s="247"/>
      <c r="BFA295" s="247"/>
      <c r="BFB295" s="247"/>
      <c r="BFC295" s="247"/>
      <c r="BFD295" s="247"/>
      <c r="BFE295" s="247"/>
      <c r="BFF295" s="247"/>
      <c r="BFG295" s="247"/>
      <c r="BFH295" s="247"/>
      <c r="BFI295" s="247"/>
      <c r="BFJ295" s="247"/>
      <c r="BFK295" s="247"/>
      <c r="BFL295" s="247"/>
      <c r="BFM295" s="247"/>
      <c r="BFN295" s="247"/>
      <c r="BFO295" s="247"/>
      <c r="BFP295" s="247"/>
      <c r="BFQ295" s="247"/>
      <c r="BFR295" s="247"/>
      <c r="BFS295" s="247"/>
      <c r="BFT295" s="247"/>
      <c r="BFU295" s="247"/>
      <c r="BFV295" s="247"/>
      <c r="BFW295" s="247"/>
      <c r="BFX295" s="247"/>
      <c r="BFY295" s="247"/>
      <c r="BFZ295" s="247"/>
      <c r="BGA295" s="247"/>
      <c r="BGB295" s="247"/>
      <c r="BGC295" s="247"/>
      <c r="BGD295" s="247"/>
      <c r="BGE295" s="247"/>
      <c r="BGF295" s="247"/>
      <c r="BGG295" s="247"/>
      <c r="BGH295" s="247"/>
      <c r="BGI295" s="247"/>
      <c r="BGJ295" s="247"/>
      <c r="BGK295" s="247"/>
      <c r="BGL295" s="247"/>
      <c r="BGM295" s="247"/>
      <c r="BGN295" s="247"/>
      <c r="BGO295" s="247"/>
      <c r="BGP295" s="247"/>
      <c r="BGQ295" s="247"/>
      <c r="BGR295" s="247"/>
      <c r="BGS295" s="247"/>
      <c r="BGT295" s="247"/>
      <c r="BGU295" s="247"/>
      <c r="BGV295" s="247"/>
      <c r="BGW295" s="247"/>
      <c r="BGX295" s="247"/>
      <c r="BGY295" s="247"/>
      <c r="BGZ295" s="247"/>
      <c r="BHA295" s="247"/>
      <c r="BHB295" s="247"/>
      <c r="BHC295" s="247"/>
      <c r="BHD295" s="247"/>
      <c r="BHE295" s="247"/>
      <c r="BHF295" s="247"/>
      <c r="BHG295" s="247"/>
      <c r="BHH295" s="247"/>
      <c r="BHI295" s="247"/>
      <c r="BHJ295" s="247"/>
      <c r="BHK295" s="247"/>
      <c r="BHL295" s="247"/>
      <c r="BHM295" s="247"/>
      <c r="BHN295" s="247"/>
      <c r="BHO295" s="247"/>
      <c r="BHP295" s="247"/>
      <c r="BHQ295" s="247"/>
      <c r="BHR295" s="247"/>
      <c r="BHS295" s="247"/>
      <c r="BHT295" s="247"/>
      <c r="BHU295" s="247"/>
      <c r="BHV295" s="247"/>
      <c r="BHW295" s="247"/>
      <c r="BHX295" s="247"/>
      <c r="BHY295" s="247"/>
      <c r="BHZ295" s="247"/>
      <c r="BIA295" s="247"/>
      <c r="BIB295" s="247"/>
      <c r="BIC295" s="247"/>
      <c r="BID295" s="247"/>
      <c r="BIE295" s="247"/>
      <c r="BIF295" s="247"/>
      <c r="BIG295" s="247"/>
      <c r="BIH295" s="247"/>
      <c r="BII295" s="247"/>
      <c r="BIJ295" s="247"/>
      <c r="BIK295" s="247"/>
      <c r="BIL295" s="247"/>
      <c r="BIM295" s="247"/>
      <c r="BIN295" s="247"/>
      <c r="BIO295" s="247"/>
      <c r="BIP295" s="247"/>
      <c r="BIQ295" s="247"/>
      <c r="BIR295" s="247"/>
      <c r="BIS295" s="247"/>
      <c r="BIT295" s="247"/>
      <c r="BIU295" s="247"/>
      <c r="BIV295" s="247"/>
      <c r="BIW295" s="247"/>
      <c r="BIX295" s="247"/>
      <c r="BIY295" s="247"/>
      <c r="BIZ295" s="247"/>
      <c r="BJA295" s="247"/>
      <c r="BJB295" s="247"/>
      <c r="BJC295" s="247"/>
      <c r="BJD295" s="247"/>
      <c r="BJE295" s="247"/>
      <c r="BJF295" s="247"/>
      <c r="BJG295" s="247"/>
      <c r="BJH295" s="247"/>
      <c r="BJI295" s="247"/>
      <c r="BJJ295" s="247"/>
      <c r="BJK295" s="247"/>
      <c r="BJL295" s="247"/>
      <c r="BJM295" s="247"/>
      <c r="BJN295" s="247"/>
      <c r="BJO295" s="247"/>
      <c r="BJP295" s="247"/>
      <c r="BJQ295" s="247"/>
      <c r="BJR295" s="247"/>
      <c r="BJS295" s="247"/>
      <c r="BJT295" s="247"/>
      <c r="BJU295" s="247"/>
      <c r="BJV295" s="247"/>
      <c r="BJW295" s="247"/>
      <c r="BJX295" s="247"/>
      <c r="BJY295" s="247"/>
      <c r="BJZ295" s="247"/>
      <c r="BKA295" s="247"/>
      <c r="BKB295" s="247"/>
      <c r="BKC295" s="247"/>
      <c r="BKD295" s="247"/>
      <c r="BKE295" s="247"/>
      <c r="BKF295" s="247"/>
      <c r="BKG295" s="247"/>
      <c r="BKH295" s="247"/>
      <c r="BKI295" s="247"/>
      <c r="BKJ295" s="247"/>
      <c r="BKK295" s="247"/>
      <c r="BKL295" s="247"/>
      <c r="BKM295" s="247"/>
      <c r="BKN295" s="247"/>
      <c r="BKO295" s="247"/>
      <c r="BKP295" s="247"/>
      <c r="BKQ295" s="247"/>
      <c r="BKR295" s="247"/>
      <c r="BKS295" s="247"/>
      <c r="BKT295" s="247"/>
      <c r="BKU295" s="247"/>
      <c r="BKV295" s="247"/>
      <c r="BKW295" s="247"/>
      <c r="BKX295" s="247"/>
      <c r="BKY295" s="247"/>
      <c r="BKZ295" s="247"/>
      <c r="BLA295" s="247"/>
      <c r="BLB295" s="247"/>
      <c r="BLC295" s="247"/>
      <c r="BLD295" s="247"/>
      <c r="BLE295" s="247"/>
      <c r="BLF295" s="247"/>
      <c r="BLG295" s="247"/>
      <c r="BLH295" s="247"/>
      <c r="BLI295" s="247"/>
      <c r="BLJ295" s="247"/>
      <c r="BLK295" s="247"/>
      <c r="BLL295" s="247"/>
      <c r="BLM295" s="247"/>
      <c r="BLN295" s="247"/>
      <c r="BLO295" s="247"/>
      <c r="BLP295" s="247"/>
      <c r="BLQ295" s="247"/>
      <c r="BLR295" s="247"/>
      <c r="BLS295" s="247"/>
      <c r="BLT295" s="247"/>
      <c r="BLU295" s="247"/>
      <c r="BLV295" s="247"/>
      <c r="BLW295" s="247"/>
      <c r="BLX295" s="247"/>
      <c r="BLY295" s="247"/>
      <c r="BLZ295" s="247"/>
      <c r="BMA295" s="247"/>
      <c r="BMB295" s="247"/>
      <c r="BMC295" s="247"/>
      <c r="BMD295" s="247"/>
      <c r="BME295" s="247"/>
      <c r="BMF295" s="247"/>
      <c r="BMG295" s="247"/>
      <c r="BMH295" s="247"/>
      <c r="BMI295" s="247"/>
      <c r="BMJ295" s="247"/>
      <c r="BMK295" s="247"/>
      <c r="BML295" s="247"/>
      <c r="BMM295" s="247"/>
      <c r="BMN295" s="247"/>
      <c r="BMO295" s="247"/>
      <c r="BMP295" s="247"/>
      <c r="BMQ295" s="247"/>
      <c r="BMR295" s="247"/>
      <c r="BMS295" s="247"/>
      <c r="BMT295" s="247"/>
      <c r="BMU295" s="247"/>
      <c r="BMV295" s="247"/>
      <c r="BMW295" s="247"/>
      <c r="BMX295" s="247"/>
      <c r="BMY295" s="247"/>
      <c r="BMZ295" s="247"/>
      <c r="BNA295" s="247"/>
      <c r="BNB295" s="247"/>
      <c r="BNC295" s="247"/>
      <c r="BND295" s="247"/>
      <c r="BNE295" s="247"/>
      <c r="BNF295" s="247"/>
      <c r="BNG295" s="247"/>
      <c r="BNH295" s="247"/>
      <c r="BNI295" s="247"/>
      <c r="BNJ295" s="247"/>
      <c r="BNK295" s="247"/>
      <c r="BNL295" s="247"/>
      <c r="BNM295" s="247"/>
      <c r="BNN295" s="247"/>
      <c r="BNO295" s="247"/>
      <c r="BNP295" s="247"/>
      <c r="BNQ295" s="247"/>
      <c r="BNR295" s="247"/>
      <c r="BNS295" s="247"/>
      <c r="BNT295" s="247"/>
      <c r="BNU295" s="247"/>
      <c r="BNV295" s="247"/>
      <c r="BNW295" s="247"/>
      <c r="BNX295" s="247"/>
      <c r="BNY295" s="247"/>
      <c r="BNZ295" s="247"/>
      <c r="BOA295" s="247"/>
      <c r="BOB295" s="247"/>
      <c r="BOC295" s="247"/>
      <c r="BOD295" s="247"/>
      <c r="BOE295" s="247"/>
      <c r="BOF295" s="247"/>
      <c r="BOG295" s="247"/>
      <c r="BOH295" s="247"/>
      <c r="BOI295" s="247"/>
      <c r="BOJ295" s="247"/>
      <c r="BOK295" s="247"/>
      <c r="BOL295" s="247"/>
      <c r="BOM295" s="247"/>
      <c r="BON295" s="247"/>
      <c r="BOO295" s="247"/>
      <c r="BOP295" s="247"/>
      <c r="BOQ295" s="247"/>
      <c r="BOR295" s="247"/>
      <c r="BOS295" s="247"/>
      <c r="BOT295" s="247"/>
      <c r="BOU295" s="247"/>
      <c r="BOV295" s="247"/>
      <c r="BOW295" s="247"/>
      <c r="BOX295" s="247"/>
      <c r="BOY295" s="247"/>
      <c r="BOZ295" s="247"/>
      <c r="BPA295" s="247"/>
      <c r="BPB295" s="247"/>
      <c r="BPC295" s="247"/>
      <c r="BPD295" s="247"/>
      <c r="BPE295" s="247"/>
      <c r="BPF295" s="247"/>
      <c r="BPG295" s="247"/>
      <c r="BPH295" s="247"/>
      <c r="BPI295" s="247"/>
      <c r="BPJ295" s="247"/>
      <c r="BPK295" s="247"/>
      <c r="BPL295" s="247"/>
      <c r="BPM295" s="247"/>
      <c r="BPN295" s="247"/>
      <c r="BPO295" s="247"/>
      <c r="BPP295" s="247"/>
      <c r="BPQ295" s="247"/>
      <c r="BPR295" s="247"/>
      <c r="BPS295" s="247"/>
      <c r="BPT295" s="247"/>
      <c r="BPU295" s="247"/>
      <c r="BPV295" s="247"/>
      <c r="BPW295" s="247"/>
      <c r="BPX295" s="247"/>
      <c r="BPY295" s="247"/>
      <c r="BPZ295" s="247"/>
      <c r="BQA295" s="247"/>
      <c r="BQB295" s="247"/>
      <c r="BQC295" s="247"/>
      <c r="BQD295" s="247"/>
      <c r="BQE295" s="247"/>
      <c r="BQF295" s="247"/>
      <c r="BQG295" s="247"/>
      <c r="BQH295" s="247"/>
      <c r="BQI295" s="247"/>
      <c r="BQJ295" s="247"/>
      <c r="BQK295" s="247"/>
      <c r="BQL295" s="247"/>
      <c r="BQM295" s="247"/>
      <c r="BQN295" s="247"/>
      <c r="BQO295" s="247"/>
      <c r="BQP295" s="247"/>
      <c r="BQQ295" s="247"/>
      <c r="BQR295" s="247"/>
      <c r="BQS295" s="247"/>
      <c r="BQT295" s="247"/>
      <c r="BQU295" s="247"/>
      <c r="BQV295" s="247"/>
      <c r="BQW295" s="247"/>
      <c r="BQX295" s="247"/>
      <c r="BQY295" s="247"/>
      <c r="BQZ295" s="247"/>
      <c r="BRA295" s="247"/>
      <c r="BRB295" s="247"/>
      <c r="BRC295" s="247"/>
      <c r="BRD295" s="247"/>
      <c r="BRE295" s="247"/>
      <c r="BRF295" s="247"/>
      <c r="BRG295" s="247"/>
      <c r="BRH295" s="247"/>
      <c r="BRI295" s="247"/>
      <c r="BRJ295" s="247"/>
      <c r="BRK295" s="247"/>
      <c r="BRL295" s="247"/>
      <c r="BRM295" s="247"/>
      <c r="BRN295" s="247"/>
      <c r="BRO295" s="247"/>
      <c r="BRP295" s="247"/>
      <c r="BRQ295" s="247"/>
      <c r="BRR295" s="247"/>
      <c r="BRS295" s="247"/>
      <c r="BRT295" s="247"/>
      <c r="BRU295" s="247"/>
      <c r="BRV295" s="247"/>
      <c r="BRW295" s="247"/>
      <c r="BRX295" s="247"/>
      <c r="BRY295" s="247"/>
      <c r="BRZ295" s="247"/>
      <c r="BSA295" s="247"/>
      <c r="BSB295" s="247"/>
      <c r="BSC295" s="247"/>
      <c r="BSD295" s="247"/>
      <c r="BSE295" s="247"/>
      <c r="BSF295" s="247"/>
      <c r="BSG295" s="247"/>
      <c r="BSH295" s="247"/>
      <c r="BSI295" s="247"/>
      <c r="BSJ295" s="247"/>
      <c r="BSK295" s="247"/>
      <c r="BSL295" s="247"/>
      <c r="BSM295" s="247"/>
      <c r="BSN295" s="247"/>
      <c r="BSO295" s="247"/>
      <c r="BSP295" s="247"/>
      <c r="BSQ295" s="247"/>
      <c r="BSR295" s="247"/>
      <c r="BSS295" s="247"/>
      <c r="BST295" s="247"/>
      <c r="BSU295" s="247"/>
      <c r="BSV295" s="247"/>
      <c r="BSW295" s="247"/>
      <c r="BSX295" s="247"/>
      <c r="BSY295" s="247"/>
      <c r="BSZ295" s="247"/>
      <c r="BTA295" s="247"/>
      <c r="BTB295" s="247"/>
      <c r="BTC295" s="247"/>
      <c r="BTD295" s="247"/>
      <c r="BTE295" s="247"/>
      <c r="BTF295" s="247"/>
      <c r="BTG295" s="247"/>
      <c r="BTH295" s="247"/>
      <c r="BTI295" s="247"/>
      <c r="BTJ295" s="247"/>
      <c r="BTK295" s="247"/>
      <c r="BTL295" s="247"/>
      <c r="BTM295" s="247"/>
      <c r="BTN295" s="247"/>
      <c r="BTO295" s="247"/>
      <c r="BTP295" s="247"/>
      <c r="BTQ295" s="247"/>
      <c r="BTR295" s="247"/>
      <c r="BTS295" s="247"/>
      <c r="BTT295" s="247"/>
      <c r="BTU295" s="247"/>
      <c r="BTV295" s="247"/>
      <c r="BTW295" s="247"/>
      <c r="BTX295" s="247"/>
      <c r="BTY295" s="247"/>
      <c r="BTZ295" s="247"/>
      <c r="BUA295" s="247"/>
      <c r="BUB295" s="247"/>
      <c r="BUC295" s="247"/>
      <c r="BUD295" s="247"/>
      <c r="BUE295" s="247"/>
      <c r="BUF295" s="247"/>
      <c r="BUG295" s="247"/>
      <c r="BUH295" s="247"/>
      <c r="BUI295" s="247"/>
      <c r="BUJ295" s="247"/>
      <c r="BUK295" s="247"/>
      <c r="BUL295" s="247"/>
      <c r="BUM295" s="247"/>
      <c r="BUN295" s="247"/>
      <c r="BUO295" s="247"/>
      <c r="BUP295" s="247"/>
      <c r="BUQ295" s="247"/>
      <c r="BUR295" s="247"/>
      <c r="BUS295" s="247"/>
      <c r="BUT295" s="247"/>
      <c r="BUU295" s="247"/>
      <c r="BUV295" s="247"/>
      <c r="BUW295" s="247"/>
      <c r="BUX295" s="247"/>
      <c r="BUY295" s="247"/>
      <c r="BUZ295" s="247"/>
      <c r="BVA295" s="247"/>
      <c r="BVB295" s="247"/>
      <c r="BVC295" s="247"/>
      <c r="BVD295" s="247"/>
      <c r="BVE295" s="247"/>
      <c r="BVF295" s="247"/>
      <c r="BVG295" s="247"/>
      <c r="BVH295" s="247"/>
      <c r="BVI295" s="247"/>
      <c r="BVJ295" s="247"/>
      <c r="BVK295" s="247"/>
      <c r="BVL295" s="247"/>
      <c r="BVM295" s="247"/>
      <c r="BVN295" s="247"/>
      <c r="BVO295" s="247"/>
      <c r="BVP295" s="247"/>
      <c r="BVQ295" s="247"/>
      <c r="BVR295" s="247"/>
      <c r="BVS295" s="247"/>
      <c r="BVT295" s="247"/>
      <c r="BVU295" s="247"/>
      <c r="BVV295" s="247"/>
      <c r="BVW295" s="247"/>
      <c r="BVX295" s="247"/>
      <c r="BVY295" s="247"/>
      <c r="BVZ295" s="247"/>
      <c r="BWA295" s="247"/>
      <c r="BWB295" s="247"/>
      <c r="BWC295" s="247"/>
      <c r="BWD295" s="247"/>
      <c r="BWE295" s="247"/>
      <c r="BWF295" s="247"/>
      <c r="BWG295" s="247"/>
      <c r="BWH295" s="247"/>
      <c r="BWI295" s="247"/>
      <c r="BWJ295" s="247"/>
      <c r="BWK295" s="247"/>
      <c r="BWL295" s="247"/>
      <c r="BWM295" s="247"/>
      <c r="BWN295" s="247"/>
      <c r="BWO295" s="247"/>
      <c r="BWP295" s="247"/>
      <c r="BWQ295" s="247"/>
      <c r="BWR295" s="247"/>
      <c r="BWS295" s="247"/>
      <c r="BWT295" s="247"/>
      <c r="BWU295" s="247"/>
      <c r="BWV295" s="247"/>
      <c r="BWW295" s="247"/>
      <c r="BWX295" s="247"/>
      <c r="BWY295" s="247"/>
      <c r="BWZ295" s="247"/>
      <c r="BXA295" s="247"/>
      <c r="BXB295" s="247"/>
      <c r="BXC295" s="247"/>
      <c r="BXD295" s="247"/>
      <c r="BXE295" s="247"/>
      <c r="BXF295" s="247"/>
      <c r="BXG295" s="247"/>
      <c r="BXH295" s="247"/>
      <c r="BXI295" s="247"/>
      <c r="BXJ295" s="247"/>
      <c r="BXK295" s="247"/>
      <c r="BXL295" s="247"/>
      <c r="BXM295" s="247"/>
      <c r="BXN295" s="247"/>
      <c r="BXO295" s="247"/>
      <c r="BXP295" s="247"/>
      <c r="BXQ295" s="247"/>
      <c r="BXR295" s="247"/>
      <c r="BXS295" s="247"/>
      <c r="BXT295" s="247"/>
      <c r="BXU295" s="247"/>
      <c r="BXV295" s="247"/>
      <c r="BXW295" s="247"/>
      <c r="BXX295" s="247"/>
      <c r="BXY295" s="247"/>
      <c r="BXZ295" s="247"/>
      <c r="BYA295" s="247"/>
      <c r="BYB295" s="247"/>
      <c r="BYC295" s="247"/>
      <c r="BYD295" s="247"/>
      <c r="BYE295" s="247"/>
      <c r="BYF295" s="247"/>
      <c r="BYG295" s="247"/>
      <c r="BYH295" s="247"/>
      <c r="BYI295" s="247"/>
      <c r="BYJ295" s="247"/>
      <c r="BYK295" s="247"/>
      <c r="BYL295" s="247"/>
      <c r="BYM295" s="247"/>
      <c r="BYN295" s="247"/>
      <c r="BYO295" s="247"/>
      <c r="BYP295" s="247"/>
      <c r="BYQ295" s="247"/>
      <c r="BYR295" s="247"/>
      <c r="BYS295" s="247"/>
      <c r="BYT295" s="247"/>
      <c r="BYU295" s="247"/>
      <c r="BYV295" s="247"/>
      <c r="BYW295" s="247"/>
      <c r="BYX295" s="247"/>
      <c r="BYY295" s="247"/>
      <c r="BYZ295" s="247"/>
      <c r="BZA295" s="247"/>
      <c r="BZB295" s="247"/>
      <c r="BZC295" s="247"/>
      <c r="BZD295" s="247"/>
      <c r="BZE295" s="247"/>
      <c r="BZF295" s="247"/>
      <c r="BZG295" s="247"/>
      <c r="BZH295" s="247"/>
      <c r="BZI295" s="247"/>
      <c r="BZJ295" s="247"/>
      <c r="BZK295" s="247"/>
      <c r="BZL295" s="247"/>
      <c r="BZM295" s="247"/>
      <c r="BZN295" s="247"/>
      <c r="BZO295" s="247"/>
      <c r="BZP295" s="247"/>
      <c r="BZQ295" s="247"/>
      <c r="BZR295" s="247"/>
      <c r="BZS295" s="247"/>
      <c r="BZT295" s="247"/>
      <c r="BZU295" s="247"/>
      <c r="BZV295" s="247"/>
      <c r="BZW295" s="247"/>
      <c r="BZX295" s="247"/>
      <c r="BZY295" s="247"/>
      <c r="BZZ295" s="247"/>
      <c r="CAA295" s="247"/>
      <c r="CAB295" s="247"/>
      <c r="CAC295" s="247"/>
      <c r="CAD295" s="247"/>
      <c r="CAE295" s="247"/>
      <c r="CAF295" s="247"/>
      <c r="CAG295" s="247"/>
      <c r="CAH295" s="247"/>
      <c r="CAI295" s="247"/>
      <c r="CAJ295" s="247"/>
      <c r="CAK295" s="247"/>
      <c r="CAL295" s="247"/>
      <c r="CAM295" s="247"/>
      <c r="CAN295" s="247"/>
      <c r="CAO295" s="247"/>
      <c r="CAP295" s="247"/>
      <c r="CAQ295" s="247"/>
      <c r="CAR295" s="247"/>
      <c r="CAS295" s="247"/>
      <c r="CAT295" s="247"/>
      <c r="CAU295" s="247"/>
      <c r="CAV295" s="247"/>
      <c r="CAW295" s="247"/>
      <c r="CAX295" s="247"/>
      <c r="CAY295" s="247"/>
      <c r="CAZ295" s="247"/>
      <c r="CBA295" s="247"/>
      <c r="CBB295" s="247"/>
      <c r="CBC295" s="247"/>
      <c r="CBD295" s="247"/>
      <c r="CBE295" s="247"/>
      <c r="CBF295" s="247"/>
      <c r="CBG295" s="247"/>
      <c r="CBH295" s="247"/>
      <c r="CBI295" s="247"/>
      <c r="CBJ295" s="247"/>
      <c r="CBK295" s="247"/>
      <c r="CBL295" s="247"/>
      <c r="CBM295" s="247"/>
      <c r="CBN295" s="247"/>
      <c r="CBO295" s="247"/>
      <c r="CBP295" s="247"/>
      <c r="CBQ295" s="247"/>
      <c r="CBR295" s="247"/>
      <c r="CBS295" s="247"/>
      <c r="CBT295" s="247"/>
      <c r="CBU295" s="247"/>
      <c r="CBV295" s="247"/>
      <c r="CBW295" s="247"/>
      <c r="CBX295" s="247"/>
      <c r="CBY295" s="247"/>
      <c r="CBZ295" s="247"/>
      <c r="CCA295" s="247"/>
      <c r="CCB295" s="247"/>
      <c r="CCC295" s="247"/>
      <c r="CCD295" s="247"/>
      <c r="CCE295" s="247"/>
      <c r="CCF295" s="247"/>
      <c r="CCG295" s="247"/>
      <c r="CCH295" s="247"/>
      <c r="CCI295" s="247"/>
      <c r="CCJ295" s="247"/>
      <c r="CCK295" s="247"/>
      <c r="CCL295" s="247"/>
      <c r="CCM295" s="247"/>
      <c r="CCN295" s="247"/>
      <c r="CCO295" s="247"/>
      <c r="CCP295" s="247"/>
      <c r="CCQ295" s="247"/>
      <c r="CCR295" s="247"/>
      <c r="CCS295" s="247"/>
      <c r="CCT295" s="247"/>
      <c r="CCU295" s="247"/>
      <c r="CCV295" s="247"/>
      <c r="CCW295" s="247"/>
      <c r="CCX295" s="247"/>
      <c r="CCY295" s="247"/>
      <c r="CCZ295" s="247"/>
      <c r="CDA295" s="247"/>
      <c r="CDB295" s="247"/>
      <c r="CDC295" s="247"/>
      <c r="CDD295" s="247"/>
      <c r="CDE295" s="247"/>
      <c r="CDF295" s="247"/>
      <c r="CDG295" s="247"/>
      <c r="CDH295" s="247"/>
      <c r="CDI295" s="247"/>
      <c r="CDJ295" s="247"/>
      <c r="CDK295" s="247"/>
      <c r="CDL295" s="247"/>
      <c r="CDM295" s="247"/>
      <c r="CDN295" s="247"/>
      <c r="CDO295" s="247"/>
      <c r="CDP295" s="247"/>
      <c r="CDQ295" s="247"/>
      <c r="CDR295" s="247"/>
      <c r="CDS295" s="247"/>
      <c r="CDT295" s="247"/>
      <c r="CDU295" s="247"/>
      <c r="CDV295" s="247"/>
      <c r="CDW295" s="247"/>
      <c r="CDX295" s="247"/>
      <c r="CDY295" s="247"/>
      <c r="CDZ295" s="247"/>
      <c r="CEA295" s="247"/>
      <c r="CEB295" s="247"/>
      <c r="CEC295" s="247"/>
      <c r="CED295" s="247"/>
      <c r="CEE295" s="247"/>
      <c r="CEF295" s="247"/>
      <c r="CEG295" s="247"/>
      <c r="CEH295" s="247"/>
      <c r="CEI295" s="247"/>
      <c r="CEJ295" s="247"/>
      <c r="CEK295" s="247"/>
      <c r="CEL295" s="247"/>
      <c r="CEM295" s="247"/>
      <c r="CEN295" s="247"/>
      <c r="CEO295" s="247"/>
      <c r="CEP295" s="247"/>
      <c r="CEQ295" s="247"/>
      <c r="CER295" s="247"/>
      <c r="CES295" s="247"/>
      <c r="CET295" s="247"/>
      <c r="CEU295" s="247"/>
      <c r="CEV295" s="247"/>
      <c r="CEW295" s="247"/>
      <c r="CEX295" s="247"/>
      <c r="CEY295" s="247"/>
      <c r="CEZ295" s="247"/>
      <c r="CFA295" s="247"/>
      <c r="CFB295" s="247"/>
      <c r="CFC295" s="247"/>
      <c r="CFD295" s="247"/>
      <c r="CFE295" s="247"/>
      <c r="CFF295" s="247"/>
      <c r="CFG295" s="247"/>
      <c r="CFH295" s="247"/>
      <c r="CFI295" s="247"/>
      <c r="CFJ295" s="247"/>
      <c r="CFK295" s="247"/>
      <c r="CFL295" s="247"/>
      <c r="CFM295" s="247"/>
      <c r="CFN295" s="247"/>
      <c r="CFO295" s="247"/>
      <c r="CFP295" s="247"/>
      <c r="CFQ295" s="247"/>
      <c r="CFR295" s="247"/>
      <c r="CFS295" s="247"/>
      <c r="CFT295" s="247"/>
      <c r="CFU295" s="247"/>
      <c r="CFV295" s="247"/>
      <c r="CFW295" s="247"/>
      <c r="CFX295" s="247"/>
      <c r="CFY295" s="247"/>
      <c r="CFZ295" s="247"/>
      <c r="CGA295" s="247"/>
      <c r="CGB295" s="247"/>
      <c r="CGC295" s="247"/>
      <c r="CGD295" s="247"/>
      <c r="CGE295" s="247"/>
      <c r="CGF295" s="247"/>
      <c r="CGG295" s="247"/>
      <c r="CGH295" s="247"/>
      <c r="CGI295" s="247"/>
      <c r="CGJ295" s="247"/>
      <c r="CGK295" s="247"/>
      <c r="CGL295" s="247"/>
      <c r="CGM295" s="247"/>
      <c r="CGN295" s="247"/>
      <c r="CGO295" s="247"/>
      <c r="CGP295" s="247"/>
      <c r="CGQ295" s="247"/>
      <c r="CGR295" s="247"/>
      <c r="CGS295" s="247"/>
      <c r="CGT295" s="247"/>
      <c r="CGU295" s="247"/>
      <c r="CGV295" s="247"/>
      <c r="CGW295" s="247"/>
      <c r="CGX295" s="247"/>
      <c r="CGY295" s="247"/>
      <c r="CGZ295" s="247"/>
      <c r="CHA295" s="247"/>
      <c r="CHB295" s="247"/>
      <c r="CHC295" s="247"/>
      <c r="CHD295" s="247"/>
      <c r="CHE295" s="247"/>
      <c r="CHF295" s="247"/>
      <c r="CHG295" s="247"/>
      <c r="CHH295" s="247"/>
      <c r="CHI295" s="247"/>
      <c r="CHJ295" s="247"/>
      <c r="CHK295" s="247"/>
      <c r="CHL295" s="247"/>
      <c r="CHM295" s="247"/>
      <c r="CHN295" s="247"/>
      <c r="CHO295" s="247"/>
      <c r="CHP295" s="247"/>
      <c r="CHQ295" s="247"/>
      <c r="CHR295" s="247"/>
      <c r="CHS295" s="247"/>
      <c r="CHT295" s="247"/>
      <c r="CHU295" s="247"/>
      <c r="CHV295" s="247"/>
      <c r="CHW295" s="247"/>
      <c r="CHX295" s="247"/>
      <c r="CHY295" s="247"/>
      <c r="CHZ295" s="247"/>
      <c r="CIA295" s="247"/>
      <c r="CIB295" s="247"/>
      <c r="CIC295" s="247"/>
      <c r="CID295" s="247"/>
      <c r="CIE295" s="247"/>
      <c r="CIF295" s="247"/>
      <c r="CIG295" s="247"/>
      <c r="CIH295" s="247"/>
      <c r="CII295" s="247"/>
      <c r="CIJ295" s="247"/>
      <c r="CIK295" s="247"/>
      <c r="CIL295" s="247"/>
      <c r="CIM295" s="247"/>
      <c r="CIN295" s="247"/>
      <c r="CIO295" s="247"/>
      <c r="CIP295" s="247"/>
      <c r="CIQ295" s="247"/>
      <c r="CIR295" s="247"/>
      <c r="CIS295" s="247"/>
      <c r="CIT295" s="247"/>
      <c r="CIU295" s="247"/>
      <c r="CIV295" s="247"/>
      <c r="CIW295" s="247"/>
      <c r="CIX295" s="247"/>
      <c r="CIY295" s="247"/>
      <c r="CIZ295" s="247"/>
      <c r="CJA295" s="247"/>
      <c r="CJB295" s="247"/>
      <c r="CJC295" s="247"/>
      <c r="CJD295" s="247"/>
      <c r="CJE295" s="247"/>
      <c r="CJF295" s="247"/>
      <c r="CJG295" s="247"/>
      <c r="CJH295" s="247"/>
      <c r="CJI295" s="247"/>
      <c r="CJJ295" s="247"/>
      <c r="CJK295" s="247"/>
      <c r="CJL295" s="247"/>
      <c r="CJM295" s="247"/>
      <c r="CJN295" s="247"/>
      <c r="CJO295" s="247"/>
      <c r="CJP295" s="247"/>
      <c r="CJQ295" s="247"/>
      <c r="CJR295" s="247"/>
      <c r="CJS295" s="247"/>
      <c r="CJT295" s="247"/>
      <c r="CJU295" s="247"/>
      <c r="CJV295" s="247"/>
      <c r="CJW295" s="247"/>
      <c r="CJX295" s="247"/>
      <c r="CJY295" s="247"/>
      <c r="CJZ295" s="247"/>
      <c r="CKA295" s="247"/>
      <c r="CKB295" s="247"/>
      <c r="CKC295" s="247"/>
      <c r="CKD295" s="247"/>
      <c r="CKE295" s="247"/>
      <c r="CKF295" s="247"/>
      <c r="CKG295" s="247"/>
      <c r="CKH295" s="247"/>
      <c r="CKI295" s="247"/>
      <c r="CKJ295" s="247"/>
      <c r="CKK295" s="247"/>
      <c r="CKL295" s="247"/>
      <c r="CKM295" s="247"/>
      <c r="CKN295" s="247"/>
      <c r="CKO295" s="247"/>
      <c r="CKP295" s="247"/>
      <c r="CKQ295" s="247"/>
      <c r="CKR295" s="247"/>
      <c r="CKS295" s="247"/>
      <c r="CKT295" s="247"/>
      <c r="CKU295" s="247"/>
      <c r="CKV295" s="247"/>
      <c r="CKW295" s="247"/>
      <c r="CKX295" s="247"/>
      <c r="CKY295" s="247"/>
      <c r="CKZ295" s="247"/>
      <c r="CLA295" s="247"/>
      <c r="CLB295" s="247"/>
      <c r="CLC295" s="247"/>
      <c r="CLD295" s="247"/>
      <c r="CLE295" s="247"/>
      <c r="CLF295" s="247"/>
      <c r="CLG295" s="247"/>
      <c r="CLH295" s="247"/>
      <c r="CLI295" s="247"/>
      <c r="CLJ295" s="247"/>
      <c r="CLK295" s="247"/>
      <c r="CLL295" s="247"/>
      <c r="CLM295" s="247"/>
      <c r="CLN295" s="247"/>
      <c r="CLO295" s="247"/>
      <c r="CLP295" s="247"/>
      <c r="CLQ295" s="247"/>
      <c r="CLR295" s="247"/>
      <c r="CLS295" s="247"/>
      <c r="CLT295" s="247"/>
      <c r="CLU295" s="247"/>
      <c r="CLV295" s="247"/>
      <c r="CLW295" s="247"/>
      <c r="CLX295" s="247"/>
      <c r="CLY295" s="247"/>
      <c r="CLZ295" s="247"/>
      <c r="CMA295" s="247"/>
      <c r="CMB295" s="247"/>
      <c r="CMC295" s="247"/>
      <c r="CMD295" s="247"/>
      <c r="CME295" s="247"/>
      <c r="CMF295" s="247"/>
      <c r="CMG295" s="247"/>
      <c r="CMH295" s="247"/>
      <c r="CMI295" s="247"/>
      <c r="CMJ295" s="247"/>
      <c r="CMK295" s="247"/>
      <c r="CML295" s="247"/>
      <c r="CMM295" s="247"/>
      <c r="CMN295" s="247"/>
      <c r="CMO295" s="247"/>
      <c r="CMP295" s="247"/>
      <c r="CMQ295" s="247"/>
      <c r="CMR295" s="247"/>
      <c r="CMS295" s="247"/>
      <c r="CMT295" s="247"/>
      <c r="CMU295" s="247"/>
      <c r="CMV295" s="247"/>
      <c r="CMW295" s="247"/>
      <c r="CMX295" s="247"/>
      <c r="CMY295" s="247"/>
      <c r="CMZ295" s="247"/>
      <c r="CNA295" s="247"/>
      <c r="CNB295" s="247"/>
      <c r="CNC295" s="247"/>
      <c r="CND295" s="247"/>
      <c r="CNE295" s="247"/>
      <c r="CNF295" s="247"/>
      <c r="CNG295" s="247"/>
      <c r="CNH295" s="247"/>
      <c r="CNI295" s="247"/>
      <c r="CNJ295" s="247"/>
      <c r="CNK295" s="247"/>
      <c r="CNL295" s="247"/>
      <c r="CNM295" s="247"/>
      <c r="CNN295" s="247"/>
      <c r="CNO295" s="247"/>
      <c r="CNP295" s="247"/>
      <c r="CNQ295" s="247"/>
      <c r="CNR295" s="247"/>
      <c r="CNS295" s="247"/>
      <c r="CNT295" s="247"/>
      <c r="CNU295" s="247"/>
      <c r="CNV295" s="247"/>
      <c r="CNW295" s="247"/>
      <c r="CNX295" s="247"/>
      <c r="CNY295" s="247"/>
      <c r="CNZ295" s="247"/>
      <c r="COA295" s="247"/>
      <c r="COB295" s="247"/>
      <c r="COC295" s="247"/>
      <c r="COD295" s="247"/>
      <c r="COE295" s="247"/>
      <c r="COF295" s="247"/>
      <c r="COG295" s="247"/>
      <c r="COH295" s="247"/>
      <c r="COI295" s="247"/>
      <c r="COJ295" s="247"/>
      <c r="COK295" s="247"/>
      <c r="COL295" s="247"/>
      <c r="COM295" s="247"/>
      <c r="CON295" s="247"/>
      <c r="COO295" s="247"/>
      <c r="COP295" s="247"/>
      <c r="COQ295" s="247"/>
      <c r="COR295" s="247"/>
      <c r="COS295" s="247"/>
      <c r="COT295" s="247"/>
      <c r="COU295" s="247"/>
      <c r="COV295" s="247"/>
      <c r="COW295" s="247"/>
      <c r="COX295" s="247"/>
      <c r="COY295" s="247"/>
      <c r="COZ295" s="247"/>
      <c r="CPA295" s="247"/>
      <c r="CPB295" s="247"/>
      <c r="CPC295" s="247"/>
      <c r="CPD295" s="247"/>
      <c r="CPE295" s="247"/>
      <c r="CPF295" s="247"/>
      <c r="CPG295" s="247"/>
      <c r="CPH295" s="247"/>
      <c r="CPI295" s="247"/>
      <c r="CPJ295" s="247"/>
      <c r="CPK295" s="247"/>
      <c r="CPL295" s="247"/>
      <c r="CPM295" s="247"/>
      <c r="CPN295" s="247"/>
      <c r="CPO295" s="247"/>
      <c r="CPP295" s="247"/>
      <c r="CPQ295" s="247"/>
      <c r="CPR295" s="247"/>
      <c r="CPS295" s="247"/>
      <c r="CPT295" s="247"/>
      <c r="CPU295" s="247"/>
      <c r="CPV295" s="247"/>
      <c r="CPW295" s="247"/>
      <c r="CPX295" s="247"/>
      <c r="CPY295" s="247"/>
      <c r="CPZ295" s="247"/>
      <c r="CQA295" s="247"/>
      <c r="CQB295" s="247"/>
      <c r="CQC295" s="247"/>
      <c r="CQD295" s="247"/>
      <c r="CQE295" s="247"/>
      <c r="CQF295" s="247"/>
      <c r="CQG295" s="247"/>
      <c r="CQH295" s="247"/>
      <c r="CQI295" s="247"/>
      <c r="CQJ295" s="247"/>
      <c r="CQK295" s="247"/>
      <c r="CQL295" s="247"/>
      <c r="CQM295" s="247"/>
      <c r="CQN295" s="247"/>
      <c r="CQO295" s="247"/>
      <c r="CQP295" s="247"/>
      <c r="CQQ295" s="247"/>
      <c r="CQR295" s="247"/>
      <c r="CQS295" s="247"/>
      <c r="CQT295" s="247"/>
      <c r="CQU295" s="247"/>
      <c r="CQV295" s="247"/>
      <c r="CQW295" s="247"/>
      <c r="CQX295" s="247"/>
      <c r="CQY295" s="247"/>
      <c r="CQZ295" s="247"/>
      <c r="CRA295" s="247"/>
      <c r="CRB295" s="247"/>
      <c r="CRC295" s="247"/>
      <c r="CRD295" s="247"/>
      <c r="CRE295" s="247"/>
      <c r="CRF295" s="247"/>
      <c r="CRG295" s="247"/>
      <c r="CRH295" s="247"/>
      <c r="CRI295" s="247"/>
      <c r="CRJ295" s="247"/>
      <c r="CRK295" s="247"/>
      <c r="CRL295" s="247"/>
      <c r="CRM295" s="247"/>
      <c r="CRN295" s="247"/>
      <c r="CRO295" s="247"/>
      <c r="CRP295" s="247"/>
      <c r="CRQ295" s="247"/>
      <c r="CRR295" s="247"/>
      <c r="CRS295" s="247"/>
      <c r="CRT295" s="247"/>
      <c r="CRU295" s="247"/>
      <c r="CRV295" s="247"/>
      <c r="CRW295" s="247"/>
      <c r="CRX295" s="247"/>
      <c r="CRY295" s="247"/>
      <c r="CRZ295" s="247"/>
      <c r="CSA295" s="247"/>
      <c r="CSB295" s="247"/>
      <c r="CSC295" s="247"/>
      <c r="CSD295" s="247"/>
      <c r="CSE295" s="247"/>
      <c r="CSF295" s="247"/>
      <c r="CSG295" s="247"/>
      <c r="CSH295" s="247"/>
      <c r="CSI295" s="247"/>
      <c r="CSJ295" s="247"/>
      <c r="CSK295" s="247"/>
      <c r="CSL295" s="247"/>
      <c r="CSM295" s="247"/>
      <c r="CSN295" s="247"/>
      <c r="CSO295" s="247"/>
      <c r="CSP295" s="247"/>
      <c r="CSQ295" s="247"/>
      <c r="CSR295" s="247"/>
      <c r="CSS295" s="247"/>
      <c r="CST295" s="247"/>
      <c r="CSU295" s="247"/>
      <c r="CSV295" s="247"/>
      <c r="CSW295" s="247"/>
      <c r="CSX295" s="247"/>
      <c r="CSY295" s="247"/>
      <c r="CSZ295" s="247"/>
      <c r="CTA295" s="247"/>
      <c r="CTB295" s="247"/>
      <c r="CTC295" s="247"/>
      <c r="CTD295" s="247"/>
      <c r="CTE295" s="247"/>
      <c r="CTF295" s="247"/>
      <c r="CTG295" s="247"/>
      <c r="CTH295" s="247"/>
      <c r="CTI295" s="247"/>
      <c r="CTJ295" s="247"/>
      <c r="CTK295" s="247"/>
      <c r="CTL295" s="247"/>
      <c r="CTM295" s="247"/>
      <c r="CTN295" s="247"/>
      <c r="CTO295" s="247"/>
      <c r="CTP295" s="247"/>
      <c r="CTQ295" s="247"/>
      <c r="CTR295" s="247"/>
      <c r="CTS295" s="247"/>
      <c r="CTT295" s="247"/>
      <c r="CTU295" s="247"/>
      <c r="CTV295" s="247"/>
      <c r="CTW295" s="247"/>
      <c r="CTX295" s="247"/>
      <c r="CTY295" s="247"/>
      <c r="CTZ295" s="247"/>
      <c r="CUA295" s="247"/>
      <c r="CUB295" s="247"/>
      <c r="CUC295" s="247"/>
      <c r="CUD295" s="247"/>
      <c r="CUE295" s="247"/>
      <c r="CUF295" s="247"/>
      <c r="CUG295" s="247"/>
      <c r="CUH295" s="247"/>
      <c r="CUI295" s="247"/>
      <c r="CUJ295" s="247"/>
      <c r="CUK295" s="247"/>
      <c r="CUL295" s="247"/>
      <c r="CUM295" s="247"/>
      <c r="CUN295" s="247"/>
      <c r="CUO295" s="247"/>
      <c r="CUP295" s="247"/>
      <c r="CUQ295" s="247"/>
      <c r="CUR295" s="247"/>
      <c r="CUS295" s="247"/>
      <c r="CUT295" s="247"/>
      <c r="CUU295" s="247"/>
      <c r="CUV295" s="247"/>
      <c r="CUW295" s="247"/>
      <c r="CUX295" s="247"/>
      <c r="CUY295" s="247"/>
      <c r="CUZ295" s="247"/>
      <c r="CVA295" s="247"/>
      <c r="CVB295" s="247"/>
      <c r="CVC295" s="247"/>
      <c r="CVD295" s="247"/>
      <c r="CVE295" s="247"/>
      <c r="CVF295" s="247"/>
      <c r="CVG295" s="247"/>
      <c r="CVH295" s="247"/>
      <c r="CVI295" s="247"/>
      <c r="CVJ295" s="247"/>
      <c r="CVK295" s="247"/>
      <c r="CVL295" s="247"/>
      <c r="CVM295" s="247"/>
      <c r="CVN295" s="247"/>
      <c r="CVO295" s="247"/>
      <c r="CVP295" s="247"/>
      <c r="CVQ295" s="247"/>
      <c r="CVR295" s="247"/>
      <c r="CVS295" s="247"/>
      <c r="CVT295" s="247"/>
      <c r="CVU295" s="247"/>
      <c r="CVV295" s="247"/>
      <c r="CVW295" s="247"/>
      <c r="CVX295" s="247"/>
      <c r="CVY295" s="247"/>
      <c r="CVZ295" s="247"/>
      <c r="CWA295" s="247"/>
      <c r="CWB295" s="247"/>
      <c r="CWC295" s="247"/>
      <c r="CWD295" s="247"/>
      <c r="CWE295" s="247"/>
      <c r="CWF295" s="247"/>
      <c r="CWG295" s="247"/>
      <c r="CWH295" s="247"/>
      <c r="CWI295" s="247"/>
      <c r="CWJ295" s="247"/>
      <c r="CWK295" s="247"/>
      <c r="CWL295" s="247"/>
      <c r="CWM295" s="247"/>
      <c r="CWN295" s="247"/>
      <c r="CWO295" s="247"/>
      <c r="CWP295" s="247"/>
      <c r="CWQ295" s="247"/>
      <c r="CWR295" s="247"/>
      <c r="CWS295" s="247"/>
      <c r="CWT295" s="247"/>
      <c r="CWU295" s="247"/>
      <c r="CWV295" s="247"/>
      <c r="CWW295" s="247"/>
      <c r="CWX295" s="247"/>
      <c r="CWY295" s="247"/>
      <c r="CWZ295" s="247"/>
      <c r="CXA295" s="247"/>
      <c r="CXB295" s="247"/>
      <c r="CXC295" s="247"/>
      <c r="CXD295" s="247"/>
      <c r="CXE295" s="247"/>
      <c r="CXF295" s="247"/>
      <c r="CXG295" s="247"/>
      <c r="CXH295" s="247"/>
      <c r="CXI295" s="247"/>
      <c r="CXJ295" s="247"/>
      <c r="CXK295" s="247"/>
      <c r="CXL295" s="247"/>
      <c r="CXM295" s="247"/>
      <c r="CXN295" s="247"/>
      <c r="CXO295" s="247"/>
      <c r="CXP295" s="247"/>
      <c r="CXQ295" s="247"/>
      <c r="CXR295" s="247"/>
      <c r="CXS295" s="247"/>
      <c r="CXT295" s="247"/>
      <c r="CXU295" s="247"/>
      <c r="CXV295" s="247"/>
      <c r="CXW295" s="247"/>
      <c r="CXX295" s="247"/>
      <c r="CXY295" s="247"/>
      <c r="CXZ295" s="247"/>
      <c r="CYA295" s="247"/>
      <c r="CYB295" s="247"/>
      <c r="CYC295" s="247"/>
      <c r="CYD295" s="247"/>
      <c r="CYE295" s="247"/>
      <c r="CYF295" s="247"/>
      <c r="CYG295" s="247"/>
      <c r="CYH295" s="247"/>
      <c r="CYI295" s="247"/>
      <c r="CYJ295" s="247"/>
      <c r="CYK295" s="247"/>
      <c r="CYL295" s="247"/>
      <c r="CYM295" s="247"/>
      <c r="CYN295" s="247"/>
      <c r="CYO295" s="247"/>
      <c r="CYP295" s="247"/>
      <c r="CYQ295" s="247"/>
      <c r="CYR295" s="247"/>
      <c r="CYS295" s="247"/>
      <c r="CYT295" s="247"/>
      <c r="CYU295" s="247"/>
      <c r="CYV295" s="247"/>
      <c r="CYW295" s="247"/>
      <c r="CYX295" s="247"/>
      <c r="CYY295" s="247"/>
      <c r="CYZ295" s="247"/>
      <c r="CZA295" s="247"/>
      <c r="CZB295" s="247"/>
      <c r="CZC295" s="247"/>
      <c r="CZD295" s="247"/>
      <c r="CZE295" s="247"/>
      <c r="CZF295" s="247"/>
      <c r="CZG295" s="247"/>
      <c r="CZH295" s="247"/>
      <c r="CZI295" s="247"/>
      <c r="CZJ295" s="247"/>
      <c r="CZK295" s="247"/>
      <c r="CZL295" s="247"/>
      <c r="CZM295" s="247"/>
      <c r="CZN295" s="247"/>
      <c r="CZO295" s="247"/>
      <c r="CZP295" s="247"/>
      <c r="CZQ295" s="247"/>
      <c r="CZR295" s="247"/>
      <c r="CZS295" s="247"/>
      <c r="CZT295" s="247"/>
      <c r="CZU295" s="247"/>
      <c r="CZV295" s="247"/>
      <c r="CZW295" s="247"/>
      <c r="CZX295" s="247"/>
      <c r="CZY295" s="247"/>
      <c r="CZZ295" s="247"/>
      <c r="DAA295" s="247"/>
      <c r="DAB295" s="247"/>
      <c r="DAC295" s="247"/>
      <c r="DAD295" s="247"/>
      <c r="DAE295" s="247"/>
      <c r="DAF295" s="247"/>
      <c r="DAG295" s="247"/>
      <c r="DAH295" s="247"/>
      <c r="DAI295" s="247"/>
      <c r="DAJ295" s="247"/>
      <c r="DAK295" s="247"/>
      <c r="DAL295" s="247"/>
      <c r="DAM295" s="247"/>
      <c r="DAN295" s="247"/>
      <c r="DAO295" s="247"/>
      <c r="DAP295" s="247"/>
      <c r="DAQ295" s="247"/>
      <c r="DAR295" s="247"/>
      <c r="DAS295" s="247"/>
      <c r="DAT295" s="247"/>
      <c r="DAU295" s="247"/>
      <c r="DAV295" s="247"/>
      <c r="DAW295" s="247"/>
      <c r="DAX295" s="247"/>
      <c r="DAY295" s="247"/>
      <c r="DAZ295" s="247"/>
      <c r="DBA295" s="247"/>
      <c r="DBB295" s="247"/>
      <c r="DBC295" s="247"/>
      <c r="DBD295" s="247"/>
      <c r="DBE295" s="247"/>
      <c r="DBF295" s="247"/>
      <c r="DBG295" s="247"/>
      <c r="DBH295" s="247"/>
      <c r="DBI295" s="247"/>
      <c r="DBJ295" s="247"/>
      <c r="DBK295" s="247"/>
      <c r="DBL295" s="247"/>
      <c r="DBM295" s="247"/>
      <c r="DBN295" s="247"/>
      <c r="DBO295" s="247"/>
      <c r="DBP295" s="247"/>
      <c r="DBQ295" s="247"/>
      <c r="DBR295" s="247"/>
      <c r="DBS295" s="247"/>
      <c r="DBT295" s="247"/>
      <c r="DBU295" s="247"/>
      <c r="DBV295" s="247"/>
      <c r="DBW295" s="247"/>
      <c r="DBX295" s="247"/>
      <c r="DBY295" s="247"/>
      <c r="DBZ295" s="247"/>
      <c r="DCA295" s="247"/>
      <c r="DCB295" s="247"/>
      <c r="DCC295" s="247"/>
      <c r="DCD295" s="247"/>
      <c r="DCE295" s="247"/>
      <c r="DCF295" s="247"/>
      <c r="DCG295" s="247"/>
      <c r="DCH295" s="247"/>
      <c r="DCI295" s="247"/>
      <c r="DCJ295" s="247"/>
      <c r="DCK295" s="247"/>
      <c r="DCL295" s="247"/>
      <c r="DCM295" s="247"/>
      <c r="DCN295" s="247"/>
      <c r="DCO295" s="247"/>
      <c r="DCP295" s="247"/>
      <c r="DCQ295" s="247"/>
      <c r="DCR295" s="247"/>
      <c r="DCS295" s="247"/>
      <c r="DCT295" s="247"/>
      <c r="DCU295" s="247"/>
      <c r="DCV295" s="247"/>
      <c r="DCW295" s="247"/>
      <c r="DCX295" s="247"/>
      <c r="DCY295" s="247"/>
      <c r="DCZ295" s="247"/>
      <c r="DDA295" s="247"/>
      <c r="DDB295" s="247"/>
      <c r="DDC295" s="247"/>
      <c r="DDD295" s="247"/>
      <c r="DDE295" s="247"/>
      <c r="DDF295" s="247"/>
      <c r="DDG295" s="247"/>
      <c r="DDH295" s="247"/>
      <c r="DDI295" s="247"/>
      <c r="DDJ295" s="247"/>
      <c r="DDK295" s="247"/>
      <c r="DDL295" s="247"/>
      <c r="DDM295" s="247"/>
      <c r="DDN295" s="247"/>
      <c r="DDO295" s="247"/>
      <c r="DDP295" s="247"/>
      <c r="DDQ295" s="247"/>
      <c r="DDR295" s="247"/>
      <c r="DDS295" s="247"/>
      <c r="DDT295" s="247"/>
      <c r="DDU295" s="247"/>
      <c r="DDV295" s="247"/>
      <c r="DDW295" s="247"/>
      <c r="DDX295" s="247"/>
      <c r="DDY295" s="247"/>
      <c r="DDZ295" s="247"/>
      <c r="DEA295" s="247"/>
      <c r="DEB295" s="247"/>
      <c r="DEC295" s="247"/>
      <c r="DED295" s="247"/>
      <c r="DEE295" s="247"/>
      <c r="DEF295" s="247"/>
      <c r="DEG295" s="247"/>
      <c r="DEH295" s="247"/>
      <c r="DEI295" s="247"/>
      <c r="DEJ295" s="247"/>
      <c r="DEK295" s="247"/>
      <c r="DEL295" s="247"/>
      <c r="DEM295" s="247"/>
      <c r="DEN295" s="247"/>
      <c r="DEO295" s="247"/>
      <c r="DEP295" s="247"/>
      <c r="DEQ295" s="247"/>
      <c r="DER295" s="247"/>
      <c r="DES295" s="247"/>
      <c r="DET295" s="247"/>
      <c r="DEU295" s="247"/>
      <c r="DEV295" s="247"/>
      <c r="DEW295" s="247"/>
      <c r="DEX295" s="247"/>
      <c r="DEY295" s="247"/>
      <c r="DEZ295" s="247"/>
      <c r="DFA295" s="247"/>
      <c r="DFB295" s="247"/>
      <c r="DFC295" s="247"/>
      <c r="DFD295" s="247"/>
      <c r="DFE295" s="247"/>
      <c r="DFF295" s="247"/>
      <c r="DFG295" s="247"/>
      <c r="DFH295" s="247"/>
      <c r="DFI295" s="247"/>
      <c r="DFJ295" s="247"/>
      <c r="DFK295" s="247"/>
      <c r="DFL295" s="247"/>
      <c r="DFM295" s="247"/>
      <c r="DFN295" s="247"/>
      <c r="DFO295" s="247"/>
      <c r="DFP295" s="247"/>
      <c r="DFQ295" s="247"/>
      <c r="DFR295" s="247"/>
      <c r="DFS295" s="247"/>
      <c r="DFT295" s="247"/>
      <c r="DFU295" s="247"/>
      <c r="DFV295" s="247"/>
      <c r="DFW295" s="247"/>
      <c r="DFX295" s="247"/>
      <c r="DFY295" s="247"/>
      <c r="DFZ295" s="247"/>
      <c r="DGA295" s="247"/>
      <c r="DGB295" s="247"/>
      <c r="DGC295" s="247"/>
      <c r="DGD295" s="247"/>
      <c r="DGE295" s="247"/>
      <c r="DGF295" s="247"/>
      <c r="DGG295" s="247"/>
      <c r="DGH295" s="247"/>
      <c r="DGI295" s="247"/>
      <c r="DGJ295" s="247"/>
      <c r="DGK295" s="247"/>
      <c r="DGL295" s="247"/>
      <c r="DGM295" s="247"/>
      <c r="DGN295" s="247"/>
      <c r="DGO295" s="247"/>
      <c r="DGP295" s="247"/>
      <c r="DGQ295" s="247"/>
      <c r="DGR295" s="247"/>
      <c r="DGS295" s="247"/>
      <c r="DGT295" s="247"/>
      <c r="DGU295" s="247"/>
      <c r="DGV295" s="247"/>
      <c r="DGW295" s="247"/>
      <c r="DGX295" s="247"/>
      <c r="DGY295" s="247"/>
      <c r="DGZ295" s="247"/>
      <c r="DHA295" s="247"/>
      <c r="DHB295" s="247"/>
      <c r="DHC295" s="247"/>
      <c r="DHD295" s="247"/>
      <c r="DHE295" s="247"/>
      <c r="DHF295" s="247"/>
      <c r="DHG295" s="247"/>
      <c r="DHH295" s="247"/>
      <c r="DHI295" s="247"/>
      <c r="DHJ295" s="247"/>
      <c r="DHK295" s="247"/>
      <c r="DHL295" s="247"/>
      <c r="DHM295" s="247"/>
      <c r="DHN295" s="247"/>
      <c r="DHO295" s="247"/>
      <c r="DHP295" s="247"/>
      <c r="DHQ295" s="247"/>
      <c r="DHR295" s="247"/>
      <c r="DHS295" s="247"/>
      <c r="DHT295" s="247"/>
      <c r="DHU295" s="247"/>
      <c r="DHV295" s="247"/>
      <c r="DHW295" s="247"/>
      <c r="DHX295" s="247"/>
      <c r="DHY295" s="247"/>
      <c r="DHZ295" s="247"/>
      <c r="DIA295" s="247"/>
      <c r="DIB295" s="247"/>
      <c r="DIC295" s="247"/>
      <c r="DID295" s="247"/>
      <c r="DIE295" s="247"/>
      <c r="DIF295" s="247"/>
      <c r="DIG295" s="247"/>
      <c r="DIH295" s="247"/>
      <c r="DII295" s="247"/>
      <c r="DIJ295" s="247"/>
      <c r="DIK295" s="247"/>
      <c r="DIL295" s="247"/>
      <c r="DIM295" s="247"/>
      <c r="DIN295" s="247"/>
      <c r="DIO295" s="247"/>
      <c r="DIP295" s="247"/>
      <c r="DIQ295" s="247"/>
      <c r="DIR295" s="247"/>
      <c r="DIS295" s="247"/>
      <c r="DIT295" s="247"/>
      <c r="DIU295" s="247"/>
      <c r="DIV295" s="247"/>
      <c r="DIW295" s="247"/>
      <c r="DIX295" s="247"/>
      <c r="DIY295" s="247"/>
      <c r="DIZ295" s="247"/>
      <c r="DJA295" s="247"/>
      <c r="DJB295" s="247"/>
      <c r="DJC295" s="247"/>
      <c r="DJD295" s="247"/>
      <c r="DJE295" s="247"/>
      <c r="DJF295" s="247"/>
      <c r="DJG295" s="247"/>
      <c r="DJH295" s="247"/>
      <c r="DJI295" s="247"/>
      <c r="DJJ295" s="247"/>
      <c r="DJK295" s="247"/>
      <c r="DJL295" s="247"/>
      <c r="DJM295" s="247"/>
      <c r="DJN295" s="247"/>
      <c r="DJO295" s="247"/>
      <c r="DJP295" s="247"/>
      <c r="DJQ295" s="247"/>
      <c r="DJR295" s="247"/>
      <c r="DJS295" s="247"/>
      <c r="DJT295" s="247"/>
      <c r="DJU295" s="247"/>
      <c r="DJV295" s="247"/>
      <c r="DJW295" s="247"/>
      <c r="DJX295" s="247"/>
      <c r="DJY295" s="247"/>
      <c r="DJZ295" s="247"/>
      <c r="DKA295" s="247"/>
      <c r="DKB295" s="247"/>
      <c r="DKC295" s="247"/>
      <c r="DKD295" s="247"/>
      <c r="DKE295" s="247"/>
      <c r="DKF295" s="247"/>
      <c r="DKG295" s="247"/>
      <c r="DKH295" s="247"/>
      <c r="DKI295" s="247"/>
      <c r="DKJ295" s="247"/>
      <c r="DKK295" s="247"/>
      <c r="DKL295" s="247"/>
      <c r="DKM295" s="247"/>
      <c r="DKN295" s="247"/>
      <c r="DKO295" s="247"/>
      <c r="DKP295" s="247"/>
      <c r="DKQ295" s="247"/>
      <c r="DKR295" s="247"/>
      <c r="DKS295" s="247"/>
      <c r="DKT295" s="247"/>
      <c r="DKU295" s="247"/>
      <c r="DKV295" s="247"/>
      <c r="DKW295" s="247"/>
      <c r="DKX295" s="247"/>
      <c r="DKY295" s="247"/>
      <c r="DKZ295" s="247"/>
      <c r="DLA295" s="247"/>
      <c r="DLB295" s="247"/>
      <c r="DLC295" s="247"/>
      <c r="DLD295" s="247"/>
      <c r="DLE295" s="247"/>
      <c r="DLF295" s="247"/>
      <c r="DLG295" s="247"/>
      <c r="DLH295" s="247"/>
      <c r="DLI295" s="247"/>
      <c r="DLJ295" s="247"/>
      <c r="DLK295" s="247"/>
      <c r="DLL295" s="247"/>
      <c r="DLM295" s="247"/>
      <c r="DLN295" s="247"/>
      <c r="DLO295" s="247"/>
      <c r="DLP295" s="247"/>
      <c r="DLQ295" s="247"/>
      <c r="DLR295" s="247"/>
      <c r="DLS295" s="247"/>
      <c r="DLT295" s="247"/>
      <c r="DLU295" s="247"/>
      <c r="DLV295" s="247"/>
      <c r="DLW295" s="247"/>
      <c r="DLX295" s="247"/>
      <c r="DLY295" s="247"/>
      <c r="DLZ295" s="247"/>
      <c r="DMA295" s="247"/>
      <c r="DMB295" s="247"/>
      <c r="DMC295" s="247"/>
      <c r="DMD295" s="247"/>
      <c r="DME295" s="247"/>
      <c r="DMF295" s="247"/>
      <c r="DMG295" s="247"/>
      <c r="DMH295" s="247"/>
      <c r="DMI295" s="247"/>
      <c r="DMJ295" s="247"/>
      <c r="DMK295" s="247"/>
      <c r="DML295" s="247"/>
      <c r="DMM295" s="247"/>
      <c r="DMN295" s="247"/>
      <c r="DMO295" s="247"/>
      <c r="DMP295" s="247"/>
      <c r="DMQ295" s="247"/>
      <c r="DMR295" s="247"/>
      <c r="DMS295" s="247"/>
      <c r="DMT295" s="247"/>
      <c r="DMU295" s="247"/>
      <c r="DMV295" s="247"/>
      <c r="DMW295" s="247"/>
      <c r="DMX295" s="247"/>
      <c r="DMY295" s="247"/>
      <c r="DMZ295" s="247"/>
      <c r="DNA295" s="247"/>
      <c r="DNB295" s="247"/>
      <c r="DNC295" s="247"/>
      <c r="DND295" s="247"/>
      <c r="DNE295" s="247"/>
      <c r="DNF295" s="247"/>
      <c r="DNG295" s="247"/>
      <c r="DNH295" s="247"/>
      <c r="DNI295" s="247"/>
      <c r="DNJ295" s="247"/>
      <c r="DNK295" s="247"/>
      <c r="DNL295" s="247"/>
      <c r="DNM295" s="247"/>
      <c r="DNN295" s="247"/>
      <c r="DNO295" s="247"/>
      <c r="DNP295" s="247"/>
      <c r="DNQ295" s="247"/>
      <c r="DNR295" s="247"/>
      <c r="DNS295" s="247"/>
      <c r="DNT295" s="247"/>
      <c r="DNU295" s="247"/>
      <c r="DNV295" s="247"/>
      <c r="DNW295" s="247"/>
      <c r="DNX295" s="247"/>
      <c r="DNY295" s="247"/>
      <c r="DNZ295" s="247"/>
      <c r="DOA295" s="247"/>
      <c r="DOB295" s="247"/>
      <c r="DOC295" s="247"/>
      <c r="DOD295" s="247"/>
      <c r="DOE295" s="247"/>
      <c r="DOF295" s="247"/>
      <c r="DOG295" s="247"/>
      <c r="DOH295" s="247"/>
      <c r="DOI295" s="247"/>
      <c r="DOJ295" s="247"/>
      <c r="DOK295" s="247"/>
      <c r="DOL295" s="247"/>
      <c r="DOM295" s="247"/>
      <c r="DON295" s="247"/>
      <c r="DOO295" s="247"/>
      <c r="DOP295" s="247"/>
      <c r="DOQ295" s="247"/>
      <c r="DOR295" s="247"/>
      <c r="DOS295" s="247"/>
      <c r="DOT295" s="247"/>
      <c r="DOU295" s="247"/>
      <c r="DOV295" s="247"/>
      <c r="DOW295" s="247"/>
      <c r="DOX295" s="247"/>
      <c r="DOY295" s="247"/>
      <c r="DOZ295" s="247"/>
      <c r="DPA295" s="247"/>
      <c r="DPB295" s="247"/>
      <c r="DPC295" s="247"/>
      <c r="DPD295" s="247"/>
      <c r="DPE295" s="247"/>
      <c r="DPF295" s="247"/>
      <c r="DPG295" s="247"/>
      <c r="DPH295" s="247"/>
      <c r="DPI295" s="247"/>
      <c r="DPJ295" s="247"/>
      <c r="DPK295" s="247"/>
      <c r="DPL295" s="247"/>
      <c r="DPM295" s="247"/>
      <c r="DPN295" s="247"/>
      <c r="DPO295" s="247"/>
      <c r="DPP295" s="247"/>
      <c r="DPQ295" s="247"/>
      <c r="DPR295" s="247"/>
      <c r="DPS295" s="247"/>
      <c r="DPT295" s="247"/>
      <c r="DPU295" s="247"/>
      <c r="DPV295" s="247"/>
      <c r="DPW295" s="247"/>
      <c r="DPX295" s="247"/>
      <c r="DPY295" s="247"/>
      <c r="DPZ295" s="247"/>
      <c r="DQA295" s="247"/>
      <c r="DQB295" s="247"/>
      <c r="DQC295" s="247"/>
      <c r="DQD295" s="247"/>
      <c r="DQE295" s="247"/>
      <c r="DQF295" s="247"/>
      <c r="DQG295" s="247"/>
      <c r="DQH295" s="247"/>
      <c r="DQI295" s="247"/>
      <c r="DQJ295" s="247"/>
      <c r="DQK295" s="247"/>
      <c r="DQL295" s="247"/>
      <c r="DQM295" s="247"/>
      <c r="DQN295" s="247"/>
      <c r="DQO295" s="247"/>
      <c r="DQP295" s="247"/>
      <c r="DQQ295" s="247"/>
      <c r="DQR295" s="247"/>
      <c r="DQS295" s="247"/>
      <c r="DQT295" s="247"/>
      <c r="DQU295" s="247"/>
      <c r="DQV295" s="247"/>
      <c r="DQW295" s="247"/>
      <c r="DQX295" s="247"/>
      <c r="DQY295" s="247"/>
      <c r="DQZ295" s="247"/>
      <c r="DRA295" s="247"/>
      <c r="DRB295" s="247"/>
      <c r="DRC295" s="247"/>
      <c r="DRD295" s="247"/>
      <c r="DRE295" s="247"/>
      <c r="DRF295" s="247"/>
      <c r="DRG295" s="247"/>
      <c r="DRH295" s="247"/>
      <c r="DRI295" s="247"/>
      <c r="DRJ295" s="247"/>
      <c r="DRK295" s="247"/>
      <c r="DRL295" s="247"/>
      <c r="DRM295" s="247"/>
      <c r="DRN295" s="247"/>
      <c r="DRO295" s="247"/>
      <c r="DRP295" s="247"/>
      <c r="DRQ295" s="247"/>
      <c r="DRR295" s="247"/>
      <c r="DRS295" s="247"/>
      <c r="DRT295" s="247"/>
      <c r="DRU295" s="247"/>
      <c r="DRV295" s="247"/>
      <c r="DRW295" s="247"/>
      <c r="DRX295" s="247"/>
      <c r="DRY295" s="247"/>
      <c r="DRZ295" s="247"/>
      <c r="DSA295" s="247"/>
      <c r="DSB295" s="247"/>
      <c r="DSC295" s="247"/>
      <c r="DSD295" s="247"/>
      <c r="DSE295" s="247"/>
      <c r="DSF295" s="247"/>
      <c r="DSG295" s="247"/>
      <c r="DSH295" s="247"/>
      <c r="DSI295" s="247"/>
      <c r="DSJ295" s="247"/>
      <c r="DSK295" s="247"/>
      <c r="DSL295" s="247"/>
      <c r="DSM295" s="247"/>
      <c r="DSN295" s="247"/>
      <c r="DSO295" s="247"/>
      <c r="DSP295" s="247"/>
      <c r="DSQ295" s="247"/>
      <c r="DSR295" s="247"/>
      <c r="DSS295" s="247"/>
      <c r="DST295" s="247"/>
      <c r="DSU295" s="247"/>
      <c r="DSV295" s="247"/>
      <c r="DSW295" s="247"/>
      <c r="DSX295" s="247"/>
      <c r="DSY295" s="247"/>
      <c r="DSZ295" s="247"/>
      <c r="DTA295" s="247"/>
      <c r="DTB295" s="247"/>
      <c r="DTC295" s="247"/>
      <c r="DTD295" s="247"/>
      <c r="DTE295" s="247"/>
      <c r="DTF295" s="247"/>
      <c r="DTG295" s="247"/>
      <c r="DTH295" s="247"/>
      <c r="DTI295" s="247"/>
      <c r="DTJ295" s="247"/>
      <c r="DTK295" s="247"/>
      <c r="DTL295" s="247"/>
      <c r="DTM295" s="247"/>
      <c r="DTN295" s="247"/>
      <c r="DTO295" s="247"/>
      <c r="DTP295" s="247"/>
      <c r="DTQ295" s="247"/>
      <c r="DTR295" s="247"/>
      <c r="DTS295" s="247"/>
      <c r="DTT295" s="247"/>
      <c r="DTU295" s="247"/>
      <c r="DTV295" s="247"/>
      <c r="DTW295" s="247"/>
      <c r="DTX295" s="247"/>
      <c r="DTY295" s="247"/>
      <c r="DTZ295" s="247"/>
      <c r="DUA295" s="247"/>
      <c r="DUB295" s="247"/>
      <c r="DUC295" s="247"/>
      <c r="DUD295" s="247"/>
      <c r="DUE295" s="247"/>
      <c r="DUF295" s="247"/>
      <c r="DUG295" s="247"/>
      <c r="DUH295" s="247"/>
      <c r="DUI295" s="247"/>
      <c r="DUJ295" s="247"/>
      <c r="DUK295" s="247"/>
      <c r="DUL295" s="247"/>
      <c r="DUM295" s="247"/>
      <c r="DUN295" s="247"/>
      <c r="DUO295" s="247"/>
      <c r="DUP295" s="247"/>
      <c r="DUQ295" s="247"/>
      <c r="DUR295" s="247"/>
      <c r="DUS295" s="247"/>
      <c r="DUT295" s="247"/>
      <c r="DUU295" s="247"/>
      <c r="DUV295" s="247"/>
      <c r="DUW295" s="247"/>
      <c r="DUX295" s="247"/>
      <c r="DUY295" s="247"/>
      <c r="DUZ295" s="247"/>
      <c r="DVA295" s="247"/>
      <c r="DVB295" s="247"/>
      <c r="DVC295" s="247"/>
      <c r="DVD295" s="247"/>
      <c r="DVE295" s="247"/>
      <c r="DVF295" s="247"/>
      <c r="DVG295" s="247"/>
      <c r="DVH295" s="247"/>
      <c r="DVI295" s="247"/>
      <c r="DVJ295" s="247"/>
      <c r="DVK295" s="247"/>
      <c r="DVL295" s="247"/>
      <c r="DVM295" s="247"/>
      <c r="DVN295" s="247"/>
      <c r="DVO295" s="247"/>
      <c r="DVP295" s="247"/>
      <c r="DVQ295" s="247"/>
      <c r="DVR295" s="247"/>
      <c r="DVS295" s="247"/>
      <c r="DVT295" s="247"/>
      <c r="DVU295" s="247"/>
      <c r="DVV295" s="247"/>
      <c r="DVW295" s="247"/>
      <c r="DVX295" s="247"/>
      <c r="DVY295" s="247"/>
      <c r="DVZ295" s="247"/>
      <c r="DWA295" s="247"/>
      <c r="DWB295" s="247"/>
      <c r="DWC295" s="247"/>
      <c r="DWD295" s="247"/>
      <c r="DWE295" s="247"/>
      <c r="DWF295" s="247"/>
      <c r="DWG295" s="247"/>
      <c r="DWH295" s="247"/>
      <c r="DWI295" s="247"/>
      <c r="DWJ295" s="247"/>
      <c r="DWK295" s="247"/>
      <c r="DWL295" s="247"/>
      <c r="DWM295" s="247"/>
      <c r="DWN295" s="247"/>
      <c r="DWO295" s="247"/>
      <c r="DWP295" s="247"/>
      <c r="DWQ295" s="247"/>
      <c r="DWR295" s="247"/>
      <c r="DWS295" s="247"/>
      <c r="DWT295" s="247"/>
      <c r="DWU295" s="247"/>
      <c r="DWV295" s="247"/>
      <c r="DWW295" s="247"/>
      <c r="DWX295" s="247"/>
      <c r="DWY295" s="247"/>
      <c r="DWZ295" s="247"/>
      <c r="DXA295" s="247"/>
      <c r="DXB295" s="247"/>
      <c r="DXC295" s="247"/>
      <c r="DXD295" s="247"/>
      <c r="DXE295" s="247"/>
      <c r="DXF295" s="247"/>
      <c r="DXG295" s="247"/>
      <c r="DXH295" s="247"/>
      <c r="DXI295" s="247"/>
      <c r="DXJ295" s="247"/>
      <c r="DXK295" s="247"/>
      <c r="DXL295" s="247"/>
      <c r="DXM295" s="247"/>
      <c r="DXN295" s="247"/>
      <c r="DXO295" s="247"/>
      <c r="DXP295" s="247"/>
      <c r="DXQ295" s="247"/>
      <c r="DXR295" s="247"/>
      <c r="DXS295" s="247"/>
      <c r="DXT295" s="247"/>
      <c r="DXU295" s="247"/>
      <c r="DXV295" s="247"/>
      <c r="DXW295" s="247"/>
      <c r="DXX295" s="247"/>
      <c r="DXY295" s="247"/>
      <c r="DXZ295" s="247"/>
      <c r="DYA295" s="247"/>
      <c r="DYB295" s="247"/>
      <c r="DYC295" s="247"/>
      <c r="DYD295" s="247"/>
      <c r="DYE295" s="247"/>
      <c r="DYF295" s="247"/>
      <c r="DYG295" s="247"/>
      <c r="DYH295" s="247"/>
      <c r="DYI295" s="247"/>
      <c r="DYJ295" s="247"/>
      <c r="DYK295" s="247"/>
      <c r="DYL295" s="247"/>
      <c r="DYM295" s="247"/>
      <c r="DYN295" s="247"/>
      <c r="DYO295" s="247"/>
      <c r="DYP295" s="247"/>
      <c r="DYQ295" s="247"/>
      <c r="DYR295" s="247"/>
      <c r="DYS295" s="247"/>
      <c r="DYT295" s="247"/>
      <c r="DYU295" s="247"/>
      <c r="DYV295" s="247"/>
      <c r="DYW295" s="247"/>
      <c r="DYX295" s="247"/>
      <c r="DYY295" s="247"/>
      <c r="DYZ295" s="247"/>
      <c r="DZA295" s="247"/>
      <c r="DZB295" s="247"/>
      <c r="DZC295" s="247"/>
      <c r="DZD295" s="247"/>
      <c r="DZE295" s="247"/>
      <c r="DZF295" s="247"/>
      <c r="DZG295" s="247"/>
      <c r="DZH295" s="247"/>
      <c r="DZI295" s="247"/>
      <c r="DZJ295" s="247"/>
      <c r="DZK295" s="247"/>
      <c r="DZL295" s="247"/>
      <c r="DZM295" s="247"/>
      <c r="DZN295" s="247"/>
      <c r="DZO295" s="247"/>
      <c r="DZP295" s="247"/>
      <c r="DZQ295" s="247"/>
      <c r="DZR295" s="247"/>
      <c r="DZS295" s="247"/>
      <c r="DZT295" s="247"/>
      <c r="DZU295" s="247"/>
      <c r="DZV295" s="247"/>
      <c r="DZW295" s="247"/>
      <c r="DZX295" s="247"/>
      <c r="DZY295" s="247"/>
      <c r="DZZ295" s="247"/>
      <c r="EAA295" s="247"/>
      <c r="EAB295" s="247"/>
      <c r="EAC295" s="247"/>
      <c r="EAD295" s="247"/>
      <c r="EAE295" s="247"/>
      <c r="EAF295" s="247"/>
      <c r="EAG295" s="247"/>
      <c r="EAH295" s="247"/>
      <c r="EAI295" s="247"/>
      <c r="EAJ295" s="247"/>
      <c r="EAK295" s="247"/>
      <c r="EAL295" s="247"/>
      <c r="EAM295" s="247"/>
      <c r="EAN295" s="247"/>
      <c r="EAO295" s="247"/>
      <c r="EAP295" s="247"/>
      <c r="EAQ295" s="247"/>
      <c r="EAR295" s="247"/>
      <c r="EAS295" s="247"/>
      <c r="EAT295" s="247"/>
      <c r="EAU295" s="247"/>
      <c r="EAV295" s="247"/>
      <c r="EAW295" s="247"/>
      <c r="EAX295" s="247"/>
      <c r="EAY295" s="247"/>
      <c r="EAZ295" s="247"/>
      <c r="EBA295" s="247"/>
      <c r="EBB295" s="247"/>
      <c r="EBC295" s="247"/>
      <c r="EBD295" s="247"/>
      <c r="EBE295" s="247"/>
      <c r="EBF295" s="247"/>
      <c r="EBG295" s="247"/>
      <c r="EBH295" s="247"/>
      <c r="EBI295" s="247"/>
      <c r="EBJ295" s="247"/>
      <c r="EBK295" s="247"/>
      <c r="EBL295" s="247"/>
      <c r="EBM295" s="247"/>
      <c r="EBN295" s="247"/>
      <c r="EBO295" s="247"/>
      <c r="EBP295" s="247"/>
      <c r="EBQ295" s="247"/>
      <c r="EBR295" s="247"/>
      <c r="EBS295" s="247"/>
      <c r="EBT295" s="247"/>
      <c r="EBU295" s="247"/>
      <c r="EBV295" s="247"/>
      <c r="EBW295" s="247"/>
      <c r="EBX295" s="247"/>
      <c r="EBY295" s="247"/>
      <c r="EBZ295" s="247"/>
      <c r="ECA295" s="247"/>
      <c r="ECB295" s="247"/>
      <c r="ECC295" s="247"/>
      <c r="ECD295" s="247"/>
      <c r="ECE295" s="247"/>
      <c r="ECF295" s="247"/>
      <c r="ECG295" s="247"/>
      <c r="ECH295" s="247"/>
      <c r="ECI295" s="247"/>
      <c r="ECJ295" s="247"/>
      <c r="ECK295" s="247"/>
      <c r="ECL295" s="247"/>
      <c r="ECM295" s="247"/>
      <c r="ECN295" s="247"/>
      <c r="ECO295" s="247"/>
      <c r="ECP295" s="247"/>
      <c r="ECQ295" s="247"/>
      <c r="ECR295" s="247"/>
      <c r="ECS295" s="247"/>
      <c r="ECT295" s="247"/>
      <c r="ECU295" s="247"/>
      <c r="ECV295" s="247"/>
      <c r="ECW295" s="247"/>
      <c r="ECX295" s="247"/>
      <c r="ECY295" s="247"/>
      <c r="ECZ295" s="247"/>
      <c r="EDA295" s="247"/>
      <c r="EDB295" s="247"/>
      <c r="EDC295" s="247"/>
      <c r="EDD295" s="247"/>
      <c r="EDE295" s="247"/>
      <c r="EDF295" s="247"/>
      <c r="EDG295" s="247"/>
      <c r="EDH295" s="247"/>
      <c r="EDI295" s="247"/>
      <c r="EDJ295" s="247"/>
      <c r="EDK295" s="247"/>
      <c r="EDL295" s="247"/>
      <c r="EDM295" s="247"/>
      <c r="EDN295" s="247"/>
      <c r="EDO295" s="247"/>
      <c r="EDP295" s="247"/>
      <c r="EDQ295" s="247"/>
      <c r="EDR295" s="247"/>
      <c r="EDS295" s="247"/>
      <c r="EDT295" s="247"/>
      <c r="EDU295" s="247"/>
      <c r="EDV295" s="247"/>
      <c r="EDW295" s="247"/>
      <c r="EDX295" s="247"/>
      <c r="EDY295" s="247"/>
      <c r="EDZ295" s="247"/>
      <c r="EEA295" s="247"/>
      <c r="EEB295" s="247"/>
      <c r="EEC295" s="247"/>
      <c r="EED295" s="247"/>
      <c r="EEE295" s="247"/>
      <c r="EEF295" s="247"/>
      <c r="EEG295" s="247"/>
      <c r="EEH295" s="247"/>
      <c r="EEI295" s="247"/>
      <c r="EEJ295" s="247"/>
      <c r="EEK295" s="247"/>
      <c r="EEL295" s="247"/>
      <c r="EEM295" s="247"/>
      <c r="EEN295" s="247"/>
      <c r="EEO295" s="247"/>
      <c r="EEP295" s="247"/>
      <c r="EEQ295" s="247"/>
      <c r="EER295" s="247"/>
      <c r="EES295" s="247"/>
      <c r="EET295" s="247"/>
      <c r="EEU295" s="247"/>
      <c r="EEV295" s="247"/>
      <c r="EEW295" s="247"/>
      <c r="EEX295" s="247"/>
      <c r="EEY295" s="247"/>
      <c r="EEZ295" s="247"/>
      <c r="EFA295" s="247"/>
      <c r="EFB295" s="247"/>
      <c r="EFC295" s="247"/>
      <c r="EFD295" s="247"/>
      <c r="EFE295" s="247"/>
      <c r="EFF295" s="247"/>
      <c r="EFG295" s="247"/>
      <c r="EFH295" s="247"/>
      <c r="EFI295" s="247"/>
      <c r="EFJ295" s="247"/>
      <c r="EFK295" s="247"/>
      <c r="EFL295" s="247"/>
      <c r="EFM295" s="247"/>
      <c r="EFN295" s="247"/>
      <c r="EFO295" s="247"/>
      <c r="EFP295" s="247"/>
      <c r="EFQ295" s="247"/>
      <c r="EFR295" s="247"/>
      <c r="EFS295" s="247"/>
      <c r="EFT295" s="247"/>
      <c r="EFU295" s="247"/>
      <c r="EFV295" s="247"/>
      <c r="EFW295" s="247"/>
      <c r="EFX295" s="247"/>
      <c r="EFY295" s="247"/>
      <c r="EFZ295" s="247"/>
      <c r="EGA295" s="247"/>
      <c r="EGB295" s="247"/>
      <c r="EGC295" s="247"/>
      <c r="EGD295" s="247"/>
      <c r="EGE295" s="247"/>
      <c r="EGF295" s="247"/>
      <c r="EGG295" s="247"/>
      <c r="EGH295" s="247"/>
      <c r="EGI295" s="247"/>
      <c r="EGJ295" s="247"/>
      <c r="EGK295" s="247"/>
      <c r="EGL295" s="247"/>
      <c r="EGM295" s="247"/>
      <c r="EGN295" s="247"/>
      <c r="EGO295" s="247"/>
      <c r="EGP295" s="247"/>
      <c r="EGQ295" s="247"/>
      <c r="EGR295" s="247"/>
      <c r="EGS295" s="247"/>
      <c r="EGT295" s="247"/>
      <c r="EGU295" s="247"/>
      <c r="EGV295" s="247"/>
      <c r="EGW295" s="247"/>
      <c r="EGX295" s="247"/>
      <c r="EGY295" s="247"/>
      <c r="EGZ295" s="247"/>
      <c r="EHA295" s="247"/>
      <c r="EHB295" s="247"/>
      <c r="EHC295" s="247"/>
      <c r="EHD295" s="247"/>
      <c r="EHE295" s="247"/>
      <c r="EHF295" s="247"/>
      <c r="EHG295" s="247"/>
      <c r="EHH295" s="247"/>
      <c r="EHI295" s="247"/>
      <c r="EHJ295" s="247"/>
      <c r="EHK295" s="247"/>
      <c r="EHL295" s="247"/>
      <c r="EHM295" s="247"/>
      <c r="EHN295" s="247"/>
      <c r="EHO295" s="247"/>
      <c r="EHP295" s="247"/>
      <c r="EHQ295" s="247"/>
      <c r="EHR295" s="247"/>
      <c r="EHS295" s="247"/>
      <c r="EHT295" s="247"/>
      <c r="EHU295" s="247"/>
      <c r="EHV295" s="247"/>
      <c r="EHW295" s="247"/>
      <c r="EHX295" s="247"/>
      <c r="EHY295" s="247"/>
      <c r="EHZ295" s="247"/>
      <c r="EIA295" s="247"/>
      <c r="EIB295" s="247"/>
      <c r="EIC295" s="247"/>
      <c r="EID295" s="247"/>
      <c r="EIE295" s="247"/>
      <c r="EIF295" s="247"/>
      <c r="EIG295" s="247"/>
      <c r="EIH295" s="247"/>
      <c r="EII295" s="247"/>
      <c r="EIJ295" s="247"/>
      <c r="EIK295" s="247"/>
      <c r="EIL295" s="247"/>
      <c r="EIM295" s="247"/>
      <c r="EIN295" s="247"/>
      <c r="EIO295" s="247"/>
      <c r="EIP295" s="247"/>
      <c r="EIQ295" s="247"/>
      <c r="EIR295" s="247"/>
      <c r="EIS295" s="247"/>
      <c r="EIT295" s="247"/>
      <c r="EIU295" s="247"/>
      <c r="EIV295" s="247"/>
      <c r="EIW295" s="247"/>
      <c r="EIX295" s="247"/>
      <c r="EIY295" s="247"/>
      <c r="EIZ295" s="247"/>
      <c r="EJA295" s="247"/>
      <c r="EJB295" s="247"/>
      <c r="EJC295" s="247"/>
      <c r="EJD295" s="247"/>
      <c r="EJE295" s="247"/>
      <c r="EJF295" s="247"/>
      <c r="EJG295" s="247"/>
      <c r="EJH295" s="247"/>
      <c r="EJI295" s="247"/>
      <c r="EJJ295" s="247"/>
      <c r="EJK295" s="247"/>
      <c r="EJL295" s="247"/>
      <c r="EJM295" s="247"/>
      <c r="EJN295" s="247"/>
      <c r="EJO295" s="247"/>
      <c r="EJP295" s="247"/>
      <c r="EJQ295" s="247"/>
      <c r="EJR295" s="247"/>
      <c r="EJS295" s="247"/>
      <c r="EJT295" s="247"/>
      <c r="EJU295" s="247"/>
      <c r="EJV295" s="247"/>
      <c r="EJW295" s="247"/>
      <c r="EJX295" s="247"/>
      <c r="EJY295" s="247"/>
      <c r="EJZ295" s="247"/>
      <c r="EKA295" s="247"/>
      <c r="EKB295" s="247"/>
      <c r="EKC295" s="247"/>
      <c r="EKD295" s="247"/>
      <c r="EKE295" s="247"/>
      <c r="EKF295" s="247"/>
      <c r="EKG295" s="247"/>
      <c r="EKH295" s="247"/>
      <c r="EKI295" s="247"/>
      <c r="EKJ295" s="247"/>
      <c r="EKK295" s="247"/>
      <c r="EKL295" s="247"/>
      <c r="EKM295" s="247"/>
      <c r="EKN295" s="247"/>
      <c r="EKO295" s="247"/>
      <c r="EKP295" s="247"/>
      <c r="EKQ295" s="247"/>
      <c r="EKR295" s="247"/>
      <c r="EKS295" s="247"/>
      <c r="EKT295" s="247"/>
      <c r="EKU295" s="247"/>
      <c r="EKV295" s="247"/>
      <c r="EKW295" s="247"/>
      <c r="EKX295" s="247"/>
      <c r="EKY295" s="247"/>
      <c r="EKZ295" s="247"/>
      <c r="ELA295" s="247"/>
      <c r="ELB295" s="247"/>
      <c r="ELC295" s="247"/>
      <c r="ELD295" s="247"/>
      <c r="ELE295" s="247"/>
      <c r="ELF295" s="247"/>
      <c r="ELG295" s="247"/>
      <c r="ELH295" s="247"/>
      <c r="ELI295" s="247"/>
      <c r="ELJ295" s="247"/>
      <c r="ELK295" s="247"/>
      <c r="ELL295" s="247"/>
      <c r="ELM295" s="247"/>
      <c r="ELN295" s="247"/>
      <c r="ELO295" s="247"/>
      <c r="ELP295" s="247"/>
      <c r="ELQ295" s="247"/>
      <c r="ELR295" s="247"/>
      <c r="ELS295" s="247"/>
      <c r="ELT295" s="247"/>
      <c r="ELU295" s="247"/>
      <c r="ELV295" s="247"/>
      <c r="ELW295" s="247"/>
      <c r="ELX295" s="247"/>
      <c r="ELY295" s="247"/>
      <c r="ELZ295" s="247"/>
      <c r="EMA295" s="247"/>
      <c r="EMB295" s="247"/>
      <c r="EMC295" s="247"/>
      <c r="EMD295" s="247"/>
      <c r="EME295" s="247"/>
      <c r="EMF295" s="247"/>
      <c r="EMG295" s="247"/>
      <c r="EMH295" s="247"/>
      <c r="EMI295" s="247"/>
      <c r="EMJ295" s="247"/>
      <c r="EMK295" s="247"/>
      <c r="EML295" s="247"/>
      <c r="EMM295" s="247"/>
      <c r="EMN295" s="247"/>
      <c r="EMO295" s="247"/>
      <c r="EMP295" s="247"/>
      <c r="EMQ295" s="247"/>
      <c r="EMR295" s="247"/>
      <c r="EMS295" s="247"/>
      <c r="EMT295" s="247"/>
      <c r="EMU295" s="247"/>
      <c r="EMV295" s="247"/>
      <c r="EMW295" s="247"/>
      <c r="EMX295" s="247"/>
      <c r="EMY295" s="247"/>
      <c r="EMZ295" s="247"/>
      <c r="ENA295" s="247"/>
      <c r="ENB295" s="247"/>
      <c r="ENC295" s="247"/>
      <c r="END295" s="247"/>
      <c r="ENE295" s="247"/>
      <c r="ENF295" s="247"/>
      <c r="ENG295" s="247"/>
      <c r="ENH295" s="247"/>
      <c r="ENI295" s="247"/>
      <c r="ENJ295" s="247"/>
      <c r="ENK295" s="247"/>
      <c r="ENL295" s="247"/>
      <c r="ENM295" s="247"/>
      <c r="ENN295" s="247"/>
      <c r="ENO295" s="247"/>
      <c r="ENP295" s="247"/>
      <c r="ENQ295" s="247"/>
      <c r="ENR295" s="247"/>
      <c r="ENS295" s="247"/>
      <c r="ENT295" s="247"/>
      <c r="ENU295" s="247"/>
      <c r="ENV295" s="247"/>
      <c r="ENW295" s="247"/>
      <c r="ENX295" s="247"/>
      <c r="ENY295" s="247"/>
      <c r="ENZ295" s="247"/>
      <c r="EOA295" s="247"/>
      <c r="EOB295" s="247"/>
      <c r="EOC295" s="247"/>
      <c r="EOD295" s="247"/>
      <c r="EOE295" s="247"/>
      <c r="EOF295" s="247"/>
      <c r="EOG295" s="247"/>
      <c r="EOH295" s="247"/>
      <c r="EOI295" s="247"/>
      <c r="EOJ295" s="247"/>
      <c r="EOK295" s="247"/>
      <c r="EOL295" s="247"/>
      <c r="EOM295" s="247"/>
      <c r="EON295" s="247"/>
      <c r="EOO295" s="247"/>
      <c r="EOP295" s="247"/>
      <c r="EOQ295" s="247"/>
      <c r="EOR295" s="247"/>
      <c r="EOS295" s="247"/>
      <c r="EOT295" s="247"/>
      <c r="EOU295" s="247"/>
      <c r="EOV295" s="247"/>
      <c r="EOW295" s="247"/>
      <c r="EOX295" s="247"/>
      <c r="EOY295" s="247"/>
      <c r="EOZ295" s="247"/>
      <c r="EPA295" s="247"/>
      <c r="EPB295" s="247"/>
      <c r="EPC295" s="247"/>
      <c r="EPD295" s="247"/>
      <c r="EPE295" s="247"/>
      <c r="EPF295" s="247"/>
      <c r="EPG295" s="247"/>
      <c r="EPH295" s="247"/>
      <c r="EPI295" s="247"/>
      <c r="EPJ295" s="247"/>
      <c r="EPK295" s="247"/>
      <c r="EPL295" s="247"/>
      <c r="EPM295" s="247"/>
      <c r="EPN295" s="247"/>
      <c r="EPO295" s="247"/>
      <c r="EPP295" s="247"/>
      <c r="EPQ295" s="247"/>
      <c r="EPR295" s="247"/>
      <c r="EPS295" s="247"/>
      <c r="EPT295" s="247"/>
      <c r="EPU295" s="247"/>
      <c r="EPV295" s="247"/>
      <c r="EPW295" s="247"/>
      <c r="EPX295" s="247"/>
      <c r="EPY295" s="247"/>
      <c r="EPZ295" s="247"/>
      <c r="EQA295" s="247"/>
      <c r="EQB295" s="247"/>
      <c r="EQC295" s="247"/>
      <c r="EQD295" s="247"/>
      <c r="EQE295" s="247"/>
      <c r="EQF295" s="247"/>
      <c r="EQG295" s="247"/>
      <c r="EQH295" s="247"/>
      <c r="EQI295" s="247"/>
      <c r="EQJ295" s="247"/>
      <c r="EQK295" s="247"/>
      <c r="EQL295" s="247"/>
      <c r="EQM295" s="247"/>
      <c r="EQN295" s="247"/>
      <c r="EQO295" s="247"/>
      <c r="EQP295" s="247"/>
      <c r="EQQ295" s="247"/>
      <c r="EQR295" s="247"/>
      <c r="EQS295" s="247"/>
      <c r="EQT295" s="247"/>
      <c r="EQU295" s="247"/>
      <c r="EQV295" s="247"/>
      <c r="EQW295" s="247"/>
      <c r="EQX295" s="247"/>
      <c r="EQY295" s="247"/>
      <c r="EQZ295" s="247"/>
      <c r="ERA295" s="247"/>
      <c r="ERB295" s="247"/>
      <c r="ERC295" s="247"/>
      <c r="ERD295" s="247"/>
      <c r="ERE295" s="247"/>
      <c r="ERF295" s="247"/>
      <c r="ERG295" s="247"/>
      <c r="ERH295" s="247"/>
      <c r="ERI295" s="247"/>
      <c r="ERJ295" s="247"/>
      <c r="ERK295" s="247"/>
      <c r="ERL295" s="247"/>
      <c r="ERM295" s="247"/>
      <c r="ERN295" s="247"/>
      <c r="ERO295" s="247"/>
      <c r="ERP295" s="247"/>
      <c r="ERQ295" s="247"/>
      <c r="ERR295" s="247"/>
      <c r="ERS295" s="247"/>
      <c r="ERT295" s="247"/>
      <c r="ERU295" s="247"/>
      <c r="ERV295" s="247"/>
      <c r="ERW295" s="247"/>
      <c r="ERX295" s="247"/>
      <c r="ERY295" s="247"/>
      <c r="ERZ295" s="247"/>
      <c r="ESA295" s="247"/>
      <c r="ESB295" s="247"/>
      <c r="ESC295" s="247"/>
      <c r="ESD295" s="247"/>
      <c r="ESE295" s="247"/>
      <c r="ESF295" s="247"/>
      <c r="ESG295" s="247"/>
      <c r="ESH295" s="247"/>
      <c r="ESI295" s="247"/>
      <c r="ESJ295" s="247"/>
      <c r="ESK295" s="247"/>
      <c r="ESL295" s="247"/>
      <c r="ESM295" s="247"/>
      <c r="ESN295" s="247"/>
      <c r="ESO295" s="247"/>
      <c r="ESP295" s="247"/>
      <c r="ESQ295" s="247"/>
      <c r="ESR295" s="247"/>
      <c r="ESS295" s="247"/>
      <c r="EST295" s="247"/>
      <c r="ESU295" s="247"/>
      <c r="ESV295" s="247"/>
      <c r="ESW295" s="247"/>
      <c r="ESX295" s="247"/>
      <c r="ESY295" s="247"/>
      <c r="ESZ295" s="247"/>
      <c r="ETA295" s="247"/>
      <c r="ETB295" s="247"/>
      <c r="ETC295" s="247"/>
      <c r="ETD295" s="247"/>
      <c r="ETE295" s="247"/>
      <c r="ETF295" s="247"/>
      <c r="ETG295" s="247"/>
      <c r="ETH295" s="247"/>
      <c r="ETI295" s="247"/>
      <c r="ETJ295" s="247"/>
      <c r="ETK295" s="247"/>
      <c r="ETL295" s="247"/>
      <c r="ETM295" s="247"/>
      <c r="ETN295" s="247"/>
      <c r="ETO295" s="247"/>
      <c r="ETP295" s="247"/>
      <c r="ETQ295" s="247"/>
      <c r="ETR295" s="247"/>
      <c r="ETS295" s="247"/>
      <c r="ETT295" s="247"/>
      <c r="ETU295" s="247"/>
      <c r="ETV295" s="247"/>
      <c r="ETW295" s="247"/>
      <c r="ETX295" s="247"/>
      <c r="ETY295" s="247"/>
      <c r="ETZ295" s="247"/>
      <c r="EUA295" s="247"/>
      <c r="EUB295" s="247"/>
      <c r="EUC295" s="247"/>
      <c r="EUD295" s="247"/>
      <c r="EUE295" s="247"/>
      <c r="EUF295" s="247"/>
      <c r="EUG295" s="247"/>
      <c r="EUH295" s="247"/>
      <c r="EUI295" s="247"/>
      <c r="EUJ295" s="247"/>
      <c r="EUK295" s="247"/>
      <c r="EUL295" s="247"/>
      <c r="EUM295" s="247"/>
      <c r="EUN295" s="247"/>
      <c r="EUO295" s="247"/>
      <c r="EUP295" s="247"/>
      <c r="EUQ295" s="247"/>
      <c r="EUR295" s="247"/>
      <c r="EUS295" s="247"/>
      <c r="EUT295" s="247"/>
      <c r="EUU295" s="247"/>
      <c r="EUV295" s="247"/>
      <c r="EUW295" s="247"/>
      <c r="EUX295" s="247"/>
      <c r="EUY295" s="247"/>
      <c r="EUZ295" s="247"/>
      <c r="EVA295" s="247"/>
      <c r="EVB295" s="247"/>
      <c r="EVC295" s="247"/>
      <c r="EVD295" s="247"/>
      <c r="EVE295" s="247"/>
      <c r="EVF295" s="247"/>
      <c r="EVG295" s="247"/>
      <c r="EVH295" s="247"/>
      <c r="EVI295" s="247"/>
      <c r="EVJ295" s="247"/>
      <c r="EVK295" s="247"/>
      <c r="EVL295" s="247"/>
      <c r="EVM295" s="247"/>
      <c r="EVN295" s="247"/>
      <c r="EVO295" s="247"/>
      <c r="EVP295" s="247"/>
      <c r="EVQ295" s="247"/>
      <c r="EVR295" s="247"/>
      <c r="EVS295" s="247"/>
      <c r="EVT295" s="247"/>
      <c r="EVU295" s="247"/>
      <c r="EVV295" s="247"/>
      <c r="EVW295" s="247"/>
      <c r="EVX295" s="247"/>
      <c r="EVY295" s="247"/>
      <c r="EVZ295" s="247"/>
      <c r="EWA295" s="247"/>
      <c r="EWB295" s="247"/>
      <c r="EWC295" s="247"/>
      <c r="EWD295" s="247"/>
      <c r="EWE295" s="247"/>
      <c r="EWF295" s="247"/>
      <c r="EWG295" s="247"/>
      <c r="EWH295" s="247"/>
      <c r="EWI295" s="247"/>
      <c r="EWJ295" s="247"/>
      <c r="EWK295" s="247"/>
      <c r="EWL295" s="247"/>
      <c r="EWM295" s="247"/>
      <c r="EWN295" s="247"/>
      <c r="EWO295" s="247"/>
      <c r="EWP295" s="247"/>
      <c r="EWQ295" s="247"/>
      <c r="EWR295" s="247"/>
      <c r="EWS295" s="247"/>
      <c r="EWT295" s="247"/>
      <c r="EWU295" s="247"/>
      <c r="EWV295" s="247"/>
      <c r="EWW295" s="247"/>
      <c r="EWX295" s="247"/>
      <c r="EWY295" s="247"/>
      <c r="EWZ295" s="247"/>
      <c r="EXA295" s="247"/>
      <c r="EXB295" s="247"/>
      <c r="EXC295" s="247"/>
      <c r="EXD295" s="247"/>
      <c r="EXE295" s="247"/>
      <c r="EXF295" s="247"/>
      <c r="EXG295" s="247"/>
      <c r="EXH295" s="247"/>
      <c r="EXI295" s="247"/>
      <c r="EXJ295" s="247"/>
      <c r="EXK295" s="247"/>
      <c r="EXL295" s="247"/>
      <c r="EXM295" s="247"/>
      <c r="EXN295" s="247"/>
      <c r="EXO295" s="247"/>
      <c r="EXP295" s="247"/>
      <c r="EXQ295" s="247"/>
      <c r="EXR295" s="247"/>
      <c r="EXS295" s="247"/>
      <c r="EXT295" s="247"/>
      <c r="EXU295" s="247"/>
      <c r="EXV295" s="247"/>
      <c r="EXW295" s="247"/>
      <c r="EXX295" s="247"/>
      <c r="EXY295" s="247"/>
      <c r="EXZ295" s="247"/>
      <c r="EYA295" s="247"/>
      <c r="EYB295" s="247"/>
      <c r="EYC295" s="247"/>
      <c r="EYD295" s="247"/>
      <c r="EYE295" s="247"/>
      <c r="EYF295" s="247"/>
      <c r="EYG295" s="247"/>
      <c r="EYH295" s="247"/>
      <c r="EYI295" s="247"/>
      <c r="EYJ295" s="247"/>
      <c r="EYK295" s="247"/>
      <c r="EYL295" s="247"/>
      <c r="EYM295" s="247"/>
      <c r="EYN295" s="247"/>
      <c r="EYO295" s="247"/>
      <c r="EYP295" s="247"/>
      <c r="EYQ295" s="247"/>
      <c r="EYR295" s="247"/>
      <c r="EYS295" s="247"/>
      <c r="EYT295" s="247"/>
      <c r="EYU295" s="247"/>
      <c r="EYV295" s="247"/>
      <c r="EYW295" s="247"/>
      <c r="EYX295" s="247"/>
      <c r="EYY295" s="247"/>
      <c r="EYZ295" s="247"/>
      <c r="EZA295" s="247"/>
      <c r="EZB295" s="247"/>
      <c r="EZC295" s="247"/>
      <c r="EZD295" s="247"/>
      <c r="EZE295" s="247"/>
      <c r="EZF295" s="247"/>
      <c r="EZG295" s="247"/>
      <c r="EZH295" s="247"/>
      <c r="EZI295" s="247"/>
      <c r="EZJ295" s="247"/>
      <c r="EZK295" s="247"/>
      <c r="EZL295" s="247"/>
      <c r="EZM295" s="247"/>
      <c r="EZN295" s="247"/>
      <c r="EZO295" s="247"/>
      <c r="EZP295" s="247"/>
      <c r="EZQ295" s="247"/>
      <c r="EZR295" s="247"/>
      <c r="EZS295" s="247"/>
      <c r="EZT295" s="247"/>
      <c r="EZU295" s="247"/>
      <c r="EZV295" s="247"/>
      <c r="EZW295" s="247"/>
      <c r="EZX295" s="247"/>
      <c r="EZY295" s="247"/>
      <c r="EZZ295" s="247"/>
      <c r="FAA295" s="247"/>
      <c r="FAB295" s="247"/>
      <c r="FAC295" s="247"/>
      <c r="FAD295" s="247"/>
      <c r="FAE295" s="247"/>
      <c r="FAF295" s="247"/>
      <c r="FAG295" s="247"/>
      <c r="FAH295" s="247"/>
      <c r="FAI295" s="247"/>
      <c r="FAJ295" s="247"/>
      <c r="FAK295" s="247"/>
      <c r="FAL295" s="247"/>
      <c r="FAM295" s="247"/>
      <c r="FAN295" s="247"/>
      <c r="FAO295" s="247"/>
      <c r="FAP295" s="247"/>
      <c r="FAQ295" s="247"/>
      <c r="FAR295" s="247"/>
      <c r="FAS295" s="247"/>
      <c r="FAT295" s="247"/>
      <c r="FAU295" s="247"/>
      <c r="FAV295" s="247"/>
      <c r="FAW295" s="247"/>
      <c r="FAX295" s="247"/>
      <c r="FAY295" s="247"/>
      <c r="FAZ295" s="247"/>
      <c r="FBA295" s="247"/>
      <c r="FBB295" s="247"/>
      <c r="FBC295" s="247"/>
      <c r="FBD295" s="247"/>
      <c r="FBE295" s="247"/>
      <c r="FBF295" s="247"/>
      <c r="FBG295" s="247"/>
      <c r="FBH295" s="247"/>
      <c r="FBI295" s="247"/>
      <c r="FBJ295" s="247"/>
      <c r="FBK295" s="247"/>
      <c r="FBL295" s="247"/>
      <c r="FBM295" s="247"/>
      <c r="FBN295" s="247"/>
      <c r="FBO295" s="247"/>
      <c r="FBP295" s="247"/>
      <c r="FBQ295" s="247"/>
      <c r="FBR295" s="247"/>
      <c r="FBS295" s="247"/>
      <c r="FBT295" s="247"/>
      <c r="FBU295" s="247"/>
      <c r="FBV295" s="247"/>
      <c r="FBW295" s="247"/>
      <c r="FBX295" s="247"/>
      <c r="FBY295" s="247"/>
      <c r="FBZ295" s="247"/>
      <c r="FCA295" s="247"/>
      <c r="FCB295" s="247"/>
      <c r="FCC295" s="247"/>
      <c r="FCD295" s="247"/>
      <c r="FCE295" s="247"/>
      <c r="FCF295" s="247"/>
      <c r="FCG295" s="247"/>
      <c r="FCH295" s="247"/>
      <c r="FCI295" s="247"/>
      <c r="FCJ295" s="247"/>
      <c r="FCK295" s="247"/>
      <c r="FCL295" s="247"/>
      <c r="FCM295" s="247"/>
      <c r="FCN295" s="247"/>
      <c r="FCO295" s="247"/>
      <c r="FCP295" s="247"/>
      <c r="FCQ295" s="247"/>
      <c r="FCR295" s="247"/>
      <c r="FCS295" s="247"/>
      <c r="FCT295" s="247"/>
      <c r="FCU295" s="247"/>
      <c r="FCV295" s="247"/>
      <c r="FCW295" s="247"/>
      <c r="FCX295" s="247"/>
      <c r="FCY295" s="247"/>
      <c r="FCZ295" s="247"/>
      <c r="FDA295" s="247"/>
      <c r="FDB295" s="247"/>
      <c r="FDC295" s="247"/>
      <c r="FDD295" s="247"/>
      <c r="FDE295" s="247"/>
      <c r="FDF295" s="247"/>
      <c r="FDG295" s="247"/>
      <c r="FDH295" s="247"/>
      <c r="FDI295" s="247"/>
      <c r="FDJ295" s="247"/>
      <c r="FDK295" s="247"/>
      <c r="FDL295" s="247"/>
      <c r="FDM295" s="247"/>
      <c r="FDN295" s="247"/>
      <c r="FDO295" s="247"/>
      <c r="FDP295" s="247"/>
      <c r="FDQ295" s="247"/>
      <c r="FDR295" s="247"/>
      <c r="FDS295" s="247"/>
      <c r="FDT295" s="247"/>
      <c r="FDU295" s="247"/>
      <c r="FDV295" s="247"/>
      <c r="FDW295" s="247"/>
      <c r="FDX295" s="247"/>
      <c r="FDY295" s="247"/>
      <c r="FDZ295" s="247"/>
      <c r="FEA295" s="247"/>
      <c r="FEB295" s="247"/>
      <c r="FEC295" s="247"/>
      <c r="FED295" s="247"/>
      <c r="FEE295" s="247"/>
      <c r="FEF295" s="247"/>
      <c r="FEG295" s="247"/>
      <c r="FEH295" s="247"/>
      <c r="FEI295" s="247"/>
      <c r="FEJ295" s="247"/>
      <c r="FEK295" s="247"/>
      <c r="FEL295" s="247"/>
      <c r="FEM295" s="247"/>
      <c r="FEN295" s="247"/>
      <c r="FEO295" s="247"/>
      <c r="FEP295" s="247"/>
      <c r="FEQ295" s="247"/>
      <c r="FER295" s="247"/>
      <c r="FES295" s="247"/>
      <c r="FET295" s="247"/>
      <c r="FEU295" s="247"/>
      <c r="FEV295" s="247"/>
      <c r="FEW295" s="247"/>
      <c r="FEX295" s="247"/>
      <c r="FEY295" s="247"/>
      <c r="FEZ295" s="247"/>
      <c r="FFA295" s="247"/>
      <c r="FFB295" s="247"/>
      <c r="FFC295" s="247"/>
      <c r="FFD295" s="247"/>
      <c r="FFE295" s="247"/>
      <c r="FFF295" s="247"/>
      <c r="FFG295" s="247"/>
      <c r="FFH295" s="247"/>
      <c r="FFI295" s="247"/>
      <c r="FFJ295" s="247"/>
      <c r="FFK295" s="247"/>
      <c r="FFL295" s="247"/>
      <c r="FFM295" s="247"/>
      <c r="FFN295" s="247"/>
      <c r="FFO295" s="247"/>
      <c r="FFP295" s="247"/>
      <c r="FFQ295" s="247"/>
      <c r="FFR295" s="247"/>
      <c r="FFS295" s="247"/>
      <c r="FFT295" s="247"/>
      <c r="FFU295" s="247"/>
      <c r="FFV295" s="247"/>
      <c r="FFW295" s="247"/>
      <c r="FFX295" s="247"/>
      <c r="FFY295" s="247"/>
      <c r="FFZ295" s="247"/>
      <c r="FGA295" s="247"/>
      <c r="FGB295" s="247"/>
      <c r="FGC295" s="247"/>
      <c r="FGD295" s="247"/>
      <c r="FGE295" s="247"/>
      <c r="FGF295" s="247"/>
      <c r="FGG295" s="247"/>
      <c r="FGH295" s="247"/>
      <c r="FGI295" s="247"/>
      <c r="FGJ295" s="247"/>
      <c r="FGK295" s="247"/>
      <c r="FGL295" s="247"/>
      <c r="FGM295" s="247"/>
      <c r="FGN295" s="247"/>
      <c r="FGO295" s="247"/>
      <c r="FGP295" s="247"/>
      <c r="FGQ295" s="247"/>
      <c r="FGR295" s="247"/>
      <c r="FGS295" s="247"/>
      <c r="FGT295" s="247"/>
      <c r="FGU295" s="247"/>
      <c r="FGV295" s="247"/>
      <c r="FGW295" s="247"/>
      <c r="FGX295" s="247"/>
      <c r="FGY295" s="247"/>
      <c r="FGZ295" s="247"/>
      <c r="FHA295" s="247"/>
      <c r="FHB295" s="247"/>
      <c r="FHC295" s="247"/>
      <c r="FHD295" s="247"/>
      <c r="FHE295" s="247"/>
      <c r="FHF295" s="247"/>
      <c r="FHG295" s="247"/>
      <c r="FHH295" s="247"/>
      <c r="FHI295" s="247"/>
      <c r="FHJ295" s="247"/>
      <c r="FHK295" s="247"/>
      <c r="FHL295" s="247"/>
      <c r="FHM295" s="247"/>
      <c r="FHN295" s="247"/>
      <c r="FHO295" s="247"/>
      <c r="FHP295" s="247"/>
      <c r="FHQ295" s="247"/>
      <c r="FHR295" s="247"/>
      <c r="FHS295" s="247"/>
      <c r="FHT295" s="247"/>
      <c r="FHU295" s="247"/>
      <c r="FHV295" s="247"/>
      <c r="FHW295" s="247"/>
      <c r="FHX295" s="247"/>
      <c r="FHY295" s="247"/>
      <c r="FHZ295" s="247"/>
      <c r="FIA295" s="247"/>
      <c r="FIB295" s="247"/>
      <c r="FIC295" s="247"/>
      <c r="FID295" s="247"/>
      <c r="FIE295" s="247"/>
      <c r="FIF295" s="247"/>
      <c r="FIG295" s="247"/>
      <c r="FIH295" s="247"/>
      <c r="FII295" s="247"/>
      <c r="FIJ295" s="247"/>
      <c r="FIK295" s="247"/>
      <c r="FIL295" s="247"/>
      <c r="FIM295" s="247"/>
      <c r="FIN295" s="247"/>
      <c r="FIO295" s="247"/>
      <c r="FIP295" s="247"/>
      <c r="FIQ295" s="247"/>
      <c r="FIR295" s="247"/>
      <c r="FIS295" s="247"/>
      <c r="FIT295" s="247"/>
      <c r="FIU295" s="247"/>
      <c r="FIV295" s="247"/>
      <c r="FIW295" s="247"/>
      <c r="FIX295" s="247"/>
      <c r="FIY295" s="247"/>
      <c r="FIZ295" s="247"/>
      <c r="FJA295" s="247"/>
      <c r="FJB295" s="247"/>
      <c r="FJC295" s="247"/>
      <c r="FJD295" s="247"/>
      <c r="FJE295" s="247"/>
      <c r="FJF295" s="247"/>
      <c r="FJG295" s="247"/>
      <c r="FJH295" s="247"/>
      <c r="FJI295" s="247"/>
      <c r="FJJ295" s="247"/>
      <c r="FJK295" s="247"/>
      <c r="FJL295" s="247"/>
      <c r="FJM295" s="247"/>
      <c r="FJN295" s="247"/>
      <c r="FJO295" s="247"/>
      <c r="FJP295" s="247"/>
      <c r="FJQ295" s="247"/>
      <c r="FJR295" s="247"/>
      <c r="FJS295" s="247"/>
      <c r="FJT295" s="247"/>
      <c r="FJU295" s="247"/>
      <c r="FJV295" s="247"/>
      <c r="FJW295" s="247"/>
      <c r="FJX295" s="247"/>
      <c r="FJY295" s="247"/>
      <c r="FJZ295" s="247"/>
      <c r="FKA295" s="247"/>
      <c r="FKB295" s="247"/>
      <c r="FKC295" s="247"/>
      <c r="FKD295" s="247"/>
      <c r="FKE295" s="247"/>
      <c r="FKF295" s="247"/>
      <c r="FKG295" s="247"/>
      <c r="FKH295" s="247"/>
      <c r="FKI295" s="247"/>
      <c r="FKJ295" s="247"/>
      <c r="FKK295" s="247"/>
      <c r="FKL295" s="247"/>
      <c r="FKM295" s="247"/>
      <c r="FKN295" s="247"/>
      <c r="FKO295" s="247"/>
      <c r="FKP295" s="247"/>
      <c r="FKQ295" s="247"/>
      <c r="FKR295" s="247"/>
      <c r="FKS295" s="247"/>
      <c r="FKT295" s="247"/>
      <c r="FKU295" s="247"/>
      <c r="FKV295" s="247"/>
      <c r="FKW295" s="247"/>
      <c r="FKX295" s="247"/>
      <c r="FKY295" s="247"/>
      <c r="FKZ295" s="247"/>
      <c r="FLA295" s="247"/>
      <c r="FLB295" s="247"/>
      <c r="FLC295" s="247"/>
      <c r="FLD295" s="247"/>
      <c r="FLE295" s="247"/>
      <c r="FLF295" s="247"/>
      <c r="FLG295" s="247"/>
      <c r="FLH295" s="247"/>
      <c r="FLI295" s="247"/>
      <c r="FLJ295" s="247"/>
      <c r="FLK295" s="247"/>
      <c r="FLL295" s="247"/>
      <c r="FLM295" s="247"/>
      <c r="FLN295" s="247"/>
      <c r="FLO295" s="247"/>
      <c r="FLP295" s="247"/>
      <c r="FLQ295" s="247"/>
      <c r="FLR295" s="247"/>
      <c r="FLS295" s="247"/>
      <c r="FLT295" s="247"/>
      <c r="FLU295" s="247"/>
      <c r="FLV295" s="247"/>
      <c r="FLW295" s="247"/>
      <c r="FLX295" s="247"/>
      <c r="FLY295" s="247"/>
      <c r="FLZ295" s="247"/>
      <c r="FMA295" s="247"/>
      <c r="FMB295" s="247"/>
      <c r="FMC295" s="247"/>
      <c r="FMD295" s="247"/>
      <c r="FME295" s="247"/>
      <c r="FMF295" s="247"/>
      <c r="FMG295" s="247"/>
      <c r="FMH295" s="247"/>
      <c r="FMI295" s="247"/>
      <c r="FMJ295" s="247"/>
      <c r="FMK295" s="247"/>
      <c r="FML295" s="247"/>
      <c r="FMM295" s="247"/>
      <c r="FMN295" s="247"/>
      <c r="FMO295" s="247"/>
      <c r="FMP295" s="247"/>
      <c r="FMQ295" s="247"/>
      <c r="FMR295" s="247"/>
      <c r="FMS295" s="247"/>
      <c r="FMT295" s="247"/>
      <c r="FMU295" s="247"/>
      <c r="FMV295" s="247"/>
      <c r="FMW295" s="247"/>
      <c r="FMX295" s="247"/>
      <c r="FMY295" s="247"/>
      <c r="FMZ295" s="247"/>
      <c r="FNA295" s="247"/>
      <c r="FNB295" s="247"/>
      <c r="FNC295" s="247"/>
      <c r="FND295" s="247"/>
      <c r="FNE295" s="247"/>
      <c r="FNF295" s="247"/>
      <c r="FNG295" s="247"/>
      <c r="FNH295" s="247"/>
      <c r="FNI295" s="247"/>
      <c r="FNJ295" s="247"/>
      <c r="FNK295" s="247"/>
      <c r="FNL295" s="247"/>
      <c r="FNM295" s="247"/>
      <c r="FNN295" s="247"/>
      <c r="FNO295" s="247"/>
      <c r="FNP295" s="247"/>
      <c r="FNQ295" s="247"/>
      <c r="FNR295" s="247"/>
      <c r="FNS295" s="247"/>
      <c r="FNT295" s="247"/>
      <c r="FNU295" s="247"/>
      <c r="FNV295" s="247"/>
      <c r="FNW295" s="247"/>
      <c r="FNX295" s="247"/>
      <c r="FNY295" s="247"/>
      <c r="FNZ295" s="247"/>
      <c r="FOA295" s="247"/>
      <c r="FOB295" s="247"/>
      <c r="FOC295" s="247"/>
      <c r="FOD295" s="247"/>
      <c r="FOE295" s="247"/>
      <c r="FOF295" s="247"/>
      <c r="FOG295" s="247"/>
      <c r="FOH295" s="247"/>
      <c r="FOI295" s="247"/>
      <c r="FOJ295" s="247"/>
      <c r="FOK295" s="247"/>
      <c r="FOL295" s="247"/>
      <c r="FOM295" s="247"/>
      <c r="FON295" s="247"/>
      <c r="FOO295" s="247"/>
      <c r="FOP295" s="247"/>
      <c r="FOQ295" s="247"/>
      <c r="FOR295" s="247"/>
      <c r="FOS295" s="247"/>
      <c r="FOT295" s="247"/>
      <c r="FOU295" s="247"/>
      <c r="FOV295" s="247"/>
      <c r="FOW295" s="247"/>
      <c r="FOX295" s="247"/>
      <c r="FOY295" s="247"/>
      <c r="FOZ295" s="247"/>
      <c r="FPA295" s="247"/>
      <c r="FPB295" s="247"/>
      <c r="FPC295" s="247"/>
      <c r="FPD295" s="247"/>
      <c r="FPE295" s="247"/>
      <c r="FPF295" s="247"/>
      <c r="FPG295" s="247"/>
      <c r="FPH295" s="247"/>
      <c r="FPI295" s="247"/>
      <c r="FPJ295" s="247"/>
      <c r="FPK295" s="247"/>
      <c r="FPL295" s="247"/>
      <c r="FPM295" s="247"/>
      <c r="FPN295" s="247"/>
      <c r="FPO295" s="247"/>
      <c r="FPP295" s="247"/>
      <c r="FPQ295" s="247"/>
      <c r="FPR295" s="247"/>
      <c r="FPS295" s="247"/>
      <c r="FPT295" s="247"/>
      <c r="FPU295" s="247"/>
      <c r="FPV295" s="247"/>
      <c r="FPW295" s="247"/>
      <c r="FPX295" s="247"/>
      <c r="FPY295" s="247"/>
      <c r="FPZ295" s="247"/>
      <c r="FQA295" s="247"/>
      <c r="FQB295" s="247"/>
      <c r="FQC295" s="247"/>
      <c r="FQD295" s="247"/>
      <c r="FQE295" s="247"/>
      <c r="FQF295" s="247"/>
      <c r="FQG295" s="247"/>
      <c r="FQH295" s="247"/>
      <c r="FQI295" s="247"/>
      <c r="FQJ295" s="247"/>
      <c r="FQK295" s="247"/>
      <c r="FQL295" s="247"/>
      <c r="FQM295" s="247"/>
      <c r="FQN295" s="247"/>
      <c r="FQO295" s="247"/>
      <c r="FQP295" s="247"/>
      <c r="FQQ295" s="247"/>
      <c r="FQR295" s="247"/>
      <c r="FQS295" s="247"/>
      <c r="FQT295" s="247"/>
      <c r="FQU295" s="247"/>
      <c r="FQV295" s="247"/>
      <c r="FQW295" s="247"/>
      <c r="FQX295" s="247"/>
      <c r="FQY295" s="247"/>
      <c r="FQZ295" s="247"/>
      <c r="FRA295" s="247"/>
      <c r="FRB295" s="247"/>
      <c r="FRC295" s="247"/>
      <c r="FRD295" s="247"/>
      <c r="FRE295" s="247"/>
      <c r="FRF295" s="247"/>
      <c r="FRG295" s="247"/>
      <c r="FRH295" s="247"/>
      <c r="FRI295" s="247"/>
      <c r="FRJ295" s="247"/>
      <c r="FRK295" s="247"/>
      <c r="FRL295" s="247"/>
      <c r="FRM295" s="247"/>
      <c r="FRN295" s="247"/>
      <c r="FRO295" s="247"/>
      <c r="FRP295" s="247"/>
      <c r="FRQ295" s="247"/>
      <c r="FRR295" s="247"/>
      <c r="FRS295" s="247"/>
      <c r="FRT295" s="247"/>
      <c r="FRU295" s="247"/>
      <c r="FRV295" s="247"/>
      <c r="FRW295" s="247"/>
      <c r="FRX295" s="247"/>
      <c r="FRY295" s="247"/>
      <c r="FRZ295" s="247"/>
      <c r="FSA295" s="247"/>
      <c r="FSB295" s="247"/>
      <c r="FSC295" s="247"/>
      <c r="FSD295" s="247"/>
      <c r="FSE295" s="247"/>
      <c r="FSF295" s="247"/>
      <c r="FSG295" s="247"/>
      <c r="FSH295" s="247"/>
      <c r="FSI295" s="247"/>
      <c r="FSJ295" s="247"/>
      <c r="FSK295" s="247"/>
      <c r="FSL295" s="247"/>
      <c r="FSM295" s="247"/>
      <c r="FSN295" s="247"/>
      <c r="FSO295" s="247"/>
      <c r="FSP295" s="247"/>
      <c r="FSQ295" s="247"/>
      <c r="FSR295" s="247"/>
      <c r="FSS295" s="247"/>
      <c r="FST295" s="247"/>
      <c r="FSU295" s="247"/>
      <c r="FSV295" s="247"/>
      <c r="FSW295" s="247"/>
      <c r="FSX295" s="247"/>
      <c r="FSY295" s="247"/>
      <c r="FSZ295" s="247"/>
      <c r="FTA295" s="247"/>
      <c r="FTB295" s="247"/>
      <c r="FTC295" s="247"/>
      <c r="FTD295" s="247"/>
      <c r="FTE295" s="247"/>
      <c r="FTF295" s="247"/>
      <c r="FTG295" s="247"/>
      <c r="FTH295" s="247"/>
      <c r="FTI295" s="247"/>
      <c r="FTJ295" s="247"/>
      <c r="FTK295" s="247"/>
      <c r="FTL295" s="247"/>
      <c r="FTM295" s="247"/>
      <c r="FTN295" s="247"/>
      <c r="FTO295" s="247"/>
      <c r="FTP295" s="247"/>
      <c r="FTQ295" s="247"/>
      <c r="FTR295" s="247"/>
      <c r="FTS295" s="247"/>
      <c r="FTT295" s="247"/>
      <c r="FTU295" s="247"/>
      <c r="FTV295" s="247"/>
      <c r="FTW295" s="247"/>
      <c r="FTX295" s="247"/>
      <c r="FTY295" s="247"/>
      <c r="FTZ295" s="247"/>
      <c r="FUA295" s="247"/>
      <c r="FUB295" s="247"/>
      <c r="FUC295" s="247"/>
      <c r="FUD295" s="247"/>
      <c r="FUE295" s="247"/>
      <c r="FUF295" s="247"/>
      <c r="FUG295" s="247"/>
      <c r="FUH295" s="247"/>
      <c r="FUI295" s="247"/>
      <c r="FUJ295" s="247"/>
      <c r="FUK295" s="247"/>
      <c r="FUL295" s="247"/>
      <c r="FUM295" s="247"/>
      <c r="FUN295" s="247"/>
      <c r="FUO295" s="247"/>
      <c r="FUP295" s="247"/>
      <c r="FUQ295" s="247"/>
      <c r="FUR295" s="247"/>
      <c r="FUS295" s="247"/>
      <c r="FUT295" s="247"/>
      <c r="FUU295" s="247"/>
      <c r="FUV295" s="247"/>
      <c r="FUW295" s="247"/>
      <c r="FUX295" s="247"/>
      <c r="FUY295" s="247"/>
      <c r="FUZ295" s="247"/>
      <c r="FVA295" s="247"/>
      <c r="FVB295" s="247"/>
      <c r="FVC295" s="247"/>
      <c r="FVD295" s="247"/>
      <c r="FVE295" s="247"/>
      <c r="FVF295" s="247"/>
      <c r="FVG295" s="247"/>
      <c r="FVH295" s="247"/>
      <c r="FVI295" s="247"/>
      <c r="FVJ295" s="247"/>
      <c r="FVK295" s="247"/>
      <c r="FVL295" s="247"/>
      <c r="FVM295" s="247"/>
      <c r="FVN295" s="247"/>
      <c r="FVO295" s="247"/>
      <c r="FVP295" s="247"/>
      <c r="FVQ295" s="247"/>
      <c r="FVR295" s="247"/>
      <c r="FVS295" s="247"/>
      <c r="FVT295" s="247"/>
      <c r="FVU295" s="247"/>
      <c r="FVV295" s="247"/>
      <c r="FVW295" s="247"/>
      <c r="FVX295" s="247"/>
      <c r="FVY295" s="247"/>
      <c r="FVZ295" s="247"/>
      <c r="FWA295" s="247"/>
      <c r="FWB295" s="247"/>
      <c r="FWC295" s="247"/>
      <c r="FWD295" s="247"/>
      <c r="FWE295" s="247"/>
      <c r="FWF295" s="247"/>
      <c r="FWG295" s="247"/>
      <c r="FWH295" s="247"/>
      <c r="FWI295" s="247"/>
      <c r="FWJ295" s="247"/>
      <c r="FWK295" s="247"/>
      <c r="FWL295" s="247"/>
      <c r="FWM295" s="247"/>
      <c r="FWN295" s="247"/>
      <c r="FWO295" s="247"/>
      <c r="FWP295" s="247"/>
      <c r="FWQ295" s="247"/>
      <c r="FWR295" s="247"/>
      <c r="FWS295" s="247"/>
      <c r="FWT295" s="247"/>
      <c r="FWU295" s="247"/>
      <c r="FWV295" s="247"/>
      <c r="FWW295" s="247"/>
      <c r="FWX295" s="247"/>
      <c r="FWY295" s="247"/>
      <c r="FWZ295" s="247"/>
      <c r="FXA295" s="247"/>
      <c r="FXB295" s="247"/>
      <c r="FXC295" s="247"/>
      <c r="FXD295" s="247"/>
      <c r="FXE295" s="247"/>
      <c r="FXF295" s="247"/>
      <c r="FXG295" s="247"/>
      <c r="FXH295" s="247"/>
      <c r="FXI295" s="247"/>
      <c r="FXJ295" s="247"/>
      <c r="FXK295" s="247"/>
      <c r="FXL295" s="247"/>
      <c r="FXM295" s="247"/>
      <c r="FXN295" s="247"/>
      <c r="FXO295" s="247"/>
      <c r="FXP295" s="247"/>
      <c r="FXQ295" s="247"/>
      <c r="FXR295" s="247"/>
      <c r="FXS295" s="247"/>
      <c r="FXT295" s="247"/>
      <c r="FXU295" s="247"/>
      <c r="FXV295" s="247"/>
      <c r="FXW295" s="247"/>
      <c r="FXX295" s="247"/>
      <c r="FXY295" s="247"/>
      <c r="FXZ295" s="247"/>
      <c r="FYA295" s="247"/>
      <c r="FYB295" s="247"/>
      <c r="FYC295" s="247"/>
      <c r="FYD295" s="247"/>
      <c r="FYE295" s="247"/>
      <c r="FYF295" s="247"/>
      <c r="FYG295" s="247"/>
      <c r="FYH295" s="247"/>
      <c r="FYI295" s="247"/>
      <c r="FYJ295" s="247"/>
      <c r="FYK295" s="247"/>
      <c r="FYL295" s="247"/>
      <c r="FYM295" s="247"/>
      <c r="FYN295" s="247"/>
      <c r="FYO295" s="247"/>
      <c r="FYP295" s="247"/>
      <c r="FYQ295" s="247"/>
      <c r="FYR295" s="247"/>
      <c r="FYS295" s="247"/>
      <c r="FYT295" s="247"/>
      <c r="FYU295" s="247"/>
      <c r="FYV295" s="247"/>
      <c r="FYW295" s="247"/>
      <c r="FYX295" s="247"/>
      <c r="FYY295" s="247"/>
      <c r="FYZ295" s="247"/>
      <c r="FZA295" s="247"/>
      <c r="FZB295" s="247"/>
      <c r="FZC295" s="247"/>
      <c r="FZD295" s="247"/>
      <c r="FZE295" s="247"/>
      <c r="FZF295" s="247"/>
      <c r="FZG295" s="247"/>
      <c r="FZH295" s="247"/>
      <c r="FZI295" s="247"/>
      <c r="FZJ295" s="247"/>
      <c r="FZK295" s="247"/>
      <c r="FZL295" s="247"/>
      <c r="FZM295" s="247"/>
      <c r="FZN295" s="247"/>
      <c r="FZO295" s="247"/>
      <c r="FZP295" s="247"/>
      <c r="FZQ295" s="247"/>
      <c r="FZR295" s="247"/>
      <c r="FZS295" s="247"/>
      <c r="FZT295" s="247"/>
      <c r="FZU295" s="247"/>
      <c r="FZV295" s="247"/>
      <c r="FZW295" s="247"/>
      <c r="FZX295" s="247"/>
      <c r="FZY295" s="247"/>
      <c r="FZZ295" s="247"/>
      <c r="GAA295" s="247"/>
      <c r="GAB295" s="247"/>
      <c r="GAC295" s="247"/>
      <c r="GAD295" s="247"/>
      <c r="GAE295" s="247"/>
      <c r="GAF295" s="247"/>
      <c r="GAG295" s="247"/>
      <c r="GAH295" s="247"/>
      <c r="GAI295" s="247"/>
      <c r="GAJ295" s="247"/>
      <c r="GAK295" s="247"/>
      <c r="GAL295" s="247"/>
      <c r="GAM295" s="247"/>
      <c r="GAN295" s="247"/>
      <c r="GAO295" s="247"/>
      <c r="GAP295" s="247"/>
      <c r="GAQ295" s="247"/>
      <c r="GAR295" s="247"/>
      <c r="GAS295" s="247"/>
      <c r="GAT295" s="247"/>
      <c r="GAU295" s="247"/>
      <c r="GAV295" s="247"/>
      <c r="GAW295" s="247"/>
      <c r="GAX295" s="247"/>
      <c r="GAY295" s="247"/>
      <c r="GAZ295" s="247"/>
      <c r="GBA295" s="247"/>
      <c r="GBB295" s="247"/>
      <c r="GBC295" s="247"/>
      <c r="GBD295" s="247"/>
      <c r="GBE295" s="247"/>
      <c r="GBF295" s="247"/>
      <c r="GBG295" s="247"/>
      <c r="GBH295" s="247"/>
      <c r="GBI295" s="247"/>
      <c r="GBJ295" s="247"/>
      <c r="GBK295" s="247"/>
      <c r="GBL295" s="247"/>
      <c r="GBM295" s="247"/>
      <c r="GBN295" s="247"/>
      <c r="GBO295" s="247"/>
      <c r="GBP295" s="247"/>
      <c r="GBQ295" s="247"/>
      <c r="GBR295" s="247"/>
      <c r="GBS295" s="247"/>
      <c r="GBT295" s="247"/>
      <c r="GBU295" s="247"/>
      <c r="GBV295" s="247"/>
      <c r="GBW295" s="247"/>
      <c r="GBX295" s="247"/>
      <c r="GBY295" s="247"/>
      <c r="GBZ295" s="247"/>
      <c r="GCA295" s="247"/>
      <c r="GCB295" s="247"/>
      <c r="GCC295" s="247"/>
      <c r="GCD295" s="247"/>
      <c r="GCE295" s="247"/>
      <c r="GCF295" s="247"/>
      <c r="GCG295" s="247"/>
      <c r="GCH295" s="247"/>
      <c r="GCI295" s="247"/>
      <c r="GCJ295" s="247"/>
      <c r="GCK295" s="247"/>
      <c r="GCL295" s="247"/>
      <c r="GCM295" s="247"/>
      <c r="GCN295" s="247"/>
      <c r="GCO295" s="247"/>
      <c r="GCP295" s="247"/>
      <c r="GCQ295" s="247"/>
      <c r="GCR295" s="247"/>
      <c r="GCS295" s="247"/>
      <c r="GCT295" s="247"/>
      <c r="GCU295" s="247"/>
      <c r="GCV295" s="247"/>
      <c r="GCW295" s="247"/>
      <c r="GCX295" s="247"/>
      <c r="GCY295" s="247"/>
      <c r="GCZ295" s="247"/>
      <c r="GDA295" s="247"/>
      <c r="GDB295" s="247"/>
      <c r="GDC295" s="247"/>
      <c r="GDD295" s="247"/>
      <c r="GDE295" s="247"/>
      <c r="GDF295" s="247"/>
      <c r="GDG295" s="247"/>
      <c r="GDH295" s="247"/>
      <c r="GDI295" s="247"/>
      <c r="GDJ295" s="247"/>
      <c r="GDK295" s="247"/>
      <c r="GDL295" s="247"/>
      <c r="GDM295" s="247"/>
      <c r="GDN295" s="247"/>
      <c r="GDO295" s="247"/>
      <c r="GDP295" s="247"/>
      <c r="GDQ295" s="247"/>
      <c r="GDR295" s="247"/>
      <c r="GDS295" s="247"/>
      <c r="GDT295" s="247"/>
      <c r="GDU295" s="247"/>
      <c r="GDV295" s="247"/>
      <c r="GDW295" s="247"/>
      <c r="GDX295" s="247"/>
      <c r="GDY295" s="247"/>
      <c r="GDZ295" s="247"/>
      <c r="GEA295" s="247"/>
      <c r="GEB295" s="247"/>
      <c r="GEC295" s="247"/>
      <c r="GED295" s="247"/>
      <c r="GEE295" s="247"/>
      <c r="GEF295" s="247"/>
      <c r="GEG295" s="247"/>
      <c r="GEH295" s="247"/>
      <c r="GEI295" s="247"/>
      <c r="GEJ295" s="247"/>
      <c r="GEK295" s="247"/>
      <c r="GEL295" s="247"/>
      <c r="GEM295" s="247"/>
      <c r="GEN295" s="247"/>
      <c r="GEO295" s="247"/>
      <c r="GEP295" s="247"/>
      <c r="GEQ295" s="247"/>
      <c r="GER295" s="247"/>
      <c r="GES295" s="247"/>
      <c r="GET295" s="247"/>
      <c r="GEU295" s="247"/>
      <c r="GEV295" s="247"/>
      <c r="GEW295" s="247"/>
      <c r="GEX295" s="247"/>
      <c r="GEY295" s="247"/>
      <c r="GEZ295" s="247"/>
      <c r="GFA295" s="247"/>
      <c r="GFB295" s="247"/>
      <c r="GFC295" s="247"/>
      <c r="GFD295" s="247"/>
      <c r="GFE295" s="247"/>
      <c r="GFF295" s="247"/>
      <c r="GFG295" s="247"/>
      <c r="GFH295" s="247"/>
      <c r="GFI295" s="247"/>
      <c r="GFJ295" s="247"/>
      <c r="GFK295" s="247"/>
      <c r="GFL295" s="247"/>
      <c r="GFM295" s="247"/>
      <c r="GFN295" s="247"/>
      <c r="GFO295" s="247"/>
      <c r="GFP295" s="247"/>
      <c r="GFQ295" s="247"/>
      <c r="GFR295" s="247"/>
      <c r="GFS295" s="247"/>
      <c r="GFT295" s="247"/>
      <c r="GFU295" s="247"/>
      <c r="GFV295" s="247"/>
      <c r="GFW295" s="247"/>
      <c r="GFX295" s="247"/>
      <c r="GFY295" s="247"/>
      <c r="GFZ295" s="247"/>
      <c r="GGA295" s="247"/>
      <c r="GGB295" s="247"/>
      <c r="GGC295" s="247"/>
      <c r="GGD295" s="247"/>
      <c r="GGE295" s="247"/>
      <c r="GGF295" s="247"/>
      <c r="GGG295" s="247"/>
      <c r="GGH295" s="247"/>
      <c r="GGI295" s="247"/>
      <c r="GGJ295" s="247"/>
      <c r="GGK295" s="247"/>
      <c r="GGL295" s="247"/>
      <c r="GGM295" s="247"/>
      <c r="GGN295" s="247"/>
      <c r="GGO295" s="247"/>
      <c r="GGP295" s="247"/>
      <c r="GGQ295" s="247"/>
      <c r="GGR295" s="247"/>
      <c r="GGS295" s="247"/>
      <c r="GGT295" s="247"/>
      <c r="GGU295" s="247"/>
      <c r="GGV295" s="247"/>
      <c r="GGW295" s="247"/>
      <c r="GGX295" s="247"/>
      <c r="GGY295" s="247"/>
      <c r="GGZ295" s="247"/>
      <c r="GHA295" s="247"/>
      <c r="GHB295" s="247"/>
      <c r="GHC295" s="247"/>
      <c r="GHD295" s="247"/>
      <c r="GHE295" s="247"/>
      <c r="GHF295" s="247"/>
      <c r="GHG295" s="247"/>
      <c r="GHH295" s="247"/>
      <c r="GHI295" s="247"/>
      <c r="GHJ295" s="247"/>
      <c r="GHK295" s="247"/>
      <c r="GHL295" s="247"/>
      <c r="GHM295" s="247"/>
      <c r="GHN295" s="247"/>
      <c r="GHO295" s="247"/>
      <c r="GHP295" s="247"/>
      <c r="GHQ295" s="247"/>
      <c r="GHR295" s="247"/>
      <c r="GHS295" s="247"/>
      <c r="GHT295" s="247"/>
      <c r="GHU295" s="247"/>
      <c r="GHV295" s="247"/>
      <c r="GHW295" s="247"/>
      <c r="GHX295" s="247"/>
      <c r="GHY295" s="247"/>
      <c r="GHZ295" s="247"/>
      <c r="GIA295" s="247"/>
      <c r="GIB295" s="247"/>
      <c r="GIC295" s="247"/>
      <c r="GID295" s="247"/>
      <c r="GIE295" s="247"/>
      <c r="GIF295" s="247"/>
      <c r="GIG295" s="247"/>
      <c r="GIH295" s="247"/>
      <c r="GII295" s="247"/>
      <c r="GIJ295" s="247"/>
      <c r="GIK295" s="247"/>
      <c r="GIL295" s="247"/>
      <c r="GIM295" s="247"/>
      <c r="GIN295" s="247"/>
      <c r="GIO295" s="247"/>
      <c r="GIP295" s="247"/>
      <c r="GIQ295" s="247"/>
      <c r="GIR295" s="247"/>
      <c r="GIS295" s="247"/>
      <c r="GIT295" s="247"/>
      <c r="GIU295" s="247"/>
      <c r="GIV295" s="247"/>
      <c r="GIW295" s="247"/>
      <c r="GIX295" s="247"/>
      <c r="GIY295" s="247"/>
      <c r="GIZ295" s="247"/>
      <c r="GJA295" s="247"/>
      <c r="GJB295" s="247"/>
      <c r="GJC295" s="247"/>
      <c r="GJD295" s="247"/>
      <c r="GJE295" s="247"/>
      <c r="GJF295" s="247"/>
      <c r="GJG295" s="247"/>
      <c r="GJH295" s="247"/>
      <c r="GJI295" s="247"/>
      <c r="GJJ295" s="247"/>
      <c r="GJK295" s="247"/>
      <c r="GJL295" s="247"/>
      <c r="GJM295" s="247"/>
      <c r="GJN295" s="247"/>
      <c r="GJO295" s="247"/>
      <c r="GJP295" s="247"/>
      <c r="GJQ295" s="247"/>
      <c r="GJR295" s="247"/>
      <c r="GJS295" s="247"/>
      <c r="GJT295" s="247"/>
      <c r="GJU295" s="247"/>
      <c r="GJV295" s="247"/>
      <c r="GJW295" s="247"/>
      <c r="GJX295" s="247"/>
      <c r="GJY295" s="247"/>
      <c r="GJZ295" s="247"/>
      <c r="GKA295" s="247"/>
      <c r="GKB295" s="247"/>
      <c r="GKC295" s="247"/>
      <c r="GKD295" s="247"/>
      <c r="GKE295" s="247"/>
      <c r="GKF295" s="247"/>
      <c r="GKG295" s="247"/>
      <c r="GKH295" s="247"/>
      <c r="GKI295" s="247"/>
      <c r="GKJ295" s="247"/>
      <c r="GKK295" s="247"/>
      <c r="GKL295" s="247"/>
      <c r="GKM295" s="247"/>
      <c r="GKN295" s="247"/>
      <c r="GKO295" s="247"/>
      <c r="GKP295" s="247"/>
      <c r="GKQ295" s="247"/>
      <c r="GKR295" s="247"/>
      <c r="GKS295" s="247"/>
      <c r="GKT295" s="247"/>
      <c r="GKU295" s="247"/>
      <c r="GKV295" s="247"/>
      <c r="GKW295" s="247"/>
      <c r="GKX295" s="247"/>
      <c r="GKY295" s="247"/>
      <c r="GKZ295" s="247"/>
      <c r="GLA295" s="247"/>
      <c r="GLB295" s="247"/>
      <c r="GLC295" s="247"/>
      <c r="GLD295" s="247"/>
      <c r="GLE295" s="247"/>
      <c r="GLF295" s="247"/>
      <c r="GLG295" s="247"/>
      <c r="GLH295" s="247"/>
      <c r="GLI295" s="247"/>
      <c r="GLJ295" s="247"/>
      <c r="GLK295" s="247"/>
      <c r="GLL295" s="247"/>
      <c r="GLM295" s="247"/>
      <c r="GLN295" s="247"/>
      <c r="GLO295" s="247"/>
      <c r="GLP295" s="247"/>
      <c r="GLQ295" s="247"/>
      <c r="GLR295" s="247"/>
      <c r="GLS295" s="247"/>
      <c r="GLT295" s="247"/>
      <c r="GLU295" s="247"/>
      <c r="GLV295" s="247"/>
      <c r="GLW295" s="247"/>
      <c r="GLX295" s="247"/>
      <c r="GLY295" s="247"/>
      <c r="GLZ295" s="247"/>
      <c r="GMA295" s="247"/>
      <c r="GMB295" s="247"/>
      <c r="GMC295" s="247"/>
      <c r="GMD295" s="247"/>
      <c r="GME295" s="247"/>
      <c r="GMF295" s="247"/>
      <c r="GMG295" s="247"/>
      <c r="GMH295" s="247"/>
      <c r="GMI295" s="247"/>
      <c r="GMJ295" s="247"/>
      <c r="GMK295" s="247"/>
      <c r="GML295" s="247"/>
      <c r="GMM295" s="247"/>
      <c r="GMN295" s="247"/>
      <c r="GMO295" s="247"/>
      <c r="GMP295" s="247"/>
      <c r="GMQ295" s="247"/>
      <c r="GMR295" s="247"/>
      <c r="GMS295" s="247"/>
      <c r="GMT295" s="247"/>
      <c r="GMU295" s="247"/>
      <c r="GMV295" s="247"/>
      <c r="GMW295" s="247"/>
      <c r="GMX295" s="247"/>
      <c r="GMY295" s="247"/>
      <c r="GMZ295" s="247"/>
      <c r="GNA295" s="247"/>
      <c r="GNB295" s="247"/>
      <c r="GNC295" s="247"/>
      <c r="GND295" s="247"/>
      <c r="GNE295" s="247"/>
      <c r="GNF295" s="247"/>
      <c r="GNG295" s="247"/>
      <c r="GNH295" s="247"/>
      <c r="GNI295" s="247"/>
      <c r="GNJ295" s="247"/>
      <c r="GNK295" s="247"/>
      <c r="GNL295" s="247"/>
      <c r="GNM295" s="247"/>
      <c r="GNN295" s="247"/>
      <c r="GNO295" s="247"/>
      <c r="GNP295" s="247"/>
      <c r="GNQ295" s="247"/>
      <c r="GNR295" s="247"/>
      <c r="GNS295" s="247"/>
      <c r="GNT295" s="247"/>
      <c r="GNU295" s="247"/>
      <c r="GNV295" s="247"/>
      <c r="GNW295" s="247"/>
      <c r="GNX295" s="247"/>
      <c r="GNY295" s="247"/>
      <c r="GNZ295" s="247"/>
      <c r="GOA295" s="247"/>
      <c r="GOB295" s="247"/>
      <c r="GOC295" s="247"/>
      <c r="GOD295" s="247"/>
      <c r="GOE295" s="247"/>
      <c r="GOF295" s="247"/>
      <c r="GOG295" s="247"/>
      <c r="GOH295" s="247"/>
      <c r="GOI295" s="247"/>
      <c r="GOJ295" s="247"/>
      <c r="GOK295" s="247"/>
      <c r="GOL295" s="247"/>
      <c r="GOM295" s="247"/>
      <c r="GON295" s="247"/>
      <c r="GOO295" s="247"/>
      <c r="GOP295" s="247"/>
      <c r="GOQ295" s="247"/>
      <c r="GOR295" s="247"/>
      <c r="GOS295" s="247"/>
      <c r="GOT295" s="247"/>
      <c r="GOU295" s="247"/>
      <c r="GOV295" s="247"/>
      <c r="GOW295" s="247"/>
      <c r="GOX295" s="247"/>
      <c r="GOY295" s="247"/>
      <c r="GOZ295" s="247"/>
      <c r="GPA295" s="247"/>
      <c r="GPB295" s="247"/>
      <c r="GPC295" s="247"/>
      <c r="GPD295" s="247"/>
      <c r="GPE295" s="247"/>
      <c r="GPF295" s="247"/>
      <c r="GPG295" s="247"/>
      <c r="GPH295" s="247"/>
      <c r="GPI295" s="247"/>
      <c r="GPJ295" s="247"/>
      <c r="GPK295" s="247"/>
      <c r="GPL295" s="247"/>
      <c r="GPM295" s="247"/>
      <c r="GPN295" s="247"/>
      <c r="GPO295" s="247"/>
      <c r="GPP295" s="247"/>
      <c r="GPQ295" s="247"/>
      <c r="GPR295" s="247"/>
      <c r="GPS295" s="247"/>
      <c r="GPT295" s="247"/>
      <c r="GPU295" s="247"/>
      <c r="GPV295" s="247"/>
      <c r="GPW295" s="247"/>
      <c r="GPX295" s="247"/>
      <c r="GPY295" s="247"/>
      <c r="GPZ295" s="247"/>
      <c r="GQA295" s="247"/>
      <c r="GQB295" s="247"/>
      <c r="GQC295" s="247"/>
      <c r="GQD295" s="247"/>
      <c r="GQE295" s="247"/>
      <c r="GQF295" s="247"/>
      <c r="GQG295" s="247"/>
      <c r="GQH295" s="247"/>
      <c r="GQI295" s="247"/>
      <c r="GQJ295" s="247"/>
      <c r="GQK295" s="247"/>
      <c r="GQL295" s="247"/>
      <c r="GQM295" s="247"/>
      <c r="GQN295" s="247"/>
      <c r="GQO295" s="247"/>
      <c r="GQP295" s="247"/>
      <c r="GQQ295" s="247"/>
      <c r="GQR295" s="247"/>
      <c r="GQS295" s="247"/>
      <c r="GQT295" s="247"/>
      <c r="GQU295" s="247"/>
      <c r="GQV295" s="247"/>
      <c r="GQW295" s="247"/>
      <c r="GQX295" s="247"/>
      <c r="GQY295" s="247"/>
      <c r="GQZ295" s="247"/>
      <c r="GRA295" s="247"/>
      <c r="GRB295" s="247"/>
      <c r="GRC295" s="247"/>
      <c r="GRD295" s="247"/>
      <c r="GRE295" s="247"/>
      <c r="GRF295" s="247"/>
      <c r="GRG295" s="247"/>
      <c r="GRH295" s="247"/>
      <c r="GRI295" s="247"/>
      <c r="GRJ295" s="247"/>
      <c r="GRK295" s="247"/>
      <c r="GRL295" s="247"/>
      <c r="GRM295" s="247"/>
      <c r="GRN295" s="247"/>
      <c r="GRO295" s="247"/>
      <c r="GRP295" s="247"/>
      <c r="GRQ295" s="247"/>
      <c r="GRR295" s="247"/>
      <c r="GRS295" s="247"/>
      <c r="GRT295" s="247"/>
      <c r="GRU295" s="247"/>
      <c r="GRV295" s="247"/>
      <c r="GRW295" s="247"/>
      <c r="GRX295" s="247"/>
      <c r="GRY295" s="247"/>
      <c r="GRZ295" s="247"/>
      <c r="GSA295" s="247"/>
      <c r="GSB295" s="247"/>
      <c r="GSC295" s="247"/>
      <c r="GSD295" s="247"/>
      <c r="GSE295" s="247"/>
      <c r="GSF295" s="247"/>
      <c r="GSG295" s="247"/>
      <c r="GSH295" s="247"/>
      <c r="GSI295" s="247"/>
      <c r="GSJ295" s="247"/>
      <c r="GSK295" s="247"/>
      <c r="GSL295" s="247"/>
      <c r="GSM295" s="247"/>
      <c r="GSN295" s="247"/>
      <c r="GSO295" s="247"/>
      <c r="GSP295" s="247"/>
      <c r="GSQ295" s="247"/>
      <c r="GSR295" s="247"/>
      <c r="GSS295" s="247"/>
      <c r="GST295" s="247"/>
      <c r="GSU295" s="247"/>
      <c r="GSV295" s="247"/>
      <c r="GSW295" s="247"/>
      <c r="GSX295" s="247"/>
      <c r="GSY295" s="247"/>
      <c r="GSZ295" s="247"/>
      <c r="GTA295" s="247"/>
      <c r="GTB295" s="247"/>
      <c r="GTC295" s="247"/>
      <c r="GTD295" s="247"/>
      <c r="GTE295" s="247"/>
      <c r="GTF295" s="247"/>
      <c r="GTG295" s="247"/>
      <c r="GTH295" s="247"/>
      <c r="GTI295" s="247"/>
      <c r="GTJ295" s="247"/>
      <c r="GTK295" s="247"/>
      <c r="GTL295" s="247"/>
      <c r="GTM295" s="247"/>
      <c r="GTN295" s="247"/>
      <c r="GTO295" s="247"/>
      <c r="GTP295" s="247"/>
      <c r="GTQ295" s="247"/>
      <c r="GTR295" s="247"/>
      <c r="GTS295" s="247"/>
      <c r="GTT295" s="247"/>
      <c r="GTU295" s="247"/>
      <c r="GTV295" s="247"/>
      <c r="GTW295" s="247"/>
      <c r="GTX295" s="247"/>
      <c r="GTY295" s="247"/>
      <c r="GTZ295" s="247"/>
      <c r="GUA295" s="247"/>
      <c r="GUB295" s="247"/>
      <c r="GUC295" s="247"/>
      <c r="GUD295" s="247"/>
      <c r="GUE295" s="247"/>
      <c r="GUF295" s="247"/>
      <c r="GUG295" s="247"/>
      <c r="GUH295" s="247"/>
      <c r="GUI295" s="247"/>
      <c r="GUJ295" s="247"/>
      <c r="GUK295" s="247"/>
      <c r="GUL295" s="247"/>
      <c r="GUM295" s="247"/>
      <c r="GUN295" s="247"/>
      <c r="GUO295" s="247"/>
      <c r="GUP295" s="247"/>
      <c r="GUQ295" s="247"/>
      <c r="GUR295" s="247"/>
      <c r="GUS295" s="247"/>
      <c r="GUT295" s="247"/>
      <c r="GUU295" s="247"/>
      <c r="GUV295" s="247"/>
      <c r="GUW295" s="247"/>
      <c r="GUX295" s="247"/>
      <c r="GUY295" s="247"/>
      <c r="GUZ295" s="247"/>
      <c r="GVA295" s="247"/>
      <c r="GVB295" s="247"/>
      <c r="GVC295" s="247"/>
      <c r="GVD295" s="247"/>
      <c r="GVE295" s="247"/>
      <c r="GVF295" s="247"/>
      <c r="GVG295" s="247"/>
      <c r="GVH295" s="247"/>
      <c r="GVI295" s="247"/>
      <c r="GVJ295" s="247"/>
      <c r="GVK295" s="247"/>
      <c r="GVL295" s="247"/>
      <c r="GVM295" s="247"/>
      <c r="GVN295" s="247"/>
      <c r="GVO295" s="247"/>
      <c r="GVP295" s="247"/>
      <c r="GVQ295" s="247"/>
      <c r="GVR295" s="247"/>
      <c r="GVS295" s="247"/>
      <c r="GVT295" s="247"/>
      <c r="GVU295" s="247"/>
      <c r="GVV295" s="247"/>
      <c r="GVW295" s="247"/>
      <c r="GVX295" s="247"/>
      <c r="GVY295" s="247"/>
      <c r="GVZ295" s="247"/>
      <c r="GWA295" s="247"/>
      <c r="GWB295" s="247"/>
      <c r="GWC295" s="247"/>
      <c r="GWD295" s="247"/>
      <c r="GWE295" s="247"/>
      <c r="GWF295" s="247"/>
      <c r="GWG295" s="247"/>
      <c r="GWH295" s="247"/>
      <c r="GWI295" s="247"/>
      <c r="GWJ295" s="247"/>
      <c r="GWK295" s="247"/>
      <c r="GWL295" s="247"/>
      <c r="GWM295" s="247"/>
      <c r="GWN295" s="247"/>
      <c r="GWO295" s="247"/>
      <c r="GWP295" s="247"/>
      <c r="GWQ295" s="247"/>
      <c r="GWR295" s="247"/>
      <c r="GWS295" s="247"/>
      <c r="GWT295" s="247"/>
      <c r="GWU295" s="247"/>
      <c r="GWV295" s="247"/>
      <c r="GWW295" s="247"/>
      <c r="GWX295" s="247"/>
      <c r="GWY295" s="247"/>
      <c r="GWZ295" s="247"/>
      <c r="GXA295" s="247"/>
      <c r="GXB295" s="247"/>
      <c r="GXC295" s="247"/>
      <c r="GXD295" s="247"/>
      <c r="GXE295" s="247"/>
      <c r="GXF295" s="247"/>
      <c r="GXG295" s="247"/>
      <c r="GXH295" s="247"/>
      <c r="GXI295" s="247"/>
      <c r="GXJ295" s="247"/>
      <c r="GXK295" s="247"/>
      <c r="GXL295" s="247"/>
      <c r="GXM295" s="247"/>
      <c r="GXN295" s="247"/>
      <c r="GXO295" s="247"/>
      <c r="GXP295" s="247"/>
      <c r="GXQ295" s="247"/>
      <c r="GXR295" s="247"/>
      <c r="GXS295" s="247"/>
      <c r="GXT295" s="247"/>
      <c r="GXU295" s="247"/>
      <c r="GXV295" s="247"/>
      <c r="GXW295" s="247"/>
      <c r="GXX295" s="247"/>
      <c r="GXY295" s="247"/>
      <c r="GXZ295" s="247"/>
      <c r="GYA295" s="247"/>
      <c r="GYB295" s="247"/>
      <c r="GYC295" s="247"/>
      <c r="GYD295" s="247"/>
      <c r="GYE295" s="247"/>
      <c r="GYF295" s="247"/>
      <c r="GYG295" s="247"/>
      <c r="GYH295" s="247"/>
      <c r="GYI295" s="247"/>
      <c r="GYJ295" s="247"/>
      <c r="GYK295" s="247"/>
      <c r="GYL295" s="247"/>
      <c r="GYM295" s="247"/>
      <c r="GYN295" s="247"/>
      <c r="GYO295" s="247"/>
      <c r="GYP295" s="247"/>
      <c r="GYQ295" s="247"/>
      <c r="GYR295" s="247"/>
      <c r="GYS295" s="247"/>
      <c r="GYT295" s="247"/>
      <c r="GYU295" s="247"/>
      <c r="GYV295" s="247"/>
      <c r="GYW295" s="247"/>
      <c r="GYX295" s="247"/>
      <c r="GYY295" s="247"/>
      <c r="GYZ295" s="247"/>
      <c r="GZA295" s="247"/>
      <c r="GZB295" s="247"/>
      <c r="GZC295" s="247"/>
      <c r="GZD295" s="247"/>
      <c r="GZE295" s="247"/>
      <c r="GZF295" s="247"/>
      <c r="GZG295" s="247"/>
      <c r="GZH295" s="247"/>
      <c r="GZI295" s="247"/>
      <c r="GZJ295" s="247"/>
      <c r="GZK295" s="247"/>
      <c r="GZL295" s="247"/>
      <c r="GZM295" s="247"/>
      <c r="GZN295" s="247"/>
      <c r="GZO295" s="247"/>
      <c r="GZP295" s="247"/>
      <c r="GZQ295" s="247"/>
      <c r="GZR295" s="247"/>
      <c r="GZS295" s="247"/>
      <c r="GZT295" s="247"/>
      <c r="GZU295" s="247"/>
      <c r="GZV295" s="247"/>
      <c r="GZW295" s="247"/>
      <c r="GZX295" s="247"/>
      <c r="GZY295" s="247"/>
      <c r="GZZ295" s="247"/>
      <c r="HAA295" s="247"/>
      <c r="HAB295" s="247"/>
      <c r="HAC295" s="247"/>
      <c r="HAD295" s="247"/>
      <c r="HAE295" s="247"/>
      <c r="HAF295" s="247"/>
      <c r="HAG295" s="247"/>
      <c r="HAH295" s="247"/>
      <c r="HAI295" s="247"/>
      <c r="HAJ295" s="247"/>
      <c r="HAK295" s="247"/>
      <c r="HAL295" s="247"/>
      <c r="HAM295" s="247"/>
      <c r="HAN295" s="247"/>
      <c r="HAO295" s="247"/>
      <c r="HAP295" s="247"/>
      <c r="HAQ295" s="247"/>
      <c r="HAR295" s="247"/>
      <c r="HAS295" s="247"/>
      <c r="HAT295" s="247"/>
      <c r="HAU295" s="247"/>
      <c r="HAV295" s="247"/>
      <c r="HAW295" s="247"/>
      <c r="HAX295" s="247"/>
      <c r="HAY295" s="247"/>
      <c r="HAZ295" s="247"/>
      <c r="HBA295" s="247"/>
      <c r="HBB295" s="247"/>
      <c r="HBC295" s="247"/>
      <c r="HBD295" s="247"/>
      <c r="HBE295" s="247"/>
      <c r="HBF295" s="247"/>
      <c r="HBG295" s="247"/>
      <c r="HBH295" s="247"/>
      <c r="HBI295" s="247"/>
      <c r="HBJ295" s="247"/>
      <c r="HBK295" s="247"/>
      <c r="HBL295" s="247"/>
      <c r="HBM295" s="247"/>
      <c r="HBN295" s="247"/>
      <c r="HBO295" s="247"/>
      <c r="HBP295" s="247"/>
      <c r="HBQ295" s="247"/>
      <c r="HBR295" s="247"/>
      <c r="HBS295" s="247"/>
      <c r="HBT295" s="247"/>
      <c r="HBU295" s="247"/>
      <c r="HBV295" s="247"/>
      <c r="HBW295" s="247"/>
      <c r="HBX295" s="247"/>
      <c r="HBY295" s="247"/>
      <c r="HBZ295" s="247"/>
      <c r="HCA295" s="247"/>
      <c r="HCB295" s="247"/>
      <c r="HCC295" s="247"/>
      <c r="HCD295" s="247"/>
      <c r="HCE295" s="247"/>
      <c r="HCF295" s="247"/>
      <c r="HCG295" s="247"/>
      <c r="HCH295" s="247"/>
      <c r="HCI295" s="247"/>
      <c r="HCJ295" s="247"/>
      <c r="HCK295" s="247"/>
      <c r="HCL295" s="247"/>
      <c r="HCM295" s="247"/>
      <c r="HCN295" s="247"/>
      <c r="HCO295" s="247"/>
      <c r="HCP295" s="247"/>
      <c r="HCQ295" s="247"/>
      <c r="HCR295" s="247"/>
      <c r="HCS295" s="247"/>
      <c r="HCT295" s="247"/>
      <c r="HCU295" s="247"/>
      <c r="HCV295" s="247"/>
      <c r="HCW295" s="247"/>
      <c r="HCX295" s="247"/>
      <c r="HCY295" s="247"/>
      <c r="HCZ295" s="247"/>
      <c r="HDA295" s="247"/>
      <c r="HDB295" s="247"/>
      <c r="HDC295" s="247"/>
      <c r="HDD295" s="247"/>
      <c r="HDE295" s="247"/>
      <c r="HDF295" s="247"/>
      <c r="HDG295" s="247"/>
      <c r="HDH295" s="247"/>
      <c r="HDI295" s="247"/>
      <c r="HDJ295" s="247"/>
      <c r="HDK295" s="247"/>
      <c r="HDL295" s="247"/>
      <c r="HDM295" s="247"/>
      <c r="HDN295" s="247"/>
      <c r="HDO295" s="247"/>
      <c r="HDP295" s="247"/>
      <c r="HDQ295" s="247"/>
      <c r="HDR295" s="247"/>
      <c r="HDS295" s="247"/>
      <c r="HDT295" s="247"/>
      <c r="HDU295" s="247"/>
      <c r="HDV295" s="247"/>
      <c r="HDW295" s="247"/>
      <c r="HDX295" s="247"/>
      <c r="HDY295" s="247"/>
      <c r="HDZ295" s="247"/>
      <c r="HEA295" s="247"/>
      <c r="HEB295" s="247"/>
      <c r="HEC295" s="247"/>
      <c r="HED295" s="247"/>
      <c r="HEE295" s="247"/>
      <c r="HEF295" s="247"/>
      <c r="HEG295" s="247"/>
      <c r="HEH295" s="247"/>
      <c r="HEI295" s="247"/>
      <c r="HEJ295" s="247"/>
      <c r="HEK295" s="247"/>
      <c r="HEL295" s="247"/>
      <c r="HEM295" s="247"/>
      <c r="HEN295" s="247"/>
      <c r="HEO295" s="247"/>
      <c r="HEP295" s="247"/>
      <c r="HEQ295" s="247"/>
      <c r="HER295" s="247"/>
      <c r="HES295" s="247"/>
      <c r="HET295" s="247"/>
      <c r="HEU295" s="247"/>
      <c r="HEV295" s="247"/>
      <c r="HEW295" s="247"/>
      <c r="HEX295" s="247"/>
      <c r="HEY295" s="247"/>
      <c r="HEZ295" s="247"/>
      <c r="HFA295" s="247"/>
      <c r="HFB295" s="247"/>
      <c r="HFC295" s="247"/>
      <c r="HFD295" s="247"/>
      <c r="HFE295" s="247"/>
      <c r="HFF295" s="247"/>
      <c r="HFG295" s="247"/>
      <c r="HFH295" s="247"/>
      <c r="HFI295" s="247"/>
      <c r="HFJ295" s="247"/>
      <c r="HFK295" s="247"/>
      <c r="HFL295" s="247"/>
      <c r="HFM295" s="247"/>
      <c r="HFN295" s="247"/>
      <c r="HFO295" s="247"/>
      <c r="HFP295" s="247"/>
      <c r="HFQ295" s="247"/>
      <c r="HFR295" s="247"/>
      <c r="HFS295" s="247"/>
      <c r="HFT295" s="247"/>
      <c r="HFU295" s="247"/>
      <c r="HFV295" s="247"/>
      <c r="HFW295" s="247"/>
      <c r="HFX295" s="247"/>
      <c r="HFY295" s="247"/>
      <c r="HFZ295" s="247"/>
      <c r="HGA295" s="247"/>
      <c r="HGB295" s="247"/>
      <c r="HGC295" s="247"/>
      <c r="HGD295" s="247"/>
      <c r="HGE295" s="247"/>
      <c r="HGF295" s="247"/>
      <c r="HGG295" s="247"/>
      <c r="HGH295" s="247"/>
      <c r="HGI295" s="247"/>
      <c r="HGJ295" s="247"/>
      <c r="HGK295" s="247"/>
      <c r="HGL295" s="247"/>
      <c r="HGM295" s="247"/>
      <c r="HGN295" s="247"/>
      <c r="HGO295" s="247"/>
      <c r="HGP295" s="247"/>
      <c r="HGQ295" s="247"/>
      <c r="HGR295" s="247"/>
      <c r="HGS295" s="247"/>
      <c r="HGT295" s="247"/>
      <c r="HGU295" s="247"/>
      <c r="HGV295" s="247"/>
      <c r="HGW295" s="247"/>
      <c r="HGX295" s="247"/>
      <c r="HGY295" s="247"/>
      <c r="HGZ295" s="247"/>
      <c r="HHA295" s="247"/>
      <c r="HHB295" s="247"/>
      <c r="HHC295" s="247"/>
      <c r="HHD295" s="247"/>
      <c r="HHE295" s="247"/>
      <c r="HHF295" s="247"/>
      <c r="HHG295" s="247"/>
      <c r="HHH295" s="247"/>
      <c r="HHI295" s="247"/>
      <c r="HHJ295" s="247"/>
      <c r="HHK295" s="247"/>
      <c r="HHL295" s="247"/>
      <c r="HHM295" s="247"/>
      <c r="HHN295" s="247"/>
      <c r="HHO295" s="247"/>
      <c r="HHP295" s="247"/>
      <c r="HHQ295" s="247"/>
      <c r="HHR295" s="247"/>
      <c r="HHS295" s="247"/>
      <c r="HHT295" s="247"/>
      <c r="HHU295" s="247"/>
      <c r="HHV295" s="247"/>
      <c r="HHW295" s="247"/>
      <c r="HHX295" s="247"/>
      <c r="HHY295" s="247"/>
      <c r="HHZ295" s="247"/>
      <c r="HIA295" s="247"/>
      <c r="HIB295" s="247"/>
      <c r="HIC295" s="247"/>
      <c r="HID295" s="247"/>
      <c r="HIE295" s="247"/>
      <c r="HIF295" s="247"/>
      <c r="HIG295" s="247"/>
      <c r="HIH295" s="247"/>
      <c r="HII295" s="247"/>
      <c r="HIJ295" s="247"/>
      <c r="HIK295" s="247"/>
      <c r="HIL295" s="247"/>
      <c r="HIM295" s="247"/>
      <c r="HIN295" s="247"/>
      <c r="HIO295" s="247"/>
      <c r="HIP295" s="247"/>
      <c r="HIQ295" s="247"/>
      <c r="HIR295" s="247"/>
      <c r="HIS295" s="247"/>
      <c r="HIT295" s="247"/>
      <c r="HIU295" s="247"/>
      <c r="HIV295" s="247"/>
      <c r="HIW295" s="247"/>
      <c r="HIX295" s="247"/>
      <c r="HIY295" s="247"/>
      <c r="HIZ295" s="247"/>
      <c r="HJA295" s="247"/>
      <c r="HJB295" s="247"/>
      <c r="HJC295" s="247"/>
      <c r="HJD295" s="247"/>
      <c r="HJE295" s="247"/>
      <c r="HJF295" s="247"/>
      <c r="HJG295" s="247"/>
      <c r="HJH295" s="247"/>
      <c r="HJI295" s="247"/>
      <c r="HJJ295" s="247"/>
      <c r="HJK295" s="247"/>
      <c r="HJL295" s="247"/>
      <c r="HJM295" s="247"/>
      <c r="HJN295" s="247"/>
      <c r="HJO295" s="247"/>
      <c r="HJP295" s="247"/>
      <c r="HJQ295" s="247"/>
      <c r="HJR295" s="247"/>
      <c r="HJS295" s="247"/>
      <c r="HJT295" s="247"/>
      <c r="HJU295" s="247"/>
      <c r="HJV295" s="247"/>
      <c r="HJW295" s="247"/>
      <c r="HJX295" s="247"/>
      <c r="HJY295" s="247"/>
      <c r="HJZ295" s="247"/>
      <c r="HKA295" s="247"/>
      <c r="HKB295" s="247"/>
      <c r="HKC295" s="247"/>
      <c r="HKD295" s="247"/>
      <c r="HKE295" s="247"/>
      <c r="HKF295" s="247"/>
      <c r="HKG295" s="247"/>
      <c r="HKH295" s="247"/>
      <c r="HKI295" s="247"/>
      <c r="HKJ295" s="247"/>
      <c r="HKK295" s="247"/>
      <c r="HKL295" s="247"/>
      <c r="HKM295" s="247"/>
      <c r="HKN295" s="247"/>
      <c r="HKO295" s="247"/>
      <c r="HKP295" s="247"/>
      <c r="HKQ295" s="247"/>
      <c r="HKR295" s="247"/>
      <c r="HKS295" s="247"/>
      <c r="HKT295" s="247"/>
      <c r="HKU295" s="247"/>
      <c r="HKV295" s="247"/>
      <c r="HKW295" s="247"/>
      <c r="HKX295" s="247"/>
      <c r="HKY295" s="247"/>
      <c r="HKZ295" s="247"/>
      <c r="HLA295" s="247"/>
      <c r="HLB295" s="247"/>
      <c r="HLC295" s="247"/>
      <c r="HLD295" s="247"/>
      <c r="HLE295" s="247"/>
      <c r="HLF295" s="247"/>
      <c r="HLG295" s="247"/>
      <c r="HLH295" s="247"/>
      <c r="HLI295" s="247"/>
      <c r="HLJ295" s="247"/>
      <c r="HLK295" s="247"/>
      <c r="HLL295" s="247"/>
      <c r="HLM295" s="247"/>
      <c r="HLN295" s="247"/>
      <c r="HLO295" s="247"/>
      <c r="HLP295" s="247"/>
      <c r="HLQ295" s="247"/>
      <c r="HLR295" s="247"/>
      <c r="HLS295" s="247"/>
      <c r="HLT295" s="247"/>
      <c r="HLU295" s="247"/>
      <c r="HLV295" s="247"/>
      <c r="HLW295" s="247"/>
      <c r="HLX295" s="247"/>
      <c r="HLY295" s="247"/>
      <c r="HLZ295" s="247"/>
      <c r="HMA295" s="247"/>
      <c r="HMB295" s="247"/>
      <c r="HMC295" s="247"/>
      <c r="HMD295" s="247"/>
      <c r="HME295" s="247"/>
      <c r="HMF295" s="247"/>
      <c r="HMG295" s="247"/>
      <c r="HMH295" s="247"/>
      <c r="HMI295" s="247"/>
      <c r="HMJ295" s="247"/>
      <c r="HMK295" s="247"/>
      <c r="HML295" s="247"/>
      <c r="HMM295" s="247"/>
      <c r="HMN295" s="247"/>
      <c r="HMO295" s="247"/>
      <c r="HMP295" s="247"/>
      <c r="HMQ295" s="247"/>
      <c r="HMR295" s="247"/>
      <c r="HMS295" s="247"/>
      <c r="HMT295" s="247"/>
      <c r="HMU295" s="247"/>
      <c r="HMV295" s="247"/>
      <c r="HMW295" s="247"/>
      <c r="HMX295" s="247"/>
      <c r="HMY295" s="247"/>
      <c r="HMZ295" s="247"/>
      <c r="HNA295" s="247"/>
      <c r="HNB295" s="247"/>
      <c r="HNC295" s="247"/>
      <c r="HND295" s="247"/>
      <c r="HNE295" s="247"/>
      <c r="HNF295" s="247"/>
      <c r="HNG295" s="247"/>
      <c r="HNH295" s="247"/>
      <c r="HNI295" s="247"/>
      <c r="HNJ295" s="247"/>
      <c r="HNK295" s="247"/>
      <c r="HNL295" s="247"/>
      <c r="HNM295" s="247"/>
      <c r="HNN295" s="247"/>
      <c r="HNO295" s="247"/>
      <c r="HNP295" s="247"/>
      <c r="HNQ295" s="247"/>
      <c r="HNR295" s="247"/>
      <c r="HNS295" s="247"/>
      <c r="HNT295" s="247"/>
      <c r="HNU295" s="247"/>
      <c r="HNV295" s="247"/>
      <c r="HNW295" s="247"/>
      <c r="HNX295" s="247"/>
      <c r="HNY295" s="247"/>
      <c r="HNZ295" s="247"/>
      <c r="HOA295" s="247"/>
      <c r="HOB295" s="247"/>
      <c r="HOC295" s="247"/>
      <c r="HOD295" s="247"/>
      <c r="HOE295" s="247"/>
      <c r="HOF295" s="247"/>
      <c r="HOG295" s="247"/>
      <c r="HOH295" s="247"/>
      <c r="HOI295" s="247"/>
      <c r="HOJ295" s="247"/>
      <c r="HOK295" s="247"/>
      <c r="HOL295" s="247"/>
      <c r="HOM295" s="247"/>
      <c r="HON295" s="247"/>
      <c r="HOO295" s="247"/>
      <c r="HOP295" s="247"/>
      <c r="HOQ295" s="247"/>
      <c r="HOR295" s="247"/>
      <c r="HOS295" s="247"/>
      <c r="HOT295" s="247"/>
      <c r="HOU295" s="247"/>
      <c r="HOV295" s="247"/>
      <c r="HOW295" s="247"/>
      <c r="HOX295" s="247"/>
      <c r="HOY295" s="247"/>
      <c r="HOZ295" s="247"/>
      <c r="HPA295" s="247"/>
      <c r="HPB295" s="247"/>
      <c r="HPC295" s="247"/>
      <c r="HPD295" s="247"/>
      <c r="HPE295" s="247"/>
      <c r="HPF295" s="247"/>
      <c r="HPG295" s="247"/>
      <c r="HPH295" s="247"/>
      <c r="HPI295" s="247"/>
      <c r="HPJ295" s="247"/>
      <c r="HPK295" s="247"/>
      <c r="HPL295" s="247"/>
      <c r="HPM295" s="247"/>
      <c r="HPN295" s="247"/>
      <c r="HPO295" s="247"/>
      <c r="HPP295" s="247"/>
      <c r="HPQ295" s="247"/>
      <c r="HPR295" s="247"/>
      <c r="HPS295" s="247"/>
      <c r="HPT295" s="247"/>
      <c r="HPU295" s="247"/>
      <c r="HPV295" s="247"/>
      <c r="HPW295" s="247"/>
      <c r="HPX295" s="247"/>
      <c r="HPY295" s="247"/>
      <c r="HPZ295" s="247"/>
      <c r="HQA295" s="247"/>
      <c r="HQB295" s="247"/>
      <c r="HQC295" s="247"/>
      <c r="HQD295" s="247"/>
      <c r="HQE295" s="247"/>
      <c r="HQF295" s="247"/>
      <c r="HQG295" s="247"/>
      <c r="HQH295" s="247"/>
      <c r="HQI295" s="247"/>
      <c r="HQJ295" s="247"/>
      <c r="HQK295" s="247"/>
      <c r="HQL295" s="247"/>
      <c r="HQM295" s="247"/>
      <c r="HQN295" s="247"/>
      <c r="HQO295" s="247"/>
      <c r="HQP295" s="247"/>
      <c r="HQQ295" s="247"/>
      <c r="HQR295" s="247"/>
      <c r="HQS295" s="247"/>
      <c r="HQT295" s="247"/>
      <c r="HQU295" s="247"/>
      <c r="HQV295" s="247"/>
      <c r="HQW295" s="247"/>
      <c r="HQX295" s="247"/>
      <c r="HQY295" s="247"/>
      <c r="HQZ295" s="247"/>
      <c r="HRA295" s="247"/>
      <c r="HRB295" s="247"/>
      <c r="HRC295" s="247"/>
      <c r="HRD295" s="247"/>
      <c r="HRE295" s="247"/>
      <c r="HRF295" s="247"/>
      <c r="HRG295" s="247"/>
      <c r="HRH295" s="247"/>
      <c r="HRI295" s="247"/>
      <c r="HRJ295" s="247"/>
      <c r="HRK295" s="247"/>
      <c r="HRL295" s="247"/>
      <c r="HRM295" s="247"/>
      <c r="HRN295" s="247"/>
      <c r="HRO295" s="247"/>
      <c r="HRP295" s="247"/>
      <c r="HRQ295" s="247"/>
      <c r="HRR295" s="247"/>
      <c r="HRS295" s="247"/>
      <c r="HRT295" s="247"/>
      <c r="HRU295" s="247"/>
      <c r="HRV295" s="247"/>
      <c r="HRW295" s="247"/>
      <c r="HRX295" s="247"/>
      <c r="HRY295" s="247"/>
      <c r="HRZ295" s="247"/>
      <c r="HSA295" s="247"/>
      <c r="HSB295" s="247"/>
      <c r="HSC295" s="247"/>
      <c r="HSD295" s="247"/>
      <c r="HSE295" s="247"/>
      <c r="HSF295" s="247"/>
      <c r="HSG295" s="247"/>
      <c r="HSH295" s="247"/>
      <c r="HSI295" s="247"/>
      <c r="HSJ295" s="247"/>
      <c r="HSK295" s="247"/>
      <c r="HSL295" s="247"/>
      <c r="HSM295" s="247"/>
      <c r="HSN295" s="247"/>
      <c r="HSO295" s="247"/>
      <c r="HSP295" s="247"/>
      <c r="HSQ295" s="247"/>
      <c r="HSR295" s="247"/>
      <c r="HSS295" s="247"/>
      <c r="HST295" s="247"/>
      <c r="HSU295" s="247"/>
      <c r="HSV295" s="247"/>
      <c r="HSW295" s="247"/>
      <c r="HSX295" s="247"/>
      <c r="HSY295" s="247"/>
      <c r="HSZ295" s="247"/>
      <c r="HTA295" s="247"/>
      <c r="HTB295" s="247"/>
      <c r="HTC295" s="247"/>
      <c r="HTD295" s="247"/>
      <c r="HTE295" s="247"/>
      <c r="HTF295" s="247"/>
      <c r="HTG295" s="247"/>
      <c r="HTH295" s="247"/>
      <c r="HTI295" s="247"/>
      <c r="HTJ295" s="247"/>
      <c r="HTK295" s="247"/>
      <c r="HTL295" s="247"/>
      <c r="HTM295" s="247"/>
      <c r="HTN295" s="247"/>
      <c r="HTO295" s="247"/>
      <c r="HTP295" s="247"/>
      <c r="HTQ295" s="247"/>
      <c r="HTR295" s="247"/>
      <c r="HTS295" s="247"/>
      <c r="HTT295" s="247"/>
      <c r="HTU295" s="247"/>
      <c r="HTV295" s="247"/>
      <c r="HTW295" s="247"/>
      <c r="HTX295" s="247"/>
      <c r="HTY295" s="247"/>
      <c r="HTZ295" s="247"/>
      <c r="HUA295" s="247"/>
      <c r="HUB295" s="247"/>
      <c r="HUC295" s="247"/>
      <c r="HUD295" s="247"/>
      <c r="HUE295" s="247"/>
      <c r="HUF295" s="247"/>
      <c r="HUG295" s="247"/>
      <c r="HUH295" s="247"/>
      <c r="HUI295" s="247"/>
      <c r="HUJ295" s="247"/>
      <c r="HUK295" s="247"/>
      <c r="HUL295" s="247"/>
      <c r="HUM295" s="247"/>
      <c r="HUN295" s="247"/>
      <c r="HUO295" s="247"/>
      <c r="HUP295" s="247"/>
      <c r="HUQ295" s="247"/>
      <c r="HUR295" s="247"/>
      <c r="HUS295" s="247"/>
      <c r="HUT295" s="247"/>
      <c r="HUU295" s="247"/>
      <c r="HUV295" s="247"/>
      <c r="HUW295" s="247"/>
      <c r="HUX295" s="247"/>
      <c r="HUY295" s="247"/>
      <c r="HUZ295" s="247"/>
      <c r="HVA295" s="247"/>
      <c r="HVB295" s="247"/>
      <c r="HVC295" s="247"/>
      <c r="HVD295" s="247"/>
      <c r="HVE295" s="247"/>
      <c r="HVF295" s="247"/>
      <c r="HVG295" s="247"/>
      <c r="HVH295" s="247"/>
      <c r="HVI295" s="247"/>
      <c r="HVJ295" s="247"/>
      <c r="HVK295" s="247"/>
      <c r="HVL295" s="247"/>
      <c r="HVM295" s="247"/>
      <c r="HVN295" s="247"/>
      <c r="HVO295" s="247"/>
      <c r="HVP295" s="247"/>
      <c r="HVQ295" s="247"/>
      <c r="HVR295" s="247"/>
      <c r="HVS295" s="247"/>
      <c r="HVT295" s="247"/>
      <c r="HVU295" s="247"/>
      <c r="HVV295" s="247"/>
      <c r="HVW295" s="247"/>
      <c r="HVX295" s="247"/>
      <c r="HVY295" s="247"/>
      <c r="HVZ295" s="247"/>
      <c r="HWA295" s="247"/>
      <c r="HWB295" s="247"/>
      <c r="HWC295" s="247"/>
      <c r="HWD295" s="247"/>
      <c r="HWE295" s="247"/>
      <c r="HWF295" s="247"/>
      <c r="HWG295" s="247"/>
      <c r="HWH295" s="247"/>
      <c r="HWI295" s="247"/>
      <c r="HWJ295" s="247"/>
      <c r="HWK295" s="247"/>
      <c r="HWL295" s="247"/>
      <c r="HWM295" s="247"/>
      <c r="HWN295" s="247"/>
      <c r="HWO295" s="247"/>
      <c r="HWP295" s="247"/>
      <c r="HWQ295" s="247"/>
      <c r="HWR295" s="247"/>
      <c r="HWS295" s="247"/>
      <c r="HWT295" s="247"/>
      <c r="HWU295" s="247"/>
      <c r="HWV295" s="247"/>
      <c r="HWW295" s="247"/>
      <c r="HWX295" s="247"/>
      <c r="HWY295" s="247"/>
      <c r="HWZ295" s="247"/>
      <c r="HXA295" s="247"/>
      <c r="HXB295" s="247"/>
      <c r="HXC295" s="247"/>
      <c r="HXD295" s="247"/>
      <c r="HXE295" s="247"/>
      <c r="HXF295" s="247"/>
      <c r="HXG295" s="247"/>
      <c r="HXH295" s="247"/>
      <c r="HXI295" s="247"/>
      <c r="HXJ295" s="247"/>
      <c r="HXK295" s="247"/>
      <c r="HXL295" s="247"/>
      <c r="HXM295" s="247"/>
      <c r="HXN295" s="247"/>
      <c r="HXO295" s="247"/>
      <c r="HXP295" s="247"/>
      <c r="HXQ295" s="247"/>
      <c r="HXR295" s="247"/>
      <c r="HXS295" s="247"/>
      <c r="HXT295" s="247"/>
      <c r="HXU295" s="247"/>
      <c r="HXV295" s="247"/>
      <c r="HXW295" s="247"/>
      <c r="HXX295" s="247"/>
      <c r="HXY295" s="247"/>
      <c r="HXZ295" s="247"/>
      <c r="HYA295" s="247"/>
      <c r="HYB295" s="247"/>
      <c r="HYC295" s="247"/>
      <c r="HYD295" s="247"/>
      <c r="HYE295" s="247"/>
      <c r="HYF295" s="247"/>
      <c r="HYG295" s="247"/>
      <c r="HYH295" s="247"/>
      <c r="HYI295" s="247"/>
      <c r="HYJ295" s="247"/>
      <c r="HYK295" s="247"/>
      <c r="HYL295" s="247"/>
      <c r="HYM295" s="247"/>
      <c r="HYN295" s="247"/>
      <c r="HYO295" s="247"/>
      <c r="HYP295" s="247"/>
      <c r="HYQ295" s="247"/>
      <c r="HYR295" s="247"/>
      <c r="HYS295" s="247"/>
      <c r="HYT295" s="247"/>
      <c r="HYU295" s="247"/>
      <c r="HYV295" s="247"/>
      <c r="HYW295" s="247"/>
      <c r="HYX295" s="247"/>
      <c r="HYY295" s="247"/>
      <c r="HYZ295" s="247"/>
      <c r="HZA295" s="247"/>
      <c r="HZB295" s="247"/>
      <c r="HZC295" s="247"/>
      <c r="HZD295" s="247"/>
      <c r="HZE295" s="247"/>
      <c r="HZF295" s="247"/>
      <c r="HZG295" s="247"/>
      <c r="HZH295" s="247"/>
      <c r="HZI295" s="247"/>
      <c r="HZJ295" s="247"/>
      <c r="HZK295" s="247"/>
      <c r="HZL295" s="247"/>
      <c r="HZM295" s="247"/>
      <c r="HZN295" s="247"/>
      <c r="HZO295" s="247"/>
      <c r="HZP295" s="247"/>
      <c r="HZQ295" s="247"/>
      <c r="HZR295" s="247"/>
      <c r="HZS295" s="247"/>
      <c r="HZT295" s="247"/>
      <c r="HZU295" s="247"/>
      <c r="HZV295" s="247"/>
      <c r="HZW295" s="247"/>
      <c r="HZX295" s="247"/>
      <c r="HZY295" s="247"/>
      <c r="HZZ295" s="247"/>
      <c r="IAA295" s="247"/>
      <c r="IAB295" s="247"/>
      <c r="IAC295" s="247"/>
      <c r="IAD295" s="247"/>
      <c r="IAE295" s="247"/>
      <c r="IAF295" s="247"/>
      <c r="IAG295" s="247"/>
      <c r="IAH295" s="247"/>
      <c r="IAI295" s="247"/>
      <c r="IAJ295" s="247"/>
      <c r="IAK295" s="247"/>
      <c r="IAL295" s="247"/>
      <c r="IAM295" s="247"/>
      <c r="IAN295" s="247"/>
      <c r="IAO295" s="247"/>
      <c r="IAP295" s="247"/>
      <c r="IAQ295" s="247"/>
      <c r="IAR295" s="247"/>
      <c r="IAS295" s="247"/>
      <c r="IAT295" s="247"/>
      <c r="IAU295" s="247"/>
      <c r="IAV295" s="247"/>
      <c r="IAW295" s="247"/>
      <c r="IAX295" s="247"/>
      <c r="IAY295" s="247"/>
      <c r="IAZ295" s="247"/>
      <c r="IBA295" s="247"/>
      <c r="IBB295" s="247"/>
      <c r="IBC295" s="247"/>
      <c r="IBD295" s="247"/>
      <c r="IBE295" s="247"/>
      <c r="IBF295" s="247"/>
      <c r="IBG295" s="247"/>
      <c r="IBH295" s="247"/>
      <c r="IBI295" s="247"/>
      <c r="IBJ295" s="247"/>
      <c r="IBK295" s="247"/>
      <c r="IBL295" s="247"/>
      <c r="IBM295" s="247"/>
      <c r="IBN295" s="247"/>
      <c r="IBO295" s="247"/>
      <c r="IBP295" s="247"/>
      <c r="IBQ295" s="247"/>
      <c r="IBR295" s="247"/>
      <c r="IBS295" s="247"/>
      <c r="IBT295" s="247"/>
      <c r="IBU295" s="247"/>
      <c r="IBV295" s="247"/>
      <c r="IBW295" s="247"/>
      <c r="IBX295" s="247"/>
      <c r="IBY295" s="247"/>
      <c r="IBZ295" s="247"/>
      <c r="ICA295" s="247"/>
      <c r="ICB295" s="247"/>
      <c r="ICC295" s="247"/>
      <c r="ICD295" s="247"/>
      <c r="ICE295" s="247"/>
      <c r="ICF295" s="247"/>
      <c r="ICG295" s="247"/>
      <c r="ICH295" s="247"/>
      <c r="ICI295" s="247"/>
      <c r="ICJ295" s="247"/>
      <c r="ICK295" s="247"/>
      <c r="ICL295" s="247"/>
      <c r="ICM295" s="247"/>
      <c r="ICN295" s="247"/>
      <c r="ICO295" s="247"/>
      <c r="ICP295" s="247"/>
      <c r="ICQ295" s="247"/>
      <c r="ICR295" s="247"/>
      <c r="ICS295" s="247"/>
      <c r="ICT295" s="247"/>
      <c r="ICU295" s="247"/>
      <c r="ICV295" s="247"/>
      <c r="ICW295" s="247"/>
      <c r="ICX295" s="247"/>
      <c r="ICY295" s="247"/>
      <c r="ICZ295" s="247"/>
      <c r="IDA295" s="247"/>
      <c r="IDB295" s="247"/>
      <c r="IDC295" s="247"/>
      <c r="IDD295" s="247"/>
      <c r="IDE295" s="247"/>
      <c r="IDF295" s="247"/>
      <c r="IDG295" s="247"/>
      <c r="IDH295" s="247"/>
      <c r="IDI295" s="247"/>
      <c r="IDJ295" s="247"/>
      <c r="IDK295" s="247"/>
      <c r="IDL295" s="247"/>
      <c r="IDM295" s="247"/>
      <c r="IDN295" s="247"/>
      <c r="IDO295" s="247"/>
      <c r="IDP295" s="247"/>
      <c r="IDQ295" s="247"/>
      <c r="IDR295" s="247"/>
      <c r="IDS295" s="247"/>
      <c r="IDT295" s="247"/>
      <c r="IDU295" s="247"/>
      <c r="IDV295" s="247"/>
      <c r="IDW295" s="247"/>
      <c r="IDX295" s="247"/>
      <c r="IDY295" s="247"/>
      <c r="IDZ295" s="247"/>
      <c r="IEA295" s="247"/>
      <c r="IEB295" s="247"/>
      <c r="IEC295" s="247"/>
      <c r="IED295" s="247"/>
      <c r="IEE295" s="247"/>
      <c r="IEF295" s="247"/>
      <c r="IEG295" s="247"/>
      <c r="IEH295" s="247"/>
      <c r="IEI295" s="247"/>
      <c r="IEJ295" s="247"/>
      <c r="IEK295" s="247"/>
      <c r="IEL295" s="247"/>
      <c r="IEM295" s="247"/>
      <c r="IEN295" s="247"/>
      <c r="IEO295" s="247"/>
      <c r="IEP295" s="247"/>
      <c r="IEQ295" s="247"/>
      <c r="IER295" s="247"/>
      <c r="IES295" s="247"/>
      <c r="IET295" s="247"/>
      <c r="IEU295" s="247"/>
      <c r="IEV295" s="247"/>
      <c r="IEW295" s="247"/>
      <c r="IEX295" s="247"/>
      <c r="IEY295" s="247"/>
      <c r="IEZ295" s="247"/>
      <c r="IFA295" s="247"/>
      <c r="IFB295" s="247"/>
      <c r="IFC295" s="247"/>
      <c r="IFD295" s="247"/>
      <c r="IFE295" s="247"/>
      <c r="IFF295" s="247"/>
      <c r="IFG295" s="247"/>
      <c r="IFH295" s="247"/>
      <c r="IFI295" s="247"/>
      <c r="IFJ295" s="247"/>
      <c r="IFK295" s="247"/>
      <c r="IFL295" s="247"/>
      <c r="IFM295" s="247"/>
      <c r="IFN295" s="247"/>
      <c r="IFO295" s="247"/>
      <c r="IFP295" s="247"/>
      <c r="IFQ295" s="247"/>
      <c r="IFR295" s="247"/>
      <c r="IFS295" s="247"/>
      <c r="IFT295" s="247"/>
      <c r="IFU295" s="247"/>
      <c r="IFV295" s="247"/>
      <c r="IFW295" s="247"/>
      <c r="IFX295" s="247"/>
      <c r="IFY295" s="247"/>
      <c r="IFZ295" s="247"/>
      <c r="IGA295" s="247"/>
      <c r="IGB295" s="247"/>
      <c r="IGC295" s="247"/>
      <c r="IGD295" s="247"/>
      <c r="IGE295" s="247"/>
      <c r="IGF295" s="247"/>
      <c r="IGG295" s="247"/>
      <c r="IGH295" s="247"/>
      <c r="IGI295" s="247"/>
      <c r="IGJ295" s="247"/>
      <c r="IGK295" s="247"/>
      <c r="IGL295" s="247"/>
      <c r="IGM295" s="247"/>
      <c r="IGN295" s="247"/>
      <c r="IGO295" s="247"/>
      <c r="IGP295" s="247"/>
      <c r="IGQ295" s="247"/>
      <c r="IGR295" s="247"/>
      <c r="IGS295" s="247"/>
      <c r="IGT295" s="247"/>
      <c r="IGU295" s="247"/>
      <c r="IGV295" s="247"/>
      <c r="IGW295" s="247"/>
      <c r="IGX295" s="247"/>
      <c r="IGY295" s="247"/>
      <c r="IGZ295" s="247"/>
      <c r="IHA295" s="247"/>
      <c r="IHB295" s="247"/>
      <c r="IHC295" s="247"/>
      <c r="IHD295" s="247"/>
      <c r="IHE295" s="247"/>
      <c r="IHF295" s="247"/>
      <c r="IHG295" s="247"/>
      <c r="IHH295" s="247"/>
      <c r="IHI295" s="247"/>
      <c r="IHJ295" s="247"/>
      <c r="IHK295" s="247"/>
      <c r="IHL295" s="247"/>
      <c r="IHM295" s="247"/>
      <c r="IHN295" s="247"/>
      <c r="IHO295" s="247"/>
      <c r="IHP295" s="247"/>
      <c r="IHQ295" s="247"/>
      <c r="IHR295" s="247"/>
      <c r="IHS295" s="247"/>
      <c r="IHT295" s="247"/>
      <c r="IHU295" s="247"/>
      <c r="IHV295" s="247"/>
      <c r="IHW295" s="247"/>
      <c r="IHX295" s="247"/>
      <c r="IHY295" s="247"/>
      <c r="IHZ295" s="247"/>
      <c r="IIA295" s="247"/>
      <c r="IIB295" s="247"/>
      <c r="IIC295" s="247"/>
      <c r="IID295" s="247"/>
      <c r="IIE295" s="247"/>
      <c r="IIF295" s="247"/>
      <c r="IIG295" s="247"/>
      <c r="IIH295" s="247"/>
      <c r="III295" s="247"/>
      <c r="IIJ295" s="247"/>
      <c r="IIK295" s="247"/>
      <c r="IIL295" s="247"/>
      <c r="IIM295" s="247"/>
      <c r="IIN295" s="247"/>
      <c r="IIO295" s="247"/>
      <c r="IIP295" s="247"/>
      <c r="IIQ295" s="247"/>
      <c r="IIR295" s="247"/>
      <c r="IIS295" s="247"/>
      <c r="IIT295" s="247"/>
      <c r="IIU295" s="247"/>
      <c r="IIV295" s="247"/>
      <c r="IIW295" s="247"/>
      <c r="IIX295" s="247"/>
      <c r="IIY295" s="247"/>
      <c r="IIZ295" s="247"/>
      <c r="IJA295" s="247"/>
      <c r="IJB295" s="247"/>
      <c r="IJC295" s="247"/>
      <c r="IJD295" s="247"/>
      <c r="IJE295" s="247"/>
      <c r="IJF295" s="247"/>
      <c r="IJG295" s="247"/>
      <c r="IJH295" s="247"/>
      <c r="IJI295" s="247"/>
      <c r="IJJ295" s="247"/>
      <c r="IJK295" s="247"/>
      <c r="IJL295" s="247"/>
      <c r="IJM295" s="247"/>
      <c r="IJN295" s="247"/>
      <c r="IJO295" s="247"/>
      <c r="IJP295" s="247"/>
      <c r="IJQ295" s="247"/>
      <c r="IJR295" s="247"/>
      <c r="IJS295" s="247"/>
      <c r="IJT295" s="247"/>
      <c r="IJU295" s="247"/>
      <c r="IJV295" s="247"/>
      <c r="IJW295" s="247"/>
      <c r="IJX295" s="247"/>
      <c r="IJY295" s="247"/>
      <c r="IJZ295" s="247"/>
      <c r="IKA295" s="247"/>
      <c r="IKB295" s="247"/>
      <c r="IKC295" s="247"/>
      <c r="IKD295" s="247"/>
      <c r="IKE295" s="247"/>
      <c r="IKF295" s="247"/>
      <c r="IKG295" s="247"/>
      <c r="IKH295" s="247"/>
      <c r="IKI295" s="247"/>
      <c r="IKJ295" s="247"/>
      <c r="IKK295" s="247"/>
      <c r="IKL295" s="247"/>
      <c r="IKM295" s="247"/>
      <c r="IKN295" s="247"/>
      <c r="IKO295" s="247"/>
      <c r="IKP295" s="247"/>
      <c r="IKQ295" s="247"/>
      <c r="IKR295" s="247"/>
      <c r="IKS295" s="247"/>
      <c r="IKT295" s="247"/>
      <c r="IKU295" s="247"/>
      <c r="IKV295" s="247"/>
      <c r="IKW295" s="247"/>
      <c r="IKX295" s="247"/>
      <c r="IKY295" s="247"/>
      <c r="IKZ295" s="247"/>
      <c r="ILA295" s="247"/>
      <c r="ILB295" s="247"/>
      <c r="ILC295" s="247"/>
      <c r="ILD295" s="247"/>
      <c r="ILE295" s="247"/>
      <c r="ILF295" s="247"/>
      <c r="ILG295" s="247"/>
      <c r="ILH295" s="247"/>
      <c r="ILI295" s="247"/>
      <c r="ILJ295" s="247"/>
      <c r="ILK295" s="247"/>
      <c r="ILL295" s="247"/>
      <c r="ILM295" s="247"/>
      <c r="ILN295" s="247"/>
      <c r="ILO295" s="247"/>
      <c r="ILP295" s="247"/>
      <c r="ILQ295" s="247"/>
      <c r="ILR295" s="247"/>
      <c r="ILS295" s="247"/>
      <c r="ILT295" s="247"/>
      <c r="ILU295" s="247"/>
      <c r="ILV295" s="247"/>
      <c r="ILW295" s="247"/>
      <c r="ILX295" s="247"/>
      <c r="ILY295" s="247"/>
      <c r="ILZ295" s="247"/>
      <c r="IMA295" s="247"/>
      <c r="IMB295" s="247"/>
      <c r="IMC295" s="247"/>
      <c r="IMD295" s="247"/>
      <c r="IME295" s="247"/>
      <c r="IMF295" s="247"/>
      <c r="IMG295" s="247"/>
      <c r="IMH295" s="247"/>
      <c r="IMI295" s="247"/>
      <c r="IMJ295" s="247"/>
      <c r="IMK295" s="247"/>
      <c r="IML295" s="247"/>
      <c r="IMM295" s="247"/>
      <c r="IMN295" s="247"/>
      <c r="IMO295" s="247"/>
      <c r="IMP295" s="247"/>
      <c r="IMQ295" s="247"/>
      <c r="IMR295" s="247"/>
      <c r="IMS295" s="247"/>
      <c r="IMT295" s="247"/>
      <c r="IMU295" s="247"/>
      <c r="IMV295" s="247"/>
      <c r="IMW295" s="247"/>
      <c r="IMX295" s="247"/>
      <c r="IMY295" s="247"/>
      <c r="IMZ295" s="247"/>
      <c r="INA295" s="247"/>
      <c r="INB295" s="247"/>
      <c r="INC295" s="247"/>
      <c r="IND295" s="247"/>
      <c r="INE295" s="247"/>
      <c r="INF295" s="247"/>
      <c r="ING295" s="247"/>
      <c r="INH295" s="247"/>
      <c r="INI295" s="247"/>
      <c r="INJ295" s="247"/>
      <c r="INK295" s="247"/>
      <c r="INL295" s="247"/>
      <c r="INM295" s="247"/>
      <c r="INN295" s="247"/>
      <c r="INO295" s="247"/>
      <c r="INP295" s="247"/>
      <c r="INQ295" s="247"/>
      <c r="INR295" s="247"/>
      <c r="INS295" s="247"/>
      <c r="INT295" s="247"/>
      <c r="INU295" s="247"/>
      <c r="INV295" s="247"/>
      <c r="INW295" s="247"/>
      <c r="INX295" s="247"/>
      <c r="INY295" s="247"/>
      <c r="INZ295" s="247"/>
      <c r="IOA295" s="247"/>
      <c r="IOB295" s="247"/>
      <c r="IOC295" s="247"/>
      <c r="IOD295" s="247"/>
      <c r="IOE295" s="247"/>
      <c r="IOF295" s="247"/>
      <c r="IOG295" s="247"/>
      <c r="IOH295" s="247"/>
      <c r="IOI295" s="247"/>
      <c r="IOJ295" s="247"/>
      <c r="IOK295" s="247"/>
      <c r="IOL295" s="247"/>
      <c r="IOM295" s="247"/>
      <c r="ION295" s="247"/>
      <c r="IOO295" s="247"/>
      <c r="IOP295" s="247"/>
      <c r="IOQ295" s="247"/>
      <c r="IOR295" s="247"/>
      <c r="IOS295" s="247"/>
      <c r="IOT295" s="247"/>
      <c r="IOU295" s="247"/>
      <c r="IOV295" s="247"/>
      <c r="IOW295" s="247"/>
      <c r="IOX295" s="247"/>
      <c r="IOY295" s="247"/>
      <c r="IOZ295" s="247"/>
      <c r="IPA295" s="247"/>
      <c r="IPB295" s="247"/>
      <c r="IPC295" s="247"/>
      <c r="IPD295" s="247"/>
      <c r="IPE295" s="247"/>
      <c r="IPF295" s="247"/>
      <c r="IPG295" s="247"/>
      <c r="IPH295" s="247"/>
      <c r="IPI295" s="247"/>
      <c r="IPJ295" s="247"/>
      <c r="IPK295" s="247"/>
      <c r="IPL295" s="247"/>
      <c r="IPM295" s="247"/>
      <c r="IPN295" s="247"/>
      <c r="IPO295" s="247"/>
      <c r="IPP295" s="247"/>
      <c r="IPQ295" s="247"/>
      <c r="IPR295" s="247"/>
      <c r="IPS295" s="247"/>
      <c r="IPT295" s="247"/>
      <c r="IPU295" s="247"/>
      <c r="IPV295" s="247"/>
      <c r="IPW295" s="247"/>
      <c r="IPX295" s="247"/>
      <c r="IPY295" s="247"/>
      <c r="IPZ295" s="247"/>
      <c r="IQA295" s="247"/>
      <c r="IQB295" s="247"/>
      <c r="IQC295" s="247"/>
      <c r="IQD295" s="247"/>
      <c r="IQE295" s="247"/>
      <c r="IQF295" s="247"/>
      <c r="IQG295" s="247"/>
      <c r="IQH295" s="247"/>
      <c r="IQI295" s="247"/>
      <c r="IQJ295" s="247"/>
      <c r="IQK295" s="247"/>
      <c r="IQL295" s="247"/>
      <c r="IQM295" s="247"/>
      <c r="IQN295" s="247"/>
      <c r="IQO295" s="247"/>
      <c r="IQP295" s="247"/>
      <c r="IQQ295" s="247"/>
      <c r="IQR295" s="247"/>
      <c r="IQS295" s="247"/>
      <c r="IQT295" s="247"/>
      <c r="IQU295" s="247"/>
      <c r="IQV295" s="247"/>
      <c r="IQW295" s="247"/>
      <c r="IQX295" s="247"/>
      <c r="IQY295" s="247"/>
      <c r="IQZ295" s="247"/>
      <c r="IRA295" s="247"/>
      <c r="IRB295" s="247"/>
      <c r="IRC295" s="247"/>
      <c r="IRD295" s="247"/>
      <c r="IRE295" s="247"/>
      <c r="IRF295" s="247"/>
      <c r="IRG295" s="247"/>
      <c r="IRH295" s="247"/>
      <c r="IRI295" s="247"/>
      <c r="IRJ295" s="247"/>
      <c r="IRK295" s="247"/>
      <c r="IRL295" s="247"/>
      <c r="IRM295" s="247"/>
      <c r="IRN295" s="247"/>
      <c r="IRO295" s="247"/>
      <c r="IRP295" s="247"/>
      <c r="IRQ295" s="247"/>
      <c r="IRR295" s="247"/>
      <c r="IRS295" s="247"/>
      <c r="IRT295" s="247"/>
      <c r="IRU295" s="247"/>
      <c r="IRV295" s="247"/>
      <c r="IRW295" s="247"/>
      <c r="IRX295" s="247"/>
      <c r="IRY295" s="247"/>
      <c r="IRZ295" s="247"/>
      <c r="ISA295" s="247"/>
      <c r="ISB295" s="247"/>
      <c r="ISC295" s="247"/>
      <c r="ISD295" s="247"/>
      <c r="ISE295" s="247"/>
      <c r="ISF295" s="247"/>
      <c r="ISG295" s="247"/>
      <c r="ISH295" s="247"/>
      <c r="ISI295" s="247"/>
      <c r="ISJ295" s="247"/>
      <c r="ISK295" s="247"/>
      <c r="ISL295" s="247"/>
      <c r="ISM295" s="247"/>
      <c r="ISN295" s="247"/>
      <c r="ISO295" s="247"/>
      <c r="ISP295" s="247"/>
      <c r="ISQ295" s="247"/>
      <c r="ISR295" s="247"/>
      <c r="ISS295" s="247"/>
      <c r="IST295" s="247"/>
      <c r="ISU295" s="247"/>
      <c r="ISV295" s="247"/>
      <c r="ISW295" s="247"/>
      <c r="ISX295" s="247"/>
      <c r="ISY295" s="247"/>
      <c r="ISZ295" s="247"/>
      <c r="ITA295" s="247"/>
      <c r="ITB295" s="247"/>
      <c r="ITC295" s="247"/>
      <c r="ITD295" s="247"/>
      <c r="ITE295" s="247"/>
      <c r="ITF295" s="247"/>
      <c r="ITG295" s="247"/>
      <c r="ITH295" s="247"/>
      <c r="ITI295" s="247"/>
      <c r="ITJ295" s="247"/>
      <c r="ITK295" s="247"/>
      <c r="ITL295" s="247"/>
      <c r="ITM295" s="247"/>
      <c r="ITN295" s="247"/>
      <c r="ITO295" s="247"/>
      <c r="ITP295" s="247"/>
      <c r="ITQ295" s="247"/>
      <c r="ITR295" s="247"/>
      <c r="ITS295" s="247"/>
      <c r="ITT295" s="247"/>
      <c r="ITU295" s="247"/>
      <c r="ITV295" s="247"/>
      <c r="ITW295" s="247"/>
      <c r="ITX295" s="247"/>
      <c r="ITY295" s="247"/>
      <c r="ITZ295" s="247"/>
      <c r="IUA295" s="247"/>
      <c r="IUB295" s="247"/>
      <c r="IUC295" s="247"/>
      <c r="IUD295" s="247"/>
      <c r="IUE295" s="247"/>
      <c r="IUF295" s="247"/>
      <c r="IUG295" s="247"/>
      <c r="IUH295" s="247"/>
      <c r="IUI295" s="247"/>
      <c r="IUJ295" s="247"/>
      <c r="IUK295" s="247"/>
      <c r="IUL295" s="247"/>
      <c r="IUM295" s="247"/>
      <c r="IUN295" s="247"/>
      <c r="IUO295" s="247"/>
      <c r="IUP295" s="247"/>
      <c r="IUQ295" s="247"/>
      <c r="IUR295" s="247"/>
      <c r="IUS295" s="247"/>
      <c r="IUT295" s="247"/>
      <c r="IUU295" s="247"/>
      <c r="IUV295" s="247"/>
      <c r="IUW295" s="247"/>
      <c r="IUX295" s="247"/>
      <c r="IUY295" s="247"/>
      <c r="IUZ295" s="247"/>
      <c r="IVA295" s="247"/>
      <c r="IVB295" s="247"/>
      <c r="IVC295" s="247"/>
      <c r="IVD295" s="247"/>
      <c r="IVE295" s="247"/>
      <c r="IVF295" s="247"/>
      <c r="IVG295" s="247"/>
      <c r="IVH295" s="247"/>
      <c r="IVI295" s="247"/>
      <c r="IVJ295" s="247"/>
      <c r="IVK295" s="247"/>
      <c r="IVL295" s="247"/>
      <c r="IVM295" s="247"/>
      <c r="IVN295" s="247"/>
      <c r="IVO295" s="247"/>
      <c r="IVP295" s="247"/>
      <c r="IVQ295" s="247"/>
      <c r="IVR295" s="247"/>
      <c r="IVS295" s="247"/>
      <c r="IVT295" s="247"/>
      <c r="IVU295" s="247"/>
      <c r="IVV295" s="247"/>
      <c r="IVW295" s="247"/>
      <c r="IVX295" s="247"/>
      <c r="IVY295" s="247"/>
      <c r="IVZ295" s="247"/>
      <c r="IWA295" s="247"/>
      <c r="IWB295" s="247"/>
      <c r="IWC295" s="247"/>
      <c r="IWD295" s="247"/>
      <c r="IWE295" s="247"/>
      <c r="IWF295" s="247"/>
      <c r="IWG295" s="247"/>
      <c r="IWH295" s="247"/>
      <c r="IWI295" s="247"/>
      <c r="IWJ295" s="247"/>
      <c r="IWK295" s="247"/>
      <c r="IWL295" s="247"/>
      <c r="IWM295" s="247"/>
      <c r="IWN295" s="247"/>
      <c r="IWO295" s="247"/>
      <c r="IWP295" s="247"/>
      <c r="IWQ295" s="247"/>
      <c r="IWR295" s="247"/>
      <c r="IWS295" s="247"/>
      <c r="IWT295" s="247"/>
      <c r="IWU295" s="247"/>
      <c r="IWV295" s="247"/>
      <c r="IWW295" s="247"/>
      <c r="IWX295" s="247"/>
      <c r="IWY295" s="247"/>
      <c r="IWZ295" s="247"/>
      <c r="IXA295" s="247"/>
      <c r="IXB295" s="247"/>
      <c r="IXC295" s="247"/>
      <c r="IXD295" s="247"/>
      <c r="IXE295" s="247"/>
      <c r="IXF295" s="247"/>
      <c r="IXG295" s="247"/>
      <c r="IXH295" s="247"/>
      <c r="IXI295" s="247"/>
      <c r="IXJ295" s="247"/>
      <c r="IXK295" s="247"/>
      <c r="IXL295" s="247"/>
      <c r="IXM295" s="247"/>
      <c r="IXN295" s="247"/>
      <c r="IXO295" s="247"/>
      <c r="IXP295" s="247"/>
      <c r="IXQ295" s="247"/>
      <c r="IXR295" s="247"/>
      <c r="IXS295" s="247"/>
      <c r="IXT295" s="247"/>
      <c r="IXU295" s="247"/>
      <c r="IXV295" s="247"/>
      <c r="IXW295" s="247"/>
      <c r="IXX295" s="247"/>
      <c r="IXY295" s="247"/>
      <c r="IXZ295" s="247"/>
      <c r="IYA295" s="247"/>
      <c r="IYB295" s="247"/>
      <c r="IYC295" s="247"/>
      <c r="IYD295" s="247"/>
      <c r="IYE295" s="247"/>
      <c r="IYF295" s="247"/>
      <c r="IYG295" s="247"/>
      <c r="IYH295" s="247"/>
      <c r="IYI295" s="247"/>
      <c r="IYJ295" s="247"/>
      <c r="IYK295" s="247"/>
      <c r="IYL295" s="247"/>
      <c r="IYM295" s="247"/>
      <c r="IYN295" s="247"/>
      <c r="IYO295" s="247"/>
      <c r="IYP295" s="247"/>
      <c r="IYQ295" s="247"/>
      <c r="IYR295" s="247"/>
      <c r="IYS295" s="247"/>
      <c r="IYT295" s="247"/>
      <c r="IYU295" s="247"/>
      <c r="IYV295" s="247"/>
      <c r="IYW295" s="247"/>
      <c r="IYX295" s="247"/>
      <c r="IYY295" s="247"/>
      <c r="IYZ295" s="247"/>
      <c r="IZA295" s="247"/>
      <c r="IZB295" s="247"/>
      <c r="IZC295" s="247"/>
      <c r="IZD295" s="247"/>
      <c r="IZE295" s="247"/>
      <c r="IZF295" s="247"/>
      <c r="IZG295" s="247"/>
      <c r="IZH295" s="247"/>
      <c r="IZI295" s="247"/>
      <c r="IZJ295" s="247"/>
      <c r="IZK295" s="247"/>
      <c r="IZL295" s="247"/>
      <c r="IZM295" s="247"/>
      <c r="IZN295" s="247"/>
      <c r="IZO295" s="247"/>
      <c r="IZP295" s="247"/>
      <c r="IZQ295" s="247"/>
      <c r="IZR295" s="247"/>
      <c r="IZS295" s="247"/>
      <c r="IZT295" s="247"/>
      <c r="IZU295" s="247"/>
      <c r="IZV295" s="247"/>
      <c r="IZW295" s="247"/>
      <c r="IZX295" s="247"/>
      <c r="IZY295" s="247"/>
      <c r="IZZ295" s="247"/>
      <c r="JAA295" s="247"/>
      <c r="JAB295" s="247"/>
      <c r="JAC295" s="247"/>
      <c r="JAD295" s="247"/>
      <c r="JAE295" s="247"/>
      <c r="JAF295" s="247"/>
      <c r="JAG295" s="247"/>
      <c r="JAH295" s="247"/>
      <c r="JAI295" s="247"/>
      <c r="JAJ295" s="247"/>
      <c r="JAK295" s="247"/>
      <c r="JAL295" s="247"/>
      <c r="JAM295" s="247"/>
      <c r="JAN295" s="247"/>
      <c r="JAO295" s="247"/>
      <c r="JAP295" s="247"/>
      <c r="JAQ295" s="247"/>
      <c r="JAR295" s="247"/>
      <c r="JAS295" s="247"/>
      <c r="JAT295" s="247"/>
      <c r="JAU295" s="247"/>
      <c r="JAV295" s="247"/>
      <c r="JAW295" s="247"/>
      <c r="JAX295" s="247"/>
      <c r="JAY295" s="247"/>
      <c r="JAZ295" s="247"/>
      <c r="JBA295" s="247"/>
      <c r="JBB295" s="247"/>
      <c r="JBC295" s="247"/>
      <c r="JBD295" s="247"/>
      <c r="JBE295" s="247"/>
      <c r="JBF295" s="247"/>
      <c r="JBG295" s="247"/>
      <c r="JBH295" s="247"/>
      <c r="JBI295" s="247"/>
      <c r="JBJ295" s="247"/>
      <c r="JBK295" s="247"/>
      <c r="JBL295" s="247"/>
      <c r="JBM295" s="247"/>
      <c r="JBN295" s="247"/>
      <c r="JBO295" s="247"/>
      <c r="JBP295" s="247"/>
      <c r="JBQ295" s="247"/>
      <c r="JBR295" s="247"/>
      <c r="JBS295" s="247"/>
      <c r="JBT295" s="247"/>
      <c r="JBU295" s="247"/>
      <c r="JBV295" s="247"/>
      <c r="JBW295" s="247"/>
      <c r="JBX295" s="247"/>
      <c r="JBY295" s="247"/>
      <c r="JBZ295" s="247"/>
      <c r="JCA295" s="247"/>
      <c r="JCB295" s="247"/>
      <c r="JCC295" s="247"/>
      <c r="JCD295" s="247"/>
      <c r="JCE295" s="247"/>
      <c r="JCF295" s="247"/>
      <c r="JCG295" s="247"/>
      <c r="JCH295" s="247"/>
      <c r="JCI295" s="247"/>
      <c r="JCJ295" s="247"/>
      <c r="JCK295" s="247"/>
      <c r="JCL295" s="247"/>
      <c r="JCM295" s="247"/>
      <c r="JCN295" s="247"/>
      <c r="JCO295" s="247"/>
      <c r="JCP295" s="247"/>
      <c r="JCQ295" s="247"/>
      <c r="JCR295" s="247"/>
      <c r="JCS295" s="247"/>
      <c r="JCT295" s="247"/>
      <c r="JCU295" s="247"/>
      <c r="JCV295" s="247"/>
      <c r="JCW295" s="247"/>
      <c r="JCX295" s="247"/>
      <c r="JCY295" s="247"/>
      <c r="JCZ295" s="247"/>
      <c r="JDA295" s="247"/>
      <c r="JDB295" s="247"/>
      <c r="JDC295" s="247"/>
      <c r="JDD295" s="247"/>
      <c r="JDE295" s="247"/>
      <c r="JDF295" s="247"/>
      <c r="JDG295" s="247"/>
      <c r="JDH295" s="247"/>
      <c r="JDI295" s="247"/>
      <c r="JDJ295" s="247"/>
      <c r="JDK295" s="247"/>
      <c r="JDL295" s="247"/>
      <c r="JDM295" s="247"/>
      <c r="JDN295" s="247"/>
      <c r="JDO295" s="247"/>
      <c r="JDP295" s="247"/>
      <c r="JDQ295" s="247"/>
      <c r="JDR295" s="247"/>
      <c r="JDS295" s="247"/>
      <c r="JDT295" s="247"/>
      <c r="JDU295" s="247"/>
      <c r="JDV295" s="247"/>
      <c r="JDW295" s="247"/>
      <c r="JDX295" s="247"/>
      <c r="JDY295" s="247"/>
      <c r="JDZ295" s="247"/>
      <c r="JEA295" s="247"/>
      <c r="JEB295" s="247"/>
      <c r="JEC295" s="247"/>
      <c r="JED295" s="247"/>
      <c r="JEE295" s="247"/>
      <c r="JEF295" s="247"/>
      <c r="JEG295" s="247"/>
      <c r="JEH295" s="247"/>
      <c r="JEI295" s="247"/>
      <c r="JEJ295" s="247"/>
      <c r="JEK295" s="247"/>
      <c r="JEL295" s="247"/>
      <c r="JEM295" s="247"/>
      <c r="JEN295" s="247"/>
      <c r="JEO295" s="247"/>
      <c r="JEP295" s="247"/>
      <c r="JEQ295" s="247"/>
      <c r="JER295" s="247"/>
      <c r="JES295" s="247"/>
      <c r="JET295" s="247"/>
      <c r="JEU295" s="247"/>
      <c r="JEV295" s="247"/>
      <c r="JEW295" s="247"/>
      <c r="JEX295" s="247"/>
      <c r="JEY295" s="247"/>
      <c r="JEZ295" s="247"/>
      <c r="JFA295" s="247"/>
      <c r="JFB295" s="247"/>
      <c r="JFC295" s="247"/>
      <c r="JFD295" s="247"/>
      <c r="JFE295" s="247"/>
      <c r="JFF295" s="247"/>
      <c r="JFG295" s="247"/>
      <c r="JFH295" s="247"/>
      <c r="JFI295" s="247"/>
      <c r="JFJ295" s="247"/>
      <c r="JFK295" s="247"/>
      <c r="JFL295" s="247"/>
      <c r="JFM295" s="247"/>
      <c r="JFN295" s="247"/>
      <c r="JFO295" s="247"/>
      <c r="JFP295" s="247"/>
      <c r="JFQ295" s="247"/>
      <c r="JFR295" s="247"/>
      <c r="JFS295" s="247"/>
      <c r="JFT295" s="247"/>
      <c r="JFU295" s="247"/>
      <c r="JFV295" s="247"/>
      <c r="JFW295" s="247"/>
      <c r="JFX295" s="247"/>
      <c r="JFY295" s="247"/>
      <c r="JFZ295" s="247"/>
      <c r="JGA295" s="247"/>
      <c r="JGB295" s="247"/>
      <c r="JGC295" s="247"/>
      <c r="JGD295" s="247"/>
      <c r="JGE295" s="247"/>
      <c r="JGF295" s="247"/>
      <c r="JGG295" s="247"/>
      <c r="JGH295" s="247"/>
      <c r="JGI295" s="247"/>
      <c r="JGJ295" s="247"/>
      <c r="JGK295" s="247"/>
      <c r="JGL295" s="247"/>
      <c r="JGM295" s="247"/>
      <c r="JGN295" s="247"/>
      <c r="JGO295" s="247"/>
      <c r="JGP295" s="247"/>
      <c r="JGQ295" s="247"/>
      <c r="JGR295" s="247"/>
      <c r="JGS295" s="247"/>
      <c r="JGT295" s="247"/>
      <c r="JGU295" s="247"/>
      <c r="JGV295" s="247"/>
      <c r="JGW295" s="247"/>
      <c r="JGX295" s="247"/>
      <c r="JGY295" s="247"/>
      <c r="JGZ295" s="247"/>
      <c r="JHA295" s="247"/>
      <c r="JHB295" s="247"/>
      <c r="JHC295" s="247"/>
      <c r="JHD295" s="247"/>
      <c r="JHE295" s="247"/>
      <c r="JHF295" s="247"/>
      <c r="JHG295" s="247"/>
      <c r="JHH295" s="247"/>
      <c r="JHI295" s="247"/>
      <c r="JHJ295" s="247"/>
      <c r="JHK295" s="247"/>
      <c r="JHL295" s="247"/>
      <c r="JHM295" s="247"/>
      <c r="JHN295" s="247"/>
      <c r="JHO295" s="247"/>
      <c r="JHP295" s="247"/>
      <c r="JHQ295" s="247"/>
      <c r="JHR295" s="247"/>
      <c r="JHS295" s="247"/>
      <c r="JHT295" s="247"/>
      <c r="JHU295" s="247"/>
      <c r="JHV295" s="247"/>
      <c r="JHW295" s="247"/>
      <c r="JHX295" s="247"/>
      <c r="JHY295" s="247"/>
      <c r="JHZ295" s="247"/>
      <c r="JIA295" s="247"/>
      <c r="JIB295" s="247"/>
      <c r="JIC295" s="247"/>
      <c r="JID295" s="247"/>
      <c r="JIE295" s="247"/>
      <c r="JIF295" s="247"/>
      <c r="JIG295" s="247"/>
      <c r="JIH295" s="247"/>
      <c r="JII295" s="247"/>
      <c r="JIJ295" s="247"/>
      <c r="JIK295" s="247"/>
      <c r="JIL295" s="247"/>
      <c r="JIM295" s="247"/>
      <c r="JIN295" s="247"/>
      <c r="JIO295" s="247"/>
      <c r="JIP295" s="247"/>
      <c r="JIQ295" s="247"/>
      <c r="JIR295" s="247"/>
      <c r="JIS295" s="247"/>
      <c r="JIT295" s="247"/>
      <c r="JIU295" s="247"/>
      <c r="JIV295" s="247"/>
      <c r="JIW295" s="247"/>
      <c r="JIX295" s="247"/>
      <c r="JIY295" s="247"/>
      <c r="JIZ295" s="247"/>
      <c r="JJA295" s="247"/>
      <c r="JJB295" s="247"/>
      <c r="JJC295" s="247"/>
      <c r="JJD295" s="247"/>
      <c r="JJE295" s="247"/>
      <c r="JJF295" s="247"/>
      <c r="JJG295" s="247"/>
      <c r="JJH295" s="247"/>
      <c r="JJI295" s="247"/>
      <c r="JJJ295" s="247"/>
      <c r="JJK295" s="247"/>
      <c r="JJL295" s="247"/>
      <c r="JJM295" s="247"/>
      <c r="JJN295" s="247"/>
      <c r="JJO295" s="247"/>
      <c r="JJP295" s="247"/>
      <c r="JJQ295" s="247"/>
      <c r="JJR295" s="247"/>
      <c r="JJS295" s="247"/>
      <c r="JJT295" s="247"/>
      <c r="JJU295" s="247"/>
      <c r="JJV295" s="247"/>
      <c r="JJW295" s="247"/>
      <c r="JJX295" s="247"/>
      <c r="JJY295" s="247"/>
      <c r="JJZ295" s="247"/>
      <c r="JKA295" s="247"/>
      <c r="JKB295" s="247"/>
      <c r="JKC295" s="247"/>
      <c r="JKD295" s="247"/>
      <c r="JKE295" s="247"/>
      <c r="JKF295" s="247"/>
      <c r="JKG295" s="247"/>
      <c r="JKH295" s="247"/>
      <c r="JKI295" s="247"/>
      <c r="JKJ295" s="247"/>
      <c r="JKK295" s="247"/>
      <c r="JKL295" s="247"/>
      <c r="JKM295" s="247"/>
      <c r="JKN295" s="247"/>
      <c r="JKO295" s="247"/>
      <c r="JKP295" s="247"/>
      <c r="JKQ295" s="247"/>
      <c r="JKR295" s="247"/>
      <c r="JKS295" s="247"/>
      <c r="JKT295" s="247"/>
      <c r="JKU295" s="247"/>
      <c r="JKV295" s="247"/>
      <c r="JKW295" s="247"/>
      <c r="JKX295" s="247"/>
      <c r="JKY295" s="247"/>
      <c r="JKZ295" s="247"/>
      <c r="JLA295" s="247"/>
      <c r="JLB295" s="247"/>
      <c r="JLC295" s="247"/>
      <c r="JLD295" s="247"/>
      <c r="JLE295" s="247"/>
      <c r="JLF295" s="247"/>
      <c r="JLG295" s="247"/>
      <c r="JLH295" s="247"/>
      <c r="JLI295" s="247"/>
      <c r="JLJ295" s="247"/>
      <c r="JLK295" s="247"/>
      <c r="JLL295" s="247"/>
      <c r="JLM295" s="247"/>
      <c r="JLN295" s="247"/>
      <c r="JLO295" s="247"/>
      <c r="JLP295" s="247"/>
      <c r="JLQ295" s="247"/>
      <c r="JLR295" s="247"/>
      <c r="JLS295" s="247"/>
      <c r="JLT295" s="247"/>
      <c r="JLU295" s="247"/>
      <c r="JLV295" s="247"/>
      <c r="JLW295" s="247"/>
      <c r="JLX295" s="247"/>
      <c r="JLY295" s="247"/>
      <c r="JLZ295" s="247"/>
      <c r="JMA295" s="247"/>
      <c r="JMB295" s="247"/>
      <c r="JMC295" s="247"/>
      <c r="JMD295" s="247"/>
      <c r="JME295" s="247"/>
      <c r="JMF295" s="247"/>
      <c r="JMG295" s="247"/>
      <c r="JMH295" s="247"/>
      <c r="JMI295" s="247"/>
      <c r="JMJ295" s="247"/>
      <c r="JMK295" s="247"/>
      <c r="JML295" s="247"/>
      <c r="JMM295" s="247"/>
      <c r="JMN295" s="247"/>
      <c r="JMO295" s="247"/>
      <c r="JMP295" s="247"/>
      <c r="JMQ295" s="247"/>
      <c r="JMR295" s="247"/>
      <c r="JMS295" s="247"/>
      <c r="JMT295" s="247"/>
      <c r="JMU295" s="247"/>
      <c r="JMV295" s="247"/>
      <c r="JMW295" s="247"/>
      <c r="JMX295" s="247"/>
      <c r="JMY295" s="247"/>
      <c r="JMZ295" s="247"/>
      <c r="JNA295" s="247"/>
      <c r="JNB295" s="247"/>
      <c r="JNC295" s="247"/>
      <c r="JND295" s="247"/>
      <c r="JNE295" s="247"/>
      <c r="JNF295" s="247"/>
      <c r="JNG295" s="247"/>
      <c r="JNH295" s="247"/>
      <c r="JNI295" s="247"/>
      <c r="JNJ295" s="247"/>
      <c r="JNK295" s="247"/>
      <c r="JNL295" s="247"/>
      <c r="JNM295" s="247"/>
      <c r="JNN295" s="247"/>
      <c r="JNO295" s="247"/>
      <c r="JNP295" s="247"/>
      <c r="JNQ295" s="247"/>
      <c r="JNR295" s="247"/>
      <c r="JNS295" s="247"/>
      <c r="JNT295" s="247"/>
      <c r="JNU295" s="247"/>
      <c r="JNV295" s="247"/>
      <c r="JNW295" s="247"/>
      <c r="JNX295" s="247"/>
      <c r="JNY295" s="247"/>
      <c r="JNZ295" s="247"/>
      <c r="JOA295" s="247"/>
      <c r="JOB295" s="247"/>
      <c r="JOC295" s="247"/>
      <c r="JOD295" s="247"/>
      <c r="JOE295" s="247"/>
      <c r="JOF295" s="247"/>
      <c r="JOG295" s="247"/>
      <c r="JOH295" s="247"/>
      <c r="JOI295" s="247"/>
      <c r="JOJ295" s="247"/>
      <c r="JOK295" s="247"/>
      <c r="JOL295" s="247"/>
      <c r="JOM295" s="247"/>
      <c r="JON295" s="247"/>
      <c r="JOO295" s="247"/>
      <c r="JOP295" s="247"/>
      <c r="JOQ295" s="247"/>
      <c r="JOR295" s="247"/>
      <c r="JOS295" s="247"/>
      <c r="JOT295" s="247"/>
      <c r="JOU295" s="247"/>
      <c r="JOV295" s="247"/>
      <c r="JOW295" s="247"/>
      <c r="JOX295" s="247"/>
      <c r="JOY295" s="247"/>
      <c r="JOZ295" s="247"/>
      <c r="JPA295" s="247"/>
      <c r="JPB295" s="247"/>
      <c r="JPC295" s="247"/>
      <c r="JPD295" s="247"/>
      <c r="JPE295" s="247"/>
      <c r="JPF295" s="247"/>
      <c r="JPG295" s="247"/>
      <c r="JPH295" s="247"/>
      <c r="JPI295" s="247"/>
      <c r="JPJ295" s="247"/>
      <c r="JPK295" s="247"/>
      <c r="JPL295" s="247"/>
      <c r="JPM295" s="247"/>
      <c r="JPN295" s="247"/>
      <c r="JPO295" s="247"/>
      <c r="JPP295" s="247"/>
      <c r="JPQ295" s="247"/>
      <c r="JPR295" s="247"/>
      <c r="JPS295" s="247"/>
      <c r="JPT295" s="247"/>
      <c r="JPU295" s="247"/>
      <c r="JPV295" s="247"/>
      <c r="JPW295" s="247"/>
      <c r="JPX295" s="247"/>
      <c r="JPY295" s="247"/>
      <c r="JPZ295" s="247"/>
      <c r="JQA295" s="247"/>
      <c r="JQB295" s="247"/>
      <c r="JQC295" s="247"/>
      <c r="JQD295" s="247"/>
      <c r="JQE295" s="247"/>
      <c r="JQF295" s="247"/>
      <c r="JQG295" s="247"/>
      <c r="JQH295" s="247"/>
      <c r="JQI295" s="247"/>
      <c r="JQJ295" s="247"/>
      <c r="JQK295" s="247"/>
      <c r="JQL295" s="247"/>
      <c r="JQM295" s="247"/>
      <c r="JQN295" s="247"/>
      <c r="JQO295" s="247"/>
      <c r="JQP295" s="247"/>
      <c r="JQQ295" s="247"/>
      <c r="JQR295" s="247"/>
      <c r="JQS295" s="247"/>
      <c r="JQT295" s="247"/>
      <c r="JQU295" s="247"/>
      <c r="JQV295" s="247"/>
      <c r="JQW295" s="247"/>
      <c r="JQX295" s="247"/>
      <c r="JQY295" s="247"/>
      <c r="JQZ295" s="247"/>
      <c r="JRA295" s="247"/>
      <c r="JRB295" s="247"/>
      <c r="JRC295" s="247"/>
      <c r="JRD295" s="247"/>
      <c r="JRE295" s="247"/>
      <c r="JRF295" s="247"/>
      <c r="JRG295" s="247"/>
      <c r="JRH295" s="247"/>
      <c r="JRI295" s="247"/>
      <c r="JRJ295" s="247"/>
      <c r="JRK295" s="247"/>
      <c r="JRL295" s="247"/>
      <c r="JRM295" s="247"/>
      <c r="JRN295" s="247"/>
      <c r="JRO295" s="247"/>
      <c r="JRP295" s="247"/>
      <c r="JRQ295" s="247"/>
      <c r="JRR295" s="247"/>
      <c r="JRS295" s="247"/>
      <c r="JRT295" s="247"/>
      <c r="JRU295" s="247"/>
      <c r="JRV295" s="247"/>
      <c r="JRW295" s="247"/>
      <c r="JRX295" s="247"/>
      <c r="JRY295" s="247"/>
      <c r="JRZ295" s="247"/>
      <c r="JSA295" s="247"/>
      <c r="JSB295" s="247"/>
      <c r="JSC295" s="247"/>
      <c r="JSD295" s="247"/>
      <c r="JSE295" s="247"/>
      <c r="JSF295" s="247"/>
      <c r="JSG295" s="247"/>
      <c r="JSH295" s="247"/>
      <c r="JSI295" s="247"/>
      <c r="JSJ295" s="247"/>
      <c r="JSK295" s="247"/>
      <c r="JSL295" s="247"/>
      <c r="JSM295" s="247"/>
      <c r="JSN295" s="247"/>
      <c r="JSO295" s="247"/>
      <c r="JSP295" s="247"/>
      <c r="JSQ295" s="247"/>
      <c r="JSR295" s="247"/>
      <c r="JSS295" s="247"/>
      <c r="JST295" s="247"/>
      <c r="JSU295" s="247"/>
      <c r="JSV295" s="247"/>
      <c r="JSW295" s="247"/>
      <c r="JSX295" s="247"/>
      <c r="JSY295" s="247"/>
      <c r="JSZ295" s="247"/>
      <c r="JTA295" s="247"/>
      <c r="JTB295" s="247"/>
      <c r="JTC295" s="247"/>
      <c r="JTD295" s="247"/>
      <c r="JTE295" s="247"/>
      <c r="JTF295" s="247"/>
      <c r="JTG295" s="247"/>
      <c r="JTH295" s="247"/>
      <c r="JTI295" s="247"/>
      <c r="JTJ295" s="247"/>
      <c r="JTK295" s="247"/>
      <c r="JTL295" s="247"/>
      <c r="JTM295" s="247"/>
      <c r="JTN295" s="247"/>
      <c r="JTO295" s="247"/>
      <c r="JTP295" s="247"/>
      <c r="JTQ295" s="247"/>
      <c r="JTR295" s="247"/>
      <c r="JTS295" s="247"/>
      <c r="JTT295" s="247"/>
      <c r="JTU295" s="247"/>
      <c r="JTV295" s="247"/>
      <c r="JTW295" s="247"/>
      <c r="JTX295" s="247"/>
      <c r="JTY295" s="247"/>
      <c r="JTZ295" s="247"/>
      <c r="JUA295" s="247"/>
      <c r="JUB295" s="247"/>
      <c r="JUC295" s="247"/>
      <c r="JUD295" s="247"/>
      <c r="JUE295" s="247"/>
      <c r="JUF295" s="247"/>
      <c r="JUG295" s="247"/>
      <c r="JUH295" s="247"/>
      <c r="JUI295" s="247"/>
      <c r="JUJ295" s="247"/>
      <c r="JUK295" s="247"/>
      <c r="JUL295" s="247"/>
      <c r="JUM295" s="247"/>
      <c r="JUN295" s="247"/>
      <c r="JUO295" s="247"/>
      <c r="JUP295" s="247"/>
      <c r="JUQ295" s="247"/>
      <c r="JUR295" s="247"/>
      <c r="JUS295" s="247"/>
      <c r="JUT295" s="247"/>
      <c r="JUU295" s="247"/>
      <c r="JUV295" s="247"/>
      <c r="JUW295" s="247"/>
      <c r="JUX295" s="247"/>
      <c r="JUY295" s="247"/>
      <c r="JUZ295" s="247"/>
      <c r="JVA295" s="247"/>
      <c r="JVB295" s="247"/>
      <c r="JVC295" s="247"/>
      <c r="JVD295" s="247"/>
      <c r="JVE295" s="247"/>
      <c r="JVF295" s="247"/>
      <c r="JVG295" s="247"/>
      <c r="JVH295" s="247"/>
      <c r="JVI295" s="247"/>
      <c r="JVJ295" s="247"/>
      <c r="JVK295" s="247"/>
      <c r="JVL295" s="247"/>
      <c r="JVM295" s="247"/>
      <c r="JVN295" s="247"/>
      <c r="JVO295" s="247"/>
      <c r="JVP295" s="247"/>
      <c r="JVQ295" s="247"/>
      <c r="JVR295" s="247"/>
      <c r="JVS295" s="247"/>
      <c r="JVT295" s="247"/>
      <c r="JVU295" s="247"/>
      <c r="JVV295" s="247"/>
      <c r="JVW295" s="247"/>
      <c r="JVX295" s="247"/>
      <c r="JVY295" s="247"/>
      <c r="JVZ295" s="247"/>
      <c r="JWA295" s="247"/>
      <c r="JWB295" s="247"/>
      <c r="JWC295" s="247"/>
      <c r="JWD295" s="247"/>
      <c r="JWE295" s="247"/>
      <c r="JWF295" s="247"/>
      <c r="JWG295" s="247"/>
      <c r="JWH295" s="247"/>
      <c r="JWI295" s="247"/>
      <c r="JWJ295" s="247"/>
      <c r="JWK295" s="247"/>
      <c r="JWL295" s="247"/>
      <c r="JWM295" s="247"/>
      <c r="JWN295" s="247"/>
      <c r="JWO295" s="247"/>
      <c r="JWP295" s="247"/>
      <c r="JWQ295" s="247"/>
      <c r="JWR295" s="247"/>
      <c r="JWS295" s="247"/>
      <c r="JWT295" s="247"/>
      <c r="JWU295" s="247"/>
      <c r="JWV295" s="247"/>
      <c r="JWW295" s="247"/>
      <c r="JWX295" s="247"/>
      <c r="JWY295" s="247"/>
      <c r="JWZ295" s="247"/>
      <c r="JXA295" s="247"/>
      <c r="JXB295" s="247"/>
      <c r="JXC295" s="247"/>
      <c r="JXD295" s="247"/>
      <c r="JXE295" s="247"/>
      <c r="JXF295" s="247"/>
      <c r="JXG295" s="247"/>
      <c r="JXH295" s="247"/>
      <c r="JXI295" s="247"/>
      <c r="JXJ295" s="247"/>
      <c r="JXK295" s="247"/>
      <c r="JXL295" s="247"/>
      <c r="JXM295" s="247"/>
      <c r="JXN295" s="247"/>
      <c r="JXO295" s="247"/>
      <c r="JXP295" s="247"/>
      <c r="JXQ295" s="247"/>
      <c r="JXR295" s="247"/>
      <c r="JXS295" s="247"/>
      <c r="JXT295" s="247"/>
      <c r="JXU295" s="247"/>
      <c r="JXV295" s="247"/>
      <c r="JXW295" s="247"/>
      <c r="JXX295" s="247"/>
      <c r="JXY295" s="247"/>
      <c r="JXZ295" s="247"/>
      <c r="JYA295" s="247"/>
      <c r="JYB295" s="247"/>
      <c r="JYC295" s="247"/>
      <c r="JYD295" s="247"/>
      <c r="JYE295" s="247"/>
      <c r="JYF295" s="247"/>
      <c r="JYG295" s="247"/>
      <c r="JYH295" s="247"/>
      <c r="JYI295" s="247"/>
      <c r="JYJ295" s="247"/>
      <c r="JYK295" s="247"/>
      <c r="JYL295" s="247"/>
      <c r="JYM295" s="247"/>
      <c r="JYN295" s="247"/>
      <c r="JYO295" s="247"/>
      <c r="JYP295" s="247"/>
      <c r="JYQ295" s="247"/>
      <c r="JYR295" s="247"/>
      <c r="JYS295" s="247"/>
      <c r="JYT295" s="247"/>
      <c r="JYU295" s="247"/>
      <c r="JYV295" s="247"/>
      <c r="JYW295" s="247"/>
      <c r="JYX295" s="247"/>
      <c r="JYY295" s="247"/>
      <c r="JYZ295" s="247"/>
      <c r="JZA295" s="247"/>
      <c r="JZB295" s="247"/>
      <c r="JZC295" s="247"/>
      <c r="JZD295" s="247"/>
      <c r="JZE295" s="247"/>
      <c r="JZF295" s="247"/>
      <c r="JZG295" s="247"/>
      <c r="JZH295" s="247"/>
      <c r="JZI295" s="247"/>
      <c r="JZJ295" s="247"/>
      <c r="JZK295" s="247"/>
      <c r="JZL295" s="247"/>
      <c r="JZM295" s="247"/>
      <c r="JZN295" s="247"/>
      <c r="JZO295" s="247"/>
      <c r="JZP295" s="247"/>
      <c r="JZQ295" s="247"/>
      <c r="JZR295" s="247"/>
      <c r="JZS295" s="247"/>
      <c r="JZT295" s="247"/>
      <c r="JZU295" s="247"/>
      <c r="JZV295" s="247"/>
      <c r="JZW295" s="247"/>
      <c r="JZX295" s="247"/>
      <c r="JZY295" s="247"/>
      <c r="JZZ295" s="247"/>
      <c r="KAA295" s="247"/>
      <c r="KAB295" s="247"/>
      <c r="KAC295" s="247"/>
      <c r="KAD295" s="247"/>
      <c r="KAE295" s="247"/>
      <c r="KAF295" s="247"/>
      <c r="KAG295" s="247"/>
      <c r="KAH295" s="247"/>
      <c r="KAI295" s="247"/>
      <c r="KAJ295" s="247"/>
      <c r="KAK295" s="247"/>
      <c r="KAL295" s="247"/>
      <c r="KAM295" s="247"/>
      <c r="KAN295" s="247"/>
      <c r="KAO295" s="247"/>
      <c r="KAP295" s="247"/>
      <c r="KAQ295" s="247"/>
      <c r="KAR295" s="247"/>
      <c r="KAS295" s="247"/>
      <c r="KAT295" s="247"/>
      <c r="KAU295" s="247"/>
      <c r="KAV295" s="247"/>
      <c r="KAW295" s="247"/>
      <c r="KAX295" s="247"/>
      <c r="KAY295" s="247"/>
      <c r="KAZ295" s="247"/>
      <c r="KBA295" s="247"/>
      <c r="KBB295" s="247"/>
      <c r="KBC295" s="247"/>
      <c r="KBD295" s="247"/>
      <c r="KBE295" s="247"/>
      <c r="KBF295" s="247"/>
      <c r="KBG295" s="247"/>
      <c r="KBH295" s="247"/>
      <c r="KBI295" s="247"/>
      <c r="KBJ295" s="247"/>
      <c r="KBK295" s="247"/>
      <c r="KBL295" s="247"/>
      <c r="KBM295" s="247"/>
      <c r="KBN295" s="247"/>
      <c r="KBO295" s="247"/>
      <c r="KBP295" s="247"/>
      <c r="KBQ295" s="247"/>
      <c r="KBR295" s="247"/>
      <c r="KBS295" s="247"/>
      <c r="KBT295" s="247"/>
      <c r="KBU295" s="247"/>
      <c r="KBV295" s="247"/>
      <c r="KBW295" s="247"/>
      <c r="KBX295" s="247"/>
      <c r="KBY295" s="247"/>
      <c r="KBZ295" s="247"/>
      <c r="KCA295" s="247"/>
      <c r="KCB295" s="247"/>
      <c r="KCC295" s="247"/>
      <c r="KCD295" s="247"/>
      <c r="KCE295" s="247"/>
      <c r="KCF295" s="247"/>
      <c r="KCG295" s="247"/>
      <c r="KCH295" s="247"/>
      <c r="KCI295" s="247"/>
      <c r="KCJ295" s="247"/>
      <c r="KCK295" s="247"/>
      <c r="KCL295" s="247"/>
      <c r="KCM295" s="247"/>
      <c r="KCN295" s="247"/>
      <c r="KCO295" s="247"/>
      <c r="KCP295" s="247"/>
      <c r="KCQ295" s="247"/>
      <c r="KCR295" s="247"/>
      <c r="KCS295" s="247"/>
      <c r="KCT295" s="247"/>
      <c r="KCU295" s="247"/>
      <c r="KCV295" s="247"/>
      <c r="KCW295" s="247"/>
      <c r="KCX295" s="247"/>
      <c r="KCY295" s="247"/>
      <c r="KCZ295" s="247"/>
      <c r="KDA295" s="247"/>
      <c r="KDB295" s="247"/>
      <c r="KDC295" s="247"/>
      <c r="KDD295" s="247"/>
      <c r="KDE295" s="247"/>
      <c r="KDF295" s="247"/>
      <c r="KDG295" s="247"/>
      <c r="KDH295" s="247"/>
      <c r="KDI295" s="247"/>
      <c r="KDJ295" s="247"/>
      <c r="KDK295" s="247"/>
      <c r="KDL295" s="247"/>
      <c r="KDM295" s="247"/>
      <c r="KDN295" s="247"/>
      <c r="KDO295" s="247"/>
      <c r="KDP295" s="247"/>
      <c r="KDQ295" s="247"/>
      <c r="KDR295" s="247"/>
      <c r="KDS295" s="247"/>
      <c r="KDT295" s="247"/>
      <c r="KDU295" s="247"/>
      <c r="KDV295" s="247"/>
      <c r="KDW295" s="247"/>
      <c r="KDX295" s="247"/>
      <c r="KDY295" s="247"/>
      <c r="KDZ295" s="247"/>
      <c r="KEA295" s="247"/>
      <c r="KEB295" s="247"/>
      <c r="KEC295" s="247"/>
      <c r="KED295" s="247"/>
      <c r="KEE295" s="247"/>
      <c r="KEF295" s="247"/>
      <c r="KEG295" s="247"/>
      <c r="KEH295" s="247"/>
      <c r="KEI295" s="247"/>
      <c r="KEJ295" s="247"/>
      <c r="KEK295" s="247"/>
      <c r="KEL295" s="247"/>
      <c r="KEM295" s="247"/>
      <c r="KEN295" s="247"/>
      <c r="KEO295" s="247"/>
      <c r="KEP295" s="247"/>
      <c r="KEQ295" s="247"/>
      <c r="KER295" s="247"/>
      <c r="KES295" s="247"/>
      <c r="KET295" s="247"/>
      <c r="KEU295" s="247"/>
      <c r="KEV295" s="247"/>
      <c r="KEW295" s="247"/>
      <c r="KEX295" s="247"/>
      <c r="KEY295" s="247"/>
      <c r="KEZ295" s="247"/>
      <c r="KFA295" s="247"/>
      <c r="KFB295" s="247"/>
      <c r="KFC295" s="247"/>
      <c r="KFD295" s="247"/>
      <c r="KFE295" s="247"/>
      <c r="KFF295" s="247"/>
      <c r="KFG295" s="247"/>
      <c r="KFH295" s="247"/>
      <c r="KFI295" s="247"/>
      <c r="KFJ295" s="247"/>
      <c r="KFK295" s="247"/>
      <c r="KFL295" s="247"/>
      <c r="KFM295" s="247"/>
      <c r="KFN295" s="247"/>
      <c r="KFO295" s="247"/>
      <c r="KFP295" s="247"/>
      <c r="KFQ295" s="247"/>
      <c r="KFR295" s="247"/>
      <c r="KFS295" s="247"/>
      <c r="KFT295" s="247"/>
      <c r="KFU295" s="247"/>
      <c r="KFV295" s="247"/>
      <c r="KFW295" s="247"/>
      <c r="KFX295" s="247"/>
      <c r="KFY295" s="247"/>
      <c r="KFZ295" s="247"/>
      <c r="KGA295" s="247"/>
      <c r="KGB295" s="247"/>
      <c r="KGC295" s="247"/>
      <c r="KGD295" s="247"/>
      <c r="KGE295" s="247"/>
      <c r="KGF295" s="247"/>
      <c r="KGG295" s="247"/>
      <c r="KGH295" s="247"/>
      <c r="KGI295" s="247"/>
      <c r="KGJ295" s="247"/>
      <c r="KGK295" s="247"/>
      <c r="KGL295" s="247"/>
      <c r="KGM295" s="247"/>
      <c r="KGN295" s="247"/>
      <c r="KGO295" s="247"/>
      <c r="KGP295" s="247"/>
      <c r="KGQ295" s="247"/>
      <c r="KGR295" s="247"/>
      <c r="KGS295" s="247"/>
      <c r="KGT295" s="247"/>
      <c r="KGU295" s="247"/>
      <c r="KGV295" s="247"/>
      <c r="KGW295" s="247"/>
      <c r="KGX295" s="247"/>
      <c r="KGY295" s="247"/>
      <c r="KGZ295" s="247"/>
      <c r="KHA295" s="247"/>
      <c r="KHB295" s="247"/>
      <c r="KHC295" s="247"/>
      <c r="KHD295" s="247"/>
      <c r="KHE295" s="247"/>
      <c r="KHF295" s="247"/>
      <c r="KHG295" s="247"/>
      <c r="KHH295" s="247"/>
      <c r="KHI295" s="247"/>
      <c r="KHJ295" s="247"/>
      <c r="KHK295" s="247"/>
      <c r="KHL295" s="247"/>
      <c r="KHM295" s="247"/>
      <c r="KHN295" s="247"/>
      <c r="KHO295" s="247"/>
      <c r="KHP295" s="247"/>
      <c r="KHQ295" s="247"/>
      <c r="KHR295" s="247"/>
      <c r="KHS295" s="247"/>
      <c r="KHT295" s="247"/>
      <c r="KHU295" s="247"/>
      <c r="KHV295" s="247"/>
      <c r="KHW295" s="247"/>
      <c r="KHX295" s="247"/>
      <c r="KHY295" s="247"/>
      <c r="KHZ295" s="247"/>
      <c r="KIA295" s="247"/>
      <c r="KIB295" s="247"/>
      <c r="KIC295" s="247"/>
      <c r="KID295" s="247"/>
      <c r="KIE295" s="247"/>
      <c r="KIF295" s="247"/>
      <c r="KIG295" s="247"/>
      <c r="KIH295" s="247"/>
      <c r="KII295" s="247"/>
      <c r="KIJ295" s="247"/>
      <c r="KIK295" s="247"/>
      <c r="KIL295" s="247"/>
      <c r="KIM295" s="247"/>
      <c r="KIN295" s="247"/>
      <c r="KIO295" s="247"/>
      <c r="KIP295" s="247"/>
      <c r="KIQ295" s="247"/>
      <c r="KIR295" s="247"/>
      <c r="KIS295" s="247"/>
      <c r="KIT295" s="247"/>
      <c r="KIU295" s="247"/>
      <c r="KIV295" s="247"/>
      <c r="KIW295" s="247"/>
      <c r="KIX295" s="247"/>
      <c r="KIY295" s="247"/>
      <c r="KIZ295" s="247"/>
      <c r="KJA295" s="247"/>
      <c r="KJB295" s="247"/>
      <c r="KJC295" s="247"/>
      <c r="KJD295" s="247"/>
      <c r="KJE295" s="247"/>
      <c r="KJF295" s="247"/>
      <c r="KJG295" s="247"/>
      <c r="KJH295" s="247"/>
      <c r="KJI295" s="247"/>
      <c r="KJJ295" s="247"/>
      <c r="KJK295" s="247"/>
      <c r="KJL295" s="247"/>
      <c r="KJM295" s="247"/>
      <c r="KJN295" s="247"/>
      <c r="KJO295" s="247"/>
      <c r="KJP295" s="247"/>
      <c r="KJQ295" s="247"/>
      <c r="KJR295" s="247"/>
      <c r="KJS295" s="247"/>
      <c r="KJT295" s="247"/>
      <c r="KJU295" s="247"/>
      <c r="KJV295" s="247"/>
      <c r="KJW295" s="247"/>
      <c r="KJX295" s="247"/>
      <c r="KJY295" s="247"/>
      <c r="KJZ295" s="247"/>
      <c r="KKA295" s="247"/>
      <c r="KKB295" s="247"/>
      <c r="KKC295" s="247"/>
      <c r="KKD295" s="247"/>
      <c r="KKE295" s="247"/>
      <c r="KKF295" s="247"/>
      <c r="KKG295" s="247"/>
      <c r="KKH295" s="247"/>
      <c r="KKI295" s="247"/>
      <c r="KKJ295" s="247"/>
      <c r="KKK295" s="247"/>
      <c r="KKL295" s="247"/>
      <c r="KKM295" s="247"/>
      <c r="KKN295" s="247"/>
      <c r="KKO295" s="247"/>
      <c r="KKP295" s="247"/>
      <c r="KKQ295" s="247"/>
      <c r="KKR295" s="247"/>
      <c r="KKS295" s="247"/>
      <c r="KKT295" s="247"/>
      <c r="KKU295" s="247"/>
      <c r="KKV295" s="247"/>
      <c r="KKW295" s="247"/>
      <c r="KKX295" s="247"/>
      <c r="KKY295" s="247"/>
      <c r="KKZ295" s="247"/>
      <c r="KLA295" s="247"/>
      <c r="KLB295" s="247"/>
      <c r="KLC295" s="247"/>
      <c r="KLD295" s="247"/>
      <c r="KLE295" s="247"/>
      <c r="KLF295" s="247"/>
      <c r="KLG295" s="247"/>
      <c r="KLH295" s="247"/>
      <c r="KLI295" s="247"/>
      <c r="KLJ295" s="247"/>
      <c r="KLK295" s="247"/>
      <c r="KLL295" s="247"/>
      <c r="KLM295" s="247"/>
      <c r="KLN295" s="247"/>
      <c r="KLO295" s="247"/>
      <c r="KLP295" s="247"/>
      <c r="KLQ295" s="247"/>
      <c r="KLR295" s="247"/>
      <c r="KLS295" s="247"/>
      <c r="KLT295" s="247"/>
      <c r="KLU295" s="247"/>
      <c r="KLV295" s="247"/>
      <c r="KLW295" s="247"/>
      <c r="KLX295" s="247"/>
      <c r="KLY295" s="247"/>
      <c r="KLZ295" s="247"/>
      <c r="KMA295" s="247"/>
      <c r="KMB295" s="247"/>
      <c r="KMC295" s="247"/>
      <c r="KMD295" s="247"/>
      <c r="KME295" s="247"/>
      <c r="KMF295" s="247"/>
      <c r="KMG295" s="247"/>
      <c r="KMH295" s="247"/>
      <c r="KMI295" s="247"/>
      <c r="KMJ295" s="247"/>
      <c r="KMK295" s="247"/>
      <c r="KML295" s="247"/>
      <c r="KMM295" s="247"/>
      <c r="KMN295" s="247"/>
      <c r="KMO295" s="247"/>
      <c r="KMP295" s="247"/>
      <c r="KMQ295" s="247"/>
      <c r="KMR295" s="247"/>
      <c r="KMS295" s="247"/>
      <c r="KMT295" s="247"/>
      <c r="KMU295" s="247"/>
      <c r="KMV295" s="247"/>
      <c r="KMW295" s="247"/>
      <c r="KMX295" s="247"/>
      <c r="KMY295" s="247"/>
      <c r="KMZ295" s="247"/>
      <c r="KNA295" s="247"/>
      <c r="KNB295" s="247"/>
      <c r="KNC295" s="247"/>
      <c r="KND295" s="247"/>
      <c r="KNE295" s="247"/>
      <c r="KNF295" s="247"/>
      <c r="KNG295" s="247"/>
      <c r="KNH295" s="247"/>
      <c r="KNI295" s="247"/>
      <c r="KNJ295" s="247"/>
      <c r="KNK295" s="247"/>
      <c r="KNL295" s="247"/>
      <c r="KNM295" s="247"/>
      <c r="KNN295" s="247"/>
      <c r="KNO295" s="247"/>
      <c r="KNP295" s="247"/>
      <c r="KNQ295" s="247"/>
      <c r="KNR295" s="247"/>
      <c r="KNS295" s="247"/>
      <c r="KNT295" s="247"/>
      <c r="KNU295" s="247"/>
      <c r="KNV295" s="247"/>
      <c r="KNW295" s="247"/>
      <c r="KNX295" s="247"/>
      <c r="KNY295" s="247"/>
      <c r="KNZ295" s="247"/>
      <c r="KOA295" s="247"/>
      <c r="KOB295" s="247"/>
      <c r="KOC295" s="247"/>
      <c r="KOD295" s="247"/>
      <c r="KOE295" s="247"/>
      <c r="KOF295" s="247"/>
      <c r="KOG295" s="247"/>
      <c r="KOH295" s="247"/>
      <c r="KOI295" s="247"/>
      <c r="KOJ295" s="247"/>
      <c r="KOK295" s="247"/>
      <c r="KOL295" s="247"/>
      <c r="KOM295" s="247"/>
      <c r="KON295" s="247"/>
      <c r="KOO295" s="247"/>
      <c r="KOP295" s="247"/>
      <c r="KOQ295" s="247"/>
      <c r="KOR295" s="247"/>
      <c r="KOS295" s="247"/>
      <c r="KOT295" s="247"/>
      <c r="KOU295" s="247"/>
      <c r="KOV295" s="247"/>
      <c r="KOW295" s="247"/>
      <c r="KOX295" s="247"/>
      <c r="KOY295" s="247"/>
      <c r="KOZ295" s="247"/>
      <c r="KPA295" s="247"/>
      <c r="KPB295" s="247"/>
      <c r="KPC295" s="247"/>
      <c r="KPD295" s="247"/>
      <c r="KPE295" s="247"/>
      <c r="KPF295" s="247"/>
      <c r="KPG295" s="247"/>
      <c r="KPH295" s="247"/>
      <c r="KPI295" s="247"/>
      <c r="KPJ295" s="247"/>
      <c r="KPK295" s="247"/>
      <c r="KPL295" s="247"/>
      <c r="KPM295" s="247"/>
      <c r="KPN295" s="247"/>
      <c r="KPO295" s="247"/>
      <c r="KPP295" s="247"/>
      <c r="KPQ295" s="247"/>
      <c r="KPR295" s="247"/>
      <c r="KPS295" s="247"/>
      <c r="KPT295" s="247"/>
      <c r="KPU295" s="247"/>
      <c r="KPV295" s="247"/>
      <c r="KPW295" s="247"/>
      <c r="KPX295" s="247"/>
      <c r="KPY295" s="247"/>
      <c r="KPZ295" s="247"/>
      <c r="KQA295" s="247"/>
      <c r="KQB295" s="247"/>
      <c r="KQC295" s="247"/>
      <c r="KQD295" s="247"/>
      <c r="KQE295" s="247"/>
      <c r="KQF295" s="247"/>
      <c r="KQG295" s="247"/>
      <c r="KQH295" s="247"/>
      <c r="KQI295" s="247"/>
      <c r="KQJ295" s="247"/>
      <c r="KQK295" s="247"/>
      <c r="KQL295" s="247"/>
      <c r="KQM295" s="247"/>
      <c r="KQN295" s="247"/>
      <c r="KQO295" s="247"/>
      <c r="KQP295" s="247"/>
      <c r="KQQ295" s="247"/>
      <c r="KQR295" s="247"/>
      <c r="KQS295" s="247"/>
      <c r="KQT295" s="247"/>
      <c r="KQU295" s="247"/>
      <c r="KQV295" s="247"/>
      <c r="KQW295" s="247"/>
      <c r="KQX295" s="247"/>
      <c r="KQY295" s="247"/>
      <c r="KQZ295" s="247"/>
      <c r="KRA295" s="247"/>
      <c r="KRB295" s="247"/>
      <c r="KRC295" s="247"/>
      <c r="KRD295" s="247"/>
      <c r="KRE295" s="247"/>
      <c r="KRF295" s="247"/>
      <c r="KRG295" s="247"/>
      <c r="KRH295" s="247"/>
      <c r="KRI295" s="247"/>
      <c r="KRJ295" s="247"/>
      <c r="KRK295" s="247"/>
      <c r="KRL295" s="247"/>
      <c r="KRM295" s="247"/>
      <c r="KRN295" s="247"/>
      <c r="KRO295" s="247"/>
      <c r="KRP295" s="247"/>
      <c r="KRQ295" s="247"/>
      <c r="KRR295" s="247"/>
      <c r="KRS295" s="247"/>
      <c r="KRT295" s="247"/>
      <c r="KRU295" s="247"/>
      <c r="KRV295" s="247"/>
      <c r="KRW295" s="247"/>
      <c r="KRX295" s="247"/>
      <c r="KRY295" s="247"/>
      <c r="KRZ295" s="247"/>
      <c r="KSA295" s="247"/>
      <c r="KSB295" s="247"/>
      <c r="KSC295" s="247"/>
      <c r="KSD295" s="247"/>
      <c r="KSE295" s="247"/>
      <c r="KSF295" s="247"/>
      <c r="KSG295" s="247"/>
      <c r="KSH295" s="247"/>
      <c r="KSI295" s="247"/>
      <c r="KSJ295" s="247"/>
      <c r="KSK295" s="247"/>
      <c r="KSL295" s="247"/>
      <c r="KSM295" s="247"/>
      <c r="KSN295" s="247"/>
      <c r="KSO295" s="247"/>
      <c r="KSP295" s="247"/>
      <c r="KSQ295" s="247"/>
      <c r="KSR295" s="247"/>
      <c r="KSS295" s="247"/>
      <c r="KST295" s="247"/>
      <c r="KSU295" s="247"/>
      <c r="KSV295" s="247"/>
      <c r="KSW295" s="247"/>
      <c r="KSX295" s="247"/>
      <c r="KSY295" s="247"/>
      <c r="KSZ295" s="247"/>
      <c r="KTA295" s="247"/>
      <c r="KTB295" s="247"/>
      <c r="KTC295" s="247"/>
      <c r="KTD295" s="247"/>
      <c r="KTE295" s="247"/>
      <c r="KTF295" s="247"/>
      <c r="KTG295" s="247"/>
      <c r="KTH295" s="247"/>
      <c r="KTI295" s="247"/>
      <c r="KTJ295" s="247"/>
      <c r="KTK295" s="247"/>
      <c r="KTL295" s="247"/>
      <c r="KTM295" s="247"/>
      <c r="KTN295" s="247"/>
      <c r="KTO295" s="247"/>
      <c r="KTP295" s="247"/>
      <c r="KTQ295" s="247"/>
      <c r="KTR295" s="247"/>
      <c r="KTS295" s="247"/>
      <c r="KTT295" s="247"/>
      <c r="KTU295" s="247"/>
      <c r="KTV295" s="247"/>
      <c r="KTW295" s="247"/>
      <c r="KTX295" s="247"/>
      <c r="KTY295" s="247"/>
      <c r="KTZ295" s="247"/>
      <c r="KUA295" s="247"/>
      <c r="KUB295" s="247"/>
      <c r="KUC295" s="247"/>
      <c r="KUD295" s="247"/>
      <c r="KUE295" s="247"/>
      <c r="KUF295" s="247"/>
      <c r="KUG295" s="247"/>
      <c r="KUH295" s="247"/>
      <c r="KUI295" s="247"/>
      <c r="KUJ295" s="247"/>
      <c r="KUK295" s="247"/>
      <c r="KUL295" s="247"/>
      <c r="KUM295" s="247"/>
      <c r="KUN295" s="247"/>
      <c r="KUO295" s="247"/>
      <c r="KUP295" s="247"/>
      <c r="KUQ295" s="247"/>
      <c r="KUR295" s="247"/>
      <c r="KUS295" s="247"/>
      <c r="KUT295" s="247"/>
      <c r="KUU295" s="247"/>
      <c r="KUV295" s="247"/>
      <c r="KUW295" s="247"/>
      <c r="KUX295" s="247"/>
      <c r="KUY295" s="247"/>
      <c r="KUZ295" s="247"/>
      <c r="KVA295" s="247"/>
      <c r="KVB295" s="247"/>
      <c r="KVC295" s="247"/>
      <c r="KVD295" s="247"/>
      <c r="KVE295" s="247"/>
      <c r="KVF295" s="247"/>
      <c r="KVG295" s="247"/>
      <c r="KVH295" s="247"/>
      <c r="KVI295" s="247"/>
      <c r="KVJ295" s="247"/>
      <c r="KVK295" s="247"/>
      <c r="KVL295" s="247"/>
      <c r="KVM295" s="247"/>
      <c r="KVN295" s="247"/>
      <c r="KVO295" s="247"/>
      <c r="KVP295" s="247"/>
      <c r="KVQ295" s="247"/>
      <c r="KVR295" s="247"/>
      <c r="KVS295" s="247"/>
      <c r="KVT295" s="247"/>
      <c r="KVU295" s="247"/>
      <c r="KVV295" s="247"/>
      <c r="KVW295" s="247"/>
      <c r="KVX295" s="247"/>
      <c r="KVY295" s="247"/>
      <c r="KVZ295" s="247"/>
      <c r="KWA295" s="247"/>
      <c r="KWB295" s="247"/>
      <c r="KWC295" s="247"/>
      <c r="KWD295" s="247"/>
      <c r="KWE295" s="247"/>
      <c r="KWF295" s="247"/>
      <c r="KWG295" s="247"/>
      <c r="KWH295" s="247"/>
      <c r="KWI295" s="247"/>
      <c r="KWJ295" s="247"/>
      <c r="KWK295" s="247"/>
      <c r="KWL295" s="247"/>
      <c r="KWM295" s="247"/>
      <c r="KWN295" s="247"/>
      <c r="KWO295" s="247"/>
      <c r="KWP295" s="247"/>
      <c r="KWQ295" s="247"/>
      <c r="KWR295" s="247"/>
      <c r="KWS295" s="247"/>
      <c r="KWT295" s="247"/>
      <c r="KWU295" s="247"/>
      <c r="KWV295" s="247"/>
      <c r="KWW295" s="247"/>
      <c r="KWX295" s="247"/>
      <c r="KWY295" s="247"/>
      <c r="KWZ295" s="247"/>
      <c r="KXA295" s="247"/>
      <c r="KXB295" s="247"/>
      <c r="KXC295" s="247"/>
      <c r="KXD295" s="247"/>
      <c r="KXE295" s="247"/>
      <c r="KXF295" s="247"/>
      <c r="KXG295" s="247"/>
      <c r="KXH295" s="247"/>
      <c r="KXI295" s="247"/>
      <c r="KXJ295" s="247"/>
      <c r="KXK295" s="247"/>
      <c r="KXL295" s="247"/>
      <c r="KXM295" s="247"/>
      <c r="KXN295" s="247"/>
      <c r="KXO295" s="247"/>
      <c r="KXP295" s="247"/>
      <c r="KXQ295" s="247"/>
      <c r="KXR295" s="247"/>
      <c r="KXS295" s="247"/>
      <c r="KXT295" s="247"/>
      <c r="KXU295" s="247"/>
      <c r="KXV295" s="247"/>
      <c r="KXW295" s="247"/>
      <c r="KXX295" s="247"/>
      <c r="KXY295" s="247"/>
      <c r="KXZ295" s="247"/>
      <c r="KYA295" s="247"/>
      <c r="KYB295" s="247"/>
      <c r="KYC295" s="247"/>
      <c r="KYD295" s="247"/>
      <c r="KYE295" s="247"/>
      <c r="KYF295" s="247"/>
      <c r="KYG295" s="247"/>
      <c r="KYH295" s="247"/>
      <c r="KYI295" s="247"/>
      <c r="KYJ295" s="247"/>
      <c r="KYK295" s="247"/>
      <c r="KYL295" s="247"/>
      <c r="KYM295" s="247"/>
      <c r="KYN295" s="247"/>
      <c r="KYO295" s="247"/>
      <c r="KYP295" s="247"/>
      <c r="KYQ295" s="247"/>
      <c r="KYR295" s="247"/>
      <c r="KYS295" s="247"/>
      <c r="KYT295" s="247"/>
      <c r="KYU295" s="247"/>
      <c r="KYV295" s="247"/>
      <c r="KYW295" s="247"/>
      <c r="KYX295" s="247"/>
      <c r="KYY295" s="247"/>
      <c r="KYZ295" s="247"/>
      <c r="KZA295" s="247"/>
      <c r="KZB295" s="247"/>
      <c r="KZC295" s="247"/>
      <c r="KZD295" s="247"/>
      <c r="KZE295" s="247"/>
      <c r="KZF295" s="247"/>
      <c r="KZG295" s="247"/>
      <c r="KZH295" s="247"/>
      <c r="KZI295" s="247"/>
      <c r="KZJ295" s="247"/>
      <c r="KZK295" s="247"/>
      <c r="KZL295" s="247"/>
      <c r="KZM295" s="247"/>
      <c r="KZN295" s="247"/>
      <c r="KZO295" s="247"/>
      <c r="KZP295" s="247"/>
      <c r="KZQ295" s="247"/>
      <c r="KZR295" s="247"/>
      <c r="KZS295" s="247"/>
      <c r="KZT295" s="247"/>
      <c r="KZU295" s="247"/>
      <c r="KZV295" s="247"/>
      <c r="KZW295" s="247"/>
      <c r="KZX295" s="247"/>
      <c r="KZY295" s="247"/>
      <c r="KZZ295" s="247"/>
      <c r="LAA295" s="247"/>
      <c r="LAB295" s="247"/>
      <c r="LAC295" s="247"/>
      <c r="LAD295" s="247"/>
      <c r="LAE295" s="247"/>
      <c r="LAF295" s="247"/>
      <c r="LAG295" s="247"/>
      <c r="LAH295" s="247"/>
      <c r="LAI295" s="247"/>
      <c r="LAJ295" s="247"/>
      <c r="LAK295" s="247"/>
      <c r="LAL295" s="247"/>
      <c r="LAM295" s="247"/>
      <c r="LAN295" s="247"/>
      <c r="LAO295" s="247"/>
      <c r="LAP295" s="247"/>
      <c r="LAQ295" s="247"/>
      <c r="LAR295" s="247"/>
      <c r="LAS295" s="247"/>
      <c r="LAT295" s="247"/>
      <c r="LAU295" s="247"/>
      <c r="LAV295" s="247"/>
      <c r="LAW295" s="247"/>
      <c r="LAX295" s="247"/>
      <c r="LAY295" s="247"/>
      <c r="LAZ295" s="247"/>
      <c r="LBA295" s="247"/>
      <c r="LBB295" s="247"/>
      <c r="LBC295" s="247"/>
      <c r="LBD295" s="247"/>
      <c r="LBE295" s="247"/>
      <c r="LBF295" s="247"/>
      <c r="LBG295" s="247"/>
      <c r="LBH295" s="247"/>
      <c r="LBI295" s="247"/>
      <c r="LBJ295" s="247"/>
      <c r="LBK295" s="247"/>
      <c r="LBL295" s="247"/>
      <c r="LBM295" s="247"/>
      <c r="LBN295" s="247"/>
      <c r="LBO295" s="247"/>
      <c r="LBP295" s="247"/>
      <c r="LBQ295" s="247"/>
      <c r="LBR295" s="247"/>
      <c r="LBS295" s="247"/>
      <c r="LBT295" s="247"/>
      <c r="LBU295" s="247"/>
      <c r="LBV295" s="247"/>
      <c r="LBW295" s="247"/>
      <c r="LBX295" s="247"/>
      <c r="LBY295" s="247"/>
      <c r="LBZ295" s="247"/>
      <c r="LCA295" s="247"/>
      <c r="LCB295" s="247"/>
      <c r="LCC295" s="247"/>
      <c r="LCD295" s="247"/>
      <c r="LCE295" s="247"/>
      <c r="LCF295" s="247"/>
      <c r="LCG295" s="247"/>
      <c r="LCH295" s="247"/>
      <c r="LCI295" s="247"/>
      <c r="LCJ295" s="247"/>
      <c r="LCK295" s="247"/>
      <c r="LCL295" s="247"/>
      <c r="LCM295" s="247"/>
      <c r="LCN295" s="247"/>
      <c r="LCO295" s="247"/>
      <c r="LCP295" s="247"/>
      <c r="LCQ295" s="247"/>
      <c r="LCR295" s="247"/>
      <c r="LCS295" s="247"/>
      <c r="LCT295" s="247"/>
      <c r="LCU295" s="247"/>
      <c r="LCV295" s="247"/>
      <c r="LCW295" s="247"/>
      <c r="LCX295" s="247"/>
      <c r="LCY295" s="247"/>
      <c r="LCZ295" s="247"/>
      <c r="LDA295" s="247"/>
      <c r="LDB295" s="247"/>
      <c r="LDC295" s="247"/>
      <c r="LDD295" s="247"/>
      <c r="LDE295" s="247"/>
      <c r="LDF295" s="247"/>
      <c r="LDG295" s="247"/>
      <c r="LDH295" s="247"/>
      <c r="LDI295" s="247"/>
      <c r="LDJ295" s="247"/>
      <c r="LDK295" s="247"/>
      <c r="LDL295" s="247"/>
      <c r="LDM295" s="247"/>
      <c r="LDN295" s="247"/>
      <c r="LDO295" s="247"/>
      <c r="LDP295" s="247"/>
      <c r="LDQ295" s="247"/>
      <c r="LDR295" s="247"/>
      <c r="LDS295" s="247"/>
      <c r="LDT295" s="247"/>
      <c r="LDU295" s="247"/>
      <c r="LDV295" s="247"/>
      <c r="LDW295" s="247"/>
      <c r="LDX295" s="247"/>
      <c r="LDY295" s="247"/>
      <c r="LDZ295" s="247"/>
      <c r="LEA295" s="247"/>
      <c r="LEB295" s="247"/>
      <c r="LEC295" s="247"/>
      <c r="LED295" s="247"/>
      <c r="LEE295" s="247"/>
      <c r="LEF295" s="247"/>
      <c r="LEG295" s="247"/>
      <c r="LEH295" s="247"/>
      <c r="LEI295" s="247"/>
      <c r="LEJ295" s="247"/>
      <c r="LEK295" s="247"/>
      <c r="LEL295" s="247"/>
      <c r="LEM295" s="247"/>
      <c r="LEN295" s="247"/>
      <c r="LEO295" s="247"/>
      <c r="LEP295" s="247"/>
      <c r="LEQ295" s="247"/>
      <c r="LER295" s="247"/>
      <c r="LES295" s="247"/>
      <c r="LET295" s="247"/>
      <c r="LEU295" s="247"/>
      <c r="LEV295" s="247"/>
      <c r="LEW295" s="247"/>
      <c r="LEX295" s="247"/>
      <c r="LEY295" s="247"/>
      <c r="LEZ295" s="247"/>
      <c r="LFA295" s="247"/>
      <c r="LFB295" s="247"/>
      <c r="LFC295" s="247"/>
      <c r="LFD295" s="247"/>
      <c r="LFE295" s="247"/>
      <c r="LFF295" s="247"/>
      <c r="LFG295" s="247"/>
      <c r="LFH295" s="247"/>
      <c r="LFI295" s="247"/>
      <c r="LFJ295" s="247"/>
      <c r="LFK295" s="247"/>
      <c r="LFL295" s="247"/>
      <c r="LFM295" s="247"/>
      <c r="LFN295" s="247"/>
      <c r="LFO295" s="247"/>
      <c r="LFP295" s="247"/>
      <c r="LFQ295" s="247"/>
      <c r="LFR295" s="247"/>
      <c r="LFS295" s="247"/>
      <c r="LFT295" s="247"/>
      <c r="LFU295" s="247"/>
      <c r="LFV295" s="247"/>
      <c r="LFW295" s="247"/>
      <c r="LFX295" s="247"/>
      <c r="LFY295" s="247"/>
      <c r="LFZ295" s="247"/>
      <c r="LGA295" s="247"/>
      <c r="LGB295" s="247"/>
      <c r="LGC295" s="247"/>
      <c r="LGD295" s="247"/>
      <c r="LGE295" s="247"/>
      <c r="LGF295" s="247"/>
      <c r="LGG295" s="247"/>
      <c r="LGH295" s="247"/>
      <c r="LGI295" s="247"/>
      <c r="LGJ295" s="247"/>
      <c r="LGK295" s="247"/>
      <c r="LGL295" s="247"/>
      <c r="LGM295" s="247"/>
      <c r="LGN295" s="247"/>
      <c r="LGO295" s="247"/>
      <c r="LGP295" s="247"/>
      <c r="LGQ295" s="247"/>
      <c r="LGR295" s="247"/>
      <c r="LGS295" s="247"/>
      <c r="LGT295" s="247"/>
      <c r="LGU295" s="247"/>
      <c r="LGV295" s="247"/>
      <c r="LGW295" s="247"/>
      <c r="LGX295" s="247"/>
      <c r="LGY295" s="247"/>
      <c r="LGZ295" s="247"/>
      <c r="LHA295" s="247"/>
      <c r="LHB295" s="247"/>
      <c r="LHC295" s="247"/>
      <c r="LHD295" s="247"/>
      <c r="LHE295" s="247"/>
      <c r="LHF295" s="247"/>
      <c r="LHG295" s="247"/>
      <c r="LHH295" s="247"/>
      <c r="LHI295" s="247"/>
      <c r="LHJ295" s="247"/>
      <c r="LHK295" s="247"/>
      <c r="LHL295" s="247"/>
      <c r="LHM295" s="247"/>
      <c r="LHN295" s="247"/>
      <c r="LHO295" s="247"/>
      <c r="LHP295" s="247"/>
      <c r="LHQ295" s="247"/>
      <c r="LHR295" s="247"/>
      <c r="LHS295" s="247"/>
      <c r="LHT295" s="247"/>
      <c r="LHU295" s="247"/>
      <c r="LHV295" s="247"/>
      <c r="LHW295" s="247"/>
      <c r="LHX295" s="247"/>
      <c r="LHY295" s="247"/>
      <c r="LHZ295" s="247"/>
      <c r="LIA295" s="247"/>
      <c r="LIB295" s="247"/>
      <c r="LIC295" s="247"/>
      <c r="LID295" s="247"/>
      <c r="LIE295" s="247"/>
      <c r="LIF295" s="247"/>
      <c r="LIG295" s="247"/>
      <c r="LIH295" s="247"/>
      <c r="LII295" s="247"/>
      <c r="LIJ295" s="247"/>
      <c r="LIK295" s="247"/>
      <c r="LIL295" s="247"/>
      <c r="LIM295" s="247"/>
      <c r="LIN295" s="247"/>
      <c r="LIO295" s="247"/>
      <c r="LIP295" s="247"/>
      <c r="LIQ295" s="247"/>
      <c r="LIR295" s="247"/>
      <c r="LIS295" s="247"/>
      <c r="LIT295" s="247"/>
      <c r="LIU295" s="247"/>
      <c r="LIV295" s="247"/>
      <c r="LIW295" s="247"/>
      <c r="LIX295" s="247"/>
      <c r="LIY295" s="247"/>
      <c r="LIZ295" s="247"/>
      <c r="LJA295" s="247"/>
      <c r="LJB295" s="247"/>
      <c r="LJC295" s="247"/>
      <c r="LJD295" s="247"/>
      <c r="LJE295" s="247"/>
      <c r="LJF295" s="247"/>
      <c r="LJG295" s="247"/>
      <c r="LJH295" s="247"/>
      <c r="LJI295" s="247"/>
      <c r="LJJ295" s="247"/>
      <c r="LJK295" s="247"/>
      <c r="LJL295" s="247"/>
      <c r="LJM295" s="247"/>
      <c r="LJN295" s="247"/>
      <c r="LJO295" s="247"/>
      <c r="LJP295" s="247"/>
      <c r="LJQ295" s="247"/>
      <c r="LJR295" s="247"/>
      <c r="LJS295" s="247"/>
      <c r="LJT295" s="247"/>
      <c r="LJU295" s="247"/>
      <c r="LJV295" s="247"/>
      <c r="LJW295" s="247"/>
      <c r="LJX295" s="247"/>
      <c r="LJY295" s="247"/>
      <c r="LJZ295" s="247"/>
      <c r="LKA295" s="247"/>
      <c r="LKB295" s="247"/>
      <c r="LKC295" s="247"/>
      <c r="LKD295" s="247"/>
      <c r="LKE295" s="247"/>
      <c r="LKF295" s="247"/>
      <c r="LKG295" s="247"/>
      <c r="LKH295" s="247"/>
      <c r="LKI295" s="247"/>
      <c r="LKJ295" s="247"/>
      <c r="LKK295" s="247"/>
      <c r="LKL295" s="247"/>
      <c r="LKM295" s="247"/>
      <c r="LKN295" s="247"/>
      <c r="LKO295" s="247"/>
      <c r="LKP295" s="247"/>
      <c r="LKQ295" s="247"/>
      <c r="LKR295" s="247"/>
      <c r="LKS295" s="247"/>
      <c r="LKT295" s="247"/>
      <c r="LKU295" s="247"/>
      <c r="LKV295" s="247"/>
      <c r="LKW295" s="247"/>
      <c r="LKX295" s="247"/>
      <c r="LKY295" s="247"/>
      <c r="LKZ295" s="247"/>
      <c r="LLA295" s="247"/>
      <c r="LLB295" s="247"/>
      <c r="LLC295" s="247"/>
      <c r="LLD295" s="247"/>
      <c r="LLE295" s="247"/>
      <c r="LLF295" s="247"/>
      <c r="LLG295" s="247"/>
      <c r="LLH295" s="247"/>
      <c r="LLI295" s="247"/>
      <c r="LLJ295" s="247"/>
      <c r="LLK295" s="247"/>
      <c r="LLL295" s="247"/>
      <c r="LLM295" s="247"/>
      <c r="LLN295" s="247"/>
      <c r="LLO295" s="247"/>
      <c r="LLP295" s="247"/>
      <c r="LLQ295" s="247"/>
      <c r="LLR295" s="247"/>
      <c r="LLS295" s="247"/>
      <c r="LLT295" s="247"/>
      <c r="LLU295" s="247"/>
      <c r="LLV295" s="247"/>
      <c r="LLW295" s="247"/>
      <c r="LLX295" s="247"/>
      <c r="LLY295" s="247"/>
      <c r="LLZ295" s="247"/>
      <c r="LMA295" s="247"/>
      <c r="LMB295" s="247"/>
      <c r="LMC295" s="247"/>
      <c r="LMD295" s="247"/>
      <c r="LME295" s="247"/>
      <c r="LMF295" s="247"/>
      <c r="LMG295" s="247"/>
      <c r="LMH295" s="247"/>
      <c r="LMI295" s="247"/>
      <c r="LMJ295" s="247"/>
      <c r="LMK295" s="247"/>
      <c r="LML295" s="247"/>
      <c r="LMM295" s="247"/>
      <c r="LMN295" s="247"/>
      <c r="LMO295" s="247"/>
      <c r="LMP295" s="247"/>
      <c r="LMQ295" s="247"/>
      <c r="LMR295" s="247"/>
      <c r="LMS295" s="247"/>
      <c r="LMT295" s="247"/>
      <c r="LMU295" s="247"/>
      <c r="LMV295" s="247"/>
      <c r="LMW295" s="247"/>
      <c r="LMX295" s="247"/>
      <c r="LMY295" s="247"/>
      <c r="LMZ295" s="247"/>
      <c r="LNA295" s="247"/>
      <c r="LNB295" s="247"/>
      <c r="LNC295" s="247"/>
      <c r="LND295" s="247"/>
      <c r="LNE295" s="247"/>
      <c r="LNF295" s="247"/>
      <c r="LNG295" s="247"/>
      <c r="LNH295" s="247"/>
      <c r="LNI295" s="247"/>
      <c r="LNJ295" s="247"/>
      <c r="LNK295" s="247"/>
      <c r="LNL295" s="247"/>
      <c r="LNM295" s="247"/>
      <c r="LNN295" s="247"/>
      <c r="LNO295" s="247"/>
      <c r="LNP295" s="247"/>
      <c r="LNQ295" s="247"/>
      <c r="LNR295" s="247"/>
      <c r="LNS295" s="247"/>
      <c r="LNT295" s="247"/>
      <c r="LNU295" s="247"/>
      <c r="LNV295" s="247"/>
      <c r="LNW295" s="247"/>
      <c r="LNX295" s="247"/>
      <c r="LNY295" s="247"/>
      <c r="LNZ295" s="247"/>
      <c r="LOA295" s="247"/>
      <c r="LOB295" s="247"/>
      <c r="LOC295" s="247"/>
      <c r="LOD295" s="247"/>
      <c r="LOE295" s="247"/>
      <c r="LOF295" s="247"/>
      <c r="LOG295" s="247"/>
      <c r="LOH295" s="247"/>
      <c r="LOI295" s="247"/>
      <c r="LOJ295" s="247"/>
      <c r="LOK295" s="247"/>
      <c r="LOL295" s="247"/>
      <c r="LOM295" s="247"/>
      <c r="LON295" s="247"/>
      <c r="LOO295" s="247"/>
      <c r="LOP295" s="247"/>
      <c r="LOQ295" s="247"/>
      <c r="LOR295" s="247"/>
      <c r="LOS295" s="247"/>
      <c r="LOT295" s="247"/>
      <c r="LOU295" s="247"/>
      <c r="LOV295" s="247"/>
      <c r="LOW295" s="247"/>
      <c r="LOX295" s="247"/>
      <c r="LOY295" s="247"/>
      <c r="LOZ295" s="247"/>
      <c r="LPA295" s="247"/>
      <c r="LPB295" s="247"/>
      <c r="LPC295" s="247"/>
      <c r="LPD295" s="247"/>
      <c r="LPE295" s="247"/>
      <c r="LPF295" s="247"/>
      <c r="LPG295" s="247"/>
      <c r="LPH295" s="247"/>
      <c r="LPI295" s="247"/>
      <c r="LPJ295" s="247"/>
      <c r="LPK295" s="247"/>
      <c r="LPL295" s="247"/>
      <c r="LPM295" s="247"/>
      <c r="LPN295" s="247"/>
      <c r="LPO295" s="247"/>
      <c r="LPP295" s="247"/>
      <c r="LPQ295" s="247"/>
      <c r="LPR295" s="247"/>
      <c r="LPS295" s="247"/>
      <c r="LPT295" s="247"/>
      <c r="LPU295" s="247"/>
      <c r="LPV295" s="247"/>
      <c r="LPW295" s="247"/>
      <c r="LPX295" s="247"/>
      <c r="LPY295" s="247"/>
      <c r="LPZ295" s="247"/>
      <c r="LQA295" s="247"/>
      <c r="LQB295" s="247"/>
      <c r="LQC295" s="247"/>
      <c r="LQD295" s="247"/>
      <c r="LQE295" s="247"/>
      <c r="LQF295" s="247"/>
      <c r="LQG295" s="247"/>
      <c r="LQH295" s="247"/>
      <c r="LQI295" s="247"/>
      <c r="LQJ295" s="247"/>
      <c r="LQK295" s="247"/>
      <c r="LQL295" s="247"/>
      <c r="LQM295" s="247"/>
      <c r="LQN295" s="247"/>
      <c r="LQO295" s="247"/>
      <c r="LQP295" s="247"/>
      <c r="LQQ295" s="247"/>
      <c r="LQR295" s="247"/>
      <c r="LQS295" s="247"/>
      <c r="LQT295" s="247"/>
      <c r="LQU295" s="247"/>
      <c r="LQV295" s="247"/>
      <c r="LQW295" s="247"/>
      <c r="LQX295" s="247"/>
      <c r="LQY295" s="247"/>
      <c r="LQZ295" s="247"/>
      <c r="LRA295" s="247"/>
      <c r="LRB295" s="247"/>
      <c r="LRC295" s="247"/>
      <c r="LRD295" s="247"/>
      <c r="LRE295" s="247"/>
      <c r="LRF295" s="247"/>
      <c r="LRG295" s="247"/>
      <c r="LRH295" s="247"/>
      <c r="LRI295" s="247"/>
      <c r="LRJ295" s="247"/>
      <c r="LRK295" s="247"/>
      <c r="LRL295" s="247"/>
      <c r="LRM295" s="247"/>
      <c r="LRN295" s="247"/>
      <c r="LRO295" s="247"/>
      <c r="LRP295" s="247"/>
      <c r="LRQ295" s="247"/>
      <c r="LRR295" s="247"/>
      <c r="LRS295" s="247"/>
      <c r="LRT295" s="247"/>
      <c r="LRU295" s="247"/>
      <c r="LRV295" s="247"/>
      <c r="LRW295" s="247"/>
      <c r="LRX295" s="247"/>
      <c r="LRY295" s="247"/>
      <c r="LRZ295" s="247"/>
      <c r="LSA295" s="247"/>
      <c r="LSB295" s="247"/>
      <c r="LSC295" s="247"/>
      <c r="LSD295" s="247"/>
      <c r="LSE295" s="247"/>
      <c r="LSF295" s="247"/>
      <c r="LSG295" s="247"/>
      <c r="LSH295" s="247"/>
      <c r="LSI295" s="247"/>
      <c r="LSJ295" s="247"/>
      <c r="LSK295" s="247"/>
      <c r="LSL295" s="247"/>
      <c r="LSM295" s="247"/>
      <c r="LSN295" s="247"/>
      <c r="LSO295" s="247"/>
      <c r="LSP295" s="247"/>
      <c r="LSQ295" s="247"/>
      <c r="LSR295" s="247"/>
      <c r="LSS295" s="247"/>
      <c r="LST295" s="247"/>
      <c r="LSU295" s="247"/>
      <c r="LSV295" s="247"/>
      <c r="LSW295" s="247"/>
      <c r="LSX295" s="247"/>
      <c r="LSY295" s="247"/>
      <c r="LSZ295" s="247"/>
      <c r="LTA295" s="247"/>
      <c r="LTB295" s="247"/>
      <c r="LTC295" s="247"/>
      <c r="LTD295" s="247"/>
      <c r="LTE295" s="247"/>
      <c r="LTF295" s="247"/>
      <c r="LTG295" s="247"/>
      <c r="LTH295" s="247"/>
      <c r="LTI295" s="247"/>
      <c r="LTJ295" s="247"/>
      <c r="LTK295" s="247"/>
      <c r="LTL295" s="247"/>
      <c r="LTM295" s="247"/>
      <c r="LTN295" s="247"/>
      <c r="LTO295" s="247"/>
      <c r="LTP295" s="247"/>
      <c r="LTQ295" s="247"/>
      <c r="LTR295" s="247"/>
      <c r="LTS295" s="247"/>
      <c r="LTT295" s="247"/>
      <c r="LTU295" s="247"/>
      <c r="LTV295" s="247"/>
      <c r="LTW295" s="247"/>
      <c r="LTX295" s="247"/>
      <c r="LTY295" s="247"/>
      <c r="LTZ295" s="247"/>
      <c r="LUA295" s="247"/>
      <c r="LUB295" s="247"/>
      <c r="LUC295" s="247"/>
      <c r="LUD295" s="247"/>
      <c r="LUE295" s="247"/>
      <c r="LUF295" s="247"/>
      <c r="LUG295" s="247"/>
      <c r="LUH295" s="247"/>
      <c r="LUI295" s="247"/>
      <c r="LUJ295" s="247"/>
      <c r="LUK295" s="247"/>
      <c r="LUL295" s="247"/>
      <c r="LUM295" s="247"/>
      <c r="LUN295" s="247"/>
      <c r="LUO295" s="247"/>
      <c r="LUP295" s="247"/>
      <c r="LUQ295" s="247"/>
      <c r="LUR295" s="247"/>
      <c r="LUS295" s="247"/>
      <c r="LUT295" s="247"/>
      <c r="LUU295" s="247"/>
      <c r="LUV295" s="247"/>
      <c r="LUW295" s="247"/>
      <c r="LUX295" s="247"/>
      <c r="LUY295" s="247"/>
      <c r="LUZ295" s="247"/>
      <c r="LVA295" s="247"/>
      <c r="LVB295" s="247"/>
      <c r="LVC295" s="247"/>
      <c r="LVD295" s="247"/>
      <c r="LVE295" s="247"/>
      <c r="LVF295" s="247"/>
      <c r="LVG295" s="247"/>
      <c r="LVH295" s="247"/>
      <c r="LVI295" s="247"/>
      <c r="LVJ295" s="247"/>
      <c r="LVK295" s="247"/>
      <c r="LVL295" s="247"/>
      <c r="LVM295" s="247"/>
      <c r="LVN295" s="247"/>
      <c r="LVO295" s="247"/>
      <c r="LVP295" s="247"/>
      <c r="LVQ295" s="247"/>
      <c r="LVR295" s="247"/>
      <c r="LVS295" s="247"/>
      <c r="LVT295" s="247"/>
      <c r="LVU295" s="247"/>
      <c r="LVV295" s="247"/>
      <c r="LVW295" s="247"/>
      <c r="LVX295" s="247"/>
      <c r="LVY295" s="247"/>
      <c r="LVZ295" s="247"/>
      <c r="LWA295" s="247"/>
      <c r="LWB295" s="247"/>
      <c r="LWC295" s="247"/>
      <c r="LWD295" s="247"/>
      <c r="LWE295" s="247"/>
      <c r="LWF295" s="247"/>
      <c r="LWG295" s="247"/>
      <c r="LWH295" s="247"/>
      <c r="LWI295" s="247"/>
      <c r="LWJ295" s="247"/>
      <c r="LWK295" s="247"/>
      <c r="LWL295" s="247"/>
      <c r="LWM295" s="247"/>
      <c r="LWN295" s="247"/>
      <c r="LWO295" s="247"/>
      <c r="LWP295" s="247"/>
      <c r="LWQ295" s="247"/>
      <c r="LWR295" s="247"/>
      <c r="LWS295" s="247"/>
      <c r="LWT295" s="247"/>
      <c r="LWU295" s="247"/>
      <c r="LWV295" s="247"/>
      <c r="LWW295" s="247"/>
      <c r="LWX295" s="247"/>
      <c r="LWY295" s="247"/>
      <c r="LWZ295" s="247"/>
      <c r="LXA295" s="247"/>
      <c r="LXB295" s="247"/>
      <c r="LXC295" s="247"/>
      <c r="LXD295" s="247"/>
      <c r="LXE295" s="247"/>
      <c r="LXF295" s="247"/>
      <c r="LXG295" s="247"/>
      <c r="LXH295" s="247"/>
      <c r="LXI295" s="247"/>
      <c r="LXJ295" s="247"/>
      <c r="LXK295" s="247"/>
      <c r="LXL295" s="247"/>
      <c r="LXM295" s="247"/>
      <c r="LXN295" s="247"/>
      <c r="LXO295" s="247"/>
      <c r="LXP295" s="247"/>
      <c r="LXQ295" s="247"/>
      <c r="LXR295" s="247"/>
      <c r="LXS295" s="247"/>
      <c r="LXT295" s="247"/>
      <c r="LXU295" s="247"/>
      <c r="LXV295" s="247"/>
      <c r="LXW295" s="247"/>
      <c r="LXX295" s="247"/>
      <c r="LXY295" s="247"/>
      <c r="LXZ295" s="247"/>
      <c r="LYA295" s="247"/>
      <c r="LYB295" s="247"/>
      <c r="LYC295" s="247"/>
      <c r="LYD295" s="247"/>
      <c r="LYE295" s="247"/>
      <c r="LYF295" s="247"/>
      <c r="LYG295" s="247"/>
      <c r="LYH295" s="247"/>
      <c r="LYI295" s="247"/>
      <c r="LYJ295" s="247"/>
      <c r="LYK295" s="247"/>
      <c r="LYL295" s="247"/>
      <c r="LYM295" s="247"/>
      <c r="LYN295" s="247"/>
      <c r="LYO295" s="247"/>
      <c r="LYP295" s="247"/>
      <c r="LYQ295" s="247"/>
      <c r="LYR295" s="247"/>
      <c r="LYS295" s="247"/>
      <c r="LYT295" s="247"/>
      <c r="LYU295" s="247"/>
      <c r="LYV295" s="247"/>
      <c r="LYW295" s="247"/>
      <c r="LYX295" s="247"/>
      <c r="LYY295" s="247"/>
      <c r="LYZ295" s="247"/>
      <c r="LZA295" s="247"/>
      <c r="LZB295" s="247"/>
      <c r="LZC295" s="247"/>
      <c r="LZD295" s="247"/>
      <c r="LZE295" s="247"/>
      <c r="LZF295" s="247"/>
      <c r="LZG295" s="247"/>
      <c r="LZH295" s="247"/>
      <c r="LZI295" s="247"/>
      <c r="LZJ295" s="247"/>
      <c r="LZK295" s="247"/>
      <c r="LZL295" s="247"/>
      <c r="LZM295" s="247"/>
      <c r="LZN295" s="247"/>
      <c r="LZO295" s="247"/>
      <c r="LZP295" s="247"/>
      <c r="LZQ295" s="247"/>
      <c r="LZR295" s="247"/>
      <c r="LZS295" s="247"/>
      <c r="LZT295" s="247"/>
      <c r="LZU295" s="247"/>
      <c r="LZV295" s="247"/>
      <c r="LZW295" s="247"/>
      <c r="LZX295" s="247"/>
      <c r="LZY295" s="247"/>
      <c r="LZZ295" s="247"/>
      <c r="MAA295" s="247"/>
      <c r="MAB295" s="247"/>
      <c r="MAC295" s="247"/>
      <c r="MAD295" s="247"/>
      <c r="MAE295" s="247"/>
      <c r="MAF295" s="247"/>
      <c r="MAG295" s="247"/>
      <c r="MAH295" s="247"/>
      <c r="MAI295" s="247"/>
      <c r="MAJ295" s="247"/>
      <c r="MAK295" s="247"/>
      <c r="MAL295" s="247"/>
      <c r="MAM295" s="247"/>
      <c r="MAN295" s="247"/>
      <c r="MAO295" s="247"/>
      <c r="MAP295" s="247"/>
      <c r="MAQ295" s="247"/>
      <c r="MAR295" s="247"/>
      <c r="MAS295" s="247"/>
      <c r="MAT295" s="247"/>
      <c r="MAU295" s="247"/>
      <c r="MAV295" s="247"/>
      <c r="MAW295" s="247"/>
      <c r="MAX295" s="247"/>
      <c r="MAY295" s="247"/>
      <c r="MAZ295" s="247"/>
      <c r="MBA295" s="247"/>
      <c r="MBB295" s="247"/>
      <c r="MBC295" s="247"/>
      <c r="MBD295" s="247"/>
      <c r="MBE295" s="247"/>
      <c r="MBF295" s="247"/>
      <c r="MBG295" s="247"/>
      <c r="MBH295" s="247"/>
      <c r="MBI295" s="247"/>
      <c r="MBJ295" s="247"/>
      <c r="MBK295" s="247"/>
      <c r="MBL295" s="247"/>
      <c r="MBM295" s="247"/>
      <c r="MBN295" s="247"/>
      <c r="MBO295" s="247"/>
      <c r="MBP295" s="247"/>
      <c r="MBQ295" s="247"/>
      <c r="MBR295" s="247"/>
      <c r="MBS295" s="247"/>
      <c r="MBT295" s="247"/>
      <c r="MBU295" s="247"/>
      <c r="MBV295" s="247"/>
      <c r="MBW295" s="247"/>
      <c r="MBX295" s="247"/>
      <c r="MBY295" s="247"/>
      <c r="MBZ295" s="247"/>
      <c r="MCA295" s="247"/>
      <c r="MCB295" s="247"/>
      <c r="MCC295" s="247"/>
      <c r="MCD295" s="247"/>
      <c r="MCE295" s="247"/>
      <c r="MCF295" s="247"/>
      <c r="MCG295" s="247"/>
      <c r="MCH295" s="247"/>
      <c r="MCI295" s="247"/>
      <c r="MCJ295" s="247"/>
      <c r="MCK295" s="247"/>
      <c r="MCL295" s="247"/>
      <c r="MCM295" s="247"/>
      <c r="MCN295" s="247"/>
      <c r="MCO295" s="247"/>
      <c r="MCP295" s="247"/>
      <c r="MCQ295" s="247"/>
      <c r="MCR295" s="247"/>
      <c r="MCS295" s="247"/>
      <c r="MCT295" s="247"/>
      <c r="MCU295" s="247"/>
      <c r="MCV295" s="247"/>
      <c r="MCW295" s="247"/>
      <c r="MCX295" s="247"/>
      <c r="MCY295" s="247"/>
      <c r="MCZ295" s="247"/>
      <c r="MDA295" s="247"/>
      <c r="MDB295" s="247"/>
      <c r="MDC295" s="247"/>
      <c r="MDD295" s="247"/>
      <c r="MDE295" s="247"/>
      <c r="MDF295" s="247"/>
      <c r="MDG295" s="247"/>
      <c r="MDH295" s="247"/>
      <c r="MDI295" s="247"/>
      <c r="MDJ295" s="247"/>
      <c r="MDK295" s="247"/>
      <c r="MDL295" s="247"/>
      <c r="MDM295" s="247"/>
      <c r="MDN295" s="247"/>
      <c r="MDO295" s="247"/>
      <c r="MDP295" s="247"/>
      <c r="MDQ295" s="247"/>
      <c r="MDR295" s="247"/>
      <c r="MDS295" s="247"/>
      <c r="MDT295" s="247"/>
      <c r="MDU295" s="247"/>
      <c r="MDV295" s="247"/>
      <c r="MDW295" s="247"/>
      <c r="MDX295" s="247"/>
      <c r="MDY295" s="247"/>
      <c r="MDZ295" s="247"/>
      <c r="MEA295" s="247"/>
      <c r="MEB295" s="247"/>
      <c r="MEC295" s="247"/>
      <c r="MED295" s="247"/>
      <c r="MEE295" s="247"/>
      <c r="MEF295" s="247"/>
      <c r="MEG295" s="247"/>
      <c r="MEH295" s="247"/>
      <c r="MEI295" s="247"/>
      <c r="MEJ295" s="247"/>
      <c r="MEK295" s="247"/>
      <c r="MEL295" s="247"/>
      <c r="MEM295" s="247"/>
      <c r="MEN295" s="247"/>
      <c r="MEO295" s="247"/>
      <c r="MEP295" s="247"/>
      <c r="MEQ295" s="247"/>
      <c r="MER295" s="247"/>
      <c r="MES295" s="247"/>
      <c r="MET295" s="247"/>
      <c r="MEU295" s="247"/>
      <c r="MEV295" s="247"/>
      <c r="MEW295" s="247"/>
      <c r="MEX295" s="247"/>
      <c r="MEY295" s="247"/>
      <c r="MEZ295" s="247"/>
      <c r="MFA295" s="247"/>
      <c r="MFB295" s="247"/>
      <c r="MFC295" s="247"/>
      <c r="MFD295" s="247"/>
      <c r="MFE295" s="247"/>
      <c r="MFF295" s="247"/>
      <c r="MFG295" s="247"/>
      <c r="MFH295" s="247"/>
      <c r="MFI295" s="247"/>
      <c r="MFJ295" s="247"/>
      <c r="MFK295" s="247"/>
      <c r="MFL295" s="247"/>
      <c r="MFM295" s="247"/>
      <c r="MFN295" s="247"/>
      <c r="MFO295" s="247"/>
      <c r="MFP295" s="247"/>
      <c r="MFQ295" s="247"/>
      <c r="MFR295" s="247"/>
      <c r="MFS295" s="247"/>
      <c r="MFT295" s="247"/>
      <c r="MFU295" s="247"/>
      <c r="MFV295" s="247"/>
      <c r="MFW295" s="247"/>
      <c r="MFX295" s="247"/>
      <c r="MFY295" s="247"/>
      <c r="MFZ295" s="247"/>
      <c r="MGA295" s="247"/>
      <c r="MGB295" s="247"/>
      <c r="MGC295" s="247"/>
      <c r="MGD295" s="247"/>
      <c r="MGE295" s="247"/>
      <c r="MGF295" s="247"/>
      <c r="MGG295" s="247"/>
      <c r="MGH295" s="247"/>
      <c r="MGI295" s="247"/>
      <c r="MGJ295" s="247"/>
      <c r="MGK295" s="247"/>
      <c r="MGL295" s="247"/>
      <c r="MGM295" s="247"/>
      <c r="MGN295" s="247"/>
      <c r="MGO295" s="247"/>
      <c r="MGP295" s="247"/>
      <c r="MGQ295" s="247"/>
      <c r="MGR295" s="247"/>
      <c r="MGS295" s="247"/>
      <c r="MGT295" s="247"/>
      <c r="MGU295" s="247"/>
      <c r="MGV295" s="247"/>
      <c r="MGW295" s="247"/>
      <c r="MGX295" s="247"/>
      <c r="MGY295" s="247"/>
      <c r="MGZ295" s="247"/>
      <c r="MHA295" s="247"/>
      <c r="MHB295" s="247"/>
      <c r="MHC295" s="247"/>
      <c r="MHD295" s="247"/>
      <c r="MHE295" s="247"/>
      <c r="MHF295" s="247"/>
      <c r="MHG295" s="247"/>
      <c r="MHH295" s="247"/>
      <c r="MHI295" s="247"/>
      <c r="MHJ295" s="247"/>
      <c r="MHK295" s="247"/>
      <c r="MHL295" s="247"/>
      <c r="MHM295" s="247"/>
      <c r="MHN295" s="247"/>
      <c r="MHO295" s="247"/>
      <c r="MHP295" s="247"/>
      <c r="MHQ295" s="247"/>
      <c r="MHR295" s="247"/>
      <c r="MHS295" s="247"/>
      <c r="MHT295" s="247"/>
      <c r="MHU295" s="247"/>
      <c r="MHV295" s="247"/>
      <c r="MHW295" s="247"/>
      <c r="MHX295" s="247"/>
      <c r="MHY295" s="247"/>
      <c r="MHZ295" s="247"/>
      <c r="MIA295" s="247"/>
      <c r="MIB295" s="247"/>
      <c r="MIC295" s="247"/>
      <c r="MID295" s="247"/>
      <c r="MIE295" s="247"/>
      <c r="MIF295" s="247"/>
      <c r="MIG295" s="247"/>
      <c r="MIH295" s="247"/>
      <c r="MII295" s="247"/>
      <c r="MIJ295" s="247"/>
      <c r="MIK295" s="247"/>
      <c r="MIL295" s="247"/>
      <c r="MIM295" s="247"/>
      <c r="MIN295" s="247"/>
      <c r="MIO295" s="247"/>
      <c r="MIP295" s="247"/>
      <c r="MIQ295" s="247"/>
      <c r="MIR295" s="247"/>
      <c r="MIS295" s="247"/>
      <c r="MIT295" s="247"/>
      <c r="MIU295" s="247"/>
      <c r="MIV295" s="247"/>
      <c r="MIW295" s="247"/>
      <c r="MIX295" s="247"/>
      <c r="MIY295" s="247"/>
      <c r="MIZ295" s="247"/>
      <c r="MJA295" s="247"/>
      <c r="MJB295" s="247"/>
      <c r="MJC295" s="247"/>
      <c r="MJD295" s="247"/>
      <c r="MJE295" s="247"/>
      <c r="MJF295" s="247"/>
      <c r="MJG295" s="247"/>
      <c r="MJH295" s="247"/>
      <c r="MJI295" s="247"/>
      <c r="MJJ295" s="247"/>
      <c r="MJK295" s="247"/>
      <c r="MJL295" s="247"/>
      <c r="MJM295" s="247"/>
      <c r="MJN295" s="247"/>
      <c r="MJO295" s="247"/>
      <c r="MJP295" s="247"/>
      <c r="MJQ295" s="247"/>
      <c r="MJR295" s="247"/>
      <c r="MJS295" s="247"/>
      <c r="MJT295" s="247"/>
      <c r="MJU295" s="247"/>
      <c r="MJV295" s="247"/>
      <c r="MJW295" s="247"/>
      <c r="MJX295" s="247"/>
      <c r="MJY295" s="247"/>
      <c r="MJZ295" s="247"/>
      <c r="MKA295" s="247"/>
      <c r="MKB295" s="247"/>
      <c r="MKC295" s="247"/>
      <c r="MKD295" s="247"/>
      <c r="MKE295" s="247"/>
      <c r="MKF295" s="247"/>
      <c r="MKG295" s="247"/>
      <c r="MKH295" s="247"/>
      <c r="MKI295" s="247"/>
      <c r="MKJ295" s="247"/>
      <c r="MKK295" s="247"/>
      <c r="MKL295" s="247"/>
      <c r="MKM295" s="247"/>
      <c r="MKN295" s="247"/>
      <c r="MKO295" s="247"/>
      <c r="MKP295" s="247"/>
      <c r="MKQ295" s="247"/>
      <c r="MKR295" s="247"/>
      <c r="MKS295" s="247"/>
      <c r="MKT295" s="247"/>
      <c r="MKU295" s="247"/>
      <c r="MKV295" s="247"/>
      <c r="MKW295" s="247"/>
      <c r="MKX295" s="247"/>
      <c r="MKY295" s="247"/>
      <c r="MKZ295" s="247"/>
      <c r="MLA295" s="247"/>
      <c r="MLB295" s="247"/>
      <c r="MLC295" s="247"/>
      <c r="MLD295" s="247"/>
      <c r="MLE295" s="247"/>
      <c r="MLF295" s="247"/>
      <c r="MLG295" s="247"/>
      <c r="MLH295" s="247"/>
      <c r="MLI295" s="247"/>
      <c r="MLJ295" s="247"/>
      <c r="MLK295" s="247"/>
      <c r="MLL295" s="247"/>
      <c r="MLM295" s="247"/>
      <c r="MLN295" s="247"/>
      <c r="MLO295" s="247"/>
      <c r="MLP295" s="247"/>
      <c r="MLQ295" s="247"/>
      <c r="MLR295" s="247"/>
      <c r="MLS295" s="247"/>
      <c r="MLT295" s="247"/>
      <c r="MLU295" s="247"/>
      <c r="MLV295" s="247"/>
      <c r="MLW295" s="247"/>
      <c r="MLX295" s="247"/>
      <c r="MLY295" s="247"/>
      <c r="MLZ295" s="247"/>
      <c r="MMA295" s="247"/>
      <c r="MMB295" s="247"/>
      <c r="MMC295" s="247"/>
      <c r="MMD295" s="247"/>
      <c r="MME295" s="247"/>
      <c r="MMF295" s="247"/>
      <c r="MMG295" s="247"/>
      <c r="MMH295" s="247"/>
      <c r="MMI295" s="247"/>
      <c r="MMJ295" s="247"/>
      <c r="MMK295" s="247"/>
      <c r="MML295" s="247"/>
      <c r="MMM295" s="247"/>
      <c r="MMN295" s="247"/>
      <c r="MMO295" s="247"/>
      <c r="MMP295" s="247"/>
      <c r="MMQ295" s="247"/>
      <c r="MMR295" s="247"/>
      <c r="MMS295" s="247"/>
      <c r="MMT295" s="247"/>
      <c r="MMU295" s="247"/>
      <c r="MMV295" s="247"/>
      <c r="MMW295" s="247"/>
      <c r="MMX295" s="247"/>
      <c r="MMY295" s="247"/>
      <c r="MMZ295" s="247"/>
      <c r="MNA295" s="247"/>
      <c r="MNB295" s="247"/>
      <c r="MNC295" s="247"/>
      <c r="MND295" s="247"/>
      <c r="MNE295" s="247"/>
      <c r="MNF295" s="247"/>
      <c r="MNG295" s="247"/>
      <c r="MNH295" s="247"/>
      <c r="MNI295" s="247"/>
      <c r="MNJ295" s="247"/>
      <c r="MNK295" s="247"/>
      <c r="MNL295" s="247"/>
      <c r="MNM295" s="247"/>
      <c r="MNN295" s="247"/>
      <c r="MNO295" s="247"/>
      <c r="MNP295" s="247"/>
      <c r="MNQ295" s="247"/>
      <c r="MNR295" s="247"/>
      <c r="MNS295" s="247"/>
      <c r="MNT295" s="247"/>
      <c r="MNU295" s="247"/>
      <c r="MNV295" s="247"/>
      <c r="MNW295" s="247"/>
      <c r="MNX295" s="247"/>
      <c r="MNY295" s="247"/>
      <c r="MNZ295" s="247"/>
      <c r="MOA295" s="247"/>
      <c r="MOB295" s="247"/>
      <c r="MOC295" s="247"/>
      <c r="MOD295" s="247"/>
      <c r="MOE295" s="247"/>
      <c r="MOF295" s="247"/>
      <c r="MOG295" s="247"/>
      <c r="MOH295" s="247"/>
      <c r="MOI295" s="247"/>
      <c r="MOJ295" s="247"/>
      <c r="MOK295" s="247"/>
      <c r="MOL295" s="247"/>
      <c r="MOM295" s="247"/>
      <c r="MON295" s="247"/>
      <c r="MOO295" s="247"/>
      <c r="MOP295" s="247"/>
      <c r="MOQ295" s="247"/>
      <c r="MOR295" s="247"/>
      <c r="MOS295" s="247"/>
      <c r="MOT295" s="247"/>
      <c r="MOU295" s="247"/>
      <c r="MOV295" s="247"/>
      <c r="MOW295" s="247"/>
      <c r="MOX295" s="247"/>
      <c r="MOY295" s="247"/>
      <c r="MOZ295" s="247"/>
      <c r="MPA295" s="247"/>
      <c r="MPB295" s="247"/>
      <c r="MPC295" s="247"/>
      <c r="MPD295" s="247"/>
      <c r="MPE295" s="247"/>
      <c r="MPF295" s="247"/>
      <c r="MPG295" s="247"/>
      <c r="MPH295" s="247"/>
      <c r="MPI295" s="247"/>
      <c r="MPJ295" s="247"/>
      <c r="MPK295" s="247"/>
      <c r="MPL295" s="247"/>
      <c r="MPM295" s="247"/>
      <c r="MPN295" s="247"/>
      <c r="MPO295" s="247"/>
      <c r="MPP295" s="247"/>
      <c r="MPQ295" s="247"/>
      <c r="MPR295" s="247"/>
      <c r="MPS295" s="247"/>
      <c r="MPT295" s="247"/>
      <c r="MPU295" s="247"/>
      <c r="MPV295" s="247"/>
      <c r="MPW295" s="247"/>
      <c r="MPX295" s="247"/>
      <c r="MPY295" s="247"/>
      <c r="MPZ295" s="247"/>
      <c r="MQA295" s="247"/>
      <c r="MQB295" s="247"/>
      <c r="MQC295" s="247"/>
      <c r="MQD295" s="247"/>
      <c r="MQE295" s="247"/>
      <c r="MQF295" s="247"/>
      <c r="MQG295" s="247"/>
      <c r="MQH295" s="247"/>
      <c r="MQI295" s="247"/>
      <c r="MQJ295" s="247"/>
      <c r="MQK295" s="247"/>
      <c r="MQL295" s="247"/>
      <c r="MQM295" s="247"/>
      <c r="MQN295" s="247"/>
      <c r="MQO295" s="247"/>
      <c r="MQP295" s="247"/>
      <c r="MQQ295" s="247"/>
      <c r="MQR295" s="247"/>
      <c r="MQS295" s="247"/>
      <c r="MQT295" s="247"/>
      <c r="MQU295" s="247"/>
      <c r="MQV295" s="247"/>
      <c r="MQW295" s="247"/>
      <c r="MQX295" s="247"/>
      <c r="MQY295" s="247"/>
      <c r="MQZ295" s="247"/>
      <c r="MRA295" s="247"/>
      <c r="MRB295" s="247"/>
      <c r="MRC295" s="247"/>
      <c r="MRD295" s="247"/>
      <c r="MRE295" s="247"/>
      <c r="MRF295" s="247"/>
      <c r="MRG295" s="247"/>
      <c r="MRH295" s="247"/>
      <c r="MRI295" s="247"/>
      <c r="MRJ295" s="247"/>
      <c r="MRK295" s="247"/>
      <c r="MRL295" s="247"/>
      <c r="MRM295" s="247"/>
      <c r="MRN295" s="247"/>
      <c r="MRO295" s="247"/>
      <c r="MRP295" s="247"/>
      <c r="MRQ295" s="247"/>
      <c r="MRR295" s="247"/>
      <c r="MRS295" s="247"/>
      <c r="MRT295" s="247"/>
      <c r="MRU295" s="247"/>
      <c r="MRV295" s="247"/>
      <c r="MRW295" s="247"/>
      <c r="MRX295" s="247"/>
      <c r="MRY295" s="247"/>
      <c r="MRZ295" s="247"/>
      <c r="MSA295" s="247"/>
      <c r="MSB295" s="247"/>
      <c r="MSC295" s="247"/>
      <c r="MSD295" s="247"/>
      <c r="MSE295" s="247"/>
      <c r="MSF295" s="247"/>
      <c r="MSG295" s="247"/>
      <c r="MSH295" s="247"/>
      <c r="MSI295" s="247"/>
      <c r="MSJ295" s="247"/>
      <c r="MSK295" s="247"/>
      <c r="MSL295" s="247"/>
      <c r="MSM295" s="247"/>
      <c r="MSN295" s="247"/>
      <c r="MSO295" s="247"/>
      <c r="MSP295" s="247"/>
      <c r="MSQ295" s="247"/>
      <c r="MSR295" s="247"/>
      <c r="MSS295" s="247"/>
      <c r="MST295" s="247"/>
      <c r="MSU295" s="247"/>
      <c r="MSV295" s="247"/>
      <c r="MSW295" s="247"/>
      <c r="MSX295" s="247"/>
      <c r="MSY295" s="247"/>
      <c r="MSZ295" s="247"/>
      <c r="MTA295" s="247"/>
      <c r="MTB295" s="247"/>
      <c r="MTC295" s="247"/>
      <c r="MTD295" s="247"/>
      <c r="MTE295" s="247"/>
      <c r="MTF295" s="247"/>
      <c r="MTG295" s="247"/>
      <c r="MTH295" s="247"/>
      <c r="MTI295" s="247"/>
      <c r="MTJ295" s="247"/>
      <c r="MTK295" s="247"/>
      <c r="MTL295" s="247"/>
      <c r="MTM295" s="247"/>
      <c r="MTN295" s="247"/>
      <c r="MTO295" s="247"/>
      <c r="MTP295" s="247"/>
      <c r="MTQ295" s="247"/>
      <c r="MTR295" s="247"/>
      <c r="MTS295" s="247"/>
      <c r="MTT295" s="247"/>
      <c r="MTU295" s="247"/>
      <c r="MTV295" s="247"/>
      <c r="MTW295" s="247"/>
      <c r="MTX295" s="247"/>
      <c r="MTY295" s="247"/>
      <c r="MTZ295" s="247"/>
      <c r="MUA295" s="247"/>
      <c r="MUB295" s="247"/>
      <c r="MUC295" s="247"/>
      <c r="MUD295" s="247"/>
      <c r="MUE295" s="247"/>
      <c r="MUF295" s="247"/>
      <c r="MUG295" s="247"/>
      <c r="MUH295" s="247"/>
      <c r="MUI295" s="247"/>
      <c r="MUJ295" s="247"/>
      <c r="MUK295" s="247"/>
      <c r="MUL295" s="247"/>
      <c r="MUM295" s="247"/>
      <c r="MUN295" s="247"/>
      <c r="MUO295" s="247"/>
      <c r="MUP295" s="247"/>
      <c r="MUQ295" s="247"/>
      <c r="MUR295" s="247"/>
      <c r="MUS295" s="247"/>
      <c r="MUT295" s="247"/>
      <c r="MUU295" s="247"/>
      <c r="MUV295" s="247"/>
      <c r="MUW295" s="247"/>
      <c r="MUX295" s="247"/>
      <c r="MUY295" s="247"/>
      <c r="MUZ295" s="247"/>
      <c r="MVA295" s="247"/>
      <c r="MVB295" s="247"/>
      <c r="MVC295" s="247"/>
      <c r="MVD295" s="247"/>
      <c r="MVE295" s="247"/>
      <c r="MVF295" s="247"/>
      <c r="MVG295" s="247"/>
      <c r="MVH295" s="247"/>
      <c r="MVI295" s="247"/>
      <c r="MVJ295" s="247"/>
      <c r="MVK295" s="247"/>
      <c r="MVL295" s="247"/>
      <c r="MVM295" s="247"/>
      <c r="MVN295" s="247"/>
      <c r="MVO295" s="247"/>
      <c r="MVP295" s="247"/>
      <c r="MVQ295" s="247"/>
      <c r="MVR295" s="247"/>
      <c r="MVS295" s="247"/>
      <c r="MVT295" s="247"/>
      <c r="MVU295" s="247"/>
      <c r="MVV295" s="247"/>
      <c r="MVW295" s="247"/>
      <c r="MVX295" s="247"/>
      <c r="MVY295" s="247"/>
      <c r="MVZ295" s="247"/>
      <c r="MWA295" s="247"/>
      <c r="MWB295" s="247"/>
      <c r="MWC295" s="247"/>
      <c r="MWD295" s="247"/>
      <c r="MWE295" s="247"/>
      <c r="MWF295" s="247"/>
      <c r="MWG295" s="247"/>
      <c r="MWH295" s="247"/>
      <c r="MWI295" s="247"/>
      <c r="MWJ295" s="247"/>
      <c r="MWK295" s="247"/>
      <c r="MWL295" s="247"/>
      <c r="MWM295" s="247"/>
      <c r="MWN295" s="247"/>
      <c r="MWO295" s="247"/>
      <c r="MWP295" s="247"/>
      <c r="MWQ295" s="247"/>
      <c r="MWR295" s="247"/>
      <c r="MWS295" s="247"/>
      <c r="MWT295" s="247"/>
      <c r="MWU295" s="247"/>
      <c r="MWV295" s="247"/>
      <c r="MWW295" s="247"/>
      <c r="MWX295" s="247"/>
      <c r="MWY295" s="247"/>
      <c r="MWZ295" s="247"/>
      <c r="MXA295" s="247"/>
      <c r="MXB295" s="247"/>
      <c r="MXC295" s="247"/>
      <c r="MXD295" s="247"/>
      <c r="MXE295" s="247"/>
      <c r="MXF295" s="247"/>
      <c r="MXG295" s="247"/>
      <c r="MXH295" s="247"/>
      <c r="MXI295" s="247"/>
      <c r="MXJ295" s="247"/>
      <c r="MXK295" s="247"/>
      <c r="MXL295" s="247"/>
      <c r="MXM295" s="247"/>
      <c r="MXN295" s="247"/>
      <c r="MXO295" s="247"/>
      <c r="MXP295" s="247"/>
      <c r="MXQ295" s="247"/>
      <c r="MXR295" s="247"/>
      <c r="MXS295" s="247"/>
      <c r="MXT295" s="247"/>
      <c r="MXU295" s="247"/>
      <c r="MXV295" s="247"/>
      <c r="MXW295" s="247"/>
      <c r="MXX295" s="247"/>
      <c r="MXY295" s="247"/>
      <c r="MXZ295" s="247"/>
      <c r="MYA295" s="247"/>
      <c r="MYB295" s="247"/>
      <c r="MYC295" s="247"/>
      <c r="MYD295" s="247"/>
      <c r="MYE295" s="247"/>
      <c r="MYF295" s="247"/>
      <c r="MYG295" s="247"/>
      <c r="MYH295" s="247"/>
      <c r="MYI295" s="247"/>
      <c r="MYJ295" s="247"/>
      <c r="MYK295" s="247"/>
      <c r="MYL295" s="247"/>
      <c r="MYM295" s="247"/>
      <c r="MYN295" s="247"/>
      <c r="MYO295" s="247"/>
      <c r="MYP295" s="247"/>
      <c r="MYQ295" s="247"/>
      <c r="MYR295" s="247"/>
      <c r="MYS295" s="247"/>
      <c r="MYT295" s="247"/>
      <c r="MYU295" s="247"/>
      <c r="MYV295" s="247"/>
      <c r="MYW295" s="247"/>
      <c r="MYX295" s="247"/>
      <c r="MYY295" s="247"/>
      <c r="MYZ295" s="247"/>
      <c r="MZA295" s="247"/>
      <c r="MZB295" s="247"/>
      <c r="MZC295" s="247"/>
      <c r="MZD295" s="247"/>
      <c r="MZE295" s="247"/>
      <c r="MZF295" s="247"/>
      <c r="MZG295" s="247"/>
      <c r="MZH295" s="247"/>
      <c r="MZI295" s="247"/>
      <c r="MZJ295" s="247"/>
      <c r="MZK295" s="247"/>
      <c r="MZL295" s="247"/>
      <c r="MZM295" s="247"/>
      <c r="MZN295" s="247"/>
      <c r="MZO295" s="247"/>
      <c r="MZP295" s="247"/>
      <c r="MZQ295" s="247"/>
      <c r="MZR295" s="247"/>
      <c r="MZS295" s="247"/>
      <c r="MZT295" s="247"/>
      <c r="MZU295" s="247"/>
      <c r="MZV295" s="247"/>
      <c r="MZW295" s="247"/>
      <c r="MZX295" s="247"/>
      <c r="MZY295" s="247"/>
      <c r="MZZ295" s="247"/>
      <c r="NAA295" s="247"/>
      <c r="NAB295" s="247"/>
      <c r="NAC295" s="247"/>
      <c r="NAD295" s="247"/>
      <c r="NAE295" s="247"/>
      <c r="NAF295" s="247"/>
      <c r="NAG295" s="247"/>
      <c r="NAH295" s="247"/>
      <c r="NAI295" s="247"/>
      <c r="NAJ295" s="247"/>
      <c r="NAK295" s="247"/>
      <c r="NAL295" s="247"/>
      <c r="NAM295" s="247"/>
      <c r="NAN295" s="247"/>
      <c r="NAO295" s="247"/>
      <c r="NAP295" s="247"/>
      <c r="NAQ295" s="247"/>
      <c r="NAR295" s="247"/>
      <c r="NAS295" s="247"/>
      <c r="NAT295" s="247"/>
      <c r="NAU295" s="247"/>
      <c r="NAV295" s="247"/>
      <c r="NAW295" s="247"/>
      <c r="NAX295" s="247"/>
      <c r="NAY295" s="247"/>
      <c r="NAZ295" s="247"/>
      <c r="NBA295" s="247"/>
      <c r="NBB295" s="247"/>
      <c r="NBC295" s="247"/>
      <c r="NBD295" s="247"/>
      <c r="NBE295" s="247"/>
      <c r="NBF295" s="247"/>
      <c r="NBG295" s="247"/>
      <c r="NBH295" s="247"/>
      <c r="NBI295" s="247"/>
      <c r="NBJ295" s="247"/>
      <c r="NBK295" s="247"/>
      <c r="NBL295" s="247"/>
      <c r="NBM295" s="247"/>
      <c r="NBN295" s="247"/>
      <c r="NBO295" s="247"/>
      <c r="NBP295" s="247"/>
      <c r="NBQ295" s="247"/>
      <c r="NBR295" s="247"/>
      <c r="NBS295" s="247"/>
      <c r="NBT295" s="247"/>
      <c r="NBU295" s="247"/>
      <c r="NBV295" s="247"/>
      <c r="NBW295" s="247"/>
      <c r="NBX295" s="247"/>
      <c r="NBY295" s="247"/>
      <c r="NBZ295" s="247"/>
      <c r="NCA295" s="247"/>
      <c r="NCB295" s="247"/>
      <c r="NCC295" s="247"/>
      <c r="NCD295" s="247"/>
      <c r="NCE295" s="247"/>
      <c r="NCF295" s="247"/>
      <c r="NCG295" s="247"/>
      <c r="NCH295" s="247"/>
      <c r="NCI295" s="247"/>
      <c r="NCJ295" s="247"/>
      <c r="NCK295" s="247"/>
      <c r="NCL295" s="247"/>
      <c r="NCM295" s="247"/>
      <c r="NCN295" s="247"/>
      <c r="NCO295" s="247"/>
      <c r="NCP295" s="247"/>
      <c r="NCQ295" s="247"/>
      <c r="NCR295" s="247"/>
      <c r="NCS295" s="247"/>
      <c r="NCT295" s="247"/>
      <c r="NCU295" s="247"/>
      <c r="NCV295" s="247"/>
      <c r="NCW295" s="247"/>
      <c r="NCX295" s="247"/>
      <c r="NCY295" s="247"/>
      <c r="NCZ295" s="247"/>
      <c r="NDA295" s="247"/>
      <c r="NDB295" s="247"/>
      <c r="NDC295" s="247"/>
      <c r="NDD295" s="247"/>
      <c r="NDE295" s="247"/>
      <c r="NDF295" s="247"/>
      <c r="NDG295" s="247"/>
      <c r="NDH295" s="247"/>
      <c r="NDI295" s="247"/>
      <c r="NDJ295" s="247"/>
      <c r="NDK295" s="247"/>
      <c r="NDL295" s="247"/>
      <c r="NDM295" s="247"/>
      <c r="NDN295" s="247"/>
      <c r="NDO295" s="247"/>
      <c r="NDP295" s="247"/>
      <c r="NDQ295" s="247"/>
      <c r="NDR295" s="247"/>
      <c r="NDS295" s="247"/>
      <c r="NDT295" s="247"/>
      <c r="NDU295" s="247"/>
      <c r="NDV295" s="247"/>
      <c r="NDW295" s="247"/>
      <c r="NDX295" s="247"/>
      <c r="NDY295" s="247"/>
      <c r="NDZ295" s="247"/>
      <c r="NEA295" s="247"/>
      <c r="NEB295" s="247"/>
      <c r="NEC295" s="247"/>
      <c r="NED295" s="247"/>
      <c r="NEE295" s="247"/>
      <c r="NEF295" s="247"/>
      <c r="NEG295" s="247"/>
      <c r="NEH295" s="247"/>
      <c r="NEI295" s="247"/>
      <c r="NEJ295" s="247"/>
      <c r="NEK295" s="247"/>
      <c r="NEL295" s="247"/>
      <c r="NEM295" s="247"/>
      <c r="NEN295" s="247"/>
      <c r="NEO295" s="247"/>
      <c r="NEP295" s="247"/>
      <c r="NEQ295" s="247"/>
      <c r="NER295" s="247"/>
      <c r="NES295" s="247"/>
      <c r="NET295" s="247"/>
      <c r="NEU295" s="247"/>
      <c r="NEV295" s="247"/>
      <c r="NEW295" s="247"/>
      <c r="NEX295" s="247"/>
      <c r="NEY295" s="247"/>
      <c r="NEZ295" s="247"/>
      <c r="NFA295" s="247"/>
      <c r="NFB295" s="247"/>
      <c r="NFC295" s="247"/>
      <c r="NFD295" s="247"/>
      <c r="NFE295" s="247"/>
      <c r="NFF295" s="247"/>
      <c r="NFG295" s="247"/>
      <c r="NFH295" s="247"/>
      <c r="NFI295" s="247"/>
      <c r="NFJ295" s="247"/>
      <c r="NFK295" s="247"/>
      <c r="NFL295" s="247"/>
      <c r="NFM295" s="247"/>
      <c r="NFN295" s="247"/>
      <c r="NFO295" s="247"/>
      <c r="NFP295" s="247"/>
      <c r="NFQ295" s="247"/>
      <c r="NFR295" s="247"/>
      <c r="NFS295" s="247"/>
      <c r="NFT295" s="247"/>
      <c r="NFU295" s="247"/>
      <c r="NFV295" s="247"/>
      <c r="NFW295" s="247"/>
      <c r="NFX295" s="247"/>
      <c r="NFY295" s="247"/>
      <c r="NFZ295" s="247"/>
      <c r="NGA295" s="247"/>
      <c r="NGB295" s="247"/>
      <c r="NGC295" s="247"/>
      <c r="NGD295" s="247"/>
      <c r="NGE295" s="247"/>
      <c r="NGF295" s="247"/>
      <c r="NGG295" s="247"/>
      <c r="NGH295" s="247"/>
      <c r="NGI295" s="247"/>
      <c r="NGJ295" s="247"/>
      <c r="NGK295" s="247"/>
      <c r="NGL295" s="247"/>
      <c r="NGM295" s="247"/>
      <c r="NGN295" s="247"/>
      <c r="NGO295" s="247"/>
      <c r="NGP295" s="247"/>
      <c r="NGQ295" s="247"/>
      <c r="NGR295" s="247"/>
      <c r="NGS295" s="247"/>
      <c r="NGT295" s="247"/>
      <c r="NGU295" s="247"/>
      <c r="NGV295" s="247"/>
      <c r="NGW295" s="247"/>
      <c r="NGX295" s="247"/>
      <c r="NGY295" s="247"/>
      <c r="NGZ295" s="247"/>
      <c r="NHA295" s="247"/>
      <c r="NHB295" s="247"/>
      <c r="NHC295" s="247"/>
      <c r="NHD295" s="247"/>
      <c r="NHE295" s="247"/>
      <c r="NHF295" s="247"/>
      <c r="NHG295" s="247"/>
      <c r="NHH295" s="247"/>
      <c r="NHI295" s="247"/>
      <c r="NHJ295" s="247"/>
      <c r="NHK295" s="247"/>
      <c r="NHL295" s="247"/>
      <c r="NHM295" s="247"/>
      <c r="NHN295" s="247"/>
      <c r="NHO295" s="247"/>
      <c r="NHP295" s="247"/>
      <c r="NHQ295" s="247"/>
      <c r="NHR295" s="247"/>
      <c r="NHS295" s="247"/>
      <c r="NHT295" s="247"/>
      <c r="NHU295" s="247"/>
      <c r="NHV295" s="247"/>
      <c r="NHW295" s="247"/>
      <c r="NHX295" s="247"/>
      <c r="NHY295" s="247"/>
      <c r="NHZ295" s="247"/>
      <c r="NIA295" s="247"/>
      <c r="NIB295" s="247"/>
      <c r="NIC295" s="247"/>
      <c r="NID295" s="247"/>
      <c r="NIE295" s="247"/>
      <c r="NIF295" s="247"/>
      <c r="NIG295" s="247"/>
      <c r="NIH295" s="247"/>
      <c r="NII295" s="247"/>
      <c r="NIJ295" s="247"/>
      <c r="NIK295" s="247"/>
      <c r="NIL295" s="247"/>
      <c r="NIM295" s="247"/>
      <c r="NIN295" s="247"/>
      <c r="NIO295" s="247"/>
      <c r="NIP295" s="247"/>
      <c r="NIQ295" s="247"/>
      <c r="NIR295" s="247"/>
      <c r="NIS295" s="247"/>
      <c r="NIT295" s="247"/>
      <c r="NIU295" s="247"/>
      <c r="NIV295" s="247"/>
      <c r="NIW295" s="247"/>
      <c r="NIX295" s="247"/>
      <c r="NIY295" s="247"/>
      <c r="NIZ295" s="247"/>
      <c r="NJA295" s="247"/>
      <c r="NJB295" s="247"/>
      <c r="NJC295" s="247"/>
      <c r="NJD295" s="247"/>
      <c r="NJE295" s="247"/>
      <c r="NJF295" s="247"/>
      <c r="NJG295" s="247"/>
      <c r="NJH295" s="247"/>
      <c r="NJI295" s="247"/>
      <c r="NJJ295" s="247"/>
      <c r="NJK295" s="247"/>
      <c r="NJL295" s="247"/>
      <c r="NJM295" s="247"/>
      <c r="NJN295" s="247"/>
      <c r="NJO295" s="247"/>
      <c r="NJP295" s="247"/>
      <c r="NJQ295" s="247"/>
      <c r="NJR295" s="247"/>
      <c r="NJS295" s="247"/>
      <c r="NJT295" s="247"/>
      <c r="NJU295" s="247"/>
      <c r="NJV295" s="247"/>
      <c r="NJW295" s="247"/>
      <c r="NJX295" s="247"/>
      <c r="NJY295" s="247"/>
      <c r="NJZ295" s="247"/>
      <c r="NKA295" s="247"/>
      <c r="NKB295" s="247"/>
      <c r="NKC295" s="247"/>
      <c r="NKD295" s="247"/>
      <c r="NKE295" s="247"/>
      <c r="NKF295" s="247"/>
      <c r="NKG295" s="247"/>
      <c r="NKH295" s="247"/>
      <c r="NKI295" s="247"/>
      <c r="NKJ295" s="247"/>
      <c r="NKK295" s="247"/>
      <c r="NKL295" s="247"/>
      <c r="NKM295" s="247"/>
      <c r="NKN295" s="247"/>
      <c r="NKO295" s="247"/>
      <c r="NKP295" s="247"/>
      <c r="NKQ295" s="247"/>
      <c r="NKR295" s="247"/>
      <c r="NKS295" s="247"/>
      <c r="NKT295" s="247"/>
      <c r="NKU295" s="247"/>
      <c r="NKV295" s="247"/>
      <c r="NKW295" s="247"/>
      <c r="NKX295" s="247"/>
      <c r="NKY295" s="247"/>
      <c r="NKZ295" s="247"/>
      <c r="NLA295" s="247"/>
      <c r="NLB295" s="247"/>
      <c r="NLC295" s="247"/>
      <c r="NLD295" s="247"/>
      <c r="NLE295" s="247"/>
      <c r="NLF295" s="247"/>
      <c r="NLG295" s="247"/>
      <c r="NLH295" s="247"/>
      <c r="NLI295" s="247"/>
      <c r="NLJ295" s="247"/>
      <c r="NLK295" s="247"/>
      <c r="NLL295" s="247"/>
      <c r="NLM295" s="247"/>
      <c r="NLN295" s="247"/>
      <c r="NLO295" s="247"/>
      <c r="NLP295" s="247"/>
      <c r="NLQ295" s="247"/>
      <c r="NLR295" s="247"/>
      <c r="NLS295" s="247"/>
      <c r="NLT295" s="247"/>
      <c r="NLU295" s="247"/>
      <c r="NLV295" s="247"/>
      <c r="NLW295" s="247"/>
      <c r="NLX295" s="247"/>
      <c r="NLY295" s="247"/>
      <c r="NLZ295" s="247"/>
      <c r="NMA295" s="247"/>
      <c r="NMB295" s="247"/>
      <c r="NMC295" s="247"/>
      <c r="NMD295" s="247"/>
      <c r="NME295" s="247"/>
      <c r="NMF295" s="247"/>
      <c r="NMG295" s="247"/>
      <c r="NMH295" s="247"/>
      <c r="NMI295" s="247"/>
      <c r="NMJ295" s="247"/>
      <c r="NMK295" s="247"/>
      <c r="NML295" s="247"/>
      <c r="NMM295" s="247"/>
      <c r="NMN295" s="247"/>
      <c r="NMO295" s="247"/>
      <c r="NMP295" s="247"/>
      <c r="NMQ295" s="247"/>
      <c r="NMR295" s="247"/>
      <c r="NMS295" s="247"/>
      <c r="NMT295" s="247"/>
      <c r="NMU295" s="247"/>
      <c r="NMV295" s="247"/>
      <c r="NMW295" s="247"/>
      <c r="NMX295" s="247"/>
      <c r="NMY295" s="247"/>
      <c r="NMZ295" s="247"/>
      <c r="NNA295" s="247"/>
      <c r="NNB295" s="247"/>
      <c r="NNC295" s="247"/>
      <c r="NND295" s="247"/>
      <c r="NNE295" s="247"/>
      <c r="NNF295" s="247"/>
      <c r="NNG295" s="247"/>
      <c r="NNH295" s="247"/>
      <c r="NNI295" s="247"/>
      <c r="NNJ295" s="247"/>
      <c r="NNK295" s="247"/>
      <c r="NNL295" s="247"/>
      <c r="NNM295" s="247"/>
      <c r="NNN295" s="247"/>
      <c r="NNO295" s="247"/>
      <c r="NNP295" s="247"/>
      <c r="NNQ295" s="247"/>
      <c r="NNR295" s="247"/>
      <c r="NNS295" s="247"/>
      <c r="NNT295" s="247"/>
      <c r="NNU295" s="247"/>
      <c r="NNV295" s="247"/>
      <c r="NNW295" s="247"/>
      <c r="NNX295" s="247"/>
      <c r="NNY295" s="247"/>
      <c r="NNZ295" s="247"/>
      <c r="NOA295" s="247"/>
      <c r="NOB295" s="247"/>
      <c r="NOC295" s="247"/>
      <c r="NOD295" s="247"/>
      <c r="NOE295" s="247"/>
      <c r="NOF295" s="247"/>
      <c r="NOG295" s="247"/>
      <c r="NOH295" s="247"/>
      <c r="NOI295" s="247"/>
      <c r="NOJ295" s="247"/>
      <c r="NOK295" s="247"/>
      <c r="NOL295" s="247"/>
      <c r="NOM295" s="247"/>
      <c r="NON295" s="247"/>
      <c r="NOO295" s="247"/>
      <c r="NOP295" s="247"/>
      <c r="NOQ295" s="247"/>
      <c r="NOR295" s="247"/>
      <c r="NOS295" s="247"/>
      <c r="NOT295" s="247"/>
      <c r="NOU295" s="247"/>
      <c r="NOV295" s="247"/>
      <c r="NOW295" s="247"/>
      <c r="NOX295" s="247"/>
      <c r="NOY295" s="247"/>
      <c r="NOZ295" s="247"/>
      <c r="NPA295" s="247"/>
      <c r="NPB295" s="247"/>
      <c r="NPC295" s="247"/>
      <c r="NPD295" s="247"/>
      <c r="NPE295" s="247"/>
      <c r="NPF295" s="247"/>
      <c r="NPG295" s="247"/>
      <c r="NPH295" s="247"/>
      <c r="NPI295" s="247"/>
      <c r="NPJ295" s="247"/>
      <c r="NPK295" s="247"/>
      <c r="NPL295" s="247"/>
      <c r="NPM295" s="247"/>
      <c r="NPN295" s="247"/>
      <c r="NPO295" s="247"/>
      <c r="NPP295" s="247"/>
      <c r="NPQ295" s="247"/>
      <c r="NPR295" s="247"/>
      <c r="NPS295" s="247"/>
      <c r="NPT295" s="247"/>
      <c r="NPU295" s="247"/>
      <c r="NPV295" s="247"/>
      <c r="NPW295" s="247"/>
      <c r="NPX295" s="247"/>
      <c r="NPY295" s="247"/>
      <c r="NPZ295" s="247"/>
      <c r="NQA295" s="247"/>
      <c r="NQB295" s="247"/>
      <c r="NQC295" s="247"/>
      <c r="NQD295" s="247"/>
      <c r="NQE295" s="247"/>
      <c r="NQF295" s="247"/>
      <c r="NQG295" s="247"/>
      <c r="NQH295" s="247"/>
      <c r="NQI295" s="247"/>
      <c r="NQJ295" s="247"/>
      <c r="NQK295" s="247"/>
      <c r="NQL295" s="247"/>
      <c r="NQM295" s="247"/>
      <c r="NQN295" s="247"/>
      <c r="NQO295" s="247"/>
      <c r="NQP295" s="247"/>
      <c r="NQQ295" s="247"/>
      <c r="NQR295" s="247"/>
      <c r="NQS295" s="247"/>
      <c r="NQT295" s="247"/>
      <c r="NQU295" s="247"/>
      <c r="NQV295" s="247"/>
      <c r="NQW295" s="247"/>
      <c r="NQX295" s="247"/>
      <c r="NQY295" s="247"/>
      <c r="NQZ295" s="247"/>
      <c r="NRA295" s="247"/>
      <c r="NRB295" s="247"/>
      <c r="NRC295" s="247"/>
      <c r="NRD295" s="247"/>
      <c r="NRE295" s="247"/>
      <c r="NRF295" s="247"/>
      <c r="NRG295" s="247"/>
      <c r="NRH295" s="247"/>
      <c r="NRI295" s="247"/>
      <c r="NRJ295" s="247"/>
      <c r="NRK295" s="247"/>
      <c r="NRL295" s="247"/>
      <c r="NRM295" s="247"/>
      <c r="NRN295" s="247"/>
      <c r="NRO295" s="247"/>
      <c r="NRP295" s="247"/>
      <c r="NRQ295" s="247"/>
      <c r="NRR295" s="247"/>
      <c r="NRS295" s="247"/>
      <c r="NRT295" s="247"/>
      <c r="NRU295" s="247"/>
      <c r="NRV295" s="247"/>
      <c r="NRW295" s="247"/>
      <c r="NRX295" s="247"/>
      <c r="NRY295" s="247"/>
      <c r="NRZ295" s="247"/>
      <c r="NSA295" s="247"/>
      <c r="NSB295" s="247"/>
      <c r="NSC295" s="247"/>
      <c r="NSD295" s="247"/>
      <c r="NSE295" s="247"/>
      <c r="NSF295" s="247"/>
      <c r="NSG295" s="247"/>
      <c r="NSH295" s="247"/>
      <c r="NSI295" s="247"/>
      <c r="NSJ295" s="247"/>
      <c r="NSK295" s="247"/>
      <c r="NSL295" s="247"/>
      <c r="NSM295" s="247"/>
      <c r="NSN295" s="247"/>
      <c r="NSO295" s="247"/>
      <c r="NSP295" s="247"/>
      <c r="NSQ295" s="247"/>
      <c r="NSR295" s="247"/>
      <c r="NSS295" s="247"/>
      <c r="NST295" s="247"/>
      <c r="NSU295" s="247"/>
      <c r="NSV295" s="247"/>
      <c r="NSW295" s="247"/>
      <c r="NSX295" s="247"/>
      <c r="NSY295" s="247"/>
      <c r="NSZ295" s="247"/>
      <c r="NTA295" s="247"/>
      <c r="NTB295" s="247"/>
      <c r="NTC295" s="247"/>
      <c r="NTD295" s="247"/>
      <c r="NTE295" s="247"/>
      <c r="NTF295" s="247"/>
      <c r="NTG295" s="247"/>
      <c r="NTH295" s="247"/>
      <c r="NTI295" s="247"/>
      <c r="NTJ295" s="247"/>
      <c r="NTK295" s="247"/>
      <c r="NTL295" s="247"/>
      <c r="NTM295" s="247"/>
      <c r="NTN295" s="247"/>
      <c r="NTO295" s="247"/>
      <c r="NTP295" s="247"/>
      <c r="NTQ295" s="247"/>
      <c r="NTR295" s="247"/>
      <c r="NTS295" s="247"/>
      <c r="NTT295" s="247"/>
      <c r="NTU295" s="247"/>
      <c r="NTV295" s="247"/>
      <c r="NTW295" s="247"/>
      <c r="NTX295" s="247"/>
      <c r="NTY295" s="247"/>
      <c r="NTZ295" s="247"/>
      <c r="NUA295" s="247"/>
      <c r="NUB295" s="247"/>
      <c r="NUC295" s="247"/>
      <c r="NUD295" s="247"/>
      <c r="NUE295" s="247"/>
      <c r="NUF295" s="247"/>
      <c r="NUG295" s="247"/>
      <c r="NUH295" s="247"/>
      <c r="NUI295" s="247"/>
      <c r="NUJ295" s="247"/>
      <c r="NUK295" s="247"/>
      <c r="NUL295" s="247"/>
      <c r="NUM295" s="247"/>
      <c r="NUN295" s="247"/>
      <c r="NUO295" s="247"/>
      <c r="NUP295" s="247"/>
      <c r="NUQ295" s="247"/>
      <c r="NUR295" s="247"/>
      <c r="NUS295" s="247"/>
      <c r="NUT295" s="247"/>
      <c r="NUU295" s="247"/>
      <c r="NUV295" s="247"/>
      <c r="NUW295" s="247"/>
      <c r="NUX295" s="247"/>
      <c r="NUY295" s="247"/>
      <c r="NUZ295" s="247"/>
      <c r="NVA295" s="247"/>
      <c r="NVB295" s="247"/>
      <c r="NVC295" s="247"/>
      <c r="NVD295" s="247"/>
      <c r="NVE295" s="247"/>
      <c r="NVF295" s="247"/>
      <c r="NVG295" s="247"/>
      <c r="NVH295" s="247"/>
      <c r="NVI295" s="247"/>
      <c r="NVJ295" s="247"/>
      <c r="NVK295" s="247"/>
      <c r="NVL295" s="247"/>
      <c r="NVM295" s="247"/>
      <c r="NVN295" s="247"/>
      <c r="NVO295" s="247"/>
      <c r="NVP295" s="247"/>
      <c r="NVQ295" s="247"/>
      <c r="NVR295" s="247"/>
      <c r="NVS295" s="247"/>
      <c r="NVT295" s="247"/>
      <c r="NVU295" s="247"/>
      <c r="NVV295" s="247"/>
      <c r="NVW295" s="247"/>
      <c r="NVX295" s="247"/>
      <c r="NVY295" s="247"/>
      <c r="NVZ295" s="247"/>
      <c r="NWA295" s="247"/>
      <c r="NWB295" s="247"/>
      <c r="NWC295" s="247"/>
      <c r="NWD295" s="247"/>
      <c r="NWE295" s="247"/>
      <c r="NWF295" s="247"/>
      <c r="NWG295" s="247"/>
      <c r="NWH295" s="247"/>
      <c r="NWI295" s="247"/>
      <c r="NWJ295" s="247"/>
      <c r="NWK295" s="247"/>
      <c r="NWL295" s="247"/>
      <c r="NWM295" s="247"/>
      <c r="NWN295" s="247"/>
      <c r="NWO295" s="247"/>
      <c r="NWP295" s="247"/>
      <c r="NWQ295" s="247"/>
      <c r="NWR295" s="247"/>
      <c r="NWS295" s="247"/>
      <c r="NWT295" s="247"/>
      <c r="NWU295" s="247"/>
      <c r="NWV295" s="247"/>
      <c r="NWW295" s="247"/>
      <c r="NWX295" s="247"/>
      <c r="NWY295" s="247"/>
      <c r="NWZ295" s="247"/>
      <c r="NXA295" s="247"/>
      <c r="NXB295" s="247"/>
      <c r="NXC295" s="247"/>
      <c r="NXD295" s="247"/>
      <c r="NXE295" s="247"/>
      <c r="NXF295" s="247"/>
      <c r="NXG295" s="247"/>
      <c r="NXH295" s="247"/>
      <c r="NXI295" s="247"/>
      <c r="NXJ295" s="247"/>
      <c r="NXK295" s="247"/>
      <c r="NXL295" s="247"/>
      <c r="NXM295" s="247"/>
      <c r="NXN295" s="247"/>
      <c r="NXO295" s="247"/>
      <c r="NXP295" s="247"/>
      <c r="NXQ295" s="247"/>
      <c r="NXR295" s="247"/>
      <c r="NXS295" s="247"/>
      <c r="NXT295" s="247"/>
      <c r="NXU295" s="247"/>
      <c r="NXV295" s="247"/>
      <c r="NXW295" s="247"/>
      <c r="NXX295" s="247"/>
      <c r="NXY295" s="247"/>
      <c r="NXZ295" s="247"/>
      <c r="NYA295" s="247"/>
      <c r="NYB295" s="247"/>
      <c r="NYC295" s="247"/>
      <c r="NYD295" s="247"/>
      <c r="NYE295" s="247"/>
      <c r="NYF295" s="247"/>
      <c r="NYG295" s="247"/>
      <c r="NYH295" s="247"/>
      <c r="NYI295" s="247"/>
      <c r="NYJ295" s="247"/>
      <c r="NYK295" s="247"/>
      <c r="NYL295" s="247"/>
      <c r="NYM295" s="247"/>
      <c r="NYN295" s="247"/>
      <c r="NYO295" s="247"/>
      <c r="NYP295" s="247"/>
      <c r="NYQ295" s="247"/>
      <c r="NYR295" s="247"/>
      <c r="NYS295" s="247"/>
      <c r="NYT295" s="247"/>
      <c r="NYU295" s="247"/>
      <c r="NYV295" s="247"/>
      <c r="NYW295" s="247"/>
      <c r="NYX295" s="247"/>
      <c r="NYY295" s="247"/>
      <c r="NYZ295" s="247"/>
      <c r="NZA295" s="247"/>
      <c r="NZB295" s="247"/>
      <c r="NZC295" s="247"/>
      <c r="NZD295" s="247"/>
      <c r="NZE295" s="247"/>
      <c r="NZF295" s="247"/>
      <c r="NZG295" s="247"/>
      <c r="NZH295" s="247"/>
      <c r="NZI295" s="247"/>
      <c r="NZJ295" s="247"/>
      <c r="NZK295" s="247"/>
      <c r="NZL295" s="247"/>
      <c r="NZM295" s="247"/>
      <c r="NZN295" s="247"/>
      <c r="NZO295" s="247"/>
      <c r="NZP295" s="247"/>
      <c r="NZQ295" s="247"/>
      <c r="NZR295" s="247"/>
      <c r="NZS295" s="247"/>
      <c r="NZT295" s="247"/>
      <c r="NZU295" s="247"/>
      <c r="NZV295" s="247"/>
      <c r="NZW295" s="247"/>
      <c r="NZX295" s="247"/>
      <c r="NZY295" s="247"/>
      <c r="NZZ295" s="247"/>
      <c r="OAA295" s="247"/>
      <c r="OAB295" s="247"/>
      <c r="OAC295" s="247"/>
      <c r="OAD295" s="247"/>
      <c r="OAE295" s="247"/>
      <c r="OAF295" s="247"/>
      <c r="OAG295" s="247"/>
      <c r="OAH295" s="247"/>
      <c r="OAI295" s="247"/>
      <c r="OAJ295" s="247"/>
      <c r="OAK295" s="247"/>
      <c r="OAL295" s="247"/>
      <c r="OAM295" s="247"/>
      <c r="OAN295" s="247"/>
      <c r="OAO295" s="247"/>
      <c r="OAP295" s="247"/>
      <c r="OAQ295" s="247"/>
      <c r="OAR295" s="247"/>
      <c r="OAS295" s="247"/>
      <c r="OAT295" s="247"/>
      <c r="OAU295" s="247"/>
      <c r="OAV295" s="247"/>
      <c r="OAW295" s="247"/>
      <c r="OAX295" s="247"/>
      <c r="OAY295" s="247"/>
      <c r="OAZ295" s="247"/>
      <c r="OBA295" s="247"/>
      <c r="OBB295" s="247"/>
      <c r="OBC295" s="247"/>
      <c r="OBD295" s="247"/>
      <c r="OBE295" s="247"/>
      <c r="OBF295" s="247"/>
      <c r="OBG295" s="247"/>
      <c r="OBH295" s="247"/>
      <c r="OBI295" s="247"/>
      <c r="OBJ295" s="247"/>
      <c r="OBK295" s="247"/>
      <c r="OBL295" s="247"/>
      <c r="OBM295" s="247"/>
      <c r="OBN295" s="247"/>
      <c r="OBO295" s="247"/>
      <c r="OBP295" s="247"/>
      <c r="OBQ295" s="247"/>
      <c r="OBR295" s="247"/>
      <c r="OBS295" s="247"/>
      <c r="OBT295" s="247"/>
      <c r="OBU295" s="247"/>
      <c r="OBV295" s="247"/>
      <c r="OBW295" s="247"/>
      <c r="OBX295" s="247"/>
      <c r="OBY295" s="247"/>
      <c r="OBZ295" s="247"/>
      <c r="OCA295" s="247"/>
      <c r="OCB295" s="247"/>
      <c r="OCC295" s="247"/>
      <c r="OCD295" s="247"/>
      <c r="OCE295" s="247"/>
      <c r="OCF295" s="247"/>
      <c r="OCG295" s="247"/>
      <c r="OCH295" s="247"/>
      <c r="OCI295" s="247"/>
      <c r="OCJ295" s="247"/>
      <c r="OCK295" s="247"/>
      <c r="OCL295" s="247"/>
      <c r="OCM295" s="247"/>
      <c r="OCN295" s="247"/>
      <c r="OCO295" s="247"/>
      <c r="OCP295" s="247"/>
      <c r="OCQ295" s="247"/>
      <c r="OCR295" s="247"/>
      <c r="OCS295" s="247"/>
      <c r="OCT295" s="247"/>
      <c r="OCU295" s="247"/>
      <c r="OCV295" s="247"/>
      <c r="OCW295" s="247"/>
      <c r="OCX295" s="247"/>
      <c r="OCY295" s="247"/>
      <c r="OCZ295" s="247"/>
      <c r="ODA295" s="247"/>
      <c r="ODB295" s="247"/>
      <c r="ODC295" s="247"/>
      <c r="ODD295" s="247"/>
      <c r="ODE295" s="247"/>
      <c r="ODF295" s="247"/>
      <c r="ODG295" s="247"/>
      <c r="ODH295" s="247"/>
      <c r="ODI295" s="247"/>
      <c r="ODJ295" s="247"/>
      <c r="ODK295" s="247"/>
      <c r="ODL295" s="247"/>
      <c r="ODM295" s="247"/>
      <c r="ODN295" s="247"/>
      <c r="ODO295" s="247"/>
      <c r="ODP295" s="247"/>
      <c r="ODQ295" s="247"/>
      <c r="ODR295" s="247"/>
      <c r="ODS295" s="247"/>
      <c r="ODT295" s="247"/>
      <c r="ODU295" s="247"/>
      <c r="ODV295" s="247"/>
      <c r="ODW295" s="247"/>
      <c r="ODX295" s="247"/>
      <c r="ODY295" s="247"/>
      <c r="ODZ295" s="247"/>
      <c r="OEA295" s="247"/>
      <c r="OEB295" s="247"/>
      <c r="OEC295" s="247"/>
      <c r="OED295" s="247"/>
      <c r="OEE295" s="247"/>
      <c r="OEF295" s="247"/>
      <c r="OEG295" s="247"/>
      <c r="OEH295" s="247"/>
      <c r="OEI295" s="247"/>
      <c r="OEJ295" s="247"/>
      <c r="OEK295" s="247"/>
      <c r="OEL295" s="247"/>
      <c r="OEM295" s="247"/>
      <c r="OEN295" s="247"/>
      <c r="OEO295" s="247"/>
      <c r="OEP295" s="247"/>
      <c r="OEQ295" s="247"/>
      <c r="OER295" s="247"/>
      <c r="OES295" s="247"/>
      <c r="OET295" s="247"/>
      <c r="OEU295" s="247"/>
      <c r="OEV295" s="247"/>
      <c r="OEW295" s="247"/>
      <c r="OEX295" s="247"/>
      <c r="OEY295" s="247"/>
      <c r="OEZ295" s="247"/>
      <c r="OFA295" s="247"/>
      <c r="OFB295" s="247"/>
      <c r="OFC295" s="247"/>
      <c r="OFD295" s="247"/>
      <c r="OFE295" s="247"/>
      <c r="OFF295" s="247"/>
      <c r="OFG295" s="247"/>
      <c r="OFH295" s="247"/>
      <c r="OFI295" s="247"/>
      <c r="OFJ295" s="247"/>
      <c r="OFK295" s="247"/>
      <c r="OFL295" s="247"/>
      <c r="OFM295" s="247"/>
      <c r="OFN295" s="247"/>
      <c r="OFO295" s="247"/>
      <c r="OFP295" s="247"/>
      <c r="OFQ295" s="247"/>
      <c r="OFR295" s="247"/>
      <c r="OFS295" s="247"/>
      <c r="OFT295" s="247"/>
      <c r="OFU295" s="247"/>
      <c r="OFV295" s="247"/>
      <c r="OFW295" s="247"/>
      <c r="OFX295" s="247"/>
      <c r="OFY295" s="247"/>
      <c r="OFZ295" s="247"/>
      <c r="OGA295" s="247"/>
      <c r="OGB295" s="247"/>
      <c r="OGC295" s="247"/>
      <c r="OGD295" s="247"/>
      <c r="OGE295" s="247"/>
      <c r="OGF295" s="247"/>
      <c r="OGG295" s="247"/>
      <c r="OGH295" s="247"/>
      <c r="OGI295" s="247"/>
      <c r="OGJ295" s="247"/>
      <c r="OGK295" s="247"/>
      <c r="OGL295" s="247"/>
      <c r="OGM295" s="247"/>
      <c r="OGN295" s="247"/>
      <c r="OGO295" s="247"/>
      <c r="OGP295" s="247"/>
      <c r="OGQ295" s="247"/>
      <c r="OGR295" s="247"/>
      <c r="OGS295" s="247"/>
      <c r="OGT295" s="247"/>
      <c r="OGU295" s="247"/>
      <c r="OGV295" s="247"/>
      <c r="OGW295" s="247"/>
      <c r="OGX295" s="247"/>
      <c r="OGY295" s="247"/>
      <c r="OGZ295" s="247"/>
      <c r="OHA295" s="247"/>
      <c r="OHB295" s="247"/>
      <c r="OHC295" s="247"/>
      <c r="OHD295" s="247"/>
      <c r="OHE295" s="247"/>
      <c r="OHF295" s="247"/>
      <c r="OHG295" s="247"/>
      <c r="OHH295" s="247"/>
      <c r="OHI295" s="247"/>
      <c r="OHJ295" s="247"/>
      <c r="OHK295" s="247"/>
      <c r="OHL295" s="247"/>
      <c r="OHM295" s="247"/>
      <c r="OHN295" s="247"/>
      <c r="OHO295" s="247"/>
      <c r="OHP295" s="247"/>
      <c r="OHQ295" s="247"/>
      <c r="OHR295" s="247"/>
      <c r="OHS295" s="247"/>
      <c r="OHT295" s="247"/>
      <c r="OHU295" s="247"/>
      <c r="OHV295" s="247"/>
      <c r="OHW295" s="247"/>
      <c r="OHX295" s="247"/>
      <c r="OHY295" s="247"/>
      <c r="OHZ295" s="247"/>
      <c r="OIA295" s="247"/>
      <c r="OIB295" s="247"/>
      <c r="OIC295" s="247"/>
      <c r="OID295" s="247"/>
      <c r="OIE295" s="247"/>
      <c r="OIF295" s="247"/>
      <c r="OIG295" s="247"/>
      <c r="OIH295" s="247"/>
      <c r="OII295" s="247"/>
      <c r="OIJ295" s="247"/>
      <c r="OIK295" s="247"/>
      <c r="OIL295" s="247"/>
      <c r="OIM295" s="247"/>
      <c r="OIN295" s="247"/>
      <c r="OIO295" s="247"/>
      <c r="OIP295" s="247"/>
      <c r="OIQ295" s="247"/>
      <c r="OIR295" s="247"/>
      <c r="OIS295" s="247"/>
      <c r="OIT295" s="247"/>
      <c r="OIU295" s="247"/>
      <c r="OIV295" s="247"/>
      <c r="OIW295" s="247"/>
      <c r="OIX295" s="247"/>
      <c r="OIY295" s="247"/>
      <c r="OIZ295" s="247"/>
      <c r="OJA295" s="247"/>
      <c r="OJB295" s="247"/>
      <c r="OJC295" s="247"/>
      <c r="OJD295" s="247"/>
      <c r="OJE295" s="247"/>
      <c r="OJF295" s="247"/>
      <c r="OJG295" s="247"/>
      <c r="OJH295" s="247"/>
      <c r="OJI295" s="247"/>
      <c r="OJJ295" s="247"/>
      <c r="OJK295" s="247"/>
      <c r="OJL295" s="247"/>
      <c r="OJM295" s="247"/>
      <c r="OJN295" s="247"/>
      <c r="OJO295" s="247"/>
      <c r="OJP295" s="247"/>
      <c r="OJQ295" s="247"/>
      <c r="OJR295" s="247"/>
      <c r="OJS295" s="247"/>
      <c r="OJT295" s="247"/>
      <c r="OJU295" s="247"/>
      <c r="OJV295" s="247"/>
      <c r="OJW295" s="247"/>
      <c r="OJX295" s="247"/>
      <c r="OJY295" s="247"/>
      <c r="OJZ295" s="247"/>
      <c r="OKA295" s="247"/>
      <c r="OKB295" s="247"/>
      <c r="OKC295" s="247"/>
      <c r="OKD295" s="247"/>
      <c r="OKE295" s="247"/>
      <c r="OKF295" s="247"/>
      <c r="OKG295" s="247"/>
      <c r="OKH295" s="247"/>
      <c r="OKI295" s="247"/>
      <c r="OKJ295" s="247"/>
      <c r="OKK295" s="247"/>
      <c r="OKL295" s="247"/>
      <c r="OKM295" s="247"/>
      <c r="OKN295" s="247"/>
      <c r="OKO295" s="247"/>
      <c r="OKP295" s="247"/>
      <c r="OKQ295" s="247"/>
      <c r="OKR295" s="247"/>
      <c r="OKS295" s="247"/>
      <c r="OKT295" s="247"/>
      <c r="OKU295" s="247"/>
      <c r="OKV295" s="247"/>
      <c r="OKW295" s="247"/>
      <c r="OKX295" s="247"/>
      <c r="OKY295" s="247"/>
      <c r="OKZ295" s="247"/>
      <c r="OLA295" s="247"/>
      <c r="OLB295" s="247"/>
      <c r="OLC295" s="247"/>
      <c r="OLD295" s="247"/>
      <c r="OLE295" s="247"/>
      <c r="OLF295" s="247"/>
      <c r="OLG295" s="247"/>
      <c r="OLH295" s="247"/>
      <c r="OLI295" s="247"/>
      <c r="OLJ295" s="247"/>
      <c r="OLK295" s="247"/>
      <c r="OLL295" s="247"/>
      <c r="OLM295" s="247"/>
      <c r="OLN295" s="247"/>
      <c r="OLO295" s="247"/>
      <c r="OLP295" s="247"/>
      <c r="OLQ295" s="247"/>
      <c r="OLR295" s="247"/>
      <c r="OLS295" s="247"/>
      <c r="OLT295" s="247"/>
      <c r="OLU295" s="247"/>
      <c r="OLV295" s="247"/>
      <c r="OLW295" s="247"/>
      <c r="OLX295" s="247"/>
      <c r="OLY295" s="247"/>
      <c r="OLZ295" s="247"/>
      <c r="OMA295" s="247"/>
      <c r="OMB295" s="247"/>
      <c r="OMC295" s="247"/>
      <c r="OMD295" s="247"/>
      <c r="OME295" s="247"/>
      <c r="OMF295" s="247"/>
      <c r="OMG295" s="247"/>
      <c r="OMH295" s="247"/>
      <c r="OMI295" s="247"/>
      <c r="OMJ295" s="247"/>
      <c r="OMK295" s="247"/>
      <c r="OML295" s="247"/>
      <c r="OMM295" s="247"/>
      <c r="OMN295" s="247"/>
      <c r="OMO295" s="247"/>
      <c r="OMP295" s="247"/>
      <c r="OMQ295" s="247"/>
      <c r="OMR295" s="247"/>
      <c r="OMS295" s="247"/>
      <c r="OMT295" s="247"/>
      <c r="OMU295" s="247"/>
      <c r="OMV295" s="247"/>
      <c r="OMW295" s="247"/>
      <c r="OMX295" s="247"/>
      <c r="OMY295" s="247"/>
      <c r="OMZ295" s="247"/>
      <c r="ONA295" s="247"/>
      <c r="ONB295" s="247"/>
      <c r="ONC295" s="247"/>
      <c r="OND295" s="247"/>
      <c r="ONE295" s="247"/>
      <c r="ONF295" s="247"/>
      <c r="ONG295" s="247"/>
      <c r="ONH295" s="247"/>
      <c r="ONI295" s="247"/>
      <c r="ONJ295" s="247"/>
      <c r="ONK295" s="247"/>
      <c r="ONL295" s="247"/>
      <c r="ONM295" s="247"/>
      <c r="ONN295" s="247"/>
      <c r="ONO295" s="247"/>
      <c r="ONP295" s="247"/>
      <c r="ONQ295" s="247"/>
      <c r="ONR295" s="247"/>
      <c r="ONS295" s="247"/>
      <c r="ONT295" s="247"/>
      <c r="ONU295" s="247"/>
      <c r="ONV295" s="247"/>
      <c r="ONW295" s="247"/>
      <c r="ONX295" s="247"/>
      <c r="ONY295" s="247"/>
      <c r="ONZ295" s="247"/>
      <c r="OOA295" s="247"/>
      <c r="OOB295" s="247"/>
      <c r="OOC295" s="247"/>
      <c r="OOD295" s="247"/>
      <c r="OOE295" s="247"/>
      <c r="OOF295" s="247"/>
      <c r="OOG295" s="247"/>
      <c r="OOH295" s="247"/>
      <c r="OOI295" s="247"/>
      <c r="OOJ295" s="247"/>
      <c r="OOK295" s="247"/>
      <c r="OOL295" s="247"/>
      <c r="OOM295" s="247"/>
      <c r="OON295" s="247"/>
      <c r="OOO295" s="247"/>
      <c r="OOP295" s="247"/>
      <c r="OOQ295" s="247"/>
      <c r="OOR295" s="247"/>
      <c r="OOS295" s="247"/>
      <c r="OOT295" s="247"/>
      <c r="OOU295" s="247"/>
      <c r="OOV295" s="247"/>
      <c r="OOW295" s="247"/>
      <c r="OOX295" s="247"/>
      <c r="OOY295" s="247"/>
      <c r="OOZ295" s="247"/>
      <c r="OPA295" s="247"/>
      <c r="OPB295" s="247"/>
      <c r="OPC295" s="247"/>
      <c r="OPD295" s="247"/>
      <c r="OPE295" s="247"/>
      <c r="OPF295" s="247"/>
      <c r="OPG295" s="247"/>
      <c r="OPH295" s="247"/>
      <c r="OPI295" s="247"/>
      <c r="OPJ295" s="247"/>
      <c r="OPK295" s="247"/>
      <c r="OPL295" s="247"/>
      <c r="OPM295" s="247"/>
      <c r="OPN295" s="247"/>
      <c r="OPO295" s="247"/>
      <c r="OPP295" s="247"/>
      <c r="OPQ295" s="247"/>
      <c r="OPR295" s="247"/>
      <c r="OPS295" s="247"/>
      <c r="OPT295" s="247"/>
      <c r="OPU295" s="247"/>
      <c r="OPV295" s="247"/>
      <c r="OPW295" s="247"/>
      <c r="OPX295" s="247"/>
      <c r="OPY295" s="247"/>
      <c r="OPZ295" s="247"/>
      <c r="OQA295" s="247"/>
      <c r="OQB295" s="247"/>
      <c r="OQC295" s="247"/>
      <c r="OQD295" s="247"/>
      <c r="OQE295" s="247"/>
      <c r="OQF295" s="247"/>
      <c r="OQG295" s="247"/>
      <c r="OQH295" s="247"/>
      <c r="OQI295" s="247"/>
      <c r="OQJ295" s="247"/>
      <c r="OQK295" s="247"/>
      <c r="OQL295" s="247"/>
      <c r="OQM295" s="247"/>
      <c r="OQN295" s="247"/>
      <c r="OQO295" s="247"/>
      <c r="OQP295" s="247"/>
      <c r="OQQ295" s="247"/>
      <c r="OQR295" s="247"/>
      <c r="OQS295" s="247"/>
      <c r="OQT295" s="247"/>
      <c r="OQU295" s="247"/>
      <c r="OQV295" s="247"/>
      <c r="OQW295" s="247"/>
      <c r="OQX295" s="247"/>
      <c r="OQY295" s="247"/>
      <c r="OQZ295" s="247"/>
      <c r="ORA295" s="247"/>
      <c r="ORB295" s="247"/>
      <c r="ORC295" s="247"/>
      <c r="ORD295" s="247"/>
      <c r="ORE295" s="247"/>
      <c r="ORF295" s="247"/>
      <c r="ORG295" s="247"/>
      <c r="ORH295" s="247"/>
      <c r="ORI295" s="247"/>
      <c r="ORJ295" s="247"/>
      <c r="ORK295" s="247"/>
      <c r="ORL295" s="247"/>
      <c r="ORM295" s="247"/>
      <c r="ORN295" s="247"/>
      <c r="ORO295" s="247"/>
      <c r="ORP295" s="247"/>
      <c r="ORQ295" s="247"/>
      <c r="ORR295" s="247"/>
      <c r="ORS295" s="247"/>
      <c r="ORT295" s="247"/>
      <c r="ORU295" s="247"/>
      <c r="ORV295" s="247"/>
      <c r="ORW295" s="247"/>
      <c r="ORX295" s="247"/>
      <c r="ORY295" s="247"/>
      <c r="ORZ295" s="247"/>
      <c r="OSA295" s="247"/>
      <c r="OSB295" s="247"/>
      <c r="OSC295" s="247"/>
      <c r="OSD295" s="247"/>
      <c r="OSE295" s="247"/>
      <c r="OSF295" s="247"/>
      <c r="OSG295" s="247"/>
      <c r="OSH295" s="247"/>
      <c r="OSI295" s="247"/>
      <c r="OSJ295" s="247"/>
      <c r="OSK295" s="247"/>
      <c r="OSL295" s="247"/>
      <c r="OSM295" s="247"/>
      <c r="OSN295" s="247"/>
      <c r="OSO295" s="247"/>
      <c r="OSP295" s="247"/>
      <c r="OSQ295" s="247"/>
      <c r="OSR295" s="247"/>
      <c r="OSS295" s="247"/>
      <c r="OST295" s="247"/>
      <c r="OSU295" s="247"/>
      <c r="OSV295" s="247"/>
      <c r="OSW295" s="247"/>
      <c r="OSX295" s="247"/>
      <c r="OSY295" s="247"/>
      <c r="OSZ295" s="247"/>
      <c r="OTA295" s="247"/>
      <c r="OTB295" s="247"/>
      <c r="OTC295" s="247"/>
      <c r="OTD295" s="247"/>
      <c r="OTE295" s="247"/>
      <c r="OTF295" s="247"/>
      <c r="OTG295" s="247"/>
      <c r="OTH295" s="247"/>
      <c r="OTI295" s="247"/>
      <c r="OTJ295" s="247"/>
      <c r="OTK295" s="247"/>
      <c r="OTL295" s="247"/>
      <c r="OTM295" s="247"/>
      <c r="OTN295" s="247"/>
      <c r="OTO295" s="247"/>
      <c r="OTP295" s="247"/>
      <c r="OTQ295" s="247"/>
      <c r="OTR295" s="247"/>
      <c r="OTS295" s="247"/>
      <c r="OTT295" s="247"/>
      <c r="OTU295" s="247"/>
      <c r="OTV295" s="247"/>
      <c r="OTW295" s="247"/>
      <c r="OTX295" s="247"/>
      <c r="OTY295" s="247"/>
      <c r="OTZ295" s="247"/>
      <c r="OUA295" s="247"/>
      <c r="OUB295" s="247"/>
      <c r="OUC295" s="247"/>
      <c r="OUD295" s="247"/>
      <c r="OUE295" s="247"/>
      <c r="OUF295" s="247"/>
      <c r="OUG295" s="247"/>
      <c r="OUH295" s="247"/>
      <c r="OUI295" s="247"/>
      <c r="OUJ295" s="247"/>
      <c r="OUK295" s="247"/>
      <c r="OUL295" s="247"/>
      <c r="OUM295" s="247"/>
      <c r="OUN295" s="247"/>
      <c r="OUO295" s="247"/>
      <c r="OUP295" s="247"/>
      <c r="OUQ295" s="247"/>
      <c r="OUR295" s="247"/>
      <c r="OUS295" s="247"/>
      <c r="OUT295" s="247"/>
      <c r="OUU295" s="247"/>
      <c r="OUV295" s="247"/>
      <c r="OUW295" s="247"/>
      <c r="OUX295" s="247"/>
      <c r="OUY295" s="247"/>
      <c r="OUZ295" s="247"/>
      <c r="OVA295" s="247"/>
      <c r="OVB295" s="247"/>
      <c r="OVC295" s="247"/>
      <c r="OVD295" s="247"/>
      <c r="OVE295" s="247"/>
      <c r="OVF295" s="247"/>
      <c r="OVG295" s="247"/>
      <c r="OVH295" s="247"/>
      <c r="OVI295" s="247"/>
      <c r="OVJ295" s="247"/>
      <c r="OVK295" s="247"/>
      <c r="OVL295" s="247"/>
      <c r="OVM295" s="247"/>
      <c r="OVN295" s="247"/>
      <c r="OVO295" s="247"/>
      <c r="OVP295" s="247"/>
      <c r="OVQ295" s="247"/>
      <c r="OVR295" s="247"/>
      <c r="OVS295" s="247"/>
      <c r="OVT295" s="247"/>
      <c r="OVU295" s="247"/>
      <c r="OVV295" s="247"/>
      <c r="OVW295" s="247"/>
      <c r="OVX295" s="247"/>
      <c r="OVY295" s="247"/>
      <c r="OVZ295" s="247"/>
      <c r="OWA295" s="247"/>
      <c r="OWB295" s="247"/>
      <c r="OWC295" s="247"/>
      <c r="OWD295" s="247"/>
      <c r="OWE295" s="247"/>
      <c r="OWF295" s="247"/>
      <c r="OWG295" s="247"/>
      <c r="OWH295" s="247"/>
      <c r="OWI295" s="247"/>
      <c r="OWJ295" s="247"/>
      <c r="OWK295" s="247"/>
      <c r="OWL295" s="247"/>
      <c r="OWM295" s="247"/>
      <c r="OWN295" s="247"/>
      <c r="OWO295" s="247"/>
      <c r="OWP295" s="247"/>
      <c r="OWQ295" s="247"/>
      <c r="OWR295" s="247"/>
      <c r="OWS295" s="247"/>
      <c r="OWT295" s="247"/>
      <c r="OWU295" s="247"/>
      <c r="OWV295" s="247"/>
      <c r="OWW295" s="247"/>
      <c r="OWX295" s="247"/>
      <c r="OWY295" s="247"/>
      <c r="OWZ295" s="247"/>
      <c r="OXA295" s="247"/>
      <c r="OXB295" s="247"/>
      <c r="OXC295" s="247"/>
      <c r="OXD295" s="247"/>
      <c r="OXE295" s="247"/>
      <c r="OXF295" s="247"/>
      <c r="OXG295" s="247"/>
      <c r="OXH295" s="247"/>
      <c r="OXI295" s="247"/>
      <c r="OXJ295" s="247"/>
      <c r="OXK295" s="247"/>
      <c r="OXL295" s="247"/>
      <c r="OXM295" s="247"/>
      <c r="OXN295" s="247"/>
      <c r="OXO295" s="247"/>
      <c r="OXP295" s="247"/>
      <c r="OXQ295" s="247"/>
      <c r="OXR295" s="247"/>
      <c r="OXS295" s="247"/>
      <c r="OXT295" s="247"/>
      <c r="OXU295" s="247"/>
      <c r="OXV295" s="247"/>
      <c r="OXW295" s="247"/>
      <c r="OXX295" s="247"/>
      <c r="OXY295" s="247"/>
      <c r="OXZ295" s="247"/>
      <c r="OYA295" s="247"/>
      <c r="OYB295" s="247"/>
      <c r="OYC295" s="247"/>
      <c r="OYD295" s="247"/>
      <c r="OYE295" s="247"/>
      <c r="OYF295" s="247"/>
      <c r="OYG295" s="247"/>
      <c r="OYH295" s="247"/>
      <c r="OYI295" s="247"/>
      <c r="OYJ295" s="247"/>
      <c r="OYK295" s="247"/>
      <c r="OYL295" s="247"/>
      <c r="OYM295" s="247"/>
      <c r="OYN295" s="247"/>
      <c r="OYO295" s="247"/>
      <c r="OYP295" s="247"/>
      <c r="OYQ295" s="247"/>
      <c r="OYR295" s="247"/>
      <c r="OYS295" s="247"/>
      <c r="OYT295" s="247"/>
      <c r="OYU295" s="247"/>
      <c r="OYV295" s="247"/>
      <c r="OYW295" s="247"/>
      <c r="OYX295" s="247"/>
      <c r="OYY295" s="247"/>
      <c r="OYZ295" s="247"/>
      <c r="OZA295" s="247"/>
      <c r="OZB295" s="247"/>
      <c r="OZC295" s="247"/>
      <c r="OZD295" s="247"/>
      <c r="OZE295" s="247"/>
      <c r="OZF295" s="247"/>
      <c r="OZG295" s="247"/>
      <c r="OZH295" s="247"/>
      <c r="OZI295" s="247"/>
      <c r="OZJ295" s="247"/>
      <c r="OZK295" s="247"/>
      <c r="OZL295" s="247"/>
      <c r="OZM295" s="247"/>
      <c r="OZN295" s="247"/>
      <c r="OZO295" s="247"/>
      <c r="OZP295" s="247"/>
      <c r="OZQ295" s="247"/>
      <c r="OZR295" s="247"/>
      <c r="OZS295" s="247"/>
      <c r="OZT295" s="247"/>
      <c r="OZU295" s="247"/>
      <c r="OZV295" s="247"/>
      <c r="OZW295" s="247"/>
      <c r="OZX295" s="247"/>
      <c r="OZY295" s="247"/>
      <c r="OZZ295" s="247"/>
      <c r="PAA295" s="247"/>
      <c r="PAB295" s="247"/>
      <c r="PAC295" s="247"/>
      <c r="PAD295" s="247"/>
      <c r="PAE295" s="247"/>
      <c r="PAF295" s="247"/>
      <c r="PAG295" s="247"/>
      <c r="PAH295" s="247"/>
      <c r="PAI295" s="247"/>
      <c r="PAJ295" s="247"/>
      <c r="PAK295" s="247"/>
      <c r="PAL295" s="247"/>
      <c r="PAM295" s="247"/>
      <c r="PAN295" s="247"/>
      <c r="PAO295" s="247"/>
      <c r="PAP295" s="247"/>
      <c r="PAQ295" s="247"/>
      <c r="PAR295" s="247"/>
      <c r="PAS295" s="247"/>
      <c r="PAT295" s="247"/>
      <c r="PAU295" s="247"/>
      <c r="PAV295" s="247"/>
      <c r="PAW295" s="247"/>
      <c r="PAX295" s="247"/>
      <c r="PAY295" s="247"/>
      <c r="PAZ295" s="247"/>
      <c r="PBA295" s="247"/>
      <c r="PBB295" s="247"/>
      <c r="PBC295" s="247"/>
      <c r="PBD295" s="247"/>
      <c r="PBE295" s="247"/>
      <c r="PBF295" s="247"/>
      <c r="PBG295" s="247"/>
      <c r="PBH295" s="247"/>
      <c r="PBI295" s="247"/>
      <c r="PBJ295" s="247"/>
      <c r="PBK295" s="247"/>
      <c r="PBL295" s="247"/>
      <c r="PBM295" s="247"/>
      <c r="PBN295" s="247"/>
      <c r="PBO295" s="247"/>
      <c r="PBP295" s="247"/>
      <c r="PBQ295" s="247"/>
      <c r="PBR295" s="247"/>
      <c r="PBS295" s="247"/>
      <c r="PBT295" s="247"/>
      <c r="PBU295" s="247"/>
      <c r="PBV295" s="247"/>
      <c r="PBW295" s="247"/>
      <c r="PBX295" s="247"/>
      <c r="PBY295" s="247"/>
      <c r="PBZ295" s="247"/>
      <c r="PCA295" s="247"/>
      <c r="PCB295" s="247"/>
      <c r="PCC295" s="247"/>
      <c r="PCD295" s="247"/>
      <c r="PCE295" s="247"/>
      <c r="PCF295" s="247"/>
      <c r="PCG295" s="247"/>
      <c r="PCH295" s="247"/>
      <c r="PCI295" s="247"/>
      <c r="PCJ295" s="247"/>
      <c r="PCK295" s="247"/>
      <c r="PCL295" s="247"/>
      <c r="PCM295" s="247"/>
      <c r="PCN295" s="247"/>
      <c r="PCO295" s="247"/>
      <c r="PCP295" s="247"/>
      <c r="PCQ295" s="247"/>
      <c r="PCR295" s="247"/>
      <c r="PCS295" s="247"/>
      <c r="PCT295" s="247"/>
      <c r="PCU295" s="247"/>
      <c r="PCV295" s="247"/>
      <c r="PCW295" s="247"/>
      <c r="PCX295" s="247"/>
      <c r="PCY295" s="247"/>
      <c r="PCZ295" s="247"/>
      <c r="PDA295" s="247"/>
      <c r="PDB295" s="247"/>
      <c r="PDC295" s="247"/>
      <c r="PDD295" s="247"/>
      <c r="PDE295" s="247"/>
      <c r="PDF295" s="247"/>
      <c r="PDG295" s="247"/>
      <c r="PDH295" s="247"/>
      <c r="PDI295" s="247"/>
      <c r="PDJ295" s="247"/>
      <c r="PDK295" s="247"/>
      <c r="PDL295" s="247"/>
      <c r="PDM295" s="247"/>
      <c r="PDN295" s="247"/>
      <c r="PDO295" s="247"/>
      <c r="PDP295" s="247"/>
      <c r="PDQ295" s="247"/>
      <c r="PDR295" s="247"/>
      <c r="PDS295" s="247"/>
      <c r="PDT295" s="247"/>
      <c r="PDU295" s="247"/>
      <c r="PDV295" s="247"/>
      <c r="PDW295" s="247"/>
      <c r="PDX295" s="247"/>
      <c r="PDY295" s="247"/>
      <c r="PDZ295" s="247"/>
      <c r="PEA295" s="247"/>
      <c r="PEB295" s="247"/>
      <c r="PEC295" s="247"/>
      <c r="PED295" s="247"/>
      <c r="PEE295" s="247"/>
      <c r="PEF295" s="247"/>
      <c r="PEG295" s="247"/>
      <c r="PEH295" s="247"/>
      <c r="PEI295" s="247"/>
      <c r="PEJ295" s="247"/>
      <c r="PEK295" s="247"/>
      <c r="PEL295" s="247"/>
      <c r="PEM295" s="247"/>
      <c r="PEN295" s="247"/>
      <c r="PEO295" s="247"/>
      <c r="PEP295" s="247"/>
      <c r="PEQ295" s="247"/>
      <c r="PER295" s="247"/>
      <c r="PES295" s="247"/>
      <c r="PET295" s="247"/>
      <c r="PEU295" s="247"/>
      <c r="PEV295" s="247"/>
      <c r="PEW295" s="247"/>
      <c r="PEX295" s="247"/>
      <c r="PEY295" s="247"/>
      <c r="PEZ295" s="247"/>
      <c r="PFA295" s="247"/>
      <c r="PFB295" s="247"/>
      <c r="PFC295" s="247"/>
      <c r="PFD295" s="247"/>
      <c r="PFE295" s="247"/>
      <c r="PFF295" s="247"/>
      <c r="PFG295" s="247"/>
      <c r="PFH295" s="247"/>
      <c r="PFI295" s="247"/>
      <c r="PFJ295" s="247"/>
      <c r="PFK295" s="247"/>
      <c r="PFL295" s="247"/>
      <c r="PFM295" s="247"/>
      <c r="PFN295" s="247"/>
      <c r="PFO295" s="247"/>
      <c r="PFP295" s="247"/>
      <c r="PFQ295" s="247"/>
      <c r="PFR295" s="247"/>
      <c r="PFS295" s="247"/>
      <c r="PFT295" s="247"/>
      <c r="PFU295" s="247"/>
      <c r="PFV295" s="247"/>
      <c r="PFW295" s="247"/>
      <c r="PFX295" s="247"/>
      <c r="PFY295" s="247"/>
      <c r="PFZ295" s="247"/>
      <c r="PGA295" s="247"/>
      <c r="PGB295" s="247"/>
      <c r="PGC295" s="247"/>
      <c r="PGD295" s="247"/>
      <c r="PGE295" s="247"/>
      <c r="PGF295" s="247"/>
      <c r="PGG295" s="247"/>
      <c r="PGH295" s="247"/>
      <c r="PGI295" s="247"/>
      <c r="PGJ295" s="247"/>
      <c r="PGK295" s="247"/>
      <c r="PGL295" s="247"/>
      <c r="PGM295" s="247"/>
      <c r="PGN295" s="247"/>
      <c r="PGO295" s="247"/>
      <c r="PGP295" s="247"/>
      <c r="PGQ295" s="247"/>
      <c r="PGR295" s="247"/>
      <c r="PGS295" s="247"/>
      <c r="PGT295" s="247"/>
      <c r="PGU295" s="247"/>
      <c r="PGV295" s="247"/>
      <c r="PGW295" s="247"/>
      <c r="PGX295" s="247"/>
      <c r="PGY295" s="247"/>
      <c r="PGZ295" s="247"/>
      <c r="PHA295" s="247"/>
      <c r="PHB295" s="247"/>
      <c r="PHC295" s="247"/>
      <c r="PHD295" s="247"/>
      <c r="PHE295" s="247"/>
      <c r="PHF295" s="247"/>
      <c r="PHG295" s="247"/>
      <c r="PHH295" s="247"/>
      <c r="PHI295" s="247"/>
      <c r="PHJ295" s="247"/>
      <c r="PHK295" s="247"/>
      <c r="PHL295" s="247"/>
      <c r="PHM295" s="247"/>
      <c r="PHN295" s="247"/>
      <c r="PHO295" s="247"/>
      <c r="PHP295" s="247"/>
      <c r="PHQ295" s="247"/>
      <c r="PHR295" s="247"/>
      <c r="PHS295" s="247"/>
      <c r="PHT295" s="247"/>
      <c r="PHU295" s="247"/>
      <c r="PHV295" s="247"/>
      <c r="PHW295" s="247"/>
      <c r="PHX295" s="247"/>
      <c r="PHY295" s="247"/>
      <c r="PHZ295" s="247"/>
      <c r="PIA295" s="247"/>
      <c r="PIB295" s="247"/>
      <c r="PIC295" s="247"/>
      <c r="PID295" s="247"/>
      <c r="PIE295" s="247"/>
      <c r="PIF295" s="247"/>
      <c r="PIG295" s="247"/>
      <c r="PIH295" s="247"/>
      <c r="PII295" s="247"/>
      <c r="PIJ295" s="247"/>
      <c r="PIK295" s="247"/>
      <c r="PIL295" s="247"/>
      <c r="PIM295" s="247"/>
      <c r="PIN295" s="247"/>
      <c r="PIO295" s="247"/>
      <c r="PIP295" s="247"/>
      <c r="PIQ295" s="247"/>
      <c r="PIR295" s="247"/>
      <c r="PIS295" s="247"/>
      <c r="PIT295" s="247"/>
      <c r="PIU295" s="247"/>
      <c r="PIV295" s="247"/>
      <c r="PIW295" s="247"/>
      <c r="PIX295" s="247"/>
      <c r="PIY295" s="247"/>
      <c r="PIZ295" s="247"/>
      <c r="PJA295" s="247"/>
      <c r="PJB295" s="247"/>
      <c r="PJC295" s="247"/>
      <c r="PJD295" s="247"/>
      <c r="PJE295" s="247"/>
      <c r="PJF295" s="247"/>
      <c r="PJG295" s="247"/>
      <c r="PJH295" s="247"/>
      <c r="PJI295" s="247"/>
      <c r="PJJ295" s="247"/>
      <c r="PJK295" s="247"/>
      <c r="PJL295" s="247"/>
      <c r="PJM295" s="247"/>
      <c r="PJN295" s="247"/>
      <c r="PJO295" s="247"/>
      <c r="PJP295" s="247"/>
      <c r="PJQ295" s="247"/>
      <c r="PJR295" s="247"/>
      <c r="PJS295" s="247"/>
      <c r="PJT295" s="247"/>
      <c r="PJU295" s="247"/>
      <c r="PJV295" s="247"/>
      <c r="PJW295" s="247"/>
      <c r="PJX295" s="247"/>
      <c r="PJY295" s="247"/>
      <c r="PJZ295" s="247"/>
      <c r="PKA295" s="247"/>
      <c r="PKB295" s="247"/>
      <c r="PKC295" s="247"/>
      <c r="PKD295" s="247"/>
      <c r="PKE295" s="247"/>
      <c r="PKF295" s="247"/>
      <c r="PKG295" s="247"/>
      <c r="PKH295" s="247"/>
      <c r="PKI295" s="247"/>
      <c r="PKJ295" s="247"/>
      <c r="PKK295" s="247"/>
      <c r="PKL295" s="247"/>
      <c r="PKM295" s="247"/>
      <c r="PKN295" s="247"/>
      <c r="PKO295" s="247"/>
      <c r="PKP295" s="247"/>
      <c r="PKQ295" s="247"/>
      <c r="PKR295" s="247"/>
      <c r="PKS295" s="247"/>
      <c r="PKT295" s="247"/>
      <c r="PKU295" s="247"/>
      <c r="PKV295" s="247"/>
      <c r="PKW295" s="247"/>
      <c r="PKX295" s="247"/>
      <c r="PKY295" s="247"/>
      <c r="PKZ295" s="247"/>
      <c r="PLA295" s="247"/>
      <c r="PLB295" s="247"/>
      <c r="PLC295" s="247"/>
      <c r="PLD295" s="247"/>
      <c r="PLE295" s="247"/>
      <c r="PLF295" s="247"/>
      <c r="PLG295" s="247"/>
      <c r="PLH295" s="247"/>
      <c r="PLI295" s="247"/>
      <c r="PLJ295" s="247"/>
      <c r="PLK295" s="247"/>
      <c r="PLL295" s="247"/>
      <c r="PLM295" s="247"/>
      <c r="PLN295" s="247"/>
      <c r="PLO295" s="247"/>
      <c r="PLP295" s="247"/>
      <c r="PLQ295" s="247"/>
      <c r="PLR295" s="247"/>
      <c r="PLS295" s="247"/>
      <c r="PLT295" s="247"/>
      <c r="PLU295" s="247"/>
      <c r="PLV295" s="247"/>
      <c r="PLW295" s="247"/>
      <c r="PLX295" s="247"/>
      <c r="PLY295" s="247"/>
      <c r="PLZ295" s="247"/>
      <c r="PMA295" s="247"/>
      <c r="PMB295" s="247"/>
      <c r="PMC295" s="247"/>
      <c r="PMD295" s="247"/>
      <c r="PME295" s="247"/>
      <c r="PMF295" s="247"/>
      <c r="PMG295" s="247"/>
      <c r="PMH295" s="247"/>
      <c r="PMI295" s="247"/>
      <c r="PMJ295" s="247"/>
      <c r="PMK295" s="247"/>
      <c r="PML295" s="247"/>
      <c r="PMM295" s="247"/>
      <c r="PMN295" s="247"/>
      <c r="PMO295" s="247"/>
      <c r="PMP295" s="247"/>
      <c r="PMQ295" s="247"/>
      <c r="PMR295" s="247"/>
      <c r="PMS295" s="247"/>
      <c r="PMT295" s="247"/>
      <c r="PMU295" s="247"/>
      <c r="PMV295" s="247"/>
      <c r="PMW295" s="247"/>
      <c r="PMX295" s="247"/>
      <c r="PMY295" s="247"/>
      <c r="PMZ295" s="247"/>
      <c r="PNA295" s="247"/>
      <c r="PNB295" s="247"/>
      <c r="PNC295" s="247"/>
      <c r="PND295" s="247"/>
      <c r="PNE295" s="247"/>
      <c r="PNF295" s="247"/>
      <c r="PNG295" s="247"/>
      <c r="PNH295" s="247"/>
      <c r="PNI295" s="247"/>
      <c r="PNJ295" s="247"/>
      <c r="PNK295" s="247"/>
      <c r="PNL295" s="247"/>
      <c r="PNM295" s="247"/>
      <c r="PNN295" s="247"/>
      <c r="PNO295" s="247"/>
      <c r="PNP295" s="247"/>
      <c r="PNQ295" s="247"/>
      <c r="PNR295" s="247"/>
      <c r="PNS295" s="247"/>
      <c r="PNT295" s="247"/>
      <c r="PNU295" s="247"/>
      <c r="PNV295" s="247"/>
      <c r="PNW295" s="247"/>
      <c r="PNX295" s="247"/>
      <c r="PNY295" s="247"/>
      <c r="PNZ295" s="247"/>
      <c r="POA295" s="247"/>
      <c r="POB295" s="247"/>
      <c r="POC295" s="247"/>
      <c r="POD295" s="247"/>
      <c r="POE295" s="247"/>
      <c r="POF295" s="247"/>
      <c r="POG295" s="247"/>
      <c r="POH295" s="247"/>
      <c r="POI295" s="247"/>
      <c r="POJ295" s="247"/>
      <c r="POK295" s="247"/>
      <c r="POL295" s="247"/>
      <c r="POM295" s="247"/>
      <c r="PON295" s="247"/>
      <c r="POO295" s="247"/>
      <c r="POP295" s="247"/>
      <c r="POQ295" s="247"/>
      <c r="POR295" s="247"/>
      <c r="POS295" s="247"/>
      <c r="POT295" s="247"/>
      <c r="POU295" s="247"/>
      <c r="POV295" s="247"/>
      <c r="POW295" s="247"/>
      <c r="POX295" s="247"/>
      <c r="POY295" s="247"/>
      <c r="POZ295" s="247"/>
      <c r="PPA295" s="247"/>
      <c r="PPB295" s="247"/>
      <c r="PPC295" s="247"/>
      <c r="PPD295" s="247"/>
      <c r="PPE295" s="247"/>
      <c r="PPF295" s="247"/>
      <c r="PPG295" s="247"/>
      <c r="PPH295" s="247"/>
      <c r="PPI295" s="247"/>
      <c r="PPJ295" s="247"/>
      <c r="PPK295" s="247"/>
      <c r="PPL295" s="247"/>
      <c r="PPM295" s="247"/>
      <c r="PPN295" s="247"/>
      <c r="PPO295" s="247"/>
      <c r="PPP295" s="247"/>
      <c r="PPQ295" s="247"/>
      <c r="PPR295" s="247"/>
      <c r="PPS295" s="247"/>
      <c r="PPT295" s="247"/>
      <c r="PPU295" s="247"/>
      <c r="PPV295" s="247"/>
      <c r="PPW295" s="247"/>
      <c r="PPX295" s="247"/>
      <c r="PPY295" s="247"/>
      <c r="PPZ295" s="247"/>
      <c r="PQA295" s="247"/>
      <c r="PQB295" s="247"/>
      <c r="PQC295" s="247"/>
      <c r="PQD295" s="247"/>
      <c r="PQE295" s="247"/>
      <c r="PQF295" s="247"/>
      <c r="PQG295" s="247"/>
      <c r="PQH295" s="247"/>
      <c r="PQI295" s="247"/>
      <c r="PQJ295" s="247"/>
      <c r="PQK295" s="247"/>
      <c r="PQL295" s="247"/>
      <c r="PQM295" s="247"/>
      <c r="PQN295" s="247"/>
      <c r="PQO295" s="247"/>
      <c r="PQP295" s="247"/>
      <c r="PQQ295" s="247"/>
      <c r="PQR295" s="247"/>
      <c r="PQS295" s="247"/>
      <c r="PQT295" s="247"/>
      <c r="PQU295" s="247"/>
      <c r="PQV295" s="247"/>
      <c r="PQW295" s="247"/>
      <c r="PQX295" s="247"/>
      <c r="PQY295" s="247"/>
      <c r="PQZ295" s="247"/>
      <c r="PRA295" s="247"/>
      <c r="PRB295" s="247"/>
      <c r="PRC295" s="247"/>
      <c r="PRD295" s="247"/>
      <c r="PRE295" s="247"/>
      <c r="PRF295" s="247"/>
      <c r="PRG295" s="247"/>
      <c r="PRH295" s="247"/>
      <c r="PRI295" s="247"/>
      <c r="PRJ295" s="247"/>
      <c r="PRK295" s="247"/>
      <c r="PRL295" s="247"/>
      <c r="PRM295" s="247"/>
      <c r="PRN295" s="247"/>
      <c r="PRO295" s="247"/>
      <c r="PRP295" s="247"/>
      <c r="PRQ295" s="247"/>
      <c r="PRR295" s="247"/>
      <c r="PRS295" s="247"/>
      <c r="PRT295" s="247"/>
      <c r="PRU295" s="247"/>
      <c r="PRV295" s="247"/>
      <c r="PRW295" s="247"/>
      <c r="PRX295" s="247"/>
      <c r="PRY295" s="247"/>
      <c r="PRZ295" s="247"/>
      <c r="PSA295" s="247"/>
      <c r="PSB295" s="247"/>
      <c r="PSC295" s="247"/>
      <c r="PSD295" s="247"/>
      <c r="PSE295" s="247"/>
      <c r="PSF295" s="247"/>
      <c r="PSG295" s="247"/>
      <c r="PSH295" s="247"/>
      <c r="PSI295" s="247"/>
      <c r="PSJ295" s="247"/>
      <c r="PSK295" s="247"/>
      <c r="PSL295" s="247"/>
      <c r="PSM295" s="247"/>
      <c r="PSN295" s="247"/>
      <c r="PSO295" s="247"/>
      <c r="PSP295" s="247"/>
      <c r="PSQ295" s="247"/>
      <c r="PSR295" s="247"/>
      <c r="PSS295" s="247"/>
      <c r="PST295" s="247"/>
      <c r="PSU295" s="247"/>
      <c r="PSV295" s="247"/>
      <c r="PSW295" s="247"/>
      <c r="PSX295" s="247"/>
      <c r="PSY295" s="247"/>
      <c r="PSZ295" s="247"/>
      <c r="PTA295" s="247"/>
      <c r="PTB295" s="247"/>
      <c r="PTC295" s="247"/>
      <c r="PTD295" s="247"/>
      <c r="PTE295" s="247"/>
      <c r="PTF295" s="247"/>
      <c r="PTG295" s="247"/>
      <c r="PTH295" s="247"/>
      <c r="PTI295" s="247"/>
      <c r="PTJ295" s="247"/>
      <c r="PTK295" s="247"/>
      <c r="PTL295" s="247"/>
      <c r="PTM295" s="247"/>
      <c r="PTN295" s="247"/>
      <c r="PTO295" s="247"/>
      <c r="PTP295" s="247"/>
      <c r="PTQ295" s="247"/>
      <c r="PTR295" s="247"/>
      <c r="PTS295" s="247"/>
      <c r="PTT295" s="247"/>
      <c r="PTU295" s="247"/>
      <c r="PTV295" s="247"/>
      <c r="PTW295" s="247"/>
      <c r="PTX295" s="247"/>
      <c r="PTY295" s="247"/>
      <c r="PTZ295" s="247"/>
      <c r="PUA295" s="247"/>
      <c r="PUB295" s="247"/>
      <c r="PUC295" s="247"/>
      <c r="PUD295" s="247"/>
      <c r="PUE295" s="247"/>
      <c r="PUF295" s="247"/>
      <c r="PUG295" s="247"/>
      <c r="PUH295" s="247"/>
      <c r="PUI295" s="247"/>
      <c r="PUJ295" s="247"/>
      <c r="PUK295" s="247"/>
      <c r="PUL295" s="247"/>
      <c r="PUM295" s="247"/>
      <c r="PUN295" s="247"/>
      <c r="PUO295" s="247"/>
      <c r="PUP295" s="247"/>
      <c r="PUQ295" s="247"/>
      <c r="PUR295" s="247"/>
      <c r="PUS295" s="247"/>
      <c r="PUT295" s="247"/>
      <c r="PUU295" s="247"/>
      <c r="PUV295" s="247"/>
      <c r="PUW295" s="247"/>
      <c r="PUX295" s="247"/>
      <c r="PUY295" s="247"/>
      <c r="PUZ295" s="247"/>
      <c r="PVA295" s="247"/>
      <c r="PVB295" s="247"/>
      <c r="PVC295" s="247"/>
      <c r="PVD295" s="247"/>
      <c r="PVE295" s="247"/>
      <c r="PVF295" s="247"/>
      <c r="PVG295" s="247"/>
      <c r="PVH295" s="247"/>
      <c r="PVI295" s="247"/>
      <c r="PVJ295" s="247"/>
      <c r="PVK295" s="247"/>
      <c r="PVL295" s="247"/>
      <c r="PVM295" s="247"/>
      <c r="PVN295" s="247"/>
      <c r="PVO295" s="247"/>
      <c r="PVP295" s="247"/>
      <c r="PVQ295" s="247"/>
      <c r="PVR295" s="247"/>
      <c r="PVS295" s="247"/>
      <c r="PVT295" s="247"/>
      <c r="PVU295" s="247"/>
      <c r="PVV295" s="247"/>
      <c r="PVW295" s="247"/>
      <c r="PVX295" s="247"/>
      <c r="PVY295" s="247"/>
      <c r="PVZ295" s="247"/>
      <c r="PWA295" s="247"/>
      <c r="PWB295" s="247"/>
      <c r="PWC295" s="247"/>
      <c r="PWD295" s="247"/>
      <c r="PWE295" s="247"/>
      <c r="PWF295" s="247"/>
      <c r="PWG295" s="247"/>
      <c r="PWH295" s="247"/>
      <c r="PWI295" s="247"/>
      <c r="PWJ295" s="247"/>
      <c r="PWK295" s="247"/>
      <c r="PWL295" s="247"/>
      <c r="PWM295" s="247"/>
      <c r="PWN295" s="247"/>
      <c r="PWO295" s="247"/>
      <c r="PWP295" s="247"/>
      <c r="PWQ295" s="247"/>
      <c r="PWR295" s="247"/>
      <c r="PWS295" s="247"/>
      <c r="PWT295" s="247"/>
      <c r="PWU295" s="247"/>
      <c r="PWV295" s="247"/>
      <c r="PWW295" s="247"/>
      <c r="PWX295" s="247"/>
      <c r="PWY295" s="247"/>
      <c r="PWZ295" s="247"/>
      <c r="PXA295" s="247"/>
      <c r="PXB295" s="247"/>
      <c r="PXC295" s="247"/>
      <c r="PXD295" s="247"/>
      <c r="PXE295" s="247"/>
      <c r="PXF295" s="247"/>
      <c r="PXG295" s="247"/>
      <c r="PXH295" s="247"/>
      <c r="PXI295" s="247"/>
      <c r="PXJ295" s="247"/>
      <c r="PXK295" s="247"/>
      <c r="PXL295" s="247"/>
      <c r="PXM295" s="247"/>
      <c r="PXN295" s="247"/>
      <c r="PXO295" s="247"/>
      <c r="PXP295" s="247"/>
      <c r="PXQ295" s="247"/>
      <c r="PXR295" s="247"/>
      <c r="PXS295" s="247"/>
      <c r="PXT295" s="247"/>
      <c r="PXU295" s="247"/>
      <c r="PXV295" s="247"/>
      <c r="PXW295" s="247"/>
      <c r="PXX295" s="247"/>
      <c r="PXY295" s="247"/>
      <c r="PXZ295" s="247"/>
      <c r="PYA295" s="247"/>
      <c r="PYB295" s="247"/>
      <c r="PYC295" s="247"/>
      <c r="PYD295" s="247"/>
      <c r="PYE295" s="247"/>
      <c r="PYF295" s="247"/>
      <c r="PYG295" s="247"/>
      <c r="PYH295" s="247"/>
      <c r="PYI295" s="247"/>
      <c r="PYJ295" s="247"/>
      <c r="PYK295" s="247"/>
      <c r="PYL295" s="247"/>
      <c r="PYM295" s="247"/>
      <c r="PYN295" s="247"/>
      <c r="PYO295" s="247"/>
      <c r="PYP295" s="247"/>
      <c r="PYQ295" s="247"/>
      <c r="PYR295" s="247"/>
      <c r="PYS295" s="247"/>
      <c r="PYT295" s="247"/>
      <c r="PYU295" s="247"/>
      <c r="PYV295" s="247"/>
      <c r="PYW295" s="247"/>
      <c r="PYX295" s="247"/>
      <c r="PYY295" s="247"/>
      <c r="PYZ295" s="247"/>
      <c r="PZA295" s="247"/>
      <c r="PZB295" s="247"/>
      <c r="PZC295" s="247"/>
      <c r="PZD295" s="247"/>
      <c r="PZE295" s="247"/>
      <c r="PZF295" s="247"/>
      <c r="PZG295" s="247"/>
      <c r="PZH295" s="247"/>
      <c r="PZI295" s="247"/>
      <c r="PZJ295" s="247"/>
      <c r="PZK295" s="247"/>
      <c r="PZL295" s="247"/>
      <c r="PZM295" s="247"/>
      <c r="PZN295" s="247"/>
      <c r="PZO295" s="247"/>
      <c r="PZP295" s="247"/>
      <c r="PZQ295" s="247"/>
      <c r="PZR295" s="247"/>
      <c r="PZS295" s="247"/>
      <c r="PZT295" s="247"/>
      <c r="PZU295" s="247"/>
      <c r="PZV295" s="247"/>
      <c r="PZW295" s="247"/>
      <c r="PZX295" s="247"/>
      <c r="PZY295" s="247"/>
      <c r="PZZ295" s="247"/>
      <c r="QAA295" s="247"/>
      <c r="QAB295" s="247"/>
      <c r="QAC295" s="247"/>
      <c r="QAD295" s="247"/>
      <c r="QAE295" s="247"/>
      <c r="QAF295" s="247"/>
      <c r="QAG295" s="247"/>
      <c r="QAH295" s="247"/>
      <c r="QAI295" s="247"/>
      <c r="QAJ295" s="247"/>
      <c r="QAK295" s="247"/>
      <c r="QAL295" s="247"/>
      <c r="QAM295" s="247"/>
      <c r="QAN295" s="247"/>
      <c r="QAO295" s="247"/>
      <c r="QAP295" s="247"/>
      <c r="QAQ295" s="247"/>
      <c r="QAR295" s="247"/>
      <c r="QAS295" s="247"/>
      <c r="QAT295" s="247"/>
      <c r="QAU295" s="247"/>
      <c r="QAV295" s="247"/>
      <c r="QAW295" s="247"/>
      <c r="QAX295" s="247"/>
      <c r="QAY295" s="247"/>
      <c r="QAZ295" s="247"/>
      <c r="QBA295" s="247"/>
      <c r="QBB295" s="247"/>
      <c r="QBC295" s="247"/>
      <c r="QBD295" s="247"/>
      <c r="QBE295" s="247"/>
      <c r="QBF295" s="247"/>
      <c r="QBG295" s="247"/>
      <c r="QBH295" s="247"/>
      <c r="QBI295" s="247"/>
      <c r="QBJ295" s="247"/>
      <c r="QBK295" s="247"/>
      <c r="QBL295" s="247"/>
      <c r="QBM295" s="247"/>
      <c r="QBN295" s="247"/>
      <c r="QBO295" s="247"/>
      <c r="QBP295" s="247"/>
      <c r="QBQ295" s="247"/>
      <c r="QBR295" s="247"/>
      <c r="QBS295" s="247"/>
      <c r="QBT295" s="247"/>
      <c r="QBU295" s="247"/>
      <c r="QBV295" s="247"/>
      <c r="QBW295" s="247"/>
      <c r="QBX295" s="247"/>
      <c r="QBY295" s="247"/>
      <c r="QBZ295" s="247"/>
      <c r="QCA295" s="247"/>
      <c r="QCB295" s="247"/>
      <c r="QCC295" s="247"/>
      <c r="QCD295" s="247"/>
      <c r="QCE295" s="247"/>
      <c r="QCF295" s="247"/>
      <c r="QCG295" s="247"/>
      <c r="QCH295" s="247"/>
      <c r="QCI295" s="247"/>
      <c r="QCJ295" s="247"/>
      <c r="QCK295" s="247"/>
      <c r="QCL295" s="247"/>
      <c r="QCM295" s="247"/>
      <c r="QCN295" s="247"/>
      <c r="QCO295" s="247"/>
      <c r="QCP295" s="247"/>
      <c r="QCQ295" s="247"/>
      <c r="QCR295" s="247"/>
      <c r="QCS295" s="247"/>
      <c r="QCT295" s="247"/>
      <c r="QCU295" s="247"/>
      <c r="QCV295" s="247"/>
      <c r="QCW295" s="247"/>
      <c r="QCX295" s="247"/>
      <c r="QCY295" s="247"/>
      <c r="QCZ295" s="247"/>
      <c r="QDA295" s="247"/>
      <c r="QDB295" s="247"/>
      <c r="QDC295" s="247"/>
      <c r="QDD295" s="247"/>
      <c r="QDE295" s="247"/>
      <c r="QDF295" s="247"/>
      <c r="QDG295" s="247"/>
      <c r="QDH295" s="247"/>
      <c r="QDI295" s="247"/>
      <c r="QDJ295" s="247"/>
      <c r="QDK295" s="247"/>
      <c r="QDL295" s="247"/>
      <c r="QDM295" s="247"/>
      <c r="QDN295" s="247"/>
      <c r="QDO295" s="247"/>
      <c r="QDP295" s="247"/>
      <c r="QDQ295" s="247"/>
      <c r="QDR295" s="247"/>
      <c r="QDS295" s="247"/>
      <c r="QDT295" s="247"/>
      <c r="QDU295" s="247"/>
      <c r="QDV295" s="247"/>
      <c r="QDW295" s="247"/>
      <c r="QDX295" s="247"/>
      <c r="QDY295" s="247"/>
      <c r="QDZ295" s="247"/>
      <c r="QEA295" s="247"/>
      <c r="QEB295" s="247"/>
      <c r="QEC295" s="247"/>
      <c r="QED295" s="247"/>
      <c r="QEE295" s="247"/>
      <c r="QEF295" s="247"/>
      <c r="QEG295" s="247"/>
      <c r="QEH295" s="247"/>
      <c r="QEI295" s="247"/>
      <c r="QEJ295" s="247"/>
      <c r="QEK295" s="247"/>
      <c r="QEL295" s="247"/>
      <c r="QEM295" s="247"/>
      <c r="QEN295" s="247"/>
      <c r="QEO295" s="247"/>
      <c r="QEP295" s="247"/>
      <c r="QEQ295" s="247"/>
      <c r="QER295" s="247"/>
      <c r="QES295" s="247"/>
      <c r="QET295" s="247"/>
      <c r="QEU295" s="247"/>
      <c r="QEV295" s="247"/>
      <c r="QEW295" s="247"/>
      <c r="QEX295" s="247"/>
      <c r="QEY295" s="247"/>
      <c r="QEZ295" s="247"/>
      <c r="QFA295" s="247"/>
      <c r="QFB295" s="247"/>
      <c r="QFC295" s="247"/>
      <c r="QFD295" s="247"/>
      <c r="QFE295" s="247"/>
      <c r="QFF295" s="247"/>
      <c r="QFG295" s="247"/>
      <c r="QFH295" s="247"/>
      <c r="QFI295" s="247"/>
      <c r="QFJ295" s="247"/>
      <c r="QFK295" s="247"/>
      <c r="QFL295" s="247"/>
      <c r="QFM295" s="247"/>
      <c r="QFN295" s="247"/>
      <c r="QFO295" s="247"/>
      <c r="QFP295" s="247"/>
      <c r="QFQ295" s="247"/>
      <c r="QFR295" s="247"/>
      <c r="QFS295" s="247"/>
      <c r="QFT295" s="247"/>
      <c r="QFU295" s="247"/>
      <c r="QFV295" s="247"/>
      <c r="QFW295" s="247"/>
      <c r="QFX295" s="247"/>
      <c r="QFY295" s="247"/>
      <c r="QFZ295" s="247"/>
      <c r="QGA295" s="247"/>
      <c r="QGB295" s="247"/>
      <c r="QGC295" s="247"/>
      <c r="QGD295" s="247"/>
      <c r="QGE295" s="247"/>
      <c r="QGF295" s="247"/>
      <c r="QGG295" s="247"/>
      <c r="QGH295" s="247"/>
      <c r="QGI295" s="247"/>
      <c r="QGJ295" s="247"/>
      <c r="QGK295" s="247"/>
      <c r="QGL295" s="247"/>
      <c r="QGM295" s="247"/>
      <c r="QGN295" s="247"/>
      <c r="QGO295" s="247"/>
      <c r="QGP295" s="247"/>
      <c r="QGQ295" s="247"/>
      <c r="QGR295" s="247"/>
      <c r="QGS295" s="247"/>
      <c r="QGT295" s="247"/>
      <c r="QGU295" s="247"/>
      <c r="QGV295" s="247"/>
      <c r="QGW295" s="247"/>
      <c r="QGX295" s="247"/>
      <c r="QGY295" s="247"/>
      <c r="QGZ295" s="247"/>
      <c r="QHA295" s="247"/>
      <c r="QHB295" s="247"/>
      <c r="QHC295" s="247"/>
      <c r="QHD295" s="247"/>
      <c r="QHE295" s="247"/>
      <c r="QHF295" s="247"/>
      <c r="QHG295" s="247"/>
      <c r="QHH295" s="247"/>
      <c r="QHI295" s="247"/>
      <c r="QHJ295" s="247"/>
      <c r="QHK295" s="247"/>
      <c r="QHL295" s="247"/>
      <c r="QHM295" s="247"/>
      <c r="QHN295" s="247"/>
      <c r="QHO295" s="247"/>
      <c r="QHP295" s="247"/>
      <c r="QHQ295" s="247"/>
      <c r="QHR295" s="247"/>
      <c r="QHS295" s="247"/>
      <c r="QHT295" s="247"/>
      <c r="QHU295" s="247"/>
      <c r="QHV295" s="247"/>
      <c r="QHW295" s="247"/>
      <c r="QHX295" s="247"/>
      <c r="QHY295" s="247"/>
      <c r="QHZ295" s="247"/>
      <c r="QIA295" s="247"/>
      <c r="QIB295" s="247"/>
      <c r="QIC295" s="247"/>
      <c r="QID295" s="247"/>
      <c r="QIE295" s="247"/>
      <c r="QIF295" s="247"/>
      <c r="QIG295" s="247"/>
      <c r="QIH295" s="247"/>
      <c r="QII295" s="247"/>
      <c r="QIJ295" s="247"/>
      <c r="QIK295" s="247"/>
      <c r="QIL295" s="247"/>
      <c r="QIM295" s="247"/>
      <c r="QIN295" s="247"/>
      <c r="QIO295" s="247"/>
      <c r="QIP295" s="247"/>
      <c r="QIQ295" s="247"/>
      <c r="QIR295" s="247"/>
      <c r="QIS295" s="247"/>
      <c r="QIT295" s="247"/>
      <c r="QIU295" s="247"/>
      <c r="QIV295" s="247"/>
      <c r="QIW295" s="247"/>
      <c r="QIX295" s="247"/>
      <c r="QIY295" s="247"/>
      <c r="QIZ295" s="247"/>
      <c r="QJA295" s="247"/>
      <c r="QJB295" s="247"/>
      <c r="QJC295" s="247"/>
      <c r="QJD295" s="247"/>
      <c r="QJE295" s="247"/>
      <c r="QJF295" s="247"/>
      <c r="QJG295" s="247"/>
      <c r="QJH295" s="247"/>
      <c r="QJI295" s="247"/>
      <c r="QJJ295" s="247"/>
      <c r="QJK295" s="247"/>
      <c r="QJL295" s="247"/>
      <c r="QJM295" s="247"/>
      <c r="QJN295" s="247"/>
      <c r="QJO295" s="247"/>
      <c r="QJP295" s="247"/>
      <c r="QJQ295" s="247"/>
      <c r="QJR295" s="247"/>
      <c r="QJS295" s="247"/>
      <c r="QJT295" s="247"/>
      <c r="QJU295" s="247"/>
      <c r="QJV295" s="247"/>
      <c r="QJW295" s="247"/>
      <c r="QJX295" s="247"/>
      <c r="QJY295" s="247"/>
      <c r="QJZ295" s="247"/>
      <c r="QKA295" s="247"/>
      <c r="QKB295" s="247"/>
      <c r="QKC295" s="247"/>
      <c r="QKD295" s="247"/>
      <c r="QKE295" s="247"/>
      <c r="QKF295" s="247"/>
      <c r="QKG295" s="247"/>
      <c r="QKH295" s="247"/>
      <c r="QKI295" s="247"/>
      <c r="QKJ295" s="247"/>
      <c r="QKK295" s="247"/>
      <c r="QKL295" s="247"/>
      <c r="QKM295" s="247"/>
      <c r="QKN295" s="247"/>
      <c r="QKO295" s="247"/>
      <c r="QKP295" s="247"/>
      <c r="QKQ295" s="247"/>
      <c r="QKR295" s="247"/>
      <c r="QKS295" s="247"/>
      <c r="QKT295" s="247"/>
      <c r="QKU295" s="247"/>
      <c r="QKV295" s="247"/>
      <c r="QKW295" s="247"/>
      <c r="QKX295" s="247"/>
      <c r="QKY295" s="247"/>
      <c r="QKZ295" s="247"/>
      <c r="QLA295" s="247"/>
      <c r="QLB295" s="247"/>
      <c r="QLC295" s="247"/>
      <c r="QLD295" s="247"/>
      <c r="QLE295" s="247"/>
      <c r="QLF295" s="247"/>
      <c r="QLG295" s="247"/>
      <c r="QLH295" s="247"/>
      <c r="QLI295" s="247"/>
      <c r="QLJ295" s="247"/>
      <c r="QLK295" s="247"/>
      <c r="QLL295" s="247"/>
      <c r="QLM295" s="247"/>
      <c r="QLN295" s="247"/>
      <c r="QLO295" s="247"/>
      <c r="QLP295" s="247"/>
      <c r="QLQ295" s="247"/>
      <c r="QLR295" s="247"/>
      <c r="QLS295" s="247"/>
      <c r="QLT295" s="247"/>
      <c r="QLU295" s="247"/>
      <c r="QLV295" s="247"/>
      <c r="QLW295" s="247"/>
      <c r="QLX295" s="247"/>
      <c r="QLY295" s="247"/>
      <c r="QLZ295" s="247"/>
      <c r="QMA295" s="247"/>
      <c r="QMB295" s="247"/>
      <c r="QMC295" s="247"/>
      <c r="QMD295" s="247"/>
      <c r="QME295" s="247"/>
      <c r="QMF295" s="247"/>
      <c r="QMG295" s="247"/>
      <c r="QMH295" s="247"/>
      <c r="QMI295" s="247"/>
      <c r="QMJ295" s="247"/>
      <c r="QMK295" s="247"/>
      <c r="QML295" s="247"/>
      <c r="QMM295" s="247"/>
      <c r="QMN295" s="247"/>
      <c r="QMO295" s="247"/>
      <c r="QMP295" s="247"/>
      <c r="QMQ295" s="247"/>
      <c r="QMR295" s="247"/>
      <c r="QMS295" s="247"/>
      <c r="QMT295" s="247"/>
      <c r="QMU295" s="247"/>
      <c r="QMV295" s="247"/>
      <c r="QMW295" s="247"/>
      <c r="QMX295" s="247"/>
      <c r="QMY295" s="247"/>
      <c r="QMZ295" s="247"/>
      <c r="QNA295" s="247"/>
      <c r="QNB295" s="247"/>
      <c r="QNC295" s="247"/>
      <c r="QND295" s="247"/>
      <c r="QNE295" s="247"/>
      <c r="QNF295" s="247"/>
      <c r="QNG295" s="247"/>
      <c r="QNH295" s="247"/>
      <c r="QNI295" s="247"/>
      <c r="QNJ295" s="247"/>
      <c r="QNK295" s="247"/>
      <c r="QNL295" s="247"/>
      <c r="QNM295" s="247"/>
      <c r="QNN295" s="247"/>
      <c r="QNO295" s="247"/>
      <c r="QNP295" s="247"/>
      <c r="QNQ295" s="247"/>
      <c r="QNR295" s="247"/>
      <c r="QNS295" s="247"/>
      <c r="QNT295" s="247"/>
      <c r="QNU295" s="247"/>
      <c r="QNV295" s="247"/>
      <c r="QNW295" s="247"/>
      <c r="QNX295" s="247"/>
      <c r="QNY295" s="247"/>
      <c r="QNZ295" s="247"/>
      <c r="QOA295" s="247"/>
      <c r="QOB295" s="247"/>
      <c r="QOC295" s="247"/>
      <c r="QOD295" s="247"/>
      <c r="QOE295" s="247"/>
      <c r="QOF295" s="247"/>
      <c r="QOG295" s="247"/>
      <c r="QOH295" s="247"/>
      <c r="QOI295" s="247"/>
      <c r="QOJ295" s="247"/>
      <c r="QOK295" s="247"/>
      <c r="QOL295" s="247"/>
      <c r="QOM295" s="247"/>
      <c r="QON295" s="247"/>
      <c r="QOO295" s="247"/>
      <c r="QOP295" s="247"/>
      <c r="QOQ295" s="247"/>
      <c r="QOR295" s="247"/>
      <c r="QOS295" s="247"/>
      <c r="QOT295" s="247"/>
      <c r="QOU295" s="247"/>
      <c r="QOV295" s="247"/>
      <c r="QOW295" s="247"/>
      <c r="QOX295" s="247"/>
      <c r="QOY295" s="247"/>
      <c r="QOZ295" s="247"/>
      <c r="QPA295" s="247"/>
      <c r="QPB295" s="247"/>
      <c r="QPC295" s="247"/>
      <c r="QPD295" s="247"/>
      <c r="QPE295" s="247"/>
      <c r="QPF295" s="247"/>
      <c r="QPG295" s="247"/>
      <c r="QPH295" s="247"/>
      <c r="QPI295" s="247"/>
      <c r="QPJ295" s="247"/>
      <c r="QPK295" s="247"/>
      <c r="QPL295" s="247"/>
      <c r="QPM295" s="247"/>
      <c r="QPN295" s="247"/>
      <c r="QPO295" s="247"/>
      <c r="QPP295" s="247"/>
      <c r="QPQ295" s="247"/>
      <c r="QPR295" s="247"/>
      <c r="QPS295" s="247"/>
      <c r="QPT295" s="247"/>
      <c r="QPU295" s="247"/>
      <c r="QPV295" s="247"/>
      <c r="QPW295" s="247"/>
      <c r="QPX295" s="247"/>
      <c r="QPY295" s="247"/>
      <c r="QPZ295" s="247"/>
      <c r="QQA295" s="247"/>
      <c r="QQB295" s="247"/>
      <c r="QQC295" s="247"/>
      <c r="QQD295" s="247"/>
      <c r="QQE295" s="247"/>
      <c r="QQF295" s="247"/>
      <c r="QQG295" s="247"/>
      <c r="QQH295" s="247"/>
      <c r="QQI295" s="247"/>
      <c r="QQJ295" s="247"/>
      <c r="QQK295" s="247"/>
      <c r="QQL295" s="247"/>
      <c r="QQM295" s="247"/>
      <c r="QQN295" s="247"/>
      <c r="QQO295" s="247"/>
      <c r="QQP295" s="247"/>
      <c r="QQQ295" s="247"/>
      <c r="QQR295" s="247"/>
      <c r="QQS295" s="247"/>
      <c r="QQT295" s="247"/>
      <c r="QQU295" s="247"/>
      <c r="QQV295" s="247"/>
      <c r="QQW295" s="247"/>
      <c r="QQX295" s="247"/>
      <c r="QQY295" s="247"/>
      <c r="QQZ295" s="247"/>
      <c r="QRA295" s="247"/>
      <c r="QRB295" s="247"/>
      <c r="QRC295" s="247"/>
      <c r="QRD295" s="247"/>
      <c r="QRE295" s="247"/>
      <c r="QRF295" s="247"/>
      <c r="QRG295" s="247"/>
      <c r="QRH295" s="247"/>
      <c r="QRI295" s="247"/>
      <c r="QRJ295" s="247"/>
      <c r="QRK295" s="247"/>
      <c r="QRL295" s="247"/>
      <c r="QRM295" s="247"/>
      <c r="QRN295" s="247"/>
      <c r="QRO295" s="247"/>
      <c r="QRP295" s="247"/>
      <c r="QRQ295" s="247"/>
      <c r="QRR295" s="247"/>
      <c r="QRS295" s="247"/>
      <c r="QRT295" s="247"/>
      <c r="QRU295" s="247"/>
      <c r="QRV295" s="247"/>
      <c r="QRW295" s="247"/>
      <c r="QRX295" s="247"/>
      <c r="QRY295" s="247"/>
      <c r="QRZ295" s="247"/>
      <c r="QSA295" s="247"/>
      <c r="QSB295" s="247"/>
      <c r="QSC295" s="247"/>
      <c r="QSD295" s="247"/>
      <c r="QSE295" s="247"/>
      <c r="QSF295" s="247"/>
      <c r="QSG295" s="247"/>
      <c r="QSH295" s="247"/>
      <c r="QSI295" s="247"/>
      <c r="QSJ295" s="247"/>
      <c r="QSK295" s="247"/>
      <c r="QSL295" s="247"/>
      <c r="QSM295" s="247"/>
      <c r="QSN295" s="247"/>
      <c r="QSO295" s="247"/>
      <c r="QSP295" s="247"/>
      <c r="QSQ295" s="247"/>
      <c r="QSR295" s="247"/>
      <c r="QSS295" s="247"/>
      <c r="QST295" s="247"/>
      <c r="QSU295" s="247"/>
      <c r="QSV295" s="247"/>
      <c r="QSW295" s="247"/>
      <c r="QSX295" s="247"/>
      <c r="QSY295" s="247"/>
      <c r="QSZ295" s="247"/>
      <c r="QTA295" s="247"/>
      <c r="QTB295" s="247"/>
      <c r="QTC295" s="247"/>
      <c r="QTD295" s="247"/>
      <c r="QTE295" s="247"/>
      <c r="QTF295" s="247"/>
      <c r="QTG295" s="247"/>
      <c r="QTH295" s="247"/>
      <c r="QTI295" s="247"/>
      <c r="QTJ295" s="247"/>
      <c r="QTK295" s="247"/>
      <c r="QTL295" s="247"/>
      <c r="QTM295" s="247"/>
      <c r="QTN295" s="247"/>
      <c r="QTO295" s="247"/>
      <c r="QTP295" s="247"/>
      <c r="QTQ295" s="247"/>
      <c r="QTR295" s="247"/>
      <c r="QTS295" s="247"/>
      <c r="QTT295" s="247"/>
      <c r="QTU295" s="247"/>
      <c r="QTV295" s="247"/>
      <c r="QTW295" s="247"/>
      <c r="QTX295" s="247"/>
      <c r="QTY295" s="247"/>
      <c r="QTZ295" s="247"/>
      <c r="QUA295" s="247"/>
      <c r="QUB295" s="247"/>
      <c r="QUC295" s="247"/>
      <c r="QUD295" s="247"/>
      <c r="QUE295" s="247"/>
      <c r="QUF295" s="247"/>
      <c r="QUG295" s="247"/>
      <c r="QUH295" s="247"/>
      <c r="QUI295" s="247"/>
      <c r="QUJ295" s="247"/>
      <c r="QUK295" s="247"/>
      <c r="QUL295" s="247"/>
      <c r="QUM295" s="247"/>
      <c r="QUN295" s="247"/>
      <c r="QUO295" s="247"/>
      <c r="QUP295" s="247"/>
      <c r="QUQ295" s="247"/>
      <c r="QUR295" s="247"/>
      <c r="QUS295" s="247"/>
      <c r="QUT295" s="247"/>
      <c r="QUU295" s="247"/>
      <c r="QUV295" s="247"/>
      <c r="QUW295" s="247"/>
      <c r="QUX295" s="247"/>
      <c r="QUY295" s="247"/>
      <c r="QUZ295" s="247"/>
      <c r="QVA295" s="247"/>
      <c r="QVB295" s="247"/>
      <c r="QVC295" s="247"/>
      <c r="QVD295" s="247"/>
      <c r="QVE295" s="247"/>
      <c r="QVF295" s="247"/>
      <c r="QVG295" s="247"/>
      <c r="QVH295" s="247"/>
      <c r="QVI295" s="247"/>
      <c r="QVJ295" s="247"/>
      <c r="QVK295" s="247"/>
      <c r="QVL295" s="247"/>
      <c r="QVM295" s="247"/>
      <c r="QVN295" s="247"/>
      <c r="QVO295" s="247"/>
      <c r="QVP295" s="247"/>
      <c r="QVQ295" s="247"/>
      <c r="QVR295" s="247"/>
      <c r="QVS295" s="247"/>
      <c r="QVT295" s="247"/>
      <c r="QVU295" s="247"/>
      <c r="QVV295" s="247"/>
      <c r="QVW295" s="247"/>
      <c r="QVX295" s="247"/>
      <c r="QVY295" s="247"/>
      <c r="QVZ295" s="247"/>
      <c r="QWA295" s="247"/>
      <c r="QWB295" s="247"/>
      <c r="QWC295" s="247"/>
      <c r="QWD295" s="247"/>
      <c r="QWE295" s="247"/>
      <c r="QWF295" s="247"/>
      <c r="QWG295" s="247"/>
      <c r="QWH295" s="247"/>
      <c r="QWI295" s="247"/>
      <c r="QWJ295" s="247"/>
      <c r="QWK295" s="247"/>
      <c r="QWL295" s="247"/>
      <c r="QWM295" s="247"/>
      <c r="QWN295" s="247"/>
      <c r="QWO295" s="247"/>
      <c r="QWP295" s="247"/>
      <c r="QWQ295" s="247"/>
      <c r="QWR295" s="247"/>
      <c r="QWS295" s="247"/>
      <c r="QWT295" s="247"/>
      <c r="QWU295" s="247"/>
      <c r="QWV295" s="247"/>
      <c r="QWW295" s="247"/>
      <c r="QWX295" s="247"/>
      <c r="QWY295" s="247"/>
      <c r="QWZ295" s="247"/>
      <c r="QXA295" s="247"/>
      <c r="QXB295" s="247"/>
      <c r="QXC295" s="247"/>
      <c r="QXD295" s="247"/>
      <c r="QXE295" s="247"/>
      <c r="QXF295" s="247"/>
      <c r="QXG295" s="247"/>
      <c r="QXH295" s="247"/>
      <c r="QXI295" s="247"/>
      <c r="QXJ295" s="247"/>
      <c r="QXK295" s="247"/>
      <c r="QXL295" s="247"/>
      <c r="QXM295" s="247"/>
      <c r="QXN295" s="247"/>
      <c r="QXO295" s="247"/>
      <c r="QXP295" s="247"/>
      <c r="QXQ295" s="247"/>
      <c r="QXR295" s="247"/>
      <c r="QXS295" s="247"/>
      <c r="QXT295" s="247"/>
      <c r="QXU295" s="247"/>
      <c r="QXV295" s="247"/>
      <c r="QXW295" s="247"/>
      <c r="QXX295" s="247"/>
      <c r="QXY295" s="247"/>
      <c r="QXZ295" s="247"/>
      <c r="QYA295" s="247"/>
      <c r="QYB295" s="247"/>
      <c r="QYC295" s="247"/>
      <c r="QYD295" s="247"/>
      <c r="QYE295" s="247"/>
      <c r="QYF295" s="247"/>
      <c r="QYG295" s="247"/>
      <c r="QYH295" s="247"/>
      <c r="QYI295" s="247"/>
      <c r="QYJ295" s="247"/>
      <c r="QYK295" s="247"/>
      <c r="QYL295" s="247"/>
      <c r="QYM295" s="247"/>
      <c r="QYN295" s="247"/>
      <c r="QYO295" s="247"/>
      <c r="QYP295" s="247"/>
      <c r="QYQ295" s="247"/>
      <c r="QYR295" s="247"/>
      <c r="QYS295" s="247"/>
      <c r="QYT295" s="247"/>
      <c r="QYU295" s="247"/>
      <c r="QYV295" s="247"/>
      <c r="QYW295" s="247"/>
      <c r="QYX295" s="247"/>
      <c r="QYY295" s="247"/>
      <c r="QYZ295" s="247"/>
      <c r="QZA295" s="247"/>
      <c r="QZB295" s="247"/>
      <c r="QZC295" s="247"/>
      <c r="QZD295" s="247"/>
      <c r="QZE295" s="247"/>
      <c r="QZF295" s="247"/>
      <c r="QZG295" s="247"/>
      <c r="QZH295" s="247"/>
      <c r="QZI295" s="247"/>
      <c r="QZJ295" s="247"/>
      <c r="QZK295" s="247"/>
      <c r="QZL295" s="247"/>
      <c r="QZM295" s="247"/>
      <c r="QZN295" s="247"/>
      <c r="QZO295" s="247"/>
      <c r="QZP295" s="247"/>
      <c r="QZQ295" s="247"/>
      <c r="QZR295" s="247"/>
      <c r="QZS295" s="247"/>
      <c r="QZT295" s="247"/>
      <c r="QZU295" s="247"/>
      <c r="QZV295" s="247"/>
      <c r="QZW295" s="247"/>
      <c r="QZX295" s="247"/>
      <c r="QZY295" s="247"/>
      <c r="QZZ295" s="247"/>
      <c r="RAA295" s="247"/>
      <c r="RAB295" s="247"/>
      <c r="RAC295" s="247"/>
      <c r="RAD295" s="247"/>
      <c r="RAE295" s="247"/>
      <c r="RAF295" s="247"/>
      <c r="RAG295" s="247"/>
      <c r="RAH295" s="247"/>
      <c r="RAI295" s="247"/>
      <c r="RAJ295" s="247"/>
      <c r="RAK295" s="247"/>
      <c r="RAL295" s="247"/>
      <c r="RAM295" s="247"/>
      <c r="RAN295" s="247"/>
      <c r="RAO295" s="247"/>
      <c r="RAP295" s="247"/>
      <c r="RAQ295" s="247"/>
      <c r="RAR295" s="247"/>
      <c r="RAS295" s="247"/>
      <c r="RAT295" s="247"/>
      <c r="RAU295" s="247"/>
      <c r="RAV295" s="247"/>
      <c r="RAW295" s="247"/>
      <c r="RAX295" s="247"/>
      <c r="RAY295" s="247"/>
      <c r="RAZ295" s="247"/>
      <c r="RBA295" s="247"/>
      <c r="RBB295" s="247"/>
      <c r="RBC295" s="247"/>
      <c r="RBD295" s="247"/>
      <c r="RBE295" s="247"/>
      <c r="RBF295" s="247"/>
      <c r="RBG295" s="247"/>
      <c r="RBH295" s="247"/>
      <c r="RBI295" s="247"/>
      <c r="RBJ295" s="247"/>
      <c r="RBK295" s="247"/>
      <c r="RBL295" s="247"/>
      <c r="RBM295" s="247"/>
      <c r="RBN295" s="247"/>
      <c r="RBO295" s="247"/>
      <c r="RBP295" s="247"/>
      <c r="RBQ295" s="247"/>
      <c r="RBR295" s="247"/>
      <c r="RBS295" s="247"/>
      <c r="RBT295" s="247"/>
      <c r="RBU295" s="247"/>
      <c r="RBV295" s="247"/>
      <c r="RBW295" s="247"/>
      <c r="RBX295" s="247"/>
      <c r="RBY295" s="247"/>
      <c r="RBZ295" s="247"/>
      <c r="RCA295" s="247"/>
      <c r="RCB295" s="247"/>
      <c r="RCC295" s="247"/>
      <c r="RCD295" s="247"/>
      <c r="RCE295" s="247"/>
      <c r="RCF295" s="247"/>
      <c r="RCG295" s="247"/>
      <c r="RCH295" s="247"/>
      <c r="RCI295" s="247"/>
      <c r="RCJ295" s="247"/>
      <c r="RCK295" s="247"/>
      <c r="RCL295" s="247"/>
      <c r="RCM295" s="247"/>
      <c r="RCN295" s="247"/>
      <c r="RCO295" s="247"/>
      <c r="RCP295" s="247"/>
      <c r="RCQ295" s="247"/>
      <c r="RCR295" s="247"/>
      <c r="RCS295" s="247"/>
      <c r="RCT295" s="247"/>
      <c r="RCU295" s="247"/>
      <c r="RCV295" s="247"/>
      <c r="RCW295" s="247"/>
      <c r="RCX295" s="247"/>
      <c r="RCY295" s="247"/>
      <c r="RCZ295" s="247"/>
      <c r="RDA295" s="247"/>
      <c r="RDB295" s="247"/>
      <c r="RDC295" s="247"/>
      <c r="RDD295" s="247"/>
      <c r="RDE295" s="247"/>
      <c r="RDF295" s="247"/>
      <c r="RDG295" s="247"/>
      <c r="RDH295" s="247"/>
      <c r="RDI295" s="247"/>
      <c r="RDJ295" s="247"/>
      <c r="RDK295" s="247"/>
      <c r="RDL295" s="247"/>
      <c r="RDM295" s="247"/>
      <c r="RDN295" s="247"/>
      <c r="RDO295" s="247"/>
      <c r="RDP295" s="247"/>
      <c r="RDQ295" s="247"/>
      <c r="RDR295" s="247"/>
      <c r="RDS295" s="247"/>
      <c r="RDT295" s="247"/>
      <c r="RDU295" s="247"/>
      <c r="RDV295" s="247"/>
      <c r="RDW295" s="247"/>
      <c r="RDX295" s="247"/>
      <c r="RDY295" s="247"/>
      <c r="RDZ295" s="247"/>
      <c r="REA295" s="247"/>
      <c r="REB295" s="247"/>
      <c r="REC295" s="247"/>
      <c r="RED295" s="247"/>
      <c r="REE295" s="247"/>
      <c r="REF295" s="247"/>
      <c r="REG295" s="247"/>
      <c r="REH295" s="247"/>
      <c r="REI295" s="247"/>
      <c r="REJ295" s="247"/>
      <c r="REK295" s="247"/>
      <c r="REL295" s="247"/>
      <c r="REM295" s="247"/>
      <c r="REN295" s="247"/>
      <c r="REO295" s="247"/>
      <c r="REP295" s="247"/>
      <c r="REQ295" s="247"/>
      <c r="RER295" s="247"/>
      <c r="RES295" s="247"/>
      <c r="RET295" s="247"/>
      <c r="REU295" s="247"/>
      <c r="REV295" s="247"/>
      <c r="REW295" s="247"/>
      <c r="REX295" s="247"/>
      <c r="REY295" s="247"/>
      <c r="REZ295" s="247"/>
      <c r="RFA295" s="247"/>
      <c r="RFB295" s="247"/>
      <c r="RFC295" s="247"/>
      <c r="RFD295" s="247"/>
      <c r="RFE295" s="247"/>
      <c r="RFF295" s="247"/>
      <c r="RFG295" s="247"/>
      <c r="RFH295" s="247"/>
      <c r="RFI295" s="247"/>
      <c r="RFJ295" s="247"/>
      <c r="RFK295" s="247"/>
      <c r="RFL295" s="247"/>
      <c r="RFM295" s="247"/>
      <c r="RFN295" s="247"/>
      <c r="RFO295" s="247"/>
      <c r="RFP295" s="247"/>
      <c r="RFQ295" s="247"/>
      <c r="RFR295" s="247"/>
      <c r="RFS295" s="247"/>
      <c r="RFT295" s="247"/>
      <c r="RFU295" s="247"/>
      <c r="RFV295" s="247"/>
      <c r="RFW295" s="247"/>
      <c r="RFX295" s="247"/>
      <c r="RFY295" s="247"/>
      <c r="RFZ295" s="247"/>
      <c r="RGA295" s="247"/>
      <c r="RGB295" s="247"/>
      <c r="RGC295" s="247"/>
      <c r="RGD295" s="247"/>
      <c r="RGE295" s="247"/>
      <c r="RGF295" s="247"/>
      <c r="RGG295" s="247"/>
      <c r="RGH295" s="247"/>
      <c r="RGI295" s="247"/>
      <c r="RGJ295" s="247"/>
      <c r="RGK295" s="247"/>
      <c r="RGL295" s="247"/>
      <c r="RGM295" s="247"/>
      <c r="RGN295" s="247"/>
      <c r="RGO295" s="247"/>
      <c r="RGP295" s="247"/>
      <c r="RGQ295" s="247"/>
      <c r="RGR295" s="247"/>
      <c r="RGS295" s="247"/>
      <c r="RGT295" s="247"/>
      <c r="RGU295" s="247"/>
      <c r="RGV295" s="247"/>
      <c r="RGW295" s="247"/>
      <c r="RGX295" s="247"/>
      <c r="RGY295" s="247"/>
      <c r="RGZ295" s="247"/>
      <c r="RHA295" s="247"/>
      <c r="RHB295" s="247"/>
      <c r="RHC295" s="247"/>
      <c r="RHD295" s="247"/>
      <c r="RHE295" s="247"/>
      <c r="RHF295" s="247"/>
      <c r="RHG295" s="247"/>
      <c r="RHH295" s="247"/>
      <c r="RHI295" s="247"/>
      <c r="RHJ295" s="247"/>
      <c r="RHK295" s="247"/>
      <c r="RHL295" s="247"/>
      <c r="RHM295" s="247"/>
      <c r="RHN295" s="247"/>
      <c r="RHO295" s="247"/>
      <c r="RHP295" s="247"/>
      <c r="RHQ295" s="247"/>
      <c r="RHR295" s="247"/>
      <c r="RHS295" s="247"/>
      <c r="RHT295" s="247"/>
      <c r="RHU295" s="247"/>
      <c r="RHV295" s="247"/>
      <c r="RHW295" s="247"/>
      <c r="RHX295" s="247"/>
      <c r="RHY295" s="247"/>
      <c r="RHZ295" s="247"/>
      <c r="RIA295" s="247"/>
      <c r="RIB295" s="247"/>
      <c r="RIC295" s="247"/>
      <c r="RID295" s="247"/>
      <c r="RIE295" s="247"/>
      <c r="RIF295" s="247"/>
      <c r="RIG295" s="247"/>
      <c r="RIH295" s="247"/>
      <c r="RII295" s="247"/>
      <c r="RIJ295" s="247"/>
      <c r="RIK295" s="247"/>
      <c r="RIL295" s="247"/>
      <c r="RIM295" s="247"/>
      <c r="RIN295" s="247"/>
      <c r="RIO295" s="247"/>
      <c r="RIP295" s="247"/>
      <c r="RIQ295" s="247"/>
      <c r="RIR295" s="247"/>
      <c r="RIS295" s="247"/>
      <c r="RIT295" s="247"/>
      <c r="RIU295" s="247"/>
      <c r="RIV295" s="247"/>
      <c r="RIW295" s="247"/>
      <c r="RIX295" s="247"/>
      <c r="RIY295" s="247"/>
      <c r="RIZ295" s="247"/>
      <c r="RJA295" s="247"/>
      <c r="RJB295" s="247"/>
      <c r="RJC295" s="247"/>
      <c r="RJD295" s="247"/>
      <c r="RJE295" s="247"/>
      <c r="RJF295" s="247"/>
      <c r="RJG295" s="247"/>
      <c r="RJH295" s="247"/>
      <c r="RJI295" s="247"/>
      <c r="RJJ295" s="247"/>
      <c r="RJK295" s="247"/>
      <c r="RJL295" s="247"/>
      <c r="RJM295" s="247"/>
      <c r="RJN295" s="247"/>
      <c r="RJO295" s="247"/>
      <c r="RJP295" s="247"/>
      <c r="RJQ295" s="247"/>
      <c r="RJR295" s="247"/>
      <c r="RJS295" s="247"/>
      <c r="RJT295" s="247"/>
      <c r="RJU295" s="247"/>
      <c r="RJV295" s="247"/>
      <c r="RJW295" s="247"/>
      <c r="RJX295" s="247"/>
      <c r="RJY295" s="247"/>
      <c r="RJZ295" s="247"/>
      <c r="RKA295" s="247"/>
      <c r="RKB295" s="247"/>
      <c r="RKC295" s="247"/>
      <c r="RKD295" s="247"/>
      <c r="RKE295" s="247"/>
      <c r="RKF295" s="247"/>
      <c r="RKG295" s="247"/>
      <c r="RKH295" s="247"/>
      <c r="RKI295" s="247"/>
      <c r="RKJ295" s="247"/>
      <c r="RKK295" s="247"/>
      <c r="RKL295" s="247"/>
      <c r="RKM295" s="247"/>
      <c r="RKN295" s="247"/>
      <c r="RKO295" s="247"/>
      <c r="RKP295" s="247"/>
      <c r="RKQ295" s="247"/>
      <c r="RKR295" s="247"/>
      <c r="RKS295" s="247"/>
      <c r="RKT295" s="247"/>
      <c r="RKU295" s="247"/>
      <c r="RKV295" s="247"/>
      <c r="RKW295" s="247"/>
      <c r="RKX295" s="247"/>
      <c r="RKY295" s="247"/>
      <c r="RKZ295" s="247"/>
      <c r="RLA295" s="247"/>
      <c r="RLB295" s="247"/>
      <c r="RLC295" s="247"/>
      <c r="RLD295" s="247"/>
      <c r="RLE295" s="247"/>
      <c r="RLF295" s="247"/>
      <c r="RLG295" s="247"/>
      <c r="RLH295" s="247"/>
      <c r="RLI295" s="247"/>
      <c r="RLJ295" s="247"/>
      <c r="RLK295" s="247"/>
      <c r="RLL295" s="247"/>
      <c r="RLM295" s="247"/>
      <c r="RLN295" s="247"/>
      <c r="RLO295" s="247"/>
      <c r="RLP295" s="247"/>
      <c r="RLQ295" s="247"/>
      <c r="RLR295" s="247"/>
      <c r="RLS295" s="247"/>
      <c r="RLT295" s="247"/>
      <c r="RLU295" s="247"/>
      <c r="RLV295" s="247"/>
      <c r="RLW295" s="247"/>
      <c r="RLX295" s="247"/>
      <c r="RLY295" s="247"/>
      <c r="RLZ295" s="247"/>
      <c r="RMA295" s="247"/>
      <c r="RMB295" s="247"/>
      <c r="RMC295" s="247"/>
      <c r="RMD295" s="247"/>
      <c r="RME295" s="247"/>
      <c r="RMF295" s="247"/>
      <c r="RMG295" s="247"/>
      <c r="RMH295" s="247"/>
      <c r="RMI295" s="247"/>
      <c r="RMJ295" s="247"/>
      <c r="RMK295" s="247"/>
      <c r="RML295" s="247"/>
      <c r="RMM295" s="247"/>
      <c r="RMN295" s="247"/>
      <c r="RMO295" s="247"/>
      <c r="RMP295" s="247"/>
      <c r="RMQ295" s="247"/>
      <c r="RMR295" s="247"/>
      <c r="RMS295" s="247"/>
      <c r="RMT295" s="247"/>
      <c r="RMU295" s="247"/>
      <c r="RMV295" s="247"/>
      <c r="RMW295" s="247"/>
      <c r="RMX295" s="247"/>
      <c r="RMY295" s="247"/>
      <c r="RMZ295" s="247"/>
      <c r="RNA295" s="247"/>
      <c r="RNB295" s="247"/>
      <c r="RNC295" s="247"/>
      <c r="RND295" s="247"/>
      <c r="RNE295" s="247"/>
      <c r="RNF295" s="247"/>
      <c r="RNG295" s="247"/>
      <c r="RNH295" s="247"/>
      <c r="RNI295" s="247"/>
      <c r="RNJ295" s="247"/>
      <c r="RNK295" s="247"/>
      <c r="RNL295" s="247"/>
      <c r="RNM295" s="247"/>
      <c r="RNN295" s="247"/>
      <c r="RNO295" s="247"/>
      <c r="RNP295" s="247"/>
      <c r="RNQ295" s="247"/>
      <c r="RNR295" s="247"/>
      <c r="RNS295" s="247"/>
      <c r="RNT295" s="247"/>
      <c r="RNU295" s="247"/>
      <c r="RNV295" s="247"/>
      <c r="RNW295" s="247"/>
      <c r="RNX295" s="247"/>
      <c r="RNY295" s="247"/>
      <c r="RNZ295" s="247"/>
      <c r="ROA295" s="247"/>
      <c r="ROB295" s="247"/>
      <c r="ROC295" s="247"/>
      <c r="ROD295" s="247"/>
      <c r="ROE295" s="247"/>
      <c r="ROF295" s="247"/>
      <c r="ROG295" s="247"/>
      <c r="ROH295" s="247"/>
      <c r="ROI295" s="247"/>
      <c r="ROJ295" s="247"/>
      <c r="ROK295" s="247"/>
      <c r="ROL295" s="247"/>
      <c r="ROM295" s="247"/>
      <c r="RON295" s="247"/>
      <c r="ROO295" s="247"/>
      <c r="ROP295" s="247"/>
      <c r="ROQ295" s="247"/>
      <c r="ROR295" s="247"/>
      <c r="ROS295" s="247"/>
      <c r="ROT295" s="247"/>
      <c r="ROU295" s="247"/>
      <c r="ROV295" s="247"/>
      <c r="ROW295" s="247"/>
      <c r="ROX295" s="247"/>
      <c r="ROY295" s="247"/>
      <c r="ROZ295" s="247"/>
      <c r="RPA295" s="247"/>
      <c r="RPB295" s="247"/>
      <c r="RPC295" s="247"/>
      <c r="RPD295" s="247"/>
      <c r="RPE295" s="247"/>
      <c r="RPF295" s="247"/>
      <c r="RPG295" s="247"/>
      <c r="RPH295" s="247"/>
      <c r="RPI295" s="247"/>
      <c r="RPJ295" s="247"/>
      <c r="RPK295" s="247"/>
      <c r="RPL295" s="247"/>
      <c r="RPM295" s="247"/>
      <c r="RPN295" s="247"/>
      <c r="RPO295" s="247"/>
      <c r="RPP295" s="247"/>
      <c r="RPQ295" s="247"/>
      <c r="RPR295" s="247"/>
      <c r="RPS295" s="247"/>
      <c r="RPT295" s="247"/>
      <c r="RPU295" s="247"/>
      <c r="RPV295" s="247"/>
      <c r="RPW295" s="247"/>
      <c r="RPX295" s="247"/>
      <c r="RPY295" s="247"/>
      <c r="RPZ295" s="247"/>
      <c r="RQA295" s="247"/>
      <c r="RQB295" s="247"/>
      <c r="RQC295" s="247"/>
      <c r="RQD295" s="247"/>
      <c r="RQE295" s="247"/>
      <c r="RQF295" s="247"/>
      <c r="RQG295" s="247"/>
      <c r="RQH295" s="247"/>
      <c r="RQI295" s="247"/>
      <c r="RQJ295" s="247"/>
      <c r="RQK295" s="247"/>
      <c r="RQL295" s="247"/>
      <c r="RQM295" s="247"/>
      <c r="RQN295" s="247"/>
      <c r="RQO295" s="247"/>
      <c r="RQP295" s="247"/>
      <c r="RQQ295" s="247"/>
      <c r="RQR295" s="247"/>
      <c r="RQS295" s="247"/>
      <c r="RQT295" s="247"/>
      <c r="RQU295" s="247"/>
      <c r="RQV295" s="247"/>
      <c r="RQW295" s="247"/>
      <c r="RQX295" s="247"/>
      <c r="RQY295" s="247"/>
      <c r="RQZ295" s="247"/>
      <c r="RRA295" s="247"/>
      <c r="RRB295" s="247"/>
      <c r="RRC295" s="247"/>
      <c r="RRD295" s="247"/>
      <c r="RRE295" s="247"/>
      <c r="RRF295" s="247"/>
      <c r="RRG295" s="247"/>
      <c r="RRH295" s="247"/>
      <c r="RRI295" s="247"/>
      <c r="RRJ295" s="247"/>
      <c r="RRK295" s="247"/>
      <c r="RRL295" s="247"/>
      <c r="RRM295" s="247"/>
      <c r="RRN295" s="247"/>
      <c r="RRO295" s="247"/>
      <c r="RRP295" s="247"/>
      <c r="RRQ295" s="247"/>
      <c r="RRR295" s="247"/>
      <c r="RRS295" s="247"/>
      <c r="RRT295" s="247"/>
      <c r="RRU295" s="247"/>
      <c r="RRV295" s="247"/>
      <c r="RRW295" s="247"/>
      <c r="RRX295" s="247"/>
      <c r="RRY295" s="247"/>
      <c r="RRZ295" s="247"/>
      <c r="RSA295" s="247"/>
      <c r="RSB295" s="247"/>
      <c r="RSC295" s="247"/>
      <c r="RSD295" s="247"/>
      <c r="RSE295" s="247"/>
      <c r="RSF295" s="247"/>
      <c r="RSG295" s="247"/>
      <c r="RSH295" s="247"/>
      <c r="RSI295" s="247"/>
      <c r="RSJ295" s="247"/>
      <c r="RSK295" s="247"/>
      <c r="RSL295" s="247"/>
      <c r="RSM295" s="247"/>
      <c r="RSN295" s="247"/>
      <c r="RSO295" s="247"/>
      <c r="RSP295" s="247"/>
      <c r="RSQ295" s="247"/>
      <c r="RSR295" s="247"/>
      <c r="RSS295" s="247"/>
      <c r="RST295" s="247"/>
      <c r="RSU295" s="247"/>
      <c r="RSV295" s="247"/>
      <c r="RSW295" s="247"/>
      <c r="RSX295" s="247"/>
      <c r="RSY295" s="247"/>
      <c r="RSZ295" s="247"/>
      <c r="RTA295" s="247"/>
      <c r="RTB295" s="247"/>
      <c r="RTC295" s="247"/>
      <c r="RTD295" s="247"/>
      <c r="RTE295" s="247"/>
      <c r="RTF295" s="247"/>
      <c r="RTG295" s="247"/>
      <c r="RTH295" s="247"/>
      <c r="RTI295" s="247"/>
      <c r="RTJ295" s="247"/>
      <c r="RTK295" s="247"/>
      <c r="RTL295" s="247"/>
      <c r="RTM295" s="247"/>
      <c r="RTN295" s="247"/>
      <c r="RTO295" s="247"/>
      <c r="RTP295" s="247"/>
      <c r="RTQ295" s="247"/>
      <c r="RTR295" s="247"/>
      <c r="RTS295" s="247"/>
      <c r="RTT295" s="247"/>
      <c r="RTU295" s="247"/>
      <c r="RTV295" s="247"/>
      <c r="RTW295" s="247"/>
      <c r="RTX295" s="247"/>
      <c r="RTY295" s="247"/>
      <c r="RTZ295" s="247"/>
      <c r="RUA295" s="247"/>
      <c r="RUB295" s="247"/>
      <c r="RUC295" s="247"/>
      <c r="RUD295" s="247"/>
      <c r="RUE295" s="247"/>
      <c r="RUF295" s="247"/>
      <c r="RUG295" s="247"/>
      <c r="RUH295" s="247"/>
      <c r="RUI295" s="247"/>
      <c r="RUJ295" s="247"/>
      <c r="RUK295" s="247"/>
      <c r="RUL295" s="247"/>
      <c r="RUM295" s="247"/>
      <c r="RUN295" s="247"/>
      <c r="RUO295" s="247"/>
      <c r="RUP295" s="247"/>
      <c r="RUQ295" s="247"/>
      <c r="RUR295" s="247"/>
      <c r="RUS295" s="247"/>
      <c r="RUT295" s="247"/>
      <c r="RUU295" s="247"/>
      <c r="RUV295" s="247"/>
      <c r="RUW295" s="247"/>
      <c r="RUX295" s="247"/>
      <c r="RUY295" s="247"/>
      <c r="RUZ295" s="247"/>
      <c r="RVA295" s="247"/>
      <c r="RVB295" s="247"/>
      <c r="RVC295" s="247"/>
      <c r="RVD295" s="247"/>
      <c r="RVE295" s="247"/>
      <c r="RVF295" s="247"/>
      <c r="RVG295" s="247"/>
      <c r="RVH295" s="247"/>
      <c r="RVI295" s="247"/>
      <c r="RVJ295" s="247"/>
      <c r="RVK295" s="247"/>
      <c r="RVL295" s="247"/>
      <c r="RVM295" s="247"/>
      <c r="RVN295" s="247"/>
      <c r="RVO295" s="247"/>
      <c r="RVP295" s="247"/>
      <c r="RVQ295" s="247"/>
      <c r="RVR295" s="247"/>
      <c r="RVS295" s="247"/>
      <c r="RVT295" s="247"/>
      <c r="RVU295" s="247"/>
      <c r="RVV295" s="247"/>
      <c r="RVW295" s="247"/>
      <c r="RVX295" s="247"/>
      <c r="RVY295" s="247"/>
      <c r="RVZ295" s="247"/>
      <c r="RWA295" s="247"/>
      <c r="RWB295" s="247"/>
      <c r="RWC295" s="247"/>
      <c r="RWD295" s="247"/>
      <c r="RWE295" s="247"/>
      <c r="RWF295" s="247"/>
      <c r="RWG295" s="247"/>
      <c r="RWH295" s="247"/>
      <c r="RWI295" s="247"/>
      <c r="RWJ295" s="247"/>
      <c r="RWK295" s="247"/>
      <c r="RWL295" s="247"/>
      <c r="RWM295" s="247"/>
      <c r="RWN295" s="247"/>
      <c r="RWO295" s="247"/>
      <c r="RWP295" s="247"/>
      <c r="RWQ295" s="247"/>
      <c r="RWR295" s="247"/>
      <c r="RWS295" s="247"/>
      <c r="RWT295" s="247"/>
      <c r="RWU295" s="247"/>
      <c r="RWV295" s="247"/>
      <c r="RWW295" s="247"/>
      <c r="RWX295" s="247"/>
      <c r="RWY295" s="247"/>
      <c r="RWZ295" s="247"/>
      <c r="RXA295" s="247"/>
      <c r="RXB295" s="247"/>
      <c r="RXC295" s="247"/>
      <c r="RXD295" s="247"/>
      <c r="RXE295" s="247"/>
      <c r="RXF295" s="247"/>
      <c r="RXG295" s="247"/>
      <c r="RXH295" s="247"/>
      <c r="RXI295" s="247"/>
      <c r="RXJ295" s="247"/>
      <c r="RXK295" s="247"/>
      <c r="RXL295" s="247"/>
      <c r="RXM295" s="247"/>
      <c r="RXN295" s="247"/>
      <c r="RXO295" s="247"/>
      <c r="RXP295" s="247"/>
      <c r="RXQ295" s="247"/>
      <c r="RXR295" s="247"/>
      <c r="RXS295" s="247"/>
      <c r="RXT295" s="247"/>
      <c r="RXU295" s="247"/>
      <c r="RXV295" s="247"/>
      <c r="RXW295" s="247"/>
      <c r="RXX295" s="247"/>
      <c r="RXY295" s="247"/>
      <c r="RXZ295" s="247"/>
      <c r="RYA295" s="247"/>
      <c r="RYB295" s="247"/>
      <c r="RYC295" s="247"/>
      <c r="RYD295" s="247"/>
      <c r="RYE295" s="247"/>
      <c r="RYF295" s="247"/>
      <c r="RYG295" s="247"/>
      <c r="RYH295" s="247"/>
      <c r="RYI295" s="247"/>
      <c r="RYJ295" s="247"/>
      <c r="RYK295" s="247"/>
      <c r="RYL295" s="247"/>
      <c r="RYM295" s="247"/>
      <c r="RYN295" s="247"/>
      <c r="RYO295" s="247"/>
      <c r="RYP295" s="247"/>
      <c r="RYQ295" s="247"/>
      <c r="RYR295" s="247"/>
      <c r="RYS295" s="247"/>
      <c r="RYT295" s="247"/>
      <c r="RYU295" s="247"/>
      <c r="RYV295" s="247"/>
      <c r="RYW295" s="247"/>
      <c r="RYX295" s="247"/>
      <c r="RYY295" s="247"/>
      <c r="RYZ295" s="247"/>
      <c r="RZA295" s="247"/>
      <c r="RZB295" s="247"/>
      <c r="RZC295" s="247"/>
      <c r="RZD295" s="247"/>
      <c r="RZE295" s="247"/>
      <c r="RZF295" s="247"/>
      <c r="RZG295" s="247"/>
      <c r="RZH295" s="247"/>
      <c r="RZI295" s="247"/>
      <c r="RZJ295" s="247"/>
      <c r="RZK295" s="247"/>
      <c r="RZL295" s="247"/>
      <c r="RZM295" s="247"/>
      <c r="RZN295" s="247"/>
      <c r="RZO295" s="247"/>
      <c r="RZP295" s="247"/>
      <c r="RZQ295" s="247"/>
      <c r="RZR295" s="247"/>
      <c r="RZS295" s="247"/>
      <c r="RZT295" s="247"/>
      <c r="RZU295" s="247"/>
      <c r="RZV295" s="247"/>
      <c r="RZW295" s="247"/>
      <c r="RZX295" s="247"/>
      <c r="RZY295" s="247"/>
      <c r="RZZ295" s="247"/>
      <c r="SAA295" s="247"/>
      <c r="SAB295" s="247"/>
      <c r="SAC295" s="247"/>
      <c r="SAD295" s="247"/>
      <c r="SAE295" s="247"/>
      <c r="SAF295" s="247"/>
      <c r="SAG295" s="247"/>
      <c r="SAH295" s="247"/>
      <c r="SAI295" s="247"/>
      <c r="SAJ295" s="247"/>
      <c r="SAK295" s="247"/>
      <c r="SAL295" s="247"/>
      <c r="SAM295" s="247"/>
      <c r="SAN295" s="247"/>
      <c r="SAO295" s="247"/>
      <c r="SAP295" s="247"/>
      <c r="SAQ295" s="247"/>
      <c r="SAR295" s="247"/>
      <c r="SAS295" s="247"/>
      <c r="SAT295" s="247"/>
      <c r="SAU295" s="247"/>
      <c r="SAV295" s="247"/>
      <c r="SAW295" s="247"/>
      <c r="SAX295" s="247"/>
      <c r="SAY295" s="247"/>
      <c r="SAZ295" s="247"/>
      <c r="SBA295" s="247"/>
      <c r="SBB295" s="247"/>
      <c r="SBC295" s="247"/>
      <c r="SBD295" s="247"/>
      <c r="SBE295" s="247"/>
      <c r="SBF295" s="247"/>
      <c r="SBG295" s="247"/>
      <c r="SBH295" s="247"/>
      <c r="SBI295" s="247"/>
      <c r="SBJ295" s="247"/>
      <c r="SBK295" s="247"/>
      <c r="SBL295" s="247"/>
      <c r="SBM295" s="247"/>
      <c r="SBN295" s="247"/>
      <c r="SBO295" s="247"/>
      <c r="SBP295" s="247"/>
      <c r="SBQ295" s="247"/>
      <c r="SBR295" s="247"/>
      <c r="SBS295" s="247"/>
      <c r="SBT295" s="247"/>
      <c r="SBU295" s="247"/>
      <c r="SBV295" s="247"/>
      <c r="SBW295" s="247"/>
      <c r="SBX295" s="247"/>
      <c r="SBY295" s="247"/>
      <c r="SBZ295" s="247"/>
      <c r="SCA295" s="247"/>
      <c r="SCB295" s="247"/>
      <c r="SCC295" s="247"/>
      <c r="SCD295" s="247"/>
      <c r="SCE295" s="247"/>
      <c r="SCF295" s="247"/>
      <c r="SCG295" s="247"/>
      <c r="SCH295" s="247"/>
      <c r="SCI295" s="247"/>
      <c r="SCJ295" s="247"/>
      <c r="SCK295" s="247"/>
      <c r="SCL295" s="247"/>
      <c r="SCM295" s="247"/>
      <c r="SCN295" s="247"/>
      <c r="SCO295" s="247"/>
      <c r="SCP295" s="247"/>
      <c r="SCQ295" s="247"/>
      <c r="SCR295" s="247"/>
      <c r="SCS295" s="247"/>
      <c r="SCT295" s="247"/>
      <c r="SCU295" s="247"/>
      <c r="SCV295" s="247"/>
      <c r="SCW295" s="247"/>
      <c r="SCX295" s="247"/>
      <c r="SCY295" s="247"/>
      <c r="SCZ295" s="247"/>
      <c r="SDA295" s="247"/>
      <c r="SDB295" s="247"/>
      <c r="SDC295" s="247"/>
      <c r="SDD295" s="247"/>
      <c r="SDE295" s="247"/>
      <c r="SDF295" s="247"/>
      <c r="SDG295" s="247"/>
      <c r="SDH295" s="247"/>
      <c r="SDI295" s="247"/>
      <c r="SDJ295" s="247"/>
      <c r="SDK295" s="247"/>
      <c r="SDL295" s="247"/>
      <c r="SDM295" s="247"/>
      <c r="SDN295" s="247"/>
      <c r="SDO295" s="247"/>
      <c r="SDP295" s="247"/>
      <c r="SDQ295" s="247"/>
      <c r="SDR295" s="247"/>
      <c r="SDS295" s="247"/>
      <c r="SDT295" s="247"/>
      <c r="SDU295" s="247"/>
      <c r="SDV295" s="247"/>
      <c r="SDW295" s="247"/>
      <c r="SDX295" s="247"/>
      <c r="SDY295" s="247"/>
      <c r="SDZ295" s="247"/>
      <c r="SEA295" s="247"/>
      <c r="SEB295" s="247"/>
      <c r="SEC295" s="247"/>
      <c r="SED295" s="247"/>
      <c r="SEE295" s="247"/>
      <c r="SEF295" s="247"/>
      <c r="SEG295" s="247"/>
      <c r="SEH295" s="247"/>
      <c r="SEI295" s="247"/>
      <c r="SEJ295" s="247"/>
      <c r="SEK295" s="247"/>
      <c r="SEL295" s="247"/>
      <c r="SEM295" s="247"/>
      <c r="SEN295" s="247"/>
      <c r="SEO295" s="247"/>
      <c r="SEP295" s="247"/>
      <c r="SEQ295" s="247"/>
      <c r="SER295" s="247"/>
      <c r="SES295" s="247"/>
      <c r="SET295" s="247"/>
      <c r="SEU295" s="247"/>
      <c r="SEV295" s="247"/>
      <c r="SEW295" s="247"/>
      <c r="SEX295" s="247"/>
      <c r="SEY295" s="247"/>
      <c r="SEZ295" s="247"/>
      <c r="SFA295" s="247"/>
      <c r="SFB295" s="247"/>
      <c r="SFC295" s="247"/>
      <c r="SFD295" s="247"/>
      <c r="SFE295" s="247"/>
      <c r="SFF295" s="247"/>
      <c r="SFG295" s="247"/>
      <c r="SFH295" s="247"/>
      <c r="SFI295" s="247"/>
      <c r="SFJ295" s="247"/>
      <c r="SFK295" s="247"/>
      <c r="SFL295" s="247"/>
      <c r="SFM295" s="247"/>
      <c r="SFN295" s="247"/>
      <c r="SFO295" s="247"/>
      <c r="SFP295" s="247"/>
      <c r="SFQ295" s="247"/>
      <c r="SFR295" s="247"/>
      <c r="SFS295" s="247"/>
      <c r="SFT295" s="247"/>
      <c r="SFU295" s="247"/>
      <c r="SFV295" s="247"/>
      <c r="SFW295" s="247"/>
      <c r="SFX295" s="247"/>
      <c r="SFY295" s="247"/>
      <c r="SFZ295" s="247"/>
      <c r="SGA295" s="247"/>
      <c r="SGB295" s="247"/>
      <c r="SGC295" s="247"/>
      <c r="SGD295" s="247"/>
      <c r="SGE295" s="247"/>
      <c r="SGF295" s="247"/>
      <c r="SGG295" s="247"/>
      <c r="SGH295" s="247"/>
      <c r="SGI295" s="247"/>
      <c r="SGJ295" s="247"/>
      <c r="SGK295" s="247"/>
      <c r="SGL295" s="247"/>
      <c r="SGM295" s="247"/>
      <c r="SGN295" s="247"/>
      <c r="SGO295" s="247"/>
      <c r="SGP295" s="247"/>
      <c r="SGQ295" s="247"/>
      <c r="SGR295" s="247"/>
      <c r="SGS295" s="247"/>
      <c r="SGT295" s="247"/>
      <c r="SGU295" s="247"/>
      <c r="SGV295" s="247"/>
      <c r="SGW295" s="247"/>
      <c r="SGX295" s="247"/>
      <c r="SGY295" s="247"/>
      <c r="SGZ295" s="247"/>
      <c r="SHA295" s="247"/>
      <c r="SHB295" s="247"/>
      <c r="SHC295" s="247"/>
      <c r="SHD295" s="247"/>
      <c r="SHE295" s="247"/>
      <c r="SHF295" s="247"/>
      <c r="SHG295" s="247"/>
      <c r="SHH295" s="247"/>
      <c r="SHI295" s="247"/>
      <c r="SHJ295" s="247"/>
      <c r="SHK295" s="247"/>
      <c r="SHL295" s="247"/>
      <c r="SHM295" s="247"/>
      <c r="SHN295" s="247"/>
      <c r="SHO295" s="247"/>
      <c r="SHP295" s="247"/>
      <c r="SHQ295" s="247"/>
      <c r="SHR295" s="247"/>
      <c r="SHS295" s="247"/>
      <c r="SHT295" s="247"/>
      <c r="SHU295" s="247"/>
      <c r="SHV295" s="247"/>
      <c r="SHW295" s="247"/>
      <c r="SHX295" s="247"/>
      <c r="SHY295" s="247"/>
      <c r="SHZ295" s="247"/>
      <c r="SIA295" s="247"/>
      <c r="SIB295" s="247"/>
      <c r="SIC295" s="247"/>
      <c r="SID295" s="247"/>
      <c r="SIE295" s="247"/>
      <c r="SIF295" s="247"/>
      <c r="SIG295" s="247"/>
      <c r="SIH295" s="247"/>
      <c r="SII295" s="247"/>
      <c r="SIJ295" s="247"/>
      <c r="SIK295" s="247"/>
      <c r="SIL295" s="247"/>
      <c r="SIM295" s="247"/>
      <c r="SIN295" s="247"/>
      <c r="SIO295" s="247"/>
      <c r="SIP295" s="247"/>
      <c r="SIQ295" s="247"/>
      <c r="SIR295" s="247"/>
      <c r="SIS295" s="247"/>
      <c r="SIT295" s="247"/>
      <c r="SIU295" s="247"/>
      <c r="SIV295" s="247"/>
      <c r="SIW295" s="247"/>
      <c r="SIX295" s="247"/>
      <c r="SIY295" s="247"/>
      <c r="SIZ295" s="247"/>
      <c r="SJA295" s="247"/>
      <c r="SJB295" s="247"/>
      <c r="SJC295" s="247"/>
      <c r="SJD295" s="247"/>
      <c r="SJE295" s="247"/>
      <c r="SJF295" s="247"/>
      <c r="SJG295" s="247"/>
      <c r="SJH295" s="247"/>
      <c r="SJI295" s="247"/>
      <c r="SJJ295" s="247"/>
      <c r="SJK295" s="247"/>
      <c r="SJL295" s="247"/>
      <c r="SJM295" s="247"/>
      <c r="SJN295" s="247"/>
      <c r="SJO295" s="247"/>
      <c r="SJP295" s="247"/>
      <c r="SJQ295" s="247"/>
      <c r="SJR295" s="247"/>
      <c r="SJS295" s="247"/>
      <c r="SJT295" s="247"/>
      <c r="SJU295" s="247"/>
      <c r="SJV295" s="247"/>
      <c r="SJW295" s="247"/>
      <c r="SJX295" s="247"/>
      <c r="SJY295" s="247"/>
      <c r="SJZ295" s="247"/>
      <c r="SKA295" s="247"/>
      <c r="SKB295" s="247"/>
      <c r="SKC295" s="247"/>
      <c r="SKD295" s="247"/>
      <c r="SKE295" s="247"/>
      <c r="SKF295" s="247"/>
      <c r="SKG295" s="247"/>
      <c r="SKH295" s="247"/>
      <c r="SKI295" s="247"/>
      <c r="SKJ295" s="247"/>
      <c r="SKK295" s="247"/>
      <c r="SKL295" s="247"/>
      <c r="SKM295" s="247"/>
      <c r="SKN295" s="247"/>
      <c r="SKO295" s="247"/>
      <c r="SKP295" s="247"/>
      <c r="SKQ295" s="247"/>
      <c r="SKR295" s="247"/>
      <c r="SKS295" s="247"/>
      <c r="SKT295" s="247"/>
      <c r="SKU295" s="247"/>
      <c r="SKV295" s="247"/>
      <c r="SKW295" s="247"/>
      <c r="SKX295" s="247"/>
      <c r="SKY295" s="247"/>
      <c r="SKZ295" s="247"/>
      <c r="SLA295" s="247"/>
      <c r="SLB295" s="247"/>
      <c r="SLC295" s="247"/>
      <c r="SLD295" s="247"/>
      <c r="SLE295" s="247"/>
      <c r="SLF295" s="247"/>
      <c r="SLG295" s="247"/>
      <c r="SLH295" s="247"/>
      <c r="SLI295" s="247"/>
      <c r="SLJ295" s="247"/>
      <c r="SLK295" s="247"/>
      <c r="SLL295" s="247"/>
      <c r="SLM295" s="247"/>
      <c r="SLN295" s="247"/>
      <c r="SLO295" s="247"/>
      <c r="SLP295" s="247"/>
      <c r="SLQ295" s="247"/>
      <c r="SLR295" s="247"/>
      <c r="SLS295" s="247"/>
      <c r="SLT295" s="247"/>
      <c r="SLU295" s="247"/>
      <c r="SLV295" s="247"/>
      <c r="SLW295" s="247"/>
      <c r="SLX295" s="247"/>
      <c r="SLY295" s="247"/>
      <c r="SLZ295" s="247"/>
      <c r="SMA295" s="247"/>
      <c r="SMB295" s="247"/>
      <c r="SMC295" s="247"/>
      <c r="SMD295" s="247"/>
      <c r="SME295" s="247"/>
      <c r="SMF295" s="247"/>
      <c r="SMG295" s="247"/>
      <c r="SMH295" s="247"/>
      <c r="SMI295" s="247"/>
      <c r="SMJ295" s="247"/>
      <c r="SMK295" s="247"/>
      <c r="SML295" s="247"/>
      <c r="SMM295" s="247"/>
      <c r="SMN295" s="247"/>
      <c r="SMO295" s="247"/>
      <c r="SMP295" s="247"/>
      <c r="SMQ295" s="247"/>
      <c r="SMR295" s="247"/>
      <c r="SMS295" s="247"/>
      <c r="SMT295" s="247"/>
      <c r="SMU295" s="247"/>
      <c r="SMV295" s="247"/>
      <c r="SMW295" s="247"/>
      <c r="SMX295" s="247"/>
      <c r="SMY295" s="247"/>
      <c r="SMZ295" s="247"/>
      <c r="SNA295" s="247"/>
      <c r="SNB295" s="247"/>
      <c r="SNC295" s="247"/>
      <c r="SND295" s="247"/>
      <c r="SNE295" s="247"/>
      <c r="SNF295" s="247"/>
      <c r="SNG295" s="247"/>
      <c r="SNH295" s="247"/>
      <c r="SNI295" s="247"/>
      <c r="SNJ295" s="247"/>
      <c r="SNK295" s="247"/>
      <c r="SNL295" s="247"/>
      <c r="SNM295" s="247"/>
      <c r="SNN295" s="247"/>
      <c r="SNO295" s="247"/>
      <c r="SNP295" s="247"/>
      <c r="SNQ295" s="247"/>
      <c r="SNR295" s="247"/>
      <c r="SNS295" s="247"/>
      <c r="SNT295" s="247"/>
      <c r="SNU295" s="247"/>
      <c r="SNV295" s="247"/>
      <c r="SNW295" s="247"/>
      <c r="SNX295" s="247"/>
      <c r="SNY295" s="247"/>
      <c r="SNZ295" s="247"/>
      <c r="SOA295" s="247"/>
      <c r="SOB295" s="247"/>
      <c r="SOC295" s="247"/>
      <c r="SOD295" s="247"/>
      <c r="SOE295" s="247"/>
      <c r="SOF295" s="247"/>
      <c r="SOG295" s="247"/>
      <c r="SOH295" s="247"/>
      <c r="SOI295" s="247"/>
      <c r="SOJ295" s="247"/>
      <c r="SOK295" s="247"/>
      <c r="SOL295" s="247"/>
      <c r="SOM295" s="247"/>
      <c r="SON295" s="247"/>
      <c r="SOO295" s="247"/>
      <c r="SOP295" s="247"/>
      <c r="SOQ295" s="247"/>
      <c r="SOR295" s="247"/>
      <c r="SOS295" s="247"/>
      <c r="SOT295" s="247"/>
      <c r="SOU295" s="247"/>
      <c r="SOV295" s="247"/>
      <c r="SOW295" s="247"/>
      <c r="SOX295" s="247"/>
      <c r="SOY295" s="247"/>
      <c r="SOZ295" s="247"/>
      <c r="SPA295" s="247"/>
      <c r="SPB295" s="247"/>
      <c r="SPC295" s="247"/>
      <c r="SPD295" s="247"/>
      <c r="SPE295" s="247"/>
      <c r="SPF295" s="247"/>
      <c r="SPG295" s="247"/>
      <c r="SPH295" s="247"/>
      <c r="SPI295" s="247"/>
      <c r="SPJ295" s="247"/>
      <c r="SPK295" s="247"/>
      <c r="SPL295" s="247"/>
      <c r="SPM295" s="247"/>
      <c r="SPN295" s="247"/>
      <c r="SPO295" s="247"/>
      <c r="SPP295" s="247"/>
      <c r="SPQ295" s="247"/>
      <c r="SPR295" s="247"/>
      <c r="SPS295" s="247"/>
      <c r="SPT295" s="247"/>
      <c r="SPU295" s="247"/>
      <c r="SPV295" s="247"/>
      <c r="SPW295" s="247"/>
      <c r="SPX295" s="247"/>
      <c r="SPY295" s="247"/>
      <c r="SPZ295" s="247"/>
      <c r="SQA295" s="247"/>
      <c r="SQB295" s="247"/>
      <c r="SQC295" s="247"/>
      <c r="SQD295" s="247"/>
      <c r="SQE295" s="247"/>
      <c r="SQF295" s="247"/>
      <c r="SQG295" s="247"/>
      <c r="SQH295" s="247"/>
      <c r="SQI295" s="247"/>
      <c r="SQJ295" s="247"/>
      <c r="SQK295" s="247"/>
      <c r="SQL295" s="247"/>
      <c r="SQM295" s="247"/>
      <c r="SQN295" s="247"/>
      <c r="SQO295" s="247"/>
      <c r="SQP295" s="247"/>
      <c r="SQQ295" s="247"/>
      <c r="SQR295" s="247"/>
      <c r="SQS295" s="247"/>
      <c r="SQT295" s="247"/>
      <c r="SQU295" s="247"/>
      <c r="SQV295" s="247"/>
      <c r="SQW295" s="247"/>
      <c r="SQX295" s="247"/>
      <c r="SQY295" s="247"/>
      <c r="SQZ295" s="247"/>
      <c r="SRA295" s="247"/>
      <c r="SRB295" s="247"/>
      <c r="SRC295" s="247"/>
      <c r="SRD295" s="247"/>
      <c r="SRE295" s="247"/>
      <c r="SRF295" s="247"/>
      <c r="SRG295" s="247"/>
      <c r="SRH295" s="247"/>
      <c r="SRI295" s="247"/>
      <c r="SRJ295" s="247"/>
      <c r="SRK295" s="247"/>
      <c r="SRL295" s="247"/>
      <c r="SRM295" s="247"/>
      <c r="SRN295" s="247"/>
      <c r="SRO295" s="247"/>
      <c r="SRP295" s="247"/>
      <c r="SRQ295" s="247"/>
      <c r="SRR295" s="247"/>
      <c r="SRS295" s="247"/>
      <c r="SRT295" s="247"/>
      <c r="SRU295" s="247"/>
      <c r="SRV295" s="247"/>
      <c r="SRW295" s="247"/>
      <c r="SRX295" s="247"/>
      <c r="SRY295" s="247"/>
      <c r="SRZ295" s="247"/>
      <c r="SSA295" s="247"/>
      <c r="SSB295" s="247"/>
      <c r="SSC295" s="247"/>
      <c r="SSD295" s="247"/>
      <c r="SSE295" s="247"/>
      <c r="SSF295" s="247"/>
      <c r="SSG295" s="247"/>
      <c r="SSH295" s="247"/>
      <c r="SSI295" s="247"/>
      <c r="SSJ295" s="247"/>
      <c r="SSK295" s="247"/>
      <c r="SSL295" s="247"/>
      <c r="SSM295" s="247"/>
      <c r="SSN295" s="247"/>
      <c r="SSO295" s="247"/>
      <c r="SSP295" s="247"/>
      <c r="SSQ295" s="247"/>
      <c r="SSR295" s="247"/>
      <c r="SSS295" s="247"/>
      <c r="SST295" s="247"/>
      <c r="SSU295" s="247"/>
      <c r="SSV295" s="247"/>
      <c r="SSW295" s="247"/>
      <c r="SSX295" s="247"/>
      <c r="SSY295" s="247"/>
      <c r="SSZ295" s="247"/>
      <c r="STA295" s="247"/>
      <c r="STB295" s="247"/>
      <c r="STC295" s="247"/>
      <c r="STD295" s="247"/>
      <c r="STE295" s="247"/>
      <c r="STF295" s="247"/>
      <c r="STG295" s="247"/>
      <c r="STH295" s="247"/>
      <c r="STI295" s="247"/>
      <c r="STJ295" s="247"/>
      <c r="STK295" s="247"/>
      <c r="STL295" s="247"/>
      <c r="STM295" s="247"/>
      <c r="STN295" s="247"/>
      <c r="STO295" s="247"/>
      <c r="STP295" s="247"/>
      <c r="STQ295" s="247"/>
      <c r="STR295" s="247"/>
      <c r="STS295" s="247"/>
      <c r="STT295" s="247"/>
      <c r="STU295" s="247"/>
      <c r="STV295" s="247"/>
      <c r="STW295" s="247"/>
      <c r="STX295" s="247"/>
      <c r="STY295" s="247"/>
      <c r="STZ295" s="247"/>
      <c r="SUA295" s="247"/>
      <c r="SUB295" s="247"/>
      <c r="SUC295" s="247"/>
      <c r="SUD295" s="247"/>
      <c r="SUE295" s="247"/>
      <c r="SUF295" s="247"/>
      <c r="SUG295" s="247"/>
      <c r="SUH295" s="247"/>
      <c r="SUI295" s="247"/>
      <c r="SUJ295" s="247"/>
      <c r="SUK295" s="247"/>
      <c r="SUL295" s="247"/>
      <c r="SUM295" s="247"/>
      <c r="SUN295" s="247"/>
      <c r="SUO295" s="247"/>
      <c r="SUP295" s="247"/>
      <c r="SUQ295" s="247"/>
      <c r="SUR295" s="247"/>
      <c r="SUS295" s="247"/>
      <c r="SUT295" s="247"/>
      <c r="SUU295" s="247"/>
      <c r="SUV295" s="247"/>
      <c r="SUW295" s="247"/>
      <c r="SUX295" s="247"/>
      <c r="SUY295" s="247"/>
      <c r="SUZ295" s="247"/>
      <c r="SVA295" s="247"/>
      <c r="SVB295" s="247"/>
      <c r="SVC295" s="247"/>
      <c r="SVD295" s="247"/>
      <c r="SVE295" s="247"/>
      <c r="SVF295" s="247"/>
      <c r="SVG295" s="247"/>
      <c r="SVH295" s="247"/>
      <c r="SVI295" s="247"/>
      <c r="SVJ295" s="247"/>
      <c r="SVK295" s="247"/>
      <c r="SVL295" s="247"/>
      <c r="SVM295" s="247"/>
      <c r="SVN295" s="247"/>
      <c r="SVO295" s="247"/>
      <c r="SVP295" s="247"/>
      <c r="SVQ295" s="247"/>
      <c r="SVR295" s="247"/>
      <c r="SVS295" s="247"/>
      <c r="SVT295" s="247"/>
      <c r="SVU295" s="247"/>
      <c r="SVV295" s="247"/>
      <c r="SVW295" s="247"/>
      <c r="SVX295" s="247"/>
      <c r="SVY295" s="247"/>
      <c r="SVZ295" s="247"/>
      <c r="SWA295" s="247"/>
      <c r="SWB295" s="247"/>
      <c r="SWC295" s="247"/>
      <c r="SWD295" s="247"/>
      <c r="SWE295" s="247"/>
      <c r="SWF295" s="247"/>
      <c r="SWG295" s="247"/>
      <c r="SWH295" s="247"/>
      <c r="SWI295" s="247"/>
      <c r="SWJ295" s="247"/>
      <c r="SWK295" s="247"/>
      <c r="SWL295" s="247"/>
      <c r="SWM295" s="247"/>
      <c r="SWN295" s="247"/>
      <c r="SWO295" s="247"/>
      <c r="SWP295" s="247"/>
      <c r="SWQ295" s="247"/>
      <c r="SWR295" s="247"/>
      <c r="SWS295" s="247"/>
      <c r="SWT295" s="247"/>
      <c r="SWU295" s="247"/>
      <c r="SWV295" s="247"/>
      <c r="SWW295" s="247"/>
      <c r="SWX295" s="247"/>
      <c r="SWY295" s="247"/>
      <c r="SWZ295" s="247"/>
      <c r="SXA295" s="247"/>
      <c r="SXB295" s="247"/>
      <c r="SXC295" s="247"/>
      <c r="SXD295" s="247"/>
      <c r="SXE295" s="247"/>
      <c r="SXF295" s="247"/>
      <c r="SXG295" s="247"/>
      <c r="SXH295" s="247"/>
      <c r="SXI295" s="247"/>
      <c r="SXJ295" s="247"/>
      <c r="SXK295" s="247"/>
      <c r="SXL295" s="247"/>
      <c r="SXM295" s="247"/>
      <c r="SXN295" s="247"/>
      <c r="SXO295" s="247"/>
      <c r="SXP295" s="247"/>
      <c r="SXQ295" s="247"/>
      <c r="SXR295" s="247"/>
      <c r="SXS295" s="247"/>
      <c r="SXT295" s="247"/>
      <c r="SXU295" s="247"/>
      <c r="SXV295" s="247"/>
      <c r="SXW295" s="247"/>
      <c r="SXX295" s="247"/>
      <c r="SXY295" s="247"/>
      <c r="SXZ295" s="247"/>
      <c r="SYA295" s="247"/>
      <c r="SYB295" s="247"/>
      <c r="SYC295" s="247"/>
      <c r="SYD295" s="247"/>
      <c r="SYE295" s="247"/>
      <c r="SYF295" s="247"/>
      <c r="SYG295" s="247"/>
      <c r="SYH295" s="247"/>
      <c r="SYI295" s="247"/>
      <c r="SYJ295" s="247"/>
      <c r="SYK295" s="247"/>
      <c r="SYL295" s="247"/>
      <c r="SYM295" s="247"/>
      <c r="SYN295" s="247"/>
      <c r="SYO295" s="247"/>
      <c r="SYP295" s="247"/>
      <c r="SYQ295" s="247"/>
      <c r="SYR295" s="247"/>
      <c r="SYS295" s="247"/>
      <c r="SYT295" s="247"/>
      <c r="SYU295" s="247"/>
      <c r="SYV295" s="247"/>
      <c r="SYW295" s="247"/>
      <c r="SYX295" s="247"/>
      <c r="SYY295" s="247"/>
      <c r="SYZ295" s="247"/>
      <c r="SZA295" s="247"/>
      <c r="SZB295" s="247"/>
      <c r="SZC295" s="247"/>
      <c r="SZD295" s="247"/>
      <c r="SZE295" s="247"/>
      <c r="SZF295" s="247"/>
      <c r="SZG295" s="247"/>
      <c r="SZH295" s="247"/>
      <c r="SZI295" s="247"/>
      <c r="SZJ295" s="247"/>
      <c r="SZK295" s="247"/>
      <c r="SZL295" s="247"/>
      <c r="SZM295" s="247"/>
      <c r="SZN295" s="247"/>
      <c r="SZO295" s="247"/>
      <c r="SZP295" s="247"/>
      <c r="SZQ295" s="247"/>
      <c r="SZR295" s="247"/>
      <c r="SZS295" s="247"/>
      <c r="SZT295" s="247"/>
      <c r="SZU295" s="247"/>
      <c r="SZV295" s="247"/>
      <c r="SZW295" s="247"/>
      <c r="SZX295" s="247"/>
      <c r="SZY295" s="247"/>
      <c r="SZZ295" s="247"/>
      <c r="TAA295" s="247"/>
      <c r="TAB295" s="247"/>
      <c r="TAC295" s="247"/>
      <c r="TAD295" s="247"/>
      <c r="TAE295" s="247"/>
      <c r="TAF295" s="247"/>
      <c r="TAG295" s="247"/>
      <c r="TAH295" s="247"/>
      <c r="TAI295" s="247"/>
      <c r="TAJ295" s="247"/>
      <c r="TAK295" s="247"/>
      <c r="TAL295" s="247"/>
      <c r="TAM295" s="247"/>
      <c r="TAN295" s="247"/>
      <c r="TAO295" s="247"/>
      <c r="TAP295" s="247"/>
      <c r="TAQ295" s="247"/>
      <c r="TAR295" s="247"/>
      <c r="TAS295" s="247"/>
      <c r="TAT295" s="247"/>
      <c r="TAU295" s="247"/>
      <c r="TAV295" s="247"/>
      <c r="TAW295" s="247"/>
      <c r="TAX295" s="247"/>
      <c r="TAY295" s="247"/>
      <c r="TAZ295" s="247"/>
      <c r="TBA295" s="247"/>
      <c r="TBB295" s="247"/>
      <c r="TBC295" s="247"/>
      <c r="TBD295" s="247"/>
      <c r="TBE295" s="247"/>
      <c r="TBF295" s="247"/>
      <c r="TBG295" s="247"/>
      <c r="TBH295" s="247"/>
      <c r="TBI295" s="247"/>
      <c r="TBJ295" s="247"/>
      <c r="TBK295" s="247"/>
      <c r="TBL295" s="247"/>
      <c r="TBM295" s="247"/>
      <c r="TBN295" s="247"/>
      <c r="TBO295" s="247"/>
      <c r="TBP295" s="247"/>
      <c r="TBQ295" s="247"/>
      <c r="TBR295" s="247"/>
      <c r="TBS295" s="247"/>
      <c r="TBT295" s="247"/>
      <c r="TBU295" s="247"/>
      <c r="TBV295" s="247"/>
      <c r="TBW295" s="247"/>
      <c r="TBX295" s="247"/>
      <c r="TBY295" s="247"/>
      <c r="TBZ295" s="247"/>
      <c r="TCA295" s="247"/>
      <c r="TCB295" s="247"/>
      <c r="TCC295" s="247"/>
      <c r="TCD295" s="247"/>
      <c r="TCE295" s="247"/>
      <c r="TCF295" s="247"/>
      <c r="TCG295" s="247"/>
      <c r="TCH295" s="247"/>
      <c r="TCI295" s="247"/>
      <c r="TCJ295" s="247"/>
      <c r="TCK295" s="247"/>
      <c r="TCL295" s="247"/>
      <c r="TCM295" s="247"/>
      <c r="TCN295" s="247"/>
      <c r="TCO295" s="247"/>
      <c r="TCP295" s="247"/>
      <c r="TCQ295" s="247"/>
      <c r="TCR295" s="247"/>
      <c r="TCS295" s="247"/>
      <c r="TCT295" s="247"/>
      <c r="TCU295" s="247"/>
      <c r="TCV295" s="247"/>
      <c r="TCW295" s="247"/>
      <c r="TCX295" s="247"/>
      <c r="TCY295" s="247"/>
      <c r="TCZ295" s="247"/>
      <c r="TDA295" s="247"/>
      <c r="TDB295" s="247"/>
      <c r="TDC295" s="247"/>
      <c r="TDD295" s="247"/>
      <c r="TDE295" s="247"/>
      <c r="TDF295" s="247"/>
      <c r="TDG295" s="247"/>
      <c r="TDH295" s="247"/>
      <c r="TDI295" s="247"/>
      <c r="TDJ295" s="247"/>
      <c r="TDK295" s="247"/>
      <c r="TDL295" s="247"/>
      <c r="TDM295" s="247"/>
      <c r="TDN295" s="247"/>
      <c r="TDO295" s="247"/>
      <c r="TDP295" s="247"/>
      <c r="TDQ295" s="247"/>
      <c r="TDR295" s="247"/>
      <c r="TDS295" s="247"/>
      <c r="TDT295" s="247"/>
      <c r="TDU295" s="247"/>
      <c r="TDV295" s="247"/>
      <c r="TDW295" s="247"/>
      <c r="TDX295" s="247"/>
      <c r="TDY295" s="247"/>
      <c r="TDZ295" s="247"/>
      <c r="TEA295" s="247"/>
      <c r="TEB295" s="247"/>
      <c r="TEC295" s="247"/>
      <c r="TED295" s="247"/>
      <c r="TEE295" s="247"/>
      <c r="TEF295" s="247"/>
      <c r="TEG295" s="247"/>
      <c r="TEH295" s="247"/>
      <c r="TEI295" s="247"/>
      <c r="TEJ295" s="247"/>
      <c r="TEK295" s="247"/>
      <c r="TEL295" s="247"/>
      <c r="TEM295" s="247"/>
      <c r="TEN295" s="247"/>
      <c r="TEO295" s="247"/>
      <c r="TEP295" s="247"/>
      <c r="TEQ295" s="247"/>
      <c r="TER295" s="247"/>
      <c r="TES295" s="247"/>
      <c r="TET295" s="247"/>
      <c r="TEU295" s="247"/>
      <c r="TEV295" s="247"/>
      <c r="TEW295" s="247"/>
      <c r="TEX295" s="247"/>
      <c r="TEY295" s="247"/>
      <c r="TEZ295" s="247"/>
      <c r="TFA295" s="247"/>
      <c r="TFB295" s="247"/>
      <c r="TFC295" s="247"/>
      <c r="TFD295" s="247"/>
      <c r="TFE295" s="247"/>
      <c r="TFF295" s="247"/>
      <c r="TFG295" s="247"/>
      <c r="TFH295" s="247"/>
      <c r="TFI295" s="247"/>
      <c r="TFJ295" s="247"/>
      <c r="TFK295" s="247"/>
      <c r="TFL295" s="247"/>
      <c r="TFM295" s="247"/>
      <c r="TFN295" s="247"/>
      <c r="TFO295" s="247"/>
      <c r="TFP295" s="247"/>
      <c r="TFQ295" s="247"/>
      <c r="TFR295" s="247"/>
      <c r="TFS295" s="247"/>
      <c r="TFT295" s="247"/>
      <c r="TFU295" s="247"/>
      <c r="TFV295" s="247"/>
      <c r="TFW295" s="247"/>
      <c r="TFX295" s="247"/>
      <c r="TFY295" s="247"/>
      <c r="TFZ295" s="247"/>
      <c r="TGA295" s="247"/>
      <c r="TGB295" s="247"/>
      <c r="TGC295" s="247"/>
      <c r="TGD295" s="247"/>
      <c r="TGE295" s="247"/>
      <c r="TGF295" s="247"/>
      <c r="TGG295" s="247"/>
      <c r="TGH295" s="247"/>
      <c r="TGI295" s="247"/>
      <c r="TGJ295" s="247"/>
      <c r="TGK295" s="247"/>
      <c r="TGL295" s="247"/>
      <c r="TGM295" s="247"/>
      <c r="TGN295" s="247"/>
      <c r="TGO295" s="247"/>
      <c r="TGP295" s="247"/>
      <c r="TGQ295" s="247"/>
      <c r="TGR295" s="247"/>
      <c r="TGS295" s="247"/>
      <c r="TGT295" s="247"/>
      <c r="TGU295" s="247"/>
      <c r="TGV295" s="247"/>
      <c r="TGW295" s="247"/>
      <c r="TGX295" s="247"/>
      <c r="TGY295" s="247"/>
      <c r="TGZ295" s="247"/>
      <c r="THA295" s="247"/>
      <c r="THB295" s="247"/>
      <c r="THC295" s="247"/>
      <c r="THD295" s="247"/>
      <c r="THE295" s="247"/>
      <c r="THF295" s="247"/>
      <c r="THG295" s="247"/>
      <c r="THH295" s="247"/>
      <c r="THI295" s="247"/>
      <c r="THJ295" s="247"/>
      <c r="THK295" s="247"/>
      <c r="THL295" s="247"/>
      <c r="THM295" s="247"/>
      <c r="THN295" s="247"/>
      <c r="THO295" s="247"/>
      <c r="THP295" s="247"/>
      <c r="THQ295" s="247"/>
      <c r="THR295" s="247"/>
      <c r="THS295" s="247"/>
      <c r="THT295" s="247"/>
      <c r="THU295" s="247"/>
      <c r="THV295" s="247"/>
      <c r="THW295" s="247"/>
      <c r="THX295" s="247"/>
      <c r="THY295" s="247"/>
      <c r="THZ295" s="247"/>
      <c r="TIA295" s="247"/>
      <c r="TIB295" s="247"/>
      <c r="TIC295" s="247"/>
      <c r="TID295" s="247"/>
      <c r="TIE295" s="247"/>
      <c r="TIF295" s="247"/>
      <c r="TIG295" s="247"/>
      <c r="TIH295" s="247"/>
      <c r="TII295" s="247"/>
      <c r="TIJ295" s="247"/>
      <c r="TIK295" s="247"/>
      <c r="TIL295" s="247"/>
      <c r="TIM295" s="247"/>
      <c r="TIN295" s="247"/>
      <c r="TIO295" s="247"/>
      <c r="TIP295" s="247"/>
      <c r="TIQ295" s="247"/>
      <c r="TIR295" s="247"/>
      <c r="TIS295" s="247"/>
      <c r="TIT295" s="247"/>
      <c r="TIU295" s="247"/>
      <c r="TIV295" s="247"/>
      <c r="TIW295" s="247"/>
      <c r="TIX295" s="247"/>
      <c r="TIY295" s="247"/>
      <c r="TIZ295" s="247"/>
      <c r="TJA295" s="247"/>
      <c r="TJB295" s="247"/>
      <c r="TJC295" s="247"/>
      <c r="TJD295" s="247"/>
      <c r="TJE295" s="247"/>
      <c r="TJF295" s="247"/>
      <c r="TJG295" s="247"/>
      <c r="TJH295" s="247"/>
      <c r="TJI295" s="247"/>
      <c r="TJJ295" s="247"/>
      <c r="TJK295" s="247"/>
      <c r="TJL295" s="247"/>
      <c r="TJM295" s="247"/>
      <c r="TJN295" s="247"/>
      <c r="TJO295" s="247"/>
      <c r="TJP295" s="247"/>
      <c r="TJQ295" s="247"/>
      <c r="TJR295" s="247"/>
      <c r="TJS295" s="247"/>
      <c r="TJT295" s="247"/>
      <c r="TJU295" s="247"/>
      <c r="TJV295" s="247"/>
      <c r="TJW295" s="247"/>
      <c r="TJX295" s="247"/>
      <c r="TJY295" s="247"/>
      <c r="TJZ295" s="247"/>
      <c r="TKA295" s="247"/>
      <c r="TKB295" s="247"/>
      <c r="TKC295" s="247"/>
      <c r="TKD295" s="247"/>
      <c r="TKE295" s="247"/>
      <c r="TKF295" s="247"/>
      <c r="TKG295" s="247"/>
      <c r="TKH295" s="247"/>
      <c r="TKI295" s="247"/>
      <c r="TKJ295" s="247"/>
      <c r="TKK295" s="247"/>
      <c r="TKL295" s="247"/>
      <c r="TKM295" s="247"/>
      <c r="TKN295" s="247"/>
      <c r="TKO295" s="247"/>
      <c r="TKP295" s="247"/>
      <c r="TKQ295" s="247"/>
      <c r="TKR295" s="247"/>
      <c r="TKS295" s="247"/>
      <c r="TKT295" s="247"/>
      <c r="TKU295" s="247"/>
      <c r="TKV295" s="247"/>
      <c r="TKW295" s="247"/>
      <c r="TKX295" s="247"/>
      <c r="TKY295" s="247"/>
      <c r="TKZ295" s="247"/>
      <c r="TLA295" s="247"/>
      <c r="TLB295" s="247"/>
      <c r="TLC295" s="247"/>
      <c r="TLD295" s="247"/>
      <c r="TLE295" s="247"/>
      <c r="TLF295" s="247"/>
      <c r="TLG295" s="247"/>
      <c r="TLH295" s="247"/>
      <c r="TLI295" s="247"/>
      <c r="TLJ295" s="247"/>
      <c r="TLK295" s="247"/>
      <c r="TLL295" s="247"/>
      <c r="TLM295" s="247"/>
      <c r="TLN295" s="247"/>
      <c r="TLO295" s="247"/>
      <c r="TLP295" s="247"/>
      <c r="TLQ295" s="247"/>
      <c r="TLR295" s="247"/>
      <c r="TLS295" s="247"/>
      <c r="TLT295" s="247"/>
      <c r="TLU295" s="247"/>
      <c r="TLV295" s="247"/>
      <c r="TLW295" s="247"/>
      <c r="TLX295" s="247"/>
      <c r="TLY295" s="247"/>
      <c r="TLZ295" s="247"/>
      <c r="TMA295" s="247"/>
      <c r="TMB295" s="247"/>
      <c r="TMC295" s="247"/>
      <c r="TMD295" s="247"/>
      <c r="TME295" s="247"/>
      <c r="TMF295" s="247"/>
      <c r="TMG295" s="247"/>
      <c r="TMH295" s="247"/>
      <c r="TMI295" s="247"/>
      <c r="TMJ295" s="247"/>
      <c r="TMK295" s="247"/>
      <c r="TML295" s="247"/>
      <c r="TMM295" s="247"/>
      <c r="TMN295" s="247"/>
      <c r="TMO295" s="247"/>
      <c r="TMP295" s="247"/>
      <c r="TMQ295" s="247"/>
      <c r="TMR295" s="247"/>
      <c r="TMS295" s="247"/>
      <c r="TMT295" s="247"/>
      <c r="TMU295" s="247"/>
      <c r="TMV295" s="247"/>
      <c r="TMW295" s="247"/>
      <c r="TMX295" s="247"/>
      <c r="TMY295" s="247"/>
      <c r="TMZ295" s="247"/>
      <c r="TNA295" s="247"/>
      <c r="TNB295" s="247"/>
      <c r="TNC295" s="247"/>
      <c r="TND295" s="247"/>
      <c r="TNE295" s="247"/>
      <c r="TNF295" s="247"/>
      <c r="TNG295" s="247"/>
      <c r="TNH295" s="247"/>
      <c r="TNI295" s="247"/>
      <c r="TNJ295" s="247"/>
      <c r="TNK295" s="247"/>
      <c r="TNL295" s="247"/>
      <c r="TNM295" s="247"/>
      <c r="TNN295" s="247"/>
      <c r="TNO295" s="247"/>
      <c r="TNP295" s="247"/>
      <c r="TNQ295" s="247"/>
      <c r="TNR295" s="247"/>
      <c r="TNS295" s="247"/>
      <c r="TNT295" s="247"/>
      <c r="TNU295" s="247"/>
      <c r="TNV295" s="247"/>
      <c r="TNW295" s="247"/>
      <c r="TNX295" s="247"/>
      <c r="TNY295" s="247"/>
      <c r="TNZ295" s="247"/>
      <c r="TOA295" s="247"/>
      <c r="TOB295" s="247"/>
      <c r="TOC295" s="247"/>
      <c r="TOD295" s="247"/>
      <c r="TOE295" s="247"/>
      <c r="TOF295" s="247"/>
      <c r="TOG295" s="247"/>
      <c r="TOH295" s="247"/>
      <c r="TOI295" s="247"/>
      <c r="TOJ295" s="247"/>
      <c r="TOK295" s="247"/>
      <c r="TOL295" s="247"/>
      <c r="TOM295" s="247"/>
      <c r="TON295" s="247"/>
      <c r="TOO295" s="247"/>
      <c r="TOP295" s="247"/>
      <c r="TOQ295" s="247"/>
      <c r="TOR295" s="247"/>
      <c r="TOS295" s="247"/>
      <c r="TOT295" s="247"/>
      <c r="TOU295" s="247"/>
      <c r="TOV295" s="247"/>
      <c r="TOW295" s="247"/>
      <c r="TOX295" s="247"/>
      <c r="TOY295" s="247"/>
      <c r="TOZ295" s="247"/>
      <c r="TPA295" s="247"/>
      <c r="TPB295" s="247"/>
      <c r="TPC295" s="247"/>
      <c r="TPD295" s="247"/>
      <c r="TPE295" s="247"/>
      <c r="TPF295" s="247"/>
      <c r="TPG295" s="247"/>
      <c r="TPH295" s="247"/>
      <c r="TPI295" s="247"/>
      <c r="TPJ295" s="247"/>
      <c r="TPK295" s="247"/>
      <c r="TPL295" s="247"/>
      <c r="TPM295" s="247"/>
      <c r="TPN295" s="247"/>
      <c r="TPO295" s="247"/>
      <c r="TPP295" s="247"/>
      <c r="TPQ295" s="247"/>
      <c r="TPR295" s="247"/>
      <c r="TPS295" s="247"/>
      <c r="TPT295" s="247"/>
      <c r="TPU295" s="247"/>
      <c r="TPV295" s="247"/>
      <c r="TPW295" s="247"/>
      <c r="TPX295" s="247"/>
      <c r="TPY295" s="247"/>
      <c r="TPZ295" s="247"/>
      <c r="TQA295" s="247"/>
      <c r="TQB295" s="247"/>
      <c r="TQC295" s="247"/>
      <c r="TQD295" s="247"/>
      <c r="TQE295" s="247"/>
      <c r="TQF295" s="247"/>
      <c r="TQG295" s="247"/>
      <c r="TQH295" s="247"/>
      <c r="TQI295" s="247"/>
      <c r="TQJ295" s="247"/>
      <c r="TQK295" s="247"/>
      <c r="TQL295" s="247"/>
      <c r="TQM295" s="247"/>
      <c r="TQN295" s="247"/>
      <c r="TQO295" s="247"/>
      <c r="TQP295" s="247"/>
      <c r="TQQ295" s="247"/>
      <c r="TQR295" s="247"/>
      <c r="TQS295" s="247"/>
      <c r="TQT295" s="247"/>
      <c r="TQU295" s="247"/>
      <c r="TQV295" s="247"/>
      <c r="TQW295" s="247"/>
      <c r="TQX295" s="247"/>
      <c r="TQY295" s="247"/>
      <c r="TQZ295" s="247"/>
      <c r="TRA295" s="247"/>
      <c r="TRB295" s="247"/>
      <c r="TRC295" s="247"/>
      <c r="TRD295" s="247"/>
      <c r="TRE295" s="247"/>
      <c r="TRF295" s="247"/>
      <c r="TRG295" s="247"/>
      <c r="TRH295" s="247"/>
      <c r="TRI295" s="247"/>
      <c r="TRJ295" s="247"/>
      <c r="TRK295" s="247"/>
      <c r="TRL295" s="247"/>
      <c r="TRM295" s="247"/>
      <c r="TRN295" s="247"/>
      <c r="TRO295" s="247"/>
      <c r="TRP295" s="247"/>
      <c r="TRQ295" s="247"/>
      <c r="TRR295" s="247"/>
      <c r="TRS295" s="247"/>
      <c r="TRT295" s="247"/>
      <c r="TRU295" s="247"/>
      <c r="TRV295" s="247"/>
      <c r="TRW295" s="247"/>
      <c r="TRX295" s="247"/>
      <c r="TRY295" s="247"/>
      <c r="TRZ295" s="247"/>
      <c r="TSA295" s="247"/>
      <c r="TSB295" s="247"/>
      <c r="TSC295" s="247"/>
      <c r="TSD295" s="247"/>
      <c r="TSE295" s="247"/>
      <c r="TSF295" s="247"/>
      <c r="TSG295" s="247"/>
      <c r="TSH295" s="247"/>
      <c r="TSI295" s="247"/>
      <c r="TSJ295" s="247"/>
      <c r="TSK295" s="247"/>
      <c r="TSL295" s="247"/>
      <c r="TSM295" s="247"/>
      <c r="TSN295" s="247"/>
      <c r="TSO295" s="247"/>
      <c r="TSP295" s="247"/>
      <c r="TSQ295" s="247"/>
      <c r="TSR295" s="247"/>
      <c r="TSS295" s="247"/>
      <c r="TST295" s="247"/>
      <c r="TSU295" s="247"/>
      <c r="TSV295" s="247"/>
      <c r="TSW295" s="247"/>
      <c r="TSX295" s="247"/>
      <c r="TSY295" s="247"/>
      <c r="TSZ295" s="247"/>
      <c r="TTA295" s="247"/>
      <c r="TTB295" s="247"/>
      <c r="TTC295" s="247"/>
      <c r="TTD295" s="247"/>
      <c r="TTE295" s="247"/>
      <c r="TTF295" s="247"/>
      <c r="TTG295" s="247"/>
      <c r="TTH295" s="247"/>
      <c r="TTI295" s="247"/>
      <c r="TTJ295" s="247"/>
      <c r="TTK295" s="247"/>
      <c r="TTL295" s="247"/>
      <c r="TTM295" s="247"/>
      <c r="TTN295" s="247"/>
      <c r="TTO295" s="247"/>
      <c r="TTP295" s="247"/>
      <c r="TTQ295" s="247"/>
      <c r="TTR295" s="247"/>
      <c r="TTS295" s="247"/>
      <c r="TTT295" s="247"/>
      <c r="TTU295" s="247"/>
      <c r="TTV295" s="247"/>
      <c r="TTW295" s="247"/>
      <c r="TTX295" s="247"/>
      <c r="TTY295" s="247"/>
      <c r="TTZ295" s="247"/>
      <c r="TUA295" s="247"/>
      <c r="TUB295" s="247"/>
      <c r="TUC295" s="247"/>
      <c r="TUD295" s="247"/>
      <c r="TUE295" s="247"/>
      <c r="TUF295" s="247"/>
      <c r="TUG295" s="247"/>
      <c r="TUH295" s="247"/>
      <c r="TUI295" s="247"/>
      <c r="TUJ295" s="247"/>
      <c r="TUK295" s="247"/>
      <c r="TUL295" s="247"/>
      <c r="TUM295" s="247"/>
      <c r="TUN295" s="247"/>
      <c r="TUO295" s="247"/>
      <c r="TUP295" s="247"/>
      <c r="TUQ295" s="247"/>
      <c r="TUR295" s="247"/>
      <c r="TUS295" s="247"/>
      <c r="TUT295" s="247"/>
      <c r="TUU295" s="247"/>
      <c r="TUV295" s="247"/>
      <c r="TUW295" s="247"/>
      <c r="TUX295" s="247"/>
      <c r="TUY295" s="247"/>
      <c r="TUZ295" s="247"/>
      <c r="TVA295" s="247"/>
      <c r="TVB295" s="247"/>
      <c r="TVC295" s="247"/>
      <c r="TVD295" s="247"/>
      <c r="TVE295" s="247"/>
      <c r="TVF295" s="247"/>
      <c r="TVG295" s="247"/>
      <c r="TVH295" s="247"/>
      <c r="TVI295" s="247"/>
      <c r="TVJ295" s="247"/>
      <c r="TVK295" s="247"/>
      <c r="TVL295" s="247"/>
      <c r="TVM295" s="247"/>
      <c r="TVN295" s="247"/>
      <c r="TVO295" s="247"/>
      <c r="TVP295" s="247"/>
      <c r="TVQ295" s="247"/>
      <c r="TVR295" s="247"/>
      <c r="TVS295" s="247"/>
      <c r="TVT295" s="247"/>
      <c r="TVU295" s="247"/>
      <c r="TVV295" s="247"/>
      <c r="TVW295" s="247"/>
      <c r="TVX295" s="247"/>
      <c r="TVY295" s="247"/>
      <c r="TVZ295" s="247"/>
      <c r="TWA295" s="247"/>
      <c r="TWB295" s="247"/>
      <c r="TWC295" s="247"/>
      <c r="TWD295" s="247"/>
      <c r="TWE295" s="247"/>
      <c r="TWF295" s="247"/>
      <c r="TWG295" s="247"/>
      <c r="TWH295" s="247"/>
      <c r="TWI295" s="247"/>
      <c r="TWJ295" s="247"/>
      <c r="TWK295" s="247"/>
      <c r="TWL295" s="247"/>
      <c r="TWM295" s="247"/>
      <c r="TWN295" s="247"/>
      <c r="TWO295" s="247"/>
      <c r="TWP295" s="247"/>
      <c r="TWQ295" s="247"/>
      <c r="TWR295" s="247"/>
      <c r="TWS295" s="247"/>
      <c r="TWT295" s="247"/>
      <c r="TWU295" s="247"/>
      <c r="TWV295" s="247"/>
      <c r="TWW295" s="247"/>
      <c r="TWX295" s="247"/>
      <c r="TWY295" s="247"/>
      <c r="TWZ295" s="247"/>
      <c r="TXA295" s="247"/>
      <c r="TXB295" s="247"/>
      <c r="TXC295" s="247"/>
      <c r="TXD295" s="247"/>
      <c r="TXE295" s="247"/>
      <c r="TXF295" s="247"/>
      <c r="TXG295" s="247"/>
      <c r="TXH295" s="247"/>
      <c r="TXI295" s="247"/>
      <c r="TXJ295" s="247"/>
      <c r="TXK295" s="247"/>
      <c r="TXL295" s="247"/>
      <c r="TXM295" s="247"/>
      <c r="TXN295" s="247"/>
      <c r="TXO295" s="247"/>
      <c r="TXP295" s="247"/>
      <c r="TXQ295" s="247"/>
      <c r="TXR295" s="247"/>
      <c r="TXS295" s="247"/>
      <c r="TXT295" s="247"/>
      <c r="TXU295" s="247"/>
      <c r="TXV295" s="247"/>
      <c r="TXW295" s="247"/>
      <c r="TXX295" s="247"/>
      <c r="TXY295" s="247"/>
      <c r="TXZ295" s="247"/>
      <c r="TYA295" s="247"/>
      <c r="TYB295" s="247"/>
      <c r="TYC295" s="247"/>
      <c r="TYD295" s="247"/>
      <c r="TYE295" s="247"/>
      <c r="TYF295" s="247"/>
      <c r="TYG295" s="247"/>
      <c r="TYH295" s="247"/>
      <c r="TYI295" s="247"/>
      <c r="TYJ295" s="247"/>
      <c r="TYK295" s="247"/>
      <c r="TYL295" s="247"/>
      <c r="TYM295" s="247"/>
      <c r="TYN295" s="247"/>
      <c r="TYO295" s="247"/>
      <c r="TYP295" s="247"/>
      <c r="TYQ295" s="247"/>
      <c r="TYR295" s="247"/>
      <c r="TYS295" s="247"/>
      <c r="TYT295" s="247"/>
      <c r="TYU295" s="247"/>
      <c r="TYV295" s="247"/>
      <c r="TYW295" s="247"/>
      <c r="TYX295" s="247"/>
      <c r="TYY295" s="247"/>
      <c r="TYZ295" s="247"/>
      <c r="TZA295" s="247"/>
      <c r="TZB295" s="247"/>
      <c r="TZC295" s="247"/>
      <c r="TZD295" s="247"/>
      <c r="TZE295" s="247"/>
      <c r="TZF295" s="247"/>
      <c r="TZG295" s="247"/>
      <c r="TZH295" s="247"/>
      <c r="TZI295" s="247"/>
      <c r="TZJ295" s="247"/>
      <c r="TZK295" s="247"/>
      <c r="TZL295" s="247"/>
      <c r="TZM295" s="247"/>
      <c r="TZN295" s="247"/>
      <c r="TZO295" s="247"/>
      <c r="TZP295" s="247"/>
      <c r="TZQ295" s="247"/>
      <c r="TZR295" s="247"/>
      <c r="TZS295" s="247"/>
      <c r="TZT295" s="247"/>
      <c r="TZU295" s="247"/>
      <c r="TZV295" s="247"/>
      <c r="TZW295" s="247"/>
      <c r="TZX295" s="247"/>
      <c r="TZY295" s="247"/>
      <c r="TZZ295" s="247"/>
      <c r="UAA295" s="247"/>
      <c r="UAB295" s="247"/>
      <c r="UAC295" s="247"/>
      <c r="UAD295" s="247"/>
      <c r="UAE295" s="247"/>
      <c r="UAF295" s="247"/>
      <c r="UAG295" s="247"/>
      <c r="UAH295" s="247"/>
      <c r="UAI295" s="247"/>
      <c r="UAJ295" s="247"/>
      <c r="UAK295" s="247"/>
      <c r="UAL295" s="247"/>
      <c r="UAM295" s="247"/>
      <c r="UAN295" s="247"/>
      <c r="UAO295" s="247"/>
      <c r="UAP295" s="247"/>
      <c r="UAQ295" s="247"/>
      <c r="UAR295" s="247"/>
      <c r="UAS295" s="247"/>
      <c r="UAT295" s="247"/>
      <c r="UAU295" s="247"/>
      <c r="UAV295" s="247"/>
      <c r="UAW295" s="247"/>
      <c r="UAX295" s="247"/>
      <c r="UAY295" s="247"/>
      <c r="UAZ295" s="247"/>
      <c r="UBA295" s="247"/>
      <c r="UBB295" s="247"/>
      <c r="UBC295" s="247"/>
      <c r="UBD295" s="247"/>
      <c r="UBE295" s="247"/>
      <c r="UBF295" s="247"/>
      <c r="UBG295" s="247"/>
      <c r="UBH295" s="247"/>
      <c r="UBI295" s="247"/>
      <c r="UBJ295" s="247"/>
      <c r="UBK295" s="247"/>
      <c r="UBL295" s="247"/>
      <c r="UBM295" s="247"/>
      <c r="UBN295" s="247"/>
      <c r="UBO295" s="247"/>
      <c r="UBP295" s="247"/>
      <c r="UBQ295" s="247"/>
      <c r="UBR295" s="247"/>
      <c r="UBS295" s="247"/>
      <c r="UBT295" s="247"/>
      <c r="UBU295" s="247"/>
      <c r="UBV295" s="247"/>
      <c r="UBW295" s="247"/>
      <c r="UBX295" s="247"/>
      <c r="UBY295" s="247"/>
      <c r="UBZ295" s="247"/>
      <c r="UCA295" s="247"/>
      <c r="UCB295" s="247"/>
      <c r="UCC295" s="247"/>
      <c r="UCD295" s="247"/>
      <c r="UCE295" s="247"/>
      <c r="UCF295" s="247"/>
      <c r="UCG295" s="247"/>
      <c r="UCH295" s="247"/>
      <c r="UCI295" s="247"/>
      <c r="UCJ295" s="247"/>
      <c r="UCK295" s="247"/>
      <c r="UCL295" s="247"/>
      <c r="UCM295" s="247"/>
      <c r="UCN295" s="247"/>
      <c r="UCO295" s="247"/>
      <c r="UCP295" s="247"/>
      <c r="UCQ295" s="247"/>
      <c r="UCR295" s="247"/>
      <c r="UCS295" s="247"/>
      <c r="UCT295" s="247"/>
      <c r="UCU295" s="247"/>
      <c r="UCV295" s="247"/>
      <c r="UCW295" s="247"/>
      <c r="UCX295" s="247"/>
      <c r="UCY295" s="247"/>
      <c r="UCZ295" s="247"/>
      <c r="UDA295" s="247"/>
      <c r="UDB295" s="247"/>
      <c r="UDC295" s="247"/>
      <c r="UDD295" s="247"/>
      <c r="UDE295" s="247"/>
      <c r="UDF295" s="247"/>
      <c r="UDG295" s="247"/>
      <c r="UDH295" s="247"/>
      <c r="UDI295" s="247"/>
      <c r="UDJ295" s="247"/>
      <c r="UDK295" s="247"/>
      <c r="UDL295" s="247"/>
      <c r="UDM295" s="247"/>
      <c r="UDN295" s="247"/>
      <c r="UDO295" s="247"/>
      <c r="UDP295" s="247"/>
      <c r="UDQ295" s="247"/>
      <c r="UDR295" s="247"/>
      <c r="UDS295" s="247"/>
      <c r="UDT295" s="247"/>
      <c r="UDU295" s="247"/>
      <c r="UDV295" s="247"/>
      <c r="UDW295" s="247"/>
      <c r="UDX295" s="247"/>
      <c r="UDY295" s="247"/>
      <c r="UDZ295" s="247"/>
      <c r="UEA295" s="247"/>
      <c r="UEB295" s="247"/>
      <c r="UEC295" s="247"/>
      <c r="UED295" s="247"/>
      <c r="UEE295" s="247"/>
      <c r="UEF295" s="247"/>
      <c r="UEG295" s="247"/>
      <c r="UEH295" s="247"/>
      <c r="UEI295" s="247"/>
      <c r="UEJ295" s="247"/>
      <c r="UEK295" s="247"/>
      <c r="UEL295" s="247"/>
      <c r="UEM295" s="247"/>
      <c r="UEN295" s="247"/>
      <c r="UEO295" s="247"/>
      <c r="UEP295" s="247"/>
      <c r="UEQ295" s="247"/>
      <c r="UER295" s="247"/>
      <c r="UES295" s="247"/>
      <c r="UET295" s="247"/>
      <c r="UEU295" s="247"/>
      <c r="UEV295" s="247"/>
      <c r="UEW295" s="247"/>
      <c r="UEX295" s="247"/>
      <c r="UEY295" s="247"/>
      <c r="UEZ295" s="247"/>
      <c r="UFA295" s="247"/>
      <c r="UFB295" s="247"/>
      <c r="UFC295" s="247"/>
      <c r="UFD295" s="247"/>
      <c r="UFE295" s="247"/>
      <c r="UFF295" s="247"/>
      <c r="UFG295" s="247"/>
      <c r="UFH295" s="247"/>
      <c r="UFI295" s="247"/>
      <c r="UFJ295" s="247"/>
      <c r="UFK295" s="247"/>
      <c r="UFL295" s="247"/>
      <c r="UFM295" s="247"/>
      <c r="UFN295" s="247"/>
      <c r="UFO295" s="247"/>
      <c r="UFP295" s="247"/>
      <c r="UFQ295" s="247"/>
      <c r="UFR295" s="247"/>
      <c r="UFS295" s="247"/>
      <c r="UFT295" s="247"/>
      <c r="UFU295" s="247"/>
      <c r="UFV295" s="247"/>
      <c r="UFW295" s="247"/>
      <c r="UFX295" s="247"/>
      <c r="UFY295" s="247"/>
      <c r="UFZ295" s="247"/>
      <c r="UGA295" s="247"/>
      <c r="UGB295" s="247"/>
      <c r="UGC295" s="247"/>
      <c r="UGD295" s="247"/>
      <c r="UGE295" s="247"/>
      <c r="UGF295" s="247"/>
      <c r="UGG295" s="247"/>
      <c r="UGH295" s="247"/>
      <c r="UGI295" s="247"/>
      <c r="UGJ295" s="247"/>
      <c r="UGK295" s="247"/>
      <c r="UGL295" s="247"/>
      <c r="UGM295" s="247"/>
      <c r="UGN295" s="247"/>
      <c r="UGO295" s="247"/>
      <c r="UGP295" s="247"/>
      <c r="UGQ295" s="247"/>
      <c r="UGR295" s="247"/>
      <c r="UGS295" s="247"/>
      <c r="UGT295" s="247"/>
      <c r="UGU295" s="247"/>
      <c r="UGV295" s="247"/>
      <c r="UGW295" s="247"/>
      <c r="UGX295" s="247"/>
      <c r="UGY295" s="247"/>
      <c r="UGZ295" s="247"/>
      <c r="UHA295" s="247"/>
      <c r="UHB295" s="247"/>
      <c r="UHC295" s="247"/>
      <c r="UHD295" s="247"/>
      <c r="UHE295" s="247"/>
      <c r="UHF295" s="247"/>
      <c r="UHG295" s="247"/>
      <c r="UHH295" s="247"/>
      <c r="UHI295" s="247"/>
      <c r="UHJ295" s="247"/>
      <c r="UHK295" s="247"/>
      <c r="UHL295" s="247"/>
      <c r="UHM295" s="247"/>
      <c r="UHN295" s="247"/>
      <c r="UHO295" s="247"/>
      <c r="UHP295" s="247"/>
      <c r="UHQ295" s="247"/>
      <c r="UHR295" s="247"/>
      <c r="UHS295" s="247"/>
      <c r="UHT295" s="247"/>
      <c r="UHU295" s="247"/>
      <c r="UHV295" s="247"/>
      <c r="UHW295" s="247"/>
      <c r="UHX295" s="247"/>
      <c r="UHY295" s="247"/>
      <c r="UHZ295" s="247"/>
      <c r="UIA295" s="247"/>
      <c r="UIB295" s="247"/>
      <c r="UIC295" s="247"/>
      <c r="UID295" s="247"/>
      <c r="UIE295" s="247"/>
      <c r="UIF295" s="247"/>
      <c r="UIG295" s="247"/>
      <c r="UIH295" s="247"/>
      <c r="UII295" s="247"/>
      <c r="UIJ295" s="247"/>
      <c r="UIK295" s="247"/>
      <c r="UIL295" s="247"/>
      <c r="UIM295" s="247"/>
      <c r="UIN295" s="247"/>
      <c r="UIO295" s="247"/>
      <c r="UIP295" s="247"/>
      <c r="UIQ295" s="247"/>
      <c r="UIR295" s="247"/>
      <c r="UIS295" s="247"/>
      <c r="UIT295" s="247"/>
      <c r="UIU295" s="247"/>
      <c r="UIV295" s="247"/>
      <c r="UIW295" s="247"/>
      <c r="UIX295" s="247"/>
      <c r="UIY295" s="247"/>
      <c r="UIZ295" s="247"/>
      <c r="UJA295" s="247"/>
      <c r="UJB295" s="247"/>
      <c r="UJC295" s="247"/>
      <c r="UJD295" s="247"/>
      <c r="UJE295" s="247"/>
      <c r="UJF295" s="247"/>
      <c r="UJG295" s="247"/>
      <c r="UJH295" s="247"/>
      <c r="UJI295" s="247"/>
      <c r="UJJ295" s="247"/>
      <c r="UJK295" s="247"/>
      <c r="UJL295" s="247"/>
      <c r="UJM295" s="247"/>
      <c r="UJN295" s="247"/>
      <c r="UJO295" s="247"/>
      <c r="UJP295" s="247"/>
      <c r="UJQ295" s="247"/>
      <c r="UJR295" s="247"/>
      <c r="UJS295" s="247"/>
      <c r="UJT295" s="247"/>
      <c r="UJU295" s="247"/>
      <c r="UJV295" s="247"/>
      <c r="UJW295" s="247"/>
      <c r="UJX295" s="247"/>
      <c r="UJY295" s="247"/>
      <c r="UJZ295" s="247"/>
      <c r="UKA295" s="247"/>
      <c r="UKB295" s="247"/>
      <c r="UKC295" s="247"/>
      <c r="UKD295" s="247"/>
      <c r="UKE295" s="247"/>
      <c r="UKF295" s="247"/>
      <c r="UKG295" s="247"/>
      <c r="UKH295" s="247"/>
      <c r="UKI295" s="247"/>
      <c r="UKJ295" s="247"/>
      <c r="UKK295" s="247"/>
      <c r="UKL295" s="247"/>
      <c r="UKM295" s="247"/>
      <c r="UKN295" s="247"/>
      <c r="UKO295" s="247"/>
      <c r="UKP295" s="247"/>
      <c r="UKQ295" s="247"/>
      <c r="UKR295" s="247"/>
      <c r="UKS295" s="247"/>
      <c r="UKT295" s="247"/>
      <c r="UKU295" s="247"/>
      <c r="UKV295" s="247"/>
      <c r="UKW295" s="247"/>
      <c r="UKX295" s="247"/>
      <c r="UKY295" s="247"/>
      <c r="UKZ295" s="247"/>
      <c r="ULA295" s="247"/>
      <c r="ULB295" s="247"/>
      <c r="ULC295" s="247"/>
      <c r="ULD295" s="247"/>
      <c r="ULE295" s="247"/>
      <c r="ULF295" s="247"/>
      <c r="ULG295" s="247"/>
      <c r="ULH295" s="247"/>
      <c r="ULI295" s="247"/>
      <c r="ULJ295" s="247"/>
      <c r="ULK295" s="247"/>
      <c r="ULL295" s="247"/>
      <c r="ULM295" s="247"/>
      <c r="ULN295" s="247"/>
      <c r="ULO295" s="247"/>
      <c r="ULP295" s="247"/>
      <c r="ULQ295" s="247"/>
      <c r="ULR295" s="247"/>
      <c r="ULS295" s="247"/>
      <c r="ULT295" s="247"/>
      <c r="ULU295" s="247"/>
      <c r="ULV295" s="247"/>
      <c r="ULW295" s="247"/>
      <c r="ULX295" s="247"/>
      <c r="ULY295" s="247"/>
      <c r="ULZ295" s="247"/>
      <c r="UMA295" s="247"/>
      <c r="UMB295" s="247"/>
      <c r="UMC295" s="247"/>
      <c r="UMD295" s="247"/>
      <c r="UME295" s="247"/>
      <c r="UMF295" s="247"/>
      <c r="UMG295" s="247"/>
      <c r="UMH295" s="247"/>
      <c r="UMI295" s="247"/>
      <c r="UMJ295" s="247"/>
      <c r="UMK295" s="247"/>
      <c r="UML295" s="247"/>
      <c r="UMM295" s="247"/>
      <c r="UMN295" s="247"/>
      <c r="UMO295" s="247"/>
      <c r="UMP295" s="247"/>
      <c r="UMQ295" s="247"/>
      <c r="UMR295" s="247"/>
      <c r="UMS295" s="247"/>
      <c r="UMT295" s="247"/>
      <c r="UMU295" s="247"/>
      <c r="UMV295" s="247"/>
      <c r="UMW295" s="247"/>
      <c r="UMX295" s="247"/>
      <c r="UMY295" s="247"/>
      <c r="UMZ295" s="247"/>
      <c r="UNA295" s="247"/>
      <c r="UNB295" s="247"/>
      <c r="UNC295" s="247"/>
      <c r="UND295" s="247"/>
      <c r="UNE295" s="247"/>
      <c r="UNF295" s="247"/>
      <c r="UNG295" s="247"/>
      <c r="UNH295" s="247"/>
      <c r="UNI295" s="247"/>
      <c r="UNJ295" s="247"/>
      <c r="UNK295" s="247"/>
      <c r="UNL295" s="247"/>
      <c r="UNM295" s="247"/>
      <c r="UNN295" s="247"/>
      <c r="UNO295" s="247"/>
      <c r="UNP295" s="247"/>
      <c r="UNQ295" s="247"/>
      <c r="UNR295" s="247"/>
      <c r="UNS295" s="247"/>
      <c r="UNT295" s="247"/>
      <c r="UNU295" s="247"/>
      <c r="UNV295" s="247"/>
      <c r="UNW295" s="247"/>
      <c r="UNX295" s="247"/>
      <c r="UNY295" s="247"/>
      <c r="UNZ295" s="247"/>
      <c r="UOA295" s="247"/>
      <c r="UOB295" s="247"/>
      <c r="UOC295" s="247"/>
      <c r="UOD295" s="247"/>
      <c r="UOE295" s="247"/>
      <c r="UOF295" s="247"/>
      <c r="UOG295" s="247"/>
      <c r="UOH295" s="247"/>
      <c r="UOI295" s="247"/>
      <c r="UOJ295" s="247"/>
      <c r="UOK295" s="247"/>
      <c r="UOL295" s="247"/>
      <c r="UOM295" s="247"/>
      <c r="UON295" s="247"/>
      <c r="UOO295" s="247"/>
      <c r="UOP295" s="247"/>
      <c r="UOQ295" s="247"/>
      <c r="UOR295" s="247"/>
      <c r="UOS295" s="247"/>
      <c r="UOT295" s="247"/>
      <c r="UOU295" s="247"/>
      <c r="UOV295" s="247"/>
      <c r="UOW295" s="247"/>
      <c r="UOX295" s="247"/>
      <c r="UOY295" s="247"/>
      <c r="UOZ295" s="247"/>
      <c r="UPA295" s="247"/>
      <c r="UPB295" s="247"/>
      <c r="UPC295" s="247"/>
      <c r="UPD295" s="247"/>
      <c r="UPE295" s="247"/>
      <c r="UPF295" s="247"/>
      <c r="UPG295" s="247"/>
      <c r="UPH295" s="247"/>
      <c r="UPI295" s="247"/>
      <c r="UPJ295" s="247"/>
      <c r="UPK295" s="247"/>
      <c r="UPL295" s="247"/>
      <c r="UPM295" s="247"/>
      <c r="UPN295" s="247"/>
      <c r="UPO295" s="247"/>
      <c r="UPP295" s="247"/>
      <c r="UPQ295" s="247"/>
      <c r="UPR295" s="247"/>
      <c r="UPS295" s="247"/>
      <c r="UPT295" s="247"/>
      <c r="UPU295" s="247"/>
      <c r="UPV295" s="247"/>
      <c r="UPW295" s="247"/>
      <c r="UPX295" s="247"/>
      <c r="UPY295" s="247"/>
      <c r="UPZ295" s="247"/>
      <c r="UQA295" s="247"/>
      <c r="UQB295" s="247"/>
      <c r="UQC295" s="247"/>
      <c r="UQD295" s="247"/>
      <c r="UQE295" s="247"/>
      <c r="UQF295" s="247"/>
      <c r="UQG295" s="247"/>
      <c r="UQH295" s="247"/>
      <c r="UQI295" s="247"/>
      <c r="UQJ295" s="247"/>
      <c r="UQK295" s="247"/>
      <c r="UQL295" s="247"/>
      <c r="UQM295" s="247"/>
      <c r="UQN295" s="247"/>
      <c r="UQO295" s="247"/>
      <c r="UQP295" s="247"/>
      <c r="UQQ295" s="247"/>
      <c r="UQR295" s="247"/>
      <c r="UQS295" s="247"/>
      <c r="UQT295" s="247"/>
      <c r="UQU295" s="247"/>
      <c r="UQV295" s="247"/>
      <c r="UQW295" s="247"/>
      <c r="UQX295" s="247"/>
      <c r="UQY295" s="247"/>
      <c r="UQZ295" s="247"/>
      <c r="URA295" s="247"/>
      <c r="URB295" s="247"/>
      <c r="URC295" s="247"/>
      <c r="URD295" s="247"/>
      <c r="URE295" s="247"/>
      <c r="URF295" s="247"/>
      <c r="URG295" s="247"/>
      <c r="URH295" s="247"/>
      <c r="URI295" s="247"/>
      <c r="URJ295" s="247"/>
      <c r="URK295" s="247"/>
      <c r="URL295" s="247"/>
      <c r="URM295" s="247"/>
      <c r="URN295" s="247"/>
      <c r="URO295" s="247"/>
      <c r="URP295" s="247"/>
      <c r="URQ295" s="247"/>
      <c r="URR295" s="247"/>
      <c r="URS295" s="247"/>
      <c r="URT295" s="247"/>
      <c r="URU295" s="247"/>
      <c r="URV295" s="247"/>
      <c r="URW295" s="247"/>
      <c r="URX295" s="247"/>
      <c r="URY295" s="247"/>
      <c r="URZ295" s="247"/>
      <c r="USA295" s="247"/>
      <c r="USB295" s="247"/>
      <c r="USC295" s="247"/>
      <c r="USD295" s="247"/>
      <c r="USE295" s="247"/>
      <c r="USF295" s="247"/>
      <c r="USG295" s="247"/>
      <c r="USH295" s="247"/>
      <c r="USI295" s="247"/>
      <c r="USJ295" s="247"/>
      <c r="USK295" s="247"/>
      <c r="USL295" s="247"/>
      <c r="USM295" s="247"/>
      <c r="USN295" s="247"/>
      <c r="USO295" s="247"/>
      <c r="USP295" s="247"/>
      <c r="USQ295" s="247"/>
      <c r="USR295" s="247"/>
      <c r="USS295" s="247"/>
      <c r="UST295" s="247"/>
      <c r="USU295" s="247"/>
      <c r="USV295" s="247"/>
      <c r="USW295" s="247"/>
      <c r="USX295" s="247"/>
      <c r="USY295" s="247"/>
      <c r="USZ295" s="247"/>
      <c r="UTA295" s="247"/>
      <c r="UTB295" s="247"/>
      <c r="UTC295" s="247"/>
      <c r="UTD295" s="247"/>
      <c r="UTE295" s="247"/>
      <c r="UTF295" s="247"/>
      <c r="UTG295" s="247"/>
      <c r="UTH295" s="247"/>
      <c r="UTI295" s="247"/>
      <c r="UTJ295" s="247"/>
      <c r="UTK295" s="247"/>
      <c r="UTL295" s="247"/>
      <c r="UTM295" s="247"/>
      <c r="UTN295" s="247"/>
      <c r="UTO295" s="247"/>
      <c r="UTP295" s="247"/>
      <c r="UTQ295" s="247"/>
      <c r="UTR295" s="247"/>
      <c r="UTS295" s="247"/>
      <c r="UTT295" s="247"/>
      <c r="UTU295" s="247"/>
      <c r="UTV295" s="247"/>
      <c r="UTW295" s="247"/>
      <c r="UTX295" s="247"/>
      <c r="UTY295" s="247"/>
      <c r="UTZ295" s="247"/>
      <c r="UUA295" s="247"/>
      <c r="UUB295" s="247"/>
      <c r="UUC295" s="247"/>
      <c r="UUD295" s="247"/>
      <c r="UUE295" s="247"/>
      <c r="UUF295" s="247"/>
      <c r="UUG295" s="247"/>
      <c r="UUH295" s="247"/>
      <c r="UUI295" s="247"/>
      <c r="UUJ295" s="247"/>
      <c r="UUK295" s="247"/>
      <c r="UUL295" s="247"/>
      <c r="UUM295" s="247"/>
      <c r="UUN295" s="247"/>
      <c r="UUO295" s="247"/>
      <c r="UUP295" s="247"/>
      <c r="UUQ295" s="247"/>
      <c r="UUR295" s="247"/>
      <c r="UUS295" s="247"/>
      <c r="UUT295" s="247"/>
      <c r="UUU295" s="247"/>
      <c r="UUV295" s="247"/>
      <c r="UUW295" s="247"/>
      <c r="UUX295" s="247"/>
      <c r="UUY295" s="247"/>
      <c r="UUZ295" s="247"/>
      <c r="UVA295" s="247"/>
      <c r="UVB295" s="247"/>
      <c r="UVC295" s="247"/>
      <c r="UVD295" s="247"/>
      <c r="UVE295" s="247"/>
      <c r="UVF295" s="247"/>
      <c r="UVG295" s="247"/>
      <c r="UVH295" s="247"/>
      <c r="UVI295" s="247"/>
      <c r="UVJ295" s="247"/>
      <c r="UVK295" s="247"/>
      <c r="UVL295" s="247"/>
      <c r="UVM295" s="247"/>
      <c r="UVN295" s="247"/>
      <c r="UVO295" s="247"/>
      <c r="UVP295" s="247"/>
      <c r="UVQ295" s="247"/>
      <c r="UVR295" s="247"/>
      <c r="UVS295" s="247"/>
      <c r="UVT295" s="247"/>
      <c r="UVU295" s="247"/>
      <c r="UVV295" s="247"/>
      <c r="UVW295" s="247"/>
      <c r="UVX295" s="247"/>
      <c r="UVY295" s="247"/>
      <c r="UVZ295" s="247"/>
      <c r="UWA295" s="247"/>
      <c r="UWB295" s="247"/>
      <c r="UWC295" s="247"/>
      <c r="UWD295" s="247"/>
      <c r="UWE295" s="247"/>
      <c r="UWF295" s="247"/>
      <c r="UWG295" s="247"/>
      <c r="UWH295" s="247"/>
      <c r="UWI295" s="247"/>
      <c r="UWJ295" s="247"/>
      <c r="UWK295" s="247"/>
      <c r="UWL295" s="247"/>
      <c r="UWM295" s="247"/>
      <c r="UWN295" s="247"/>
      <c r="UWO295" s="247"/>
      <c r="UWP295" s="247"/>
      <c r="UWQ295" s="247"/>
      <c r="UWR295" s="247"/>
      <c r="UWS295" s="247"/>
      <c r="UWT295" s="247"/>
      <c r="UWU295" s="247"/>
      <c r="UWV295" s="247"/>
      <c r="UWW295" s="247"/>
      <c r="UWX295" s="247"/>
      <c r="UWY295" s="247"/>
      <c r="UWZ295" s="247"/>
      <c r="UXA295" s="247"/>
      <c r="UXB295" s="247"/>
      <c r="UXC295" s="247"/>
      <c r="UXD295" s="247"/>
      <c r="UXE295" s="247"/>
      <c r="UXF295" s="247"/>
      <c r="UXG295" s="247"/>
      <c r="UXH295" s="247"/>
      <c r="UXI295" s="247"/>
      <c r="UXJ295" s="247"/>
      <c r="UXK295" s="247"/>
      <c r="UXL295" s="247"/>
      <c r="UXM295" s="247"/>
      <c r="UXN295" s="247"/>
      <c r="UXO295" s="247"/>
      <c r="UXP295" s="247"/>
      <c r="UXQ295" s="247"/>
      <c r="UXR295" s="247"/>
      <c r="UXS295" s="247"/>
      <c r="UXT295" s="247"/>
      <c r="UXU295" s="247"/>
      <c r="UXV295" s="247"/>
      <c r="UXW295" s="247"/>
      <c r="UXX295" s="247"/>
      <c r="UXY295" s="247"/>
      <c r="UXZ295" s="247"/>
      <c r="UYA295" s="247"/>
      <c r="UYB295" s="247"/>
      <c r="UYC295" s="247"/>
      <c r="UYD295" s="247"/>
      <c r="UYE295" s="247"/>
      <c r="UYF295" s="247"/>
      <c r="UYG295" s="247"/>
      <c r="UYH295" s="247"/>
      <c r="UYI295" s="247"/>
      <c r="UYJ295" s="247"/>
      <c r="UYK295" s="247"/>
      <c r="UYL295" s="247"/>
      <c r="UYM295" s="247"/>
      <c r="UYN295" s="247"/>
      <c r="UYO295" s="247"/>
      <c r="UYP295" s="247"/>
      <c r="UYQ295" s="247"/>
      <c r="UYR295" s="247"/>
      <c r="UYS295" s="247"/>
      <c r="UYT295" s="247"/>
      <c r="UYU295" s="247"/>
      <c r="UYV295" s="247"/>
      <c r="UYW295" s="247"/>
      <c r="UYX295" s="247"/>
      <c r="UYY295" s="247"/>
      <c r="UYZ295" s="247"/>
      <c r="UZA295" s="247"/>
      <c r="UZB295" s="247"/>
      <c r="UZC295" s="247"/>
      <c r="UZD295" s="247"/>
      <c r="UZE295" s="247"/>
      <c r="UZF295" s="247"/>
      <c r="UZG295" s="247"/>
      <c r="UZH295" s="247"/>
      <c r="UZI295" s="247"/>
      <c r="UZJ295" s="247"/>
      <c r="UZK295" s="247"/>
      <c r="UZL295" s="247"/>
      <c r="UZM295" s="247"/>
      <c r="UZN295" s="247"/>
      <c r="UZO295" s="247"/>
      <c r="UZP295" s="247"/>
      <c r="UZQ295" s="247"/>
      <c r="UZR295" s="247"/>
      <c r="UZS295" s="247"/>
      <c r="UZT295" s="247"/>
      <c r="UZU295" s="247"/>
      <c r="UZV295" s="247"/>
      <c r="UZW295" s="247"/>
      <c r="UZX295" s="247"/>
      <c r="UZY295" s="247"/>
      <c r="UZZ295" s="247"/>
      <c r="VAA295" s="247"/>
      <c r="VAB295" s="247"/>
      <c r="VAC295" s="247"/>
      <c r="VAD295" s="247"/>
      <c r="VAE295" s="247"/>
      <c r="VAF295" s="247"/>
      <c r="VAG295" s="247"/>
      <c r="VAH295" s="247"/>
      <c r="VAI295" s="247"/>
      <c r="VAJ295" s="247"/>
      <c r="VAK295" s="247"/>
      <c r="VAL295" s="247"/>
      <c r="VAM295" s="247"/>
      <c r="VAN295" s="247"/>
      <c r="VAO295" s="247"/>
      <c r="VAP295" s="247"/>
      <c r="VAQ295" s="247"/>
      <c r="VAR295" s="247"/>
      <c r="VAS295" s="247"/>
      <c r="VAT295" s="247"/>
      <c r="VAU295" s="247"/>
      <c r="VAV295" s="247"/>
      <c r="VAW295" s="247"/>
      <c r="VAX295" s="247"/>
      <c r="VAY295" s="247"/>
      <c r="VAZ295" s="247"/>
      <c r="VBA295" s="247"/>
      <c r="VBB295" s="247"/>
      <c r="VBC295" s="247"/>
      <c r="VBD295" s="247"/>
      <c r="VBE295" s="247"/>
      <c r="VBF295" s="247"/>
      <c r="VBG295" s="247"/>
      <c r="VBH295" s="247"/>
      <c r="VBI295" s="247"/>
      <c r="VBJ295" s="247"/>
      <c r="VBK295" s="247"/>
      <c r="VBL295" s="247"/>
      <c r="VBM295" s="247"/>
      <c r="VBN295" s="247"/>
      <c r="VBO295" s="247"/>
      <c r="VBP295" s="247"/>
      <c r="VBQ295" s="247"/>
      <c r="VBR295" s="247"/>
      <c r="VBS295" s="247"/>
      <c r="VBT295" s="247"/>
      <c r="VBU295" s="247"/>
      <c r="VBV295" s="247"/>
      <c r="VBW295" s="247"/>
      <c r="VBX295" s="247"/>
      <c r="VBY295" s="247"/>
      <c r="VBZ295" s="247"/>
      <c r="VCA295" s="247"/>
      <c r="VCB295" s="247"/>
      <c r="VCC295" s="247"/>
      <c r="VCD295" s="247"/>
      <c r="VCE295" s="247"/>
      <c r="VCF295" s="247"/>
      <c r="VCG295" s="247"/>
      <c r="VCH295" s="247"/>
      <c r="VCI295" s="247"/>
      <c r="VCJ295" s="247"/>
      <c r="VCK295" s="247"/>
      <c r="VCL295" s="247"/>
      <c r="VCM295" s="247"/>
      <c r="VCN295" s="247"/>
      <c r="VCO295" s="247"/>
      <c r="VCP295" s="247"/>
      <c r="VCQ295" s="247"/>
      <c r="VCR295" s="247"/>
      <c r="VCS295" s="247"/>
      <c r="VCT295" s="247"/>
      <c r="VCU295" s="247"/>
      <c r="VCV295" s="247"/>
      <c r="VCW295" s="247"/>
      <c r="VCX295" s="247"/>
      <c r="VCY295" s="247"/>
      <c r="VCZ295" s="247"/>
      <c r="VDA295" s="247"/>
      <c r="VDB295" s="247"/>
      <c r="VDC295" s="247"/>
      <c r="VDD295" s="247"/>
      <c r="VDE295" s="247"/>
      <c r="VDF295" s="247"/>
      <c r="VDG295" s="247"/>
      <c r="VDH295" s="247"/>
      <c r="VDI295" s="247"/>
      <c r="VDJ295" s="247"/>
      <c r="VDK295" s="247"/>
      <c r="VDL295" s="247"/>
      <c r="VDM295" s="247"/>
      <c r="VDN295" s="247"/>
      <c r="VDO295" s="247"/>
      <c r="VDP295" s="247"/>
      <c r="VDQ295" s="247"/>
      <c r="VDR295" s="247"/>
      <c r="VDS295" s="247"/>
      <c r="VDT295" s="247"/>
      <c r="VDU295" s="247"/>
      <c r="VDV295" s="247"/>
      <c r="VDW295" s="247"/>
      <c r="VDX295" s="247"/>
      <c r="VDY295" s="247"/>
      <c r="VDZ295" s="247"/>
      <c r="VEA295" s="247"/>
      <c r="VEB295" s="247"/>
      <c r="VEC295" s="247"/>
      <c r="VED295" s="247"/>
      <c r="VEE295" s="247"/>
      <c r="VEF295" s="247"/>
      <c r="VEG295" s="247"/>
      <c r="VEH295" s="247"/>
      <c r="VEI295" s="247"/>
      <c r="VEJ295" s="247"/>
      <c r="VEK295" s="247"/>
      <c r="VEL295" s="247"/>
      <c r="VEM295" s="247"/>
      <c r="VEN295" s="247"/>
      <c r="VEO295" s="247"/>
      <c r="VEP295" s="247"/>
      <c r="VEQ295" s="247"/>
      <c r="VER295" s="247"/>
      <c r="VES295" s="247"/>
      <c r="VET295" s="247"/>
      <c r="VEU295" s="247"/>
      <c r="VEV295" s="247"/>
      <c r="VEW295" s="247"/>
      <c r="VEX295" s="247"/>
      <c r="VEY295" s="247"/>
      <c r="VEZ295" s="247"/>
      <c r="VFA295" s="247"/>
      <c r="VFB295" s="247"/>
      <c r="VFC295" s="247"/>
      <c r="VFD295" s="247"/>
      <c r="VFE295" s="247"/>
      <c r="VFF295" s="247"/>
      <c r="VFG295" s="247"/>
      <c r="VFH295" s="247"/>
      <c r="VFI295" s="247"/>
      <c r="VFJ295" s="247"/>
      <c r="VFK295" s="247"/>
      <c r="VFL295" s="247"/>
      <c r="VFM295" s="247"/>
      <c r="VFN295" s="247"/>
      <c r="VFO295" s="247"/>
      <c r="VFP295" s="247"/>
      <c r="VFQ295" s="247"/>
      <c r="VFR295" s="247"/>
      <c r="VFS295" s="247"/>
      <c r="VFT295" s="247"/>
      <c r="VFU295" s="247"/>
      <c r="VFV295" s="247"/>
      <c r="VFW295" s="247"/>
      <c r="VFX295" s="247"/>
      <c r="VFY295" s="247"/>
      <c r="VFZ295" s="247"/>
      <c r="VGA295" s="247"/>
      <c r="VGB295" s="247"/>
      <c r="VGC295" s="247"/>
      <c r="VGD295" s="247"/>
      <c r="VGE295" s="247"/>
      <c r="VGF295" s="247"/>
      <c r="VGG295" s="247"/>
      <c r="VGH295" s="247"/>
      <c r="VGI295" s="247"/>
      <c r="VGJ295" s="247"/>
      <c r="VGK295" s="247"/>
      <c r="VGL295" s="247"/>
      <c r="VGM295" s="247"/>
      <c r="VGN295" s="247"/>
      <c r="VGO295" s="247"/>
      <c r="VGP295" s="247"/>
      <c r="VGQ295" s="247"/>
      <c r="VGR295" s="247"/>
      <c r="VGS295" s="247"/>
      <c r="VGT295" s="247"/>
      <c r="VGU295" s="247"/>
      <c r="VGV295" s="247"/>
      <c r="VGW295" s="247"/>
      <c r="VGX295" s="247"/>
      <c r="VGY295" s="247"/>
      <c r="VGZ295" s="247"/>
      <c r="VHA295" s="247"/>
      <c r="VHB295" s="247"/>
      <c r="VHC295" s="247"/>
      <c r="VHD295" s="247"/>
      <c r="VHE295" s="247"/>
      <c r="VHF295" s="247"/>
      <c r="VHG295" s="247"/>
      <c r="VHH295" s="247"/>
      <c r="VHI295" s="247"/>
      <c r="VHJ295" s="247"/>
      <c r="VHK295" s="247"/>
      <c r="VHL295" s="247"/>
      <c r="VHM295" s="247"/>
      <c r="VHN295" s="247"/>
      <c r="VHO295" s="247"/>
      <c r="VHP295" s="247"/>
      <c r="VHQ295" s="247"/>
      <c r="VHR295" s="247"/>
      <c r="VHS295" s="247"/>
      <c r="VHT295" s="247"/>
      <c r="VHU295" s="247"/>
      <c r="VHV295" s="247"/>
      <c r="VHW295" s="247"/>
      <c r="VHX295" s="247"/>
      <c r="VHY295" s="247"/>
      <c r="VHZ295" s="247"/>
      <c r="VIA295" s="247"/>
      <c r="VIB295" s="247"/>
      <c r="VIC295" s="247"/>
      <c r="VID295" s="247"/>
      <c r="VIE295" s="247"/>
      <c r="VIF295" s="247"/>
      <c r="VIG295" s="247"/>
      <c r="VIH295" s="247"/>
      <c r="VII295" s="247"/>
      <c r="VIJ295" s="247"/>
      <c r="VIK295" s="247"/>
      <c r="VIL295" s="247"/>
      <c r="VIM295" s="247"/>
      <c r="VIN295" s="247"/>
      <c r="VIO295" s="247"/>
      <c r="VIP295" s="247"/>
      <c r="VIQ295" s="247"/>
      <c r="VIR295" s="247"/>
      <c r="VIS295" s="247"/>
      <c r="VIT295" s="247"/>
      <c r="VIU295" s="247"/>
      <c r="VIV295" s="247"/>
      <c r="VIW295" s="247"/>
      <c r="VIX295" s="247"/>
      <c r="VIY295" s="247"/>
      <c r="VIZ295" s="247"/>
      <c r="VJA295" s="247"/>
      <c r="VJB295" s="247"/>
      <c r="VJC295" s="247"/>
      <c r="VJD295" s="247"/>
      <c r="VJE295" s="247"/>
      <c r="VJF295" s="247"/>
      <c r="VJG295" s="247"/>
      <c r="VJH295" s="247"/>
      <c r="VJI295" s="247"/>
      <c r="VJJ295" s="247"/>
      <c r="VJK295" s="247"/>
      <c r="VJL295" s="247"/>
      <c r="VJM295" s="247"/>
      <c r="VJN295" s="247"/>
      <c r="VJO295" s="247"/>
      <c r="VJP295" s="247"/>
      <c r="VJQ295" s="247"/>
      <c r="VJR295" s="247"/>
      <c r="VJS295" s="247"/>
      <c r="VJT295" s="247"/>
      <c r="VJU295" s="247"/>
      <c r="VJV295" s="247"/>
      <c r="VJW295" s="247"/>
      <c r="VJX295" s="247"/>
      <c r="VJY295" s="247"/>
      <c r="VJZ295" s="247"/>
      <c r="VKA295" s="247"/>
      <c r="VKB295" s="247"/>
      <c r="VKC295" s="247"/>
      <c r="VKD295" s="247"/>
      <c r="VKE295" s="247"/>
      <c r="VKF295" s="247"/>
      <c r="VKG295" s="247"/>
      <c r="VKH295" s="247"/>
      <c r="VKI295" s="247"/>
      <c r="VKJ295" s="247"/>
      <c r="VKK295" s="247"/>
      <c r="VKL295" s="247"/>
      <c r="VKM295" s="247"/>
      <c r="VKN295" s="247"/>
      <c r="VKO295" s="247"/>
      <c r="VKP295" s="247"/>
      <c r="VKQ295" s="247"/>
      <c r="VKR295" s="247"/>
      <c r="VKS295" s="247"/>
      <c r="VKT295" s="247"/>
      <c r="VKU295" s="247"/>
      <c r="VKV295" s="247"/>
      <c r="VKW295" s="247"/>
      <c r="VKX295" s="247"/>
      <c r="VKY295" s="247"/>
      <c r="VKZ295" s="247"/>
      <c r="VLA295" s="247"/>
      <c r="VLB295" s="247"/>
      <c r="VLC295" s="247"/>
      <c r="VLD295" s="247"/>
      <c r="VLE295" s="247"/>
      <c r="VLF295" s="247"/>
      <c r="VLG295" s="247"/>
      <c r="VLH295" s="247"/>
      <c r="VLI295" s="247"/>
      <c r="VLJ295" s="247"/>
      <c r="VLK295" s="247"/>
      <c r="VLL295" s="247"/>
      <c r="VLM295" s="247"/>
      <c r="VLN295" s="247"/>
      <c r="VLO295" s="247"/>
      <c r="VLP295" s="247"/>
      <c r="VLQ295" s="247"/>
      <c r="VLR295" s="247"/>
      <c r="VLS295" s="247"/>
      <c r="VLT295" s="247"/>
      <c r="VLU295" s="247"/>
      <c r="VLV295" s="247"/>
      <c r="VLW295" s="247"/>
      <c r="VLX295" s="247"/>
      <c r="VLY295" s="247"/>
      <c r="VLZ295" s="247"/>
      <c r="VMA295" s="247"/>
      <c r="VMB295" s="247"/>
      <c r="VMC295" s="247"/>
      <c r="VMD295" s="247"/>
      <c r="VME295" s="247"/>
      <c r="VMF295" s="247"/>
      <c r="VMG295" s="247"/>
      <c r="VMH295" s="247"/>
      <c r="VMI295" s="247"/>
      <c r="VMJ295" s="247"/>
      <c r="VMK295" s="247"/>
      <c r="VML295" s="247"/>
      <c r="VMM295" s="247"/>
      <c r="VMN295" s="247"/>
      <c r="VMO295" s="247"/>
      <c r="VMP295" s="247"/>
      <c r="VMQ295" s="247"/>
      <c r="VMR295" s="247"/>
      <c r="VMS295" s="247"/>
      <c r="VMT295" s="247"/>
      <c r="VMU295" s="247"/>
      <c r="VMV295" s="247"/>
      <c r="VMW295" s="247"/>
      <c r="VMX295" s="247"/>
      <c r="VMY295" s="247"/>
      <c r="VMZ295" s="247"/>
      <c r="VNA295" s="247"/>
      <c r="VNB295" s="247"/>
      <c r="VNC295" s="247"/>
      <c r="VND295" s="247"/>
      <c r="VNE295" s="247"/>
      <c r="VNF295" s="247"/>
      <c r="VNG295" s="247"/>
      <c r="VNH295" s="247"/>
      <c r="VNI295" s="247"/>
      <c r="VNJ295" s="247"/>
      <c r="VNK295" s="247"/>
      <c r="VNL295" s="247"/>
      <c r="VNM295" s="247"/>
      <c r="VNN295" s="247"/>
      <c r="VNO295" s="247"/>
      <c r="VNP295" s="247"/>
      <c r="VNQ295" s="247"/>
      <c r="VNR295" s="247"/>
      <c r="VNS295" s="247"/>
      <c r="VNT295" s="247"/>
      <c r="VNU295" s="247"/>
      <c r="VNV295" s="247"/>
      <c r="VNW295" s="247"/>
      <c r="VNX295" s="247"/>
      <c r="VNY295" s="247"/>
      <c r="VNZ295" s="247"/>
      <c r="VOA295" s="247"/>
      <c r="VOB295" s="247"/>
      <c r="VOC295" s="247"/>
      <c r="VOD295" s="247"/>
      <c r="VOE295" s="247"/>
      <c r="VOF295" s="247"/>
      <c r="VOG295" s="247"/>
      <c r="VOH295" s="247"/>
      <c r="VOI295" s="247"/>
      <c r="VOJ295" s="247"/>
      <c r="VOK295" s="247"/>
      <c r="VOL295" s="247"/>
      <c r="VOM295" s="247"/>
      <c r="VON295" s="247"/>
      <c r="VOO295" s="247"/>
      <c r="VOP295" s="247"/>
      <c r="VOQ295" s="247"/>
      <c r="VOR295" s="247"/>
      <c r="VOS295" s="247"/>
      <c r="VOT295" s="247"/>
      <c r="VOU295" s="247"/>
      <c r="VOV295" s="247"/>
      <c r="VOW295" s="247"/>
      <c r="VOX295" s="247"/>
      <c r="VOY295" s="247"/>
      <c r="VOZ295" s="247"/>
      <c r="VPA295" s="247"/>
      <c r="VPB295" s="247"/>
      <c r="VPC295" s="247"/>
      <c r="VPD295" s="247"/>
      <c r="VPE295" s="247"/>
      <c r="VPF295" s="247"/>
      <c r="VPG295" s="247"/>
      <c r="VPH295" s="247"/>
      <c r="VPI295" s="247"/>
      <c r="VPJ295" s="247"/>
      <c r="VPK295" s="247"/>
      <c r="VPL295" s="247"/>
      <c r="VPM295" s="247"/>
      <c r="VPN295" s="247"/>
      <c r="VPO295" s="247"/>
      <c r="VPP295" s="247"/>
      <c r="VPQ295" s="247"/>
      <c r="VPR295" s="247"/>
      <c r="VPS295" s="247"/>
      <c r="VPT295" s="247"/>
      <c r="VPU295" s="247"/>
      <c r="VPV295" s="247"/>
      <c r="VPW295" s="247"/>
      <c r="VPX295" s="247"/>
      <c r="VPY295" s="247"/>
      <c r="VPZ295" s="247"/>
      <c r="VQA295" s="247"/>
      <c r="VQB295" s="247"/>
      <c r="VQC295" s="247"/>
      <c r="VQD295" s="247"/>
      <c r="VQE295" s="247"/>
      <c r="VQF295" s="247"/>
      <c r="VQG295" s="247"/>
      <c r="VQH295" s="247"/>
      <c r="VQI295" s="247"/>
      <c r="VQJ295" s="247"/>
      <c r="VQK295" s="247"/>
      <c r="VQL295" s="247"/>
      <c r="VQM295" s="247"/>
      <c r="VQN295" s="247"/>
      <c r="VQO295" s="247"/>
      <c r="VQP295" s="247"/>
      <c r="VQQ295" s="247"/>
      <c r="VQR295" s="247"/>
      <c r="VQS295" s="247"/>
      <c r="VQT295" s="247"/>
      <c r="VQU295" s="247"/>
      <c r="VQV295" s="247"/>
      <c r="VQW295" s="247"/>
      <c r="VQX295" s="247"/>
      <c r="VQY295" s="247"/>
      <c r="VQZ295" s="247"/>
      <c r="VRA295" s="247"/>
      <c r="VRB295" s="247"/>
      <c r="VRC295" s="247"/>
      <c r="VRD295" s="247"/>
      <c r="VRE295" s="247"/>
      <c r="VRF295" s="247"/>
      <c r="VRG295" s="247"/>
      <c r="VRH295" s="247"/>
      <c r="VRI295" s="247"/>
      <c r="VRJ295" s="247"/>
      <c r="VRK295" s="247"/>
      <c r="VRL295" s="247"/>
      <c r="VRM295" s="247"/>
      <c r="VRN295" s="247"/>
      <c r="VRO295" s="247"/>
      <c r="VRP295" s="247"/>
      <c r="VRQ295" s="247"/>
      <c r="VRR295" s="247"/>
      <c r="VRS295" s="247"/>
      <c r="VRT295" s="247"/>
      <c r="VRU295" s="247"/>
      <c r="VRV295" s="247"/>
      <c r="VRW295" s="247"/>
      <c r="VRX295" s="247"/>
      <c r="VRY295" s="247"/>
      <c r="VRZ295" s="247"/>
      <c r="VSA295" s="247"/>
      <c r="VSB295" s="247"/>
      <c r="VSC295" s="247"/>
      <c r="VSD295" s="247"/>
      <c r="VSE295" s="247"/>
      <c r="VSF295" s="247"/>
      <c r="VSG295" s="247"/>
      <c r="VSH295" s="247"/>
      <c r="VSI295" s="247"/>
      <c r="VSJ295" s="247"/>
      <c r="VSK295" s="247"/>
      <c r="VSL295" s="247"/>
      <c r="VSM295" s="247"/>
      <c r="VSN295" s="247"/>
      <c r="VSO295" s="247"/>
      <c r="VSP295" s="247"/>
      <c r="VSQ295" s="247"/>
      <c r="VSR295" s="247"/>
      <c r="VSS295" s="247"/>
      <c r="VST295" s="247"/>
      <c r="VSU295" s="247"/>
      <c r="VSV295" s="247"/>
      <c r="VSW295" s="247"/>
      <c r="VSX295" s="247"/>
      <c r="VSY295" s="247"/>
      <c r="VSZ295" s="247"/>
      <c r="VTA295" s="247"/>
      <c r="VTB295" s="247"/>
      <c r="VTC295" s="247"/>
      <c r="VTD295" s="247"/>
      <c r="VTE295" s="247"/>
      <c r="VTF295" s="247"/>
      <c r="VTG295" s="247"/>
      <c r="VTH295" s="247"/>
      <c r="VTI295" s="247"/>
      <c r="VTJ295" s="247"/>
      <c r="VTK295" s="247"/>
      <c r="VTL295" s="247"/>
      <c r="VTM295" s="247"/>
      <c r="VTN295" s="247"/>
      <c r="VTO295" s="247"/>
      <c r="VTP295" s="247"/>
      <c r="VTQ295" s="247"/>
      <c r="VTR295" s="247"/>
      <c r="VTS295" s="247"/>
      <c r="VTT295" s="247"/>
      <c r="VTU295" s="247"/>
      <c r="VTV295" s="247"/>
      <c r="VTW295" s="247"/>
      <c r="VTX295" s="247"/>
      <c r="VTY295" s="247"/>
      <c r="VTZ295" s="247"/>
      <c r="VUA295" s="247"/>
      <c r="VUB295" s="247"/>
      <c r="VUC295" s="247"/>
      <c r="VUD295" s="247"/>
      <c r="VUE295" s="247"/>
      <c r="VUF295" s="247"/>
      <c r="VUG295" s="247"/>
      <c r="VUH295" s="247"/>
      <c r="VUI295" s="247"/>
      <c r="VUJ295" s="247"/>
      <c r="VUK295" s="247"/>
      <c r="VUL295" s="247"/>
      <c r="VUM295" s="247"/>
      <c r="VUN295" s="247"/>
      <c r="VUO295" s="247"/>
      <c r="VUP295" s="247"/>
      <c r="VUQ295" s="247"/>
      <c r="VUR295" s="247"/>
      <c r="VUS295" s="247"/>
      <c r="VUT295" s="247"/>
      <c r="VUU295" s="247"/>
      <c r="VUV295" s="247"/>
      <c r="VUW295" s="247"/>
      <c r="VUX295" s="247"/>
      <c r="VUY295" s="247"/>
      <c r="VUZ295" s="247"/>
      <c r="VVA295" s="247"/>
      <c r="VVB295" s="247"/>
      <c r="VVC295" s="247"/>
      <c r="VVD295" s="247"/>
      <c r="VVE295" s="247"/>
      <c r="VVF295" s="247"/>
      <c r="VVG295" s="247"/>
      <c r="VVH295" s="247"/>
      <c r="VVI295" s="247"/>
      <c r="VVJ295" s="247"/>
      <c r="VVK295" s="247"/>
      <c r="VVL295" s="247"/>
      <c r="VVM295" s="247"/>
      <c r="VVN295" s="247"/>
      <c r="VVO295" s="247"/>
      <c r="VVP295" s="247"/>
      <c r="VVQ295" s="247"/>
      <c r="VVR295" s="247"/>
      <c r="VVS295" s="247"/>
      <c r="VVT295" s="247"/>
      <c r="VVU295" s="247"/>
      <c r="VVV295" s="247"/>
      <c r="VVW295" s="247"/>
      <c r="VVX295" s="247"/>
      <c r="VVY295" s="247"/>
      <c r="VVZ295" s="247"/>
      <c r="VWA295" s="247"/>
      <c r="VWB295" s="247"/>
      <c r="VWC295" s="247"/>
      <c r="VWD295" s="247"/>
      <c r="VWE295" s="247"/>
      <c r="VWF295" s="247"/>
      <c r="VWG295" s="247"/>
      <c r="VWH295" s="247"/>
      <c r="VWI295" s="247"/>
      <c r="VWJ295" s="247"/>
      <c r="VWK295" s="247"/>
      <c r="VWL295" s="247"/>
      <c r="VWM295" s="247"/>
      <c r="VWN295" s="247"/>
      <c r="VWO295" s="247"/>
      <c r="VWP295" s="247"/>
      <c r="VWQ295" s="247"/>
      <c r="VWR295" s="247"/>
      <c r="VWS295" s="247"/>
      <c r="VWT295" s="247"/>
      <c r="VWU295" s="247"/>
      <c r="VWV295" s="247"/>
      <c r="VWW295" s="247"/>
      <c r="VWX295" s="247"/>
      <c r="VWY295" s="247"/>
      <c r="VWZ295" s="247"/>
      <c r="VXA295" s="247"/>
      <c r="VXB295" s="247"/>
      <c r="VXC295" s="247"/>
      <c r="VXD295" s="247"/>
      <c r="VXE295" s="247"/>
      <c r="VXF295" s="247"/>
      <c r="VXG295" s="247"/>
      <c r="VXH295" s="247"/>
      <c r="VXI295" s="247"/>
      <c r="VXJ295" s="247"/>
      <c r="VXK295" s="247"/>
      <c r="VXL295" s="247"/>
      <c r="VXM295" s="247"/>
      <c r="VXN295" s="247"/>
      <c r="VXO295" s="247"/>
      <c r="VXP295" s="247"/>
      <c r="VXQ295" s="247"/>
      <c r="VXR295" s="247"/>
      <c r="VXS295" s="247"/>
      <c r="VXT295" s="247"/>
      <c r="VXU295" s="247"/>
      <c r="VXV295" s="247"/>
      <c r="VXW295" s="247"/>
      <c r="VXX295" s="247"/>
      <c r="VXY295" s="247"/>
      <c r="VXZ295" s="247"/>
      <c r="VYA295" s="247"/>
      <c r="VYB295" s="247"/>
      <c r="VYC295" s="247"/>
      <c r="VYD295" s="247"/>
      <c r="VYE295" s="247"/>
      <c r="VYF295" s="247"/>
      <c r="VYG295" s="247"/>
      <c r="VYH295" s="247"/>
      <c r="VYI295" s="247"/>
      <c r="VYJ295" s="247"/>
      <c r="VYK295" s="247"/>
      <c r="VYL295" s="247"/>
      <c r="VYM295" s="247"/>
      <c r="VYN295" s="247"/>
      <c r="VYO295" s="247"/>
      <c r="VYP295" s="247"/>
      <c r="VYQ295" s="247"/>
      <c r="VYR295" s="247"/>
      <c r="VYS295" s="247"/>
      <c r="VYT295" s="247"/>
      <c r="VYU295" s="247"/>
      <c r="VYV295" s="247"/>
      <c r="VYW295" s="247"/>
      <c r="VYX295" s="247"/>
      <c r="VYY295" s="247"/>
      <c r="VYZ295" s="247"/>
      <c r="VZA295" s="247"/>
      <c r="VZB295" s="247"/>
      <c r="VZC295" s="247"/>
      <c r="VZD295" s="247"/>
      <c r="VZE295" s="247"/>
      <c r="VZF295" s="247"/>
      <c r="VZG295" s="247"/>
      <c r="VZH295" s="247"/>
      <c r="VZI295" s="247"/>
      <c r="VZJ295" s="247"/>
      <c r="VZK295" s="247"/>
      <c r="VZL295" s="247"/>
      <c r="VZM295" s="247"/>
      <c r="VZN295" s="247"/>
      <c r="VZO295" s="247"/>
      <c r="VZP295" s="247"/>
      <c r="VZQ295" s="247"/>
      <c r="VZR295" s="247"/>
      <c r="VZS295" s="247"/>
      <c r="VZT295" s="247"/>
      <c r="VZU295" s="247"/>
      <c r="VZV295" s="247"/>
      <c r="VZW295" s="247"/>
      <c r="VZX295" s="247"/>
      <c r="VZY295" s="247"/>
      <c r="VZZ295" s="247"/>
      <c r="WAA295" s="247"/>
      <c r="WAB295" s="247"/>
      <c r="WAC295" s="247"/>
      <c r="WAD295" s="247"/>
      <c r="WAE295" s="247"/>
      <c r="WAF295" s="247"/>
      <c r="WAG295" s="247"/>
      <c r="WAH295" s="247"/>
      <c r="WAI295" s="247"/>
      <c r="WAJ295" s="247"/>
      <c r="WAK295" s="247"/>
      <c r="WAL295" s="247"/>
      <c r="WAM295" s="247"/>
      <c r="WAN295" s="247"/>
      <c r="WAO295" s="247"/>
      <c r="WAP295" s="247"/>
      <c r="WAQ295" s="247"/>
      <c r="WAR295" s="247"/>
      <c r="WAS295" s="247"/>
      <c r="WAT295" s="247"/>
      <c r="WAU295" s="247"/>
      <c r="WAV295" s="247"/>
      <c r="WAW295" s="247"/>
      <c r="WAX295" s="247"/>
      <c r="WAY295" s="247"/>
      <c r="WAZ295" s="247"/>
      <c r="WBA295" s="247"/>
      <c r="WBB295" s="247"/>
      <c r="WBC295" s="247"/>
      <c r="WBD295" s="247"/>
      <c r="WBE295" s="247"/>
      <c r="WBF295" s="247"/>
      <c r="WBG295" s="247"/>
      <c r="WBH295" s="247"/>
      <c r="WBI295" s="247"/>
      <c r="WBJ295" s="247"/>
      <c r="WBK295" s="247"/>
      <c r="WBL295" s="247"/>
      <c r="WBM295" s="247"/>
      <c r="WBN295" s="247"/>
      <c r="WBO295" s="247"/>
      <c r="WBP295" s="247"/>
      <c r="WBQ295" s="247"/>
      <c r="WBR295" s="247"/>
      <c r="WBS295" s="247"/>
      <c r="WBT295" s="247"/>
      <c r="WBU295" s="247"/>
      <c r="WBV295" s="247"/>
      <c r="WBW295" s="247"/>
      <c r="WBX295" s="247"/>
      <c r="WBY295" s="247"/>
      <c r="WBZ295" s="247"/>
      <c r="WCA295" s="247"/>
      <c r="WCB295" s="247"/>
      <c r="WCC295" s="247"/>
      <c r="WCD295" s="247"/>
      <c r="WCE295" s="247"/>
      <c r="WCF295" s="247"/>
      <c r="WCG295" s="247"/>
      <c r="WCH295" s="247"/>
      <c r="WCI295" s="247"/>
      <c r="WCJ295" s="247"/>
      <c r="WCK295" s="247"/>
      <c r="WCL295" s="247"/>
      <c r="WCM295" s="247"/>
      <c r="WCN295" s="247"/>
      <c r="WCO295" s="247"/>
      <c r="WCP295" s="247"/>
      <c r="WCQ295" s="247"/>
      <c r="WCR295" s="247"/>
      <c r="WCS295" s="247"/>
      <c r="WCT295" s="247"/>
      <c r="WCU295" s="247"/>
      <c r="WCV295" s="247"/>
      <c r="WCW295" s="247"/>
      <c r="WCX295" s="247"/>
      <c r="WCY295" s="247"/>
      <c r="WCZ295" s="247"/>
      <c r="WDA295" s="247"/>
      <c r="WDB295" s="247"/>
      <c r="WDC295" s="247"/>
      <c r="WDD295" s="247"/>
      <c r="WDE295" s="247"/>
      <c r="WDF295" s="247"/>
      <c r="WDG295" s="247"/>
      <c r="WDH295" s="247"/>
      <c r="WDI295" s="247"/>
      <c r="WDJ295" s="247"/>
      <c r="WDK295" s="247"/>
      <c r="WDL295" s="247"/>
      <c r="WDM295" s="247"/>
      <c r="WDN295" s="247"/>
      <c r="WDO295" s="247"/>
      <c r="WDP295" s="247"/>
      <c r="WDQ295" s="247"/>
      <c r="WDR295" s="247"/>
      <c r="WDS295" s="247"/>
      <c r="WDT295" s="247"/>
      <c r="WDU295" s="247"/>
      <c r="WDV295" s="247"/>
      <c r="WDW295" s="247"/>
      <c r="WDX295" s="247"/>
      <c r="WDY295" s="247"/>
      <c r="WDZ295" s="247"/>
      <c r="WEA295" s="247"/>
      <c r="WEB295" s="247"/>
      <c r="WEC295" s="247"/>
      <c r="WED295" s="247"/>
      <c r="WEE295" s="247"/>
      <c r="WEF295" s="247"/>
      <c r="WEG295" s="247"/>
      <c r="WEH295" s="247"/>
      <c r="WEI295" s="247"/>
      <c r="WEJ295" s="247"/>
      <c r="WEK295" s="247"/>
      <c r="WEL295" s="247"/>
      <c r="WEM295" s="247"/>
      <c r="WEN295" s="247"/>
      <c r="WEO295" s="247"/>
      <c r="WEP295" s="247"/>
      <c r="WEQ295" s="247"/>
      <c r="WER295" s="247"/>
      <c r="WES295" s="247"/>
      <c r="WET295" s="247"/>
      <c r="WEU295" s="247"/>
      <c r="WEV295" s="247"/>
      <c r="WEW295" s="247"/>
      <c r="WEX295" s="247"/>
      <c r="WEY295" s="247"/>
      <c r="WEZ295" s="247"/>
      <c r="WFA295" s="247"/>
      <c r="WFB295" s="247"/>
      <c r="WFC295" s="247"/>
      <c r="WFD295" s="247"/>
      <c r="WFE295" s="247"/>
      <c r="WFF295" s="247"/>
      <c r="WFG295" s="247"/>
      <c r="WFH295" s="247"/>
      <c r="WFI295" s="247"/>
      <c r="WFJ295" s="247"/>
      <c r="WFK295" s="247"/>
      <c r="WFL295" s="247"/>
      <c r="WFM295" s="247"/>
      <c r="WFN295" s="247"/>
      <c r="WFO295" s="247"/>
      <c r="WFP295" s="247"/>
      <c r="WFQ295" s="247"/>
      <c r="WFR295" s="247"/>
      <c r="WFS295" s="247"/>
      <c r="WFT295" s="247"/>
      <c r="WFU295" s="247"/>
      <c r="WFV295" s="247"/>
      <c r="WFW295" s="247"/>
      <c r="WFX295" s="247"/>
      <c r="WFY295" s="247"/>
      <c r="WFZ295" s="247"/>
      <c r="WGA295" s="247"/>
      <c r="WGB295" s="247"/>
      <c r="WGC295" s="247"/>
      <c r="WGD295" s="247"/>
      <c r="WGE295" s="247"/>
      <c r="WGF295" s="247"/>
      <c r="WGG295" s="247"/>
      <c r="WGH295" s="247"/>
      <c r="WGI295" s="247"/>
      <c r="WGJ295" s="247"/>
      <c r="WGK295" s="247"/>
      <c r="WGL295" s="247"/>
      <c r="WGM295" s="247"/>
      <c r="WGN295" s="247"/>
      <c r="WGO295" s="247"/>
      <c r="WGP295" s="247"/>
      <c r="WGQ295" s="247"/>
      <c r="WGR295" s="247"/>
      <c r="WGS295" s="247"/>
      <c r="WGT295" s="247"/>
      <c r="WGU295" s="247"/>
      <c r="WGV295" s="247"/>
      <c r="WGW295" s="247"/>
      <c r="WGX295" s="247"/>
      <c r="WGY295" s="247"/>
      <c r="WGZ295" s="247"/>
      <c r="WHA295" s="247"/>
      <c r="WHB295" s="247"/>
      <c r="WHC295" s="247"/>
      <c r="WHD295" s="247"/>
      <c r="WHE295" s="247"/>
      <c r="WHF295" s="247"/>
      <c r="WHG295" s="247"/>
      <c r="WHH295" s="247"/>
      <c r="WHI295" s="247"/>
      <c r="WHJ295" s="247"/>
      <c r="WHK295" s="247"/>
      <c r="WHL295" s="247"/>
      <c r="WHM295" s="247"/>
      <c r="WHN295" s="247"/>
      <c r="WHO295" s="247"/>
      <c r="WHP295" s="247"/>
      <c r="WHQ295" s="247"/>
      <c r="WHR295" s="247"/>
      <c r="WHS295" s="247"/>
      <c r="WHT295" s="247"/>
      <c r="WHU295" s="247"/>
      <c r="WHV295" s="247"/>
      <c r="WHW295" s="247"/>
      <c r="WHX295" s="247"/>
      <c r="WHY295" s="247"/>
      <c r="WHZ295" s="247"/>
      <c r="WIA295" s="247"/>
      <c r="WIB295" s="247"/>
      <c r="WIC295" s="247"/>
      <c r="WID295" s="247"/>
      <c r="WIE295" s="247"/>
      <c r="WIF295" s="247"/>
      <c r="WIG295" s="247"/>
      <c r="WIH295" s="247"/>
      <c r="WII295" s="247"/>
      <c r="WIJ295" s="247"/>
      <c r="WIK295" s="247"/>
      <c r="WIL295" s="247"/>
      <c r="WIM295" s="247"/>
      <c r="WIN295" s="247"/>
      <c r="WIO295" s="247"/>
      <c r="WIP295" s="247"/>
      <c r="WIQ295" s="247"/>
      <c r="WIR295" s="247"/>
      <c r="WIS295" s="247"/>
      <c r="WIT295" s="247"/>
      <c r="WIU295" s="247"/>
      <c r="WIV295" s="247"/>
      <c r="WIW295" s="247"/>
      <c r="WIX295" s="247"/>
      <c r="WIY295" s="247"/>
      <c r="WIZ295" s="247"/>
      <c r="WJA295" s="247"/>
      <c r="WJB295" s="247"/>
      <c r="WJC295" s="247"/>
      <c r="WJD295" s="247"/>
      <c r="WJE295" s="247"/>
      <c r="WJF295" s="247"/>
      <c r="WJG295" s="247"/>
      <c r="WJH295" s="247"/>
      <c r="WJI295" s="247"/>
      <c r="WJJ295" s="247"/>
      <c r="WJK295" s="247"/>
      <c r="WJL295" s="247"/>
      <c r="WJM295" s="247"/>
      <c r="WJN295" s="247"/>
      <c r="WJO295" s="247"/>
      <c r="WJP295" s="247"/>
      <c r="WJQ295" s="247"/>
      <c r="WJR295" s="247"/>
      <c r="WJS295" s="247"/>
      <c r="WJT295" s="247"/>
      <c r="WJU295" s="247"/>
      <c r="WJV295" s="247"/>
      <c r="WJW295" s="247"/>
      <c r="WJX295" s="247"/>
      <c r="WJY295" s="247"/>
      <c r="WJZ295" s="247"/>
      <c r="WKA295" s="247"/>
      <c r="WKB295" s="247"/>
      <c r="WKC295" s="247"/>
      <c r="WKD295" s="247"/>
      <c r="WKE295" s="247"/>
      <c r="WKF295" s="247"/>
      <c r="WKG295" s="247"/>
      <c r="WKH295" s="247"/>
      <c r="WKI295" s="247"/>
      <c r="WKJ295" s="247"/>
      <c r="WKK295" s="247"/>
      <c r="WKL295" s="247"/>
      <c r="WKM295" s="247"/>
      <c r="WKN295" s="247"/>
      <c r="WKO295" s="247"/>
      <c r="WKP295" s="247"/>
      <c r="WKQ295" s="247"/>
      <c r="WKR295" s="247"/>
      <c r="WKS295" s="247"/>
      <c r="WKT295" s="247"/>
      <c r="WKU295" s="247"/>
      <c r="WKV295" s="247"/>
      <c r="WKW295" s="247"/>
      <c r="WKX295" s="247"/>
      <c r="WKY295" s="247"/>
      <c r="WKZ295" s="247"/>
      <c r="WLA295" s="247"/>
      <c r="WLB295" s="247"/>
      <c r="WLC295" s="247"/>
      <c r="WLD295" s="247"/>
      <c r="WLE295" s="247"/>
      <c r="WLF295" s="247"/>
      <c r="WLG295" s="247"/>
      <c r="WLH295" s="247"/>
      <c r="WLI295" s="247"/>
      <c r="WLJ295" s="247"/>
      <c r="WLK295" s="247"/>
      <c r="WLL295" s="247"/>
      <c r="WLM295" s="247"/>
      <c r="WLN295" s="247"/>
      <c r="WLO295" s="247"/>
      <c r="WLP295" s="247"/>
      <c r="WLQ295" s="247"/>
      <c r="WLR295" s="247"/>
      <c r="WLS295" s="247"/>
      <c r="WLT295" s="247"/>
      <c r="WLU295" s="247"/>
      <c r="WLV295" s="247"/>
      <c r="WLW295" s="247"/>
      <c r="WLX295" s="247"/>
      <c r="WLY295" s="247"/>
      <c r="WLZ295" s="247"/>
      <c r="WMA295" s="247"/>
      <c r="WMB295" s="247"/>
      <c r="WMC295" s="247"/>
      <c r="WMD295" s="247"/>
      <c r="WME295" s="247"/>
      <c r="WMF295" s="247"/>
      <c r="WMG295" s="247"/>
      <c r="WMH295" s="247"/>
      <c r="WMI295" s="247"/>
      <c r="WMJ295" s="247"/>
      <c r="WMK295" s="247"/>
      <c r="WML295" s="247"/>
      <c r="WMM295" s="247"/>
      <c r="WMN295" s="247"/>
      <c r="WMO295" s="247"/>
      <c r="WMP295" s="247"/>
      <c r="WMQ295" s="247"/>
      <c r="WMR295" s="247"/>
      <c r="WMS295" s="247"/>
      <c r="WMT295" s="247"/>
      <c r="WMU295" s="247"/>
      <c r="WMV295" s="247"/>
      <c r="WMW295" s="247"/>
      <c r="WMX295" s="247"/>
      <c r="WMY295" s="247"/>
      <c r="WMZ295" s="247"/>
      <c r="WNA295" s="247"/>
      <c r="WNB295" s="247"/>
      <c r="WNC295" s="247"/>
      <c r="WND295" s="247"/>
      <c r="WNE295" s="247"/>
      <c r="WNF295" s="247"/>
      <c r="WNG295" s="247"/>
      <c r="WNH295" s="247"/>
      <c r="WNI295" s="247"/>
      <c r="WNJ295" s="247"/>
      <c r="WNK295" s="247"/>
      <c r="WNL295" s="247"/>
      <c r="WNM295" s="247"/>
      <c r="WNN295" s="247"/>
      <c r="WNO295" s="247"/>
      <c r="WNP295" s="247"/>
      <c r="WNQ295" s="247"/>
      <c r="WNR295" s="247"/>
      <c r="WNS295" s="247"/>
      <c r="WNT295" s="247"/>
      <c r="WNU295" s="247"/>
      <c r="WNV295" s="247"/>
      <c r="WNW295" s="247"/>
      <c r="WNX295" s="247"/>
      <c r="WNY295" s="247"/>
      <c r="WNZ295" s="247"/>
      <c r="WOA295" s="247"/>
      <c r="WOB295" s="247"/>
      <c r="WOC295" s="247"/>
      <c r="WOD295" s="247"/>
      <c r="WOE295" s="247"/>
      <c r="WOF295" s="247"/>
      <c r="WOG295" s="247"/>
      <c r="WOH295" s="247"/>
      <c r="WOI295" s="247"/>
      <c r="WOJ295" s="247"/>
      <c r="WOK295" s="247"/>
      <c r="WOL295" s="247"/>
      <c r="WOM295" s="247"/>
      <c r="WON295" s="247"/>
      <c r="WOO295" s="247"/>
      <c r="WOP295" s="247"/>
      <c r="WOQ295" s="247"/>
      <c r="WOR295" s="247"/>
      <c r="WOS295" s="247"/>
      <c r="WOT295" s="247"/>
      <c r="WOU295" s="247"/>
      <c r="WOV295" s="247"/>
      <c r="WOW295" s="247"/>
      <c r="WOX295" s="247"/>
      <c r="WOY295" s="247"/>
      <c r="WOZ295" s="247"/>
      <c r="WPA295" s="247"/>
      <c r="WPB295" s="247"/>
      <c r="WPC295" s="247"/>
      <c r="WPD295" s="247"/>
      <c r="WPE295" s="247"/>
      <c r="WPF295" s="247"/>
      <c r="WPG295" s="247"/>
      <c r="WPH295" s="247"/>
      <c r="WPI295" s="247"/>
      <c r="WPJ295" s="247"/>
      <c r="WPK295" s="247"/>
      <c r="WPL295" s="247"/>
      <c r="WPM295" s="247"/>
      <c r="WPN295" s="247"/>
      <c r="WPO295" s="247"/>
      <c r="WPP295" s="247"/>
      <c r="WPQ295" s="247"/>
      <c r="WPR295" s="247"/>
      <c r="WPS295" s="247"/>
      <c r="WPT295" s="247"/>
      <c r="WPU295" s="247"/>
      <c r="WPV295" s="247"/>
      <c r="WPW295" s="247"/>
      <c r="WPX295" s="247"/>
      <c r="WPY295" s="247"/>
      <c r="WPZ295" s="247"/>
      <c r="WQA295" s="247"/>
      <c r="WQB295" s="247"/>
      <c r="WQC295" s="247"/>
      <c r="WQD295" s="247"/>
      <c r="WQE295" s="247"/>
      <c r="WQF295" s="247"/>
      <c r="WQG295" s="247"/>
      <c r="WQH295" s="247"/>
      <c r="WQI295" s="247"/>
      <c r="WQJ295" s="247"/>
      <c r="WQK295" s="247"/>
      <c r="WQL295" s="247"/>
      <c r="WQM295" s="247"/>
      <c r="WQN295" s="247"/>
      <c r="WQO295" s="247"/>
      <c r="WQP295" s="247"/>
      <c r="WQQ295" s="247"/>
      <c r="WQR295" s="247"/>
      <c r="WQS295" s="247"/>
      <c r="WQT295" s="247"/>
      <c r="WQU295" s="247"/>
      <c r="WQV295" s="247"/>
      <c r="WQW295" s="247"/>
      <c r="WQX295" s="247"/>
      <c r="WQY295" s="247"/>
      <c r="WQZ295" s="247"/>
      <c r="WRA295" s="247"/>
      <c r="WRB295" s="247"/>
      <c r="WRC295" s="247"/>
      <c r="WRD295" s="247"/>
      <c r="WRE295" s="247"/>
      <c r="WRF295" s="247"/>
      <c r="WRG295" s="247"/>
      <c r="WRH295" s="247"/>
      <c r="WRI295" s="247"/>
      <c r="WRJ295" s="247"/>
      <c r="WRK295" s="247"/>
      <c r="WRL295" s="247"/>
      <c r="WRM295" s="247"/>
      <c r="WRN295" s="247"/>
      <c r="WRO295" s="247"/>
      <c r="WRP295" s="247"/>
      <c r="WRQ295" s="247"/>
      <c r="WRR295" s="247"/>
      <c r="WRS295" s="247"/>
      <c r="WRT295" s="247"/>
      <c r="WRU295" s="247"/>
      <c r="WRV295" s="247"/>
      <c r="WRW295" s="247"/>
      <c r="WRX295" s="247"/>
      <c r="WRY295" s="247"/>
      <c r="WRZ295" s="247"/>
      <c r="WSA295" s="247"/>
      <c r="WSB295" s="247"/>
      <c r="WSC295" s="247"/>
      <c r="WSD295" s="247"/>
      <c r="WSE295" s="247"/>
      <c r="WSF295" s="247"/>
      <c r="WSG295" s="247"/>
      <c r="WSH295" s="247"/>
      <c r="WSI295" s="247"/>
      <c r="WSJ295" s="247"/>
      <c r="WSK295" s="247"/>
      <c r="WSL295" s="247"/>
      <c r="WSM295" s="247"/>
      <c r="WSN295" s="247"/>
      <c r="WSO295" s="247"/>
      <c r="WSP295" s="247"/>
      <c r="WSQ295" s="247"/>
      <c r="WSR295" s="247"/>
      <c r="WSS295" s="247"/>
      <c r="WST295" s="247"/>
      <c r="WSU295" s="247"/>
      <c r="WSV295" s="247"/>
      <c r="WSW295" s="247"/>
      <c r="WSX295" s="247"/>
      <c r="WSY295" s="247"/>
      <c r="WSZ295" s="247"/>
      <c r="WTA295" s="247"/>
      <c r="WTB295" s="247"/>
      <c r="WTC295" s="247"/>
      <c r="WTD295" s="247"/>
      <c r="WTE295" s="247"/>
      <c r="WTF295" s="247"/>
      <c r="WTG295" s="247"/>
      <c r="WTH295" s="247"/>
      <c r="WTI295" s="247"/>
      <c r="WTJ295" s="247"/>
      <c r="WTK295" s="247"/>
      <c r="WTL295" s="247"/>
      <c r="WTM295" s="247"/>
      <c r="WTN295" s="247"/>
      <c r="WTO295" s="247"/>
      <c r="WTP295" s="247"/>
      <c r="WTQ295" s="247"/>
      <c r="WTR295" s="247"/>
      <c r="WTS295" s="247"/>
      <c r="WTT295" s="247"/>
      <c r="WTU295" s="247"/>
      <c r="WTV295" s="247"/>
      <c r="WTW295" s="247"/>
      <c r="WTX295" s="247"/>
      <c r="WTY295" s="247"/>
      <c r="WTZ295" s="247"/>
      <c r="WUA295" s="247"/>
      <c r="WUB295" s="247"/>
      <c r="WUC295" s="247"/>
      <c r="WUD295" s="247"/>
      <c r="WUE295" s="247"/>
      <c r="WUF295" s="247"/>
      <c r="WUG295" s="247"/>
      <c r="WUH295" s="247"/>
      <c r="WUI295" s="247"/>
      <c r="WUJ295" s="247"/>
      <c r="WUK295" s="247"/>
      <c r="WUL295" s="247"/>
      <c r="WUM295" s="247"/>
      <c r="WUN295" s="247"/>
      <c r="WUO295" s="247"/>
      <c r="WUP295" s="247"/>
      <c r="WUQ295" s="247"/>
      <c r="WUR295" s="247"/>
      <c r="WUS295" s="247"/>
      <c r="WUT295" s="247"/>
      <c r="WUU295" s="247"/>
      <c r="WUV295" s="247"/>
      <c r="WUW295" s="247"/>
      <c r="WUX295" s="247"/>
      <c r="WUY295" s="247"/>
      <c r="WUZ295" s="247"/>
      <c r="WVA295" s="247"/>
      <c r="WVB295" s="247"/>
      <c r="WVC295" s="247"/>
      <c r="WVD295" s="247"/>
      <c r="WVE295" s="247"/>
      <c r="WVF295" s="247"/>
      <c r="WVG295" s="247"/>
      <c r="WVH295" s="247"/>
      <c r="WVI295" s="247"/>
      <c r="WVJ295" s="247"/>
      <c r="WVK295" s="247"/>
      <c r="WVL295" s="247"/>
      <c r="WVM295" s="247"/>
      <c r="WVN295" s="247"/>
      <c r="WVO295" s="247"/>
      <c r="WVP295" s="247"/>
      <c r="WVQ295" s="247"/>
      <c r="WVR295" s="247"/>
      <c r="WVS295" s="247"/>
      <c r="WVT295" s="247"/>
      <c r="WVU295" s="247"/>
      <c r="WVV295" s="247"/>
      <c r="WVW295" s="247"/>
      <c r="WVX295" s="247"/>
      <c r="WVY295" s="247"/>
      <c r="WVZ295" s="247"/>
      <c r="WWA295" s="247"/>
      <c r="WWB295" s="247"/>
      <c r="WWC295" s="247"/>
      <c r="WWD295" s="247"/>
      <c r="WWE295" s="247"/>
      <c r="WWF295" s="247"/>
      <c r="WWG295" s="247"/>
      <c r="WWH295" s="247"/>
      <c r="WWI295" s="247"/>
    </row>
    <row r="296" spans="1:16155" ht="33" hidden="1" x14ac:dyDescent="0.3">
      <c r="A296" s="234" t="s">
        <v>1111</v>
      </c>
      <c r="B296" s="12" t="s">
        <v>61</v>
      </c>
      <c r="C296" s="13"/>
      <c r="D296" s="14" t="s">
        <v>97</v>
      </c>
      <c r="E296" s="9"/>
      <c r="F296" s="9">
        <v>42</v>
      </c>
      <c r="G296" s="9">
        <v>82</v>
      </c>
      <c r="H296" s="9" t="s">
        <v>103</v>
      </c>
      <c r="I296" s="9" t="s">
        <v>62</v>
      </c>
      <c r="J296" s="9" t="s">
        <v>63</v>
      </c>
      <c r="K296" s="10">
        <v>6062</v>
      </c>
      <c r="M296" s="9"/>
      <c r="N296" s="9"/>
      <c r="O296" s="9"/>
      <c r="P296" s="9"/>
      <c r="Q296" s="9"/>
      <c r="R296" s="9"/>
      <c r="S296" s="9"/>
      <c r="T296" s="9"/>
      <c r="U296" s="9"/>
      <c r="V296" s="9"/>
      <c r="W296" s="9"/>
      <c r="X296" s="9"/>
      <c r="Y296" s="9" t="s">
        <v>29</v>
      </c>
      <c r="Z296" s="9" t="s">
        <v>29</v>
      </c>
      <c r="AA296" s="9"/>
      <c r="AD296" s="247"/>
      <c r="AE296" s="247"/>
      <c r="AF296" s="247"/>
      <c r="AG296" s="247"/>
      <c r="AH296" s="247"/>
      <c r="AI296" s="247"/>
      <c r="AJ296" s="247"/>
      <c r="AK296" s="247"/>
    </row>
    <row r="297" spans="1:16155" hidden="1" x14ac:dyDescent="0.3">
      <c r="A297" s="234" t="s">
        <v>1095</v>
      </c>
      <c r="B297" s="234" t="s">
        <v>61</v>
      </c>
      <c r="C297" s="238" t="s">
        <v>35</v>
      </c>
      <c r="D297" s="8" t="s">
        <v>122</v>
      </c>
      <c r="E297" s="9"/>
      <c r="F297" s="9">
        <f>8*12</f>
        <v>96</v>
      </c>
      <c r="G297" s="9">
        <v>324</v>
      </c>
      <c r="H297" s="9" t="s">
        <v>50</v>
      </c>
      <c r="I297" s="9" t="s">
        <v>128</v>
      </c>
      <c r="J297" s="9" t="s">
        <v>52</v>
      </c>
      <c r="K297" s="10">
        <v>6016</v>
      </c>
      <c r="M297" s="9"/>
      <c r="N297" s="9"/>
      <c r="O297" s="9"/>
      <c r="P297" s="9"/>
      <c r="Q297" s="9"/>
      <c r="R297" s="9"/>
      <c r="S297" s="9"/>
      <c r="T297" s="9" t="s">
        <v>29</v>
      </c>
      <c r="U297" s="9" t="s">
        <v>29</v>
      </c>
      <c r="V297" s="9"/>
      <c r="W297" s="9"/>
      <c r="X297" s="9"/>
      <c r="Y297" s="9"/>
      <c r="Z297" s="9"/>
      <c r="AA297" s="9"/>
      <c r="AL297" s="247"/>
      <c r="AM297" s="247"/>
      <c r="AN297" s="247"/>
      <c r="AO297" s="247"/>
      <c r="AP297" s="247"/>
    </row>
    <row r="298" spans="1:16155" hidden="1" x14ac:dyDescent="0.3">
      <c r="A298" s="234" t="s">
        <v>1095</v>
      </c>
      <c r="B298" s="12" t="s">
        <v>61</v>
      </c>
      <c r="C298" s="9" t="s">
        <v>42</v>
      </c>
      <c r="D298" s="14" t="s">
        <v>122</v>
      </c>
      <c r="E298" s="9"/>
      <c r="F298" s="9">
        <f>11*12</f>
        <v>132</v>
      </c>
      <c r="G298" s="9">
        <v>396</v>
      </c>
      <c r="H298" s="9" t="s">
        <v>50</v>
      </c>
      <c r="I298" s="9" t="s">
        <v>62</v>
      </c>
      <c r="J298" s="9" t="s">
        <v>63</v>
      </c>
      <c r="K298" s="10">
        <v>6062</v>
      </c>
      <c r="M298" s="9"/>
      <c r="N298" s="9"/>
      <c r="O298" s="9"/>
      <c r="P298" s="9"/>
      <c r="Q298" s="9"/>
      <c r="R298" s="9"/>
      <c r="S298" s="9"/>
      <c r="T298" s="9"/>
      <c r="U298" s="9"/>
      <c r="V298" s="9"/>
      <c r="W298" s="9"/>
      <c r="X298" s="9"/>
      <c r="Y298" s="9" t="s">
        <v>29</v>
      </c>
      <c r="Z298" s="9" t="s">
        <v>29</v>
      </c>
      <c r="AA298" s="9"/>
    </row>
    <row r="299" spans="1:16155" hidden="1" x14ac:dyDescent="0.3">
      <c r="A299" s="234" t="s">
        <v>1091</v>
      </c>
      <c r="B299" s="12" t="s">
        <v>61</v>
      </c>
      <c r="C299" s="13" t="s">
        <v>133</v>
      </c>
      <c r="D299" s="14" t="s">
        <v>134</v>
      </c>
      <c r="E299" s="9">
        <v>4</v>
      </c>
      <c r="F299" s="9"/>
      <c r="G299" s="9"/>
      <c r="H299" s="9" t="s">
        <v>135</v>
      </c>
      <c r="I299" s="9" t="s">
        <v>1463</v>
      </c>
      <c r="J299" s="9" t="s">
        <v>63</v>
      </c>
      <c r="K299" s="10">
        <v>6062</v>
      </c>
      <c r="M299" s="9"/>
      <c r="N299" s="9"/>
      <c r="O299" s="9"/>
      <c r="P299" s="9"/>
      <c r="Q299" s="9"/>
      <c r="R299" s="9"/>
      <c r="S299" s="9"/>
      <c r="T299" s="9"/>
      <c r="U299" s="9"/>
      <c r="V299" s="9"/>
      <c r="W299" s="9"/>
      <c r="X299" s="9"/>
      <c r="Y299" s="9"/>
      <c r="Z299" s="9"/>
      <c r="AA299" s="9" t="s">
        <v>29</v>
      </c>
    </row>
    <row r="300" spans="1:16155" ht="33" hidden="1" x14ac:dyDescent="0.3">
      <c r="A300" s="234" t="s">
        <v>1109</v>
      </c>
      <c r="B300" s="12" t="s">
        <v>61</v>
      </c>
      <c r="C300" s="13"/>
      <c r="D300" s="14" t="s">
        <v>138</v>
      </c>
      <c r="E300" s="9"/>
      <c r="F300" s="9"/>
      <c r="G300" s="9">
        <v>48</v>
      </c>
      <c r="H300" s="9" t="s">
        <v>143</v>
      </c>
      <c r="I300" s="9" t="s">
        <v>155</v>
      </c>
      <c r="J300" s="9" t="s">
        <v>136</v>
      </c>
      <c r="K300" s="10">
        <v>6053</v>
      </c>
      <c r="M300" s="9"/>
      <c r="N300" s="9"/>
      <c r="O300" s="9"/>
      <c r="P300" s="9"/>
      <c r="Q300" s="9"/>
      <c r="R300" s="9"/>
      <c r="S300" s="9"/>
      <c r="T300" s="9"/>
      <c r="U300" s="9"/>
      <c r="V300" s="9"/>
      <c r="W300" s="9"/>
      <c r="X300" s="9"/>
      <c r="Y300" s="9"/>
      <c r="Z300" s="9" t="s">
        <v>29</v>
      </c>
      <c r="AA300" s="9"/>
    </row>
    <row r="301" spans="1:16155" hidden="1" x14ac:dyDescent="0.3">
      <c r="A301" s="234" t="s">
        <v>1094</v>
      </c>
      <c r="B301" s="12" t="s">
        <v>61</v>
      </c>
      <c r="C301" s="13" t="s">
        <v>186</v>
      </c>
      <c r="D301" s="14" t="s">
        <v>164</v>
      </c>
      <c r="E301" s="9"/>
      <c r="F301" s="9">
        <v>44</v>
      </c>
      <c r="G301" s="9">
        <v>88</v>
      </c>
      <c r="H301" s="9" t="s">
        <v>50</v>
      </c>
      <c r="I301" s="9" t="s">
        <v>127</v>
      </c>
      <c r="J301" s="9" t="s">
        <v>63</v>
      </c>
      <c r="K301" s="10">
        <v>6062</v>
      </c>
      <c r="M301" s="9"/>
      <c r="N301" s="9"/>
      <c r="O301" s="9"/>
      <c r="P301" s="9"/>
      <c r="Q301" s="9"/>
      <c r="R301" s="9"/>
      <c r="S301" s="9"/>
      <c r="T301" s="9"/>
      <c r="U301" s="9"/>
      <c r="V301" s="9"/>
      <c r="W301" s="9"/>
      <c r="X301" s="9"/>
      <c r="Y301" s="9"/>
      <c r="Z301" s="9" t="s">
        <v>29</v>
      </c>
      <c r="AA301" s="9"/>
    </row>
    <row r="302" spans="1:16155" hidden="1" x14ac:dyDescent="0.3">
      <c r="A302" s="234" t="s">
        <v>1094</v>
      </c>
      <c r="B302" s="12" t="s">
        <v>61</v>
      </c>
      <c r="C302" s="13" t="s">
        <v>148</v>
      </c>
      <c r="D302" s="14" t="s">
        <v>164</v>
      </c>
      <c r="E302" s="9"/>
      <c r="F302" s="9">
        <v>21</v>
      </c>
      <c r="G302" s="9">
        <v>42</v>
      </c>
      <c r="H302" s="9" t="s">
        <v>50</v>
      </c>
      <c r="I302" s="9" t="s">
        <v>185</v>
      </c>
      <c r="J302" s="9" t="s">
        <v>148</v>
      </c>
      <c r="K302" s="10">
        <v>6457</v>
      </c>
      <c r="M302" s="9"/>
      <c r="N302" s="9"/>
      <c r="O302" s="9"/>
      <c r="P302" s="9"/>
      <c r="Q302" s="9" t="s">
        <v>29</v>
      </c>
      <c r="R302" s="9"/>
      <c r="S302" s="9"/>
      <c r="T302" s="9"/>
      <c r="U302" s="9"/>
      <c r="V302" s="9"/>
      <c r="W302" s="9"/>
      <c r="X302" s="9"/>
      <c r="Y302" s="9" t="s">
        <v>29</v>
      </c>
      <c r="Z302" s="9"/>
      <c r="AA302" s="9"/>
      <c r="AL302" s="247"/>
      <c r="AM302" s="247"/>
      <c r="AN302" s="247"/>
      <c r="AO302" s="247"/>
      <c r="AP302" s="247"/>
    </row>
    <row r="303" spans="1:16155" x14ac:dyDescent="0.3">
      <c r="A303" s="234" t="s">
        <v>1092</v>
      </c>
      <c r="B303" s="12" t="s">
        <v>61</v>
      </c>
      <c r="C303" s="19"/>
      <c r="D303" s="16" t="s">
        <v>187</v>
      </c>
      <c r="E303" s="15"/>
      <c r="F303" s="15"/>
      <c r="G303" s="15">
        <v>10</v>
      </c>
      <c r="H303" s="15" t="s">
        <v>50</v>
      </c>
      <c r="I303" s="15" t="s">
        <v>193</v>
      </c>
      <c r="J303" s="15" t="s">
        <v>48</v>
      </c>
      <c r="K303" s="21">
        <v>6708</v>
      </c>
      <c r="M303" s="9"/>
      <c r="N303" s="9"/>
      <c r="O303" s="9"/>
      <c r="P303" s="9"/>
      <c r="Q303" s="9"/>
      <c r="R303" s="9"/>
      <c r="S303" s="9"/>
      <c r="T303" s="9"/>
      <c r="U303" s="9"/>
      <c r="V303" s="9" t="s">
        <v>29</v>
      </c>
      <c r="W303" s="9" t="s">
        <v>29</v>
      </c>
      <c r="X303" s="9" t="s">
        <v>29</v>
      </c>
      <c r="Y303" s="9"/>
      <c r="Z303" s="9"/>
      <c r="AA303" s="9"/>
    </row>
    <row r="304" spans="1:16155" hidden="1" x14ac:dyDescent="0.3">
      <c r="A304" s="234" t="s">
        <v>1088</v>
      </c>
      <c r="B304" s="236" t="s">
        <v>61</v>
      </c>
      <c r="C304" s="238"/>
      <c r="D304" s="8" t="s">
        <v>424</v>
      </c>
      <c r="E304" s="9" t="s">
        <v>57</v>
      </c>
      <c r="F304" s="9" t="s">
        <v>57</v>
      </c>
      <c r="G304" s="9" t="s">
        <v>57</v>
      </c>
      <c r="H304" s="9" t="s">
        <v>57</v>
      </c>
      <c r="I304" s="9" t="s">
        <v>425</v>
      </c>
      <c r="J304" s="9" t="s">
        <v>63</v>
      </c>
      <c r="K304" s="10">
        <v>6062</v>
      </c>
      <c r="M304" s="9"/>
      <c r="N304" s="9"/>
      <c r="O304" s="9"/>
      <c r="P304" s="9"/>
      <c r="Q304" s="9"/>
      <c r="R304" s="9"/>
      <c r="S304" s="9"/>
      <c r="T304" s="9"/>
      <c r="U304" s="9"/>
      <c r="V304" s="9"/>
      <c r="W304" s="9"/>
      <c r="X304" s="9"/>
      <c r="Y304" s="9"/>
      <c r="Z304" s="9"/>
      <c r="AA304" s="9" t="s">
        <v>29</v>
      </c>
    </row>
    <row r="305" spans="1:68" hidden="1" x14ac:dyDescent="0.3">
      <c r="A305" s="234" t="s">
        <v>1101</v>
      </c>
      <c r="B305" s="236" t="s">
        <v>61</v>
      </c>
      <c r="C305" s="238" t="s">
        <v>182</v>
      </c>
      <c r="D305" s="8" t="s">
        <v>238</v>
      </c>
      <c r="E305" s="9"/>
      <c r="F305" s="9">
        <v>73</v>
      </c>
      <c r="G305" s="9">
        <v>146</v>
      </c>
      <c r="H305" s="9" t="s">
        <v>50</v>
      </c>
      <c r="I305" s="9" t="s">
        <v>1464</v>
      </c>
      <c r="J305" s="9" t="s">
        <v>182</v>
      </c>
      <c r="K305" s="10">
        <v>6105</v>
      </c>
      <c r="M305" s="9"/>
      <c r="N305" s="9"/>
      <c r="O305" s="9"/>
      <c r="P305" s="9"/>
      <c r="Q305" s="9"/>
      <c r="R305" s="9"/>
      <c r="S305" s="9"/>
      <c r="T305" s="9" t="s">
        <v>29</v>
      </c>
      <c r="U305" s="9" t="s">
        <v>29</v>
      </c>
      <c r="V305" s="9"/>
      <c r="W305" s="9"/>
      <c r="X305" s="9"/>
      <c r="Y305" s="9"/>
      <c r="Z305" s="9"/>
      <c r="AA305" s="9"/>
    </row>
    <row r="306" spans="1:68" ht="33" hidden="1" x14ac:dyDescent="0.3">
      <c r="A306" s="234" t="s">
        <v>1088</v>
      </c>
      <c r="B306" s="236" t="s">
        <v>61</v>
      </c>
      <c r="C306" s="238" t="s">
        <v>268</v>
      </c>
      <c r="D306" s="8" t="s">
        <v>254</v>
      </c>
      <c r="E306" s="9"/>
      <c r="F306" s="9">
        <v>72</v>
      </c>
      <c r="G306" s="9">
        <v>180</v>
      </c>
      <c r="H306" s="9" t="s">
        <v>54</v>
      </c>
      <c r="I306" s="9" t="s">
        <v>269</v>
      </c>
      <c r="J306" s="9" t="s">
        <v>75</v>
      </c>
      <c r="K306" s="10">
        <v>6513</v>
      </c>
      <c r="M306" s="9"/>
      <c r="N306" s="9"/>
      <c r="O306" s="9" t="s">
        <v>29</v>
      </c>
      <c r="P306" s="9" t="s">
        <v>29</v>
      </c>
      <c r="Q306" s="9"/>
      <c r="R306" s="9"/>
      <c r="S306" s="9"/>
      <c r="T306" s="9"/>
      <c r="U306" s="9"/>
      <c r="V306" s="9"/>
      <c r="W306" s="9"/>
      <c r="X306" s="9"/>
      <c r="Y306" s="9"/>
      <c r="Z306" s="9"/>
      <c r="AA306" s="9"/>
      <c r="AL306" s="247"/>
      <c r="AM306" s="247"/>
      <c r="AN306" s="247"/>
      <c r="AO306" s="247"/>
      <c r="AP306" s="247"/>
    </row>
    <row r="307" spans="1:68" ht="33" hidden="1" x14ac:dyDescent="0.3">
      <c r="A307" s="234" t="s">
        <v>1088</v>
      </c>
      <c r="B307" s="12" t="s">
        <v>61</v>
      </c>
      <c r="C307" s="13" t="s">
        <v>46</v>
      </c>
      <c r="D307" s="14" t="s">
        <v>254</v>
      </c>
      <c r="E307" s="9"/>
      <c r="F307" s="9">
        <f>72/3*2</f>
        <v>48</v>
      </c>
      <c r="G307" s="9">
        <f>180/3*2</f>
        <v>120</v>
      </c>
      <c r="H307" s="9" t="s">
        <v>54</v>
      </c>
      <c r="I307" s="9" t="s">
        <v>193</v>
      </c>
      <c r="J307" s="9" t="s">
        <v>48</v>
      </c>
      <c r="K307" s="10">
        <v>6708</v>
      </c>
      <c r="M307" s="9"/>
      <c r="N307" s="9"/>
      <c r="O307" s="9"/>
      <c r="P307" s="9"/>
      <c r="Q307" s="9"/>
      <c r="R307" s="9"/>
      <c r="S307" s="9"/>
      <c r="T307" s="9"/>
      <c r="U307" s="9"/>
      <c r="V307" s="9" t="s">
        <v>29</v>
      </c>
      <c r="W307" s="9" t="s">
        <v>29</v>
      </c>
      <c r="X307" s="9" t="s">
        <v>29</v>
      </c>
      <c r="Y307" s="9"/>
      <c r="Z307" s="9"/>
      <c r="AA307" s="9"/>
      <c r="AD307" s="247"/>
      <c r="AE307" s="247"/>
      <c r="AF307" s="247"/>
      <c r="AG307" s="247"/>
      <c r="AH307" s="247"/>
      <c r="AI307" s="247"/>
      <c r="AJ307" s="247"/>
      <c r="AK307" s="247"/>
      <c r="AL307" s="247"/>
      <c r="AM307" s="247"/>
      <c r="AN307" s="247"/>
      <c r="AO307" s="247"/>
      <c r="AP307" s="247"/>
    </row>
    <row r="308" spans="1:68" ht="33" hidden="1" x14ac:dyDescent="0.3">
      <c r="A308" s="234" t="s">
        <v>1088</v>
      </c>
      <c r="B308" s="12" t="s">
        <v>61</v>
      </c>
      <c r="C308" s="13" t="s">
        <v>267</v>
      </c>
      <c r="D308" s="14" t="s">
        <v>254</v>
      </c>
      <c r="E308" s="9"/>
      <c r="F308" s="9"/>
      <c r="G308" s="9"/>
      <c r="H308" s="9" t="s">
        <v>54</v>
      </c>
      <c r="I308" s="9" t="s">
        <v>243</v>
      </c>
      <c r="J308" s="9" t="s">
        <v>182</v>
      </c>
      <c r="K308" s="10">
        <v>6105</v>
      </c>
      <c r="M308" s="9"/>
      <c r="N308" s="9"/>
      <c r="O308" s="9"/>
      <c r="P308" s="9"/>
      <c r="Q308" s="9"/>
      <c r="R308" s="9"/>
      <c r="S308" s="9"/>
      <c r="T308" s="9" t="s">
        <v>29</v>
      </c>
      <c r="U308" s="9"/>
      <c r="V308" s="9"/>
      <c r="W308" s="9"/>
      <c r="X308" s="9"/>
      <c r="Y308" s="9"/>
      <c r="Z308" s="9"/>
      <c r="AA308" s="9"/>
      <c r="AD308" s="247"/>
      <c r="AE308" s="247"/>
      <c r="AF308" s="247"/>
      <c r="AG308" s="247"/>
      <c r="AH308" s="247"/>
      <c r="AI308" s="247"/>
      <c r="AJ308" s="247"/>
      <c r="AK308" s="247"/>
      <c r="AL308" s="247"/>
      <c r="AM308" s="247"/>
      <c r="AN308" s="247"/>
      <c r="AO308" s="247"/>
      <c r="AP308" s="247"/>
    </row>
    <row r="309" spans="1:68" ht="49.5" hidden="1" x14ac:dyDescent="0.3">
      <c r="A309" s="234" t="s">
        <v>1099</v>
      </c>
      <c r="B309" s="12" t="s">
        <v>61</v>
      </c>
      <c r="C309" s="9"/>
      <c r="D309" s="14" t="s">
        <v>157</v>
      </c>
      <c r="E309" s="9" t="s">
        <v>57</v>
      </c>
      <c r="F309" s="9" t="s">
        <v>57</v>
      </c>
      <c r="G309" s="9" t="s">
        <v>57</v>
      </c>
      <c r="H309" s="9" t="s">
        <v>50</v>
      </c>
      <c r="I309" s="9" t="s">
        <v>158</v>
      </c>
      <c r="J309" s="9" t="s">
        <v>159</v>
      </c>
      <c r="K309" s="17" t="s">
        <v>160</v>
      </c>
      <c r="M309" s="9"/>
      <c r="N309" s="9"/>
      <c r="O309" s="9"/>
      <c r="P309" s="9"/>
      <c r="Q309" s="9"/>
      <c r="R309" s="9"/>
      <c r="S309" s="9"/>
      <c r="T309" s="9" t="s">
        <v>29</v>
      </c>
      <c r="U309" s="9"/>
      <c r="V309" s="9"/>
      <c r="W309" s="9"/>
      <c r="X309" s="9"/>
      <c r="Y309" s="9" t="s">
        <v>29</v>
      </c>
      <c r="Z309" s="9" t="s">
        <v>29</v>
      </c>
      <c r="AA309" s="9"/>
    </row>
    <row r="310" spans="1:68" ht="33" hidden="1" x14ac:dyDescent="0.3">
      <c r="A310" s="234" t="s">
        <v>1102</v>
      </c>
      <c r="B310" s="12" t="s">
        <v>61</v>
      </c>
      <c r="C310" s="13" t="s">
        <v>136</v>
      </c>
      <c r="D310" s="14" t="s">
        <v>281</v>
      </c>
      <c r="E310" s="9"/>
      <c r="F310" s="9">
        <v>12</v>
      </c>
      <c r="G310" s="9">
        <v>21</v>
      </c>
      <c r="H310" s="9" t="s">
        <v>1465</v>
      </c>
      <c r="I310" s="9" t="s">
        <v>1466</v>
      </c>
      <c r="J310" s="9" t="s">
        <v>136</v>
      </c>
      <c r="K310" s="10">
        <v>6052</v>
      </c>
      <c r="M310" s="9"/>
      <c r="N310" s="9"/>
      <c r="O310" s="9"/>
      <c r="P310" s="9"/>
      <c r="Q310" s="9"/>
      <c r="R310" s="9"/>
      <c r="S310" s="9"/>
      <c r="T310" s="9"/>
      <c r="U310" s="9"/>
      <c r="V310" s="9"/>
      <c r="W310" s="9"/>
      <c r="X310" s="9"/>
      <c r="Y310" s="9" t="s">
        <v>29</v>
      </c>
      <c r="Z310" s="9" t="s">
        <v>29</v>
      </c>
      <c r="AA310" s="9"/>
      <c r="AL310" s="247"/>
      <c r="AM310" s="247"/>
      <c r="AN310" s="247"/>
      <c r="AO310" s="247"/>
      <c r="AP310" s="247"/>
    </row>
    <row r="311" spans="1:68" ht="33" hidden="1" x14ac:dyDescent="0.3">
      <c r="A311" s="234" t="s">
        <v>1102</v>
      </c>
      <c r="B311" s="12" t="s">
        <v>61</v>
      </c>
      <c r="C311" s="13" t="s">
        <v>35</v>
      </c>
      <c r="D311" s="14" t="s">
        <v>281</v>
      </c>
      <c r="E311" s="9"/>
      <c r="F311" s="9">
        <v>24</v>
      </c>
      <c r="G311" s="9">
        <v>42</v>
      </c>
      <c r="H311" s="9" t="s">
        <v>282</v>
      </c>
      <c r="I311" s="9" t="s">
        <v>1467</v>
      </c>
      <c r="J311" s="9" t="s">
        <v>1468</v>
      </c>
      <c r="K311" s="17" t="s">
        <v>1469</v>
      </c>
      <c r="M311" s="9"/>
      <c r="N311" s="9"/>
      <c r="O311" s="9"/>
      <c r="P311" s="9"/>
      <c r="Q311" s="9"/>
      <c r="R311" s="9"/>
      <c r="S311" s="9"/>
      <c r="T311" s="9" t="s">
        <v>29</v>
      </c>
      <c r="U311" s="9" t="s">
        <v>29</v>
      </c>
      <c r="V311" s="9"/>
      <c r="W311" s="9"/>
      <c r="X311" s="9"/>
      <c r="Y311" s="9"/>
      <c r="Z311" s="9"/>
      <c r="AA311" s="9"/>
      <c r="AD311" s="247"/>
      <c r="AE311" s="247"/>
      <c r="AF311" s="247"/>
      <c r="AG311" s="247"/>
      <c r="AH311" s="247"/>
      <c r="AI311" s="247"/>
      <c r="AJ311" s="247"/>
      <c r="AK311" s="247"/>
    </row>
    <row r="312" spans="1:68" ht="33" hidden="1" x14ac:dyDescent="0.3">
      <c r="A312" s="234" t="s">
        <v>1102</v>
      </c>
      <c r="B312" s="12" t="s">
        <v>61</v>
      </c>
      <c r="C312" s="13"/>
      <c r="D312" s="14" t="s">
        <v>299</v>
      </c>
      <c r="E312" s="9"/>
      <c r="F312" s="9">
        <v>12</v>
      </c>
      <c r="G312" s="9">
        <v>21</v>
      </c>
      <c r="H312" s="9" t="s">
        <v>300</v>
      </c>
      <c r="I312" s="9" t="s">
        <v>128</v>
      </c>
      <c r="J312" s="9" t="s">
        <v>182</v>
      </c>
      <c r="K312" s="10">
        <v>6106</v>
      </c>
      <c r="M312" s="9"/>
      <c r="N312" s="9"/>
      <c r="O312" s="9"/>
      <c r="P312" s="9"/>
      <c r="Q312" s="9"/>
      <c r="R312" s="9"/>
      <c r="S312" s="9"/>
      <c r="T312" s="9"/>
      <c r="U312" s="9"/>
      <c r="V312" s="9"/>
      <c r="W312" s="9"/>
      <c r="X312" s="9"/>
      <c r="Y312" s="9"/>
      <c r="Z312" s="9" t="s">
        <v>29</v>
      </c>
      <c r="AA312" s="9"/>
    </row>
    <row r="313" spans="1:68" ht="33" hidden="1" x14ac:dyDescent="0.3">
      <c r="A313" s="234"/>
      <c r="B313" s="12" t="s">
        <v>61</v>
      </c>
      <c r="C313" s="13"/>
      <c r="D313" s="14" t="s">
        <v>301</v>
      </c>
      <c r="E313" s="9"/>
      <c r="F313" s="9">
        <v>24</v>
      </c>
      <c r="G313" s="9">
        <v>48</v>
      </c>
      <c r="H313" s="9" t="s">
        <v>300</v>
      </c>
      <c r="I313" s="9" t="s">
        <v>62</v>
      </c>
      <c r="J313" s="9" t="s">
        <v>63</v>
      </c>
      <c r="K313" s="10">
        <v>6062</v>
      </c>
      <c r="M313" s="9"/>
      <c r="N313" s="9"/>
      <c r="O313" s="9"/>
      <c r="P313" s="9"/>
      <c r="Q313" s="9"/>
      <c r="R313" s="9"/>
      <c r="S313" s="9"/>
      <c r="T313" s="9" t="s">
        <v>29</v>
      </c>
      <c r="U313" s="9"/>
      <c r="V313" s="9" t="s">
        <v>29</v>
      </c>
      <c r="W313" s="9" t="s">
        <v>29</v>
      </c>
      <c r="X313" s="9" t="s">
        <v>29</v>
      </c>
      <c r="Y313" s="9" t="s">
        <v>29</v>
      </c>
      <c r="Z313" s="9" t="s">
        <v>29</v>
      </c>
      <c r="AA313" s="9"/>
    </row>
    <row r="314" spans="1:68" ht="33" hidden="1" x14ac:dyDescent="0.3">
      <c r="A314" s="234" t="s">
        <v>1319</v>
      </c>
      <c r="B314" s="234" t="s">
        <v>61</v>
      </c>
      <c r="C314" s="238" t="s">
        <v>46</v>
      </c>
      <c r="D314" s="8" t="s">
        <v>308</v>
      </c>
      <c r="E314" s="9"/>
      <c r="F314" s="9">
        <f>70+70+185</f>
        <v>325</v>
      </c>
      <c r="G314" s="9"/>
      <c r="H314" s="9" t="s">
        <v>50</v>
      </c>
      <c r="I314" s="9" t="s">
        <v>1549</v>
      </c>
      <c r="J314" s="9" t="s">
        <v>1550</v>
      </c>
      <c r="K314" s="17" t="s">
        <v>1551</v>
      </c>
      <c r="M314" s="9"/>
      <c r="N314" s="9"/>
      <c r="O314" s="9"/>
      <c r="P314" s="9"/>
      <c r="Q314" s="9"/>
      <c r="R314" s="9"/>
      <c r="S314" s="9"/>
      <c r="T314" s="9"/>
      <c r="U314" s="9"/>
      <c r="V314" s="9" t="s">
        <v>29</v>
      </c>
      <c r="W314" s="9" t="s">
        <v>29</v>
      </c>
      <c r="X314" s="9" t="s">
        <v>29</v>
      </c>
      <c r="Y314" s="9"/>
      <c r="Z314" s="9"/>
      <c r="AA314" s="9"/>
      <c r="AD314" s="247"/>
      <c r="AE314" s="247"/>
      <c r="AF314" s="247"/>
      <c r="AG314" s="247"/>
      <c r="AH314" s="247"/>
      <c r="AI314" s="247"/>
      <c r="AJ314" s="247"/>
      <c r="AK314" s="247"/>
      <c r="AL314" s="247"/>
      <c r="AM314" s="247"/>
      <c r="AN314" s="247"/>
      <c r="AO314" s="247"/>
      <c r="AP314" s="247"/>
    </row>
    <row r="315" spans="1:68" ht="33" hidden="1" x14ac:dyDescent="0.3">
      <c r="A315" s="234" t="s">
        <v>1319</v>
      </c>
      <c r="B315" s="234" t="s">
        <v>61</v>
      </c>
      <c r="C315" s="238" t="s">
        <v>42</v>
      </c>
      <c r="D315" s="8" t="s">
        <v>308</v>
      </c>
      <c r="E315" s="9"/>
      <c r="F315" s="9">
        <f>55+145</f>
        <v>200</v>
      </c>
      <c r="G315" s="9"/>
      <c r="H315" s="9" t="s">
        <v>50</v>
      </c>
      <c r="I315" s="9" t="s">
        <v>62</v>
      </c>
      <c r="J315" s="9" t="s">
        <v>63</v>
      </c>
      <c r="K315" s="10">
        <v>6062</v>
      </c>
      <c r="M315" s="9"/>
      <c r="N315" s="9"/>
      <c r="O315" s="9"/>
      <c r="P315" s="9"/>
      <c r="Q315" s="9"/>
      <c r="R315" s="9"/>
      <c r="S315" s="9"/>
      <c r="T315" s="9"/>
      <c r="U315" s="9"/>
      <c r="V315" s="9"/>
      <c r="W315" s="9"/>
      <c r="X315" s="9"/>
      <c r="Y315" s="9" t="s">
        <v>29</v>
      </c>
      <c r="Z315" s="9" t="s">
        <v>29</v>
      </c>
      <c r="AA315" s="9"/>
      <c r="AD315" s="247"/>
      <c r="AE315" s="247"/>
      <c r="AF315" s="247"/>
      <c r="AG315" s="247"/>
      <c r="AH315" s="247"/>
      <c r="AI315" s="247"/>
      <c r="AJ315" s="247"/>
      <c r="AK315" s="247"/>
    </row>
    <row r="316" spans="1:68" ht="66" hidden="1" x14ac:dyDescent="0.3">
      <c r="A316" s="234" t="s">
        <v>1094</v>
      </c>
      <c r="B316" s="12" t="s">
        <v>61</v>
      </c>
      <c r="C316" s="9"/>
      <c r="D316" s="14" t="s">
        <v>356</v>
      </c>
      <c r="E316" s="9"/>
      <c r="F316" s="9"/>
      <c r="G316" s="9">
        <f>320+480</f>
        <v>800</v>
      </c>
      <c r="H316" s="9" t="s">
        <v>1470</v>
      </c>
      <c r="I316" s="9" t="s">
        <v>127</v>
      </c>
      <c r="J316" s="9" t="s">
        <v>63</v>
      </c>
      <c r="K316" s="10">
        <v>6062</v>
      </c>
      <c r="M316" s="9"/>
      <c r="N316" s="9"/>
      <c r="O316" s="9"/>
      <c r="P316" s="9"/>
      <c r="Q316" s="9"/>
      <c r="R316" s="9"/>
      <c r="S316" s="9"/>
      <c r="T316" s="9"/>
      <c r="U316" s="9"/>
      <c r="V316" s="9"/>
      <c r="W316" s="9"/>
      <c r="X316" s="9"/>
      <c r="Y316" s="9"/>
      <c r="Z316" s="9" t="s">
        <v>29</v>
      </c>
      <c r="AA316" s="9"/>
      <c r="AL316" s="247"/>
      <c r="AM316" s="247"/>
      <c r="AN316" s="247"/>
      <c r="AO316" s="247"/>
      <c r="AP316" s="247"/>
    </row>
    <row r="317" spans="1:68" ht="33" hidden="1" x14ac:dyDescent="0.3">
      <c r="A317" s="234" t="s">
        <v>1101</v>
      </c>
      <c r="B317" s="234" t="s">
        <v>61</v>
      </c>
      <c r="C317" s="238"/>
      <c r="D317" s="14" t="s">
        <v>426</v>
      </c>
      <c r="E317" s="9"/>
      <c r="F317" s="9"/>
      <c r="G317" s="9">
        <v>80</v>
      </c>
      <c r="H317" s="9" t="s">
        <v>50</v>
      </c>
      <c r="I317" s="9" t="s">
        <v>1466</v>
      </c>
      <c r="J317" s="9" t="s">
        <v>1471</v>
      </c>
      <c r="K317" s="17">
        <v>6052</v>
      </c>
      <c r="M317" s="9"/>
      <c r="N317" s="9"/>
      <c r="O317" s="9"/>
      <c r="P317" s="9"/>
      <c r="Q317" s="9"/>
      <c r="R317" s="9"/>
      <c r="S317" s="9"/>
      <c r="T317" s="9"/>
      <c r="U317" s="9"/>
      <c r="V317" s="9"/>
      <c r="W317" s="9"/>
      <c r="X317" s="9"/>
      <c r="Y317" s="9" t="s">
        <v>29</v>
      </c>
      <c r="Z317" s="9" t="s">
        <v>29</v>
      </c>
      <c r="AA317" s="9"/>
      <c r="AL317" s="247"/>
      <c r="AM317" s="247"/>
      <c r="AN317" s="247"/>
      <c r="AO317" s="247"/>
      <c r="AP317" s="247"/>
      <c r="AQ317" s="247"/>
      <c r="AR317" s="247"/>
      <c r="AS317" s="247"/>
      <c r="AT317" s="247"/>
      <c r="AU317" s="247"/>
      <c r="AV317" s="247"/>
      <c r="AW317" s="247"/>
      <c r="AX317" s="247"/>
      <c r="AY317" s="247"/>
      <c r="AZ317" s="247"/>
      <c r="BA317" s="247"/>
      <c r="BB317" s="247"/>
      <c r="BC317" s="247"/>
      <c r="BD317" s="247"/>
      <c r="BE317" s="247"/>
      <c r="BF317" s="247"/>
      <c r="BG317" s="247"/>
      <c r="BH317" s="247"/>
      <c r="BI317" s="247"/>
      <c r="BJ317" s="247"/>
      <c r="BK317" s="247"/>
      <c r="BL317" s="247"/>
      <c r="BM317" s="247"/>
      <c r="BN317" s="247"/>
      <c r="BO317" s="247"/>
      <c r="BP317" s="247"/>
    </row>
    <row r="318" spans="1:68" ht="49.5" hidden="1" x14ac:dyDescent="0.3">
      <c r="A318" s="234" t="s">
        <v>1088</v>
      </c>
      <c r="B318" s="234" t="s">
        <v>61</v>
      </c>
      <c r="C318" s="238" t="s">
        <v>35</v>
      </c>
      <c r="D318" s="8" t="s">
        <v>427</v>
      </c>
      <c r="E318" s="9"/>
      <c r="F318" s="15" t="s">
        <v>428</v>
      </c>
      <c r="G318" s="15" t="s">
        <v>430</v>
      </c>
      <c r="H318" s="15" t="s">
        <v>50</v>
      </c>
      <c r="I318" s="9" t="s">
        <v>431</v>
      </c>
      <c r="J318" s="9" t="s">
        <v>56</v>
      </c>
      <c r="K318" s="17" t="s">
        <v>432</v>
      </c>
      <c r="M318" s="9"/>
      <c r="N318" s="9"/>
      <c r="O318" s="9"/>
      <c r="P318" s="9"/>
      <c r="Q318" s="9"/>
      <c r="R318" s="9"/>
      <c r="S318" s="9"/>
      <c r="T318" s="9" t="s">
        <v>29</v>
      </c>
      <c r="U318" s="9" t="s">
        <v>29</v>
      </c>
      <c r="V318" s="9"/>
      <c r="W318" s="9"/>
      <c r="X318" s="9"/>
      <c r="Y318" s="9"/>
      <c r="Z318" s="9"/>
      <c r="AA318" s="9"/>
      <c r="AD318" s="247"/>
      <c r="AE318" s="247"/>
      <c r="AF318" s="247"/>
      <c r="AG318" s="247"/>
      <c r="AH318" s="247"/>
      <c r="AI318" s="247"/>
      <c r="AJ318" s="247"/>
      <c r="AK318" s="247"/>
      <c r="AL318" s="247"/>
      <c r="AM318" s="247"/>
      <c r="AN318" s="247"/>
      <c r="AO318" s="247"/>
      <c r="AP318" s="247"/>
    </row>
    <row r="319" spans="1:68" ht="49.5" hidden="1" x14ac:dyDescent="0.3">
      <c r="A319" s="234" t="s">
        <v>1088</v>
      </c>
      <c r="B319" s="12" t="s">
        <v>61</v>
      </c>
      <c r="C319" s="13" t="s">
        <v>42</v>
      </c>
      <c r="D319" s="14" t="s">
        <v>427</v>
      </c>
      <c r="E319" s="9"/>
      <c r="F319" s="15" t="s">
        <v>428</v>
      </c>
      <c r="G319" s="15" t="s">
        <v>430</v>
      </c>
      <c r="H319" s="15" t="s">
        <v>50</v>
      </c>
      <c r="I319" s="9" t="s">
        <v>1472</v>
      </c>
      <c r="J319" s="9" t="s">
        <v>433</v>
      </c>
      <c r="K319" s="17" t="s">
        <v>434</v>
      </c>
      <c r="M319" s="9"/>
      <c r="N319" s="9"/>
      <c r="O319" s="9"/>
      <c r="P319" s="9"/>
      <c r="Q319" s="9"/>
      <c r="R319" s="9"/>
      <c r="S319" s="9"/>
      <c r="T319" s="9"/>
      <c r="U319" s="9"/>
      <c r="V319" s="9"/>
      <c r="W319" s="9"/>
      <c r="X319" s="9"/>
      <c r="Y319" s="9" t="s">
        <v>29</v>
      </c>
      <c r="Z319" s="9" t="s">
        <v>29</v>
      </c>
      <c r="AA319" s="9"/>
      <c r="AD319" s="247"/>
      <c r="AE319" s="247"/>
      <c r="AF319" s="247"/>
      <c r="AG319" s="247"/>
      <c r="AH319" s="247"/>
      <c r="AI319" s="247"/>
      <c r="AJ319" s="247"/>
      <c r="AK319" s="247"/>
      <c r="AL319" s="247"/>
      <c r="AM319" s="247"/>
      <c r="AN319" s="247"/>
      <c r="AO319" s="247"/>
      <c r="AP319" s="247"/>
    </row>
    <row r="320" spans="1:68" ht="33" hidden="1" x14ac:dyDescent="0.3">
      <c r="A320" s="234" t="s">
        <v>1091</v>
      </c>
      <c r="B320" s="12" t="s">
        <v>61</v>
      </c>
      <c r="C320" s="13"/>
      <c r="D320" s="14" t="s">
        <v>450</v>
      </c>
      <c r="E320" s="9">
        <v>9</v>
      </c>
      <c r="F320" s="9"/>
      <c r="G320" s="9"/>
      <c r="H320" s="9" t="s">
        <v>135</v>
      </c>
      <c r="I320" s="9" t="s">
        <v>127</v>
      </c>
      <c r="J320" s="239"/>
      <c r="K320" s="10">
        <v>6062</v>
      </c>
      <c r="M320" s="9"/>
      <c r="N320" s="9"/>
      <c r="O320" s="9"/>
      <c r="P320" s="9"/>
      <c r="Q320" s="9"/>
      <c r="R320" s="9"/>
      <c r="S320" s="9"/>
      <c r="T320" s="9"/>
      <c r="U320" s="9"/>
      <c r="V320" s="9"/>
      <c r="W320" s="9"/>
      <c r="X320" s="9"/>
      <c r="Y320" s="9" t="s">
        <v>29</v>
      </c>
      <c r="Z320" s="9" t="s">
        <v>29</v>
      </c>
      <c r="AA320" s="9"/>
      <c r="AD320" s="247"/>
      <c r="AE320" s="247"/>
      <c r="AF320" s="247"/>
      <c r="AG320" s="247"/>
      <c r="AH320" s="247"/>
      <c r="AI320" s="247"/>
      <c r="AJ320" s="247"/>
      <c r="AK320" s="247"/>
    </row>
    <row r="321" spans="1:16155" ht="33" hidden="1" x14ac:dyDescent="0.3">
      <c r="A321" s="234" t="s">
        <v>1109</v>
      </c>
      <c r="B321" s="236" t="s">
        <v>61</v>
      </c>
      <c r="C321" s="238"/>
      <c r="D321" s="8" t="s">
        <v>478</v>
      </c>
      <c r="E321" s="9"/>
      <c r="F321" s="9">
        <v>12</v>
      </c>
      <c r="G321" s="9"/>
      <c r="H321" s="9" t="s">
        <v>50</v>
      </c>
      <c r="I321" s="9" t="s">
        <v>479</v>
      </c>
      <c r="J321" s="9" t="s">
        <v>136</v>
      </c>
      <c r="K321" s="10">
        <v>6051</v>
      </c>
      <c r="M321" s="9"/>
      <c r="N321" s="9"/>
      <c r="O321" s="9"/>
      <c r="P321" s="9"/>
      <c r="Q321" s="9"/>
      <c r="R321" s="9"/>
      <c r="S321" s="9"/>
      <c r="T321" s="9"/>
      <c r="U321" s="9"/>
      <c r="V321" s="9"/>
      <c r="W321" s="9"/>
      <c r="X321" s="9"/>
      <c r="Y321" s="9"/>
      <c r="Z321" s="9" t="s">
        <v>29</v>
      </c>
      <c r="AA321" s="9"/>
    </row>
    <row r="322" spans="1:16155" s="247" customFormat="1" x14ac:dyDescent="0.3">
      <c r="A322" s="234" t="s">
        <v>1092</v>
      </c>
      <c r="B322" s="12" t="s">
        <v>61</v>
      </c>
      <c r="C322" s="13"/>
      <c r="D322" s="14" t="s">
        <v>480</v>
      </c>
      <c r="E322" s="9" t="s">
        <v>57</v>
      </c>
      <c r="F322" s="9" t="s">
        <v>57</v>
      </c>
      <c r="G322" s="9" t="s">
        <v>57</v>
      </c>
      <c r="H322" s="9" t="s">
        <v>50</v>
      </c>
      <c r="I322" s="9" t="s">
        <v>423</v>
      </c>
      <c r="J322" s="9" t="s">
        <v>63</v>
      </c>
      <c r="K322" s="10">
        <v>6062</v>
      </c>
      <c r="L322" s="171"/>
      <c r="M322" s="9"/>
      <c r="N322" s="9"/>
      <c r="O322" s="9"/>
      <c r="P322" s="9"/>
      <c r="Q322" s="9"/>
      <c r="R322" s="9"/>
      <c r="S322" s="9"/>
      <c r="T322" s="9"/>
      <c r="U322" s="9"/>
      <c r="V322" s="9"/>
      <c r="W322" s="9"/>
      <c r="X322" s="9"/>
      <c r="Y322" s="9"/>
      <c r="Z322" s="9"/>
      <c r="AA322" s="9" t="s">
        <v>29</v>
      </c>
      <c r="AB322" s="246"/>
      <c r="AC322" s="171"/>
      <c r="AL322" s="171"/>
      <c r="AM322" s="171"/>
      <c r="AN322" s="171"/>
      <c r="AO322" s="171"/>
      <c r="AP322" s="171"/>
      <c r="AQ322" s="171"/>
      <c r="AR322" s="171"/>
      <c r="AS322" s="171"/>
      <c r="AT322" s="171"/>
      <c r="AU322" s="171"/>
      <c r="AV322" s="171"/>
      <c r="AW322" s="171"/>
      <c r="AX322" s="171"/>
      <c r="AY322" s="171"/>
      <c r="AZ322" s="171"/>
      <c r="BA322" s="171"/>
      <c r="BB322" s="171"/>
      <c r="BC322" s="171"/>
      <c r="BD322" s="171"/>
      <c r="BE322" s="171"/>
      <c r="BF322" s="171"/>
      <c r="BG322" s="171"/>
      <c r="BH322" s="171"/>
      <c r="BI322" s="171"/>
      <c r="BJ322" s="171"/>
      <c r="BK322" s="171"/>
      <c r="BL322" s="171"/>
      <c r="BM322" s="171"/>
      <c r="BN322" s="171"/>
      <c r="BO322" s="171"/>
      <c r="BP322" s="171"/>
      <c r="BQ322" s="171"/>
      <c r="BR322" s="171"/>
      <c r="BS322" s="171"/>
      <c r="BT322" s="171"/>
      <c r="BU322" s="171"/>
      <c r="BV322" s="171"/>
      <c r="BW322" s="171"/>
      <c r="BX322" s="171"/>
      <c r="BY322" s="171"/>
      <c r="BZ322" s="171"/>
      <c r="CA322" s="171"/>
      <c r="CB322" s="171"/>
      <c r="CC322" s="171"/>
      <c r="CD322" s="171"/>
      <c r="CE322" s="171"/>
      <c r="CF322" s="171"/>
      <c r="CG322" s="171"/>
      <c r="CH322" s="171"/>
      <c r="CI322" s="171"/>
      <c r="CJ322" s="171"/>
      <c r="CK322" s="171"/>
      <c r="CL322" s="171"/>
      <c r="CM322" s="171"/>
      <c r="CN322" s="171"/>
      <c r="CO322" s="171"/>
      <c r="CP322" s="171"/>
      <c r="CQ322" s="171"/>
      <c r="CR322" s="171"/>
      <c r="CS322" s="171"/>
      <c r="CT322" s="171"/>
      <c r="CU322" s="171"/>
      <c r="CV322" s="171"/>
      <c r="CW322" s="171"/>
      <c r="CX322" s="171"/>
      <c r="CY322" s="171"/>
      <c r="CZ322" s="171"/>
      <c r="DA322" s="171"/>
      <c r="DB322" s="171"/>
      <c r="DC322" s="171"/>
      <c r="DD322" s="171"/>
      <c r="DE322" s="171"/>
      <c r="DF322" s="171"/>
      <c r="DG322" s="171"/>
      <c r="DH322" s="171"/>
      <c r="DI322" s="171"/>
      <c r="DJ322" s="171"/>
      <c r="DK322" s="171"/>
      <c r="DL322" s="171"/>
      <c r="DM322" s="171"/>
      <c r="DN322" s="171"/>
      <c r="DO322" s="171"/>
      <c r="DP322" s="171"/>
      <c r="DQ322" s="171"/>
      <c r="DR322" s="171"/>
      <c r="DS322" s="171"/>
      <c r="DT322" s="171"/>
      <c r="DU322" s="171"/>
      <c r="DV322" s="171"/>
      <c r="DW322" s="171"/>
      <c r="DX322" s="171"/>
      <c r="DY322" s="171"/>
      <c r="DZ322" s="171"/>
      <c r="EA322" s="171"/>
      <c r="EB322" s="171"/>
      <c r="EC322" s="171"/>
      <c r="ED322" s="171"/>
      <c r="EE322" s="171"/>
      <c r="EF322" s="171"/>
      <c r="EG322" s="171"/>
      <c r="EH322" s="171"/>
      <c r="EI322" s="171"/>
      <c r="EJ322" s="171"/>
      <c r="EK322" s="171"/>
      <c r="EL322" s="171"/>
      <c r="EM322" s="171"/>
      <c r="EN322" s="171"/>
      <c r="EO322" s="171"/>
      <c r="EP322" s="171"/>
      <c r="EQ322" s="171"/>
      <c r="ER322" s="171"/>
      <c r="ES322" s="171"/>
      <c r="ET322" s="171"/>
      <c r="EU322" s="171"/>
      <c r="EV322" s="171"/>
      <c r="EW322" s="171"/>
      <c r="EX322" s="171"/>
      <c r="EY322" s="171"/>
      <c r="EZ322" s="171"/>
      <c r="FA322" s="171"/>
      <c r="FB322" s="171"/>
      <c r="FC322" s="171"/>
      <c r="FD322" s="171"/>
      <c r="FE322" s="171"/>
      <c r="FF322" s="171"/>
      <c r="FG322" s="171"/>
      <c r="FH322" s="171"/>
      <c r="FI322" s="171"/>
      <c r="FJ322" s="171"/>
      <c r="FK322" s="171"/>
      <c r="FL322" s="171"/>
      <c r="FM322" s="171"/>
      <c r="FN322" s="171"/>
      <c r="FO322" s="171"/>
      <c r="FP322" s="171"/>
      <c r="FQ322" s="171"/>
      <c r="FR322" s="171"/>
      <c r="FS322" s="171"/>
      <c r="FT322" s="171"/>
      <c r="FU322" s="171"/>
      <c r="FV322" s="171"/>
      <c r="FW322" s="171"/>
      <c r="FX322" s="171"/>
      <c r="FY322" s="171"/>
      <c r="FZ322" s="171"/>
      <c r="GA322" s="171"/>
      <c r="GB322" s="171"/>
      <c r="GC322" s="171"/>
      <c r="GD322" s="171"/>
      <c r="GE322" s="171"/>
      <c r="GF322" s="171"/>
      <c r="GG322" s="171"/>
      <c r="GH322" s="171"/>
      <c r="GI322" s="171"/>
      <c r="GJ322" s="171"/>
      <c r="GK322" s="171"/>
      <c r="GL322" s="171"/>
      <c r="GM322" s="171"/>
      <c r="GN322" s="171"/>
      <c r="GO322" s="171"/>
      <c r="GP322" s="171"/>
      <c r="GQ322" s="171"/>
      <c r="GR322" s="171"/>
      <c r="GS322" s="171"/>
      <c r="GT322" s="171"/>
      <c r="GU322" s="171"/>
      <c r="GV322" s="171"/>
      <c r="GW322" s="171"/>
      <c r="GX322" s="171"/>
      <c r="GY322" s="171"/>
      <c r="GZ322" s="171"/>
      <c r="HA322" s="171"/>
      <c r="HB322" s="171"/>
      <c r="HC322" s="171"/>
      <c r="HD322" s="171"/>
      <c r="HE322" s="171"/>
      <c r="HF322" s="171"/>
      <c r="HG322" s="171"/>
      <c r="HH322" s="171"/>
      <c r="HI322" s="171"/>
      <c r="HJ322" s="171"/>
      <c r="HK322" s="171"/>
      <c r="HL322" s="171"/>
      <c r="HM322" s="171"/>
      <c r="HN322" s="171"/>
      <c r="HO322" s="171"/>
      <c r="HP322" s="171"/>
      <c r="HQ322" s="171"/>
      <c r="HR322" s="171"/>
      <c r="HS322" s="171"/>
      <c r="HT322" s="171"/>
      <c r="HU322" s="171"/>
      <c r="HV322" s="171"/>
      <c r="HW322" s="171"/>
      <c r="HX322" s="171"/>
      <c r="HY322" s="171"/>
      <c r="HZ322" s="171"/>
      <c r="IA322" s="171"/>
      <c r="IB322" s="171"/>
      <c r="IC322" s="171"/>
      <c r="ID322" s="171"/>
      <c r="IE322" s="171"/>
      <c r="IF322" s="171"/>
      <c r="IG322" s="171"/>
      <c r="IH322" s="171"/>
      <c r="II322" s="171"/>
      <c r="IJ322" s="171"/>
      <c r="IK322" s="171"/>
      <c r="IL322" s="171"/>
      <c r="IM322" s="171"/>
      <c r="IN322" s="171"/>
      <c r="IO322" s="171"/>
      <c r="IP322" s="171"/>
      <c r="IQ322" s="171"/>
      <c r="IR322" s="171"/>
      <c r="IS322" s="171"/>
      <c r="IT322" s="171"/>
      <c r="IU322" s="171"/>
      <c r="IV322" s="171"/>
      <c r="IW322" s="171"/>
      <c r="IX322" s="171"/>
      <c r="IY322" s="171"/>
      <c r="IZ322" s="171"/>
      <c r="JA322" s="171"/>
      <c r="JB322" s="171"/>
      <c r="JC322" s="171"/>
      <c r="JD322" s="171"/>
      <c r="JE322" s="171"/>
      <c r="JF322" s="171"/>
      <c r="JG322" s="171"/>
      <c r="JH322" s="171"/>
      <c r="JI322" s="171"/>
      <c r="JJ322" s="171"/>
      <c r="JK322" s="171"/>
      <c r="JL322" s="171"/>
      <c r="JM322" s="171"/>
      <c r="JN322" s="171"/>
      <c r="JO322" s="171"/>
      <c r="JP322" s="171"/>
      <c r="JQ322" s="171"/>
      <c r="JR322" s="171"/>
      <c r="JS322" s="171"/>
      <c r="JT322" s="171"/>
      <c r="JU322" s="171"/>
      <c r="JV322" s="171"/>
      <c r="JW322" s="171"/>
      <c r="JX322" s="171"/>
      <c r="JY322" s="171"/>
      <c r="JZ322" s="171"/>
      <c r="KA322" s="171"/>
      <c r="KB322" s="171"/>
      <c r="KC322" s="171"/>
      <c r="KD322" s="171"/>
      <c r="KE322" s="171"/>
      <c r="KF322" s="171"/>
      <c r="KG322" s="171"/>
      <c r="KH322" s="171"/>
      <c r="KI322" s="171"/>
      <c r="KJ322" s="171"/>
      <c r="KK322" s="171"/>
      <c r="KL322" s="171"/>
      <c r="KM322" s="171"/>
      <c r="KN322" s="171"/>
      <c r="KO322" s="171"/>
      <c r="KP322" s="171"/>
      <c r="KQ322" s="171"/>
      <c r="KR322" s="171"/>
      <c r="KS322" s="171"/>
      <c r="KT322" s="171"/>
      <c r="KU322" s="171"/>
      <c r="KV322" s="171"/>
      <c r="KW322" s="171"/>
      <c r="KX322" s="171"/>
      <c r="KY322" s="171"/>
      <c r="KZ322" s="171"/>
      <c r="LA322" s="171"/>
      <c r="LB322" s="171"/>
      <c r="LC322" s="171"/>
      <c r="LD322" s="171"/>
      <c r="LE322" s="171"/>
      <c r="LF322" s="171"/>
      <c r="LG322" s="171"/>
      <c r="LH322" s="171"/>
      <c r="LI322" s="171"/>
      <c r="LJ322" s="171"/>
      <c r="LK322" s="171"/>
      <c r="LL322" s="171"/>
      <c r="LM322" s="171"/>
      <c r="LN322" s="171"/>
      <c r="LO322" s="171"/>
      <c r="LP322" s="171"/>
      <c r="LQ322" s="171"/>
      <c r="LR322" s="171"/>
      <c r="LS322" s="171"/>
      <c r="LT322" s="171"/>
      <c r="LU322" s="171"/>
      <c r="LV322" s="171"/>
      <c r="LW322" s="171"/>
      <c r="LX322" s="171"/>
      <c r="LY322" s="171"/>
      <c r="LZ322" s="171"/>
      <c r="MA322" s="171"/>
      <c r="MB322" s="171"/>
      <c r="MC322" s="171"/>
      <c r="MD322" s="171"/>
      <c r="ME322" s="171"/>
      <c r="MF322" s="171"/>
      <c r="MG322" s="171"/>
      <c r="MH322" s="171"/>
      <c r="MI322" s="171"/>
      <c r="MJ322" s="171"/>
      <c r="MK322" s="171"/>
      <c r="ML322" s="171"/>
      <c r="MM322" s="171"/>
      <c r="MN322" s="171"/>
      <c r="MO322" s="171"/>
      <c r="MP322" s="171"/>
      <c r="MQ322" s="171"/>
      <c r="MR322" s="171"/>
      <c r="MS322" s="171"/>
      <c r="MT322" s="171"/>
      <c r="MU322" s="171"/>
      <c r="MV322" s="171"/>
      <c r="MW322" s="171"/>
      <c r="MX322" s="171"/>
      <c r="MY322" s="171"/>
      <c r="MZ322" s="171"/>
      <c r="NA322" s="171"/>
      <c r="NB322" s="171"/>
      <c r="NC322" s="171"/>
      <c r="ND322" s="171"/>
      <c r="NE322" s="171"/>
      <c r="NF322" s="171"/>
      <c r="NG322" s="171"/>
      <c r="NH322" s="171"/>
      <c r="NI322" s="171"/>
      <c r="NJ322" s="171"/>
      <c r="NK322" s="171"/>
      <c r="NL322" s="171"/>
      <c r="NM322" s="171"/>
      <c r="NN322" s="171"/>
      <c r="NO322" s="171"/>
      <c r="NP322" s="171"/>
      <c r="NQ322" s="171"/>
      <c r="NR322" s="171"/>
      <c r="NS322" s="171"/>
      <c r="NT322" s="171"/>
      <c r="NU322" s="171"/>
      <c r="NV322" s="171"/>
      <c r="NW322" s="171"/>
      <c r="NX322" s="171"/>
      <c r="NY322" s="171"/>
      <c r="NZ322" s="171"/>
      <c r="OA322" s="171"/>
      <c r="OB322" s="171"/>
      <c r="OC322" s="171"/>
      <c r="OD322" s="171"/>
      <c r="OE322" s="171"/>
      <c r="OF322" s="171"/>
      <c r="OG322" s="171"/>
      <c r="OH322" s="171"/>
      <c r="OI322" s="171"/>
      <c r="OJ322" s="171"/>
      <c r="OK322" s="171"/>
      <c r="OL322" s="171"/>
      <c r="OM322" s="171"/>
      <c r="ON322" s="171"/>
      <c r="OO322" s="171"/>
      <c r="OP322" s="171"/>
      <c r="OQ322" s="171"/>
      <c r="OR322" s="171"/>
      <c r="OS322" s="171"/>
      <c r="OT322" s="171"/>
      <c r="OU322" s="171"/>
      <c r="OV322" s="171"/>
      <c r="OW322" s="171"/>
      <c r="OX322" s="171"/>
      <c r="OY322" s="171"/>
      <c r="OZ322" s="171"/>
      <c r="PA322" s="171"/>
      <c r="PB322" s="171"/>
      <c r="PC322" s="171"/>
      <c r="PD322" s="171"/>
      <c r="PE322" s="171"/>
      <c r="PF322" s="171"/>
      <c r="PG322" s="171"/>
      <c r="PH322" s="171"/>
      <c r="PI322" s="171"/>
      <c r="PJ322" s="171"/>
      <c r="PK322" s="171"/>
      <c r="PL322" s="171"/>
      <c r="PM322" s="171"/>
      <c r="PN322" s="171"/>
      <c r="PO322" s="171"/>
      <c r="PP322" s="171"/>
      <c r="PQ322" s="171"/>
      <c r="PR322" s="171"/>
      <c r="PS322" s="171"/>
      <c r="PT322" s="171"/>
      <c r="PU322" s="171"/>
      <c r="PV322" s="171"/>
      <c r="PW322" s="171"/>
      <c r="PX322" s="171"/>
      <c r="PY322" s="171"/>
      <c r="PZ322" s="171"/>
      <c r="QA322" s="171"/>
      <c r="QB322" s="171"/>
      <c r="QC322" s="171"/>
      <c r="QD322" s="171"/>
      <c r="QE322" s="171"/>
      <c r="QF322" s="171"/>
      <c r="QG322" s="171"/>
      <c r="QH322" s="171"/>
      <c r="QI322" s="171"/>
      <c r="QJ322" s="171"/>
      <c r="QK322" s="171"/>
      <c r="QL322" s="171"/>
      <c r="QM322" s="171"/>
      <c r="QN322" s="171"/>
      <c r="QO322" s="171"/>
      <c r="QP322" s="171"/>
      <c r="QQ322" s="171"/>
      <c r="QR322" s="171"/>
      <c r="QS322" s="171"/>
      <c r="QT322" s="171"/>
      <c r="QU322" s="171"/>
      <c r="QV322" s="171"/>
      <c r="QW322" s="171"/>
      <c r="QX322" s="171"/>
      <c r="QY322" s="171"/>
      <c r="QZ322" s="171"/>
      <c r="RA322" s="171"/>
      <c r="RB322" s="171"/>
      <c r="RC322" s="171"/>
      <c r="RD322" s="171"/>
      <c r="RE322" s="171"/>
      <c r="RF322" s="171"/>
      <c r="RG322" s="171"/>
      <c r="RH322" s="171"/>
      <c r="RI322" s="171"/>
      <c r="RJ322" s="171"/>
      <c r="RK322" s="171"/>
      <c r="RL322" s="171"/>
      <c r="RM322" s="171"/>
      <c r="RN322" s="171"/>
      <c r="RO322" s="171"/>
      <c r="RP322" s="171"/>
      <c r="RQ322" s="171"/>
      <c r="RR322" s="171"/>
      <c r="RS322" s="171"/>
      <c r="RT322" s="171"/>
      <c r="RU322" s="171"/>
      <c r="RV322" s="171"/>
      <c r="RW322" s="171"/>
      <c r="RX322" s="171"/>
      <c r="RY322" s="171"/>
      <c r="RZ322" s="171"/>
      <c r="SA322" s="171"/>
      <c r="SB322" s="171"/>
      <c r="SC322" s="171"/>
      <c r="SD322" s="171"/>
      <c r="SE322" s="171"/>
      <c r="SF322" s="171"/>
      <c r="SG322" s="171"/>
      <c r="SH322" s="171"/>
      <c r="SI322" s="171"/>
      <c r="SJ322" s="171"/>
      <c r="SK322" s="171"/>
      <c r="SL322" s="171"/>
      <c r="SM322" s="171"/>
      <c r="SN322" s="171"/>
      <c r="SO322" s="171"/>
      <c r="SP322" s="171"/>
      <c r="SQ322" s="171"/>
      <c r="SR322" s="171"/>
      <c r="SS322" s="171"/>
      <c r="ST322" s="171"/>
      <c r="SU322" s="171"/>
      <c r="SV322" s="171"/>
      <c r="SW322" s="171"/>
      <c r="SX322" s="171"/>
      <c r="SY322" s="171"/>
      <c r="SZ322" s="171"/>
      <c r="TA322" s="171"/>
      <c r="TB322" s="171"/>
      <c r="TC322" s="171"/>
      <c r="TD322" s="171"/>
      <c r="TE322" s="171"/>
      <c r="TF322" s="171"/>
      <c r="TG322" s="171"/>
      <c r="TH322" s="171"/>
      <c r="TI322" s="171"/>
      <c r="TJ322" s="171"/>
      <c r="TK322" s="171"/>
      <c r="TL322" s="171"/>
      <c r="TM322" s="171"/>
      <c r="TN322" s="171"/>
      <c r="TO322" s="171"/>
      <c r="TP322" s="171"/>
      <c r="TQ322" s="171"/>
      <c r="TR322" s="171"/>
      <c r="TS322" s="171"/>
      <c r="TT322" s="171"/>
      <c r="TU322" s="171"/>
      <c r="TV322" s="171"/>
      <c r="TW322" s="171"/>
      <c r="TX322" s="171"/>
      <c r="TY322" s="171"/>
      <c r="TZ322" s="171"/>
      <c r="UA322" s="171"/>
      <c r="UB322" s="171"/>
      <c r="UC322" s="171"/>
      <c r="UD322" s="171"/>
      <c r="UE322" s="171"/>
      <c r="UF322" s="171"/>
      <c r="UG322" s="171"/>
      <c r="UH322" s="171"/>
      <c r="UI322" s="171"/>
      <c r="UJ322" s="171"/>
      <c r="UK322" s="171"/>
      <c r="UL322" s="171"/>
      <c r="UM322" s="171"/>
      <c r="UN322" s="171"/>
      <c r="UO322" s="171"/>
      <c r="UP322" s="171"/>
      <c r="UQ322" s="171"/>
      <c r="UR322" s="171"/>
      <c r="US322" s="171"/>
      <c r="UT322" s="171"/>
      <c r="UU322" s="171"/>
      <c r="UV322" s="171"/>
      <c r="UW322" s="171"/>
      <c r="UX322" s="171"/>
      <c r="UY322" s="171"/>
      <c r="UZ322" s="171"/>
      <c r="VA322" s="171"/>
      <c r="VB322" s="171"/>
      <c r="VC322" s="171"/>
      <c r="VD322" s="171"/>
      <c r="VE322" s="171"/>
      <c r="VF322" s="171"/>
      <c r="VG322" s="171"/>
      <c r="VH322" s="171"/>
      <c r="VI322" s="171"/>
      <c r="VJ322" s="171"/>
      <c r="VK322" s="171"/>
      <c r="VL322" s="171"/>
      <c r="VM322" s="171"/>
      <c r="VN322" s="171"/>
      <c r="VO322" s="171"/>
      <c r="VP322" s="171"/>
      <c r="VQ322" s="171"/>
      <c r="VR322" s="171"/>
      <c r="VS322" s="171"/>
      <c r="VT322" s="171"/>
      <c r="VU322" s="171"/>
      <c r="VV322" s="171"/>
      <c r="VW322" s="171"/>
      <c r="VX322" s="171"/>
      <c r="VY322" s="171"/>
      <c r="VZ322" s="171"/>
      <c r="WA322" s="171"/>
      <c r="WB322" s="171"/>
      <c r="WC322" s="171"/>
      <c r="WD322" s="171"/>
      <c r="WE322" s="171"/>
      <c r="WF322" s="171"/>
      <c r="WG322" s="171"/>
      <c r="WH322" s="171"/>
      <c r="WI322" s="171"/>
      <c r="WJ322" s="171"/>
      <c r="WK322" s="171"/>
      <c r="WL322" s="171"/>
      <c r="WM322" s="171"/>
      <c r="WN322" s="171"/>
      <c r="WO322" s="171"/>
      <c r="WP322" s="171"/>
      <c r="WQ322" s="171"/>
      <c r="WR322" s="171"/>
      <c r="WS322" s="171"/>
      <c r="WT322" s="171"/>
      <c r="WU322" s="171"/>
      <c r="WV322" s="171"/>
      <c r="WW322" s="171"/>
      <c r="WX322" s="171"/>
      <c r="WY322" s="171"/>
      <c r="WZ322" s="171"/>
      <c r="XA322" s="171"/>
      <c r="XB322" s="171"/>
      <c r="XC322" s="171"/>
      <c r="XD322" s="171"/>
      <c r="XE322" s="171"/>
      <c r="XF322" s="171"/>
      <c r="XG322" s="171"/>
      <c r="XH322" s="171"/>
      <c r="XI322" s="171"/>
      <c r="XJ322" s="171"/>
      <c r="XK322" s="171"/>
      <c r="XL322" s="171"/>
      <c r="XM322" s="171"/>
      <c r="XN322" s="171"/>
      <c r="XO322" s="171"/>
      <c r="XP322" s="171"/>
      <c r="XQ322" s="171"/>
      <c r="XR322" s="171"/>
      <c r="XS322" s="171"/>
      <c r="XT322" s="171"/>
      <c r="XU322" s="171"/>
      <c r="XV322" s="171"/>
      <c r="XW322" s="171"/>
      <c r="XX322" s="171"/>
      <c r="XY322" s="171"/>
      <c r="XZ322" s="171"/>
      <c r="YA322" s="171"/>
      <c r="YB322" s="171"/>
      <c r="YC322" s="171"/>
      <c r="YD322" s="171"/>
      <c r="YE322" s="171"/>
      <c r="YF322" s="171"/>
      <c r="YG322" s="171"/>
      <c r="YH322" s="171"/>
      <c r="YI322" s="171"/>
      <c r="YJ322" s="171"/>
      <c r="YK322" s="171"/>
      <c r="YL322" s="171"/>
      <c r="YM322" s="171"/>
      <c r="YN322" s="171"/>
      <c r="YO322" s="171"/>
      <c r="YP322" s="171"/>
      <c r="YQ322" s="171"/>
      <c r="YR322" s="171"/>
      <c r="YS322" s="171"/>
      <c r="YT322" s="171"/>
      <c r="YU322" s="171"/>
      <c r="YV322" s="171"/>
      <c r="YW322" s="171"/>
      <c r="YX322" s="171"/>
      <c r="YY322" s="171"/>
      <c r="YZ322" s="171"/>
      <c r="ZA322" s="171"/>
      <c r="ZB322" s="171"/>
      <c r="ZC322" s="171"/>
      <c r="ZD322" s="171"/>
      <c r="ZE322" s="171"/>
      <c r="ZF322" s="171"/>
      <c r="ZG322" s="171"/>
      <c r="ZH322" s="171"/>
      <c r="ZI322" s="171"/>
      <c r="ZJ322" s="171"/>
      <c r="ZK322" s="171"/>
      <c r="ZL322" s="171"/>
      <c r="ZM322" s="171"/>
      <c r="ZN322" s="171"/>
      <c r="ZO322" s="171"/>
      <c r="ZP322" s="171"/>
      <c r="ZQ322" s="171"/>
      <c r="ZR322" s="171"/>
      <c r="ZS322" s="171"/>
      <c r="ZT322" s="171"/>
      <c r="ZU322" s="171"/>
      <c r="ZV322" s="171"/>
      <c r="ZW322" s="171"/>
      <c r="ZX322" s="171"/>
      <c r="ZY322" s="171"/>
      <c r="ZZ322" s="171"/>
      <c r="AAA322" s="171"/>
      <c r="AAB322" s="171"/>
      <c r="AAC322" s="171"/>
      <c r="AAD322" s="171"/>
      <c r="AAE322" s="171"/>
      <c r="AAF322" s="171"/>
      <c r="AAG322" s="171"/>
      <c r="AAH322" s="171"/>
      <c r="AAI322" s="171"/>
      <c r="AAJ322" s="171"/>
      <c r="AAK322" s="171"/>
      <c r="AAL322" s="171"/>
      <c r="AAM322" s="171"/>
      <c r="AAN322" s="171"/>
      <c r="AAO322" s="171"/>
      <c r="AAP322" s="171"/>
      <c r="AAQ322" s="171"/>
      <c r="AAR322" s="171"/>
      <c r="AAS322" s="171"/>
      <c r="AAT322" s="171"/>
      <c r="AAU322" s="171"/>
      <c r="AAV322" s="171"/>
      <c r="AAW322" s="171"/>
      <c r="AAX322" s="171"/>
      <c r="AAY322" s="171"/>
      <c r="AAZ322" s="171"/>
      <c r="ABA322" s="171"/>
      <c r="ABB322" s="171"/>
      <c r="ABC322" s="171"/>
      <c r="ABD322" s="171"/>
      <c r="ABE322" s="171"/>
      <c r="ABF322" s="171"/>
      <c r="ABG322" s="171"/>
      <c r="ABH322" s="171"/>
      <c r="ABI322" s="171"/>
      <c r="ABJ322" s="171"/>
      <c r="ABK322" s="171"/>
      <c r="ABL322" s="171"/>
      <c r="ABM322" s="171"/>
      <c r="ABN322" s="171"/>
      <c r="ABO322" s="171"/>
      <c r="ABP322" s="171"/>
      <c r="ABQ322" s="171"/>
      <c r="ABR322" s="171"/>
      <c r="ABS322" s="171"/>
      <c r="ABT322" s="171"/>
      <c r="ABU322" s="171"/>
      <c r="ABV322" s="171"/>
      <c r="ABW322" s="171"/>
      <c r="ABX322" s="171"/>
      <c r="ABY322" s="171"/>
      <c r="ABZ322" s="171"/>
      <c r="ACA322" s="171"/>
      <c r="ACB322" s="171"/>
      <c r="ACC322" s="171"/>
      <c r="ACD322" s="171"/>
      <c r="ACE322" s="171"/>
      <c r="ACF322" s="171"/>
      <c r="ACG322" s="171"/>
      <c r="ACH322" s="171"/>
      <c r="ACI322" s="171"/>
      <c r="ACJ322" s="171"/>
      <c r="ACK322" s="171"/>
      <c r="ACL322" s="171"/>
      <c r="ACM322" s="171"/>
      <c r="ACN322" s="171"/>
      <c r="ACO322" s="171"/>
      <c r="ACP322" s="171"/>
      <c r="ACQ322" s="171"/>
      <c r="ACR322" s="171"/>
      <c r="ACS322" s="171"/>
      <c r="ACT322" s="171"/>
      <c r="ACU322" s="171"/>
      <c r="ACV322" s="171"/>
      <c r="ACW322" s="171"/>
      <c r="ACX322" s="171"/>
      <c r="ACY322" s="171"/>
      <c r="ACZ322" s="171"/>
      <c r="ADA322" s="171"/>
      <c r="ADB322" s="171"/>
      <c r="ADC322" s="171"/>
      <c r="ADD322" s="171"/>
      <c r="ADE322" s="171"/>
      <c r="ADF322" s="171"/>
      <c r="ADG322" s="171"/>
      <c r="ADH322" s="171"/>
      <c r="ADI322" s="171"/>
      <c r="ADJ322" s="171"/>
      <c r="ADK322" s="171"/>
      <c r="ADL322" s="171"/>
      <c r="ADM322" s="171"/>
      <c r="ADN322" s="171"/>
      <c r="ADO322" s="171"/>
      <c r="ADP322" s="171"/>
      <c r="ADQ322" s="171"/>
      <c r="ADR322" s="171"/>
      <c r="ADS322" s="171"/>
      <c r="ADT322" s="171"/>
      <c r="ADU322" s="171"/>
      <c r="ADV322" s="171"/>
      <c r="ADW322" s="171"/>
      <c r="ADX322" s="171"/>
      <c r="ADY322" s="171"/>
      <c r="ADZ322" s="171"/>
      <c r="AEA322" s="171"/>
      <c r="AEB322" s="171"/>
      <c r="AEC322" s="171"/>
      <c r="AED322" s="171"/>
      <c r="AEE322" s="171"/>
      <c r="AEF322" s="171"/>
      <c r="AEG322" s="171"/>
      <c r="AEH322" s="171"/>
      <c r="AEI322" s="171"/>
      <c r="AEJ322" s="171"/>
      <c r="AEK322" s="171"/>
      <c r="AEL322" s="171"/>
      <c r="AEM322" s="171"/>
      <c r="AEN322" s="171"/>
      <c r="AEO322" s="171"/>
      <c r="AEP322" s="171"/>
      <c r="AEQ322" s="171"/>
      <c r="AER322" s="171"/>
      <c r="AES322" s="171"/>
      <c r="AET322" s="171"/>
      <c r="AEU322" s="171"/>
      <c r="AEV322" s="171"/>
      <c r="AEW322" s="171"/>
      <c r="AEX322" s="171"/>
      <c r="AEY322" s="171"/>
      <c r="AEZ322" s="171"/>
      <c r="AFA322" s="171"/>
      <c r="AFB322" s="171"/>
      <c r="AFC322" s="171"/>
      <c r="AFD322" s="171"/>
      <c r="AFE322" s="171"/>
      <c r="AFF322" s="171"/>
      <c r="AFG322" s="171"/>
      <c r="AFH322" s="171"/>
      <c r="AFI322" s="171"/>
      <c r="AFJ322" s="171"/>
      <c r="AFK322" s="171"/>
      <c r="AFL322" s="171"/>
      <c r="AFM322" s="171"/>
      <c r="AFN322" s="171"/>
      <c r="AFO322" s="171"/>
      <c r="AFP322" s="171"/>
      <c r="AFQ322" s="171"/>
      <c r="AFR322" s="171"/>
      <c r="AFS322" s="171"/>
      <c r="AFT322" s="171"/>
      <c r="AFU322" s="171"/>
      <c r="AFV322" s="171"/>
      <c r="AFW322" s="171"/>
      <c r="AFX322" s="171"/>
      <c r="AFY322" s="171"/>
      <c r="AFZ322" s="171"/>
      <c r="AGA322" s="171"/>
      <c r="AGB322" s="171"/>
      <c r="AGC322" s="171"/>
      <c r="AGD322" s="171"/>
      <c r="AGE322" s="171"/>
      <c r="AGF322" s="171"/>
      <c r="AGG322" s="171"/>
      <c r="AGH322" s="171"/>
      <c r="AGI322" s="171"/>
      <c r="AGJ322" s="171"/>
      <c r="AGK322" s="171"/>
      <c r="AGL322" s="171"/>
      <c r="AGM322" s="171"/>
      <c r="AGN322" s="171"/>
      <c r="AGO322" s="171"/>
      <c r="AGP322" s="171"/>
      <c r="AGQ322" s="171"/>
      <c r="AGR322" s="171"/>
      <c r="AGS322" s="171"/>
      <c r="AGT322" s="171"/>
      <c r="AGU322" s="171"/>
      <c r="AGV322" s="171"/>
      <c r="AGW322" s="171"/>
      <c r="AGX322" s="171"/>
      <c r="AGY322" s="171"/>
      <c r="AGZ322" s="171"/>
      <c r="AHA322" s="171"/>
      <c r="AHB322" s="171"/>
      <c r="AHC322" s="171"/>
      <c r="AHD322" s="171"/>
      <c r="AHE322" s="171"/>
      <c r="AHF322" s="171"/>
      <c r="AHG322" s="171"/>
      <c r="AHH322" s="171"/>
      <c r="AHI322" s="171"/>
      <c r="AHJ322" s="171"/>
      <c r="AHK322" s="171"/>
      <c r="AHL322" s="171"/>
      <c r="AHM322" s="171"/>
      <c r="AHN322" s="171"/>
      <c r="AHO322" s="171"/>
      <c r="AHP322" s="171"/>
      <c r="AHQ322" s="171"/>
      <c r="AHR322" s="171"/>
      <c r="AHS322" s="171"/>
      <c r="AHT322" s="171"/>
      <c r="AHU322" s="171"/>
      <c r="AHV322" s="171"/>
      <c r="AHW322" s="171"/>
      <c r="AHX322" s="171"/>
      <c r="AHY322" s="171"/>
      <c r="AHZ322" s="171"/>
      <c r="AIA322" s="171"/>
      <c r="AIB322" s="171"/>
      <c r="AIC322" s="171"/>
      <c r="AID322" s="171"/>
      <c r="AIE322" s="171"/>
      <c r="AIF322" s="171"/>
      <c r="AIG322" s="171"/>
      <c r="AIH322" s="171"/>
      <c r="AII322" s="171"/>
      <c r="AIJ322" s="171"/>
      <c r="AIK322" s="171"/>
      <c r="AIL322" s="171"/>
      <c r="AIM322" s="171"/>
      <c r="AIN322" s="171"/>
      <c r="AIO322" s="171"/>
      <c r="AIP322" s="171"/>
      <c r="AIQ322" s="171"/>
      <c r="AIR322" s="171"/>
      <c r="AIS322" s="171"/>
      <c r="AIT322" s="171"/>
      <c r="AIU322" s="171"/>
      <c r="AIV322" s="171"/>
      <c r="AIW322" s="171"/>
      <c r="AIX322" s="171"/>
      <c r="AIY322" s="171"/>
      <c r="AIZ322" s="171"/>
      <c r="AJA322" s="171"/>
      <c r="AJB322" s="171"/>
      <c r="AJC322" s="171"/>
      <c r="AJD322" s="171"/>
      <c r="AJE322" s="171"/>
      <c r="AJF322" s="171"/>
      <c r="AJG322" s="171"/>
      <c r="AJH322" s="171"/>
      <c r="AJI322" s="171"/>
      <c r="AJJ322" s="171"/>
      <c r="AJK322" s="171"/>
      <c r="AJL322" s="171"/>
      <c r="AJM322" s="171"/>
      <c r="AJN322" s="171"/>
      <c r="AJO322" s="171"/>
      <c r="AJP322" s="171"/>
      <c r="AJQ322" s="171"/>
      <c r="AJR322" s="171"/>
      <c r="AJS322" s="171"/>
      <c r="AJT322" s="171"/>
      <c r="AJU322" s="171"/>
      <c r="AJV322" s="171"/>
      <c r="AJW322" s="171"/>
      <c r="AJX322" s="171"/>
      <c r="AJY322" s="171"/>
      <c r="AJZ322" s="171"/>
      <c r="AKA322" s="171"/>
      <c r="AKB322" s="171"/>
      <c r="AKC322" s="171"/>
      <c r="AKD322" s="171"/>
      <c r="AKE322" s="171"/>
      <c r="AKF322" s="171"/>
      <c r="AKG322" s="171"/>
      <c r="AKH322" s="171"/>
      <c r="AKI322" s="171"/>
      <c r="AKJ322" s="171"/>
      <c r="AKK322" s="171"/>
      <c r="AKL322" s="171"/>
      <c r="AKM322" s="171"/>
      <c r="AKN322" s="171"/>
      <c r="AKO322" s="171"/>
      <c r="AKP322" s="171"/>
      <c r="AKQ322" s="171"/>
      <c r="AKR322" s="171"/>
      <c r="AKS322" s="171"/>
      <c r="AKT322" s="171"/>
      <c r="AKU322" s="171"/>
      <c r="AKV322" s="171"/>
      <c r="AKW322" s="171"/>
      <c r="AKX322" s="171"/>
      <c r="AKY322" s="171"/>
      <c r="AKZ322" s="171"/>
      <c r="ALA322" s="171"/>
      <c r="ALB322" s="171"/>
      <c r="ALC322" s="171"/>
      <c r="ALD322" s="171"/>
      <c r="ALE322" s="171"/>
      <c r="ALF322" s="171"/>
      <c r="ALG322" s="171"/>
      <c r="ALH322" s="171"/>
      <c r="ALI322" s="171"/>
      <c r="ALJ322" s="171"/>
      <c r="ALK322" s="171"/>
      <c r="ALL322" s="171"/>
      <c r="ALM322" s="171"/>
      <c r="ALN322" s="171"/>
      <c r="ALO322" s="171"/>
      <c r="ALP322" s="171"/>
      <c r="ALQ322" s="171"/>
      <c r="ALR322" s="171"/>
      <c r="ALS322" s="171"/>
      <c r="ALT322" s="171"/>
      <c r="ALU322" s="171"/>
      <c r="ALV322" s="171"/>
      <c r="ALW322" s="171"/>
      <c r="ALX322" s="171"/>
      <c r="ALY322" s="171"/>
      <c r="ALZ322" s="171"/>
      <c r="AMA322" s="171"/>
      <c r="AMB322" s="171"/>
      <c r="AMC322" s="171"/>
      <c r="AMD322" s="171"/>
      <c r="AME322" s="171"/>
      <c r="AMF322" s="171"/>
      <c r="AMG322" s="171"/>
      <c r="AMH322" s="171"/>
      <c r="AMI322" s="171"/>
      <c r="AMJ322" s="171"/>
      <c r="AMK322" s="171"/>
      <c r="AML322" s="171"/>
      <c r="AMM322" s="171"/>
      <c r="AMN322" s="171"/>
      <c r="AMO322" s="171"/>
      <c r="AMP322" s="171"/>
      <c r="AMQ322" s="171"/>
      <c r="AMR322" s="171"/>
      <c r="AMS322" s="171"/>
      <c r="AMT322" s="171"/>
      <c r="AMU322" s="171"/>
      <c r="AMV322" s="171"/>
      <c r="AMW322" s="171"/>
      <c r="AMX322" s="171"/>
      <c r="AMY322" s="171"/>
      <c r="AMZ322" s="171"/>
      <c r="ANA322" s="171"/>
      <c r="ANB322" s="171"/>
      <c r="ANC322" s="171"/>
      <c r="AND322" s="171"/>
      <c r="ANE322" s="171"/>
      <c r="ANF322" s="171"/>
      <c r="ANG322" s="171"/>
      <c r="ANH322" s="171"/>
      <c r="ANI322" s="171"/>
      <c r="ANJ322" s="171"/>
      <c r="ANK322" s="171"/>
      <c r="ANL322" s="171"/>
      <c r="ANM322" s="171"/>
      <c r="ANN322" s="171"/>
      <c r="ANO322" s="171"/>
      <c r="ANP322" s="171"/>
      <c r="ANQ322" s="171"/>
      <c r="ANR322" s="171"/>
      <c r="ANS322" s="171"/>
      <c r="ANT322" s="171"/>
      <c r="ANU322" s="171"/>
      <c r="ANV322" s="171"/>
      <c r="ANW322" s="171"/>
      <c r="ANX322" s="171"/>
      <c r="ANY322" s="171"/>
      <c r="ANZ322" s="171"/>
      <c r="AOA322" s="171"/>
      <c r="AOB322" s="171"/>
      <c r="AOC322" s="171"/>
      <c r="AOD322" s="171"/>
      <c r="AOE322" s="171"/>
      <c r="AOF322" s="171"/>
      <c r="AOG322" s="171"/>
      <c r="AOH322" s="171"/>
      <c r="AOI322" s="171"/>
      <c r="AOJ322" s="171"/>
      <c r="AOK322" s="171"/>
      <c r="AOL322" s="171"/>
      <c r="AOM322" s="171"/>
      <c r="AON322" s="171"/>
      <c r="AOO322" s="171"/>
      <c r="AOP322" s="171"/>
      <c r="AOQ322" s="171"/>
      <c r="AOR322" s="171"/>
      <c r="AOS322" s="171"/>
      <c r="AOT322" s="171"/>
      <c r="AOU322" s="171"/>
      <c r="AOV322" s="171"/>
      <c r="AOW322" s="171"/>
      <c r="AOX322" s="171"/>
      <c r="AOY322" s="171"/>
      <c r="AOZ322" s="171"/>
      <c r="APA322" s="171"/>
      <c r="APB322" s="171"/>
      <c r="APC322" s="171"/>
      <c r="APD322" s="171"/>
      <c r="APE322" s="171"/>
      <c r="APF322" s="171"/>
      <c r="APG322" s="171"/>
      <c r="APH322" s="171"/>
      <c r="API322" s="171"/>
      <c r="APJ322" s="171"/>
      <c r="APK322" s="171"/>
      <c r="APL322" s="171"/>
      <c r="APM322" s="171"/>
      <c r="APN322" s="171"/>
      <c r="APO322" s="171"/>
      <c r="APP322" s="171"/>
      <c r="APQ322" s="171"/>
      <c r="APR322" s="171"/>
      <c r="APS322" s="171"/>
      <c r="APT322" s="171"/>
      <c r="APU322" s="171"/>
      <c r="APV322" s="171"/>
      <c r="APW322" s="171"/>
      <c r="APX322" s="171"/>
      <c r="APY322" s="171"/>
      <c r="APZ322" s="171"/>
      <c r="AQA322" s="171"/>
      <c r="AQB322" s="171"/>
      <c r="AQC322" s="171"/>
      <c r="AQD322" s="171"/>
      <c r="AQE322" s="171"/>
      <c r="AQF322" s="171"/>
      <c r="AQG322" s="171"/>
      <c r="AQH322" s="171"/>
      <c r="AQI322" s="171"/>
      <c r="AQJ322" s="171"/>
      <c r="AQK322" s="171"/>
      <c r="AQL322" s="171"/>
      <c r="AQM322" s="171"/>
      <c r="AQN322" s="171"/>
      <c r="AQO322" s="171"/>
      <c r="AQP322" s="171"/>
      <c r="AQQ322" s="171"/>
      <c r="AQR322" s="171"/>
      <c r="AQS322" s="171"/>
      <c r="AQT322" s="171"/>
      <c r="AQU322" s="171"/>
      <c r="AQV322" s="171"/>
      <c r="AQW322" s="171"/>
      <c r="AQX322" s="171"/>
      <c r="AQY322" s="171"/>
      <c r="AQZ322" s="171"/>
      <c r="ARA322" s="171"/>
      <c r="ARB322" s="171"/>
      <c r="ARC322" s="171"/>
      <c r="ARD322" s="171"/>
      <c r="ARE322" s="171"/>
      <c r="ARF322" s="171"/>
      <c r="ARG322" s="171"/>
      <c r="ARH322" s="171"/>
      <c r="ARI322" s="171"/>
      <c r="ARJ322" s="171"/>
      <c r="ARK322" s="171"/>
      <c r="ARL322" s="171"/>
      <c r="ARM322" s="171"/>
      <c r="ARN322" s="171"/>
      <c r="ARO322" s="171"/>
      <c r="ARP322" s="171"/>
      <c r="ARQ322" s="171"/>
      <c r="ARR322" s="171"/>
      <c r="ARS322" s="171"/>
      <c r="ART322" s="171"/>
      <c r="ARU322" s="171"/>
      <c r="ARV322" s="171"/>
      <c r="ARW322" s="171"/>
      <c r="ARX322" s="171"/>
      <c r="ARY322" s="171"/>
      <c r="ARZ322" s="171"/>
      <c r="ASA322" s="171"/>
      <c r="ASB322" s="171"/>
      <c r="ASC322" s="171"/>
      <c r="ASD322" s="171"/>
      <c r="ASE322" s="171"/>
      <c r="ASF322" s="171"/>
      <c r="ASG322" s="171"/>
      <c r="ASH322" s="171"/>
      <c r="ASI322" s="171"/>
      <c r="ASJ322" s="171"/>
      <c r="ASK322" s="171"/>
      <c r="ASL322" s="171"/>
      <c r="ASM322" s="171"/>
      <c r="ASN322" s="171"/>
      <c r="ASO322" s="171"/>
      <c r="ASP322" s="171"/>
      <c r="ASQ322" s="171"/>
      <c r="ASR322" s="171"/>
      <c r="ASS322" s="171"/>
      <c r="AST322" s="171"/>
      <c r="ASU322" s="171"/>
      <c r="ASV322" s="171"/>
      <c r="ASW322" s="171"/>
      <c r="ASX322" s="171"/>
      <c r="ASY322" s="171"/>
      <c r="ASZ322" s="171"/>
      <c r="ATA322" s="171"/>
      <c r="ATB322" s="171"/>
      <c r="ATC322" s="171"/>
      <c r="ATD322" s="171"/>
      <c r="ATE322" s="171"/>
      <c r="ATF322" s="171"/>
      <c r="ATG322" s="171"/>
      <c r="ATH322" s="171"/>
      <c r="ATI322" s="171"/>
      <c r="ATJ322" s="171"/>
      <c r="ATK322" s="171"/>
      <c r="ATL322" s="171"/>
      <c r="ATM322" s="171"/>
      <c r="ATN322" s="171"/>
      <c r="ATO322" s="171"/>
      <c r="ATP322" s="171"/>
      <c r="ATQ322" s="171"/>
      <c r="ATR322" s="171"/>
      <c r="ATS322" s="171"/>
      <c r="ATT322" s="171"/>
      <c r="ATU322" s="171"/>
      <c r="ATV322" s="171"/>
      <c r="ATW322" s="171"/>
      <c r="ATX322" s="171"/>
      <c r="ATY322" s="171"/>
      <c r="ATZ322" s="171"/>
      <c r="AUA322" s="171"/>
      <c r="AUB322" s="171"/>
      <c r="AUC322" s="171"/>
      <c r="AUD322" s="171"/>
      <c r="AUE322" s="171"/>
      <c r="AUF322" s="171"/>
      <c r="AUG322" s="171"/>
      <c r="AUH322" s="171"/>
      <c r="AUI322" s="171"/>
      <c r="AUJ322" s="171"/>
      <c r="AUK322" s="171"/>
      <c r="AUL322" s="171"/>
      <c r="AUM322" s="171"/>
      <c r="AUN322" s="171"/>
      <c r="AUO322" s="171"/>
      <c r="AUP322" s="171"/>
      <c r="AUQ322" s="171"/>
      <c r="AUR322" s="171"/>
      <c r="AUS322" s="171"/>
      <c r="AUT322" s="171"/>
      <c r="AUU322" s="171"/>
      <c r="AUV322" s="171"/>
      <c r="AUW322" s="171"/>
      <c r="AUX322" s="171"/>
      <c r="AUY322" s="171"/>
      <c r="AUZ322" s="171"/>
      <c r="AVA322" s="171"/>
      <c r="AVB322" s="171"/>
      <c r="AVC322" s="171"/>
      <c r="AVD322" s="171"/>
      <c r="AVE322" s="171"/>
      <c r="AVF322" s="171"/>
      <c r="AVG322" s="171"/>
      <c r="AVH322" s="171"/>
      <c r="AVI322" s="171"/>
      <c r="AVJ322" s="171"/>
      <c r="AVK322" s="171"/>
      <c r="AVL322" s="171"/>
      <c r="AVM322" s="171"/>
      <c r="AVN322" s="171"/>
      <c r="AVO322" s="171"/>
      <c r="AVP322" s="171"/>
      <c r="AVQ322" s="171"/>
      <c r="AVR322" s="171"/>
      <c r="AVS322" s="171"/>
      <c r="AVT322" s="171"/>
      <c r="AVU322" s="171"/>
      <c r="AVV322" s="171"/>
      <c r="AVW322" s="171"/>
      <c r="AVX322" s="171"/>
      <c r="AVY322" s="171"/>
      <c r="AVZ322" s="171"/>
      <c r="AWA322" s="171"/>
      <c r="AWB322" s="171"/>
      <c r="AWC322" s="171"/>
      <c r="AWD322" s="171"/>
      <c r="AWE322" s="171"/>
      <c r="AWF322" s="171"/>
      <c r="AWG322" s="171"/>
      <c r="AWH322" s="171"/>
      <c r="AWI322" s="171"/>
      <c r="AWJ322" s="171"/>
      <c r="AWK322" s="171"/>
      <c r="AWL322" s="171"/>
      <c r="AWM322" s="171"/>
      <c r="AWN322" s="171"/>
      <c r="AWO322" s="171"/>
      <c r="AWP322" s="171"/>
      <c r="AWQ322" s="171"/>
      <c r="AWR322" s="171"/>
      <c r="AWS322" s="171"/>
      <c r="AWT322" s="171"/>
      <c r="AWU322" s="171"/>
      <c r="AWV322" s="171"/>
      <c r="AWW322" s="171"/>
      <c r="AWX322" s="171"/>
      <c r="AWY322" s="171"/>
      <c r="AWZ322" s="171"/>
      <c r="AXA322" s="171"/>
      <c r="AXB322" s="171"/>
      <c r="AXC322" s="171"/>
      <c r="AXD322" s="171"/>
      <c r="AXE322" s="171"/>
      <c r="AXF322" s="171"/>
      <c r="AXG322" s="171"/>
      <c r="AXH322" s="171"/>
      <c r="AXI322" s="171"/>
      <c r="AXJ322" s="171"/>
      <c r="AXK322" s="171"/>
      <c r="AXL322" s="171"/>
      <c r="AXM322" s="171"/>
      <c r="AXN322" s="171"/>
      <c r="AXO322" s="171"/>
      <c r="AXP322" s="171"/>
      <c r="AXQ322" s="171"/>
      <c r="AXR322" s="171"/>
      <c r="AXS322" s="171"/>
      <c r="AXT322" s="171"/>
      <c r="AXU322" s="171"/>
      <c r="AXV322" s="171"/>
      <c r="AXW322" s="171"/>
      <c r="AXX322" s="171"/>
      <c r="AXY322" s="171"/>
      <c r="AXZ322" s="171"/>
      <c r="AYA322" s="171"/>
      <c r="AYB322" s="171"/>
      <c r="AYC322" s="171"/>
      <c r="AYD322" s="171"/>
      <c r="AYE322" s="171"/>
      <c r="AYF322" s="171"/>
      <c r="AYG322" s="171"/>
      <c r="AYH322" s="171"/>
      <c r="AYI322" s="171"/>
      <c r="AYJ322" s="171"/>
      <c r="AYK322" s="171"/>
      <c r="AYL322" s="171"/>
      <c r="AYM322" s="171"/>
      <c r="AYN322" s="171"/>
      <c r="AYO322" s="171"/>
      <c r="AYP322" s="171"/>
      <c r="AYQ322" s="171"/>
      <c r="AYR322" s="171"/>
      <c r="AYS322" s="171"/>
      <c r="AYT322" s="171"/>
      <c r="AYU322" s="171"/>
      <c r="AYV322" s="171"/>
      <c r="AYW322" s="171"/>
      <c r="AYX322" s="171"/>
      <c r="AYY322" s="171"/>
      <c r="AYZ322" s="171"/>
      <c r="AZA322" s="171"/>
      <c r="AZB322" s="171"/>
      <c r="AZC322" s="171"/>
      <c r="AZD322" s="171"/>
      <c r="AZE322" s="171"/>
      <c r="AZF322" s="171"/>
      <c r="AZG322" s="171"/>
      <c r="AZH322" s="171"/>
      <c r="AZI322" s="171"/>
      <c r="AZJ322" s="171"/>
      <c r="AZK322" s="171"/>
      <c r="AZL322" s="171"/>
      <c r="AZM322" s="171"/>
      <c r="AZN322" s="171"/>
      <c r="AZO322" s="171"/>
      <c r="AZP322" s="171"/>
      <c r="AZQ322" s="171"/>
      <c r="AZR322" s="171"/>
      <c r="AZS322" s="171"/>
      <c r="AZT322" s="171"/>
      <c r="AZU322" s="171"/>
      <c r="AZV322" s="171"/>
      <c r="AZW322" s="171"/>
      <c r="AZX322" s="171"/>
      <c r="AZY322" s="171"/>
      <c r="AZZ322" s="171"/>
      <c r="BAA322" s="171"/>
      <c r="BAB322" s="171"/>
      <c r="BAC322" s="171"/>
      <c r="BAD322" s="171"/>
      <c r="BAE322" s="171"/>
      <c r="BAF322" s="171"/>
      <c r="BAG322" s="171"/>
      <c r="BAH322" s="171"/>
      <c r="BAI322" s="171"/>
      <c r="BAJ322" s="171"/>
      <c r="BAK322" s="171"/>
      <c r="BAL322" s="171"/>
      <c r="BAM322" s="171"/>
      <c r="BAN322" s="171"/>
      <c r="BAO322" s="171"/>
      <c r="BAP322" s="171"/>
      <c r="BAQ322" s="171"/>
      <c r="BAR322" s="171"/>
      <c r="BAS322" s="171"/>
      <c r="BAT322" s="171"/>
      <c r="BAU322" s="171"/>
      <c r="BAV322" s="171"/>
      <c r="BAW322" s="171"/>
      <c r="BAX322" s="171"/>
      <c r="BAY322" s="171"/>
      <c r="BAZ322" s="171"/>
      <c r="BBA322" s="171"/>
      <c r="BBB322" s="171"/>
      <c r="BBC322" s="171"/>
      <c r="BBD322" s="171"/>
      <c r="BBE322" s="171"/>
      <c r="BBF322" s="171"/>
      <c r="BBG322" s="171"/>
      <c r="BBH322" s="171"/>
      <c r="BBI322" s="171"/>
      <c r="BBJ322" s="171"/>
      <c r="BBK322" s="171"/>
      <c r="BBL322" s="171"/>
      <c r="BBM322" s="171"/>
      <c r="BBN322" s="171"/>
      <c r="BBO322" s="171"/>
      <c r="BBP322" s="171"/>
      <c r="BBQ322" s="171"/>
      <c r="BBR322" s="171"/>
      <c r="BBS322" s="171"/>
      <c r="BBT322" s="171"/>
      <c r="BBU322" s="171"/>
      <c r="BBV322" s="171"/>
      <c r="BBW322" s="171"/>
      <c r="BBX322" s="171"/>
      <c r="BBY322" s="171"/>
      <c r="BBZ322" s="171"/>
      <c r="BCA322" s="171"/>
      <c r="BCB322" s="171"/>
      <c r="BCC322" s="171"/>
      <c r="BCD322" s="171"/>
      <c r="BCE322" s="171"/>
      <c r="BCF322" s="171"/>
      <c r="BCG322" s="171"/>
      <c r="BCH322" s="171"/>
      <c r="BCI322" s="171"/>
      <c r="BCJ322" s="171"/>
      <c r="BCK322" s="171"/>
      <c r="BCL322" s="171"/>
      <c r="BCM322" s="171"/>
      <c r="BCN322" s="171"/>
      <c r="BCO322" s="171"/>
      <c r="BCP322" s="171"/>
      <c r="BCQ322" s="171"/>
      <c r="BCR322" s="171"/>
      <c r="BCS322" s="171"/>
      <c r="BCT322" s="171"/>
      <c r="BCU322" s="171"/>
      <c r="BCV322" s="171"/>
      <c r="BCW322" s="171"/>
      <c r="BCX322" s="171"/>
      <c r="BCY322" s="171"/>
      <c r="BCZ322" s="171"/>
      <c r="BDA322" s="171"/>
      <c r="BDB322" s="171"/>
      <c r="BDC322" s="171"/>
      <c r="BDD322" s="171"/>
      <c r="BDE322" s="171"/>
      <c r="BDF322" s="171"/>
      <c r="BDG322" s="171"/>
      <c r="BDH322" s="171"/>
      <c r="BDI322" s="171"/>
      <c r="BDJ322" s="171"/>
      <c r="BDK322" s="171"/>
      <c r="BDL322" s="171"/>
      <c r="BDM322" s="171"/>
      <c r="BDN322" s="171"/>
      <c r="BDO322" s="171"/>
      <c r="BDP322" s="171"/>
      <c r="BDQ322" s="171"/>
      <c r="BDR322" s="171"/>
      <c r="BDS322" s="171"/>
      <c r="BDT322" s="171"/>
      <c r="BDU322" s="171"/>
      <c r="BDV322" s="171"/>
      <c r="BDW322" s="171"/>
      <c r="BDX322" s="171"/>
      <c r="BDY322" s="171"/>
      <c r="BDZ322" s="171"/>
      <c r="BEA322" s="171"/>
      <c r="BEB322" s="171"/>
      <c r="BEC322" s="171"/>
      <c r="BED322" s="171"/>
      <c r="BEE322" s="171"/>
      <c r="BEF322" s="171"/>
      <c r="BEG322" s="171"/>
      <c r="BEH322" s="171"/>
      <c r="BEI322" s="171"/>
      <c r="BEJ322" s="171"/>
      <c r="BEK322" s="171"/>
      <c r="BEL322" s="171"/>
      <c r="BEM322" s="171"/>
      <c r="BEN322" s="171"/>
      <c r="BEO322" s="171"/>
      <c r="BEP322" s="171"/>
      <c r="BEQ322" s="171"/>
      <c r="BER322" s="171"/>
      <c r="BES322" s="171"/>
      <c r="BET322" s="171"/>
      <c r="BEU322" s="171"/>
      <c r="BEV322" s="171"/>
      <c r="BEW322" s="171"/>
      <c r="BEX322" s="171"/>
      <c r="BEY322" s="171"/>
      <c r="BEZ322" s="171"/>
      <c r="BFA322" s="171"/>
      <c r="BFB322" s="171"/>
      <c r="BFC322" s="171"/>
      <c r="BFD322" s="171"/>
      <c r="BFE322" s="171"/>
      <c r="BFF322" s="171"/>
      <c r="BFG322" s="171"/>
      <c r="BFH322" s="171"/>
      <c r="BFI322" s="171"/>
      <c r="BFJ322" s="171"/>
      <c r="BFK322" s="171"/>
      <c r="BFL322" s="171"/>
      <c r="BFM322" s="171"/>
      <c r="BFN322" s="171"/>
      <c r="BFO322" s="171"/>
      <c r="BFP322" s="171"/>
      <c r="BFQ322" s="171"/>
      <c r="BFR322" s="171"/>
      <c r="BFS322" s="171"/>
      <c r="BFT322" s="171"/>
      <c r="BFU322" s="171"/>
      <c r="BFV322" s="171"/>
      <c r="BFW322" s="171"/>
      <c r="BFX322" s="171"/>
      <c r="BFY322" s="171"/>
      <c r="BFZ322" s="171"/>
      <c r="BGA322" s="171"/>
      <c r="BGB322" s="171"/>
      <c r="BGC322" s="171"/>
      <c r="BGD322" s="171"/>
      <c r="BGE322" s="171"/>
      <c r="BGF322" s="171"/>
      <c r="BGG322" s="171"/>
      <c r="BGH322" s="171"/>
      <c r="BGI322" s="171"/>
      <c r="BGJ322" s="171"/>
      <c r="BGK322" s="171"/>
      <c r="BGL322" s="171"/>
      <c r="BGM322" s="171"/>
      <c r="BGN322" s="171"/>
      <c r="BGO322" s="171"/>
      <c r="BGP322" s="171"/>
      <c r="BGQ322" s="171"/>
      <c r="BGR322" s="171"/>
      <c r="BGS322" s="171"/>
      <c r="BGT322" s="171"/>
      <c r="BGU322" s="171"/>
      <c r="BGV322" s="171"/>
      <c r="BGW322" s="171"/>
      <c r="BGX322" s="171"/>
      <c r="BGY322" s="171"/>
      <c r="BGZ322" s="171"/>
      <c r="BHA322" s="171"/>
      <c r="BHB322" s="171"/>
      <c r="BHC322" s="171"/>
      <c r="BHD322" s="171"/>
      <c r="BHE322" s="171"/>
      <c r="BHF322" s="171"/>
      <c r="BHG322" s="171"/>
      <c r="BHH322" s="171"/>
      <c r="BHI322" s="171"/>
      <c r="BHJ322" s="171"/>
      <c r="BHK322" s="171"/>
      <c r="BHL322" s="171"/>
      <c r="BHM322" s="171"/>
      <c r="BHN322" s="171"/>
      <c r="BHO322" s="171"/>
      <c r="BHP322" s="171"/>
      <c r="BHQ322" s="171"/>
      <c r="BHR322" s="171"/>
      <c r="BHS322" s="171"/>
      <c r="BHT322" s="171"/>
      <c r="BHU322" s="171"/>
      <c r="BHV322" s="171"/>
      <c r="BHW322" s="171"/>
      <c r="BHX322" s="171"/>
      <c r="BHY322" s="171"/>
      <c r="BHZ322" s="171"/>
      <c r="BIA322" s="171"/>
      <c r="BIB322" s="171"/>
      <c r="BIC322" s="171"/>
      <c r="BID322" s="171"/>
      <c r="BIE322" s="171"/>
      <c r="BIF322" s="171"/>
      <c r="BIG322" s="171"/>
      <c r="BIH322" s="171"/>
      <c r="BII322" s="171"/>
      <c r="BIJ322" s="171"/>
      <c r="BIK322" s="171"/>
      <c r="BIL322" s="171"/>
      <c r="BIM322" s="171"/>
      <c r="BIN322" s="171"/>
      <c r="BIO322" s="171"/>
      <c r="BIP322" s="171"/>
      <c r="BIQ322" s="171"/>
      <c r="BIR322" s="171"/>
      <c r="BIS322" s="171"/>
      <c r="BIT322" s="171"/>
      <c r="BIU322" s="171"/>
      <c r="BIV322" s="171"/>
      <c r="BIW322" s="171"/>
      <c r="BIX322" s="171"/>
      <c r="BIY322" s="171"/>
      <c r="BIZ322" s="171"/>
      <c r="BJA322" s="171"/>
      <c r="BJB322" s="171"/>
      <c r="BJC322" s="171"/>
      <c r="BJD322" s="171"/>
      <c r="BJE322" s="171"/>
      <c r="BJF322" s="171"/>
      <c r="BJG322" s="171"/>
      <c r="BJH322" s="171"/>
      <c r="BJI322" s="171"/>
      <c r="BJJ322" s="171"/>
      <c r="BJK322" s="171"/>
      <c r="BJL322" s="171"/>
      <c r="BJM322" s="171"/>
      <c r="BJN322" s="171"/>
      <c r="BJO322" s="171"/>
      <c r="BJP322" s="171"/>
      <c r="BJQ322" s="171"/>
      <c r="BJR322" s="171"/>
      <c r="BJS322" s="171"/>
      <c r="BJT322" s="171"/>
      <c r="BJU322" s="171"/>
      <c r="BJV322" s="171"/>
      <c r="BJW322" s="171"/>
      <c r="BJX322" s="171"/>
      <c r="BJY322" s="171"/>
      <c r="BJZ322" s="171"/>
      <c r="BKA322" s="171"/>
      <c r="BKB322" s="171"/>
      <c r="BKC322" s="171"/>
      <c r="BKD322" s="171"/>
      <c r="BKE322" s="171"/>
      <c r="BKF322" s="171"/>
      <c r="BKG322" s="171"/>
      <c r="BKH322" s="171"/>
      <c r="BKI322" s="171"/>
      <c r="BKJ322" s="171"/>
      <c r="BKK322" s="171"/>
      <c r="BKL322" s="171"/>
      <c r="BKM322" s="171"/>
      <c r="BKN322" s="171"/>
      <c r="BKO322" s="171"/>
      <c r="BKP322" s="171"/>
      <c r="BKQ322" s="171"/>
      <c r="BKR322" s="171"/>
      <c r="BKS322" s="171"/>
      <c r="BKT322" s="171"/>
      <c r="BKU322" s="171"/>
      <c r="BKV322" s="171"/>
      <c r="BKW322" s="171"/>
      <c r="BKX322" s="171"/>
      <c r="BKY322" s="171"/>
      <c r="BKZ322" s="171"/>
      <c r="BLA322" s="171"/>
      <c r="BLB322" s="171"/>
      <c r="BLC322" s="171"/>
      <c r="BLD322" s="171"/>
      <c r="BLE322" s="171"/>
      <c r="BLF322" s="171"/>
      <c r="BLG322" s="171"/>
      <c r="BLH322" s="171"/>
      <c r="BLI322" s="171"/>
      <c r="BLJ322" s="171"/>
      <c r="BLK322" s="171"/>
      <c r="BLL322" s="171"/>
      <c r="BLM322" s="171"/>
      <c r="BLN322" s="171"/>
      <c r="BLO322" s="171"/>
      <c r="BLP322" s="171"/>
      <c r="BLQ322" s="171"/>
      <c r="BLR322" s="171"/>
      <c r="BLS322" s="171"/>
      <c r="BLT322" s="171"/>
      <c r="BLU322" s="171"/>
      <c r="BLV322" s="171"/>
      <c r="BLW322" s="171"/>
      <c r="BLX322" s="171"/>
      <c r="BLY322" s="171"/>
      <c r="BLZ322" s="171"/>
      <c r="BMA322" s="171"/>
      <c r="BMB322" s="171"/>
      <c r="BMC322" s="171"/>
      <c r="BMD322" s="171"/>
      <c r="BME322" s="171"/>
      <c r="BMF322" s="171"/>
      <c r="BMG322" s="171"/>
      <c r="BMH322" s="171"/>
      <c r="BMI322" s="171"/>
      <c r="BMJ322" s="171"/>
      <c r="BMK322" s="171"/>
      <c r="BML322" s="171"/>
      <c r="BMM322" s="171"/>
      <c r="BMN322" s="171"/>
      <c r="BMO322" s="171"/>
      <c r="BMP322" s="171"/>
      <c r="BMQ322" s="171"/>
      <c r="BMR322" s="171"/>
      <c r="BMS322" s="171"/>
      <c r="BMT322" s="171"/>
      <c r="BMU322" s="171"/>
      <c r="BMV322" s="171"/>
      <c r="BMW322" s="171"/>
      <c r="BMX322" s="171"/>
      <c r="BMY322" s="171"/>
      <c r="BMZ322" s="171"/>
      <c r="BNA322" s="171"/>
      <c r="BNB322" s="171"/>
      <c r="BNC322" s="171"/>
      <c r="BND322" s="171"/>
      <c r="BNE322" s="171"/>
      <c r="BNF322" s="171"/>
      <c r="BNG322" s="171"/>
      <c r="BNH322" s="171"/>
      <c r="BNI322" s="171"/>
      <c r="BNJ322" s="171"/>
      <c r="BNK322" s="171"/>
      <c r="BNL322" s="171"/>
      <c r="BNM322" s="171"/>
      <c r="BNN322" s="171"/>
      <c r="BNO322" s="171"/>
      <c r="BNP322" s="171"/>
      <c r="BNQ322" s="171"/>
      <c r="BNR322" s="171"/>
      <c r="BNS322" s="171"/>
      <c r="BNT322" s="171"/>
      <c r="BNU322" s="171"/>
      <c r="BNV322" s="171"/>
      <c r="BNW322" s="171"/>
      <c r="BNX322" s="171"/>
      <c r="BNY322" s="171"/>
      <c r="BNZ322" s="171"/>
      <c r="BOA322" s="171"/>
      <c r="BOB322" s="171"/>
      <c r="BOC322" s="171"/>
      <c r="BOD322" s="171"/>
      <c r="BOE322" s="171"/>
      <c r="BOF322" s="171"/>
      <c r="BOG322" s="171"/>
      <c r="BOH322" s="171"/>
      <c r="BOI322" s="171"/>
      <c r="BOJ322" s="171"/>
      <c r="BOK322" s="171"/>
      <c r="BOL322" s="171"/>
      <c r="BOM322" s="171"/>
      <c r="BON322" s="171"/>
      <c r="BOO322" s="171"/>
      <c r="BOP322" s="171"/>
      <c r="BOQ322" s="171"/>
      <c r="BOR322" s="171"/>
      <c r="BOS322" s="171"/>
      <c r="BOT322" s="171"/>
      <c r="BOU322" s="171"/>
      <c r="BOV322" s="171"/>
      <c r="BOW322" s="171"/>
      <c r="BOX322" s="171"/>
      <c r="BOY322" s="171"/>
      <c r="BOZ322" s="171"/>
      <c r="BPA322" s="171"/>
      <c r="BPB322" s="171"/>
      <c r="BPC322" s="171"/>
      <c r="BPD322" s="171"/>
      <c r="BPE322" s="171"/>
      <c r="BPF322" s="171"/>
      <c r="BPG322" s="171"/>
      <c r="BPH322" s="171"/>
      <c r="BPI322" s="171"/>
      <c r="BPJ322" s="171"/>
      <c r="BPK322" s="171"/>
      <c r="BPL322" s="171"/>
      <c r="BPM322" s="171"/>
      <c r="BPN322" s="171"/>
      <c r="BPO322" s="171"/>
      <c r="BPP322" s="171"/>
      <c r="BPQ322" s="171"/>
      <c r="BPR322" s="171"/>
      <c r="BPS322" s="171"/>
      <c r="BPT322" s="171"/>
      <c r="BPU322" s="171"/>
      <c r="BPV322" s="171"/>
      <c r="BPW322" s="171"/>
      <c r="BPX322" s="171"/>
      <c r="BPY322" s="171"/>
      <c r="BPZ322" s="171"/>
      <c r="BQA322" s="171"/>
      <c r="BQB322" s="171"/>
      <c r="BQC322" s="171"/>
      <c r="BQD322" s="171"/>
      <c r="BQE322" s="171"/>
      <c r="BQF322" s="171"/>
      <c r="BQG322" s="171"/>
      <c r="BQH322" s="171"/>
      <c r="BQI322" s="171"/>
      <c r="BQJ322" s="171"/>
      <c r="BQK322" s="171"/>
      <c r="BQL322" s="171"/>
      <c r="BQM322" s="171"/>
      <c r="BQN322" s="171"/>
      <c r="BQO322" s="171"/>
      <c r="BQP322" s="171"/>
      <c r="BQQ322" s="171"/>
      <c r="BQR322" s="171"/>
      <c r="BQS322" s="171"/>
      <c r="BQT322" s="171"/>
      <c r="BQU322" s="171"/>
      <c r="BQV322" s="171"/>
      <c r="BQW322" s="171"/>
      <c r="BQX322" s="171"/>
      <c r="BQY322" s="171"/>
      <c r="BQZ322" s="171"/>
      <c r="BRA322" s="171"/>
      <c r="BRB322" s="171"/>
      <c r="BRC322" s="171"/>
      <c r="BRD322" s="171"/>
      <c r="BRE322" s="171"/>
      <c r="BRF322" s="171"/>
      <c r="BRG322" s="171"/>
      <c r="BRH322" s="171"/>
      <c r="BRI322" s="171"/>
      <c r="BRJ322" s="171"/>
      <c r="BRK322" s="171"/>
      <c r="BRL322" s="171"/>
      <c r="BRM322" s="171"/>
      <c r="BRN322" s="171"/>
      <c r="BRO322" s="171"/>
      <c r="BRP322" s="171"/>
      <c r="BRQ322" s="171"/>
      <c r="BRR322" s="171"/>
      <c r="BRS322" s="171"/>
      <c r="BRT322" s="171"/>
      <c r="BRU322" s="171"/>
      <c r="BRV322" s="171"/>
      <c r="BRW322" s="171"/>
      <c r="BRX322" s="171"/>
      <c r="BRY322" s="171"/>
      <c r="BRZ322" s="171"/>
      <c r="BSA322" s="171"/>
      <c r="BSB322" s="171"/>
      <c r="BSC322" s="171"/>
      <c r="BSD322" s="171"/>
      <c r="BSE322" s="171"/>
      <c r="BSF322" s="171"/>
      <c r="BSG322" s="171"/>
      <c r="BSH322" s="171"/>
      <c r="BSI322" s="171"/>
      <c r="BSJ322" s="171"/>
      <c r="BSK322" s="171"/>
      <c r="BSL322" s="171"/>
      <c r="BSM322" s="171"/>
      <c r="BSN322" s="171"/>
      <c r="BSO322" s="171"/>
      <c r="BSP322" s="171"/>
      <c r="BSQ322" s="171"/>
      <c r="BSR322" s="171"/>
      <c r="BSS322" s="171"/>
      <c r="BST322" s="171"/>
      <c r="BSU322" s="171"/>
      <c r="BSV322" s="171"/>
      <c r="BSW322" s="171"/>
      <c r="BSX322" s="171"/>
      <c r="BSY322" s="171"/>
      <c r="BSZ322" s="171"/>
      <c r="BTA322" s="171"/>
      <c r="BTB322" s="171"/>
      <c r="BTC322" s="171"/>
      <c r="BTD322" s="171"/>
      <c r="BTE322" s="171"/>
      <c r="BTF322" s="171"/>
      <c r="BTG322" s="171"/>
      <c r="BTH322" s="171"/>
      <c r="BTI322" s="171"/>
      <c r="BTJ322" s="171"/>
      <c r="BTK322" s="171"/>
      <c r="BTL322" s="171"/>
      <c r="BTM322" s="171"/>
      <c r="BTN322" s="171"/>
      <c r="BTO322" s="171"/>
      <c r="BTP322" s="171"/>
      <c r="BTQ322" s="171"/>
      <c r="BTR322" s="171"/>
      <c r="BTS322" s="171"/>
      <c r="BTT322" s="171"/>
      <c r="BTU322" s="171"/>
      <c r="BTV322" s="171"/>
      <c r="BTW322" s="171"/>
      <c r="BTX322" s="171"/>
      <c r="BTY322" s="171"/>
      <c r="BTZ322" s="171"/>
      <c r="BUA322" s="171"/>
      <c r="BUB322" s="171"/>
      <c r="BUC322" s="171"/>
      <c r="BUD322" s="171"/>
      <c r="BUE322" s="171"/>
      <c r="BUF322" s="171"/>
      <c r="BUG322" s="171"/>
      <c r="BUH322" s="171"/>
      <c r="BUI322" s="171"/>
      <c r="BUJ322" s="171"/>
      <c r="BUK322" s="171"/>
      <c r="BUL322" s="171"/>
      <c r="BUM322" s="171"/>
      <c r="BUN322" s="171"/>
      <c r="BUO322" s="171"/>
      <c r="BUP322" s="171"/>
      <c r="BUQ322" s="171"/>
      <c r="BUR322" s="171"/>
      <c r="BUS322" s="171"/>
      <c r="BUT322" s="171"/>
      <c r="BUU322" s="171"/>
      <c r="BUV322" s="171"/>
      <c r="BUW322" s="171"/>
      <c r="BUX322" s="171"/>
      <c r="BUY322" s="171"/>
      <c r="BUZ322" s="171"/>
      <c r="BVA322" s="171"/>
      <c r="BVB322" s="171"/>
      <c r="BVC322" s="171"/>
      <c r="BVD322" s="171"/>
      <c r="BVE322" s="171"/>
      <c r="BVF322" s="171"/>
      <c r="BVG322" s="171"/>
      <c r="BVH322" s="171"/>
      <c r="BVI322" s="171"/>
      <c r="BVJ322" s="171"/>
      <c r="BVK322" s="171"/>
      <c r="BVL322" s="171"/>
      <c r="BVM322" s="171"/>
      <c r="BVN322" s="171"/>
      <c r="BVO322" s="171"/>
      <c r="BVP322" s="171"/>
      <c r="BVQ322" s="171"/>
      <c r="BVR322" s="171"/>
      <c r="BVS322" s="171"/>
      <c r="BVT322" s="171"/>
      <c r="BVU322" s="171"/>
      <c r="BVV322" s="171"/>
      <c r="BVW322" s="171"/>
      <c r="BVX322" s="171"/>
      <c r="BVY322" s="171"/>
      <c r="BVZ322" s="171"/>
      <c r="BWA322" s="171"/>
      <c r="BWB322" s="171"/>
      <c r="BWC322" s="171"/>
      <c r="BWD322" s="171"/>
      <c r="BWE322" s="171"/>
      <c r="BWF322" s="171"/>
      <c r="BWG322" s="171"/>
      <c r="BWH322" s="171"/>
      <c r="BWI322" s="171"/>
      <c r="BWJ322" s="171"/>
      <c r="BWK322" s="171"/>
      <c r="BWL322" s="171"/>
      <c r="BWM322" s="171"/>
      <c r="BWN322" s="171"/>
      <c r="BWO322" s="171"/>
      <c r="BWP322" s="171"/>
      <c r="BWQ322" s="171"/>
      <c r="BWR322" s="171"/>
      <c r="BWS322" s="171"/>
      <c r="BWT322" s="171"/>
      <c r="BWU322" s="171"/>
      <c r="BWV322" s="171"/>
      <c r="BWW322" s="171"/>
      <c r="BWX322" s="171"/>
      <c r="BWY322" s="171"/>
      <c r="BWZ322" s="171"/>
      <c r="BXA322" s="171"/>
      <c r="BXB322" s="171"/>
      <c r="BXC322" s="171"/>
      <c r="BXD322" s="171"/>
      <c r="BXE322" s="171"/>
      <c r="BXF322" s="171"/>
      <c r="BXG322" s="171"/>
      <c r="BXH322" s="171"/>
      <c r="BXI322" s="171"/>
      <c r="BXJ322" s="171"/>
      <c r="BXK322" s="171"/>
      <c r="BXL322" s="171"/>
      <c r="BXM322" s="171"/>
      <c r="BXN322" s="171"/>
      <c r="BXO322" s="171"/>
      <c r="BXP322" s="171"/>
      <c r="BXQ322" s="171"/>
      <c r="BXR322" s="171"/>
      <c r="BXS322" s="171"/>
      <c r="BXT322" s="171"/>
      <c r="BXU322" s="171"/>
      <c r="BXV322" s="171"/>
      <c r="BXW322" s="171"/>
      <c r="BXX322" s="171"/>
      <c r="BXY322" s="171"/>
      <c r="BXZ322" s="171"/>
      <c r="BYA322" s="171"/>
      <c r="BYB322" s="171"/>
      <c r="BYC322" s="171"/>
      <c r="BYD322" s="171"/>
      <c r="BYE322" s="171"/>
      <c r="BYF322" s="171"/>
      <c r="BYG322" s="171"/>
      <c r="BYH322" s="171"/>
      <c r="BYI322" s="171"/>
      <c r="BYJ322" s="171"/>
      <c r="BYK322" s="171"/>
      <c r="BYL322" s="171"/>
      <c r="BYM322" s="171"/>
      <c r="BYN322" s="171"/>
      <c r="BYO322" s="171"/>
      <c r="BYP322" s="171"/>
      <c r="BYQ322" s="171"/>
      <c r="BYR322" s="171"/>
      <c r="BYS322" s="171"/>
      <c r="BYT322" s="171"/>
      <c r="BYU322" s="171"/>
      <c r="BYV322" s="171"/>
      <c r="BYW322" s="171"/>
      <c r="BYX322" s="171"/>
      <c r="BYY322" s="171"/>
      <c r="BYZ322" s="171"/>
      <c r="BZA322" s="171"/>
      <c r="BZB322" s="171"/>
      <c r="BZC322" s="171"/>
      <c r="BZD322" s="171"/>
      <c r="BZE322" s="171"/>
      <c r="BZF322" s="171"/>
      <c r="BZG322" s="171"/>
      <c r="BZH322" s="171"/>
      <c r="BZI322" s="171"/>
      <c r="BZJ322" s="171"/>
      <c r="BZK322" s="171"/>
      <c r="BZL322" s="171"/>
      <c r="BZM322" s="171"/>
      <c r="BZN322" s="171"/>
      <c r="BZO322" s="171"/>
      <c r="BZP322" s="171"/>
      <c r="BZQ322" s="171"/>
      <c r="BZR322" s="171"/>
      <c r="BZS322" s="171"/>
      <c r="BZT322" s="171"/>
      <c r="BZU322" s="171"/>
      <c r="BZV322" s="171"/>
      <c r="BZW322" s="171"/>
      <c r="BZX322" s="171"/>
      <c r="BZY322" s="171"/>
      <c r="BZZ322" s="171"/>
      <c r="CAA322" s="171"/>
      <c r="CAB322" s="171"/>
      <c r="CAC322" s="171"/>
      <c r="CAD322" s="171"/>
      <c r="CAE322" s="171"/>
      <c r="CAF322" s="171"/>
      <c r="CAG322" s="171"/>
      <c r="CAH322" s="171"/>
      <c r="CAI322" s="171"/>
      <c r="CAJ322" s="171"/>
      <c r="CAK322" s="171"/>
      <c r="CAL322" s="171"/>
      <c r="CAM322" s="171"/>
      <c r="CAN322" s="171"/>
      <c r="CAO322" s="171"/>
      <c r="CAP322" s="171"/>
      <c r="CAQ322" s="171"/>
      <c r="CAR322" s="171"/>
      <c r="CAS322" s="171"/>
      <c r="CAT322" s="171"/>
      <c r="CAU322" s="171"/>
      <c r="CAV322" s="171"/>
      <c r="CAW322" s="171"/>
      <c r="CAX322" s="171"/>
      <c r="CAY322" s="171"/>
      <c r="CAZ322" s="171"/>
      <c r="CBA322" s="171"/>
      <c r="CBB322" s="171"/>
      <c r="CBC322" s="171"/>
      <c r="CBD322" s="171"/>
      <c r="CBE322" s="171"/>
      <c r="CBF322" s="171"/>
      <c r="CBG322" s="171"/>
      <c r="CBH322" s="171"/>
      <c r="CBI322" s="171"/>
      <c r="CBJ322" s="171"/>
      <c r="CBK322" s="171"/>
      <c r="CBL322" s="171"/>
      <c r="CBM322" s="171"/>
      <c r="CBN322" s="171"/>
      <c r="CBO322" s="171"/>
      <c r="CBP322" s="171"/>
      <c r="CBQ322" s="171"/>
      <c r="CBR322" s="171"/>
      <c r="CBS322" s="171"/>
      <c r="CBT322" s="171"/>
      <c r="CBU322" s="171"/>
      <c r="CBV322" s="171"/>
      <c r="CBW322" s="171"/>
      <c r="CBX322" s="171"/>
      <c r="CBY322" s="171"/>
      <c r="CBZ322" s="171"/>
      <c r="CCA322" s="171"/>
      <c r="CCB322" s="171"/>
      <c r="CCC322" s="171"/>
      <c r="CCD322" s="171"/>
      <c r="CCE322" s="171"/>
      <c r="CCF322" s="171"/>
      <c r="CCG322" s="171"/>
      <c r="CCH322" s="171"/>
      <c r="CCI322" s="171"/>
      <c r="CCJ322" s="171"/>
      <c r="CCK322" s="171"/>
      <c r="CCL322" s="171"/>
      <c r="CCM322" s="171"/>
      <c r="CCN322" s="171"/>
      <c r="CCO322" s="171"/>
      <c r="CCP322" s="171"/>
      <c r="CCQ322" s="171"/>
      <c r="CCR322" s="171"/>
      <c r="CCS322" s="171"/>
      <c r="CCT322" s="171"/>
      <c r="CCU322" s="171"/>
      <c r="CCV322" s="171"/>
      <c r="CCW322" s="171"/>
      <c r="CCX322" s="171"/>
      <c r="CCY322" s="171"/>
      <c r="CCZ322" s="171"/>
      <c r="CDA322" s="171"/>
      <c r="CDB322" s="171"/>
      <c r="CDC322" s="171"/>
      <c r="CDD322" s="171"/>
      <c r="CDE322" s="171"/>
      <c r="CDF322" s="171"/>
      <c r="CDG322" s="171"/>
      <c r="CDH322" s="171"/>
      <c r="CDI322" s="171"/>
      <c r="CDJ322" s="171"/>
      <c r="CDK322" s="171"/>
      <c r="CDL322" s="171"/>
      <c r="CDM322" s="171"/>
      <c r="CDN322" s="171"/>
      <c r="CDO322" s="171"/>
      <c r="CDP322" s="171"/>
      <c r="CDQ322" s="171"/>
      <c r="CDR322" s="171"/>
      <c r="CDS322" s="171"/>
      <c r="CDT322" s="171"/>
      <c r="CDU322" s="171"/>
      <c r="CDV322" s="171"/>
      <c r="CDW322" s="171"/>
      <c r="CDX322" s="171"/>
      <c r="CDY322" s="171"/>
      <c r="CDZ322" s="171"/>
      <c r="CEA322" s="171"/>
      <c r="CEB322" s="171"/>
      <c r="CEC322" s="171"/>
      <c r="CED322" s="171"/>
      <c r="CEE322" s="171"/>
      <c r="CEF322" s="171"/>
      <c r="CEG322" s="171"/>
      <c r="CEH322" s="171"/>
      <c r="CEI322" s="171"/>
      <c r="CEJ322" s="171"/>
      <c r="CEK322" s="171"/>
      <c r="CEL322" s="171"/>
      <c r="CEM322" s="171"/>
      <c r="CEN322" s="171"/>
      <c r="CEO322" s="171"/>
      <c r="CEP322" s="171"/>
      <c r="CEQ322" s="171"/>
      <c r="CER322" s="171"/>
      <c r="CES322" s="171"/>
      <c r="CET322" s="171"/>
      <c r="CEU322" s="171"/>
      <c r="CEV322" s="171"/>
      <c r="CEW322" s="171"/>
      <c r="CEX322" s="171"/>
      <c r="CEY322" s="171"/>
      <c r="CEZ322" s="171"/>
      <c r="CFA322" s="171"/>
      <c r="CFB322" s="171"/>
      <c r="CFC322" s="171"/>
      <c r="CFD322" s="171"/>
      <c r="CFE322" s="171"/>
      <c r="CFF322" s="171"/>
      <c r="CFG322" s="171"/>
      <c r="CFH322" s="171"/>
      <c r="CFI322" s="171"/>
      <c r="CFJ322" s="171"/>
      <c r="CFK322" s="171"/>
      <c r="CFL322" s="171"/>
      <c r="CFM322" s="171"/>
      <c r="CFN322" s="171"/>
      <c r="CFO322" s="171"/>
      <c r="CFP322" s="171"/>
      <c r="CFQ322" s="171"/>
      <c r="CFR322" s="171"/>
      <c r="CFS322" s="171"/>
      <c r="CFT322" s="171"/>
      <c r="CFU322" s="171"/>
      <c r="CFV322" s="171"/>
      <c r="CFW322" s="171"/>
      <c r="CFX322" s="171"/>
      <c r="CFY322" s="171"/>
      <c r="CFZ322" s="171"/>
      <c r="CGA322" s="171"/>
      <c r="CGB322" s="171"/>
      <c r="CGC322" s="171"/>
      <c r="CGD322" s="171"/>
      <c r="CGE322" s="171"/>
      <c r="CGF322" s="171"/>
      <c r="CGG322" s="171"/>
      <c r="CGH322" s="171"/>
      <c r="CGI322" s="171"/>
      <c r="CGJ322" s="171"/>
      <c r="CGK322" s="171"/>
      <c r="CGL322" s="171"/>
      <c r="CGM322" s="171"/>
      <c r="CGN322" s="171"/>
      <c r="CGO322" s="171"/>
      <c r="CGP322" s="171"/>
      <c r="CGQ322" s="171"/>
      <c r="CGR322" s="171"/>
      <c r="CGS322" s="171"/>
      <c r="CGT322" s="171"/>
      <c r="CGU322" s="171"/>
      <c r="CGV322" s="171"/>
      <c r="CGW322" s="171"/>
      <c r="CGX322" s="171"/>
      <c r="CGY322" s="171"/>
      <c r="CGZ322" s="171"/>
      <c r="CHA322" s="171"/>
      <c r="CHB322" s="171"/>
      <c r="CHC322" s="171"/>
      <c r="CHD322" s="171"/>
      <c r="CHE322" s="171"/>
      <c r="CHF322" s="171"/>
      <c r="CHG322" s="171"/>
      <c r="CHH322" s="171"/>
      <c r="CHI322" s="171"/>
      <c r="CHJ322" s="171"/>
      <c r="CHK322" s="171"/>
      <c r="CHL322" s="171"/>
      <c r="CHM322" s="171"/>
      <c r="CHN322" s="171"/>
      <c r="CHO322" s="171"/>
      <c r="CHP322" s="171"/>
      <c r="CHQ322" s="171"/>
      <c r="CHR322" s="171"/>
      <c r="CHS322" s="171"/>
      <c r="CHT322" s="171"/>
      <c r="CHU322" s="171"/>
      <c r="CHV322" s="171"/>
      <c r="CHW322" s="171"/>
      <c r="CHX322" s="171"/>
      <c r="CHY322" s="171"/>
      <c r="CHZ322" s="171"/>
      <c r="CIA322" s="171"/>
      <c r="CIB322" s="171"/>
      <c r="CIC322" s="171"/>
      <c r="CID322" s="171"/>
      <c r="CIE322" s="171"/>
      <c r="CIF322" s="171"/>
      <c r="CIG322" s="171"/>
      <c r="CIH322" s="171"/>
      <c r="CII322" s="171"/>
      <c r="CIJ322" s="171"/>
      <c r="CIK322" s="171"/>
      <c r="CIL322" s="171"/>
      <c r="CIM322" s="171"/>
      <c r="CIN322" s="171"/>
      <c r="CIO322" s="171"/>
      <c r="CIP322" s="171"/>
      <c r="CIQ322" s="171"/>
      <c r="CIR322" s="171"/>
      <c r="CIS322" s="171"/>
      <c r="CIT322" s="171"/>
      <c r="CIU322" s="171"/>
      <c r="CIV322" s="171"/>
      <c r="CIW322" s="171"/>
      <c r="CIX322" s="171"/>
      <c r="CIY322" s="171"/>
      <c r="CIZ322" s="171"/>
      <c r="CJA322" s="171"/>
      <c r="CJB322" s="171"/>
      <c r="CJC322" s="171"/>
      <c r="CJD322" s="171"/>
      <c r="CJE322" s="171"/>
      <c r="CJF322" s="171"/>
      <c r="CJG322" s="171"/>
      <c r="CJH322" s="171"/>
      <c r="CJI322" s="171"/>
      <c r="CJJ322" s="171"/>
      <c r="CJK322" s="171"/>
      <c r="CJL322" s="171"/>
      <c r="CJM322" s="171"/>
      <c r="CJN322" s="171"/>
      <c r="CJO322" s="171"/>
      <c r="CJP322" s="171"/>
      <c r="CJQ322" s="171"/>
      <c r="CJR322" s="171"/>
      <c r="CJS322" s="171"/>
      <c r="CJT322" s="171"/>
      <c r="CJU322" s="171"/>
      <c r="CJV322" s="171"/>
      <c r="CJW322" s="171"/>
      <c r="CJX322" s="171"/>
      <c r="CJY322" s="171"/>
      <c r="CJZ322" s="171"/>
      <c r="CKA322" s="171"/>
      <c r="CKB322" s="171"/>
      <c r="CKC322" s="171"/>
      <c r="CKD322" s="171"/>
      <c r="CKE322" s="171"/>
      <c r="CKF322" s="171"/>
      <c r="CKG322" s="171"/>
      <c r="CKH322" s="171"/>
      <c r="CKI322" s="171"/>
      <c r="CKJ322" s="171"/>
      <c r="CKK322" s="171"/>
      <c r="CKL322" s="171"/>
      <c r="CKM322" s="171"/>
      <c r="CKN322" s="171"/>
      <c r="CKO322" s="171"/>
      <c r="CKP322" s="171"/>
      <c r="CKQ322" s="171"/>
      <c r="CKR322" s="171"/>
      <c r="CKS322" s="171"/>
      <c r="CKT322" s="171"/>
      <c r="CKU322" s="171"/>
      <c r="CKV322" s="171"/>
      <c r="CKW322" s="171"/>
      <c r="CKX322" s="171"/>
      <c r="CKY322" s="171"/>
      <c r="CKZ322" s="171"/>
      <c r="CLA322" s="171"/>
      <c r="CLB322" s="171"/>
      <c r="CLC322" s="171"/>
      <c r="CLD322" s="171"/>
      <c r="CLE322" s="171"/>
      <c r="CLF322" s="171"/>
      <c r="CLG322" s="171"/>
      <c r="CLH322" s="171"/>
      <c r="CLI322" s="171"/>
      <c r="CLJ322" s="171"/>
      <c r="CLK322" s="171"/>
      <c r="CLL322" s="171"/>
      <c r="CLM322" s="171"/>
      <c r="CLN322" s="171"/>
      <c r="CLO322" s="171"/>
      <c r="CLP322" s="171"/>
      <c r="CLQ322" s="171"/>
      <c r="CLR322" s="171"/>
      <c r="CLS322" s="171"/>
      <c r="CLT322" s="171"/>
      <c r="CLU322" s="171"/>
      <c r="CLV322" s="171"/>
      <c r="CLW322" s="171"/>
      <c r="CLX322" s="171"/>
      <c r="CLY322" s="171"/>
      <c r="CLZ322" s="171"/>
      <c r="CMA322" s="171"/>
      <c r="CMB322" s="171"/>
      <c r="CMC322" s="171"/>
      <c r="CMD322" s="171"/>
      <c r="CME322" s="171"/>
      <c r="CMF322" s="171"/>
      <c r="CMG322" s="171"/>
      <c r="CMH322" s="171"/>
      <c r="CMI322" s="171"/>
      <c r="CMJ322" s="171"/>
      <c r="CMK322" s="171"/>
      <c r="CML322" s="171"/>
      <c r="CMM322" s="171"/>
      <c r="CMN322" s="171"/>
      <c r="CMO322" s="171"/>
      <c r="CMP322" s="171"/>
      <c r="CMQ322" s="171"/>
      <c r="CMR322" s="171"/>
      <c r="CMS322" s="171"/>
      <c r="CMT322" s="171"/>
      <c r="CMU322" s="171"/>
      <c r="CMV322" s="171"/>
      <c r="CMW322" s="171"/>
      <c r="CMX322" s="171"/>
      <c r="CMY322" s="171"/>
      <c r="CMZ322" s="171"/>
      <c r="CNA322" s="171"/>
      <c r="CNB322" s="171"/>
      <c r="CNC322" s="171"/>
      <c r="CND322" s="171"/>
      <c r="CNE322" s="171"/>
      <c r="CNF322" s="171"/>
      <c r="CNG322" s="171"/>
      <c r="CNH322" s="171"/>
      <c r="CNI322" s="171"/>
      <c r="CNJ322" s="171"/>
      <c r="CNK322" s="171"/>
      <c r="CNL322" s="171"/>
      <c r="CNM322" s="171"/>
      <c r="CNN322" s="171"/>
      <c r="CNO322" s="171"/>
      <c r="CNP322" s="171"/>
      <c r="CNQ322" s="171"/>
      <c r="CNR322" s="171"/>
      <c r="CNS322" s="171"/>
      <c r="CNT322" s="171"/>
      <c r="CNU322" s="171"/>
      <c r="CNV322" s="171"/>
      <c r="CNW322" s="171"/>
      <c r="CNX322" s="171"/>
      <c r="CNY322" s="171"/>
      <c r="CNZ322" s="171"/>
      <c r="COA322" s="171"/>
      <c r="COB322" s="171"/>
      <c r="COC322" s="171"/>
      <c r="COD322" s="171"/>
      <c r="COE322" s="171"/>
      <c r="COF322" s="171"/>
      <c r="COG322" s="171"/>
      <c r="COH322" s="171"/>
      <c r="COI322" s="171"/>
      <c r="COJ322" s="171"/>
      <c r="COK322" s="171"/>
      <c r="COL322" s="171"/>
      <c r="COM322" s="171"/>
      <c r="CON322" s="171"/>
      <c r="COO322" s="171"/>
      <c r="COP322" s="171"/>
      <c r="COQ322" s="171"/>
      <c r="COR322" s="171"/>
      <c r="COS322" s="171"/>
      <c r="COT322" s="171"/>
      <c r="COU322" s="171"/>
      <c r="COV322" s="171"/>
      <c r="COW322" s="171"/>
      <c r="COX322" s="171"/>
      <c r="COY322" s="171"/>
      <c r="COZ322" s="171"/>
      <c r="CPA322" s="171"/>
      <c r="CPB322" s="171"/>
      <c r="CPC322" s="171"/>
      <c r="CPD322" s="171"/>
      <c r="CPE322" s="171"/>
      <c r="CPF322" s="171"/>
      <c r="CPG322" s="171"/>
      <c r="CPH322" s="171"/>
      <c r="CPI322" s="171"/>
      <c r="CPJ322" s="171"/>
      <c r="CPK322" s="171"/>
      <c r="CPL322" s="171"/>
      <c r="CPM322" s="171"/>
      <c r="CPN322" s="171"/>
      <c r="CPO322" s="171"/>
      <c r="CPP322" s="171"/>
      <c r="CPQ322" s="171"/>
      <c r="CPR322" s="171"/>
      <c r="CPS322" s="171"/>
      <c r="CPT322" s="171"/>
      <c r="CPU322" s="171"/>
      <c r="CPV322" s="171"/>
      <c r="CPW322" s="171"/>
      <c r="CPX322" s="171"/>
      <c r="CPY322" s="171"/>
      <c r="CPZ322" s="171"/>
      <c r="CQA322" s="171"/>
      <c r="CQB322" s="171"/>
      <c r="CQC322" s="171"/>
      <c r="CQD322" s="171"/>
      <c r="CQE322" s="171"/>
      <c r="CQF322" s="171"/>
      <c r="CQG322" s="171"/>
      <c r="CQH322" s="171"/>
      <c r="CQI322" s="171"/>
      <c r="CQJ322" s="171"/>
      <c r="CQK322" s="171"/>
      <c r="CQL322" s="171"/>
      <c r="CQM322" s="171"/>
      <c r="CQN322" s="171"/>
      <c r="CQO322" s="171"/>
      <c r="CQP322" s="171"/>
      <c r="CQQ322" s="171"/>
      <c r="CQR322" s="171"/>
      <c r="CQS322" s="171"/>
      <c r="CQT322" s="171"/>
      <c r="CQU322" s="171"/>
      <c r="CQV322" s="171"/>
      <c r="CQW322" s="171"/>
      <c r="CQX322" s="171"/>
      <c r="CQY322" s="171"/>
      <c r="CQZ322" s="171"/>
      <c r="CRA322" s="171"/>
      <c r="CRB322" s="171"/>
      <c r="CRC322" s="171"/>
      <c r="CRD322" s="171"/>
      <c r="CRE322" s="171"/>
      <c r="CRF322" s="171"/>
      <c r="CRG322" s="171"/>
      <c r="CRH322" s="171"/>
      <c r="CRI322" s="171"/>
      <c r="CRJ322" s="171"/>
      <c r="CRK322" s="171"/>
      <c r="CRL322" s="171"/>
      <c r="CRM322" s="171"/>
      <c r="CRN322" s="171"/>
      <c r="CRO322" s="171"/>
      <c r="CRP322" s="171"/>
      <c r="CRQ322" s="171"/>
      <c r="CRR322" s="171"/>
      <c r="CRS322" s="171"/>
      <c r="CRT322" s="171"/>
      <c r="CRU322" s="171"/>
      <c r="CRV322" s="171"/>
      <c r="CRW322" s="171"/>
      <c r="CRX322" s="171"/>
      <c r="CRY322" s="171"/>
      <c r="CRZ322" s="171"/>
      <c r="CSA322" s="171"/>
      <c r="CSB322" s="171"/>
      <c r="CSC322" s="171"/>
      <c r="CSD322" s="171"/>
      <c r="CSE322" s="171"/>
      <c r="CSF322" s="171"/>
      <c r="CSG322" s="171"/>
      <c r="CSH322" s="171"/>
      <c r="CSI322" s="171"/>
      <c r="CSJ322" s="171"/>
      <c r="CSK322" s="171"/>
      <c r="CSL322" s="171"/>
      <c r="CSM322" s="171"/>
      <c r="CSN322" s="171"/>
      <c r="CSO322" s="171"/>
      <c r="CSP322" s="171"/>
      <c r="CSQ322" s="171"/>
      <c r="CSR322" s="171"/>
      <c r="CSS322" s="171"/>
      <c r="CST322" s="171"/>
      <c r="CSU322" s="171"/>
      <c r="CSV322" s="171"/>
      <c r="CSW322" s="171"/>
      <c r="CSX322" s="171"/>
      <c r="CSY322" s="171"/>
      <c r="CSZ322" s="171"/>
      <c r="CTA322" s="171"/>
      <c r="CTB322" s="171"/>
      <c r="CTC322" s="171"/>
      <c r="CTD322" s="171"/>
      <c r="CTE322" s="171"/>
      <c r="CTF322" s="171"/>
      <c r="CTG322" s="171"/>
      <c r="CTH322" s="171"/>
      <c r="CTI322" s="171"/>
      <c r="CTJ322" s="171"/>
      <c r="CTK322" s="171"/>
      <c r="CTL322" s="171"/>
      <c r="CTM322" s="171"/>
      <c r="CTN322" s="171"/>
      <c r="CTO322" s="171"/>
      <c r="CTP322" s="171"/>
      <c r="CTQ322" s="171"/>
      <c r="CTR322" s="171"/>
      <c r="CTS322" s="171"/>
      <c r="CTT322" s="171"/>
      <c r="CTU322" s="171"/>
      <c r="CTV322" s="171"/>
      <c r="CTW322" s="171"/>
      <c r="CTX322" s="171"/>
      <c r="CTY322" s="171"/>
      <c r="CTZ322" s="171"/>
      <c r="CUA322" s="171"/>
      <c r="CUB322" s="171"/>
      <c r="CUC322" s="171"/>
      <c r="CUD322" s="171"/>
      <c r="CUE322" s="171"/>
      <c r="CUF322" s="171"/>
      <c r="CUG322" s="171"/>
      <c r="CUH322" s="171"/>
      <c r="CUI322" s="171"/>
      <c r="CUJ322" s="171"/>
      <c r="CUK322" s="171"/>
      <c r="CUL322" s="171"/>
      <c r="CUM322" s="171"/>
      <c r="CUN322" s="171"/>
      <c r="CUO322" s="171"/>
      <c r="CUP322" s="171"/>
      <c r="CUQ322" s="171"/>
      <c r="CUR322" s="171"/>
      <c r="CUS322" s="171"/>
      <c r="CUT322" s="171"/>
      <c r="CUU322" s="171"/>
      <c r="CUV322" s="171"/>
      <c r="CUW322" s="171"/>
      <c r="CUX322" s="171"/>
      <c r="CUY322" s="171"/>
      <c r="CUZ322" s="171"/>
      <c r="CVA322" s="171"/>
      <c r="CVB322" s="171"/>
      <c r="CVC322" s="171"/>
      <c r="CVD322" s="171"/>
      <c r="CVE322" s="171"/>
      <c r="CVF322" s="171"/>
      <c r="CVG322" s="171"/>
      <c r="CVH322" s="171"/>
      <c r="CVI322" s="171"/>
      <c r="CVJ322" s="171"/>
      <c r="CVK322" s="171"/>
      <c r="CVL322" s="171"/>
      <c r="CVM322" s="171"/>
      <c r="CVN322" s="171"/>
      <c r="CVO322" s="171"/>
      <c r="CVP322" s="171"/>
      <c r="CVQ322" s="171"/>
      <c r="CVR322" s="171"/>
      <c r="CVS322" s="171"/>
      <c r="CVT322" s="171"/>
      <c r="CVU322" s="171"/>
      <c r="CVV322" s="171"/>
      <c r="CVW322" s="171"/>
      <c r="CVX322" s="171"/>
      <c r="CVY322" s="171"/>
      <c r="CVZ322" s="171"/>
      <c r="CWA322" s="171"/>
      <c r="CWB322" s="171"/>
      <c r="CWC322" s="171"/>
      <c r="CWD322" s="171"/>
      <c r="CWE322" s="171"/>
      <c r="CWF322" s="171"/>
      <c r="CWG322" s="171"/>
      <c r="CWH322" s="171"/>
      <c r="CWI322" s="171"/>
      <c r="CWJ322" s="171"/>
      <c r="CWK322" s="171"/>
      <c r="CWL322" s="171"/>
      <c r="CWM322" s="171"/>
      <c r="CWN322" s="171"/>
      <c r="CWO322" s="171"/>
      <c r="CWP322" s="171"/>
      <c r="CWQ322" s="171"/>
      <c r="CWR322" s="171"/>
      <c r="CWS322" s="171"/>
      <c r="CWT322" s="171"/>
      <c r="CWU322" s="171"/>
      <c r="CWV322" s="171"/>
      <c r="CWW322" s="171"/>
      <c r="CWX322" s="171"/>
      <c r="CWY322" s="171"/>
      <c r="CWZ322" s="171"/>
      <c r="CXA322" s="171"/>
      <c r="CXB322" s="171"/>
      <c r="CXC322" s="171"/>
      <c r="CXD322" s="171"/>
      <c r="CXE322" s="171"/>
      <c r="CXF322" s="171"/>
      <c r="CXG322" s="171"/>
      <c r="CXH322" s="171"/>
      <c r="CXI322" s="171"/>
      <c r="CXJ322" s="171"/>
      <c r="CXK322" s="171"/>
      <c r="CXL322" s="171"/>
      <c r="CXM322" s="171"/>
      <c r="CXN322" s="171"/>
      <c r="CXO322" s="171"/>
      <c r="CXP322" s="171"/>
      <c r="CXQ322" s="171"/>
      <c r="CXR322" s="171"/>
      <c r="CXS322" s="171"/>
      <c r="CXT322" s="171"/>
      <c r="CXU322" s="171"/>
      <c r="CXV322" s="171"/>
      <c r="CXW322" s="171"/>
      <c r="CXX322" s="171"/>
      <c r="CXY322" s="171"/>
      <c r="CXZ322" s="171"/>
      <c r="CYA322" s="171"/>
      <c r="CYB322" s="171"/>
      <c r="CYC322" s="171"/>
      <c r="CYD322" s="171"/>
      <c r="CYE322" s="171"/>
      <c r="CYF322" s="171"/>
      <c r="CYG322" s="171"/>
      <c r="CYH322" s="171"/>
      <c r="CYI322" s="171"/>
      <c r="CYJ322" s="171"/>
      <c r="CYK322" s="171"/>
      <c r="CYL322" s="171"/>
      <c r="CYM322" s="171"/>
      <c r="CYN322" s="171"/>
      <c r="CYO322" s="171"/>
      <c r="CYP322" s="171"/>
      <c r="CYQ322" s="171"/>
      <c r="CYR322" s="171"/>
      <c r="CYS322" s="171"/>
      <c r="CYT322" s="171"/>
      <c r="CYU322" s="171"/>
      <c r="CYV322" s="171"/>
      <c r="CYW322" s="171"/>
      <c r="CYX322" s="171"/>
      <c r="CYY322" s="171"/>
      <c r="CYZ322" s="171"/>
      <c r="CZA322" s="171"/>
      <c r="CZB322" s="171"/>
      <c r="CZC322" s="171"/>
      <c r="CZD322" s="171"/>
      <c r="CZE322" s="171"/>
      <c r="CZF322" s="171"/>
      <c r="CZG322" s="171"/>
      <c r="CZH322" s="171"/>
      <c r="CZI322" s="171"/>
      <c r="CZJ322" s="171"/>
      <c r="CZK322" s="171"/>
      <c r="CZL322" s="171"/>
      <c r="CZM322" s="171"/>
      <c r="CZN322" s="171"/>
      <c r="CZO322" s="171"/>
      <c r="CZP322" s="171"/>
      <c r="CZQ322" s="171"/>
      <c r="CZR322" s="171"/>
      <c r="CZS322" s="171"/>
      <c r="CZT322" s="171"/>
      <c r="CZU322" s="171"/>
      <c r="CZV322" s="171"/>
      <c r="CZW322" s="171"/>
      <c r="CZX322" s="171"/>
      <c r="CZY322" s="171"/>
      <c r="CZZ322" s="171"/>
      <c r="DAA322" s="171"/>
      <c r="DAB322" s="171"/>
      <c r="DAC322" s="171"/>
      <c r="DAD322" s="171"/>
      <c r="DAE322" s="171"/>
      <c r="DAF322" s="171"/>
      <c r="DAG322" s="171"/>
      <c r="DAH322" s="171"/>
      <c r="DAI322" s="171"/>
      <c r="DAJ322" s="171"/>
      <c r="DAK322" s="171"/>
      <c r="DAL322" s="171"/>
      <c r="DAM322" s="171"/>
      <c r="DAN322" s="171"/>
      <c r="DAO322" s="171"/>
      <c r="DAP322" s="171"/>
      <c r="DAQ322" s="171"/>
      <c r="DAR322" s="171"/>
      <c r="DAS322" s="171"/>
      <c r="DAT322" s="171"/>
      <c r="DAU322" s="171"/>
      <c r="DAV322" s="171"/>
      <c r="DAW322" s="171"/>
      <c r="DAX322" s="171"/>
      <c r="DAY322" s="171"/>
      <c r="DAZ322" s="171"/>
      <c r="DBA322" s="171"/>
      <c r="DBB322" s="171"/>
      <c r="DBC322" s="171"/>
      <c r="DBD322" s="171"/>
      <c r="DBE322" s="171"/>
      <c r="DBF322" s="171"/>
      <c r="DBG322" s="171"/>
      <c r="DBH322" s="171"/>
      <c r="DBI322" s="171"/>
      <c r="DBJ322" s="171"/>
      <c r="DBK322" s="171"/>
      <c r="DBL322" s="171"/>
      <c r="DBM322" s="171"/>
      <c r="DBN322" s="171"/>
      <c r="DBO322" s="171"/>
      <c r="DBP322" s="171"/>
      <c r="DBQ322" s="171"/>
      <c r="DBR322" s="171"/>
      <c r="DBS322" s="171"/>
      <c r="DBT322" s="171"/>
      <c r="DBU322" s="171"/>
      <c r="DBV322" s="171"/>
      <c r="DBW322" s="171"/>
      <c r="DBX322" s="171"/>
      <c r="DBY322" s="171"/>
      <c r="DBZ322" s="171"/>
      <c r="DCA322" s="171"/>
      <c r="DCB322" s="171"/>
      <c r="DCC322" s="171"/>
      <c r="DCD322" s="171"/>
      <c r="DCE322" s="171"/>
      <c r="DCF322" s="171"/>
      <c r="DCG322" s="171"/>
      <c r="DCH322" s="171"/>
      <c r="DCI322" s="171"/>
      <c r="DCJ322" s="171"/>
      <c r="DCK322" s="171"/>
      <c r="DCL322" s="171"/>
      <c r="DCM322" s="171"/>
      <c r="DCN322" s="171"/>
      <c r="DCO322" s="171"/>
      <c r="DCP322" s="171"/>
      <c r="DCQ322" s="171"/>
      <c r="DCR322" s="171"/>
      <c r="DCS322" s="171"/>
      <c r="DCT322" s="171"/>
      <c r="DCU322" s="171"/>
      <c r="DCV322" s="171"/>
      <c r="DCW322" s="171"/>
      <c r="DCX322" s="171"/>
      <c r="DCY322" s="171"/>
      <c r="DCZ322" s="171"/>
      <c r="DDA322" s="171"/>
      <c r="DDB322" s="171"/>
      <c r="DDC322" s="171"/>
      <c r="DDD322" s="171"/>
      <c r="DDE322" s="171"/>
      <c r="DDF322" s="171"/>
      <c r="DDG322" s="171"/>
      <c r="DDH322" s="171"/>
      <c r="DDI322" s="171"/>
      <c r="DDJ322" s="171"/>
      <c r="DDK322" s="171"/>
      <c r="DDL322" s="171"/>
      <c r="DDM322" s="171"/>
      <c r="DDN322" s="171"/>
      <c r="DDO322" s="171"/>
      <c r="DDP322" s="171"/>
      <c r="DDQ322" s="171"/>
      <c r="DDR322" s="171"/>
      <c r="DDS322" s="171"/>
      <c r="DDT322" s="171"/>
      <c r="DDU322" s="171"/>
      <c r="DDV322" s="171"/>
      <c r="DDW322" s="171"/>
      <c r="DDX322" s="171"/>
      <c r="DDY322" s="171"/>
      <c r="DDZ322" s="171"/>
      <c r="DEA322" s="171"/>
      <c r="DEB322" s="171"/>
      <c r="DEC322" s="171"/>
      <c r="DED322" s="171"/>
      <c r="DEE322" s="171"/>
      <c r="DEF322" s="171"/>
      <c r="DEG322" s="171"/>
      <c r="DEH322" s="171"/>
      <c r="DEI322" s="171"/>
      <c r="DEJ322" s="171"/>
      <c r="DEK322" s="171"/>
      <c r="DEL322" s="171"/>
      <c r="DEM322" s="171"/>
      <c r="DEN322" s="171"/>
      <c r="DEO322" s="171"/>
      <c r="DEP322" s="171"/>
      <c r="DEQ322" s="171"/>
      <c r="DER322" s="171"/>
      <c r="DES322" s="171"/>
      <c r="DET322" s="171"/>
      <c r="DEU322" s="171"/>
      <c r="DEV322" s="171"/>
      <c r="DEW322" s="171"/>
      <c r="DEX322" s="171"/>
      <c r="DEY322" s="171"/>
      <c r="DEZ322" s="171"/>
      <c r="DFA322" s="171"/>
      <c r="DFB322" s="171"/>
      <c r="DFC322" s="171"/>
      <c r="DFD322" s="171"/>
      <c r="DFE322" s="171"/>
      <c r="DFF322" s="171"/>
      <c r="DFG322" s="171"/>
      <c r="DFH322" s="171"/>
      <c r="DFI322" s="171"/>
      <c r="DFJ322" s="171"/>
      <c r="DFK322" s="171"/>
      <c r="DFL322" s="171"/>
      <c r="DFM322" s="171"/>
      <c r="DFN322" s="171"/>
      <c r="DFO322" s="171"/>
      <c r="DFP322" s="171"/>
      <c r="DFQ322" s="171"/>
      <c r="DFR322" s="171"/>
      <c r="DFS322" s="171"/>
      <c r="DFT322" s="171"/>
      <c r="DFU322" s="171"/>
      <c r="DFV322" s="171"/>
      <c r="DFW322" s="171"/>
      <c r="DFX322" s="171"/>
      <c r="DFY322" s="171"/>
      <c r="DFZ322" s="171"/>
      <c r="DGA322" s="171"/>
      <c r="DGB322" s="171"/>
      <c r="DGC322" s="171"/>
      <c r="DGD322" s="171"/>
      <c r="DGE322" s="171"/>
      <c r="DGF322" s="171"/>
      <c r="DGG322" s="171"/>
      <c r="DGH322" s="171"/>
      <c r="DGI322" s="171"/>
      <c r="DGJ322" s="171"/>
      <c r="DGK322" s="171"/>
      <c r="DGL322" s="171"/>
      <c r="DGM322" s="171"/>
      <c r="DGN322" s="171"/>
      <c r="DGO322" s="171"/>
      <c r="DGP322" s="171"/>
      <c r="DGQ322" s="171"/>
      <c r="DGR322" s="171"/>
      <c r="DGS322" s="171"/>
      <c r="DGT322" s="171"/>
      <c r="DGU322" s="171"/>
      <c r="DGV322" s="171"/>
      <c r="DGW322" s="171"/>
      <c r="DGX322" s="171"/>
      <c r="DGY322" s="171"/>
      <c r="DGZ322" s="171"/>
      <c r="DHA322" s="171"/>
      <c r="DHB322" s="171"/>
      <c r="DHC322" s="171"/>
      <c r="DHD322" s="171"/>
      <c r="DHE322" s="171"/>
      <c r="DHF322" s="171"/>
      <c r="DHG322" s="171"/>
      <c r="DHH322" s="171"/>
      <c r="DHI322" s="171"/>
      <c r="DHJ322" s="171"/>
      <c r="DHK322" s="171"/>
      <c r="DHL322" s="171"/>
      <c r="DHM322" s="171"/>
      <c r="DHN322" s="171"/>
      <c r="DHO322" s="171"/>
      <c r="DHP322" s="171"/>
      <c r="DHQ322" s="171"/>
      <c r="DHR322" s="171"/>
      <c r="DHS322" s="171"/>
      <c r="DHT322" s="171"/>
      <c r="DHU322" s="171"/>
      <c r="DHV322" s="171"/>
      <c r="DHW322" s="171"/>
      <c r="DHX322" s="171"/>
      <c r="DHY322" s="171"/>
      <c r="DHZ322" s="171"/>
      <c r="DIA322" s="171"/>
      <c r="DIB322" s="171"/>
      <c r="DIC322" s="171"/>
      <c r="DID322" s="171"/>
      <c r="DIE322" s="171"/>
      <c r="DIF322" s="171"/>
      <c r="DIG322" s="171"/>
      <c r="DIH322" s="171"/>
      <c r="DII322" s="171"/>
      <c r="DIJ322" s="171"/>
      <c r="DIK322" s="171"/>
      <c r="DIL322" s="171"/>
      <c r="DIM322" s="171"/>
      <c r="DIN322" s="171"/>
      <c r="DIO322" s="171"/>
      <c r="DIP322" s="171"/>
      <c r="DIQ322" s="171"/>
      <c r="DIR322" s="171"/>
      <c r="DIS322" s="171"/>
      <c r="DIT322" s="171"/>
      <c r="DIU322" s="171"/>
      <c r="DIV322" s="171"/>
      <c r="DIW322" s="171"/>
      <c r="DIX322" s="171"/>
      <c r="DIY322" s="171"/>
      <c r="DIZ322" s="171"/>
      <c r="DJA322" s="171"/>
      <c r="DJB322" s="171"/>
      <c r="DJC322" s="171"/>
      <c r="DJD322" s="171"/>
      <c r="DJE322" s="171"/>
      <c r="DJF322" s="171"/>
      <c r="DJG322" s="171"/>
      <c r="DJH322" s="171"/>
      <c r="DJI322" s="171"/>
      <c r="DJJ322" s="171"/>
      <c r="DJK322" s="171"/>
      <c r="DJL322" s="171"/>
      <c r="DJM322" s="171"/>
      <c r="DJN322" s="171"/>
      <c r="DJO322" s="171"/>
      <c r="DJP322" s="171"/>
      <c r="DJQ322" s="171"/>
      <c r="DJR322" s="171"/>
      <c r="DJS322" s="171"/>
      <c r="DJT322" s="171"/>
      <c r="DJU322" s="171"/>
      <c r="DJV322" s="171"/>
      <c r="DJW322" s="171"/>
      <c r="DJX322" s="171"/>
      <c r="DJY322" s="171"/>
      <c r="DJZ322" s="171"/>
      <c r="DKA322" s="171"/>
      <c r="DKB322" s="171"/>
      <c r="DKC322" s="171"/>
      <c r="DKD322" s="171"/>
      <c r="DKE322" s="171"/>
      <c r="DKF322" s="171"/>
      <c r="DKG322" s="171"/>
      <c r="DKH322" s="171"/>
      <c r="DKI322" s="171"/>
      <c r="DKJ322" s="171"/>
      <c r="DKK322" s="171"/>
      <c r="DKL322" s="171"/>
      <c r="DKM322" s="171"/>
      <c r="DKN322" s="171"/>
      <c r="DKO322" s="171"/>
      <c r="DKP322" s="171"/>
      <c r="DKQ322" s="171"/>
      <c r="DKR322" s="171"/>
      <c r="DKS322" s="171"/>
      <c r="DKT322" s="171"/>
      <c r="DKU322" s="171"/>
      <c r="DKV322" s="171"/>
      <c r="DKW322" s="171"/>
      <c r="DKX322" s="171"/>
      <c r="DKY322" s="171"/>
      <c r="DKZ322" s="171"/>
      <c r="DLA322" s="171"/>
      <c r="DLB322" s="171"/>
      <c r="DLC322" s="171"/>
      <c r="DLD322" s="171"/>
      <c r="DLE322" s="171"/>
      <c r="DLF322" s="171"/>
      <c r="DLG322" s="171"/>
      <c r="DLH322" s="171"/>
      <c r="DLI322" s="171"/>
      <c r="DLJ322" s="171"/>
      <c r="DLK322" s="171"/>
      <c r="DLL322" s="171"/>
      <c r="DLM322" s="171"/>
      <c r="DLN322" s="171"/>
      <c r="DLO322" s="171"/>
      <c r="DLP322" s="171"/>
      <c r="DLQ322" s="171"/>
      <c r="DLR322" s="171"/>
      <c r="DLS322" s="171"/>
      <c r="DLT322" s="171"/>
      <c r="DLU322" s="171"/>
      <c r="DLV322" s="171"/>
      <c r="DLW322" s="171"/>
      <c r="DLX322" s="171"/>
      <c r="DLY322" s="171"/>
      <c r="DLZ322" s="171"/>
      <c r="DMA322" s="171"/>
      <c r="DMB322" s="171"/>
      <c r="DMC322" s="171"/>
      <c r="DMD322" s="171"/>
      <c r="DME322" s="171"/>
      <c r="DMF322" s="171"/>
      <c r="DMG322" s="171"/>
      <c r="DMH322" s="171"/>
      <c r="DMI322" s="171"/>
      <c r="DMJ322" s="171"/>
      <c r="DMK322" s="171"/>
      <c r="DML322" s="171"/>
      <c r="DMM322" s="171"/>
      <c r="DMN322" s="171"/>
      <c r="DMO322" s="171"/>
      <c r="DMP322" s="171"/>
      <c r="DMQ322" s="171"/>
      <c r="DMR322" s="171"/>
      <c r="DMS322" s="171"/>
      <c r="DMT322" s="171"/>
      <c r="DMU322" s="171"/>
      <c r="DMV322" s="171"/>
      <c r="DMW322" s="171"/>
      <c r="DMX322" s="171"/>
      <c r="DMY322" s="171"/>
      <c r="DMZ322" s="171"/>
      <c r="DNA322" s="171"/>
      <c r="DNB322" s="171"/>
      <c r="DNC322" s="171"/>
      <c r="DND322" s="171"/>
      <c r="DNE322" s="171"/>
      <c r="DNF322" s="171"/>
      <c r="DNG322" s="171"/>
      <c r="DNH322" s="171"/>
      <c r="DNI322" s="171"/>
      <c r="DNJ322" s="171"/>
      <c r="DNK322" s="171"/>
      <c r="DNL322" s="171"/>
      <c r="DNM322" s="171"/>
      <c r="DNN322" s="171"/>
      <c r="DNO322" s="171"/>
      <c r="DNP322" s="171"/>
      <c r="DNQ322" s="171"/>
      <c r="DNR322" s="171"/>
      <c r="DNS322" s="171"/>
      <c r="DNT322" s="171"/>
      <c r="DNU322" s="171"/>
      <c r="DNV322" s="171"/>
      <c r="DNW322" s="171"/>
      <c r="DNX322" s="171"/>
      <c r="DNY322" s="171"/>
      <c r="DNZ322" s="171"/>
      <c r="DOA322" s="171"/>
      <c r="DOB322" s="171"/>
      <c r="DOC322" s="171"/>
      <c r="DOD322" s="171"/>
      <c r="DOE322" s="171"/>
      <c r="DOF322" s="171"/>
      <c r="DOG322" s="171"/>
      <c r="DOH322" s="171"/>
      <c r="DOI322" s="171"/>
      <c r="DOJ322" s="171"/>
      <c r="DOK322" s="171"/>
      <c r="DOL322" s="171"/>
      <c r="DOM322" s="171"/>
      <c r="DON322" s="171"/>
      <c r="DOO322" s="171"/>
      <c r="DOP322" s="171"/>
      <c r="DOQ322" s="171"/>
      <c r="DOR322" s="171"/>
      <c r="DOS322" s="171"/>
      <c r="DOT322" s="171"/>
      <c r="DOU322" s="171"/>
      <c r="DOV322" s="171"/>
      <c r="DOW322" s="171"/>
      <c r="DOX322" s="171"/>
      <c r="DOY322" s="171"/>
      <c r="DOZ322" s="171"/>
      <c r="DPA322" s="171"/>
      <c r="DPB322" s="171"/>
      <c r="DPC322" s="171"/>
      <c r="DPD322" s="171"/>
      <c r="DPE322" s="171"/>
      <c r="DPF322" s="171"/>
      <c r="DPG322" s="171"/>
      <c r="DPH322" s="171"/>
      <c r="DPI322" s="171"/>
      <c r="DPJ322" s="171"/>
      <c r="DPK322" s="171"/>
      <c r="DPL322" s="171"/>
      <c r="DPM322" s="171"/>
      <c r="DPN322" s="171"/>
      <c r="DPO322" s="171"/>
      <c r="DPP322" s="171"/>
      <c r="DPQ322" s="171"/>
      <c r="DPR322" s="171"/>
      <c r="DPS322" s="171"/>
      <c r="DPT322" s="171"/>
      <c r="DPU322" s="171"/>
      <c r="DPV322" s="171"/>
      <c r="DPW322" s="171"/>
      <c r="DPX322" s="171"/>
      <c r="DPY322" s="171"/>
      <c r="DPZ322" s="171"/>
      <c r="DQA322" s="171"/>
      <c r="DQB322" s="171"/>
      <c r="DQC322" s="171"/>
      <c r="DQD322" s="171"/>
      <c r="DQE322" s="171"/>
      <c r="DQF322" s="171"/>
      <c r="DQG322" s="171"/>
      <c r="DQH322" s="171"/>
      <c r="DQI322" s="171"/>
      <c r="DQJ322" s="171"/>
      <c r="DQK322" s="171"/>
      <c r="DQL322" s="171"/>
      <c r="DQM322" s="171"/>
      <c r="DQN322" s="171"/>
      <c r="DQO322" s="171"/>
      <c r="DQP322" s="171"/>
      <c r="DQQ322" s="171"/>
      <c r="DQR322" s="171"/>
      <c r="DQS322" s="171"/>
      <c r="DQT322" s="171"/>
      <c r="DQU322" s="171"/>
      <c r="DQV322" s="171"/>
      <c r="DQW322" s="171"/>
      <c r="DQX322" s="171"/>
      <c r="DQY322" s="171"/>
      <c r="DQZ322" s="171"/>
      <c r="DRA322" s="171"/>
      <c r="DRB322" s="171"/>
      <c r="DRC322" s="171"/>
      <c r="DRD322" s="171"/>
      <c r="DRE322" s="171"/>
      <c r="DRF322" s="171"/>
      <c r="DRG322" s="171"/>
      <c r="DRH322" s="171"/>
      <c r="DRI322" s="171"/>
      <c r="DRJ322" s="171"/>
      <c r="DRK322" s="171"/>
      <c r="DRL322" s="171"/>
      <c r="DRM322" s="171"/>
      <c r="DRN322" s="171"/>
      <c r="DRO322" s="171"/>
      <c r="DRP322" s="171"/>
      <c r="DRQ322" s="171"/>
      <c r="DRR322" s="171"/>
      <c r="DRS322" s="171"/>
      <c r="DRT322" s="171"/>
      <c r="DRU322" s="171"/>
      <c r="DRV322" s="171"/>
      <c r="DRW322" s="171"/>
      <c r="DRX322" s="171"/>
      <c r="DRY322" s="171"/>
      <c r="DRZ322" s="171"/>
      <c r="DSA322" s="171"/>
      <c r="DSB322" s="171"/>
      <c r="DSC322" s="171"/>
      <c r="DSD322" s="171"/>
      <c r="DSE322" s="171"/>
      <c r="DSF322" s="171"/>
      <c r="DSG322" s="171"/>
      <c r="DSH322" s="171"/>
      <c r="DSI322" s="171"/>
      <c r="DSJ322" s="171"/>
      <c r="DSK322" s="171"/>
      <c r="DSL322" s="171"/>
      <c r="DSM322" s="171"/>
      <c r="DSN322" s="171"/>
      <c r="DSO322" s="171"/>
      <c r="DSP322" s="171"/>
      <c r="DSQ322" s="171"/>
      <c r="DSR322" s="171"/>
      <c r="DSS322" s="171"/>
      <c r="DST322" s="171"/>
      <c r="DSU322" s="171"/>
      <c r="DSV322" s="171"/>
      <c r="DSW322" s="171"/>
      <c r="DSX322" s="171"/>
      <c r="DSY322" s="171"/>
      <c r="DSZ322" s="171"/>
      <c r="DTA322" s="171"/>
      <c r="DTB322" s="171"/>
      <c r="DTC322" s="171"/>
      <c r="DTD322" s="171"/>
      <c r="DTE322" s="171"/>
      <c r="DTF322" s="171"/>
      <c r="DTG322" s="171"/>
      <c r="DTH322" s="171"/>
      <c r="DTI322" s="171"/>
      <c r="DTJ322" s="171"/>
      <c r="DTK322" s="171"/>
      <c r="DTL322" s="171"/>
      <c r="DTM322" s="171"/>
      <c r="DTN322" s="171"/>
      <c r="DTO322" s="171"/>
      <c r="DTP322" s="171"/>
      <c r="DTQ322" s="171"/>
      <c r="DTR322" s="171"/>
      <c r="DTS322" s="171"/>
      <c r="DTT322" s="171"/>
      <c r="DTU322" s="171"/>
      <c r="DTV322" s="171"/>
      <c r="DTW322" s="171"/>
      <c r="DTX322" s="171"/>
      <c r="DTY322" s="171"/>
      <c r="DTZ322" s="171"/>
      <c r="DUA322" s="171"/>
      <c r="DUB322" s="171"/>
      <c r="DUC322" s="171"/>
      <c r="DUD322" s="171"/>
      <c r="DUE322" s="171"/>
      <c r="DUF322" s="171"/>
      <c r="DUG322" s="171"/>
      <c r="DUH322" s="171"/>
      <c r="DUI322" s="171"/>
      <c r="DUJ322" s="171"/>
      <c r="DUK322" s="171"/>
      <c r="DUL322" s="171"/>
      <c r="DUM322" s="171"/>
      <c r="DUN322" s="171"/>
      <c r="DUO322" s="171"/>
      <c r="DUP322" s="171"/>
      <c r="DUQ322" s="171"/>
      <c r="DUR322" s="171"/>
      <c r="DUS322" s="171"/>
      <c r="DUT322" s="171"/>
      <c r="DUU322" s="171"/>
      <c r="DUV322" s="171"/>
      <c r="DUW322" s="171"/>
      <c r="DUX322" s="171"/>
      <c r="DUY322" s="171"/>
      <c r="DUZ322" s="171"/>
      <c r="DVA322" s="171"/>
      <c r="DVB322" s="171"/>
      <c r="DVC322" s="171"/>
      <c r="DVD322" s="171"/>
      <c r="DVE322" s="171"/>
      <c r="DVF322" s="171"/>
      <c r="DVG322" s="171"/>
      <c r="DVH322" s="171"/>
      <c r="DVI322" s="171"/>
      <c r="DVJ322" s="171"/>
      <c r="DVK322" s="171"/>
      <c r="DVL322" s="171"/>
      <c r="DVM322" s="171"/>
      <c r="DVN322" s="171"/>
      <c r="DVO322" s="171"/>
      <c r="DVP322" s="171"/>
      <c r="DVQ322" s="171"/>
      <c r="DVR322" s="171"/>
      <c r="DVS322" s="171"/>
      <c r="DVT322" s="171"/>
      <c r="DVU322" s="171"/>
      <c r="DVV322" s="171"/>
      <c r="DVW322" s="171"/>
      <c r="DVX322" s="171"/>
      <c r="DVY322" s="171"/>
      <c r="DVZ322" s="171"/>
      <c r="DWA322" s="171"/>
      <c r="DWB322" s="171"/>
      <c r="DWC322" s="171"/>
      <c r="DWD322" s="171"/>
      <c r="DWE322" s="171"/>
      <c r="DWF322" s="171"/>
      <c r="DWG322" s="171"/>
      <c r="DWH322" s="171"/>
      <c r="DWI322" s="171"/>
      <c r="DWJ322" s="171"/>
      <c r="DWK322" s="171"/>
      <c r="DWL322" s="171"/>
      <c r="DWM322" s="171"/>
      <c r="DWN322" s="171"/>
      <c r="DWO322" s="171"/>
      <c r="DWP322" s="171"/>
      <c r="DWQ322" s="171"/>
      <c r="DWR322" s="171"/>
      <c r="DWS322" s="171"/>
      <c r="DWT322" s="171"/>
      <c r="DWU322" s="171"/>
      <c r="DWV322" s="171"/>
      <c r="DWW322" s="171"/>
      <c r="DWX322" s="171"/>
      <c r="DWY322" s="171"/>
      <c r="DWZ322" s="171"/>
      <c r="DXA322" s="171"/>
      <c r="DXB322" s="171"/>
      <c r="DXC322" s="171"/>
      <c r="DXD322" s="171"/>
      <c r="DXE322" s="171"/>
      <c r="DXF322" s="171"/>
      <c r="DXG322" s="171"/>
      <c r="DXH322" s="171"/>
      <c r="DXI322" s="171"/>
      <c r="DXJ322" s="171"/>
      <c r="DXK322" s="171"/>
      <c r="DXL322" s="171"/>
      <c r="DXM322" s="171"/>
      <c r="DXN322" s="171"/>
      <c r="DXO322" s="171"/>
      <c r="DXP322" s="171"/>
      <c r="DXQ322" s="171"/>
      <c r="DXR322" s="171"/>
      <c r="DXS322" s="171"/>
      <c r="DXT322" s="171"/>
      <c r="DXU322" s="171"/>
      <c r="DXV322" s="171"/>
      <c r="DXW322" s="171"/>
      <c r="DXX322" s="171"/>
      <c r="DXY322" s="171"/>
      <c r="DXZ322" s="171"/>
      <c r="DYA322" s="171"/>
      <c r="DYB322" s="171"/>
      <c r="DYC322" s="171"/>
      <c r="DYD322" s="171"/>
      <c r="DYE322" s="171"/>
      <c r="DYF322" s="171"/>
      <c r="DYG322" s="171"/>
      <c r="DYH322" s="171"/>
      <c r="DYI322" s="171"/>
      <c r="DYJ322" s="171"/>
      <c r="DYK322" s="171"/>
      <c r="DYL322" s="171"/>
      <c r="DYM322" s="171"/>
      <c r="DYN322" s="171"/>
      <c r="DYO322" s="171"/>
      <c r="DYP322" s="171"/>
      <c r="DYQ322" s="171"/>
      <c r="DYR322" s="171"/>
      <c r="DYS322" s="171"/>
      <c r="DYT322" s="171"/>
      <c r="DYU322" s="171"/>
      <c r="DYV322" s="171"/>
      <c r="DYW322" s="171"/>
      <c r="DYX322" s="171"/>
      <c r="DYY322" s="171"/>
      <c r="DYZ322" s="171"/>
      <c r="DZA322" s="171"/>
      <c r="DZB322" s="171"/>
      <c r="DZC322" s="171"/>
      <c r="DZD322" s="171"/>
      <c r="DZE322" s="171"/>
      <c r="DZF322" s="171"/>
      <c r="DZG322" s="171"/>
      <c r="DZH322" s="171"/>
      <c r="DZI322" s="171"/>
      <c r="DZJ322" s="171"/>
      <c r="DZK322" s="171"/>
      <c r="DZL322" s="171"/>
      <c r="DZM322" s="171"/>
      <c r="DZN322" s="171"/>
      <c r="DZO322" s="171"/>
      <c r="DZP322" s="171"/>
      <c r="DZQ322" s="171"/>
      <c r="DZR322" s="171"/>
      <c r="DZS322" s="171"/>
      <c r="DZT322" s="171"/>
      <c r="DZU322" s="171"/>
      <c r="DZV322" s="171"/>
      <c r="DZW322" s="171"/>
      <c r="DZX322" s="171"/>
      <c r="DZY322" s="171"/>
      <c r="DZZ322" s="171"/>
      <c r="EAA322" s="171"/>
      <c r="EAB322" s="171"/>
      <c r="EAC322" s="171"/>
      <c r="EAD322" s="171"/>
      <c r="EAE322" s="171"/>
      <c r="EAF322" s="171"/>
      <c r="EAG322" s="171"/>
      <c r="EAH322" s="171"/>
      <c r="EAI322" s="171"/>
      <c r="EAJ322" s="171"/>
      <c r="EAK322" s="171"/>
      <c r="EAL322" s="171"/>
      <c r="EAM322" s="171"/>
      <c r="EAN322" s="171"/>
      <c r="EAO322" s="171"/>
      <c r="EAP322" s="171"/>
      <c r="EAQ322" s="171"/>
      <c r="EAR322" s="171"/>
      <c r="EAS322" s="171"/>
      <c r="EAT322" s="171"/>
      <c r="EAU322" s="171"/>
      <c r="EAV322" s="171"/>
      <c r="EAW322" s="171"/>
      <c r="EAX322" s="171"/>
      <c r="EAY322" s="171"/>
      <c r="EAZ322" s="171"/>
      <c r="EBA322" s="171"/>
      <c r="EBB322" s="171"/>
      <c r="EBC322" s="171"/>
      <c r="EBD322" s="171"/>
      <c r="EBE322" s="171"/>
      <c r="EBF322" s="171"/>
      <c r="EBG322" s="171"/>
      <c r="EBH322" s="171"/>
      <c r="EBI322" s="171"/>
      <c r="EBJ322" s="171"/>
      <c r="EBK322" s="171"/>
      <c r="EBL322" s="171"/>
      <c r="EBM322" s="171"/>
      <c r="EBN322" s="171"/>
      <c r="EBO322" s="171"/>
      <c r="EBP322" s="171"/>
      <c r="EBQ322" s="171"/>
      <c r="EBR322" s="171"/>
      <c r="EBS322" s="171"/>
      <c r="EBT322" s="171"/>
      <c r="EBU322" s="171"/>
      <c r="EBV322" s="171"/>
      <c r="EBW322" s="171"/>
      <c r="EBX322" s="171"/>
      <c r="EBY322" s="171"/>
      <c r="EBZ322" s="171"/>
      <c r="ECA322" s="171"/>
      <c r="ECB322" s="171"/>
      <c r="ECC322" s="171"/>
      <c r="ECD322" s="171"/>
      <c r="ECE322" s="171"/>
      <c r="ECF322" s="171"/>
      <c r="ECG322" s="171"/>
      <c r="ECH322" s="171"/>
      <c r="ECI322" s="171"/>
      <c r="ECJ322" s="171"/>
      <c r="ECK322" s="171"/>
      <c r="ECL322" s="171"/>
      <c r="ECM322" s="171"/>
      <c r="ECN322" s="171"/>
      <c r="ECO322" s="171"/>
      <c r="ECP322" s="171"/>
      <c r="ECQ322" s="171"/>
      <c r="ECR322" s="171"/>
      <c r="ECS322" s="171"/>
      <c r="ECT322" s="171"/>
      <c r="ECU322" s="171"/>
      <c r="ECV322" s="171"/>
      <c r="ECW322" s="171"/>
      <c r="ECX322" s="171"/>
      <c r="ECY322" s="171"/>
      <c r="ECZ322" s="171"/>
      <c r="EDA322" s="171"/>
      <c r="EDB322" s="171"/>
      <c r="EDC322" s="171"/>
      <c r="EDD322" s="171"/>
      <c r="EDE322" s="171"/>
      <c r="EDF322" s="171"/>
      <c r="EDG322" s="171"/>
      <c r="EDH322" s="171"/>
      <c r="EDI322" s="171"/>
      <c r="EDJ322" s="171"/>
      <c r="EDK322" s="171"/>
      <c r="EDL322" s="171"/>
      <c r="EDM322" s="171"/>
      <c r="EDN322" s="171"/>
      <c r="EDO322" s="171"/>
      <c r="EDP322" s="171"/>
      <c r="EDQ322" s="171"/>
      <c r="EDR322" s="171"/>
      <c r="EDS322" s="171"/>
      <c r="EDT322" s="171"/>
      <c r="EDU322" s="171"/>
      <c r="EDV322" s="171"/>
      <c r="EDW322" s="171"/>
      <c r="EDX322" s="171"/>
      <c r="EDY322" s="171"/>
      <c r="EDZ322" s="171"/>
      <c r="EEA322" s="171"/>
      <c r="EEB322" s="171"/>
      <c r="EEC322" s="171"/>
      <c r="EED322" s="171"/>
      <c r="EEE322" s="171"/>
      <c r="EEF322" s="171"/>
      <c r="EEG322" s="171"/>
      <c r="EEH322" s="171"/>
      <c r="EEI322" s="171"/>
      <c r="EEJ322" s="171"/>
      <c r="EEK322" s="171"/>
      <c r="EEL322" s="171"/>
      <c r="EEM322" s="171"/>
      <c r="EEN322" s="171"/>
      <c r="EEO322" s="171"/>
      <c r="EEP322" s="171"/>
      <c r="EEQ322" s="171"/>
      <c r="EER322" s="171"/>
      <c r="EES322" s="171"/>
      <c r="EET322" s="171"/>
      <c r="EEU322" s="171"/>
      <c r="EEV322" s="171"/>
      <c r="EEW322" s="171"/>
      <c r="EEX322" s="171"/>
      <c r="EEY322" s="171"/>
      <c r="EEZ322" s="171"/>
      <c r="EFA322" s="171"/>
      <c r="EFB322" s="171"/>
      <c r="EFC322" s="171"/>
      <c r="EFD322" s="171"/>
      <c r="EFE322" s="171"/>
      <c r="EFF322" s="171"/>
      <c r="EFG322" s="171"/>
      <c r="EFH322" s="171"/>
      <c r="EFI322" s="171"/>
      <c r="EFJ322" s="171"/>
      <c r="EFK322" s="171"/>
      <c r="EFL322" s="171"/>
      <c r="EFM322" s="171"/>
      <c r="EFN322" s="171"/>
      <c r="EFO322" s="171"/>
      <c r="EFP322" s="171"/>
      <c r="EFQ322" s="171"/>
      <c r="EFR322" s="171"/>
      <c r="EFS322" s="171"/>
      <c r="EFT322" s="171"/>
      <c r="EFU322" s="171"/>
      <c r="EFV322" s="171"/>
      <c r="EFW322" s="171"/>
      <c r="EFX322" s="171"/>
      <c r="EFY322" s="171"/>
      <c r="EFZ322" s="171"/>
      <c r="EGA322" s="171"/>
      <c r="EGB322" s="171"/>
      <c r="EGC322" s="171"/>
      <c r="EGD322" s="171"/>
      <c r="EGE322" s="171"/>
      <c r="EGF322" s="171"/>
      <c r="EGG322" s="171"/>
      <c r="EGH322" s="171"/>
      <c r="EGI322" s="171"/>
      <c r="EGJ322" s="171"/>
      <c r="EGK322" s="171"/>
      <c r="EGL322" s="171"/>
      <c r="EGM322" s="171"/>
      <c r="EGN322" s="171"/>
      <c r="EGO322" s="171"/>
      <c r="EGP322" s="171"/>
      <c r="EGQ322" s="171"/>
      <c r="EGR322" s="171"/>
      <c r="EGS322" s="171"/>
      <c r="EGT322" s="171"/>
      <c r="EGU322" s="171"/>
      <c r="EGV322" s="171"/>
      <c r="EGW322" s="171"/>
      <c r="EGX322" s="171"/>
      <c r="EGY322" s="171"/>
      <c r="EGZ322" s="171"/>
      <c r="EHA322" s="171"/>
      <c r="EHB322" s="171"/>
      <c r="EHC322" s="171"/>
      <c r="EHD322" s="171"/>
      <c r="EHE322" s="171"/>
      <c r="EHF322" s="171"/>
      <c r="EHG322" s="171"/>
      <c r="EHH322" s="171"/>
      <c r="EHI322" s="171"/>
      <c r="EHJ322" s="171"/>
      <c r="EHK322" s="171"/>
      <c r="EHL322" s="171"/>
      <c r="EHM322" s="171"/>
      <c r="EHN322" s="171"/>
      <c r="EHO322" s="171"/>
      <c r="EHP322" s="171"/>
      <c r="EHQ322" s="171"/>
      <c r="EHR322" s="171"/>
      <c r="EHS322" s="171"/>
      <c r="EHT322" s="171"/>
      <c r="EHU322" s="171"/>
      <c r="EHV322" s="171"/>
      <c r="EHW322" s="171"/>
      <c r="EHX322" s="171"/>
      <c r="EHY322" s="171"/>
      <c r="EHZ322" s="171"/>
      <c r="EIA322" s="171"/>
      <c r="EIB322" s="171"/>
      <c r="EIC322" s="171"/>
      <c r="EID322" s="171"/>
      <c r="EIE322" s="171"/>
      <c r="EIF322" s="171"/>
      <c r="EIG322" s="171"/>
      <c r="EIH322" s="171"/>
      <c r="EII322" s="171"/>
      <c r="EIJ322" s="171"/>
      <c r="EIK322" s="171"/>
      <c r="EIL322" s="171"/>
      <c r="EIM322" s="171"/>
      <c r="EIN322" s="171"/>
      <c r="EIO322" s="171"/>
      <c r="EIP322" s="171"/>
      <c r="EIQ322" s="171"/>
      <c r="EIR322" s="171"/>
      <c r="EIS322" s="171"/>
      <c r="EIT322" s="171"/>
      <c r="EIU322" s="171"/>
      <c r="EIV322" s="171"/>
      <c r="EIW322" s="171"/>
      <c r="EIX322" s="171"/>
      <c r="EIY322" s="171"/>
      <c r="EIZ322" s="171"/>
      <c r="EJA322" s="171"/>
      <c r="EJB322" s="171"/>
      <c r="EJC322" s="171"/>
      <c r="EJD322" s="171"/>
      <c r="EJE322" s="171"/>
      <c r="EJF322" s="171"/>
      <c r="EJG322" s="171"/>
      <c r="EJH322" s="171"/>
      <c r="EJI322" s="171"/>
      <c r="EJJ322" s="171"/>
      <c r="EJK322" s="171"/>
      <c r="EJL322" s="171"/>
      <c r="EJM322" s="171"/>
      <c r="EJN322" s="171"/>
      <c r="EJO322" s="171"/>
      <c r="EJP322" s="171"/>
      <c r="EJQ322" s="171"/>
      <c r="EJR322" s="171"/>
      <c r="EJS322" s="171"/>
      <c r="EJT322" s="171"/>
      <c r="EJU322" s="171"/>
      <c r="EJV322" s="171"/>
      <c r="EJW322" s="171"/>
      <c r="EJX322" s="171"/>
      <c r="EJY322" s="171"/>
      <c r="EJZ322" s="171"/>
      <c r="EKA322" s="171"/>
      <c r="EKB322" s="171"/>
      <c r="EKC322" s="171"/>
      <c r="EKD322" s="171"/>
      <c r="EKE322" s="171"/>
      <c r="EKF322" s="171"/>
      <c r="EKG322" s="171"/>
      <c r="EKH322" s="171"/>
      <c r="EKI322" s="171"/>
      <c r="EKJ322" s="171"/>
      <c r="EKK322" s="171"/>
      <c r="EKL322" s="171"/>
      <c r="EKM322" s="171"/>
      <c r="EKN322" s="171"/>
      <c r="EKO322" s="171"/>
      <c r="EKP322" s="171"/>
      <c r="EKQ322" s="171"/>
      <c r="EKR322" s="171"/>
      <c r="EKS322" s="171"/>
      <c r="EKT322" s="171"/>
      <c r="EKU322" s="171"/>
      <c r="EKV322" s="171"/>
      <c r="EKW322" s="171"/>
      <c r="EKX322" s="171"/>
      <c r="EKY322" s="171"/>
      <c r="EKZ322" s="171"/>
      <c r="ELA322" s="171"/>
      <c r="ELB322" s="171"/>
      <c r="ELC322" s="171"/>
      <c r="ELD322" s="171"/>
      <c r="ELE322" s="171"/>
      <c r="ELF322" s="171"/>
      <c r="ELG322" s="171"/>
      <c r="ELH322" s="171"/>
      <c r="ELI322" s="171"/>
      <c r="ELJ322" s="171"/>
      <c r="ELK322" s="171"/>
      <c r="ELL322" s="171"/>
      <c r="ELM322" s="171"/>
      <c r="ELN322" s="171"/>
      <c r="ELO322" s="171"/>
      <c r="ELP322" s="171"/>
      <c r="ELQ322" s="171"/>
      <c r="ELR322" s="171"/>
      <c r="ELS322" s="171"/>
      <c r="ELT322" s="171"/>
      <c r="ELU322" s="171"/>
      <c r="ELV322" s="171"/>
      <c r="ELW322" s="171"/>
      <c r="ELX322" s="171"/>
      <c r="ELY322" s="171"/>
      <c r="ELZ322" s="171"/>
      <c r="EMA322" s="171"/>
      <c r="EMB322" s="171"/>
      <c r="EMC322" s="171"/>
      <c r="EMD322" s="171"/>
      <c r="EME322" s="171"/>
      <c r="EMF322" s="171"/>
      <c r="EMG322" s="171"/>
      <c r="EMH322" s="171"/>
      <c r="EMI322" s="171"/>
      <c r="EMJ322" s="171"/>
      <c r="EMK322" s="171"/>
      <c r="EML322" s="171"/>
      <c r="EMM322" s="171"/>
      <c r="EMN322" s="171"/>
      <c r="EMO322" s="171"/>
      <c r="EMP322" s="171"/>
      <c r="EMQ322" s="171"/>
      <c r="EMR322" s="171"/>
      <c r="EMS322" s="171"/>
      <c r="EMT322" s="171"/>
      <c r="EMU322" s="171"/>
      <c r="EMV322" s="171"/>
      <c r="EMW322" s="171"/>
      <c r="EMX322" s="171"/>
      <c r="EMY322" s="171"/>
      <c r="EMZ322" s="171"/>
      <c r="ENA322" s="171"/>
      <c r="ENB322" s="171"/>
      <c r="ENC322" s="171"/>
      <c r="END322" s="171"/>
      <c r="ENE322" s="171"/>
      <c r="ENF322" s="171"/>
      <c r="ENG322" s="171"/>
      <c r="ENH322" s="171"/>
      <c r="ENI322" s="171"/>
      <c r="ENJ322" s="171"/>
      <c r="ENK322" s="171"/>
      <c r="ENL322" s="171"/>
      <c r="ENM322" s="171"/>
      <c r="ENN322" s="171"/>
      <c r="ENO322" s="171"/>
      <c r="ENP322" s="171"/>
      <c r="ENQ322" s="171"/>
      <c r="ENR322" s="171"/>
      <c r="ENS322" s="171"/>
      <c r="ENT322" s="171"/>
      <c r="ENU322" s="171"/>
      <c r="ENV322" s="171"/>
      <c r="ENW322" s="171"/>
      <c r="ENX322" s="171"/>
      <c r="ENY322" s="171"/>
      <c r="ENZ322" s="171"/>
      <c r="EOA322" s="171"/>
      <c r="EOB322" s="171"/>
      <c r="EOC322" s="171"/>
      <c r="EOD322" s="171"/>
      <c r="EOE322" s="171"/>
      <c r="EOF322" s="171"/>
      <c r="EOG322" s="171"/>
      <c r="EOH322" s="171"/>
      <c r="EOI322" s="171"/>
      <c r="EOJ322" s="171"/>
      <c r="EOK322" s="171"/>
      <c r="EOL322" s="171"/>
      <c r="EOM322" s="171"/>
      <c r="EON322" s="171"/>
      <c r="EOO322" s="171"/>
      <c r="EOP322" s="171"/>
      <c r="EOQ322" s="171"/>
      <c r="EOR322" s="171"/>
      <c r="EOS322" s="171"/>
      <c r="EOT322" s="171"/>
      <c r="EOU322" s="171"/>
      <c r="EOV322" s="171"/>
      <c r="EOW322" s="171"/>
      <c r="EOX322" s="171"/>
      <c r="EOY322" s="171"/>
      <c r="EOZ322" s="171"/>
      <c r="EPA322" s="171"/>
      <c r="EPB322" s="171"/>
      <c r="EPC322" s="171"/>
      <c r="EPD322" s="171"/>
      <c r="EPE322" s="171"/>
      <c r="EPF322" s="171"/>
      <c r="EPG322" s="171"/>
      <c r="EPH322" s="171"/>
      <c r="EPI322" s="171"/>
      <c r="EPJ322" s="171"/>
      <c r="EPK322" s="171"/>
      <c r="EPL322" s="171"/>
      <c r="EPM322" s="171"/>
      <c r="EPN322" s="171"/>
      <c r="EPO322" s="171"/>
      <c r="EPP322" s="171"/>
      <c r="EPQ322" s="171"/>
      <c r="EPR322" s="171"/>
      <c r="EPS322" s="171"/>
      <c r="EPT322" s="171"/>
      <c r="EPU322" s="171"/>
      <c r="EPV322" s="171"/>
      <c r="EPW322" s="171"/>
      <c r="EPX322" s="171"/>
      <c r="EPY322" s="171"/>
      <c r="EPZ322" s="171"/>
      <c r="EQA322" s="171"/>
      <c r="EQB322" s="171"/>
      <c r="EQC322" s="171"/>
      <c r="EQD322" s="171"/>
      <c r="EQE322" s="171"/>
      <c r="EQF322" s="171"/>
      <c r="EQG322" s="171"/>
      <c r="EQH322" s="171"/>
      <c r="EQI322" s="171"/>
      <c r="EQJ322" s="171"/>
      <c r="EQK322" s="171"/>
      <c r="EQL322" s="171"/>
      <c r="EQM322" s="171"/>
      <c r="EQN322" s="171"/>
      <c r="EQO322" s="171"/>
      <c r="EQP322" s="171"/>
      <c r="EQQ322" s="171"/>
      <c r="EQR322" s="171"/>
      <c r="EQS322" s="171"/>
      <c r="EQT322" s="171"/>
      <c r="EQU322" s="171"/>
      <c r="EQV322" s="171"/>
      <c r="EQW322" s="171"/>
      <c r="EQX322" s="171"/>
      <c r="EQY322" s="171"/>
      <c r="EQZ322" s="171"/>
      <c r="ERA322" s="171"/>
      <c r="ERB322" s="171"/>
      <c r="ERC322" s="171"/>
      <c r="ERD322" s="171"/>
      <c r="ERE322" s="171"/>
      <c r="ERF322" s="171"/>
      <c r="ERG322" s="171"/>
      <c r="ERH322" s="171"/>
      <c r="ERI322" s="171"/>
      <c r="ERJ322" s="171"/>
      <c r="ERK322" s="171"/>
      <c r="ERL322" s="171"/>
      <c r="ERM322" s="171"/>
      <c r="ERN322" s="171"/>
      <c r="ERO322" s="171"/>
      <c r="ERP322" s="171"/>
      <c r="ERQ322" s="171"/>
      <c r="ERR322" s="171"/>
      <c r="ERS322" s="171"/>
      <c r="ERT322" s="171"/>
      <c r="ERU322" s="171"/>
      <c r="ERV322" s="171"/>
      <c r="ERW322" s="171"/>
      <c r="ERX322" s="171"/>
      <c r="ERY322" s="171"/>
      <c r="ERZ322" s="171"/>
      <c r="ESA322" s="171"/>
      <c r="ESB322" s="171"/>
      <c r="ESC322" s="171"/>
      <c r="ESD322" s="171"/>
      <c r="ESE322" s="171"/>
      <c r="ESF322" s="171"/>
      <c r="ESG322" s="171"/>
      <c r="ESH322" s="171"/>
      <c r="ESI322" s="171"/>
      <c r="ESJ322" s="171"/>
      <c r="ESK322" s="171"/>
      <c r="ESL322" s="171"/>
      <c r="ESM322" s="171"/>
      <c r="ESN322" s="171"/>
      <c r="ESO322" s="171"/>
      <c r="ESP322" s="171"/>
      <c r="ESQ322" s="171"/>
      <c r="ESR322" s="171"/>
      <c r="ESS322" s="171"/>
      <c r="EST322" s="171"/>
      <c r="ESU322" s="171"/>
      <c r="ESV322" s="171"/>
      <c r="ESW322" s="171"/>
      <c r="ESX322" s="171"/>
      <c r="ESY322" s="171"/>
      <c r="ESZ322" s="171"/>
      <c r="ETA322" s="171"/>
      <c r="ETB322" s="171"/>
      <c r="ETC322" s="171"/>
      <c r="ETD322" s="171"/>
      <c r="ETE322" s="171"/>
      <c r="ETF322" s="171"/>
      <c r="ETG322" s="171"/>
      <c r="ETH322" s="171"/>
      <c r="ETI322" s="171"/>
      <c r="ETJ322" s="171"/>
      <c r="ETK322" s="171"/>
      <c r="ETL322" s="171"/>
      <c r="ETM322" s="171"/>
      <c r="ETN322" s="171"/>
      <c r="ETO322" s="171"/>
      <c r="ETP322" s="171"/>
      <c r="ETQ322" s="171"/>
      <c r="ETR322" s="171"/>
      <c r="ETS322" s="171"/>
      <c r="ETT322" s="171"/>
      <c r="ETU322" s="171"/>
      <c r="ETV322" s="171"/>
      <c r="ETW322" s="171"/>
      <c r="ETX322" s="171"/>
      <c r="ETY322" s="171"/>
      <c r="ETZ322" s="171"/>
      <c r="EUA322" s="171"/>
      <c r="EUB322" s="171"/>
      <c r="EUC322" s="171"/>
      <c r="EUD322" s="171"/>
      <c r="EUE322" s="171"/>
      <c r="EUF322" s="171"/>
      <c r="EUG322" s="171"/>
      <c r="EUH322" s="171"/>
      <c r="EUI322" s="171"/>
      <c r="EUJ322" s="171"/>
      <c r="EUK322" s="171"/>
      <c r="EUL322" s="171"/>
      <c r="EUM322" s="171"/>
      <c r="EUN322" s="171"/>
      <c r="EUO322" s="171"/>
      <c r="EUP322" s="171"/>
      <c r="EUQ322" s="171"/>
      <c r="EUR322" s="171"/>
      <c r="EUS322" s="171"/>
      <c r="EUT322" s="171"/>
      <c r="EUU322" s="171"/>
      <c r="EUV322" s="171"/>
      <c r="EUW322" s="171"/>
      <c r="EUX322" s="171"/>
      <c r="EUY322" s="171"/>
      <c r="EUZ322" s="171"/>
      <c r="EVA322" s="171"/>
      <c r="EVB322" s="171"/>
      <c r="EVC322" s="171"/>
      <c r="EVD322" s="171"/>
      <c r="EVE322" s="171"/>
      <c r="EVF322" s="171"/>
      <c r="EVG322" s="171"/>
      <c r="EVH322" s="171"/>
      <c r="EVI322" s="171"/>
      <c r="EVJ322" s="171"/>
      <c r="EVK322" s="171"/>
      <c r="EVL322" s="171"/>
      <c r="EVM322" s="171"/>
      <c r="EVN322" s="171"/>
      <c r="EVO322" s="171"/>
      <c r="EVP322" s="171"/>
      <c r="EVQ322" s="171"/>
      <c r="EVR322" s="171"/>
      <c r="EVS322" s="171"/>
      <c r="EVT322" s="171"/>
      <c r="EVU322" s="171"/>
      <c r="EVV322" s="171"/>
      <c r="EVW322" s="171"/>
      <c r="EVX322" s="171"/>
      <c r="EVY322" s="171"/>
      <c r="EVZ322" s="171"/>
      <c r="EWA322" s="171"/>
      <c r="EWB322" s="171"/>
      <c r="EWC322" s="171"/>
      <c r="EWD322" s="171"/>
      <c r="EWE322" s="171"/>
      <c r="EWF322" s="171"/>
      <c r="EWG322" s="171"/>
      <c r="EWH322" s="171"/>
      <c r="EWI322" s="171"/>
      <c r="EWJ322" s="171"/>
      <c r="EWK322" s="171"/>
      <c r="EWL322" s="171"/>
      <c r="EWM322" s="171"/>
      <c r="EWN322" s="171"/>
      <c r="EWO322" s="171"/>
      <c r="EWP322" s="171"/>
      <c r="EWQ322" s="171"/>
      <c r="EWR322" s="171"/>
      <c r="EWS322" s="171"/>
      <c r="EWT322" s="171"/>
      <c r="EWU322" s="171"/>
      <c r="EWV322" s="171"/>
      <c r="EWW322" s="171"/>
      <c r="EWX322" s="171"/>
      <c r="EWY322" s="171"/>
      <c r="EWZ322" s="171"/>
      <c r="EXA322" s="171"/>
      <c r="EXB322" s="171"/>
      <c r="EXC322" s="171"/>
      <c r="EXD322" s="171"/>
      <c r="EXE322" s="171"/>
      <c r="EXF322" s="171"/>
      <c r="EXG322" s="171"/>
      <c r="EXH322" s="171"/>
      <c r="EXI322" s="171"/>
      <c r="EXJ322" s="171"/>
      <c r="EXK322" s="171"/>
      <c r="EXL322" s="171"/>
      <c r="EXM322" s="171"/>
      <c r="EXN322" s="171"/>
      <c r="EXO322" s="171"/>
      <c r="EXP322" s="171"/>
      <c r="EXQ322" s="171"/>
      <c r="EXR322" s="171"/>
      <c r="EXS322" s="171"/>
      <c r="EXT322" s="171"/>
      <c r="EXU322" s="171"/>
      <c r="EXV322" s="171"/>
      <c r="EXW322" s="171"/>
      <c r="EXX322" s="171"/>
      <c r="EXY322" s="171"/>
      <c r="EXZ322" s="171"/>
      <c r="EYA322" s="171"/>
      <c r="EYB322" s="171"/>
      <c r="EYC322" s="171"/>
      <c r="EYD322" s="171"/>
      <c r="EYE322" s="171"/>
      <c r="EYF322" s="171"/>
      <c r="EYG322" s="171"/>
      <c r="EYH322" s="171"/>
      <c r="EYI322" s="171"/>
      <c r="EYJ322" s="171"/>
      <c r="EYK322" s="171"/>
      <c r="EYL322" s="171"/>
      <c r="EYM322" s="171"/>
      <c r="EYN322" s="171"/>
      <c r="EYO322" s="171"/>
      <c r="EYP322" s="171"/>
      <c r="EYQ322" s="171"/>
      <c r="EYR322" s="171"/>
      <c r="EYS322" s="171"/>
      <c r="EYT322" s="171"/>
      <c r="EYU322" s="171"/>
      <c r="EYV322" s="171"/>
      <c r="EYW322" s="171"/>
      <c r="EYX322" s="171"/>
      <c r="EYY322" s="171"/>
      <c r="EYZ322" s="171"/>
      <c r="EZA322" s="171"/>
      <c r="EZB322" s="171"/>
      <c r="EZC322" s="171"/>
      <c r="EZD322" s="171"/>
      <c r="EZE322" s="171"/>
      <c r="EZF322" s="171"/>
      <c r="EZG322" s="171"/>
      <c r="EZH322" s="171"/>
      <c r="EZI322" s="171"/>
      <c r="EZJ322" s="171"/>
      <c r="EZK322" s="171"/>
      <c r="EZL322" s="171"/>
      <c r="EZM322" s="171"/>
      <c r="EZN322" s="171"/>
      <c r="EZO322" s="171"/>
      <c r="EZP322" s="171"/>
      <c r="EZQ322" s="171"/>
      <c r="EZR322" s="171"/>
      <c r="EZS322" s="171"/>
      <c r="EZT322" s="171"/>
      <c r="EZU322" s="171"/>
      <c r="EZV322" s="171"/>
      <c r="EZW322" s="171"/>
      <c r="EZX322" s="171"/>
      <c r="EZY322" s="171"/>
      <c r="EZZ322" s="171"/>
      <c r="FAA322" s="171"/>
      <c r="FAB322" s="171"/>
      <c r="FAC322" s="171"/>
      <c r="FAD322" s="171"/>
      <c r="FAE322" s="171"/>
      <c r="FAF322" s="171"/>
      <c r="FAG322" s="171"/>
      <c r="FAH322" s="171"/>
      <c r="FAI322" s="171"/>
      <c r="FAJ322" s="171"/>
      <c r="FAK322" s="171"/>
      <c r="FAL322" s="171"/>
      <c r="FAM322" s="171"/>
      <c r="FAN322" s="171"/>
      <c r="FAO322" s="171"/>
      <c r="FAP322" s="171"/>
      <c r="FAQ322" s="171"/>
      <c r="FAR322" s="171"/>
      <c r="FAS322" s="171"/>
      <c r="FAT322" s="171"/>
      <c r="FAU322" s="171"/>
      <c r="FAV322" s="171"/>
      <c r="FAW322" s="171"/>
      <c r="FAX322" s="171"/>
      <c r="FAY322" s="171"/>
      <c r="FAZ322" s="171"/>
      <c r="FBA322" s="171"/>
      <c r="FBB322" s="171"/>
      <c r="FBC322" s="171"/>
      <c r="FBD322" s="171"/>
      <c r="FBE322" s="171"/>
      <c r="FBF322" s="171"/>
      <c r="FBG322" s="171"/>
      <c r="FBH322" s="171"/>
      <c r="FBI322" s="171"/>
      <c r="FBJ322" s="171"/>
      <c r="FBK322" s="171"/>
      <c r="FBL322" s="171"/>
      <c r="FBM322" s="171"/>
      <c r="FBN322" s="171"/>
      <c r="FBO322" s="171"/>
      <c r="FBP322" s="171"/>
      <c r="FBQ322" s="171"/>
      <c r="FBR322" s="171"/>
      <c r="FBS322" s="171"/>
      <c r="FBT322" s="171"/>
      <c r="FBU322" s="171"/>
      <c r="FBV322" s="171"/>
      <c r="FBW322" s="171"/>
      <c r="FBX322" s="171"/>
      <c r="FBY322" s="171"/>
      <c r="FBZ322" s="171"/>
      <c r="FCA322" s="171"/>
      <c r="FCB322" s="171"/>
      <c r="FCC322" s="171"/>
      <c r="FCD322" s="171"/>
      <c r="FCE322" s="171"/>
      <c r="FCF322" s="171"/>
      <c r="FCG322" s="171"/>
      <c r="FCH322" s="171"/>
      <c r="FCI322" s="171"/>
      <c r="FCJ322" s="171"/>
      <c r="FCK322" s="171"/>
      <c r="FCL322" s="171"/>
      <c r="FCM322" s="171"/>
      <c r="FCN322" s="171"/>
      <c r="FCO322" s="171"/>
      <c r="FCP322" s="171"/>
      <c r="FCQ322" s="171"/>
      <c r="FCR322" s="171"/>
      <c r="FCS322" s="171"/>
      <c r="FCT322" s="171"/>
      <c r="FCU322" s="171"/>
      <c r="FCV322" s="171"/>
      <c r="FCW322" s="171"/>
      <c r="FCX322" s="171"/>
      <c r="FCY322" s="171"/>
      <c r="FCZ322" s="171"/>
      <c r="FDA322" s="171"/>
      <c r="FDB322" s="171"/>
      <c r="FDC322" s="171"/>
      <c r="FDD322" s="171"/>
      <c r="FDE322" s="171"/>
      <c r="FDF322" s="171"/>
      <c r="FDG322" s="171"/>
      <c r="FDH322" s="171"/>
      <c r="FDI322" s="171"/>
      <c r="FDJ322" s="171"/>
      <c r="FDK322" s="171"/>
      <c r="FDL322" s="171"/>
      <c r="FDM322" s="171"/>
      <c r="FDN322" s="171"/>
      <c r="FDO322" s="171"/>
      <c r="FDP322" s="171"/>
      <c r="FDQ322" s="171"/>
      <c r="FDR322" s="171"/>
      <c r="FDS322" s="171"/>
      <c r="FDT322" s="171"/>
      <c r="FDU322" s="171"/>
      <c r="FDV322" s="171"/>
      <c r="FDW322" s="171"/>
      <c r="FDX322" s="171"/>
      <c r="FDY322" s="171"/>
      <c r="FDZ322" s="171"/>
      <c r="FEA322" s="171"/>
      <c r="FEB322" s="171"/>
      <c r="FEC322" s="171"/>
      <c r="FED322" s="171"/>
      <c r="FEE322" s="171"/>
      <c r="FEF322" s="171"/>
      <c r="FEG322" s="171"/>
      <c r="FEH322" s="171"/>
      <c r="FEI322" s="171"/>
      <c r="FEJ322" s="171"/>
      <c r="FEK322" s="171"/>
      <c r="FEL322" s="171"/>
      <c r="FEM322" s="171"/>
      <c r="FEN322" s="171"/>
      <c r="FEO322" s="171"/>
      <c r="FEP322" s="171"/>
      <c r="FEQ322" s="171"/>
      <c r="FER322" s="171"/>
      <c r="FES322" s="171"/>
      <c r="FET322" s="171"/>
      <c r="FEU322" s="171"/>
      <c r="FEV322" s="171"/>
      <c r="FEW322" s="171"/>
      <c r="FEX322" s="171"/>
      <c r="FEY322" s="171"/>
      <c r="FEZ322" s="171"/>
      <c r="FFA322" s="171"/>
      <c r="FFB322" s="171"/>
      <c r="FFC322" s="171"/>
      <c r="FFD322" s="171"/>
      <c r="FFE322" s="171"/>
      <c r="FFF322" s="171"/>
      <c r="FFG322" s="171"/>
      <c r="FFH322" s="171"/>
      <c r="FFI322" s="171"/>
      <c r="FFJ322" s="171"/>
      <c r="FFK322" s="171"/>
      <c r="FFL322" s="171"/>
      <c r="FFM322" s="171"/>
      <c r="FFN322" s="171"/>
      <c r="FFO322" s="171"/>
      <c r="FFP322" s="171"/>
      <c r="FFQ322" s="171"/>
      <c r="FFR322" s="171"/>
      <c r="FFS322" s="171"/>
      <c r="FFT322" s="171"/>
      <c r="FFU322" s="171"/>
      <c r="FFV322" s="171"/>
      <c r="FFW322" s="171"/>
      <c r="FFX322" s="171"/>
      <c r="FFY322" s="171"/>
      <c r="FFZ322" s="171"/>
      <c r="FGA322" s="171"/>
      <c r="FGB322" s="171"/>
      <c r="FGC322" s="171"/>
      <c r="FGD322" s="171"/>
      <c r="FGE322" s="171"/>
      <c r="FGF322" s="171"/>
      <c r="FGG322" s="171"/>
      <c r="FGH322" s="171"/>
      <c r="FGI322" s="171"/>
      <c r="FGJ322" s="171"/>
      <c r="FGK322" s="171"/>
      <c r="FGL322" s="171"/>
      <c r="FGM322" s="171"/>
      <c r="FGN322" s="171"/>
      <c r="FGO322" s="171"/>
      <c r="FGP322" s="171"/>
      <c r="FGQ322" s="171"/>
      <c r="FGR322" s="171"/>
      <c r="FGS322" s="171"/>
      <c r="FGT322" s="171"/>
      <c r="FGU322" s="171"/>
      <c r="FGV322" s="171"/>
      <c r="FGW322" s="171"/>
      <c r="FGX322" s="171"/>
      <c r="FGY322" s="171"/>
      <c r="FGZ322" s="171"/>
      <c r="FHA322" s="171"/>
      <c r="FHB322" s="171"/>
      <c r="FHC322" s="171"/>
      <c r="FHD322" s="171"/>
      <c r="FHE322" s="171"/>
      <c r="FHF322" s="171"/>
      <c r="FHG322" s="171"/>
      <c r="FHH322" s="171"/>
      <c r="FHI322" s="171"/>
      <c r="FHJ322" s="171"/>
      <c r="FHK322" s="171"/>
      <c r="FHL322" s="171"/>
      <c r="FHM322" s="171"/>
      <c r="FHN322" s="171"/>
      <c r="FHO322" s="171"/>
      <c r="FHP322" s="171"/>
      <c r="FHQ322" s="171"/>
      <c r="FHR322" s="171"/>
      <c r="FHS322" s="171"/>
      <c r="FHT322" s="171"/>
      <c r="FHU322" s="171"/>
      <c r="FHV322" s="171"/>
      <c r="FHW322" s="171"/>
      <c r="FHX322" s="171"/>
      <c r="FHY322" s="171"/>
      <c r="FHZ322" s="171"/>
      <c r="FIA322" s="171"/>
      <c r="FIB322" s="171"/>
      <c r="FIC322" s="171"/>
      <c r="FID322" s="171"/>
      <c r="FIE322" s="171"/>
      <c r="FIF322" s="171"/>
      <c r="FIG322" s="171"/>
      <c r="FIH322" s="171"/>
      <c r="FII322" s="171"/>
      <c r="FIJ322" s="171"/>
      <c r="FIK322" s="171"/>
      <c r="FIL322" s="171"/>
      <c r="FIM322" s="171"/>
      <c r="FIN322" s="171"/>
      <c r="FIO322" s="171"/>
      <c r="FIP322" s="171"/>
      <c r="FIQ322" s="171"/>
      <c r="FIR322" s="171"/>
      <c r="FIS322" s="171"/>
      <c r="FIT322" s="171"/>
      <c r="FIU322" s="171"/>
      <c r="FIV322" s="171"/>
      <c r="FIW322" s="171"/>
      <c r="FIX322" s="171"/>
      <c r="FIY322" s="171"/>
      <c r="FIZ322" s="171"/>
      <c r="FJA322" s="171"/>
      <c r="FJB322" s="171"/>
      <c r="FJC322" s="171"/>
      <c r="FJD322" s="171"/>
      <c r="FJE322" s="171"/>
      <c r="FJF322" s="171"/>
      <c r="FJG322" s="171"/>
      <c r="FJH322" s="171"/>
      <c r="FJI322" s="171"/>
      <c r="FJJ322" s="171"/>
      <c r="FJK322" s="171"/>
      <c r="FJL322" s="171"/>
      <c r="FJM322" s="171"/>
      <c r="FJN322" s="171"/>
      <c r="FJO322" s="171"/>
      <c r="FJP322" s="171"/>
      <c r="FJQ322" s="171"/>
      <c r="FJR322" s="171"/>
      <c r="FJS322" s="171"/>
      <c r="FJT322" s="171"/>
      <c r="FJU322" s="171"/>
      <c r="FJV322" s="171"/>
      <c r="FJW322" s="171"/>
      <c r="FJX322" s="171"/>
      <c r="FJY322" s="171"/>
      <c r="FJZ322" s="171"/>
      <c r="FKA322" s="171"/>
      <c r="FKB322" s="171"/>
      <c r="FKC322" s="171"/>
      <c r="FKD322" s="171"/>
      <c r="FKE322" s="171"/>
      <c r="FKF322" s="171"/>
      <c r="FKG322" s="171"/>
      <c r="FKH322" s="171"/>
      <c r="FKI322" s="171"/>
      <c r="FKJ322" s="171"/>
      <c r="FKK322" s="171"/>
      <c r="FKL322" s="171"/>
      <c r="FKM322" s="171"/>
      <c r="FKN322" s="171"/>
      <c r="FKO322" s="171"/>
      <c r="FKP322" s="171"/>
      <c r="FKQ322" s="171"/>
      <c r="FKR322" s="171"/>
      <c r="FKS322" s="171"/>
      <c r="FKT322" s="171"/>
      <c r="FKU322" s="171"/>
      <c r="FKV322" s="171"/>
      <c r="FKW322" s="171"/>
      <c r="FKX322" s="171"/>
      <c r="FKY322" s="171"/>
      <c r="FKZ322" s="171"/>
      <c r="FLA322" s="171"/>
      <c r="FLB322" s="171"/>
      <c r="FLC322" s="171"/>
      <c r="FLD322" s="171"/>
      <c r="FLE322" s="171"/>
      <c r="FLF322" s="171"/>
      <c r="FLG322" s="171"/>
      <c r="FLH322" s="171"/>
      <c r="FLI322" s="171"/>
      <c r="FLJ322" s="171"/>
      <c r="FLK322" s="171"/>
      <c r="FLL322" s="171"/>
      <c r="FLM322" s="171"/>
      <c r="FLN322" s="171"/>
      <c r="FLO322" s="171"/>
      <c r="FLP322" s="171"/>
      <c r="FLQ322" s="171"/>
      <c r="FLR322" s="171"/>
      <c r="FLS322" s="171"/>
      <c r="FLT322" s="171"/>
      <c r="FLU322" s="171"/>
      <c r="FLV322" s="171"/>
      <c r="FLW322" s="171"/>
      <c r="FLX322" s="171"/>
      <c r="FLY322" s="171"/>
      <c r="FLZ322" s="171"/>
      <c r="FMA322" s="171"/>
      <c r="FMB322" s="171"/>
      <c r="FMC322" s="171"/>
      <c r="FMD322" s="171"/>
      <c r="FME322" s="171"/>
      <c r="FMF322" s="171"/>
      <c r="FMG322" s="171"/>
      <c r="FMH322" s="171"/>
      <c r="FMI322" s="171"/>
      <c r="FMJ322" s="171"/>
      <c r="FMK322" s="171"/>
      <c r="FML322" s="171"/>
      <c r="FMM322" s="171"/>
      <c r="FMN322" s="171"/>
      <c r="FMO322" s="171"/>
      <c r="FMP322" s="171"/>
      <c r="FMQ322" s="171"/>
      <c r="FMR322" s="171"/>
      <c r="FMS322" s="171"/>
      <c r="FMT322" s="171"/>
      <c r="FMU322" s="171"/>
      <c r="FMV322" s="171"/>
      <c r="FMW322" s="171"/>
      <c r="FMX322" s="171"/>
      <c r="FMY322" s="171"/>
      <c r="FMZ322" s="171"/>
      <c r="FNA322" s="171"/>
      <c r="FNB322" s="171"/>
      <c r="FNC322" s="171"/>
      <c r="FND322" s="171"/>
      <c r="FNE322" s="171"/>
      <c r="FNF322" s="171"/>
      <c r="FNG322" s="171"/>
      <c r="FNH322" s="171"/>
      <c r="FNI322" s="171"/>
      <c r="FNJ322" s="171"/>
      <c r="FNK322" s="171"/>
      <c r="FNL322" s="171"/>
      <c r="FNM322" s="171"/>
      <c r="FNN322" s="171"/>
      <c r="FNO322" s="171"/>
      <c r="FNP322" s="171"/>
      <c r="FNQ322" s="171"/>
      <c r="FNR322" s="171"/>
      <c r="FNS322" s="171"/>
      <c r="FNT322" s="171"/>
      <c r="FNU322" s="171"/>
      <c r="FNV322" s="171"/>
      <c r="FNW322" s="171"/>
      <c r="FNX322" s="171"/>
      <c r="FNY322" s="171"/>
      <c r="FNZ322" s="171"/>
      <c r="FOA322" s="171"/>
      <c r="FOB322" s="171"/>
      <c r="FOC322" s="171"/>
      <c r="FOD322" s="171"/>
      <c r="FOE322" s="171"/>
      <c r="FOF322" s="171"/>
      <c r="FOG322" s="171"/>
      <c r="FOH322" s="171"/>
      <c r="FOI322" s="171"/>
      <c r="FOJ322" s="171"/>
      <c r="FOK322" s="171"/>
      <c r="FOL322" s="171"/>
      <c r="FOM322" s="171"/>
      <c r="FON322" s="171"/>
      <c r="FOO322" s="171"/>
      <c r="FOP322" s="171"/>
      <c r="FOQ322" s="171"/>
      <c r="FOR322" s="171"/>
      <c r="FOS322" s="171"/>
      <c r="FOT322" s="171"/>
      <c r="FOU322" s="171"/>
      <c r="FOV322" s="171"/>
      <c r="FOW322" s="171"/>
      <c r="FOX322" s="171"/>
      <c r="FOY322" s="171"/>
      <c r="FOZ322" s="171"/>
      <c r="FPA322" s="171"/>
      <c r="FPB322" s="171"/>
      <c r="FPC322" s="171"/>
      <c r="FPD322" s="171"/>
      <c r="FPE322" s="171"/>
      <c r="FPF322" s="171"/>
      <c r="FPG322" s="171"/>
      <c r="FPH322" s="171"/>
      <c r="FPI322" s="171"/>
      <c r="FPJ322" s="171"/>
      <c r="FPK322" s="171"/>
      <c r="FPL322" s="171"/>
      <c r="FPM322" s="171"/>
      <c r="FPN322" s="171"/>
      <c r="FPO322" s="171"/>
      <c r="FPP322" s="171"/>
      <c r="FPQ322" s="171"/>
      <c r="FPR322" s="171"/>
      <c r="FPS322" s="171"/>
      <c r="FPT322" s="171"/>
      <c r="FPU322" s="171"/>
      <c r="FPV322" s="171"/>
      <c r="FPW322" s="171"/>
      <c r="FPX322" s="171"/>
      <c r="FPY322" s="171"/>
      <c r="FPZ322" s="171"/>
      <c r="FQA322" s="171"/>
      <c r="FQB322" s="171"/>
      <c r="FQC322" s="171"/>
      <c r="FQD322" s="171"/>
      <c r="FQE322" s="171"/>
      <c r="FQF322" s="171"/>
      <c r="FQG322" s="171"/>
      <c r="FQH322" s="171"/>
      <c r="FQI322" s="171"/>
      <c r="FQJ322" s="171"/>
      <c r="FQK322" s="171"/>
      <c r="FQL322" s="171"/>
      <c r="FQM322" s="171"/>
      <c r="FQN322" s="171"/>
      <c r="FQO322" s="171"/>
      <c r="FQP322" s="171"/>
      <c r="FQQ322" s="171"/>
      <c r="FQR322" s="171"/>
      <c r="FQS322" s="171"/>
      <c r="FQT322" s="171"/>
      <c r="FQU322" s="171"/>
      <c r="FQV322" s="171"/>
      <c r="FQW322" s="171"/>
      <c r="FQX322" s="171"/>
      <c r="FQY322" s="171"/>
      <c r="FQZ322" s="171"/>
      <c r="FRA322" s="171"/>
      <c r="FRB322" s="171"/>
      <c r="FRC322" s="171"/>
      <c r="FRD322" s="171"/>
      <c r="FRE322" s="171"/>
      <c r="FRF322" s="171"/>
      <c r="FRG322" s="171"/>
      <c r="FRH322" s="171"/>
      <c r="FRI322" s="171"/>
      <c r="FRJ322" s="171"/>
      <c r="FRK322" s="171"/>
      <c r="FRL322" s="171"/>
      <c r="FRM322" s="171"/>
      <c r="FRN322" s="171"/>
      <c r="FRO322" s="171"/>
      <c r="FRP322" s="171"/>
      <c r="FRQ322" s="171"/>
      <c r="FRR322" s="171"/>
      <c r="FRS322" s="171"/>
      <c r="FRT322" s="171"/>
      <c r="FRU322" s="171"/>
      <c r="FRV322" s="171"/>
      <c r="FRW322" s="171"/>
      <c r="FRX322" s="171"/>
      <c r="FRY322" s="171"/>
      <c r="FRZ322" s="171"/>
      <c r="FSA322" s="171"/>
      <c r="FSB322" s="171"/>
      <c r="FSC322" s="171"/>
      <c r="FSD322" s="171"/>
      <c r="FSE322" s="171"/>
      <c r="FSF322" s="171"/>
      <c r="FSG322" s="171"/>
      <c r="FSH322" s="171"/>
      <c r="FSI322" s="171"/>
      <c r="FSJ322" s="171"/>
      <c r="FSK322" s="171"/>
      <c r="FSL322" s="171"/>
      <c r="FSM322" s="171"/>
      <c r="FSN322" s="171"/>
      <c r="FSO322" s="171"/>
      <c r="FSP322" s="171"/>
      <c r="FSQ322" s="171"/>
      <c r="FSR322" s="171"/>
      <c r="FSS322" s="171"/>
      <c r="FST322" s="171"/>
      <c r="FSU322" s="171"/>
      <c r="FSV322" s="171"/>
      <c r="FSW322" s="171"/>
      <c r="FSX322" s="171"/>
      <c r="FSY322" s="171"/>
      <c r="FSZ322" s="171"/>
      <c r="FTA322" s="171"/>
      <c r="FTB322" s="171"/>
      <c r="FTC322" s="171"/>
      <c r="FTD322" s="171"/>
      <c r="FTE322" s="171"/>
      <c r="FTF322" s="171"/>
      <c r="FTG322" s="171"/>
      <c r="FTH322" s="171"/>
      <c r="FTI322" s="171"/>
      <c r="FTJ322" s="171"/>
      <c r="FTK322" s="171"/>
      <c r="FTL322" s="171"/>
      <c r="FTM322" s="171"/>
      <c r="FTN322" s="171"/>
      <c r="FTO322" s="171"/>
      <c r="FTP322" s="171"/>
      <c r="FTQ322" s="171"/>
      <c r="FTR322" s="171"/>
      <c r="FTS322" s="171"/>
      <c r="FTT322" s="171"/>
      <c r="FTU322" s="171"/>
      <c r="FTV322" s="171"/>
      <c r="FTW322" s="171"/>
      <c r="FTX322" s="171"/>
      <c r="FTY322" s="171"/>
      <c r="FTZ322" s="171"/>
      <c r="FUA322" s="171"/>
      <c r="FUB322" s="171"/>
      <c r="FUC322" s="171"/>
      <c r="FUD322" s="171"/>
      <c r="FUE322" s="171"/>
      <c r="FUF322" s="171"/>
      <c r="FUG322" s="171"/>
      <c r="FUH322" s="171"/>
      <c r="FUI322" s="171"/>
      <c r="FUJ322" s="171"/>
      <c r="FUK322" s="171"/>
      <c r="FUL322" s="171"/>
      <c r="FUM322" s="171"/>
      <c r="FUN322" s="171"/>
      <c r="FUO322" s="171"/>
      <c r="FUP322" s="171"/>
      <c r="FUQ322" s="171"/>
      <c r="FUR322" s="171"/>
      <c r="FUS322" s="171"/>
      <c r="FUT322" s="171"/>
      <c r="FUU322" s="171"/>
      <c r="FUV322" s="171"/>
      <c r="FUW322" s="171"/>
      <c r="FUX322" s="171"/>
      <c r="FUY322" s="171"/>
      <c r="FUZ322" s="171"/>
      <c r="FVA322" s="171"/>
      <c r="FVB322" s="171"/>
      <c r="FVC322" s="171"/>
      <c r="FVD322" s="171"/>
      <c r="FVE322" s="171"/>
      <c r="FVF322" s="171"/>
      <c r="FVG322" s="171"/>
      <c r="FVH322" s="171"/>
      <c r="FVI322" s="171"/>
      <c r="FVJ322" s="171"/>
      <c r="FVK322" s="171"/>
      <c r="FVL322" s="171"/>
      <c r="FVM322" s="171"/>
      <c r="FVN322" s="171"/>
      <c r="FVO322" s="171"/>
      <c r="FVP322" s="171"/>
      <c r="FVQ322" s="171"/>
      <c r="FVR322" s="171"/>
      <c r="FVS322" s="171"/>
      <c r="FVT322" s="171"/>
      <c r="FVU322" s="171"/>
      <c r="FVV322" s="171"/>
      <c r="FVW322" s="171"/>
      <c r="FVX322" s="171"/>
      <c r="FVY322" s="171"/>
      <c r="FVZ322" s="171"/>
      <c r="FWA322" s="171"/>
      <c r="FWB322" s="171"/>
      <c r="FWC322" s="171"/>
      <c r="FWD322" s="171"/>
      <c r="FWE322" s="171"/>
      <c r="FWF322" s="171"/>
      <c r="FWG322" s="171"/>
      <c r="FWH322" s="171"/>
      <c r="FWI322" s="171"/>
      <c r="FWJ322" s="171"/>
      <c r="FWK322" s="171"/>
      <c r="FWL322" s="171"/>
      <c r="FWM322" s="171"/>
      <c r="FWN322" s="171"/>
      <c r="FWO322" s="171"/>
      <c r="FWP322" s="171"/>
      <c r="FWQ322" s="171"/>
      <c r="FWR322" s="171"/>
      <c r="FWS322" s="171"/>
      <c r="FWT322" s="171"/>
      <c r="FWU322" s="171"/>
      <c r="FWV322" s="171"/>
      <c r="FWW322" s="171"/>
      <c r="FWX322" s="171"/>
      <c r="FWY322" s="171"/>
      <c r="FWZ322" s="171"/>
      <c r="FXA322" s="171"/>
      <c r="FXB322" s="171"/>
      <c r="FXC322" s="171"/>
      <c r="FXD322" s="171"/>
      <c r="FXE322" s="171"/>
      <c r="FXF322" s="171"/>
      <c r="FXG322" s="171"/>
      <c r="FXH322" s="171"/>
      <c r="FXI322" s="171"/>
      <c r="FXJ322" s="171"/>
      <c r="FXK322" s="171"/>
      <c r="FXL322" s="171"/>
      <c r="FXM322" s="171"/>
      <c r="FXN322" s="171"/>
      <c r="FXO322" s="171"/>
      <c r="FXP322" s="171"/>
      <c r="FXQ322" s="171"/>
      <c r="FXR322" s="171"/>
      <c r="FXS322" s="171"/>
      <c r="FXT322" s="171"/>
      <c r="FXU322" s="171"/>
      <c r="FXV322" s="171"/>
      <c r="FXW322" s="171"/>
      <c r="FXX322" s="171"/>
      <c r="FXY322" s="171"/>
      <c r="FXZ322" s="171"/>
      <c r="FYA322" s="171"/>
      <c r="FYB322" s="171"/>
      <c r="FYC322" s="171"/>
      <c r="FYD322" s="171"/>
      <c r="FYE322" s="171"/>
      <c r="FYF322" s="171"/>
      <c r="FYG322" s="171"/>
      <c r="FYH322" s="171"/>
      <c r="FYI322" s="171"/>
      <c r="FYJ322" s="171"/>
      <c r="FYK322" s="171"/>
      <c r="FYL322" s="171"/>
      <c r="FYM322" s="171"/>
      <c r="FYN322" s="171"/>
      <c r="FYO322" s="171"/>
      <c r="FYP322" s="171"/>
      <c r="FYQ322" s="171"/>
      <c r="FYR322" s="171"/>
      <c r="FYS322" s="171"/>
      <c r="FYT322" s="171"/>
      <c r="FYU322" s="171"/>
      <c r="FYV322" s="171"/>
      <c r="FYW322" s="171"/>
      <c r="FYX322" s="171"/>
      <c r="FYY322" s="171"/>
      <c r="FYZ322" s="171"/>
      <c r="FZA322" s="171"/>
      <c r="FZB322" s="171"/>
      <c r="FZC322" s="171"/>
      <c r="FZD322" s="171"/>
      <c r="FZE322" s="171"/>
      <c r="FZF322" s="171"/>
      <c r="FZG322" s="171"/>
      <c r="FZH322" s="171"/>
      <c r="FZI322" s="171"/>
      <c r="FZJ322" s="171"/>
      <c r="FZK322" s="171"/>
      <c r="FZL322" s="171"/>
      <c r="FZM322" s="171"/>
      <c r="FZN322" s="171"/>
      <c r="FZO322" s="171"/>
      <c r="FZP322" s="171"/>
      <c r="FZQ322" s="171"/>
      <c r="FZR322" s="171"/>
      <c r="FZS322" s="171"/>
      <c r="FZT322" s="171"/>
      <c r="FZU322" s="171"/>
      <c r="FZV322" s="171"/>
      <c r="FZW322" s="171"/>
      <c r="FZX322" s="171"/>
      <c r="FZY322" s="171"/>
      <c r="FZZ322" s="171"/>
      <c r="GAA322" s="171"/>
      <c r="GAB322" s="171"/>
      <c r="GAC322" s="171"/>
      <c r="GAD322" s="171"/>
      <c r="GAE322" s="171"/>
      <c r="GAF322" s="171"/>
      <c r="GAG322" s="171"/>
      <c r="GAH322" s="171"/>
      <c r="GAI322" s="171"/>
      <c r="GAJ322" s="171"/>
      <c r="GAK322" s="171"/>
      <c r="GAL322" s="171"/>
      <c r="GAM322" s="171"/>
      <c r="GAN322" s="171"/>
      <c r="GAO322" s="171"/>
      <c r="GAP322" s="171"/>
      <c r="GAQ322" s="171"/>
      <c r="GAR322" s="171"/>
      <c r="GAS322" s="171"/>
      <c r="GAT322" s="171"/>
      <c r="GAU322" s="171"/>
      <c r="GAV322" s="171"/>
      <c r="GAW322" s="171"/>
      <c r="GAX322" s="171"/>
      <c r="GAY322" s="171"/>
      <c r="GAZ322" s="171"/>
      <c r="GBA322" s="171"/>
      <c r="GBB322" s="171"/>
      <c r="GBC322" s="171"/>
      <c r="GBD322" s="171"/>
      <c r="GBE322" s="171"/>
      <c r="GBF322" s="171"/>
      <c r="GBG322" s="171"/>
      <c r="GBH322" s="171"/>
      <c r="GBI322" s="171"/>
      <c r="GBJ322" s="171"/>
      <c r="GBK322" s="171"/>
      <c r="GBL322" s="171"/>
      <c r="GBM322" s="171"/>
      <c r="GBN322" s="171"/>
      <c r="GBO322" s="171"/>
      <c r="GBP322" s="171"/>
      <c r="GBQ322" s="171"/>
      <c r="GBR322" s="171"/>
      <c r="GBS322" s="171"/>
      <c r="GBT322" s="171"/>
      <c r="GBU322" s="171"/>
      <c r="GBV322" s="171"/>
      <c r="GBW322" s="171"/>
      <c r="GBX322" s="171"/>
      <c r="GBY322" s="171"/>
      <c r="GBZ322" s="171"/>
      <c r="GCA322" s="171"/>
      <c r="GCB322" s="171"/>
      <c r="GCC322" s="171"/>
      <c r="GCD322" s="171"/>
      <c r="GCE322" s="171"/>
      <c r="GCF322" s="171"/>
      <c r="GCG322" s="171"/>
      <c r="GCH322" s="171"/>
      <c r="GCI322" s="171"/>
      <c r="GCJ322" s="171"/>
      <c r="GCK322" s="171"/>
      <c r="GCL322" s="171"/>
      <c r="GCM322" s="171"/>
      <c r="GCN322" s="171"/>
      <c r="GCO322" s="171"/>
      <c r="GCP322" s="171"/>
      <c r="GCQ322" s="171"/>
      <c r="GCR322" s="171"/>
      <c r="GCS322" s="171"/>
      <c r="GCT322" s="171"/>
      <c r="GCU322" s="171"/>
      <c r="GCV322" s="171"/>
      <c r="GCW322" s="171"/>
      <c r="GCX322" s="171"/>
      <c r="GCY322" s="171"/>
      <c r="GCZ322" s="171"/>
      <c r="GDA322" s="171"/>
      <c r="GDB322" s="171"/>
      <c r="GDC322" s="171"/>
      <c r="GDD322" s="171"/>
      <c r="GDE322" s="171"/>
      <c r="GDF322" s="171"/>
      <c r="GDG322" s="171"/>
      <c r="GDH322" s="171"/>
      <c r="GDI322" s="171"/>
      <c r="GDJ322" s="171"/>
      <c r="GDK322" s="171"/>
      <c r="GDL322" s="171"/>
      <c r="GDM322" s="171"/>
      <c r="GDN322" s="171"/>
      <c r="GDO322" s="171"/>
      <c r="GDP322" s="171"/>
      <c r="GDQ322" s="171"/>
      <c r="GDR322" s="171"/>
      <c r="GDS322" s="171"/>
      <c r="GDT322" s="171"/>
      <c r="GDU322" s="171"/>
      <c r="GDV322" s="171"/>
      <c r="GDW322" s="171"/>
      <c r="GDX322" s="171"/>
      <c r="GDY322" s="171"/>
      <c r="GDZ322" s="171"/>
      <c r="GEA322" s="171"/>
      <c r="GEB322" s="171"/>
      <c r="GEC322" s="171"/>
      <c r="GED322" s="171"/>
      <c r="GEE322" s="171"/>
      <c r="GEF322" s="171"/>
      <c r="GEG322" s="171"/>
      <c r="GEH322" s="171"/>
      <c r="GEI322" s="171"/>
      <c r="GEJ322" s="171"/>
      <c r="GEK322" s="171"/>
      <c r="GEL322" s="171"/>
      <c r="GEM322" s="171"/>
      <c r="GEN322" s="171"/>
      <c r="GEO322" s="171"/>
      <c r="GEP322" s="171"/>
      <c r="GEQ322" s="171"/>
      <c r="GER322" s="171"/>
      <c r="GES322" s="171"/>
      <c r="GET322" s="171"/>
      <c r="GEU322" s="171"/>
      <c r="GEV322" s="171"/>
      <c r="GEW322" s="171"/>
      <c r="GEX322" s="171"/>
      <c r="GEY322" s="171"/>
      <c r="GEZ322" s="171"/>
      <c r="GFA322" s="171"/>
      <c r="GFB322" s="171"/>
      <c r="GFC322" s="171"/>
      <c r="GFD322" s="171"/>
      <c r="GFE322" s="171"/>
      <c r="GFF322" s="171"/>
      <c r="GFG322" s="171"/>
      <c r="GFH322" s="171"/>
      <c r="GFI322" s="171"/>
      <c r="GFJ322" s="171"/>
      <c r="GFK322" s="171"/>
      <c r="GFL322" s="171"/>
      <c r="GFM322" s="171"/>
      <c r="GFN322" s="171"/>
      <c r="GFO322" s="171"/>
      <c r="GFP322" s="171"/>
      <c r="GFQ322" s="171"/>
      <c r="GFR322" s="171"/>
      <c r="GFS322" s="171"/>
      <c r="GFT322" s="171"/>
      <c r="GFU322" s="171"/>
      <c r="GFV322" s="171"/>
      <c r="GFW322" s="171"/>
      <c r="GFX322" s="171"/>
      <c r="GFY322" s="171"/>
      <c r="GFZ322" s="171"/>
      <c r="GGA322" s="171"/>
      <c r="GGB322" s="171"/>
      <c r="GGC322" s="171"/>
      <c r="GGD322" s="171"/>
      <c r="GGE322" s="171"/>
      <c r="GGF322" s="171"/>
      <c r="GGG322" s="171"/>
      <c r="GGH322" s="171"/>
      <c r="GGI322" s="171"/>
      <c r="GGJ322" s="171"/>
      <c r="GGK322" s="171"/>
      <c r="GGL322" s="171"/>
      <c r="GGM322" s="171"/>
      <c r="GGN322" s="171"/>
      <c r="GGO322" s="171"/>
      <c r="GGP322" s="171"/>
      <c r="GGQ322" s="171"/>
      <c r="GGR322" s="171"/>
      <c r="GGS322" s="171"/>
      <c r="GGT322" s="171"/>
      <c r="GGU322" s="171"/>
      <c r="GGV322" s="171"/>
      <c r="GGW322" s="171"/>
      <c r="GGX322" s="171"/>
      <c r="GGY322" s="171"/>
      <c r="GGZ322" s="171"/>
      <c r="GHA322" s="171"/>
      <c r="GHB322" s="171"/>
      <c r="GHC322" s="171"/>
      <c r="GHD322" s="171"/>
      <c r="GHE322" s="171"/>
      <c r="GHF322" s="171"/>
      <c r="GHG322" s="171"/>
      <c r="GHH322" s="171"/>
      <c r="GHI322" s="171"/>
      <c r="GHJ322" s="171"/>
      <c r="GHK322" s="171"/>
      <c r="GHL322" s="171"/>
      <c r="GHM322" s="171"/>
      <c r="GHN322" s="171"/>
      <c r="GHO322" s="171"/>
      <c r="GHP322" s="171"/>
      <c r="GHQ322" s="171"/>
      <c r="GHR322" s="171"/>
      <c r="GHS322" s="171"/>
      <c r="GHT322" s="171"/>
      <c r="GHU322" s="171"/>
      <c r="GHV322" s="171"/>
      <c r="GHW322" s="171"/>
      <c r="GHX322" s="171"/>
      <c r="GHY322" s="171"/>
      <c r="GHZ322" s="171"/>
      <c r="GIA322" s="171"/>
      <c r="GIB322" s="171"/>
      <c r="GIC322" s="171"/>
      <c r="GID322" s="171"/>
      <c r="GIE322" s="171"/>
      <c r="GIF322" s="171"/>
      <c r="GIG322" s="171"/>
      <c r="GIH322" s="171"/>
      <c r="GII322" s="171"/>
      <c r="GIJ322" s="171"/>
      <c r="GIK322" s="171"/>
      <c r="GIL322" s="171"/>
      <c r="GIM322" s="171"/>
      <c r="GIN322" s="171"/>
      <c r="GIO322" s="171"/>
      <c r="GIP322" s="171"/>
      <c r="GIQ322" s="171"/>
      <c r="GIR322" s="171"/>
      <c r="GIS322" s="171"/>
      <c r="GIT322" s="171"/>
      <c r="GIU322" s="171"/>
      <c r="GIV322" s="171"/>
      <c r="GIW322" s="171"/>
      <c r="GIX322" s="171"/>
      <c r="GIY322" s="171"/>
      <c r="GIZ322" s="171"/>
      <c r="GJA322" s="171"/>
      <c r="GJB322" s="171"/>
      <c r="GJC322" s="171"/>
      <c r="GJD322" s="171"/>
      <c r="GJE322" s="171"/>
      <c r="GJF322" s="171"/>
      <c r="GJG322" s="171"/>
      <c r="GJH322" s="171"/>
      <c r="GJI322" s="171"/>
      <c r="GJJ322" s="171"/>
      <c r="GJK322" s="171"/>
      <c r="GJL322" s="171"/>
      <c r="GJM322" s="171"/>
      <c r="GJN322" s="171"/>
      <c r="GJO322" s="171"/>
      <c r="GJP322" s="171"/>
      <c r="GJQ322" s="171"/>
      <c r="GJR322" s="171"/>
      <c r="GJS322" s="171"/>
      <c r="GJT322" s="171"/>
      <c r="GJU322" s="171"/>
      <c r="GJV322" s="171"/>
      <c r="GJW322" s="171"/>
      <c r="GJX322" s="171"/>
      <c r="GJY322" s="171"/>
      <c r="GJZ322" s="171"/>
      <c r="GKA322" s="171"/>
      <c r="GKB322" s="171"/>
      <c r="GKC322" s="171"/>
      <c r="GKD322" s="171"/>
      <c r="GKE322" s="171"/>
      <c r="GKF322" s="171"/>
      <c r="GKG322" s="171"/>
      <c r="GKH322" s="171"/>
      <c r="GKI322" s="171"/>
      <c r="GKJ322" s="171"/>
      <c r="GKK322" s="171"/>
      <c r="GKL322" s="171"/>
      <c r="GKM322" s="171"/>
      <c r="GKN322" s="171"/>
      <c r="GKO322" s="171"/>
      <c r="GKP322" s="171"/>
      <c r="GKQ322" s="171"/>
      <c r="GKR322" s="171"/>
      <c r="GKS322" s="171"/>
      <c r="GKT322" s="171"/>
      <c r="GKU322" s="171"/>
      <c r="GKV322" s="171"/>
      <c r="GKW322" s="171"/>
      <c r="GKX322" s="171"/>
      <c r="GKY322" s="171"/>
      <c r="GKZ322" s="171"/>
      <c r="GLA322" s="171"/>
      <c r="GLB322" s="171"/>
      <c r="GLC322" s="171"/>
      <c r="GLD322" s="171"/>
      <c r="GLE322" s="171"/>
      <c r="GLF322" s="171"/>
      <c r="GLG322" s="171"/>
      <c r="GLH322" s="171"/>
      <c r="GLI322" s="171"/>
      <c r="GLJ322" s="171"/>
      <c r="GLK322" s="171"/>
      <c r="GLL322" s="171"/>
      <c r="GLM322" s="171"/>
      <c r="GLN322" s="171"/>
      <c r="GLO322" s="171"/>
      <c r="GLP322" s="171"/>
      <c r="GLQ322" s="171"/>
      <c r="GLR322" s="171"/>
      <c r="GLS322" s="171"/>
      <c r="GLT322" s="171"/>
      <c r="GLU322" s="171"/>
      <c r="GLV322" s="171"/>
      <c r="GLW322" s="171"/>
      <c r="GLX322" s="171"/>
      <c r="GLY322" s="171"/>
      <c r="GLZ322" s="171"/>
      <c r="GMA322" s="171"/>
      <c r="GMB322" s="171"/>
      <c r="GMC322" s="171"/>
      <c r="GMD322" s="171"/>
      <c r="GME322" s="171"/>
      <c r="GMF322" s="171"/>
      <c r="GMG322" s="171"/>
      <c r="GMH322" s="171"/>
      <c r="GMI322" s="171"/>
      <c r="GMJ322" s="171"/>
      <c r="GMK322" s="171"/>
      <c r="GML322" s="171"/>
      <c r="GMM322" s="171"/>
      <c r="GMN322" s="171"/>
      <c r="GMO322" s="171"/>
      <c r="GMP322" s="171"/>
      <c r="GMQ322" s="171"/>
      <c r="GMR322" s="171"/>
      <c r="GMS322" s="171"/>
      <c r="GMT322" s="171"/>
      <c r="GMU322" s="171"/>
      <c r="GMV322" s="171"/>
      <c r="GMW322" s="171"/>
      <c r="GMX322" s="171"/>
      <c r="GMY322" s="171"/>
      <c r="GMZ322" s="171"/>
      <c r="GNA322" s="171"/>
      <c r="GNB322" s="171"/>
      <c r="GNC322" s="171"/>
      <c r="GND322" s="171"/>
      <c r="GNE322" s="171"/>
      <c r="GNF322" s="171"/>
      <c r="GNG322" s="171"/>
      <c r="GNH322" s="171"/>
      <c r="GNI322" s="171"/>
      <c r="GNJ322" s="171"/>
      <c r="GNK322" s="171"/>
      <c r="GNL322" s="171"/>
      <c r="GNM322" s="171"/>
      <c r="GNN322" s="171"/>
      <c r="GNO322" s="171"/>
      <c r="GNP322" s="171"/>
      <c r="GNQ322" s="171"/>
      <c r="GNR322" s="171"/>
      <c r="GNS322" s="171"/>
      <c r="GNT322" s="171"/>
      <c r="GNU322" s="171"/>
      <c r="GNV322" s="171"/>
      <c r="GNW322" s="171"/>
      <c r="GNX322" s="171"/>
      <c r="GNY322" s="171"/>
      <c r="GNZ322" s="171"/>
      <c r="GOA322" s="171"/>
      <c r="GOB322" s="171"/>
      <c r="GOC322" s="171"/>
      <c r="GOD322" s="171"/>
      <c r="GOE322" s="171"/>
      <c r="GOF322" s="171"/>
      <c r="GOG322" s="171"/>
      <c r="GOH322" s="171"/>
      <c r="GOI322" s="171"/>
      <c r="GOJ322" s="171"/>
      <c r="GOK322" s="171"/>
      <c r="GOL322" s="171"/>
      <c r="GOM322" s="171"/>
      <c r="GON322" s="171"/>
      <c r="GOO322" s="171"/>
      <c r="GOP322" s="171"/>
      <c r="GOQ322" s="171"/>
      <c r="GOR322" s="171"/>
      <c r="GOS322" s="171"/>
      <c r="GOT322" s="171"/>
      <c r="GOU322" s="171"/>
      <c r="GOV322" s="171"/>
      <c r="GOW322" s="171"/>
      <c r="GOX322" s="171"/>
      <c r="GOY322" s="171"/>
      <c r="GOZ322" s="171"/>
      <c r="GPA322" s="171"/>
      <c r="GPB322" s="171"/>
      <c r="GPC322" s="171"/>
      <c r="GPD322" s="171"/>
      <c r="GPE322" s="171"/>
      <c r="GPF322" s="171"/>
      <c r="GPG322" s="171"/>
      <c r="GPH322" s="171"/>
      <c r="GPI322" s="171"/>
      <c r="GPJ322" s="171"/>
      <c r="GPK322" s="171"/>
      <c r="GPL322" s="171"/>
      <c r="GPM322" s="171"/>
      <c r="GPN322" s="171"/>
      <c r="GPO322" s="171"/>
      <c r="GPP322" s="171"/>
      <c r="GPQ322" s="171"/>
      <c r="GPR322" s="171"/>
      <c r="GPS322" s="171"/>
      <c r="GPT322" s="171"/>
      <c r="GPU322" s="171"/>
      <c r="GPV322" s="171"/>
      <c r="GPW322" s="171"/>
      <c r="GPX322" s="171"/>
      <c r="GPY322" s="171"/>
      <c r="GPZ322" s="171"/>
      <c r="GQA322" s="171"/>
      <c r="GQB322" s="171"/>
      <c r="GQC322" s="171"/>
      <c r="GQD322" s="171"/>
      <c r="GQE322" s="171"/>
      <c r="GQF322" s="171"/>
      <c r="GQG322" s="171"/>
      <c r="GQH322" s="171"/>
      <c r="GQI322" s="171"/>
      <c r="GQJ322" s="171"/>
      <c r="GQK322" s="171"/>
      <c r="GQL322" s="171"/>
      <c r="GQM322" s="171"/>
      <c r="GQN322" s="171"/>
      <c r="GQO322" s="171"/>
      <c r="GQP322" s="171"/>
      <c r="GQQ322" s="171"/>
      <c r="GQR322" s="171"/>
      <c r="GQS322" s="171"/>
      <c r="GQT322" s="171"/>
      <c r="GQU322" s="171"/>
      <c r="GQV322" s="171"/>
      <c r="GQW322" s="171"/>
      <c r="GQX322" s="171"/>
      <c r="GQY322" s="171"/>
      <c r="GQZ322" s="171"/>
      <c r="GRA322" s="171"/>
      <c r="GRB322" s="171"/>
      <c r="GRC322" s="171"/>
      <c r="GRD322" s="171"/>
      <c r="GRE322" s="171"/>
      <c r="GRF322" s="171"/>
      <c r="GRG322" s="171"/>
      <c r="GRH322" s="171"/>
      <c r="GRI322" s="171"/>
      <c r="GRJ322" s="171"/>
      <c r="GRK322" s="171"/>
      <c r="GRL322" s="171"/>
      <c r="GRM322" s="171"/>
      <c r="GRN322" s="171"/>
      <c r="GRO322" s="171"/>
      <c r="GRP322" s="171"/>
      <c r="GRQ322" s="171"/>
      <c r="GRR322" s="171"/>
      <c r="GRS322" s="171"/>
      <c r="GRT322" s="171"/>
      <c r="GRU322" s="171"/>
      <c r="GRV322" s="171"/>
      <c r="GRW322" s="171"/>
      <c r="GRX322" s="171"/>
      <c r="GRY322" s="171"/>
      <c r="GRZ322" s="171"/>
      <c r="GSA322" s="171"/>
      <c r="GSB322" s="171"/>
      <c r="GSC322" s="171"/>
      <c r="GSD322" s="171"/>
      <c r="GSE322" s="171"/>
      <c r="GSF322" s="171"/>
      <c r="GSG322" s="171"/>
      <c r="GSH322" s="171"/>
      <c r="GSI322" s="171"/>
      <c r="GSJ322" s="171"/>
      <c r="GSK322" s="171"/>
      <c r="GSL322" s="171"/>
      <c r="GSM322" s="171"/>
      <c r="GSN322" s="171"/>
      <c r="GSO322" s="171"/>
      <c r="GSP322" s="171"/>
      <c r="GSQ322" s="171"/>
      <c r="GSR322" s="171"/>
      <c r="GSS322" s="171"/>
      <c r="GST322" s="171"/>
      <c r="GSU322" s="171"/>
      <c r="GSV322" s="171"/>
      <c r="GSW322" s="171"/>
      <c r="GSX322" s="171"/>
      <c r="GSY322" s="171"/>
      <c r="GSZ322" s="171"/>
      <c r="GTA322" s="171"/>
      <c r="GTB322" s="171"/>
      <c r="GTC322" s="171"/>
      <c r="GTD322" s="171"/>
      <c r="GTE322" s="171"/>
      <c r="GTF322" s="171"/>
      <c r="GTG322" s="171"/>
      <c r="GTH322" s="171"/>
      <c r="GTI322" s="171"/>
      <c r="GTJ322" s="171"/>
      <c r="GTK322" s="171"/>
      <c r="GTL322" s="171"/>
      <c r="GTM322" s="171"/>
      <c r="GTN322" s="171"/>
      <c r="GTO322" s="171"/>
      <c r="GTP322" s="171"/>
      <c r="GTQ322" s="171"/>
      <c r="GTR322" s="171"/>
      <c r="GTS322" s="171"/>
      <c r="GTT322" s="171"/>
      <c r="GTU322" s="171"/>
      <c r="GTV322" s="171"/>
      <c r="GTW322" s="171"/>
      <c r="GTX322" s="171"/>
      <c r="GTY322" s="171"/>
      <c r="GTZ322" s="171"/>
      <c r="GUA322" s="171"/>
      <c r="GUB322" s="171"/>
      <c r="GUC322" s="171"/>
      <c r="GUD322" s="171"/>
      <c r="GUE322" s="171"/>
      <c r="GUF322" s="171"/>
      <c r="GUG322" s="171"/>
      <c r="GUH322" s="171"/>
      <c r="GUI322" s="171"/>
      <c r="GUJ322" s="171"/>
      <c r="GUK322" s="171"/>
      <c r="GUL322" s="171"/>
      <c r="GUM322" s="171"/>
      <c r="GUN322" s="171"/>
      <c r="GUO322" s="171"/>
      <c r="GUP322" s="171"/>
      <c r="GUQ322" s="171"/>
      <c r="GUR322" s="171"/>
      <c r="GUS322" s="171"/>
      <c r="GUT322" s="171"/>
      <c r="GUU322" s="171"/>
      <c r="GUV322" s="171"/>
      <c r="GUW322" s="171"/>
      <c r="GUX322" s="171"/>
      <c r="GUY322" s="171"/>
      <c r="GUZ322" s="171"/>
      <c r="GVA322" s="171"/>
      <c r="GVB322" s="171"/>
      <c r="GVC322" s="171"/>
      <c r="GVD322" s="171"/>
      <c r="GVE322" s="171"/>
      <c r="GVF322" s="171"/>
      <c r="GVG322" s="171"/>
      <c r="GVH322" s="171"/>
      <c r="GVI322" s="171"/>
      <c r="GVJ322" s="171"/>
      <c r="GVK322" s="171"/>
      <c r="GVL322" s="171"/>
      <c r="GVM322" s="171"/>
      <c r="GVN322" s="171"/>
      <c r="GVO322" s="171"/>
      <c r="GVP322" s="171"/>
      <c r="GVQ322" s="171"/>
      <c r="GVR322" s="171"/>
      <c r="GVS322" s="171"/>
      <c r="GVT322" s="171"/>
      <c r="GVU322" s="171"/>
      <c r="GVV322" s="171"/>
      <c r="GVW322" s="171"/>
      <c r="GVX322" s="171"/>
      <c r="GVY322" s="171"/>
      <c r="GVZ322" s="171"/>
      <c r="GWA322" s="171"/>
      <c r="GWB322" s="171"/>
      <c r="GWC322" s="171"/>
      <c r="GWD322" s="171"/>
      <c r="GWE322" s="171"/>
      <c r="GWF322" s="171"/>
      <c r="GWG322" s="171"/>
      <c r="GWH322" s="171"/>
      <c r="GWI322" s="171"/>
      <c r="GWJ322" s="171"/>
      <c r="GWK322" s="171"/>
      <c r="GWL322" s="171"/>
      <c r="GWM322" s="171"/>
      <c r="GWN322" s="171"/>
      <c r="GWO322" s="171"/>
      <c r="GWP322" s="171"/>
      <c r="GWQ322" s="171"/>
      <c r="GWR322" s="171"/>
      <c r="GWS322" s="171"/>
      <c r="GWT322" s="171"/>
      <c r="GWU322" s="171"/>
      <c r="GWV322" s="171"/>
      <c r="GWW322" s="171"/>
      <c r="GWX322" s="171"/>
      <c r="GWY322" s="171"/>
      <c r="GWZ322" s="171"/>
      <c r="GXA322" s="171"/>
      <c r="GXB322" s="171"/>
      <c r="GXC322" s="171"/>
      <c r="GXD322" s="171"/>
      <c r="GXE322" s="171"/>
      <c r="GXF322" s="171"/>
      <c r="GXG322" s="171"/>
      <c r="GXH322" s="171"/>
      <c r="GXI322" s="171"/>
      <c r="GXJ322" s="171"/>
      <c r="GXK322" s="171"/>
      <c r="GXL322" s="171"/>
      <c r="GXM322" s="171"/>
      <c r="GXN322" s="171"/>
      <c r="GXO322" s="171"/>
      <c r="GXP322" s="171"/>
      <c r="GXQ322" s="171"/>
      <c r="GXR322" s="171"/>
      <c r="GXS322" s="171"/>
      <c r="GXT322" s="171"/>
      <c r="GXU322" s="171"/>
      <c r="GXV322" s="171"/>
      <c r="GXW322" s="171"/>
      <c r="GXX322" s="171"/>
      <c r="GXY322" s="171"/>
      <c r="GXZ322" s="171"/>
      <c r="GYA322" s="171"/>
      <c r="GYB322" s="171"/>
      <c r="GYC322" s="171"/>
      <c r="GYD322" s="171"/>
      <c r="GYE322" s="171"/>
      <c r="GYF322" s="171"/>
      <c r="GYG322" s="171"/>
      <c r="GYH322" s="171"/>
      <c r="GYI322" s="171"/>
      <c r="GYJ322" s="171"/>
      <c r="GYK322" s="171"/>
      <c r="GYL322" s="171"/>
      <c r="GYM322" s="171"/>
      <c r="GYN322" s="171"/>
      <c r="GYO322" s="171"/>
      <c r="GYP322" s="171"/>
      <c r="GYQ322" s="171"/>
      <c r="GYR322" s="171"/>
      <c r="GYS322" s="171"/>
      <c r="GYT322" s="171"/>
      <c r="GYU322" s="171"/>
      <c r="GYV322" s="171"/>
      <c r="GYW322" s="171"/>
      <c r="GYX322" s="171"/>
      <c r="GYY322" s="171"/>
      <c r="GYZ322" s="171"/>
      <c r="GZA322" s="171"/>
      <c r="GZB322" s="171"/>
      <c r="GZC322" s="171"/>
      <c r="GZD322" s="171"/>
      <c r="GZE322" s="171"/>
      <c r="GZF322" s="171"/>
      <c r="GZG322" s="171"/>
      <c r="GZH322" s="171"/>
      <c r="GZI322" s="171"/>
      <c r="GZJ322" s="171"/>
      <c r="GZK322" s="171"/>
      <c r="GZL322" s="171"/>
      <c r="GZM322" s="171"/>
      <c r="GZN322" s="171"/>
      <c r="GZO322" s="171"/>
      <c r="GZP322" s="171"/>
      <c r="GZQ322" s="171"/>
      <c r="GZR322" s="171"/>
      <c r="GZS322" s="171"/>
      <c r="GZT322" s="171"/>
      <c r="GZU322" s="171"/>
      <c r="GZV322" s="171"/>
      <c r="GZW322" s="171"/>
      <c r="GZX322" s="171"/>
      <c r="GZY322" s="171"/>
      <c r="GZZ322" s="171"/>
      <c r="HAA322" s="171"/>
      <c r="HAB322" s="171"/>
      <c r="HAC322" s="171"/>
      <c r="HAD322" s="171"/>
      <c r="HAE322" s="171"/>
      <c r="HAF322" s="171"/>
      <c r="HAG322" s="171"/>
      <c r="HAH322" s="171"/>
      <c r="HAI322" s="171"/>
      <c r="HAJ322" s="171"/>
      <c r="HAK322" s="171"/>
      <c r="HAL322" s="171"/>
      <c r="HAM322" s="171"/>
      <c r="HAN322" s="171"/>
      <c r="HAO322" s="171"/>
      <c r="HAP322" s="171"/>
      <c r="HAQ322" s="171"/>
      <c r="HAR322" s="171"/>
      <c r="HAS322" s="171"/>
      <c r="HAT322" s="171"/>
      <c r="HAU322" s="171"/>
      <c r="HAV322" s="171"/>
      <c r="HAW322" s="171"/>
      <c r="HAX322" s="171"/>
      <c r="HAY322" s="171"/>
      <c r="HAZ322" s="171"/>
      <c r="HBA322" s="171"/>
      <c r="HBB322" s="171"/>
      <c r="HBC322" s="171"/>
      <c r="HBD322" s="171"/>
      <c r="HBE322" s="171"/>
      <c r="HBF322" s="171"/>
      <c r="HBG322" s="171"/>
      <c r="HBH322" s="171"/>
      <c r="HBI322" s="171"/>
      <c r="HBJ322" s="171"/>
      <c r="HBK322" s="171"/>
      <c r="HBL322" s="171"/>
      <c r="HBM322" s="171"/>
      <c r="HBN322" s="171"/>
      <c r="HBO322" s="171"/>
      <c r="HBP322" s="171"/>
      <c r="HBQ322" s="171"/>
      <c r="HBR322" s="171"/>
      <c r="HBS322" s="171"/>
      <c r="HBT322" s="171"/>
      <c r="HBU322" s="171"/>
      <c r="HBV322" s="171"/>
      <c r="HBW322" s="171"/>
      <c r="HBX322" s="171"/>
      <c r="HBY322" s="171"/>
      <c r="HBZ322" s="171"/>
      <c r="HCA322" s="171"/>
      <c r="HCB322" s="171"/>
      <c r="HCC322" s="171"/>
      <c r="HCD322" s="171"/>
      <c r="HCE322" s="171"/>
      <c r="HCF322" s="171"/>
      <c r="HCG322" s="171"/>
      <c r="HCH322" s="171"/>
      <c r="HCI322" s="171"/>
      <c r="HCJ322" s="171"/>
      <c r="HCK322" s="171"/>
      <c r="HCL322" s="171"/>
      <c r="HCM322" s="171"/>
      <c r="HCN322" s="171"/>
      <c r="HCO322" s="171"/>
      <c r="HCP322" s="171"/>
      <c r="HCQ322" s="171"/>
      <c r="HCR322" s="171"/>
      <c r="HCS322" s="171"/>
      <c r="HCT322" s="171"/>
      <c r="HCU322" s="171"/>
      <c r="HCV322" s="171"/>
      <c r="HCW322" s="171"/>
      <c r="HCX322" s="171"/>
      <c r="HCY322" s="171"/>
      <c r="HCZ322" s="171"/>
      <c r="HDA322" s="171"/>
      <c r="HDB322" s="171"/>
      <c r="HDC322" s="171"/>
      <c r="HDD322" s="171"/>
      <c r="HDE322" s="171"/>
      <c r="HDF322" s="171"/>
      <c r="HDG322" s="171"/>
      <c r="HDH322" s="171"/>
      <c r="HDI322" s="171"/>
      <c r="HDJ322" s="171"/>
      <c r="HDK322" s="171"/>
      <c r="HDL322" s="171"/>
      <c r="HDM322" s="171"/>
      <c r="HDN322" s="171"/>
      <c r="HDO322" s="171"/>
      <c r="HDP322" s="171"/>
      <c r="HDQ322" s="171"/>
      <c r="HDR322" s="171"/>
      <c r="HDS322" s="171"/>
      <c r="HDT322" s="171"/>
      <c r="HDU322" s="171"/>
      <c r="HDV322" s="171"/>
      <c r="HDW322" s="171"/>
      <c r="HDX322" s="171"/>
      <c r="HDY322" s="171"/>
      <c r="HDZ322" s="171"/>
      <c r="HEA322" s="171"/>
      <c r="HEB322" s="171"/>
      <c r="HEC322" s="171"/>
      <c r="HED322" s="171"/>
      <c r="HEE322" s="171"/>
      <c r="HEF322" s="171"/>
      <c r="HEG322" s="171"/>
      <c r="HEH322" s="171"/>
      <c r="HEI322" s="171"/>
      <c r="HEJ322" s="171"/>
      <c r="HEK322" s="171"/>
      <c r="HEL322" s="171"/>
      <c r="HEM322" s="171"/>
      <c r="HEN322" s="171"/>
      <c r="HEO322" s="171"/>
      <c r="HEP322" s="171"/>
      <c r="HEQ322" s="171"/>
      <c r="HER322" s="171"/>
      <c r="HES322" s="171"/>
      <c r="HET322" s="171"/>
      <c r="HEU322" s="171"/>
      <c r="HEV322" s="171"/>
      <c r="HEW322" s="171"/>
      <c r="HEX322" s="171"/>
      <c r="HEY322" s="171"/>
      <c r="HEZ322" s="171"/>
      <c r="HFA322" s="171"/>
      <c r="HFB322" s="171"/>
      <c r="HFC322" s="171"/>
      <c r="HFD322" s="171"/>
      <c r="HFE322" s="171"/>
      <c r="HFF322" s="171"/>
      <c r="HFG322" s="171"/>
      <c r="HFH322" s="171"/>
      <c r="HFI322" s="171"/>
      <c r="HFJ322" s="171"/>
      <c r="HFK322" s="171"/>
      <c r="HFL322" s="171"/>
      <c r="HFM322" s="171"/>
      <c r="HFN322" s="171"/>
      <c r="HFO322" s="171"/>
      <c r="HFP322" s="171"/>
      <c r="HFQ322" s="171"/>
      <c r="HFR322" s="171"/>
      <c r="HFS322" s="171"/>
      <c r="HFT322" s="171"/>
      <c r="HFU322" s="171"/>
      <c r="HFV322" s="171"/>
      <c r="HFW322" s="171"/>
      <c r="HFX322" s="171"/>
      <c r="HFY322" s="171"/>
      <c r="HFZ322" s="171"/>
      <c r="HGA322" s="171"/>
      <c r="HGB322" s="171"/>
      <c r="HGC322" s="171"/>
      <c r="HGD322" s="171"/>
      <c r="HGE322" s="171"/>
      <c r="HGF322" s="171"/>
      <c r="HGG322" s="171"/>
      <c r="HGH322" s="171"/>
      <c r="HGI322" s="171"/>
      <c r="HGJ322" s="171"/>
      <c r="HGK322" s="171"/>
      <c r="HGL322" s="171"/>
      <c r="HGM322" s="171"/>
      <c r="HGN322" s="171"/>
      <c r="HGO322" s="171"/>
      <c r="HGP322" s="171"/>
      <c r="HGQ322" s="171"/>
      <c r="HGR322" s="171"/>
      <c r="HGS322" s="171"/>
      <c r="HGT322" s="171"/>
      <c r="HGU322" s="171"/>
      <c r="HGV322" s="171"/>
      <c r="HGW322" s="171"/>
      <c r="HGX322" s="171"/>
      <c r="HGY322" s="171"/>
      <c r="HGZ322" s="171"/>
      <c r="HHA322" s="171"/>
      <c r="HHB322" s="171"/>
      <c r="HHC322" s="171"/>
      <c r="HHD322" s="171"/>
      <c r="HHE322" s="171"/>
      <c r="HHF322" s="171"/>
      <c r="HHG322" s="171"/>
      <c r="HHH322" s="171"/>
      <c r="HHI322" s="171"/>
      <c r="HHJ322" s="171"/>
      <c r="HHK322" s="171"/>
      <c r="HHL322" s="171"/>
      <c r="HHM322" s="171"/>
      <c r="HHN322" s="171"/>
      <c r="HHO322" s="171"/>
      <c r="HHP322" s="171"/>
      <c r="HHQ322" s="171"/>
      <c r="HHR322" s="171"/>
      <c r="HHS322" s="171"/>
      <c r="HHT322" s="171"/>
      <c r="HHU322" s="171"/>
      <c r="HHV322" s="171"/>
      <c r="HHW322" s="171"/>
      <c r="HHX322" s="171"/>
      <c r="HHY322" s="171"/>
      <c r="HHZ322" s="171"/>
      <c r="HIA322" s="171"/>
      <c r="HIB322" s="171"/>
      <c r="HIC322" s="171"/>
      <c r="HID322" s="171"/>
      <c r="HIE322" s="171"/>
      <c r="HIF322" s="171"/>
      <c r="HIG322" s="171"/>
      <c r="HIH322" s="171"/>
      <c r="HII322" s="171"/>
      <c r="HIJ322" s="171"/>
      <c r="HIK322" s="171"/>
      <c r="HIL322" s="171"/>
      <c r="HIM322" s="171"/>
      <c r="HIN322" s="171"/>
      <c r="HIO322" s="171"/>
      <c r="HIP322" s="171"/>
      <c r="HIQ322" s="171"/>
      <c r="HIR322" s="171"/>
      <c r="HIS322" s="171"/>
      <c r="HIT322" s="171"/>
      <c r="HIU322" s="171"/>
      <c r="HIV322" s="171"/>
      <c r="HIW322" s="171"/>
      <c r="HIX322" s="171"/>
      <c r="HIY322" s="171"/>
      <c r="HIZ322" s="171"/>
      <c r="HJA322" s="171"/>
      <c r="HJB322" s="171"/>
      <c r="HJC322" s="171"/>
      <c r="HJD322" s="171"/>
      <c r="HJE322" s="171"/>
      <c r="HJF322" s="171"/>
      <c r="HJG322" s="171"/>
      <c r="HJH322" s="171"/>
      <c r="HJI322" s="171"/>
      <c r="HJJ322" s="171"/>
      <c r="HJK322" s="171"/>
      <c r="HJL322" s="171"/>
      <c r="HJM322" s="171"/>
      <c r="HJN322" s="171"/>
      <c r="HJO322" s="171"/>
      <c r="HJP322" s="171"/>
      <c r="HJQ322" s="171"/>
      <c r="HJR322" s="171"/>
      <c r="HJS322" s="171"/>
      <c r="HJT322" s="171"/>
      <c r="HJU322" s="171"/>
      <c r="HJV322" s="171"/>
      <c r="HJW322" s="171"/>
      <c r="HJX322" s="171"/>
      <c r="HJY322" s="171"/>
      <c r="HJZ322" s="171"/>
      <c r="HKA322" s="171"/>
      <c r="HKB322" s="171"/>
      <c r="HKC322" s="171"/>
      <c r="HKD322" s="171"/>
      <c r="HKE322" s="171"/>
      <c r="HKF322" s="171"/>
      <c r="HKG322" s="171"/>
      <c r="HKH322" s="171"/>
      <c r="HKI322" s="171"/>
      <c r="HKJ322" s="171"/>
      <c r="HKK322" s="171"/>
      <c r="HKL322" s="171"/>
      <c r="HKM322" s="171"/>
      <c r="HKN322" s="171"/>
      <c r="HKO322" s="171"/>
      <c r="HKP322" s="171"/>
      <c r="HKQ322" s="171"/>
      <c r="HKR322" s="171"/>
      <c r="HKS322" s="171"/>
      <c r="HKT322" s="171"/>
      <c r="HKU322" s="171"/>
      <c r="HKV322" s="171"/>
      <c r="HKW322" s="171"/>
      <c r="HKX322" s="171"/>
      <c r="HKY322" s="171"/>
      <c r="HKZ322" s="171"/>
      <c r="HLA322" s="171"/>
      <c r="HLB322" s="171"/>
      <c r="HLC322" s="171"/>
      <c r="HLD322" s="171"/>
      <c r="HLE322" s="171"/>
      <c r="HLF322" s="171"/>
      <c r="HLG322" s="171"/>
      <c r="HLH322" s="171"/>
      <c r="HLI322" s="171"/>
      <c r="HLJ322" s="171"/>
      <c r="HLK322" s="171"/>
      <c r="HLL322" s="171"/>
      <c r="HLM322" s="171"/>
      <c r="HLN322" s="171"/>
      <c r="HLO322" s="171"/>
      <c r="HLP322" s="171"/>
      <c r="HLQ322" s="171"/>
      <c r="HLR322" s="171"/>
      <c r="HLS322" s="171"/>
      <c r="HLT322" s="171"/>
      <c r="HLU322" s="171"/>
      <c r="HLV322" s="171"/>
      <c r="HLW322" s="171"/>
      <c r="HLX322" s="171"/>
      <c r="HLY322" s="171"/>
      <c r="HLZ322" s="171"/>
      <c r="HMA322" s="171"/>
      <c r="HMB322" s="171"/>
      <c r="HMC322" s="171"/>
      <c r="HMD322" s="171"/>
      <c r="HME322" s="171"/>
      <c r="HMF322" s="171"/>
      <c r="HMG322" s="171"/>
      <c r="HMH322" s="171"/>
      <c r="HMI322" s="171"/>
      <c r="HMJ322" s="171"/>
      <c r="HMK322" s="171"/>
      <c r="HML322" s="171"/>
      <c r="HMM322" s="171"/>
      <c r="HMN322" s="171"/>
      <c r="HMO322" s="171"/>
      <c r="HMP322" s="171"/>
      <c r="HMQ322" s="171"/>
      <c r="HMR322" s="171"/>
      <c r="HMS322" s="171"/>
      <c r="HMT322" s="171"/>
      <c r="HMU322" s="171"/>
      <c r="HMV322" s="171"/>
      <c r="HMW322" s="171"/>
      <c r="HMX322" s="171"/>
      <c r="HMY322" s="171"/>
      <c r="HMZ322" s="171"/>
      <c r="HNA322" s="171"/>
      <c r="HNB322" s="171"/>
      <c r="HNC322" s="171"/>
      <c r="HND322" s="171"/>
      <c r="HNE322" s="171"/>
      <c r="HNF322" s="171"/>
      <c r="HNG322" s="171"/>
      <c r="HNH322" s="171"/>
      <c r="HNI322" s="171"/>
      <c r="HNJ322" s="171"/>
      <c r="HNK322" s="171"/>
      <c r="HNL322" s="171"/>
      <c r="HNM322" s="171"/>
      <c r="HNN322" s="171"/>
      <c r="HNO322" s="171"/>
      <c r="HNP322" s="171"/>
      <c r="HNQ322" s="171"/>
      <c r="HNR322" s="171"/>
      <c r="HNS322" s="171"/>
      <c r="HNT322" s="171"/>
      <c r="HNU322" s="171"/>
      <c r="HNV322" s="171"/>
      <c r="HNW322" s="171"/>
      <c r="HNX322" s="171"/>
      <c r="HNY322" s="171"/>
      <c r="HNZ322" s="171"/>
      <c r="HOA322" s="171"/>
      <c r="HOB322" s="171"/>
      <c r="HOC322" s="171"/>
      <c r="HOD322" s="171"/>
      <c r="HOE322" s="171"/>
      <c r="HOF322" s="171"/>
      <c r="HOG322" s="171"/>
      <c r="HOH322" s="171"/>
      <c r="HOI322" s="171"/>
      <c r="HOJ322" s="171"/>
      <c r="HOK322" s="171"/>
      <c r="HOL322" s="171"/>
      <c r="HOM322" s="171"/>
      <c r="HON322" s="171"/>
      <c r="HOO322" s="171"/>
      <c r="HOP322" s="171"/>
      <c r="HOQ322" s="171"/>
      <c r="HOR322" s="171"/>
      <c r="HOS322" s="171"/>
      <c r="HOT322" s="171"/>
      <c r="HOU322" s="171"/>
      <c r="HOV322" s="171"/>
      <c r="HOW322" s="171"/>
      <c r="HOX322" s="171"/>
      <c r="HOY322" s="171"/>
      <c r="HOZ322" s="171"/>
      <c r="HPA322" s="171"/>
      <c r="HPB322" s="171"/>
      <c r="HPC322" s="171"/>
      <c r="HPD322" s="171"/>
      <c r="HPE322" s="171"/>
      <c r="HPF322" s="171"/>
      <c r="HPG322" s="171"/>
      <c r="HPH322" s="171"/>
      <c r="HPI322" s="171"/>
      <c r="HPJ322" s="171"/>
      <c r="HPK322" s="171"/>
      <c r="HPL322" s="171"/>
      <c r="HPM322" s="171"/>
      <c r="HPN322" s="171"/>
      <c r="HPO322" s="171"/>
      <c r="HPP322" s="171"/>
      <c r="HPQ322" s="171"/>
      <c r="HPR322" s="171"/>
      <c r="HPS322" s="171"/>
      <c r="HPT322" s="171"/>
      <c r="HPU322" s="171"/>
      <c r="HPV322" s="171"/>
      <c r="HPW322" s="171"/>
      <c r="HPX322" s="171"/>
      <c r="HPY322" s="171"/>
      <c r="HPZ322" s="171"/>
      <c r="HQA322" s="171"/>
      <c r="HQB322" s="171"/>
      <c r="HQC322" s="171"/>
      <c r="HQD322" s="171"/>
      <c r="HQE322" s="171"/>
      <c r="HQF322" s="171"/>
      <c r="HQG322" s="171"/>
      <c r="HQH322" s="171"/>
      <c r="HQI322" s="171"/>
      <c r="HQJ322" s="171"/>
      <c r="HQK322" s="171"/>
      <c r="HQL322" s="171"/>
      <c r="HQM322" s="171"/>
      <c r="HQN322" s="171"/>
      <c r="HQO322" s="171"/>
      <c r="HQP322" s="171"/>
      <c r="HQQ322" s="171"/>
      <c r="HQR322" s="171"/>
      <c r="HQS322" s="171"/>
      <c r="HQT322" s="171"/>
      <c r="HQU322" s="171"/>
      <c r="HQV322" s="171"/>
      <c r="HQW322" s="171"/>
      <c r="HQX322" s="171"/>
      <c r="HQY322" s="171"/>
      <c r="HQZ322" s="171"/>
      <c r="HRA322" s="171"/>
      <c r="HRB322" s="171"/>
      <c r="HRC322" s="171"/>
      <c r="HRD322" s="171"/>
      <c r="HRE322" s="171"/>
      <c r="HRF322" s="171"/>
      <c r="HRG322" s="171"/>
      <c r="HRH322" s="171"/>
      <c r="HRI322" s="171"/>
      <c r="HRJ322" s="171"/>
      <c r="HRK322" s="171"/>
      <c r="HRL322" s="171"/>
      <c r="HRM322" s="171"/>
      <c r="HRN322" s="171"/>
      <c r="HRO322" s="171"/>
      <c r="HRP322" s="171"/>
      <c r="HRQ322" s="171"/>
      <c r="HRR322" s="171"/>
      <c r="HRS322" s="171"/>
      <c r="HRT322" s="171"/>
      <c r="HRU322" s="171"/>
      <c r="HRV322" s="171"/>
      <c r="HRW322" s="171"/>
      <c r="HRX322" s="171"/>
      <c r="HRY322" s="171"/>
      <c r="HRZ322" s="171"/>
      <c r="HSA322" s="171"/>
      <c r="HSB322" s="171"/>
      <c r="HSC322" s="171"/>
      <c r="HSD322" s="171"/>
      <c r="HSE322" s="171"/>
      <c r="HSF322" s="171"/>
      <c r="HSG322" s="171"/>
      <c r="HSH322" s="171"/>
      <c r="HSI322" s="171"/>
      <c r="HSJ322" s="171"/>
      <c r="HSK322" s="171"/>
      <c r="HSL322" s="171"/>
      <c r="HSM322" s="171"/>
      <c r="HSN322" s="171"/>
      <c r="HSO322" s="171"/>
      <c r="HSP322" s="171"/>
      <c r="HSQ322" s="171"/>
      <c r="HSR322" s="171"/>
      <c r="HSS322" s="171"/>
      <c r="HST322" s="171"/>
      <c r="HSU322" s="171"/>
      <c r="HSV322" s="171"/>
      <c r="HSW322" s="171"/>
      <c r="HSX322" s="171"/>
      <c r="HSY322" s="171"/>
      <c r="HSZ322" s="171"/>
      <c r="HTA322" s="171"/>
      <c r="HTB322" s="171"/>
      <c r="HTC322" s="171"/>
      <c r="HTD322" s="171"/>
      <c r="HTE322" s="171"/>
      <c r="HTF322" s="171"/>
      <c r="HTG322" s="171"/>
      <c r="HTH322" s="171"/>
      <c r="HTI322" s="171"/>
      <c r="HTJ322" s="171"/>
      <c r="HTK322" s="171"/>
      <c r="HTL322" s="171"/>
      <c r="HTM322" s="171"/>
      <c r="HTN322" s="171"/>
      <c r="HTO322" s="171"/>
      <c r="HTP322" s="171"/>
      <c r="HTQ322" s="171"/>
      <c r="HTR322" s="171"/>
      <c r="HTS322" s="171"/>
      <c r="HTT322" s="171"/>
      <c r="HTU322" s="171"/>
      <c r="HTV322" s="171"/>
      <c r="HTW322" s="171"/>
      <c r="HTX322" s="171"/>
      <c r="HTY322" s="171"/>
      <c r="HTZ322" s="171"/>
      <c r="HUA322" s="171"/>
      <c r="HUB322" s="171"/>
      <c r="HUC322" s="171"/>
      <c r="HUD322" s="171"/>
      <c r="HUE322" s="171"/>
      <c r="HUF322" s="171"/>
      <c r="HUG322" s="171"/>
      <c r="HUH322" s="171"/>
      <c r="HUI322" s="171"/>
      <c r="HUJ322" s="171"/>
      <c r="HUK322" s="171"/>
      <c r="HUL322" s="171"/>
      <c r="HUM322" s="171"/>
      <c r="HUN322" s="171"/>
      <c r="HUO322" s="171"/>
      <c r="HUP322" s="171"/>
      <c r="HUQ322" s="171"/>
      <c r="HUR322" s="171"/>
      <c r="HUS322" s="171"/>
      <c r="HUT322" s="171"/>
      <c r="HUU322" s="171"/>
      <c r="HUV322" s="171"/>
      <c r="HUW322" s="171"/>
      <c r="HUX322" s="171"/>
      <c r="HUY322" s="171"/>
      <c r="HUZ322" s="171"/>
      <c r="HVA322" s="171"/>
      <c r="HVB322" s="171"/>
      <c r="HVC322" s="171"/>
      <c r="HVD322" s="171"/>
      <c r="HVE322" s="171"/>
      <c r="HVF322" s="171"/>
      <c r="HVG322" s="171"/>
      <c r="HVH322" s="171"/>
      <c r="HVI322" s="171"/>
      <c r="HVJ322" s="171"/>
      <c r="HVK322" s="171"/>
      <c r="HVL322" s="171"/>
      <c r="HVM322" s="171"/>
      <c r="HVN322" s="171"/>
      <c r="HVO322" s="171"/>
      <c r="HVP322" s="171"/>
      <c r="HVQ322" s="171"/>
      <c r="HVR322" s="171"/>
      <c r="HVS322" s="171"/>
      <c r="HVT322" s="171"/>
      <c r="HVU322" s="171"/>
      <c r="HVV322" s="171"/>
      <c r="HVW322" s="171"/>
      <c r="HVX322" s="171"/>
      <c r="HVY322" s="171"/>
      <c r="HVZ322" s="171"/>
      <c r="HWA322" s="171"/>
      <c r="HWB322" s="171"/>
      <c r="HWC322" s="171"/>
      <c r="HWD322" s="171"/>
      <c r="HWE322" s="171"/>
      <c r="HWF322" s="171"/>
      <c r="HWG322" s="171"/>
      <c r="HWH322" s="171"/>
      <c r="HWI322" s="171"/>
      <c r="HWJ322" s="171"/>
      <c r="HWK322" s="171"/>
      <c r="HWL322" s="171"/>
      <c r="HWM322" s="171"/>
      <c r="HWN322" s="171"/>
      <c r="HWO322" s="171"/>
      <c r="HWP322" s="171"/>
      <c r="HWQ322" s="171"/>
      <c r="HWR322" s="171"/>
      <c r="HWS322" s="171"/>
      <c r="HWT322" s="171"/>
      <c r="HWU322" s="171"/>
      <c r="HWV322" s="171"/>
      <c r="HWW322" s="171"/>
      <c r="HWX322" s="171"/>
      <c r="HWY322" s="171"/>
      <c r="HWZ322" s="171"/>
      <c r="HXA322" s="171"/>
      <c r="HXB322" s="171"/>
      <c r="HXC322" s="171"/>
      <c r="HXD322" s="171"/>
      <c r="HXE322" s="171"/>
      <c r="HXF322" s="171"/>
      <c r="HXG322" s="171"/>
      <c r="HXH322" s="171"/>
      <c r="HXI322" s="171"/>
      <c r="HXJ322" s="171"/>
      <c r="HXK322" s="171"/>
      <c r="HXL322" s="171"/>
      <c r="HXM322" s="171"/>
      <c r="HXN322" s="171"/>
      <c r="HXO322" s="171"/>
      <c r="HXP322" s="171"/>
      <c r="HXQ322" s="171"/>
      <c r="HXR322" s="171"/>
      <c r="HXS322" s="171"/>
      <c r="HXT322" s="171"/>
      <c r="HXU322" s="171"/>
      <c r="HXV322" s="171"/>
      <c r="HXW322" s="171"/>
      <c r="HXX322" s="171"/>
      <c r="HXY322" s="171"/>
      <c r="HXZ322" s="171"/>
      <c r="HYA322" s="171"/>
      <c r="HYB322" s="171"/>
      <c r="HYC322" s="171"/>
      <c r="HYD322" s="171"/>
      <c r="HYE322" s="171"/>
      <c r="HYF322" s="171"/>
      <c r="HYG322" s="171"/>
      <c r="HYH322" s="171"/>
      <c r="HYI322" s="171"/>
      <c r="HYJ322" s="171"/>
      <c r="HYK322" s="171"/>
      <c r="HYL322" s="171"/>
      <c r="HYM322" s="171"/>
      <c r="HYN322" s="171"/>
      <c r="HYO322" s="171"/>
      <c r="HYP322" s="171"/>
      <c r="HYQ322" s="171"/>
      <c r="HYR322" s="171"/>
      <c r="HYS322" s="171"/>
      <c r="HYT322" s="171"/>
      <c r="HYU322" s="171"/>
      <c r="HYV322" s="171"/>
      <c r="HYW322" s="171"/>
      <c r="HYX322" s="171"/>
      <c r="HYY322" s="171"/>
      <c r="HYZ322" s="171"/>
      <c r="HZA322" s="171"/>
      <c r="HZB322" s="171"/>
      <c r="HZC322" s="171"/>
      <c r="HZD322" s="171"/>
      <c r="HZE322" s="171"/>
      <c r="HZF322" s="171"/>
      <c r="HZG322" s="171"/>
      <c r="HZH322" s="171"/>
      <c r="HZI322" s="171"/>
      <c r="HZJ322" s="171"/>
      <c r="HZK322" s="171"/>
      <c r="HZL322" s="171"/>
      <c r="HZM322" s="171"/>
      <c r="HZN322" s="171"/>
      <c r="HZO322" s="171"/>
      <c r="HZP322" s="171"/>
      <c r="HZQ322" s="171"/>
      <c r="HZR322" s="171"/>
      <c r="HZS322" s="171"/>
      <c r="HZT322" s="171"/>
      <c r="HZU322" s="171"/>
      <c r="HZV322" s="171"/>
      <c r="HZW322" s="171"/>
      <c r="HZX322" s="171"/>
      <c r="HZY322" s="171"/>
      <c r="HZZ322" s="171"/>
      <c r="IAA322" s="171"/>
      <c r="IAB322" s="171"/>
      <c r="IAC322" s="171"/>
      <c r="IAD322" s="171"/>
      <c r="IAE322" s="171"/>
      <c r="IAF322" s="171"/>
      <c r="IAG322" s="171"/>
      <c r="IAH322" s="171"/>
      <c r="IAI322" s="171"/>
      <c r="IAJ322" s="171"/>
      <c r="IAK322" s="171"/>
      <c r="IAL322" s="171"/>
      <c r="IAM322" s="171"/>
      <c r="IAN322" s="171"/>
      <c r="IAO322" s="171"/>
      <c r="IAP322" s="171"/>
      <c r="IAQ322" s="171"/>
      <c r="IAR322" s="171"/>
      <c r="IAS322" s="171"/>
      <c r="IAT322" s="171"/>
      <c r="IAU322" s="171"/>
      <c r="IAV322" s="171"/>
      <c r="IAW322" s="171"/>
      <c r="IAX322" s="171"/>
      <c r="IAY322" s="171"/>
      <c r="IAZ322" s="171"/>
      <c r="IBA322" s="171"/>
      <c r="IBB322" s="171"/>
      <c r="IBC322" s="171"/>
      <c r="IBD322" s="171"/>
      <c r="IBE322" s="171"/>
      <c r="IBF322" s="171"/>
      <c r="IBG322" s="171"/>
      <c r="IBH322" s="171"/>
      <c r="IBI322" s="171"/>
      <c r="IBJ322" s="171"/>
      <c r="IBK322" s="171"/>
      <c r="IBL322" s="171"/>
      <c r="IBM322" s="171"/>
      <c r="IBN322" s="171"/>
      <c r="IBO322" s="171"/>
      <c r="IBP322" s="171"/>
      <c r="IBQ322" s="171"/>
      <c r="IBR322" s="171"/>
      <c r="IBS322" s="171"/>
      <c r="IBT322" s="171"/>
      <c r="IBU322" s="171"/>
      <c r="IBV322" s="171"/>
      <c r="IBW322" s="171"/>
      <c r="IBX322" s="171"/>
      <c r="IBY322" s="171"/>
      <c r="IBZ322" s="171"/>
      <c r="ICA322" s="171"/>
      <c r="ICB322" s="171"/>
      <c r="ICC322" s="171"/>
      <c r="ICD322" s="171"/>
      <c r="ICE322" s="171"/>
      <c r="ICF322" s="171"/>
      <c r="ICG322" s="171"/>
      <c r="ICH322" s="171"/>
      <c r="ICI322" s="171"/>
      <c r="ICJ322" s="171"/>
      <c r="ICK322" s="171"/>
      <c r="ICL322" s="171"/>
      <c r="ICM322" s="171"/>
      <c r="ICN322" s="171"/>
      <c r="ICO322" s="171"/>
      <c r="ICP322" s="171"/>
      <c r="ICQ322" s="171"/>
      <c r="ICR322" s="171"/>
      <c r="ICS322" s="171"/>
      <c r="ICT322" s="171"/>
      <c r="ICU322" s="171"/>
      <c r="ICV322" s="171"/>
      <c r="ICW322" s="171"/>
      <c r="ICX322" s="171"/>
      <c r="ICY322" s="171"/>
      <c r="ICZ322" s="171"/>
      <c r="IDA322" s="171"/>
      <c r="IDB322" s="171"/>
      <c r="IDC322" s="171"/>
      <c r="IDD322" s="171"/>
      <c r="IDE322" s="171"/>
      <c r="IDF322" s="171"/>
      <c r="IDG322" s="171"/>
      <c r="IDH322" s="171"/>
      <c r="IDI322" s="171"/>
      <c r="IDJ322" s="171"/>
      <c r="IDK322" s="171"/>
      <c r="IDL322" s="171"/>
      <c r="IDM322" s="171"/>
      <c r="IDN322" s="171"/>
      <c r="IDO322" s="171"/>
      <c r="IDP322" s="171"/>
      <c r="IDQ322" s="171"/>
      <c r="IDR322" s="171"/>
      <c r="IDS322" s="171"/>
      <c r="IDT322" s="171"/>
      <c r="IDU322" s="171"/>
      <c r="IDV322" s="171"/>
      <c r="IDW322" s="171"/>
      <c r="IDX322" s="171"/>
      <c r="IDY322" s="171"/>
      <c r="IDZ322" s="171"/>
      <c r="IEA322" s="171"/>
      <c r="IEB322" s="171"/>
      <c r="IEC322" s="171"/>
      <c r="IED322" s="171"/>
      <c r="IEE322" s="171"/>
      <c r="IEF322" s="171"/>
      <c r="IEG322" s="171"/>
      <c r="IEH322" s="171"/>
      <c r="IEI322" s="171"/>
      <c r="IEJ322" s="171"/>
      <c r="IEK322" s="171"/>
      <c r="IEL322" s="171"/>
      <c r="IEM322" s="171"/>
      <c r="IEN322" s="171"/>
      <c r="IEO322" s="171"/>
      <c r="IEP322" s="171"/>
      <c r="IEQ322" s="171"/>
      <c r="IER322" s="171"/>
      <c r="IES322" s="171"/>
      <c r="IET322" s="171"/>
      <c r="IEU322" s="171"/>
      <c r="IEV322" s="171"/>
      <c r="IEW322" s="171"/>
      <c r="IEX322" s="171"/>
      <c r="IEY322" s="171"/>
      <c r="IEZ322" s="171"/>
      <c r="IFA322" s="171"/>
      <c r="IFB322" s="171"/>
      <c r="IFC322" s="171"/>
      <c r="IFD322" s="171"/>
      <c r="IFE322" s="171"/>
      <c r="IFF322" s="171"/>
      <c r="IFG322" s="171"/>
      <c r="IFH322" s="171"/>
      <c r="IFI322" s="171"/>
      <c r="IFJ322" s="171"/>
      <c r="IFK322" s="171"/>
      <c r="IFL322" s="171"/>
      <c r="IFM322" s="171"/>
      <c r="IFN322" s="171"/>
      <c r="IFO322" s="171"/>
      <c r="IFP322" s="171"/>
      <c r="IFQ322" s="171"/>
      <c r="IFR322" s="171"/>
      <c r="IFS322" s="171"/>
      <c r="IFT322" s="171"/>
      <c r="IFU322" s="171"/>
      <c r="IFV322" s="171"/>
      <c r="IFW322" s="171"/>
      <c r="IFX322" s="171"/>
      <c r="IFY322" s="171"/>
      <c r="IFZ322" s="171"/>
      <c r="IGA322" s="171"/>
      <c r="IGB322" s="171"/>
      <c r="IGC322" s="171"/>
      <c r="IGD322" s="171"/>
      <c r="IGE322" s="171"/>
      <c r="IGF322" s="171"/>
      <c r="IGG322" s="171"/>
      <c r="IGH322" s="171"/>
      <c r="IGI322" s="171"/>
      <c r="IGJ322" s="171"/>
      <c r="IGK322" s="171"/>
      <c r="IGL322" s="171"/>
      <c r="IGM322" s="171"/>
      <c r="IGN322" s="171"/>
      <c r="IGO322" s="171"/>
      <c r="IGP322" s="171"/>
      <c r="IGQ322" s="171"/>
      <c r="IGR322" s="171"/>
      <c r="IGS322" s="171"/>
      <c r="IGT322" s="171"/>
      <c r="IGU322" s="171"/>
      <c r="IGV322" s="171"/>
      <c r="IGW322" s="171"/>
      <c r="IGX322" s="171"/>
      <c r="IGY322" s="171"/>
      <c r="IGZ322" s="171"/>
      <c r="IHA322" s="171"/>
      <c r="IHB322" s="171"/>
      <c r="IHC322" s="171"/>
      <c r="IHD322" s="171"/>
      <c r="IHE322" s="171"/>
      <c r="IHF322" s="171"/>
      <c r="IHG322" s="171"/>
      <c r="IHH322" s="171"/>
      <c r="IHI322" s="171"/>
      <c r="IHJ322" s="171"/>
      <c r="IHK322" s="171"/>
      <c r="IHL322" s="171"/>
      <c r="IHM322" s="171"/>
      <c r="IHN322" s="171"/>
      <c r="IHO322" s="171"/>
      <c r="IHP322" s="171"/>
      <c r="IHQ322" s="171"/>
      <c r="IHR322" s="171"/>
      <c r="IHS322" s="171"/>
      <c r="IHT322" s="171"/>
      <c r="IHU322" s="171"/>
      <c r="IHV322" s="171"/>
      <c r="IHW322" s="171"/>
      <c r="IHX322" s="171"/>
      <c r="IHY322" s="171"/>
      <c r="IHZ322" s="171"/>
      <c r="IIA322" s="171"/>
      <c r="IIB322" s="171"/>
      <c r="IIC322" s="171"/>
      <c r="IID322" s="171"/>
      <c r="IIE322" s="171"/>
      <c r="IIF322" s="171"/>
      <c r="IIG322" s="171"/>
      <c r="IIH322" s="171"/>
      <c r="III322" s="171"/>
      <c r="IIJ322" s="171"/>
      <c r="IIK322" s="171"/>
      <c r="IIL322" s="171"/>
      <c r="IIM322" s="171"/>
      <c r="IIN322" s="171"/>
      <c r="IIO322" s="171"/>
      <c r="IIP322" s="171"/>
      <c r="IIQ322" s="171"/>
      <c r="IIR322" s="171"/>
      <c r="IIS322" s="171"/>
      <c r="IIT322" s="171"/>
      <c r="IIU322" s="171"/>
      <c r="IIV322" s="171"/>
      <c r="IIW322" s="171"/>
      <c r="IIX322" s="171"/>
      <c r="IIY322" s="171"/>
      <c r="IIZ322" s="171"/>
      <c r="IJA322" s="171"/>
      <c r="IJB322" s="171"/>
      <c r="IJC322" s="171"/>
      <c r="IJD322" s="171"/>
      <c r="IJE322" s="171"/>
      <c r="IJF322" s="171"/>
      <c r="IJG322" s="171"/>
      <c r="IJH322" s="171"/>
      <c r="IJI322" s="171"/>
      <c r="IJJ322" s="171"/>
      <c r="IJK322" s="171"/>
      <c r="IJL322" s="171"/>
      <c r="IJM322" s="171"/>
      <c r="IJN322" s="171"/>
      <c r="IJO322" s="171"/>
      <c r="IJP322" s="171"/>
      <c r="IJQ322" s="171"/>
      <c r="IJR322" s="171"/>
      <c r="IJS322" s="171"/>
      <c r="IJT322" s="171"/>
      <c r="IJU322" s="171"/>
      <c r="IJV322" s="171"/>
      <c r="IJW322" s="171"/>
      <c r="IJX322" s="171"/>
      <c r="IJY322" s="171"/>
      <c r="IJZ322" s="171"/>
      <c r="IKA322" s="171"/>
      <c r="IKB322" s="171"/>
      <c r="IKC322" s="171"/>
      <c r="IKD322" s="171"/>
      <c r="IKE322" s="171"/>
      <c r="IKF322" s="171"/>
      <c r="IKG322" s="171"/>
      <c r="IKH322" s="171"/>
      <c r="IKI322" s="171"/>
      <c r="IKJ322" s="171"/>
      <c r="IKK322" s="171"/>
      <c r="IKL322" s="171"/>
      <c r="IKM322" s="171"/>
      <c r="IKN322" s="171"/>
      <c r="IKO322" s="171"/>
      <c r="IKP322" s="171"/>
      <c r="IKQ322" s="171"/>
      <c r="IKR322" s="171"/>
      <c r="IKS322" s="171"/>
      <c r="IKT322" s="171"/>
      <c r="IKU322" s="171"/>
      <c r="IKV322" s="171"/>
      <c r="IKW322" s="171"/>
      <c r="IKX322" s="171"/>
      <c r="IKY322" s="171"/>
      <c r="IKZ322" s="171"/>
      <c r="ILA322" s="171"/>
      <c r="ILB322" s="171"/>
      <c r="ILC322" s="171"/>
      <c r="ILD322" s="171"/>
      <c r="ILE322" s="171"/>
      <c r="ILF322" s="171"/>
      <c r="ILG322" s="171"/>
      <c r="ILH322" s="171"/>
      <c r="ILI322" s="171"/>
      <c r="ILJ322" s="171"/>
      <c r="ILK322" s="171"/>
      <c r="ILL322" s="171"/>
      <c r="ILM322" s="171"/>
      <c r="ILN322" s="171"/>
      <c r="ILO322" s="171"/>
      <c r="ILP322" s="171"/>
      <c r="ILQ322" s="171"/>
      <c r="ILR322" s="171"/>
      <c r="ILS322" s="171"/>
      <c r="ILT322" s="171"/>
      <c r="ILU322" s="171"/>
      <c r="ILV322" s="171"/>
      <c r="ILW322" s="171"/>
      <c r="ILX322" s="171"/>
      <c r="ILY322" s="171"/>
      <c r="ILZ322" s="171"/>
      <c r="IMA322" s="171"/>
      <c r="IMB322" s="171"/>
      <c r="IMC322" s="171"/>
      <c r="IMD322" s="171"/>
      <c r="IME322" s="171"/>
      <c r="IMF322" s="171"/>
      <c r="IMG322" s="171"/>
      <c r="IMH322" s="171"/>
      <c r="IMI322" s="171"/>
      <c r="IMJ322" s="171"/>
      <c r="IMK322" s="171"/>
      <c r="IML322" s="171"/>
      <c r="IMM322" s="171"/>
      <c r="IMN322" s="171"/>
      <c r="IMO322" s="171"/>
      <c r="IMP322" s="171"/>
      <c r="IMQ322" s="171"/>
      <c r="IMR322" s="171"/>
      <c r="IMS322" s="171"/>
      <c r="IMT322" s="171"/>
      <c r="IMU322" s="171"/>
      <c r="IMV322" s="171"/>
      <c r="IMW322" s="171"/>
      <c r="IMX322" s="171"/>
      <c r="IMY322" s="171"/>
      <c r="IMZ322" s="171"/>
      <c r="INA322" s="171"/>
      <c r="INB322" s="171"/>
      <c r="INC322" s="171"/>
      <c r="IND322" s="171"/>
      <c r="INE322" s="171"/>
      <c r="INF322" s="171"/>
      <c r="ING322" s="171"/>
      <c r="INH322" s="171"/>
      <c r="INI322" s="171"/>
      <c r="INJ322" s="171"/>
      <c r="INK322" s="171"/>
      <c r="INL322" s="171"/>
      <c r="INM322" s="171"/>
      <c r="INN322" s="171"/>
      <c r="INO322" s="171"/>
      <c r="INP322" s="171"/>
      <c r="INQ322" s="171"/>
      <c r="INR322" s="171"/>
      <c r="INS322" s="171"/>
      <c r="INT322" s="171"/>
      <c r="INU322" s="171"/>
      <c r="INV322" s="171"/>
      <c r="INW322" s="171"/>
      <c r="INX322" s="171"/>
      <c r="INY322" s="171"/>
      <c r="INZ322" s="171"/>
      <c r="IOA322" s="171"/>
      <c r="IOB322" s="171"/>
      <c r="IOC322" s="171"/>
      <c r="IOD322" s="171"/>
      <c r="IOE322" s="171"/>
      <c r="IOF322" s="171"/>
      <c r="IOG322" s="171"/>
      <c r="IOH322" s="171"/>
      <c r="IOI322" s="171"/>
      <c r="IOJ322" s="171"/>
      <c r="IOK322" s="171"/>
      <c r="IOL322" s="171"/>
      <c r="IOM322" s="171"/>
      <c r="ION322" s="171"/>
      <c r="IOO322" s="171"/>
      <c r="IOP322" s="171"/>
      <c r="IOQ322" s="171"/>
      <c r="IOR322" s="171"/>
      <c r="IOS322" s="171"/>
      <c r="IOT322" s="171"/>
      <c r="IOU322" s="171"/>
      <c r="IOV322" s="171"/>
      <c r="IOW322" s="171"/>
      <c r="IOX322" s="171"/>
      <c r="IOY322" s="171"/>
      <c r="IOZ322" s="171"/>
      <c r="IPA322" s="171"/>
      <c r="IPB322" s="171"/>
      <c r="IPC322" s="171"/>
      <c r="IPD322" s="171"/>
      <c r="IPE322" s="171"/>
      <c r="IPF322" s="171"/>
      <c r="IPG322" s="171"/>
      <c r="IPH322" s="171"/>
      <c r="IPI322" s="171"/>
      <c r="IPJ322" s="171"/>
      <c r="IPK322" s="171"/>
      <c r="IPL322" s="171"/>
      <c r="IPM322" s="171"/>
      <c r="IPN322" s="171"/>
      <c r="IPO322" s="171"/>
      <c r="IPP322" s="171"/>
      <c r="IPQ322" s="171"/>
      <c r="IPR322" s="171"/>
      <c r="IPS322" s="171"/>
      <c r="IPT322" s="171"/>
      <c r="IPU322" s="171"/>
      <c r="IPV322" s="171"/>
      <c r="IPW322" s="171"/>
      <c r="IPX322" s="171"/>
      <c r="IPY322" s="171"/>
      <c r="IPZ322" s="171"/>
      <c r="IQA322" s="171"/>
      <c r="IQB322" s="171"/>
      <c r="IQC322" s="171"/>
      <c r="IQD322" s="171"/>
      <c r="IQE322" s="171"/>
      <c r="IQF322" s="171"/>
      <c r="IQG322" s="171"/>
      <c r="IQH322" s="171"/>
      <c r="IQI322" s="171"/>
      <c r="IQJ322" s="171"/>
      <c r="IQK322" s="171"/>
      <c r="IQL322" s="171"/>
      <c r="IQM322" s="171"/>
      <c r="IQN322" s="171"/>
      <c r="IQO322" s="171"/>
      <c r="IQP322" s="171"/>
      <c r="IQQ322" s="171"/>
      <c r="IQR322" s="171"/>
      <c r="IQS322" s="171"/>
      <c r="IQT322" s="171"/>
      <c r="IQU322" s="171"/>
      <c r="IQV322" s="171"/>
      <c r="IQW322" s="171"/>
      <c r="IQX322" s="171"/>
      <c r="IQY322" s="171"/>
      <c r="IQZ322" s="171"/>
      <c r="IRA322" s="171"/>
      <c r="IRB322" s="171"/>
      <c r="IRC322" s="171"/>
      <c r="IRD322" s="171"/>
      <c r="IRE322" s="171"/>
      <c r="IRF322" s="171"/>
      <c r="IRG322" s="171"/>
      <c r="IRH322" s="171"/>
      <c r="IRI322" s="171"/>
      <c r="IRJ322" s="171"/>
      <c r="IRK322" s="171"/>
      <c r="IRL322" s="171"/>
      <c r="IRM322" s="171"/>
      <c r="IRN322" s="171"/>
      <c r="IRO322" s="171"/>
      <c r="IRP322" s="171"/>
      <c r="IRQ322" s="171"/>
      <c r="IRR322" s="171"/>
      <c r="IRS322" s="171"/>
      <c r="IRT322" s="171"/>
      <c r="IRU322" s="171"/>
      <c r="IRV322" s="171"/>
      <c r="IRW322" s="171"/>
      <c r="IRX322" s="171"/>
      <c r="IRY322" s="171"/>
      <c r="IRZ322" s="171"/>
      <c r="ISA322" s="171"/>
      <c r="ISB322" s="171"/>
      <c r="ISC322" s="171"/>
      <c r="ISD322" s="171"/>
      <c r="ISE322" s="171"/>
      <c r="ISF322" s="171"/>
      <c r="ISG322" s="171"/>
      <c r="ISH322" s="171"/>
      <c r="ISI322" s="171"/>
      <c r="ISJ322" s="171"/>
      <c r="ISK322" s="171"/>
      <c r="ISL322" s="171"/>
      <c r="ISM322" s="171"/>
      <c r="ISN322" s="171"/>
      <c r="ISO322" s="171"/>
      <c r="ISP322" s="171"/>
      <c r="ISQ322" s="171"/>
      <c r="ISR322" s="171"/>
      <c r="ISS322" s="171"/>
      <c r="IST322" s="171"/>
      <c r="ISU322" s="171"/>
      <c r="ISV322" s="171"/>
      <c r="ISW322" s="171"/>
      <c r="ISX322" s="171"/>
      <c r="ISY322" s="171"/>
      <c r="ISZ322" s="171"/>
      <c r="ITA322" s="171"/>
      <c r="ITB322" s="171"/>
      <c r="ITC322" s="171"/>
      <c r="ITD322" s="171"/>
      <c r="ITE322" s="171"/>
      <c r="ITF322" s="171"/>
      <c r="ITG322" s="171"/>
      <c r="ITH322" s="171"/>
      <c r="ITI322" s="171"/>
      <c r="ITJ322" s="171"/>
      <c r="ITK322" s="171"/>
      <c r="ITL322" s="171"/>
      <c r="ITM322" s="171"/>
      <c r="ITN322" s="171"/>
      <c r="ITO322" s="171"/>
      <c r="ITP322" s="171"/>
      <c r="ITQ322" s="171"/>
      <c r="ITR322" s="171"/>
      <c r="ITS322" s="171"/>
      <c r="ITT322" s="171"/>
      <c r="ITU322" s="171"/>
      <c r="ITV322" s="171"/>
      <c r="ITW322" s="171"/>
      <c r="ITX322" s="171"/>
      <c r="ITY322" s="171"/>
      <c r="ITZ322" s="171"/>
      <c r="IUA322" s="171"/>
      <c r="IUB322" s="171"/>
      <c r="IUC322" s="171"/>
      <c r="IUD322" s="171"/>
      <c r="IUE322" s="171"/>
      <c r="IUF322" s="171"/>
      <c r="IUG322" s="171"/>
      <c r="IUH322" s="171"/>
      <c r="IUI322" s="171"/>
      <c r="IUJ322" s="171"/>
      <c r="IUK322" s="171"/>
      <c r="IUL322" s="171"/>
      <c r="IUM322" s="171"/>
      <c r="IUN322" s="171"/>
      <c r="IUO322" s="171"/>
      <c r="IUP322" s="171"/>
      <c r="IUQ322" s="171"/>
      <c r="IUR322" s="171"/>
      <c r="IUS322" s="171"/>
      <c r="IUT322" s="171"/>
      <c r="IUU322" s="171"/>
      <c r="IUV322" s="171"/>
      <c r="IUW322" s="171"/>
      <c r="IUX322" s="171"/>
      <c r="IUY322" s="171"/>
      <c r="IUZ322" s="171"/>
      <c r="IVA322" s="171"/>
      <c r="IVB322" s="171"/>
      <c r="IVC322" s="171"/>
      <c r="IVD322" s="171"/>
      <c r="IVE322" s="171"/>
      <c r="IVF322" s="171"/>
      <c r="IVG322" s="171"/>
      <c r="IVH322" s="171"/>
      <c r="IVI322" s="171"/>
      <c r="IVJ322" s="171"/>
      <c r="IVK322" s="171"/>
      <c r="IVL322" s="171"/>
      <c r="IVM322" s="171"/>
      <c r="IVN322" s="171"/>
      <c r="IVO322" s="171"/>
      <c r="IVP322" s="171"/>
      <c r="IVQ322" s="171"/>
      <c r="IVR322" s="171"/>
      <c r="IVS322" s="171"/>
      <c r="IVT322" s="171"/>
      <c r="IVU322" s="171"/>
      <c r="IVV322" s="171"/>
      <c r="IVW322" s="171"/>
      <c r="IVX322" s="171"/>
      <c r="IVY322" s="171"/>
      <c r="IVZ322" s="171"/>
      <c r="IWA322" s="171"/>
      <c r="IWB322" s="171"/>
      <c r="IWC322" s="171"/>
      <c r="IWD322" s="171"/>
      <c r="IWE322" s="171"/>
      <c r="IWF322" s="171"/>
      <c r="IWG322" s="171"/>
      <c r="IWH322" s="171"/>
      <c r="IWI322" s="171"/>
      <c r="IWJ322" s="171"/>
      <c r="IWK322" s="171"/>
      <c r="IWL322" s="171"/>
      <c r="IWM322" s="171"/>
      <c r="IWN322" s="171"/>
      <c r="IWO322" s="171"/>
      <c r="IWP322" s="171"/>
      <c r="IWQ322" s="171"/>
      <c r="IWR322" s="171"/>
      <c r="IWS322" s="171"/>
      <c r="IWT322" s="171"/>
      <c r="IWU322" s="171"/>
      <c r="IWV322" s="171"/>
      <c r="IWW322" s="171"/>
      <c r="IWX322" s="171"/>
      <c r="IWY322" s="171"/>
      <c r="IWZ322" s="171"/>
      <c r="IXA322" s="171"/>
      <c r="IXB322" s="171"/>
      <c r="IXC322" s="171"/>
      <c r="IXD322" s="171"/>
      <c r="IXE322" s="171"/>
      <c r="IXF322" s="171"/>
      <c r="IXG322" s="171"/>
      <c r="IXH322" s="171"/>
      <c r="IXI322" s="171"/>
      <c r="IXJ322" s="171"/>
      <c r="IXK322" s="171"/>
      <c r="IXL322" s="171"/>
      <c r="IXM322" s="171"/>
      <c r="IXN322" s="171"/>
      <c r="IXO322" s="171"/>
      <c r="IXP322" s="171"/>
      <c r="IXQ322" s="171"/>
      <c r="IXR322" s="171"/>
      <c r="IXS322" s="171"/>
      <c r="IXT322" s="171"/>
      <c r="IXU322" s="171"/>
      <c r="IXV322" s="171"/>
      <c r="IXW322" s="171"/>
      <c r="IXX322" s="171"/>
      <c r="IXY322" s="171"/>
      <c r="IXZ322" s="171"/>
      <c r="IYA322" s="171"/>
      <c r="IYB322" s="171"/>
      <c r="IYC322" s="171"/>
      <c r="IYD322" s="171"/>
      <c r="IYE322" s="171"/>
      <c r="IYF322" s="171"/>
      <c r="IYG322" s="171"/>
      <c r="IYH322" s="171"/>
      <c r="IYI322" s="171"/>
      <c r="IYJ322" s="171"/>
      <c r="IYK322" s="171"/>
      <c r="IYL322" s="171"/>
      <c r="IYM322" s="171"/>
      <c r="IYN322" s="171"/>
      <c r="IYO322" s="171"/>
      <c r="IYP322" s="171"/>
      <c r="IYQ322" s="171"/>
      <c r="IYR322" s="171"/>
      <c r="IYS322" s="171"/>
      <c r="IYT322" s="171"/>
      <c r="IYU322" s="171"/>
      <c r="IYV322" s="171"/>
      <c r="IYW322" s="171"/>
      <c r="IYX322" s="171"/>
      <c r="IYY322" s="171"/>
      <c r="IYZ322" s="171"/>
      <c r="IZA322" s="171"/>
      <c r="IZB322" s="171"/>
      <c r="IZC322" s="171"/>
      <c r="IZD322" s="171"/>
      <c r="IZE322" s="171"/>
      <c r="IZF322" s="171"/>
      <c r="IZG322" s="171"/>
      <c r="IZH322" s="171"/>
      <c r="IZI322" s="171"/>
      <c r="IZJ322" s="171"/>
      <c r="IZK322" s="171"/>
      <c r="IZL322" s="171"/>
      <c r="IZM322" s="171"/>
      <c r="IZN322" s="171"/>
      <c r="IZO322" s="171"/>
      <c r="IZP322" s="171"/>
      <c r="IZQ322" s="171"/>
      <c r="IZR322" s="171"/>
      <c r="IZS322" s="171"/>
      <c r="IZT322" s="171"/>
      <c r="IZU322" s="171"/>
      <c r="IZV322" s="171"/>
      <c r="IZW322" s="171"/>
      <c r="IZX322" s="171"/>
      <c r="IZY322" s="171"/>
      <c r="IZZ322" s="171"/>
      <c r="JAA322" s="171"/>
      <c r="JAB322" s="171"/>
      <c r="JAC322" s="171"/>
      <c r="JAD322" s="171"/>
      <c r="JAE322" s="171"/>
      <c r="JAF322" s="171"/>
      <c r="JAG322" s="171"/>
      <c r="JAH322" s="171"/>
      <c r="JAI322" s="171"/>
      <c r="JAJ322" s="171"/>
      <c r="JAK322" s="171"/>
      <c r="JAL322" s="171"/>
      <c r="JAM322" s="171"/>
      <c r="JAN322" s="171"/>
      <c r="JAO322" s="171"/>
      <c r="JAP322" s="171"/>
      <c r="JAQ322" s="171"/>
      <c r="JAR322" s="171"/>
      <c r="JAS322" s="171"/>
      <c r="JAT322" s="171"/>
      <c r="JAU322" s="171"/>
      <c r="JAV322" s="171"/>
      <c r="JAW322" s="171"/>
      <c r="JAX322" s="171"/>
      <c r="JAY322" s="171"/>
      <c r="JAZ322" s="171"/>
      <c r="JBA322" s="171"/>
      <c r="JBB322" s="171"/>
      <c r="JBC322" s="171"/>
      <c r="JBD322" s="171"/>
      <c r="JBE322" s="171"/>
      <c r="JBF322" s="171"/>
      <c r="JBG322" s="171"/>
      <c r="JBH322" s="171"/>
      <c r="JBI322" s="171"/>
      <c r="JBJ322" s="171"/>
      <c r="JBK322" s="171"/>
      <c r="JBL322" s="171"/>
      <c r="JBM322" s="171"/>
      <c r="JBN322" s="171"/>
      <c r="JBO322" s="171"/>
      <c r="JBP322" s="171"/>
      <c r="JBQ322" s="171"/>
      <c r="JBR322" s="171"/>
      <c r="JBS322" s="171"/>
      <c r="JBT322" s="171"/>
      <c r="JBU322" s="171"/>
      <c r="JBV322" s="171"/>
      <c r="JBW322" s="171"/>
      <c r="JBX322" s="171"/>
      <c r="JBY322" s="171"/>
      <c r="JBZ322" s="171"/>
      <c r="JCA322" s="171"/>
      <c r="JCB322" s="171"/>
      <c r="JCC322" s="171"/>
      <c r="JCD322" s="171"/>
      <c r="JCE322" s="171"/>
      <c r="JCF322" s="171"/>
      <c r="JCG322" s="171"/>
      <c r="JCH322" s="171"/>
      <c r="JCI322" s="171"/>
      <c r="JCJ322" s="171"/>
      <c r="JCK322" s="171"/>
      <c r="JCL322" s="171"/>
      <c r="JCM322" s="171"/>
      <c r="JCN322" s="171"/>
      <c r="JCO322" s="171"/>
      <c r="JCP322" s="171"/>
      <c r="JCQ322" s="171"/>
      <c r="JCR322" s="171"/>
      <c r="JCS322" s="171"/>
      <c r="JCT322" s="171"/>
      <c r="JCU322" s="171"/>
      <c r="JCV322" s="171"/>
      <c r="JCW322" s="171"/>
      <c r="JCX322" s="171"/>
      <c r="JCY322" s="171"/>
      <c r="JCZ322" s="171"/>
      <c r="JDA322" s="171"/>
      <c r="JDB322" s="171"/>
      <c r="JDC322" s="171"/>
      <c r="JDD322" s="171"/>
      <c r="JDE322" s="171"/>
      <c r="JDF322" s="171"/>
      <c r="JDG322" s="171"/>
      <c r="JDH322" s="171"/>
      <c r="JDI322" s="171"/>
      <c r="JDJ322" s="171"/>
      <c r="JDK322" s="171"/>
      <c r="JDL322" s="171"/>
      <c r="JDM322" s="171"/>
      <c r="JDN322" s="171"/>
      <c r="JDO322" s="171"/>
      <c r="JDP322" s="171"/>
      <c r="JDQ322" s="171"/>
      <c r="JDR322" s="171"/>
      <c r="JDS322" s="171"/>
      <c r="JDT322" s="171"/>
      <c r="JDU322" s="171"/>
      <c r="JDV322" s="171"/>
      <c r="JDW322" s="171"/>
      <c r="JDX322" s="171"/>
      <c r="JDY322" s="171"/>
      <c r="JDZ322" s="171"/>
      <c r="JEA322" s="171"/>
      <c r="JEB322" s="171"/>
      <c r="JEC322" s="171"/>
      <c r="JED322" s="171"/>
      <c r="JEE322" s="171"/>
      <c r="JEF322" s="171"/>
      <c r="JEG322" s="171"/>
      <c r="JEH322" s="171"/>
      <c r="JEI322" s="171"/>
      <c r="JEJ322" s="171"/>
      <c r="JEK322" s="171"/>
      <c r="JEL322" s="171"/>
      <c r="JEM322" s="171"/>
      <c r="JEN322" s="171"/>
      <c r="JEO322" s="171"/>
      <c r="JEP322" s="171"/>
      <c r="JEQ322" s="171"/>
      <c r="JER322" s="171"/>
      <c r="JES322" s="171"/>
      <c r="JET322" s="171"/>
      <c r="JEU322" s="171"/>
      <c r="JEV322" s="171"/>
      <c r="JEW322" s="171"/>
      <c r="JEX322" s="171"/>
      <c r="JEY322" s="171"/>
      <c r="JEZ322" s="171"/>
      <c r="JFA322" s="171"/>
      <c r="JFB322" s="171"/>
      <c r="JFC322" s="171"/>
      <c r="JFD322" s="171"/>
      <c r="JFE322" s="171"/>
      <c r="JFF322" s="171"/>
      <c r="JFG322" s="171"/>
      <c r="JFH322" s="171"/>
      <c r="JFI322" s="171"/>
      <c r="JFJ322" s="171"/>
      <c r="JFK322" s="171"/>
      <c r="JFL322" s="171"/>
      <c r="JFM322" s="171"/>
      <c r="JFN322" s="171"/>
      <c r="JFO322" s="171"/>
      <c r="JFP322" s="171"/>
      <c r="JFQ322" s="171"/>
      <c r="JFR322" s="171"/>
      <c r="JFS322" s="171"/>
      <c r="JFT322" s="171"/>
      <c r="JFU322" s="171"/>
      <c r="JFV322" s="171"/>
      <c r="JFW322" s="171"/>
      <c r="JFX322" s="171"/>
      <c r="JFY322" s="171"/>
      <c r="JFZ322" s="171"/>
      <c r="JGA322" s="171"/>
      <c r="JGB322" s="171"/>
      <c r="JGC322" s="171"/>
      <c r="JGD322" s="171"/>
      <c r="JGE322" s="171"/>
      <c r="JGF322" s="171"/>
      <c r="JGG322" s="171"/>
      <c r="JGH322" s="171"/>
      <c r="JGI322" s="171"/>
      <c r="JGJ322" s="171"/>
      <c r="JGK322" s="171"/>
      <c r="JGL322" s="171"/>
      <c r="JGM322" s="171"/>
      <c r="JGN322" s="171"/>
      <c r="JGO322" s="171"/>
      <c r="JGP322" s="171"/>
      <c r="JGQ322" s="171"/>
      <c r="JGR322" s="171"/>
      <c r="JGS322" s="171"/>
      <c r="JGT322" s="171"/>
      <c r="JGU322" s="171"/>
      <c r="JGV322" s="171"/>
      <c r="JGW322" s="171"/>
      <c r="JGX322" s="171"/>
      <c r="JGY322" s="171"/>
      <c r="JGZ322" s="171"/>
      <c r="JHA322" s="171"/>
      <c r="JHB322" s="171"/>
      <c r="JHC322" s="171"/>
      <c r="JHD322" s="171"/>
      <c r="JHE322" s="171"/>
      <c r="JHF322" s="171"/>
      <c r="JHG322" s="171"/>
      <c r="JHH322" s="171"/>
      <c r="JHI322" s="171"/>
      <c r="JHJ322" s="171"/>
      <c r="JHK322" s="171"/>
      <c r="JHL322" s="171"/>
      <c r="JHM322" s="171"/>
      <c r="JHN322" s="171"/>
      <c r="JHO322" s="171"/>
      <c r="JHP322" s="171"/>
      <c r="JHQ322" s="171"/>
      <c r="JHR322" s="171"/>
      <c r="JHS322" s="171"/>
      <c r="JHT322" s="171"/>
      <c r="JHU322" s="171"/>
      <c r="JHV322" s="171"/>
      <c r="JHW322" s="171"/>
      <c r="JHX322" s="171"/>
      <c r="JHY322" s="171"/>
      <c r="JHZ322" s="171"/>
      <c r="JIA322" s="171"/>
      <c r="JIB322" s="171"/>
      <c r="JIC322" s="171"/>
      <c r="JID322" s="171"/>
      <c r="JIE322" s="171"/>
      <c r="JIF322" s="171"/>
      <c r="JIG322" s="171"/>
      <c r="JIH322" s="171"/>
      <c r="JII322" s="171"/>
      <c r="JIJ322" s="171"/>
      <c r="JIK322" s="171"/>
      <c r="JIL322" s="171"/>
      <c r="JIM322" s="171"/>
      <c r="JIN322" s="171"/>
      <c r="JIO322" s="171"/>
      <c r="JIP322" s="171"/>
      <c r="JIQ322" s="171"/>
      <c r="JIR322" s="171"/>
      <c r="JIS322" s="171"/>
      <c r="JIT322" s="171"/>
      <c r="JIU322" s="171"/>
      <c r="JIV322" s="171"/>
      <c r="JIW322" s="171"/>
      <c r="JIX322" s="171"/>
      <c r="JIY322" s="171"/>
      <c r="JIZ322" s="171"/>
      <c r="JJA322" s="171"/>
      <c r="JJB322" s="171"/>
      <c r="JJC322" s="171"/>
      <c r="JJD322" s="171"/>
      <c r="JJE322" s="171"/>
      <c r="JJF322" s="171"/>
      <c r="JJG322" s="171"/>
      <c r="JJH322" s="171"/>
      <c r="JJI322" s="171"/>
      <c r="JJJ322" s="171"/>
      <c r="JJK322" s="171"/>
      <c r="JJL322" s="171"/>
      <c r="JJM322" s="171"/>
      <c r="JJN322" s="171"/>
      <c r="JJO322" s="171"/>
      <c r="JJP322" s="171"/>
      <c r="JJQ322" s="171"/>
      <c r="JJR322" s="171"/>
      <c r="JJS322" s="171"/>
      <c r="JJT322" s="171"/>
      <c r="JJU322" s="171"/>
      <c r="JJV322" s="171"/>
      <c r="JJW322" s="171"/>
      <c r="JJX322" s="171"/>
      <c r="JJY322" s="171"/>
      <c r="JJZ322" s="171"/>
      <c r="JKA322" s="171"/>
      <c r="JKB322" s="171"/>
      <c r="JKC322" s="171"/>
      <c r="JKD322" s="171"/>
      <c r="JKE322" s="171"/>
      <c r="JKF322" s="171"/>
      <c r="JKG322" s="171"/>
      <c r="JKH322" s="171"/>
      <c r="JKI322" s="171"/>
      <c r="JKJ322" s="171"/>
      <c r="JKK322" s="171"/>
      <c r="JKL322" s="171"/>
      <c r="JKM322" s="171"/>
      <c r="JKN322" s="171"/>
      <c r="JKO322" s="171"/>
      <c r="JKP322" s="171"/>
      <c r="JKQ322" s="171"/>
      <c r="JKR322" s="171"/>
      <c r="JKS322" s="171"/>
      <c r="JKT322" s="171"/>
      <c r="JKU322" s="171"/>
      <c r="JKV322" s="171"/>
      <c r="JKW322" s="171"/>
      <c r="JKX322" s="171"/>
      <c r="JKY322" s="171"/>
      <c r="JKZ322" s="171"/>
      <c r="JLA322" s="171"/>
      <c r="JLB322" s="171"/>
      <c r="JLC322" s="171"/>
      <c r="JLD322" s="171"/>
      <c r="JLE322" s="171"/>
      <c r="JLF322" s="171"/>
      <c r="JLG322" s="171"/>
      <c r="JLH322" s="171"/>
      <c r="JLI322" s="171"/>
      <c r="JLJ322" s="171"/>
      <c r="JLK322" s="171"/>
      <c r="JLL322" s="171"/>
      <c r="JLM322" s="171"/>
      <c r="JLN322" s="171"/>
      <c r="JLO322" s="171"/>
      <c r="JLP322" s="171"/>
      <c r="JLQ322" s="171"/>
      <c r="JLR322" s="171"/>
      <c r="JLS322" s="171"/>
      <c r="JLT322" s="171"/>
      <c r="JLU322" s="171"/>
      <c r="JLV322" s="171"/>
      <c r="JLW322" s="171"/>
      <c r="JLX322" s="171"/>
      <c r="JLY322" s="171"/>
      <c r="JLZ322" s="171"/>
      <c r="JMA322" s="171"/>
      <c r="JMB322" s="171"/>
      <c r="JMC322" s="171"/>
      <c r="JMD322" s="171"/>
      <c r="JME322" s="171"/>
      <c r="JMF322" s="171"/>
      <c r="JMG322" s="171"/>
      <c r="JMH322" s="171"/>
      <c r="JMI322" s="171"/>
      <c r="JMJ322" s="171"/>
      <c r="JMK322" s="171"/>
      <c r="JML322" s="171"/>
      <c r="JMM322" s="171"/>
      <c r="JMN322" s="171"/>
      <c r="JMO322" s="171"/>
      <c r="JMP322" s="171"/>
      <c r="JMQ322" s="171"/>
      <c r="JMR322" s="171"/>
      <c r="JMS322" s="171"/>
      <c r="JMT322" s="171"/>
      <c r="JMU322" s="171"/>
      <c r="JMV322" s="171"/>
      <c r="JMW322" s="171"/>
      <c r="JMX322" s="171"/>
      <c r="JMY322" s="171"/>
      <c r="JMZ322" s="171"/>
      <c r="JNA322" s="171"/>
      <c r="JNB322" s="171"/>
      <c r="JNC322" s="171"/>
      <c r="JND322" s="171"/>
      <c r="JNE322" s="171"/>
      <c r="JNF322" s="171"/>
      <c r="JNG322" s="171"/>
      <c r="JNH322" s="171"/>
      <c r="JNI322" s="171"/>
      <c r="JNJ322" s="171"/>
      <c r="JNK322" s="171"/>
      <c r="JNL322" s="171"/>
      <c r="JNM322" s="171"/>
      <c r="JNN322" s="171"/>
      <c r="JNO322" s="171"/>
      <c r="JNP322" s="171"/>
      <c r="JNQ322" s="171"/>
      <c r="JNR322" s="171"/>
      <c r="JNS322" s="171"/>
      <c r="JNT322" s="171"/>
      <c r="JNU322" s="171"/>
      <c r="JNV322" s="171"/>
      <c r="JNW322" s="171"/>
      <c r="JNX322" s="171"/>
      <c r="JNY322" s="171"/>
      <c r="JNZ322" s="171"/>
      <c r="JOA322" s="171"/>
      <c r="JOB322" s="171"/>
      <c r="JOC322" s="171"/>
      <c r="JOD322" s="171"/>
      <c r="JOE322" s="171"/>
      <c r="JOF322" s="171"/>
      <c r="JOG322" s="171"/>
      <c r="JOH322" s="171"/>
      <c r="JOI322" s="171"/>
      <c r="JOJ322" s="171"/>
      <c r="JOK322" s="171"/>
      <c r="JOL322" s="171"/>
      <c r="JOM322" s="171"/>
      <c r="JON322" s="171"/>
      <c r="JOO322" s="171"/>
      <c r="JOP322" s="171"/>
      <c r="JOQ322" s="171"/>
      <c r="JOR322" s="171"/>
      <c r="JOS322" s="171"/>
      <c r="JOT322" s="171"/>
      <c r="JOU322" s="171"/>
      <c r="JOV322" s="171"/>
      <c r="JOW322" s="171"/>
      <c r="JOX322" s="171"/>
      <c r="JOY322" s="171"/>
      <c r="JOZ322" s="171"/>
      <c r="JPA322" s="171"/>
      <c r="JPB322" s="171"/>
      <c r="JPC322" s="171"/>
      <c r="JPD322" s="171"/>
      <c r="JPE322" s="171"/>
      <c r="JPF322" s="171"/>
      <c r="JPG322" s="171"/>
      <c r="JPH322" s="171"/>
      <c r="JPI322" s="171"/>
      <c r="JPJ322" s="171"/>
      <c r="JPK322" s="171"/>
      <c r="JPL322" s="171"/>
      <c r="JPM322" s="171"/>
      <c r="JPN322" s="171"/>
      <c r="JPO322" s="171"/>
      <c r="JPP322" s="171"/>
      <c r="JPQ322" s="171"/>
      <c r="JPR322" s="171"/>
      <c r="JPS322" s="171"/>
      <c r="JPT322" s="171"/>
      <c r="JPU322" s="171"/>
      <c r="JPV322" s="171"/>
      <c r="JPW322" s="171"/>
      <c r="JPX322" s="171"/>
      <c r="JPY322" s="171"/>
      <c r="JPZ322" s="171"/>
      <c r="JQA322" s="171"/>
      <c r="JQB322" s="171"/>
      <c r="JQC322" s="171"/>
      <c r="JQD322" s="171"/>
      <c r="JQE322" s="171"/>
      <c r="JQF322" s="171"/>
      <c r="JQG322" s="171"/>
      <c r="JQH322" s="171"/>
      <c r="JQI322" s="171"/>
      <c r="JQJ322" s="171"/>
      <c r="JQK322" s="171"/>
      <c r="JQL322" s="171"/>
      <c r="JQM322" s="171"/>
      <c r="JQN322" s="171"/>
      <c r="JQO322" s="171"/>
      <c r="JQP322" s="171"/>
      <c r="JQQ322" s="171"/>
      <c r="JQR322" s="171"/>
      <c r="JQS322" s="171"/>
      <c r="JQT322" s="171"/>
      <c r="JQU322" s="171"/>
      <c r="JQV322" s="171"/>
      <c r="JQW322" s="171"/>
      <c r="JQX322" s="171"/>
      <c r="JQY322" s="171"/>
      <c r="JQZ322" s="171"/>
      <c r="JRA322" s="171"/>
      <c r="JRB322" s="171"/>
      <c r="JRC322" s="171"/>
      <c r="JRD322" s="171"/>
      <c r="JRE322" s="171"/>
      <c r="JRF322" s="171"/>
      <c r="JRG322" s="171"/>
      <c r="JRH322" s="171"/>
      <c r="JRI322" s="171"/>
      <c r="JRJ322" s="171"/>
      <c r="JRK322" s="171"/>
      <c r="JRL322" s="171"/>
      <c r="JRM322" s="171"/>
      <c r="JRN322" s="171"/>
      <c r="JRO322" s="171"/>
      <c r="JRP322" s="171"/>
      <c r="JRQ322" s="171"/>
      <c r="JRR322" s="171"/>
      <c r="JRS322" s="171"/>
      <c r="JRT322" s="171"/>
      <c r="JRU322" s="171"/>
      <c r="JRV322" s="171"/>
      <c r="JRW322" s="171"/>
      <c r="JRX322" s="171"/>
      <c r="JRY322" s="171"/>
      <c r="JRZ322" s="171"/>
      <c r="JSA322" s="171"/>
      <c r="JSB322" s="171"/>
      <c r="JSC322" s="171"/>
      <c r="JSD322" s="171"/>
      <c r="JSE322" s="171"/>
      <c r="JSF322" s="171"/>
      <c r="JSG322" s="171"/>
      <c r="JSH322" s="171"/>
      <c r="JSI322" s="171"/>
      <c r="JSJ322" s="171"/>
      <c r="JSK322" s="171"/>
      <c r="JSL322" s="171"/>
      <c r="JSM322" s="171"/>
      <c r="JSN322" s="171"/>
      <c r="JSO322" s="171"/>
      <c r="JSP322" s="171"/>
      <c r="JSQ322" s="171"/>
      <c r="JSR322" s="171"/>
      <c r="JSS322" s="171"/>
      <c r="JST322" s="171"/>
      <c r="JSU322" s="171"/>
      <c r="JSV322" s="171"/>
      <c r="JSW322" s="171"/>
      <c r="JSX322" s="171"/>
      <c r="JSY322" s="171"/>
      <c r="JSZ322" s="171"/>
      <c r="JTA322" s="171"/>
      <c r="JTB322" s="171"/>
      <c r="JTC322" s="171"/>
      <c r="JTD322" s="171"/>
      <c r="JTE322" s="171"/>
      <c r="JTF322" s="171"/>
      <c r="JTG322" s="171"/>
      <c r="JTH322" s="171"/>
      <c r="JTI322" s="171"/>
      <c r="JTJ322" s="171"/>
      <c r="JTK322" s="171"/>
      <c r="JTL322" s="171"/>
      <c r="JTM322" s="171"/>
      <c r="JTN322" s="171"/>
      <c r="JTO322" s="171"/>
      <c r="JTP322" s="171"/>
      <c r="JTQ322" s="171"/>
      <c r="JTR322" s="171"/>
      <c r="JTS322" s="171"/>
      <c r="JTT322" s="171"/>
      <c r="JTU322" s="171"/>
      <c r="JTV322" s="171"/>
      <c r="JTW322" s="171"/>
      <c r="JTX322" s="171"/>
      <c r="JTY322" s="171"/>
      <c r="JTZ322" s="171"/>
      <c r="JUA322" s="171"/>
      <c r="JUB322" s="171"/>
      <c r="JUC322" s="171"/>
      <c r="JUD322" s="171"/>
      <c r="JUE322" s="171"/>
      <c r="JUF322" s="171"/>
      <c r="JUG322" s="171"/>
      <c r="JUH322" s="171"/>
      <c r="JUI322" s="171"/>
      <c r="JUJ322" s="171"/>
      <c r="JUK322" s="171"/>
      <c r="JUL322" s="171"/>
      <c r="JUM322" s="171"/>
      <c r="JUN322" s="171"/>
      <c r="JUO322" s="171"/>
      <c r="JUP322" s="171"/>
      <c r="JUQ322" s="171"/>
      <c r="JUR322" s="171"/>
      <c r="JUS322" s="171"/>
      <c r="JUT322" s="171"/>
      <c r="JUU322" s="171"/>
      <c r="JUV322" s="171"/>
      <c r="JUW322" s="171"/>
      <c r="JUX322" s="171"/>
      <c r="JUY322" s="171"/>
      <c r="JUZ322" s="171"/>
      <c r="JVA322" s="171"/>
      <c r="JVB322" s="171"/>
      <c r="JVC322" s="171"/>
      <c r="JVD322" s="171"/>
      <c r="JVE322" s="171"/>
      <c r="JVF322" s="171"/>
      <c r="JVG322" s="171"/>
      <c r="JVH322" s="171"/>
      <c r="JVI322" s="171"/>
      <c r="JVJ322" s="171"/>
      <c r="JVK322" s="171"/>
      <c r="JVL322" s="171"/>
      <c r="JVM322" s="171"/>
      <c r="JVN322" s="171"/>
      <c r="JVO322" s="171"/>
      <c r="JVP322" s="171"/>
      <c r="JVQ322" s="171"/>
      <c r="JVR322" s="171"/>
      <c r="JVS322" s="171"/>
      <c r="JVT322" s="171"/>
      <c r="JVU322" s="171"/>
      <c r="JVV322" s="171"/>
      <c r="JVW322" s="171"/>
      <c r="JVX322" s="171"/>
      <c r="JVY322" s="171"/>
      <c r="JVZ322" s="171"/>
      <c r="JWA322" s="171"/>
      <c r="JWB322" s="171"/>
      <c r="JWC322" s="171"/>
      <c r="JWD322" s="171"/>
      <c r="JWE322" s="171"/>
      <c r="JWF322" s="171"/>
      <c r="JWG322" s="171"/>
      <c r="JWH322" s="171"/>
      <c r="JWI322" s="171"/>
      <c r="JWJ322" s="171"/>
      <c r="JWK322" s="171"/>
      <c r="JWL322" s="171"/>
      <c r="JWM322" s="171"/>
      <c r="JWN322" s="171"/>
      <c r="JWO322" s="171"/>
      <c r="JWP322" s="171"/>
      <c r="JWQ322" s="171"/>
      <c r="JWR322" s="171"/>
      <c r="JWS322" s="171"/>
      <c r="JWT322" s="171"/>
      <c r="JWU322" s="171"/>
      <c r="JWV322" s="171"/>
      <c r="JWW322" s="171"/>
      <c r="JWX322" s="171"/>
      <c r="JWY322" s="171"/>
      <c r="JWZ322" s="171"/>
      <c r="JXA322" s="171"/>
      <c r="JXB322" s="171"/>
      <c r="JXC322" s="171"/>
      <c r="JXD322" s="171"/>
      <c r="JXE322" s="171"/>
      <c r="JXF322" s="171"/>
      <c r="JXG322" s="171"/>
      <c r="JXH322" s="171"/>
      <c r="JXI322" s="171"/>
      <c r="JXJ322" s="171"/>
      <c r="JXK322" s="171"/>
      <c r="JXL322" s="171"/>
      <c r="JXM322" s="171"/>
      <c r="JXN322" s="171"/>
      <c r="JXO322" s="171"/>
      <c r="JXP322" s="171"/>
      <c r="JXQ322" s="171"/>
      <c r="JXR322" s="171"/>
      <c r="JXS322" s="171"/>
      <c r="JXT322" s="171"/>
      <c r="JXU322" s="171"/>
      <c r="JXV322" s="171"/>
      <c r="JXW322" s="171"/>
      <c r="JXX322" s="171"/>
      <c r="JXY322" s="171"/>
      <c r="JXZ322" s="171"/>
      <c r="JYA322" s="171"/>
      <c r="JYB322" s="171"/>
      <c r="JYC322" s="171"/>
      <c r="JYD322" s="171"/>
      <c r="JYE322" s="171"/>
      <c r="JYF322" s="171"/>
      <c r="JYG322" s="171"/>
      <c r="JYH322" s="171"/>
      <c r="JYI322" s="171"/>
      <c r="JYJ322" s="171"/>
      <c r="JYK322" s="171"/>
      <c r="JYL322" s="171"/>
      <c r="JYM322" s="171"/>
      <c r="JYN322" s="171"/>
      <c r="JYO322" s="171"/>
      <c r="JYP322" s="171"/>
      <c r="JYQ322" s="171"/>
      <c r="JYR322" s="171"/>
      <c r="JYS322" s="171"/>
      <c r="JYT322" s="171"/>
      <c r="JYU322" s="171"/>
      <c r="JYV322" s="171"/>
      <c r="JYW322" s="171"/>
      <c r="JYX322" s="171"/>
      <c r="JYY322" s="171"/>
      <c r="JYZ322" s="171"/>
      <c r="JZA322" s="171"/>
      <c r="JZB322" s="171"/>
      <c r="JZC322" s="171"/>
      <c r="JZD322" s="171"/>
      <c r="JZE322" s="171"/>
      <c r="JZF322" s="171"/>
      <c r="JZG322" s="171"/>
      <c r="JZH322" s="171"/>
      <c r="JZI322" s="171"/>
      <c r="JZJ322" s="171"/>
      <c r="JZK322" s="171"/>
      <c r="JZL322" s="171"/>
      <c r="JZM322" s="171"/>
      <c r="JZN322" s="171"/>
      <c r="JZO322" s="171"/>
      <c r="JZP322" s="171"/>
      <c r="JZQ322" s="171"/>
      <c r="JZR322" s="171"/>
      <c r="JZS322" s="171"/>
      <c r="JZT322" s="171"/>
      <c r="JZU322" s="171"/>
      <c r="JZV322" s="171"/>
      <c r="JZW322" s="171"/>
      <c r="JZX322" s="171"/>
      <c r="JZY322" s="171"/>
      <c r="JZZ322" s="171"/>
      <c r="KAA322" s="171"/>
      <c r="KAB322" s="171"/>
      <c r="KAC322" s="171"/>
      <c r="KAD322" s="171"/>
      <c r="KAE322" s="171"/>
      <c r="KAF322" s="171"/>
      <c r="KAG322" s="171"/>
      <c r="KAH322" s="171"/>
      <c r="KAI322" s="171"/>
      <c r="KAJ322" s="171"/>
      <c r="KAK322" s="171"/>
      <c r="KAL322" s="171"/>
      <c r="KAM322" s="171"/>
      <c r="KAN322" s="171"/>
      <c r="KAO322" s="171"/>
      <c r="KAP322" s="171"/>
      <c r="KAQ322" s="171"/>
      <c r="KAR322" s="171"/>
      <c r="KAS322" s="171"/>
      <c r="KAT322" s="171"/>
      <c r="KAU322" s="171"/>
      <c r="KAV322" s="171"/>
      <c r="KAW322" s="171"/>
      <c r="KAX322" s="171"/>
      <c r="KAY322" s="171"/>
      <c r="KAZ322" s="171"/>
      <c r="KBA322" s="171"/>
      <c r="KBB322" s="171"/>
      <c r="KBC322" s="171"/>
      <c r="KBD322" s="171"/>
      <c r="KBE322" s="171"/>
      <c r="KBF322" s="171"/>
      <c r="KBG322" s="171"/>
      <c r="KBH322" s="171"/>
      <c r="KBI322" s="171"/>
      <c r="KBJ322" s="171"/>
      <c r="KBK322" s="171"/>
      <c r="KBL322" s="171"/>
      <c r="KBM322" s="171"/>
      <c r="KBN322" s="171"/>
      <c r="KBO322" s="171"/>
      <c r="KBP322" s="171"/>
      <c r="KBQ322" s="171"/>
      <c r="KBR322" s="171"/>
      <c r="KBS322" s="171"/>
      <c r="KBT322" s="171"/>
      <c r="KBU322" s="171"/>
      <c r="KBV322" s="171"/>
      <c r="KBW322" s="171"/>
      <c r="KBX322" s="171"/>
      <c r="KBY322" s="171"/>
      <c r="KBZ322" s="171"/>
      <c r="KCA322" s="171"/>
      <c r="KCB322" s="171"/>
      <c r="KCC322" s="171"/>
      <c r="KCD322" s="171"/>
      <c r="KCE322" s="171"/>
      <c r="KCF322" s="171"/>
      <c r="KCG322" s="171"/>
      <c r="KCH322" s="171"/>
      <c r="KCI322" s="171"/>
      <c r="KCJ322" s="171"/>
      <c r="KCK322" s="171"/>
      <c r="KCL322" s="171"/>
      <c r="KCM322" s="171"/>
      <c r="KCN322" s="171"/>
      <c r="KCO322" s="171"/>
      <c r="KCP322" s="171"/>
      <c r="KCQ322" s="171"/>
      <c r="KCR322" s="171"/>
      <c r="KCS322" s="171"/>
      <c r="KCT322" s="171"/>
      <c r="KCU322" s="171"/>
      <c r="KCV322" s="171"/>
      <c r="KCW322" s="171"/>
      <c r="KCX322" s="171"/>
      <c r="KCY322" s="171"/>
      <c r="KCZ322" s="171"/>
      <c r="KDA322" s="171"/>
      <c r="KDB322" s="171"/>
      <c r="KDC322" s="171"/>
      <c r="KDD322" s="171"/>
      <c r="KDE322" s="171"/>
      <c r="KDF322" s="171"/>
      <c r="KDG322" s="171"/>
      <c r="KDH322" s="171"/>
      <c r="KDI322" s="171"/>
      <c r="KDJ322" s="171"/>
      <c r="KDK322" s="171"/>
      <c r="KDL322" s="171"/>
      <c r="KDM322" s="171"/>
      <c r="KDN322" s="171"/>
      <c r="KDO322" s="171"/>
      <c r="KDP322" s="171"/>
      <c r="KDQ322" s="171"/>
      <c r="KDR322" s="171"/>
      <c r="KDS322" s="171"/>
      <c r="KDT322" s="171"/>
      <c r="KDU322" s="171"/>
      <c r="KDV322" s="171"/>
      <c r="KDW322" s="171"/>
      <c r="KDX322" s="171"/>
      <c r="KDY322" s="171"/>
      <c r="KDZ322" s="171"/>
      <c r="KEA322" s="171"/>
      <c r="KEB322" s="171"/>
      <c r="KEC322" s="171"/>
      <c r="KED322" s="171"/>
      <c r="KEE322" s="171"/>
      <c r="KEF322" s="171"/>
      <c r="KEG322" s="171"/>
      <c r="KEH322" s="171"/>
      <c r="KEI322" s="171"/>
      <c r="KEJ322" s="171"/>
      <c r="KEK322" s="171"/>
      <c r="KEL322" s="171"/>
      <c r="KEM322" s="171"/>
      <c r="KEN322" s="171"/>
      <c r="KEO322" s="171"/>
      <c r="KEP322" s="171"/>
      <c r="KEQ322" s="171"/>
      <c r="KER322" s="171"/>
      <c r="KES322" s="171"/>
      <c r="KET322" s="171"/>
      <c r="KEU322" s="171"/>
      <c r="KEV322" s="171"/>
      <c r="KEW322" s="171"/>
      <c r="KEX322" s="171"/>
      <c r="KEY322" s="171"/>
      <c r="KEZ322" s="171"/>
      <c r="KFA322" s="171"/>
      <c r="KFB322" s="171"/>
      <c r="KFC322" s="171"/>
      <c r="KFD322" s="171"/>
      <c r="KFE322" s="171"/>
      <c r="KFF322" s="171"/>
      <c r="KFG322" s="171"/>
      <c r="KFH322" s="171"/>
      <c r="KFI322" s="171"/>
      <c r="KFJ322" s="171"/>
      <c r="KFK322" s="171"/>
      <c r="KFL322" s="171"/>
      <c r="KFM322" s="171"/>
      <c r="KFN322" s="171"/>
      <c r="KFO322" s="171"/>
      <c r="KFP322" s="171"/>
      <c r="KFQ322" s="171"/>
      <c r="KFR322" s="171"/>
      <c r="KFS322" s="171"/>
      <c r="KFT322" s="171"/>
      <c r="KFU322" s="171"/>
      <c r="KFV322" s="171"/>
      <c r="KFW322" s="171"/>
      <c r="KFX322" s="171"/>
      <c r="KFY322" s="171"/>
      <c r="KFZ322" s="171"/>
      <c r="KGA322" s="171"/>
      <c r="KGB322" s="171"/>
      <c r="KGC322" s="171"/>
      <c r="KGD322" s="171"/>
      <c r="KGE322" s="171"/>
      <c r="KGF322" s="171"/>
      <c r="KGG322" s="171"/>
      <c r="KGH322" s="171"/>
      <c r="KGI322" s="171"/>
      <c r="KGJ322" s="171"/>
      <c r="KGK322" s="171"/>
      <c r="KGL322" s="171"/>
      <c r="KGM322" s="171"/>
      <c r="KGN322" s="171"/>
      <c r="KGO322" s="171"/>
      <c r="KGP322" s="171"/>
      <c r="KGQ322" s="171"/>
      <c r="KGR322" s="171"/>
      <c r="KGS322" s="171"/>
      <c r="KGT322" s="171"/>
      <c r="KGU322" s="171"/>
      <c r="KGV322" s="171"/>
      <c r="KGW322" s="171"/>
      <c r="KGX322" s="171"/>
      <c r="KGY322" s="171"/>
      <c r="KGZ322" s="171"/>
      <c r="KHA322" s="171"/>
      <c r="KHB322" s="171"/>
      <c r="KHC322" s="171"/>
      <c r="KHD322" s="171"/>
      <c r="KHE322" s="171"/>
      <c r="KHF322" s="171"/>
      <c r="KHG322" s="171"/>
      <c r="KHH322" s="171"/>
      <c r="KHI322" s="171"/>
      <c r="KHJ322" s="171"/>
      <c r="KHK322" s="171"/>
      <c r="KHL322" s="171"/>
      <c r="KHM322" s="171"/>
      <c r="KHN322" s="171"/>
      <c r="KHO322" s="171"/>
      <c r="KHP322" s="171"/>
      <c r="KHQ322" s="171"/>
      <c r="KHR322" s="171"/>
      <c r="KHS322" s="171"/>
      <c r="KHT322" s="171"/>
      <c r="KHU322" s="171"/>
      <c r="KHV322" s="171"/>
      <c r="KHW322" s="171"/>
      <c r="KHX322" s="171"/>
      <c r="KHY322" s="171"/>
      <c r="KHZ322" s="171"/>
      <c r="KIA322" s="171"/>
      <c r="KIB322" s="171"/>
      <c r="KIC322" s="171"/>
      <c r="KID322" s="171"/>
      <c r="KIE322" s="171"/>
      <c r="KIF322" s="171"/>
      <c r="KIG322" s="171"/>
      <c r="KIH322" s="171"/>
      <c r="KII322" s="171"/>
      <c r="KIJ322" s="171"/>
      <c r="KIK322" s="171"/>
      <c r="KIL322" s="171"/>
      <c r="KIM322" s="171"/>
      <c r="KIN322" s="171"/>
      <c r="KIO322" s="171"/>
      <c r="KIP322" s="171"/>
      <c r="KIQ322" s="171"/>
      <c r="KIR322" s="171"/>
      <c r="KIS322" s="171"/>
      <c r="KIT322" s="171"/>
      <c r="KIU322" s="171"/>
      <c r="KIV322" s="171"/>
      <c r="KIW322" s="171"/>
      <c r="KIX322" s="171"/>
      <c r="KIY322" s="171"/>
      <c r="KIZ322" s="171"/>
      <c r="KJA322" s="171"/>
      <c r="KJB322" s="171"/>
      <c r="KJC322" s="171"/>
      <c r="KJD322" s="171"/>
      <c r="KJE322" s="171"/>
      <c r="KJF322" s="171"/>
      <c r="KJG322" s="171"/>
      <c r="KJH322" s="171"/>
      <c r="KJI322" s="171"/>
      <c r="KJJ322" s="171"/>
      <c r="KJK322" s="171"/>
      <c r="KJL322" s="171"/>
      <c r="KJM322" s="171"/>
      <c r="KJN322" s="171"/>
      <c r="KJO322" s="171"/>
      <c r="KJP322" s="171"/>
      <c r="KJQ322" s="171"/>
      <c r="KJR322" s="171"/>
      <c r="KJS322" s="171"/>
      <c r="KJT322" s="171"/>
      <c r="KJU322" s="171"/>
      <c r="KJV322" s="171"/>
      <c r="KJW322" s="171"/>
      <c r="KJX322" s="171"/>
      <c r="KJY322" s="171"/>
      <c r="KJZ322" s="171"/>
      <c r="KKA322" s="171"/>
      <c r="KKB322" s="171"/>
      <c r="KKC322" s="171"/>
      <c r="KKD322" s="171"/>
      <c r="KKE322" s="171"/>
      <c r="KKF322" s="171"/>
      <c r="KKG322" s="171"/>
      <c r="KKH322" s="171"/>
      <c r="KKI322" s="171"/>
      <c r="KKJ322" s="171"/>
      <c r="KKK322" s="171"/>
      <c r="KKL322" s="171"/>
      <c r="KKM322" s="171"/>
      <c r="KKN322" s="171"/>
      <c r="KKO322" s="171"/>
      <c r="KKP322" s="171"/>
      <c r="KKQ322" s="171"/>
      <c r="KKR322" s="171"/>
      <c r="KKS322" s="171"/>
      <c r="KKT322" s="171"/>
      <c r="KKU322" s="171"/>
      <c r="KKV322" s="171"/>
      <c r="KKW322" s="171"/>
      <c r="KKX322" s="171"/>
      <c r="KKY322" s="171"/>
      <c r="KKZ322" s="171"/>
      <c r="KLA322" s="171"/>
      <c r="KLB322" s="171"/>
      <c r="KLC322" s="171"/>
      <c r="KLD322" s="171"/>
      <c r="KLE322" s="171"/>
      <c r="KLF322" s="171"/>
      <c r="KLG322" s="171"/>
      <c r="KLH322" s="171"/>
      <c r="KLI322" s="171"/>
      <c r="KLJ322" s="171"/>
      <c r="KLK322" s="171"/>
      <c r="KLL322" s="171"/>
      <c r="KLM322" s="171"/>
      <c r="KLN322" s="171"/>
      <c r="KLO322" s="171"/>
      <c r="KLP322" s="171"/>
      <c r="KLQ322" s="171"/>
      <c r="KLR322" s="171"/>
      <c r="KLS322" s="171"/>
      <c r="KLT322" s="171"/>
      <c r="KLU322" s="171"/>
      <c r="KLV322" s="171"/>
      <c r="KLW322" s="171"/>
      <c r="KLX322" s="171"/>
      <c r="KLY322" s="171"/>
      <c r="KLZ322" s="171"/>
      <c r="KMA322" s="171"/>
      <c r="KMB322" s="171"/>
      <c r="KMC322" s="171"/>
      <c r="KMD322" s="171"/>
      <c r="KME322" s="171"/>
      <c r="KMF322" s="171"/>
      <c r="KMG322" s="171"/>
      <c r="KMH322" s="171"/>
      <c r="KMI322" s="171"/>
      <c r="KMJ322" s="171"/>
      <c r="KMK322" s="171"/>
      <c r="KML322" s="171"/>
      <c r="KMM322" s="171"/>
      <c r="KMN322" s="171"/>
      <c r="KMO322" s="171"/>
      <c r="KMP322" s="171"/>
      <c r="KMQ322" s="171"/>
      <c r="KMR322" s="171"/>
      <c r="KMS322" s="171"/>
      <c r="KMT322" s="171"/>
      <c r="KMU322" s="171"/>
      <c r="KMV322" s="171"/>
      <c r="KMW322" s="171"/>
      <c r="KMX322" s="171"/>
      <c r="KMY322" s="171"/>
      <c r="KMZ322" s="171"/>
      <c r="KNA322" s="171"/>
      <c r="KNB322" s="171"/>
      <c r="KNC322" s="171"/>
      <c r="KND322" s="171"/>
      <c r="KNE322" s="171"/>
      <c r="KNF322" s="171"/>
      <c r="KNG322" s="171"/>
      <c r="KNH322" s="171"/>
      <c r="KNI322" s="171"/>
      <c r="KNJ322" s="171"/>
      <c r="KNK322" s="171"/>
      <c r="KNL322" s="171"/>
      <c r="KNM322" s="171"/>
      <c r="KNN322" s="171"/>
      <c r="KNO322" s="171"/>
      <c r="KNP322" s="171"/>
      <c r="KNQ322" s="171"/>
      <c r="KNR322" s="171"/>
      <c r="KNS322" s="171"/>
      <c r="KNT322" s="171"/>
      <c r="KNU322" s="171"/>
      <c r="KNV322" s="171"/>
      <c r="KNW322" s="171"/>
      <c r="KNX322" s="171"/>
      <c r="KNY322" s="171"/>
      <c r="KNZ322" s="171"/>
      <c r="KOA322" s="171"/>
      <c r="KOB322" s="171"/>
      <c r="KOC322" s="171"/>
      <c r="KOD322" s="171"/>
      <c r="KOE322" s="171"/>
      <c r="KOF322" s="171"/>
      <c r="KOG322" s="171"/>
      <c r="KOH322" s="171"/>
      <c r="KOI322" s="171"/>
      <c r="KOJ322" s="171"/>
      <c r="KOK322" s="171"/>
      <c r="KOL322" s="171"/>
      <c r="KOM322" s="171"/>
      <c r="KON322" s="171"/>
      <c r="KOO322" s="171"/>
      <c r="KOP322" s="171"/>
      <c r="KOQ322" s="171"/>
      <c r="KOR322" s="171"/>
      <c r="KOS322" s="171"/>
      <c r="KOT322" s="171"/>
      <c r="KOU322" s="171"/>
      <c r="KOV322" s="171"/>
      <c r="KOW322" s="171"/>
      <c r="KOX322" s="171"/>
      <c r="KOY322" s="171"/>
      <c r="KOZ322" s="171"/>
      <c r="KPA322" s="171"/>
      <c r="KPB322" s="171"/>
      <c r="KPC322" s="171"/>
      <c r="KPD322" s="171"/>
      <c r="KPE322" s="171"/>
      <c r="KPF322" s="171"/>
      <c r="KPG322" s="171"/>
      <c r="KPH322" s="171"/>
      <c r="KPI322" s="171"/>
      <c r="KPJ322" s="171"/>
      <c r="KPK322" s="171"/>
      <c r="KPL322" s="171"/>
      <c r="KPM322" s="171"/>
      <c r="KPN322" s="171"/>
      <c r="KPO322" s="171"/>
      <c r="KPP322" s="171"/>
      <c r="KPQ322" s="171"/>
      <c r="KPR322" s="171"/>
      <c r="KPS322" s="171"/>
      <c r="KPT322" s="171"/>
      <c r="KPU322" s="171"/>
      <c r="KPV322" s="171"/>
      <c r="KPW322" s="171"/>
      <c r="KPX322" s="171"/>
      <c r="KPY322" s="171"/>
      <c r="KPZ322" s="171"/>
      <c r="KQA322" s="171"/>
      <c r="KQB322" s="171"/>
      <c r="KQC322" s="171"/>
      <c r="KQD322" s="171"/>
      <c r="KQE322" s="171"/>
      <c r="KQF322" s="171"/>
      <c r="KQG322" s="171"/>
      <c r="KQH322" s="171"/>
      <c r="KQI322" s="171"/>
      <c r="KQJ322" s="171"/>
      <c r="KQK322" s="171"/>
      <c r="KQL322" s="171"/>
      <c r="KQM322" s="171"/>
      <c r="KQN322" s="171"/>
      <c r="KQO322" s="171"/>
      <c r="KQP322" s="171"/>
      <c r="KQQ322" s="171"/>
      <c r="KQR322" s="171"/>
      <c r="KQS322" s="171"/>
      <c r="KQT322" s="171"/>
      <c r="KQU322" s="171"/>
      <c r="KQV322" s="171"/>
      <c r="KQW322" s="171"/>
      <c r="KQX322" s="171"/>
      <c r="KQY322" s="171"/>
      <c r="KQZ322" s="171"/>
      <c r="KRA322" s="171"/>
      <c r="KRB322" s="171"/>
      <c r="KRC322" s="171"/>
      <c r="KRD322" s="171"/>
      <c r="KRE322" s="171"/>
      <c r="KRF322" s="171"/>
      <c r="KRG322" s="171"/>
      <c r="KRH322" s="171"/>
      <c r="KRI322" s="171"/>
      <c r="KRJ322" s="171"/>
      <c r="KRK322" s="171"/>
      <c r="KRL322" s="171"/>
      <c r="KRM322" s="171"/>
      <c r="KRN322" s="171"/>
      <c r="KRO322" s="171"/>
      <c r="KRP322" s="171"/>
      <c r="KRQ322" s="171"/>
      <c r="KRR322" s="171"/>
      <c r="KRS322" s="171"/>
      <c r="KRT322" s="171"/>
      <c r="KRU322" s="171"/>
      <c r="KRV322" s="171"/>
      <c r="KRW322" s="171"/>
      <c r="KRX322" s="171"/>
      <c r="KRY322" s="171"/>
      <c r="KRZ322" s="171"/>
      <c r="KSA322" s="171"/>
      <c r="KSB322" s="171"/>
      <c r="KSC322" s="171"/>
      <c r="KSD322" s="171"/>
      <c r="KSE322" s="171"/>
      <c r="KSF322" s="171"/>
      <c r="KSG322" s="171"/>
      <c r="KSH322" s="171"/>
      <c r="KSI322" s="171"/>
      <c r="KSJ322" s="171"/>
      <c r="KSK322" s="171"/>
      <c r="KSL322" s="171"/>
      <c r="KSM322" s="171"/>
      <c r="KSN322" s="171"/>
      <c r="KSO322" s="171"/>
      <c r="KSP322" s="171"/>
      <c r="KSQ322" s="171"/>
      <c r="KSR322" s="171"/>
      <c r="KSS322" s="171"/>
      <c r="KST322" s="171"/>
      <c r="KSU322" s="171"/>
      <c r="KSV322" s="171"/>
      <c r="KSW322" s="171"/>
      <c r="KSX322" s="171"/>
      <c r="KSY322" s="171"/>
      <c r="KSZ322" s="171"/>
      <c r="KTA322" s="171"/>
      <c r="KTB322" s="171"/>
      <c r="KTC322" s="171"/>
      <c r="KTD322" s="171"/>
      <c r="KTE322" s="171"/>
      <c r="KTF322" s="171"/>
      <c r="KTG322" s="171"/>
      <c r="KTH322" s="171"/>
      <c r="KTI322" s="171"/>
      <c r="KTJ322" s="171"/>
      <c r="KTK322" s="171"/>
      <c r="KTL322" s="171"/>
      <c r="KTM322" s="171"/>
      <c r="KTN322" s="171"/>
      <c r="KTO322" s="171"/>
      <c r="KTP322" s="171"/>
      <c r="KTQ322" s="171"/>
      <c r="KTR322" s="171"/>
      <c r="KTS322" s="171"/>
      <c r="KTT322" s="171"/>
      <c r="KTU322" s="171"/>
      <c r="KTV322" s="171"/>
      <c r="KTW322" s="171"/>
      <c r="KTX322" s="171"/>
      <c r="KTY322" s="171"/>
      <c r="KTZ322" s="171"/>
      <c r="KUA322" s="171"/>
      <c r="KUB322" s="171"/>
      <c r="KUC322" s="171"/>
      <c r="KUD322" s="171"/>
      <c r="KUE322" s="171"/>
      <c r="KUF322" s="171"/>
      <c r="KUG322" s="171"/>
      <c r="KUH322" s="171"/>
      <c r="KUI322" s="171"/>
      <c r="KUJ322" s="171"/>
      <c r="KUK322" s="171"/>
      <c r="KUL322" s="171"/>
      <c r="KUM322" s="171"/>
      <c r="KUN322" s="171"/>
      <c r="KUO322" s="171"/>
      <c r="KUP322" s="171"/>
      <c r="KUQ322" s="171"/>
      <c r="KUR322" s="171"/>
      <c r="KUS322" s="171"/>
      <c r="KUT322" s="171"/>
      <c r="KUU322" s="171"/>
      <c r="KUV322" s="171"/>
      <c r="KUW322" s="171"/>
      <c r="KUX322" s="171"/>
      <c r="KUY322" s="171"/>
      <c r="KUZ322" s="171"/>
      <c r="KVA322" s="171"/>
      <c r="KVB322" s="171"/>
      <c r="KVC322" s="171"/>
      <c r="KVD322" s="171"/>
      <c r="KVE322" s="171"/>
      <c r="KVF322" s="171"/>
      <c r="KVG322" s="171"/>
      <c r="KVH322" s="171"/>
      <c r="KVI322" s="171"/>
      <c r="KVJ322" s="171"/>
      <c r="KVK322" s="171"/>
      <c r="KVL322" s="171"/>
      <c r="KVM322" s="171"/>
      <c r="KVN322" s="171"/>
      <c r="KVO322" s="171"/>
      <c r="KVP322" s="171"/>
      <c r="KVQ322" s="171"/>
      <c r="KVR322" s="171"/>
      <c r="KVS322" s="171"/>
      <c r="KVT322" s="171"/>
      <c r="KVU322" s="171"/>
      <c r="KVV322" s="171"/>
      <c r="KVW322" s="171"/>
      <c r="KVX322" s="171"/>
      <c r="KVY322" s="171"/>
      <c r="KVZ322" s="171"/>
      <c r="KWA322" s="171"/>
      <c r="KWB322" s="171"/>
      <c r="KWC322" s="171"/>
      <c r="KWD322" s="171"/>
      <c r="KWE322" s="171"/>
      <c r="KWF322" s="171"/>
      <c r="KWG322" s="171"/>
      <c r="KWH322" s="171"/>
      <c r="KWI322" s="171"/>
      <c r="KWJ322" s="171"/>
      <c r="KWK322" s="171"/>
      <c r="KWL322" s="171"/>
      <c r="KWM322" s="171"/>
      <c r="KWN322" s="171"/>
      <c r="KWO322" s="171"/>
      <c r="KWP322" s="171"/>
      <c r="KWQ322" s="171"/>
      <c r="KWR322" s="171"/>
      <c r="KWS322" s="171"/>
      <c r="KWT322" s="171"/>
      <c r="KWU322" s="171"/>
      <c r="KWV322" s="171"/>
      <c r="KWW322" s="171"/>
      <c r="KWX322" s="171"/>
      <c r="KWY322" s="171"/>
      <c r="KWZ322" s="171"/>
      <c r="KXA322" s="171"/>
      <c r="KXB322" s="171"/>
      <c r="KXC322" s="171"/>
      <c r="KXD322" s="171"/>
      <c r="KXE322" s="171"/>
      <c r="KXF322" s="171"/>
      <c r="KXG322" s="171"/>
      <c r="KXH322" s="171"/>
      <c r="KXI322" s="171"/>
      <c r="KXJ322" s="171"/>
      <c r="KXK322" s="171"/>
      <c r="KXL322" s="171"/>
      <c r="KXM322" s="171"/>
      <c r="KXN322" s="171"/>
      <c r="KXO322" s="171"/>
      <c r="KXP322" s="171"/>
      <c r="KXQ322" s="171"/>
      <c r="KXR322" s="171"/>
      <c r="KXS322" s="171"/>
      <c r="KXT322" s="171"/>
      <c r="KXU322" s="171"/>
      <c r="KXV322" s="171"/>
      <c r="KXW322" s="171"/>
      <c r="KXX322" s="171"/>
      <c r="KXY322" s="171"/>
      <c r="KXZ322" s="171"/>
      <c r="KYA322" s="171"/>
      <c r="KYB322" s="171"/>
      <c r="KYC322" s="171"/>
      <c r="KYD322" s="171"/>
      <c r="KYE322" s="171"/>
      <c r="KYF322" s="171"/>
      <c r="KYG322" s="171"/>
      <c r="KYH322" s="171"/>
      <c r="KYI322" s="171"/>
      <c r="KYJ322" s="171"/>
      <c r="KYK322" s="171"/>
      <c r="KYL322" s="171"/>
      <c r="KYM322" s="171"/>
      <c r="KYN322" s="171"/>
      <c r="KYO322" s="171"/>
      <c r="KYP322" s="171"/>
      <c r="KYQ322" s="171"/>
      <c r="KYR322" s="171"/>
      <c r="KYS322" s="171"/>
      <c r="KYT322" s="171"/>
      <c r="KYU322" s="171"/>
      <c r="KYV322" s="171"/>
      <c r="KYW322" s="171"/>
      <c r="KYX322" s="171"/>
      <c r="KYY322" s="171"/>
      <c r="KYZ322" s="171"/>
      <c r="KZA322" s="171"/>
      <c r="KZB322" s="171"/>
      <c r="KZC322" s="171"/>
      <c r="KZD322" s="171"/>
      <c r="KZE322" s="171"/>
      <c r="KZF322" s="171"/>
      <c r="KZG322" s="171"/>
      <c r="KZH322" s="171"/>
      <c r="KZI322" s="171"/>
      <c r="KZJ322" s="171"/>
      <c r="KZK322" s="171"/>
      <c r="KZL322" s="171"/>
      <c r="KZM322" s="171"/>
      <c r="KZN322" s="171"/>
      <c r="KZO322" s="171"/>
      <c r="KZP322" s="171"/>
      <c r="KZQ322" s="171"/>
      <c r="KZR322" s="171"/>
      <c r="KZS322" s="171"/>
      <c r="KZT322" s="171"/>
      <c r="KZU322" s="171"/>
      <c r="KZV322" s="171"/>
      <c r="KZW322" s="171"/>
      <c r="KZX322" s="171"/>
      <c r="KZY322" s="171"/>
      <c r="KZZ322" s="171"/>
      <c r="LAA322" s="171"/>
      <c r="LAB322" s="171"/>
      <c r="LAC322" s="171"/>
      <c r="LAD322" s="171"/>
      <c r="LAE322" s="171"/>
      <c r="LAF322" s="171"/>
      <c r="LAG322" s="171"/>
      <c r="LAH322" s="171"/>
      <c r="LAI322" s="171"/>
      <c r="LAJ322" s="171"/>
      <c r="LAK322" s="171"/>
      <c r="LAL322" s="171"/>
      <c r="LAM322" s="171"/>
      <c r="LAN322" s="171"/>
      <c r="LAO322" s="171"/>
      <c r="LAP322" s="171"/>
      <c r="LAQ322" s="171"/>
      <c r="LAR322" s="171"/>
      <c r="LAS322" s="171"/>
      <c r="LAT322" s="171"/>
      <c r="LAU322" s="171"/>
      <c r="LAV322" s="171"/>
      <c r="LAW322" s="171"/>
      <c r="LAX322" s="171"/>
      <c r="LAY322" s="171"/>
      <c r="LAZ322" s="171"/>
      <c r="LBA322" s="171"/>
      <c r="LBB322" s="171"/>
      <c r="LBC322" s="171"/>
      <c r="LBD322" s="171"/>
      <c r="LBE322" s="171"/>
      <c r="LBF322" s="171"/>
      <c r="LBG322" s="171"/>
      <c r="LBH322" s="171"/>
      <c r="LBI322" s="171"/>
      <c r="LBJ322" s="171"/>
      <c r="LBK322" s="171"/>
      <c r="LBL322" s="171"/>
      <c r="LBM322" s="171"/>
      <c r="LBN322" s="171"/>
      <c r="LBO322" s="171"/>
      <c r="LBP322" s="171"/>
      <c r="LBQ322" s="171"/>
      <c r="LBR322" s="171"/>
      <c r="LBS322" s="171"/>
      <c r="LBT322" s="171"/>
      <c r="LBU322" s="171"/>
      <c r="LBV322" s="171"/>
      <c r="LBW322" s="171"/>
      <c r="LBX322" s="171"/>
      <c r="LBY322" s="171"/>
      <c r="LBZ322" s="171"/>
      <c r="LCA322" s="171"/>
      <c r="LCB322" s="171"/>
      <c r="LCC322" s="171"/>
      <c r="LCD322" s="171"/>
      <c r="LCE322" s="171"/>
      <c r="LCF322" s="171"/>
      <c r="LCG322" s="171"/>
      <c r="LCH322" s="171"/>
      <c r="LCI322" s="171"/>
      <c r="LCJ322" s="171"/>
      <c r="LCK322" s="171"/>
      <c r="LCL322" s="171"/>
      <c r="LCM322" s="171"/>
      <c r="LCN322" s="171"/>
      <c r="LCO322" s="171"/>
      <c r="LCP322" s="171"/>
      <c r="LCQ322" s="171"/>
      <c r="LCR322" s="171"/>
      <c r="LCS322" s="171"/>
      <c r="LCT322" s="171"/>
      <c r="LCU322" s="171"/>
      <c r="LCV322" s="171"/>
      <c r="LCW322" s="171"/>
      <c r="LCX322" s="171"/>
      <c r="LCY322" s="171"/>
      <c r="LCZ322" s="171"/>
      <c r="LDA322" s="171"/>
      <c r="LDB322" s="171"/>
      <c r="LDC322" s="171"/>
      <c r="LDD322" s="171"/>
      <c r="LDE322" s="171"/>
      <c r="LDF322" s="171"/>
      <c r="LDG322" s="171"/>
      <c r="LDH322" s="171"/>
      <c r="LDI322" s="171"/>
      <c r="LDJ322" s="171"/>
      <c r="LDK322" s="171"/>
      <c r="LDL322" s="171"/>
      <c r="LDM322" s="171"/>
      <c r="LDN322" s="171"/>
      <c r="LDO322" s="171"/>
      <c r="LDP322" s="171"/>
      <c r="LDQ322" s="171"/>
      <c r="LDR322" s="171"/>
      <c r="LDS322" s="171"/>
      <c r="LDT322" s="171"/>
      <c r="LDU322" s="171"/>
      <c r="LDV322" s="171"/>
      <c r="LDW322" s="171"/>
      <c r="LDX322" s="171"/>
      <c r="LDY322" s="171"/>
      <c r="LDZ322" s="171"/>
      <c r="LEA322" s="171"/>
      <c r="LEB322" s="171"/>
      <c r="LEC322" s="171"/>
      <c r="LED322" s="171"/>
      <c r="LEE322" s="171"/>
      <c r="LEF322" s="171"/>
      <c r="LEG322" s="171"/>
      <c r="LEH322" s="171"/>
      <c r="LEI322" s="171"/>
      <c r="LEJ322" s="171"/>
      <c r="LEK322" s="171"/>
      <c r="LEL322" s="171"/>
      <c r="LEM322" s="171"/>
      <c r="LEN322" s="171"/>
      <c r="LEO322" s="171"/>
      <c r="LEP322" s="171"/>
      <c r="LEQ322" s="171"/>
      <c r="LER322" s="171"/>
      <c r="LES322" s="171"/>
      <c r="LET322" s="171"/>
      <c r="LEU322" s="171"/>
      <c r="LEV322" s="171"/>
      <c r="LEW322" s="171"/>
      <c r="LEX322" s="171"/>
      <c r="LEY322" s="171"/>
      <c r="LEZ322" s="171"/>
      <c r="LFA322" s="171"/>
      <c r="LFB322" s="171"/>
      <c r="LFC322" s="171"/>
      <c r="LFD322" s="171"/>
      <c r="LFE322" s="171"/>
      <c r="LFF322" s="171"/>
      <c r="LFG322" s="171"/>
      <c r="LFH322" s="171"/>
      <c r="LFI322" s="171"/>
      <c r="LFJ322" s="171"/>
      <c r="LFK322" s="171"/>
      <c r="LFL322" s="171"/>
      <c r="LFM322" s="171"/>
      <c r="LFN322" s="171"/>
      <c r="LFO322" s="171"/>
      <c r="LFP322" s="171"/>
      <c r="LFQ322" s="171"/>
      <c r="LFR322" s="171"/>
      <c r="LFS322" s="171"/>
      <c r="LFT322" s="171"/>
      <c r="LFU322" s="171"/>
      <c r="LFV322" s="171"/>
      <c r="LFW322" s="171"/>
      <c r="LFX322" s="171"/>
      <c r="LFY322" s="171"/>
      <c r="LFZ322" s="171"/>
      <c r="LGA322" s="171"/>
      <c r="LGB322" s="171"/>
      <c r="LGC322" s="171"/>
      <c r="LGD322" s="171"/>
      <c r="LGE322" s="171"/>
      <c r="LGF322" s="171"/>
      <c r="LGG322" s="171"/>
      <c r="LGH322" s="171"/>
      <c r="LGI322" s="171"/>
      <c r="LGJ322" s="171"/>
      <c r="LGK322" s="171"/>
      <c r="LGL322" s="171"/>
      <c r="LGM322" s="171"/>
      <c r="LGN322" s="171"/>
      <c r="LGO322" s="171"/>
      <c r="LGP322" s="171"/>
      <c r="LGQ322" s="171"/>
      <c r="LGR322" s="171"/>
      <c r="LGS322" s="171"/>
      <c r="LGT322" s="171"/>
      <c r="LGU322" s="171"/>
      <c r="LGV322" s="171"/>
      <c r="LGW322" s="171"/>
      <c r="LGX322" s="171"/>
      <c r="LGY322" s="171"/>
      <c r="LGZ322" s="171"/>
      <c r="LHA322" s="171"/>
      <c r="LHB322" s="171"/>
      <c r="LHC322" s="171"/>
      <c r="LHD322" s="171"/>
      <c r="LHE322" s="171"/>
      <c r="LHF322" s="171"/>
      <c r="LHG322" s="171"/>
      <c r="LHH322" s="171"/>
      <c r="LHI322" s="171"/>
      <c r="LHJ322" s="171"/>
      <c r="LHK322" s="171"/>
      <c r="LHL322" s="171"/>
      <c r="LHM322" s="171"/>
      <c r="LHN322" s="171"/>
      <c r="LHO322" s="171"/>
      <c r="LHP322" s="171"/>
      <c r="LHQ322" s="171"/>
      <c r="LHR322" s="171"/>
      <c r="LHS322" s="171"/>
      <c r="LHT322" s="171"/>
      <c r="LHU322" s="171"/>
      <c r="LHV322" s="171"/>
      <c r="LHW322" s="171"/>
      <c r="LHX322" s="171"/>
      <c r="LHY322" s="171"/>
      <c r="LHZ322" s="171"/>
      <c r="LIA322" s="171"/>
      <c r="LIB322" s="171"/>
      <c r="LIC322" s="171"/>
      <c r="LID322" s="171"/>
      <c r="LIE322" s="171"/>
      <c r="LIF322" s="171"/>
      <c r="LIG322" s="171"/>
      <c r="LIH322" s="171"/>
      <c r="LII322" s="171"/>
      <c r="LIJ322" s="171"/>
      <c r="LIK322" s="171"/>
      <c r="LIL322" s="171"/>
      <c r="LIM322" s="171"/>
      <c r="LIN322" s="171"/>
      <c r="LIO322" s="171"/>
      <c r="LIP322" s="171"/>
      <c r="LIQ322" s="171"/>
      <c r="LIR322" s="171"/>
      <c r="LIS322" s="171"/>
      <c r="LIT322" s="171"/>
      <c r="LIU322" s="171"/>
      <c r="LIV322" s="171"/>
      <c r="LIW322" s="171"/>
      <c r="LIX322" s="171"/>
      <c r="LIY322" s="171"/>
      <c r="LIZ322" s="171"/>
      <c r="LJA322" s="171"/>
      <c r="LJB322" s="171"/>
      <c r="LJC322" s="171"/>
      <c r="LJD322" s="171"/>
      <c r="LJE322" s="171"/>
      <c r="LJF322" s="171"/>
      <c r="LJG322" s="171"/>
      <c r="LJH322" s="171"/>
      <c r="LJI322" s="171"/>
      <c r="LJJ322" s="171"/>
      <c r="LJK322" s="171"/>
      <c r="LJL322" s="171"/>
      <c r="LJM322" s="171"/>
      <c r="LJN322" s="171"/>
      <c r="LJO322" s="171"/>
      <c r="LJP322" s="171"/>
      <c r="LJQ322" s="171"/>
      <c r="LJR322" s="171"/>
      <c r="LJS322" s="171"/>
      <c r="LJT322" s="171"/>
      <c r="LJU322" s="171"/>
      <c r="LJV322" s="171"/>
      <c r="LJW322" s="171"/>
      <c r="LJX322" s="171"/>
      <c r="LJY322" s="171"/>
      <c r="LJZ322" s="171"/>
      <c r="LKA322" s="171"/>
      <c r="LKB322" s="171"/>
      <c r="LKC322" s="171"/>
      <c r="LKD322" s="171"/>
      <c r="LKE322" s="171"/>
      <c r="LKF322" s="171"/>
      <c r="LKG322" s="171"/>
      <c r="LKH322" s="171"/>
      <c r="LKI322" s="171"/>
      <c r="LKJ322" s="171"/>
      <c r="LKK322" s="171"/>
      <c r="LKL322" s="171"/>
      <c r="LKM322" s="171"/>
      <c r="LKN322" s="171"/>
      <c r="LKO322" s="171"/>
      <c r="LKP322" s="171"/>
      <c r="LKQ322" s="171"/>
      <c r="LKR322" s="171"/>
      <c r="LKS322" s="171"/>
      <c r="LKT322" s="171"/>
      <c r="LKU322" s="171"/>
      <c r="LKV322" s="171"/>
      <c r="LKW322" s="171"/>
      <c r="LKX322" s="171"/>
      <c r="LKY322" s="171"/>
      <c r="LKZ322" s="171"/>
      <c r="LLA322" s="171"/>
      <c r="LLB322" s="171"/>
      <c r="LLC322" s="171"/>
      <c r="LLD322" s="171"/>
      <c r="LLE322" s="171"/>
      <c r="LLF322" s="171"/>
      <c r="LLG322" s="171"/>
      <c r="LLH322" s="171"/>
      <c r="LLI322" s="171"/>
      <c r="LLJ322" s="171"/>
      <c r="LLK322" s="171"/>
      <c r="LLL322" s="171"/>
      <c r="LLM322" s="171"/>
      <c r="LLN322" s="171"/>
      <c r="LLO322" s="171"/>
      <c r="LLP322" s="171"/>
      <c r="LLQ322" s="171"/>
      <c r="LLR322" s="171"/>
      <c r="LLS322" s="171"/>
      <c r="LLT322" s="171"/>
      <c r="LLU322" s="171"/>
      <c r="LLV322" s="171"/>
      <c r="LLW322" s="171"/>
      <c r="LLX322" s="171"/>
      <c r="LLY322" s="171"/>
      <c r="LLZ322" s="171"/>
      <c r="LMA322" s="171"/>
      <c r="LMB322" s="171"/>
      <c r="LMC322" s="171"/>
      <c r="LMD322" s="171"/>
      <c r="LME322" s="171"/>
      <c r="LMF322" s="171"/>
      <c r="LMG322" s="171"/>
      <c r="LMH322" s="171"/>
      <c r="LMI322" s="171"/>
      <c r="LMJ322" s="171"/>
      <c r="LMK322" s="171"/>
      <c r="LML322" s="171"/>
      <c r="LMM322" s="171"/>
      <c r="LMN322" s="171"/>
      <c r="LMO322" s="171"/>
      <c r="LMP322" s="171"/>
      <c r="LMQ322" s="171"/>
      <c r="LMR322" s="171"/>
      <c r="LMS322" s="171"/>
      <c r="LMT322" s="171"/>
      <c r="LMU322" s="171"/>
      <c r="LMV322" s="171"/>
      <c r="LMW322" s="171"/>
      <c r="LMX322" s="171"/>
      <c r="LMY322" s="171"/>
      <c r="LMZ322" s="171"/>
      <c r="LNA322" s="171"/>
      <c r="LNB322" s="171"/>
      <c r="LNC322" s="171"/>
      <c r="LND322" s="171"/>
      <c r="LNE322" s="171"/>
      <c r="LNF322" s="171"/>
      <c r="LNG322" s="171"/>
      <c r="LNH322" s="171"/>
      <c r="LNI322" s="171"/>
      <c r="LNJ322" s="171"/>
      <c r="LNK322" s="171"/>
      <c r="LNL322" s="171"/>
      <c r="LNM322" s="171"/>
      <c r="LNN322" s="171"/>
      <c r="LNO322" s="171"/>
      <c r="LNP322" s="171"/>
      <c r="LNQ322" s="171"/>
      <c r="LNR322" s="171"/>
      <c r="LNS322" s="171"/>
      <c r="LNT322" s="171"/>
      <c r="LNU322" s="171"/>
      <c r="LNV322" s="171"/>
      <c r="LNW322" s="171"/>
      <c r="LNX322" s="171"/>
      <c r="LNY322" s="171"/>
      <c r="LNZ322" s="171"/>
      <c r="LOA322" s="171"/>
      <c r="LOB322" s="171"/>
      <c r="LOC322" s="171"/>
      <c r="LOD322" s="171"/>
      <c r="LOE322" s="171"/>
      <c r="LOF322" s="171"/>
      <c r="LOG322" s="171"/>
      <c r="LOH322" s="171"/>
      <c r="LOI322" s="171"/>
      <c r="LOJ322" s="171"/>
      <c r="LOK322" s="171"/>
      <c r="LOL322" s="171"/>
      <c r="LOM322" s="171"/>
      <c r="LON322" s="171"/>
      <c r="LOO322" s="171"/>
      <c r="LOP322" s="171"/>
      <c r="LOQ322" s="171"/>
      <c r="LOR322" s="171"/>
      <c r="LOS322" s="171"/>
      <c r="LOT322" s="171"/>
      <c r="LOU322" s="171"/>
      <c r="LOV322" s="171"/>
      <c r="LOW322" s="171"/>
      <c r="LOX322" s="171"/>
      <c r="LOY322" s="171"/>
      <c r="LOZ322" s="171"/>
      <c r="LPA322" s="171"/>
      <c r="LPB322" s="171"/>
      <c r="LPC322" s="171"/>
      <c r="LPD322" s="171"/>
      <c r="LPE322" s="171"/>
      <c r="LPF322" s="171"/>
      <c r="LPG322" s="171"/>
      <c r="LPH322" s="171"/>
      <c r="LPI322" s="171"/>
      <c r="LPJ322" s="171"/>
      <c r="LPK322" s="171"/>
      <c r="LPL322" s="171"/>
      <c r="LPM322" s="171"/>
      <c r="LPN322" s="171"/>
      <c r="LPO322" s="171"/>
      <c r="LPP322" s="171"/>
      <c r="LPQ322" s="171"/>
      <c r="LPR322" s="171"/>
      <c r="LPS322" s="171"/>
      <c r="LPT322" s="171"/>
      <c r="LPU322" s="171"/>
      <c r="LPV322" s="171"/>
      <c r="LPW322" s="171"/>
      <c r="LPX322" s="171"/>
      <c r="LPY322" s="171"/>
      <c r="LPZ322" s="171"/>
      <c r="LQA322" s="171"/>
      <c r="LQB322" s="171"/>
      <c r="LQC322" s="171"/>
      <c r="LQD322" s="171"/>
      <c r="LQE322" s="171"/>
      <c r="LQF322" s="171"/>
      <c r="LQG322" s="171"/>
      <c r="LQH322" s="171"/>
      <c r="LQI322" s="171"/>
      <c r="LQJ322" s="171"/>
      <c r="LQK322" s="171"/>
      <c r="LQL322" s="171"/>
      <c r="LQM322" s="171"/>
      <c r="LQN322" s="171"/>
      <c r="LQO322" s="171"/>
      <c r="LQP322" s="171"/>
      <c r="LQQ322" s="171"/>
      <c r="LQR322" s="171"/>
      <c r="LQS322" s="171"/>
      <c r="LQT322" s="171"/>
      <c r="LQU322" s="171"/>
      <c r="LQV322" s="171"/>
      <c r="LQW322" s="171"/>
      <c r="LQX322" s="171"/>
      <c r="LQY322" s="171"/>
      <c r="LQZ322" s="171"/>
      <c r="LRA322" s="171"/>
      <c r="LRB322" s="171"/>
      <c r="LRC322" s="171"/>
      <c r="LRD322" s="171"/>
      <c r="LRE322" s="171"/>
      <c r="LRF322" s="171"/>
      <c r="LRG322" s="171"/>
      <c r="LRH322" s="171"/>
      <c r="LRI322" s="171"/>
      <c r="LRJ322" s="171"/>
      <c r="LRK322" s="171"/>
      <c r="LRL322" s="171"/>
      <c r="LRM322" s="171"/>
      <c r="LRN322" s="171"/>
      <c r="LRO322" s="171"/>
      <c r="LRP322" s="171"/>
      <c r="LRQ322" s="171"/>
      <c r="LRR322" s="171"/>
      <c r="LRS322" s="171"/>
      <c r="LRT322" s="171"/>
      <c r="LRU322" s="171"/>
      <c r="LRV322" s="171"/>
      <c r="LRW322" s="171"/>
      <c r="LRX322" s="171"/>
      <c r="LRY322" s="171"/>
      <c r="LRZ322" s="171"/>
      <c r="LSA322" s="171"/>
      <c r="LSB322" s="171"/>
      <c r="LSC322" s="171"/>
      <c r="LSD322" s="171"/>
      <c r="LSE322" s="171"/>
      <c r="LSF322" s="171"/>
      <c r="LSG322" s="171"/>
      <c r="LSH322" s="171"/>
      <c r="LSI322" s="171"/>
      <c r="LSJ322" s="171"/>
      <c r="LSK322" s="171"/>
      <c r="LSL322" s="171"/>
      <c r="LSM322" s="171"/>
      <c r="LSN322" s="171"/>
      <c r="LSO322" s="171"/>
      <c r="LSP322" s="171"/>
      <c r="LSQ322" s="171"/>
      <c r="LSR322" s="171"/>
      <c r="LSS322" s="171"/>
      <c r="LST322" s="171"/>
      <c r="LSU322" s="171"/>
      <c r="LSV322" s="171"/>
      <c r="LSW322" s="171"/>
      <c r="LSX322" s="171"/>
      <c r="LSY322" s="171"/>
      <c r="LSZ322" s="171"/>
      <c r="LTA322" s="171"/>
      <c r="LTB322" s="171"/>
      <c r="LTC322" s="171"/>
      <c r="LTD322" s="171"/>
      <c r="LTE322" s="171"/>
      <c r="LTF322" s="171"/>
      <c r="LTG322" s="171"/>
      <c r="LTH322" s="171"/>
      <c r="LTI322" s="171"/>
      <c r="LTJ322" s="171"/>
      <c r="LTK322" s="171"/>
      <c r="LTL322" s="171"/>
      <c r="LTM322" s="171"/>
      <c r="LTN322" s="171"/>
      <c r="LTO322" s="171"/>
      <c r="LTP322" s="171"/>
      <c r="LTQ322" s="171"/>
      <c r="LTR322" s="171"/>
      <c r="LTS322" s="171"/>
      <c r="LTT322" s="171"/>
      <c r="LTU322" s="171"/>
      <c r="LTV322" s="171"/>
      <c r="LTW322" s="171"/>
      <c r="LTX322" s="171"/>
      <c r="LTY322" s="171"/>
      <c r="LTZ322" s="171"/>
      <c r="LUA322" s="171"/>
      <c r="LUB322" s="171"/>
      <c r="LUC322" s="171"/>
      <c r="LUD322" s="171"/>
      <c r="LUE322" s="171"/>
      <c r="LUF322" s="171"/>
      <c r="LUG322" s="171"/>
      <c r="LUH322" s="171"/>
      <c r="LUI322" s="171"/>
      <c r="LUJ322" s="171"/>
      <c r="LUK322" s="171"/>
      <c r="LUL322" s="171"/>
      <c r="LUM322" s="171"/>
      <c r="LUN322" s="171"/>
      <c r="LUO322" s="171"/>
      <c r="LUP322" s="171"/>
      <c r="LUQ322" s="171"/>
      <c r="LUR322" s="171"/>
      <c r="LUS322" s="171"/>
      <c r="LUT322" s="171"/>
      <c r="LUU322" s="171"/>
      <c r="LUV322" s="171"/>
      <c r="LUW322" s="171"/>
      <c r="LUX322" s="171"/>
      <c r="LUY322" s="171"/>
      <c r="LUZ322" s="171"/>
      <c r="LVA322" s="171"/>
      <c r="LVB322" s="171"/>
      <c r="LVC322" s="171"/>
      <c r="LVD322" s="171"/>
      <c r="LVE322" s="171"/>
      <c r="LVF322" s="171"/>
      <c r="LVG322" s="171"/>
      <c r="LVH322" s="171"/>
      <c r="LVI322" s="171"/>
      <c r="LVJ322" s="171"/>
      <c r="LVK322" s="171"/>
      <c r="LVL322" s="171"/>
      <c r="LVM322" s="171"/>
      <c r="LVN322" s="171"/>
      <c r="LVO322" s="171"/>
      <c r="LVP322" s="171"/>
      <c r="LVQ322" s="171"/>
      <c r="LVR322" s="171"/>
      <c r="LVS322" s="171"/>
      <c r="LVT322" s="171"/>
      <c r="LVU322" s="171"/>
      <c r="LVV322" s="171"/>
      <c r="LVW322" s="171"/>
      <c r="LVX322" s="171"/>
      <c r="LVY322" s="171"/>
      <c r="LVZ322" s="171"/>
      <c r="LWA322" s="171"/>
      <c r="LWB322" s="171"/>
      <c r="LWC322" s="171"/>
      <c r="LWD322" s="171"/>
      <c r="LWE322" s="171"/>
      <c r="LWF322" s="171"/>
      <c r="LWG322" s="171"/>
      <c r="LWH322" s="171"/>
      <c r="LWI322" s="171"/>
      <c r="LWJ322" s="171"/>
      <c r="LWK322" s="171"/>
      <c r="LWL322" s="171"/>
      <c r="LWM322" s="171"/>
      <c r="LWN322" s="171"/>
      <c r="LWO322" s="171"/>
      <c r="LWP322" s="171"/>
      <c r="LWQ322" s="171"/>
      <c r="LWR322" s="171"/>
      <c r="LWS322" s="171"/>
      <c r="LWT322" s="171"/>
      <c r="LWU322" s="171"/>
      <c r="LWV322" s="171"/>
      <c r="LWW322" s="171"/>
      <c r="LWX322" s="171"/>
      <c r="LWY322" s="171"/>
      <c r="LWZ322" s="171"/>
      <c r="LXA322" s="171"/>
      <c r="LXB322" s="171"/>
      <c r="LXC322" s="171"/>
      <c r="LXD322" s="171"/>
      <c r="LXE322" s="171"/>
      <c r="LXF322" s="171"/>
      <c r="LXG322" s="171"/>
      <c r="LXH322" s="171"/>
      <c r="LXI322" s="171"/>
      <c r="LXJ322" s="171"/>
      <c r="LXK322" s="171"/>
      <c r="LXL322" s="171"/>
      <c r="LXM322" s="171"/>
      <c r="LXN322" s="171"/>
      <c r="LXO322" s="171"/>
      <c r="LXP322" s="171"/>
      <c r="LXQ322" s="171"/>
      <c r="LXR322" s="171"/>
      <c r="LXS322" s="171"/>
      <c r="LXT322" s="171"/>
      <c r="LXU322" s="171"/>
      <c r="LXV322" s="171"/>
      <c r="LXW322" s="171"/>
      <c r="LXX322" s="171"/>
      <c r="LXY322" s="171"/>
      <c r="LXZ322" s="171"/>
      <c r="LYA322" s="171"/>
      <c r="LYB322" s="171"/>
      <c r="LYC322" s="171"/>
      <c r="LYD322" s="171"/>
      <c r="LYE322" s="171"/>
      <c r="LYF322" s="171"/>
      <c r="LYG322" s="171"/>
      <c r="LYH322" s="171"/>
      <c r="LYI322" s="171"/>
      <c r="LYJ322" s="171"/>
      <c r="LYK322" s="171"/>
      <c r="LYL322" s="171"/>
      <c r="LYM322" s="171"/>
      <c r="LYN322" s="171"/>
      <c r="LYO322" s="171"/>
      <c r="LYP322" s="171"/>
      <c r="LYQ322" s="171"/>
      <c r="LYR322" s="171"/>
      <c r="LYS322" s="171"/>
      <c r="LYT322" s="171"/>
      <c r="LYU322" s="171"/>
      <c r="LYV322" s="171"/>
      <c r="LYW322" s="171"/>
      <c r="LYX322" s="171"/>
      <c r="LYY322" s="171"/>
      <c r="LYZ322" s="171"/>
      <c r="LZA322" s="171"/>
      <c r="LZB322" s="171"/>
      <c r="LZC322" s="171"/>
      <c r="LZD322" s="171"/>
      <c r="LZE322" s="171"/>
      <c r="LZF322" s="171"/>
      <c r="LZG322" s="171"/>
      <c r="LZH322" s="171"/>
      <c r="LZI322" s="171"/>
      <c r="LZJ322" s="171"/>
      <c r="LZK322" s="171"/>
      <c r="LZL322" s="171"/>
      <c r="LZM322" s="171"/>
      <c r="LZN322" s="171"/>
      <c r="LZO322" s="171"/>
      <c r="LZP322" s="171"/>
      <c r="LZQ322" s="171"/>
      <c r="LZR322" s="171"/>
      <c r="LZS322" s="171"/>
      <c r="LZT322" s="171"/>
      <c r="LZU322" s="171"/>
      <c r="LZV322" s="171"/>
      <c r="LZW322" s="171"/>
      <c r="LZX322" s="171"/>
      <c r="LZY322" s="171"/>
      <c r="LZZ322" s="171"/>
      <c r="MAA322" s="171"/>
      <c r="MAB322" s="171"/>
      <c r="MAC322" s="171"/>
      <c r="MAD322" s="171"/>
      <c r="MAE322" s="171"/>
      <c r="MAF322" s="171"/>
      <c r="MAG322" s="171"/>
      <c r="MAH322" s="171"/>
      <c r="MAI322" s="171"/>
      <c r="MAJ322" s="171"/>
      <c r="MAK322" s="171"/>
      <c r="MAL322" s="171"/>
      <c r="MAM322" s="171"/>
      <c r="MAN322" s="171"/>
      <c r="MAO322" s="171"/>
      <c r="MAP322" s="171"/>
      <c r="MAQ322" s="171"/>
      <c r="MAR322" s="171"/>
      <c r="MAS322" s="171"/>
      <c r="MAT322" s="171"/>
      <c r="MAU322" s="171"/>
      <c r="MAV322" s="171"/>
      <c r="MAW322" s="171"/>
      <c r="MAX322" s="171"/>
      <c r="MAY322" s="171"/>
      <c r="MAZ322" s="171"/>
      <c r="MBA322" s="171"/>
      <c r="MBB322" s="171"/>
      <c r="MBC322" s="171"/>
      <c r="MBD322" s="171"/>
      <c r="MBE322" s="171"/>
      <c r="MBF322" s="171"/>
      <c r="MBG322" s="171"/>
      <c r="MBH322" s="171"/>
      <c r="MBI322" s="171"/>
      <c r="MBJ322" s="171"/>
      <c r="MBK322" s="171"/>
      <c r="MBL322" s="171"/>
      <c r="MBM322" s="171"/>
      <c r="MBN322" s="171"/>
      <c r="MBO322" s="171"/>
      <c r="MBP322" s="171"/>
      <c r="MBQ322" s="171"/>
      <c r="MBR322" s="171"/>
      <c r="MBS322" s="171"/>
      <c r="MBT322" s="171"/>
      <c r="MBU322" s="171"/>
      <c r="MBV322" s="171"/>
      <c r="MBW322" s="171"/>
      <c r="MBX322" s="171"/>
      <c r="MBY322" s="171"/>
      <c r="MBZ322" s="171"/>
      <c r="MCA322" s="171"/>
      <c r="MCB322" s="171"/>
      <c r="MCC322" s="171"/>
      <c r="MCD322" s="171"/>
      <c r="MCE322" s="171"/>
      <c r="MCF322" s="171"/>
      <c r="MCG322" s="171"/>
      <c r="MCH322" s="171"/>
      <c r="MCI322" s="171"/>
      <c r="MCJ322" s="171"/>
      <c r="MCK322" s="171"/>
      <c r="MCL322" s="171"/>
      <c r="MCM322" s="171"/>
      <c r="MCN322" s="171"/>
      <c r="MCO322" s="171"/>
      <c r="MCP322" s="171"/>
      <c r="MCQ322" s="171"/>
      <c r="MCR322" s="171"/>
      <c r="MCS322" s="171"/>
      <c r="MCT322" s="171"/>
      <c r="MCU322" s="171"/>
      <c r="MCV322" s="171"/>
      <c r="MCW322" s="171"/>
      <c r="MCX322" s="171"/>
      <c r="MCY322" s="171"/>
      <c r="MCZ322" s="171"/>
      <c r="MDA322" s="171"/>
      <c r="MDB322" s="171"/>
      <c r="MDC322" s="171"/>
      <c r="MDD322" s="171"/>
      <c r="MDE322" s="171"/>
      <c r="MDF322" s="171"/>
      <c r="MDG322" s="171"/>
      <c r="MDH322" s="171"/>
      <c r="MDI322" s="171"/>
      <c r="MDJ322" s="171"/>
      <c r="MDK322" s="171"/>
      <c r="MDL322" s="171"/>
      <c r="MDM322" s="171"/>
      <c r="MDN322" s="171"/>
      <c r="MDO322" s="171"/>
      <c r="MDP322" s="171"/>
      <c r="MDQ322" s="171"/>
      <c r="MDR322" s="171"/>
      <c r="MDS322" s="171"/>
      <c r="MDT322" s="171"/>
      <c r="MDU322" s="171"/>
      <c r="MDV322" s="171"/>
      <c r="MDW322" s="171"/>
      <c r="MDX322" s="171"/>
      <c r="MDY322" s="171"/>
      <c r="MDZ322" s="171"/>
      <c r="MEA322" s="171"/>
      <c r="MEB322" s="171"/>
      <c r="MEC322" s="171"/>
      <c r="MED322" s="171"/>
      <c r="MEE322" s="171"/>
      <c r="MEF322" s="171"/>
      <c r="MEG322" s="171"/>
      <c r="MEH322" s="171"/>
      <c r="MEI322" s="171"/>
      <c r="MEJ322" s="171"/>
      <c r="MEK322" s="171"/>
      <c r="MEL322" s="171"/>
      <c r="MEM322" s="171"/>
      <c r="MEN322" s="171"/>
      <c r="MEO322" s="171"/>
      <c r="MEP322" s="171"/>
      <c r="MEQ322" s="171"/>
      <c r="MER322" s="171"/>
      <c r="MES322" s="171"/>
      <c r="MET322" s="171"/>
      <c r="MEU322" s="171"/>
      <c r="MEV322" s="171"/>
      <c r="MEW322" s="171"/>
      <c r="MEX322" s="171"/>
      <c r="MEY322" s="171"/>
      <c r="MEZ322" s="171"/>
      <c r="MFA322" s="171"/>
      <c r="MFB322" s="171"/>
      <c r="MFC322" s="171"/>
      <c r="MFD322" s="171"/>
      <c r="MFE322" s="171"/>
      <c r="MFF322" s="171"/>
      <c r="MFG322" s="171"/>
      <c r="MFH322" s="171"/>
      <c r="MFI322" s="171"/>
      <c r="MFJ322" s="171"/>
      <c r="MFK322" s="171"/>
      <c r="MFL322" s="171"/>
      <c r="MFM322" s="171"/>
      <c r="MFN322" s="171"/>
      <c r="MFO322" s="171"/>
      <c r="MFP322" s="171"/>
      <c r="MFQ322" s="171"/>
      <c r="MFR322" s="171"/>
      <c r="MFS322" s="171"/>
      <c r="MFT322" s="171"/>
      <c r="MFU322" s="171"/>
      <c r="MFV322" s="171"/>
      <c r="MFW322" s="171"/>
      <c r="MFX322" s="171"/>
      <c r="MFY322" s="171"/>
      <c r="MFZ322" s="171"/>
      <c r="MGA322" s="171"/>
      <c r="MGB322" s="171"/>
      <c r="MGC322" s="171"/>
      <c r="MGD322" s="171"/>
      <c r="MGE322" s="171"/>
      <c r="MGF322" s="171"/>
      <c r="MGG322" s="171"/>
      <c r="MGH322" s="171"/>
      <c r="MGI322" s="171"/>
      <c r="MGJ322" s="171"/>
      <c r="MGK322" s="171"/>
      <c r="MGL322" s="171"/>
      <c r="MGM322" s="171"/>
      <c r="MGN322" s="171"/>
      <c r="MGO322" s="171"/>
      <c r="MGP322" s="171"/>
      <c r="MGQ322" s="171"/>
      <c r="MGR322" s="171"/>
      <c r="MGS322" s="171"/>
      <c r="MGT322" s="171"/>
      <c r="MGU322" s="171"/>
      <c r="MGV322" s="171"/>
      <c r="MGW322" s="171"/>
      <c r="MGX322" s="171"/>
      <c r="MGY322" s="171"/>
      <c r="MGZ322" s="171"/>
      <c r="MHA322" s="171"/>
      <c r="MHB322" s="171"/>
      <c r="MHC322" s="171"/>
      <c r="MHD322" s="171"/>
      <c r="MHE322" s="171"/>
      <c r="MHF322" s="171"/>
      <c r="MHG322" s="171"/>
      <c r="MHH322" s="171"/>
      <c r="MHI322" s="171"/>
      <c r="MHJ322" s="171"/>
      <c r="MHK322" s="171"/>
      <c r="MHL322" s="171"/>
      <c r="MHM322" s="171"/>
      <c r="MHN322" s="171"/>
      <c r="MHO322" s="171"/>
      <c r="MHP322" s="171"/>
      <c r="MHQ322" s="171"/>
      <c r="MHR322" s="171"/>
      <c r="MHS322" s="171"/>
      <c r="MHT322" s="171"/>
      <c r="MHU322" s="171"/>
      <c r="MHV322" s="171"/>
      <c r="MHW322" s="171"/>
      <c r="MHX322" s="171"/>
      <c r="MHY322" s="171"/>
      <c r="MHZ322" s="171"/>
      <c r="MIA322" s="171"/>
      <c r="MIB322" s="171"/>
      <c r="MIC322" s="171"/>
      <c r="MID322" s="171"/>
      <c r="MIE322" s="171"/>
      <c r="MIF322" s="171"/>
      <c r="MIG322" s="171"/>
      <c r="MIH322" s="171"/>
      <c r="MII322" s="171"/>
      <c r="MIJ322" s="171"/>
      <c r="MIK322" s="171"/>
      <c r="MIL322" s="171"/>
      <c r="MIM322" s="171"/>
      <c r="MIN322" s="171"/>
      <c r="MIO322" s="171"/>
      <c r="MIP322" s="171"/>
      <c r="MIQ322" s="171"/>
      <c r="MIR322" s="171"/>
      <c r="MIS322" s="171"/>
      <c r="MIT322" s="171"/>
      <c r="MIU322" s="171"/>
      <c r="MIV322" s="171"/>
      <c r="MIW322" s="171"/>
      <c r="MIX322" s="171"/>
      <c r="MIY322" s="171"/>
      <c r="MIZ322" s="171"/>
      <c r="MJA322" s="171"/>
      <c r="MJB322" s="171"/>
      <c r="MJC322" s="171"/>
      <c r="MJD322" s="171"/>
      <c r="MJE322" s="171"/>
      <c r="MJF322" s="171"/>
      <c r="MJG322" s="171"/>
      <c r="MJH322" s="171"/>
      <c r="MJI322" s="171"/>
      <c r="MJJ322" s="171"/>
      <c r="MJK322" s="171"/>
      <c r="MJL322" s="171"/>
      <c r="MJM322" s="171"/>
      <c r="MJN322" s="171"/>
      <c r="MJO322" s="171"/>
      <c r="MJP322" s="171"/>
      <c r="MJQ322" s="171"/>
      <c r="MJR322" s="171"/>
      <c r="MJS322" s="171"/>
      <c r="MJT322" s="171"/>
      <c r="MJU322" s="171"/>
      <c r="MJV322" s="171"/>
      <c r="MJW322" s="171"/>
      <c r="MJX322" s="171"/>
      <c r="MJY322" s="171"/>
      <c r="MJZ322" s="171"/>
      <c r="MKA322" s="171"/>
      <c r="MKB322" s="171"/>
      <c r="MKC322" s="171"/>
      <c r="MKD322" s="171"/>
      <c r="MKE322" s="171"/>
      <c r="MKF322" s="171"/>
      <c r="MKG322" s="171"/>
      <c r="MKH322" s="171"/>
      <c r="MKI322" s="171"/>
      <c r="MKJ322" s="171"/>
      <c r="MKK322" s="171"/>
      <c r="MKL322" s="171"/>
      <c r="MKM322" s="171"/>
      <c r="MKN322" s="171"/>
      <c r="MKO322" s="171"/>
      <c r="MKP322" s="171"/>
      <c r="MKQ322" s="171"/>
      <c r="MKR322" s="171"/>
      <c r="MKS322" s="171"/>
      <c r="MKT322" s="171"/>
      <c r="MKU322" s="171"/>
      <c r="MKV322" s="171"/>
      <c r="MKW322" s="171"/>
      <c r="MKX322" s="171"/>
      <c r="MKY322" s="171"/>
      <c r="MKZ322" s="171"/>
      <c r="MLA322" s="171"/>
      <c r="MLB322" s="171"/>
      <c r="MLC322" s="171"/>
      <c r="MLD322" s="171"/>
      <c r="MLE322" s="171"/>
      <c r="MLF322" s="171"/>
      <c r="MLG322" s="171"/>
      <c r="MLH322" s="171"/>
      <c r="MLI322" s="171"/>
      <c r="MLJ322" s="171"/>
      <c r="MLK322" s="171"/>
      <c r="MLL322" s="171"/>
      <c r="MLM322" s="171"/>
      <c r="MLN322" s="171"/>
      <c r="MLO322" s="171"/>
      <c r="MLP322" s="171"/>
      <c r="MLQ322" s="171"/>
      <c r="MLR322" s="171"/>
      <c r="MLS322" s="171"/>
      <c r="MLT322" s="171"/>
      <c r="MLU322" s="171"/>
      <c r="MLV322" s="171"/>
      <c r="MLW322" s="171"/>
      <c r="MLX322" s="171"/>
      <c r="MLY322" s="171"/>
      <c r="MLZ322" s="171"/>
      <c r="MMA322" s="171"/>
      <c r="MMB322" s="171"/>
      <c r="MMC322" s="171"/>
      <c r="MMD322" s="171"/>
      <c r="MME322" s="171"/>
      <c r="MMF322" s="171"/>
      <c r="MMG322" s="171"/>
      <c r="MMH322" s="171"/>
      <c r="MMI322" s="171"/>
      <c r="MMJ322" s="171"/>
      <c r="MMK322" s="171"/>
      <c r="MML322" s="171"/>
      <c r="MMM322" s="171"/>
      <c r="MMN322" s="171"/>
      <c r="MMO322" s="171"/>
      <c r="MMP322" s="171"/>
      <c r="MMQ322" s="171"/>
      <c r="MMR322" s="171"/>
      <c r="MMS322" s="171"/>
      <c r="MMT322" s="171"/>
      <c r="MMU322" s="171"/>
      <c r="MMV322" s="171"/>
      <c r="MMW322" s="171"/>
      <c r="MMX322" s="171"/>
      <c r="MMY322" s="171"/>
      <c r="MMZ322" s="171"/>
      <c r="MNA322" s="171"/>
      <c r="MNB322" s="171"/>
      <c r="MNC322" s="171"/>
      <c r="MND322" s="171"/>
      <c r="MNE322" s="171"/>
      <c r="MNF322" s="171"/>
      <c r="MNG322" s="171"/>
      <c r="MNH322" s="171"/>
      <c r="MNI322" s="171"/>
      <c r="MNJ322" s="171"/>
      <c r="MNK322" s="171"/>
      <c r="MNL322" s="171"/>
      <c r="MNM322" s="171"/>
      <c r="MNN322" s="171"/>
      <c r="MNO322" s="171"/>
      <c r="MNP322" s="171"/>
      <c r="MNQ322" s="171"/>
      <c r="MNR322" s="171"/>
      <c r="MNS322" s="171"/>
      <c r="MNT322" s="171"/>
      <c r="MNU322" s="171"/>
      <c r="MNV322" s="171"/>
      <c r="MNW322" s="171"/>
      <c r="MNX322" s="171"/>
      <c r="MNY322" s="171"/>
      <c r="MNZ322" s="171"/>
      <c r="MOA322" s="171"/>
      <c r="MOB322" s="171"/>
      <c r="MOC322" s="171"/>
      <c r="MOD322" s="171"/>
      <c r="MOE322" s="171"/>
      <c r="MOF322" s="171"/>
      <c r="MOG322" s="171"/>
      <c r="MOH322" s="171"/>
      <c r="MOI322" s="171"/>
      <c r="MOJ322" s="171"/>
      <c r="MOK322" s="171"/>
      <c r="MOL322" s="171"/>
      <c r="MOM322" s="171"/>
      <c r="MON322" s="171"/>
      <c r="MOO322" s="171"/>
      <c r="MOP322" s="171"/>
      <c r="MOQ322" s="171"/>
      <c r="MOR322" s="171"/>
      <c r="MOS322" s="171"/>
      <c r="MOT322" s="171"/>
      <c r="MOU322" s="171"/>
      <c r="MOV322" s="171"/>
      <c r="MOW322" s="171"/>
      <c r="MOX322" s="171"/>
      <c r="MOY322" s="171"/>
      <c r="MOZ322" s="171"/>
      <c r="MPA322" s="171"/>
      <c r="MPB322" s="171"/>
      <c r="MPC322" s="171"/>
      <c r="MPD322" s="171"/>
      <c r="MPE322" s="171"/>
      <c r="MPF322" s="171"/>
      <c r="MPG322" s="171"/>
      <c r="MPH322" s="171"/>
      <c r="MPI322" s="171"/>
      <c r="MPJ322" s="171"/>
      <c r="MPK322" s="171"/>
      <c r="MPL322" s="171"/>
      <c r="MPM322" s="171"/>
      <c r="MPN322" s="171"/>
      <c r="MPO322" s="171"/>
      <c r="MPP322" s="171"/>
      <c r="MPQ322" s="171"/>
      <c r="MPR322" s="171"/>
      <c r="MPS322" s="171"/>
      <c r="MPT322" s="171"/>
      <c r="MPU322" s="171"/>
      <c r="MPV322" s="171"/>
      <c r="MPW322" s="171"/>
      <c r="MPX322" s="171"/>
      <c r="MPY322" s="171"/>
      <c r="MPZ322" s="171"/>
      <c r="MQA322" s="171"/>
      <c r="MQB322" s="171"/>
      <c r="MQC322" s="171"/>
      <c r="MQD322" s="171"/>
      <c r="MQE322" s="171"/>
      <c r="MQF322" s="171"/>
      <c r="MQG322" s="171"/>
      <c r="MQH322" s="171"/>
      <c r="MQI322" s="171"/>
      <c r="MQJ322" s="171"/>
      <c r="MQK322" s="171"/>
      <c r="MQL322" s="171"/>
      <c r="MQM322" s="171"/>
      <c r="MQN322" s="171"/>
      <c r="MQO322" s="171"/>
      <c r="MQP322" s="171"/>
      <c r="MQQ322" s="171"/>
      <c r="MQR322" s="171"/>
      <c r="MQS322" s="171"/>
      <c r="MQT322" s="171"/>
      <c r="MQU322" s="171"/>
      <c r="MQV322" s="171"/>
      <c r="MQW322" s="171"/>
      <c r="MQX322" s="171"/>
      <c r="MQY322" s="171"/>
      <c r="MQZ322" s="171"/>
      <c r="MRA322" s="171"/>
      <c r="MRB322" s="171"/>
      <c r="MRC322" s="171"/>
      <c r="MRD322" s="171"/>
      <c r="MRE322" s="171"/>
      <c r="MRF322" s="171"/>
      <c r="MRG322" s="171"/>
      <c r="MRH322" s="171"/>
      <c r="MRI322" s="171"/>
      <c r="MRJ322" s="171"/>
      <c r="MRK322" s="171"/>
      <c r="MRL322" s="171"/>
      <c r="MRM322" s="171"/>
      <c r="MRN322" s="171"/>
      <c r="MRO322" s="171"/>
      <c r="MRP322" s="171"/>
      <c r="MRQ322" s="171"/>
      <c r="MRR322" s="171"/>
      <c r="MRS322" s="171"/>
      <c r="MRT322" s="171"/>
      <c r="MRU322" s="171"/>
      <c r="MRV322" s="171"/>
      <c r="MRW322" s="171"/>
      <c r="MRX322" s="171"/>
      <c r="MRY322" s="171"/>
      <c r="MRZ322" s="171"/>
      <c r="MSA322" s="171"/>
      <c r="MSB322" s="171"/>
      <c r="MSC322" s="171"/>
      <c r="MSD322" s="171"/>
      <c r="MSE322" s="171"/>
      <c r="MSF322" s="171"/>
      <c r="MSG322" s="171"/>
      <c r="MSH322" s="171"/>
      <c r="MSI322" s="171"/>
      <c r="MSJ322" s="171"/>
      <c r="MSK322" s="171"/>
      <c r="MSL322" s="171"/>
      <c r="MSM322" s="171"/>
      <c r="MSN322" s="171"/>
      <c r="MSO322" s="171"/>
      <c r="MSP322" s="171"/>
      <c r="MSQ322" s="171"/>
      <c r="MSR322" s="171"/>
      <c r="MSS322" s="171"/>
      <c r="MST322" s="171"/>
      <c r="MSU322" s="171"/>
      <c r="MSV322" s="171"/>
      <c r="MSW322" s="171"/>
      <c r="MSX322" s="171"/>
      <c r="MSY322" s="171"/>
      <c r="MSZ322" s="171"/>
      <c r="MTA322" s="171"/>
      <c r="MTB322" s="171"/>
      <c r="MTC322" s="171"/>
      <c r="MTD322" s="171"/>
      <c r="MTE322" s="171"/>
      <c r="MTF322" s="171"/>
      <c r="MTG322" s="171"/>
      <c r="MTH322" s="171"/>
      <c r="MTI322" s="171"/>
      <c r="MTJ322" s="171"/>
      <c r="MTK322" s="171"/>
      <c r="MTL322" s="171"/>
      <c r="MTM322" s="171"/>
      <c r="MTN322" s="171"/>
      <c r="MTO322" s="171"/>
      <c r="MTP322" s="171"/>
      <c r="MTQ322" s="171"/>
      <c r="MTR322" s="171"/>
      <c r="MTS322" s="171"/>
      <c r="MTT322" s="171"/>
      <c r="MTU322" s="171"/>
      <c r="MTV322" s="171"/>
      <c r="MTW322" s="171"/>
      <c r="MTX322" s="171"/>
      <c r="MTY322" s="171"/>
      <c r="MTZ322" s="171"/>
      <c r="MUA322" s="171"/>
      <c r="MUB322" s="171"/>
      <c r="MUC322" s="171"/>
      <c r="MUD322" s="171"/>
      <c r="MUE322" s="171"/>
      <c r="MUF322" s="171"/>
      <c r="MUG322" s="171"/>
      <c r="MUH322" s="171"/>
      <c r="MUI322" s="171"/>
      <c r="MUJ322" s="171"/>
      <c r="MUK322" s="171"/>
      <c r="MUL322" s="171"/>
      <c r="MUM322" s="171"/>
      <c r="MUN322" s="171"/>
      <c r="MUO322" s="171"/>
      <c r="MUP322" s="171"/>
      <c r="MUQ322" s="171"/>
      <c r="MUR322" s="171"/>
      <c r="MUS322" s="171"/>
      <c r="MUT322" s="171"/>
      <c r="MUU322" s="171"/>
      <c r="MUV322" s="171"/>
      <c r="MUW322" s="171"/>
      <c r="MUX322" s="171"/>
      <c r="MUY322" s="171"/>
      <c r="MUZ322" s="171"/>
      <c r="MVA322" s="171"/>
      <c r="MVB322" s="171"/>
      <c r="MVC322" s="171"/>
      <c r="MVD322" s="171"/>
      <c r="MVE322" s="171"/>
      <c r="MVF322" s="171"/>
      <c r="MVG322" s="171"/>
      <c r="MVH322" s="171"/>
      <c r="MVI322" s="171"/>
      <c r="MVJ322" s="171"/>
      <c r="MVK322" s="171"/>
      <c r="MVL322" s="171"/>
      <c r="MVM322" s="171"/>
      <c r="MVN322" s="171"/>
      <c r="MVO322" s="171"/>
      <c r="MVP322" s="171"/>
      <c r="MVQ322" s="171"/>
      <c r="MVR322" s="171"/>
      <c r="MVS322" s="171"/>
      <c r="MVT322" s="171"/>
      <c r="MVU322" s="171"/>
      <c r="MVV322" s="171"/>
      <c r="MVW322" s="171"/>
      <c r="MVX322" s="171"/>
      <c r="MVY322" s="171"/>
      <c r="MVZ322" s="171"/>
      <c r="MWA322" s="171"/>
      <c r="MWB322" s="171"/>
      <c r="MWC322" s="171"/>
      <c r="MWD322" s="171"/>
      <c r="MWE322" s="171"/>
      <c r="MWF322" s="171"/>
      <c r="MWG322" s="171"/>
      <c r="MWH322" s="171"/>
      <c r="MWI322" s="171"/>
      <c r="MWJ322" s="171"/>
      <c r="MWK322" s="171"/>
      <c r="MWL322" s="171"/>
      <c r="MWM322" s="171"/>
      <c r="MWN322" s="171"/>
      <c r="MWO322" s="171"/>
      <c r="MWP322" s="171"/>
      <c r="MWQ322" s="171"/>
      <c r="MWR322" s="171"/>
      <c r="MWS322" s="171"/>
      <c r="MWT322" s="171"/>
      <c r="MWU322" s="171"/>
      <c r="MWV322" s="171"/>
      <c r="MWW322" s="171"/>
      <c r="MWX322" s="171"/>
      <c r="MWY322" s="171"/>
      <c r="MWZ322" s="171"/>
      <c r="MXA322" s="171"/>
      <c r="MXB322" s="171"/>
      <c r="MXC322" s="171"/>
      <c r="MXD322" s="171"/>
      <c r="MXE322" s="171"/>
      <c r="MXF322" s="171"/>
      <c r="MXG322" s="171"/>
      <c r="MXH322" s="171"/>
      <c r="MXI322" s="171"/>
      <c r="MXJ322" s="171"/>
      <c r="MXK322" s="171"/>
      <c r="MXL322" s="171"/>
      <c r="MXM322" s="171"/>
      <c r="MXN322" s="171"/>
      <c r="MXO322" s="171"/>
      <c r="MXP322" s="171"/>
      <c r="MXQ322" s="171"/>
      <c r="MXR322" s="171"/>
      <c r="MXS322" s="171"/>
      <c r="MXT322" s="171"/>
      <c r="MXU322" s="171"/>
      <c r="MXV322" s="171"/>
      <c r="MXW322" s="171"/>
      <c r="MXX322" s="171"/>
      <c r="MXY322" s="171"/>
      <c r="MXZ322" s="171"/>
      <c r="MYA322" s="171"/>
      <c r="MYB322" s="171"/>
      <c r="MYC322" s="171"/>
      <c r="MYD322" s="171"/>
      <c r="MYE322" s="171"/>
      <c r="MYF322" s="171"/>
      <c r="MYG322" s="171"/>
      <c r="MYH322" s="171"/>
      <c r="MYI322" s="171"/>
      <c r="MYJ322" s="171"/>
      <c r="MYK322" s="171"/>
      <c r="MYL322" s="171"/>
      <c r="MYM322" s="171"/>
      <c r="MYN322" s="171"/>
      <c r="MYO322" s="171"/>
      <c r="MYP322" s="171"/>
      <c r="MYQ322" s="171"/>
      <c r="MYR322" s="171"/>
      <c r="MYS322" s="171"/>
      <c r="MYT322" s="171"/>
      <c r="MYU322" s="171"/>
      <c r="MYV322" s="171"/>
      <c r="MYW322" s="171"/>
      <c r="MYX322" s="171"/>
      <c r="MYY322" s="171"/>
      <c r="MYZ322" s="171"/>
      <c r="MZA322" s="171"/>
      <c r="MZB322" s="171"/>
      <c r="MZC322" s="171"/>
      <c r="MZD322" s="171"/>
      <c r="MZE322" s="171"/>
      <c r="MZF322" s="171"/>
      <c r="MZG322" s="171"/>
      <c r="MZH322" s="171"/>
      <c r="MZI322" s="171"/>
      <c r="MZJ322" s="171"/>
      <c r="MZK322" s="171"/>
      <c r="MZL322" s="171"/>
      <c r="MZM322" s="171"/>
      <c r="MZN322" s="171"/>
      <c r="MZO322" s="171"/>
      <c r="MZP322" s="171"/>
      <c r="MZQ322" s="171"/>
      <c r="MZR322" s="171"/>
      <c r="MZS322" s="171"/>
      <c r="MZT322" s="171"/>
      <c r="MZU322" s="171"/>
      <c r="MZV322" s="171"/>
      <c r="MZW322" s="171"/>
      <c r="MZX322" s="171"/>
      <c r="MZY322" s="171"/>
      <c r="MZZ322" s="171"/>
      <c r="NAA322" s="171"/>
      <c r="NAB322" s="171"/>
      <c r="NAC322" s="171"/>
      <c r="NAD322" s="171"/>
      <c r="NAE322" s="171"/>
      <c r="NAF322" s="171"/>
      <c r="NAG322" s="171"/>
      <c r="NAH322" s="171"/>
      <c r="NAI322" s="171"/>
      <c r="NAJ322" s="171"/>
      <c r="NAK322" s="171"/>
      <c r="NAL322" s="171"/>
      <c r="NAM322" s="171"/>
      <c r="NAN322" s="171"/>
      <c r="NAO322" s="171"/>
      <c r="NAP322" s="171"/>
      <c r="NAQ322" s="171"/>
      <c r="NAR322" s="171"/>
      <c r="NAS322" s="171"/>
      <c r="NAT322" s="171"/>
      <c r="NAU322" s="171"/>
      <c r="NAV322" s="171"/>
      <c r="NAW322" s="171"/>
      <c r="NAX322" s="171"/>
      <c r="NAY322" s="171"/>
      <c r="NAZ322" s="171"/>
      <c r="NBA322" s="171"/>
      <c r="NBB322" s="171"/>
      <c r="NBC322" s="171"/>
      <c r="NBD322" s="171"/>
      <c r="NBE322" s="171"/>
      <c r="NBF322" s="171"/>
      <c r="NBG322" s="171"/>
      <c r="NBH322" s="171"/>
      <c r="NBI322" s="171"/>
      <c r="NBJ322" s="171"/>
      <c r="NBK322" s="171"/>
      <c r="NBL322" s="171"/>
      <c r="NBM322" s="171"/>
      <c r="NBN322" s="171"/>
      <c r="NBO322" s="171"/>
      <c r="NBP322" s="171"/>
      <c r="NBQ322" s="171"/>
      <c r="NBR322" s="171"/>
      <c r="NBS322" s="171"/>
      <c r="NBT322" s="171"/>
      <c r="NBU322" s="171"/>
      <c r="NBV322" s="171"/>
      <c r="NBW322" s="171"/>
      <c r="NBX322" s="171"/>
      <c r="NBY322" s="171"/>
      <c r="NBZ322" s="171"/>
      <c r="NCA322" s="171"/>
      <c r="NCB322" s="171"/>
      <c r="NCC322" s="171"/>
      <c r="NCD322" s="171"/>
      <c r="NCE322" s="171"/>
      <c r="NCF322" s="171"/>
      <c r="NCG322" s="171"/>
      <c r="NCH322" s="171"/>
      <c r="NCI322" s="171"/>
      <c r="NCJ322" s="171"/>
      <c r="NCK322" s="171"/>
      <c r="NCL322" s="171"/>
      <c r="NCM322" s="171"/>
      <c r="NCN322" s="171"/>
      <c r="NCO322" s="171"/>
      <c r="NCP322" s="171"/>
      <c r="NCQ322" s="171"/>
      <c r="NCR322" s="171"/>
      <c r="NCS322" s="171"/>
      <c r="NCT322" s="171"/>
      <c r="NCU322" s="171"/>
      <c r="NCV322" s="171"/>
      <c r="NCW322" s="171"/>
      <c r="NCX322" s="171"/>
      <c r="NCY322" s="171"/>
      <c r="NCZ322" s="171"/>
      <c r="NDA322" s="171"/>
      <c r="NDB322" s="171"/>
      <c r="NDC322" s="171"/>
      <c r="NDD322" s="171"/>
      <c r="NDE322" s="171"/>
      <c r="NDF322" s="171"/>
      <c r="NDG322" s="171"/>
      <c r="NDH322" s="171"/>
      <c r="NDI322" s="171"/>
      <c r="NDJ322" s="171"/>
      <c r="NDK322" s="171"/>
      <c r="NDL322" s="171"/>
      <c r="NDM322" s="171"/>
      <c r="NDN322" s="171"/>
      <c r="NDO322" s="171"/>
      <c r="NDP322" s="171"/>
      <c r="NDQ322" s="171"/>
      <c r="NDR322" s="171"/>
      <c r="NDS322" s="171"/>
      <c r="NDT322" s="171"/>
      <c r="NDU322" s="171"/>
      <c r="NDV322" s="171"/>
      <c r="NDW322" s="171"/>
      <c r="NDX322" s="171"/>
      <c r="NDY322" s="171"/>
      <c r="NDZ322" s="171"/>
      <c r="NEA322" s="171"/>
      <c r="NEB322" s="171"/>
      <c r="NEC322" s="171"/>
      <c r="NED322" s="171"/>
      <c r="NEE322" s="171"/>
      <c r="NEF322" s="171"/>
      <c r="NEG322" s="171"/>
      <c r="NEH322" s="171"/>
      <c r="NEI322" s="171"/>
      <c r="NEJ322" s="171"/>
      <c r="NEK322" s="171"/>
      <c r="NEL322" s="171"/>
      <c r="NEM322" s="171"/>
      <c r="NEN322" s="171"/>
      <c r="NEO322" s="171"/>
      <c r="NEP322" s="171"/>
      <c r="NEQ322" s="171"/>
      <c r="NER322" s="171"/>
      <c r="NES322" s="171"/>
      <c r="NET322" s="171"/>
      <c r="NEU322" s="171"/>
      <c r="NEV322" s="171"/>
      <c r="NEW322" s="171"/>
      <c r="NEX322" s="171"/>
      <c r="NEY322" s="171"/>
      <c r="NEZ322" s="171"/>
      <c r="NFA322" s="171"/>
      <c r="NFB322" s="171"/>
      <c r="NFC322" s="171"/>
      <c r="NFD322" s="171"/>
      <c r="NFE322" s="171"/>
      <c r="NFF322" s="171"/>
      <c r="NFG322" s="171"/>
      <c r="NFH322" s="171"/>
      <c r="NFI322" s="171"/>
      <c r="NFJ322" s="171"/>
      <c r="NFK322" s="171"/>
      <c r="NFL322" s="171"/>
      <c r="NFM322" s="171"/>
      <c r="NFN322" s="171"/>
      <c r="NFO322" s="171"/>
      <c r="NFP322" s="171"/>
      <c r="NFQ322" s="171"/>
      <c r="NFR322" s="171"/>
      <c r="NFS322" s="171"/>
      <c r="NFT322" s="171"/>
      <c r="NFU322" s="171"/>
      <c r="NFV322" s="171"/>
      <c r="NFW322" s="171"/>
      <c r="NFX322" s="171"/>
      <c r="NFY322" s="171"/>
      <c r="NFZ322" s="171"/>
      <c r="NGA322" s="171"/>
      <c r="NGB322" s="171"/>
      <c r="NGC322" s="171"/>
      <c r="NGD322" s="171"/>
      <c r="NGE322" s="171"/>
      <c r="NGF322" s="171"/>
      <c r="NGG322" s="171"/>
      <c r="NGH322" s="171"/>
      <c r="NGI322" s="171"/>
      <c r="NGJ322" s="171"/>
      <c r="NGK322" s="171"/>
      <c r="NGL322" s="171"/>
      <c r="NGM322" s="171"/>
      <c r="NGN322" s="171"/>
      <c r="NGO322" s="171"/>
      <c r="NGP322" s="171"/>
      <c r="NGQ322" s="171"/>
      <c r="NGR322" s="171"/>
      <c r="NGS322" s="171"/>
      <c r="NGT322" s="171"/>
      <c r="NGU322" s="171"/>
      <c r="NGV322" s="171"/>
      <c r="NGW322" s="171"/>
      <c r="NGX322" s="171"/>
      <c r="NGY322" s="171"/>
      <c r="NGZ322" s="171"/>
      <c r="NHA322" s="171"/>
      <c r="NHB322" s="171"/>
      <c r="NHC322" s="171"/>
      <c r="NHD322" s="171"/>
      <c r="NHE322" s="171"/>
      <c r="NHF322" s="171"/>
      <c r="NHG322" s="171"/>
      <c r="NHH322" s="171"/>
      <c r="NHI322" s="171"/>
      <c r="NHJ322" s="171"/>
      <c r="NHK322" s="171"/>
      <c r="NHL322" s="171"/>
      <c r="NHM322" s="171"/>
      <c r="NHN322" s="171"/>
      <c r="NHO322" s="171"/>
      <c r="NHP322" s="171"/>
      <c r="NHQ322" s="171"/>
      <c r="NHR322" s="171"/>
      <c r="NHS322" s="171"/>
      <c r="NHT322" s="171"/>
      <c r="NHU322" s="171"/>
      <c r="NHV322" s="171"/>
      <c r="NHW322" s="171"/>
      <c r="NHX322" s="171"/>
      <c r="NHY322" s="171"/>
      <c r="NHZ322" s="171"/>
      <c r="NIA322" s="171"/>
      <c r="NIB322" s="171"/>
      <c r="NIC322" s="171"/>
      <c r="NID322" s="171"/>
      <c r="NIE322" s="171"/>
      <c r="NIF322" s="171"/>
      <c r="NIG322" s="171"/>
      <c r="NIH322" s="171"/>
      <c r="NII322" s="171"/>
      <c r="NIJ322" s="171"/>
      <c r="NIK322" s="171"/>
      <c r="NIL322" s="171"/>
      <c r="NIM322" s="171"/>
      <c r="NIN322" s="171"/>
      <c r="NIO322" s="171"/>
      <c r="NIP322" s="171"/>
      <c r="NIQ322" s="171"/>
      <c r="NIR322" s="171"/>
      <c r="NIS322" s="171"/>
      <c r="NIT322" s="171"/>
      <c r="NIU322" s="171"/>
      <c r="NIV322" s="171"/>
      <c r="NIW322" s="171"/>
      <c r="NIX322" s="171"/>
      <c r="NIY322" s="171"/>
      <c r="NIZ322" s="171"/>
      <c r="NJA322" s="171"/>
      <c r="NJB322" s="171"/>
      <c r="NJC322" s="171"/>
      <c r="NJD322" s="171"/>
      <c r="NJE322" s="171"/>
      <c r="NJF322" s="171"/>
      <c r="NJG322" s="171"/>
      <c r="NJH322" s="171"/>
      <c r="NJI322" s="171"/>
      <c r="NJJ322" s="171"/>
      <c r="NJK322" s="171"/>
      <c r="NJL322" s="171"/>
      <c r="NJM322" s="171"/>
      <c r="NJN322" s="171"/>
      <c r="NJO322" s="171"/>
      <c r="NJP322" s="171"/>
      <c r="NJQ322" s="171"/>
      <c r="NJR322" s="171"/>
      <c r="NJS322" s="171"/>
      <c r="NJT322" s="171"/>
      <c r="NJU322" s="171"/>
      <c r="NJV322" s="171"/>
      <c r="NJW322" s="171"/>
      <c r="NJX322" s="171"/>
      <c r="NJY322" s="171"/>
      <c r="NJZ322" s="171"/>
      <c r="NKA322" s="171"/>
      <c r="NKB322" s="171"/>
      <c r="NKC322" s="171"/>
      <c r="NKD322" s="171"/>
      <c r="NKE322" s="171"/>
      <c r="NKF322" s="171"/>
      <c r="NKG322" s="171"/>
      <c r="NKH322" s="171"/>
      <c r="NKI322" s="171"/>
      <c r="NKJ322" s="171"/>
      <c r="NKK322" s="171"/>
      <c r="NKL322" s="171"/>
      <c r="NKM322" s="171"/>
      <c r="NKN322" s="171"/>
      <c r="NKO322" s="171"/>
      <c r="NKP322" s="171"/>
      <c r="NKQ322" s="171"/>
      <c r="NKR322" s="171"/>
      <c r="NKS322" s="171"/>
      <c r="NKT322" s="171"/>
      <c r="NKU322" s="171"/>
      <c r="NKV322" s="171"/>
      <c r="NKW322" s="171"/>
      <c r="NKX322" s="171"/>
      <c r="NKY322" s="171"/>
      <c r="NKZ322" s="171"/>
      <c r="NLA322" s="171"/>
      <c r="NLB322" s="171"/>
      <c r="NLC322" s="171"/>
      <c r="NLD322" s="171"/>
      <c r="NLE322" s="171"/>
      <c r="NLF322" s="171"/>
      <c r="NLG322" s="171"/>
      <c r="NLH322" s="171"/>
      <c r="NLI322" s="171"/>
      <c r="NLJ322" s="171"/>
      <c r="NLK322" s="171"/>
      <c r="NLL322" s="171"/>
      <c r="NLM322" s="171"/>
      <c r="NLN322" s="171"/>
      <c r="NLO322" s="171"/>
      <c r="NLP322" s="171"/>
      <c r="NLQ322" s="171"/>
      <c r="NLR322" s="171"/>
      <c r="NLS322" s="171"/>
      <c r="NLT322" s="171"/>
      <c r="NLU322" s="171"/>
      <c r="NLV322" s="171"/>
      <c r="NLW322" s="171"/>
      <c r="NLX322" s="171"/>
      <c r="NLY322" s="171"/>
      <c r="NLZ322" s="171"/>
      <c r="NMA322" s="171"/>
      <c r="NMB322" s="171"/>
      <c r="NMC322" s="171"/>
      <c r="NMD322" s="171"/>
      <c r="NME322" s="171"/>
      <c r="NMF322" s="171"/>
      <c r="NMG322" s="171"/>
      <c r="NMH322" s="171"/>
      <c r="NMI322" s="171"/>
      <c r="NMJ322" s="171"/>
      <c r="NMK322" s="171"/>
      <c r="NML322" s="171"/>
      <c r="NMM322" s="171"/>
      <c r="NMN322" s="171"/>
      <c r="NMO322" s="171"/>
      <c r="NMP322" s="171"/>
      <c r="NMQ322" s="171"/>
      <c r="NMR322" s="171"/>
      <c r="NMS322" s="171"/>
      <c r="NMT322" s="171"/>
      <c r="NMU322" s="171"/>
      <c r="NMV322" s="171"/>
      <c r="NMW322" s="171"/>
      <c r="NMX322" s="171"/>
      <c r="NMY322" s="171"/>
      <c r="NMZ322" s="171"/>
      <c r="NNA322" s="171"/>
      <c r="NNB322" s="171"/>
      <c r="NNC322" s="171"/>
      <c r="NND322" s="171"/>
      <c r="NNE322" s="171"/>
      <c r="NNF322" s="171"/>
      <c r="NNG322" s="171"/>
      <c r="NNH322" s="171"/>
      <c r="NNI322" s="171"/>
      <c r="NNJ322" s="171"/>
      <c r="NNK322" s="171"/>
      <c r="NNL322" s="171"/>
      <c r="NNM322" s="171"/>
      <c r="NNN322" s="171"/>
      <c r="NNO322" s="171"/>
      <c r="NNP322" s="171"/>
      <c r="NNQ322" s="171"/>
      <c r="NNR322" s="171"/>
      <c r="NNS322" s="171"/>
      <c r="NNT322" s="171"/>
      <c r="NNU322" s="171"/>
      <c r="NNV322" s="171"/>
      <c r="NNW322" s="171"/>
      <c r="NNX322" s="171"/>
      <c r="NNY322" s="171"/>
      <c r="NNZ322" s="171"/>
      <c r="NOA322" s="171"/>
      <c r="NOB322" s="171"/>
      <c r="NOC322" s="171"/>
      <c r="NOD322" s="171"/>
      <c r="NOE322" s="171"/>
      <c r="NOF322" s="171"/>
      <c r="NOG322" s="171"/>
      <c r="NOH322" s="171"/>
      <c r="NOI322" s="171"/>
      <c r="NOJ322" s="171"/>
      <c r="NOK322" s="171"/>
      <c r="NOL322" s="171"/>
      <c r="NOM322" s="171"/>
      <c r="NON322" s="171"/>
      <c r="NOO322" s="171"/>
      <c r="NOP322" s="171"/>
      <c r="NOQ322" s="171"/>
      <c r="NOR322" s="171"/>
      <c r="NOS322" s="171"/>
      <c r="NOT322" s="171"/>
      <c r="NOU322" s="171"/>
      <c r="NOV322" s="171"/>
      <c r="NOW322" s="171"/>
      <c r="NOX322" s="171"/>
      <c r="NOY322" s="171"/>
      <c r="NOZ322" s="171"/>
      <c r="NPA322" s="171"/>
      <c r="NPB322" s="171"/>
      <c r="NPC322" s="171"/>
      <c r="NPD322" s="171"/>
      <c r="NPE322" s="171"/>
      <c r="NPF322" s="171"/>
      <c r="NPG322" s="171"/>
      <c r="NPH322" s="171"/>
      <c r="NPI322" s="171"/>
      <c r="NPJ322" s="171"/>
      <c r="NPK322" s="171"/>
      <c r="NPL322" s="171"/>
      <c r="NPM322" s="171"/>
      <c r="NPN322" s="171"/>
      <c r="NPO322" s="171"/>
      <c r="NPP322" s="171"/>
      <c r="NPQ322" s="171"/>
      <c r="NPR322" s="171"/>
      <c r="NPS322" s="171"/>
      <c r="NPT322" s="171"/>
      <c r="NPU322" s="171"/>
      <c r="NPV322" s="171"/>
      <c r="NPW322" s="171"/>
      <c r="NPX322" s="171"/>
      <c r="NPY322" s="171"/>
      <c r="NPZ322" s="171"/>
      <c r="NQA322" s="171"/>
      <c r="NQB322" s="171"/>
      <c r="NQC322" s="171"/>
      <c r="NQD322" s="171"/>
      <c r="NQE322" s="171"/>
      <c r="NQF322" s="171"/>
      <c r="NQG322" s="171"/>
      <c r="NQH322" s="171"/>
      <c r="NQI322" s="171"/>
      <c r="NQJ322" s="171"/>
      <c r="NQK322" s="171"/>
      <c r="NQL322" s="171"/>
      <c r="NQM322" s="171"/>
      <c r="NQN322" s="171"/>
      <c r="NQO322" s="171"/>
      <c r="NQP322" s="171"/>
      <c r="NQQ322" s="171"/>
      <c r="NQR322" s="171"/>
      <c r="NQS322" s="171"/>
      <c r="NQT322" s="171"/>
      <c r="NQU322" s="171"/>
      <c r="NQV322" s="171"/>
      <c r="NQW322" s="171"/>
      <c r="NQX322" s="171"/>
      <c r="NQY322" s="171"/>
      <c r="NQZ322" s="171"/>
      <c r="NRA322" s="171"/>
      <c r="NRB322" s="171"/>
      <c r="NRC322" s="171"/>
      <c r="NRD322" s="171"/>
      <c r="NRE322" s="171"/>
      <c r="NRF322" s="171"/>
      <c r="NRG322" s="171"/>
      <c r="NRH322" s="171"/>
      <c r="NRI322" s="171"/>
      <c r="NRJ322" s="171"/>
      <c r="NRK322" s="171"/>
      <c r="NRL322" s="171"/>
      <c r="NRM322" s="171"/>
      <c r="NRN322" s="171"/>
      <c r="NRO322" s="171"/>
      <c r="NRP322" s="171"/>
      <c r="NRQ322" s="171"/>
      <c r="NRR322" s="171"/>
      <c r="NRS322" s="171"/>
      <c r="NRT322" s="171"/>
      <c r="NRU322" s="171"/>
      <c r="NRV322" s="171"/>
      <c r="NRW322" s="171"/>
      <c r="NRX322" s="171"/>
      <c r="NRY322" s="171"/>
      <c r="NRZ322" s="171"/>
      <c r="NSA322" s="171"/>
      <c r="NSB322" s="171"/>
      <c r="NSC322" s="171"/>
      <c r="NSD322" s="171"/>
      <c r="NSE322" s="171"/>
      <c r="NSF322" s="171"/>
      <c r="NSG322" s="171"/>
      <c r="NSH322" s="171"/>
      <c r="NSI322" s="171"/>
      <c r="NSJ322" s="171"/>
      <c r="NSK322" s="171"/>
      <c r="NSL322" s="171"/>
      <c r="NSM322" s="171"/>
      <c r="NSN322" s="171"/>
      <c r="NSO322" s="171"/>
      <c r="NSP322" s="171"/>
      <c r="NSQ322" s="171"/>
      <c r="NSR322" s="171"/>
      <c r="NSS322" s="171"/>
      <c r="NST322" s="171"/>
      <c r="NSU322" s="171"/>
      <c r="NSV322" s="171"/>
      <c r="NSW322" s="171"/>
      <c r="NSX322" s="171"/>
      <c r="NSY322" s="171"/>
      <c r="NSZ322" s="171"/>
      <c r="NTA322" s="171"/>
      <c r="NTB322" s="171"/>
      <c r="NTC322" s="171"/>
      <c r="NTD322" s="171"/>
      <c r="NTE322" s="171"/>
      <c r="NTF322" s="171"/>
      <c r="NTG322" s="171"/>
      <c r="NTH322" s="171"/>
      <c r="NTI322" s="171"/>
      <c r="NTJ322" s="171"/>
      <c r="NTK322" s="171"/>
      <c r="NTL322" s="171"/>
      <c r="NTM322" s="171"/>
      <c r="NTN322" s="171"/>
      <c r="NTO322" s="171"/>
      <c r="NTP322" s="171"/>
      <c r="NTQ322" s="171"/>
      <c r="NTR322" s="171"/>
      <c r="NTS322" s="171"/>
      <c r="NTT322" s="171"/>
      <c r="NTU322" s="171"/>
      <c r="NTV322" s="171"/>
      <c r="NTW322" s="171"/>
      <c r="NTX322" s="171"/>
      <c r="NTY322" s="171"/>
      <c r="NTZ322" s="171"/>
      <c r="NUA322" s="171"/>
      <c r="NUB322" s="171"/>
      <c r="NUC322" s="171"/>
      <c r="NUD322" s="171"/>
      <c r="NUE322" s="171"/>
      <c r="NUF322" s="171"/>
      <c r="NUG322" s="171"/>
      <c r="NUH322" s="171"/>
      <c r="NUI322" s="171"/>
      <c r="NUJ322" s="171"/>
      <c r="NUK322" s="171"/>
      <c r="NUL322" s="171"/>
      <c r="NUM322" s="171"/>
      <c r="NUN322" s="171"/>
      <c r="NUO322" s="171"/>
      <c r="NUP322" s="171"/>
      <c r="NUQ322" s="171"/>
      <c r="NUR322" s="171"/>
      <c r="NUS322" s="171"/>
      <c r="NUT322" s="171"/>
      <c r="NUU322" s="171"/>
      <c r="NUV322" s="171"/>
      <c r="NUW322" s="171"/>
      <c r="NUX322" s="171"/>
      <c r="NUY322" s="171"/>
      <c r="NUZ322" s="171"/>
      <c r="NVA322" s="171"/>
      <c r="NVB322" s="171"/>
      <c r="NVC322" s="171"/>
      <c r="NVD322" s="171"/>
      <c r="NVE322" s="171"/>
      <c r="NVF322" s="171"/>
      <c r="NVG322" s="171"/>
      <c r="NVH322" s="171"/>
      <c r="NVI322" s="171"/>
      <c r="NVJ322" s="171"/>
      <c r="NVK322" s="171"/>
      <c r="NVL322" s="171"/>
      <c r="NVM322" s="171"/>
      <c r="NVN322" s="171"/>
      <c r="NVO322" s="171"/>
      <c r="NVP322" s="171"/>
      <c r="NVQ322" s="171"/>
      <c r="NVR322" s="171"/>
      <c r="NVS322" s="171"/>
      <c r="NVT322" s="171"/>
      <c r="NVU322" s="171"/>
      <c r="NVV322" s="171"/>
      <c r="NVW322" s="171"/>
      <c r="NVX322" s="171"/>
      <c r="NVY322" s="171"/>
      <c r="NVZ322" s="171"/>
      <c r="NWA322" s="171"/>
      <c r="NWB322" s="171"/>
      <c r="NWC322" s="171"/>
      <c r="NWD322" s="171"/>
      <c r="NWE322" s="171"/>
      <c r="NWF322" s="171"/>
      <c r="NWG322" s="171"/>
      <c r="NWH322" s="171"/>
      <c r="NWI322" s="171"/>
      <c r="NWJ322" s="171"/>
      <c r="NWK322" s="171"/>
      <c r="NWL322" s="171"/>
      <c r="NWM322" s="171"/>
      <c r="NWN322" s="171"/>
      <c r="NWO322" s="171"/>
      <c r="NWP322" s="171"/>
      <c r="NWQ322" s="171"/>
      <c r="NWR322" s="171"/>
      <c r="NWS322" s="171"/>
      <c r="NWT322" s="171"/>
      <c r="NWU322" s="171"/>
      <c r="NWV322" s="171"/>
      <c r="NWW322" s="171"/>
      <c r="NWX322" s="171"/>
      <c r="NWY322" s="171"/>
      <c r="NWZ322" s="171"/>
      <c r="NXA322" s="171"/>
      <c r="NXB322" s="171"/>
      <c r="NXC322" s="171"/>
      <c r="NXD322" s="171"/>
      <c r="NXE322" s="171"/>
      <c r="NXF322" s="171"/>
      <c r="NXG322" s="171"/>
      <c r="NXH322" s="171"/>
      <c r="NXI322" s="171"/>
      <c r="NXJ322" s="171"/>
      <c r="NXK322" s="171"/>
      <c r="NXL322" s="171"/>
      <c r="NXM322" s="171"/>
      <c r="NXN322" s="171"/>
      <c r="NXO322" s="171"/>
      <c r="NXP322" s="171"/>
      <c r="NXQ322" s="171"/>
      <c r="NXR322" s="171"/>
      <c r="NXS322" s="171"/>
      <c r="NXT322" s="171"/>
      <c r="NXU322" s="171"/>
      <c r="NXV322" s="171"/>
      <c r="NXW322" s="171"/>
      <c r="NXX322" s="171"/>
      <c r="NXY322" s="171"/>
      <c r="NXZ322" s="171"/>
      <c r="NYA322" s="171"/>
      <c r="NYB322" s="171"/>
      <c r="NYC322" s="171"/>
      <c r="NYD322" s="171"/>
      <c r="NYE322" s="171"/>
      <c r="NYF322" s="171"/>
      <c r="NYG322" s="171"/>
      <c r="NYH322" s="171"/>
      <c r="NYI322" s="171"/>
      <c r="NYJ322" s="171"/>
      <c r="NYK322" s="171"/>
      <c r="NYL322" s="171"/>
      <c r="NYM322" s="171"/>
      <c r="NYN322" s="171"/>
      <c r="NYO322" s="171"/>
      <c r="NYP322" s="171"/>
      <c r="NYQ322" s="171"/>
      <c r="NYR322" s="171"/>
      <c r="NYS322" s="171"/>
      <c r="NYT322" s="171"/>
      <c r="NYU322" s="171"/>
      <c r="NYV322" s="171"/>
      <c r="NYW322" s="171"/>
      <c r="NYX322" s="171"/>
      <c r="NYY322" s="171"/>
      <c r="NYZ322" s="171"/>
      <c r="NZA322" s="171"/>
      <c r="NZB322" s="171"/>
      <c r="NZC322" s="171"/>
      <c r="NZD322" s="171"/>
      <c r="NZE322" s="171"/>
      <c r="NZF322" s="171"/>
      <c r="NZG322" s="171"/>
      <c r="NZH322" s="171"/>
      <c r="NZI322" s="171"/>
      <c r="NZJ322" s="171"/>
      <c r="NZK322" s="171"/>
      <c r="NZL322" s="171"/>
      <c r="NZM322" s="171"/>
      <c r="NZN322" s="171"/>
      <c r="NZO322" s="171"/>
      <c r="NZP322" s="171"/>
      <c r="NZQ322" s="171"/>
      <c r="NZR322" s="171"/>
      <c r="NZS322" s="171"/>
      <c r="NZT322" s="171"/>
      <c r="NZU322" s="171"/>
      <c r="NZV322" s="171"/>
      <c r="NZW322" s="171"/>
      <c r="NZX322" s="171"/>
      <c r="NZY322" s="171"/>
      <c r="NZZ322" s="171"/>
      <c r="OAA322" s="171"/>
      <c r="OAB322" s="171"/>
      <c r="OAC322" s="171"/>
      <c r="OAD322" s="171"/>
      <c r="OAE322" s="171"/>
      <c r="OAF322" s="171"/>
      <c r="OAG322" s="171"/>
      <c r="OAH322" s="171"/>
      <c r="OAI322" s="171"/>
      <c r="OAJ322" s="171"/>
      <c r="OAK322" s="171"/>
      <c r="OAL322" s="171"/>
      <c r="OAM322" s="171"/>
      <c r="OAN322" s="171"/>
      <c r="OAO322" s="171"/>
      <c r="OAP322" s="171"/>
      <c r="OAQ322" s="171"/>
      <c r="OAR322" s="171"/>
      <c r="OAS322" s="171"/>
      <c r="OAT322" s="171"/>
      <c r="OAU322" s="171"/>
      <c r="OAV322" s="171"/>
      <c r="OAW322" s="171"/>
      <c r="OAX322" s="171"/>
      <c r="OAY322" s="171"/>
      <c r="OAZ322" s="171"/>
      <c r="OBA322" s="171"/>
      <c r="OBB322" s="171"/>
      <c r="OBC322" s="171"/>
      <c r="OBD322" s="171"/>
      <c r="OBE322" s="171"/>
      <c r="OBF322" s="171"/>
      <c r="OBG322" s="171"/>
      <c r="OBH322" s="171"/>
      <c r="OBI322" s="171"/>
      <c r="OBJ322" s="171"/>
      <c r="OBK322" s="171"/>
      <c r="OBL322" s="171"/>
      <c r="OBM322" s="171"/>
      <c r="OBN322" s="171"/>
      <c r="OBO322" s="171"/>
      <c r="OBP322" s="171"/>
      <c r="OBQ322" s="171"/>
      <c r="OBR322" s="171"/>
      <c r="OBS322" s="171"/>
      <c r="OBT322" s="171"/>
      <c r="OBU322" s="171"/>
      <c r="OBV322" s="171"/>
      <c r="OBW322" s="171"/>
      <c r="OBX322" s="171"/>
      <c r="OBY322" s="171"/>
      <c r="OBZ322" s="171"/>
      <c r="OCA322" s="171"/>
      <c r="OCB322" s="171"/>
      <c r="OCC322" s="171"/>
      <c r="OCD322" s="171"/>
      <c r="OCE322" s="171"/>
      <c r="OCF322" s="171"/>
      <c r="OCG322" s="171"/>
      <c r="OCH322" s="171"/>
      <c r="OCI322" s="171"/>
      <c r="OCJ322" s="171"/>
      <c r="OCK322" s="171"/>
      <c r="OCL322" s="171"/>
      <c r="OCM322" s="171"/>
      <c r="OCN322" s="171"/>
      <c r="OCO322" s="171"/>
      <c r="OCP322" s="171"/>
      <c r="OCQ322" s="171"/>
      <c r="OCR322" s="171"/>
      <c r="OCS322" s="171"/>
      <c r="OCT322" s="171"/>
      <c r="OCU322" s="171"/>
      <c r="OCV322" s="171"/>
      <c r="OCW322" s="171"/>
      <c r="OCX322" s="171"/>
      <c r="OCY322" s="171"/>
      <c r="OCZ322" s="171"/>
      <c r="ODA322" s="171"/>
      <c r="ODB322" s="171"/>
      <c r="ODC322" s="171"/>
      <c r="ODD322" s="171"/>
      <c r="ODE322" s="171"/>
      <c r="ODF322" s="171"/>
      <c r="ODG322" s="171"/>
      <c r="ODH322" s="171"/>
      <c r="ODI322" s="171"/>
      <c r="ODJ322" s="171"/>
      <c r="ODK322" s="171"/>
      <c r="ODL322" s="171"/>
      <c r="ODM322" s="171"/>
      <c r="ODN322" s="171"/>
      <c r="ODO322" s="171"/>
      <c r="ODP322" s="171"/>
      <c r="ODQ322" s="171"/>
      <c r="ODR322" s="171"/>
      <c r="ODS322" s="171"/>
      <c r="ODT322" s="171"/>
      <c r="ODU322" s="171"/>
      <c r="ODV322" s="171"/>
      <c r="ODW322" s="171"/>
      <c r="ODX322" s="171"/>
      <c r="ODY322" s="171"/>
      <c r="ODZ322" s="171"/>
      <c r="OEA322" s="171"/>
      <c r="OEB322" s="171"/>
      <c r="OEC322" s="171"/>
      <c r="OED322" s="171"/>
      <c r="OEE322" s="171"/>
      <c r="OEF322" s="171"/>
      <c r="OEG322" s="171"/>
      <c r="OEH322" s="171"/>
      <c r="OEI322" s="171"/>
      <c r="OEJ322" s="171"/>
      <c r="OEK322" s="171"/>
      <c r="OEL322" s="171"/>
      <c r="OEM322" s="171"/>
      <c r="OEN322" s="171"/>
      <c r="OEO322" s="171"/>
      <c r="OEP322" s="171"/>
      <c r="OEQ322" s="171"/>
      <c r="OER322" s="171"/>
      <c r="OES322" s="171"/>
      <c r="OET322" s="171"/>
      <c r="OEU322" s="171"/>
      <c r="OEV322" s="171"/>
      <c r="OEW322" s="171"/>
      <c r="OEX322" s="171"/>
      <c r="OEY322" s="171"/>
      <c r="OEZ322" s="171"/>
      <c r="OFA322" s="171"/>
      <c r="OFB322" s="171"/>
      <c r="OFC322" s="171"/>
      <c r="OFD322" s="171"/>
      <c r="OFE322" s="171"/>
      <c r="OFF322" s="171"/>
      <c r="OFG322" s="171"/>
      <c r="OFH322" s="171"/>
      <c r="OFI322" s="171"/>
      <c r="OFJ322" s="171"/>
      <c r="OFK322" s="171"/>
      <c r="OFL322" s="171"/>
      <c r="OFM322" s="171"/>
      <c r="OFN322" s="171"/>
      <c r="OFO322" s="171"/>
      <c r="OFP322" s="171"/>
      <c r="OFQ322" s="171"/>
      <c r="OFR322" s="171"/>
      <c r="OFS322" s="171"/>
      <c r="OFT322" s="171"/>
      <c r="OFU322" s="171"/>
      <c r="OFV322" s="171"/>
      <c r="OFW322" s="171"/>
      <c r="OFX322" s="171"/>
      <c r="OFY322" s="171"/>
      <c r="OFZ322" s="171"/>
      <c r="OGA322" s="171"/>
      <c r="OGB322" s="171"/>
      <c r="OGC322" s="171"/>
      <c r="OGD322" s="171"/>
      <c r="OGE322" s="171"/>
      <c r="OGF322" s="171"/>
      <c r="OGG322" s="171"/>
      <c r="OGH322" s="171"/>
      <c r="OGI322" s="171"/>
      <c r="OGJ322" s="171"/>
      <c r="OGK322" s="171"/>
      <c r="OGL322" s="171"/>
      <c r="OGM322" s="171"/>
      <c r="OGN322" s="171"/>
      <c r="OGO322" s="171"/>
      <c r="OGP322" s="171"/>
      <c r="OGQ322" s="171"/>
      <c r="OGR322" s="171"/>
      <c r="OGS322" s="171"/>
      <c r="OGT322" s="171"/>
      <c r="OGU322" s="171"/>
      <c r="OGV322" s="171"/>
      <c r="OGW322" s="171"/>
      <c r="OGX322" s="171"/>
      <c r="OGY322" s="171"/>
      <c r="OGZ322" s="171"/>
      <c r="OHA322" s="171"/>
      <c r="OHB322" s="171"/>
      <c r="OHC322" s="171"/>
      <c r="OHD322" s="171"/>
      <c r="OHE322" s="171"/>
      <c r="OHF322" s="171"/>
      <c r="OHG322" s="171"/>
      <c r="OHH322" s="171"/>
      <c r="OHI322" s="171"/>
      <c r="OHJ322" s="171"/>
      <c r="OHK322" s="171"/>
      <c r="OHL322" s="171"/>
      <c r="OHM322" s="171"/>
      <c r="OHN322" s="171"/>
      <c r="OHO322" s="171"/>
      <c r="OHP322" s="171"/>
      <c r="OHQ322" s="171"/>
      <c r="OHR322" s="171"/>
      <c r="OHS322" s="171"/>
      <c r="OHT322" s="171"/>
      <c r="OHU322" s="171"/>
      <c r="OHV322" s="171"/>
      <c r="OHW322" s="171"/>
      <c r="OHX322" s="171"/>
      <c r="OHY322" s="171"/>
      <c r="OHZ322" s="171"/>
      <c r="OIA322" s="171"/>
      <c r="OIB322" s="171"/>
      <c r="OIC322" s="171"/>
      <c r="OID322" s="171"/>
      <c r="OIE322" s="171"/>
      <c r="OIF322" s="171"/>
      <c r="OIG322" s="171"/>
      <c r="OIH322" s="171"/>
      <c r="OII322" s="171"/>
      <c r="OIJ322" s="171"/>
      <c r="OIK322" s="171"/>
      <c r="OIL322" s="171"/>
      <c r="OIM322" s="171"/>
      <c r="OIN322" s="171"/>
      <c r="OIO322" s="171"/>
      <c r="OIP322" s="171"/>
      <c r="OIQ322" s="171"/>
      <c r="OIR322" s="171"/>
      <c r="OIS322" s="171"/>
      <c r="OIT322" s="171"/>
      <c r="OIU322" s="171"/>
      <c r="OIV322" s="171"/>
      <c r="OIW322" s="171"/>
      <c r="OIX322" s="171"/>
      <c r="OIY322" s="171"/>
      <c r="OIZ322" s="171"/>
      <c r="OJA322" s="171"/>
      <c r="OJB322" s="171"/>
      <c r="OJC322" s="171"/>
      <c r="OJD322" s="171"/>
      <c r="OJE322" s="171"/>
      <c r="OJF322" s="171"/>
      <c r="OJG322" s="171"/>
      <c r="OJH322" s="171"/>
      <c r="OJI322" s="171"/>
      <c r="OJJ322" s="171"/>
      <c r="OJK322" s="171"/>
      <c r="OJL322" s="171"/>
      <c r="OJM322" s="171"/>
      <c r="OJN322" s="171"/>
      <c r="OJO322" s="171"/>
      <c r="OJP322" s="171"/>
      <c r="OJQ322" s="171"/>
      <c r="OJR322" s="171"/>
      <c r="OJS322" s="171"/>
      <c r="OJT322" s="171"/>
      <c r="OJU322" s="171"/>
      <c r="OJV322" s="171"/>
      <c r="OJW322" s="171"/>
      <c r="OJX322" s="171"/>
      <c r="OJY322" s="171"/>
      <c r="OJZ322" s="171"/>
      <c r="OKA322" s="171"/>
      <c r="OKB322" s="171"/>
      <c r="OKC322" s="171"/>
      <c r="OKD322" s="171"/>
      <c r="OKE322" s="171"/>
      <c r="OKF322" s="171"/>
      <c r="OKG322" s="171"/>
      <c r="OKH322" s="171"/>
      <c r="OKI322" s="171"/>
      <c r="OKJ322" s="171"/>
      <c r="OKK322" s="171"/>
      <c r="OKL322" s="171"/>
      <c r="OKM322" s="171"/>
      <c r="OKN322" s="171"/>
      <c r="OKO322" s="171"/>
      <c r="OKP322" s="171"/>
      <c r="OKQ322" s="171"/>
      <c r="OKR322" s="171"/>
      <c r="OKS322" s="171"/>
      <c r="OKT322" s="171"/>
      <c r="OKU322" s="171"/>
      <c r="OKV322" s="171"/>
      <c r="OKW322" s="171"/>
      <c r="OKX322" s="171"/>
      <c r="OKY322" s="171"/>
      <c r="OKZ322" s="171"/>
      <c r="OLA322" s="171"/>
      <c r="OLB322" s="171"/>
      <c r="OLC322" s="171"/>
      <c r="OLD322" s="171"/>
      <c r="OLE322" s="171"/>
      <c r="OLF322" s="171"/>
      <c r="OLG322" s="171"/>
      <c r="OLH322" s="171"/>
      <c r="OLI322" s="171"/>
      <c r="OLJ322" s="171"/>
      <c r="OLK322" s="171"/>
      <c r="OLL322" s="171"/>
      <c r="OLM322" s="171"/>
      <c r="OLN322" s="171"/>
      <c r="OLO322" s="171"/>
      <c r="OLP322" s="171"/>
      <c r="OLQ322" s="171"/>
      <c r="OLR322" s="171"/>
      <c r="OLS322" s="171"/>
      <c r="OLT322" s="171"/>
      <c r="OLU322" s="171"/>
      <c r="OLV322" s="171"/>
      <c r="OLW322" s="171"/>
      <c r="OLX322" s="171"/>
      <c r="OLY322" s="171"/>
      <c r="OLZ322" s="171"/>
      <c r="OMA322" s="171"/>
      <c r="OMB322" s="171"/>
      <c r="OMC322" s="171"/>
      <c r="OMD322" s="171"/>
      <c r="OME322" s="171"/>
      <c r="OMF322" s="171"/>
      <c r="OMG322" s="171"/>
      <c r="OMH322" s="171"/>
      <c r="OMI322" s="171"/>
      <c r="OMJ322" s="171"/>
      <c r="OMK322" s="171"/>
      <c r="OML322" s="171"/>
      <c r="OMM322" s="171"/>
      <c r="OMN322" s="171"/>
      <c r="OMO322" s="171"/>
      <c r="OMP322" s="171"/>
      <c r="OMQ322" s="171"/>
      <c r="OMR322" s="171"/>
      <c r="OMS322" s="171"/>
      <c r="OMT322" s="171"/>
      <c r="OMU322" s="171"/>
      <c r="OMV322" s="171"/>
      <c r="OMW322" s="171"/>
      <c r="OMX322" s="171"/>
      <c r="OMY322" s="171"/>
      <c r="OMZ322" s="171"/>
      <c r="ONA322" s="171"/>
      <c r="ONB322" s="171"/>
      <c r="ONC322" s="171"/>
      <c r="OND322" s="171"/>
      <c r="ONE322" s="171"/>
      <c r="ONF322" s="171"/>
      <c r="ONG322" s="171"/>
      <c r="ONH322" s="171"/>
      <c r="ONI322" s="171"/>
      <c r="ONJ322" s="171"/>
      <c r="ONK322" s="171"/>
      <c r="ONL322" s="171"/>
      <c r="ONM322" s="171"/>
      <c r="ONN322" s="171"/>
      <c r="ONO322" s="171"/>
      <c r="ONP322" s="171"/>
      <c r="ONQ322" s="171"/>
      <c r="ONR322" s="171"/>
      <c r="ONS322" s="171"/>
      <c r="ONT322" s="171"/>
      <c r="ONU322" s="171"/>
      <c r="ONV322" s="171"/>
      <c r="ONW322" s="171"/>
      <c r="ONX322" s="171"/>
      <c r="ONY322" s="171"/>
      <c r="ONZ322" s="171"/>
      <c r="OOA322" s="171"/>
      <c r="OOB322" s="171"/>
      <c r="OOC322" s="171"/>
      <c r="OOD322" s="171"/>
      <c r="OOE322" s="171"/>
      <c r="OOF322" s="171"/>
      <c r="OOG322" s="171"/>
      <c r="OOH322" s="171"/>
      <c r="OOI322" s="171"/>
      <c r="OOJ322" s="171"/>
      <c r="OOK322" s="171"/>
      <c r="OOL322" s="171"/>
      <c r="OOM322" s="171"/>
      <c r="OON322" s="171"/>
      <c r="OOO322" s="171"/>
      <c r="OOP322" s="171"/>
      <c r="OOQ322" s="171"/>
      <c r="OOR322" s="171"/>
      <c r="OOS322" s="171"/>
      <c r="OOT322" s="171"/>
      <c r="OOU322" s="171"/>
      <c r="OOV322" s="171"/>
      <c r="OOW322" s="171"/>
      <c r="OOX322" s="171"/>
      <c r="OOY322" s="171"/>
      <c r="OOZ322" s="171"/>
      <c r="OPA322" s="171"/>
      <c r="OPB322" s="171"/>
      <c r="OPC322" s="171"/>
      <c r="OPD322" s="171"/>
      <c r="OPE322" s="171"/>
      <c r="OPF322" s="171"/>
      <c r="OPG322" s="171"/>
      <c r="OPH322" s="171"/>
      <c r="OPI322" s="171"/>
      <c r="OPJ322" s="171"/>
      <c r="OPK322" s="171"/>
      <c r="OPL322" s="171"/>
      <c r="OPM322" s="171"/>
      <c r="OPN322" s="171"/>
      <c r="OPO322" s="171"/>
      <c r="OPP322" s="171"/>
      <c r="OPQ322" s="171"/>
      <c r="OPR322" s="171"/>
      <c r="OPS322" s="171"/>
      <c r="OPT322" s="171"/>
      <c r="OPU322" s="171"/>
      <c r="OPV322" s="171"/>
      <c r="OPW322" s="171"/>
      <c r="OPX322" s="171"/>
      <c r="OPY322" s="171"/>
      <c r="OPZ322" s="171"/>
      <c r="OQA322" s="171"/>
      <c r="OQB322" s="171"/>
      <c r="OQC322" s="171"/>
      <c r="OQD322" s="171"/>
      <c r="OQE322" s="171"/>
      <c r="OQF322" s="171"/>
      <c r="OQG322" s="171"/>
      <c r="OQH322" s="171"/>
      <c r="OQI322" s="171"/>
      <c r="OQJ322" s="171"/>
      <c r="OQK322" s="171"/>
      <c r="OQL322" s="171"/>
      <c r="OQM322" s="171"/>
      <c r="OQN322" s="171"/>
      <c r="OQO322" s="171"/>
      <c r="OQP322" s="171"/>
      <c r="OQQ322" s="171"/>
      <c r="OQR322" s="171"/>
      <c r="OQS322" s="171"/>
      <c r="OQT322" s="171"/>
      <c r="OQU322" s="171"/>
      <c r="OQV322" s="171"/>
      <c r="OQW322" s="171"/>
      <c r="OQX322" s="171"/>
      <c r="OQY322" s="171"/>
      <c r="OQZ322" s="171"/>
      <c r="ORA322" s="171"/>
      <c r="ORB322" s="171"/>
      <c r="ORC322" s="171"/>
      <c r="ORD322" s="171"/>
      <c r="ORE322" s="171"/>
      <c r="ORF322" s="171"/>
      <c r="ORG322" s="171"/>
      <c r="ORH322" s="171"/>
      <c r="ORI322" s="171"/>
      <c r="ORJ322" s="171"/>
      <c r="ORK322" s="171"/>
      <c r="ORL322" s="171"/>
      <c r="ORM322" s="171"/>
      <c r="ORN322" s="171"/>
      <c r="ORO322" s="171"/>
      <c r="ORP322" s="171"/>
      <c r="ORQ322" s="171"/>
      <c r="ORR322" s="171"/>
      <c r="ORS322" s="171"/>
      <c r="ORT322" s="171"/>
      <c r="ORU322" s="171"/>
      <c r="ORV322" s="171"/>
      <c r="ORW322" s="171"/>
      <c r="ORX322" s="171"/>
      <c r="ORY322" s="171"/>
      <c r="ORZ322" s="171"/>
      <c r="OSA322" s="171"/>
      <c r="OSB322" s="171"/>
      <c r="OSC322" s="171"/>
      <c r="OSD322" s="171"/>
      <c r="OSE322" s="171"/>
      <c r="OSF322" s="171"/>
      <c r="OSG322" s="171"/>
      <c r="OSH322" s="171"/>
      <c r="OSI322" s="171"/>
      <c r="OSJ322" s="171"/>
      <c r="OSK322" s="171"/>
      <c r="OSL322" s="171"/>
      <c r="OSM322" s="171"/>
      <c r="OSN322" s="171"/>
      <c r="OSO322" s="171"/>
      <c r="OSP322" s="171"/>
      <c r="OSQ322" s="171"/>
      <c r="OSR322" s="171"/>
      <c r="OSS322" s="171"/>
      <c r="OST322" s="171"/>
      <c r="OSU322" s="171"/>
      <c r="OSV322" s="171"/>
      <c r="OSW322" s="171"/>
      <c r="OSX322" s="171"/>
      <c r="OSY322" s="171"/>
      <c r="OSZ322" s="171"/>
      <c r="OTA322" s="171"/>
      <c r="OTB322" s="171"/>
      <c r="OTC322" s="171"/>
      <c r="OTD322" s="171"/>
      <c r="OTE322" s="171"/>
      <c r="OTF322" s="171"/>
      <c r="OTG322" s="171"/>
      <c r="OTH322" s="171"/>
      <c r="OTI322" s="171"/>
      <c r="OTJ322" s="171"/>
      <c r="OTK322" s="171"/>
      <c r="OTL322" s="171"/>
      <c r="OTM322" s="171"/>
      <c r="OTN322" s="171"/>
      <c r="OTO322" s="171"/>
      <c r="OTP322" s="171"/>
      <c r="OTQ322" s="171"/>
      <c r="OTR322" s="171"/>
      <c r="OTS322" s="171"/>
      <c r="OTT322" s="171"/>
      <c r="OTU322" s="171"/>
      <c r="OTV322" s="171"/>
      <c r="OTW322" s="171"/>
      <c r="OTX322" s="171"/>
      <c r="OTY322" s="171"/>
      <c r="OTZ322" s="171"/>
      <c r="OUA322" s="171"/>
      <c r="OUB322" s="171"/>
      <c r="OUC322" s="171"/>
      <c r="OUD322" s="171"/>
      <c r="OUE322" s="171"/>
      <c r="OUF322" s="171"/>
      <c r="OUG322" s="171"/>
      <c r="OUH322" s="171"/>
      <c r="OUI322" s="171"/>
      <c r="OUJ322" s="171"/>
      <c r="OUK322" s="171"/>
      <c r="OUL322" s="171"/>
      <c r="OUM322" s="171"/>
      <c r="OUN322" s="171"/>
      <c r="OUO322" s="171"/>
      <c r="OUP322" s="171"/>
      <c r="OUQ322" s="171"/>
      <c r="OUR322" s="171"/>
      <c r="OUS322" s="171"/>
      <c r="OUT322" s="171"/>
      <c r="OUU322" s="171"/>
      <c r="OUV322" s="171"/>
      <c r="OUW322" s="171"/>
      <c r="OUX322" s="171"/>
      <c r="OUY322" s="171"/>
      <c r="OUZ322" s="171"/>
      <c r="OVA322" s="171"/>
      <c r="OVB322" s="171"/>
      <c r="OVC322" s="171"/>
      <c r="OVD322" s="171"/>
      <c r="OVE322" s="171"/>
      <c r="OVF322" s="171"/>
      <c r="OVG322" s="171"/>
      <c r="OVH322" s="171"/>
      <c r="OVI322" s="171"/>
      <c r="OVJ322" s="171"/>
      <c r="OVK322" s="171"/>
      <c r="OVL322" s="171"/>
      <c r="OVM322" s="171"/>
      <c r="OVN322" s="171"/>
      <c r="OVO322" s="171"/>
      <c r="OVP322" s="171"/>
      <c r="OVQ322" s="171"/>
      <c r="OVR322" s="171"/>
      <c r="OVS322" s="171"/>
      <c r="OVT322" s="171"/>
      <c r="OVU322" s="171"/>
      <c r="OVV322" s="171"/>
      <c r="OVW322" s="171"/>
      <c r="OVX322" s="171"/>
      <c r="OVY322" s="171"/>
      <c r="OVZ322" s="171"/>
      <c r="OWA322" s="171"/>
      <c r="OWB322" s="171"/>
      <c r="OWC322" s="171"/>
      <c r="OWD322" s="171"/>
      <c r="OWE322" s="171"/>
      <c r="OWF322" s="171"/>
      <c r="OWG322" s="171"/>
      <c r="OWH322" s="171"/>
      <c r="OWI322" s="171"/>
      <c r="OWJ322" s="171"/>
      <c r="OWK322" s="171"/>
      <c r="OWL322" s="171"/>
      <c r="OWM322" s="171"/>
      <c r="OWN322" s="171"/>
      <c r="OWO322" s="171"/>
      <c r="OWP322" s="171"/>
      <c r="OWQ322" s="171"/>
      <c r="OWR322" s="171"/>
      <c r="OWS322" s="171"/>
      <c r="OWT322" s="171"/>
      <c r="OWU322" s="171"/>
      <c r="OWV322" s="171"/>
      <c r="OWW322" s="171"/>
      <c r="OWX322" s="171"/>
      <c r="OWY322" s="171"/>
      <c r="OWZ322" s="171"/>
      <c r="OXA322" s="171"/>
      <c r="OXB322" s="171"/>
      <c r="OXC322" s="171"/>
      <c r="OXD322" s="171"/>
      <c r="OXE322" s="171"/>
      <c r="OXF322" s="171"/>
      <c r="OXG322" s="171"/>
      <c r="OXH322" s="171"/>
      <c r="OXI322" s="171"/>
      <c r="OXJ322" s="171"/>
      <c r="OXK322" s="171"/>
      <c r="OXL322" s="171"/>
      <c r="OXM322" s="171"/>
      <c r="OXN322" s="171"/>
      <c r="OXO322" s="171"/>
      <c r="OXP322" s="171"/>
      <c r="OXQ322" s="171"/>
      <c r="OXR322" s="171"/>
      <c r="OXS322" s="171"/>
      <c r="OXT322" s="171"/>
      <c r="OXU322" s="171"/>
      <c r="OXV322" s="171"/>
      <c r="OXW322" s="171"/>
      <c r="OXX322" s="171"/>
      <c r="OXY322" s="171"/>
      <c r="OXZ322" s="171"/>
      <c r="OYA322" s="171"/>
      <c r="OYB322" s="171"/>
      <c r="OYC322" s="171"/>
      <c r="OYD322" s="171"/>
      <c r="OYE322" s="171"/>
      <c r="OYF322" s="171"/>
      <c r="OYG322" s="171"/>
      <c r="OYH322" s="171"/>
      <c r="OYI322" s="171"/>
      <c r="OYJ322" s="171"/>
      <c r="OYK322" s="171"/>
      <c r="OYL322" s="171"/>
      <c r="OYM322" s="171"/>
      <c r="OYN322" s="171"/>
      <c r="OYO322" s="171"/>
      <c r="OYP322" s="171"/>
      <c r="OYQ322" s="171"/>
      <c r="OYR322" s="171"/>
      <c r="OYS322" s="171"/>
      <c r="OYT322" s="171"/>
      <c r="OYU322" s="171"/>
      <c r="OYV322" s="171"/>
      <c r="OYW322" s="171"/>
      <c r="OYX322" s="171"/>
      <c r="OYY322" s="171"/>
      <c r="OYZ322" s="171"/>
      <c r="OZA322" s="171"/>
      <c r="OZB322" s="171"/>
      <c r="OZC322" s="171"/>
      <c r="OZD322" s="171"/>
      <c r="OZE322" s="171"/>
      <c r="OZF322" s="171"/>
      <c r="OZG322" s="171"/>
      <c r="OZH322" s="171"/>
      <c r="OZI322" s="171"/>
      <c r="OZJ322" s="171"/>
      <c r="OZK322" s="171"/>
      <c r="OZL322" s="171"/>
      <c r="OZM322" s="171"/>
      <c r="OZN322" s="171"/>
      <c r="OZO322" s="171"/>
      <c r="OZP322" s="171"/>
      <c r="OZQ322" s="171"/>
      <c r="OZR322" s="171"/>
      <c r="OZS322" s="171"/>
      <c r="OZT322" s="171"/>
      <c r="OZU322" s="171"/>
      <c r="OZV322" s="171"/>
      <c r="OZW322" s="171"/>
      <c r="OZX322" s="171"/>
      <c r="OZY322" s="171"/>
      <c r="OZZ322" s="171"/>
      <c r="PAA322" s="171"/>
      <c r="PAB322" s="171"/>
      <c r="PAC322" s="171"/>
      <c r="PAD322" s="171"/>
      <c r="PAE322" s="171"/>
      <c r="PAF322" s="171"/>
      <c r="PAG322" s="171"/>
      <c r="PAH322" s="171"/>
      <c r="PAI322" s="171"/>
      <c r="PAJ322" s="171"/>
      <c r="PAK322" s="171"/>
      <c r="PAL322" s="171"/>
      <c r="PAM322" s="171"/>
      <c r="PAN322" s="171"/>
      <c r="PAO322" s="171"/>
      <c r="PAP322" s="171"/>
      <c r="PAQ322" s="171"/>
      <c r="PAR322" s="171"/>
      <c r="PAS322" s="171"/>
      <c r="PAT322" s="171"/>
      <c r="PAU322" s="171"/>
      <c r="PAV322" s="171"/>
      <c r="PAW322" s="171"/>
      <c r="PAX322" s="171"/>
      <c r="PAY322" s="171"/>
      <c r="PAZ322" s="171"/>
      <c r="PBA322" s="171"/>
      <c r="PBB322" s="171"/>
      <c r="PBC322" s="171"/>
      <c r="PBD322" s="171"/>
      <c r="PBE322" s="171"/>
      <c r="PBF322" s="171"/>
      <c r="PBG322" s="171"/>
      <c r="PBH322" s="171"/>
      <c r="PBI322" s="171"/>
      <c r="PBJ322" s="171"/>
      <c r="PBK322" s="171"/>
      <c r="PBL322" s="171"/>
      <c r="PBM322" s="171"/>
      <c r="PBN322" s="171"/>
      <c r="PBO322" s="171"/>
      <c r="PBP322" s="171"/>
      <c r="PBQ322" s="171"/>
      <c r="PBR322" s="171"/>
      <c r="PBS322" s="171"/>
      <c r="PBT322" s="171"/>
      <c r="PBU322" s="171"/>
      <c r="PBV322" s="171"/>
      <c r="PBW322" s="171"/>
      <c r="PBX322" s="171"/>
      <c r="PBY322" s="171"/>
      <c r="PBZ322" s="171"/>
      <c r="PCA322" s="171"/>
      <c r="PCB322" s="171"/>
      <c r="PCC322" s="171"/>
      <c r="PCD322" s="171"/>
      <c r="PCE322" s="171"/>
      <c r="PCF322" s="171"/>
      <c r="PCG322" s="171"/>
      <c r="PCH322" s="171"/>
      <c r="PCI322" s="171"/>
      <c r="PCJ322" s="171"/>
      <c r="PCK322" s="171"/>
      <c r="PCL322" s="171"/>
      <c r="PCM322" s="171"/>
      <c r="PCN322" s="171"/>
      <c r="PCO322" s="171"/>
      <c r="PCP322" s="171"/>
      <c r="PCQ322" s="171"/>
      <c r="PCR322" s="171"/>
      <c r="PCS322" s="171"/>
      <c r="PCT322" s="171"/>
      <c r="PCU322" s="171"/>
      <c r="PCV322" s="171"/>
      <c r="PCW322" s="171"/>
      <c r="PCX322" s="171"/>
      <c r="PCY322" s="171"/>
      <c r="PCZ322" s="171"/>
      <c r="PDA322" s="171"/>
      <c r="PDB322" s="171"/>
      <c r="PDC322" s="171"/>
      <c r="PDD322" s="171"/>
      <c r="PDE322" s="171"/>
      <c r="PDF322" s="171"/>
      <c r="PDG322" s="171"/>
      <c r="PDH322" s="171"/>
      <c r="PDI322" s="171"/>
      <c r="PDJ322" s="171"/>
      <c r="PDK322" s="171"/>
      <c r="PDL322" s="171"/>
      <c r="PDM322" s="171"/>
      <c r="PDN322" s="171"/>
      <c r="PDO322" s="171"/>
      <c r="PDP322" s="171"/>
      <c r="PDQ322" s="171"/>
      <c r="PDR322" s="171"/>
      <c r="PDS322" s="171"/>
      <c r="PDT322" s="171"/>
      <c r="PDU322" s="171"/>
      <c r="PDV322" s="171"/>
      <c r="PDW322" s="171"/>
      <c r="PDX322" s="171"/>
      <c r="PDY322" s="171"/>
      <c r="PDZ322" s="171"/>
      <c r="PEA322" s="171"/>
      <c r="PEB322" s="171"/>
      <c r="PEC322" s="171"/>
      <c r="PED322" s="171"/>
      <c r="PEE322" s="171"/>
      <c r="PEF322" s="171"/>
      <c r="PEG322" s="171"/>
      <c r="PEH322" s="171"/>
      <c r="PEI322" s="171"/>
      <c r="PEJ322" s="171"/>
      <c r="PEK322" s="171"/>
      <c r="PEL322" s="171"/>
      <c r="PEM322" s="171"/>
      <c r="PEN322" s="171"/>
      <c r="PEO322" s="171"/>
      <c r="PEP322" s="171"/>
      <c r="PEQ322" s="171"/>
      <c r="PER322" s="171"/>
      <c r="PES322" s="171"/>
      <c r="PET322" s="171"/>
      <c r="PEU322" s="171"/>
      <c r="PEV322" s="171"/>
      <c r="PEW322" s="171"/>
      <c r="PEX322" s="171"/>
      <c r="PEY322" s="171"/>
      <c r="PEZ322" s="171"/>
      <c r="PFA322" s="171"/>
      <c r="PFB322" s="171"/>
      <c r="PFC322" s="171"/>
      <c r="PFD322" s="171"/>
      <c r="PFE322" s="171"/>
      <c r="PFF322" s="171"/>
      <c r="PFG322" s="171"/>
      <c r="PFH322" s="171"/>
      <c r="PFI322" s="171"/>
      <c r="PFJ322" s="171"/>
      <c r="PFK322" s="171"/>
      <c r="PFL322" s="171"/>
      <c r="PFM322" s="171"/>
      <c r="PFN322" s="171"/>
      <c r="PFO322" s="171"/>
      <c r="PFP322" s="171"/>
      <c r="PFQ322" s="171"/>
      <c r="PFR322" s="171"/>
      <c r="PFS322" s="171"/>
      <c r="PFT322" s="171"/>
      <c r="PFU322" s="171"/>
      <c r="PFV322" s="171"/>
      <c r="PFW322" s="171"/>
      <c r="PFX322" s="171"/>
      <c r="PFY322" s="171"/>
      <c r="PFZ322" s="171"/>
      <c r="PGA322" s="171"/>
      <c r="PGB322" s="171"/>
      <c r="PGC322" s="171"/>
      <c r="PGD322" s="171"/>
      <c r="PGE322" s="171"/>
      <c r="PGF322" s="171"/>
      <c r="PGG322" s="171"/>
      <c r="PGH322" s="171"/>
      <c r="PGI322" s="171"/>
      <c r="PGJ322" s="171"/>
      <c r="PGK322" s="171"/>
      <c r="PGL322" s="171"/>
      <c r="PGM322" s="171"/>
      <c r="PGN322" s="171"/>
      <c r="PGO322" s="171"/>
      <c r="PGP322" s="171"/>
      <c r="PGQ322" s="171"/>
      <c r="PGR322" s="171"/>
      <c r="PGS322" s="171"/>
      <c r="PGT322" s="171"/>
      <c r="PGU322" s="171"/>
      <c r="PGV322" s="171"/>
      <c r="PGW322" s="171"/>
      <c r="PGX322" s="171"/>
      <c r="PGY322" s="171"/>
      <c r="PGZ322" s="171"/>
      <c r="PHA322" s="171"/>
      <c r="PHB322" s="171"/>
      <c r="PHC322" s="171"/>
      <c r="PHD322" s="171"/>
      <c r="PHE322" s="171"/>
      <c r="PHF322" s="171"/>
      <c r="PHG322" s="171"/>
      <c r="PHH322" s="171"/>
      <c r="PHI322" s="171"/>
      <c r="PHJ322" s="171"/>
      <c r="PHK322" s="171"/>
      <c r="PHL322" s="171"/>
      <c r="PHM322" s="171"/>
      <c r="PHN322" s="171"/>
      <c r="PHO322" s="171"/>
      <c r="PHP322" s="171"/>
      <c r="PHQ322" s="171"/>
      <c r="PHR322" s="171"/>
      <c r="PHS322" s="171"/>
      <c r="PHT322" s="171"/>
      <c r="PHU322" s="171"/>
      <c r="PHV322" s="171"/>
      <c r="PHW322" s="171"/>
      <c r="PHX322" s="171"/>
      <c r="PHY322" s="171"/>
      <c r="PHZ322" s="171"/>
      <c r="PIA322" s="171"/>
      <c r="PIB322" s="171"/>
      <c r="PIC322" s="171"/>
      <c r="PID322" s="171"/>
      <c r="PIE322" s="171"/>
      <c r="PIF322" s="171"/>
      <c r="PIG322" s="171"/>
      <c r="PIH322" s="171"/>
      <c r="PII322" s="171"/>
      <c r="PIJ322" s="171"/>
      <c r="PIK322" s="171"/>
      <c r="PIL322" s="171"/>
      <c r="PIM322" s="171"/>
      <c r="PIN322" s="171"/>
      <c r="PIO322" s="171"/>
      <c r="PIP322" s="171"/>
      <c r="PIQ322" s="171"/>
      <c r="PIR322" s="171"/>
      <c r="PIS322" s="171"/>
      <c r="PIT322" s="171"/>
      <c r="PIU322" s="171"/>
      <c r="PIV322" s="171"/>
      <c r="PIW322" s="171"/>
      <c r="PIX322" s="171"/>
      <c r="PIY322" s="171"/>
      <c r="PIZ322" s="171"/>
      <c r="PJA322" s="171"/>
      <c r="PJB322" s="171"/>
      <c r="PJC322" s="171"/>
      <c r="PJD322" s="171"/>
      <c r="PJE322" s="171"/>
      <c r="PJF322" s="171"/>
      <c r="PJG322" s="171"/>
      <c r="PJH322" s="171"/>
      <c r="PJI322" s="171"/>
      <c r="PJJ322" s="171"/>
      <c r="PJK322" s="171"/>
      <c r="PJL322" s="171"/>
      <c r="PJM322" s="171"/>
      <c r="PJN322" s="171"/>
      <c r="PJO322" s="171"/>
      <c r="PJP322" s="171"/>
      <c r="PJQ322" s="171"/>
      <c r="PJR322" s="171"/>
      <c r="PJS322" s="171"/>
      <c r="PJT322" s="171"/>
      <c r="PJU322" s="171"/>
      <c r="PJV322" s="171"/>
      <c r="PJW322" s="171"/>
      <c r="PJX322" s="171"/>
      <c r="PJY322" s="171"/>
      <c r="PJZ322" s="171"/>
      <c r="PKA322" s="171"/>
      <c r="PKB322" s="171"/>
      <c r="PKC322" s="171"/>
      <c r="PKD322" s="171"/>
      <c r="PKE322" s="171"/>
      <c r="PKF322" s="171"/>
      <c r="PKG322" s="171"/>
      <c r="PKH322" s="171"/>
      <c r="PKI322" s="171"/>
      <c r="PKJ322" s="171"/>
      <c r="PKK322" s="171"/>
      <c r="PKL322" s="171"/>
      <c r="PKM322" s="171"/>
      <c r="PKN322" s="171"/>
      <c r="PKO322" s="171"/>
      <c r="PKP322" s="171"/>
      <c r="PKQ322" s="171"/>
      <c r="PKR322" s="171"/>
      <c r="PKS322" s="171"/>
      <c r="PKT322" s="171"/>
      <c r="PKU322" s="171"/>
      <c r="PKV322" s="171"/>
      <c r="PKW322" s="171"/>
      <c r="PKX322" s="171"/>
      <c r="PKY322" s="171"/>
      <c r="PKZ322" s="171"/>
      <c r="PLA322" s="171"/>
      <c r="PLB322" s="171"/>
      <c r="PLC322" s="171"/>
      <c r="PLD322" s="171"/>
      <c r="PLE322" s="171"/>
      <c r="PLF322" s="171"/>
      <c r="PLG322" s="171"/>
      <c r="PLH322" s="171"/>
      <c r="PLI322" s="171"/>
      <c r="PLJ322" s="171"/>
      <c r="PLK322" s="171"/>
      <c r="PLL322" s="171"/>
      <c r="PLM322" s="171"/>
      <c r="PLN322" s="171"/>
      <c r="PLO322" s="171"/>
      <c r="PLP322" s="171"/>
      <c r="PLQ322" s="171"/>
      <c r="PLR322" s="171"/>
      <c r="PLS322" s="171"/>
      <c r="PLT322" s="171"/>
      <c r="PLU322" s="171"/>
      <c r="PLV322" s="171"/>
      <c r="PLW322" s="171"/>
      <c r="PLX322" s="171"/>
      <c r="PLY322" s="171"/>
      <c r="PLZ322" s="171"/>
      <c r="PMA322" s="171"/>
      <c r="PMB322" s="171"/>
      <c r="PMC322" s="171"/>
      <c r="PMD322" s="171"/>
      <c r="PME322" s="171"/>
      <c r="PMF322" s="171"/>
      <c r="PMG322" s="171"/>
      <c r="PMH322" s="171"/>
      <c r="PMI322" s="171"/>
      <c r="PMJ322" s="171"/>
      <c r="PMK322" s="171"/>
      <c r="PML322" s="171"/>
      <c r="PMM322" s="171"/>
      <c r="PMN322" s="171"/>
      <c r="PMO322" s="171"/>
      <c r="PMP322" s="171"/>
      <c r="PMQ322" s="171"/>
      <c r="PMR322" s="171"/>
      <c r="PMS322" s="171"/>
      <c r="PMT322" s="171"/>
      <c r="PMU322" s="171"/>
      <c r="PMV322" s="171"/>
      <c r="PMW322" s="171"/>
      <c r="PMX322" s="171"/>
      <c r="PMY322" s="171"/>
      <c r="PMZ322" s="171"/>
      <c r="PNA322" s="171"/>
      <c r="PNB322" s="171"/>
      <c r="PNC322" s="171"/>
      <c r="PND322" s="171"/>
      <c r="PNE322" s="171"/>
      <c r="PNF322" s="171"/>
      <c r="PNG322" s="171"/>
      <c r="PNH322" s="171"/>
      <c r="PNI322" s="171"/>
      <c r="PNJ322" s="171"/>
      <c r="PNK322" s="171"/>
      <c r="PNL322" s="171"/>
      <c r="PNM322" s="171"/>
      <c r="PNN322" s="171"/>
      <c r="PNO322" s="171"/>
      <c r="PNP322" s="171"/>
      <c r="PNQ322" s="171"/>
      <c r="PNR322" s="171"/>
      <c r="PNS322" s="171"/>
      <c r="PNT322" s="171"/>
      <c r="PNU322" s="171"/>
      <c r="PNV322" s="171"/>
      <c r="PNW322" s="171"/>
      <c r="PNX322" s="171"/>
      <c r="PNY322" s="171"/>
      <c r="PNZ322" s="171"/>
      <c r="POA322" s="171"/>
      <c r="POB322" s="171"/>
      <c r="POC322" s="171"/>
      <c r="POD322" s="171"/>
      <c r="POE322" s="171"/>
      <c r="POF322" s="171"/>
      <c r="POG322" s="171"/>
      <c r="POH322" s="171"/>
      <c r="POI322" s="171"/>
      <c r="POJ322" s="171"/>
      <c r="POK322" s="171"/>
      <c r="POL322" s="171"/>
      <c r="POM322" s="171"/>
      <c r="PON322" s="171"/>
      <c r="POO322" s="171"/>
      <c r="POP322" s="171"/>
      <c r="POQ322" s="171"/>
      <c r="POR322" s="171"/>
      <c r="POS322" s="171"/>
      <c r="POT322" s="171"/>
      <c r="POU322" s="171"/>
      <c r="POV322" s="171"/>
      <c r="POW322" s="171"/>
      <c r="POX322" s="171"/>
      <c r="POY322" s="171"/>
      <c r="POZ322" s="171"/>
      <c r="PPA322" s="171"/>
      <c r="PPB322" s="171"/>
      <c r="PPC322" s="171"/>
      <c r="PPD322" s="171"/>
      <c r="PPE322" s="171"/>
      <c r="PPF322" s="171"/>
      <c r="PPG322" s="171"/>
      <c r="PPH322" s="171"/>
      <c r="PPI322" s="171"/>
      <c r="PPJ322" s="171"/>
      <c r="PPK322" s="171"/>
      <c r="PPL322" s="171"/>
      <c r="PPM322" s="171"/>
      <c r="PPN322" s="171"/>
      <c r="PPO322" s="171"/>
      <c r="PPP322" s="171"/>
      <c r="PPQ322" s="171"/>
      <c r="PPR322" s="171"/>
      <c r="PPS322" s="171"/>
      <c r="PPT322" s="171"/>
      <c r="PPU322" s="171"/>
      <c r="PPV322" s="171"/>
      <c r="PPW322" s="171"/>
      <c r="PPX322" s="171"/>
      <c r="PPY322" s="171"/>
      <c r="PPZ322" s="171"/>
      <c r="PQA322" s="171"/>
      <c r="PQB322" s="171"/>
      <c r="PQC322" s="171"/>
      <c r="PQD322" s="171"/>
      <c r="PQE322" s="171"/>
      <c r="PQF322" s="171"/>
      <c r="PQG322" s="171"/>
      <c r="PQH322" s="171"/>
      <c r="PQI322" s="171"/>
      <c r="PQJ322" s="171"/>
      <c r="PQK322" s="171"/>
      <c r="PQL322" s="171"/>
      <c r="PQM322" s="171"/>
      <c r="PQN322" s="171"/>
      <c r="PQO322" s="171"/>
      <c r="PQP322" s="171"/>
      <c r="PQQ322" s="171"/>
      <c r="PQR322" s="171"/>
      <c r="PQS322" s="171"/>
      <c r="PQT322" s="171"/>
      <c r="PQU322" s="171"/>
      <c r="PQV322" s="171"/>
      <c r="PQW322" s="171"/>
      <c r="PQX322" s="171"/>
      <c r="PQY322" s="171"/>
      <c r="PQZ322" s="171"/>
      <c r="PRA322" s="171"/>
      <c r="PRB322" s="171"/>
      <c r="PRC322" s="171"/>
      <c r="PRD322" s="171"/>
      <c r="PRE322" s="171"/>
      <c r="PRF322" s="171"/>
      <c r="PRG322" s="171"/>
      <c r="PRH322" s="171"/>
      <c r="PRI322" s="171"/>
      <c r="PRJ322" s="171"/>
      <c r="PRK322" s="171"/>
      <c r="PRL322" s="171"/>
      <c r="PRM322" s="171"/>
      <c r="PRN322" s="171"/>
      <c r="PRO322" s="171"/>
      <c r="PRP322" s="171"/>
      <c r="PRQ322" s="171"/>
      <c r="PRR322" s="171"/>
      <c r="PRS322" s="171"/>
      <c r="PRT322" s="171"/>
      <c r="PRU322" s="171"/>
      <c r="PRV322" s="171"/>
      <c r="PRW322" s="171"/>
      <c r="PRX322" s="171"/>
      <c r="PRY322" s="171"/>
      <c r="PRZ322" s="171"/>
      <c r="PSA322" s="171"/>
      <c r="PSB322" s="171"/>
      <c r="PSC322" s="171"/>
      <c r="PSD322" s="171"/>
      <c r="PSE322" s="171"/>
      <c r="PSF322" s="171"/>
      <c r="PSG322" s="171"/>
      <c r="PSH322" s="171"/>
      <c r="PSI322" s="171"/>
      <c r="PSJ322" s="171"/>
      <c r="PSK322" s="171"/>
      <c r="PSL322" s="171"/>
      <c r="PSM322" s="171"/>
      <c r="PSN322" s="171"/>
      <c r="PSO322" s="171"/>
      <c r="PSP322" s="171"/>
      <c r="PSQ322" s="171"/>
      <c r="PSR322" s="171"/>
      <c r="PSS322" s="171"/>
      <c r="PST322" s="171"/>
      <c r="PSU322" s="171"/>
      <c r="PSV322" s="171"/>
      <c r="PSW322" s="171"/>
      <c r="PSX322" s="171"/>
      <c r="PSY322" s="171"/>
      <c r="PSZ322" s="171"/>
      <c r="PTA322" s="171"/>
      <c r="PTB322" s="171"/>
      <c r="PTC322" s="171"/>
      <c r="PTD322" s="171"/>
      <c r="PTE322" s="171"/>
      <c r="PTF322" s="171"/>
      <c r="PTG322" s="171"/>
      <c r="PTH322" s="171"/>
      <c r="PTI322" s="171"/>
      <c r="PTJ322" s="171"/>
      <c r="PTK322" s="171"/>
      <c r="PTL322" s="171"/>
      <c r="PTM322" s="171"/>
      <c r="PTN322" s="171"/>
      <c r="PTO322" s="171"/>
      <c r="PTP322" s="171"/>
      <c r="PTQ322" s="171"/>
      <c r="PTR322" s="171"/>
      <c r="PTS322" s="171"/>
      <c r="PTT322" s="171"/>
      <c r="PTU322" s="171"/>
      <c r="PTV322" s="171"/>
      <c r="PTW322" s="171"/>
      <c r="PTX322" s="171"/>
      <c r="PTY322" s="171"/>
      <c r="PTZ322" s="171"/>
      <c r="PUA322" s="171"/>
      <c r="PUB322" s="171"/>
      <c r="PUC322" s="171"/>
      <c r="PUD322" s="171"/>
      <c r="PUE322" s="171"/>
      <c r="PUF322" s="171"/>
      <c r="PUG322" s="171"/>
      <c r="PUH322" s="171"/>
      <c r="PUI322" s="171"/>
      <c r="PUJ322" s="171"/>
      <c r="PUK322" s="171"/>
      <c r="PUL322" s="171"/>
      <c r="PUM322" s="171"/>
      <c r="PUN322" s="171"/>
      <c r="PUO322" s="171"/>
      <c r="PUP322" s="171"/>
      <c r="PUQ322" s="171"/>
      <c r="PUR322" s="171"/>
      <c r="PUS322" s="171"/>
      <c r="PUT322" s="171"/>
      <c r="PUU322" s="171"/>
      <c r="PUV322" s="171"/>
      <c r="PUW322" s="171"/>
      <c r="PUX322" s="171"/>
      <c r="PUY322" s="171"/>
      <c r="PUZ322" s="171"/>
      <c r="PVA322" s="171"/>
      <c r="PVB322" s="171"/>
      <c r="PVC322" s="171"/>
      <c r="PVD322" s="171"/>
      <c r="PVE322" s="171"/>
      <c r="PVF322" s="171"/>
      <c r="PVG322" s="171"/>
      <c r="PVH322" s="171"/>
      <c r="PVI322" s="171"/>
      <c r="PVJ322" s="171"/>
      <c r="PVK322" s="171"/>
      <c r="PVL322" s="171"/>
      <c r="PVM322" s="171"/>
      <c r="PVN322" s="171"/>
      <c r="PVO322" s="171"/>
      <c r="PVP322" s="171"/>
      <c r="PVQ322" s="171"/>
      <c r="PVR322" s="171"/>
      <c r="PVS322" s="171"/>
      <c r="PVT322" s="171"/>
      <c r="PVU322" s="171"/>
      <c r="PVV322" s="171"/>
      <c r="PVW322" s="171"/>
      <c r="PVX322" s="171"/>
      <c r="PVY322" s="171"/>
      <c r="PVZ322" s="171"/>
      <c r="PWA322" s="171"/>
      <c r="PWB322" s="171"/>
      <c r="PWC322" s="171"/>
      <c r="PWD322" s="171"/>
      <c r="PWE322" s="171"/>
      <c r="PWF322" s="171"/>
      <c r="PWG322" s="171"/>
      <c r="PWH322" s="171"/>
      <c r="PWI322" s="171"/>
      <c r="PWJ322" s="171"/>
      <c r="PWK322" s="171"/>
      <c r="PWL322" s="171"/>
      <c r="PWM322" s="171"/>
      <c r="PWN322" s="171"/>
      <c r="PWO322" s="171"/>
      <c r="PWP322" s="171"/>
      <c r="PWQ322" s="171"/>
      <c r="PWR322" s="171"/>
      <c r="PWS322" s="171"/>
      <c r="PWT322" s="171"/>
      <c r="PWU322" s="171"/>
      <c r="PWV322" s="171"/>
      <c r="PWW322" s="171"/>
      <c r="PWX322" s="171"/>
      <c r="PWY322" s="171"/>
      <c r="PWZ322" s="171"/>
      <c r="PXA322" s="171"/>
      <c r="PXB322" s="171"/>
      <c r="PXC322" s="171"/>
      <c r="PXD322" s="171"/>
      <c r="PXE322" s="171"/>
      <c r="PXF322" s="171"/>
      <c r="PXG322" s="171"/>
      <c r="PXH322" s="171"/>
      <c r="PXI322" s="171"/>
      <c r="PXJ322" s="171"/>
      <c r="PXK322" s="171"/>
      <c r="PXL322" s="171"/>
      <c r="PXM322" s="171"/>
      <c r="PXN322" s="171"/>
      <c r="PXO322" s="171"/>
      <c r="PXP322" s="171"/>
      <c r="PXQ322" s="171"/>
      <c r="PXR322" s="171"/>
      <c r="PXS322" s="171"/>
      <c r="PXT322" s="171"/>
      <c r="PXU322" s="171"/>
      <c r="PXV322" s="171"/>
      <c r="PXW322" s="171"/>
      <c r="PXX322" s="171"/>
      <c r="PXY322" s="171"/>
      <c r="PXZ322" s="171"/>
      <c r="PYA322" s="171"/>
      <c r="PYB322" s="171"/>
      <c r="PYC322" s="171"/>
      <c r="PYD322" s="171"/>
      <c r="PYE322" s="171"/>
      <c r="PYF322" s="171"/>
      <c r="PYG322" s="171"/>
      <c r="PYH322" s="171"/>
      <c r="PYI322" s="171"/>
      <c r="PYJ322" s="171"/>
      <c r="PYK322" s="171"/>
      <c r="PYL322" s="171"/>
      <c r="PYM322" s="171"/>
      <c r="PYN322" s="171"/>
      <c r="PYO322" s="171"/>
      <c r="PYP322" s="171"/>
      <c r="PYQ322" s="171"/>
      <c r="PYR322" s="171"/>
      <c r="PYS322" s="171"/>
      <c r="PYT322" s="171"/>
      <c r="PYU322" s="171"/>
      <c r="PYV322" s="171"/>
      <c r="PYW322" s="171"/>
      <c r="PYX322" s="171"/>
      <c r="PYY322" s="171"/>
      <c r="PYZ322" s="171"/>
      <c r="PZA322" s="171"/>
      <c r="PZB322" s="171"/>
      <c r="PZC322" s="171"/>
      <c r="PZD322" s="171"/>
      <c r="PZE322" s="171"/>
      <c r="PZF322" s="171"/>
      <c r="PZG322" s="171"/>
      <c r="PZH322" s="171"/>
      <c r="PZI322" s="171"/>
      <c r="PZJ322" s="171"/>
      <c r="PZK322" s="171"/>
      <c r="PZL322" s="171"/>
      <c r="PZM322" s="171"/>
      <c r="PZN322" s="171"/>
      <c r="PZO322" s="171"/>
      <c r="PZP322" s="171"/>
      <c r="PZQ322" s="171"/>
      <c r="PZR322" s="171"/>
      <c r="PZS322" s="171"/>
      <c r="PZT322" s="171"/>
      <c r="PZU322" s="171"/>
      <c r="PZV322" s="171"/>
      <c r="PZW322" s="171"/>
      <c r="PZX322" s="171"/>
      <c r="PZY322" s="171"/>
      <c r="PZZ322" s="171"/>
      <c r="QAA322" s="171"/>
      <c r="QAB322" s="171"/>
      <c r="QAC322" s="171"/>
      <c r="QAD322" s="171"/>
      <c r="QAE322" s="171"/>
      <c r="QAF322" s="171"/>
      <c r="QAG322" s="171"/>
      <c r="QAH322" s="171"/>
      <c r="QAI322" s="171"/>
      <c r="QAJ322" s="171"/>
      <c r="QAK322" s="171"/>
      <c r="QAL322" s="171"/>
      <c r="QAM322" s="171"/>
      <c r="QAN322" s="171"/>
      <c r="QAO322" s="171"/>
      <c r="QAP322" s="171"/>
      <c r="QAQ322" s="171"/>
      <c r="QAR322" s="171"/>
      <c r="QAS322" s="171"/>
      <c r="QAT322" s="171"/>
      <c r="QAU322" s="171"/>
      <c r="QAV322" s="171"/>
      <c r="QAW322" s="171"/>
      <c r="QAX322" s="171"/>
      <c r="QAY322" s="171"/>
      <c r="QAZ322" s="171"/>
      <c r="QBA322" s="171"/>
      <c r="QBB322" s="171"/>
      <c r="QBC322" s="171"/>
      <c r="QBD322" s="171"/>
      <c r="QBE322" s="171"/>
      <c r="QBF322" s="171"/>
      <c r="QBG322" s="171"/>
      <c r="QBH322" s="171"/>
      <c r="QBI322" s="171"/>
      <c r="QBJ322" s="171"/>
      <c r="QBK322" s="171"/>
      <c r="QBL322" s="171"/>
      <c r="QBM322" s="171"/>
      <c r="QBN322" s="171"/>
      <c r="QBO322" s="171"/>
      <c r="QBP322" s="171"/>
      <c r="QBQ322" s="171"/>
      <c r="QBR322" s="171"/>
      <c r="QBS322" s="171"/>
      <c r="QBT322" s="171"/>
      <c r="QBU322" s="171"/>
      <c r="QBV322" s="171"/>
      <c r="QBW322" s="171"/>
      <c r="QBX322" s="171"/>
      <c r="QBY322" s="171"/>
      <c r="QBZ322" s="171"/>
      <c r="QCA322" s="171"/>
      <c r="QCB322" s="171"/>
      <c r="QCC322" s="171"/>
      <c r="QCD322" s="171"/>
      <c r="QCE322" s="171"/>
      <c r="QCF322" s="171"/>
      <c r="QCG322" s="171"/>
      <c r="QCH322" s="171"/>
      <c r="QCI322" s="171"/>
      <c r="QCJ322" s="171"/>
      <c r="QCK322" s="171"/>
      <c r="QCL322" s="171"/>
      <c r="QCM322" s="171"/>
      <c r="QCN322" s="171"/>
      <c r="QCO322" s="171"/>
      <c r="QCP322" s="171"/>
      <c r="QCQ322" s="171"/>
      <c r="QCR322" s="171"/>
      <c r="QCS322" s="171"/>
      <c r="QCT322" s="171"/>
      <c r="QCU322" s="171"/>
      <c r="QCV322" s="171"/>
      <c r="QCW322" s="171"/>
      <c r="QCX322" s="171"/>
      <c r="QCY322" s="171"/>
      <c r="QCZ322" s="171"/>
      <c r="QDA322" s="171"/>
      <c r="QDB322" s="171"/>
      <c r="QDC322" s="171"/>
      <c r="QDD322" s="171"/>
      <c r="QDE322" s="171"/>
      <c r="QDF322" s="171"/>
      <c r="QDG322" s="171"/>
      <c r="QDH322" s="171"/>
      <c r="QDI322" s="171"/>
      <c r="QDJ322" s="171"/>
      <c r="QDK322" s="171"/>
      <c r="QDL322" s="171"/>
      <c r="QDM322" s="171"/>
      <c r="QDN322" s="171"/>
      <c r="QDO322" s="171"/>
      <c r="QDP322" s="171"/>
      <c r="QDQ322" s="171"/>
      <c r="QDR322" s="171"/>
      <c r="QDS322" s="171"/>
      <c r="QDT322" s="171"/>
      <c r="QDU322" s="171"/>
      <c r="QDV322" s="171"/>
      <c r="QDW322" s="171"/>
      <c r="QDX322" s="171"/>
      <c r="QDY322" s="171"/>
      <c r="QDZ322" s="171"/>
      <c r="QEA322" s="171"/>
      <c r="QEB322" s="171"/>
      <c r="QEC322" s="171"/>
      <c r="QED322" s="171"/>
      <c r="QEE322" s="171"/>
      <c r="QEF322" s="171"/>
      <c r="QEG322" s="171"/>
      <c r="QEH322" s="171"/>
      <c r="QEI322" s="171"/>
      <c r="QEJ322" s="171"/>
      <c r="QEK322" s="171"/>
      <c r="QEL322" s="171"/>
      <c r="QEM322" s="171"/>
      <c r="QEN322" s="171"/>
      <c r="QEO322" s="171"/>
      <c r="QEP322" s="171"/>
      <c r="QEQ322" s="171"/>
      <c r="QER322" s="171"/>
      <c r="QES322" s="171"/>
      <c r="QET322" s="171"/>
      <c r="QEU322" s="171"/>
      <c r="QEV322" s="171"/>
      <c r="QEW322" s="171"/>
      <c r="QEX322" s="171"/>
      <c r="QEY322" s="171"/>
      <c r="QEZ322" s="171"/>
      <c r="QFA322" s="171"/>
      <c r="QFB322" s="171"/>
      <c r="QFC322" s="171"/>
      <c r="QFD322" s="171"/>
      <c r="QFE322" s="171"/>
      <c r="QFF322" s="171"/>
      <c r="QFG322" s="171"/>
      <c r="QFH322" s="171"/>
      <c r="QFI322" s="171"/>
      <c r="QFJ322" s="171"/>
      <c r="QFK322" s="171"/>
      <c r="QFL322" s="171"/>
      <c r="QFM322" s="171"/>
      <c r="QFN322" s="171"/>
      <c r="QFO322" s="171"/>
      <c r="QFP322" s="171"/>
      <c r="QFQ322" s="171"/>
      <c r="QFR322" s="171"/>
      <c r="QFS322" s="171"/>
      <c r="QFT322" s="171"/>
      <c r="QFU322" s="171"/>
      <c r="QFV322" s="171"/>
      <c r="QFW322" s="171"/>
      <c r="QFX322" s="171"/>
      <c r="QFY322" s="171"/>
      <c r="QFZ322" s="171"/>
      <c r="QGA322" s="171"/>
      <c r="QGB322" s="171"/>
      <c r="QGC322" s="171"/>
      <c r="QGD322" s="171"/>
      <c r="QGE322" s="171"/>
      <c r="QGF322" s="171"/>
      <c r="QGG322" s="171"/>
      <c r="QGH322" s="171"/>
      <c r="QGI322" s="171"/>
      <c r="QGJ322" s="171"/>
      <c r="QGK322" s="171"/>
      <c r="QGL322" s="171"/>
      <c r="QGM322" s="171"/>
      <c r="QGN322" s="171"/>
      <c r="QGO322" s="171"/>
      <c r="QGP322" s="171"/>
      <c r="QGQ322" s="171"/>
      <c r="QGR322" s="171"/>
      <c r="QGS322" s="171"/>
      <c r="QGT322" s="171"/>
      <c r="QGU322" s="171"/>
      <c r="QGV322" s="171"/>
      <c r="QGW322" s="171"/>
      <c r="QGX322" s="171"/>
      <c r="QGY322" s="171"/>
      <c r="QGZ322" s="171"/>
      <c r="QHA322" s="171"/>
      <c r="QHB322" s="171"/>
      <c r="QHC322" s="171"/>
      <c r="QHD322" s="171"/>
      <c r="QHE322" s="171"/>
      <c r="QHF322" s="171"/>
      <c r="QHG322" s="171"/>
      <c r="QHH322" s="171"/>
      <c r="QHI322" s="171"/>
      <c r="QHJ322" s="171"/>
      <c r="QHK322" s="171"/>
      <c r="QHL322" s="171"/>
      <c r="QHM322" s="171"/>
      <c r="QHN322" s="171"/>
      <c r="QHO322" s="171"/>
      <c r="QHP322" s="171"/>
      <c r="QHQ322" s="171"/>
      <c r="QHR322" s="171"/>
      <c r="QHS322" s="171"/>
      <c r="QHT322" s="171"/>
      <c r="QHU322" s="171"/>
      <c r="QHV322" s="171"/>
      <c r="QHW322" s="171"/>
      <c r="QHX322" s="171"/>
      <c r="QHY322" s="171"/>
      <c r="QHZ322" s="171"/>
      <c r="QIA322" s="171"/>
      <c r="QIB322" s="171"/>
      <c r="QIC322" s="171"/>
      <c r="QID322" s="171"/>
      <c r="QIE322" s="171"/>
      <c r="QIF322" s="171"/>
      <c r="QIG322" s="171"/>
      <c r="QIH322" s="171"/>
      <c r="QII322" s="171"/>
      <c r="QIJ322" s="171"/>
      <c r="QIK322" s="171"/>
      <c r="QIL322" s="171"/>
      <c r="QIM322" s="171"/>
      <c r="QIN322" s="171"/>
      <c r="QIO322" s="171"/>
      <c r="QIP322" s="171"/>
      <c r="QIQ322" s="171"/>
      <c r="QIR322" s="171"/>
      <c r="QIS322" s="171"/>
      <c r="QIT322" s="171"/>
      <c r="QIU322" s="171"/>
      <c r="QIV322" s="171"/>
      <c r="QIW322" s="171"/>
      <c r="QIX322" s="171"/>
      <c r="QIY322" s="171"/>
      <c r="QIZ322" s="171"/>
      <c r="QJA322" s="171"/>
      <c r="QJB322" s="171"/>
      <c r="QJC322" s="171"/>
      <c r="QJD322" s="171"/>
      <c r="QJE322" s="171"/>
      <c r="QJF322" s="171"/>
      <c r="QJG322" s="171"/>
      <c r="QJH322" s="171"/>
      <c r="QJI322" s="171"/>
      <c r="QJJ322" s="171"/>
      <c r="QJK322" s="171"/>
      <c r="QJL322" s="171"/>
      <c r="QJM322" s="171"/>
      <c r="QJN322" s="171"/>
      <c r="QJO322" s="171"/>
      <c r="QJP322" s="171"/>
      <c r="QJQ322" s="171"/>
      <c r="QJR322" s="171"/>
      <c r="QJS322" s="171"/>
      <c r="QJT322" s="171"/>
      <c r="QJU322" s="171"/>
      <c r="QJV322" s="171"/>
      <c r="QJW322" s="171"/>
      <c r="QJX322" s="171"/>
      <c r="QJY322" s="171"/>
      <c r="QJZ322" s="171"/>
      <c r="QKA322" s="171"/>
      <c r="QKB322" s="171"/>
      <c r="QKC322" s="171"/>
      <c r="QKD322" s="171"/>
      <c r="QKE322" s="171"/>
      <c r="QKF322" s="171"/>
      <c r="QKG322" s="171"/>
      <c r="QKH322" s="171"/>
      <c r="QKI322" s="171"/>
      <c r="QKJ322" s="171"/>
      <c r="QKK322" s="171"/>
      <c r="QKL322" s="171"/>
      <c r="QKM322" s="171"/>
      <c r="QKN322" s="171"/>
      <c r="QKO322" s="171"/>
      <c r="QKP322" s="171"/>
      <c r="QKQ322" s="171"/>
      <c r="QKR322" s="171"/>
      <c r="QKS322" s="171"/>
      <c r="QKT322" s="171"/>
      <c r="QKU322" s="171"/>
      <c r="QKV322" s="171"/>
      <c r="QKW322" s="171"/>
      <c r="QKX322" s="171"/>
      <c r="QKY322" s="171"/>
      <c r="QKZ322" s="171"/>
      <c r="QLA322" s="171"/>
      <c r="QLB322" s="171"/>
      <c r="QLC322" s="171"/>
      <c r="QLD322" s="171"/>
      <c r="QLE322" s="171"/>
      <c r="QLF322" s="171"/>
      <c r="QLG322" s="171"/>
      <c r="QLH322" s="171"/>
      <c r="QLI322" s="171"/>
      <c r="QLJ322" s="171"/>
      <c r="QLK322" s="171"/>
      <c r="QLL322" s="171"/>
      <c r="QLM322" s="171"/>
      <c r="QLN322" s="171"/>
      <c r="QLO322" s="171"/>
      <c r="QLP322" s="171"/>
      <c r="QLQ322" s="171"/>
      <c r="QLR322" s="171"/>
      <c r="QLS322" s="171"/>
      <c r="QLT322" s="171"/>
      <c r="QLU322" s="171"/>
      <c r="QLV322" s="171"/>
      <c r="QLW322" s="171"/>
      <c r="QLX322" s="171"/>
      <c r="QLY322" s="171"/>
      <c r="QLZ322" s="171"/>
      <c r="QMA322" s="171"/>
      <c r="QMB322" s="171"/>
      <c r="QMC322" s="171"/>
      <c r="QMD322" s="171"/>
      <c r="QME322" s="171"/>
      <c r="QMF322" s="171"/>
      <c r="QMG322" s="171"/>
      <c r="QMH322" s="171"/>
      <c r="QMI322" s="171"/>
      <c r="QMJ322" s="171"/>
      <c r="QMK322" s="171"/>
      <c r="QML322" s="171"/>
      <c r="QMM322" s="171"/>
      <c r="QMN322" s="171"/>
      <c r="QMO322" s="171"/>
      <c r="QMP322" s="171"/>
      <c r="QMQ322" s="171"/>
      <c r="QMR322" s="171"/>
      <c r="QMS322" s="171"/>
      <c r="QMT322" s="171"/>
      <c r="QMU322" s="171"/>
      <c r="QMV322" s="171"/>
      <c r="QMW322" s="171"/>
      <c r="QMX322" s="171"/>
      <c r="QMY322" s="171"/>
      <c r="QMZ322" s="171"/>
      <c r="QNA322" s="171"/>
      <c r="QNB322" s="171"/>
      <c r="QNC322" s="171"/>
      <c r="QND322" s="171"/>
      <c r="QNE322" s="171"/>
      <c r="QNF322" s="171"/>
      <c r="QNG322" s="171"/>
      <c r="QNH322" s="171"/>
      <c r="QNI322" s="171"/>
      <c r="QNJ322" s="171"/>
      <c r="QNK322" s="171"/>
      <c r="QNL322" s="171"/>
      <c r="QNM322" s="171"/>
      <c r="QNN322" s="171"/>
      <c r="QNO322" s="171"/>
      <c r="QNP322" s="171"/>
      <c r="QNQ322" s="171"/>
      <c r="QNR322" s="171"/>
      <c r="QNS322" s="171"/>
      <c r="QNT322" s="171"/>
      <c r="QNU322" s="171"/>
      <c r="QNV322" s="171"/>
      <c r="QNW322" s="171"/>
      <c r="QNX322" s="171"/>
      <c r="QNY322" s="171"/>
      <c r="QNZ322" s="171"/>
      <c r="QOA322" s="171"/>
      <c r="QOB322" s="171"/>
      <c r="QOC322" s="171"/>
      <c r="QOD322" s="171"/>
      <c r="QOE322" s="171"/>
      <c r="QOF322" s="171"/>
      <c r="QOG322" s="171"/>
      <c r="QOH322" s="171"/>
      <c r="QOI322" s="171"/>
      <c r="QOJ322" s="171"/>
      <c r="QOK322" s="171"/>
      <c r="QOL322" s="171"/>
      <c r="QOM322" s="171"/>
      <c r="QON322" s="171"/>
      <c r="QOO322" s="171"/>
      <c r="QOP322" s="171"/>
      <c r="QOQ322" s="171"/>
      <c r="QOR322" s="171"/>
      <c r="QOS322" s="171"/>
      <c r="QOT322" s="171"/>
      <c r="QOU322" s="171"/>
      <c r="QOV322" s="171"/>
      <c r="QOW322" s="171"/>
      <c r="QOX322" s="171"/>
      <c r="QOY322" s="171"/>
      <c r="QOZ322" s="171"/>
      <c r="QPA322" s="171"/>
      <c r="QPB322" s="171"/>
      <c r="QPC322" s="171"/>
      <c r="QPD322" s="171"/>
      <c r="QPE322" s="171"/>
      <c r="QPF322" s="171"/>
      <c r="QPG322" s="171"/>
      <c r="QPH322" s="171"/>
      <c r="QPI322" s="171"/>
      <c r="QPJ322" s="171"/>
      <c r="QPK322" s="171"/>
      <c r="QPL322" s="171"/>
      <c r="QPM322" s="171"/>
      <c r="QPN322" s="171"/>
      <c r="QPO322" s="171"/>
      <c r="QPP322" s="171"/>
      <c r="QPQ322" s="171"/>
      <c r="QPR322" s="171"/>
      <c r="QPS322" s="171"/>
      <c r="QPT322" s="171"/>
      <c r="QPU322" s="171"/>
      <c r="QPV322" s="171"/>
      <c r="QPW322" s="171"/>
      <c r="QPX322" s="171"/>
      <c r="QPY322" s="171"/>
      <c r="QPZ322" s="171"/>
      <c r="QQA322" s="171"/>
      <c r="QQB322" s="171"/>
      <c r="QQC322" s="171"/>
      <c r="QQD322" s="171"/>
      <c r="QQE322" s="171"/>
      <c r="QQF322" s="171"/>
      <c r="QQG322" s="171"/>
      <c r="QQH322" s="171"/>
      <c r="QQI322" s="171"/>
      <c r="QQJ322" s="171"/>
      <c r="QQK322" s="171"/>
      <c r="QQL322" s="171"/>
      <c r="QQM322" s="171"/>
      <c r="QQN322" s="171"/>
      <c r="QQO322" s="171"/>
      <c r="QQP322" s="171"/>
      <c r="QQQ322" s="171"/>
      <c r="QQR322" s="171"/>
      <c r="QQS322" s="171"/>
      <c r="QQT322" s="171"/>
      <c r="QQU322" s="171"/>
      <c r="QQV322" s="171"/>
      <c r="QQW322" s="171"/>
      <c r="QQX322" s="171"/>
      <c r="QQY322" s="171"/>
      <c r="QQZ322" s="171"/>
      <c r="QRA322" s="171"/>
      <c r="QRB322" s="171"/>
      <c r="QRC322" s="171"/>
      <c r="QRD322" s="171"/>
      <c r="QRE322" s="171"/>
      <c r="QRF322" s="171"/>
      <c r="QRG322" s="171"/>
      <c r="QRH322" s="171"/>
      <c r="QRI322" s="171"/>
      <c r="QRJ322" s="171"/>
      <c r="QRK322" s="171"/>
      <c r="QRL322" s="171"/>
      <c r="QRM322" s="171"/>
      <c r="QRN322" s="171"/>
      <c r="QRO322" s="171"/>
      <c r="QRP322" s="171"/>
      <c r="QRQ322" s="171"/>
      <c r="QRR322" s="171"/>
      <c r="QRS322" s="171"/>
      <c r="QRT322" s="171"/>
      <c r="QRU322" s="171"/>
      <c r="QRV322" s="171"/>
      <c r="QRW322" s="171"/>
      <c r="QRX322" s="171"/>
      <c r="QRY322" s="171"/>
      <c r="QRZ322" s="171"/>
      <c r="QSA322" s="171"/>
      <c r="QSB322" s="171"/>
      <c r="QSC322" s="171"/>
      <c r="QSD322" s="171"/>
      <c r="QSE322" s="171"/>
      <c r="QSF322" s="171"/>
      <c r="QSG322" s="171"/>
      <c r="QSH322" s="171"/>
      <c r="QSI322" s="171"/>
      <c r="QSJ322" s="171"/>
      <c r="QSK322" s="171"/>
      <c r="QSL322" s="171"/>
      <c r="QSM322" s="171"/>
      <c r="QSN322" s="171"/>
      <c r="QSO322" s="171"/>
      <c r="QSP322" s="171"/>
      <c r="QSQ322" s="171"/>
      <c r="QSR322" s="171"/>
      <c r="QSS322" s="171"/>
      <c r="QST322" s="171"/>
      <c r="QSU322" s="171"/>
      <c r="QSV322" s="171"/>
      <c r="QSW322" s="171"/>
      <c r="QSX322" s="171"/>
      <c r="QSY322" s="171"/>
      <c r="QSZ322" s="171"/>
      <c r="QTA322" s="171"/>
      <c r="QTB322" s="171"/>
      <c r="QTC322" s="171"/>
      <c r="QTD322" s="171"/>
      <c r="QTE322" s="171"/>
      <c r="QTF322" s="171"/>
      <c r="QTG322" s="171"/>
      <c r="QTH322" s="171"/>
      <c r="QTI322" s="171"/>
      <c r="QTJ322" s="171"/>
      <c r="QTK322" s="171"/>
      <c r="QTL322" s="171"/>
      <c r="QTM322" s="171"/>
      <c r="QTN322" s="171"/>
      <c r="QTO322" s="171"/>
      <c r="QTP322" s="171"/>
      <c r="QTQ322" s="171"/>
      <c r="QTR322" s="171"/>
      <c r="QTS322" s="171"/>
      <c r="QTT322" s="171"/>
      <c r="QTU322" s="171"/>
      <c r="QTV322" s="171"/>
      <c r="QTW322" s="171"/>
      <c r="QTX322" s="171"/>
      <c r="QTY322" s="171"/>
      <c r="QTZ322" s="171"/>
      <c r="QUA322" s="171"/>
      <c r="QUB322" s="171"/>
      <c r="QUC322" s="171"/>
      <c r="QUD322" s="171"/>
      <c r="QUE322" s="171"/>
      <c r="QUF322" s="171"/>
      <c r="QUG322" s="171"/>
      <c r="QUH322" s="171"/>
      <c r="QUI322" s="171"/>
      <c r="QUJ322" s="171"/>
      <c r="QUK322" s="171"/>
      <c r="QUL322" s="171"/>
      <c r="QUM322" s="171"/>
      <c r="QUN322" s="171"/>
      <c r="QUO322" s="171"/>
      <c r="QUP322" s="171"/>
      <c r="QUQ322" s="171"/>
      <c r="QUR322" s="171"/>
      <c r="QUS322" s="171"/>
      <c r="QUT322" s="171"/>
      <c r="QUU322" s="171"/>
      <c r="QUV322" s="171"/>
      <c r="QUW322" s="171"/>
      <c r="QUX322" s="171"/>
      <c r="QUY322" s="171"/>
      <c r="QUZ322" s="171"/>
      <c r="QVA322" s="171"/>
      <c r="QVB322" s="171"/>
      <c r="QVC322" s="171"/>
      <c r="QVD322" s="171"/>
      <c r="QVE322" s="171"/>
      <c r="QVF322" s="171"/>
      <c r="QVG322" s="171"/>
      <c r="QVH322" s="171"/>
      <c r="QVI322" s="171"/>
      <c r="QVJ322" s="171"/>
      <c r="QVK322" s="171"/>
      <c r="QVL322" s="171"/>
      <c r="QVM322" s="171"/>
      <c r="QVN322" s="171"/>
      <c r="QVO322" s="171"/>
      <c r="QVP322" s="171"/>
      <c r="QVQ322" s="171"/>
      <c r="QVR322" s="171"/>
      <c r="QVS322" s="171"/>
      <c r="QVT322" s="171"/>
      <c r="QVU322" s="171"/>
      <c r="QVV322" s="171"/>
      <c r="QVW322" s="171"/>
      <c r="QVX322" s="171"/>
      <c r="QVY322" s="171"/>
      <c r="QVZ322" s="171"/>
      <c r="QWA322" s="171"/>
      <c r="QWB322" s="171"/>
      <c r="QWC322" s="171"/>
      <c r="QWD322" s="171"/>
      <c r="QWE322" s="171"/>
      <c r="QWF322" s="171"/>
      <c r="QWG322" s="171"/>
      <c r="QWH322" s="171"/>
      <c r="QWI322" s="171"/>
      <c r="QWJ322" s="171"/>
      <c r="QWK322" s="171"/>
      <c r="QWL322" s="171"/>
      <c r="QWM322" s="171"/>
      <c r="QWN322" s="171"/>
      <c r="QWO322" s="171"/>
      <c r="QWP322" s="171"/>
      <c r="QWQ322" s="171"/>
      <c r="QWR322" s="171"/>
      <c r="QWS322" s="171"/>
      <c r="QWT322" s="171"/>
      <c r="QWU322" s="171"/>
      <c r="QWV322" s="171"/>
      <c r="QWW322" s="171"/>
      <c r="QWX322" s="171"/>
      <c r="QWY322" s="171"/>
      <c r="QWZ322" s="171"/>
      <c r="QXA322" s="171"/>
      <c r="QXB322" s="171"/>
      <c r="QXC322" s="171"/>
      <c r="QXD322" s="171"/>
      <c r="QXE322" s="171"/>
      <c r="QXF322" s="171"/>
      <c r="QXG322" s="171"/>
      <c r="QXH322" s="171"/>
      <c r="QXI322" s="171"/>
      <c r="QXJ322" s="171"/>
      <c r="QXK322" s="171"/>
      <c r="QXL322" s="171"/>
      <c r="QXM322" s="171"/>
      <c r="QXN322" s="171"/>
      <c r="QXO322" s="171"/>
      <c r="QXP322" s="171"/>
      <c r="QXQ322" s="171"/>
      <c r="QXR322" s="171"/>
      <c r="QXS322" s="171"/>
      <c r="QXT322" s="171"/>
      <c r="QXU322" s="171"/>
      <c r="QXV322" s="171"/>
      <c r="QXW322" s="171"/>
      <c r="QXX322" s="171"/>
      <c r="QXY322" s="171"/>
      <c r="QXZ322" s="171"/>
      <c r="QYA322" s="171"/>
      <c r="QYB322" s="171"/>
      <c r="QYC322" s="171"/>
      <c r="QYD322" s="171"/>
      <c r="QYE322" s="171"/>
      <c r="QYF322" s="171"/>
      <c r="QYG322" s="171"/>
      <c r="QYH322" s="171"/>
      <c r="QYI322" s="171"/>
      <c r="QYJ322" s="171"/>
      <c r="QYK322" s="171"/>
      <c r="QYL322" s="171"/>
      <c r="QYM322" s="171"/>
      <c r="QYN322" s="171"/>
      <c r="QYO322" s="171"/>
      <c r="QYP322" s="171"/>
      <c r="QYQ322" s="171"/>
      <c r="QYR322" s="171"/>
      <c r="QYS322" s="171"/>
      <c r="QYT322" s="171"/>
      <c r="QYU322" s="171"/>
      <c r="QYV322" s="171"/>
      <c r="QYW322" s="171"/>
      <c r="QYX322" s="171"/>
      <c r="QYY322" s="171"/>
      <c r="QYZ322" s="171"/>
      <c r="QZA322" s="171"/>
      <c r="QZB322" s="171"/>
      <c r="QZC322" s="171"/>
      <c r="QZD322" s="171"/>
      <c r="QZE322" s="171"/>
      <c r="QZF322" s="171"/>
      <c r="QZG322" s="171"/>
      <c r="QZH322" s="171"/>
      <c r="QZI322" s="171"/>
      <c r="QZJ322" s="171"/>
      <c r="QZK322" s="171"/>
      <c r="QZL322" s="171"/>
      <c r="QZM322" s="171"/>
      <c r="QZN322" s="171"/>
      <c r="QZO322" s="171"/>
      <c r="QZP322" s="171"/>
      <c r="QZQ322" s="171"/>
      <c r="QZR322" s="171"/>
      <c r="QZS322" s="171"/>
      <c r="QZT322" s="171"/>
      <c r="QZU322" s="171"/>
      <c r="QZV322" s="171"/>
      <c r="QZW322" s="171"/>
      <c r="QZX322" s="171"/>
      <c r="QZY322" s="171"/>
      <c r="QZZ322" s="171"/>
      <c r="RAA322" s="171"/>
      <c r="RAB322" s="171"/>
      <c r="RAC322" s="171"/>
      <c r="RAD322" s="171"/>
      <c r="RAE322" s="171"/>
      <c r="RAF322" s="171"/>
      <c r="RAG322" s="171"/>
      <c r="RAH322" s="171"/>
      <c r="RAI322" s="171"/>
      <c r="RAJ322" s="171"/>
      <c r="RAK322" s="171"/>
      <c r="RAL322" s="171"/>
      <c r="RAM322" s="171"/>
      <c r="RAN322" s="171"/>
      <c r="RAO322" s="171"/>
      <c r="RAP322" s="171"/>
      <c r="RAQ322" s="171"/>
      <c r="RAR322" s="171"/>
      <c r="RAS322" s="171"/>
      <c r="RAT322" s="171"/>
      <c r="RAU322" s="171"/>
      <c r="RAV322" s="171"/>
      <c r="RAW322" s="171"/>
      <c r="RAX322" s="171"/>
      <c r="RAY322" s="171"/>
      <c r="RAZ322" s="171"/>
      <c r="RBA322" s="171"/>
      <c r="RBB322" s="171"/>
      <c r="RBC322" s="171"/>
      <c r="RBD322" s="171"/>
      <c r="RBE322" s="171"/>
      <c r="RBF322" s="171"/>
      <c r="RBG322" s="171"/>
      <c r="RBH322" s="171"/>
      <c r="RBI322" s="171"/>
      <c r="RBJ322" s="171"/>
      <c r="RBK322" s="171"/>
      <c r="RBL322" s="171"/>
      <c r="RBM322" s="171"/>
      <c r="RBN322" s="171"/>
      <c r="RBO322" s="171"/>
      <c r="RBP322" s="171"/>
      <c r="RBQ322" s="171"/>
      <c r="RBR322" s="171"/>
      <c r="RBS322" s="171"/>
      <c r="RBT322" s="171"/>
      <c r="RBU322" s="171"/>
      <c r="RBV322" s="171"/>
      <c r="RBW322" s="171"/>
      <c r="RBX322" s="171"/>
      <c r="RBY322" s="171"/>
      <c r="RBZ322" s="171"/>
      <c r="RCA322" s="171"/>
      <c r="RCB322" s="171"/>
      <c r="RCC322" s="171"/>
      <c r="RCD322" s="171"/>
      <c r="RCE322" s="171"/>
      <c r="RCF322" s="171"/>
      <c r="RCG322" s="171"/>
      <c r="RCH322" s="171"/>
      <c r="RCI322" s="171"/>
      <c r="RCJ322" s="171"/>
      <c r="RCK322" s="171"/>
      <c r="RCL322" s="171"/>
      <c r="RCM322" s="171"/>
      <c r="RCN322" s="171"/>
      <c r="RCO322" s="171"/>
      <c r="RCP322" s="171"/>
      <c r="RCQ322" s="171"/>
      <c r="RCR322" s="171"/>
      <c r="RCS322" s="171"/>
      <c r="RCT322" s="171"/>
      <c r="RCU322" s="171"/>
      <c r="RCV322" s="171"/>
      <c r="RCW322" s="171"/>
      <c r="RCX322" s="171"/>
      <c r="RCY322" s="171"/>
      <c r="RCZ322" s="171"/>
      <c r="RDA322" s="171"/>
      <c r="RDB322" s="171"/>
      <c r="RDC322" s="171"/>
      <c r="RDD322" s="171"/>
      <c r="RDE322" s="171"/>
      <c r="RDF322" s="171"/>
      <c r="RDG322" s="171"/>
      <c r="RDH322" s="171"/>
      <c r="RDI322" s="171"/>
      <c r="RDJ322" s="171"/>
      <c r="RDK322" s="171"/>
      <c r="RDL322" s="171"/>
      <c r="RDM322" s="171"/>
      <c r="RDN322" s="171"/>
      <c r="RDO322" s="171"/>
      <c r="RDP322" s="171"/>
      <c r="RDQ322" s="171"/>
      <c r="RDR322" s="171"/>
      <c r="RDS322" s="171"/>
      <c r="RDT322" s="171"/>
      <c r="RDU322" s="171"/>
      <c r="RDV322" s="171"/>
      <c r="RDW322" s="171"/>
      <c r="RDX322" s="171"/>
      <c r="RDY322" s="171"/>
      <c r="RDZ322" s="171"/>
      <c r="REA322" s="171"/>
      <c r="REB322" s="171"/>
      <c r="REC322" s="171"/>
      <c r="RED322" s="171"/>
      <c r="REE322" s="171"/>
      <c r="REF322" s="171"/>
      <c r="REG322" s="171"/>
      <c r="REH322" s="171"/>
      <c r="REI322" s="171"/>
      <c r="REJ322" s="171"/>
      <c r="REK322" s="171"/>
      <c r="REL322" s="171"/>
      <c r="REM322" s="171"/>
      <c r="REN322" s="171"/>
      <c r="REO322" s="171"/>
      <c r="REP322" s="171"/>
      <c r="REQ322" s="171"/>
      <c r="RER322" s="171"/>
      <c r="RES322" s="171"/>
      <c r="RET322" s="171"/>
      <c r="REU322" s="171"/>
      <c r="REV322" s="171"/>
      <c r="REW322" s="171"/>
      <c r="REX322" s="171"/>
      <c r="REY322" s="171"/>
      <c r="REZ322" s="171"/>
      <c r="RFA322" s="171"/>
      <c r="RFB322" s="171"/>
      <c r="RFC322" s="171"/>
      <c r="RFD322" s="171"/>
      <c r="RFE322" s="171"/>
      <c r="RFF322" s="171"/>
      <c r="RFG322" s="171"/>
      <c r="RFH322" s="171"/>
      <c r="RFI322" s="171"/>
      <c r="RFJ322" s="171"/>
      <c r="RFK322" s="171"/>
      <c r="RFL322" s="171"/>
      <c r="RFM322" s="171"/>
      <c r="RFN322" s="171"/>
      <c r="RFO322" s="171"/>
      <c r="RFP322" s="171"/>
      <c r="RFQ322" s="171"/>
      <c r="RFR322" s="171"/>
      <c r="RFS322" s="171"/>
      <c r="RFT322" s="171"/>
      <c r="RFU322" s="171"/>
      <c r="RFV322" s="171"/>
      <c r="RFW322" s="171"/>
      <c r="RFX322" s="171"/>
      <c r="RFY322" s="171"/>
      <c r="RFZ322" s="171"/>
      <c r="RGA322" s="171"/>
      <c r="RGB322" s="171"/>
      <c r="RGC322" s="171"/>
      <c r="RGD322" s="171"/>
      <c r="RGE322" s="171"/>
      <c r="RGF322" s="171"/>
      <c r="RGG322" s="171"/>
      <c r="RGH322" s="171"/>
      <c r="RGI322" s="171"/>
      <c r="RGJ322" s="171"/>
      <c r="RGK322" s="171"/>
      <c r="RGL322" s="171"/>
      <c r="RGM322" s="171"/>
      <c r="RGN322" s="171"/>
      <c r="RGO322" s="171"/>
      <c r="RGP322" s="171"/>
      <c r="RGQ322" s="171"/>
      <c r="RGR322" s="171"/>
      <c r="RGS322" s="171"/>
      <c r="RGT322" s="171"/>
      <c r="RGU322" s="171"/>
      <c r="RGV322" s="171"/>
      <c r="RGW322" s="171"/>
      <c r="RGX322" s="171"/>
      <c r="RGY322" s="171"/>
      <c r="RGZ322" s="171"/>
      <c r="RHA322" s="171"/>
      <c r="RHB322" s="171"/>
      <c r="RHC322" s="171"/>
      <c r="RHD322" s="171"/>
      <c r="RHE322" s="171"/>
      <c r="RHF322" s="171"/>
      <c r="RHG322" s="171"/>
      <c r="RHH322" s="171"/>
      <c r="RHI322" s="171"/>
      <c r="RHJ322" s="171"/>
      <c r="RHK322" s="171"/>
      <c r="RHL322" s="171"/>
      <c r="RHM322" s="171"/>
      <c r="RHN322" s="171"/>
      <c r="RHO322" s="171"/>
      <c r="RHP322" s="171"/>
      <c r="RHQ322" s="171"/>
      <c r="RHR322" s="171"/>
      <c r="RHS322" s="171"/>
      <c r="RHT322" s="171"/>
      <c r="RHU322" s="171"/>
      <c r="RHV322" s="171"/>
      <c r="RHW322" s="171"/>
      <c r="RHX322" s="171"/>
      <c r="RHY322" s="171"/>
      <c r="RHZ322" s="171"/>
      <c r="RIA322" s="171"/>
      <c r="RIB322" s="171"/>
      <c r="RIC322" s="171"/>
      <c r="RID322" s="171"/>
      <c r="RIE322" s="171"/>
      <c r="RIF322" s="171"/>
      <c r="RIG322" s="171"/>
      <c r="RIH322" s="171"/>
      <c r="RII322" s="171"/>
      <c r="RIJ322" s="171"/>
      <c r="RIK322" s="171"/>
      <c r="RIL322" s="171"/>
      <c r="RIM322" s="171"/>
      <c r="RIN322" s="171"/>
      <c r="RIO322" s="171"/>
      <c r="RIP322" s="171"/>
      <c r="RIQ322" s="171"/>
      <c r="RIR322" s="171"/>
      <c r="RIS322" s="171"/>
      <c r="RIT322" s="171"/>
      <c r="RIU322" s="171"/>
      <c r="RIV322" s="171"/>
      <c r="RIW322" s="171"/>
      <c r="RIX322" s="171"/>
      <c r="RIY322" s="171"/>
      <c r="RIZ322" s="171"/>
      <c r="RJA322" s="171"/>
      <c r="RJB322" s="171"/>
      <c r="RJC322" s="171"/>
      <c r="RJD322" s="171"/>
      <c r="RJE322" s="171"/>
      <c r="RJF322" s="171"/>
      <c r="RJG322" s="171"/>
      <c r="RJH322" s="171"/>
      <c r="RJI322" s="171"/>
      <c r="RJJ322" s="171"/>
      <c r="RJK322" s="171"/>
      <c r="RJL322" s="171"/>
      <c r="RJM322" s="171"/>
      <c r="RJN322" s="171"/>
      <c r="RJO322" s="171"/>
      <c r="RJP322" s="171"/>
      <c r="RJQ322" s="171"/>
      <c r="RJR322" s="171"/>
      <c r="RJS322" s="171"/>
      <c r="RJT322" s="171"/>
      <c r="RJU322" s="171"/>
      <c r="RJV322" s="171"/>
      <c r="RJW322" s="171"/>
      <c r="RJX322" s="171"/>
      <c r="RJY322" s="171"/>
      <c r="RJZ322" s="171"/>
      <c r="RKA322" s="171"/>
      <c r="RKB322" s="171"/>
      <c r="RKC322" s="171"/>
      <c r="RKD322" s="171"/>
      <c r="RKE322" s="171"/>
      <c r="RKF322" s="171"/>
      <c r="RKG322" s="171"/>
      <c r="RKH322" s="171"/>
      <c r="RKI322" s="171"/>
      <c r="RKJ322" s="171"/>
      <c r="RKK322" s="171"/>
      <c r="RKL322" s="171"/>
      <c r="RKM322" s="171"/>
      <c r="RKN322" s="171"/>
      <c r="RKO322" s="171"/>
      <c r="RKP322" s="171"/>
      <c r="RKQ322" s="171"/>
      <c r="RKR322" s="171"/>
      <c r="RKS322" s="171"/>
      <c r="RKT322" s="171"/>
      <c r="RKU322" s="171"/>
      <c r="RKV322" s="171"/>
      <c r="RKW322" s="171"/>
      <c r="RKX322" s="171"/>
      <c r="RKY322" s="171"/>
      <c r="RKZ322" s="171"/>
      <c r="RLA322" s="171"/>
      <c r="RLB322" s="171"/>
      <c r="RLC322" s="171"/>
      <c r="RLD322" s="171"/>
      <c r="RLE322" s="171"/>
      <c r="RLF322" s="171"/>
      <c r="RLG322" s="171"/>
      <c r="RLH322" s="171"/>
      <c r="RLI322" s="171"/>
      <c r="RLJ322" s="171"/>
      <c r="RLK322" s="171"/>
      <c r="RLL322" s="171"/>
      <c r="RLM322" s="171"/>
      <c r="RLN322" s="171"/>
      <c r="RLO322" s="171"/>
      <c r="RLP322" s="171"/>
      <c r="RLQ322" s="171"/>
      <c r="RLR322" s="171"/>
      <c r="RLS322" s="171"/>
      <c r="RLT322" s="171"/>
      <c r="RLU322" s="171"/>
      <c r="RLV322" s="171"/>
      <c r="RLW322" s="171"/>
      <c r="RLX322" s="171"/>
      <c r="RLY322" s="171"/>
      <c r="RLZ322" s="171"/>
      <c r="RMA322" s="171"/>
      <c r="RMB322" s="171"/>
      <c r="RMC322" s="171"/>
      <c r="RMD322" s="171"/>
      <c r="RME322" s="171"/>
      <c r="RMF322" s="171"/>
      <c r="RMG322" s="171"/>
      <c r="RMH322" s="171"/>
      <c r="RMI322" s="171"/>
      <c r="RMJ322" s="171"/>
      <c r="RMK322" s="171"/>
      <c r="RML322" s="171"/>
      <c r="RMM322" s="171"/>
      <c r="RMN322" s="171"/>
      <c r="RMO322" s="171"/>
      <c r="RMP322" s="171"/>
      <c r="RMQ322" s="171"/>
      <c r="RMR322" s="171"/>
      <c r="RMS322" s="171"/>
      <c r="RMT322" s="171"/>
      <c r="RMU322" s="171"/>
      <c r="RMV322" s="171"/>
      <c r="RMW322" s="171"/>
      <c r="RMX322" s="171"/>
      <c r="RMY322" s="171"/>
      <c r="RMZ322" s="171"/>
      <c r="RNA322" s="171"/>
      <c r="RNB322" s="171"/>
      <c r="RNC322" s="171"/>
      <c r="RND322" s="171"/>
      <c r="RNE322" s="171"/>
      <c r="RNF322" s="171"/>
      <c r="RNG322" s="171"/>
      <c r="RNH322" s="171"/>
      <c r="RNI322" s="171"/>
      <c r="RNJ322" s="171"/>
      <c r="RNK322" s="171"/>
      <c r="RNL322" s="171"/>
      <c r="RNM322" s="171"/>
      <c r="RNN322" s="171"/>
      <c r="RNO322" s="171"/>
      <c r="RNP322" s="171"/>
      <c r="RNQ322" s="171"/>
      <c r="RNR322" s="171"/>
      <c r="RNS322" s="171"/>
      <c r="RNT322" s="171"/>
      <c r="RNU322" s="171"/>
      <c r="RNV322" s="171"/>
      <c r="RNW322" s="171"/>
      <c r="RNX322" s="171"/>
      <c r="RNY322" s="171"/>
      <c r="RNZ322" s="171"/>
      <c r="ROA322" s="171"/>
      <c r="ROB322" s="171"/>
      <c r="ROC322" s="171"/>
      <c r="ROD322" s="171"/>
      <c r="ROE322" s="171"/>
      <c r="ROF322" s="171"/>
      <c r="ROG322" s="171"/>
      <c r="ROH322" s="171"/>
      <c r="ROI322" s="171"/>
      <c r="ROJ322" s="171"/>
      <c r="ROK322" s="171"/>
      <c r="ROL322" s="171"/>
      <c r="ROM322" s="171"/>
      <c r="RON322" s="171"/>
      <c r="ROO322" s="171"/>
      <c r="ROP322" s="171"/>
      <c r="ROQ322" s="171"/>
      <c r="ROR322" s="171"/>
      <c r="ROS322" s="171"/>
      <c r="ROT322" s="171"/>
      <c r="ROU322" s="171"/>
      <c r="ROV322" s="171"/>
      <c r="ROW322" s="171"/>
      <c r="ROX322" s="171"/>
      <c r="ROY322" s="171"/>
      <c r="ROZ322" s="171"/>
      <c r="RPA322" s="171"/>
      <c r="RPB322" s="171"/>
      <c r="RPC322" s="171"/>
      <c r="RPD322" s="171"/>
      <c r="RPE322" s="171"/>
      <c r="RPF322" s="171"/>
      <c r="RPG322" s="171"/>
      <c r="RPH322" s="171"/>
      <c r="RPI322" s="171"/>
      <c r="RPJ322" s="171"/>
      <c r="RPK322" s="171"/>
      <c r="RPL322" s="171"/>
      <c r="RPM322" s="171"/>
      <c r="RPN322" s="171"/>
      <c r="RPO322" s="171"/>
      <c r="RPP322" s="171"/>
      <c r="RPQ322" s="171"/>
      <c r="RPR322" s="171"/>
      <c r="RPS322" s="171"/>
      <c r="RPT322" s="171"/>
      <c r="RPU322" s="171"/>
      <c r="RPV322" s="171"/>
      <c r="RPW322" s="171"/>
      <c r="RPX322" s="171"/>
      <c r="RPY322" s="171"/>
      <c r="RPZ322" s="171"/>
      <c r="RQA322" s="171"/>
      <c r="RQB322" s="171"/>
      <c r="RQC322" s="171"/>
      <c r="RQD322" s="171"/>
      <c r="RQE322" s="171"/>
      <c r="RQF322" s="171"/>
      <c r="RQG322" s="171"/>
      <c r="RQH322" s="171"/>
      <c r="RQI322" s="171"/>
      <c r="RQJ322" s="171"/>
      <c r="RQK322" s="171"/>
      <c r="RQL322" s="171"/>
      <c r="RQM322" s="171"/>
      <c r="RQN322" s="171"/>
      <c r="RQO322" s="171"/>
      <c r="RQP322" s="171"/>
      <c r="RQQ322" s="171"/>
      <c r="RQR322" s="171"/>
      <c r="RQS322" s="171"/>
      <c r="RQT322" s="171"/>
      <c r="RQU322" s="171"/>
      <c r="RQV322" s="171"/>
      <c r="RQW322" s="171"/>
      <c r="RQX322" s="171"/>
      <c r="RQY322" s="171"/>
      <c r="RQZ322" s="171"/>
      <c r="RRA322" s="171"/>
      <c r="RRB322" s="171"/>
      <c r="RRC322" s="171"/>
      <c r="RRD322" s="171"/>
      <c r="RRE322" s="171"/>
      <c r="RRF322" s="171"/>
      <c r="RRG322" s="171"/>
      <c r="RRH322" s="171"/>
      <c r="RRI322" s="171"/>
      <c r="RRJ322" s="171"/>
      <c r="RRK322" s="171"/>
      <c r="RRL322" s="171"/>
      <c r="RRM322" s="171"/>
      <c r="RRN322" s="171"/>
      <c r="RRO322" s="171"/>
      <c r="RRP322" s="171"/>
      <c r="RRQ322" s="171"/>
      <c r="RRR322" s="171"/>
      <c r="RRS322" s="171"/>
      <c r="RRT322" s="171"/>
      <c r="RRU322" s="171"/>
      <c r="RRV322" s="171"/>
      <c r="RRW322" s="171"/>
      <c r="RRX322" s="171"/>
      <c r="RRY322" s="171"/>
      <c r="RRZ322" s="171"/>
      <c r="RSA322" s="171"/>
      <c r="RSB322" s="171"/>
      <c r="RSC322" s="171"/>
      <c r="RSD322" s="171"/>
      <c r="RSE322" s="171"/>
      <c r="RSF322" s="171"/>
      <c r="RSG322" s="171"/>
      <c r="RSH322" s="171"/>
      <c r="RSI322" s="171"/>
      <c r="RSJ322" s="171"/>
      <c r="RSK322" s="171"/>
      <c r="RSL322" s="171"/>
      <c r="RSM322" s="171"/>
      <c r="RSN322" s="171"/>
      <c r="RSO322" s="171"/>
      <c r="RSP322" s="171"/>
      <c r="RSQ322" s="171"/>
      <c r="RSR322" s="171"/>
      <c r="RSS322" s="171"/>
      <c r="RST322" s="171"/>
      <c r="RSU322" s="171"/>
      <c r="RSV322" s="171"/>
      <c r="RSW322" s="171"/>
      <c r="RSX322" s="171"/>
      <c r="RSY322" s="171"/>
      <c r="RSZ322" s="171"/>
      <c r="RTA322" s="171"/>
      <c r="RTB322" s="171"/>
      <c r="RTC322" s="171"/>
      <c r="RTD322" s="171"/>
      <c r="RTE322" s="171"/>
      <c r="RTF322" s="171"/>
      <c r="RTG322" s="171"/>
      <c r="RTH322" s="171"/>
      <c r="RTI322" s="171"/>
      <c r="RTJ322" s="171"/>
      <c r="RTK322" s="171"/>
      <c r="RTL322" s="171"/>
      <c r="RTM322" s="171"/>
      <c r="RTN322" s="171"/>
      <c r="RTO322" s="171"/>
      <c r="RTP322" s="171"/>
      <c r="RTQ322" s="171"/>
      <c r="RTR322" s="171"/>
      <c r="RTS322" s="171"/>
      <c r="RTT322" s="171"/>
      <c r="RTU322" s="171"/>
      <c r="RTV322" s="171"/>
      <c r="RTW322" s="171"/>
      <c r="RTX322" s="171"/>
      <c r="RTY322" s="171"/>
      <c r="RTZ322" s="171"/>
      <c r="RUA322" s="171"/>
      <c r="RUB322" s="171"/>
      <c r="RUC322" s="171"/>
      <c r="RUD322" s="171"/>
      <c r="RUE322" s="171"/>
      <c r="RUF322" s="171"/>
      <c r="RUG322" s="171"/>
      <c r="RUH322" s="171"/>
      <c r="RUI322" s="171"/>
      <c r="RUJ322" s="171"/>
      <c r="RUK322" s="171"/>
      <c r="RUL322" s="171"/>
      <c r="RUM322" s="171"/>
      <c r="RUN322" s="171"/>
      <c r="RUO322" s="171"/>
      <c r="RUP322" s="171"/>
      <c r="RUQ322" s="171"/>
      <c r="RUR322" s="171"/>
      <c r="RUS322" s="171"/>
      <c r="RUT322" s="171"/>
      <c r="RUU322" s="171"/>
      <c r="RUV322" s="171"/>
      <c r="RUW322" s="171"/>
      <c r="RUX322" s="171"/>
      <c r="RUY322" s="171"/>
      <c r="RUZ322" s="171"/>
      <c r="RVA322" s="171"/>
      <c r="RVB322" s="171"/>
      <c r="RVC322" s="171"/>
      <c r="RVD322" s="171"/>
      <c r="RVE322" s="171"/>
      <c r="RVF322" s="171"/>
      <c r="RVG322" s="171"/>
      <c r="RVH322" s="171"/>
      <c r="RVI322" s="171"/>
      <c r="RVJ322" s="171"/>
      <c r="RVK322" s="171"/>
      <c r="RVL322" s="171"/>
      <c r="RVM322" s="171"/>
      <c r="RVN322" s="171"/>
      <c r="RVO322" s="171"/>
      <c r="RVP322" s="171"/>
      <c r="RVQ322" s="171"/>
      <c r="RVR322" s="171"/>
      <c r="RVS322" s="171"/>
      <c r="RVT322" s="171"/>
      <c r="RVU322" s="171"/>
      <c r="RVV322" s="171"/>
      <c r="RVW322" s="171"/>
      <c r="RVX322" s="171"/>
      <c r="RVY322" s="171"/>
      <c r="RVZ322" s="171"/>
      <c r="RWA322" s="171"/>
      <c r="RWB322" s="171"/>
      <c r="RWC322" s="171"/>
      <c r="RWD322" s="171"/>
      <c r="RWE322" s="171"/>
      <c r="RWF322" s="171"/>
      <c r="RWG322" s="171"/>
      <c r="RWH322" s="171"/>
      <c r="RWI322" s="171"/>
      <c r="RWJ322" s="171"/>
      <c r="RWK322" s="171"/>
      <c r="RWL322" s="171"/>
      <c r="RWM322" s="171"/>
      <c r="RWN322" s="171"/>
      <c r="RWO322" s="171"/>
      <c r="RWP322" s="171"/>
      <c r="RWQ322" s="171"/>
      <c r="RWR322" s="171"/>
      <c r="RWS322" s="171"/>
      <c r="RWT322" s="171"/>
      <c r="RWU322" s="171"/>
      <c r="RWV322" s="171"/>
      <c r="RWW322" s="171"/>
      <c r="RWX322" s="171"/>
      <c r="RWY322" s="171"/>
      <c r="RWZ322" s="171"/>
      <c r="RXA322" s="171"/>
      <c r="RXB322" s="171"/>
      <c r="RXC322" s="171"/>
      <c r="RXD322" s="171"/>
      <c r="RXE322" s="171"/>
      <c r="RXF322" s="171"/>
      <c r="RXG322" s="171"/>
      <c r="RXH322" s="171"/>
      <c r="RXI322" s="171"/>
      <c r="RXJ322" s="171"/>
      <c r="RXK322" s="171"/>
      <c r="RXL322" s="171"/>
      <c r="RXM322" s="171"/>
      <c r="RXN322" s="171"/>
      <c r="RXO322" s="171"/>
      <c r="RXP322" s="171"/>
      <c r="RXQ322" s="171"/>
      <c r="RXR322" s="171"/>
      <c r="RXS322" s="171"/>
      <c r="RXT322" s="171"/>
      <c r="RXU322" s="171"/>
      <c r="RXV322" s="171"/>
      <c r="RXW322" s="171"/>
      <c r="RXX322" s="171"/>
      <c r="RXY322" s="171"/>
      <c r="RXZ322" s="171"/>
      <c r="RYA322" s="171"/>
      <c r="RYB322" s="171"/>
      <c r="RYC322" s="171"/>
      <c r="RYD322" s="171"/>
      <c r="RYE322" s="171"/>
      <c r="RYF322" s="171"/>
      <c r="RYG322" s="171"/>
      <c r="RYH322" s="171"/>
      <c r="RYI322" s="171"/>
      <c r="RYJ322" s="171"/>
      <c r="RYK322" s="171"/>
      <c r="RYL322" s="171"/>
      <c r="RYM322" s="171"/>
      <c r="RYN322" s="171"/>
      <c r="RYO322" s="171"/>
      <c r="RYP322" s="171"/>
      <c r="RYQ322" s="171"/>
      <c r="RYR322" s="171"/>
      <c r="RYS322" s="171"/>
      <c r="RYT322" s="171"/>
      <c r="RYU322" s="171"/>
      <c r="RYV322" s="171"/>
      <c r="RYW322" s="171"/>
      <c r="RYX322" s="171"/>
      <c r="RYY322" s="171"/>
      <c r="RYZ322" s="171"/>
      <c r="RZA322" s="171"/>
      <c r="RZB322" s="171"/>
      <c r="RZC322" s="171"/>
      <c r="RZD322" s="171"/>
      <c r="RZE322" s="171"/>
      <c r="RZF322" s="171"/>
      <c r="RZG322" s="171"/>
      <c r="RZH322" s="171"/>
      <c r="RZI322" s="171"/>
      <c r="RZJ322" s="171"/>
      <c r="RZK322" s="171"/>
      <c r="RZL322" s="171"/>
      <c r="RZM322" s="171"/>
      <c r="RZN322" s="171"/>
      <c r="RZO322" s="171"/>
      <c r="RZP322" s="171"/>
      <c r="RZQ322" s="171"/>
      <c r="RZR322" s="171"/>
      <c r="RZS322" s="171"/>
      <c r="RZT322" s="171"/>
      <c r="RZU322" s="171"/>
      <c r="RZV322" s="171"/>
      <c r="RZW322" s="171"/>
      <c r="RZX322" s="171"/>
      <c r="RZY322" s="171"/>
      <c r="RZZ322" s="171"/>
      <c r="SAA322" s="171"/>
      <c r="SAB322" s="171"/>
      <c r="SAC322" s="171"/>
      <c r="SAD322" s="171"/>
      <c r="SAE322" s="171"/>
      <c r="SAF322" s="171"/>
      <c r="SAG322" s="171"/>
      <c r="SAH322" s="171"/>
      <c r="SAI322" s="171"/>
      <c r="SAJ322" s="171"/>
      <c r="SAK322" s="171"/>
      <c r="SAL322" s="171"/>
      <c r="SAM322" s="171"/>
      <c r="SAN322" s="171"/>
      <c r="SAO322" s="171"/>
      <c r="SAP322" s="171"/>
      <c r="SAQ322" s="171"/>
      <c r="SAR322" s="171"/>
      <c r="SAS322" s="171"/>
      <c r="SAT322" s="171"/>
      <c r="SAU322" s="171"/>
      <c r="SAV322" s="171"/>
      <c r="SAW322" s="171"/>
      <c r="SAX322" s="171"/>
      <c r="SAY322" s="171"/>
      <c r="SAZ322" s="171"/>
      <c r="SBA322" s="171"/>
      <c r="SBB322" s="171"/>
      <c r="SBC322" s="171"/>
      <c r="SBD322" s="171"/>
      <c r="SBE322" s="171"/>
      <c r="SBF322" s="171"/>
      <c r="SBG322" s="171"/>
      <c r="SBH322" s="171"/>
      <c r="SBI322" s="171"/>
      <c r="SBJ322" s="171"/>
      <c r="SBK322" s="171"/>
      <c r="SBL322" s="171"/>
      <c r="SBM322" s="171"/>
      <c r="SBN322" s="171"/>
      <c r="SBO322" s="171"/>
      <c r="SBP322" s="171"/>
      <c r="SBQ322" s="171"/>
      <c r="SBR322" s="171"/>
      <c r="SBS322" s="171"/>
      <c r="SBT322" s="171"/>
      <c r="SBU322" s="171"/>
      <c r="SBV322" s="171"/>
      <c r="SBW322" s="171"/>
      <c r="SBX322" s="171"/>
      <c r="SBY322" s="171"/>
      <c r="SBZ322" s="171"/>
      <c r="SCA322" s="171"/>
      <c r="SCB322" s="171"/>
      <c r="SCC322" s="171"/>
      <c r="SCD322" s="171"/>
      <c r="SCE322" s="171"/>
      <c r="SCF322" s="171"/>
      <c r="SCG322" s="171"/>
      <c r="SCH322" s="171"/>
      <c r="SCI322" s="171"/>
      <c r="SCJ322" s="171"/>
      <c r="SCK322" s="171"/>
      <c r="SCL322" s="171"/>
      <c r="SCM322" s="171"/>
      <c r="SCN322" s="171"/>
      <c r="SCO322" s="171"/>
      <c r="SCP322" s="171"/>
      <c r="SCQ322" s="171"/>
      <c r="SCR322" s="171"/>
      <c r="SCS322" s="171"/>
      <c r="SCT322" s="171"/>
      <c r="SCU322" s="171"/>
      <c r="SCV322" s="171"/>
      <c r="SCW322" s="171"/>
      <c r="SCX322" s="171"/>
      <c r="SCY322" s="171"/>
      <c r="SCZ322" s="171"/>
      <c r="SDA322" s="171"/>
      <c r="SDB322" s="171"/>
      <c r="SDC322" s="171"/>
      <c r="SDD322" s="171"/>
      <c r="SDE322" s="171"/>
      <c r="SDF322" s="171"/>
      <c r="SDG322" s="171"/>
      <c r="SDH322" s="171"/>
      <c r="SDI322" s="171"/>
      <c r="SDJ322" s="171"/>
      <c r="SDK322" s="171"/>
      <c r="SDL322" s="171"/>
      <c r="SDM322" s="171"/>
      <c r="SDN322" s="171"/>
      <c r="SDO322" s="171"/>
      <c r="SDP322" s="171"/>
      <c r="SDQ322" s="171"/>
      <c r="SDR322" s="171"/>
      <c r="SDS322" s="171"/>
      <c r="SDT322" s="171"/>
      <c r="SDU322" s="171"/>
      <c r="SDV322" s="171"/>
      <c r="SDW322" s="171"/>
      <c r="SDX322" s="171"/>
      <c r="SDY322" s="171"/>
      <c r="SDZ322" s="171"/>
      <c r="SEA322" s="171"/>
      <c r="SEB322" s="171"/>
      <c r="SEC322" s="171"/>
      <c r="SED322" s="171"/>
      <c r="SEE322" s="171"/>
      <c r="SEF322" s="171"/>
      <c r="SEG322" s="171"/>
      <c r="SEH322" s="171"/>
      <c r="SEI322" s="171"/>
      <c r="SEJ322" s="171"/>
      <c r="SEK322" s="171"/>
      <c r="SEL322" s="171"/>
      <c r="SEM322" s="171"/>
      <c r="SEN322" s="171"/>
      <c r="SEO322" s="171"/>
      <c r="SEP322" s="171"/>
      <c r="SEQ322" s="171"/>
      <c r="SER322" s="171"/>
      <c r="SES322" s="171"/>
      <c r="SET322" s="171"/>
      <c r="SEU322" s="171"/>
      <c r="SEV322" s="171"/>
      <c r="SEW322" s="171"/>
      <c r="SEX322" s="171"/>
      <c r="SEY322" s="171"/>
      <c r="SEZ322" s="171"/>
      <c r="SFA322" s="171"/>
      <c r="SFB322" s="171"/>
      <c r="SFC322" s="171"/>
      <c r="SFD322" s="171"/>
      <c r="SFE322" s="171"/>
      <c r="SFF322" s="171"/>
      <c r="SFG322" s="171"/>
      <c r="SFH322" s="171"/>
      <c r="SFI322" s="171"/>
      <c r="SFJ322" s="171"/>
      <c r="SFK322" s="171"/>
      <c r="SFL322" s="171"/>
      <c r="SFM322" s="171"/>
      <c r="SFN322" s="171"/>
      <c r="SFO322" s="171"/>
      <c r="SFP322" s="171"/>
      <c r="SFQ322" s="171"/>
      <c r="SFR322" s="171"/>
      <c r="SFS322" s="171"/>
      <c r="SFT322" s="171"/>
      <c r="SFU322" s="171"/>
      <c r="SFV322" s="171"/>
      <c r="SFW322" s="171"/>
      <c r="SFX322" s="171"/>
      <c r="SFY322" s="171"/>
      <c r="SFZ322" s="171"/>
      <c r="SGA322" s="171"/>
      <c r="SGB322" s="171"/>
      <c r="SGC322" s="171"/>
      <c r="SGD322" s="171"/>
      <c r="SGE322" s="171"/>
      <c r="SGF322" s="171"/>
      <c r="SGG322" s="171"/>
      <c r="SGH322" s="171"/>
      <c r="SGI322" s="171"/>
      <c r="SGJ322" s="171"/>
      <c r="SGK322" s="171"/>
      <c r="SGL322" s="171"/>
      <c r="SGM322" s="171"/>
      <c r="SGN322" s="171"/>
      <c r="SGO322" s="171"/>
      <c r="SGP322" s="171"/>
      <c r="SGQ322" s="171"/>
      <c r="SGR322" s="171"/>
      <c r="SGS322" s="171"/>
      <c r="SGT322" s="171"/>
      <c r="SGU322" s="171"/>
      <c r="SGV322" s="171"/>
      <c r="SGW322" s="171"/>
      <c r="SGX322" s="171"/>
      <c r="SGY322" s="171"/>
      <c r="SGZ322" s="171"/>
      <c r="SHA322" s="171"/>
      <c r="SHB322" s="171"/>
      <c r="SHC322" s="171"/>
      <c r="SHD322" s="171"/>
      <c r="SHE322" s="171"/>
      <c r="SHF322" s="171"/>
      <c r="SHG322" s="171"/>
      <c r="SHH322" s="171"/>
      <c r="SHI322" s="171"/>
      <c r="SHJ322" s="171"/>
      <c r="SHK322" s="171"/>
      <c r="SHL322" s="171"/>
      <c r="SHM322" s="171"/>
      <c r="SHN322" s="171"/>
      <c r="SHO322" s="171"/>
      <c r="SHP322" s="171"/>
      <c r="SHQ322" s="171"/>
      <c r="SHR322" s="171"/>
      <c r="SHS322" s="171"/>
      <c r="SHT322" s="171"/>
      <c r="SHU322" s="171"/>
      <c r="SHV322" s="171"/>
      <c r="SHW322" s="171"/>
      <c r="SHX322" s="171"/>
      <c r="SHY322" s="171"/>
      <c r="SHZ322" s="171"/>
      <c r="SIA322" s="171"/>
      <c r="SIB322" s="171"/>
      <c r="SIC322" s="171"/>
      <c r="SID322" s="171"/>
      <c r="SIE322" s="171"/>
      <c r="SIF322" s="171"/>
      <c r="SIG322" s="171"/>
      <c r="SIH322" s="171"/>
      <c r="SII322" s="171"/>
      <c r="SIJ322" s="171"/>
      <c r="SIK322" s="171"/>
      <c r="SIL322" s="171"/>
      <c r="SIM322" s="171"/>
      <c r="SIN322" s="171"/>
      <c r="SIO322" s="171"/>
      <c r="SIP322" s="171"/>
      <c r="SIQ322" s="171"/>
      <c r="SIR322" s="171"/>
      <c r="SIS322" s="171"/>
      <c r="SIT322" s="171"/>
      <c r="SIU322" s="171"/>
      <c r="SIV322" s="171"/>
      <c r="SIW322" s="171"/>
      <c r="SIX322" s="171"/>
      <c r="SIY322" s="171"/>
      <c r="SIZ322" s="171"/>
      <c r="SJA322" s="171"/>
      <c r="SJB322" s="171"/>
      <c r="SJC322" s="171"/>
      <c r="SJD322" s="171"/>
      <c r="SJE322" s="171"/>
      <c r="SJF322" s="171"/>
      <c r="SJG322" s="171"/>
      <c r="SJH322" s="171"/>
      <c r="SJI322" s="171"/>
      <c r="SJJ322" s="171"/>
      <c r="SJK322" s="171"/>
      <c r="SJL322" s="171"/>
      <c r="SJM322" s="171"/>
      <c r="SJN322" s="171"/>
      <c r="SJO322" s="171"/>
      <c r="SJP322" s="171"/>
      <c r="SJQ322" s="171"/>
      <c r="SJR322" s="171"/>
      <c r="SJS322" s="171"/>
      <c r="SJT322" s="171"/>
      <c r="SJU322" s="171"/>
      <c r="SJV322" s="171"/>
      <c r="SJW322" s="171"/>
      <c r="SJX322" s="171"/>
      <c r="SJY322" s="171"/>
      <c r="SJZ322" s="171"/>
      <c r="SKA322" s="171"/>
      <c r="SKB322" s="171"/>
      <c r="SKC322" s="171"/>
      <c r="SKD322" s="171"/>
      <c r="SKE322" s="171"/>
      <c r="SKF322" s="171"/>
      <c r="SKG322" s="171"/>
      <c r="SKH322" s="171"/>
      <c r="SKI322" s="171"/>
      <c r="SKJ322" s="171"/>
      <c r="SKK322" s="171"/>
      <c r="SKL322" s="171"/>
      <c r="SKM322" s="171"/>
      <c r="SKN322" s="171"/>
      <c r="SKO322" s="171"/>
      <c r="SKP322" s="171"/>
      <c r="SKQ322" s="171"/>
      <c r="SKR322" s="171"/>
      <c r="SKS322" s="171"/>
      <c r="SKT322" s="171"/>
      <c r="SKU322" s="171"/>
      <c r="SKV322" s="171"/>
      <c r="SKW322" s="171"/>
      <c r="SKX322" s="171"/>
      <c r="SKY322" s="171"/>
      <c r="SKZ322" s="171"/>
      <c r="SLA322" s="171"/>
      <c r="SLB322" s="171"/>
      <c r="SLC322" s="171"/>
      <c r="SLD322" s="171"/>
      <c r="SLE322" s="171"/>
      <c r="SLF322" s="171"/>
      <c r="SLG322" s="171"/>
      <c r="SLH322" s="171"/>
      <c r="SLI322" s="171"/>
      <c r="SLJ322" s="171"/>
      <c r="SLK322" s="171"/>
      <c r="SLL322" s="171"/>
      <c r="SLM322" s="171"/>
      <c r="SLN322" s="171"/>
      <c r="SLO322" s="171"/>
      <c r="SLP322" s="171"/>
      <c r="SLQ322" s="171"/>
      <c r="SLR322" s="171"/>
      <c r="SLS322" s="171"/>
      <c r="SLT322" s="171"/>
      <c r="SLU322" s="171"/>
      <c r="SLV322" s="171"/>
      <c r="SLW322" s="171"/>
      <c r="SLX322" s="171"/>
      <c r="SLY322" s="171"/>
      <c r="SLZ322" s="171"/>
      <c r="SMA322" s="171"/>
      <c r="SMB322" s="171"/>
      <c r="SMC322" s="171"/>
      <c r="SMD322" s="171"/>
      <c r="SME322" s="171"/>
      <c r="SMF322" s="171"/>
      <c r="SMG322" s="171"/>
      <c r="SMH322" s="171"/>
      <c r="SMI322" s="171"/>
      <c r="SMJ322" s="171"/>
      <c r="SMK322" s="171"/>
      <c r="SML322" s="171"/>
      <c r="SMM322" s="171"/>
      <c r="SMN322" s="171"/>
      <c r="SMO322" s="171"/>
      <c r="SMP322" s="171"/>
      <c r="SMQ322" s="171"/>
      <c r="SMR322" s="171"/>
      <c r="SMS322" s="171"/>
      <c r="SMT322" s="171"/>
      <c r="SMU322" s="171"/>
      <c r="SMV322" s="171"/>
      <c r="SMW322" s="171"/>
      <c r="SMX322" s="171"/>
      <c r="SMY322" s="171"/>
      <c r="SMZ322" s="171"/>
      <c r="SNA322" s="171"/>
      <c r="SNB322" s="171"/>
      <c r="SNC322" s="171"/>
      <c r="SND322" s="171"/>
      <c r="SNE322" s="171"/>
      <c r="SNF322" s="171"/>
      <c r="SNG322" s="171"/>
      <c r="SNH322" s="171"/>
      <c r="SNI322" s="171"/>
      <c r="SNJ322" s="171"/>
      <c r="SNK322" s="171"/>
      <c r="SNL322" s="171"/>
      <c r="SNM322" s="171"/>
      <c r="SNN322" s="171"/>
      <c r="SNO322" s="171"/>
      <c r="SNP322" s="171"/>
      <c r="SNQ322" s="171"/>
      <c r="SNR322" s="171"/>
      <c r="SNS322" s="171"/>
      <c r="SNT322" s="171"/>
      <c r="SNU322" s="171"/>
      <c r="SNV322" s="171"/>
      <c r="SNW322" s="171"/>
      <c r="SNX322" s="171"/>
      <c r="SNY322" s="171"/>
      <c r="SNZ322" s="171"/>
      <c r="SOA322" s="171"/>
      <c r="SOB322" s="171"/>
      <c r="SOC322" s="171"/>
      <c r="SOD322" s="171"/>
      <c r="SOE322" s="171"/>
      <c r="SOF322" s="171"/>
      <c r="SOG322" s="171"/>
      <c r="SOH322" s="171"/>
      <c r="SOI322" s="171"/>
      <c r="SOJ322" s="171"/>
      <c r="SOK322" s="171"/>
      <c r="SOL322" s="171"/>
      <c r="SOM322" s="171"/>
      <c r="SON322" s="171"/>
      <c r="SOO322" s="171"/>
      <c r="SOP322" s="171"/>
      <c r="SOQ322" s="171"/>
      <c r="SOR322" s="171"/>
      <c r="SOS322" s="171"/>
      <c r="SOT322" s="171"/>
      <c r="SOU322" s="171"/>
      <c r="SOV322" s="171"/>
      <c r="SOW322" s="171"/>
      <c r="SOX322" s="171"/>
      <c r="SOY322" s="171"/>
      <c r="SOZ322" s="171"/>
      <c r="SPA322" s="171"/>
      <c r="SPB322" s="171"/>
      <c r="SPC322" s="171"/>
      <c r="SPD322" s="171"/>
      <c r="SPE322" s="171"/>
      <c r="SPF322" s="171"/>
      <c r="SPG322" s="171"/>
      <c r="SPH322" s="171"/>
      <c r="SPI322" s="171"/>
      <c r="SPJ322" s="171"/>
      <c r="SPK322" s="171"/>
      <c r="SPL322" s="171"/>
      <c r="SPM322" s="171"/>
      <c r="SPN322" s="171"/>
      <c r="SPO322" s="171"/>
      <c r="SPP322" s="171"/>
      <c r="SPQ322" s="171"/>
      <c r="SPR322" s="171"/>
      <c r="SPS322" s="171"/>
      <c r="SPT322" s="171"/>
      <c r="SPU322" s="171"/>
      <c r="SPV322" s="171"/>
      <c r="SPW322" s="171"/>
      <c r="SPX322" s="171"/>
      <c r="SPY322" s="171"/>
      <c r="SPZ322" s="171"/>
      <c r="SQA322" s="171"/>
      <c r="SQB322" s="171"/>
      <c r="SQC322" s="171"/>
      <c r="SQD322" s="171"/>
      <c r="SQE322" s="171"/>
      <c r="SQF322" s="171"/>
      <c r="SQG322" s="171"/>
      <c r="SQH322" s="171"/>
      <c r="SQI322" s="171"/>
      <c r="SQJ322" s="171"/>
      <c r="SQK322" s="171"/>
      <c r="SQL322" s="171"/>
      <c r="SQM322" s="171"/>
      <c r="SQN322" s="171"/>
      <c r="SQO322" s="171"/>
      <c r="SQP322" s="171"/>
      <c r="SQQ322" s="171"/>
      <c r="SQR322" s="171"/>
      <c r="SQS322" s="171"/>
      <c r="SQT322" s="171"/>
      <c r="SQU322" s="171"/>
      <c r="SQV322" s="171"/>
      <c r="SQW322" s="171"/>
      <c r="SQX322" s="171"/>
      <c r="SQY322" s="171"/>
      <c r="SQZ322" s="171"/>
      <c r="SRA322" s="171"/>
      <c r="SRB322" s="171"/>
      <c r="SRC322" s="171"/>
      <c r="SRD322" s="171"/>
      <c r="SRE322" s="171"/>
      <c r="SRF322" s="171"/>
      <c r="SRG322" s="171"/>
      <c r="SRH322" s="171"/>
      <c r="SRI322" s="171"/>
      <c r="SRJ322" s="171"/>
      <c r="SRK322" s="171"/>
      <c r="SRL322" s="171"/>
      <c r="SRM322" s="171"/>
      <c r="SRN322" s="171"/>
      <c r="SRO322" s="171"/>
      <c r="SRP322" s="171"/>
      <c r="SRQ322" s="171"/>
      <c r="SRR322" s="171"/>
      <c r="SRS322" s="171"/>
      <c r="SRT322" s="171"/>
      <c r="SRU322" s="171"/>
      <c r="SRV322" s="171"/>
      <c r="SRW322" s="171"/>
      <c r="SRX322" s="171"/>
      <c r="SRY322" s="171"/>
      <c r="SRZ322" s="171"/>
      <c r="SSA322" s="171"/>
      <c r="SSB322" s="171"/>
      <c r="SSC322" s="171"/>
      <c r="SSD322" s="171"/>
      <c r="SSE322" s="171"/>
      <c r="SSF322" s="171"/>
      <c r="SSG322" s="171"/>
      <c r="SSH322" s="171"/>
      <c r="SSI322" s="171"/>
      <c r="SSJ322" s="171"/>
      <c r="SSK322" s="171"/>
      <c r="SSL322" s="171"/>
      <c r="SSM322" s="171"/>
      <c r="SSN322" s="171"/>
      <c r="SSO322" s="171"/>
      <c r="SSP322" s="171"/>
      <c r="SSQ322" s="171"/>
      <c r="SSR322" s="171"/>
      <c r="SSS322" s="171"/>
      <c r="SST322" s="171"/>
      <c r="SSU322" s="171"/>
      <c r="SSV322" s="171"/>
      <c r="SSW322" s="171"/>
      <c r="SSX322" s="171"/>
      <c r="SSY322" s="171"/>
      <c r="SSZ322" s="171"/>
      <c r="STA322" s="171"/>
      <c r="STB322" s="171"/>
      <c r="STC322" s="171"/>
      <c r="STD322" s="171"/>
      <c r="STE322" s="171"/>
      <c r="STF322" s="171"/>
      <c r="STG322" s="171"/>
      <c r="STH322" s="171"/>
      <c r="STI322" s="171"/>
      <c r="STJ322" s="171"/>
      <c r="STK322" s="171"/>
      <c r="STL322" s="171"/>
      <c r="STM322" s="171"/>
      <c r="STN322" s="171"/>
      <c r="STO322" s="171"/>
      <c r="STP322" s="171"/>
      <c r="STQ322" s="171"/>
      <c r="STR322" s="171"/>
      <c r="STS322" s="171"/>
      <c r="STT322" s="171"/>
      <c r="STU322" s="171"/>
      <c r="STV322" s="171"/>
      <c r="STW322" s="171"/>
      <c r="STX322" s="171"/>
      <c r="STY322" s="171"/>
      <c r="STZ322" s="171"/>
      <c r="SUA322" s="171"/>
      <c r="SUB322" s="171"/>
      <c r="SUC322" s="171"/>
      <c r="SUD322" s="171"/>
      <c r="SUE322" s="171"/>
      <c r="SUF322" s="171"/>
      <c r="SUG322" s="171"/>
      <c r="SUH322" s="171"/>
      <c r="SUI322" s="171"/>
      <c r="SUJ322" s="171"/>
      <c r="SUK322" s="171"/>
      <c r="SUL322" s="171"/>
      <c r="SUM322" s="171"/>
      <c r="SUN322" s="171"/>
      <c r="SUO322" s="171"/>
      <c r="SUP322" s="171"/>
      <c r="SUQ322" s="171"/>
      <c r="SUR322" s="171"/>
      <c r="SUS322" s="171"/>
      <c r="SUT322" s="171"/>
      <c r="SUU322" s="171"/>
      <c r="SUV322" s="171"/>
      <c r="SUW322" s="171"/>
      <c r="SUX322" s="171"/>
      <c r="SUY322" s="171"/>
      <c r="SUZ322" s="171"/>
      <c r="SVA322" s="171"/>
      <c r="SVB322" s="171"/>
      <c r="SVC322" s="171"/>
      <c r="SVD322" s="171"/>
      <c r="SVE322" s="171"/>
      <c r="SVF322" s="171"/>
      <c r="SVG322" s="171"/>
      <c r="SVH322" s="171"/>
      <c r="SVI322" s="171"/>
      <c r="SVJ322" s="171"/>
      <c r="SVK322" s="171"/>
      <c r="SVL322" s="171"/>
      <c r="SVM322" s="171"/>
      <c r="SVN322" s="171"/>
      <c r="SVO322" s="171"/>
      <c r="SVP322" s="171"/>
      <c r="SVQ322" s="171"/>
      <c r="SVR322" s="171"/>
      <c r="SVS322" s="171"/>
      <c r="SVT322" s="171"/>
      <c r="SVU322" s="171"/>
      <c r="SVV322" s="171"/>
      <c r="SVW322" s="171"/>
      <c r="SVX322" s="171"/>
      <c r="SVY322" s="171"/>
      <c r="SVZ322" s="171"/>
      <c r="SWA322" s="171"/>
      <c r="SWB322" s="171"/>
      <c r="SWC322" s="171"/>
      <c r="SWD322" s="171"/>
      <c r="SWE322" s="171"/>
      <c r="SWF322" s="171"/>
      <c r="SWG322" s="171"/>
      <c r="SWH322" s="171"/>
      <c r="SWI322" s="171"/>
      <c r="SWJ322" s="171"/>
      <c r="SWK322" s="171"/>
      <c r="SWL322" s="171"/>
      <c r="SWM322" s="171"/>
      <c r="SWN322" s="171"/>
      <c r="SWO322" s="171"/>
      <c r="SWP322" s="171"/>
      <c r="SWQ322" s="171"/>
      <c r="SWR322" s="171"/>
      <c r="SWS322" s="171"/>
      <c r="SWT322" s="171"/>
      <c r="SWU322" s="171"/>
      <c r="SWV322" s="171"/>
      <c r="SWW322" s="171"/>
      <c r="SWX322" s="171"/>
      <c r="SWY322" s="171"/>
      <c r="SWZ322" s="171"/>
      <c r="SXA322" s="171"/>
      <c r="SXB322" s="171"/>
      <c r="SXC322" s="171"/>
      <c r="SXD322" s="171"/>
      <c r="SXE322" s="171"/>
      <c r="SXF322" s="171"/>
      <c r="SXG322" s="171"/>
      <c r="SXH322" s="171"/>
      <c r="SXI322" s="171"/>
      <c r="SXJ322" s="171"/>
      <c r="SXK322" s="171"/>
      <c r="SXL322" s="171"/>
      <c r="SXM322" s="171"/>
      <c r="SXN322" s="171"/>
      <c r="SXO322" s="171"/>
      <c r="SXP322" s="171"/>
      <c r="SXQ322" s="171"/>
      <c r="SXR322" s="171"/>
      <c r="SXS322" s="171"/>
      <c r="SXT322" s="171"/>
      <c r="SXU322" s="171"/>
      <c r="SXV322" s="171"/>
      <c r="SXW322" s="171"/>
      <c r="SXX322" s="171"/>
      <c r="SXY322" s="171"/>
      <c r="SXZ322" s="171"/>
      <c r="SYA322" s="171"/>
      <c r="SYB322" s="171"/>
      <c r="SYC322" s="171"/>
      <c r="SYD322" s="171"/>
      <c r="SYE322" s="171"/>
      <c r="SYF322" s="171"/>
      <c r="SYG322" s="171"/>
      <c r="SYH322" s="171"/>
      <c r="SYI322" s="171"/>
      <c r="SYJ322" s="171"/>
      <c r="SYK322" s="171"/>
      <c r="SYL322" s="171"/>
      <c r="SYM322" s="171"/>
      <c r="SYN322" s="171"/>
      <c r="SYO322" s="171"/>
      <c r="SYP322" s="171"/>
      <c r="SYQ322" s="171"/>
      <c r="SYR322" s="171"/>
      <c r="SYS322" s="171"/>
      <c r="SYT322" s="171"/>
      <c r="SYU322" s="171"/>
      <c r="SYV322" s="171"/>
      <c r="SYW322" s="171"/>
      <c r="SYX322" s="171"/>
      <c r="SYY322" s="171"/>
      <c r="SYZ322" s="171"/>
      <c r="SZA322" s="171"/>
      <c r="SZB322" s="171"/>
      <c r="SZC322" s="171"/>
      <c r="SZD322" s="171"/>
      <c r="SZE322" s="171"/>
      <c r="SZF322" s="171"/>
      <c r="SZG322" s="171"/>
      <c r="SZH322" s="171"/>
      <c r="SZI322" s="171"/>
      <c r="SZJ322" s="171"/>
      <c r="SZK322" s="171"/>
      <c r="SZL322" s="171"/>
      <c r="SZM322" s="171"/>
      <c r="SZN322" s="171"/>
      <c r="SZO322" s="171"/>
      <c r="SZP322" s="171"/>
      <c r="SZQ322" s="171"/>
      <c r="SZR322" s="171"/>
      <c r="SZS322" s="171"/>
      <c r="SZT322" s="171"/>
      <c r="SZU322" s="171"/>
      <c r="SZV322" s="171"/>
      <c r="SZW322" s="171"/>
      <c r="SZX322" s="171"/>
      <c r="SZY322" s="171"/>
      <c r="SZZ322" s="171"/>
      <c r="TAA322" s="171"/>
      <c r="TAB322" s="171"/>
      <c r="TAC322" s="171"/>
      <c r="TAD322" s="171"/>
      <c r="TAE322" s="171"/>
      <c r="TAF322" s="171"/>
      <c r="TAG322" s="171"/>
      <c r="TAH322" s="171"/>
      <c r="TAI322" s="171"/>
      <c r="TAJ322" s="171"/>
      <c r="TAK322" s="171"/>
      <c r="TAL322" s="171"/>
      <c r="TAM322" s="171"/>
      <c r="TAN322" s="171"/>
      <c r="TAO322" s="171"/>
      <c r="TAP322" s="171"/>
      <c r="TAQ322" s="171"/>
      <c r="TAR322" s="171"/>
      <c r="TAS322" s="171"/>
      <c r="TAT322" s="171"/>
      <c r="TAU322" s="171"/>
      <c r="TAV322" s="171"/>
      <c r="TAW322" s="171"/>
      <c r="TAX322" s="171"/>
      <c r="TAY322" s="171"/>
      <c r="TAZ322" s="171"/>
      <c r="TBA322" s="171"/>
      <c r="TBB322" s="171"/>
      <c r="TBC322" s="171"/>
      <c r="TBD322" s="171"/>
      <c r="TBE322" s="171"/>
      <c r="TBF322" s="171"/>
      <c r="TBG322" s="171"/>
      <c r="TBH322" s="171"/>
      <c r="TBI322" s="171"/>
      <c r="TBJ322" s="171"/>
      <c r="TBK322" s="171"/>
      <c r="TBL322" s="171"/>
      <c r="TBM322" s="171"/>
      <c r="TBN322" s="171"/>
      <c r="TBO322" s="171"/>
      <c r="TBP322" s="171"/>
      <c r="TBQ322" s="171"/>
      <c r="TBR322" s="171"/>
      <c r="TBS322" s="171"/>
      <c r="TBT322" s="171"/>
      <c r="TBU322" s="171"/>
      <c r="TBV322" s="171"/>
      <c r="TBW322" s="171"/>
      <c r="TBX322" s="171"/>
      <c r="TBY322" s="171"/>
      <c r="TBZ322" s="171"/>
      <c r="TCA322" s="171"/>
      <c r="TCB322" s="171"/>
      <c r="TCC322" s="171"/>
      <c r="TCD322" s="171"/>
      <c r="TCE322" s="171"/>
      <c r="TCF322" s="171"/>
      <c r="TCG322" s="171"/>
      <c r="TCH322" s="171"/>
      <c r="TCI322" s="171"/>
      <c r="TCJ322" s="171"/>
      <c r="TCK322" s="171"/>
      <c r="TCL322" s="171"/>
      <c r="TCM322" s="171"/>
      <c r="TCN322" s="171"/>
      <c r="TCO322" s="171"/>
      <c r="TCP322" s="171"/>
      <c r="TCQ322" s="171"/>
      <c r="TCR322" s="171"/>
      <c r="TCS322" s="171"/>
      <c r="TCT322" s="171"/>
      <c r="TCU322" s="171"/>
      <c r="TCV322" s="171"/>
      <c r="TCW322" s="171"/>
      <c r="TCX322" s="171"/>
      <c r="TCY322" s="171"/>
      <c r="TCZ322" s="171"/>
      <c r="TDA322" s="171"/>
      <c r="TDB322" s="171"/>
      <c r="TDC322" s="171"/>
      <c r="TDD322" s="171"/>
      <c r="TDE322" s="171"/>
      <c r="TDF322" s="171"/>
      <c r="TDG322" s="171"/>
      <c r="TDH322" s="171"/>
      <c r="TDI322" s="171"/>
      <c r="TDJ322" s="171"/>
      <c r="TDK322" s="171"/>
      <c r="TDL322" s="171"/>
      <c r="TDM322" s="171"/>
      <c r="TDN322" s="171"/>
      <c r="TDO322" s="171"/>
      <c r="TDP322" s="171"/>
      <c r="TDQ322" s="171"/>
      <c r="TDR322" s="171"/>
      <c r="TDS322" s="171"/>
      <c r="TDT322" s="171"/>
      <c r="TDU322" s="171"/>
      <c r="TDV322" s="171"/>
      <c r="TDW322" s="171"/>
      <c r="TDX322" s="171"/>
      <c r="TDY322" s="171"/>
      <c r="TDZ322" s="171"/>
      <c r="TEA322" s="171"/>
      <c r="TEB322" s="171"/>
      <c r="TEC322" s="171"/>
      <c r="TED322" s="171"/>
      <c r="TEE322" s="171"/>
      <c r="TEF322" s="171"/>
      <c r="TEG322" s="171"/>
      <c r="TEH322" s="171"/>
      <c r="TEI322" s="171"/>
      <c r="TEJ322" s="171"/>
      <c r="TEK322" s="171"/>
      <c r="TEL322" s="171"/>
      <c r="TEM322" s="171"/>
      <c r="TEN322" s="171"/>
      <c r="TEO322" s="171"/>
      <c r="TEP322" s="171"/>
      <c r="TEQ322" s="171"/>
      <c r="TER322" s="171"/>
      <c r="TES322" s="171"/>
      <c r="TET322" s="171"/>
      <c r="TEU322" s="171"/>
      <c r="TEV322" s="171"/>
      <c r="TEW322" s="171"/>
      <c r="TEX322" s="171"/>
      <c r="TEY322" s="171"/>
      <c r="TEZ322" s="171"/>
      <c r="TFA322" s="171"/>
      <c r="TFB322" s="171"/>
      <c r="TFC322" s="171"/>
      <c r="TFD322" s="171"/>
      <c r="TFE322" s="171"/>
      <c r="TFF322" s="171"/>
      <c r="TFG322" s="171"/>
      <c r="TFH322" s="171"/>
      <c r="TFI322" s="171"/>
      <c r="TFJ322" s="171"/>
      <c r="TFK322" s="171"/>
      <c r="TFL322" s="171"/>
      <c r="TFM322" s="171"/>
      <c r="TFN322" s="171"/>
      <c r="TFO322" s="171"/>
      <c r="TFP322" s="171"/>
      <c r="TFQ322" s="171"/>
      <c r="TFR322" s="171"/>
      <c r="TFS322" s="171"/>
      <c r="TFT322" s="171"/>
      <c r="TFU322" s="171"/>
      <c r="TFV322" s="171"/>
      <c r="TFW322" s="171"/>
      <c r="TFX322" s="171"/>
      <c r="TFY322" s="171"/>
      <c r="TFZ322" s="171"/>
      <c r="TGA322" s="171"/>
      <c r="TGB322" s="171"/>
      <c r="TGC322" s="171"/>
      <c r="TGD322" s="171"/>
      <c r="TGE322" s="171"/>
      <c r="TGF322" s="171"/>
      <c r="TGG322" s="171"/>
      <c r="TGH322" s="171"/>
      <c r="TGI322" s="171"/>
      <c r="TGJ322" s="171"/>
      <c r="TGK322" s="171"/>
      <c r="TGL322" s="171"/>
      <c r="TGM322" s="171"/>
      <c r="TGN322" s="171"/>
      <c r="TGO322" s="171"/>
      <c r="TGP322" s="171"/>
      <c r="TGQ322" s="171"/>
      <c r="TGR322" s="171"/>
      <c r="TGS322" s="171"/>
      <c r="TGT322" s="171"/>
      <c r="TGU322" s="171"/>
      <c r="TGV322" s="171"/>
      <c r="TGW322" s="171"/>
      <c r="TGX322" s="171"/>
      <c r="TGY322" s="171"/>
      <c r="TGZ322" s="171"/>
      <c r="THA322" s="171"/>
      <c r="THB322" s="171"/>
      <c r="THC322" s="171"/>
      <c r="THD322" s="171"/>
      <c r="THE322" s="171"/>
      <c r="THF322" s="171"/>
      <c r="THG322" s="171"/>
      <c r="THH322" s="171"/>
      <c r="THI322" s="171"/>
      <c r="THJ322" s="171"/>
      <c r="THK322" s="171"/>
      <c r="THL322" s="171"/>
      <c r="THM322" s="171"/>
      <c r="THN322" s="171"/>
      <c r="THO322" s="171"/>
      <c r="THP322" s="171"/>
      <c r="THQ322" s="171"/>
      <c r="THR322" s="171"/>
      <c r="THS322" s="171"/>
      <c r="THT322" s="171"/>
      <c r="THU322" s="171"/>
      <c r="THV322" s="171"/>
      <c r="THW322" s="171"/>
      <c r="THX322" s="171"/>
      <c r="THY322" s="171"/>
      <c r="THZ322" s="171"/>
      <c r="TIA322" s="171"/>
      <c r="TIB322" s="171"/>
      <c r="TIC322" s="171"/>
      <c r="TID322" s="171"/>
      <c r="TIE322" s="171"/>
      <c r="TIF322" s="171"/>
      <c r="TIG322" s="171"/>
      <c r="TIH322" s="171"/>
      <c r="TII322" s="171"/>
      <c r="TIJ322" s="171"/>
      <c r="TIK322" s="171"/>
      <c r="TIL322" s="171"/>
      <c r="TIM322" s="171"/>
      <c r="TIN322" s="171"/>
      <c r="TIO322" s="171"/>
      <c r="TIP322" s="171"/>
      <c r="TIQ322" s="171"/>
      <c r="TIR322" s="171"/>
      <c r="TIS322" s="171"/>
      <c r="TIT322" s="171"/>
      <c r="TIU322" s="171"/>
      <c r="TIV322" s="171"/>
      <c r="TIW322" s="171"/>
      <c r="TIX322" s="171"/>
      <c r="TIY322" s="171"/>
      <c r="TIZ322" s="171"/>
      <c r="TJA322" s="171"/>
      <c r="TJB322" s="171"/>
      <c r="TJC322" s="171"/>
      <c r="TJD322" s="171"/>
      <c r="TJE322" s="171"/>
      <c r="TJF322" s="171"/>
      <c r="TJG322" s="171"/>
      <c r="TJH322" s="171"/>
      <c r="TJI322" s="171"/>
      <c r="TJJ322" s="171"/>
      <c r="TJK322" s="171"/>
      <c r="TJL322" s="171"/>
      <c r="TJM322" s="171"/>
      <c r="TJN322" s="171"/>
      <c r="TJO322" s="171"/>
      <c r="TJP322" s="171"/>
      <c r="TJQ322" s="171"/>
      <c r="TJR322" s="171"/>
      <c r="TJS322" s="171"/>
      <c r="TJT322" s="171"/>
      <c r="TJU322" s="171"/>
      <c r="TJV322" s="171"/>
      <c r="TJW322" s="171"/>
      <c r="TJX322" s="171"/>
      <c r="TJY322" s="171"/>
      <c r="TJZ322" s="171"/>
      <c r="TKA322" s="171"/>
      <c r="TKB322" s="171"/>
      <c r="TKC322" s="171"/>
      <c r="TKD322" s="171"/>
      <c r="TKE322" s="171"/>
      <c r="TKF322" s="171"/>
      <c r="TKG322" s="171"/>
      <c r="TKH322" s="171"/>
      <c r="TKI322" s="171"/>
      <c r="TKJ322" s="171"/>
      <c r="TKK322" s="171"/>
      <c r="TKL322" s="171"/>
      <c r="TKM322" s="171"/>
      <c r="TKN322" s="171"/>
      <c r="TKO322" s="171"/>
      <c r="TKP322" s="171"/>
      <c r="TKQ322" s="171"/>
      <c r="TKR322" s="171"/>
      <c r="TKS322" s="171"/>
      <c r="TKT322" s="171"/>
      <c r="TKU322" s="171"/>
      <c r="TKV322" s="171"/>
      <c r="TKW322" s="171"/>
      <c r="TKX322" s="171"/>
      <c r="TKY322" s="171"/>
      <c r="TKZ322" s="171"/>
      <c r="TLA322" s="171"/>
      <c r="TLB322" s="171"/>
      <c r="TLC322" s="171"/>
      <c r="TLD322" s="171"/>
      <c r="TLE322" s="171"/>
      <c r="TLF322" s="171"/>
      <c r="TLG322" s="171"/>
      <c r="TLH322" s="171"/>
      <c r="TLI322" s="171"/>
      <c r="TLJ322" s="171"/>
      <c r="TLK322" s="171"/>
      <c r="TLL322" s="171"/>
      <c r="TLM322" s="171"/>
      <c r="TLN322" s="171"/>
      <c r="TLO322" s="171"/>
      <c r="TLP322" s="171"/>
      <c r="TLQ322" s="171"/>
      <c r="TLR322" s="171"/>
      <c r="TLS322" s="171"/>
      <c r="TLT322" s="171"/>
      <c r="TLU322" s="171"/>
      <c r="TLV322" s="171"/>
      <c r="TLW322" s="171"/>
      <c r="TLX322" s="171"/>
      <c r="TLY322" s="171"/>
      <c r="TLZ322" s="171"/>
      <c r="TMA322" s="171"/>
      <c r="TMB322" s="171"/>
      <c r="TMC322" s="171"/>
      <c r="TMD322" s="171"/>
      <c r="TME322" s="171"/>
      <c r="TMF322" s="171"/>
      <c r="TMG322" s="171"/>
      <c r="TMH322" s="171"/>
      <c r="TMI322" s="171"/>
      <c r="TMJ322" s="171"/>
      <c r="TMK322" s="171"/>
      <c r="TML322" s="171"/>
      <c r="TMM322" s="171"/>
      <c r="TMN322" s="171"/>
      <c r="TMO322" s="171"/>
      <c r="TMP322" s="171"/>
      <c r="TMQ322" s="171"/>
      <c r="TMR322" s="171"/>
      <c r="TMS322" s="171"/>
      <c r="TMT322" s="171"/>
      <c r="TMU322" s="171"/>
      <c r="TMV322" s="171"/>
      <c r="TMW322" s="171"/>
      <c r="TMX322" s="171"/>
      <c r="TMY322" s="171"/>
      <c r="TMZ322" s="171"/>
      <c r="TNA322" s="171"/>
      <c r="TNB322" s="171"/>
      <c r="TNC322" s="171"/>
      <c r="TND322" s="171"/>
      <c r="TNE322" s="171"/>
      <c r="TNF322" s="171"/>
      <c r="TNG322" s="171"/>
      <c r="TNH322" s="171"/>
      <c r="TNI322" s="171"/>
      <c r="TNJ322" s="171"/>
      <c r="TNK322" s="171"/>
      <c r="TNL322" s="171"/>
      <c r="TNM322" s="171"/>
      <c r="TNN322" s="171"/>
      <c r="TNO322" s="171"/>
      <c r="TNP322" s="171"/>
      <c r="TNQ322" s="171"/>
      <c r="TNR322" s="171"/>
      <c r="TNS322" s="171"/>
      <c r="TNT322" s="171"/>
      <c r="TNU322" s="171"/>
      <c r="TNV322" s="171"/>
      <c r="TNW322" s="171"/>
      <c r="TNX322" s="171"/>
      <c r="TNY322" s="171"/>
      <c r="TNZ322" s="171"/>
      <c r="TOA322" s="171"/>
      <c r="TOB322" s="171"/>
      <c r="TOC322" s="171"/>
      <c r="TOD322" s="171"/>
      <c r="TOE322" s="171"/>
      <c r="TOF322" s="171"/>
      <c r="TOG322" s="171"/>
      <c r="TOH322" s="171"/>
      <c r="TOI322" s="171"/>
      <c r="TOJ322" s="171"/>
      <c r="TOK322" s="171"/>
      <c r="TOL322" s="171"/>
      <c r="TOM322" s="171"/>
      <c r="TON322" s="171"/>
      <c r="TOO322" s="171"/>
      <c r="TOP322" s="171"/>
      <c r="TOQ322" s="171"/>
      <c r="TOR322" s="171"/>
      <c r="TOS322" s="171"/>
      <c r="TOT322" s="171"/>
      <c r="TOU322" s="171"/>
      <c r="TOV322" s="171"/>
      <c r="TOW322" s="171"/>
      <c r="TOX322" s="171"/>
      <c r="TOY322" s="171"/>
      <c r="TOZ322" s="171"/>
      <c r="TPA322" s="171"/>
      <c r="TPB322" s="171"/>
      <c r="TPC322" s="171"/>
      <c r="TPD322" s="171"/>
      <c r="TPE322" s="171"/>
      <c r="TPF322" s="171"/>
      <c r="TPG322" s="171"/>
      <c r="TPH322" s="171"/>
      <c r="TPI322" s="171"/>
      <c r="TPJ322" s="171"/>
      <c r="TPK322" s="171"/>
      <c r="TPL322" s="171"/>
      <c r="TPM322" s="171"/>
      <c r="TPN322" s="171"/>
      <c r="TPO322" s="171"/>
      <c r="TPP322" s="171"/>
      <c r="TPQ322" s="171"/>
      <c r="TPR322" s="171"/>
      <c r="TPS322" s="171"/>
      <c r="TPT322" s="171"/>
      <c r="TPU322" s="171"/>
      <c r="TPV322" s="171"/>
      <c r="TPW322" s="171"/>
      <c r="TPX322" s="171"/>
      <c r="TPY322" s="171"/>
      <c r="TPZ322" s="171"/>
      <c r="TQA322" s="171"/>
      <c r="TQB322" s="171"/>
      <c r="TQC322" s="171"/>
      <c r="TQD322" s="171"/>
      <c r="TQE322" s="171"/>
      <c r="TQF322" s="171"/>
      <c r="TQG322" s="171"/>
      <c r="TQH322" s="171"/>
      <c r="TQI322" s="171"/>
      <c r="TQJ322" s="171"/>
      <c r="TQK322" s="171"/>
      <c r="TQL322" s="171"/>
      <c r="TQM322" s="171"/>
      <c r="TQN322" s="171"/>
      <c r="TQO322" s="171"/>
      <c r="TQP322" s="171"/>
      <c r="TQQ322" s="171"/>
      <c r="TQR322" s="171"/>
      <c r="TQS322" s="171"/>
      <c r="TQT322" s="171"/>
      <c r="TQU322" s="171"/>
      <c r="TQV322" s="171"/>
      <c r="TQW322" s="171"/>
      <c r="TQX322" s="171"/>
      <c r="TQY322" s="171"/>
      <c r="TQZ322" s="171"/>
      <c r="TRA322" s="171"/>
      <c r="TRB322" s="171"/>
      <c r="TRC322" s="171"/>
      <c r="TRD322" s="171"/>
      <c r="TRE322" s="171"/>
      <c r="TRF322" s="171"/>
      <c r="TRG322" s="171"/>
      <c r="TRH322" s="171"/>
      <c r="TRI322" s="171"/>
      <c r="TRJ322" s="171"/>
      <c r="TRK322" s="171"/>
      <c r="TRL322" s="171"/>
      <c r="TRM322" s="171"/>
      <c r="TRN322" s="171"/>
      <c r="TRO322" s="171"/>
      <c r="TRP322" s="171"/>
      <c r="TRQ322" s="171"/>
      <c r="TRR322" s="171"/>
      <c r="TRS322" s="171"/>
      <c r="TRT322" s="171"/>
      <c r="TRU322" s="171"/>
      <c r="TRV322" s="171"/>
      <c r="TRW322" s="171"/>
      <c r="TRX322" s="171"/>
      <c r="TRY322" s="171"/>
      <c r="TRZ322" s="171"/>
      <c r="TSA322" s="171"/>
      <c r="TSB322" s="171"/>
      <c r="TSC322" s="171"/>
      <c r="TSD322" s="171"/>
      <c r="TSE322" s="171"/>
      <c r="TSF322" s="171"/>
      <c r="TSG322" s="171"/>
      <c r="TSH322" s="171"/>
      <c r="TSI322" s="171"/>
      <c r="TSJ322" s="171"/>
      <c r="TSK322" s="171"/>
      <c r="TSL322" s="171"/>
      <c r="TSM322" s="171"/>
      <c r="TSN322" s="171"/>
      <c r="TSO322" s="171"/>
      <c r="TSP322" s="171"/>
      <c r="TSQ322" s="171"/>
      <c r="TSR322" s="171"/>
      <c r="TSS322" s="171"/>
      <c r="TST322" s="171"/>
      <c r="TSU322" s="171"/>
      <c r="TSV322" s="171"/>
      <c r="TSW322" s="171"/>
      <c r="TSX322" s="171"/>
      <c r="TSY322" s="171"/>
      <c r="TSZ322" s="171"/>
      <c r="TTA322" s="171"/>
      <c r="TTB322" s="171"/>
      <c r="TTC322" s="171"/>
      <c r="TTD322" s="171"/>
      <c r="TTE322" s="171"/>
      <c r="TTF322" s="171"/>
      <c r="TTG322" s="171"/>
      <c r="TTH322" s="171"/>
      <c r="TTI322" s="171"/>
      <c r="TTJ322" s="171"/>
      <c r="TTK322" s="171"/>
      <c r="TTL322" s="171"/>
      <c r="TTM322" s="171"/>
      <c r="TTN322" s="171"/>
      <c r="TTO322" s="171"/>
      <c r="TTP322" s="171"/>
      <c r="TTQ322" s="171"/>
      <c r="TTR322" s="171"/>
      <c r="TTS322" s="171"/>
      <c r="TTT322" s="171"/>
      <c r="TTU322" s="171"/>
      <c r="TTV322" s="171"/>
      <c r="TTW322" s="171"/>
      <c r="TTX322" s="171"/>
      <c r="TTY322" s="171"/>
      <c r="TTZ322" s="171"/>
      <c r="TUA322" s="171"/>
      <c r="TUB322" s="171"/>
      <c r="TUC322" s="171"/>
      <c r="TUD322" s="171"/>
      <c r="TUE322" s="171"/>
      <c r="TUF322" s="171"/>
      <c r="TUG322" s="171"/>
      <c r="TUH322" s="171"/>
      <c r="TUI322" s="171"/>
      <c r="TUJ322" s="171"/>
      <c r="TUK322" s="171"/>
      <c r="TUL322" s="171"/>
      <c r="TUM322" s="171"/>
      <c r="TUN322" s="171"/>
      <c r="TUO322" s="171"/>
      <c r="TUP322" s="171"/>
      <c r="TUQ322" s="171"/>
      <c r="TUR322" s="171"/>
      <c r="TUS322" s="171"/>
      <c r="TUT322" s="171"/>
      <c r="TUU322" s="171"/>
      <c r="TUV322" s="171"/>
      <c r="TUW322" s="171"/>
      <c r="TUX322" s="171"/>
      <c r="TUY322" s="171"/>
      <c r="TUZ322" s="171"/>
      <c r="TVA322" s="171"/>
      <c r="TVB322" s="171"/>
      <c r="TVC322" s="171"/>
      <c r="TVD322" s="171"/>
      <c r="TVE322" s="171"/>
      <c r="TVF322" s="171"/>
      <c r="TVG322" s="171"/>
      <c r="TVH322" s="171"/>
      <c r="TVI322" s="171"/>
      <c r="TVJ322" s="171"/>
      <c r="TVK322" s="171"/>
      <c r="TVL322" s="171"/>
      <c r="TVM322" s="171"/>
      <c r="TVN322" s="171"/>
      <c r="TVO322" s="171"/>
      <c r="TVP322" s="171"/>
      <c r="TVQ322" s="171"/>
      <c r="TVR322" s="171"/>
      <c r="TVS322" s="171"/>
      <c r="TVT322" s="171"/>
      <c r="TVU322" s="171"/>
      <c r="TVV322" s="171"/>
      <c r="TVW322" s="171"/>
      <c r="TVX322" s="171"/>
      <c r="TVY322" s="171"/>
      <c r="TVZ322" s="171"/>
      <c r="TWA322" s="171"/>
      <c r="TWB322" s="171"/>
      <c r="TWC322" s="171"/>
      <c r="TWD322" s="171"/>
      <c r="TWE322" s="171"/>
      <c r="TWF322" s="171"/>
      <c r="TWG322" s="171"/>
      <c r="TWH322" s="171"/>
      <c r="TWI322" s="171"/>
      <c r="TWJ322" s="171"/>
      <c r="TWK322" s="171"/>
      <c r="TWL322" s="171"/>
      <c r="TWM322" s="171"/>
      <c r="TWN322" s="171"/>
      <c r="TWO322" s="171"/>
      <c r="TWP322" s="171"/>
      <c r="TWQ322" s="171"/>
      <c r="TWR322" s="171"/>
      <c r="TWS322" s="171"/>
      <c r="TWT322" s="171"/>
      <c r="TWU322" s="171"/>
      <c r="TWV322" s="171"/>
      <c r="TWW322" s="171"/>
      <c r="TWX322" s="171"/>
      <c r="TWY322" s="171"/>
      <c r="TWZ322" s="171"/>
      <c r="TXA322" s="171"/>
      <c r="TXB322" s="171"/>
      <c r="TXC322" s="171"/>
      <c r="TXD322" s="171"/>
      <c r="TXE322" s="171"/>
      <c r="TXF322" s="171"/>
      <c r="TXG322" s="171"/>
      <c r="TXH322" s="171"/>
      <c r="TXI322" s="171"/>
      <c r="TXJ322" s="171"/>
      <c r="TXK322" s="171"/>
      <c r="TXL322" s="171"/>
      <c r="TXM322" s="171"/>
      <c r="TXN322" s="171"/>
      <c r="TXO322" s="171"/>
      <c r="TXP322" s="171"/>
      <c r="TXQ322" s="171"/>
      <c r="TXR322" s="171"/>
      <c r="TXS322" s="171"/>
      <c r="TXT322" s="171"/>
      <c r="TXU322" s="171"/>
      <c r="TXV322" s="171"/>
      <c r="TXW322" s="171"/>
      <c r="TXX322" s="171"/>
      <c r="TXY322" s="171"/>
      <c r="TXZ322" s="171"/>
      <c r="TYA322" s="171"/>
      <c r="TYB322" s="171"/>
      <c r="TYC322" s="171"/>
      <c r="TYD322" s="171"/>
      <c r="TYE322" s="171"/>
      <c r="TYF322" s="171"/>
      <c r="TYG322" s="171"/>
      <c r="TYH322" s="171"/>
      <c r="TYI322" s="171"/>
      <c r="TYJ322" s="171"/>
      <c r="TYK322" s="171"/>
      <c r="TYL322" s="171"/>
      <c r="TYM322" s="171"/>
      <c r="TYN322" s="171"/>
      <c r="TYO322" s="171"/>
      <c r="TYP322" s="171"/>
      <c r="TYQ322" s="171"/>
      <c r="TYR322" s="171"/>
      <c r="TYS322" s="171"/>
      <c r="TYT322" s="171"/>
      <c r="TYU322" s="171"/>
      <c r="TYV322" s="171"/>
      <c r="TYW322" s="171"/>
      <c r="TYX322" s="171"/>
      <c r="TYY322" s="171"/>
      <c r="TYZ322" s="171"/>
      <c r="TZA322" s="171"/>
      <c r="TZB322" s="171"/>
      <c r="TZC322" s="171"/>
      <c r="TZD322" s="171"/>
      <c r="TZE322" s="171"/>
      <c r="TZF322" s="171"/>
      <c r="TZG322" s="171"/>
      <c r="TZH322" s="171"/>
      <c r="TZI322" s="171"/>
      <c r="TZJ322" s="171"/>
      <c r="TZK322" s="171"/>
      <c r="TZL322" s="171"/>
      <c r="TZM322" s="171"/>
      <c r="TZN322" s="171"/>
      <c r="TZO322" s="171"/>
      <c r="TZP322" s="171"/>
      <c r="TZQ322" s="171"/>
      <c r="TZR322" s="171"/>
      <c r="TZS322" s="171"/>
      <c r="TZT322" s="171"/>
      <c r="TZU322" s="171"/>
      <c r="TZV322" s="171"/>
      <c r="TZW322" s="171"/>
      <c r="TZX322" s="171"/>
      <c r="TZY322" s="171"/>
      <c r="TZZ322" s="171"/>
      <c r="UAA322" s="171"/>
      <c r="UAB322" s="171"/>
      <c r="UAC322" s="171"/>
      <c r="UAD322" s="171"/>
      <c r="UAE322" s="171"/>
      <c r="UAF322" s="171"/>
      <c r="UAG322" s="171"/>
      <c r="UAH322" s="171"/>
      <c r="UAI322" s="171"/>
      <c r="UAJ322" s="171"/>
      <c r="UAK322" s="171"/>
      <c r="UAL322" s="171"/>
      <c r="UAM322" s="171"/>
      <c r="UAN322" s="171"/>
      <c r="UAO322" s="171"/>
      <c r="UAP322" s="171"/>
      <c r="UAQ322" s="171"/>
      <c r="UAR322" s="171"/>
      <c r="UAS322" s="171"/>
      <c r="UAT322" s="171"/>
      <c r="UAU322" s="171"/>
      <c r="UAV322" s="171"/>
      <c r="UAW322" s="171"/>
      <c r="UAX322" s="171"/>
      <c r="UAY322" s="171"/>
      <c r="UAZ322" s="171"/>
      <c r="UBA322" s="171"/>
      <c r="UBB322" s="171"/>
      <c r="UBC322" s="171"/>
      <c r="UBD322" s="171"/>
      <c r="UBE322" s="171"/>
      <c r="UBF322" s="171"/>
      <c r="UBG322" s="171"/>
      <c r="UBH322" s="171"/>
      <c r="UBI322" s="171"/>
      <c r="UBJ322" s="171"/>
      <c r="UBK322" s="171"/>
      <c r="UBL322" s="171"/>
      <c r="UBM322" s="171"/>
      <c r="UBN322" s="171"/>
      <c r="UBO322" s="171"/>
      <c r="UBP322" s="171"/>
      <c r="UBQ322" s="171"/>
      <c r="UBR322" s="171"/>
      <c r="UBS322" s="171"/>
      <c r="UBT322" s="171"/>
      <c r="UBU322" s="171"/>
      <c r="UBV322" s="171"/>
      <c r="UBW322" s="171"/>
      <c r="UBX322" s="171"/>
      <c r="UBY322" s="171"/>
      <c r="UBZ322" s="171"/>
      <c r="UCA322" s="171"/>
      <c r="UCB322" s="171"/>
      <c r="UCC322" s="171"/>
      <c r="UCD322" s="171"/>
      <c r="UCE322" s="171"/>
      <c r="UCF322" s="171"/>
      <c r="UCG322" s="171"/>
      <c r="UCH322" s="171"/>
      <c r="UCI322" s="171"/>
      <c r="UCJ322" s="171"/>
      <c r="UCK322" s="171"/>
      <c r="UCL322" s="171"/>
      <c r="UCM322" s="171"/>
      <c r="UCN322" s="171"/>
      <c r="UCO322" s="171"/>
      <c r="UCP322" s="171"/>
      <c r="UCQ322" s="171"/>
      <c r="UCR322" s="171"/>
      <c r="UCS322" s="171"/>
      <c r="UCT322" s="171"/>
      <c r="UCU322" s="171"/>
      <c r="UCV322" s="171"/>
      <c r="UCW322" s="171"/>
      <c r="UCX322" s="171"/>
      <c r="UCY322" s="171"/>
      <c r="UCZ322" s="171"/>
      <c r="UDA322" s="171"/>
      <c r="UDB322" s="171"/>
      <c r="UDC322" s="171"/>
      <c r="UDD322" s="171"/>
      <c r="UDE322" s="171"/>
      <c r="UDF322" s="171"/>
      <c r="UDG322" s="171"/>
      <c r="UDH322" s="171"/>
      <c r="UDI322" s="171"/>
      <c r="UDJ322" s="171"/>
      <c r="UDK322" s="171"/>
      <c r="UDL322" s="171"/>
      <c r="UDM322" s="171"/>
      <c r="UDN322" s="171"/>
      <c r="UDO322" s="171"/>
      <c r="UDP322" s="171"/>
      <c r="UDQ322" s="171"/>
      <c r="UDR322" s="171"/>
      <c r="UDS322" s="171"/>
      <c r="UDT322" s="171"/>
      <c r="UDU322" s="171"/>
      <c r="UDV322" s="171"/>
      <c r="UDW322" s="171"/>
      <c r="UDX322" s="171"/>
      <c r="UDY322" s="171"/>
      <c r="UDZ322" s="171"/>
      <c r="UEA322" s="171"/>
      <c r="UEB322" s="171"/>
      <c r="UEC322" s="171"/>
      <c r="UED322" s="171"/>
      <c r="UEE322" s="171"/>
      <c r="UEF322" s="171"/>
      <c r="UEG322" s="171"/>
      <c r="UEH322" s="171"/>
      <c r="UEI322" s="171"/>
      <c r="UEJ322" s="171"/>
      <c r="UEK322" s="171"/>
      <c r="UEL322" s="171"/>
      <c r="UEM322" s="171"/>
      <c r="UEN322" s="171"/>
      <c r="UEO322" s="171"/>
      <c r="UEP322" s="171"/>
      <c r="UEQ322" s="171"/>
      <c r="UER322" s="171"/>
      <c r="UES322" s="171"/>
      <c r="UET322" s="171"/>
      <c r="UEU322" s="171"/>
      <c r="UEV322" s="171"/>
      <c r="UEW322" s="171"/>
      <c r="UEX322" s="171"/>
      <c r="UEY322" s="171"/>
      <c r="UEZ322" s="171"/>
      <c r="UFA322" s="171"/>
      <c r="UFB322" s="171"/>
      <c r="UFC322" s="171"/>
      <c r="UFD322" s="171"/>
      <c r="UFE322" s="171"/>
      <c r="UFF322" s="171"/>
      <c r="UFG322" s="171"/>
      <c r="UFH322" s="171"/>
      <c r="UFI322" s="171"/>
      <c r="UFJ322" s="171"/>
      <c r="UFK322" s="171"/>
      <c r="UFL322" s="171"/>
      <c r="UFM322" s="171"/>
      <c r="UFN322" s="171"/>
      <c r="UFO322" s="171"/>
      <c r="UFP322" s="171"/>
      <c r="UFQ322" s="171"/>
      <c r="UFR322" s="171"/>
      <c r="UFS322" s="171"/>
      <c r="UFT322" s="171"/>
      <c r="UFU322" s="171"/>
      <c r="UFV322" s="171"/>
      <c r="UFW322" s="171"/>
      <c r="UFX322" s="171"/>
      <c r="UFY322" s="171"/>
      <c r="UFZ322" s="171"/>
      <c r="UGA322" s="171"/>
      <c r="UGB322" s="171"/>
      <c r="UGC322" s="171"/>
      <c r="UGD322" s="171"/>
      <c r="UGE322" s="171"/>
      <c r="UGF322" s="171"/>
      <c r="UGG322" s="171"/>
      <c r="UGH322" s="171"/>
      <c r="UGI322" s="171"/>
      <c r="UGJ322" s="171"/>
      <c r="UGK322" s="171"/>
      <c r="UGL322" s="171"/>
      <c r="UGM322" s="171"/>
      <c r="UGN322" s="171"/>
      <c r="UGO322" s="171"/>
      <c r="UGP322" s="171"/>
      <c r="UGQ322" s="171"/>
      <c r="UGR322" s="171"/>
      <c r="UGS322" s="171"/>
      <c r="UGT322" s="171"/>
      <c r="UGU322" s="171"/>
      <c r="UGV322" s="171"/>
      <c r="UGW322" s="171"/>
      <c r="UGX322" s="171"/>
      <c r="UGY322" s="171"/>
      <c r="UGZ322" s="171"/>
      <c r="UHA322" s="171"/>
      <c r="UHB322" s="171"/>
      <c r="UHC322" s="171"/>
      <c r="UHD322" s="171"/>
      <c r="UHE322" s="171"/>
      <c r="UHF322" s="171"/>
      <c r="UHG322" s="171"/>
      <c r="UHH322" s="171"/>
      <c r="UHI322" s="171"/>
      <c r="UHJ322" s="171"/>
      <c r="UHK322" s="171"/>
      <c r="UHL322" s="171"/>
      <c r="UHM322" s="171"/>
      <c r="UHN322" s="171"/>
      <c r="UHO322" s="171"/>
      <c r="UHP322" s="171"/>
      <c r="UHQ322" s="171"/>
      <c r="UHR322" s="171"/>
      <c r="UHS322" s="171"/>
      <c r="UHT322" s="171"/>
      <c r="UHU322" s="171"/>
      <c r="UHV322" s="171"/>
      <c r="UHW322" s="171"/>
      <c r="UHX322" s="171"/>
      <c r="UHY322" s="171"/>
      <c r="UHZ322" s="171"/>
      <c r="UIA322" s="171"/>
      <c r="UIB322" s="171"/>
      <c r="UIC322" s="171"/>
      <c r="UID322" s="171"/>
      <c r="UIE322" s="171"/>
      <c r="UIF322" s="171"/>
      <c r="UIG322" s="171"/>
      <c r="UIH322" s="171"/>
      <c r="UII322" s="171"/>
      <c r="UIJ322" s="171"/>
      <c r="UIK322" s="171"/>
      <c r="UIL322" s="171"/>
      <c r="UIM322" s="171"/>
      <c r="UIN322" s="171"/>
      <c r="UIO322" s="171"/>
      <c r="UIP322" s="171"/>
      <c r="UIQ322" s="171"/>
      <c r="UIR322" s="171"/>
      <c r="UIS322" s="171"/>
      <c r="UIT322" s="171"/>
      <c r="UIU322" s="171"/>
      <c r="UIV322" s="171"/>
      <c r="UIW322" s="171"/>
      <c r="UIX322" s="171"/>
      <c r="UIY322" s="171"/>
      <c r="UIZ322" s="171"/>
      <c r="UJA322" s="171"/>
      <c r="UJB322" s="171"/>
      <c r="UJC322" s="171"/>
      <c r="UJD322" s="171"/>
      <c r="UJE322" s="171"/>
      <c r="UJF322" s="171"/>
      <c r="UJG322" s="171"/>
      <c r="UJH322" s="171"/>
      <c r="UJI322" s="171"/>
      <c r="UJJ322" s="171"/>
      <c r="UJK322" s="171"/>
      <c r="UJL322" s="171"/>
      <c r="UJM322" s="171"/>
      <c r="UJN322" s="171"/>
      <c r="UJO322" s="171"/>
      <c r="UJP322" s="171"/>
      <c r="UJQ322" s="171"/>
      <c r="UJR322" s="171"/>
      <c r="UJS322" s="171"/>
      <c r="UJT322" s="171"/>
      <c r="UJU322" s="171"/>
      <c r="UJV322" s="171"/>
      <c r="UJW322" s="171"/>
      <c r="UJX322" s="171"/>
      <c r="UJY322" s="171"/>
      <c r="UJZ322" s="171"/>
      <c r="UKA322" s="171"/>
      <c r="UKB322" s="171"/>
      <c r="UKC322" s="171"/>
      <c r="UKD322" s="171"/>
      <c r="UKE322" s="171"/>
      <c r="UKF322" s="171"/>
      <c r="UKG322" s="171"/>
      <c r="UKH322" s="171"/>
      <c r="UKI322" s="171"/>
      <c r="UKJ322" s="171"/>
      <c r="UKK322" s="171"/>
      <c r="UKL322" s="171"/>
      <c r="UKM322" s="171"/>
      <c r="UKN322" s="171"/>
      <c r="UKO322" s="171"/>
      <c r="UKP322" s="171"/>
      <c r="UKQ322" s="171"/>
      <c r="UKR322" s="171"/>
      <c r="UKS322" s="171"/>
      <c r="UKT322" s="171"/>
      <c r="UKU322" s="171"/>
      <c r="UKV322" s="171"/>
      <c r="UKW322" s="171"/>
      <c r="UKX322" s="171"/>
      <c r="UKY322" s="171"/>
      <c r="UKZ322" s="171"/>
      <c r="ULA322" s="171"/>
      <c r="ULB322" s="171"/>
      <c r="ULC322" s="171"/>
      <c r="ULD322" s="171"/>
      <c r="ULE322" s="171"/>
      <c r="ULF322" s="171"/>
      <c r="ULG322" s="171"/>
      <c r="ULH322" s="171"/>
      <c r="ULI322" s="171"/>
      <c r="ULJ322" s="171"/>
      <c r="ULK322" s="171"/>
      <c r="ULL322" s="171"/>
      <c r="ULM322" s="171"/>
      <c r="ULN322" s="171"/>
      <c r="ULO322" s="171"/>
      <c r="ULP322" s="171"/>
      <c r="ULQ322" s="171"/>
      <c r="ULR322" s="171"/>
      <c r="ULS322" s="171"/>
      <c r="ULT322" s="171"/>
      <c r="ULU322" s="171"/>
      <c r="ULV322" s="171"/>
      <c r="ULW322" s="171"/>
      <c r="ULX322" s="171"/>
      <c r="ULY322" s="171"/>
      <c r="ULZ322" s="171"/>
      <c r="UMA322" s="171"/>
      <c r="UMB322" s="171"/>
      <c r="UMC322" s="171"/>
      <c r="UMD322" s="171"/>
      <c r="UME322" s="171"/>
      <c r="UMF322" s="171"/>
      <c r="UMG322" s="171"/>
      <c r="UMH322" s="171"/>
      <c r="UMI322" s="171"/>
      <c r="UMJ322" s="171"/>
      <c r="UMK322" s="171"/>
      <c r="UML322" s="171"/>
      <c r="UMM322" s="171"/>
      <c r="UMN322" s="171"/>
      <c r="UMO322" s="171"/>
      <c r="UMP322" s="171"/>
      <c r="UMQ322" s="171"/>
      <c r="UMR322" s="171"/>
      <c r="UMS322" s="171"/>
      <c r="UMT322" s="171"/>
      <c r="UMU322" s="171"/>
      <c r="UMV322" s="171"/>
      <c r="UMW322" s="171"/>
      <c r="UMX322" s="171"/>
      <c r="UMY322" s="171"/>
      <c r="UMZ322" s="171"/>
      <c r="UNA322" s="171"/>
      <c r="UNB322" s="171"/>
      <c r="UNC322" s="171"/>
      <c r="UND322" s="171"/>
      <c r="UNE322" s="171"/>
      <c r="UNF322" s="171"/>
      <c r="UNG322" s="171"/>
      <c r="UNH322" s="171"/>
      <c r="UNI322" s="171"/>
      <c r="UNJ322" s="171"/>
      <c r="UNK322" s="171"/>
      <c r="UNL322" s="171"/>
      <c r="UNM322" s="171"/>
      <c r="UNN322" s="171"/>
      <c r="UNO322" s="171"/>
      <c r="UNP322" s="171"/>
      <c r="UNQ322" s="171"/>
      <c r="UNR322" s="171"/>
      <c r="UNS322" s="171"/>
      <c r="UNT322" s="171"/>
      <c r="UNU322" s="171"/>
      <c r="UNV322" s="171"/>
      <c r="UNW322" s="171"/>
      <c r="UNX322" s="171"/>
      <c r="UNY322" s="171"/>
      <c r="UNZ322" s="171"/>
      <c r="UOA322" s="171"/>
      <c r="UOB322" s="171"/>
      <c r="UOC322" s="171"/>
      <c r="UOD322" s="171"/>
      <c r="UOE322" s="171"/>
      <c r="UOF322" s="171"/>
      <c r="UOG322" s="171"/>
      <c r="UOH322" s="171"/>
      <c r="UOI322" s="171"/>
      <c r="UOJ322" s="171"/>
      <c r="UOK322" s="171"/>
      <c r="UOL322" s="171"/>
      <c r="UOM322" s="171"/>
      <c r="UON322" s="171"/>
      <c r="UOO322" s="171"/>
      <c r="UOP322" s="171"/>
      <c r="UOQ322" s="171"/>
      <c r="UOR322" s="171"/>
      <c r="UOS322" s="171"/>
      <c r="UOT322" s="171"/>
      <c r="UOU322" s="171"/>
      <c r="UOV322" s="171"/>
      <c r="UOW322" s="171"/>
      <c r="UOX322" s="171"/>
      <c r="UOY322" s="171"/>
      <c r="UOZ322" s="171"/>
      <c r="UPA322" s="171"/>
      <c r="UPB322" s="171"/>
      <c r="UPC322" s="171"/>
      <c r="UPD322" s="171"/>
      <c r="UPE322" s="171"/>
      <c r="UPF322" s="171"/>
      <c r="UPG322" s="171"/>
      <c r="UPH322" s="171"/>
      <c r="UPI322" s="171"/>
      <c r="UPJ322" s="171"/>
      <c r="UPK322" s="171"/>
      <c r="UPL322" s="171"/>
      <c r="UPM322" s="171"/>
      <c r="UPN322" s="171"/>
      <c r="UPO322" s="171"/>
      <c r="UPP322" s="171"/>
      <c r="UPQ322" s="171"/>
      <c r="UPR322" s="171"/>
      <c r="UPS322" s="171"/>
      <c r="UPT322" s="171"/>
      <c r="UPU322" s="171"/>
      <c r="UPV322" s="171"/>
      <c r="UPW322" s="171"/>
      <c r="UPX322" s="171"/>
      <c r="UPY322" s="171"/>
      <c r="UPZ322" s="171"/>
      <c r="UQA322" s="171"/>
      <c r="UQB322" s="171"/>
      <c r="UQC322" s="171"/>
      <c r="UQD322" s="171"/>
      <c r="UQE322" s="171"/>
      <c r="UQF322" s="171"/>
      <c r="UQG322" s="171"/>
      <c r="UQH322" s="171"/>
      <c r="UQI322" s="171"/>
      <c r="UQJ322" s="171"/>
      <c r="UQK322" s="171"/>
      <c r="UQL322" s="171"/>
      <c r="UQM322" s="171"/>
      <c r="UQN322" s="171"/>
      <c r="UQO322" s="171"/>
      <c r="UQP322" s="171"/>
      <c r="UQQ322" s="171"/>
      <c r="UQR322" s="171"/>
      <c r="UQS322" s="171"/>
      <c r="UQT322" s="171"/>
      <c r="UQU322" s="171"/>
      <c r="UQV322" s="171"/>
      <c r="UQW322" s="171"/>
      <c r="UQX322" s="171"/>
      <c r="UQY322" s="171"/>
      <c r="UQZ322" s="171"/>
      <c r="URA322" s="171"/>
      <c r="URB322" s="171"/>
      <c r="URC322" s="171"/>
      <c r="URD322" s="171"/>
      <c r="URE322" s="171"/>
      <c r="URF322" s="171"/>
      <c r="URG322" s="171"/>
      <c r="URH322" s="171"/>
      <c r="URI322" s="171"/>
      <c r="URJ322" s="171"/>
      <c r="URK322" s="171"/>
      <c r="URL322" s="171"/>
      <c r="URM322" s="171"/>
      <c r="URN322" s="171"/>
      <c r="URO322" s="171"/>
      <c r="URP322" s="171"/>
      <c r="URQ322" s="171"/>
      <c r="URR322" s="171"/>
      <c r="URS322" s="171"/>
      <c r="URT322" s="171"/>
      <c r="URU322" s="171"/>
      <c r="URV322" s="171"/>
      <c r="URW322" s="171"/>
      <c r="URX322" s="171"/>
      <c r="URY322" s="171"/>
      <c r="URZ322" s="171"/>
      <c r="USA322" s="171"/>
      <c r="USB322" s="171"/>
      <c r="USC322" s="171"/>
      <c r="USD322" s="171"/>
      <c r="USE322" s="171"/>
      <c r="USF322" s="171"/>
      <c r="USG322" s="171"/>
      <c r="USH322" s="171"/>
      <c r="USI322" s="171"/>
      <c r="USJ322" s="171"/>
      <c r="USK322" s="171"/>
      <c r="USL322" s="171"/>
      <c r="USM322" s="171"/>
      <c r="USN322" s="171"/>
      <c r="USO322" s="171"/>
      <c r="USP322" s="171"/>
      <c r="USQ322" s="171"/>
      <c r="USR322" s="171"/>
      <c r="USS322" s="171"/>
      <c r="UST322" s="171"/>
      <c r="USU322" s="171"/>
      <c r="USV322" s="171"/>
      <c r="USW322" s="171"/>
      <c r="USX322" s="171"/>
      <c r="USY322" s="171"/>
      <c r="USZ322" s="171"/>
      <c r="UTA322" s="171"/>
      <c r="UTB322" s="171"/>
      <c r="UTC322" s="171"/>
      <c r="UTD322" s="171"/>
      <c r="UTE322" s="171"/>
      <c r="UTF322" s="171"/>
      <c r="UTG322" s="171"/>
      <c r="UTH322" s="171"/>
      <c r="UTI322" s="171"/>
      <c r="UTJ322" s="171"/>
      <c r="UTK322" s="171"/>
      <c r="UTL322" s="171"/>
      <c r="UTM322" s="171"/>
      <c r="UTN322" s="171"/>
      <c r="UTO322" s="171"/>
      <c r="UTP322" s="171"/>
      <c r="UTQ322" s="171"/>
      <c r="UTR322" s="171"/>
      <c r="UTS322" s="171"/>
      <c r="UTT322" s="171"/>
      <c r="UTU322" s="171"/>
      <c r="UTV322" s="171"/>
      <c r="UTW322" s="171"/>
      <c r="UTX322" s="171"/>
      <c r="UTY322" s="171"/>
      <c r="UTZ322" s="171"/>
      <c r="UUA322" s="171"/>
      <c r="UUB322" s="171"/>
      <c r="UUC322" s="171"/>
      <c r="UUD322" s="171"/>
      <c r="UUE322" s="171"/>
      <c r="UUF322" s="171"/>
      <c r="UUG322" s="171"/>
      <c r="UUH322" s="171"/>
      <c r="UUI322" s="171"/>
      <c r="UUJ322" s="171"/>
      <c r="UUK322" s="171"/>
      <c r="UUL322" s="171"/>
      <c r="UUM322" s="171"/>
      <c r="UUN322" s="171"/>
      <c r="UUO322" s="171"/>
      <c r="UUP322" s="171"/>
      <c r="UUQ322" s="171"/>
      <c r="UUR322" s="171"/>
      <c r="UUS322" s="171"/>
      <c r="UUT322" s="171"/>
      <c r="UUU322" s="171"/>
      <c r="UUV322" s="171"/>
      <c r="UUW322" s="171"/>
      <c r="UUX322" s="171"/>
      <c r="UUY322" s="171"/>
      <c r="UUZ322" s="171"/>
      <c r="UVA322" s="171"/>
      <c r="UVB322" s="171"/>
      <c r="UVC322" s="171"/>
      <c r="UVD322" s="171"/>
      <c r="UVE322" s="171"/>
      <c r="UVF322" s="171"/>
      <c r="UVG322" s="171"/>
      <c r="UVH322" s="171"/>
      <c r="UVI322" s="171"/>
      <c r="UVJ322" s="171"/>
      <c r="UVK322" s="171"/>
      <c r="UVL322" s="171"/>
      <c r="UVM322" s="171"/>
      <c r="UVN322" s="171"/>
      <c r="UVO322" s="171"/>
      <c r="UVP322" s="171"/>
      <c r="UVQ322" s="171"/>
      <c r="UVR322" s="171"/>
      <c r="UVS322" s="171"/>
      <c r="UVT322" s="171"/>
      <c r="UVU322" s="171"/>
      <c r="UVV322" s="171"/>
      <c r="UVW322" s="171"/>
      <c r="UVX322" s="171"/>
      <c r="UVY322" s="171"/>
      <c r="UVZ322" s="171"/>
      <c r="UWA322" s="171"/>
      <c r="UWB322" s="171"/>
      <c r="UWC322" s="171"/>
      <c r="UWD322" s="171"/>
      <c r="UWE322" s="171"/>
      <c r="UWF322" s="171"/>
      <c r="UWG322" s="171"/>
      <c r="UWH322" s="171"/>
      <c r="UWI322" s="171"/>
      <c r="UWJ322" s="171"/>
      <c r="UWK322" s="171"/>
      <c r="UWL322" s="171"/>
      <c r="UWM322" s="171"/>
      <c r="UWN322" s="171"/>
      <c r="UWO322" s="171"/>
      <c r="UWP322" s="171"/>
      <c r="UWQ322" s="171"/>
      <c r="UWR322" s="171"/>
      <c r="UWS322" s="171"/>
      <c r="UWT322" s="171"/>
      <c r="UWU322" s="171"/>
      <c r="UWV322" s="171"/>
      <c r="UWW322" s="171"/>
      <c r="UWX322" s="171"/>
      <c r="UWY322" s="171"/>
      <c r="UWZ322" s="171"/>
      <c r="UXA322" s="171"/>
      <c r="UXB322" s="171"/>
      <c r="UXC322" s="171"/>
      <c r="UXD322" s="171"/>
      <c r="UXE322" s="171"/>
      <c r="UXF322" s="171"/>
      <c r="UXG322" s="171"/>
      <c r="UXH322" s="171"/>
      <c r="UXI322" s="171"/>
      <c r="UXJ322" s="171"/>
      <c r="UXK322" s="171"/>
      <c r="UXL322" s="171"/>
      <c r="UXM322" s="171"/>
      <c r="UXN322" s="171"/>
      <c r="UXO322" s="171"/>
      <c r="UXP322" s="171"/>
      <c r="UXQ322" s="171"/>
      <c r="UXR322" s="171"/>
      <c r="UXS322" s="171"/>
      <c r="UXT322" s="171"/>
      <c r="UXU322" s="171"/>
      <c r="UXV322" s="171"/>
      <c r="UXW322" s="171"/>
      <c r="UXX322" s="171"/>
      <c r="UXY322" s="171"/>
      <c r="UXZ322" s="171"/>
      <c r="UYA322" s="171"/>
      <c r="UYB322" s="171"/>
      <c r="UYC322" s="171"/>
      <c r="UYD322" s="171"/>
      <c r="UYE322" s="171"/>
      <c r="UYF322" s="171"/>
      <c r="UYG322" s="171"/>
      <c r="UYH322" s="171"/>
      <c r="UYI322" s="171"/>
      <c r="UYJ322" s="171"/>
      <c r="UYK322" s="171"/>
      <c r="UYL322" s="171"/>
      <c r="UYM322" s="171"/>
      <c r="UYN322" s="171"/>
      <c r="UYO322" s="171"/>
      <c r="UYP322" s="171"/>
      <c r="UYQ322" s="171"/>
      <c r="UYR322" s="171"/>
      <c r="UYS322" s="171"/>
      <c r="UYT322" s="171"/>
      <c r="UYU322" s="171"/>
      <c r="UYV322" s="171"/>
      <c r="UYW322" s="171"/>
      <c r="UYX322" s="171"/>
      <c r="UYY322" s="171"/>
      <c r="UYZ322" s="171"/>
      <c r="UZA322" s="171"/>
      <c r="UZB322" s="171"/>
      <c r="UZC322" s="171"/>
      <c r="UZD322" s="171"/>
      <c r="UZE322" s="171"/>
      <c r="UZF322" s="171"/>
      <c r="UZG322" s="171"/>
      <c r="UZH322" s="171"/>
      <c r="UZI322" s="171"/>
      <c r="UZJ322" s="171"/>
      <c r="UZK322" s="171"/>
      <c r="UZL322" s="171"/>
      <c r="UZM322" s="171"/>
      <c r="UZN322" s="171"/>
      <c r="UZO322" s="171"/>
      <c r="UZP322" s="171"/>
      <c r="UZQ322" s="171"/>
      <c r="UZR322" s="171"/>
      <c r="UZS322" s="171"/>
      <c r="UZT322" s="171"/>
      <c r="UZU322" s="171"/>
      <c r="UZV322" s="171"/>
      <c r="UZW322" s="171"/>
      <c r="UZX322" s="171"/>
      <c r="UZY322" s="171"/>
      <c r="UZZ322" s="171"/>
      <c r="VAA322" s="171"/>
      <c r="VAB322" s="171"/>
      <c r="VAC322" s="171"/>
      <c r="VAD322" s="171"/>
      <c r="VAE322" s="171"/>
      <c r="VAF322" s="171"/>
      <c r="VAG322" s="171"/>
      <c r="VAH322" s="171"/>
      <c r="VAI322" s="171"/>
      <c r="VAJ322" s="171"/>
      <c r="VAK322" s="171"/>
      <c r="VAL322" s="171"/>
      <c r="VAM322" s="171"/>
      <c r="VAN322" s="171"/>
      <c r="VAO322" s="171"/>
      <c r="VAP322" s="171"/>
      <c r="VAQ322" s="171"/>
      <c r="VAR322" s="171"/>
      <c r="VAS322" s="171"/>
      <c r="VAT322" s="171"/>
      <c r="VAU322" s="171"/>
      <c r="VAV322" s="171"/>
      <c r="VAW322" s="171"/>
      <c r="VAX322" s="171"/>
      <c r="VAY322" s="171"/>
      <c r="VAZ322" s="171"/>
      <c r="VBA322" s="171"/>
      <c r="VBB322" s="171"/>
      <c r="VBC322" s="171"/>
      <c r="VBD322" s="171"/>
      <c r="VBE322" s="171"/>
      <c r="VBF322" s="171"/>
      <c r="VBG322" s="171"/>
      <c r="VBH322" s="171"/>
      <c r="VBI322" s="171"/>
      <c r="VBJ322" s="171"/>
      <c r="VBK322" s="171"/>
      <c r="VBL322" s="171"/>
      <c r="VBM322" s="171"/>
      <c r="VBN322" s="171"/>
      <c r="VBO322" s="171"/>
      <c r="VBP322" s="171"/>
      <c r="VBQ322" s="171"/>
      <c r="VBR322" s="171"/>
      <c r="VBS322" s="171"/>
      <c r="VBT322" s="171"/>
      <c r="VBU322" s="171"/>
      <c r="VBV322" s="171"/>
      <c r="VBW322" s="171"/>
      <c r="VBX322" s="171"/>
      <c r="VBY322" s="171"/>
      <c r="VBZ322" s="171"/>
      <c r="VCA322" s="171"/>
      <c r="VCB322" s="171"/>
      <c r="VCC322" s="171"/>
      <c r="VCD322" s="171"/>
      <c r="VCE322" s="171"/>
      <c r="VCF322" s="171"/>
      <c r="VCG322" s="171"/>
      <c r="VCH322" s="171"/>
      <c r="VCI322" s="171"/>
      <c r="VCJ322" s="171"/>
      <c r="VCK322" s="171"/>
      <c r="VCL322" s="171"/>
      <c r="VCM322" s="171"/>
      <c r="VCN322" s="171"/>
      <c r="VCO322" s="171"/>
      <c r="VCP322" s="171"/>
      <c r="VCQ322" s="171"/>
      <c r="VCR322" s="171"/>
      <c r="VCS322" s="171"/>
      <c r="VCT322" s="171"/>
      <c r="VCU322" s="171"/>
      <c r="VCV322" s="171"/>
      <c r="VCW322" s="171"/>
      <c r="VCX322" s="171"/>
      <c r="VCY322" s="171"/>
      <c r="VCZ322" s="171"/>
      <c r="VDA322" s="171"/>
      <c r="VDB322" s="171"/>
      <c r="VDC322" s="171"/>
      <c r="VDD322" s="171"/>
      <c r="VDE322" s="171"/>
      <c r="VDF322" s="171"/>
      <c r="VDG322" s="171"/>
      <c r="VDH322" s="171"/>
      <c r="VDI322" s="171"/>
      <c r="VDJ322" s="171"/>
      <c r="VDK322" s="171"/>
      <c r="VDL322" s="171"/>
      <c r="VDM322" s="171"/>
      <c r="VDN322" s="171"/>
      <c r="VDO322" s="171"/>
      <c r="VDP322" s="171"/>
      <c r="VDQ322" s="171"/>
      <c r="VDR322" s="171"/>
      <c r="VDS322" s="171"/>
      <c r="VDT322" s="171"/>
      <c r="VDU322" s="171"/>
      <c r="VDV322" s="171"/>
      <c r="VDW322" s="171"/>
      <c r="VDX322" s="171"/>
      <c r="VDY322" s="171"/>
      <c r="VDZ322" s="171"/>
      <c r="VEA322" s="171"/>
      <c r="VEB322" s="171"/>
      <c r="VEC322" s="171"/>
      <c r="VED322" s="171"/>
      <c r="VEE322" s="171"/>
      <c r="VEF322" s="171"/>
      <c r="VEG322" s="171"/>
      <c r="VEH322" s="171"/>
      <c r="VEI322" s="171"/>
      <c r="VEJ322" s="171"/>
      <c r="VEK322" s="171"/>
      <c r="VEL322" s="171"/>
      <c r="VEM322" s="171"/>
      <c r="VEN322" s="171"/>
      <c r="VEO322" s="171"/>
      <c r="VEP322" s="171"/>
      <c r="VEQ322" s="171"/>
      <c r="VER322" s="171"/>
      <c r="VES322" s="171"/>
      <c r="VET322" s="171"/>
      <c r="VEU322" s="171"/>
      <c r="VEV322" s="171"/>
      <c r="VEW322" s="171"/>
      <c r="VEX322" s="171"/>
      <c r="VEY322" s="171"/>
      <c r="VEZ322" s="171"/>
      <c r="VFA322" s="171"/>
      <c r="VFB322" s="171"/>
      <c r="VFC322" s="171"/>
      <c r="VFD322" s="171"/>
      <c r="VFE322" s="171"/>
      <c r="VFF322" s="171"/>
      <c r="VFG322" s="171"/>
      <c r="VFH322" s="171"/>
      <c r="VFI322" s="171"/>
      <c r="VFJ322" s="171"/>
      <c r="VFK322" s="171"/>
      <c r="VFL322" s="171"/>
      <c r="VFM322" s="171"/>
      <c r="VFN322" s="171"/>
      <c r="VFO322" s="171"/>
      <c r="VFP322" s="171"/>
      <c r="VFQ322" s="171"/>
      <c r="VFR322" s="171"/>
      <c r="VFS322" s="171"/>
      <c r="VFT322" s="171"/>
      <c r="VFU322" s="171"/>
      <c r="VFV322" s="171"/>
      <c r="VFW322" s="171"/>
      <c r="VFX322" s="171"/>
      <c r="VFY322" s="171"/>
      <c r="VFZ322" s="171"/>
      <c r="VGA322" s="171"/>
      <c r="VGB322" s="171"/>
      <c r="VGC322" s="171"/>
      <c r="VGD322" s="171"/>
      <c r="VGE322" s="171"/>
      <c r="VGF322" s="171"/>
      <c r="VGG322" s="171"/>
      <c r="VGH322" s="171"/>
      <c r="VGI322" s="171"/>
      <c r="VGJ322" s="171"/>
      <c r="VGK322" s="171"/>
      <c r="VGL322" s="171"/>
      <c r="VGM322" s="171"/>
      <c r="VGN322" s="171"/>
      <c r="VGO322" s="171"/>
      <c r="VGP322" s="171"/>
      <c r="VGQ322" s="171"/>
      <c r="VGR322" s="171"/>
      <c r="VGS322" s="171"/>
      <c r="VGT322" s="171"/>
      <c r="VGU322" s="171"/>
      <c r="VGV322" s="171"/>
      <c r="VGW322" s="171"/>
      <c r="VGX322" s="171"/>
      <c r="VGY322" s="171"/>
      <c r="VGZ322" s="171"/>
      <c r="VHA322" s="171"/>
      <c r="VHB322" s="171"/>
      <c r="VHC322" s="171"/>
      <c r="VHD322" s="171"/>
      <c r="VHE322" s="171"/>
      <c r="VHF322" s="171"/>
      <c r="VHG322" s="171"/>
      <c r="VHH322" s="171"/>
      <c r="VHI322" s="171"/>
      <c r="VHJ322" s="171"/>
      <c r="VHK322" s="171"/>
      <c r="VHL322" s="171"/>
      <c r="VHM322" s="171"/>
      <c r="VHN322" s="171"/>
      <c r="VHO322" s="171"/>
      <c r="VHP322" s="171"/>
      <c r="VHQ322" s="171"/>
      <c r="VHR322" s="171"/>
      <c r="VHS322" s="171"/>
      <c r="VHT322" s="171"/>
      <c r="VHU322" s="171"/>
      <c r="VHV322" s="171"/>
      <c r="VHW322" s="171"/>
      <c r="VHX322" s="171"/>
      <c r="VHY322" s="171"/>
      <c r="VHZ322" s="171"/>
      <c r="VIA322" s="171"/>
      <c r="VIB322" s="171"/>
      <c r="VIC322" s="171"/>
      <c r="VID322" s="171"/>
      <c r="VIE322" s="171"/>
      <c r="VIF322" s="171"/>
      <c r="VIG322" s="171"/>
      <c r="VIH322" s="171"/>
      <c r="VII322" s="171"/>
      <c r="VIJ322" s="171"/>
      <c r="VIK322" s="171"/>
      <c r="VIL322" s="171"/>
      <c r="VIM322" s="171"/>
      <c r="VIN322" s="171"/>
      <c r="VIO322" s="171"/>
      <c r="VIP322" s="171"/>
      <c r="VIQ322" s="171"/>
      <c r="VIR322" s="171"/>
      <c r="VIS322" s="171"/>
      <c r="VIT322" s="171"/>
      <c r="VIU322" s="171"/>
      <c r="VIV322" s="171"/>
      <c r="VIW322" s="171"/>
      <c r="VIX322" s="171"/>
      <c r="VIY322" s="171"/>
      <c r="VIZ322" s="171"/>
      <c r="VJA322" s="171"/>
      <c r="VJB322" s="171"/>
      <c r="VJC322" s="171"/>
      <c r="VJD322" s="171"/>
      <c r="VJE322" s="171"/>
      <c r="VJF322" s="171"/>
      <c r="VJG322" s="171"/>
      <c r="VJH322" s="171"/>
      <c r="VJI322" s="171"/>
      <c r="VJJ322" s="171"/>
      <c r="VJK322" s="171"/>
      <c r="VJL322" s="171"/>
      <c r="VJM322" s="171"/>
      <c r="VJN322" s="171"/>
      <c r="VJO322" s="171"/>
      <c r="VJP322" s="171"/>
      <c r="VJQ322" s="171"/>
      <c r="VJR322" s="171"/>
      <c r="VJS322" s="171"/>
      <c r="VJT322" s="171"/>
      <c r="VJU322" s="171"/>
      <c r="VJV322" s="171"/>
      <c r="VJW322" s="171"/>
      <c r="VJX322" s="171"/>
      <c r="VJY322" s="171"/>
      <c r="VJZ322" s="171"/>
      <c r="VKA322" s="171"/>
      <c r="VKB322" s="171"/>
      <c r="VKC322" s="171"/>
      <c r="VKD322" s="171"/>
      <c r="VKE322" s="171"/>
      <c r="VKF322" s="171"/>
      <c r="VKG322" s="171"/>
      <c r="VKH322" s="171"/>
      <c r="VKI322" s="171"/>
      <c r="VKJ322" s="171"/>
      <c r="VKK322" s="171"/>
      <c r="VKL322" s="171"/>
      <c r="VKM322" s="171"/>
      <c r="VKN322" s="171"/>
      <c r="VKO322" s="171"/>
      <c r="VKP322" s="171"/>
      <c r="VKQ322" s="171"/>
      <c r="VKR322" s="171"/>
      <c r="VKS322" s="171"/>
      <c r="VKT322" s="171"/>
      <c r="VKU322" s="171"/>
      <c r="VKV322" s="171"/>
      <c r="VKW322" s="171"/>
      <c r="VKX322" s="171"/>
      <c r="VKY322" s="171"/>
      <c r="VKZ322" s="171"/>
      <c r="VLA322" s="171"/>
      <c r="VLB322" s="171"/>
      <c r="VLC322" s="171"/>
      <c r="VLD322" s="171"/>
      <c r="VLE322" s="171"/>
      <c r="VLF322" s="171"/>
      <c r="VLG322" s="171"/>
      <c r="VLH322" s="171"/>
      <c r="VLI322" s="171"/>
      <c r="VLJ322" s="171"/>
      <c r="VLK322" s="171"/>
      <c r="VLL322" s="171"/>
      <c r="VLM322" s="171"/>
      <c r="VLN322" s="171"/>
      <c r="VLO322" s="171"/>
      <c r="VLP322" s="171"/>
      <c r="VLQ322" s="171"/>
      <c r="VLR322" s="171"/>
      <c r="VLS322" s="171"/>
      <c r="VLT322" s="171"/>
      <c r="VLU322" s="171"/>
      <c r="VLV322" s="171"/>
      <c r="VLW322" s="171"/>
      <c r="VLX322" s="171"/>
      <c r="VLY322" s="171"/>
      <c r="VLZ322" s="171"/>
      <c r="VMA322" s="171"/>
      <c r="VMB322" s="171"/>
      <c r="VMC322" s="171"/>
      <c r="VMD322" s="171"/>
      <c r="VME322" s="171"/>
      <c r="VMF322" s="171"/>
      <c r="VMG322" s="171"/>
      <c r="VMH322" s="171"/>
      <c r="VMI322" s="171"/>
      <c r="VMJ322" s="171"/>
      <c r="VMK322" s="171"/>
      <c r="VML322" s="171"/>
      <c r="VMM322" s="171"/>
      <c r="VMN322" s="171"/>
      <c r="VMO322" s="171"/>
      <c r="VMP322" s="171"/>
      <c r="VMQ322" s="171"/>
      <c r="VMR322" s="171"/>
      <c r="VMS322" s="171"/>
      <c r="VMT322" s="171"/>
      <c r="VMU322" s="171"/>
      <c r="VMV322" s="171"/>
      <c r="VMW322" s="171"/>
      <c r="VMX322" s="171"/>
      <c r="VMY322" s="171"/>
      <c r="VMZ322" s="171"/>
      <c r="VNA322" s="171"/>
      <c r="VNB322" s="171"/>
      <c r="VNC322" s="171"/>
      <c r="VND322" s="171"/>
      <c r="VNE322" s="171"/>
      <c r="VNF322" s="171"/>
      <c r="VNG322" s="171"/>
      <c r="VNH322" s="171"/>
      <c r="VNI322" s="171"/>
      <c r="VNJ322" s="171"/>
      <c r="VNK322" s="171"/>
      <c r="VNL322" s="171"/>
      <c r="VNM322" s="171"/>
      <c r="VNN322" s="171"/>
      <c r="VNO322" s="171"/>
      <c r="VNP322" s="171"/>
      <c r="VNQ322" s="171"/>
      <c r="VNR322" s="171"/>
      <c r="VNS322" s="171"/>
      <c r="VNT322" s="171"/>
      <c r="VNU322" s="171"/>
      <c r="VNV322" s="171"/>
      <c r="VNW322" s="171"/>
      <c r="VNX322" s="171"/>
      <c r="VNY322" s="171"/>
      <c r="VNZ322" s="171"/>
      <c r="VOA322" s="171"/>
      <c r="VOB322" s="171"/>
      <c r="VOC322" s="171"/>
      <c r="VOD322" s="171"/>
      <c r="VOE322" s="171"/>
      <c r="VOF322" s="171"/>
      <c r="VOG322" s="171"/>
      <c r="VOH322" s="171"/>
      <c r="VOI322" s="171"/>
      <c r="VOJ322" s="171"/>
      <c r="VOK322" s="171"/>
      <c r="VOL322" s="171"/>
      <c r="VOM322" s="171"/>
      <c r="VON322" s="171"/>
      <c r="VOO322" s="171"/>
      <c r="VOP322" s="171"/>
      <c r="VOQ322" s="171"/>
      <c r="VOR322" s="171"/>
      <c r="VOS322" s="171"/>
      <c r="VOT322" s="171"/>
      <c r="VOU322" s="171"/>
      <c r="VOV322" s="171"/>
      <c r="VOW322" s="171"/>
      <c r="VOX322" s="171"/>
      <c r="VOY322" s="171"/>
      <c r="VOZ322" s="171"/>
      <c r="VPA322" s="171"/>
      <c r="VPB322" s="171"/>
      <c r="VPC322" s="171"/>
      <c r="VPD322" s="171"/>
      <c r="VPE322" s="171"/>
      <c r="VPF322" s="171"/>
      <c r="VPG322" s="171"/>
      <c r="VPH322" s="171"/>
      <c r="VPI322" s="171"/>
      <c r="VPJ322" s="171"/>
      <c r="VPK322" s="171"/>
      <c r="VPL322" s="171"/>
      <c r="VPM322" s="171"/>
      <c r="VPN322" s="171"/>
      <c r="VPO322" s="171"/>
      <c r="VPP322" s="171"/>
      <c r="VPQ322" s="171"/>
      <c r="VPR322" s="171"/>
      <c r="VPS322" s="171"/>
      <c r="VPT322" s="171"/>
      <c r="VPU322" s="171"/>
      <c r="VPV322" s="171"/>
      <c r="VPW322" s="171"/>
      <c r="VPX322" s="171"/>
      <c r="VPY322" s="171"/>
      <c r="VPZ322" s="171"/>
      <c r="VQA322" s="171"/>
      <c r="VQB322" s="171"/>
      <c r="VQC322" s="171"/>
      <c r="VQD322" s="171"/>
      <c r="VQE322" s="171"/>
      <c r="VQF322" s="171"/>
      <c r="VQG322" s="171"/>
      <c r="VQH322" s="171"/>
      <c r="VQI322" s="171"/>
      <c r="VQJ322" s="171"/>
      <c r="VQK322" s="171"/>
      <c r="VQL322" s="171"/>
      <c r="VQM322" s="171"/>
      <c r="VQN322" s="171"/>
      <c r="VQO322" s="171"/>
      <c r="VQP322" s="171"/>
      <c r="VQQ322" s="171"/>
      <c r="VQR322" s="171"/>
      <c r="VQS322" s="171"/>
      <c r="VQT322" s="171"/>
      <c r="VQU322" s="171"/>
      <c r="VQV322" s="171"/>
      <c r="VQW322" s="171"/>
      <c r="VQX322" s="171"/>
      <c r="VQY322" s="171"/>
      <c r="VQZ322" s="171"/>
      <c r="VRA322" s="171"/>
      <c r="VRB322" s="171"/>
      <c r="VRC322" s="171"/>
      <c r="VRD322" s="171"/>
      <c r="VRE322" s="171"/>
      <c r="VRF322" s="171"/>
      <c r="VRG322" s="171"/>
      <c r="VRH322" s="171"/>
      <c r="VRI322" s="171"/>
      <c r="VRJ322" s="171"/>
      <c r="VRK322" s="171"/>
      <c r="VRL322" s="171"/>
      <c r="VRM322" s="171"/>
      <c r="VRN322" s="171"/>
      <c r="VRO322" s="171"/>
      <c r="VRP322" s="171"/>
      <c r="VRQ322" s="171"/>
      <c r="VRR322" s="171"/>
      <c r="VRS322" s="171"/>
      <c r="VRT322" s="171"/>
      <c r="VRU322" s="171"/>
      <c r="VRV322" s="171"/>
      <c r="VRW322" s="171"/>
      <c r="VRX322" s="171"/>
      <c r="VRY322" s="171"/>
      <c r="VRZ322" s="171"/>
      <c r="VSA322" s="171"/>
      <c r="VSB322" s="171"/>
      <c r="VSC322" s="171"/>
      <c r="VSD322" s="171"/>
      <c r="VSE322" s="171"/>
      <c r="VSF322" s="171"/>
      <c r="VSG322" s="171"/>
      <c r="VSH322" s="171"/>
      <c r="VSI322" s="171"/>
      <c r="VSJ322" s="171"/>
      <c r="VSK322" s="171"/>
      <c r="VSL322" s="171"/>
      <c r="VSM322" s="171"/>
      <c r="VSN322" s="171"/>
      <c r="VSO322" s="171"/>
      <c r="VSP322" s="171"/>
      <c r="VSQ322" s="171"/>
      <c r="VSR322" s="171"/>
      <c r="VSS322" s="171"/>
      <c r="VST322" s="171"/>
      <c r="VSU322" s="171"/>
      <c r="VSV322" s="171"/>
      <c r="VSW322" s="171"/>
      <c r="VSX322" s="171"/>
      <c r="VSY322" s="171"/>
      <c r="VSZ322" s="171"/>
      <c r="VTA322" s="171"/>
      <c r="VTB322" s="171"/>
      <c r="VTC322" s="171"/>
      <c r="VTD322" s="171"/>
      <c r="VTE322" s="171"/>
      <c r="VTF322" s="171"/>
      <c r="VTG322" s="171"/>
      <c r="VTH322" s="171"/>
      <c r="VTI322" s="171"/>
      <c r="VTJ322" s="171"/>
      <c r="VTK322" s="171"/>
      <c r="VTL322" s="171"/>
      <c r="VTM322" s="171"/>
      <c r="VTN322" s="171"/>
      <c r="VTO322" s="171"/>
      <c r="VTP322" s="171"/>
      <c r="VTQ322" s="171"/>
      <c r="VTR322" s="171"/>
      <c r="VTS322" s="171"/>
      <c r="VTT322" s="171"/>
      <c r="VTU322" s="171"/>
      <c r="VTV322" s="171"/>
      <c r="VTW322" s="171"/>
      <c r="VTX322" s="171"/>
      <c r="VTY322" s="171"/>
      <c r="VTZ322" s="171"/>
      <c r="VUA322" s="171"/>
      <c r="VUB322" s="171"/>
      <c r="VUC322" s="171"/>
      <c r="VUD322" s="171"/>
      <c r="VUE322" s="171"/>
      <c r="VUF322" s="171"/>
      <c r="VUG322" s="171"/>
      <c r="VUH322" s="171"/>
      <c r="VUI322" s="171"/>
      <c r="VUJ322" s="171"/>
      <c r="VUK322" s="171"/>
      <c r="VUL322" s="171"/>
      <c r="VUM322" s="171"/>
      <c r="VUN322" s="171"/>
      <c r="VUO322" s="171"/>
      <c r="VUP322" s="171"/>
      <c r="VUQ322" s="171"/>
      <c r="VUR322" s="171"/>
      <c r="VUS322" s="171"/>
      <c r="VUT322" s="171"/>
      <c r="VUU322" s="171"/>
      <c r="VUV322" s="171"/>
      <c r="VUW322" s="171"/>
      <c r="VUX322" s="171"/>
      <c r="VUY322" s="171"/>
      <c r="VUZ322" s="171"/>
      <c r="VVA322" s="171"/>
      <c r="VVB322" s="171"/>
      <c r="VVC322" s="171"/>
      <c r="VVD322" s="171"/>
      <c r="VVE322" s="171"/>
      <c r="VVF322" s="171"/>
      <c r="VVG322" s="171"/>
      <c r="VVH322" s="171"/>
      <c r="VVI322" s="171"/>
      <c r="VVJ322" s="171"/>
      <c r="VVK322" s="171"/>
      <c r="VVL322" s="171"/>
      <c r="VVM322" s="171"/>
      <c r="VVN322" s="171"/>
      <c r="VVO322" s="171"/>
      <c r="VVP322" s="171"/>
      <c r="VVQ322" s="171"/>
      <c r="VVR322" s="171"/>
      <c r="VVS322" s="171"/>
      <c r="VVT322" s="171"/>
      <c r="VVU322" s="171"/>
      <c r="VVV322" s="171"/>
      <c r="VVW322" s="171"/>
      <c r="VVX322" s="171"/>
      <c r="VVY322" s="171"/>
      <c r="VVZ322" s="171"/>
      <c r="VWA322" s="171"/>
      <c r="VWB322" s="171"/>
      <c r="VWC322" s="171"/>
      <c r="VWD322" s="171"/>
      <c r="VWE322" s="171"/>
      <c r="VWF322" s="171"/>
      <c r="VWG322" s="171"/>
      <c r="VWH322" s="171"/>
      <c r="VWI322" s="171"/>
      <c r="VWJ322" s="171"/>
      <c r="VWK322" s="171"/>
      <c r="VWL322" s="171"/>
      <c r="VWM322" s="171"/>
      <c r="VWN322" s="171"/>
      <c r="VWO322" s="171"/>
      <c r="VWP322" s="171"/>
      <c r="VWQ322" s="171"/>
      <c r="VWR322" s="171"/>
      <c r="VWS322" s="171"/>
      <c r="VWT322" s="171"/>
      <c r="VWU322" s="171"/>
      <c r="VWV322" s="171"/>
      <c r="VWW322" s="171"/>
      <c r="VWX322" s="171"/>
      <c r="VWY322" s="171"/>
      <c r="VWZ322" s="171"/>
      <c r="VXA322" s="171"/>
      <c r="VXB322" s="171"/>
      <c r="VXC322" s="171"/>
      <c r="VXD322" s="171"/>
      <c r="VXE322" s="171"/>
      <c r="VXF322" s="171"/>
      <c r="VXG322" s="171"/>
      <c r="VXH322" s="171"/>
      <c r="VXI322" s="171"/>
      <c r="VXJ322" s="171"/>
      <c r="VXK322" s="171"/>
      <c r="VXL322" s="171"/>
      <c r="VXM322" s="171"/>
      <c r="VXN322" s="171"/>
      <c r="VXO322" s="171"/>
      <c r="VXP322" s="171"/>
      <c r="VXQ322" s="171"/>
      <c r="VXR322" s="171"/>
      <c r="VXS322" s="171"/>
      <c r="VXT322" s="171"/>
      <c r="VXU322" s="171"/>
      <c r="VXV322" s="171"/>
      <c r="VXW322" s="171"/>
      <c r="VXX322" s="171"/>
      <c r="VXY322" s="171"/>
      <c r="VXZ322" s="171"/>
      <c r="VYA322" s="171"/>
      <c r="VYB322" s="171"/>
      <c r="VYC322" s="171"/>
      <c r="VYD322" s="171"/>
      <c r="VYE322" s="171"/>
      <c r="VYF322" s="171"/>
      <c r="VYG322" s="171"/>
      <c r="VYH322" s="171"/>
      <c r="VYI322" s="171"/>
      <c r="VYJ322" s="171"/>
      <c r="VYK322" s="171"/>
      <c r="VYL322" s="171"/>
      <c r="VYM322" s="171"/>
      <c r="VYN322" s="171"/>
      <c r="VYO322" s="171"/>
      <c r="VYP322" s="171"/>
      <c r="VYQ322" s="171"/>
      <c r="VYR322" s="171"/>
      <c r="VYS322" s="171"/>
      <c r="VYT322" s="171"/>
      <c r="VYU322" s="171"/>
      <c r="VYV322" s="171"/>
      <c r="VYW322" s="171"/>
      <c r="VYX322" s="171"/>
      <c r="VYY322" s="171"/>
      <c r="VYZ322" s="171"/>
      <c r="VZA322" s="171"/>
      <c r="VZB322" s="171"/>
      <c r="VZC322" s="171"/>
      <c r="VZD322" s="171"/>
      <c r="VZE322" s="171"/>
      <c r="VZF322" s="171"/>
      <c r="VZG322" s="171"/>
      <c r="VZH322" s="171"/>
      <c r="VZI322" s="171"/>
      <c r="VZJ322" s="171"/>
      <c r="VZK322" s="171"/>
      <c r="VZL322" s="171"/>
      <c r="VZM322" s="171"/>
      <c r="VZN322" s="171"/>
      <c r="VZO322" s="171"/>
      <c r="VZP322" s="171"/>
      <c r="VZQ322" s="171"/>
      <c r="VZR322" s="171"/>
      <c r="VZS322" s="171"/>
      <c r="VZT322" s="171"/>
      <c r="VZU322" s="171"/>
      <c r="VZV322" s="171"/>
      <c r="VZW322" s="171"/>
      <c r="VZX322" s="171"/>
      <c r="VZY322" s="171"/>
      <c r="VZZ322" s="171"/>
      <c r="WAA322" s="171"/>
      <c r="WAB322" s="171"/>
      <c r="WAC322" s="171"/>
      <c r="WAD322" s="171"/>
      <c r="WAE322" s="171"/>
      <c r="WAF322" s="171"/>
      <c r="WAG322" s="171"/>
      <c r="WAH322" s="171"/>
      <c r="WAI322" s="171"/>
      <c r="WAJ322" s="171"/>
      <c r="WAK322" s="171"/>
      <c r="WAL322" s="171"/>
      <c r="WAM322" s="171"/>
      <c r="WAN322" s="171"/>
      <c r="WAO322" s="171"/>
      <c r="WAP322" s="171"/>
      <c r="WAQ322" s="171"/>
      <c r="WAR322" s="171"/>
      <c r="WAS322" s="171"/>
      <c r="WAT322" s="171"/>
      <c r="WAU322" s="171"/>
      <c r="WAV322" s="171"/>
      <c r="WAW322" s="171"/>
      <c r="WAX322" s="171"/>
      <c r="WAY322" s="171"/>
      <c r="WAZ322" s="171"/>
      <c r="WBA322" s="171"/>
      <c r="WBB322" s="171"/>
      <c r="WBC322" s="171"/>
      <c r="WBD322" s="171"/>
      <c r="WBE322" s="171"/>
      <c r="WBF322" s="171"/>
      <c r="WBG322" s="171"/>
      <c r="WBH322" s="171"/>
      <c r="WBI322" s="171"/>
      <c r="WBJ322" s="171"/>
      <c r="WBK322" s="171"/>
      <c r="WBL322" s="171"/>
      <c r="WBM322" s="171"/>
      <c r="WBN322" s="171"/>
      <c r="WBO322" s="171"/>
      <c r="WBP322" s="171"/>
      <c r="WBQ322" s="171"/>
      <c r="WBR322" s="171"/>
      <c r="WBS322" s="171"/>
      <c r="WBT322" s="171"/>
      <c r="WBU322" s="171"/>
      <c r="WBV322" s="171"/>
      <c r="WBW322" s="171"/>
      <c r="WBX322" s="171"/>
      <c r="WBY322" s="171"/>
      <c r="WBZ322" s="171"/>
      <c r="WCA322" s="171"/>
      <c r="WCB322" s="171"/>
      <c r="WCC322" s="171"/>
      <c r="WCD322" s="171"/>
      <c r="WCE322" s="171"/>
      <c r="WCF322" s="171"/>
      <c r="WCG322" s="171"/>
      <c r="WCH322" s="171"/>
      <c r="WCI322" s="171"/>
      <c r="WCJ322" s="171"/>
      <c r="WCK322" s="171"/>
      <c r="WCL322" s="171"/>
      <c r="WCM322" s="171"/>
      <c r="WCN322" s="171"/>
      <c r="WCO322" s="171"/>
      <c r="WCP322" s="171"/>
      <c r="WCQ322" s="171"/>
      <c r="WCR322" s="171"/>
      <c r="WCS322" s="171"/>
      <c r="WCT322" s="171"/>
      <c r="WCU322" s="171"/>
      <c r="WCV322" s="171"/>
      <c r="WCW322" s="171"/>
      <c r="WCX322" s="171"/>
      <c r="WCY322" s="171"/>
      <c r="WCZ322" s="171"/>
      <c r="WDA322" s="171"/>
      <c r="WDB322" s="171"/>
      <c r="WDC322" s="171"/>
      <c r="WDD322" s="171"/>
      <c r="WDE322" s="171"/>
      <c r="WDF322" s="171"/>
      <c r="WDG322" s="171"/>
      <c r="WDH322" s="171"/>
      <c r="WDI322" s="171"/>
      <c r="WDJ322" s="171"/>
      <c r="WDK322" s="171"/>
      <c r="WDL322" s="171"/>
      <c r="WDM322" s="171"/>
      <c r="WDN322" s="171"/>
      <c r="WDO322" s="171"/>
      <c r="WDP322" s="171"/>
      <c r="WDQ322" s="171"/>
      <c r="WDR322" s="171"/>
      <c r="WDS322" s="171"/>
      <c r="WDT322" s="171"/>
      <c r="WDU322" s="171"/>
      <c r="WDV322" s="171"/>
      <c r="WDW322" s="171"/>
      <c r="WDX322" s="171"/>
      <c r="WDY322" s="171"/>
      <c r="WDZ322" s="171"/>
      <c r="WEA322" s="171"/>
      <c r="WEB322" s="171"/>
      <c r="WEC322" s="171"/>
      <c r="WED322" s="171"/>
      <c r="WEE322" s="171"/>
      <c r="WEF322" s="171"/>
      <c r="WEG322" s="171"/>
      <c r="WEH322" s="171"/>
      <c r="WEI322" s="171"/>
      <c r="WEJ322" s="171"/>
      <c r="WEK322" s="171"/>
      <c r="WEL322" s="171"/>
      <c r="WEM322" s="171"/>
      <c r="WEN322" s="171"/>
      <c r="WEO322" s="171"/>
      <c r="WEP322" s="171"/>
      <c r="WEQ322" s="171"/>
      <c r="WER322" s="171"/>
      <c r="WES322" s="171"/>
      <c r="WET322" s="171"/>
      <c r="WEU322" s="171"/>
      <c r="WEV322" s="171"/>
      <c r="WEW322" s="171"/>
      <c r="WEX322" s="171"/>
      <c r="WEY322" s="171"/>
      <c r="WEZ322" s="171"/>
      <c r="WFA322" s="171"/>
      <c r="WFB322" s="171"/>
      <c r="WFC322" s="171"/>
      <c r="WFD322" s="171"/>
      <c r="WFE322" s="171"/>
      <c r="WFF322" s="171"/>
      <c r="WFG322" s="171"/>
      <c r="WFH322" s="171"/>
      <c r="WFI322" s="171"/>
      <c r="WFJ322" s="171"/>
      <c r="WFK322" s="171"/>
      <c r="WFL322" s="171"/>
      <c r="WFM322" s="171"/>
      <c r="WFN322" s="171"/>
      <c r="WFO322" s="171"/>
      <c r="WFP322" s="171"/>
      <c r="WFQ322" s="171"/>
      <c r="WFR322" s="171"/>
      <c r="WFS322" s="171"/>
      <c r="WFT322" s="171"/>
      <c r="WFU322" s="171"/>
      <c r="WFV322" s="171"/>
      <c r="WFW322" s="171"/>
      <c r="WFX322" s="171"/>
      <c r="WFY322" s="171"/>
      <c r="WFZ322" s="171"/>
      <c r="WGA322" s="171"/>
      <c r="WGB322" s="171"/>
      <c r="WGC322" s="171"/>
      <c r="WGD322" s="171"/>
      <c r="WGE322" s="171"/>
      <c r="WGF322" s="171"/>
      <c r="WGG322" s="171"/>
      <c r="WGH322" s="171"/>
      <c r="WGI322" s="171"/>
      <c r="WGJ322" s="171"/>
      <c r="WGK322" s="171"/>
      <c r="WGL322" s="171"/>
      <c r="WGM322" s="171"/>
      <c r="WGN322" s="171"/>
      <c r="WGO322" s="171"/>
      <c r="WGP322" s="171"/>
      <c r="WGQ322" s="171"/>
      <c r="WGR322" s="171"/>
      <c r="WGS322" s="171"/>
      <c r="WGT322" s="171"/>
      <c r="WGU322" s="171"/>
      <c r="WGV322" s="171"/>
      <c r="WGW322" s="171"/>
      <c r="WGX322" s="171"/>
      <c r="WGY322" s="171"/>
      <c r="WGZ322" s="171"/>
      <c r="WHA322" s="171"/>
      <c r="WHB322" s="171"/>
      <c r="WHC322" s="171"/>
      <c r="WHD322" s="171"/>
      <c r="WHE322" s="171"/>
      <c r="WHF322" s="171"/>
      <c r="WHG322" s="171"/>
      <c r="WHH322" s="171"/>
      <c r="WHI322" s="171"/>
      <c r="WHJ322" s="171"/>
      <c r="WHK322" s="171"/>
      <c r="WHL322" s="171"/>
      <c r="WHM322" s="171"/>
      <c r="WHN322" s="171"/>
      <c r="WHO322" s="171"/>
      <c r="WHP322" s="171"/>
      <c r="WHQ322" s="171"/>
      <c r="WHR322" s="171"/>
      <c r="WHS322" s="171"/>
      <c r="WHT322" s="171"/>
      <c r="WHU322" s="171"/>
      <c r="WHV322" s="171"/>
      <c r="WHW322" s="171"/>
      <c r="WHX322" s="171"/>
      <c r="WHY322" s="171"/>
      <c r="WHZ322" s="171"/>
      <c r="WIA322" s="171"/>
      <c r="WIB322" s="171"/>
      <c r="WIC322" s="171"/>
      <c r="WID322" s="171"/>
      <c r="WIE322" s="171"/>
      <c r="WIF322" s="171"/>
      <c r="WIG322" s="171"/>
      <c r="WIH322" s="171"/>
      <c r="WII322" s="171"/>
      <c r="WIJ322" s="171"/>
      <c r="WIK322" s="171"/>
      <c r="WIL322" s="171"/>
      <c r="WIM322" s="171"/>
      <c r="WIN322" s="171"/>
      <c r="WIO322" s="171"/>
      <c r="WIP322" s="171"/>
      <c r="WIQ322" s="171"/>
      <c r="WIR322" s="171"/>
      <c r="WIS322" s="171"/>
      <c r="WIT322" s="171"/>
      <c r="WIU322" s="171"/>
      <c r="WIV322" s="171"/>
      <c r="WIW322" s="171"/>
      <c r="WIX322" s="171"/>
      <c r="WIY322" s="171"/>
      <c r="WIZ322" s="171"/>
      <c r="WJA322" s="171"/>
      <c r="WJB322" s="171"/>
      <c r="WJC322" s="171"/>
      <c r="WJD322" s="171"/>
      <c r="WJE322" s="171"/>
      <c r="WJF322" s="171"/>
      <c r="WJG322" s="171"/>
      <c r="WJH322" s="171"/>
      <c r="WJI322" s="171"/>
      <c r="WJJ322" s="171"/>
      <c r="WJK322" s="171"/>
      <c r="WJL322" s="171"/>
      <c r="WJM322" s="171"/>
      <c r="WJN322" s="171"/>
      <c r="WJO322" s="171"/>
      <c r="WJP322" s="171"/>
      <c r="WJQ322" s="171"/>
      <c r="WJR322" s="171"/>
      <c r="WJS322" s="171"/>
      <c r="WJT322" s="171"/>
      <c r="WJU322" s="171"/>
      <c r="WJV322" s="171"/>
      <c r="WJW322" s="171"/>
      <c r="WJX322" s="171"/>
      <c r="WJY322" s="171"/>
      <c r="WJZ322" s="171"/>
      <c r="WKA322" s="171"/>
      <c r="WKB322" s="171"/>
      <c r="WKC322" s="171"/>
      <c r="WKD322" s="171"/>
      <c r="WKE322" s="171"/>
      <c r="WKF322" s="171"/>
      <c r="WKG322" s="171"/>
      <c r="WKH322" s="171"/>
      <c r="WKI322" s="171"/>
      <c r="WKJ322" s="171"/>
      <c r="WKK322" s="171"/>
      <c r="WKL322" s="171"/>
      <c r="WKM322" s="171"/>
      <c r="WKN322" s="171"/>
      <c r="WKO322" s="171"/>
      <c r="WKP322" s="171"/>
      <c r="WKQ322" s="171"/>
      <c r="WKR322" s="171"/>
      <c r="WKS322" s="171"/>
      <c r="WKT322" s="171"/>
      <c r="WKU322" s="171"/>
      <c r="WKV322" s="171"/>
      <c r="WKW322" s="171"/>
      <c r="WKX322" s="171"/>
      <c r="WKY322" s="171"/>
      <c r="WKZ322" s="171"/>
      <c r="WLA322" s="171"/>
      <c r="WLB322" s="171"/>
      <c r="WLC322" s="171"/>
      <c r="WLD322" s="171"/>
      <c r="WLE322" s="171"/>
      <c r="WLF322" s="171"/>
      <c r="WLG322" s="171"/>
      <c r="WLH322" s="171"/>
      <c r="WLI322" s="171"/>
      <c r="WLJ322" s="171"/>
      <c r="WLK322" s="171"/>
      <c r="WLL322" s="171"/>
      <c r="WLM322" s="171"/>
      <c r="WLN322" s="171"/>
      <c r="WLO322" s="171"/>
      <c r="WLP322" s="171"/>
      <c r="WLQ322" s="171"/>
      <c r="WLR322" s="171"/>
      <c r="WLS322" s="171"/>
      <c r="WLT322" s="171"/>
      <c r="WLU322" s="171"/>
      <c r="WLV322" s="171"/>
      <c r="WLW322" s="171"/>
      <c r="WLX322" s="171"/>
      <c r="WLY322" s="171"/>
      <c r="WLZ322" s="171"/>
      <c r="WMA322" s="171"/>
      <c r="WMB322" s="171"/>
      <c r="WMC322" s="171"/>
      <c r="WMD322" s="171"/>
      <c r="WME322" s="171"/>
      <c r="WMF322" s="171"/>
      <c r="WMG322" s="171"/>
      <c r="WMH322" s="171"/>
      <c r="WMI322" s="171"/>
      <c r="WMJ322" s="171"/>
      <c r="WMK322" s="171"/>
      <c r="WML322" s="171"/>
      <c r="WMM322" s="171"/>
      <c r="WMN322" s="171"/>
      <c r="WMO322" s="171"/>
      <c r="WMP322" s="171"/>
      <c r="WMQ322" s="171"/>
      <c r="WMR322" s="171"/>
      <c r="WMS322" s="171"/>
      <c r="WMT322" s="171"/>
      <c r="WMU322" s="171"/>
      <c r="WMV322" s="171"/>
      <c r="WMW322" s="171"/>
      <c r="WMX322" s="171"/>
      <c r="WMY322" s="171"/>
      <c r="WMZ322" s="171"/>
      <c r="WNA322" s="171"/>
      <c r="WNB322" s="171"/>
      <c r="WNC322" s="171"/>
      <c r="WND322" s="171"/>
      <c r="WNE322" s="171"/>
      <c r="WNF322" s="171"/>
      <c r="WNG322" s="171"/>
      <c r="WNH322" s="171"/>
      <c r="WNI322" s="171"/>
      <c r="WNJ322" s="171"/>
      <c r="WNK322" s="171"/>
      <c r="WNL322" s="171"/>
      <c r="WNM322" s="171"/>
      <c r="WNN322" s="171"/>
      <c r="WNO322" s="171"/>
      <c r="WNP322" s="171"/>
      <c r="WNQ322" s="171"/>
      <c r="WNR322" s="171"/>
      <c r="WNS322" s="171"/>
      <c r="WNT322" s="171"/>
      <c r="WNU322" s="171"/>
      <c r="WNV322" s="171"/>
      <c r="WNW322" s="171"/>
      <c r="WNX322" s="171"/>
      <c r="WNY322" s="171"/>
      <c r="WNZ322" s="171"/>
      <c r="WOA322" s="171"/>
      <c r="WOB322" s="171"/>
      <c r="WOC322" s="171"/>
      <c r="WOD322" s="171"/>
      <c r="WOE322" s="171"/>
      <c r="WOF322" s="171"/>
      <c r="WOG322" s="171"/>
      <c r="WOH322" s="171"/>
      <c r="WOI322" s="171"/>
      <c r="WOJ322" s="171"/>
      <c r="WOK322" s="171"/>
      <c r="WOL322" s="171"/>
      <c r="WOM322" s="171"/>
      <c r="WON322" s="171"/>
      <c r="WOO322" s="171"/>
      <c r="WOP322" s="171"/>
      <c r="WOQ322" s="171"/>
      <c r="WOR322" s="171"/>
      <c r="WOS322" s="171"/>
      <c r="WOT322" s="171"/>
      <c r="WOU322" s="171"/>
      <c r="WOV322" s="171"/>
      <c r="WOW322" s="171"/>
      <c r="WOX322" s="171"/>
      <c r="WOY322" s="171"/>
      <c r="WOZ322" s="171"/>
      <c r="WPA322" s="171"/>
      <c r="WPB322" s="171"/>
      <c r="WPC322" s="171"/>
      <c r="WPD322" s="171"/>
      <c r="WPE322" s="171"/>
      <c r="WPF322" s="171"/>
      <c r="WPG322" s="171"/>
      <c r="WPH322" s="171"/>
      <c r="WPI322" s="171"/>
      <c r="WPJ322" s="171"/>
      <c r="WPK322" s="171"/>
      <c r="WPL322" s="171"/>
      <c r="WPM322" s="171"/>
      <c r="WPN322" s="171"/>
      <c r="WPO322" s="171"/>
      <c r="WPP322" s="171"/>
      <c r="WPQ322" s="171"/>
      <c r="WPR322" s="171"/>
      <c r="WPS322" s="171"/>
      <c r="WPT322" s="171"/>
      <c r="WPU322" s="171"/>
      <c r="WPV322" s="171"/>
      <c r="WPW322" s="171"/>
      <c r="WPX322" s="171"/>
      <c r="WPY322" s="171"/>
      <c r="WPZ322" s="171"/>
      <c r="WQA322" s="171"/>
      <c r="WQB322" s="171"/>
      <c r="WQC322" s="171"/>
      <c r="WQD322" s="171"/>
      <c r="WQE322" s="171"/>
      <c r="WQF322" s="171"/>
      <c r="WQG322" s="171"/>
      <c r="WQH322" s="171"/>
      <c r="WQI322" s="171"/>
      <c r="WQJ322" s="171"/>
      <c r="WQK322" s="171"/>
      <c r="WQL322" s="171"/>
      <c r="WQM322" s="171"/>
      <c r="WQN322" s="171"/>
      <c r="WQO322" s="171"/>
      <c r="WQP322" s="171"/>
      <c r="WQQ322" s="171"/>
      <c r="WQR322" s="171"/>
      <c r="WQS322" s="171"/>
      <c r="WQT322" s="171"/>
      <c r="WQU322" s="171"/>
      <c r="WQV322" s="171"/>
      <c r="WQW322" s="171"/>
      <c r="WQX322" s="171"/>
      <c r="WQY322" s="171"/>
      <c r="WQZ322" s="171"/>
      <c r="WRA322" s="171"/>
      <c r="WRB322" s="171"/>
      <c r="WRC322" s="171"/>
      <c r="WRD322" s="171"/>
      <c r="WRE322" s="171"/>
      <c r="WRF322" s="171"/>
      <c r="WRG322" s="171"/>
      <c r="WRH322" s="171"/>
      <c r="WRI322" s="171"/>
      <c r="WRJ322" s="171"/>
      <c r="WRK322" s="171"/>
      <c r="WRL322" s="171"/>
      <c r="WRM322" s="171"/>
      <c r="WRN322" s="171"/>
      <c r="WRO322" s="171"/>
      <c r="WRP322" s="171"/>
      <c r="WRQ322" s="171"/>
      <c r="WRR322" s="171"/>
      <c r="WRS322" s="171"/>
      <c r="WRT322" s="171"/>
      <c r="WRU322" s="171"/>
      <c r="WRV322" s="171"/>
      <c r="WRW322" s="171"/>
      <c r="WRX322" s="171"/>
      <c r="WRY322" s="171"/>
      <c r="WRZ322" s="171"/>
      <c r="WSA322" s="171"/>
      <c r="WSB322" s="171"/>
      <c r="WSC322" s="171"/>
      <c r="WSD322" s="171"/>
      <c r="WSE322" s="171"/>
      <c r="WSF322" s="171"/>
      <c r="WSG322" s="171"/>
      <c r="WSH322" s="171"/>
      <c r="WSI322" s="171"/>
      <c r="WSJ322" s="171"/>
      <c r="WSK322" s="171"/>
      <c r="WSL322" s="171"/>
      <c r="WSM322" s="171"/>
      <c r="WSN322" s="171"/>
      <c r="WSO322" s="171"/>
      <c r="WSP322" s="171"/>
      <c r="WSQ322" s="171"/>
      <c r="WSR322" s="171"/>
      <c r="WSS322" s="171"/>
      <c r="WST322" s="171"/>
      <c r="WSU322" s="171"/>
      <c r="WSV322" s="171"/>
      <c r="WSW322" s="171"/>
      <c r="WSX322" s="171"/>
      <c r="WSY322" s="171"/>
      <c r="WSZ322" s="171"/>
      <c r="WTA322" s="171"/>
      <c r="WTB322" s="171"/>
      <c r="WTC322" s="171"/>
      <c r="WTD322" s="171"/>
      <c r="WTE322" s="171"/>
      <c r="WTF322" s="171"/>
      <c r="WTG322" s="171"/>
      <c r="WTH322" s="171"/>
      <c r="WTI322" s="171"/>
      <c r="WTJ322" s="171"/>
      <c r="WTK322" s="171"/>
      <c r="WTL322" s="171"/>
      <c r="WTM322" s="171"/>
      <c r="WTN322" s="171"/>
      <c r="WTO322" s="171"/>
      <c r="WTP322" s="171"/>
      <c r="WTQ322" s="171"/>
      <c r="WTR322" s="171"/>
      <c r="WTS322" s="171"/>
      <c r="WTT322" s="171"/>
      <c r="WTU322" s="171"/>
      <c r="WTV322" s="171"/>
      <c r="WTW322" s="171"/>
      <c r="WTX322" s="171"/>
      <c r="WTY322" s="171"/>
      <c r="WTZ322" s="171"/>
      <c r="WUA322" s="171"/>
      <c r="WUB322" s="171"/>
      <c r="WUC322" s="171"/>
      <c r="WUD322" s="171"/>
      <c r="WUE322" s="171"/>
      <c r="WUF322" s="171"/>
      <c r="WUG322" s="171"/>
      <c r="WUH322" s="171"/>
      <c r="WUI322" s="171"/>
      <c r="WUJ322" s="171"/>
      <c r="WUK322" s="171"/>
      <c r="WUL322" s="171"/>
      <c r="WUM322" s="171"/>
      <c r="WUN322" s="171"/>
      <c r="WUO322" s="171"/>
      <c r="WUP322" s="171"/>
      <c r="WUQ322" s="171"/>
      <c r="WUR322" s="171"/>
      <c r="WUS322" s="171"/>
      <c r="WUT322" s="171"/>
      <c r="WUU322" s="171"/>
      <c r="WUV322" s="171"/>
      <c r="WUW322" s="171"/>
      <c r="WUX322" s="171"/>
      <c r="WUY322" s="171"/>
      <c r="WUZ322" s="171"/>
      <c r="WVA322" s="171"/>
      <c r="WVB322" s="171"/>
      <c r="WVC322" s="171"/>
      <c r="WVD322" s="171"/>
      <c r="WVE322" s="171"/>
      <c r="WVF322" s="171"/>
      <c r="WVG322" s="171"/>
      <c r="WVH322" s="171"/>
      <c r="WVI322" s="171"/>
      <c r="WVJ322" s="171"/>
      <c r="WVK322" s="171"/>
      <c r="WVL322" s="171"/>
      <c r="WVM322" s="171"/>
      <c r="WVN322" s="171"/>
      <c r="WVO322" s="171"/>
      <c r="WVP322" s="171"/>
      <c r="WVQ322" s="171"/>
      <c r="WVR322" s="171"/>
      <c r="WVS322" s="171"/>
      <c r="WVT322" s="171"/>
      <c r="WVU322" s="171"/>
      <c r="WVV322" s="171"/>
      <c r="WVW322" s="171"/>
      <c r="WVX322" s="171"/>
      <c r="WVY322" s="171"/>
      <c r="WVZ322" s="171"/>
      <c r="WWA322" s="171"/>
      <c r="WWB322" s="171"/>
      <c r="WWC322" s="171"/>
      <c r="WWD322" s="171"/>
      <c r="WWE322" s="171"/>
      <c r="WWF322" s="171"/>
      <c r="WWG322" s="171"/>
      <c r="WWH322" s="171"/>
      <c r="WWI322" s="171"/>
    </row>
    <row r="323" spans="1:16155" ht="33" x14ac:dyDescent="0.3">
      <c r="A323" s="234" t="s">
        <v>1092</v>
      </c>
      <c r="B323" s="12" t="s">
        <v>61</v>
      </c>
      <c r="C323" s="13"/>
      <c r="D323" s="14" t="s">
        <v>483</v>
      </c>
      <c r="E323" s="9" t="s">
        <v>57</v>
      </c>
      <c r="F323" s="9" t="s">
        <v>57</v>
      </c>
      <c r="G323" s="9" t="s">
        <v>57</v>
      </c>
      <c r="H323" s="9" t="s">
        <v>50</v>
      </c>
      <c r="I323" s="9" t="s">
        <v>423</v>
      </c>
      <c r="J323" s="9" t="s">
        <v>63</v>
      </c>
      <c r="K323" s="10">
        <v>6062</v>
      </c>
      <c r="M323" s="9"/>
      <c r="N323" s="9"/>
      <c r="O323" s="9"/>
      <c r="P323" s="9"/>
      <c r="Q323" s="9"/>
      <c r="R323" s="9"/>
      <c r="S323" s="9"/>
      <c r="T323" s="9" t="s">
        <v>29</v>
      </c>
      <c r="U323" s="9" t="s">
        <v>29</v>
      </c>
      <c r="V323" s="9"/>
      <c r="W323" s="9"/>
      <c r="X323" s="9"/>
      <c r="Y323" s="9"/>
      <c r="Z323" s="9" t="s">
        <v>29</v>
      </c>
      <c r="AA323" s="9"/>
      <c r="AW323" s="247"/>
      <c r="AX323" s="247"/>
      <c r="AY323" s="247"/>
      <c r="AZ323" s="247"/>
      <c r="BA323" s="247"/>
      <c r="BB323" s="247"/>
      <c r="BC323" s="247"/>
      <c r="BD323" s="247"/>
      <c r="BE323" s="247"/>
      <c r="BF323" s="247"/>
      <c r="BG323" s="247"/>
      <c r="BH323" s="247"/>
      <c r="BI323" s="247"/>
      <c r="BJ323" s="247"/>
      <c r="BK323" s="247"/>
      <c r="BL323" s="247"/>
      <c r="BM323" s="247"/>
      <c r="BN323" s="247"/>
      <c r="BO323" s="247"/>
      <c r="BP323" s="247"/>
      <c r="BQ323" s="247"/>
      <c r="BR323" s="247"/>
      <c r="BS323" s="247"/>
      <c r="BT323" s="247"/>
      <c r="BU323" s="247"/>
      <c r="BV323" s="247"/>
      <c r="BW323" s="247"/>
      <c r="BX323" s="247"/>
      <c r="BY323" s="247"/>
      <c r="BZ323" s="247"/>
      <c r="CA323" s="247"/>
      <c r="CB323" s="247"/>
      <c r="CC323" s="247"/>
      <c r="CD323" s="247"/>
      <c r="CE323" s="247"/>
      <c r="CF323" s="247"/>
      <c r="CG323" s="247"/>
      <c r="CH323" s="247"/>
      <c r="CI323" s="247"/>
      <c r="CJ323" s="247"/>
      <c r="CK323" s="247"/>
      <c r="CL323" s="247"/>
      <c r="CM323" s="247"/>
      <c r="CN323" s="247"/>
      <c r="CO323" s="247"/>
      <c r="CP323" s="247"/>
      <c r="CQ323" s="247"/>
      <c r="CR323" s="247"/>
      <c r="CS323" s="247"/>
      <c r="CT323" s="247"/>
      <c r="CU323" s="247"/>
      <c r="CV323" s="247"/>
      <c r="CW323" s="247"/>
      <c r="CX323" s="247"/>
      <c r="CY323" s="247"/>
      <c r="CZ323" s="247"/>
      <c r="DA323" s="247"/>
      <c r="DB323" s="247"/>
      <c r="DC323" s="247"/>
      <c r="DD323" s="247"/>
      <c r="DE323" s="247"/>
      <c r="DF323" s="247"/>
      <c r="DG323" s="247"/>
      <c r="DH323" s="247"/>
      <c r="DI323" s="247"/>
      <c r="DJ323" s="247"/>
      <c r="DK323" s="247"/>
      <c r="DL323" s="247"/>
      <c r="DM323" s="247"/>
      <c r="DN323" s="247"/>
      <c r="DO323" s="247"/>
      <c r="DP323" s="247"/>
      <c r="DQ323" s="247"/>
      <c r="DR323" s="247"/>
      <c r="DS323" s="247"/>
      <c r="DT323" s="247"/>
      <c r="DU323" s="247"/>
      <c r="DV323" s="247"/>
      <c r="DW323" s="247"/>
      <c r="DX323" s="247"/>
      <c r="DY323" s="247"/>
      <c r="DZ323" s="247"/>
      <c r="EA323" s="247"/>
      <c r="EB323" s="247"/>
      <c r="EC323" s="247"/>
      <c r="ED323" s="247"/>
      <c r="EE323" s="247"/>
      <c r="EF323" s="247"/>
      <c r="EG323" s="247"/>
      <c r="EH323" s="247"/>
      <c r="EI323" s="247"/>
      <c r="EJ323" s="247"/>
      <c r="EK323" s="247"/>
      <c r="EL323" s="247"/>
      <c r="EM323" s="247"/>
      <c r="EN323" s="247"/>
      <c r="EO323" s="247"/>
      <c r="EP323" s="247"/>
      <c r="EQ323" s="247"/>
      <c r="ER323" s="247"/>
      <c r="ES323" s="247"/>
      <c r="ET323" s="247"/>
      <c r="EU323" s="247"/>
      <c r="EV323" s="247"/>
      <c r="EW323" s="247"/>
      <c r="EX323" s="247"/>
      <c r="EY323" s="247"/>
      <c r="EZ323" s="247"/>
      <c r="FA323" s="247"/>
      <c r="FB323" s="247"/>
      <c r="FC323" s="247"/>
      <c r="FD323" s="247"/>
      <c r="FE323" s="247"/>
      <c r="FF323" s="247"/>
      <c r="FG323" s="247"/>
      <c r="FH323" s="247"/>
      <c r="FI323" s="247"/>
      <c r="FJ323" s="247"/>
      <c r="FK323" s="247"/>
      <c r="FL323" s="247"/>
      <c r="FM323" s="247"/>
      <c r="FN323" s="247"/>
      <c r="FO323" s="247"/>
      <c r="FP323" s="247"/>
      <c r="FQ323" s="247"/>
      <c r="FR323" s="247"/>
      <c r="FS323" s="247"/>
      <c r="FT323" s="247"/>
      <c r="FU323" s="247"/>
      <c r="FV323" s="247"/>
      <c r="FW323" s="247"/>
      <c r="FX323" s="247"/>
      <c r="FY323" s="247"/>
      <c r="FZ323" s="247"/>
      <c r="GA323" s="247"/>
      <c r="GB323" s="247"/>
      <c r="GC323" s="247"/>
      <c r="GD323" s="247"/>
      <c r="GE323" s="247"/>
      <c r="GF323" s="247"/>
      <c r="GG323" s="247"/>
      <c r="GH323" s="247"/>
      <c r="GI323" s="247"/>
      <c r="GJ323" s="247"/>
      <c r="GK323" s="247"/>
      <c r="GL323" s="247"/>
      <c r="GM323" s="247"/>
      <c r="GN323" s="247"/>
      <c r="GO323" s="247"/>
      <c r="GP323" s="247"/>
      <c r="GQ323" s="247"/>
      <c r="GR323" s="247"/>
      <c r="GS323" s="247"/>
      <c r="GT323" s="247"/>
      <c r="GU323" s="247"/>
      <c r="GV323" s="247"/>
      <c r="GW323" s="247"/>
      <c r="GX323" s="247"/>
      <c r="GY323" s="247"/>
      <c r="GZ323" s="247"/>
      <c r="HA323" s="247"/>
      <c r="HB323" s="247"/>
      <c r="HC323" s="247"/>
      <c r="HD323" s="247"/>
      <c r="HE323" s="247"/>
      <c r="HF323" s="247"/>
      <c r="HG323" s="247"/>
      <c r="HH323" s="247"/>
      <c r="HI323" s="247"/>
      <c r="HJ323" s="247"/>
      <c r="HK323" s="247"/>
      <c r="HL323" s="247"/>
      <c r="HM323" s="247"/>
      <c r="HN323" s="247"/>
      <c r="HO323" s="247"/>
      <c r="HP323" s="247"/>
      <c r="HQ323" s="247"/>
      <c r="HR323" s="247"/>
      <c r="HS323" s="247"/>
      <c r="HT323" s="247"/>
      <c r="HU323" s="247"/>
      <c r="HV323" s="247"/>
      <c r="HW323" s="247"/>
      <c r="HX323" s="247"/>
      <c r="HY323" s="247"/>
      <c r="HZ323" s="247"/>
      <c r="IA323" s="247"/>
      <c r="IB323" s="247"/>
      <c r="IC323" s="247"/>
      <c r="ID323" s="247"/>
      <c r="IE323" s="247"/>
      <c r="IF323" s="247"/>
      <c r="IG323" s="247"/>
      <c r="IH323" s="247"/>
      <c r="II323" s="247"/>
      <c r="IJ323" s="247"/>
      <c r="IK323" s="247"/>
      <c r="IL323" s="247"/>
      <c r="IM323" s="247"/>
      <c r="IN323" s="247"/>
      <c r="IO323" s="247"/>
      <c r="IP323" s="247"/>
      <c r="IQ323" s="247"/>
      <c r="IR323" s="247"/>
      <c r="IS323" s="247"/>
      <c r="IT323" s="247"/>
      <c r="IU323" s="247"/>
      <c r="IV323" s="247"/>
      <c r="IW323" s="247"/>
      <c r="IX323" s="247"/>
      <c r="IY323" s="247"/>
      <c r="IZ323" s="247"/>
      <c r="JA323" s="247"/>
      <c r="JB323" s="247"/>
      <c r="JC323" s="247"/>
      <c r="JD323" s="247"/>
      <c r="JE323" s="247"/>
      <c r="JF323" s="247"/>
      <c r="JG323" s="247"/>
      <c r="JH323" s="247"/>
      <c r="JI323" s="247"/>
      <c r="JJ323" s="247"/>
      <c r="JK323" s="247"/>
      <c r="JL323" s="247"/>
      <c r="JM323" s="247"/>
      <c r="JN323" s="247"/>
      <c r="JO323" s="247"/>
      <c r="JP323" s="247"/>
      <c r="JQ323" s="247"/>
      <c r="JR323" s="247"/>
      <c r="JS323" s="247"/>
      <c r="JT323" s="247"/>
      <c r="JU323" s="247"/>
      <c r="JV323" s="247"/>
      <c r="JW323" s="247"/>
      <c r="JX323" s="247"/>
      <c r="JY323" s="247"/>
      <c r="JZ323" s="247"/>
      <c r="KA323" s="247"/>
      <c r="KB323" s="247"/>
      <c r="KC323" s="247"/>
      <c r="KD323" s="247"/>
      <c r="KE323" s="247"/>
      <c r="KF323" s="247"/>
      <c r="KG323" s="247"/>
      <c r="KH323" s="247"/>
      <c r="KI323" s="247"/>
      <c r="KJ323" s="247"/>
      <c r="KK323" s="247"/>
      <c r="KL323" s="247"/>
      <c r="KM323" s="247"/>
      <c r="KN323" s="247"/>
      <c r="KO323" s="247"/>
      <c r="KP323" s="247"/>
      <c r="KQ323" s="247"/>
      <c r="KR323" s="247"/>
      <c r="KS323" s="247"/>
      <c r="KT323" s="247"/>
      <c r="KU323" s="247"/>
      <c r="KV323" s="247"/>
      <c r="KW323" s="247"/>
      <c r="KX323" s="247"/>
      <c r="KY323" s="247"/>
      <c r="KZ323" s="247"/>
      <c r="LA323" s="247"/>
      <c r="LB323" s="247"/>
      <c r="LC323" s="247"/>
      <c r="LD323" s="247"/>
      <c r="LE323" s="247"/>
      <c r="LF323" s="247"/>
      <c r="LG323" s="247"/>
      <c r="LH323" s="247"/>
      <c r="LI323" s="247"/>
      <c r="LJ323" s="247"/>
      <c r="LK323" s="247"/>
      <c r="LL323" s="247"/>
      <c r="LM323" s="247"/>
      <c r="LN323" s="247"/>
      <c r="LO323" s="247"/>
      <c r="LP323" s="247"/>
      <c r="LQ323" s="247"/>
      <c r="LR323" s="247"/>
      <c r="LS323" s="247"/>
      <c r="LT323" s="247"/>
      <c r="LU323" s="247"/>
      <c r="LV323" s="247"/>
      <c r="LW323" s="247"/>
      <c r="LX323" s="247"/>
      <c r="LY323" s="247"/>
      <c r="LZ323" s="247"/>
      <c r="MA323" s="247"/>
      <c r="MB323" s="247"/>
      <c r="MC323" s="247"/>
      <c r="MD323" s="247"/>
      <c r="ME323" s="247"/>
      <c r="MF323" s="247"/>
      <c r="MG323" s="247"/>
      <c r="MH323" s="247"/>
      <c r="MI323" s="247"/>
      <c r="MJ323" s="247"/>
      <c r="MK323" s="247"/>
      <c r="ML323" s="247"/>
      <c r="MM323" s="247"/>
      <c r="MN323" s="247"/>
      <c r="MO323" s="247"/>
      <c r="MP323" s="247"/>
      <c r="MQ323" s="247"/>
      <c r="MR323" s="247"/>
      <c r="MS323" s="247"/>
      <c r="MT323" s="247"/>
      <c r="MU323" s="247"/>
      <c r="MV323" s="247"/>
      <c r="MW323" s="247"/>
      <c r="MX323" s="247"/>
      <c r="MY323" s="247"/>
      <c r="MZ323" s="247"/>
      <c r="NA323" s="247"/>
      <c r="NB323" s="247"/>
      <c r="NC323" s="247"/>
      <c r="ND323" s="247"/>
      <c r="NE323" s="247"/>
      <c r="NF323" s="247"/>
      <c r="NG323" s="247"/>
      <c r="NH323" s="247"/>
      <c r="NI323" s="247"/>
      <c r="NJ323" s="247"/>
      <c r="NK323" s="247"/>
      <c r="NL323" s="247"/>
      <c r="NM323" s="247"/>
      <c r="NN323" s="247"/>
      <c r="NO323" s="247"/>
      <c r="NP323" s="247"/>
      <c r="NQ323" s="247"/>
      <c r="NR323" s="247"/>
      <c r="NS323" s="247"/>
      <c r="NT323" s="247"/>
      <c r="NU323" s="247"/>
      <c r="NV323" s="247"/>
      <c r="NW323" s="247"/>
      <c r="NX323" s="247"/>
      <c r="NY323" s="247"/>
      <c r="NZ323" s="247"/>
      <c r="OA323" s="247"/>
      <c r="OB323" s="247"/>
      <c r="OC323" s="247"/>
      <c r="OD323" s="247"/>
      <c r="OE323" s="247"/>
      <c r="OF323" s="247"/>
      <c r="OG323" s="247"/>
      <c r="OH323" s="247"/>
      <c r="OI323" s="247"/>
      <c r="OJ323" s="247"/>
      <c r="OK323" s="247"/>
      <c r="OL323" s="247"/>
      <c r="OM323" s="247"/>
      <c r="ON323" s="247"/>
      <c r="OO323" s="247"/>
      <c r="OP323" s="247"/>
      <c r="OQ323" s="247"/>
      <c r="OR323" s="247"/>
      <c r="OS323" s="247"/>
      <c r="OT323" s="247"/>
      <c r="OU323" s="247"/>
      <c r="OV323" s="247"/>
      <c r="OW323" s="247"/>
      <c r="OX323" s="247"/>
      <c r="OY323" s="247"/>
      <c r="OZ323" s="247"/>
      <c r="PA323" s="247"/>
      <c r="PB323" s="247"/>
      <c r="PC323" s="247"/>
      <c r="PD323" s="247"/>
      <c r="PE323" s="247"/>
      <c r="PF323" s="247"/>
      <c r="PG323" s="247"/>
      <c r="PH323" s="247"/>
      <c r="PI323" s="247"/>
      <c r="PJ323" s="247"/>
      <c r="PK323" s="247"/>
      <c r="PL323" s="247"/>
      <c r="PM323" s="247"/>
      <c r="PN323" s="247"/>
      <c r="PO323" s="247"/>
      <c r="PP323" s="247"/>
      <c r="PQ323" s="247"/>
      <c r="PR323" s="247"/>
      <c r="PS323" s="247"/>
      <c r="PT323" s="247"/>
      <c r="PU323" s="247"/>
      <c r="PV323" s="247"/>
      <c r="PW323" s="247"/>
      <c r="PX323" s="247"/>
      <c r="PY323" s="247"/>
      <c r="PZ323" s="247"/>
      <c r="QA323" s="247"/>
      <c r="QB323" s="247"/>
      <c r="QC323" s="247"/>
      <c r="QD323" s="247"/>
      <c r="QE323" s="247"/>
      <c r="QF323" s="247"/>
      <c r="QG323" s="247"/>
      <c r="QH323" s="247"/>
      <c r="QI323" s="247"/>
      <c r="QJ323" s="247"/>
      <c r="QK323" s="247"/>
      <c r="QL323" s="247"/>
      <c r="QM323" s="247"/>
      <c r="QN323" s="247"/>
      <c r="QO323" s="247"/>
      <c r="QP323" s="247"/>
      <c r="QQ323" s="247"/>
      <c r="QR323" s="247"/>
      <c r="QS323" s="247"/>
      <c r="QT323" s="247"/>
      <c r="QU323" s="247"/>
      <c r="QV323" s="247"/>
      <c r="QW323" s="247"/>
      <c r="QX323" s="247"/>
      <c r="QY323" s="247"/>
      <c r="QZ323" s="247"/>
      <c r="RA323" s="247"/>
      <c r="RB323" s="247"/>
      <c r="RC323" s="247"/>
      <c r="RD323" s="247"/>
      <c r="RE323" s="247"/>
      <c r="RF323" s="247"/>
      <c r="RG323" s="247"/>
      <c r="RH323" s="247"/>
      <c r="RI323" s="247"/>
      <c r="RJ323" s="247"/>
      <c r="RK323" s="247"/>
      <c r="RL323" s="247"/>
      <c r="RM323" s="247"/>
      <c r="RN323" s="247"/>
      <c r="RO323" s="247"/>
      <c r="RP323" s="247"/>
      <c r="RQ323" s="247"/>
      <c r="RR323" s="247"/>
      <c r="RS323" s="247"/>
      <c r="RT323" s="247"/>
      <c r="RU323" s="247"/>
      <c r="RV323" s="247"/>
      <c r="RW323" s="247"/>
      <c r="RX323" s="247"/>
      <c r="RY323" s="247"/>
      <c r="RZ323" s="247"/>
      <c r="SA323" s="247"/>
      <c r="SB323" s="247"/>
      <c r="SC323" s="247"/>
      <c r="SD323" s="247"/>
      <c r="SE323" s="247"/>
      <c r="SF323" s="247"/>
      <c r="SG323" s="247"/>
      <c r="SH323" s="247"/>
      <c r="SI323" s="247"/>
      <c r="SJ323" s="247"/>
      <c r="SK323" s="247"/>
      <c r="SL323" s="247"/>
      <c r="SM323" s="247"/>
      <c r="SN323" s="247"/>
      <c r="SO323" s="247"/>
      <c r="SP323" s="247"/>
      <c r="SQ323" s="247"/>
      <c r="SR323" s="247"/>
      <c r="SS323" s="247"/>
      <c r="ST323" s="247"/>
      <c r="SU323" s="247"/>
      <c r="SV323" s="247"/>
      <c r="SW323" s="247"/>
      <c r="SX323" s="247"/>
      <c r="SY323" s="247"/>
      <c r="SZ323" s="247"/>
      <c r="TA323" s="247"/>
      <c r="TB323" s="247"/>
      <c r="TC323" s="247"/>
      <c r="TD323" s="247"/>
      <c r="TE323" s="247"/>
      <c r="TF323" s="247"/>
      <c r="TG323" s="247"/>
      <c r="TH323" s="247"/>
      <c r="TI323" s="247"/>
      <c r="TJ323" s="247"/>
      <c r="TK323" s="247"/>
      <c r="TL323" s="247"/>
      <c r="TM323" s="247"/>
      <c r="TN323" s="247"/>
      <c r="TO323" s="247"/>
      <c r="TP323" s="247"/>
      <c r="TQ323" s="247"/>
      <c r="TR323" s="247"/>
      <c r="TS323" s="247"/>
      <c r="TT323" s="247"/>
      <c r="TU323" s="247"/>
      <c r="TV323" s="247"/>
      <c r="TW323" s="247"/>
      <c r="TX323" s="247"/>
      <c r="TY323" s="247"/>
      <c r="TZ323" s="247"/>
      <c r="UA323" s="247"/>
      <c r="UB323" s="247"/>
      <c r="UC323" s="247"/>
      <c r="UD323" s="247"/>
      <c r="UE323" s="247"/>
      <c r="UF323" s="247"/>
      <c r="UG323" s="247"/>
      <c r="UH323" s="247"/>
      <c r="UI323" s="247"/>
      <c r="UJ323" s="247"/>
      <c r="UK323" s="247"/>
      <c r="UL323" s="247"/>
      <c r="UM323" s="247"/>
      <c r="UN323" s="247"/>
      <c r="UO323" s="247"/>
      <c r="UP323" s="247"/>
      <c r="UQ323" s="247"/>
      <c r="UR323" s="247"/>
      <c r="US323" s="247"/>
      <c r="UT323" s="247"/>
      <c r="UU323" s="247"/>
      <c r="UV323" s="247"/>
      <c r="UW323" s="247"/>
      <c r="UX323" s="247"/>
      <c r="UY323" s="247"/>
      <c r="UZ323" s="247"/>
      <c r="VA323" s="247"/>
      <c r="VB323" s="247"/>
      <c r="VC323" s="247"/>
      <c r="VD323" s="247"/>
      <c r="VE323" s="247"/>
      <c r="VF323" s="247"/>
      <c r="VG323" s="247"/>
      <c r="VH323" s="247"/>
      <c r="VI323" s="247"/>
      <c r="VJ323" s="247"/>
      <c r="VK323" s="247"/>
      <c r="VL323" s="247"/>
      <c r="VM323" s="247"/>
      <c r="VN323" s="247"/>
      <c r="VO323" s="247"/>
      <c r="VP323" s="247"/>
      <c r="VQ323" s="247"/>
      <c r="VR323" s="247"/>
      <c r="VS323" s="247"/>
      <c r="VT323" s="247"/>
      <c r="VU323" s="247"/>
      <c r="VV323" s="247"/>
      <c r="VW323" s="247"/>
      <c r="VX323" s="247"/>
      <c r="VY323" s="247"/>
      <c r="VZ323" s="247"/>
      <c r="WA323" s="247"/>
      <c r="WB323" s="247"/>
      <c r="WC323" s="247"/>
      <c r="WD323" s="247"/>
      <c r="WE323" s="247"/>
      <c r="WF323" s="247"/>
      <c r="WG323" s="247"/>
      <c r="WH323" s="247"/>
      <c r="WI323" s="247"/>
      <c r="WJ323" s="247"/>
      <c r="WK323" s="247"/>
      <c r="WL323" s="247"/>
      <c r="WM323" s="247"/>
      <c r="WN323" s="247"/>
      <c r="WO323" s="247"/>
      <c r="WP323" s="247"/>
      <c r="WQ323" s="247"/>
      <c r="WR323" s="247"/>
      <c r="WS323" s="247"/>
      <c r="WT323" s="247"/>
      <c r="WU323" s="247"/>
      <c r="WV323" s="247"/>
      <c r="WW323" s="247"/>
      <c r="WX323" s="247"/>
      <c r="WY323" s="247"/>
      <c r="WZ323" s="247"/>
      <c r="XA323" s="247"/>
      <c r="XB323" s="247"/>
      <c r="XC323" s="247"/>
      <c r="XD323" s="247"/>
      <c r="XE323" s="247"/>
      <c r="XF323" s="247"/>
      <c r="XG323" s="247"/>
      <c r="XH323" s="247"/>
      <c r="XI323" s="247"/>
      <c r="XJ323" s="247"/>
      <c r="XK323" s="247"/>
      <c r="XL323" s="247"/>
      <c r="XM323" s="247"/>
      <c r="XN323" s="247"/>
      <c r="XO323" s="247"/>
      <c r="XP323" s="247"/>
      <c r="XQ323" s="247"/>
      <c r="XR323" s="247"/>
      <c r="XS323" s="247"/>
      <c r="XT323" s="247"/>
      <c r="XU323" s="247"/>
      <c r="XV323" s="247"/>
      <c r="XW323" s="247"/>
      <c r="XX323" s="247"/>
      <c r="XY323" s="247"/>
      <c r="XZ323" s="247"/>
      <c r="YA323" s="247"/>
      <c r="YB323" s="247"/>
      <c r="YC323" s="247"/>
      <c r="YD323" s="247"/>
      <c r="YE323" s="247"/>
      <c r="YF323" s="247"/>
      <c r="YG323" s="247"/>
      <c r="YH323" s="247"/>
      <c r="YI323" s="247"/>
      <c r="YJ323" s="247"/>
      <c r="YK323" s="247"/>
      <c r="YL323" s="247"/>
      <c r="YM323" s="247"/>
      <c r="YN323" s="247"/>
      <c r="YO323" s="247"/>
      <c r="YP323" s="247"/>
      <c r="YQ323" s="247"/>
      <c r="YR323" s="247"/>
      <c r="YS323" s="247"/>
      <c r="YT323" s="247"/>
      <c r="YU323" s="247"/>
      <c r="YV323" s="247"/>
      <c r="YW323" s="247"/>
      <c r="YX323" s="247"/>
      <c r="YY323" s="247"/>
      <c r="YZ323" s="247"/>
      <c r="ZA323" s="247"/>
      <c r="ZB323" s="247"/>
      <c r="ZC323" s="247"/>
      <c r="ZD323" s="247"/>
      <c r="ZE323" s="247"/>
      <c r="ZF323" s="247"/>
      <c r="ZG323" s="247"/>
      <c r="ZH323" s="247"/>
      <c r="ZI323" s="247"/>
      <c r="ZJ323" s="247"/>
      <c r="ZK323" s="247"/>
      <c r="ZL323" s="247"/>
      <c r="ZM323" s="247"/>
      <c r="ZN323" s="247"/>
      <c r="ZO323" s="247"/>
      <c r="ZP323" s="247"/>
      <c r="ZQ323" s="247"/>
      <c r="ZR323" s="247"/>
      <c r="ZS323" s="247"/>
      <c r="ZT323" s="247"/>
      <c r="ZU323" s="247"/>
      <c r="ZV323" s="247"/>
      <c r="ZW323" s="247"/>
      <c r="ZX323" s="247"/>
      <c r="ZY323" s="247"/>
      <c r="ZZ323" s="247"/>
      <c r="AAA323" s="247"/>
      <c r="AAB323" s="247"/>
      <c r="AAC323" s="247"/>
      <c r="AAD323" s="247"/>
      <c r="AAE323" s="247"/>
      <c r="AAF323" s="247"/>
      <c r="AAG323" s="247"/>
      <c r="AAH323" s="247"/>
      <c r="AAI323" s="247"/>
      <c r="AAJ323" s="247"/>
      <c r="AAK323" s="247"/>
      <c r="AAL323" s="247"/>
      <c r="AAM323" s="247"/>
      <c r="AAN323" s="247"/>
      <c r="AAO323" s="247"/>
      <c r="AAP323" s="247"/>
      <c r="AAQ323" s="247"/>
      <c r="AAR323" s="247"/>
      <c r="AAS323" s="247"/>
      <c r="AAT323" s="247"/>
      <c r="AAU323" s="247"/>
      <c r="AAV323" s="247"/>
      <c r="AAW323" s="247"/>
      <c r="AAX323" s="247"/>
      <c r="AAY323" s="247"/>
      <c r="AAZ323" s="247"/>
      <c r="ABA323" s="247"/>
      <c r="ABB323" s="247"/>
      <c r="ABC323" s="247"/>
      <c r="ABD323" s="247"/>
      <c r="ABE323" s="247"/>
      <c r="ABF323" s="247"/>
      <c r="ABG323" s="247"/>
      <c r="ABH323" s="247"/>
      <c r="ABI323" s="247"/>
      <c r="ABJ323" s="247"/>
      <c r="ABK323" s="247"/>
      <c r="ABL323" s="247"/>
      <c r="ABM323" s="247"/>
      <c r="ABN323" s="247"/>
      <c r="ABO323" s="247"/>
      <c r="ABP323" s="247"/>
      <c r="ABQ323" s="247"/>
      <c r="ABR323" s="247"/>
      <c r="ABS323" s="247"/>
      <c r="ABT323" s="247"/>
      <c r="ABU323" s="247"/>
      <c r="ABV323" s="247"/>
      <c r="ABW323" s="247"/>
      <c r="ABX323" s="247"/>
      <c r="ABY323" s="247"/>
      <c r="ABZ323" s="247"/>
      <c r="ACA323" s="247"/>
      <c r="ACB323" s="247"/>
      <c r="ACC323" s="247"/>
      <c r="ACD323" s="247"/>
      <c r="ACE323" s="247"/>
      <c r="ACF323" s="247"/>
      <c r="ACG323" s="247"/>
      <c r="ACH323" s="247"/>
      <c r="ACI323" s="247"/>
      <c r="ACJ323" s="247"/>
      <c r="ACK323" s="247"/>
      <c r="ACL323" s="247"/>
      <c r="ACM323" s="247"/>
      <c r="ACN323" s="247"/>
      <c r="ACO323" s="247"/>
      <c r="ACP323" s="247"/>
      <c r="ACQ323" s="247"/>
      <c r="ACR323" s="247"/>
      <c r="ACS323" s="247"/>
      <c r="ACT323" s="247"/>
      <c r="ACU323" s="247"/>
      <c r="ACV323" s="247"/>
      <c r="ACW323" s="247"/>
      <c r="ACX323" s="247"/>
      <c r="ACY323" s="247"/>
      <c r="ACZ323" s="247"/>
      <c r="ADA323" s="247"/>
      <c r="ADB323" s="247"/>
      <c r="ADC323" s="247"/>
      <c r="ADD323" s="247"/>
      <c r="ADE323" s="247"/>
      <c r="ADF323" s="247"/>
      <c r="ADG323" s="247"/>
      <c r="ADH323" s="247"/>
      <c r="ADI323" s="247"/>
      <c r="ADJ323" s="247"/>
      <c r="ADK323" s="247"/>
      <c r="ADL323" s="247"/>
      <c r="ADM323" s="247"/>
      <c r="ADN323" s="247"/>
      <c r="ADO323" s="247"/>
      <c r="ADP323" s="247"/>
      <c r="ADQ323" s="247"/>
      <c r="ADR323" s="247"/>
      <c r="ADS323" s="247"/>
      <c r="ADT323" s="247"/>
      <c r="ADU323" s="247"/>
      <c r="ADV323" s="247"/>
      <c r="ADW323" s="247"/>
      <c r="ADX323" s="247"/>
      <c r="ADY323" s="247"/>
      <c r="ADZ323" s="247"/>
      <c r="AEA323" s="247"/>
      <c r="AEB323" s="247"/>
      <c r="AEC323" s="247"/>
      <c r="AED323" s="247"/>
      <c r="AEE323" s="247"/>
      <c r="AEF323" s="247"/>
      <c r="AEG323" s="247"/>
      <c r="AEH323" s="247"/>
      <c r="AEI323" s="247"/>
      <c r="AEJ323" s="247"/>
      <c r="AEK323" s="247"/>
      <c r="AEL323" s="247"/>
      <c r="AEM323" s="247"/>
      <c r="AEN323" s="247"/>
      <c r="AEO323" s="247"/>
      <c r="AEP323" s="247"/>
      <c r="AEQ323" s="247"/>
      <c r="AER323" s="247"/>
      <c r="AES323" s="247"/>
      <c r="AET323" s="247"/>
      <c r="AEU323" s="247"/>
      <c r="AEV323" s="247"/>
      <c r="AEW323" s="247"/>
      <c r="AEX323" s="247"/>
      <c r="AEY323" s="247"/>
      <c r="AEZ323" s="247"/>
      <c r="AFA323" s="247"/>
      <c r="AFB323" s="247"/>
      <c r="AFC323" s="247"/>
      <c r="AFD323" s="247"/>
      <c r="AFE323" s="247"/>
      <c r="AFF323" s="247"/>
      <c r="AFG323" s="247"/>
      <c r="AFH323" s="247"/>
      <c r="AFI323" s="247"/>
      <c r="AFJ323" s="247"/>
      <c r="AFK323" s="247"/>
      <c r="AFL323" s="247"/>
      <c r="AFM323" s="247"/>
      <c r="AFN323" s="247"/>
      <c r="AFO323" s="247"/>
      <c r="AFP323" s="247"/>
      <c r="AFQ323" s="247"/>
      <c r="AFR323" s="247"/>
      <c r="AFS323" s="247"/>
      <c r="AFT323" s="247"/>
      <c r="AFU323" s="247"/>
      <c r="AFV323" s="247"/>
      <c r="AFW323" s="247"/>
      <c r="AFX323" s="247"/>
      <c r="AFY323" s="247"/>
      <c r="AFZ323" s="247"/>
      <c r="AGA323" s="247"/>
      <c r="AGB323" s="247"/>
      <c r="AGC323" s="247"/>
      <c r="AGD323" s="247"/>
      <c r="AGE323" s="247"/>
      <c r="AGF323" s="247"/>
      <c r="AGG323" s="247"/>
      <c r="AGH323" s="247"/>
      <c r="AGI323" s="247"/>
      <c r="AGJ323" s="247"/>
      <c r="AGK323" s="247"/>
      <c r="AGL323" s="247"/>
      <c r="AGM323" s="247"/>
      <c r="AGN323" s="247"/>
      <c r="AGO323" s="247"/>
      <c r="AGP323" s="247"/>
      <c r="AGQ323" s="247"/>
      <c r="AGR323" s="247"/>
      <c r="AGS323" s="247"/>
      <c r="AGT323" s="247"/>
      <c r="AGU323" s="247"/>
      <c r="AGV323" s="247"/>
      <c r="AGW323" s="247"/>
      <c r="AGX323" s="247"/>
      <c r="AGY323" s="247"/>
      <c r="AGZ323" s="247"/>
      <c r="AHA323" s="247"/>
      <c r="AHB323" s="247"/>
      <c r="AHC323" s="247"/>
      <c r="AHD323" s="247"/>
      <c r="AHE323" s="247"/>
      <c r="AHF323" s="247"/>
      <c r="AHG323" s="247"/>
      <c r="AHH323" s="247"/>
      <c r="AHI323" s="247"/>
      <c r="AHJ323" s="247"/>
      <c r="AHK323" s="247"/>
      <c r="AHL323" s="247"/>
      <c r="AHM323" s="247"/>
      <c r="AHN323" s="247"/>
      <c r="AHO323" s="247"/>
      <c r="AHP323" s="247"/>
      <c r="AHQ323" s="247"/>
      <c r="AHR323" s="247"/>
      <c r="AHS323" s="247"/>
      <c r="AHT323" s="247"/>
      <c r="AHU323" s="247"/>
      <c r="AHV323" s="247"/>
      <c r="AHW323" s="247"/>
      <c r="AHX323" s="247"/>
      <c r="AHY323" s="247"/>
      <c r="AHZ323" s="247"/>
      <c r="AIA323" s="247"/>
      <c r="AIB323" s="247"/>
      <c r="AIC323" s="247"/>
      <c r="AID323" s="247"/>
      <c r="AIE323" s="247"/>
      <c r="AIF323" s="247"/>
      <c r="AIG323" s="247"/>
      <c r="AIH323" s="247"/>
      <c r="AII323" s="247"/>
      <c r="AIJ323" s="247"/>
      <c r="AIK323" s="247"/>
      <c r="AIL323" s="247"/>
      <c r="AIM323" s="247"/>
      <c r="AIN323" s="247"/>
      <c r="AIO323" s="247"/>
      <c r="AIP323" s="247"/>
      <c r="AIQ323" s="247"/>
      <c r="AIR323" s="247"/>
      <c r="AIS323" s="247"/>
      <c r="AIT323" s="247"/>
      <c r="AIU323" s="247"/>
      <c r="AIV323" s="247"/>
      <c r="AIW323" s="247"/>
      <c r="AIX323" s="247"/>
      <c r="AIY323" s="247"/>
      <c r="AIZ323" s="247"/>
      <c r="AJA323" s="247"/>
      <c r="AJB323" s="247"/>
      <c r="AJC323" s="247"/>
      <c r="AJD323" s="247"/>
      <c r="AJE323" s="247"/>
      <c r="AJF323" s="247"/>
      <c r="AJG323" s="247"/>
      <c r="AJH323" s="247"/>
      <c r="AJI323" s="247"/>
      <c r="AJJ323" s="247"/>
      <c r="AJK323" s="247"/>
      <c r="AJL323" s="247"/>
      <c r="AJM323" s="247"/>
      <c r="AJN323" s="247"/>
      <c r="AJO323" s="247"/>
      <c r="AJP323" s="247"/>
      <c r="AJQ323" s="247"/>
      <c r="AJR323" s="247"/>
      <c r="AJS323" s="247"/>
      <c r="AJT323" s="247"/>
      <c r="AJU323" s="247"/>
      <c r="AJV323" s="247"/>
      <c r="AJW323" s="247"/>
      <c r="AJX323" s="247"/>
      <c r="AJY323" s="247"/>
      <c r="AJZ323" s="247"/>
      <c r="AKA323" s="247"/>
      <c r="AKB323" s="247"/>
      <c r="AKC323" s="247"/>
      <c r="AKD323" s="247"/>
      <c r="AKE323" s="247"/>
      <c r="AKF323" s="247"/>
      <c r="AKG323" s="247"/>
      <c r="AKH323" s="247"/>
      <c r="AKI323" s="247"/>
      <c r="AKJ323" s="247"/>
      <c r="AKK323" s="247"/>
      <c r="AKL323" s="247"/>
      <c r="AKM323" s="247"/>
      <c r="AKN323" s="247"/>
      <c r="AKO323" s="247"/>
      <c r="AKP323" s="247"/>
      <c r="AKQ323" s="247"/>
      <c r="AKR323" s="247"/>
      <c r="AKS323" s="247"/>
      <c r="AKT323" s="247"/>
      <c r="AKU323" s="247"/>
      <c r="AKV323" s="247"/>
      <c r="AKW323" s="247"/>
      <c r="AKX323" s="247"/>
      <c r="AKY323" s="247"/>
      <c r="AKZ323" s="247"/>
      <c r="ALA323" s="247"/>
      <c r="ALB323" s="247"/>
      <c r="ALC323" s="247"/>
      <c r="ALD323" s="247"/>
      <c r="ALE323" s="247"/>
      <c r="ALF323" s="247"/>
      <c r="ALG323" s="247"/>
      <c r="ALH323" s="247"/>
      <c r="ALI323" s="247"/>
      <c r="ALJ323" s="247"/>
      <c r="ALK323" s="247"/>
      <c r="ALL323" s="247"/>
      <c r="ALM323" s="247"/>
      <c r="ALN323" s="247"/>
      <c r="ALO323" s="247"/>
      <c r="ALP323" s="247"/>
      <c r="ALQ323" s="247"/>
      <c r="ALR323" s="247"/>
      <c r="ALS323" s="247"/>
      <c r="ALT323" s="247"/>
      <c r="ALU323" s="247"/>
      <c r="ALV323" s="247"/>
      <c r="ALW323" s="247"/>
      <c r="ALX323" s="247"/>
      <c r="ALY323" s="247"/>
      <c r="ALZ323" s="247"/>
      <c r="AMA323" s="247"/>
      <c r="AMB323" s="247"/>
      <c r="AMC323" s="247"/>
      <c r="AMD323" s="247"/>
      <c r="AME323" s="247"/>
      <c r="AMF323" s="247"/>
      <c r="AMG323" s="247"/>
      <c r="AMH323" s="247"/>
      <c r="AMI323" s="247"/>
      <c r="AMJ323" s="247"/>
      <c r="AMK323" s="247"/>
      <c r="AML323" s="247"/>
      <c r="AMM323" s="247"/>
      <c r="AMN323" s="247"/>
      <c r="AMO323" s="247"/>
      <c r="AMP323" s="247"/>
      <c r="AMQ323" s="247"/>
      <c r="AMR323" s="247"/>
      <c r="AMS323" s="247"/>
      <c r="AMT323" s="247"/>
      <c r="AMU323" s="247"/>
      <c r="AMV323" s="247"/>
      <c r="AMW323" s="247"/>
      <c r="AMX323" s="247"/>
      <c r="AMY323" s="247"/>
      <c r="AMZ323" s="247"/>
      <c r="ANA323" s="247"/>
      <c r="ANB323" s="247"/>
      <c r="ANC323" s="247"/>
      <c r="AND323" s="247"/>
      <c r="ANE323" s="247"/>
      <c r="ANF323" s="247"/>
      <c r="ANG323" s="247"/>
      <c r="ANH323" s="247"/>
      <c r="ANI323" s="247"/>
      <c r="ANJ323" s="247"/>
      <c r="ANK323" s="247"/>
      <c r="ANL323" s="247"/>
      <c r="ANM323" s="247"/>
      <c r="ANN323" s="247"/>
      <c r="ANO323" s="247"/>
      <c r="ANP323" s="247"/>
      <c r="ANQ323" s="247"/>
      <c r="ANR323" s="247"/>
      <c r="ANS323" s="247"/>
      <c r="ANT323" s="247"/>
      <c r="ANU323" s="247"/>
      <c r="ANV323" s="247"/>
      <c r="ANW323" s="247"/>
      <c r="ANX323" s="247"/>
      <c r="ANY323" s="247"/>
      <c r="ANZ323" s="247"/>
      <c r="AOA323" s="247"/>
      <c r="AOB323" s="247"/>
      <c r="AOC323" s="247"/>
      <c r="AOD323" s="247"/>
      <c r="AOE323" s="247"/>
      <c r="AOF323" s="247"/>
      <c r="AOG323" s="247"/>
      <c r="AOH323" s="247"/>
      <c r="AOI323" s="247"/>
      <c r="AOJ323" s="247"/>
      <c r="AOK323" s="247"/>
      <c r="AOL323" s="247"/>
      <c r="AOM323" s="247"/>
      <c r="AON323" s="247"/>
      <c r="AOO323" s="247"/>
      <c r="AOP323" s="247"/>
      <c r="AOQ323" s="247"/>
      <c r="AOR323" s="247"/>
      <c r="AOS323" s="247"/>
      <c r="AOT323" s="247"/>
      <c r="AOU323" s="247"/>
      <c r="AOV323" s="247"/>
      <c r="AOW323" s="247"/>
      <c r="AOX323" s="247"/>
      <c r="AOY323" s="247"/>
      <c r="AOZ323" s="247"/>
      <c r="APA323" s="247"/>
      <c r="APB323" s="247"/>
      <c r="APC323" s="247"/>
      <c r="APD323" s="247"/>
      <c r="APE323" s="247"/>
      <c r="APF323" s="247"/>
      <c r="APG323" s="247"/>
      <c r="APH323" s="247"/>
      <c r="API323" s="247"/>
      <c r="APJ323" s="247"/>
      <c r="APK323" s="247"/>
      <c r="APL323" s="247"/>
      <c r="APM323" s="247"/>
      <c r="APN323" s="247"/>
      <c r="APO323" s="247"/>
      <c r="APP323" s="247"/>
      <c r="APQ323" s="247"/>
      <c r="APR323" s="247"/>
      <c r="APS323" s="247"/>
      <c r="APT323" s="247"/>
      <c r="APU323" s="247"/>
      <c r="APV323" s="247"/>
      <c r="APW323" s="247"/>
      <c r="APX323" s="247"/>
      <c r="APY323" s="247"/>
      <c r="APZ323" s="247"/>
      <c r="AQA323" s="247"/>
      <c r="AQB323" s="247"/>
      <c r="AQC323" s="247"/>
      <c r="AQD323" s="247"/>
      <c r="AQE323" s="247"/>
      <c r="AQF323" s="247"/>
      <c r="AQG323" s="247"/>
      <c r="AQH323" s="247"/>
      <c r="AQI323" s="247"/>
      <c r="AQJ323" s="247"/>
      <c r="AQK323" s="247"/>
      <c r="AQL323" s="247"/>
      <c r="AQM323" s="247"/>
      <c r="AQN323" s="247"/>
      <c r="AQO323" s="247"/>
      <c r="AQP323" s="247"/>
      <c r="AQQ323" s="247"/>
      <c r="AQR323" s="247"/>
      <c r="AQS323" s="247"/>
      <c r="AQT323" s="247"/>
      <c r="AQU323" s="247"/>
      <c r="AQV323" s="247"/>
      <c r="AQW323" s="247"/>
      <c r="AQX323" s="247"/>
      <c r="AQY323" s="247"/>
      <c r="AQZ323" s="247"/>
      <c r="ARA323" s="247"/>
      <c r="ARB323" s="247"/>
      <c r="ARC323" s="247"/>
      <c r="ARD323" s="247"/>
      <c r="ARE323" s="247"/>
      <c r="ARF323" s="247"/>
      <c r="ARG323" s="247"/>
      <c r="ARH323" s="247"/>
      <c r="ARI323" s="247"/>
      <c r="ARJ323" s="247"/>
      <c r="ARK323" s="247"/>
      <c r="ARL323" s="247"/>
      <c r="ARM323" s="247"/>
      <c r="ARN323" s="247"/>
      <c r="ARO323" s="247"/>
      <c r="ARP323" s="247"/>
      <c r="ARQ323" s="247"/>
      <c r="ARR323" s="247"/>
      <c r="ARS323" s="247"/>
      <c r="ART323" s="247"/>
      <c r="ARU323" s="247"/>
      <c r="ARV323" s="247"/>
      <c r="ARW323" s="247"/>
      <c r="ARX323" s="247"/>
      <c r="ARY323" s="247"/>
      <c r="ARZ323" s="247"/>
      <c r="ASA323" s="247"/>
      <c r="ASB323" s="247"/>
      <c r="ASC323" s="247"/>
      <c r="ASD323" s="247"/>
      <c r="ASE323" s="247"/>
      <c r="ASF323" s="247"/>
      <c r="ASG323" s="247"/>
      <c r="ASH323" s="247"/>
      <c r="ASI323" s="247"/>
      <c r="ASJ323" s="247"/>
      <c r="ASK323" s="247"/>
      <c r="ASL323" s="247"/>
      <c r="ASM323" s="247"/>
      <c r="ASN323" s="247"/>
      <c r="ASO323" s="247"/>
      <c r="ASP323" s="247"/>
      <c r="ASQ323" s="247"/>
      <c r="ASR323" s="247"/>
      <c r="ASS323" s="247"/>
      <c r="AST323" s="247"/>
      <c r="ASU323" s="247"/>
      <c r="ASV323" s="247"/>
      <c r="ASW323" s="247"/>
      <c r="ASX323" s="247"/>
      <c r="ASY323" s="247"/>
      <c r="ASZ323" s="247"/>
      <c r="ATA323" s="247"/>
      <c r="ATB323" s="247"/>
      <c r="ATC323" s="247"/>
      <c r="ATD323" s="247"/>
      <c r="ATE323" s="247"/>
      <c r="ATF323" s="247"/>
      <c r="ATG323" s="247"/>
      <c r="ATH323" s="247"/>
      <c r="ATI323" s="247"/>
      <c r="ATJ323" s="247"/>
      <c r="ATK323" s="247"/>
      <c r="ATL323" s="247"/>
      <c r="ATM323" s="247"/>
      <c r="ATN323" s="247"/>
      <c r="ATO323" s="247"/>
      <c r="ATP323" s="247"/>
      <c r="ATQ323" s="247"/>
      <c r="ATR323" s="247"/>
      <c r="ATS323" s="247"/>
      <c r="ATT323" s="247"/>
      <c r="ATU323" s="247"/>
      <c r="ATV323" s="247"/>
      <c r="ATW323" s="247"/>
      <c r="ATX323" s="247"/>
      <c r="ATY323" s="247"/>
      <c r="ATZ323" s="247"/>
      <c r="AUA323" s="247"/>
      <c r="AUB323" s="247"/>
      <c r="AUC323" s="247"/>
      <c r="AUD323" s="247"/>
      <c r="AUE323" s="247"/>
      <c r="AUF323" s="247"/>
      <c r="AUG323" s="247"/>
      <c r="AUH323" s="247"/>
      <c r="AUI323" s="247"/>
      <c r="AUJ323" s="247"/>
      <c r="AUK323" s="247"/>
      <c r="AUL323" s="247"/>
      <c r="AUM323" s="247"/>
      <c r="AUN323" s="247"/>
      <c r="AUO323" s="247"/>
      <c r="AUP323" s="247"/>
      <c r="AUQ323" s="247"/>
      <c r="AUR323" s="247"/>
      <c r="AUS323" s="247"/>
      <c r="AUT323" s="247"/>
      <c r="AUU323" s="247"/>
      <c r="AUV323" s="247"/>
      <c r="AUW323" s="247"/>
      <c r="AUX323" s="247"/>
      <c r="AUY323" s="247"/>
      <c r="AUZ323" s="247"/>
      <c r="AVA323" s="247"/>
      <c r="AVB323" s="247"/>
      <c r="AVC323" s="247"/>
      <c r="AVD323" s="247"/>
      <c r="AVE323" s="247"/>
      <c r="AVF323" s="247"/>
      <c r="AVG323" s="247"/>
      <c r="AVH323" s="247"/>
      <c r="AVI323" s="247"/>
      <c r="AVJ323" s="247"/>
      <c r="AVK323" s="247"/>
      <c r="AVL323" s="247"/>
      <c r="AVM323" s="247"/>
      <c r="AVN323" s="247"/>
      <c r="AVO323" s="247"/>
      <c r="AVP323" s="247"/>
      <c r="AVQ323" s="247"/>
      <c r="AVR323" s="247"/>
      <c r="AVS323" s="247"/>
      <c r="AVT323" s="247"/>
      <c r="AVU323" s="247"/>
      <c r="AVV323" s="247"/>
      <c r="AVW323" s="247"/>
      <c r="AVX323" s="247"/>
      <c r="AVY323" s="247"/>
      <c r="AVZ323" s="247"/>
      <c r="AWA323" s="247"/>
      <c r="AWB323" s="247"/>
      <c r="AWC323" s="247"/>
      <c r="AWD323" s="247"/>
      <c r="AWE323" s="247"/>
      <c r="AWF323" s="247"/>
      <c r="AWG323" s="247"/>
      <c r="AWH323" s="247"/>
      <c r="AWI323" s="247"/>
      <c r="AWJ323" s="247"/>
      <c r="AWK323" s="247"/>
      <c r="AWL323" s="247"/>
      <c r="AWM323" s="247"/>
      <c r="AWN323" s="247"/>
      <c r="AWO323" s="247"/>
      <c r="AWP323" s="247"/>
      <c r="AWQ323" s="247"/>
      <c r="AWR323" s="247"/>
      <c r="AWS323" s="247"/>
      <c r="AWT323" s="247"/>
      <c r="AWU323" s="247"/>
      <c r="AWV323" s="247"/>
      <c r="AWW323" s="247"/>
      <c r="AWX323" s="247"/>
      <c r="AWY323" s="247"/>
      <c r="AWZ323" s="247"/>
      <c r="AXA323" s="247"/>
      <c r="AXB323" s="247"/>
      <c r="AXC323" s="247"/>
      <c r="AXD323" s="247"/>
      <c r="AXE323" s="247"/>
      <c r="AXF323" s="247"/>
      <c r="AXG323" s="247"/>
      <c r="AXH323" s="247"/>
      <c r="AXI323" s="247"/>
      <c r="AXJ323" s="247"/>
      <c r="AXK323" s="247"/>
      <c r="AXL323" s="247"/>
      <c r="AXM323" s="247"/>
      <c r="AXN323" s="247"/>
      <c r="AXO323" s="247"/>
      <c r="AXP323" s="247"/>
      <c r="AXQ323" s="247"/>
      <c r="AXR323" s="247"/>
      <c r="AXS323" s="247"/>
      <c r="AXT323" s="247"/>
      <c r="AXU323" s="247"/>
      <c r="AXV323" s="247"/>
      <c r="AXW323" s="247"/>
      <c r="AXX323" s="247"/>
      <c r="AXY323" s="247"/>
      <c r="AXZ323" s="247"/>
      <c r="AYA323" s="247"/>
      <c r="AYB323" s="247"/>
      <c r="AYC323" s="247"/>
      <c r="AYD323" s="247"/>
      <c r="AYE323" s="247"/>
      <c r="AYF323" s="247"/>
      <c r="AYG323" s="247"/>
      <c r="AYH323" s="247"/>
      <c r="AYI323" s="247"/>
      <c r="AYJ323" s="247"/>
      <c r="AYK323" s="247"/>
      <c r="AYL323" s="247"/>
      <c r="AYM323" s="247"/>
      <c r="AYN323" s="247"/>
      <c r="AYO323" s="247"/>
      <c r="AYP323" s="247"/>
      <c r="AYQ323" s="247"/>
      <c r="AYR323" s="247"/>
      <c r="AYS323" s="247"/>
      <c r="AYT323" s="247"/>
      <c r="AYU323" s="247"/>
      <c r="AYV323" s="247"/>
      <c r="AYW323" s="247"/>
      <c r="AYX323" s="247"/>
      <c r="AYY323" s="247"/>
      <c r="AYZ323" s="247"/>
      <c r="AZA323" s="247"/>
      <c r="AZB323" s="247"/>
      <c r="AZC323" s="247"/>
      <c r="AZD323" s="247"/>
      <c r="AZE323" s="247"/>
      <c r="AZF323" s="247"/>
      <c r="AZG323" s="247"/>
      <c r="AZH323" s="247"/>
      <c r="AZI323" s="247"/>
      <c r="AZJ323" s="247"/>
      <c r="AZK323" s="247"/>
      <c r="AZL323" s="247"/>
      <c r="AZM323" s="247"/>
      <c r="AZN323" s="247"/>
      <c r="AZO323" s="247"/>
      <c r="AZP323" s="247"/>
      <c r="AZQ323" s="247"/>
      <c r="AZR323" s="247"/>
      <c r="AZS323" s="247"/>
      <c r="AZT323" s="247"/>
      <c r="AZU323" s="247"/>
      <c r="AZV323" s="247"/>
      <c r="AZW323" s="247"/>
      <c r="AZX323" s="247"/>
      <c r="AZY323" s="247"/>
      <c r="AZZ323" s="247"/>
      <c r="BAA323" s="247"/>
      <c r="BAB323" s="247"/>
      <c r="BAC323" s="247"/>
      <c r="BAD323" s="247"/>
      <c r="BAE323" s="247"/>
      <c r="BAF323" s="247"/>
      <c r="BAG323" s="247"/>
      <c r="BAH323" s="247"/>
      <c r="BAI323" s="247"/>
      <c r="BAJ323" s="247"/>
      <c r="BAK323" s="247"/>
      <c r="BAL323" s="247"/>
      <c r="BAM323" s="247"/>
      <c r="BAN323" s="247"/>
      <c r="BAO323" s="247"/>
      <c r="BAP323" s="247"/>
      <c r="BAQ323" s="247"/>
      <c r="BAR323" s="247"/>
      <c r="BAS323" s="247"/>
      <c r="BAT323" s="247"/>
      <c r="BAU323" s="247"/>
      <c r="BAV323" s="247"/>
      <c r="BAW323" s="247"/>
      <c r="BAX323" s="247"/>
      <c r="BAY323" s="247"/>
      <c r="BAZ323" s="247"/>
      <c r="BBA323" s="247"/>
      <c r="BBB323" s="247"/>
      <c r="BBC323" s="247"/>
      <c r="BBD323" s="247"/>
      <c r="BBE323" s="247"/>
      <c r="BBF323" s="247"/>
      <c r="BBG323" s="247"/>
      <c r="BBH323" s="247"/>
      <c r="BBI323" s="247"/>
      <c r="BBJ323" s="247"/>
      <c r="BBK323" s="247"/>
      <c r="BBL323" s="247"/>
      <c r="BBM323" s="247"/>
      <c r="BBN323" s="247"/>
      <c r="BBO323" s="247"/>
      <c r="BBP323" s="247"/>
      <c r="BBQ323" s="247"/>
      <c r="BBR323" s="247"/>
      <c r="BBS323" s="247"/>
      <c r="BBT323" s="247"/>
      <c r="BBU323" s="247"/>
      <c r="BBV323" s="247"/>
      <c r="BBW323" s="247"/>
      <c r="BBX323" s="247"/>
      <c r="BBY323" s="247"/>
      <c r="BBZ323" s="247"/>
      <c r="BCA323" s="247"/>
      <c r="BCB323" s="247"/>
      <c r="BCC323" s="247"/>
      <c r="BCD323" s="247"/>
      <c r="BCE323" s="247"/>
      <c r="BCF323" s="247"/>
      <c r="BCG323" s="247"/>
      <c r="BCH323" s="247"/>
      <c r="BCI323" s="247"/>
      <c r="BCJ323" s="247"/>
      <c r="BCK323" s="247"/>
      <c r="BCL323" s="247"/>
      <c r="BCM323" s="247"/>
      <c r="BCN323" s="247"/>
      <c r="BCO323" s="247"/>
      <c r="BCP323" s="247"/>
      <c r="BCQ323" s="247"/>
      <c r="BCR323" s="247"/>
      <c r="BCS323" s="247"/>
      <c r="BCT323" s="247"/>
      <c r="BCU323" s="247"/>
      <c r="BCV323" s="247"/>
      <c r="BCW323" s="247"/>
      <c r="BCX323" s="247"/>
      <c r="BCY323" s="247"/>
      <c r="BCZ323" s="247"/>
      <c r="BDA323" s="247"/>
      <c r="BDB323" s="247"/>
      <c r="BDC323" s="247"/>
      <c r="BDD323" s="247"/>
      <c r="BDE323" s="247"/>
      <c r="BDF323" s="247"/>
      <c r="BDG323" s="247"/>
      <c r="BDH323" s="247"/>
      <c r="BDI323" s="247"/>
      <c r="BDJ323" s="247"/>
      <c r="BDK323" s="247"/>
      <c r="BDL323" s="247"/>
      <c r="BDM323" s="247"/>
      <c r="BDN323" s="247"/>
      <c r="BDO323" s="247"/>
      <c r="BDP323" s="247"/>
      <c r="BDQ323" s="247"/>
      <c r="BDR323" s="247"/>
      <c r="BDS323" s="247"/>
      <c r="BDT323" s="247"/>
      <c r="BDU323" s="247"/>
      <c r="BDV323" s="247"/>
      <c r="BDW323" s="247"/>
      <c r="BDX323" s="247"/>
      <c r="BDY323" s="247"/>
      <c r="BDZ323" s="247"/>
      <c r="BEA323" s="247"/>
      <c r="BEB323" s="247"/>
      <c r="BEC323" s="247"/>
      <c r="BED323" s="247"/>
      <c r="BEE323" s="247"/>
      <c r="BEF323" s="247"/>
      <c r="BEG323" s="247"/>
      <c r="BEH323" s="247"/>
      <c r="BEI323" s="247"/>
      <c r="BEJ323" s="247"/>
      <c r="BEK323" s="247"/>
      <c r="BEL323" s="247"/>
      <c r="BEM323" s="247"/>
      <c r="BEN323" s="247"/>
      <c r="BEO323" s="247"/>
      <c r="BEP323" s="247"/>
      <c r="BEQ323" s="247"/>
      <c r="BER323" s="247"/>
      <c r="BES323" s="247"/>
      <c r="BET323" s="247"/>
      <c r="BEU323" s="247"/>
      <c r="BEV323" s="247"/>
      <c r="BEW323" s="247"/>
      <c r="BEX323" s="247"/>
      <c r="BEY323" s="247"/>
      <c r="BEZ323" s="247"/>
      <c r="BFA323" s="247"/>
      <c r="BFB323" s="247"/>
      <c r="BFC323" s="247"/>
      <c r="BFD323" s="247"/>
      <c r="BFE323" s="247"/>
      <c r="BFF323" s="247"/>
      <c r="BFG323" s="247"/>
      <c r="BFH323" s="247"/>
      <c r="BFI323" s="247"/>
      <c r="BFJ323" s="247"/>
      <c r="BFK323" s="247"/>
      <c r="BFL323" s="247"/>
      <c r="BFM323" s="247"/>
      <c r="BFN323" s="247"/>
      <c r="BFO323" s="247"/>
      <c r="BFP323" s="247"/>
      <c r="BFQ323" s="247"/>
      <c r="BFR323" s="247"/>
      <c r="BFS323" s="247"/>
      <c r="BFT323" s="247"/>
      <c r="BFU323" s="247"/>
      <c r="BFV323" s="247"/>
      <c r="BFW323" s="247"/>
      <c r="BFX323" s="247"/>
      <c r="BFY323" s="247"/>
      <c r="BFZ323" s="247"/>
      <c r="BGA323" s="247"/>
      <c r="BGB323" s="247"/>
      <c r="BGC323" s="247"/>
      <c r="BGD323" s="247"/>
      <c r="BGE323" s="247"/>
      <c r="BGF323" s="247"/>
      <c r="BGG323" s="247"/>
      <c r="BGH323" s="247"/>
      <c r="BGI323" s="247"/>
      <c r="BGJ323" s="247"/>
      <c r="BGK323" s="247"/>
      <c r="BGL323" s="247"/>
      <c r="BGM323" s="247"/>
      <c r="BGN323" s="247"/>
      <c r="BGO323" s="247"/>
      <c r="BGP323" s="247"/>
      <c r="BGQ323" s="247"/>
      <c r="BGR323" s="247"/>
      <c r="BGS323" s="247"/>
      <c r="BGT323" s="247"/>
      <c r="BGU323" s="247"/>
      <c r="BGV323" s="247"/>
      <c r="BGW323" s="247"/>
      <c r="BGX323" s="247"/>
      <c r="BGY323" s="247"/>
      <c r="BGZ323" s="247"/>
      <c r="BHA323" s="247"/>
      <c r="BHB323" s="247"/>
      <c r="BHC323" s="247"/>
      <c r="BHD323" s="247"/>
      <c r="BHE323" s="247"/>
      <c r="BHF323" s="247"/>
      <c r="BHG323" s="247"/>
      <c r="BHH323" s="247"/>
      <c r="BHI323" s="247"/>
      <c r="BHJ323" s="247"/>
      <c r="BHK323" s="247"/>
      <c r="BHL323" s="247"/>
      <c r="BHM323" s="247"/>
      <c r="BHN323" s="247"/>
      <c r="BHO323" s="247"/>
      <c r="BHP323" s="247"/>
      <c r="BHQ323" s="247"/>
      <c r="BHR323" s="247"/>
      <c r="BHS323" s="247"/>
      <c r="BHT323" s="247"/>
      <c r="BHU323" s="247"/>
      <c r="BHV323" s="247"/>
      <c r="BHW323" s="247"/>
      <c r="BHX323" s="247"/>
      <c r="BHY323" s="247"/>
      <c r="BHZ323" s="247"/>
      <c r="BIA323" s="247"/>
      <c r="BIB323" s="247"/>
      <c r="BIC323" s="247"/>
      <c r="BID323" s="247"/>
      <c r="BIE323" s="247"/>
      <c r="BIF323" s="247"/>
      <c r="BIG323" s="247"/>
      <c r="BIH323" s="247"/>
      <c r="BII323" s="247"/>
      <c r="BIJ323" s="247"/>
      <c r="BIK323" s="247"/>
      <c r="BIL323" s="247"/>
      <c r="BIM323" s="247"/>
      <c r="BIN323" s="247"/>
      <c r="BIO323" s="247"/>
      <c r="BIP323" s="247"/>
      <c r="BIQ323" s="247"/>
      <c r="BIR323" s="247"/>
      <c r="BIS323" s="247"/>
      <c r="BIT323" s="247"/>
      <c r="BIU323" s="247"/>
      <c r="BIV323" s="247"/>
      <c r="BIW323" s="247"/>
      <c r="BIX323" s="247"/>
      <c r="BIY323" s="247"/>
      <c r="BIZ323" s="247"/>
      <c r="BJA323" s="247"/>
      <c r="BJB323" s="247"/>
      <c r="BJC323" s="247"/>
      <c r="BJD323" s="247"/>
      <c r="BJE323" s="247"/>
      <c r="BJF323" s="247"/>
      <c r="BJG323" s="247"/>
      <c r="BJH323" s="247"/>
      <c r="BJI323" s="247"/>
      <c r="BJJ323" s="247"/>
      <c r="BJK323" s="247"/>
      <c r="BJL323" s="247"/>
      <c r="BJM323" s="247"/>
      <c r="BJN323" s="247"/>
      <c r="BJO323" s="247"/>
      <c r="BJP323" s="247"/>
      <c r="BJQ323" s="247"/>
      <c r="BJR323" s="247"/>
      <c r="BJS323" s="247"/>
      <c r="BJT323" s="247"/>
      <c r="BJU323" s="247"/>
      <c r="BJV323" s="247"/>
      <c r="BJW323" s="247"/>
      <c r="BJX323" s="247"/>
      <c r="BJY323" s="247"/>
      <c r="BJZ323" s="247"/>
      <c r="BKA323" s="247"/>
      <c r="BKB323" s="247"/>
      <c r="BKC323" s="247"/>
      <c r="BKD323" s="247"/>
      <c r="BKE323" s="247"/>
      <c r="BKF323" s="247"/>
      <c r="BKG323" s="247"/>
      <c r="BKH323" s="247"/>
      <c r="BKI323" s="247"/>
      <c r="BKJ323" s="247"/>
      <c r="BKK323" s="247"/>
      <c r="BKL323" s="247"/>
      <c r="BKM323" s="247"/>
      <c r="BKN323" s="247"/>
      <c r="BKO323" s="247"/>
      <c r="BKP323" s="247"/>
      <c r="BKQ323" s="247"/>
      <c r="BKR323" s="247"/>
      <c r="BKS323" s="247"/>
      <c r="BKT323" s="247"/>
      <c r="BKU323" s="247"/>
      <c r="BKV323" s="247"/>
      <c r="BKW323" s="247"/>
      <c r="BKX323" s="247"/>
      <c r="BKY323" s="247"/>
      <c r="BKZ323" s="247"/>
      <c r="BLA323" s="247"/>
      <c r="BLB323" s="247"/>
      <c r="BLC323" s="247"/>
      <c r="BLD323" s="247"/>
      <c r="BLE323" s="247"/>
      <c r="BLF323" s="247"/>
      <c r="BLG323" s="247"/>
      <c r="BLH323" s="247"/>
      <c r="BLI323" s="247"/>
      <c r="BLJ323" s="247"/>
      <c r="BLK323" s="247"/>
      <c r="BLL323" s="247"/>
      <c r="BLM323" s="247"/>
      <c r="BLN323" s="247"/>
      <c r="BLO323" s="247"/>
      <c r="BLP323" s="247"/>
      <c r="BLQ323" s="247"/>
      <c r="BLR323" s="247"/>
      <c r="BLS323" s="247"/>
      <c r="BLT323" s="247"/>
      <c r="BLU323" s="247"/>
      <c r="BLV323" s="247"/>
      <c r="BLW323" s="247"/>
      <c r="BLX323" s="247"/>
      <c r="BLY323" s="247"/>
      <c r="BLZ323" s="247"/>
      <c r="BMA323" s="247"/>
      <c r="BMB323" s="247"/>
      <c r="BMC323" s="247"/>
      <c r="BMD323" s="247"/>
      <c r="BME323" s="247"/>
      <c r="BMF323" s="247"/>
      <c r="BMG323" s="247"/>
      <c r="BMH323" s="247"/>
      <c r="BMI323" s="247"/>
      <c r="BMJ323" s="247"/>
      <c r="BMK323" s="247"/>
      <c r="BML323" s="247"/>
      <c r="BMM323" s="247"/>
      <c r="BMN323" s="247"/>
      <c r="BMO323" s="247"/>
      <c r="BMP323" s="247"/>
      <c r="BMQ323" s="247"/>
      <c r="BMR323" s="247"/>
      <c r="BMS323" s="247"/>
      <c r="BMT323" s="247"/>
      <c r="BMU323" s="247"/>
      <c r="BMV323" s="247"/>
      <c r="BMW323" s="247"/>
      <c r="BMX323" s="247"/>
      <c r="BMY323" s="247"/>
      <c r="BMZ323" s="247"/>
      <c r="BNA323" s="247"/>
      <c r="BNB323" s="247"/>
      <c r="BNC323" s="247"/>
      <c r="BND323" s="247"/>
      <c r="BNE323" s="247"/>
      <c r="BNF323" s="247"/>
      <c r="BNG323" s="247"/>
      <c r="BNH323" s="247"/>
      <c r="BNI323" s="247"/>
      <c r="BNJ323" s="247"/>
      <c r="BNK323" s="247"/>
      <c r="BNL323" s="247"/>
      <c r="BNM323" s="247"/>
      <c r="BNN323" s="247"/>
      <c r="BNO323" s="247"/>
      <c r="BNP323" s="247"/>
      <c r="BNQ323" s="247"/>
      <c r="BNR323" s="247"/>
      <c r="BNS323" s="247"/>
      <c r="BNT323" s="247"/>
      <c r="BNU323" s="247"/>
      <c r="BNV323" s="247"/>
      <c r="BNW323" s="247"/>
      <c r="BNX323" s="247"/>
      <c r="BNY323" s="247"/>
      <c r="BNZ323" s="247"/>
      <c r="BOA323" s="247"/>
      <c r="BOB323" s="247"/>
      <c r="BOC323" s="247"/>
      <c r="BOD323" s="247"/>
      <c r="BOE323" s="247"/>
      <c r="BOF323" s="247"/>
      <c r="BOG323" s="247"/>
      <c r="BOH323" s="247"/>
      <c r="BOI323" s="247"/>
      <c r="BOJ323" s="247"/>
      <c r="BOK323" s="247"/>
      <c r="BOL323" s="247"/>
      <c r="BOM323" s="247"/>
      <c r="BON323" s="247"/>
      <c r="BOO323" s="247"/>
      <c r="BOP323" s="247"/>
      <c r="BOQ323" s="247"/>
      <c r="BOR323" s="247"/>
      <c r="BOS323" s="247"/>
      <c r="BOT323" s="247"/>
      <c r="BOU323" s="247"/>
      <c r="BOV323" s="247"/>
      <c r="BOW323" s="247"/>
      <c r="BOX323" s="247"/>
      <c r="BOY323" s="247"/>
      <c r="BOZ323" s="247"/>
      <c r="BPA323" s="247"/>
      <c r="BPB323" s="247"/>
      <c r="BPC323" s="247"/>
      <c r="BPD323" s="247"/>
      <c r="BPE323" s="247"/>
      <c r="BPF323" s="247"/>
      <c r="BPG323" s="247"/>
      <c r="BPH323" s="247"/>
      <c r="BPI323" s="247"/>
      <c r="BPJ323" s="247"/>
      <c r="BPK323" s="247"/>
      <c r="BPL323" s="247"/>
      <c r="BPM323" s="247"/>
      <c r="BPN323" s="247"/>
      <c r="BPO323" s="247"/>
      <c r="BPP323" s="247"/>
      <c r="BPQ323" s="247"/>
      <c r="BPR323" s="247"/>
      <c r="BPS323" s="247"/>
      <c r="BPT323" s="247"/>
      <c r="BPU323" s="247"/>
      <c r="BPV323" s="247"/>
      <c r="BPW323" s="247"/>
      <c r="BPX323" s="247"/>
      <c r="BPY323" s="247"/>
      <c r="BPZ323" s="247"/>
      <c r="BQA323" s="247"/>
      <c r="BQB323" s="247"/>
      <c r="BQC323" s="247"/>
      <c r="BQD323" s="247"/>
      <c r="BQE323" s="247"/>
      <c r="BQF323" s="247"/>
      <c r="BQG323" s="247"/>
      <c r="BQH323" s="247"/>
      <c r="BQI323" s="247"/>
      <c r="BQJ323" s="247"/>
      <c r="BQK323" s="247"/>
      <c r="BQL323" s="247"/>
      <c r="BQM323" s="247"/>
      <c r="BQN323" s="247"/>
      <c r="BQO323" s="247"/>
      <c r="BQP323" s="247"/>
      <c r="BQQ323" s="247"/>
      <c r="BQR323" s="247"/>
      <c r="BQS323" s="247"/>
      <c r="BQT323" s="247"/>
      <c r="BQU323" s="247"/>
      <c r="BQV323" s="247"/>
      <c r="BQW323" s="247"/>
      <c r="BQX323" s="247"/>
      <c r="BQY323" s="247"/>
      <c r="BQZ323" s="247"/>
      <c r="BRA323" s="247"/>
      <c r="BRB323" s="247"/>
      <c r="BRC323" s="247"/>
      <c r="BRD323" s="247"/>
      <c r="BRE323" s="247"/>
      <c r="BRF323" s="247"/>
      <c r="BRG323" s="247"/>
      <c r="BRH323" s="247"/>
      <c r="BRI323" s="247"/>
      <c r="BRJ323" s="247"/>
      <c r="BRK323" s="247"/>
      <c r="BRL323" s="247"/>
      <c r="BRM323" s="247"/>
      <c r="BRN323" s="247"/>
      <c r="BRO323" s="247"/>
      <c r="BRP323" s="247"/>
      <c r="BRQ323" s="247"/>
      <c r="BRR323" s="247"/>
      <c r="BRS323" s="247"/>
      <c r="BRT323" s="247"/>
      <c r="BRU323" s="247"/>
      <c r="BRV323" s="247"/>
      <c r="BRW323" s="247"/>
      <c r="BRX323" s="247"/>
      <c r="BRY323" s="247"/>
      <c r="BRZ323" s="247"/>
      <c r="BSA323" s="247"/>
      <c r="BSB323" s="247"/>
      <c r="BSC323" s="247"/>
      <c r="BSD323" s="247"/>
      <c r="BSE323" s="247"/>
      <c r="BSF323" s="247"/>
      <c r="BSG323" s="247"/>
      <c r="BSH323" s="247"/>
      <c r="BSI323" s="247"/>
      <c r="BSJ323" s="247"/>
      <c r="BSK323" s="247"/>
      <c r="BSL323" s="247"/>
      <c r="BSM323" s="247"/>
      <c r="BSN323" s="247"/>
      <c r="BSO323" s="247"/>
      <c r="BSP323" s="247"/>
      <c r="BSQ323" s="247"/>
      <c r="BSR323" s="247"/>
      <c r="BSS323" s="247"/>
      <c r="BST323" s="247"/>
      <c r="BSU323" s="247"/>
      <c r="BSV323" s="247"/>
      <c r="BSW323" s="247"/>
      <c r="BSX323" s="247"/>
      <c r="BSY323" s="247"/>
      <c r="BSZ323" s="247"/>
      <c r="BTA323" s="247"/>
      <c r="BTB323" s="247"/>
      <c r="BTC323" s="247"/>
      <c r="BTD323" s="247"/>
      <c r="BTE323" s="247"/>
      <c r="BTF323" s="247"/>
      <c r="BTG323" s="247"/>
      <c r="BTH323" s="247"/>
      <c r="BTI323" s="247"/>
      <c r="BTJ323" s="247"/>
      <c r="BTK323" s="247"/>
      <c r="BTL323" s="247"/>
      <c r="BTM323" s="247"/>
      <c r="BTN323" s="247"/>
      <c r="BTO323" s="247"/>
      <c r="BTP323" s="247"/>
      <c r="BTQ323" s="247"/>
      <c r="BTR323" s="247"/>
      <c r="BTS323" s="247"/>
      <c r="BTT323" s="247"/>
      <c r="BTU323" s="247"/>
      <c r="BTV323" s="247"/>
      <c r="BTW323" s="247"/>
      <c r="BTX323" s="247"/>
      <c r="BTY323" s="247"/>
      <c r="BTZ323" s="247"/>
      <c r="BUA323" s="247"/>
      <c r="BUB323" s="247"/>
      <c r="BUC323" s="247"/>
      <c r="BUD323" s="247"/>
      <c r="BUE323" s="247"/>
      <c r="BUF323" s="247"/>
      <c r="BUG323" s="247"/>
      <c r="BUH323" s="247"/>
      <c r="BUI323" s="247"/>
      <c r="BUJ323" s="247"/>
      <c r="BUK323" s="247"/>
      <c r="BUL323" s="247"/>
      <c r="BUM323" s="247"/>
      <c r="BUN323" s="247"/>
      <c r="BUO323" s="247"/>
      <c r="BUP323" s="247"/>
      <c r="BUQ323" s="247"/>
      <c r="BUR323" s="247"/>
      <c r="BUS323" s="247"/>
      <c r="BUT323" s="247"/>
      <c r="BUU323" s="247"/>
      <c r="BUV323" s="247"/>
      <c r="BUW323" s="247"/>
      <c r="BUX323" s="247"/>
      <c r="BUY323" s="247"/>
      <c r="BUZ323" s="247"/>
      <c r="BVA323" s="247"/>
      <c r="BVB323" s="247"/>
      <c r="BVC323" s="247"/>
      <c r="BVD323" s="247"/>
      <c r="BVE323" s="247"/>
      <c r="BVF323" s="247"/>
      <c r="BVG323" s="247"/>
      <c r="BVH323" s="247"/>
      <c r="BVI323" s="247"/>
      <c r="BVJ323" s="247"/>
      <c r="BVK323" s="247"/>
      <c r="BVL323" s="247"/>
      <c r="BVM323" s="247"/>
      <c r="BVN323" s="247"/>
      <c r="BVO323" s="247"/>
      <c r="BVP323" s="247"/>
      <c r="BVQ323" s="247"/>
      <c r="BVR323" s="247"/>
      <c r="BVS323" s="247"/>
      <c r="BVT323" s="247"/>
      <c r="BVU323" s="247"/>
      <c r="BVV323" s="247"/>
      <c r="BVW323" s="247"/>
      <c r="BVX323" s="247"/>
      <c r="BVY323" s="247"/>
      <c r="BVZ323" s="247"/>
      <c r="BWA323" s="247"/>
      <c r="BWB323" s="247"/>
      <c r="BWC323" s="247"/>
      <c r="BWD323" s="247"/>
      <c r="BWE323" s="247"/>
      <c r="BWF323" s="247"/>
      <c r="BWG323" s="247"/>
      <c r="BWH323" s="247"/>
      <c r="BWI323" s="247"/>
      <c r="BWJ323" s="247"/>
      <c r="BWK323" s="247"/>
      <c r="BWL323" s="247"/>
      <c r="BWM323" s="247"/>
      <c r="BWN323" s="247"/>
      <c r="BWO323" s="247"/>
      <c r="BWP323" s="247"/>
      <c r="BWQ323" s="247"/>
      <c r="BWR323" s="247"/>
      <c r="BWS323" s="247"/>
      <c r="BWT323" s="247"/>
      <c r="BWU323" s="247"/>
      <c r="BWV323" s="247"/>
      <c r="BWW323" s="247"/>
      <c r="BWX323" s="247"/>
      <c r="BWY323" s="247"/>
      <c r="BWZ323" s="247"/>
      <c r="BXA323" s="247"/>
      <c r="BXB323" s="247"/>
      <c r="BXC323" s="247"/>
      <c r="BXD323" s="247"/>
      <c r="BXE323" s="247"/>
      <c r="BXF323" s="247"/>
      <c r="BXG323" s="247"/>
      <c r="BXH323" s="247"/>
      <c r="BXI323" s="247"/>
      <c r="BXJ323" s="247"/>
      <c r="BXK323" s="247"/>
      <c r="BXL323" s="247"/>
      <c r="BXM323" s="247"/>
      <c r="BXN323" s="247"/>
      <c r="BXO323" s="247"/>
      <c r="BXP323" s="247"/>
      <c r="BXQ323" s="247"/>
      <c r="BXR323" s="247"/>
      <c r="BXS323" s="247"/>
      <c r="BXT323" s="247"/>
      <c r="BXU323" s="247"/>
      <c r="BXV323" s="247"/>
      <c r="BXW323" s="247"/>
      <c r="BXX323" s="247"/>
      <c r="BXY323" s="247"/>
      <c r="BXZ323" s="247"/>
      <c r="BYA323" s="247"/>
      <c r="BYB323" s="247"/>
      <c r="BYC323" s="247"/>
      <c r="BYD323" s="247"/>
      <c r="BYE323" s="247"/>
      <c r="BYF323" s="247"/>
      <c r="BYG323" s="247"/>
      <c r="BYH323" s="247"/>
      <c r="BYI323" s="247"/>
      <c r="BYJ323" s="247"/>
      <c r="BYK323" s="247"/>
      <c r="BYL323" s="247"/>
      <c r="BYM323" s="247"/>
      <c r="BYN323" s="247"/>
      <c r="BYO323" s="247"/>
      <c r="BYP323" s="247"/>
      <c r="BYQ323" s="247"/>
      <c r="BYR323" s="247"/>
      <c r="BYS323" s="247"/>
      <c r="BYT323" s="247"/>
      <c r="BYU323" s="247"/>
      <c r="BYV323" s="247"/>
      <c r="BYW323" s="247"/>
      <c r="BYX323" s="247"/>
      <c r="BYY323" s="247"/>
      <c r="BYZ323" s="247"/>
      <c r="BZA323" s="247"/>
      <c r="BZB323" s="247"/>
      <c r="BZC323" s="247"/>
      <c r="BZD323" s="247"/>
      <c r="BZE323" s="247"/>
      <c r="BZF323" s="247"/>
      <c r="BZG323" s="247"/>
      <c r="BZH323" s="247"/>
      <c r="BZI323" s="247"/>
      <c r="BZJ323" s="247"/>
      <c r="BZK323" s="247"/>
      <c r="BZL323" s="247"/>
      <c r="BZM323" s="247"/>
      <c r="BZN323" s="247"/>
      <c r="BZO323" s="247"/>
      <c r="BZP323" s="247"/>
      <c r="BZQ323" s="247"/>
      <c r="BZR323" s="247"/>
      <c r="BZS323" s="247"/>
      <c r="BZT323" s="247"/>
      <c r="BZU323" s="247"/>
      <c r="BZV323" s="247"/>
      <c r="BZW323" s="247"/>
      <c r="BZX323" s="247"/>
      <c r="BZY323" s="247"/>
      <c r="BZZ323" s="247"/>
      <c r="CAA323" s="247"/>
      <c r="CAB323" s="247"/>
      <c r="CAC323" s="247"/>
      <c r="CAD323" s="247"/>
      <c r="CAE323" s="247"/>
      <c r="CAF323" s="247"/>
      <c r="CAG323" s="247"/>
      <c r="CAH323" s="247"/>
      <c r="CAI323" s="247"/>
      <c r="CAJ323" s="247"/>
      <c r="CAK323" s="247"/>
      <c r="CAL323" s="247"/>
      <c r="CAM323" s="247"/>
      <c r="CAN323" s="247"/>
      <c r="CAO323" s="247"/>
      <c r="CAP323" s="247"/>
      <c r="CAQ323" s="247"/>
      <c r="CAR323" s="247"/>
      <c r="CAS323" s="247"/>
      <c r="CAT323" s="247"/>
      <c r="CAU323" s="247"/>
      <c r="CAV323" s="247"/>
      <c r="CAW323" s="247"/>
      <c r="CAX323" s="247"/>
      <c r="CAY323" s="247"/>
      <c r="CAZ323" s="247"/>
      <c r="CBA323" s="247"/>
      <c r="CBB323" s="247"/>
      <c r="CBC323" s="247"/>
      <c r="CBD323" s="247"/>
      <c r="CBE323" s="247"/>
      <c r="CBF323" s="247"/>
      <c r="CBG323" s="247"/>
      <c r="CBH323" s="247"/>
      <c r="CBI323" s="247"/>
      <c r="CBJ323" s="247"/>
      <c r="CBK323" s="247"/>
      <c r="CBL323" s="247"/>
      <c r="CBM323" s="247"/>
      <c r="CBN323" s="247"/>
      <c r="CBO323" s="247"/>
      <c r="CBP323" s="247"/>
      <c r="CBQ323" s="247"/>
      <c r="CBR323" s="247"/>
      <c r="CBS323" s="247"/>
      <c r="CBT323" s="247"/>
      <c r="CBU323" s="247"/>
      <c r="CBV323" s="247"/>
      <c r="CBW323" s="247"/>
      <c r="CBX323" s="247"/>
      <c r="CBY323" s="247"/>
      <c r="CBZ323" s="247"/>
      <c r="CCA323" s="247"/>
      <c r="CCB323" s="247"/>
      <c r="CCC323" s="247"/>
      <c r="CCD323" s="247"/>
      <c r="CCE323" s="247"/>
      <c r="CCF323" s="247"/>
      <c r="CCG323" s="247"/>
      <c r="CCH323" s="247"/>
      <c r="CCI323" s="247"/>
      <c r="CCJ323" s="247"/>
      <c r="CCK323" s="247"/>
      <c r="CCL323" s="247"/>
      <c r="CCM323" s="247"/>
      <c r="CCN323" s="247"/>
      <c r="CCO323" s="247"/>
      <c r="CCP323" s="247"/>
      <c r="CCQ323" s="247"/>
      <c r="CCR323" s="247"/>
      <c r="CCS323" s="247"/>
      <c r="CCT323" s="247"/>
      <c r="CCU323" s="247"/>
      <c r="CCV323" s="247"/>
      <c r="CCW323" s="247"/>
      <c r="CCX323" s="247"/>
      <c r="CCY323" s="247"/>
      <c r="CCZ323" s="247"/>
      <c r="CDA323" s="247"/>
      <c r="CDB323" s="247"/>
      <c r="CDC323" s="247"/>
      <c r="CDD323" s="247"/>
      <c r="CDE323" s="247"/>
      <c r="CDF323" s="247"/>
      <c r="CDG323" s="247"/>
      <c r="CDH323" s="247"/>
      <c r="CDI323" s="247"/>
      <c r="CDJ323" s="247"/>
      <c r="CDK323" s="247"/>
      <c r="CDL323" s="247"/>
      <c r="CDM323" s="247"/>
      <c r="CDN323" s="247"/>
      <c r="CDO323" s="247"/>
      <c r="CDP323" s="247"/>
      <c r="CDQ323" s="247"/>
      <c r="CDR323" s="247"/>
      <c r="CDS323" s="247"/>
      <c r="CDT323" s="247"/>
      <c r="CDU323" s="247"/>
      <c r="CDV323" s="247"/>
      <c r="CDW323" s="247"/>
      <c r="CDX323" s="247"/>
      <c r="CDY323" s="247"/>
      <c r="CDZ323" s="247"/>
      <c r="CEA323" s="247"/>
      <c r="CEB323" s="247"/>
      <c r="CEC323" s="247"/>
      <c r="CED323" s="247"/>
      <c r="CEE323" s="247"/>
      <c r="CEF323" s="247"/>
      <c r="CEG323" s="247"/>
      <c r="CEH323" s="247"/>
      <c r="CEI323" s="247"/>
      <c r="CEJ323" s="247"/>
      <c r="CEK323" s="247"/>
      <c r="CEL323" s="247"/>
      <c r="CEM323" s="247"/>
      <c r="CEN323" s="247"/>
      <c r="CEO323" s="247"/>
      <c r="CEP323" s="247"/>
      <c r="CEQ323" s="247"/>
      <c r="CER323" s="247"/>
      <c r="CES323" s="247"/>
      <c r="CET323" s="247"/>
      <c r="CEU323" s="247"/>
      <c r="CEV323" s="247"/>
      <c r="CEW323" s="247"/>
      <c r="CEX323" s="247"/>
      <c r="CEY323" s="247"/>
      <c r="CEZ323" s="247"/>
      <c r="CFA323" s="247"/>
      <c r="CFB323" s="247"/>
      <c r="CFC323" s="247"/>
      <c r="CFD323" s="247"/>
      <c r="CFE323" s="247"/>
      <c r="CFF323" s="247"/>
      <c r="CFG323" s="247"/>
      <c r="CFH323" s="247"/>
      <c r="CFI323" s="247"/>
      <c r="CFJ323" s="247"/>
      <c r="CFK323" s="247"/>
      <c r="CFL323" s="247"/>
      <c r="CFM323" s="247"/>
      <c r="CFN323" s="247"/>
      <c r="CFO323" s="247"/>
      <c r="CFP323" s="247"/>
      <c r="CFQ323" s="247"/>
      <c r="CFR323" s="247"/>
      <c r="CFS323" s="247"/>
      <c r="CFT323" s="247"/>
      <c r="CFU323" s="247"/>
      <c r="CFV323" s="247"/>
      <c r="CFW323" s="247"/>
      <c r="CFX323" s="247"/>
      <c r="CFY323" s="247"/>
      <c r="CFZ323" s="247"/>
      <c r="CGA323" s="247"/>
      <c r="CGB323" s="247"/>
      <c r="CGC323" s="247"/>
      <c r="CGD323" s="247"/>
      <c r="CGE323" s="247"/>
      <c r="CGF323" s="247"/>
      <c r="CGG323" s="247"/>
      <c r="CGH323" s="247"/>
      <c r="CGI323" s="247"/>
      <c r="CGJ323" s="247"/>
      <c r="CGK323" s="247"/>
      <c r="CGL323" s="247"/>
      <c r="CGM323" s="247"/>
      <c r="CGN323" s="247"/>
      <c r="CGO323" s="247"/>
      <c r="CGP323" s="247"/>
      <c r="CGQ323" s="247"/>
      <c r="CGR323" s="247"/>
      <c r="CGS323" s="247"/>
      <c r="CGT323" s="247"/>
      <c r="CGU323" s="247"/>
      <c r="CGV323" s="247"/>
      <c r="CGW323" s="247"/>
      <c r="CGX323" s="247"/>
      <c r="CGY323" s="247"/>
      <c r="CGZ323" s="247"/>
      <c r="CHA323" s="247"/>
      <c r="CHB323" s="247"/>
      <c r="CHC323" s="247"/>
      <c r="CHD323" s="247"/>
      <c r="CHE323" s="247"/>
      <c r="CHF323" s="247"/>
      <c r="CHG323" s="247"/>
      <c r="CHH323" s="247"/>
      <c r="CHI323" s="247"/>
      <c r="CHJ323" s="247"/>
      <c r="CHK323" s="247"/>
      <c r="CHL323" s="247"/>
      <c r="CHM323" s="247"/>
      <c r="CHN323" s="247"/>
      <c r="CHO323" s="247"/>
      <c r="CHP323" s="247"/>
      <c r="CHQ323" s="247"/>
      <c r="CHR323" s="247"/>
      <c r="CHS323" s="247"/>
      <c r="CHT323" s="247"/>
      <c r="CHU323" s="247"/>
      <c r="CHV323" s="247"/>
      <c r="CHW323" s="247"/>
      <c r="CHX323" s="247"/>
      <c r="CHY323" s="247"/>
      <c r="CHZ323" s="247"/>
      <c r="CIA323" s="247"/>
      <c r="CIB323" s="247"/>
      <c r="CIC323" s="247"/>
      <c r="CID323" s="247"/>
      <c r="CIE323" s="247"/>
      <c r="CIF323" s="247"/>
      <c r="CIG323" s="247"/>
      <c r="CIH323" s="247"/>
      <c r="CII323" s="247"/>
      <c r="CIJ323" s="247"/>
      <c r="CIK323" s="247"/>
      <c r="CIL323" s="247"/>
      <c r="CIM323" s="247"/>
      <c r="CIN323" s="247"/>
      <c r="CIO323" s="247"/>
      <c r="CIP323" s="247"/>
      <c r="CIQ323" s="247"/>
      <c r="CIR323" s="247"/>
      <c r="CIS323" s="247"/>
      <c r="CIT323" s="247"/>
      <c r="CIU323" s="247"/>
      <c r="CIV323" s="247"/>
      <c r="CIW323" s="247"/>
      <c r="CIX323" s="247"/>
      <c r="CIY323" s="247"/>
      <c r="CIZ323" s="247"/>
      <c r="CJA323" s="247"/>
      <c r="CJB323" s="247"/>
      <c r="CJC323" s="247"/>
      <c r="CJD323" s="247"/>
      <c r="CJE323" s="247"/>
      <c r="CJF323" s="247"/>
      <c r="CJG323" s="247"/>
      <c r="CJH323" s="247"/>
      <c r="CJI323" s="247"/>
      <c r="CJJ323" s="247"/>
      <c r="CJK323" s="247"/>
      <c r="CJL323" s="247"/>
      <c r="CJM323" s="247"/>
      <c r="CJN323" s="247"/>
      <c r="CJO323" s="247"/>
      <c r="CJP323" s="247"/>
      <c r="CJQ323" s="247"/>
      <c r="CJR323" s="247"/>
      <c r="CJS323" s="247"/>
      <c r="CJT323" s="247"/>
      <c r="CJU323" s="247"/>
      <c r="CJV323" s="247"/>
      <c r="CJW323" s="247"/>
      <c r="CJX323" s="247"/>
      <c r="CJY323" s="247"/>
      <c r="CJZ323" s="247"/>
      <c r="CKA323" s="247"/>
      <c r="CKB323" s="247"/>
      <c r="CKC323" s="247"/>
      <c r="CKD323" s="247"/>
      <c r="CKE323" s="247"/>
      <c r="CKF323" s="247"/>
      <c r="CKG323" s="247"/>
      <c r="CKH323" s="247"/>
      <c r="CKI323" s="247"/>
      <c r="CKJ323" s="247"/>
      <c r="CKK323" s="247"/>
      <c r="CKL323" s="247"/>
      <c r="CKM323" s="247"/>
      <c r="CKN323" s="247"/>
      <c r="CKO323" s="247"/>
      <c r="CKP323" s="247"/>
      <c r="CKQ323" s="247"/>
      <c r="CKR323" s="247"/>
      <c r="CKS323" s="247"/>
      <c r="CKT323" s="247"/>
      <c r="CKU323" s="247"/>
      <c r="CKV323" s="247"/>
      <c r="CKW323" s="247"/>
      <c r="CKX323" s="247"/>
      <c r="CKY323" s="247"/>
      <c r="CKZ323" s="247"/>
      <c r="CLA323" s="247"/>
      <c r="CLB323" s="247"/>
      <c r="CLC323" s="247"/>
      <c r="CLD323" s="247"/>
      <c r="CLE323" s="247"/>
      <c r="CLF323" s="247"/>
      <c r="CLG323" s="247"/>
      <c r="CLH323" s="247"/>
      <c r="CLI323" s="247"/>
      <c r="CLJ323" s="247"/>
      <c r="CLK323" s="247"/>
      <c r="CLL323" s="247"/>
      <c r="CLM323" s="247"/>
      <c r="CLN323" s="247"/>
      <c r="CLO323" s="247"/>
      <c r="CLP323" s="247"/>
      <c r="CLQ323" s="247"/>
      <c r="CLR323" s="247"/>
      <c r="CLS323" s="247"/>
      <c r="CLT323" s="247"/>
      <c r="CLU323" s="247"/>
      <c r="CLV323" s="247"/>
      <c r="CLW323" s="247"/>
      <c r="CLX323" s="247"/>
      <c r="CLY323" s="247"/>
      <c r="CLZ323" s="247"/>
      <c r="CMA323" s="247"/>
      <c r="CMB323" s="247"/>
      <c r="CMC323" s="247"/>
      <c r="CMD323" s="247"/>
      <c r="CME323" s="247"/>
      <c r="CMF323" s="247"/>
      <c r="CMG323" s="247"/>
      <c r="CMH323" s="247"/>
      <c r="CMI323" s="247"/>
      <c r="CMJ323" s="247"/>
      <c r="CMK323" s="247"/>
      <c r="CML323" s="247"/>
      <c r="CMM323" s="247"/>
      <c r="CMN323" s="247"/>
      <c r="CMO323" s="247"/>
      <c r="CMP323" s="247"/>
      <c r="CMQ323" s="247"/>
      <c r="CMR323" s="247"/>
      <c r="CMS323" s="247"/>
      <c r="CMT323" s="247"/>
      <c r="CMU323" s="247"/>
      <c r="CMV323" s="247"/>
      <c r="CMW323" s="247"/>
      <c r="CMX323" s="247"/>
      <c r="CMY323" s="247"/>
      <c r="CMZ323" s="247"/>
      <c r="CNA323" s="247"/>
      <c r="CNB323" s="247"/>
      <c r="CNC323" s="247"/>
      <c r="CND323" s="247"/>
      <c r="CNE323" s="247"/>
      <c r="CNF323" s="247"/>
      <c r="CNG323" s="247"/>
      <c r="CNH323" s="247"/>
      <c r="CNI323" s="247"/>
      <c r="CNJ323" s="247"/>
      <c r="CNK323" s="247"/>
      <c r="CNL323" s="247"/>
      <c r="CNM323" s="247"/>
      <c r="CNN323" s="247"/>
      <c r="CNO323" s="247"/>
      <c r="CNP323" s="247"/>
      <c r="CNQ323" s="247"/>
      <c r="CNR323" s="247"/>
      <c r="CNS323" s="247"/>
      <c r="CNT323" s="247"/>
      <c r="CNU323" s="247"/>
      <c r="CNV323" s="247"/>
      <c r="CNW323" s="247"/>
      <c r="CNX323" s="247"/>
      <c r="CNY323" s="247"/>
      <c r="CNZ323" s="247"/>
      <c r="COA323" s="247"/>
      <c r="COB323" s="247"/>
      <c r="COC323" s="247"/>
      <c r="COD323" s="247"/>
      <c r="COE323" s="247"/>
      <c r="COF323" s="247"/>
      <c r="COG323" s="247"/>
      <c r="COH323" s="247"/>
      <c r="COI323" s="247"/>
      <c r="COJ323" s="247"/>
      <c r="COK323" s="247"/>
      <c r="COL323" s="247"/>
      <c r="COM323" s="247"/>
      <c r="CON323" s="247"/>
      <c r="COO323" s="247"/>
      <c r="COP323" s="247"/>
      <c r="COQ323" s="247"/>
      <c r="COR323" s="247"/>
      <c r="COS323" s="247"/>
      <c r="COT323" s="247"/>
      <c r="COU323" s="247"/>
      <c r="COV323" s="247"/>
      <c r="COW323" s="247"/>
      <c r="COX323" s="247"/>
      <c r="COY323" s="247"/>
      <c r="COZ323" s="247"/>
      <c r="CPA323" s="247"/>
      <c r="CPB323" s="247"/>
      <c r="CPC323" s="247"/>
      <c r="CPD323" s="247"/>
      <c r="CPE323" s="247"/>
      <c r="CPF323" s="247"/>
      <c r="CPG323" s="247"/>
      <c r="CPH323" s="247"/>
      <c r="CPI323" s="247"/>
      <c r="CPJ323" s="247"/>
      <c r="CPK323" s="247"/>
      <c r="CPL323" s="247"/>
      <c r="CPM323" s="247"/>
      <c r="CPN323" s="247"/>
      <c r="CPO323" s="247"/>
      <c r="CPP323" s="247"/>
      <c r="CPQ323" s="247"/>
      <c r="CPR323" s="247"/>
      <c r="CPS323" s="247"/>
      <c r="CPT323" s="247"/>
      <c r="CPU323" s="247"/>
      <c r="CPV323" s="247"/>
      <c r="CPW323" s="247"/>
      <c r="CPX323" s="247"/>
      <c r="CPY323" s="247"/>
      <c r="CPZ323" s="247"/>
      <c r="CQA323" s="247"/>
      <c r="CQB323" s="247"/>
      <c r="CQC323" s="247"/>
      <c r="CQD323" s="247"/>
      <c r="CQE323" s="247"/>
      <c r="CQF323" s="247"/>
      <c r="CQG323" s="247"/>
      <c r="CQH323" s="247"/>
      <c r="CQI323" s="247"/>
      <c r="CQJ323" s="247"/>
      <c r="CQK323" s="247"/>
      <c r="CQL323" s="247"/>
      <c r="CQM323" s="247"/>
      <c r="CQN323" s="247"/>
      <c r="CQO323" s="247"/>
      <c r="CQP323" s="247"/>
      <c r="CQQ323" s="247"/>
      <c r="CQR323" s="247"/>
      <c r="CQS323" s="247"/>
      <c r="CQT323" s="247"/>
      <c r="CQU323" s="247"/>
      <c r="CQV323" s="247"/>
      <c r="CQW323" s="247"/>
      <c r="CQX323" s="247"/>
      <c r="CQY323" s="247"/>
      <c r="CQZ323" s="247"/>
      <c r="CRA323" s="247"/>
      <c r="CRB323" s="247"/>
      <c r="CRC323" s="247"/>
      <c r="CRD323" s="247"/>
      <c r="CRE323" s="247"/>
      <c r="CRF323" s="247"/>
      <c r="CRG323" s="247"/>
      <c r="CRH323" s="247"/>
      <c r="CRI323" s="247"/>
      <c r="CRJ323" s="247"/>
      <c r="CRK323" s="247"/>
      <c r="CRL323" s="247"/>
      <c r="CRM323" s="247"/>
      <c r="CRN323" s="247"/>
      <c r="CRO323" s="247"/>
      <c r="CRP323" s="247"/>
      <c r="CRQ323" s="247"/>
      <c r="CRR323" s="247"/>
      <c r="CRS323" s="247"/>
      <c r="CRT323" s="247"/>
      <c r="CRU323" s="247"/>
      <c r="CRV323" s="247"/>
      <c r="CRW323" s="247"/>
      <c r="CRX323" s="247"/>
      <c r="CRY323" s="247"/>
      <c r="CRZ323" s="247"/>
      <c r="CSA323" s="247"/>
      <c r="CSB323" s="247"/>
      <c r="CSC323" s="247"/>
      <c r="CSD323" s="247"/>
      <c r="CSE323" s="247"/>
      <c r="CSF323" s="247"/>
      <c r="CSG323" s="247"/>
      <c r="CSH323" s="247"/>
      <c r="CSI323" s="247"/>
      <c r="CSJ323" s="247"/>
      <c r="CSK323" s="247"/>
      <c r="CSL323" s="247"/>
      <c r="CSM323" s="247"/>
      <c r="CSN323" s="247"/>
      <c r="CSO323" s="247"/>
      <c r="CSP323" s="247"/>
      <c r="CSQ323" s="247"/>
      <c r="CSR323" s="247"/>
      <c r="CSS323" s="247"/>
      <c r="CST323" s="247"/>
      <c r="CSU323" s="247"/>
      <c r="CSV323" s="247"/>
      <c r="CSW323" s="247"/>
      <c r="CSX323" s="247"/>
      <c r="CSY323" s="247"/>
      <c r="CSZ323" s="247"/>
      <c r="CTA323" s="247"/>
      <c r="CTB323" s="247"/>
      <c r="CTC323" s="247"/>
      <c r="CTD323" s="247"/>
      <c r="CTE323" s="247"/>
      <c r="CTF323" s="247"/>
      <c r="CTG323" s="247"/>
      <c r="CTH323" s="247"/>
      <c r="CTI323" s="247"/>
      <c r="CTJ323" s="247"/>
      <c r="CTK323" s="247"/>
      <c r="CTL323" s="247"/>
      <c r="CTM323" s="247"/>
      <c r="CTN323" s="247"/>
      <c r="CTO323" s="247"/>
      <c r="CTP323" s="247"/>
      <c r="CTQ323" s="247"/>
      <c r="CTR323" s="247"/>
      <c r="CTS323" s="247"/>
      <c r="CTT323" s="247"/>
      <c r="CTU323" s="247"/>
      <c r="CTV323" s="247"/>
      <c r="CTW323" s="247"/>
      <c r="CTX323" s="247"/>
      <c r="CTY323" s="247"/>
      <c r="CTZ323" s="247"/>
      <c r="CUA323" s="247"/>
      <c r="CUB323" s="247"/>
      <c r="CUC323" s="247"/>
      <c r="CUD323" s="247"/>
      <c r="CUE323" s="247"/>
      <c r="CUF323" s="247"/>
      <c r="CUG323" s="247"/>
      <c r="CUH323" s="247"/>
      <c r="CUI323" s="247"/>
      <c r="CUJ323" s="247"/>
      <c r="CUK323" s="247"/>
      <c r="CUL323" s="247"/>
      <c r="CUM323" s="247"/>
      <c r="CUN323" s="247"/>
      <c r="CUO323" s="247"/>
      <c r="CUP323" s="247"/>
      <c r="CUQ323" s="247"/>
      <c r="CUR323" s="247"/>
      <c r="CUS323" s="247"/>
      <c r="CUT323" s="247"/>
      <c r="CUU323" s="247"/>
      <c r="CUV323" s="247"/>
      <c r="CUW323" s="247"/>
      <c r="CUX323" s="247"/>
      <c r="CUY323" s="247"/>
      <c r="CUZ323" s="247"/>
      <c r="CVA323" s="247"/>
      <c r="CVB323" s="247"/>
      <c r="CVC323" s="247"/>
      <c r="CVD323" s="247"/>
      <c r="CVE323" s="247"/>
      <c r="CVF323" s="247"/>
      <c r="CVG323" s="247"/>
      <c r="CVH323" s="247"/>
      <c r="CVI323" s="247"/>
      <c r="CVJ323" s="247"/>
      <c r="CVK323" s="247"/>
      <c r="CVL323" s="247"/>
      <c r="CVM323" s="247"/>
      <c r="CVN323" s="247"/>
      <c r="CVO323" s="247"/>
      <c r="CVP323" s="247"/>
      <c r="CVQ323" s="247"/>
      <c r="CVR323" s="247"/>
      <c r="CVS323" s="247"/>
      <c r="CVT323" s="247"/>
      <c r="CVU323" s="247"/>
      <c r="CVV323" s="247"/>
      <c r="CVW323" s="247"/>
      <c r="CVX323" s="247"/>
      <c r="CVY323" s="247"/>
      <c r="CVZ323" s="247"/>
      <c r="CWA323" s="247"/>
      <c r="CWB323" s="247"/>
      <c r="CWC323" s="247"/>
      <c r="CWD323" s="247"/>
      <c r="CWE323" s="247"/>
      <c r="CWF323" s="247"/>
      <c r="CWG323" s="247"/>
      <c r="CWH323" s="247"/>
      <c r="CWI323" s="247"/>
      <c r="CWJ323" s="247"/>
      <c r="CWK323" s="247"/>
      <c r="CWL323" s="247"/>
      <c r="CWM323" s="247"/>
      <c r="CWN323" s="247"/>
      <c r="CWO323" s="247"/>
      <c r="CWP323" s="247"/>
      <c r="CWQ323" s="247"/>
      <c r="CWR323" s="247"/>
      <c r="CWS323" s="247"/>
      <c r="CWT323" s="247"/>
      <c r="CWU323" s="247"/>
      <c r="CWV323" s="247"/>
      <c r="CWW323" s="247"/>
      <c r="CWX323" s="247"/>
      <c r="CWY323" s="247"/>
      <c r="CWZ323" s="247"/>
      <c r="CXA323" s="247"/>
      <c r="CXB323" s="247"/>
      <c r="CXC323" s="247"/>
      <c r="CXD323" s="247"/>
      <c r="CXE323" s="247"/>
      <c r="CXF323" s="247"/>
      <c r="CXG323" s="247"/>
      <c r="CXH323" s="247"/>
      <c r="CXI323" s="247"/>
      <c r="CXJ323" s="247"/>
      <c r="CXK323" s="247"/>
      <c r="CXL323" s="247"/>
      <c r="CXM323" s="247"/>
      <c r="CXN323" s="247"/>
      <c r="CXO323" s="247"/>
      <c r="CXP323" s="247"/>
      <c r="CXQ323" s="247"/>
      <c r="CXR323" s="247"/>
      <c r="CXS323" s="247"/>
      <c r="CXT323" s="247"/>
      <c r="CXU323" s="247"/>
      <c r="CXV323" s="247"/>
      <c r="CXW323" s="247"/>
      <c r="CXX323" s="247"/>
      <c r="CXY323" s="247"/>
      <c r="CXZ323" s="247"/>
      <c r="CYA323" s="247"/>
      <c r="CYB323" s="247"/>
      <c r="CYC323" s="247"/>
      <c r="CYD323" s="247"/>
      <c r="CYE323" s="247"/>
      <c r="CYF323" s="247"/>
      <c r="CYG323" s="247"/>
      <c r="CYH323" s="247"/>
      <c r="CYI323" s="247"/>
      <c r="CYJ323" s="247"/>
      <c r="CYK323" s="247"/>
      <c r="CYL323" s="247"/>
      <c r="CYM323" s="247"/>
      <c r="CYN323" s="247"/>
      <c r="CYO323" s="247"/>
      <c r="CYP323" s="247"/>
      <c r="CYQ323" s="247"/>
      <c r="CYR323" s="247"/>
      <c r="CYS323" s="247"/>
      <c r="CYT323" s="247"/>
      <c r="CYU323" s="247"/>
      <c r="CYV323" s="247"/>
      <c r="CYW323" s="247"/>
      <c r="CYX323" s="247"/>
      <c r="CYY323" s="247"/>
      <c r="CYZ323" s="247"/>
      <c r="CZA323" s="247"/>
      <c r="CZB323" s="247"/>
      <c r="CZC323" s="247"/>
      <c r="CZD323" s="247"/>
      <c r="CZE323" s="247"/>
      <c r="CZF323" s="247"/>
      <c r="CZG323" s="247"/>
      <c r="CZH323" s="247"/>
      <c r="CZI323" s="247"/>
      <c r="CZJ323" s="247"/>
      <c r="CZK323" s="247"/>
      <c r="CZL323" s="247"/>
      <c r="CZM323" s="247"/>
      <c r="CZN323" s="247"/>
      <c r="CZO323" s="247"/>
      <c r="CZP323" s="247"/>
      <c r="CZQ323" s="247"/>
      <c r="CZR323" s="247"/>
      <c r="CZS323" s="247"/>
      <c r="CZT323" s="247"/>
      <c r="CZU323" s="247"/>
      <c r="CZV323" s="247"/>
      <c r="CZW323" s="247"/>
      <c r="CZX323" s="247"/>
      <c r="CZY323" s="247"/>
      <c r="CZZ323" s="247"/>
      <c r="DAA323" s="247"/>
      <c r="DAB323" s="247"/>
      <c r="DAC323" s="247"/>
      <c r="DAD323" s="247"/>
      <c r="DAE323" s="247"/>
      <c r="DAF323" s="247"/>
      <c r="DAG323" s="247"/>
      <c r="DAH323" s="247"/>
      <c r="DAI323" s="247"/>
      <c r="DAJ323" s="247"/>
      <c r="DAK323" s="247"/>
      <c r="DAL323" s="247"/>
      <c r="DAM323" s="247"/>
      <c r="DAN323" s="247"/>
      <c r="DAO323" s="247"/>
      <c r="DAP323" s="247"/>
      <c r="DAQ323" s="247"/>
      <c r="DAR323" s="247"/>
      <c r="DAS323" s="247"/>
      <c r="DAT323" s="247"/>
      <c r="DAU323" s="247"/>
      <c r="DAV323" s="247"/>
      <c r="DAW323" s="247"/>
      <c r="DAX323" s="247"/>
      <c r="DAY323" s="247"/>
      <c r="DAZ323" s="247"/>
      <c r="DBA323" s="247"/>
      <c r="DBB323" s="247"/>
      <c r="DBC323" s="247"/>
      <c r="DBD323" s="247"/>
      <c r="DBE323" s="247"/>
      <c r="DBF323" s="247"/>
      <c r="DBG323" s="247"/>
      <c r="DBH323" s="247"/>
      <c r="DBI323" s="247"/>
      <c r="DBJ323" s="247"/>
      <c r="DBK323" s="247"/>
      <c r="DBL323" s="247"/>
      <c r="DBM323" s="247"/>
      <c r="DBN323" s="247"/>
      <c r="DBO323" s="247"/>
      <c r="DBP323" s="247"/>
      <c r="DBQ323" s="247"/>
      <c r="DBR323" s="247"/>
      <c r="DBS323" s="247"/>
      <c r="DBT323" s="247"/>
      <c r="DBU323" s="247"/>
      <c r="DBV323" s="247"/>
      <c r="DBW323" s="247"/>
      <c r="DBX323" s="247"/>
      <c r="DBY323" s="247"/>
      <c r="DBZ323" s="247"/>
      <c r="DCA323" s="247"/>
      <c r="DCB323" s="247"/>
      <c r="DCC323" s="247"/>
      <c r="DCD323" s="247"/>
      <c r="DCE323" s="247"/>
      <c r="DCF323" s="247"/>
      <c r="DCG323" s="247"/>
      <c r="DCH323" s="247"/>
      <c r="DCI323" s="247"/>
      <c r="DCJ323" s="247"/>
      <c r="DCK323" s="247"/>
      <c r="DCL323" s="247"/>
      <c r="DCM323" s="247"/>
      <c r="DCN323" s="247"/>
      <c r="DCO323" s="247"/>
      <c r="DCP323" s="247"/>
      <c r="DCQ323" s="247"/>
      <c r="DCR323" s="247"/>
      <c r="DCS323" s="247"/>
      <c r="DCT323" s="247"/>
      <c r="DCU323" s="247"/>
      <c r="DCV323" s="247"/>
      <c r="DCW323" s="247"/>
      <c r="DCX323" s="247"/>
      <c r="DCY323" s="247"/>
      <c r="DCZ323" s="247"/>
      <c r="DDA323" s="247"/>
      <c r="DDB323" s="247"/>
      <c r="DDC323" s="247"/>
      <c r="DDD323" s="247"/>
      <c r="DDE323" s="247"/>
      <c r="DDF323" s="247"/>
      <c r="DDG323" s="247"/>
      <c r="DDH323" s="247"/>
      <c r="DDI323" s="247"/>
      <c r="DDJ323" s="247"/>
      <c r="DDK323" s="247"/>
      <c r="DDL323" s="247"/>
      <c r="DDM323" s="247"/>
      <c r="DDN323" s="247"/>
      <c r="DDO323" s="247"/>
      <c r="DDP323" s="247"/>
      <c r="DDQ323" s="247"/>
      <c r="DDR323" s="247"/>
      <c r="DDS323" s="247"/>
      <c r="DDT323" s="247"/>
      <c r="DDU323" s="247"/>
      <c r="DDV323" s="247"/>
      <c r="DDW323" s="247"/>
      <c r="DDX323" s="247"/>
      <c r="DDY323" s="247"/>
      <c r="DDZ323" s="247"/>
      <c r="DEA323" s="247"/>
      <c r="DEB323" s="247"/>
      <c r="DEC323" s="247"/>
      <c r="DED323" s="247"/>
      <c r="DEE323" s="247"/>
      <c r="DEF323" s="247"/>
      <c r="DEG323" s="247"/>
      <c r="DEH323" s="247"/>
      <c r="DEI323" s="247"/>
      <c r="DEJ323" s="247"/>
      <c r="DEK323" s="247"/>
      <c r="DEL323" s="247"/>
      <c r="DEM323" s="247"/>
      <c r="DEN323" s="247"/>
      <c r="DEO323" s="247"/>
      <c r="DEP323" s="247"/>
      <c r="DEQ323" s="247"/>
      <c r="DER323" s="247"/>
      <c r="DES323" s="247"/>
      <c r="DET323" s="247"/>
      <c r="DEU323" s="247"/>
      <c r="DEV323" s="247"/>
      <c r="DEW323" s="247"/>
      <c r="DEX323" s="247"/>
      <c r="DEY323" s="247"/>
      <c r="DEZ323" s="247"/>
      <c r="DFA323" s="247"/>
      <c r="DFB323" s="247"/>
      <c r="DFC323" s="247"/>
      <c r="DFD323" s="247"/>
      <c r="DFE323" s="247"/>
      <c r="DFF323" s="247"/>
      <c r="DFG323" s="247"/>
      <c r="DFH323" s="247"/>
      <c r="DFI323" s="247"/>
      <c r="DFJ323" s="247"/>
      <c r="DFK323" s="247"/>
      <c r="DFL323" s="247"/>
      <c r="DFM323" s="247"/>
      <c r="DFN323" s="247"/>
      <c r="DFO323" s="247"/>
      <c r="DFP323" s="247"/>
      <c r="DFQ323" s="247"/>
      <c r="DFR323" s="247"/>
      <c r="DFS323" s="247"/>
      <c r="DFT323" s="247"/>
      <c r="DFU323" s="247"/>
      <c r="DFV323" s="247"/>
      <c r="DFW323" s="247"/>
      <c r="DFX323" s="247"/>
      <c r="DFY323" s="247"/>
      <c r="DFZ323" s="247"/>
      <c r="DGA323" s="247"/>
      <c r="DGB323" s="247"/>
      <c r="DGC323" s="247"/>
      <c r="DGD323" s="247"/>
      <c r="DGE323" s="247"/>
      <c r="DGF323" s="247"/>
      <c r="DGG323" s="247"/>
      <c r="DGH323" s="247"/>
      <c r="DGI323" s="247"/>
      <c r="DGJ323" s="247"/>
      <c r="DGK323" s="247"/>
      <c r="DGL323" s="247"/>
      <c r="DGM323" s="247"/>
      <c r="DGN323" s="247"/>
      <c r="DGO323" s="247"/>
      <c r="DGP323" s="247"/>
      <c r="DGQ323" s="247"/>
      <c r="DGR323" s="247"/>
      <c r="DGS323" s="247"/>
      <c r="DGT323" s="247"/>
      <c r="DGU323" s="247"/>
      <c r="DGV323" s="247"/>
      <c r="DGW323" s="247"/>
      <c r="DGX323" s="247"/>
      <c r="DGY323" s="247"/>
      <c r="DGZ323" s="247"/>
      <c r="DHA323" s="247"/>
      <c r="DHB323" s="247"/>
      <c r="DHC323" s="247"/>
      <c r="DHD323" s="247"/>
      <c r="DHE323" s="247"/>
      <c r="DHF323" s="247"/>
      <c r="DHG323" s="247"/>
      <c r="DHH323" s="247"/>
      <c r="DHI323" s="247"/>
      <c r="DHJ323" s="247"/>
      <c r="DHK323" s="247"/>
      <c r="DHL323" s="247"/>
      <c r="DHM323" s="247"/>
      <c r="DHN323" s="247"/>
      <c r="DHO323" s="247"/>
      <c r="DHP323" s="247"/>
      <c r="DHQ323" s="247"/>
      <c r="DHR323" s="247"/>
      <c r="DHS323" s="247"/>
      <c r="DHT323" s="247"/>
      <c r="DHU323" s="247"/>
      <c r="DHV323" s="247"/>
      <c r="DHW323" s="247"/>
      <c r="DHX323" s="247"/>
      <c r="DHY323" s="247"/>
      <c r="DHZ323" s="247"/>
      <c r="DIA323" s="247"/>
      <c r="DIB323" s="247"/>
      <c r="DIC323" s="247"/>
      <c r="DID323" s="247"/>
      <c r="DIE323" s="247"/>
      <c r="DIF323" s="247"/>
      <c r="DIG323" s="247"/>
      <c r="DIH323" s="247"/>
      <c r="DII323" s="247"/>
      <c r="DIJ323" s="247"/>
      <c r="DIK323" s="247"/>
      <c r="DIL323" s="247"/>
      <c r="DIM323" s="247"/>
      <c r="DIN323" s="247"/>
      <c r="DIO323" s="247"/>
      <c r="DIP323" s="247"/>
      <c r="DIQ323" s="247"/>
      <c r="DIR323" s="247"/>
      <c r="DIS323" s="247"/>
      <c r="DIT323" s="247"/>
      <c r="DIU323" s="247"/>
      <c r="DIV323" s="247"/>
      <c r="DIW323" s="247"/>
      <c r="DIX323" s="247"/>
      <c r="DIY323" s="247"/>
      <c r="DIZ323" s="247"/>
      <c r="DJA323" s="247"/>
      <c r="DJB323" s="247"/>
      <c r="DJC323" s="247"/>
      <c r="DJD323" s="247"/>
      <c r="DJE323" s="247"/>
      <c r="DJF323" s="247"/>
      <c r="DJG323" s="247"/>
      <c r="DJH323" s="247"/>
      <c r="DJI323" s="247"/>
      <c r="DJJ323" s="247"/>
      <c r="DJK323" s="247"/>
      <c r="DJL323" s="247"/>
      <c r="DJM323" s="247"/>
      <c r="DJN323" s="247"/>
      <c r="DJO323" s="247"/>
      <c r="DJP323" s="247"/>
      <c r="DJQ323" s="247"/>
      <c r="DJR323" s="247"/>
      <c r="DJS323" s="247"/>
      <c r="DJT323" s="247"/>
      <c r="DJU323" s="247"/>
      <c r="DJV323" s="247"/>
      <c r="DJW323" s="247"/>
      <c r="DJX323" s="247"/>
      <c r="DJY323" s="247"/>
      <c r="DJZ323" s="247"/>
      <c r="DKA323" s="247"/>
      <c r="DKB323" s="247"/>
      <c r="DKC323" s="247"/>
      <c r="DKD323" s="247"/>
      <c r="DKE323" s="247"/>
      <c r="DKF323" s="247"/>
      <c r="DKG323" s="247"/>
      <c r="DKH323" s="247"/>
      <c r="DKI323" s="247"/>
      <c r="DKJ323" s="247"/>
      <c r="DKK323" s="247"/>
      <c r="DKL323" s="247"/>
      <c r="DKM323" s="247"/>
      <c r="DKN323" s="247"/>
      <c r="DKO323" s="247"/>
      <c r="DKP323" s="247"/>
      <c r="DKQ323" s="247"/>
      <c r="DKR323" s="247"/>
      <c r="DKS323" s="247"/>
      <c r="DKT323" s="247"/>
      <c r="DKU323" s="247"/>
      <c r="DKV323" s="247"/>
      <c r="DKW323" s="247"/>
      <c r="DKX323" s="247"/>
      <c r="DKY323" s="247"/>
      <c r="DKZ323" s="247"/>
      <c r="DLA323" s="247"/>
      <c r="DLB323" s="247"/>
      <c r="DLC323" s="247"/>
      <c r="DLD323" s="247"/>
      <c r="DLE323" s="247"/>
      <c r="DLF323" s="247"/>
      <c r="DLG323" s="247"/>
      <c r="DLH323" s="247"/>
      <c r="DLI323" s="247"/>
      <c r="DLJ323" s="247"/>
      <c r="DLK323" s="247"/>
      <c r="DLL323" s="247"/>
      <c r="DLM323" s="247"/>
      <c r="DLN323" s="247"/>
      <c r="DLO323" s="247"/>
      <c r="DLP323" s="247"/>
      <c r="DLQ323" s="247"/>
      <c r="DLR323" s="247"/>
      <c r="DLS323" s="247"/>
      <c r="DLT323" s="247"/>
      <c r="DLU323" s="247"/>
      <c r="DLV323" s="247"/>
      <c r="DLW323" s="247"/>
      <c r="DLX323" s="247"/>
      <c r="DLY323" s="247"/>
      <c r="DLZ323" s="247"/>
      <c r="DMA323" s="247"/>
      <c r="DMB323" s="247"/>
      <c r="DMC323" s="247"/>
      <c r="DMD323" s="247"/>
      <c r="DME323" s="247"/>
      <c r="DMF323" s="247"/>
      <c r="DMG323" s="247"/>
      <c r="DMH323" s="247"/>
      <c r="DMI323" s="247"/>
      <c r="DMJ323" s="247"/>
      <c r="DMK323" s="247"/>
      <c r="DML323" s="247"/>
      <c r="DMM323" s="247"/>
      <c r="DMN323" s="247"/>
      <c r="DMO323" s="247"/>
      <c r="DMP323" s="247"/>
      <c r="DMQ323" s="247"/>
      <c r="DMR323" s="247"/>
      <c r="DMS323" s="247"/>
      <c r="DMT323" s="247"/>
      <c r="DMU323" s="247"/>
      <c r="DMV323" s="247"/>
      <c r="DMW323" s="247"/>
      <c r="DMX323" s="247"/>
      <c r="DMY323" s="247"/>
      <c r="DMZ323" s="247"/>
      <c r="DNA323" s="247"/>
      <c r="DNB323" s="247"/>
      <c r="DNC323" s="247"/>
      <c r="DND323" s="247"/>
      <c r="DNE323" s="247"/>
      <c r="DNF323" s="247"/>
      <c r="DNG323" s="247"/>
      <c r="DNH323" s="247"/>
      <c r="DNI323" s="247"/>
      <c r="DNJ323" s="247"/>
      <c r="DNK323" s="247"/>
      <c r="DNL323" s="247"/>
      <c r="DNM323" s="247"/>
      <c r="DNN323" s="247"/>
      <c r="DNO323" s="247"/>
      <c r="DNP323" s="247"/>
      <c r="DNQ323" s="247"/>
      <c r="DNR323" s="247"/>
      <c r="DNS323" s="247"/>
      <c r="DNT323" s="247"/>
      <c r="DNU323" s="247"/>
      <c r="DNV323" s="247"/>
      <c r="DNW323" s="247"/>
      <c r="DNX323" s="247"/>
      <c r="DNY323" s="247"/>
      <c r="DNZ323" s="247"/>
      <c r="DOA323" s="247"/>
      <c r="DOB323" s="247"/>
      <c r="DOC323" s="247"/>
      <c r="DOD323" s="247"/>
      <c r="DOE323" s="247"/>
      <c r="DOF323" s="247"/>
      <c r="DOG323" s="247"/>
      <c r="DOH323" s="247"/>
      <c r="DOI323" s="247"/>
      <c r="DOJ323" s="247"/>
      <c r="DOK323" s="247"/>
      <c r="DOL323" s="247"/>
      <c r="DOM323" s="247"/>
      <c r="DON323" s="247"/>
      <c r="DOO323" s="247"/>
      <c r="DOP323" s="247"/>
      <c r="DOQ323" s="247"/>
      <c r="DOR323" s="247"/>
      <c r="DOS323" s="247"/>
      <c r="DOT323" s="247"/>
      <c r="DOU323" s="247"/>
      <c r="DOV323" s="247"/>
      <c r="DOW323" s="247"/>
      <c r="DOX323" s="247"/>
      <c r="DOY323" s="247"/>
      <c r="DOZ323" s="247"/>
      <c r="DPA323" s="247"/>
      <c r="DPB323" s="247"/>
      <c r="DPC323" s="247"/>
      <c r="DPD323" s="247"/>
      <c r="DPE323" s="247"/>
      <c r="DPF323" s="247"/>
      <c r="DPG323" s="247"/>
      <c r="DPH323" s="247"/>
      <c r="DPI323" s="247"/>
      <c r="DPJ323" s="247"/>
      <c r="DPK323" s="247"/>
      <c r="DPL323" s="247"/>
      <c r="DPM323" s="247"/>
      <c r="DPN323" s="247"/>
      <c r="DPO323" s="247"/>
      <c r="DPP323" s="247"/>
      <c r="DPQ323" s="247"/>
      <c r="DPR323" s="247"/>
      <c r="DPS323" s="247"/>
      <c r="DPT323" s="247"/>
      <c r="DPU323" s="247"/>
      <c r="DPV323" s="247"/>
      <c r="DPW323" s="247"/>
      <c r="DPX323" s="247"/>
      <c r="DPY323" s="247"/>
      <c r="DPZ323" s="247"/>
      <c r="DQA323" s="247"/>
      <c r="DQB323" s="247"/>
      <c r="DQC323" s="247"/>
      <c r="DQD323" s="247"/>
      <c r="DQE323" s="247"/>
      <c r="DQF323" s="247"/>
      <c r="DQG323" s="247"/>
      <c r="DQH323" s="247"/>
      <c r="DQI323" s="247"/>
      <c r="DQJ323" s="247"/>
      <c r="DQK323" s="247"/>
      <c r="DQL323" s="247"/>
      <c r="DQM323" s="247"/>
      <c r="DQN323" s="247"/>
      <c r="DQO323" s="247"/>
      <c r="DQP323" s="247"/>
      <c r="DQQ323" s="247"/>
      <c r="DQR323" s="247"/>
      <c r="DQS323" s="247"/>
      <c r="DQT323" s="247"/>
      <c r="DQU323" s="247"/>
      <c r="DQV323" s="247"/>
      <c r="DQW323" s="247"/>
      <c r="DQX323" s="247"/>
      <c r="DQY323" s="247"/>
      <c r="DQZ323" s="247"/>
      <c r="DRA323" s="247"/>
      <c r="DRB323" s="247"/>
      <c r="DRC323" s="247"/>
      <c r="DRD323" s="247"/>
      <c r="DRE323" s="247"/>
      <c r="DRF323" s="247"/>
      <c r="DRG323" s="247"/>
      <c r="DRH323" s="247"/>
      <c r="DRI323" s="247"/>
      <c r="DRJ323" s="247"/>
      <c r="DRK323" s="247"/>
      <c r="DRL323" s="247"/>
      <c r="DRM323" s="247"/>
      <c r="DRN323" s="247"/>
      <c r="DRO323" s="247"/>
      <c r="DRP323" s="247"/>
      <c r="DRQ323" s="247"/>
      <c r="DRR323" s="247"/>
      <c r="DRS323" s="247"/>
      <c r="DRT323" s="247"/>
      <c r="DRU323" s="247"/>
      <c r="DRV323" s="247"/>
      <c r="DRW323" s="247"/>
      <c r="DRX323" s="247"/>
      <c r="DRY323" s="247"/>
      <c r="DRZ323" s="247"/>
      <c r="DSA323" s="247"/>
      <c r="DSB323" s="247"/>
      <c r="DSC323" s="247"/>
      <c r="DSD323" s="247"/>
      <c r="DSE323" s="247"/>
      <c r="DSF323" s="247"/>
      <c r="DSG323" s="247"/>
      <c r="DSH323" s="247"/>
      <c r="DSI323" s="247"/>
      <c r="DSJ323" s="247"/>
      <c r="DSK323" s="247"/>
      <c r="DSL323" s="247"/>
      <c r="DSM323" s="247"/>
      <c r="DSN323" s="247"/>
      <c r="DSO323" s="247"/>
      <c r="DSP323" s="247"/>
      <c r="DSQ323" s="247"/>
      <c r="DSR323" s="247"/>
      <c r="DSS323" s="247"/>
      <c r="DST323" s="247"/>
      <c r="DSU323" s="247"/>
      <c r="DSV323" s="247"/>
      <c r="DSW323" s="247"/>
      <c r="DSX323" s="247"/>
      <c r="DSY323" s="247"/>
      <c r="DSZ323" s="247"/>
      <c r="DTA323" s="247"/>
      <c r="DTB323" s="247"/>
      <c r="DTC323" s="247"/>
      <c r="DTD323" s="247"/>
      <c r="DTE323" s="247"/>
      <c r="DTF323" s="247"/>
      <c r="DTG323" s="247"/>
      <c r="DTH323" s="247"/>
      <c r="DTI323" s="247"/>
      <c r="DTJ323" s="247"/>
      <c r="DTK323" s="247"/>
      <c r="DTL323" s="247"/>
      <c r="DTM323" s="247"/>
      <c r="DTN323" s="247"/>
      <c r="DTO323" s="247"/>
      <c r="DTP323" s="247"/>
      <c r="DTQ323" s="247"/>
      <c r="DTR323" s="247"/>
      <c r="DTS323" s="247"/>
      <c r="DTT323" s="247"/>
      <c r="DTU323" s="247"/>
      <c r="DTV323" s="247"/>
      <c r="DTW323" s="247"/>
      <c r="DTX323" s="247"/>
      <c r="DTY323" s="247"/>
      <c r="DTZ323" s="247"/>
      <c r="DUA323" s="247"/>
      <c r="DUB323" s="247"/>
      <c r="DUC323" s="247"/>
      <c r="DUD323" s="247"/>
      <c r="DUE323" s="247"/>
      <c r="DUF323" s="247"/>
      <c r="DUG323" s="247"/>
      <c r="DUH323" s="247"/>
      <c r="DUI323" s="247"/>
      <c r="DUJ323" s="247"/>
      <c r="DUK323" s="247"/>
      <c r="DUL323" s="247"/>
      <c r="DUM323" s="247"/>
      <c r="DUN323" s="247"/>
      <c r="DUO323" s="247"/>
      <c r="DUP323" s="247"/>
      <c r="DUQ323" s="247"/>
      <c r="DUR323" s="247"/>
      <c r="DUS323" s="247"/>
      <c r="DUT323" s="247"/>
      <c r="DUU323" s="247"/>
      <c r="DUV323" s="247"/>
      <c r="DUW323" s="247"/>
      <c r="DUX323" s="247"/>
      <c r="DUY323" s="247"/>
      <c r="DUZ323" s="247"/>
      <c r="DVA323" s="247"/>
      <c r="DVB323" s="247"/>
      <c r="DVC323" s="247"/>
      <c r="DVD323" s="247"/>
      <c r="DVE323" s="247"/>
      <c r="DVF323" s="247"/>
      <c r="DVG323" s="247"/>
      <c r="DVH323" s="247"/>
      <c r="DVI323" s="247"/>
      <c r="DVJ323" s="247"/>
      <c r="DVK323" s="247"/>
      <c r="DVL323" s="247"/>
      <c r="DVM323" s="247"/>
      <c r="DVN323" s="247"/>
      <c r="DVO323" s="247"/>
      <c r="DVP323" s="247"/>
      <c r="DVQ323" s="247"/>
      <c r="DVR323" s="247"/>
      <c r="DVS323" s="247"/>
      <c r="DVT323" s="247"/>
      <c r="DVU323" s="247"/>
      <c r="DVV323" s="247"/>
      <c r="DVW323" s="247"/>
      <c r="DVX323" s="247"/>
      <c r="DVY323" s="247"/>
      <c r="DVZ323" s="247"/>
      <c r="DWA323" s="247"/>
      <c r="DWB323" s="247"/>
      <c r="DWC323" s="247"/>
      <c r="DWD323" s="247"/>
      <c r="DWE323" s="247"/>
      <c r="DWF323" s="247"/>
      <c r="DWG323" s="247"/>
      <c r="DWH323" s="247"/>
      <c r="DWI323" s="247"/>
      <c r="DWJ323" s="247"/>
      <c r="DWK323" s="247"/>
      <c r="DWL323" s="247"/>
      <c r="DWM323" s="247"/>
      <c r="DWN323" s="247"/>
      <c r="DWO323" s="247"/>
      <c r="DWP323" s="247"/>
      <c r="DWQ323" s="247"/>
      <c r="DWR323" s="247"/>
      <c r="DWS323" s="247"/>
      <c r="DWT323" s="247"/>
      <c r="DWU323" s="247"/>
      <c r="DWV323" s="247"/>
      <c r="DWW323" s="247"/>
      <c r="DWX323" s="247"/>
      <c r="DWY323" s="247"/>
      <c r="DWZ323" s="247"/>
      <c r="DXA323" s="247"/>
      <c r="DXB323" s="247"/>
      <c r="DXC323" s="247"/>
      <c r="DXD323" s="247"/>
      <c r="DXE323" s="247"/>
      <c r="DXF323" s="247"/>
      <c r="DXG323" s="247"/>
      <c r="DXH323" s="247"/>
      <c r="DXI323" s="247"/>
      <c r="DXJ323" s="247"/>
      <c r="DXK323" s="247"/>
      <c r="DXL323" s="247"/>
      <c r="DXM323" s="247"/>
      <c r="DXN323" s="247"/>
      <c r="DXO323" s="247"/>
      <c r="DXP323" s="247"/>
      <c r="DXQ323" s="247"/>
      <c r="DXR323" s="247"/>
      <c r="DXS323" s="247"/>
      <c r="DXT323" s="247"/>
      <c r="DXU323" s="247"/>
      <c r="DXV323" s="247"/>
      <c r="DXW323" s="247"/>
      <c r="DXX323" s="247"/>
      <c r="DXY323" s="247"/>
      <c r="DXZ323" s="247"/>
      <c r="DYA323" s="247"/>
      <c r="DYB323" s="247"/>
      <c r="DYC323" s="247"/>
      <c r="DYD323" s="247"/>
      <c r="DYE323" s="247"/>
      <c r="DYF323" s="247"/>
      <c r="DYG323" s="247"/>
      <c r="DYH323" s="247"/>
      <c r="DYI323" s="247"/>
      <c r="DYJ323" s="247"/>
      <c r="DYK323" s="247"/>
      <c r="DYL323" s="247"/>
      <c r="DYM323" s="247"/>
      <c r="DYN323" s="247"/>
      <c r="DYO323" s="247"/>
      <c r="DYP323" s="247"/>
      <c r="DYQ323" s="247"/>
      <c r="DYR323" s="247"/>
      <c r="DYS323" s="247"/>
      <c r="DYT323" s="247"/>
      <c r="DYU323" s="247"/>
      <c r="DYV323" s="247"/>
      <c r="DYW323" s="247"/>
      <c r="DYX323" s="247"/>
      <c r="DYY323" s="247"/>
      <c r="DYZ323" s="247"/>
      <c r="DZA323" s="247"/>
      <c r="DZB323" s="247"/>
      <c r="DZC323" s="247"/>
      <c r="DZD323" s="247"/>
      <c r="DZE323" s="247"/>
      <c r="DZF323" s="247"/>
      <c r="DZG323" s="247"/>
      <c r="DZH323" s="247"/>
      <c r="DZI323" s="247"/>
      <c r="DZJ323" s="247"/>
      <c r="DZK323" s="247"/>
      <c r="DZL323" s="247"/>
      <c r="DZM323" s="247"/>
      <c r="DZN323" s="247"/>
      <c r="DZO323" s="247"/>
      <c r="DZP323" s="247"/>
      <c r="DZQ323" s="247"/>
      <c r="DZR323" s="247"/>
      <c r="DZS323" s="247"/>
      <c r="DZT323" s="247"/>
      <c r="DZU323" s="247"/>
      <c r="DZV323" s="247"/>
      <c r="DZW323" s="247"/>
      <c r="DZX323" s="247"/>
      <c r="DZY323" s="247"/>
      <c r="DZZ323" s="247"/>
      <c r="EAA323" s="247"/>
      <c r="EAB323" s="247"/>
      <c r="EAC323" s="247"/>
      <c r="EAD323" s="247"/>
      <c r="EAE323" s="247"/>
      <c r="EAF323" s="247"/>
      <c r="EAG323" s="247"/>
      <c r="EAH323" s="247"/>
      <c r="EAI323" s="247"/>
      <c r="EAJ323" s="247"/>
      <c r="EAK323" s="247"/>
      <c r="EAL323" s="247"/>
      <c r="EAM323" s="247"/>
      <c r="EAN323" s="247"/>
      <c r="EAO323" s="247"/>
      <c r="EAP323" s="247"/>
      <c r="EAQ323" s="247"/>
      <c r="EAR323" s="247"/>
      <c r="EAS323" s="247"/>
      <c r="EAT323" s="247"/>
      <c r="EAU323" s="247"/>
      <c r="EAV323" s="247"/>
      <c r="EAW323" s="247"/>
      <c r="EAX323" s="247"/>
      <c r="EAY323" s="247"/>
      <c r="EAZ323" s="247"/>
      <c r="EBA323" s="247"/>
      <c r="EBB323" s="247"/>
      <c r="EBC323" s="247"/>
      <c r="EBD323" s="247"/>
      <c r="EBE323" s="247"/>
      <c r="EBF323" s="247"/>
      <c r="EBG323" s="247"/>
      <c r="EBH323" s="247"/>
      <c r="EBI323" s="247"/>
      <c r="EBJ323" s="247"/>
      <c r="EBK323" s="247"/>
      <c r="EBL323" s="247"/>
      <c r="EBM323" s="247"/>
      <c r="EBN323" s="247"/>
      <c r="EBO323" s="247"/>
      <c r="EBP323" s="247"/>
      <c r="EBQ323" s="247"/>
      <c r="EBR323" s="247"/>
      <c r="EBS323" s="247"/>
      <c r="EBT323" s="247"/>
      <c r="EBU323" s="247"/>
      <c r="EBV323" s="247"/>
      <c r="EBW323" s="247"/>
      <c r="EBX323" s="247"/>
      <c r="EBY323" s="247"/>
      <c r="EBZ323" s="247"/>
      <c r="ECA323" s="247"/>
      <c r="ECB323" s="247"/>
      <c r="ECC323" s="247"/>
      <c r="ECD323" s="247"/>
      <c r="ECE323" s="247"/>
      <c r="ECF323" s="247"/>
      <c r="ECG323" s="247"/>
      <c r="ECH323" s="247"/>
      <c r="ECI323" s="247"/>
      <c r="ECJ323" s="247"/>
      <c r="ECK323" s="247"/>
      <c r="ECL323" s="247"/>
      <c r="ECM323" s="247"/>
      <c r="ECN323" s="247"/>
      <c r="ECO323" s="247"/>
      <c r="ECP323" s="247"/>
      <c r="ECQ323" s="247"/>
      <c r="ECR323" s="247"/>
      <c r="ECS323" s="247"/>
      <c r="ECT323" s="247"/>
      <c r="ECU323" s="247"/>
      <c r="ECV323" s="247"/>
      <c r="ECW323" s="247"/>
      <c r="ECX323" s="247"/>
      <c r="ECY323" s="247"/>
      <c r="ECZ323" s="247"/>
      <c r="EDA323" s="247"/>
      <c r="EDB323" s="247"/>
      <c r="EDC323" s="247"/>
      <c r="EDD323" s="247"/>
      <c r="EDE323" s="247"/>
      <c r="EDF323" s="247"/>
      <c r="EDG323" s="247"/>
      <c r="EDH323" s="247"/>
      <c r="EDI323" s="247"/>
      <c r="EDJ323" s="247"/>
      <c r="EDK323" s="247"/>
      <c r="EDL323" s="247"/>
      <c r="EDM323" s="247"/>
      <c r="EDN323" s="247"/>
      <c r="EDO323" s="247"/>
      <c r="EDP323" s="247"/>
      <c r="EDQ323" s="247"/>
      <c r="EDR323" s="247"/>
      <c r="EDS323" s="247"/>
      <c r="EDT323" s="247"/>
      <c r="EDU323" s="247"/>
      <c r="EDV323" s="247"/>
      <c r="EDW323" s="247"/>
      <c r="EDX323" s="247"/>
      <c r="EDY323" s="247"/>
      <c r="EDZ323" s="247"/>
      <c r="EEA323" s="247"/>
      <c r="EEB323" s="247"/>
      <c r="EEC323" s="247"/>
      <c r="EED323" s="247"/>
      <c r="EEE323" s="247"/>
      <c r="EEF323" s="247"/>
      <c r="EEG323" s="247"/>
      <c r="EEH323" s="247"/>
      <c r="EEI323" s="247"/>
      <c r="EEJ323" s="247"/>
      <c r="EEK323" s="247"/>
      <c r="EEL323" s="247"/>
      <c r="EEM323" s="247"/>
      <c r="EEN323" s="247"/>
      <c r="EEO323" s="247"/>
      <c r="EEP323" s="247"/>
      <c r="EEQ323" s="247"/>
      <c r="EER323" s="247"/>
      <c r="EES323" s="247"/>
      <c r="EET323" s="247"/>
      <c r="EEU323" s="247"/>
      <c r="EEV323" s="247"/>
      <c r="EEW323" s="247"/>
      <c r="EEX323" s="247"/>
      <c r="EEY323" s="247"/>
      <c r="EEZ323" s="247"/>
      <c r="EFA323" s="247"/>
      <c r="EFB323" s="247"/>
      <c r="EFC323" s="247"/>
      <c r="EFD323" s="247"/>
      <c r="EFE323" s="247"/>
      <c r="EFF323" s="247"/>
      <c r="EFG323" s="247"/>
      <c r="EFH323" s="247"/>
      <c r="EFI323" s="247"/>
      <c r="EFJ323" s="247"/>
      <c r="EFK323" s="247"/>
      <c r="EFL323" s="247"/>
      <c r="EFM323" s="247"/>
      <c r="EFN323" s="247"/>
      <c r="EFO323" s="247"/>
      <c r="EFP323" s="247"/>
      <c r="EFQ323" s="247"/>
      <c r="EFR323" s="247"/>
      <c r="EFS323" s="247"/>
      <c r="EFT323" s="247"/>
      <c r="EFU323" s="247"/>
      <c r="EFV323" s="247"/>
      <c r="EFW323" s="247"/>
      <c r="EFX323" s="247"/>
      <c r="EFY323" s="247"/>
      <c r="EFZ323" s="247"/>
      <c r="EGA323" s="247"/>
      <c r="EGB323" s="247"/>
      <c r="EGC323" s="247"/>
      <c r="EGD323" s="247"/>
      <c r="EGE323" s="247"/>
      <c r="EGF323" s="247"/>
      <c r="EGG323" s="247"/>
      <c r="EGH323" s="247"/>
      <c r="EGI323" s="247"/>
      <c r="EGJ323" s="247"/>
      <c r="EGK323" s="247"/>
      <c r="EGL323" s="247"/>
      <c r="EGM323" s="247"/>
      <c r="EGN323" s="247"/>
      <c r="EGO323" s="247"/>
      <c r="EGP323" s="247"/>
      <c r="EGQ323" s="247"/>
      <c r="EGR323" s="247"/>
      <c r="EGS323" s="247"/>
      <c r="EGT323" s="247"/>
      <c r="EGU323" s="247"/>
      <c r="EGV323" s="247"/>
      <c r="EGW323" s="247"/>
      <c r="EGX323" s="247"/>
      <c r="EGY323" s="247"/>
      <c r="EGZ323" s="247"/>
      <c r="EHA323" s="247"/>
      <c r="EHB323" s="247"/>
      <c r="EHC323" s="247"/>
      <c r="EHD323" s="247"/>
      <c r="EHE323" s="247"/>
      <c r="EHF323" s="247"/>
      <c r="EHG323" s="247"/>
      <c r="EHH323" s="247"/>
      <c r="EHI323" s="247"/>
      <c r="EHJ323" s="247"/>
      <c r="EHK323" s="247"/>
      <c r="EHL323" s="247"/>
      <c r="EHM323" s="247"/>
      <c r="EHN323" s="247"/>
      <c r="EHO323" s="247"/>
      <c r="EHP323" s="247"/>
      <c r="EHQ323" s="247"/>
      <c r="EHR323" s="247"/>
      <c r="EHS323" s="247"/>
      <c r="EHT323" s="247"/>
      <c r="EHU323" s="247"/>
      <c r="EHV323" s="247"/>
      <c r="EHW323" s="247"/>
      <c r="EHX323" s="247"/>
      <c r="EHY323" s="247"/>
      <c r="EHZ323" s="247"/>
      <c r="EIA323" s="247"/>
      <c r="EIB323" s="247"/>
      <c r="EIC323" s="247"/>
      <c r="EID323" s="247"/>
      <c r="EIE323" s="247"/>
      <c r="EIF323" s="247"/>
      <c r="EIG323" s="247"/>
      <c r="EIH323" s="247"/>
      <c r="EII323" s="247"/>
      <c r="EIJ323" s="247"/>
      <c r="EIK323" s="247"/>
      <c r="EIL323" s="247"/>
      <c r="EIM323" s="247"/>
      <c r="EIN323" s="247"/>
      <c r="EIO323" s="247"/>
      <c r="EIP323" s="247"/>
      <c r="EIQ323" s="247"/>
      <c r="EIR323" s="247"/>
      <c r="EIS323" s="247"/>
      <c r="EIT323" s="247"/>
      <c r="EIU323" s="247"/>
      <c r="EIV323" s="247"/>
      <c r="EIW323" s="247"/>
      <c r="EIX323" s="247"/>
      <c r="EIY323" s="247"/>
      <c r="EIZ323" s="247"/>
      <c r="EJA323" s="247"/>
      <c r="EJB323" s="247"/>
      <c r="EJC323" s="247"/>
      <c r="EJD323" s="247"/>
      <c r="EJE323" s="247"/>
      <c r="EJF323" s="247"/>
      <c r="EJG323" s="247"/>
      <c r="EJH323" s="247"/>
      <c r="EJI323" s="247"/>
      <c r="EJJ323" s="247"/>
      <c r="EJK323" s="247"/>
      <c r="EJL323" s="247"/>
      <c r="EJM323" s="247"/>
      <c r="EJN323" s="247"/>
      <c r="EJO323" s="247"/>
      <c r="EJP323" s="247"/>
      <c r="EJQ323" s="247"/>
      <c r="EJR323" s="247"/>
      <c r="EJS323" s="247"/>
      <c r="EJT323" s="247"/>
      <c r="EJU323" s="247"/>
      <c r="EJV323" s="247"/>
      <c r="EJW323" s="247"/>
      <c r="EJX323" s="247"/>
      <c r="EJY323" s="247"/>
      <c r="EJZ323" s="247"/>
      <c r="EKA323" s="247"/>
      <c r="EKB323" s="247"/>
      <c r="EKC323" s="247"/>
      <c r="EKD323" s="247"/>
      <c r="EKE323" s="247"/>
      <c r="EKF323" s="247"/>
      <c r="EKG323" s="247"/>
      <c r="EKH323" s="247"/>
      <c r="EKI323" s="247"/>
      <c r="EKJ323" s="247"/>
      <c r="EKK323" s="247"/>
      <c r="EKL323" s="247"/>
      <c r="EKM323" s="247"/>
      <c r="EKN323" s="247"/>
      <c r="EKO323" s="247"/>
      <c r="EKP323" s="247"/>
      <c r="EKQ323" s="247"/>
      <c r="EKR323" s="247"/>
      <c r="EKS323" s="247"/>
      <c r="EKT323" s="247"/>
      <c r="EKU323" s="247"/>
      <c r="EKV323" s="247"/>
      <c r="EKW323" s="247"/>
      <c r="EKX323" s="247"/>
      <c r="EKY323" s="247"/>
      <c r="EKZ323" s="247"/>
      <c r="ELA323" s="247"/>
      <c r="ELB323" s="247"/>
      <c r="ELC323" s="247"/>
      <c r="ELD323" s="247"/>
      <c r="ELE323" s="247"/>
      <c r="ELF323" s="247"/>
      <c r="ELG323" s="247"/>
      <c r="ELH323" s="247"/>
      <c r="ELI323" s="247"/>
      <c r="ELJ323" s="247"/>
      <c r="ELK323" s="247"/>
      <c r="ELL323" s="247"/>
      <c r="ELM323" s="247"/>
      <c r="ELN323" s="247"/>
      <c r="ELO323" s="247"/>
      <c r="ELP323" s="247"/>
      <c r="ELQ323" s="247"/>
      <c r="ELR323" s="247"/>
      <c r="ELS323" s="247"/>
      <c r="ELT323" s="247"/>
      <c r="ELU323" s="247"/>
      <c r="ELV323" s="247"/>
      <c r="ELW323" s="247"/>
      <c r="ELX323" s="247"/>
      <c r="ELY323" s="247"/>
      <c r="ELZ323" s="247"/>
      <c r="EMA323" s="247"/>
      <c r="EMB323" s="247"/>
      <c r="EMC323" s="247"/>
      <c r="EMD323" s="247"/>
      <c r="EME323" s="247"/>
      <c r="EMF323" s="247"/>
      <c r="EMG323" s="247"/>
      <c r="EMH323" s="247"/>
      <c r="EMI323" s="247"/>
      <c r="EMJ323" s="247"/>
      <c r="EMK323" s="247"/>
      <c r="EML323" s="247"/>
      <c r="EMM323" s="247"/>
      <c r="EMN323" s="247"/>
      <c r="EMO323" s="247"/>
      <c r="EMP323" s="247"/>
      <c r="EMQ323" s="247"/>
      <c r="EMR323" s="247"/>
      <c r="EMS323" s="247"/>
      <c r="EMT323" s="247"/>
      <c r="EMU323" s="247"/>
      <c r="EMV323" s="247"/>
      <c r="EMW323" s="247"/>
      <c r="EMX323" s="247"/>
      <c r="EMY323" s="247"/>
      <c r="EMZ323" s="247"/>
      <c r="ENA323" s="247"/>
      <c r="ENB323" s="247"/>
      <c r="ENC323" s="247"/>
      <c r="END323" s="247"/>
      <c r="ENE323" s="247"/>
      <c r="ENF323" s="247"/>
      <c r="ENG323" s="247"/>
      <c r="ENH323" s="247"/>
      <c r="ENI323" s="247"/>
      <c r="ENJ323" s="247"/>
      <c r="ENK323" s="247"/>
      <c r="ENL323" s="247"/>
      <c r="ENM323" s="247"/>
      <c r="ENN323" s="247"/>
      <c r="ENO323" s="247"/>
      <c r="ENP323" s="247"/>
      <c r="ENQ323" s="247"/>
      <c r="ENR323" s="247"/>
      <c r="ENS323" s="247"/>
      <c r="ENT323" s="247"/>
      <c r="ENU323" s="247"/>
      <c r="ENV323" s="247"/>
      <c r="ENW323" s="247"/>
      <c r="ENX323" s="247"/>
      <c r="ENY323" s="247"/>
      <c r="ENZ323" s="247"/>
      <c r="EOA323" s="247"/>
      <c r="EOB323" s="247"/>
      <c r="EOC323" s="247"/>
      <c r="EOD323" s="247"/>
      <c r="EOE323" s="247"/>
      <c r="EOF323" s="247"/>
      <c r="EOG323" s="247"/>
      <c r="EOH323" s="247"/>
      <c r="EOI323" s="247"/>
      <c r="EOJ323" s="247"/>
      <c r="EOK323" s="247"/>
      <c r="EOL323" s="247"/>
      <c r="EOM323" s="247"/>
      <c r="EON323" s="247"/>
      <c r="EOO323" s="247"/>
      <c r="EOP323" s="247"/>
      <c r="EOQ323" s="247"/>
      <c r="EOR323" s="247"/>
      <c r="EOS323" s="247"/>
      <c r="EOT323" s="247"/>
      <c r="EOU323" s="247"/>
      <c r="EOV323" s="247"/>
      <c r="EOW323" s="247"/>
      <c r="EOX323" s="247"/>
      <c r="EOY323" s="247"/>
      <c r="EOZ323" s="247"/>
      <c r="EPA323" s="247"/>
      <c r="EPB323" s="247"/>
      <c r="EPC323" s="247"/>
      <c r="EPD323" s="247"/>
      <c r="EPE323" s="247"/>
      <c r="EPF323" s="247"/>
      <c r="EPG323" s="247"/>
      <c r="EPH323" s="247"/>
      <c r="EPI323" s="247"/>
      <c r="EPJ323" s="247"/>
      <c r="EPK323" s="247"/>
      <c r="EPL323" s="247"/>
      <c r="EPM323" s="247"/>
      <c r="EPN323" s="247"/>
      <c r="EPO323" s="247"/>
      <c r="EPP323" s="247"/>
      <c r="EPQ323" s="247"/>
      <c r="EPR323" s="247"/>
      <c r="EPS323" s="247"/>
      <c r="EPT323" s="247"/>
      <c r="EPU323" s="247"/>
      <c r="EPV323" s="247"/>
      <c r="EPW323" s="247"/>
      <c r="EPX323" s="247"/>
      <c r="EPY323" s="247"/>
      <c r="EPZ323" s="247"/>
      <c r="EQA323" s="247"/>
      <c r="EQB323" s="247"/>
      <c r="EQC323" s="247"/>
      <c r="EQD323" s="247"/>
      <c r="EQE323" s="247"/>
      <c r="EQF323" s="247"/>
      <c r="EQG323" s="247"/>
      <c r="EQH323" s="247"/>
      <c r="EQI323" s="247"/>
      <c r="EQJ323" s="247"/>
      <c r="EQK323" s="247"/>
      <c r="EQL323" s="247"/>
      <c r="EQM323" s="247"/>
      <c r="EQN323" s="247"/>
      <c r="EQO323" s="247"/>
      <c r="EQP323" s="247"/>
      <c r="EQQ323" s="247"/>
      <c r="EQR323" s="247"/>
      <c r="EQS323" s="247"/>
      <c r="EQT323" s="247"/>
      <c r="EQU323" s="247"/>
      <c r="EQV323" s="247"/>
      <c r="EQW323" s="247"/>
      <c r="EQX323" s="247"/>
      <c r="EQY323" s="247"/>
      <c r="EQZ323" s="247"/>
      <c r="ERA323" s="247"/>
      <c r="ERB323" s="247"/>
      <c r="ERC323" s="247"/>
      <c r="ERD323" s="247"/>
      <c r="ERE323" s="247"/>
      <c r="ERF323" s="247"/>
      <c r="ERG323" s="247"/>
      <c r="ERH323" s="247"/>
      <c r="ERI323" s="247"/>
      <c r="ERJ323" s="247"/>
      <c r="ERK323" s="247"/>
      <c r="ERL323" s="247"/>
      <c r="ERM323" s="247"/>
      <c r="ERN323" s="247"/>
      <c r="ERO323" s="247"/>
      <c r="ERP323" s="247"/>
      <c r="ERQ323" s="247"/>
      <c r="ERR323" s="247"/>
      <c r="ERS323" s="247"/>
      <c r="ERT323" s="247"/>
      <c r="ERU323" s="247"/>
      <c r="ERV323" s="247"/>
      <c r="ERW323" s="247"/>
      <c r="ERX323" s="247"/>
      <c r="ERY323" s="247"/>
      <c r="ERZ323" s="247"/>
      <c r="ESA323" s="247"/>
      <c r="ESB323" s="247"/>
      <c r="ESC323" s="247"/>
      <c r="ESD323" s="247"/>
      <c r="ESE323" s="247"/>
      <c r="ESF323" s="247"/>
      <c r="ESG323" s="247"/>
      <c r="ESH323" s="247"/>
      <c r="ESI323" s="247"/>
      <c r="ESJ323" s="247"/>
      <c r="ESK323" s="247"/>
      <c r="ESL323" s="247"/>
      <c r="ESM323" s="247"/>
      <c r="ESN323" s="247"/>
      <c r="ESO323" s="247"/>
      <c r="ESP323" s="247"/>
      <c r="ESQ323" s="247"/>
      <c r="ESR323" s="247"/>
      <c r="ESS323" s="247"/>
      <c r="EST323" s="247"/>
      <c r="ESU323" s="247"/>
      <c r="ESV323" s="247"/>
      <c r="ESW323" s="247"/>
      <c r="ESX323" s="247"/>
      <c r="ESY323" s="247"/>
      <c r="ESZ323" s="247"/>
      <c r="ETA323" s="247"/>
      <c r="ETB323" s="247"/>
      <c r="ETC323" s="247"/>
      <c r="ETD323" s="247"/>
      <c r="ETE323" s="247"/>
      <c r="ETF323" s="247"/>
      <c r="ETG323" s="247"/>
      <c r="ETH323" s="247"/>
      <c r="ETI323" s="247"/>
      <c r="ETJ323" s="247"/>
      <c r="ETK323" s="247"/>
      <c r="ETL323" s="247"/>
      <c r="ETM323" s="247"/>
      <c r="ETN323" s="247"/>
      <c r="ETO323" s="247"/>
      <c r="ETP323" s="247"/>
      <c r="ETQ323" s="247"/>
      <c r="ETR323" s="247"/>
      <c r="ETS323" s="247"/>
      <c r="ETT323" s="247"/>
      <c r="ETU323" s="247"/>
      <c r="ETV323" s="247"/>
      <c r="ETW323" s="247"/>
      <c r="ETX323" s="247"/>
      <c r="ETY323" s="247"/>
      <c r="ETZ323" s="247"/>
      <c r="EUA323" s="247"/>
      <c r="EUB323" s="247"/>
      <c r="EUC323" s="247"/>
      <c r="EUD323" s="247"/>
      <c r="EUE323" s="247"/>
      <c r="EUF323" s="247"/>
      <c r="EUG323" s="247"/>
      <c r="EUH323" s="247"/>
      <c r="EUI323" s="247"/>
      <c r="EUJ323" s="247"/>
      <c r="EUK323" s="247"/>
      <c r="EUL323" s="247"/>
      <c r="EUM323" s="247"/>
      <c r="EUN323" s="247"/>
      <c r="EUO323" s="247"/>
      <c r="EUP323" s="247"/>
      <c r="EUQ323" s="247"/>
      <c r="EUR323" s="247"/>
      <c r="EUS323" s="247"/>
      <c r="EUT323" s="247"/>
      <c r="EUU323" s="247"/>
      <c r="EUV323" s="247"/>
      <c r="EUW323" s="247"/>
      <c r="EUX323" s="247"/>
      <c r="EUY323" s="247"/>
      <c r="EUZ323" s="247"/>
      <c r="EVA323" s="247"/>
      <c r="EVB323" s="247"/>
      <c r="EVC323" s="247"/>
      <c r="EVD323" s="247"/>
      <c r="EVE323" s="247"/>
      <c r="EVF323" s="247"/>
      <c r="EVG323" s="247"/>
      <c r="EVH323" s="247"/>
      <c r="EVI323" s="247"/>
      <c r="EVJ323" s="247"/>
      <c r="EVK323" s="247"/>
      <c r="EVL323" s="247"/>
      <c r="EVM323" s="247"/>
      <c r="EVN323" s="247"/>
      <c r="EVO323" s="247"/>
      <c r="EVP323" s="247"/>
      <c r="EVQ323" s="247"/>
      <c r="EVR323" s="247"/>
      <c r="EVS323" s="247"/>
      <c r="EVT323" s="247"/>
      <c r="EVU323" s="247"/>
      <c r="EVV323" s="247"/>
      <c r="EVW323" s="247"/>
      <c r="EVX323" s="247"/>
      <c r="EVY323" s="247"/>
      <c r="EVZ323" s="247"/>
      <c r="EWA323" s="247"/>
      <c r="EWB323" s="247"/>
      <c r="EWC323" s="247"/>
      <c r="EWD323" s="247"/>
      <c r="EWE323" s="247"/>
      <c r="EWF323" s="247"/>
      <c r="EWG323" s="247"/>
      <c r="EWH323" s="247"/>
      <c r="EWI323" s="247"/>
      <c r="EWJ323" s="247"/>
      <c r="EWK323" s="247"/>
      <c r="EWL323" s="247"/>
      <c r="EWM323" s="247"/>
      <c r="EWN323" s="247"/>
      <c r="EWO323" s="247"/>
      <c r="EWP323" s="247"/>
      <c r="EWQ323" s="247"/>
      <c r="EWR323" s="247"/>
      <c r="EWS323" s="247"/>
      <c r="EWT323" s="247"/>
      <c r="EWU323" s="247"/>
      <c r="EWV323" s="247"/>
      <c r="EWW323" s="247"/>
      <c r="EWX323" s="247"/>
      <c r="EWY323" s="247"/>
      <c r="EWZ323" s="247"/>
      <c r="EXA323" s="247"/>
      <c r="EXB323" s="247"/>
      <c r="EXC323" s="247"/>
      <c r="EXD323" s="247"/>
      <c r="EXE323" s="247"/>
      <c r="EXF323" s="247"/>
      <c r="EXG323" s="247"/>
      <c r="EXH323" s="247"/>
      <c r="EXI323" s="247"/>
      <c r="EXJ323" s="247"/>
      <c r="EXK323" s="247"/>
      <c r="EXL323" s="247"/>
      <c r="EXM323" s="247"/>
      <c r="EXN323" s="247"/>
      <c r="EXO323" s="247"/>
      <c r="EXP323" s="247"/>
      <c r="EXQ323" s="247"/>
      <c r="EXR323" s="247"/>
      <c r="EXS323" s="247"/>
      <c r="EXT323" s="247"/>
      <c r="EXU323" s="247"/>
      <c r="EXV323" s="247"/>
      <c r="EXW323" s="247"/>
      <c r="EXX323" s="247"/>
      <c r="EXY323" s="247"/>
      <c r="EXZ323" s="247"/>
      <c r="EYA323" s="247"/>
      <c r="EYB323" s="247"/>
      <c r="EYC323" s="247"/>
      <c r="EYD323" s="247"/>
      <c r="EYE323" s="247"/>
      <c r="EYF323" s="247"/>
      <c r="EYG323" s="247"/>
      <c r="EYH323" s="247"/>
      <c r="EYI323" s="247"/>
      <c r="EYJ323" s="247"/>
      <c r="EYK323" s="247"/>
      <c r="EYL323" s="247"/>
      <c r="EYM323" s="247"/>
      <c r="EYN323" s="247"/>
      <c r="EYO323" s="247"/>
      <c r="EYP323" s="247"/>
      <c r="EYQ323" s="247"/>
      <c r="EYR323" s="247"/>
      <c r="EYS323" s="247"/>
      <c r="EYT323" s="247"/>
      <c r="EYU323" s="247"/>
      <c r="EYV323" s="247"/>
      <c r="EYW323" s="247"/>
      <c r="EYX323" s="247"/>
      <c r="EYY323" s="247"/>
      <c r="EYZ323" s="247"/>
      <c r="EZA323" s="247"/>
      <c r="EZB323" s="247"/>
      <c r="EZC323" s="247"/>
      <c r="EZD323" s="247"/>
      <c r="EZE323" s="247"/>
      <c r="EZF323" s="247"/>
      <c r="EZG323" s="247"/>
      <c r="EZH323" s="247"/>
      <c r="EZI323" s="247"/>
      <c r="EZJ323" s="247"/>
      <c r="EZK323" s="247"/>
      <c r="EZL323" s="247"/>
      <c r="EZM323" s="247"/>
      <c r="EZN323" s="247"/>
      <c r="EZO323" s="247"/>
      <c r="EZP323" s="247"/>
      <c r="EZQ323" s="247"/>
      <c r="EZR323" s="247"/>
      <c r="EZS323" s="247"/>
      <c r="EZT323" s="247"/>
      <c r="EZU323" s="247"/>
      <c r="EZV323" s="247"/>
      <c r="EZW323" s="247"/>
      <c r="EZX323" s="247"/>
      <c r="EZY323" s="247"/>
      <c r="EZZ323" s="247"/>
      <c r="FAA323" s="247"/>
      <c r="FAB323" s="247"/>
      <c r="FAC323" s="247"/>
      <c r="FAD323" s="247"/>
      <c r="FAE323" s="247"/>
      <c r="FAF323" s="247"/>
      <c r="FAG323" s="247"/>
      <c r="FAH323" s="247"/>
      <c r="FAI323" s="247"/>
      <c r="FAJ323" s="247"/>
      <c r="FAK323" s="247"/>
      <c r="FAL323" s="247"/>
      <c r="FAM323" s="247"/>
      <c r="FAN323" s="247"/>
      <c r="FAO323" s="247"/>
      <c r="FAP323" s="247"/>
      <c r="FAQ323" s="247"/>
      <c r="FAR323" s="247"/>
      <c r="FAS323" s="247"/>
      <c r="FAT323" s="247"/>
      <c r="FAU323" s="247"/>
      <c r="FAV323" s="247"/>
      <c r="FAW323" s="247"/>
      <c r="FAX323" s="247"/>
      <c r="FAY323" s="247"/>
      <c r="FAZ323" s="247"/>
      <c r="FBA323" s="247"/>
      <c r="FBB323" s="247"/>
      <c r="FBC323" s="247"/>
      <c r="FBD323" s="247"/>
      <c r="FBE323" s="247"/>
      <c r="FBF323" s="247"/>
      <c r="FBG323" s="247"/>
      <c r="FBH323" s="247"/>
      <c r="FBI323" s="247"/>
      <c r="FBJ323" s="247"/>
      <c r="FBK323" s="247"/>
      <c r="FBL323" s="247"/>
      <c r="FBM323" s="247"/>
      <c r="FBN323" s="247"/>
      <c r="FBO323" s="247"/>
      <c r="FBP323" s="247"/>
      <c r="FBQ323" s="247"/>
      <c r="FBR323" s="247"/>
      <c r="FBS323" s="247"/>
      <c r="FBT323" s="247"/>
      <c r="FBU323" s="247"/>
      <c r="FBV323" s="247"/>
      <c r="FBW323" s="247"/>
      <c r="FBX323" s="247"/>
      <c r="FBY323" s="247"/>
      <c r="FBZ323" s="247"/>
      <c r="FCA323" s="247"/>
      <c r="FCB323" s="247"/>
      <c r="FCC323" s="247"/>
      <c r="FCD323" s="247"/>
      <c r="FCE323" s="247"/>
      <c r="FCF323" s="247"/>
      <c r="FCG323" s="247"/>
      <c r="FCH323" s="247"/>
      <c r="FCI323" s="247"/>
      <c r="FCJ323" s="247"/>
      <c r="FCK323" s="247"/>
      <c r="FCL323" s="247"/>
      <c r="FCM323" s="247"/>
      <c r="FCN323" s="247"/>
      <c r="FCO323" s="247"/>
      <c r="FCP323" s="247"/>
      <c r="FCQ323" s="247"/>
      <c r="FCR323" s="247"/>
      <c r="FCS323" s="247"/>
      <c r="FCT323" s="247"/>
      <c r="FCU323" s="247"/>
      <c r="FCV323" s="247"/>
      <c r="FCW323" s="247"/>
      <c r="FCX323" s="247"/>
      <c r="FCY323" s="247"/>
      <c r="FCZ323" s="247"/>
      <c r="FDA323" s="247"/>
      <c r="FDB323" s="247"/>
      <c r="FDC323" s="247"/>
      <c r="FDD323" s="247"/>
      <c r="FDE323" s="247"/>
      <c r="FDF323" s="247"/>
      <c r="FDG323" s="247"/>
      <c r="FDH323" s="247"/>
      <c r="FDI323" s="247"/>
      <c r="FDJ323" s="247"/>
      <c r="FDK323" s="247"/>
      <c r="FDL323" s="247"/>
      <c r="FDM323" s="247"/>
      <c r="FDN323" s="247"/>
      <c r="FDO323" s="247"/>
      <c r="FDP323" s="247"/>
      <c r="FDQ323" s="247"/>
      <c r="FDR323" s="247"/>
      <c r="FDS323" s="247"/>
      <c r="FDT323" s="247"/>
      <c r="FDU323" s="247"/>
      <c r="FDV323" s="247"/>
      <c r="FDW323" s="247"/>
      <c r="FDX323" s="247"/>
      <c r="FDY323" s="247"/>
      <c r="FDZ323" s="247"/>
      <c r="FEA323" s="247"/>
      <c r="FEB323" s="247"/>
      <c r="FEC323" s="247"/>
      <c r="FED323" s="247"/>
      <c r="FEE323" s="247"/>
      <c r="FEF323" s="247"/>
      <c r="FEG323" s="247"/>
      <c r="FEH323" s="247"/>
      <c r="FEI323" s="247"/>
      <c r="FEJ323" s="247"/>
      <c r="FEK323" s="247"/>
      <c r="FEL323" s="247"/>
      <c r="FEM323" s="247"/>
      <c r="FEN323" s="247"/>
      <c r="FEO323" s="247"/>
      <c r="FEP323" s="247"/>
      <c r="FEQ323" s="247"/>
      <c r="FER323" s="247"/>
      <c r="FES323" s="247"/>
      <c r="FET323" s="247"/>
      <c r="FEU323" s="247"/>
      <c r="FEV323" s="247"/>
      <c r="FEW323" s="247"/>
      <c r="FEX323" s="247"/>
      <c r="FEY323" s="247"/>
      <c r="FEZ323" s="247"/>
      <c r="FFA323" s="247"/>
      <c r="FFB323" s="247"/>
      <c r="FFC323" s="247"/>
      <c r="FFD323" s="247"/>
      <c r="FFE323" s="247"/>
      <c r="FFF323" s="247"/>
      <c r="FFG323" s="247"/>
      <c r="FFH323" s="247"/>
      <c r="FFI323" s="247"/>
      <c r="FFJ323" s="247"/>
      <c r="FFK323" s="247"/>
      <c r="FFL323" s="247"/>
      <c r="FFM323" s="247"/>
      <c r="FFN323" s="247"/>
      <c r="FFO323" s="247"/>
      <c r="FFP323" s="247"/>
      <c r="FFQ323" s="247"/>
      <c r="FFR323" s="247"/>
      <c r="FFS323" s="247"/>
      <c r="FFT323" s="247"/>
      <c r="FFU323" s="247"/>
      <c r="FFV323" s="247"/>
      <c r="FFW323" s="247"/>
      <c r="FFX323" s="247"/>
      <c r="FFY323" s="247"/>
      <c r="FFZ323" s="247"/>
      <c r="FGA323" s="247"/>
      <c r="FGB323" s="247"/>
      <c r="FGC323" s="247"/>
      <c r="FGD323" s="247"/>
      <c r="FGE323" s="247"/>
      <c r="FGF323" s="247"/>
      <c r="FGG323" s="247"/>
      <c r="FGH323" s="247"/>
      <c r="FGI323" s="247"/>
      <c r="FGJ323" s="247"/>
      <c r="FGK323" s="247"/>
      <c r="FGL323" s="247"/>
      <c r="FGM323" s="247"/>
      <c r="FGN323" s="247"/>
      <c r="FGO323" s="247"/>
      <c r="FGP323" s="247"/>
      <c r="FGQ323" s="247"/>
      <c r="FGR323" s="247"/>
      <c r="FGS323" s="247"/>
      <c r="FGT323" s="247"/>
      <c r="FGU323" s="247"/>
      <c r="FGV323" s="247"/>
      <c r="FGW323" s="247"/>
      <c r="FGX323" s="247"/>
      <c r="FGY323" s="247"/>
      <c r="FGZ323" s="247"/>
      <c r="FHA323" s="247"/>
      <c r="FHB323" s="247"/>
      <c r="FHC323" s="247"/>
      <c r="FHD323" s="247"/>
      <c r="FHE323" s="247"/>
      <c r="FHF323" s="247"/>
      <c r="FHG323" s="247"/>
      <c r="FHH323" s="247"/>
      <c r="FHI323" s="247"/>
      <c r="FHJ323" s="247"/>
      <c r="FHK323" s="247"/>
      <c r="FHL323" s="247"/>
      <c r="FHM323" s="247"/>
      <c r="FHN323" s="247"/>
      <c r="FHO323" s="247"/>
      <c r="FHP323" s="247"/>
      <c r="FHQ323" s="247"/>
      <c r="FHR323" s="247"/>
      <c r="FHS323" s="247"/>
      <c r="FHT323" s="247"/>
      <c r="FHU323" s="247"/>
      <c r="FHV323" s="247"/>
      <c r="FHW323" s="247"/>
      <c r="FHX323" s="247"/>
      <c r="FHY323" s="247"/>
      <c r="FHZ323" s="247"/>
      <c r="FIA323" s="247"/>
      <c r="FIB323" s="247"/>
      <c r="FIC323" s="247"/>
      <c r="FID323" s="247"/>
      <c r="FIE323" s="247"/>
      <c r="FIF323" s="247"/>
      <c r="FIG323" s="247"/>
      <c r="FIH323" s="247"/>
      <c r="FII323" s="247"/>
      <c r="FIJ323" s="247"/>
      <c r="FIK323" s="247"/>
      <c r="FIL323" s="247"/>
      <c r="FIM323" s="247"/>
      <c r="FIN323" s="247"/>
      <c r="FIO323" s="247"/>
      <c r="FIP323" s="247"/>
      <c r="FIQ323" s="247"/>
      <c r="FIR323" s="247"/>
      <c r="FIS323" s="247"/>
      <c r="FIT323" s="247"/>
      <c r="FIU323" s="247"/>
      <c r="FIV323" s="247"/>
      <c r="FIW323" s="247"/>
      <c r="FIX323" s="247"/>
      <c r="FIY323" s="247"/>
      <c r="FIZ323" s="247"/>
      <c r="FJA323" s="247"/>
      <c r="FJB323" s="247"/>
      <c r="FJC323" s="247"/>
      <c r="FJD323" s="247"/>
      <c r="FJE323" s="247"/>
      <c r="FJF323" s="247"/>
      <c r="FJG323" s="247"/>
      <c r="FJH323" s="247"/>
      <c r="FJI323" s="247"/>
      <c r="FJJ323" s="247"/>
      <c r="FJK323" s="247"/>
      <c r="FJL323" s="247"/>
      <c r="FJM323" s="247"/>
      <c r="FJN323" s="247"/>
      <c r="FJO323" s="247"/>
      <c r="FJP323" s="247"/>
      <c r="FJQ323" s="247"/>
      <c r="FJR323" s="247"/>
      <c r="FJS323" s="247"/>
      <c r="FJT323" s="247"/>
      <c r="FJU323" s="247"/>
      <c r="FJV323" s="247"/>
      <c r="FJW323" s="247"/>
      <c r="FJX323" s="247"/>
      <c r="FJY323" s="247"/>
      <c r="FJZ323" s="247"/>
      <c r="FKA323" s="247"/>
      <c r="FKB323" s="247"/>
      <c r="FKC323" s="247"/>
      <c r="FKD323" s="247"/>
      <c r="FKE323" s="247"/>
      <c r="FKF323" s="247"/>
      <c r="FKG323" s="247"/>
      <c r="FKH323" s="247"/>
      <c r="FKI323" s="247"/>
      <c r="FKJ323" s="247"/>
      <c r="FKK323" s="247"/>
      <c r="FKL323" s="247"/>
      <c r="FKM323" s="247"/>
      <c r="FKN323" s="247"/>
      <c r="FKO323" s="247"/>
      <c r="FKP323" s="247"/>
      <c r="FKQ323" s="247"/>
      <c r="FKR323" s="247"/>
      <c r="FKS323" s="247"/>
      <c r="FKT323" s="247"/>
      <c r="FKU323" s="247"/>
      <c r="FKV323" s="247"/>
      <c r="FKW323" s="247"/>
      <c r="FKX323" s="247"/>
      <c r="FKY323" s="247"/>
      <c r="FKZ323" s="247"/>
      <c r="FLA323" s="247"/>
      <c r="FLB323" s="247"/>
      <c r="FLC323" s="247"/>
      <c r="FLD323" s="247"/>
      <c r="FLE323" s="247"/>
      <c r="FLF323" s="247"/>
      <c r="FLG323" s="247"/>
      <c r="FLH323" s="247"/>
      <c r="FLI323" s="247"/>
      <c r="FLJ323" s="247"/>
      <c r="FLK323" s="247"/>
      <c r="FLL323" s="247"/>
      <c r="FLM323" s="247"/>
      <c r="FLN323" s="247"/>
      <c r="FLO323" s="247"/>
      <c r="FLP323" s="247"/>
      <c r="FLQ323" s="247"/>
      <c r="FLR323" s="247"/>
      <c r="FLS323" s="247"/>
      <c r="FLT323" s="247"/>
      <c r="FLU323" s="247"/>
      <c r="FLV323" s="247"/>
      <c r="FLW323" s="247"/>
      <c r="FLX323" s="247"/>
      <c r="FLY323" s="247"/>
      <c r="FLZ323" s="247"/>
      <c r="FMA323" s="247"/>
      <c r="FMB323" s="247"/>
      <c r="FMC323" s="247"/>
      <c r="FMD323" s="247"/>
      <c r="FME323" s="247"/>
      <c r="FMF323" s="247"/>
      <c r="FMG323" s="247"/>
      <c r="FMH323" s="247"/>
      <c r="FMI323" s="247"/>
      <c r="FMJ323" s="247"/>
      <c r="FMK323" s="247"/>
      <c r="FML323" s="247"/>
      <c r="FMM323" s="247"/>
      <c r="FMN323" s="247"/>
      <c r="FMO323" s="247"/>
      <c r="FMP323" s="247"/>
      <c r="FMQ323" s="247"/>
      <c r="FMR323" s="247"/>
      <c r="FMS323" s="247"/>
      <c r="FMT323" s="247"/>
      <c r="FMU323" s="247"/>
      <c r="FMV323" s="247"/>
      <c r="FMW323" s="247"/>
      <c r="FMX323" s="247"/>
      <c r="FMY323" s="247"/>
      <c r="FMZ323" s="247"/>
      <c r="FNA323" s="247"/>
      <c r="FNB323" s="247"/>
      <c r="FNC323" s="247"/>
      <c r="FND323" s="247"/>
      <c r="FNE323" s="247"/>
      <c r="FNF323" s="247"/>
      <c r="FNG323" s="247"/>
      <c r="FNH323" s="247"/>
      <c r="FNI323" s="247"/>
      <c r="FNJ323" s="247"/>
      <c r="FNK323" s="247"/>
      <c r="FNL323" s="247"/>
      <c r="FNM323" s="247"/>
      <c r="FNN323" s="247"/>
      <c r="FNO323" s="247"/>
      <c r="FNP323" s="247"/>
      <c r="FNQ323" s="247"/>
      <c r="FNR323" s="247"/>
      <c r="FNS323" s="247"/>
      <c r="FNT323" s="247"/>
      <c r="FNU323" s="247"/>
      <c r="FNV323" s="247"/>
      <c r="FNW323" s="247"/>
      <c r="FNX323" s="247"/>
      <c r="FNY323" s="247"/>
      <c r="FNZ323" s="247"/>
      <c r="FOA323" s="247"/>
      <c r="FOB323" s="247"/>
      <c r="FOC323" s="247"/>
      <c r="FOD323" s="247"/>
      <c r="FOE323" s="247"/>
      <c r="FOF323" s="247"/>
      <c r="FOG323" s="247"/>
      <c r="FOH323" s="247"/>
      <c r="FOI323" s="247"/>
      <c r="FOJ323" s="247"/>
      <c r="FOK323" s="247"/>
      <c r="FOL323" s="247"/>
      <c r="FOM323" s="247"/>
      <c r="FON323" s="247"/>
      <c r="FOO323" s="247"/>
      <c r="FOP323" s="247"/>
      <c r="FOQ323" s="247"/>
      <c r="FOR323" s="247"/>
      <c r="FOS323" s="247"/>
      <c r="FOT323" s="247"/>
      <c r="FOU323" s="247"/>
      <c r="FOV323" s="247"/>
      <c r="FOW323" s="247"/>
      <c r="FOX323" s="247"/>
      <c r="FOY323" s="247"/>
      <c r="FOZ323" s="247"/>
      <c r="FPA323" s="247"/>
      <c r="FPB323" s="247"/>
      <c r="FPC323" s="247"/>
      <c r="FPD323" s="247"/>
      <c r="FPE323" s="247"/>
      <c r="FPF323" s="247"/>
      <c r="FPG323" s="247"/>
      <c r="FPH323" s="247"/>
      <c r="FPI323" s="247"/>
      <c r="FPJ323" s="247"/>
      <c r="FPK323" s="247"/>
      <c r="FPL323" s="247"/>
      <c r="FPM323" s="247"/>
      <c r="FPN323" s="247"/>
      <c r="FPO323" s="247"/>
      <c r="FPP323" s="247"/>
      <c r="FPQ323" s="247"/>
      <c r="FPR323" s="247"/>
      <c r="FPS323" s="247"/>
      <c r="FPT323" s="247"/>
      <c r="FPU323" s="247"/>
      <c r="FPV323" s="247"/>
      <c r="FPW323" s="247"/>
      <c r="FPX323" s="247"/>
      <c r="FPY323" s="247"/>
      <c r="FPZ323" s="247"/>
      <c r="FQA323" s="247"/>
      <c r="FQB323" s="247"/>
      <c r="FQC323" s="247"/>
      <c r="FQD323" s="247"/>
      <c r="FQE323" s="247"/>
      <c r="FQF323" s="247"/>
      <c r="FQG323" s="247"/>
      <c r="FQH323" s="247"/>
      <c r="FQI323" s="247"/>
      <c r="FQJ323" s="247"/>
      <c r="FQK323" s="247"/>
      <c r="FQL323" s="247"/>
      <c r="FQM323" s="247"/>
      <c r="FQN323" s="247"/>
      <c r="FQO323" s="247"/>
      <c r="FQP323" s="247"/>
      <c r="FQQ323" s="247"/>
      <c r="FQR323" s="247"/>
      <c r="FQS323" s="247"/>
      <c r="FQT323" s="247"/>
      <c r="FQU323" s="247"/>
      <c r="FQV323" s="247"/>
      <c r="FQW323" s="247"/>
      <c r="FQX323" s="247"/>
      <c r="FQY323" s="247"/>
      <c r="FQZ323" s="247"/>
      <c r="FRA323" s="247"/>
      <c r="FRB323" s="247"/>
      <c r="FRC323" s="247"/>
      <c r="FRD323" s="247"/>
      <c r="FRE323" s="247"/>
      <c r="FRF323" s="247"/>
      <c r="FRG323" s="247"/>
      <c r="FRH323" s="247"/>
      <c r="FRI323" s="247"/>
      <c r="FRJ323" s="247"/>
      <c r="FRK323" s="247"/>
      <c r="FRL323" s="247"/>
      <c r="FRM323" s="247"/>
      <c r="FRN323" s="247"/>
      <c r="FRO323" s="247"/>
      <c r="FRP323" s="247"/>
      <c r="FRQ323" s="247"/>
      <c r="FRR323" s="247"/>
      <c r="FRS323" s="247"/>
      <c r="FRT323" s="247"/>
      <c r="FRU323" s="247"/>
      <c r="FRV323" s="247"/>
      <c r="FRW323" s="247"/>
      <c r="FRX323" s="247"/>
      <c r="FRY323" s="247"/>
      <c r="FRZ323" s="247"/>
      <c r="FSA323" s="247"/>
      <c r="FSB323" s="247"/>
      <c r="FSC323" s="247"/>
      <c r="FSD323" s="247"/>
      <c r="FSE323" s="247"/>
      <c r="FSF323" s="247"/>
      <c r="FSG323" s="247"/>
      <c r="FSH323" s="247"/>
      <c r="FSI323" s="247"/>
      <c r="FSJ323" s="247"/>
      <c r="FSK323" s="247"/>
      <c r="FSL323" s="247"/>
      <c r="FSM323" s="247"/>
      <c r="FSN323" s="247"/>
      <c r="FSO323" s="247"/>
      <c r="FSP323" s="247"/>
      <c r="FSQ323" s="247"/>
      <c r="FSR323" s="247"/>
      <c r="FSS323" s="247"/>
      <c r="FST323" s="247"/>
      <c r="FSU323" s="247"/>
      <c r="FSV323" s="247"/>
      <c r="FSW323" s="247"/>
      <c r="FSX323" s="247"/>
      <c r="FSY323" s="247"/>
      <c r="FSZ323" s="247"/>
      <c r="FTA323" s="247"/>
      <c r="FTB323" s="247"/>
      <c r="FTC323" s="247"/>
      <c r="FTD323" s="247"/>
      <c r="FTE323" s="247"/>
      <c r="FTF323" s="247"/>
      <c r="FTG323" s="247"/>
      <c r="FTH323" s="247"/>
      <c r="FTI323" s="247"/>
      <c r="FTJ323" s="247"/>
      <c r="FTK323" s="247"/>
      <c r="FTL323" s="247"/>
      <c r="FTM323" s="247"/>
      <c r="FTN323" s="247"/>
      <c r="FTO323" s="247"/>
      <c r="FTP323" s="247"/>
      <c r="FTQ323" s="247"/>
      <c r="FTR323" s="247"/>
      <c r="FTS323" s="247"/>
      <c r="FTT323" s="247"/>
      <c r="FTU323" s="247"/>
      <c r="FTV323" s="247"/>
      <c r="FTW323" s="247"/>
      <c r="FTX323" s="247"/>
      <c r="FTY323" s="247"/>
      <c r="FTZ323" s="247"/>
      <c r="FUA323" s="247"/>
      <c r="FUB323" s="247"/>
      <c r="FUC323" s="247"/>
      <c r="FUD323" s="247"/>
      <c r="FUE323" s="247"/>
      <c r="FUF323" s="247"/>
      <c r="FUG323" s="247"/>
      <c r="FUH323" s="247"/>
      <c r="FUI323" s="247"/>
      <c r="FUJ323" s="247"/>
      <c r="FUK323" s="247"/>
      <c r="FUL323" s="247"/>
      <c r="FUM323" s="247"/>
      <c r="FUN323" s="247"/>
      <c r="FUO323" s="247"/>
      <c r="FUP323" s="247"/>
      <c r="FUQ323" s="247"/>
      <c r="FUR323" s="247"/>
      <c r="FUS323" s="247"/>
      <c r="FUT323" s="247"/>
      <c r="FUU323" s="247"/>
      <c r="FUV323" s="247"/>
      <c r="FUW323" s="247"/>
      <c r="FUX323" s="247"/>
      <c r="FUY323" s="247"/>
      <c r="FUZ323" s="247"/>
      <c r="FVA323" s="247"/>
      <c r="FVB323" s="247"/>
      <c r="FVC323" s="247"/>
      <c r="FVD323" s="247"/>
      <c r="FVE323" s="247"/>
      <c r="FVF323" s="247"/>
      <c r="FVG323" s="247"/>
      <c r="FVH323" s="247"/>
      <c r="FVI323" s="247"/>
      <c r="FVJ323" s="247"/>
      <c r="FVK323" s="247"/>
      <c r="FVL323" s="247"/>
      <c r="FVM323" s="247"/>
      <c r="FVN323" s="247"/>
      <c r="FVO323" s="247"/>
      <c r="FVP323" s="247"/>
      <c r="FVQ323" s="247"/>
      <c r="FVR323" s="247"/>
      <c r="FVS323" s="247"/>
      <c r="FVT323" s="247"/>
      <c r="FVU323" s="247"/>
      <c r="FVV323" s="247"/>
      <c r="FVW323" s="247"/>
      <c r="FVX323" s="247"/>
      <c r="FVY323" s="247"/>
      <c r="FVZ323" s="247"/>
      <c r="FWA323" s="247"/>
      <c r="FWB323" s="247"/>
      <c r="FWC323" s="247"/>
      <c r="FWD323" s="247"/>
      <c r="FWE323" s="247"/>
      <c r="FWF323" s="247"/>
      <c r="FWG323" s="247"/>
      <c r="FWH323" s="247"/>
      <c r="FWI323" s="247"/>
      <c r="FWJ323" s="247"/>
      <c r="FWK323" s="247"/>
      <c r="FWL323" s="247"/>
      <c r="FWM323" s="247"/>
      <c r="FWN323" s="247"/>
      <c r="FWO323" s="247"/>
      <c r="FWP323" s="247"/>
      <c r="FWQ323" s="247"/>
      <c r="FWR323" s="247"/>
      <c r="FWS323" s="247"/>
      <c r="FWT323" s="247"/>
      <c r="FWU323" s="247"/>
      <c r="FWV323" s="247"/>
      <c r="FWW323" s="247"/>
      <c r="FWX323" s="247"/>
      <c r="FWY323" s="247"/>
      <c r="FWZ323" s="247"/>
      <c r="FXA323" s="247"/>
      <c r="FXB323" s="247"/>
      <c r="FXC323" s="247"/>
      <c r="FXD323" s="247"/>
      <c r="FXE323" s="247"/>
      <c r="FXF323" s="247"/>
      <c r="FXG323" s="247"/>
      <c r="FXH323" s="247"/>
      <c r="FXI323" s="247"/>
      <c r="FXJ323" s="247"/>
      <c r="FXK323" s="247"/>
      <c r="FXL323" s="247"/>
      <c r="FXM323" s="247"/>
      <c r="FXN323" s="247"/>
      <c r="FXO323" s="247"/>
      <c r="FXP323" s="247"/>
      <c r="FXQ323" s="247"/>
      <c r="FXR323" s="247"/>
      <c r="FXS323" s="247"/>
      <c r="FXT323" s="247"/>
      <c r="FXU323" s="247"/>
      <c r="FXV323" s="247"/>
      <c r="FXW323" s="247"/>
      <c r="FXX323" s="247"/>
      <c r="FXY323" s="247"/>
      <c r="FXZ323" s="247"/>
      <c r="FYA323" s="247"/>
      <c r="FYB323" s="247"/>
      <c r="FYC323" s="247"/>
      <c r="FYD323" s="247"/>
      <c r="FYE323" s="247"/>
      <c r="FYF323" s="247"/>
      <c r="FYG323" s="247"/>
      <c r="FYH323" s="247"/>
      <c r="FYI323" s="247"/>
      <c r="FYJ323" s="247"/>
      <c r="FYK323" s="247"/>
      <c r="FYL323" s="247"/>
      <c r="FYM323" s="247"/>
      <c r="FYN323" s="247"/>
      <c r="FYO323" s="247"/>
      <c r="FYP323" s="247"/>
      <c r="FYQ323" s="247"/>
      <c r="FYR323" s="247"/>
      <c r="FYS323" s="247"/>
      <c r="FYT323" s="247"/>
      <c r="FYU323" s="247"/>
      <c r="FYV323" s="247"/>
      <c r="FYW323" s="247"/>
      <c r="FYX323" s="247"/>
      <c r="FYY323" s="247"/>
      <c r="FYZ323" s="247"/>
      <c r="FZA323" s="247"/>
      <c r="FZB323" s="247"/>
      <c r="FZC323" s="247"/>
      <c r="FZD323" s="247"/>
      <c r="FZE323" s="247"/>
      <c r="FZF323" s="247"/>
      <c r="FZG323" s="247"/>
      <c r="FZH323" s="247"/>
      <c r="FZI323" s="247"/>
      <c r="FZJ323" s="247"/>
      <c r="FZK323" s="247"/>
      <c r="FZL323" s="247"/>
      <c r="FZM323" s="247"/>
      <c r="FZN323" s="247"/>
      <c r="FZO323" s="247"/>
      <c r="FZP323" s="247"/>
      <c r="FZQ323" s="247"/>
      <c r="FZR323" s="247"/>
      <c r="FZS323" s="247"/>
      <c r="FZT323" s="247"/>
      <c r="FZU323" s="247"/>
      <c r="FZV323" s="247"/>
      <c r="FZW323" s="247"/>
      <c r="FZX323" s="247"/>
      <c r="FZY323" s="247"/>
      <c r="FZZ323" s="247"/>
      <c r="GAA323" s="247"/>
      <c r="GAB323" s="247"/>
      <c r="GAC323" s="247"/>
      <c r="GAD323" s="247"/>
      <c r="GAE323" s="247"/>
      <c r="GAF323" s="247"/>
      <c r="GAG323" s="247"/>
      <c r="GAH323" s="247"/>
      <c r="GAI323" s="247"/>
      <c r="GAJ323" s="247"/>
      <c r="GAK323" s="247"/>
      <c r="GAL323" s="247"/>
      <c r="GAM323" s="247"/>
      <c r="GAN323" s="247"/>
      <c r="GAO323" s="247"/>
      <c r="GAP323" s="247"/>
      <c r="GAQ323" s="247"/>
      <c r="GAR323" s="247"/>
      <c r="GAS323" s="247"/>
      <c r="GAT323" s="247"/>
      <c r="GAU323" s="247"/>
      <c r="GAV323" s="247"/>
      <c r="GAW323" s="247"/>
      <c r="GAX323" s="247"/>
      <c r="GAY323" s="247"/>
      <c r="GAZ323" s="247"/>
      <c r="GBA323" s="247"/>
      <c r="GBB323" s="247"/>
      <c r="GBC323" s="247"/>
      <c r="GBD323" s="247"/>
      <c r="GBE323" s="247"/>
      <c r="GBF323" s="247"/>
      <c r="GBG323" s="247"/>
      <c r="GBH323" s="247"/>
      <c r="GBI323" s="247"/>
      <c r="GBJ323" s="247"/>
      <c r="GBK323" s="247"/>
      <c r="GBL323" s="247"/>
      <c r="GBM323" s="247"/>
      <c r="GBN323" s="247"/>
      <c r="GBO323" s="247"/>
      <c r="GBP323" s="247"/>
      <c r="GBQ323" s="247"/>
      <c r="GBR323" s="247"/>
      <c r="GBS323" s="247"/>
      <c r="GBT323" s="247"/>
      <c r="GBU323" s="247"/>
      <c r="GBV323" s="247"/>
      <c r="GBW323" s="247"/>
      <c r="GBX323" s="247"/>
      <c r="GBY323" s="247"/>
      <c r="GBZ323" s="247"/>
      <c r="GCA323" s="247"/>
      <c r="GCB323" s="247"/>
      <c r="GCC323" s="247"/>
      <c r="GCD323" s="247"/>
      <c r="GCE323" s="247"/>
      <c r="GCF323" s="247"/>
      <c r="GCG323" s="247"/>
      <c r="GCH323" s="247"/>
      <c r="GCI323" s="247"/>
      <c r="GCJ323" s="247"/>
      <c r="GCK323" s="247"/>
      <c r="GCL323" s="247"/>
      <c r="GCM323" s="247"/>
      <c r="GCN323" s="247"/>
      <c r="GCO323" s="247"/>
      <c r="GCP323" s="247"/>
      <c r="GCQ323" s="247"/>
      <c r="GCR323" s="247"/>
      <c r="GCS323" s="247"/>
      <c r="GCT323" s="247"/>
      <c r="GCU323" s="247"/>
      <c r="GCV323" s="247"/>
      <c r="GCW323" s="247"/>
      <c r="GCX323" s="247"/>
      <c r="GCY323" s="247"/>
      <c r="GCZ323" s="247"/>
      <c r="GDA323" s="247"/>
      <c r="GDB323" s="247"/>
      <c r="GDC323" s="247"/>
      <c r="GDD323" s="247"/>
      <c r="GDE323" s="247"/>
      <c r="GDF323" s="247"/>
      <c r="GDG323" s="247"/>
      <c r="GDH323" s="247"/>
      <c r="GDI323" s="247"/>
      <c r="GDJ323" s="247"/>
      <c r="GDK323" s="247"/>
      <c r="GDL323" s="247"/>
      <c r="GDM323" s="247"/>
      <c r="GDN323" s="247"/>
      <c r="GDO323" s="247"/>
      <c r="GDP323" s="247"/>
      <c r="GDQ323" s="247"/>
      <c r="GDR323" s="247"/>
      <c r="GDS323" s="247"/>
      <c r="GDT323" s="247"/>
      <c r="GDU323" s="247"/>
      <c r="GDV323" s="247"/>
      <c r="GDW323" s="247"/>
      <c r="GDX323" s="247"/>
      <c r="GDY323" s="247"/>
      <c r="GDZ323" s="247"/>
      <c r="GEA323" s="247"/>
      <c r="GEB323" s="247"/>
      <c r="GEC323" s="247"/>
      <c r="GED323" s="247"/>
      <c r="GEE323" s="247"/>
      <c r="GEF323" s="247"/>
      <c r="GEG323" s="247"/>
      <c r="GEH323" s="247"/>
      <c r="GEI323" s="247"/>
      <c r="GEJ323" s="247"/>
      <c r="GEK323" s="247"/>
      <c r="GEL323" s="247"/>
      <c r="GEM323" s="247"/>
      <c r="GEN323" s="247"/>
      <c r="GEO323" s="247"/>
      <c r="GEP323" s="247"/>
      <c r="GEQ323" s="247"/>
      <c r="GER323" s="247"/>
      <c r="GES323" s="247"/>
      <c r="GET323" s="247"/>
      <c r="GEU323" s="247"/>
      <c r="GEV323" s="247"/>
      <c r="GEW323" s="247"/>
      <c r="GEX323" s="247"/>
      <c r="GEY323" s="247"/>
      <c r="GEZ323" s="247"/>
      <c r="GFA323" s="247"/>
      <c r="GFB323" s="247"/>
      <c r="GFC323" s="247"/>
      <c r="GFD323" s="247"/>
      <c r="GFE323" s="247"/>
      <c r="GFF323" s="247"/>
      <c r="GFG323" s="247"/>
      <c r="GFH323" s="247"/>
      <c r="GFI323" s="247"/>
      <c r="GFJ323" s="247"/>
      <c r="GFK323" s="247"/>
      <c r="GFL323" s="247"/>
      <c r="GFM323" s="247"/>
      <c r="GFN323" s="247"/>
      <c r="GFO323" s="247"/>
      <c r="GFP323" s="247"/>
      <c r="GFQ323" s="247"/>
      <c r="GFR323" s="247"/>
      <c r="GFS323" s="247"/>
      <c r="GFT323" s="247"/>
      <c r="GFU323" s="247"/>
      <c r="GFV323" s="247"/>
      <c r="GFW323" s="247"/>
      <c r="GFX323" s="247"/>
      <c r="GFY323" s="247"/>
      <c r="GFZ323" s="247"/>
      <c r="GGA323" s="247"/>
      <c r="GGB323" s="247"/>
      <c r="GGC323" s="247"/>
      <c r="GGD323" s="247"/>
      <c r="GGE323" s="247"/>
      <c r="GGF323" s="247"/>
      <c r="GGG323" s="247"/>
      <c r="GGH323" s="247"/>
      <c r="GGI323" s="247"/>
      <c r="GGJ323" s="247"/>
      <c r="GGK323" s="247"/>
      <c r="GGL323" s="247"/>
      <c r="GGM323" s="247"/>
      <c r="GGN323" s="247"/>
      <c r="GGO323" s="247"/>
      <c r="GGP323" s="247"/>
      <c r="GGQ323" s="247"/>
      <c r="GGR323" s="247"/>
      <c r="GGS323" s="247"/>
      <c r="GGT323" s="247"/>
      <c r="GGU323" s="247"/>
      <c r="GGV323" s="247"/>
      <c r="GGW323" s="247"/>
      <c r="GGX323" s="247"/>
      <c r="GGY323" s="247"/>
      <c r="GGZ323" s="247"/>
      <c r="GHA323" s="247"/>
      <c r="GHB323" s="247"/>
      <c r="GHC323" s="247"/>
      <c r="GHD323" s="247"/>
      <c r="GHE323" s="247"/>
      <c r="GHF323" s="247"/>
      <c r="GHG323" s="247"/>
      <c r="GHH323" s="247"/>
      <c r="GHI323" s="247"/>
      <c r="GHJ323" s="247"/>
      <c r="GHK323" s="247"/>
      <c r="GHL323" s="247"/>
      <c r="GHM323" s="247"/>
      <c r="GHN323" s="247"/>
      <c r="GHO323" s="247"/>
      <c r="GHP323" s="247"/>
      <c r="GHQ323" s="247"/>
      <c r="GHR323" s="247"/>
      <c r="GHS323" s="247"/>
      <c r="GHT323" s="247"/>
      <c r="GHU323" s="247"/>
      <c r="GHV323" s="247"/>
      <c r="GHW323" s="247"/>
      <c r="GHX323" s="247"/>
      <c r="GHY323" s="247"/>
      <c r="GHZ323" s="247"/>
      <c r="GIA323" s="247"/>
      <c r="GIB323" s="247"/>
      <c r="GIC323" s="247"/>
      <c r="GID323" s="247"/>
      <c r="GIE323" s="247"/>
      <c r="GIF323" s="247"/>
      <c r="GIG323" s="247"/>
      <c r="GIH323" s="247"/>
      <c r="GII323" s="247"/>
      <c r="GIJ323" s="247"/>
      <c r="GIK323" s="247"/>
      <c r="GIL323" s="247"/>
      <c r="GIM323" s="247"/>
      <c r="GIN323" s="247"/>
      <c r="GIO323" s="247"/>
      <c r="GIP323" s="247"/>
      <c r="GIQ323" s="247"/>
      <c r="GIR323" s="247"/>
      <c r="GIS323" s="247"/>
      <c r="GIT323" s="247"/>
      <c r="GIU323" s="247"/>
      <c r="GIV323" s="247"/>
      <c r="GIW323" s="247"/>
      <c r="GIX323" s="247"/>
      <c r="GIY323" s="247"/>
      <c r="GIZ323" s="247"/>
      <c r="GJA323" s="247"/>
      <c r="GJB323" s="247"/>
      <c r="GJC323" s="247"/>
      <c r="GJD323" s="247"/>
      <c r="GJE323" s="247"/>
      <c r="GJF323" s="247"/>
      <c r="GJG323" s="247"/>
      <c r="GJH323" s="247"/>
      <c r="GJI323" s="247"/>
      <c r="GJJ323" s="247"/>
      <c r="GJK323" s="247"/>
      <c r="GJL323" s="247"/>
      <c r="GJM323" s="247"/>
      <c r="GJN323" s="247"/>
      <c r="GJO323" s="247"/>
      <c r="GJP323" s="247"/>
      <c r="GJQ323" s="247"/>
      <c r="GJR323" s="247"/>
      <c r="GJS323" s="247"/>
      <c r="GJT323" s="247"/>
      <c r="GJU323" s="247"/>
      <c r="GJV323" s="247"/>
      <c r="GJW323" s="247"/>
      <c r="GJX323" s="247"/>
      <c r="GJY323" s="247"/>
      <c r="GJZ323" s="247"/>
      <c r="GKA323" s="247"/>
      <c r="GKB323" s="247"/>
      <c r="GKC323" s="247"/>
      <c r="GKD323" s="247"/>
      <c r="GKE323" s="247"/>
      <c r="GKF323" s="247"/>
      <c r="GKG323" s="247"/>
      <c r="GKH323" s="247"/>
      <c r="GKI323" s="247"/>
      <c r="GKJ323" s="247"/>
      <c r="GKK323" s="247"/>
      <c r="GKL323" s="247"/>
      <c r="GKM323" s="247"/>
      <c r="GKN323" s="247"/>
      <c r="GKO323" s="247"/>
      <c r="GKP323" s="247"/>
      <c r="GKQ323" s="247"/>
      <c r="GKR323" s="247"/>
      <c r="GKS323" s="247"/>
      <c r="GKT323" s="247"/>
      <c r="GKU323" s="247"/>
      <c r="GKV323" s="247"/>
      <c r="GKW323" s="247"/>
      <c r="GKX323" s="247"/>
      <c r="GKY323" s="247"/>
      <c r="GKZ323" s="247"/>
      <c r="GLA323" s="247"/>
      <c r="GLB323" s="247"/>
      <c r="GLC323" s="247"/>
      <c r="GLD323" s="247"/>
      <c r="GLE323" s="247"/>
      <c r="GLF323" s="247"/>
      <c r="GLG323" s="247"/>
      <c r="GLH323" s="247"/>
      <c r="GLI323" s="247"/>
      <c r="GLJ323" s="247"/>
      <c r="GLK323" s="247"/>
      <c r="GLL323" s="247"/>
      <c r="GLM323" s="247"/>
      <c r="GLN323" s="247"/>
      <c r="GLO323" s="247"/>
      <c r="GLP323" s="247"/>
      <c r="GLQ323" s="247"/>
      <c r="GLR323" s="247"/>
      <c r="GLS323" s="247"/>
      <c r="GLT323" s="247"/>
      <c r="GLU323" s="247"/>
      <c r="GLV323" s="247"/>
      <c r="GLW323" s="247"/>
      <c r="GLX323" s="247"/>
      <c r="GLY323" s="247"/>
      <c r="GLZ323" s="247"/>
      <c r="GMA323" s="247"/>
      <c r="GMB323" s="247"/>
      <c r="GMC323" s="247"/>
      <c r="GMD323" s="247"/>
      <c r="GME323" s="247"/>
      <c r="GMF323" s="247"/>
      <c r="GMG323" s="247"/>
      <c r="GMH323" s="247"/>
      <c r="GMI323" s="247"/>
      <c r="GMJ323" s="247"/>
      <c r="GMK323" s="247"/>
      <c r="GML323" s="247"/>
      <c r="GMM323" s="247"/>
      <c r="GMN323" s="247"/>
      <c r="GMO323" s="247"/>
      <c r="GMP323" s="247"/>
      <c r="GMQ323" s="247"/>
      <c r="GMR323" s="247"/>
      <c r="GMS323" s="247"/>
      <c r="GMT323" s="247"/>
      <c r="GMU323" s="247"/>
      <c r="GMV323" s="247"/>
      <c r="GMW323" s="247"/>
      <c r="GMX323" s="247"/>
      <c r="GMY323" s="247"/>
      <c r="GMZ323" s="247"/>
      <c r="GNA323" s="247"/>
      <c r="GNB323" s="247"/>
      <c r="GNC323" s="247"/>
      <c r="GND323" s="247"/>
      <c r="GNE323" s="247"/>
      <c r="GNF323" s="247"/>
      <c r="GNG323" s="247"/>
      <c r="GNH323" s="247"/>
      <c r="GNI323" s="247"/>
      <c r="GNJ323" s="247"/>
      <c r="GNK323" s="247"/>
      <c r="GNL323" s="247"/>
      <c r="GNM323" s="247"/>
      <c r="GNN323" s="247"/>
      <c r="GNO323" s="247"/>
      <c r="GNP323" s="247"/>
      <c r="GNQ323" s="247"/>
      <c r="GNR323" s="247"/>
      <c r="GNS323" s="247"/>
      <c r="GNT323" s="247"/>
      <c r="GNU323" s="247"/>
      <c r="GNV323" s="247"/>
      <c r="GNW323" s="247"/>
      <c r="GNX323" s="247"/>
      <c r="GNY323" s="247"/>
      <c r="GNZ323" s="247"/>
      <c r="GOA323" s="247"/>
      <c r="GOB323" s="247"/>
      <c r="GOC323" s="247"/>
      <c r="GOD323" s="247"/>
      <c r="GOE323" s="247"/>
      <c r="GOF323" s="247"/>
      <c r="GOG323" s="247"/>
      <c r="GOH323" s="247"/>
      <c r="GOI323" s="247"/>
      <c r="GOJ323" s="247"/>
      <c r="GOK323" s="247"/>
      <c r="GOL323" s="247"/>
      <c r="GOM323" s="247"/>
      <c r="GON323" s="247"/>
      <c r="GOO323" s="247"/>
      <c r="GOP323" s="247"/>
      <c r="GOQ323" s="247"/>
      <c r="GOR323" s="247"/>
      <c r="GOS323" s="247"/>
      <c r="GOT323" s="247"/>
      <c r="GOU323" s="247"/>
      <c r="GOV323" s="247"/>
      <c r="GOW323" s="247"/>
      <c r="GOX323" s="247"/>
      <c r="GOY323" s="247"/>
      <c r="GOZ323" s="247"/>
      <c r="GPA323" s="247"/>
      <c r="GPB323" s="247"/>
      <c r="GPC323" s="247"/>
      <c r="GPD323" s="247"/>
      <c r="GPE323" s="247"/>
      <c r="GPF323" s="247"/>
      <c r="GPG323" s="247"/>
      <c r="GPH323" s="247"/>
      <c r="GPI323" s="247"/>
      <c r="GPJ323" s="247"/>
      <c r="GPK323" s="247"/>
      <c r="GPL323" s="247"/>
      <c r="GPM323" s="247"/>
      <c r="GPN323" s="247"/>
      <c r="GPO323" s="247"/>
      <c r="GPP323" s="247"/>
      <c r="GPQ323" s="247"/>
      <c r="GPR323" s="247"/>
      <c r="GPS323" s="247"/>
      <c r="GPT323" s="247"/>
      <c r="GPU323" s="247"/>
      <c r="GPV323" s="247"/>
      <c r="GPW323" s="247"/>
      <c r="GPX323" s="247"/>
      <c r="GPY323" s="247"/>
      <c r="GPZ323" s="247"/>
      <c r="GQA323" s="247"/>
      <c r="GQB323" s="247"/>
      <c r="GQC323" s="247"/>
      <c r="GQD323" s="247"/>
      <c r="GQE323" s="247"/>
      <c r="GQF323" s="247"/>
      <c r="GQG323" s="247"/>
      <c r="GQH323" s="247"/>
      <c r="GQI323" s="247"/>
      <c r="GQJ323" s="247"/>
      <c r="GQK323" s="247"/>
      <c r="GQL323" s="247"/>
      <c r="GQM323" s="247"/>
      <c r="GQN323" s="247"/>
      <c r="GQO323" s="247"/>
      <c r="GQP323" s="247"/>
      <c r="GQQ323" s="247"/>
      <c r="GQR323" s="247"/>
      <c r="GQS323" s="247"/>
      <c r="GQT323" s="247"/>
      <c r="GQU323" s="247"/>
      <c r="GQV323" s="247"/>
      <c r="GQW323" s="247"/>
      <c r="GQX323" s="247"/>
      <c r="GQY323" s="247"/>
      <c r="GQZ323" s="247"/>
      <c r="GRA323" s="247"/>
      <c r="GRB323" s="247"/>
      <c r="GRC323" s="247"/>
      <c r="GRD323" s="247"/>
      <c r="GRE323" s="247"/>
      <c r="GRF323" s="247"/>
      <c r="GRG323" s="247"/>
      <c r="GRH323" s="247"/>
      <c r="GRI323" s="247"/>
      <c r="GRJ323" s="247"/>
      <c r="GRK323" s="247"/>
      <c r="GRL323" s="247"/>
      <c r="GRM323" s="247"/>
      <c r="GRN323" s="247"/>
      <c r="GRO323" s="247"/>
      <c r="GRP323" s="247"/>
      <c r="GRQ323" s="247"/>
      <c r="GRR323" s="247"/>
      <c r="GRS323" s="247"/>
      <c r="GRT323" s="247"/>
      <c r="GRU323" s="247"/>
      <c r="GRV323" s="247"/>
      <c r="GRW323" s="247"/>
      <c r="GRX323" s="247"/>
      <c r="GRY323" s="247"/>
      <c r="GRZ323" s="247"/>
      <c r="GSA323" s="247"/>
      <c r="GSB323" s="247"/>
      <c r="GSC323" s="247"/>
      <c r="GSD323" s="247"/>
      <c r="GSE323" s="247"/>
      <c r="GSF323" s="247"/>
      <c r="GSG323" s="247"/>
      <c r="GSH323" s="247"/>
      <c r="GSI323" s="247"/>
      <c r="GSJ323" s="247"/>
      <c r="GSK323" s="247"/>
      <c r="GSL323" s="247"/>
      <c r="GSM323" s="247"/>
      <c r="GSN323" s="247"/>
      <c r="GSO323" s="247"/>
      <c r="GSP323" s="247"/>
      <c r="GSQ323" s="247"/>
      <c r="GSR323" s="247"/>
      <c r="GSS323" s="247"/>
      <c r="GST323" s="247"/>
      <c r="GSU323" s="247"/>
      <c r="GSV323" s="247"/>
      <c r="GSW323" s="247"/>
      <c r="GSX323" s="247"/>
      <c r="GSY323" s="247"/>
      <c r="GSZ323" s="247"/>
      <c r="GTA323" s="247"/>
      <c r="GTB323" s="247"/>
      <c r="GTC323" s="247"/>
      <c r="GTD323" s="247"/>
      <c r="GTE323" s="247"/>
      <c r="GTF323" s="247"/>
      <c r="GTG323" s="247"/>
      <c r="GTH323" s="247"/>
      <c r="GTI323" s="247"/>
      <c r="GTJ323" s="247"/>
      <c r="GTK323" s="247"/>
      <c r="GTL323" s="247"/>
      <c r="GTM323" s="247"/>
      <c r="GTN323" s="247"/>
      <c r="GTO323" s="247"/>
      <c r="GTP323" s="247"/>
      <c r="GTQ323" s="247"/>
      <c r="GTR323" s="247"/>
      <c r="GTS323" s="247"/>
      <c r="GTT323" s="247"/>
      <c r="GTU323" s="247"/>
      <c r="GTV323" s="247"/>
      <c r="GTW323" s="247"/>
      <c r="GTX323" s="247"/>
      <c r="GTY323" s="247"/>
      <c r="GTZ323" s="247"/>
      <c r="GUA323" s="247"/>
      <c r="GUB323" s="247"/>
      <c r="GUC323" s="247"/>
      <c r="GUD323" s="247"/>
      <c r="GUE323" s="247"/>
      <c r="GUF323" s="247"/>
      <c r="GUG323" s="247"/>
      <c r="GUH323" s="247"/>
      <c r="GUI323" s="247"/>
      <c r="GUJ323" s="247"/>
      <c r="GUK323" s="247"/>
      <c r="GUL323" s="247"/>
      <c r="GUM323" s="247"/>
      <c r="GUN323" s="247"/>
      <c r="GUO323" s="247"/>
      <c r="GUP323" s="247"/>
      <c r="GUQ323" s="247"/>
      <c r="GUR323" s="247"/>
      <c r="GUS323" s="247"/>
      <c r="GUT323" s="247"/>
      <c r="GUU323" s="247"/>
      <c r="GUV323" s="247"/>
      <c r="GUW323" s="247"/>
      <c r="GUX323" s="247"/>
      <c r="GUY323" s="247"/>
      <c r="GUZ323" s="247"/>
      <c r="GVA323" s="247"/>
      <c r="GVB323" s="247"/>
      <c r="GVC323" s="247"/>
      <c r="GVD323" s="247"/>
      <c r="GVE323" s="247"/>
      <c r="GVF323" s="247"/>
      <c r="GVG323" s="247"/>
      <c r="GVH323" s="247"/>
      <c r="GVI323" s="247"/>
      <c r="GVJ323" s="247"/>
      <c r="GVK323" s="247"/>
      <c r="GVL323" s="247"/>
      <c r="GVM323" s="247"/>
      <c r="GVN323" s="247"/>
      <c r="GVO323" s="247"/>
      <c r="GVP323" s="247"/>
      <c r="GVQ323" s="247"/>
      <c r="GVR323" s="247"/>
      <c r="GVS323" s="247"/>
      <c r="GVT323" s="247"/>
      <c r="GVU323" s="247"/>
      <c r="GVV323" s="247"/>
      <c r="GVW323" s="247"/>
      <c r="GVX323" s="247"/>
      <c r="GVY323" s="247"/>
      <c r="GVZ323" s="247"/>
      <c r="GWA323" s="247"/>
      <c r="GWB323" s="247"/>
      <c r="GWC323" s="247"/>
      <c r="GWD323" s="247"/>
      <c r="GWE323" s="247"/>
      <c r="GWF323" s="247"/>
      <c r="GWG323" s="247"/>
      <c r="GWH323" s="247"/>
      <c r="GWI323" s="247"/>
      <c r="GWJ323" s="247"/>
      <c r="GWK323" s="247"/>
      <c r="GWL323" s="247"/>
      <c r="GWM323" s="247"/>
      <c r="GWN323" s="247"/>
      <c r="GWO323" s="247"/>
      <c r="GWP323" s="247"/>
      <c r="GWQ323" s="247"/>
      <c r="GWR323" s="247"/>
      <c r="GWS323" s="247"/>
      <c r="GWT323" s="247"/>
      <c r="GWU323" s="247"/>
      <c r="GWV323" s="247"/>
      <c r="GWW323" s="247"/>
      <c r="GWX323" s="247"/>
      <c r="GWY323" s="247"/>
      <c r="GWZ323" s="247"/>
      <c r="GXA323" s="247"/>
      <c r="GXB323" s="247"/>
      <c r="GXC323" s="247"/>
      <c r="GXD323" s="247"/>
      <c r="GXE323" s="247"/>
      <c r="GXF323" s="247"/>
      <c r="GXG323" s="247"/>
      <c r="GXH323" s="247"/>
      <c r="GXI323" s="247"/>
      <c r="GXJ323" s="247"/>
      <c r="GXK323" s="247"/>
      <c r="GXL323" s="247"/>
      <c r="GXM323" s="247"/>
      <c r="GXN323" s="247"/>
      <c r="GXO323" s="247"/>
      <c r="GXP323" s="247"/>
      <c r="GXQ323" s="247"/>
      <c r="GXR323" s="247"/>
      <c r="GXS323" s="247"/>
      <c r="GXT323" s="247"/>
      <c r="GXU323" s="247"/>
      <c r="GXV323" s="247"/>
      <c r="GXW323" s="247"/>
      <c r="GXX323" s="247"/>
      <c r="GXY323" s="247"/>
      <c r="GXZ323" s="247"/>
      <c r="GYA323" s="247"/>
      <c r="GYB323" s="247"/>
      <c r="GYC323" s="247"/>
      <c r="GYD323" s="247"/>
      <c r="GYE323" s="247"/>
      <c r="GYF323" s="247"/>
      <c r="GYG323" s="247"/>
      <c r="GYH323" s="247"/>
      <c r="GYI323" s="247"/>
      <c r="GYJ323" s="247"/>
      <c r="GYK323" s="247"/>
      <c r="GYL323" s="247"/>
      <c r="GYM323" s="247"/>
      <c r="GYN323" s="247"/>
      <c r="GYO323" s="247"/>
      <c r="GYP323" s="247"/>
      <c r="GYQ323" s="247"/>
      <c r="GYR323" s="247"/>
      <c r="GYS323" s="247"/>
      <c r="GYT323" s="247"/>
      <c r="GYU323" s="247"/>
      <c r="GYV323" s="247"/>
      <c r="GYW323" s="247"/>
      <c r="GYX323" s="247"/>
      <c r="GYY323" s="247"/>
      <c r="GYZ323" s="247"/>
      <c r="GZA323" s="247"/>
      <c r="GZB323" s="247"/>
      <c r="GZC323" s="247"/>
      <c r="GZD323" s="247"/>
      <c r="GZE323" s="247"/>
      <c r="GZF323" s="247"/>
      <c r="GZG323" s="247"/>
      <c r="GZH323" s="247"/>
      <c r="GZI323" s="247"/>
      <c r="GZJ323" s="247"/>
      <c r="GZK323" s="247"/>
      <c r="GZL323" s="247"/>
      <c r="GZM323" s="247"/>
      <c r="GZN323" s="247"/>
      <c r="GZO323" s="247"/>
      <c r="GZP323" s="247"/>
      <c r="GZQ323" s="247"/>
      <c r="GZR323" s="247"/>
      <c r="GZS323" s="247"/>
      <c r="GZT323" s="247"/>
      <c r="GZU323" s="247"/>
      <c r="GZV323" s="247"/>
      <c r="GZW323" s="247"/>
      <c r="GZX323" s="247"/>
      <c r="GZY323" s="247"/>
      <c r="GZZ323" s="247"/>
      <c r="HAA323" s="247"/>
      <c r="HAB323" s="247"/>
      <c r="HAC323" s="247"/>
      <c r="HAD323" s="247"/>
      <c r="HAE323" s="247"/>
      <c r="HAF323" s="247"/>
      <c r="HAG323" s="247"/>
      <c r="HAH323" s="247"/>
      <c r="HAI323" s="247"/>
      <c r="HAJ323" s="247"/>
      <c r="HAK323" s="247"/>
      <c r="HAL323" s="247"/>
      <c r="HAM323" s="247"/>
      <c r="HAN323" s="247"/>
      <c r="HAO323" s="247"/>
      <c r="HAP323" s="247"/>
      <c r="HAQ323" s="247"/>
      <c r="HAR323" s="247"/>
      <c r="HAS323" s="247"/>
      <c r="HAT323" s="247"/>
      <c r="HAU323" s="247"/>
      <c r="HAV323" s="247"/>
      <c r="HAW323" s="247"/>
      <c r="HAX323" s="247"/>
      <c r="HAY323" s="247"/>
      <c r="HAZ323" s="247"/>
      <c r="HBA323" s="247"/>
      <c r="HBB323" s="247"/>
      <c r="HBC323" s="247"/>
      <c r="HBD323" s="247"/>
      <c r="HBE323" s="247"/>
      <c r="HBF323" s="247"/>
      <c r="HBG323" s="247"/>
      <c r="HBH323" s="247"/>
      <c r="HBI323" s="247"/>
      <c r="HBJ323" s="247"/>
      <c r="HBK323" s="247"/>
      <c r="HBL323" s="247"/>
      <c r="HBM323" s="247"/>
      <c r="HBN323" s="247"/>
      <c r="HBO323" s="247"/>
      <c r="HBP323" s="247"/>
      <c r="HBQ323" s="247"/>
      <c r="HBR323" s="247"/>
      <c r="HBS323" s="247"/>
      <c r="HBT323" s="247"/>
      <c r="HBU323" s="247"/>
      <c r="HBV323" s="247"/>
      <c r="HBW323" s="247"/>
      <c r="HBX323" s="247"/>
      <c r="HBY323" s="247"/>
      <c r="HBZ323" s="247"/>
      <c r="HCA323" s="247"/>
      <c r="HCB323" s="247"/>
      <c r="HCC323" s="247"/>
      <c r="HCD323" s="247"/>
      <c r="HCE323" s="247"/>
      <c r="HCF323" s="247"/>
      <c r="HCG323" s="247"/>
      <c r="HCH323" s="247"/>
      <c r="HCI323" s="247"/>
      <c r="HCJ323" s="247"/>
      <c r="HCK323" s="247"/>
      <c r="HCL323" s="247"/>
      <c r="HCM323" s="247"/>
      <c r="HCN323" s="247"/>
      <c r="HCO323" s="247"/>
      <c r="HCP323" s="247"/>
      <c r="HCQ323" s="247"/>
      <c r="HCR323" s="247"/>
      <c r="HCS323" s="247"/>
      <c r="HCT323" s="247"/>
      <c r="HCU323" s="247"/>
      <c r="HCV323" s="247"/>
      <c r="HCW323" s="247"/>
      <c r="HCX323" s="247"/>
      <c r="HCY323" s="247"/>
      <c r="HCZ323" s="247"/>
      <c r="HDA323" s="247"/>
      <c r="HDB323" s="247"/>
      <c r="HDC323" s="247"/>
      <c r="HDD323" s="247"/>
      <c r="HDE323" s="247"/>
      <c r="HDF323" s="247"/>
      <c r="HDG323" s="247"/>
      <c r="HDH323" s="247"/>
      <c r="HDI323" s="247"/>
      <c r="HDJ323" s="247"/>
      <c r="HDK323" s="247"/>
      <c r="HDL323" s="247"/>
      <c r="HDM323" s="247"/>
      <c r="HDN323" s="247"/>
      <c r="HDO323" s="247"/>
      <c r="HDP323" s="247"/>
      <c r="HDQ323" s="247"/>
      <c r="HDR323" s="247"/>
      <c r="HDS323" s="247"/>
      <c r="HDT323" s="247"/>
      <c r="HDU323" s="247"/>
      <c r="HDV323" s="247"/>
      <c r="HDW323" s="247"/>
      <c r="HDX323" s="247"/>
      <c r="HDY323" s="247"/>
      <c r="HDZ323" s="247"/>
      <c r="HEA323" s="247"/>
      <c r="HEB323" s="247"/>
      <c r="HEC323" s="247"/>
      <c r="HED323" s="247"/>
      <c r="HEE323" s="247"/>
      <c r="HEF323" s="247"/>
      <c r="HEG323" s="247"/>
      <c r="HEH323" s="247"/>
      <c r="HEI323" s="247"/>
      <c r="HEJ323" s="247"/>
      <c r="HEK323" s="247"/>
      <c r="HEL323" s="247"/>
      <c r="HEM323" s="247"/>
      <c r="HEN323" s="247"/>
      <c r="HEO323" s="247"/>
      <c r="HEP323" s="247"/>
      <c r="HEQ323" s="247"/>
      <c r="HER323" s="247"/>
      <c r="HES323" s="247"/>
      <c r="HET323" s="247"/>
      <c r="HEU323" s="247"/>
      <c r="HEV323" s="247"/>
      <c r="HEW323" s="247"/>
      <c r="HEX323" s="247"/>
      <c r="HEY323" s="247"/>
      <c r="HEZ323" s="247"/>
      <c r="HFA323" s="247"/>
      <c r="HFB323" s="247"/>
      <c r="HFC323" s="247"/>
      <c r="HFD323" s="247"/>
      <c r="HFE323" s="247"/>
      <c r="HFF323" s="247"/>
      <c r="HFG323" s="247"/>
      <c r="HFH323" s="247"/>
      <c r="HFI323" s="247"/>
      <c r="HFJ323" s="247"/>
      <c r="HFK323" s="247"/>
      <c r="HFL323" s="247"/>
      <c r="HFM323" s="247"/>
      <c r="HFN323" s="247"/>
      <c r="HFO323" s="247"/>
      <c r="HFP323" s="247"/>
      <c r="HFQ323" s="247"/>
      <c r="HFR323" s="247"/>
      <c r="HFS323" s="247"/>
      <c r="HFT323" s="247"/>
      <c r="HFU323" s="247"/>
      <c r="HFV323" s="247"/>
      <c r="HFW323" s="247"/>
      <c r="HFX323" s="247"/>
      <c r="HFY323" s="247"/>
      <c r="HFZ323" s="247"/>
      <c r="HGA323" s="247"/>
      <c r="HGB323" s="247"/>
      <c r="HGC323" s="247"/>
      <c r="HGD323" s="247"/>
      <c r="HGE323" s="247"/>
      <c r="HGF323" s="247"/>
      <c r="HGG323" s="247"/>
      <c r="HGH323" s="247"/>
      <c r="HGI323" s="247"/>
      <c r="HGJ323" s="247"/>
      <c r="HGK323" s="247"/>
      <c r="HGL323" s="247"/>
      <c r="HGM323" s="247"/>
      <c r="HGN323" s="247"/>
      <c r="HGO323" s="247"/>
      <c r="HGP323" s="247"/>
      <c r="HGQ323" s="247"/>
      <c r="HGR323" s="247"/>
      <c r="HGS323" s="247"/>
      <c r="HGT323" s="247"/>
      <c r="HGU323" s="247"/>
      <c r="HGV323" s="247"/>
      <c r="HGW323" s="247"/>
      <c r="HGX323" s="247"/>
      <c r="HGY323" s="247"/>
      <c r="HGZ323" s="247"/>
      <c r="HHA323" s="247"/>
      <c r="HHB323" s="247"/>
      <c r="HHC323" s="247"/>
      <c r="HHD323" s="247"/>
      <c r="HHE323" s="247"/>
      <c r="HHF323" s="247"/>
      <c r="HHG323" s="247"/>
      <c r="HHH323" s="247"/>
      <c r="HHI323" s="247"/>
      <c r="HHJ323" s="247"/>
      <c r="HHK323" s="247"/>
      <c r="HHL323" s="247"/>
      <c r="HHM323" s="247"/>
      <c r="HHN323" s="247"/>
      <c r="HHO323" s="247"/>
      <c r="HHP323" s="247"/>
      <c r="HHQ323" s="247"/>
      <c r="HHR323" s="247"/>
      <c r="HHS323" s="247"/>
      <c r="HHT323" s="247"/>
      <c r="HHU323" s="247"/>
      <c r="HHV323" s="247"/>
      <c r="HHW323" s="247"/>
      <c r="HHX323" s="247"/>
      <c r="HHY323" s="247"/>
      <c r="HHZ323" s="247"/>
      <c r="HIA323" s="247"/>
      <c r="HIB323" s="247"/>
      <c r="HIC323" s="247"/>
      <c r="HID323" s="247"/>
      <c r="HIE323" s="247"/>
      <c r="HIF323" s="247"/>
      <c r="HIG323" s="247"/>
      <c r="HIH323" s="247"/>
      <c r="HII323" s="247"/>
      <c r="HIJ323" s="247"/>
      <c r="HIK323" s="247"/>
      <c r="HIL323" s="247"/>
      <c r="HIM323" s="247"/>
      <c r="HIN323" s="247"/>
      <c r="HIO323" s="247"/>
      <c r="HIP323" s="247"/>
      <c r="HIQ323" s="247"/>
      <c r="HIR323" s="247"/>
      <c r="HIS323" s="247"/>
      <c r="HIT323" s="247"/>
      <c r="HIU323" s="247"/>
      <c r="HIV323" s="247"/>
      <c r="HIW323" s="247"/>
      <c r="HIX323" s="247"/>
      <c r="HIY323" s="247"/>
      <c r="HIZ323" s="247"/>
      <c r="HJA323" s="247"/>
      <c r="HJB323" s="247"/>
      <c r="HJC323" s="247"/>
      <c r="HJD323" s="247"/>
      <c r="HJE323" s="247"/>
      <c r="HJF323" s="247"/>
      <c r="HJG323" s="247"/>
      <c r="HJH323" s="247"/>
      <c r="HJI323" s="247"/>
      <c r="HJJ323" s="247"/>
      <c r="HJK323" s="247"/>
      <c r="HJL323" s="247"/>
      <c r="HJM323" s="247"/>
      <c r="HJN323" s="247"/>
      <c r="HJO323" s="247"/>
      <c r="HJP323" s="247"/>
      <c r="HJQ323" s="247"/>
      <c r="HJR323" s="247"/>
      <c r="HJS323" s="247"/>
      <c r="HJT323" s="247"/>
      <c r="HJU323" s="247"/>
      <c r="HJV323" s="247"/>
      <c r="HJW323" s="247"/>
      <c r="HJX323" s="247"/>
      <c r="HJY323" s="247"/>
      <c r="HJZ323" s="247"/>
      <c r="HKA323" s="247"/>
      <c r="HKB323" s="247"/>
      <c r="HKC323" s="247"/>
      <c r="HKD323" s="247"/>
      <c r="HKE323" s="247"/>
      <c r="HKF323" s="247"/>
      <c r="HKG323" s="247"/>
      <c r="HKH323" s="247"/>
      <c r="HKI323" s="247"/>
      <c r="HKJ323" s="247"/>
      <c r="HKK323" s="247"/>
      <c r="HKL323" s="247"/>
      <c r="HKM323" s="247"/>
      <c r="HKN323" s="247"/>
      <c r="HKO323" s="247"/>
      <c r="HKP323" s="247"/>
      <c r="HKQ323" s="247"/>
      <c r="HKR323" s="247"/>
      <c r="HKS323" s="247"/>
      <c r="HKT323" s="247"/>
      <c r="HKU323" s="247"/>
      <c r="HKV323" s="247"/>
      <c r="HKW323" s="247"/>
      <c r="HKX323" s="247"/>
      <c r="HKY323" s="247"/>
      <c r="HKZ323" s="247"/>
      <c r="HLA323" s="247"/>
      <c r="HLB323" s="247"/>
      <c r="HLC323" s="247"/>
      <c r="HLD323" s="247"/>
      <c r="HLE323" s="247"/>
      <c r="HLF323" s="247"/>
      <c r="HLG323" s="247"/>
      <c r="HLH323" s="247"/>
      <c r="HLI323" s="247"/>
      <c r="HLJ323" s="247"/>
      <c r="HLK323" s="247"/>
      <c r="HLL323" s="247"/>
      <c r="HLM323" s="247"/>
      <c r="HLN323" s="247"/>
      <c r="HLO323" s="247"/>
      <c r="HLP323" s="247"/>
      <c r="HLQ323" s="247"/>
      <c r="HLR323" s="247"/>
      <c r="HLS323" s="247"/>
      <c r="HLT323" s="247"/>
      <c r="HLU323" s="247"/>
      <c r="HLV323" s="247"/>
      <c r="HLW323" s="247"/>
      <c r="HLX323" s="247"/>
      <c r="HLY323" s="247"/>
      <c r="HLZ323" s="247"/>
      <c r="HMA323" s="247"/>
      <c r="HMB323" s="247"/>
      <c r="HMC323" s="247"/>
      <c r="HMD323" s="247"/>
      <c r="HME323" s="247"/>
      <c r="HMF323" s="247"/>
      <c r="HMG323" s="247"/>
      <c r="HMH323" s="247"/>
      <c r="HMI323" s="247"/>
      <c r="HMJ323" s="247"/>
      <c r="HMK323" s="247"/>
      <c r="HML323" s="247"/>
      <c r="HMM323" s="247"/>
      <c r="HMN323" s="247"/>
      <c r="HMO323" s="247"/>
      <c r="HMP323" s="247"/>
      <c r="HMQ323" s="247"/>
      <c r="HMR323" s="247"/>
      <c r="HMS323" s="247"/>
      <c r="HMT323" s="247"/>
      <c r="HMU323" s="247"/>
      <c r="HMV323" s="247"/>
      <c r="HMW323" s="247"/>
      <c r="HMX323" s="247"/>
      <c r="HMY323" s="247"/>
      <c r="HMZ323" s="247"/>
      <c r="HNA323" s="247"/>
      <c r="HNB323" s="247"/>
      <c r="HNC323" s="247"/>
      <c r="HND323" s="247"/>
      <c r="HNE323" s="247"/>
      <c r="HNF323" s="247"/>
      <c r="HNG323" s="247"/>
      <c r="HNH323" s="247"/>
      <c r="HNI323" s="247"/>
      <c r="HNJ323" s="247"/>
      <c r="HNK323" s="247"/>
      <c r="HNL323" s="247"/>
      <c r="HNM323" s="247"/>
      <c r="HNN323" s="247"/>
      <c r="HNO323" s="247"/>
      <c r="HNP323" s="247"/>
      <c r="HNQ323" s="247"/>
      <c r="HNR323" s="247"/>
      <c r="HNS323" s="247"/>
      <c r="HNT323" s="247"/>
      <c r="HNU323" s="247"/>
      <c r="HNV323" s="247"/>
      <c r="HNW323" s="247"/>
      <c r="HNX323" s="247"/>
      <c r="HNY323" s="247"/>
      <c r="HNZ323" s="247"/>
      <c r="HOA323" s="247"/>
      <c r="HOB323" s="247"/>
      <c r="HOC323" s="247"/>
      <c r="HOD323" s="247"/>
      <c r="HOE323" s="247"/>
      <c r="HOF323" s="247"/>
      <c r="HOG323" s="247"/>
      <c r="HOH323" s="247"/>
      <c r="HOI323" s="247"/>
      <c r="HOJ323" s="247"/>
      <c r="HOK323" s="247"/>
      <c r="HOL323" s="247"/>
      <c r="HOM323" s="247"/>
      <c r="HON323" s="247"/>
      <c r="HOO323" s="247"/>
      <c r="HOP323" s="247"/>
      <c r="HOQ323" s="247"/>
      <c r="HOR323" s="247"/>
      <c r="HOS323" s="247"/>
      <c r="HOT323" s="247"/>
      <c r="HOU323" s="247"/>
      <c r="HOV323" s="247"/>
      <c r="HOW323" s="247"/>
      <c r="HOX323" s="247"/>
      <c r="HOY323" s="247"/>
      <c r="HOZ323" s="247"/>
      <c r="HPA323" s="247"/>
      <c r="HPB323" s="247"/>
      <c r="HPC323" s="247"/>
      <c r="HPD323" s="247"/>
      <c r="HPE323" s="247"/>
      <c r="HPF323" s="247"/>
      <c r="HPG323" s="247"/>
      <c r="HPH323" s="247"/>
      <c r="HPI323" s="247"/>
      <c r="HPJ323" s="247"/>
      <c r="HPK323" s="247"/>
      <c r="HPL323" s="247"/>
      <c r="HPM323" s="247"/>
      <c r="HPN323" s="247"/>
      <c r="HPO323" s="247"/>
      <c r="HPP323" s="247"/>
      <c r="HPQ323" s="247"/>
      <c r="HPR323" s="247"/>
      <c r="HPS323" s="247"/>
      <c r="HPT323" s="247"/>
      <c r="HPU323" s="247"/>
      <c r="HPV323" s="247"/>
      <c r="HPW323" s="247"/>
      <c r="HPX323" s="247"/>
      <c r="HPY323" s="247"/>
      <c r="HPZ323" s="247"/>
      <c r="HQA323" s="247"/>
      <c r="HQB323" s="247"/>
      <c r="HQC323" s="247"/>
      <c r="HQD323" s="247"/>
      <c r="HQE323" s="247"/>
      <c r="HQF323" s="247"/>
      <c r="HQG323" s="247"/>
      <c r="HQH323" s="247"/>
      <c r="HQI323" s="247"/>
      <c r="HQJ323" s="247"/>
      <c r="HQK323" s="247"/>
      <c r="HQL323" s="247"/>
      <c r="HQM323" s="247"/>
      <c r="HQN323" s="247"/>
      <c r="HQO323" s="247"/>
      <c r="HQP323" s="247"/>
      <c r="HQQ323" s="247"/>
      <c r="HQR323" s="247"/>
      <c r="HQS323" s="247"/>
      <c r="HQT323" s="247"/>
      <c r="HQU323" s="247"/>
      <c r="HQV323" s="247"/>
      <c r="HQW323" s="247"/>
      <c r="HQX323" s="247"/>
      <c r="HQY323" s="247"/>
      <c r="HQZ323" s="247"/>
      <c r="HRA323" s="247"/>
      <c r="HRB323" s="247"/>
      <c r="HRC323" s="247"/>
      <c r="HRD323" s="247"/>
      <c r="HRE323" s="247"/>
      <c r="HRF323" s="247"/>
      <c r="HRG323" s="247"/>
      <c r="HRH323" s="247"/>
      <c r="HRI323" s="247"/>
      <c r="HRJ323" s="247"/>
      <c r="HRK323" s="247"/>
      <c r="HRL323" s="247"/>
      <c r="HRM323" s="247"/>
      <c r="HRN323" s="247"/>
      <c r="HRO323" s="247"/>
      <c r="HRP323" s="247"/>
      <c r="HRQ323" s="247"/>
      <c r="HRR323" s="247"/>
      <c r="HRS323" s="247"/>
      <c r="HRT323" s="247"/>
      <c r="HRU323" s="247"/>
      <c r="HRV323" s="247"/>
      <c r="HRW323" s="247"/>
      <c r="HRX323" s="247"/>
      <c r="HRY323" s="247"/>
      <c r="HRZ323" s="247"/>
      <c r="HSA323" s="247"/>
      <c r="HSB323" s="247"/>
      <c r="HSC323" s="247"/>
      <c r="HSD323" s="247"/>
      <c r="HSE323" s="247"/>
      <c r="HSF323" s="247"/>
      <c r="HSG323" s="247"/>
      <c r="HSH323" s="247"/>
      <c r="HSI323" s="247"/>
      <c r="HSJ323" s="247"/>
      <c r="HSK323" s="247"/>
      <c r="HSL323" s="247"/>
      <c r="HSM323" s="247"/>
      <c r="HSN323" s="247"/>
      <c r="HSO323" s="247"/>
      <c r="HSP323" s="247"/>
      <c r="HSQ323" s="247"/>
      <c r="HSR323" s="247"/>
      <c r="HSS323" s="247"/>
      <c r="HST323" s="247"/>
      <c r="HSU323" s="247"/>
      <c r="HSV323" s="247"/>
      <c r="HSW323" s="247"/>
      <c r="HSX323" s="247"/>
      <c r="HSY323" s="247"/>
      <c r="HSZ323" s="247"/>
      <c r="HTA323" s="247"/>
      <c r="HTB323" s="247"/>
      <c r="HTC323" s="247"/>
      <c r="HTD323" s="247"/>
      <c r="HTE323" s="247"/>
      <c r="HTF323" s="247"/>
      <c r="HTG323" s="247"/>
      <c r="HTH323" s="247"/>
      <c r="HTI323" s="247"/>
      <c r="HTJ323" s="247"/>
      <c r="HTK323" s="247"/>
      <c r="HTL323" s="247"/>
      <c r="HTM323" s="247"/>
      <c r="HTN323" s="247"/>
      <c r="HTO323" s="247"/>
      <c r="HTP323" s="247"/>
      <c r="HTQ323" s="247"/>
      <c r="HTR323" s="247"/>
      <c r="HTS323" s="247"/>
      <c r="HTT323" s="247"/>
      <c r="HTU323" s="247"/>
      <c r="HTV323" s="247"/>
      <c r="HTW323" s="247"/>
      <c r="HTX323" s="247"/>
      <c r="HTY323" s="247"/>
      <c r="HTZ323" s="247"/>
      <c r="HUA323" s="247"/>
      <c r="HUB323" s="247"/>
      <c r="HUC323" s="247"/>
      <c r="HUD323" s="247"/>
      <c r="HUE323" s="247"/>
      <c r="HUF323" s="247"/>
      <c r="HUG323" s="247"/>
      <c r="HUH323" s="247"/>
      <c r="HUI323" s="247"/>
      <c r="HUJ323" s="247"/>
      <c r="HUK323" s="247"/>
      <c r="HUL323" s="247"/>
      <c r="HUM323" s="247"/>
      <c r="HUN323" s="247"/>
      <c r="HUO323" s="247"/>
      <c r="HUP323" s="247"/>
      <c r="HUQ323" s="247"/>
      <c r="HUR323" s="247"/>
      <c r="HUS323" s="247"/>
      <c r="HUT323" s="247"/>
      <c r="HUU323" s="247"/>
      <c r="HUV323" s="247"/>
      <c r="HUW323" s="247"/>
      <c r="HUX323" s="247"/>
      <c r="HUY323" s="247"/>
      <c r="HUZ323" s="247"/>
      <c r="HVA323" s="247"/>
      <c r="HVB323" s="247"/>
      <c r="HVC323" s="247"/>
      <c r="HVD323" s="247"/>
      <c r="HVE323" s="247"/>
      <c r="HVF323" s="247"/>
      <c r="HVG323" s="247"/>
      <c r="HVH323" s="247"/>
      <c r="HVI323" s="247"/>
      <c r="HVJ323" s="247"/>
      <c r="HVK323" s="247"/>
      <c r="HVL323" s="247"/>
      <c r="HVM323" s="247"/>
      <c r="HVN323" s="247"/>
      <c r="HVO323" s="247"/>
      <c r="HVP323" s="247"/>
      <c r="HVQ323" s="247"/>
      <c r="HVR323" s="247"/>
      <c r="HVS323" s="247"/>
      <c r="HVT323" s="247"/>
      <c r="HVU323" s="247"/>
      <c r="HVV323" s="247"/>
      <c r="HVW323" s="247"/>
      <c r="HVX323" s="247"/>
      <c r="HVY323" s="247"/>
      <c r="HVZ323" s="247"/>
      <c r="HWA323" s="247"/>
      <c r="HWB323" s="247"/>
      <c r="HWC323" s="247"/>
      <c r="HWD323" s="247"/>
      <c r="HWE323" s="247"/>
      <c r="HWF323" s="247"/>
      <c r="HWG323" s="247"/>
      <c r="HWH323" s="247"/>
      <c r="HWI323" s="247"/>
      <c r="HWJ323" s="247"/>
      <c r="HWK323" s="247"/>
      <c r="HWL323" s="247"/>
      <c r="HWM323" s="247"/>
      <c r="HWN323" s="247"/>
      <c r="HWO323" s="247"/>
      <c r="HWP323" s="247"/>
      <c r="HWQ323" s="247"/>
      <c r="HWR323" s="247"/>
      <c r="HWS323" s="247"/>
      <c r="HWT323" s="247"/>
      <c r="HWU323" s="247"/>
      <c r="HWV323" s="247"/>
      <c r="HWW323" s="247"/>
      <c r="HWX323" s="247"/>
      <c r="HWY323" s="247"/>
      <c r="HWZ323" s="247"/>
      <c r="HXA323" s="247"/>
      <c r="HXB323" s="247"/>
      <c r="HXC323" s="247"/>
      <c r="HXD323" s="247"/>
      <c r="HXE323" s="247"/>
      <c r="HXF323" s="247"/>
      <c r="HXG323" s="247"/>
      <c r="HXH323" s="247"/>
      <c r="HXI323" s="247"/>
      <c r="HXJ323" s="247"/>
      <c r="HXK323" s="247"/>
      <c r="HXL323" s="247"/>
      <c r="HXM323" s="247"/>
      <c r="HXN323" s="247"/>
      <c r="HXO323" s="247"/>
      <c r="HXP323" s="247"/>
      <c r="HXQ323" s="247"/>
      <c r="HXR323" s="247"/>
      <c r="HXS323" s="247"/>
      <c r="HXT323" s="247"/>
      <c r="HXU323" s="247"/>
      <c r="HXV323" s="247"/>
      <c r="HXW323" s="247"/>
      <c r="HXX323" s="247"/>
      <c r="HXY323" s="247"/>
      <c r="HXZ323" s="247"/>
      <c r="HYA323" s="247"/>
      <c r="HYB323" s="247"/>
      <c r="HYC323" s="247"/>
      <c r="HYD323" s="247"/>
      <c r="HYE323" s="247"/>
      <c r="HYF323" s="247"/>
      <c r="HYG323" s="247"/>
      <c r="HYH323" s="247"/>
      <c r="HYI323" s="247"/>
      <c r="HYJ323" s="247"/>
      <c r="HYK323" s="247"/>
      <c r="HYL323" s="247"/>
      <c r="HYM323" s="247"/>
      <c r="HYN323" s="247"/>
      <c r="HYO323" s="247"/>
      <c r="HYP323" s="247"/>
      <c r="HYQ323" s="247"/>
      <c r="HYR323" s="247"/>
      <c r="HYS323" s="247"/>
      <c r="HYT323" s="247"/>
      <c r="HYU323" s="247"/>
      <c r="HYV323" s="247"/>
      <c r="HYW323" s="247"/>
      <c r="HYX323" s="247"/>
      <c r="HYY323" s="247"/>
      <c r="HYZ323" s="247"/>
      <c r="HZA323" s="247"/>
      <c r="HZB323" s="247"/>
      <c r="HZC323" s="247"/>
      <c r="HZD323" s="247"/>
      <c r="HZE323" s="247"/>
      <c r="HZF323" s="247"/>
      <c r="HZG323" s="247"/>
      <c r="HZH323" s="247"/>
      <c r="HZI323" s="247"/>
      <c r="HZJ323" s="247"/>
      <c r="HZK323" s="247"/>
      <c r="HZL323" s="247"/>
      <c r="HZM323" s="247"/>
      <c r="HZN323" s="247"/>
      <c r="HZO323" s="247"/>
      <c r="HZP323" s="247"/>
      <c r="HZQ323" s="247"/>
      <c r="HZR323" s="247"/>
      <c r="HZS323" s="247"/>
      <c r="HZT323" s="247"/>
      <c r="HZU323" s="247"/>
      <c r="HZV323" s="247"/>
      <c r="HZW323" s="247"/>
      <c r="HZX323" s="247"/>
      <c r="HZY323" s="247"/>
      <c r="HZZ323" s="247"/>
      <c r="IAA323" s="247"/>
      <c r="IAB323" s="247"/>
      <c r="IAC323" s="247"/>
      <c r="IAD323" s="247"/>
      <c r="IAE323" s="247"/>
      <c r="IAF323" s="247"/>
      <c r="IAG323" s="247"/>
      <c r="IAH323" s="247"/>
      <c r="IAI323" s="247"/>
      <c r="IAJ323" s="247"/>
      <c r="IAK323" s="247"/>
      <c r="IAL323" s="247"/>
      <c r="IAM323" s="247"/>
      <c r="IAN323" s="247"/>
      <c r="IAO323" s="247"/>
      <c r="IAP323" s="247"/>
      <c r="IAQ323" s="247"/>
      <c r="IAR323" s="247"/>
      <c r="IAS323" s="247"/>
      <c r="IAT323" s="247"/>
      <c r="IAU323" s="247"/>
      <c r="IAV323" s="247"/>
      <c r="IAW323" s="247"/>
      <c r="IAX323" s="247"/>
      <c r="IAY323" s="247"/>
      <c r="IAZ323" s="247"/>
      <c r="IBA323" s="247"/>
      <c r="IBB323" s="247"/>
      <c r="IBC323" s="247"/>
      <c r="IBD323" s="247"/>
      <c r="IBE323" s="247"/>
      <c r="IBF323" s="247"/>
      <c r="IBG323" s="247"/>
      <c r="IBH323" s="247"/>
      <c r="IBI323" s="247"/>
      <c r="IBJ323" s="247"/>
      <c r="IBK323" s="247"/>
      <c r="IBL323" s="247"/>
      <c r="IBM323" s="247"/>
      <c r="IBN323" s="247"/>
      <c r="IBO323" s="247"/>
      <c r="IBP323" s="247"/>
      <c r="IBQ323" s="247"/>
      <c r="IBR323" s="247"/>
      <c r="IBS323" s="247"/>
      <c r="IBT323" s="247"/>
      <c r="IBU323" s="247"/>
      <c r="IBV323" s="247"/>
      <c r="IBW323" s="247"/>
      <c r="IBX323" s="247"/>
      <c r="IBY323" s="247"/>
      <c r="IBZ323" s="247"/>
      <c r="ICA323" s="247"/>
      <c r="ICB323" s="247"/>
      <c r="ICC323" s="247"/>
      <c r="ICD323" s="247"/>
      <c r="ICE323" s="247"/>
      <c r="ICF323" s="247"/>
      <c r="ICG323" s="247"/>
      <c r="ICH323" s="247"/>
      <c r="ICI323" s="247"/>
      <c r="ICJ323" s="247"/>
      <c r="ICK323" s="247"/>
      <c r="ICL323" s="247"/>
      <c r="ICM323" s="247"/>
      <c r="ICN323" s="247"/>
      <c r="ICO323" s="247"/>
      <c r="ICP323" s="247"/>
      <c r="ICQ323" s="247"/>
      <c r="ICR323" s="247"/>
      <c r="ICS323" s="247"/>
      <c r="ICT323" s="247"/>
      <c r="ICU323" s="247"/>
      <c r="ICV323" s="247"/>
      <c r="ICW323" s="247"/>
      <c r="ICX323" s="247"/>
      <c r="ICY323" s="247"/>
      <c r="ICZ323" s="247"/>
      <c r="IDA323" s="247"/>
      <c r="IDB323" s="247"/>
      <c r="IDC323" s="247"/>
      <c r="IDD323" s="247"/>
      <c r="IDE323" s="247"/>
      <c r="IDF323" s="247"/>
      <c r="IDG323" s="247"/>
      <c r="IDH323" s="247"/>
      <c r="IDI323" s="247"/>
      <c r="IDJ323" s="247"/>
      <c r="IDK323" s="247"/>
      <c r="IDL323" s="247"/>
      <c r="IDM323" s="247"/>
      <c r="IDN323" s="247"/>
      <c r="IDO323" s="247"/>
      <c r="IDP323" s="247"/>
      <c r="IDQ323" s="247"/>
      <c r="IDR323" s="247"/>
      <c r="IDS323" s="247"/>
      <c r="IDT323" s="247"/>
      <c r="IDU323" s="247"/>
      <c r="IDV323" s="247"/>
      <c r="IDW323" s="247"/>
      <c r="IDX323" s="247"/>
      <c r="IDY323" s="247"/>
      <c r="IDZ323" s="247"/>
      <c r="IEA323" s="247"/>
      <c r="IEB323" s="247"/>
      <c r="IEC323" s="247"/>
      <c r="IED323" s="247"/>
      <c r="IEE323" s="247"/>
      <c r="IEF323" s="247"/>
      <c r="IEG323" s="247"/>
      <c r="IEH323" s="247"/>
      <c r="IEI323" s="247"/>
      <c r="IEJ323" s="247"/>
      <c r="IEK323" s="247"/>
      <c r="IEL323" s="247"/>
      <c r="IEM323" s="247"/>
      <c r="IEN323" s="247"/>
      <c r="IEO323" s="247"/>
      <c r="IEP323" s="247"/>
      <c r="IEQ323" s="247"/>
      <c r="IER323" s="247"/>
      <c r="IES323" s="247"/>
      <c r="IET323" s="247"/>
      <c r="IEU323" s="247"/>
      <c r="IEV323" s="247"/>
      <c r="IEW323" s="247"/>
      <c r="IEX323" s="247"/>
      <c r="IEY323" s="247"/>
      <c r="IEZ323" s="247"/>
      <c r="IFA323" s="247"/>
      <c r="IFB323" s="247"/>
      <c r="IFC323" s="247"/>
      <c r="IFD323" s="247"/>
      <c r="IFE323" s="247"/>
      <c r="IFF323" s="247"/>
      <c r="IFG323" s="247"/>
      <c r="IFH323" s="247"/>
      <c r="IFI323" s="247"/>
      <c r="IFJ323" s="247"/>
      <c r="IFK323" s="247"/>
      <c r="IFL323" s="247"/>
      <c r="IFM323" s="247"/>
      <c r="IFN323" s="247"/>
      <c r="IFO323" s="247"/>
      <c r="IFP323" s="247"/>
      <c r="IFQ323" s="247"/>
      <c r="IFR323" s="247"/>
      <c r="IFS323" s="247"/>
      <c r="IFT323" s="247"/>
      <c r="IFU323" s="247"/>
      <c r="IFV323" s="247"/>
      <c r="IFW323" s="247"/>
      <c r="IFX323" s="247"/>
      <c r="IFY323" s="247"/>
      <c r="IFZ323" s="247"/>
      <c r="IGA323" s="247"/>
      <c r="IGB323" s="247"/>
      <c r="IGC323" s="247"/>
      <c r="IGD323" s="247"/>
      <c r="IGE323" s="247"/>
      <c r="IGF323" s="247"/>
      <c r="IGG323" s="247"/>
      <c r="IGH323" s="247"/>
      <c r="IGI323" s="247"/>
      <c r="IGJ323" s="247"/>
      <c r="IGK323" s="247"/>
      <c r="IGL323" s="247"/>
      <c r="IGM323" s="247"/>
      <c r="IGN323" s="247"/>
      <c r="IGO323" s="247"/>
      <c r="IGP323" s="247"/>
      <c r="IGQ323" s="247"/>
      <c r="IGR323" s="247"/>
      <c r="IGS323" s="247"/>
      <c r="IGT323" s="247"/>
      <c r="IGU323" s="247"/>
      <c r="IGV323" s="247"/>
      <c r="IGW323" s="247"/>
      <c r="IGX323" s="247"/>
      <c r="IGY323" s="247"/>
      <c r="IGZ323" s="247"/>
      <c r="IHA323" s="247"/>
      <c r="IHB323" s="247"/>
      <c r="IHC323" s="247"/>
      <c r="IHD323" s="247"/>
      <c r="IHE323" s="247"/>
      <c r="IHF323" s="247"/>
      <c r="IHG323" s="247"/>
      <c r="IHH323" s="247"/>
      <c r="IHI323" s="247"/>
      <c r="IHJ323" s="247"/>
      <c r="IHK323" s="247"/>
      <c r="IHL323" s="247"/>
      <c r="IHM323" s="247"/>
      <c r="IHN323" s="247"/>
      <c r="IHO323" s="247"/>
      <c r="IHP323" s="247"/>
      <c r="IHQ323" s="247"/>
      <c r="IHR323" s="247"/>
      <c r="IHS323" s="247"/>
      <c r="IHT323" s="247"/>
      <c r="IHU323" s="247"/>
      <c r="IHV323" s="247"/>
      <c r="IHW323" s="247"/>
      <c r="IHX323" s="247"/>
      <c r="IHY323" s="247"/>
      <c r="IHZ323" s="247"/>
      <c r="IIA323" s="247"/>
      <c r="IIB323" s="247"/>
      <c r="IIC323" s="247"/>
      <c r="IID323" s="247"/>
      <c r="IIE323" s="247"/>
      <c r="IIF323" s="247"/>
      <c r="IIG323" s="247"/>
      <c r="IIH323" s="247"/>
      <c r="III323" s="247"/>
      <c r="IIJ323" s="247"/>
      <c r="IIK323" s="247"/>
      <c r="IIL323" s="247"/>
      <c r="IIM323" s="247"/>
      <c r="IIN323" s="247"/>
      <c r="IIO323" s="247"/>
      <c r="IIP323" s="247"/>
      <c r="IIQ323" s="247"/>
      <c r="IIR323" s="247"/>
      <c r="IIS323" s="247"/>
      <c r="IIT323" s="247"/>
      <c r="IIU323" s="247"/>
      <c r="IIV323" s="247"/>
      <c r="IIW323" s="247"/>
      <c r="IIX323" s="247"/>
      <c r="IIY323" s="247"/>
      <c r="IIZ323" s="247"/>
      <c r="IJA323" s="247"/>
      <c r="IJB323" s="247"/>
      <c r="IJC323" s="247"/>
      <c r="IJD323" s="247"/>
      <c r="IJE323" s="247"/>
      <c r="IJF323" s="247"/>
      <c r="IJG323" s="247"/>
      <c r="IJH323" s="247"/>
      <c r="IJI323" s="247"/>
      <c r="IJJ323" s="247"/>
      <c r="IJK323" s="247"/>
      <c r="IJL323" s="247"/>
      <c r="IJM323" s="247"/>
      <c r="IJN323" s="247"/>
      <c r="IJO323" s="247"/>
      <c r="IJP323" s="247"/>
      <c r="IJQ323" s="247"/>
      <c r="IJR323" s="247"/>
      <c r="IJS323" s="247"/>
      <c r="IJT323" s="247"/>
      <c r="IJU323" s="247"/>
      <c r="IJV323" s="247"/>
      <c r="IJW323" s="247"/>
      <c r="IJX323" s="247"/>
      <c r="IJY323" s="247"/>
      <c r="IJZ323" s="247"/>
      <c r="IKA323" s="247"/>
      <c r="IKB323" s="247"/>
      <c r="IKC323" s="247"/>
      <c r="IKD323" s="247"/>
      <c r="IKE323" s="247"/>
      <c r="IKF323" s="247"/>
      <c r="IKG323" s="247"/>
      <c r="IKH323" s="247"/>
      <c r="IKI323" s="247"/>
      <c r="IKJ323" s="247"/>
      <c r="IKK323" s="247"/>
      <c r="IKL323" s="247"/>
      <c r="IKM323" s="247"/>
      <c r="IKN323" s="247"/>
      <c r="IKO323" s="247"/>
      <c r="IKP323" s="247"/>
      <c r="IKQ323" s="247"/>
      <c r="IKR323" s="247"/>
      <c r="IKS323" s="247"/>
      <c r="IKT323" s="247"/>
      <c r="IKU323" s="247"/>
      <c r="IKV323" s="247"/>
      <c r="IKW323" s="247"/>
      <c r="IKX323" s="247"/>
      <c r="IKY323" s="247"/>
      <c r="IKZ323" s="247"/>
      <c r="ILA323" s="247"/>
      <c r="ILB323" s="247"/>
      <c r="ILC323" s="247"/>
      <c r="ILD323" s="247"/>
      <c r="ILE323" s="247"/>
      <c r="ILF323" s="247"/>
      <c r="ILG323" s="247"/>
      <c r="ILH323" s="247"/>
      <c r="ILI323" s="247"/>
      <c r="ILJ323" s="247"/>
      <c r="ILK323" s="247"/>
      <c r="ILL323" s="247"/>
      <c r="ILM323" s="247"/>
      <c r="ILN323" s="247"/>
      <c r="ILO323" s="247"/>
      <c r="ILP323" s="247"/>
      <c r="ILQ323" s="247"/>
      <c r="ILR323" s="247"/>
      <c r="ILS323" s="247"/>
      <c r="ILT323" s="247"/>
      <c r="ILU323" s="247"/>
      <c r="ILV323" s="247"/>
      <c r="ILW323" s="247"/>
      <c r="ILX323" s="247"/>
      <c r="ILY323" s="247"/>
      <c r="ILZ323" s="247"/>
      <c r="IMA323" s="247"/>
      <c r="IMB323" s="247"/>
      <c r="IMC323" s="247"/>
      <c r="IMD323" s="247"/>
      <c r="IME323" s="247"/>
      <c r="IMF323" s="247"/>
      <c r="IMG323" s="247"/>
      <c r="IMH323" s="247"/>
      <c r="IMI323" s="247"/>
      <c r="IMJ323" s="247"/>
      <c r="IMK323" s="247"/>
      <c r="IML323" s="247"/>
      <c r="IMM323" s="247"/>
      <c r="IMN323" s="247"/>
      <c r="IMO323" s="247"/>
      <c r="IMP323" s="247"/>
      <c r="IMQ323" s="247"/>
      <c r="IMR323" s="247"/>
      <c r="IMS323" s="247"/>
      <c r="IMT323" s="247"/>
      <c r="IMU323" s="247"/>
      <c r="IMV323" s="247"/>
      <c r="IMW323" s="247"/>
      <c r="IMX323" s="247"/>
      <c r="IMY323" s="247"/>
      <c r="IMZ323" s="247"/>
      <c r="INA323" s="247"/>
      <c r="INB323" s="247"/>
      <c r="INC323" s="247"/>
      <c r="IND323" s="247"/>
      <c r="INE323" s="247"/>
      <c r="INF323" s="247"/>
      <c r="ING323" s="247"/>
      <c r="INH323" s="247"/>
      <c r="INI323" s="247"/>
      <c r="INJ323" s="247"/>
      <c r="INK323" s="247"/>
      <c r="INL323" s="247"/>
      <c r="INM323" s="247"/>
      <c r="INN323" s="247"/>
      <c r="INO323" s="247"/>
      <c r="INP323" s="247"/>
      <c r="INQ323" s="247"/>
      <c r="INR323" s="247"/>
      <c r="INS323" s="247"/>
      <c r="INT323" s="247"/>
      <c r="INU323" s="247"/>
      <c r="INV323" s="247"/>
      <c r="INW323" s="247"/>
      <c r="INX323" s="247"/>
      <c r="INY323" s="247"/>
      <c r="INZ323" s="247"/>
      <c r="IOA323" s="247"/>
      <c r="IOB323" s="247"/>
      <c r="IOC323" s="247"/>
      <c r="IOD323" s="247"/>
      <c r="IOE323" s="247"/>
      <c r="IOF323" s="247"/>
      <c r="IOG323" s="247"/>
      <c r="IOH323" s="247"/>
      <c r="IOI323" s="247"/>
      <c r="IOJ323" s="247"/>
      <c r="IOK323" s="247"/>
      <c r="IOL323" s="247"/>
      <c r="IOM323" s="247"/>
      <c r="ION323" s="247"/>
      <c r="IOO323" s="247"/>
      <c r="IOP323" s="247"/>
      <c r="IOQ323" s="247"/>
      <c r="IOR323" s="247"/>
      <c r="IOS323" s="247"/>
      <c r="IOT323" s="247"/>
      <c r="IOU323" s="247"/>
      <c r="IOV323" s="247"/>
      <c r="IOW323" s="247"/>
      <c r="IOX323" s="247"/>
      <c r="IOY323" s="247"/>
      <c r="IOZ323" s="247"/>
      <c r="IPA323" s="247"/>
      <c r="IPB323" s="247"/>
      <c r="IPC323" s="247"/>
      <c r="IPD323" s="247"/>
      <c r="IPE323" s="247"/>
      <c r="IPF323" s="247"/>
      <c r="IPG323" s="247"/>
      <c r="IPH323" s="247"/>
      <c r="IPI323" s="247"/>
      <c r="IPJ323" s="247"/>
      <c r="IPK323" s="247"/>
      <c r="IPL323" s="247"/>
      <c r="IPM323" s="247"/>
      <c r="IPN323" s="247"/>
      <c r="IPO323" s="247"/>
      <c r="IPP323" s="247"/>
      <c r="IPQ323" s="247"/>
      <c r="IPR323" s="247"/>
      <c r="IPS323" s="247"/>
      <c r="IPT323" s="247"/>
      <c r="IPU323" s="247"/>
      <c r="IPV323" s="247"/>
      <c r="IPW323" s="247"/>
      <c r="IPX323" s="247"/>
      <c r="IPY323" s="247"/>
      <c r="IPZ323" s="247"/>
      <c r="IQA323" s="247"/>
      <c r="IQB323" s="247"/>
      <c r="IQC323" s="247"/>
      <c r="IQD323" s="247"/>
      <c r="IQE323" s="247"/>
      <c r="IQF323" s="247"/>
      <c r="IQG323" s="247"/>
      <c r="IQH323" s="247"/>
      <c r="IQI323" s="247"/>
      <c r="IQJ323" s="247"/>
      <c r="IQK323" s="247"/>
      <c r="IQL323" s="247"/>
      <c r="IQM323" s="247"/>
      <c r="IQN323" s="247"/>
      <c r="IQO323" s="247"/>
      <c r="IQP323" s="247"/>
      <c r="IQQ323" s="247"/>
      <c r="IQR323" s="247"/>
      <c r="IQS323" s="247"/>
      <c r="IQT323" s="247"/>
      <c r="IQU323" s="247"/>
      <c r="IQV323" s="247"/>
      <c r="IQW323" s="247"/>
      <c r="IQX323" s="247"/>
      <c r="IQY323" s="247"/>
      <c r="IQZ323" s="247"/>
      <c r="IRA323" s="247"/>
      <c r="IRB323" s="247"/>
      <c r="IRC323" s="247"/>
      <c r="IRD323" s="247"/>
      <c r="IRE323" s="247"/>
      <c r="IRF323" s="247"/>
      <c r="IRG323" s="247"/>
      <c r="IRH323" s="247"/>
      <c r="IRI323" s="247"/>
      <c r="IRJ323" s="247"/>
      <c r="IRK323" s="247"/>
      <c r="IRL323" s="247"/>
      <c r="IRM323" s="247"/>
      <c r="IRN323" s="247"/>
      <c r="IRO323" s="247"/>
      <c r="IRP323" s="247"/>
      <c r="IRQ323" s="247"/>
      <c r="IRR323" s="247"/>
      <c r="IRS323" s="247"/>
      <c r="IRT323" s="247"/>
      <c r="IRU323" s="247"/>
      <c r="IRV323" s="247"/>
      <c r="IRW323" s="247"/>
      <c r="IRX323" s="247"/>
      <c r="IRY323" s="247"/>
      <c r="IRZ323" s="247"/>
      <c r="ISA323" s="247"/>
      <c r="ISB323" s="247"/>
      <c r="ISC323" s="247"/>
      <c r="ISD323" s="247"/>
      <c r="ISE323" s="247"/>
      <c r="ISF323" s="247"/>
      <c r="ISG323" s="247"/>
      <c r="ISH323" s="247"/>
      <c r="ISI323" s="247"/>
      <c r="ISJ323" s="247"/>
      <c r="ISK323" s="247"/>
      <c r="ISL323" s="247"/>
      <c r="ISM323" s="247"/>
      <c r="ISN323" s="247"/>
      <c r="ISO323" s="247"/>
      <c r="ISP323" s="247"/>
      <c r="ISQ323" s="247"/>
      <c r="ISR323" s="247"/>
      <c r="ISS323" s="247"/>
      <c r="IST323" s="247"/>
      <c r="ISU323" s="247"/>
      <c r="ISV323" s="247"/>
      <c r="ISW323" s="247"/>
      <c r="ISX323" s="247"/>
      <c r="ISY323" s="247"/>
      <c r="ISZ323" s="247"/>
      <c r="ITA323" s="247"/>
      <c r="ITB323" s="247"/>
      <c r="ITC323" s="247"/>
      <c r="ITD323" s="247"/>
      <c r="ITE323" s="247"/>
      <c r="ITF323" s="247"/>
      <c r="ITG323" s="247"/>
      <c r="ITH323" s="247"/>
      <c r="ITI323" s="247"/>
      <c r="ITJ323" s="247"/>
      <c r="ITK323" s="247"/>
      <c r="ITL323" s="247"/>
      <c r="ITM323" s="247"/>
      <c r="ITN323" s="247"/>
      <c r="ITO323" s="247"/>
      <c r="ITP323" s="247"/>
      <c r="ITQ323" s="247"/>
      <c r="ITR323" s="247"/>
      <c r="ITS323" s="247"/>
      <c r="ITT323" s="247"/>
      <c r="ITU323" s="247"/>
      <c r="ITV323" s="247"/>
      <c r="ITW323" s="247"/>
      <c r="ITX323" s="247"/>
      <c r="ITY323" s="247"/>
      <c r="ITZ323" s="247"/>
      <c r="IUA323" s="247"/>
      <c r="IUB323" s="247"/>
      <c r="IUC323" s="247"/>
      <c r="IUD323" s="247"/>
      <c r="IUE323" s="247"/>
      <c r="IUF323" s="247"/>
      <c r="IUG323" s="247"/>
      <c r="IUH323" s="247"/>
      <c r="IUI323" s="247"/>
      <c r="IUJ323" s="247"/>
      <c r="IUK323" s="247"/>
      <c r="IUL323" s="247"/>
      <c r="IUM323" s="247"/>
      <c r="IUN323" s="247"/>
      <c r="IUO323" s="247"/>
      <c r="IUP323" s="247"/>
      <c r="IUQ323" s="247"/>
      <c r="IUR323" s="247"/>
      <c r="IUS323" s="247"/>
      <c r="IUT323" s="247"/>
      <c r="IUU323" s="247"/>
      <c r="IUV323" s="247"/>
      <c r="IUW323" s="247"/>
      <c r="IUX323" s="247"/>
      <c r="IUY323" s="247"/>
      <c r="IUZ323" s="247"/>
      <c r="IVA323" s="247"/>
      <c r="IVB323" s="247"/>
      <c r="IVC323" s="247"/>
      <c r="IVD323" s="247"/>
      <c r="IVE323" s="247"/>
      <c r="IVF323" s="247"/>
      <c r="IVG323" s="247"/>
      <c r="IVH323" s="247"/>
      <c r="IVI323" s="247"/>
      <c r="IVJ323" s="247"/>
      <c r="IVK323" s="247"/>
      <c r="IVL323" s="247"/>
      <c r="IVM323" s="247"/>
      <c r="IVN323" s="247"/>
      <c r="IVO323" s="247"/>
      <c r="IVP323" s="247"/>
      <c r="IVQ323" s="247"/>
      <c r="IVR323" s="247"/>
      <c r="IVS323" s="247"/>
      <c r="IVT323" s="247"/>
      <c r="IVU323" s="247"/>
      <c r="IVV323" s="247"/>
      <c r="IVW323" s="247"/>
      <c r="IVX323" s="247"/>
      <c r="IVY323" s="247"/>
      <c r="IVZ323" s="247"/>
      <c r="IWA323" s="247"/>
      <c r="IWB323" s="247"/>
      <c r="IWC323" s="247"/>
      <c r="IWD323" s="247"/>
      <c r="IWE323" s="247"/>
      <c r="IWF323" s="247"/>
      <c r="IWG323" s="247"/>
      <c r="IWH323" s="247"/>
      <c r="IWI323" s="247"/>
      <c r="IWJ323" s="247"/>
      <c r="IWK323" s="247"/>
      <c r="IWL323" s="247"/>
      <c r="IWM323" s="247"/>
      <c r="IWN323" s="247"/>
      <c r="IWO323" s="247"/>
      <c r="IWP323" s="247"/>
      <c r="IWQ323" s="247"/>
      <c r="IWR323" s="247"/>
      <c r="IWS323" s="247"/>
      <c r="IWT323" s="247"/>
      <c r="IWU323" s="247"/>
      <c r="IWV323" s="247"/>
      <c r="IWW323" s="247"/>
      <c r="IWX323" s="247"/>
      <c r="IWY323" s="247"/>
      <c r="IWZ323" s="247"/>
      <c r="IXA323" s="247"/>
      <c r="IXB323" s="247"/>
      <c r="IXC323" s="247"/>
      <c r="IXD323" s="247"/>
      <c r="IXE323" s="247"/>
      <c r="IXF323" s="247"/>
      <c r="IXG323" s="247"/>
      <c r="IXH323" s="247"/>
      <c r="IXI323" s="247"/>
      <c r="IXJ323" s="247"/>
      <c r="IXK323" s="247"/>
      <c r="IXL323" s="247"/>
      <c r="IXM323" s="247"/>
      <c r="IXN323" s="247"/>
      <c r="IXO323" s="247"/>
      <c r="IXP323" s="247"/>
      <c r="IXQ323" s="247"/>
      <c r="IXR323" s="247"/>
      <c r="IXS323" s="247"/>
      <c r="IXT323" s="247"/>
      <c r="IXU323" s="247"/>
      <c r="IXV323" s="247"/>
      <c r="IXW323" s="247"/>
      <c r="IXX323" s="247"/>
      <c r="IXY323" s="247"/>
      <c r="IXZ323" s="247"/>
      <c r="IYA323" s="247"/>
      <c r="IYB323" s="247"/>
      <c r="IYC323" s="247"/>
      <c r="IYD323" s="247"/>
      <c r="IYE323" s="247"/>
      <c r="IYF323" s="247"/>
      <c r="IYG323" s="247"/>
      <c r="IYH323" s="247"/>
      <c r="IYI323" s="247"/>
      <c r="IYJ323" s="247"/>
      <c r="IYK323" s="247"/>
      <c r="IYL323" s="247"/>
      <c r="IYM323" s="247"/>
      <c r="IYN323" s="247"/>
      <c r="IYO323" s="247"/>
      <c r="IYP323" s="247"/>
      <c r="IYQ323" s="247"/>
      <c r="IYR323" s="247"/>
      <c r="IYS323" s="247"/>
      <c r="IYT323" s="247"/>
      <c r="IYU323" s="247"/>
      <c r="IYV323" s="247"/>
      <c r="IYW323" s="247"/>
      <c r="IYX323" s="247"/>
      <c r="IYY323" s="247"/>
      <c r="IYZ323" s="247"/>
      <c r="IZA323" s="247"/>
      <c r="IZB323" s="247"/>
      <c r="IZC323" s="247"/>
      <c r="IZD323" s="247"/>
      <c r="IZE323" s="247"/>
      <c r="IZF323" s="247"/>
      <c r="IZG323" s="247"/>
      <c r="IZH323" s="247"/>
      <c r="IZI323" s="247"/>
      <c r="IZJ323" s="247"/>
      <c r="IZK323" s="247"/>
      <c r="IZL323" s="247"/>
      <c r="IZM323" s="247"/>
      <c r="IZN323" s="247"/>
      <c r="IZO323" s="247"/>
      <c r="IZP323" s="247"/>
      <c r="IZQ323" s="247"/>
      <c r="IZR323" s="247"/>
      <c r="IZS323" s="247"/>
      <c r="IZT323" s="247"/>
      <c r="IZU323" s="247"/>
      <c r="IZV323" s="247"/>
      <c r="IZW323" s="247"/>
      <c r="IZX323" s="247"/>
      <c r="IZY323" s="247"/>
      <c r="IZZ323" s="247"/>
      <c r="JAA323" s="247"/>
      <c r="JAB323" s="247"/>
      <c r="JAC323" s="247"/>
      <c r="JAD323" s="247"/>
      <c r="JAE323" s="247"/>
      <c r="JAF323" s="247"/>
      <c r="JAG323" s="247"/>
      <c r="JAH323" s="247"/>
      <c r="JAI323" s="247"/>
      <c r="JAJ323" s="247"/>
      <c r="JAK323" s="247"/>
      <c r="JAL323" s="247"/>
      <c r="JAM323" s="247"/>
      <c r="JAN323" s="247"/>
      <c r="JAO323" s="247"/>
      <c r="JAP323" s="247"/>
      <c r="JAQ323" s="247"/>
      <c r="JAR323" s="247"/>
      <c r="JAS323" s="247"/>
      <c r="JAT323" s="247"/>
      <c r="JAU323" s="247"/>
      <c r="JAV323" s="247"/>
      <c r="JAW323" s="247"/>
      <c r="JAX323" s="247"/>
      <c r="JAY323" s="247"/>
      <c r="JAZ323" s="247"/>
      <c r="JBA323" s="247"/>
      <c r="JBB323" s="247"/>
      <c r="JBC323" s="247"/>
      <c r="JBD323" s="247"/>
      <c r="JBE323" s="247"/>
      <c r="JBF323" s="247"/>
      <c r="JBG323" s="247"/>
      <c r="JBH323" s="247"/>
      <c r="JBI323" s="247"/>
      <c r="JBJ323" s="247"/>
      <c r="JBK323" s="247"/>
      <c r="JBL323" s="247"/>
      <c r="JBM323" s="247"/>
      <c r="JBN323" s="247"/>
      <c r="JBO323" s="247"/>
      <c r="JBP323" s="247"/>
      <c r="JBQ323" s="247"/>
      <c r="JBR323" s="247"/>
      <c r="JBS323" s="247"/>
      <c r="JBT323" s="247"/>
      <c r="JBU323" s="247"/>
      <c r="JBV323" s="247"/>
      <c r="JBW323" s="247"/>
      <c r="JBX323" s="247"/>
      <c r="JBY323" s="247"/>
      <c r="JBZ323" s="247"/>
      <c r="JCA323" s="247"/>
      <c r="JCB323" s="247"/>
      <c r="JCC323" s="247"/>
      <c r="JCD323" s="247"/>
      <c r="JCE323" s="247"/>
      <c r="JCF323" s="247"/>
      <c r="JCG323" s="247"/>
      <c r="JCH323" s="247"/>
      <c r="JCI323" s="247"/>
      <c r="JCJ323" s="247"/>
      <c r="JCK323" s="247"/>
      <c r="JCL323" s="247"/>
      <c r="JCM323" s="247"/>
      <c r="JCN323" s="247"/>
      <c r="JCO323" s="247"/>
      <c r="JCP323" s="247"/>
      <c r="JCQ323" s="247"/>
      <c r="JCR323" s="247"/>
      <c r="JCS323" s="247"/>
      <c r="JCT323" s="247"/>
      <c r="JCU323" s="247"/>
      <c r="JCV323" s="247"/>
      <c r="JCW323" s="247"/>
      <c r="JCX323" s="247"/>
      <c r="JCY323" s="247"/>
      <c r="JCZ323" s="247"/>
      <c r="JDA323" s="247"/>
      <c r="JDB323" s="247"/>
      <c r="JDC323" s="247"/>
      <c r="JDD323" s="247"/>
      <c r="JDE323" s="247"/>
      <c r="JDF323" s="247"/>
      <c r="JDG323" s="247"/>
      <c r="JDH323" s="247"/>
      <c r="JDI323" s="247"/>
      <c r="JDJ323" s="247"/>
      <c r="JDK323" s="247"/>
      <c r="JDL323" s="247"/>
      <c r="JDM323" s="247"/>
      <c r="JDN323" s="247"/>
      <c r="JDO323" s="247"/>
      <c r="JDP323" s="247"/>
      <c r="JDQ323" s="247"/>
      <c r="JDR323" s="247"/>
      <c r="JDS323" s="247"/>
      <c r="JDT323" s="247"/>
      <c r="JDU323" s="247"/>
      <c r="JDV323" s="247"/>
      <c r="JDW323" s="247"/>
      <c r="JDX323" s="247"/>
      <c r="JDY323" s="247"/>
      <c r="JDZ323" s="247"/>
      <c r="JEA323" s="247"/>
      <c r="JEB323" s="247"/>
      <c r="JEC323" s="247"/>
      <c r="JED323" s="247"/>
      <c r="JEE323" s="247"/>
      <c r="JEF323" s="247"/>
      <c r="JEG323" s="247"/>
      <c r="JEH323" s="247"/>
      <c r="JEI323" s="247"/>
      <c r="JEJ323" s="247"/>
      <c r="JEK323" s="247"/>
      <c r="JEL323" s="247"/>
      <c r="JEM323" s="247"/>
      <c r="JEN323" s="247"/>
      <c r="JEO323" s="247"/>
      <c r="JEP323" s="247"/>
      <c r="JEQ323" s="247"/>
      <c r="JER323" s="247"/>
      <c r="JES323" s="247"/>
      <c r="JET323" s="247"/>
      <c r="JEU323" s="247"/>
      <c r="JEV323" s="247"/>
      <c r="JEW323" s="247"/>
      <c r="JEX323" s="247"/>
      <c r="JEY323" s="247"/>
      <c r="JEZ323" s="247"/>
      <c r="JFA323" s="247"/>
      <c r="JFB323" s="247"/>
      <c r="JFC323" s="247"/>
      <c r="JFD323" s="247"/>
      <c r="JFE323" s="247"/>
      <c r="JFF323" s="247"/>
      <c r="JFG323" s="247"/>
      <c r="JFH323" s="247"/>
      <c r="JFI323" s="247"/>
      <c r="JFJ323" s="247"/>
      <c r="JFK323" s="247"/>
      <c r="JFL323" s="247"/>
      <c r="JFM323" s="247"/>
      <c r="JFN323" s="247"/>
      <c r="JFO323" s="247"/>
      <c r="JFP323" s="247"/>
      <c r="JFQ323" s="247"/>
      <c r="JFR323" s="247"/>
      <c r="JFS323" s="247"/>
      <c r="JFT323" s="247"/>
      <c r="JFU323" s="247"/>
      <c r="JFV323" s="247"/>
      <c r="JFW323" s="247"/>
      <c r="JFX323" s="247"/>
      <c r="JFY323" s="247"/>
      <c r="JFZ323" s="247"/>
      <c r="JGA323" s="247"/>
      <c r="JGB323" s="247"/>
      <c r="JGC323" s="247"/>
      <c r="JGD323" s="247"/>
      <c r="JGE323" s="247"/>
      <c r="JGF323" s="247"/>
      <c r="JGG323" s="247"/>
      <c r="JGH323" s="247"/>
      <c r="JGI323" s="247"/>
      <c r="JGJ323" s="247"/>
      <c r="JGK323" s="247"/>
      <c r="JGL323" s="247"/>
      <c r="JGM323" s="247"/>
      <c r="JGN323" s="247"/>
      <c r="JGO323" s="247"/>
      <c r="JGP323" s="247"/>
      <c r="JGQ323" s="247"/>
      <c r="JGR323" s="247"/>
      <c r="JGS323" s="247"/>
      <c r="JGT323" s="247"/>
      <c r="JGU323" s="247"/>
      <c r="JGV323" s="247"/>
      <c r="JGW323" s="247"/>
      <c r="JGX323" s="247"/>
      <c r="JGY323" s="247"/>
      <c r="JGZ323" s="247"/>
      <c r="JHA323" s="247"/>
      <c r="JHB323" s="247"/>
      <c r="JHC323" s="247"/>
      <c r="JHD323" s="247"/>
      <c r="JHE323" s="247"/>
      <c r="JHF323" s="247"/>
      <c r="JHG323" s="247"/>
      <c r="JHH323" s="247"/>
      <c r="JHI323" s="247"/>
      <c r="JHJ323" s="247"/>
      <c r="JHK323" s="247"/>
      <c r="JHL323" s="247"/>
      <c r="JHM323" s="247"/>
      <c r="JHN323" s="247"/>
      <c r="JHO323" s="247"/>
      <c r="JHP323" s="247"/>
      <c r="JHQ323" s="247"/>
      <c r="JHR323" s="247"/>
      <c r="JHS323" s="247"/>
      <c r="JHT323" s="247"/>
      <c r="JHU323" s="247"/>
      <c r="JHV323" s="247"/>
      <c r="JHW323" s="247"/>
      <c r="JHX323" s="247"/>
      <c r="JHY323" s="247"/>
      <c r="JHZ323" s="247"/>
      <c r="JIA323" s="247"/>
      <c r="JIB323" s="247"/>
      <c r="JIC323" s="247"/>
      <c r="JID323" s="247"/>
      <c r="JIE323" s="247"/>
      <c r="JIF323" s="247"/>
      <c r="JIG323" s="247"/>
      <c r="JIH323" s="247"/>
      <c r="JII323" s="247"/>
      <c r="JIJ323" s="247"/>
      <c r="JIK323" s="247"/>
      <c r="JIL323" s="247"/>
      <c r="JIM323" s="247"/>
      <c r="JIN323" s="247"/>
      <c r="JIO323" s="247"/>
      <c r="JIP323" s="247"/>
      <c r="JIQ323" s="247"/>
      <c r="JIR323" s="247"/>
      <c r="JIS323" s="247"/>
      <c r="JIT323" s="247"/>
      <c r="JIU323" s="247"/>
      <c r="JIV323" s="247"/>
      <c r="JIW323" s="247"/>
      <c r="JIX323" s="247"/>
      <c r="JIY323" s="247"/>
      <c r="JIZ323" s="247"/>
      <c r="JJA323" s="247"/>
      <c r="JJB323" s="247"/>
      <c r="JJC323" s="247"/>
      <c r="JJD323" s="247"/>
      <c r="JJE323" s="247"/>
      <c r="JJF323" s="247"/>
      <c r="JJG323" s="247"/>
      <c r="JJH323" s="247"/>
      <c r="JJI323" s="247"/>
      <c r="JJJ323" s="247"/>
      <c r="JJK323" s="247"/>
      <c r="JJL323" s="247"/>
      <c r="JJM323" s="247"/>
      <c r="JJN323" s="247"/>
      <c r="JJO323" s="247"/>
      <c r="JJP323" s="247"/>
      <c r="JJQ323" s="247"/>
      <c r="JJR323" s="247"/>
      <c r="JJS323" s="247"/>
      <c r="JJT323" s="247"/>
      <c r="JJU323" s="247"/>
      <c r="JJV323" s="247"/>
      <c r="JJW323" s="247"/>
      <c r="JJX323" s="247"/>
      <c r="JJY323" s="247"/>
      <c r="JJZ323" s="247"/>
      <c r="JKA323" s="247"/>
      <c r="JKB323" s="247"/>
      <c r="JKC323" s="247"/>
      <c r="JKD323" s="247"/>
      <c r="JKE323" s="247"/>
      <c r="JKF323" s="247"/>
      <c r="JKG323" s="247"/>
      <c r="JKH323" s="247"/>
      <c r="JKI323" s="247"/>
      <c r="JKJ323" s="247"/>
      <c r="JKK323" s="247"/>
      <c r="JKL323" s="247"/>
      <c r="JKM323" s="247"/>
      <c r="JKN323" s="247"/>
      <c r="JKO323" s="247"/>
      <c r="JKP323" s="247"/>
      <c r="JKQ323" s="247"/>
      <c r="JKR323" s="247"/>
      <c r="JKS323" s="247"/>
      <c r="JKT323" s="247"/>
      <c r="JKU323" s="247"/>
      <c r="JKV323" s="247"/>
      <c r="JKW323" s="247"/>
      <c r="JKX323" s="247"/>
      <c r="JKY323" s="247"/>
      <c r="JKZ323" s="247"/>
      <c r="JLA323" s="247"/>
      <c r="JLB323" s="247"/>
      <c r="JLC323" s="247"/>
      <c r="JLD323" s="247"/>
      <c r="JLE323" s="247"/>
      <c r="JLF323" s="247"/>
      <c r="JLG323" s="247"/>
      <c r="JLH323" s="247"/>
      <c r="JLI323" s="247"/>
      <c r="JLJ323" s="247"/>
      <c r="JLK323" s="247"/>
      <c r="JLL323" s="247"/>
      <c r="JLM323" s="247"/>
      <c r="JLN323" s="247"/>
      <c r="JLO323" s="247"/>
      <c r="JLP323" s="247"/>
      <c r="JLQ323" s="247"/>
      <c r="JLR323" s="247"/>
      <c r="JLS323" s="247"/>
      <c r="JLT323" s="247"/>
      <c r="JLU323" s="247"/>
      <c r="JLV323" s="247"/>
      <c r="JLW323" s="247"/>
      <c r="JLX323" s="247"/>
      <c r="JLY323" s="247"/>
      <c r="JLZ323" s="247"/>
      <c r="JMA323" s="247"/>
      <c r="JMB323" s="247"/>
      <c r="JMC323" s="247"/>
      <c r="JMD323" s="247"/>
      <c r="JME323" s="247"/>
      <c r="JMF323" s="247"/>
      <c r="JMG323" s="247"/>
      <c r="JMH323" s="247"/>
      <c r="JMI323" s="247"/>
      <c r="JMJ323" s="247"/>
      <c r="JMK323" s="247"/>
      <c r="JML323" s="247"/>
      <c r="JMM323" s="247"/>
      <c r="JMN323" s="247"/>
      <c r="JMO323" s="247"/>
      <c r="JMP323" s="247"/>
      <c r="JMQ323" s="247"/>
      <c r="JMR323" s="247"/>
      <c r="JMS323" s="247"/>
      <c r="JMT323" s="247"/>
      <c r="JMU323" s="247"/>
      <c r="JMV323" s="247"/>
      <c r="JMW323" s="247"/>
      <c r="JMX323" s="247"/>
      <c r="JMY323" s="247"/>
      <c r="JMZ323" s="247"/>
      <c r="JNA323" s="247"/>
      <c r="JNB323" s="247"/>
      <c r="JNC323" s="247"/>
      <c r="JND323" s="247"/>
      <c r="JNE323" s="247"/>
      <c r="JNF323" s="247"/>
      <c r="JNG323" s="247"/>
      <c r="JNH323" s="247"/>
      <c r="JNI323" s="247"/>
      <c r="JNJ323" s="247"/>
      <c r="JNK323" s="247"/>
      <c r="JNL323" s="247"/>
      <c r="JNM323" s="247"/>
      <c r="JNN323" s="247"/>
      <c r="JNO323" s="247"/>
      <c r="JNP323" s="247"/>
      <c r="JNQ323" s="247"/>
      <c r="JNR323" s="247"/>
      <c r="JNS323" s="247"/>
      <c r="JNT323" s="247"/>
      <c r="JNU323" s="247"/>
      <c r="JNV323" s="247"/>
      <c r="JNW323" s="247"/>
      <c r="JNX323" s="247"/>
      <c r="JNY323" s="247"/>
      <c r="JNZ323" s="247"/>
      <c r="JOA323" s="247"/>
      <c r="JOB323" s="247"/>
      <c r="JOC323" s="247"/>
      <c r="JOD323" s="247"/>
      <c r="JOE323" s="247"/>
      <c r="JOF323" s="247"/>
      <c r="JOG323" s="247"/>
      <c r="JOH323" s="247"/>
      <c r="JOI323" s="247"/>
      <c r="JOJ323" s="247"/>
      <c r="JOK323" s="247"/>
      <c r="JOL323" s="247"/>
      <c r="JOM323" s="247"/>
      <c r="JON323" s="247"/>
      <c r="JOO323" s="247"/>
      <c r="JOP323" s="247"/>
      <c r="JOQ323" s="247"/>
      <c r="JOR323" s="247"/>
      <c r="JOS323" s="247"/>
      <c r="JOT323" s="247"/>
      <c r="JOU323" s="247"/>
      <c r="JOV323" s="247"/>
      <c r="JOW323" s="247"/>
      <c r="JOX323" s="247"/>
      <c r="JOY323" s="247"/>
      <c r="JOZ323" s="247"/>
      <c r="JPA323" s="247"/>
      <c r="JPB323" s="247"/>
      <c r="JPC323" s="247"/>
      <c r="JPD323" s="247"/>
      <c r="JPE323" s="247"/>
      <c r="JPF323" s="247"/>
      <c r="JPG323" s="247"/>
      <c r="JPH323" s="247"/>
      <c r="JPI323" s="247"/>
      <c r="JPJ323" s="247"/>
      <c r="JPK323" s="247"/>
      <c r="JPL323" s="247"/>
      <c r="JPM323" s="247"/>
      <c r="JPN323" s="247"/>
      <c r="JPO323" s="247"/>
      <c r="JPP323" s="247"/>
      <c r="JPQ323" s="247"/>
      <c r="JPR323" s="247"/>
      <c r="JPS323" s="247"/>
      <c r="JPT323" s="247"/>
      <c r="JPU323" s="247"/>
      <c r="JPV323" s="247"/>
      <c r="JPW323" s="247"/>
      <c r="JPX323" s="247"/>
      <c r="JPY323" s="247"/>
      <c r="JPZ323" s="247"/>
      <c r="JQA323" s="247"/>
      <c r="JQB323" s="247"/>
      <c r="JQC323" s="247"/>
      <c r="JQD323" s="247"/>
      <c r="JQE323" s="247"/>
      <c r="JQF323" s="247"/>
      <c r="JQG323" s="247"/>
      <c r="JQH323" s="247"/>
      <c r="JQI323" s="247"/>
      <c r="JQJ323" s="247"/>
      <c r="JQK323" s="247"/>
      <c r="JQL323" s="247"/>
      <c r="JQM323" s="247"/>
      <c r="JQN323" s="247"/>
      <c r="JQO323" s="247"/>
      <c r="JQP323" s="247"/>
      <c r="JQQ323" s="247"/>
      <c r="JQR323" s="247"/>
      <c r="JQS323" s="247"/>
      <c r="JQT323" s="247"/>
      <c r="JQU323" s="247"/>
      <c r="JQV323" s="247"/>
      <c r="JQW323" s="247"/>
      <c r="JQX323" s="247"/>
      <c r="JQY323" s="247"/>
      <c r="JQZ323" s="247"/>
      <c r="JRA323" s="247"/>
      <c r="JRB323" s="247"/>
      <c r="JRC323" s="247"/>
      <c r="JRD323" s="247"/>
      <c r="JRE323" s="247"/>
      <c r="JRF323" s="247"/>
      <c r="JRG323" s="247"/>
      <c r="JRH323" s="247"/>
      <c r="JRI323" s="247"/>
      <c r="JRJ323" s="247"/>
      <c r="JRK323" s="247"/>
      <c r="JRL323" s="247"/>
      <c r="JRM323" s="247"/>
      <c r="JRN323" s="247"/>
      <c r="JRO323" s="247"/>
      <c r="JRP323" s="247"/>
      <c r="JRQ323" s="247"/>
      <c r="JRR323" s="247"/>
      <c r="JRS323" s="247"/>
      <c r="JRT323" s="247"/>
      <c r="JRU323" s="247"/>
      <c r="JRV323" s="247"/>
      <c r="JRW323" s="247"/>
      <c r="JRX323" s="247"/>
      <c r="JRY323" s="247"/>
      <c r="JRZ323" s="247"/>
      <c r="JSA323" s="247"/>
      <c r="JSB323" s="247"/>
      <c r="JSC323" s="247"/>
      <c r="JSD323" s="247"/>
      <c r="JSE323" s="247"/>
      <c r="JSF323" s="247"/>
      <c r="JSG323" s="247"/>
      <c r="JSH323" s="247"/>
      <c r="JSI323" s="247"/>
      <c r="JSJ323" s="247"/>
      <c r="JSK323" s="247"/>
      <c r="JSL323" s="247"/>
      <c r="JSM323" s="247"/>
      <c r="JSN323" s="247"/>
      <c r="JSO323" s="247"/>
      <c r="JSP323" s="247"/>
      <c r="JSQ323" s="247"/>
      <c r="JSR323" s="247"/>
      <c r="JSS323" s="247"/>
      <c r="JST323" s="247"/>
      <c r="JSU323" s="247"/>
      <c r="JSV323" s="247"/>
      <c r="JSW323" s="247"/>
      <c r="JSX323" s="247"/>
      <c r="JSY323" s="247"/>
      <c r="JSZ323" s="247"/>
      <c r="JTA323" s="247"/>
      <c r="JTB323" s="247"/>
      <c r="JTC323" s="247"/>
      <c r="JTD323" s="247"/>
      <c r="JTE323" s="247"/>
      <c r="JTF323" s="247"/>
      <c r="JTG323" s="247"/>
      <c r="JTH323" s="247"/>
      <c r="JTI323" s="247"/>
      <c r="JTJ323" s="247"/>
      <c r="JTK323" s="247"/>
      <c r="JTL323" s="247"/>
      <c r="JTM323" s="247"/>
      <c r="JTN323" s="247"/>
      <c r="JTO323" s="247"/>
      <c r="JTP323" s="247"/>
      <c r="JTQ323" s="247"/>
      <c r="JTR323" s="247"/>
      <c r="JTS323" s="247"/>
      <c r="JTT323" s="247"/>
      <c r="JTU323" s="247"/>
      <c r="JTV323" s="247"/>
      <c r="JTW323" s="247"/>
      <c r="JTX323" s="247"/>
      <c r="JTY323" s="247"/>
      <c r="JTZ323" s="247"/>
      <c r="JUA323" s="247"/>
      <c r="JUB323" s="247"/>
      <c r="JUC323" s="247"/>
      <c r="JUD323" s="247"/>
      <c r="JUE323" s="247"/>
      <c r="JUF323" s="247"/>
      <c r="JUG323" s="247"/>
      <c r="JUH323" s="247"/>
      <c r="JUI323" s="247"/>
      <c r="JUJ323" s="247"/>
      <c r="JUK323" s="247"/>
      <c r="JUL323" s="247"/>
      <c r="JUM323" s="247"/>
      <c r="JUN323" s="247"/>
      <c r="JUO323" s="247"/>
      <c r="JUP323" s="247"/>
      <c r="JUQ323" s="247"/>
      <c r="JUR323" s="247"/>
      <c r="JUS323" s="247"/>
      <c r="JUT323" s="247"/>
      <c r="JUU323" s="247"/>
      <c r="JUV323" s="247"/>
      <c r="JUW323" s="247"/>
      <c r="JUX323" s="247"/>
      <c r="JUY323" s="247"/>
      <c r="JUZ323" s="247"/>
      <c r="JVA323" s="247"/>
      <c r="JVB323" s="247"/>
      <c r="JVC323" s="247"/>
      <c r="JVD323" s="247"/>
      <c r="JVE323" s="247"/>
      <c r="JVF323" s="247"/>
      <c r="JVG323" s="247"/>
      <c r="JVH323" s="247"/>
      <c r="JVI323" s="247"/>
      <c r="JVJ323" s="247"/>
      <c r="JVK323" s="247"/>
      <c r="JVL323" s="247"/>
      <c r="JVM323" s="247"/>
      <c r="JVN323" s="247"/>
      <c r="JVO323" s="247"/>
      <c r="JVP323" s="247"/>
      <c r="JVQ323" s="247"/>
      <c r="JVR323" s="247"/>
      <c r="JVS323" s="247"/>
      <c r="JVT323" s="247"/>
      <c r="JVU323" s="247"/>
      <c r="JVV323" s="247"/>
      <c r="JVW323" s="247"/>
      <c r="JVX323" s="247"/>
      <c r="JVY323" s="247"/>
      <c r="JVZ323" s="247"/>
      <c r="JWA323" s="247"/>
      <c r="JWB323" s="247"/>
      <c r="JWC323" s="247"/>
      <c r="JWD323" s="247"/>
      <c r="JWE323" s="247"/>
      <c r="JWF323" s="247"/>
      <c r="JWG323" s="247"/>
      <c r="JWH323" s="247"/>
      <c r="JWI323" s="247"/>
      <c r="JWJ323" s="247"/>
      <c r="JWK323" s="247"/>
      <c r="JWL323" s="247"/>
      <c r="JWM323" s="247"/>
      <c r="JWN323" s="247"/>
      <c r="JWO323" s="247"/>
      <c r="JWP323" s="247"/>
      <c r="JWQ323" s="247"/>
      <c r="JWR323" s="247"/>
      <c r="JWS323" s="247"/>
      <c r="JWT323" s="247"/>
      <c r="JWU323" s="247"/>
      <c r="JWV323" s="247"/>
      <c r="JWW323" s="247"/>
      <c r="JWX323" s="247"/>
      <c r="JWY323" s="247"/>
      <c r="JWZ323" s="247"/>
      <c r="JXA323" s="247"/>
      <c r="JXB323" s="247"/>
      <c r="JXC323" s="247"/>
      <c r="JXD323" s="247"/>
      <c r="JXE323" s="247"/>
      <c r="JXF323" s="247"/>
      <c r="JXG323" s="247"/>
      <c r="JXH323" s="247"/>
      <c r="JXI323" s="247"/>
      <c r="JXJ323" s="247"/>
      <c r="JXK323" s="247"/>
      <c r="JXL323" s="247"/>
      <c r="JXM323" s="247"/>
      <c r="JXN323" s="247"/>
      <c r="JXO323" s="247"/>
      <c r="JXP323" s="247"/>
      <c r="JXQ323" s="247"/>
      <c r="JXR323" s="247"/>
      <c r="JXS323" s="247"/>
      <c r="JXT323" s="247"/>
      <c r="JXU323" s="247"/>
      <c r="JXV323" s="247"/>
      <c r="JXW323" s="247"/>
      <c r="JXX323" s="247"/>
      <c r="JXY323" s="247"/>
      <c r="JXZ323" s="247"/>
      <c r="JYA323" s="247"/>
      <c r="JYB323" s="247"/>
      <c r="JYC323" s="247"/>
      <c r="JYD323" s="247"/>
      <c r="JYE323" s="247"/>
      <c r="JYF323" s="247"/>
      <c r="JYG323" s="247"/>
      <c r="JYH323" s="247"/>
      <c r="JYI323" s="247"/>
      <c r="JYJ323" s="247"/>
      <c r="JYK323" s="247"/>
      <c r="JYL323" s="247"/>
      <c r="JYM323" s="247"/>
      <c r="JYN323" s="247"/>
      <c r="JYO323" s="247"/>
      <c r="JYP323" s="247"/>
      <c r="JYQ323" s="247"/>
      <c r="JYR323" s="247"/>
      <c r="JYS323" s="247"/>
      <c r="JYT323" s="247"/>
      <c r="JYU323" s="247"/>
      <c r="JYV323" s="247"/>
      <c r="JYW323" s="247"/>
      <c r="JYX323" s="247"/>
      <c r="JYY323" s="247"/>
      <c r="JYZ323" s="247"/>
      <c r="JZA323" s="247"/>
      <c r="JZB323" s="247"/>
      <c r="JZC323" s="247"/>
      <c r="JZD323" s="247"/>
      <c r="JZE323" s="247"/>
      <c r="JZF323" s="247"/>
      <c r="JZG323" s="247"/>
      <c r="JZH323" s="247"/>
      <c r="JZI323" s="247"/>
      <c r="JZJ323" s="247"/>
      <c r="JZK323" s="247"/>
      <c r="JZL323" s="247"/>
      <c r="JZM323" s="247"/>
      <c r="JZN323" s="247"/>
      <c r="JZO323" s="247"/>
      <c r="JZP323" s="247"/>
      <c r="JZQ323" s="247"/>
      <c r="JZR323" s="247"/>
      <c r="JZS323" s="247"/>
      <c r="JZT323" s="247"/>
      <c r="JZU323" s="247"/>
      <c r="JZV323" s="247"/>
      <c r="JZW323" s="247"/>
      <c r="JZX323" s="247"/>
      <c r="JZY323" s="247"/>
      <c r="JZZ323" s="247"/>
      <c r="KAA323" s="247"/>
      <c r="KAB323" s="247"/>
      <c r="KAC323" s="247"/>
      <c r="KAD323" s="247"/>
      <c r="KAE323" s="247"/>
      <c r="KAF323" s="247"/>
      <c r="KAG323" s="247"/>
      <c r="KAH323" s="247"/>
      <c r="KAI323" s="247"/>
      <c r="KAJ323" s="247"/>
      <c r="KAK323" s="247"/>
      <c r="KAL323" s="247"/>
      <c r="KAM323" s="247"/>
      <c r="KAN323" s="247"/>
      <c r="KAO323" s="247"/>
      <c r="KAP323" s="247"/>
      <c r="KAQ323" s="247"/>
      <c r="KAR323" s="247"/>
      <c r="KAS323" s="247"/>
      <c r="KAT323" s="247"/>
      <c r="KAU323" s="247"/>
      <c r="KAV323" s="247"/>
      <c r="KAW323" s="247"/>
      <c r="KAX323" s="247"/>
      <c r="KAY323" s="247"/>
      <c r="KAZ323" s="247"/>
      <c r="KBA323" s="247"/>
      <c r="KBB323" s="247"/>
      <c r="KBC323" s="247"/>
      <c r="KBD323" s="247"/>
      <c r="KBE323" s="247"/>
      <c r="KBF323" s="247"/>
      <c r="KBG323" s="247"/>
      <c r="KBH323" s="247"/>
      <c r="KBI323" s="247"/>
      <c r="KBJ323" s="247"/>
      <c r="KBK323" s="247"/>
      <c r="KBL323" s="247"/>
      <c r="KBM323" s="247"/>
      <c r="KBN323" s="247"/>
      <c r="KBO323" s="247"/>
      <c r="KBP323" s="247"/>
      <c r="KBQ323" s="247"/>
      <c r="KBR323" s="247"/>
      <c r="KBS323" s="247"/>
      <c r="KBT323" s="247"/>
      <c r="KBU323" s="247"/>
      <c r="KBV323" s="247"/>
      <c r="KBW323" s="247"/>
      <c r="KBX323" s="247"/>
      <c r="KBY323" s="247"/>
      <c r="KBZ323" s="247"/>
      <c r="KCA323" s="247"/>
      <c r="KCB323" s="247"/>
      <c r="KCC323" s="247"/>
      <c r="KCD323" s="247"/>
      <c r="KCE323" s="247"/>
      <c r="KCF323" s="247"/>
      <c r="KCG323" s="247"/>
      <c r="KCH323" s="247"/>
      <c r="KCI323" s="247"/>
      <c r="KCJ323" s="247"/>
      <c r="KCK323" s="247"/>
      <c r="KCL323" s="247"/>
      <c r="KCM323" s="247"/>
      <c r="KCN323" s="247"/>
      <c r="KCO323" s="247"/>
      <c r="KCP323" s="247"/>
      <c r="KCQ323" s="247"/>
      <c r="KCR323" s="247"/>
      <c r="KCS323" s="247"/>
      <c r="KCT323" s="247"/>
      <c r="KCU323" s="247"/>
      <c r="KCV323" s="247"/>
      <c r="KCW323" s="247"/>
      <c r="KCX323" s="247"/>
      <c r="KCY323" s="247"/>
      <c r="KCZ323" s="247"/>
      <c r="KDA323" s="247"/>
      <c r="KDB323" s="247"/>
      <c r="KDC323" s="247"/>
      <c r="KDD323" s="247"/>
      <c r="KDE323" s="247"/>
      <c r="KDF323" s="247"/>
      <c r="KDG323" s="247"/>
      <c r="KDH323" s="247"/>
      <c r="KDI323" s="247"/>
      <c r="KDJ323" s="247"/>
      <c r="KDK323" s="247"/>
      <c r="KDL323" s="247"/>
      <c r="KDM323" s="247"/>
      <c r="KDN323" s="247"/>
      <c r="KDO323" s="247"/>
      <c r="KDP323" s="247"/>
      <c r="KDQ323" s="247"/>
      <c r="KDR323" s="247"/>
      <c r="KDS323" s="247"/>
      <c r="KDT323" s="247"/>
      <c r="KDU323" s="247"/>
      <c r="KDV323" s="247"/>
      <c r="KDW323" s="247"/>
      <c r="KDX323" s="247"/>
      <c r="KDY323" s="247"/>
      <c r="KDZ323" s="247"/>
      <c r="KEA323" s="247"/>
      <c r="KEB323" s="247"/>
      <c r="KEC323" s="247"/>
      <c r="KED323" s="247"/>
      <c r="KEE323" s="247"/>
      <c r="KEF323" s="247"/>
      <c r="KEG323" s="247"/>
      <c r="KEH323" s="247"/>
      <c r="KEI323" s="247"/>
      <c r="KEJ323" s="247"/>
      <c r="KEK323" s="247"/>
      <c r="KEL323" s="247"/>
      <c r="KEM323" s="247"/>
      <c r="KEN323" s="247"/>
      <c r="KEO323" s="247"/>
      <c r="KEP323" s="247"/>
      <c r="KEQ323" s="247"/>
      <c r="KER323" s="247"/>
      <c r="KES323" s="247"/>
      <c r="KET323" s="247"/>
      <c r="KEU323" s="247"/>
      <c r="KEV323" s="247"/>
      <c r="KEW323" s="247"/>
      <c r="KEX323" s="247"/>
      <c r="KEY323" s="247"/>
      <c r="KEZ323" s="247"/>
      <c r="KFA323" s="247"/>
      <c r="KFB323" s="247"/>
      <c r="KFC323" s="247"/>
      <c r="KFD323" s="247"/>
      <c r="KFE323" s="247"/>
      <c r="KFF323" s="247"/>
      <c r="KFG323" s="247"/>
      <c r="KFH323" s="247"/>
      <c r="KFI323" s="247"/>
      <c r="KFJ323" s="247"/>
      <c r="KFK323" s="247"/>
      <c r="KFL323" s="247"/>
      <c r="KFM323" s="247"/>
      <c r="KFN323" s="247"/>
      <c r="KFO323" s="247"/>
      <c r="KFP323" s="247"/>
      <c r="KFQ323" s="247"/>
      <c r="KFR323" s="247"/>
      <c r="KFS323" s="247"/>
      <c r="KFT323" s="247"/>
      <c r="KFU323" s="247"/>
      <c r="KFV323" s="247"/>
      <c r="KFW323" s="247"/>
      <c r="KFX323" s="247"/>
      <c r="KFY323" s="247"/>
      <c r="KFZ323" s="247"/>
      <c r="KGA323" s="247"/>
      <c r="KGB323" s="247"/>
      <c r="KGC323" s="247"/>
      <c r="KGD323" s="247"/>
      <c r="KGE323" s="247"/>
      <c r="KGF323" s="247"/>
      <c r="KGG323" s="247"/>
      <c r="KGH323" s="247"/>
      <c r="KGI323" s="247"/>
      <c r="KGJ323" s="247"/>
      <c r="KGK323" s="247"/>
      <c r="KGL323" s="247"/>
      <c r="KGM323" s="247"/>
      <c r="KGN323" s="247"/>
      <c r="KGO323" s="247"/>
      <c r="KGP323" s="247"/>
      <c r="KGQ323" s="247"/>
      <c r="KGR323" s="247"/>
      <c r="KGS323" s="247"/>
      <c r="KGT323" s="247"/>
      <c r="KGU323" s="247"/>
      <c r="KGV323" s="247"/>
      <c r="KGW323" s="247"/>
      <c r="KGX323" s="247"/>
      <c r="KGY323" s="247"/>
      <c r="KGZ323" s="247"/>
      <c r="KHA323" s="247"/>
      <c r="KHB323" s="247"/>
      <c r="KHC323" s="247"/>
      <c r="KHD323" s="247"/>
      <c r="KHE323" s="247"/>
      <c r="KHF323" s="247"/>
      <c r="KHG323" s="247"/>
      <c r="KHH323" s="247"/>
      <c r="KHI323" s="247"/>
      <c r="KHJ323" s="247"/>
      <c r="KHK323" s="247"/>
      <c r="KHL323" s="247"/>
      <c r="KHM323" s="247"/>
      <c r="KHN323" s="247"/>
      <c r="KHO323" s="247"/>
      <c r="KHP323" s="247"/>
      <c r="KHQ323" s="247"/>
      <c r="KHR323" s="247"/>
      <c r="KHS323" s="247"/>
      <c r="KHT323" s="247"/>
      <c r="KHU323" s="247"/>
      <c r="KHV323" s="247"/>
      <c r="KHW323" s="247"/>
      <c r="KHX323" s="247"/>
      <c r="KHY323" s="247"/>
      <c r="KHZ323" s="247"/>
      <c r="KIA323" s="247"/>
      <c r="KIB323" s="247"/>
      <c r="KIC323" s="247"/>
      <c r="KID323" s="247"/>
      <c r="KIE323" s="247"/>
      <c r="KIF323" s="247"/>
      <c r="KIG323" s="247"/>
      <c r="KIH323" s="247"/>
      <c r="KII323" s="247"/>
      <c r="KIJ323" s="247"/>
      <c r="KIK323" s="247"/>
      <c r="KIL323" s="247"/>
      <c r="KIM323" s="247"/>
      <c r="KIN323" s="247"/>
      <c r="KIO323" s="247"/>
      <c r="KIP323" s="247"/>
      <c r="KIQ323" s="247"/>
      <c r="KIR323" s="247"/>
      <c r="KIS323" s="247"/>
      <c r="KIT323" s="247"/>
      <c r="KIU323" s="247"/>
      <c r="KIV323" s="247"/>
      <c r="KIW323" s="247"/>
      <c r="KIX323" s="247"/>
      <c r="KIY323" s="247"/>
      <c r="KIZ323" s="247"/>
      <c r="KJA323" s="247"/>
      <c r="KJB323" s="247"/>
      <c r="KJC323" s="247"/>
      <c r="KJD323" s="247"/>
      <c r="KJE323" s="247"/>
      <c r="KJF323" s="247"/>
      <c r="KJG323" s="247"/>
      <c r="KJH323" s="247"/>
      <c r="KJI323" s="247"/>
      <c r="KJJ323" s="247"/>
      <c r="KJK323" s="247"/>
      <c r="KJL323" s="247"/>
      <c r="KJM323" s="247"/>
      <c r="KJN323" s="247"/>
      <c r="KJO323" s="247"/>
      <c r="KJP323" s="247"/>
      <c r="KJQ323" s="247"/>
      <c r="KJR323" s="247"/>
      <c r="KJS323" s="247"/>
      <c r="KJT323" s="247"/>
      <c r="KJU323" s="247"/>
      <c r="KJV323" s="247"/>
      <c r="KJW323" s="247"/>
      <c r="KJX323" s="247"/>
      <c r="KJY323" s="247"/>
      <c r="KJZ323" s="247"/>
      <c r="KKA323" s="247"/>
      <c r="KKB323" s="247"/>
      <c r="KKC323" s="247"/>
      <c r="KKD323" s="247"/>
      <c r="KKE323" s="247"/>
      <c r="KKF323" s="247"/>
      <c r="KKG323" s="247"/>
      <c r="KKH323" s="247"/>
      <c r="KKI323" s="247"/>
      <c r="KKJ323" s="247"/>
      <c r="KKK323" s="247"/>
      <c r="KKL323" s="247"/>
      <c r="KKM323" s="247"/>
      <c r="KKN323" s="247"/>
      <c r="KKO323" s="247"/>
      <c r="KKP323" s="247"/>
      <c r="KKQ323" s="247"/>
      <c r="KKR323" s="247"/>
      <c r="KKS323" s="247"/>
      <c r="KKT323" s="247"/>
      <c r="KKU323" s="247"/>
      <c r="KKV323" s="247"/>
      <c r="KKW323" s="247"/>
      <c r="KKX323" s="247"/>
      <c r="KKY323" s="247"/>
      <c r="KKZ323" s="247"/>
      <c r="KLA323" s="247"/>
      <c r="KLB323" s="247"/>
      <c r="KLC323" s="247"/>
      <c r="KLD323" s="247"/>
      <c r="KLE323" s="247"/>
      <c r="KLF323" s="247"/>
      <c r="KLG323" s="247"/>
      <c r="KLH323" s="247"/>
      <c r="KLI323" s="247"/>
      <c r="KLJ323" s="247"/>
      <c r="KLK323" s="247"/>
      <c r="KLL323" s="247"/>
      <c r="KLM323" s="247"/>
      <c r="KLN323" s="247"/>
      <c r="KLO323" s="247"/>
      <c r="KLP323" s="247"/>
      <c r="KLQ323" s="247"/>
      <c r="KLR323" s="247"/>
      <c r="KLS323" s="247"/>
      <c r="KLT323" s="247"/>
      <c r="KLU323" s="247"/>
      <c r="KLV323" s="247"/>
      <c r="KLW323" s="247"/>
      <c r="KLX323" s="247"/>
      <c r="KLY323" s="247"/>
      <c r="KLZ323" s="247"/>
      <c r="KMA323" s="247"/>
      <c r="KMB323" s="247"/>
      <c r="KMC323" s="247"/>
      <c r="KMD323" s="247"/>
      <c r="KME323" s="247"/>
      <c r="KMF323" s="247"/>
      <c r="KMG323" s="247"/>
      <c r="KMH323" s="247"/>
      <c r="KMI323" s="247"/>
      <c r="KMJ323" s="247"/>
      <c r="KMK323" s="247"/>
      <c r="KML323" s="247"/>
      <c r="KMM323" s="247"/>
      <c r="KMN323" s="247"/>
      <c r="KMO323" s="247"/>
      <c r="KMP323" s="247"/>
      <c r="KMQ323" s="247"/>
      <c r="KMR323" s="247"/>
      <c r="KMS323" s="247"/>
      <c r="KMT323" s="247"/>
      <c r="KMU323" s="247"/>
      <c r="KMV323" s="247"/>
      <c r="KMW323" s="247"/>
      <c r="KMX323" s="247"/>
      <c r="KMY323" s="247"/>
      <c r="KMZ323" s="247"/>
      <c r="KNA323" s="247"/>
      <c r="KNB323" s="247"/>
      <c r="KNC323" s="247"/>
      <c r="KND323" s="247"/>
      <c r="KNE323" s="247"/>
      <c r="KNF323" s="247"/>
      <c r="KNG323" s="247"/>
      <c r="KNH323" s="247"/>
      <c r="KNI323" s="247"/>
      <c r="KNJ323" s="247"/>
      <c r="KNK323" s="247"/>
      <c r="KNL323" s="247"/>
      <c r="KNM323" s="247"/>
      <c r="KNN323" s="247"/>
      <c r="KNO323" s="247"/>
      <c r="KNP323" s="247"/>
      <c r="KNQ323" s="247"/>
      <c r="KNR323" s="247"/>
      <c r="KNS323" s="247"/>
      <c r="KNT323" s="247"/>
      <c r="KNU323" s="247"/>
      <c r="KNV323" s="247"/>
      <c r="KNW323" s="247"/>
      <c r="KNX323" s="247"/>
      <c r="KNY323" s="247"/>
      <c r="KNZ323" s="247"/>
      <c r="KOA323" s="247"/>
      <c r="KOB323" s="247"/>
      <c r="KOC323" s="247"/>
      <c r="KOD323" s="247"/>
      <c r="KOE323" s="247"/>
      <c r="KOF323" s="247"/>
      <c r="KOG323" s="247"/>
      <c r="KOH323" s="247"/>
      <c r="KOI323" s="247"/>
      <c r="KOJ323" s="247"/>
      <c r="KOK323" s="247"/>
      <c r="KOL323" s="247"/>
      <c r="KOM323" s="247"/>
      <c r="KON323" s="247"/>
      <c r="KOO323" s="247"/>
      <c r="KOP323" s="247"/>
      <c r="KOQ323" s="247"/>
      <c r="KOR323" s="247"/>
      <c r="KOS323" s="247"/>
      <c r="KOT323" s="247"/>
      <c r="KOU323" s="247"/>
      <c r="KOV323" s="247"/>
      <c r="KOW323" s="247"/>
      <c r="KOX323" s="247"/>
      <c r="KOY323" s="247"/>
      <c r="KOZ323" s="247"/>
      <c r="KPA323" s="247"/>
      <c r="KPB323" s="247"/>
      <c r="KPC323" s="247"/>
      <c r="KPD323" s="247"/>
      <c r="KPE323" s="247"/>
      <c r="KPF323" s="247"/>
      <c r="KPG323" s="247"/>
      <c r="KPH323" s="247"/>
      <c r="KPI323" s="247"/>
      <c r="KPJ323" s="247"/>
      <c r="KPK323" s="247"/>
      <c r="KPL323" s="247"/>
      <c r="KPM323" s="247"/>
      <c r="KPN323" s="247"/>
      <c r="KPO323" s="247"/>
      <c r="KPP323" s="247"/>
      <c r="KPQ323" s="247"/>
      <c r="KPR323" s="247"/>
      <c r="KPS323" s="247"/>
      <c r="KPT323" s="247"/>
      <c r="KPU323" s="247"/>
      <c r="KPV323" s="247"/>
      <c r="KPW323" s="247"/>
      <c r="KPX323" s="247"/>
      <c r="KPY323" s="247"/>
      <c r="KPZ323" s="247"/>
      <c r="KQA323" s="247"/>
      <c r="KQB323" s="247"/>
      <c r="KQC323" s="247"/>
      <c r="KQD323" s="247"/>
      <c r="KQE323" s="247"/>
      <c r="KQF323" s="247"/>
      <c r="KQG323" s="247"/>
      <c r="KQH323" s="247"/>
      <c r="KQI323" s="247"/>
      <c r="KQJ323" s="247"/>
      <c r="KQK323" s="247"/>
      <c r="KQL323" s="247"/>
      <c r="KQM323" s="247"/>
      <c r="KQN323" s="247"/>
      <c r="KQO323" s="247"/>
      <c r="KQP323" s="247"/>
      <c r="KQQ323" s="247"/>
      <c r="KQR323" s="247"/>
      <c r="KQS323" s="247"/>
      <c r="KQT323" s="247"/>
      <c r="KQU323" s="247"/>
      <c r="KQV323" s="247"/>
      <c r="KQW323" s="247"/>
      <c r="KQX323" s="247"/>
      <c r="KQY323" s="247"/>
      <c r="KQZ323" s="247"/>
      <c r="KRA323" s="247"/>
      <c r="KRB323" s="247"/>
      <c r="KRC323" s="247"/>
      <c r="KRD323" s="247"/>
      <c r="KRE323" s="247"/>
      <c r="KRF323" s="247"/>
      <c r="KRG323" s="247"/>
      <c r="KRH323" s="247"/>
      <c r="KRI323" s="247"/>
      <c r="KRJ323" s="247"/>
      <c r="KRK323" s="247"/>
      <c r="KRL323" s="247"/>
      <c r="KRM323" s="247"/>
      <c r="KRN323" s="247"/>
      <c r="KRO323" s="247"/>
      <c r="KRP323" s="247"/>
      <c r="KRQ323" s="247"/>
      <c r="KRR323" s="247"/>
      <c r="KRS323" s="247"/>
      <c r="KRT323" s="247"/>
      <c r="KRU323" s="247"/>
      <c r="KRV323" s="247"/>
      <c r="KRW323" s="247"/>
      <c r="KRX323" s="247"/>
      <c r="KRY323" s="247"/>
      <c r="KRZ323" s="247"/>
      <c r="KSA323" s="247"/>
      <c r="KSB323" s="247"/>
      <c r="KSC323" s="247"/>
      <c r="KSD323" s="247"/>
      <c r="KSE323" s="247"/>
      <c r="KSF323" s="247"/>
      <c r="KSG323" s="247"/>
      <c r="KSH323" s="247"/>
      <c r="KSI323" s="247"/>
      <c r="KSJ323" s="247"/>
      <c r="KSK323" s="247"/>
      <c r="KSL323" s="247"/>
      <c r="KSM323" s="247"/>
      <c r="KSN323" s="247"/>
      <c r="KSO323" s="247"/>
      <c r="KSP323" s="247"/>
      <c r="KSQ323" s="247"/>
      <c r="KSR323" s="247"/>
      <c r="KSS323" s="247"/>
      <c r="KST323" s="247"/>
      <c r="KSU323" s="247"/>
      <c r="KSV323" s="247"/>
      <c r="KSW323" s="247"/>
      <c r="KSX323" s="247"/>
      <c r="KSY323" s="247"/>
      <c r="KSZ323" s="247"/>
      <c r="KTA323" s="247"/>
      <c r="KTB323" s="247"/>
      <c r="KTC323" s="247"/>
      <c r="KTD323" s="247"/>
      <c r="KTE323" s="247"/>
      <c r="KTF323" s="247"/>
      <c r="KTG323" s="247"/>
      <c r="KTH323" s="247"/>
      <c r="KTI323" s="247"/>
      <c r="KTJ323" s="247"/>
      <c r="KTK323" s="247"/>
      <c r="KTL323" s="247"/>
      <c r="KTM323" s="247"/>
      <c r="KTN323" s="247"/>
      <c r="KTO323" s="247"/>
      <c r="KTP323" s="247"/>
      <c r="KTQ323" s="247"/>
      <c r="KTR323" s="247"/>
      <c r="KTS323" s="247"/>
      <c r="KTT323" s="247"/>
      <c r="KTU323" s="247"/>
      <c r="KTV323" s="247"/>
      <c r="KTW323" s="247"/>
      <c r="KTX323" s="247"/>
      <c r="KTY323" s="247"/>
      <c r="KTZ323" s="247"/>
      <c r="KUA323" s="247"/>
      <c r="KUB323" s="247"/>
      <c r="KUC323" s="247"/>
      <c r="KUD323" s="247"/>
      <c r="KUE323" s="247"/>
      <c r="KUF323" s="247"/>
      <c r="KUG323" s="247"/>
      <c r="KUH323" s="247"/>
      <c r="KUI323" s="247"/>
      <c r="KUJ323" s="247"/>
      <c r="KUK323" s="247"/>
      <c r="KUL323" s="247"/>
      <c r="KUM323" s="247"/>
      <c r="KUN323" s="247"/>
      <c r="KUO323" s="247"/>
      <c r="KUP323" s="247"/>
      <c r="KUQ323" s="247"/>
      <c r="KUR323" s="247"/>
      <c r="KUS323" s="247"/>
      <c r="KUT323" s="247"/>
      <c r="KUU323" s="247"/>
      <c r="KUV323" s="247"/>
      <c r="KUW323" s="247"/>
      <c r="KUX323" s="247"/>
      <c r="KUY323" s="247"/>
      <c r="KUZ323" s="247"/>
      <c r="KVA323" s="247"/>
      <c r="KVB323" s="247"/>
      <c r="KVC323" s="247"/>
      <c r="KVD323" s="247"/>
      <c r="KVE323" s="247"/>
      <c r="KVF323" s="247"/>
      <c r="KVG323" s="247"/>
      <c r="KVH323" s="247"/>
      <c r="KVI323" s="247"/>
      <c r="KVJ323" s="247"/>
      <c r="KVK323" s="247"/>
      <c r="KVL323" s="247"/>
      <c r="KVM323" s="247"/>
      <c r="KVN323" s="247"/>
      <c r="KVO323" s="247"/>
      <c r="KVP323" s="247"/>
      <c r="KVQ323" s="247"/>
      <c r="KVR323" s="247"/>
      <c r="KVS323" s="247"/>
      <c r="KVT323" s="247"/>
      <c r="KVU323" s="247"/>
      <c r="KVV323" s="247"/>
      <c r="KVW323" s="247"/>
      <c r="KVX323" s="247"/>
      <c r="KVY323" s="247"/>
      <c r="KVZ323" s="247"/>
      <c r="KWA323" s="247"/>
      <c r="KWB323" s="247"/>
      <c r="KWC323" s="247"/>
      <c r="KWD323" s="247"/>
      <c r="KWE323" s="247"/>
      <c r="KWF323" s="247"/>
      <c r="KWG323" s="247"/>
      <c r="KWH323" s="247"/>
      <c r="KWI323" s="247"/>
      <c r="KWJ323" s="247"/>
      <c r="KWK323" s="247"/>
      <c r="KWL323" s="247"/>
      <c r="KWM323" s="247"/>
      <c r="KWN323" s="247"/>
      <c r="KWO323" s="247"/>
      <c r="KWP323" s="247"/>
      <c r="KWQ323" s="247"/>
      <c r="KWR323" s="247"/>
      <c r="KWS323" s="247"/>
      <c r="KWT323" s="247"/>
      <c r="KWU323" s="247"/>
      <c r="KWV323" s="247"/>
      <c r="KWW323" s="247"/>
      <c r="KWX323" s="247"/>
      <c r="KWY323" s="247"/>
      <c r="KWZ323" s="247"/>
      <c r="KXA323" s="247"/>
      <c r="KXB323" s="247"/>
      <c r="KXC323" s="247"/>
      <c r="KXD323" s="247"/>
      <c r="KXE323" s="247"/>
      <c r="KXF323" s="247"/>
      <c r="KXG323" s="247"/>
      <c r="KXH323" s="247"/>
      <c r="KXI323" s="247"/>
      <c r="KXJ323" s="247"/>
      <c r="KXK323" s="247"/>
      <c r="KXL323" s="247"/>
      <c r="KXM323" s="247"/>
      <c r="KXN323" s="247"/>
      <c r="KXO323" s="247"/>
      <c r="KXP323" s="247"/>
      <c r="KXQ323" s="247"/>
      <c r="KXR323" s="247"/>
      <c r="KXS323" s="247"/>
      <c r="KXT323" s="247"/>
      <c r="KXU323" s="247"/>
      <c r="KXV323" s="247"/>
      <c r="KXW323" s="247"/>
      <c r="KXX323" s="247"/>
      <c r="KXY323" s="247"/>
      <c r="KXZ323" s="247"/>
      <c r="KYA323" s="247"/>
      <c r="KYB323" s="247"/>
      <c r="KYC323" s="247"/>
      <c r="KYD323" s="247"/>
      <c r="KYE323" s="247"/>
      <c r="KYF323" s="247"/>
      <c r="KYG323" s="247"/>
      <c r="KYH323" s="247"/>
      <c r="KYI323" s="247"/>
      <c r="KYJ323" s="247"/>
      <c r="KYK323" s="247"/>
      <c r="KYL323" s="247"/>
      <c r="KYM323" s="247"/>
      <c r="KYN323" s="247"/>
      <c r="KYO323" s="247"/>
      <c r="KYP323" s="247"/>
      <c r="KYQ323" s="247"/>
      <c r="KYR323" s="247"/>
      <c r="KYS323" s="247"/>
      <c r="KYT323" s="247"/>
      <c r="KYU323" s="247"/>
      <c r="KYV323" s="247"/>
      <c r="KYW323" s="247"/>
      <c r="KYX323" s="247"/>
      <c r="KYY323" s="247"/>
      <c r="KYZ323" s="247"/>
      <c r="KZA323" s="247"/>
      <c r="KZB323" s="247"/>
      <c r="KZC323" s="247"/>
      <c r="KZD323" s="247"/>
      <c r="KZE323" s="247"/>
      <c r="KZF323" s="247"/>
      <c r="KZG323" s="247"/>
      <c r="KZH323" s="247"/>
      <c r="KZI323" s="247"/>
      <c r="KZJ323" s="247"/>
      <c r="KZK323" s="247"/>
      <c r="KZL323" s="247"/>
      <c r="KZM323" s="247"/>
      <c r="KZN323" s="247"/>
      <c r="KZO323" s="247"/>
      <c r="KZP323" s="247"/>
      <c r="KZQ323" s="247"/>
      <c r="KZR323" s="247"/>
      <c r="KZS323" s="247"/>
      <c r="KZT323" s="247"/>
      <c r="KZU323" s="247"/>
      <c r="KZV323" s="247"/>
      <c r="KZW323" s="247"/>
      <c r="KZX323" s="247"/>
      <c r="KZY323" s="247"/>
      <c r="KZZ323" s="247"/>
      <c r="LAA323" s="247"/>
      <c r="LAB323" s="247"/>
      <c r="LAC323" s="247"/>
      <c r="LAD323" s="247"/>
      <c r="LAE323" s="247"/>
      <c r="LAF323" s="247"/>
      <c r="LAG323" s="247"/>
      <c r="LAH323" s="247"/>
      <c r="LAI323" s="247"/>
      <c r="LAJ323" s="247"/>
      <c r="LAK323" s="247"/>
      <c r="LAL323" s="247"/>
      <c r="LAM323" s="247"/>
      <c r="LAN323" s="247"/>
      <c r="LAO323" s="247"/>
      <c r="LAP323" s="247"/>
      <c r="LAQ323" s="247"/>
      <c r="LAR323" s="247"/>
      <c r="LAS323" s="247"/>
      <c r="LAT323" s="247"/>
      <c r="LAU323" s="247"/>
      <c r="LAV323" s="247"/>
      <c r="LAW323" s="247"/>
      <c r="LAX323" s="247"/>
      <c r="LAY323" s="247"/>
      <c r="LAZ323" s="247"/>
      <c r="LBA323" s="247"/>
      <c r="LBB323" s="247"/>
      <c r="LBC323" s="247"/>
      <c r="LBD323" s="247"/>
      <c r="LBE323" s="247"/>
      <c r="LBF323" s="247"/>
      <c r="LBG323" s="247"/>
      <c r="LBH323" s="247"/>
      <c r="LBI323" s="247"/>
      <c r="LBJ323" s="247"/>
      <c r="LBK323" s="247"/>
      <c r="LBL323" s="247"/>
      <c r="LBM323" s="247"/>
      <c r="LBN323" s="247"/>
      <c r="LBO323" s="247"/>
      <c r="LBP323" s="247"/>
      <c r="LBQ323" s="247"/>
      <c r="LBR323" s="247"/>
      <c r="LBS323" s="247"/>
      <c r="LBT323" s="247"/>
      <c r="LBU323" s="247"/>
      <c r="LBV323" s="247"/>
      <c r="LBW323" s="247"/>
      <c r="LBX323" s="247"/>
      <c r="LBY323" s="247"/>
      <c r="LBZ323" s="247"/>
      <c r="LCA323" s="247"/>
      <c r="LCB323" s="247"/>
      <c r="LCC323" s="247"/>
      <c r="LCD323" s="247"/>
      <c r="LCE323" s="247"/>
      <c r="LCF323" s="247"/>
      <c r="LCG323" s="247"/>
      <c r="LCH323" s="247"/>
      <c r="LCI323" s="247"/>
      <c r="LCJ323" s="247"/>
      <c r="LCK323" s="247"/>
      <c r="LCL323" s="247"/>
      <c r="LCM323" s="247"/>
      <c r="LCN323" s="247"/>
      <c r="LCO323" s="247"/>
      <c r="LCP323" s="247"/>
      <c r="LCQ323" s="247"/>
      <c r="LCR323" s="247"/>
      <c r="LCS323" s="247"/>
      <c r="LCT323" s="247"/>
      <c r="LCU323" s="247"/>
      <c r="LCV323" s="247"/>
      <c r="LCW323" s="247"/>
      <c r="LCX323" s="247"/>
      <c r="LCY323" s="247"/>
      <c r="LCZ323" s="247"/>
      <c r="LDA323" s="247"/>
      <c r="LDB323" s="247"/>
      <c r="LDC323" s="247"/>
      <c r="LDD323" s="247"/>
      <c r="LDE323" s="247"/>
      <c r="LDF323" s="247"/>
      <c r="LDG323" s="247"/>
      <c r="LDH323" s="247"/>
      <c r="LDI323" s="247"/>
      <c r="LDJ323" s="247"/>
      <c r="LDK323" s="247"/>
      <c r="LDL323" s="247"/>
      <c r="LDM323" s="247"/>
      <c r="LDN323" s="247"/>
      <c r="LDO323" s="247"/>
      <c r="LDP323" s="247"/>
      <c r="LDQ323" s="247"/>
      <c r="LDR323" s="247"/>
      <c r="LDS323" s="247"/>
      <c r="LDT323" s="247"/>
      <c r="LDU323" s="247"/>
      <c r="LDV323" s="247"/>
      <c r="LDW323" s="247"/>
      <c r="LDX323" s="247"/>
      <c r="LDY323" s="247"/>
      <c r="LDZ323" s="247"/>
      <c r="LEA323" s="247"/>
      <c r="LEB323" s="247"/>
      <c r="LEC323" s="247"/>
      <c r="LED323" s="247"/>
      <c r="LEE323" s="247"/>
      <c r="LEF323" s="247"/>
      <c r="LEG323" s="247"/>
      <c r="LEH323" s="247"/>
      <c r="LEI323" s="247"/>
      <c r="LEJ323" s="247"/>
      <c r="LEK323" s="247"/>
      <c r="LEL323" s="247"/>
      <c r="LEM323" s="247"/>
      <c r="LEN323" s="247"/>
      <c r="LEO323" s="247"/>
      <c r="LEP323" s="247"/>
      <c r="LEQ323" s="247"/>
      <c r="LER323" s="247"/>
      <c r="LES323" s="247"/>
      <c r="LET323" s="247"/>
      <c r="LEU323" s="247"/>
      <c r="LEV323" s="247"/>
      <c r="LEW323" s="247"/>
      <c r="LEX323" s="247"/>
      <c r="LEY323" s="247"/>
      <c r="LEZ323" s="247"/>
      <c r="LFA323" s="247"/>
      <c r="LFB323" s="247"/>
      <c r="LFC323" s="247"/>
      <c r="LFD323" s="247"/>
      <c r="LFE323" s="247"/>
      <c r="LFF323" s="247"/>
      <c r="LFG323" s="247"/>
      <c r="LFH323" s="247"/>
      <c r="LFI323" s="247"/>
      <c r="LFJ323" s="247"/>
      <c r="LFK323" s="247"/>
      <c r="LFL323" s="247"/>
      <c r="LFM323" s="247"/>
      <c r="LFN323" s="247"/>
      <c r="LFO323" s="247"/>
      <c r="LFP323" s="247"/>
      <c r="LFQ323" s="247"/>
      <c r="LFR323" s="247"/>
      <c r="LFS323" s="247"/>
      <c r="LFT323" s="247"/>
      <c r="LFU323" s="247"/>
      <c r="LFV323" s="247"/>
      <c r="LFW323" s="247"/>
      <c r="LFX323" s="247"/>
      <c r="LFY323" s="247"/>
      <c r="LFZ323" s="247"/>
      <c r="LGA323" s="247"/>
      <c r="LGB323" s="247"/>
      <c r="LGC323" s="247"/>
      <c r="LGD323" s="247"/>
      <c r="LGE323" s="247"/>
      <c r="LGF323" s="247"/>
      <c r="LGG323" s="247"/>
      <c r="LGH323" s="247"/>
      <c r="LGI323" s="247"/>
      <c r="LGJ323" s="247"/>
      <c r="LGK323" s="247"/>
      <c r="LGL323" s="247"/>
      <c r="LGM323" s="247"/>
      <c r="LGN323" s="247"/>
      <c r="LGO323" s="247"/>
      <c r="LGP323" s="247"/>
      <c r="LGQ323" s="247"/>
      <c r="LGR323" s="247"/>
      <c r="LGS323" s="247"/>
      <c r="LGT323" s="247"/>
      <c r="LGU323" s="247"/>
      <c r="LGV323" s="247"/>
      <c r="LGW323" s="247"/>
      <c r="LGX323" s="247"/>
      <c r="LGY323" s="247"/>
      <c r="LGZ323" s="247"/>
      <c r="LHA323" s="247"/>
      <c r="LHB323" s="247"/>
      <c r="LHC323" s="247"/>
      <c r="LHD323" s="247"/>
      <c r="LHE323" s="247"/>
      <c r="LHF323" s="247"/>
      <c r="LHG323" s="247"/>
      <c r="LHH323" s="247"/>
      <c r="LHI323" s="247"/>
      <c r="LHJ323" s="247"/>
      <c r="LHK323" s="247"/>
      <c r="LHL323" s="247"/>
      <c r="LHM323" s="247"/>
      <c r="LHN323" s="247"/>
      <c r="LHO323" s="247"/>
      <c r="LHP323" s="247"/>
      <c r="LHQ323" s="247"/>
      <c r="LHR323" s="247"/>
      <c r="LHS323" s="247"/>
      <c r="LHT323" s="247"/>
      <c r="LHU323" s="247"/>
      <c r="LHV323" s="247"/>
      <c r="LHW323" s="247"/>
      <c r="LHX323" s="247"/>
      <c r="LHY323" s="247"/>
      <c r="LHZ323" s="247"/>
      <c r="LIA323" s="247"/>
      <c r="LIB323" s="247"/>
      <c r="LIC323" s="247"/>
      <c r="LID323" s="247"/>
      <c r="LIE323" s="247"/>
      <c r="LIF323" s="247"/>
      <c r="LIG323" s="247"/>
      <c r="LIH323" s="247"/>
      <c r="LII323" s="247"/>
      <c r="LIJ323" s="247"/>
      <c r="LIK323" s="247"/>
      <c r="LIL323" s="247"/>
      <c r="LIM323" s="247"/>
      <c r="LIN323" s="247"/>
      <c r="LIO323" s="247"/>
      <c r="LIP323" s="247"/>
      <c r="LIQ323" s="247"/>
      <c r="LIR323" s="247"/>
      <c r="LIS323" s="247"/>
      <c r="LIT323" s="247"/>
      <c r="LIU323" s="247"/>
      <c r="LIV323" s="247"/>
      <c r="LIW323" s="247"/>
      <c r="LIX323" s="247"/>
      <c r="LIY323" s="247"/>
      <c r="LIZ323" s="247"/>
      <c r="LJA323" s="247"/>
      <c r="LJB323" s="247"/>
      <c r="LJC323" s="247"/>
      <c r="LJD323" s="247"/>
      <c r="LJE323" s="247"/>
      <c r="LJF323" s="247"/>
      <c r="LJG323" s="247"/>
      <c r="LJH323" s="247"/>
      <c r="LJI323" s="247"/>
      <c r="LJJ323" s="247"/>
      <c r="LJK323" s="247"/>
      <c r="LJL323" s="247"/>
      <c r="LJM323" s="247"/>
      <c r="LJN323" s="247"/>
      <c r="LJO323" s="247"/>
      <c r="LJP323" s="247"/>
      <c r="LJQ323" s="247"/>
      <c r="LJR323" s="247"/>
      <c r="LJS323" s="247"/>
      <c r="LJT323" s="247"/>
      <c r="LJU323" s="247"/>
      <c r="LJV323" s="247"/>
      <c r="LJW323" s="247"/>
      <c r="LJX323" s="247"/>
      <c r="LJY323" s="247"/>
      <c r="LJZ323" s="247"/>
      <c r="LKA323" s="247"/>
      <c r="LKB323" s="247"/>
      <c r="LKC323" s="247"/>
      <c r="LKD323" s="247"/>
      <c r="LKE323" s="247"/>
      <c r="LKF323" s="247"/>
      <c r="LKG323" s="247"/>
      <c r="LKH323" s="247"/>
      <c r="LKI323" s="247"/>
      <c r="LKJ323" s="247"/>
      <c r="LKK323" s="247"/>
      <c r="LKL323" s="247"/>
      <c r="LKM323" s="247"/>
      <c r="LKN323" s="247"/>
      <c r="LKO323" s="247"/>
      <c r="LKP323" s="247"/>
      <c r="LKQ323" s="247"/>
      <c r="LKR323" s="247"/>
      <c r="LKS323" s="247"/>
      <c r="LKT323" s="247"/>
      <c r="LKU323" s="247"/>
      <c r="LKV323" s="247"/>
      <c r="LKW323" s="247"/>
      <c r="LKX323" s="247"/>
      <c r="LKY323" s="247"/>
      <c r="LKZ323" s="247"/>
      <c r="LLA323" s="247"/>
      <c r="LLB323" s="247"/>
      <c r="LLC323" s="247"/>
      <c r="LLD323" s="247"/>
      <c r="LLE323" s="247"/>
      <c r="LLF323" s="247"/>
      <c r="LLG323" s="247"/>
      <c r="LLH323" s="247"/>
      <c r="LLI323" s="247"/>
      <c r="LLJ323" s="247"/>
      <c r="LLK323" s="247"/>
      <c r="LLL323" s="247"/>
      <c r="LLM323" s="247"/>
      <c r="LLN323" s="247"/>
      <c r="LLO323" s="247"/>
      <c r="LLP323" s="247"/>
      <c r="LLQ323" s="247"/>
      <c r="LLR323" s="247"/>
      <c r="LLS323" s="247"/>
      <c r="LLT323" s="247"/>
      <c r="LLU323" s="247"/>
      <c r="LLV323" s="247"/>
      <c r="LLW323" s="247"/>
      <c r="LLX323" s="247"/>
      <c r="LLY323" s="247"/>
      <c r="LLZ323" s="247"/>
      <c r="LMA323" s="247"/>
      <c r="LMB323" s="247"/>
      <c r="LMC323" s="247"/>
      <c r="LMD323" s="247"/>
      <c r="LME323" s="247"/>
      <c r="LMF323" s="247"/>
      <c r="LMG323" s="247"/>
      <c r="LMH323" s="247"/>
      <c r="LMI323" s="247"/>
      <c r="LMJ323" s="247"/>
      <c r="LMK323" s="247"/>
      <c r="LML323" s="247"/>
      <c r="LMM323" s="247"/>
      <c r="LMN323" s="247"/>
      <c r="LMO323" s="247"/>
      <c r="LMP323" s="247"/>
      <c r="LMQ323" s="247"/>
      <c r="LMR323" s="247"/>
      <c r="LMS323" s="247"/>
      <c r="LMT323" s="247"/>
      <c r="LMU323" s="247"/>
      <c r="LMV323" s="247"/>
      <c r="LMW323" s="247"/>
      <c r="LMX323" s="247"/>
      <c r="LMY323" s="247"/>
      <c r="LMZ323" s="247"/>
      <c r="LNA323" s="247"/>
      <c r="LNB323" s="247"/>
      <c r="LNC323" s="247"/>
      <c r="LND323" s="247"/>
      <c r="LNE323" s="247"/>
      <c r="LNF323" s="247"/>
      <c r="LNG323" s="247"/>
      <c r="LNH323" s="247"/>
      <c r="LNI323" s="247"/>
      <c r="LNJ323" s="247"/>
      <c r="LNK323" s="247"/>
      <c r="LNL323" s="247"/>
      <c r="LNM323" s="247"/>
      <c r="LNN323" s="247"/>
      <c r="LNO323" s="247"/>
      <c r="LNP323" s="247"/>
      <c r="LNQ323" s="247"/>
      <c r="LNR323" s="247"/>
      <c r="LNS323" s="247"/>
      <c r="LNT323" s="247"/>
      <c r="LNU323" s="247"/>
      <c r="LNV323" s="247"/>
      <c r="LNW323" s="247"/>
      <c r="LNX323" s="247"/>
      <c r="LNY323" s="247"/>
      <c r="LNZ323" s="247"/>
      <c r="LOA323" s="247"/>
      <c r="LOB323" s="247"/>
      <c r="LOC323" s="247"/>
      <c r="LOD323" s="247"/>
      <c r="LOE323" s="247"/>
      <c r="LOF323" s="247"/>
      <c r="LOG323" s="247"/>
      <c r="LOH323" s="247"/>
      <c r="LOI323" s="247"/>
      <c r="LOJ323" s="247"/>
      <c r="LOK323" s="247"/>
      <c r="LOL323" s="247"/>
      <c r="LOM323" s="247"/>
      <c r="LON323" s="247"/>
      <c r="LOO323" s="247"/>
      <c r="LOP323" s="247"/>
      <c r="LOQ323" s="247"/>
      <c r="LOR323" s="247"/>
      <c r="LOS323" s="247"/>
      <c r="LOT323" s="247"/>
      <c r="LOU323" s="247"/>
      <c r="LOV323" s="247"/>
      <c r="LOW323" s="247"/>
      <c r="LOX323" s="247"/>
      <c r="LOY323" s="247"/>
      <c r="LOZ323" s="247"/>
      <c r="LPA323" s="247"/>
      <c r="LPB323" s="247"/>
      <c r="LPC323" s="247"/>
      <c r="LPD323" s="247"/>
      <c r="LPE323" s="247"/>
      <c r="LPF323" s="247"/>
      <c r="LPG323" s="247"/>
      <c r="LPH323" s="247"/>
      <c r="LPI323" s="247"/>
      <c r="LPJ323" s="247"/>
      <c r="LPK323" s="247"/>
      <c r="LPL323" s="247"/>
      <c r="LPM323" s="247"/>
      <c r="LPN323" s="247"/>
      <c r="LPO323" s="247"/>
      <c r="LPP323" s="247"/>
      <c r="LPQ323" s="247"/>
      <c r="LPR323" s="247"/>
      <c r="LPS323" s="247"/>
      <c r="LPT323" s="247"/>
      <c r="LPU323" s="247"/>
      <c r="LPV323" s="247"/>
      <c r="LPW323" s="247"/>
      <c r="LPX323" s="247"/>
      <c r="LPY323" s="247"/>
      <c r="LPZ323" s="247"/>
      <c r="LQA323" s="247"/>
      <c r="LQB323" s="247"/>
      <c r="LQC323" s="247"/>
      <c r="LQD323" s="247"/>
      <c r="LQE323" s="247"/>
      <c r="LQF323" s="247"/>
      <c r="LQG323" s="247"/>
      <c r="LQH323" s="247"/>
      <c r="LQI323" s="247"/>
      <c r="LQJ323" s="247"/>
      <c r="LQK323" s="247"/>
      <c r="LQL323" s="247"/>
      <c r="LQM323" s="247"/>
      <c r="LQN323" s="247"/>
      <c r="LQO323" s="247"/>
      <c r="LQP323" s="247"/>
      <c r="LQQ323" s="247"/>
      <c r="LQR323" s="247"/>
      <c r="LQS323" s="247"/>
      <c r="LQT323" s="247"/>
      <c r="LQU323" s="247"/>
      <c r="LQV323" s="247"/>
      <c r="LQW323" s="247"/>
      <c r="LQX323" s="247"/>
      <c r="LQY323" s="247"/>
      <c r="LQZ323" s="247"/>
      <c r="LRA323" s="247"/>
      <c r="LRB323" s="247"/>
      <c r="LRC323" s="247"/>
      <c r="LRD323" s="247"/>
      <c r="LRE323" s="247"/>
      <c r="LRF323" s="247"/>
      <c r="LRG323" s="247"/>
      <c r="LRH323" s="247"/>
      <c r="LRI323" s="247"/>
      <c r="LRJ323" s="247"/>
      <c r="LRK323" s="247"/>
      <c r="LRL323" s="247"/>
      <c r="LRM323" s="247"/>
      <c r="LRN323" s="247"/>
      <c r="LRO323" s="247"/>
      <c r="LRP323" s="247"/>
      <c r="LRQ323" s="247"/>
      <c r="LRR323" s="247"/>
      <c r="LRS323" s="247"/>
      <c r="LRT323" s="247"/>
      <c r="LRU323" s="247"/>
      <c r="LRV323" s="247"/>
      <c r="LRW323" s="247"/>
      <c r="LRX323" s="247"/>
      <c r="LRY323" s="247"/>
      <c r="LRZ323" s="247"/>
      <c r="LSA323" s="247"/>
      <c r="LSB323" s="247"/>
      <c r="LSC323" s="247"/>
      <c r="LSD323" s="247"/>
      <c r="LSE323" s="247"/>
      <c r="LSF323" s="247"/>
      <c r="LSG323" s="247"/>
      <c r="LSH323" s="247"/>
      <c r="LSI323" s="247"/>
      <c r="LSJ323" s="247"/>
      <c r="LSK323" s="247"/>
      <c r="LSL323" s="247"/>
      <c r="LSM323" s="247"/>
      <c r="LSN323" s="247"/>
      <c r="LSO323" s="247"/>
      <c r="LSP323" s="247"/>
      <c r="LSQ323" s="247"/>
      <c r="LSR323" s="247"/>
      <c r="LSS323" s="247"/>
      <c r="LST323" s="247"/>
      <c r="LSU323" s="247"/>
      <c r="LSV323" s="247"/>
      <c r="LSW323" s="247"/>
      <c r="LSX323" s="247"/>
      <c r="LSY323" s="247"/>
      <c r="LSZ323" s="247"/>
      <c r="LTA323" s="247"/>
      <c r="LTB323" s="247"/>
      <c r="LTC323" s="247"/>
      <c r="LTD323" s="247"/>
      <c r="LTE323" s="247"/>
      <c r="LTF323" s="247"/>
      <c r="LTG323" s="247"/>
      <c r="LTH323" s="247"/>
      <c r="LTI323" s="247"/>
      <c r="LTJ323" s="247"/>
      <c r="LTK323" s="247"/>
      <c r="LTL323" s="247"/>
      <c r="LTM323" s="247"/>
      <c r="LTN323" s="247"/>
      <c r="LTO323" s="247"/>
      <c r="LTP323" s="247"/>
      <c r="LTQ323" s="247"/>
      <c r="LTR323" s="247"/>
      <c r="LTS323" s="247"/>
      <c r="LTT323" s="247"/>
      <c r="LTU323" s="247"/>
      <c r="LTV323" s="247"/>
      <c r="LTW323" s="247"/>
      <c r="LTX323" s="247"/>
      <c r="LTY323" s="247"/>
      <c r="LTZ323" s="247"/>
      <c r="LUA323" s="247"/>
      <c r="LUB323" s="247"/>
      <c r="LUC323" s="247"/>
      <c r="LUD323" s="247"/>
      <c r="LUE323" s="247"/>
      <c r="LUF323" s="247"/>
      <c r="LUG323" s="247"/>
      <c r="LUH323" s="247"/>
      <c r="LUI323" s="247"/>
      <c r="LUJ323" s="247"/>
      <c r="LUK323" s="247"/>
      <c r="LUL323" s="247"/>
      <c r="LUM323" s="247"/>
      <c r="LUN323" s="247"/>
      <c r="LUO323" s="247"/>
      <c r="LUP323" s="247"/>
      <c r="LUQ323" s="247"/>
      <c r="LUR323" s="247"/>
      <c r="LUS323" s="247"/>
      <c r="LUT323" s="247"/>
      <c r="LUU323" s="247"/>
      <c r="LUV323" s="247"/>
      <c r="LUW323" s="247"/>
      <c r="LUX323" s="247"/>
      <c r="LUY323" s="247"/>
      <c r="LUZ323" s="247"/>
      <c r="LVA323" s="247"/>
      <c r="LVB323" s="247"/>
      <c r="LVC323" s="247"/>
      <c r="LVD323" s="247"/>
      <c r="LVE323" s="247"/>
      <c r="LVF323" s="247"/>
      <c r="LVG323" s="247"/>
      <c r="LVH323" s="247"/>
      <c r="LVI323" s="247"/>
      <c r="LVJ323" s="247"/>
      <c r="LVK323" s="247"/>
      <c r="LVL323" s="247"/>
      <c r="LVM323" s="247"/>
      <c r="LVN323" s="247"/>
      <c r="LVO323" s="247"/>
      <c r="LVP323" s="247"/>
      <c r="LVQ323" s="247"/>
      <c r="LVR323" s="247"/>
      <c r="LVS323" s="247"/>
      <c r="LVT323" s="247"/>
      <c r="LVU323" s="247"/>
      <c r="LVV323" s="247"/>
      <c r="LVW323" s="247"/>
      <c r="LVX323" s="247"/>
      <c r="LVY323" s="247"/>
      <c r="LVZ323" s="247"/>
      <c r="LWA323" s="247"/>
      <c r="LWB323" s="247"/>
      <c r="LWC323" s="247"/>
      <c r="LWD323" s="247"/>
      <c r="LWE323" s="247"/>
      <c r="LWF323" s="247"/>
      <c r="LWG323" s="247"/>
      <c r="LWH323" s="247"/>
      <c r="LWI323" s="247"/>
      <c r="LWJ323" s="247"/>
      <c r="LWK323" s="247"/>
      <c r="LWL323" s="247"/>
      <c r="LWM323" s="247"/>
      <c r="LWN323" s="247"/>
      <c r="LWO323" s="247"/>
      <c r="LWP323" s="247"/>
      <c r="LWQ323" s="247"/>
      <c r="LWR323" s="247"/>
      <c r="LWS323" s="247"/>
      <c r="LWT323" s="247"/>
      <c r="LWU323" s="247"/>
      <c r="LWV323" s="247"/>
      <c r="LWW323" s="247"/>
      <c r="LWX323" s="247"/>
      <c r="LWY323" s="247"/>
      <c r="LWZ323" s="247"/>
      <c r="LXA323" s="247"/>
      <c r="LXB323" s="247"/>
      <c r="LXC323" s="247"/>
      <c r="LXD323" s="247"/>
      <c r="LXE323" s="247"/>
      <c r="LXF323" s="247"/>
      <c r="LXG323" s="247"/>
      <c r="LXH323" s="247"/>
      <c r="LXI323" s="247"/>
      <c r="LXJ323" s="247"/>
      <c r="LXK323" s="247"/>
      <c r="LXL323" s="247"/>
      <c r="LXM323" s="247"/>
      <c r="LXN323" s="247"/>
      <c r="LXO323" s="247"/>
      <c r="LXP323" s="247"/>
      <c r="LXQ323" s="247"/>
      <c r="LXR323" s="247"/>
      <c r="LXS323" s="247"/>
      <c r="LXT323" s="247"/>
      <c r="LXU323" s="247"/>
      <c r="LXV323" s="247"/>
      <c r="LXW323" s="247"/>
      <c r="LXX323" s="247"/>
      <c r="LXY323" s="247"/>
      <c r="LXZ323" s="247"/>
      <c r="LYA323" s="247"/>
      <c r="LYB323" s="247"/>
      <c r="LYC323" s="247"/>
      <c r="LYD323" s="247"/>
      <c r="LYE323" s="247"/>
      <c r="LYF323" s="247"/>
      <c r="LYG323" s="247"/>
      <c r="LYH323" s="247"/>
      <c r="LYI323" s="247"/>
      <c r="LYJ323" s="247"/>
      <c r="LYK323" s="247"/>
      <c r="LYL323" s="247"/>
      <c r="LYM323" s="247"/>
      <c r="LYN323" s="247"/>
      <c r="LYO323" s="247"/>
      <c r="LYP323" s="247"/>
      <c r="LYQ323" s="247"/>
      <c r="LYR323" s="247"/>
      <c r="LYS323" s="247"/>
      <c r="LYT323" s="247"/>
      <c r="LYU323" s="247"/>
      <c r="LYV323" s="247"/>
      <c r="LYW323" s="247"/>
      <c r="LYX323" s="247"/>
      <c r="LYY323" s="247"/>
      <c r="LYZ323" s="247"/>
      <c r="LZA323" s="247"/>
      <c r="LZB323" s="247"/>
      <c r="LZC323" s="247"/>
      <c r="LZD323" s="247"/>
      <c r="LZE323" s="247"/>
      <c r="LZF323" s="247"/>
      <c r="LZG323" s="247"/>
      <c r="LZH323" s="247"/>
      <c r="LZI323" s="247"/>
      <c r="LZJ323" s="247"/>
      <c r="LZK323" s="247"/>
      <c r="LZL323" s="247"/>
      <c r="LZM323" s="247"/>
      <c r="LZN323" s="247"/>
      <c r="LZO323" s="247"/>
      <c r="LZP323" s="247"/>
      <c r="LZQ323" s="247"/>
      <c r="LZR323" s="247"/>
      <c r="LZS323" s="247"/>
      <c r="LZT323" s="247"/>
      <c r="LZU323" s="247"/>
      <c r="LZV323" s="247"/>
      <c r="LZW323" s="247"/>
      <c r="LZX323" s="247"/>
      <c r="LZY323" s="247"/>
      <c r="LZZ323" s="247"/>
      <c r="MAA323" s="247"/>
      <c r="MAB323" s="247"/>
      <c r="MAC323" s="247"/>
      <c r="MAD323" s="247"/>
      <c r="MAE323" s="247"/>
      <c r="MAF323" s="247"/>
      <c r="MAG323" s="247"/>
      <c r="MAH323" s="247"/>
      <c r="MAI323" s="247"/>
      <c r="MAJ323" s="247"/>
      <c r="MAK323" s="247"/>
      <c r="MAL323" s="247"/>
      <c r="MAM323" s="247"/>
      <c r="MAN323" s="247"/>
      <c r="MAO323" s="247"/>
      <c r="MAP323" s="247"/>
      <c r="MAQ323" s="247"/>
      <c r="MAR323" s="247"/>
      <c r="MAS323" s="247"/>
      <c r="MAT323" s="247"/>
      <c r="MAU323" s="247"/>
      <c r="MAV323" s="247"/>
      <c r="MAW323" s="247"/>
      <c r="MAX323" s="247"/>
      <c r="MAY323" s="247"/>
      <c r="MAZ323" s="247"/>
      <c r="MBA323" s="247"/>
      <c r="MBB323" s="247"/>
      <c r="MBC323" s="247"/>
      <c r="MBD323" s="247"/>
      <c r="MBE323" s="247"/>
      <c r="MBF323" s="247"/>
      <c r="MBG323" s="247"/>
      <c r="MBH323" s="247"/>
      <c r="MBI323" s="247"/>
      <c r="MBJ323" s="247"/>
      <c r="MBK323" s="247"/>
      <c r="MBL323" s="247"/>
      <c r="MBM323" s="247"/>
      <c r="MBN323" s="247"/>
      <c r="MBO323" s="247"/>
      <c r="MBP323" s="247"/>
      <c r="MBQ323" s="247"/>
      <c r="MBR323" s="247"/>
      <c r="MBS323" s="247"/>
      <c r="MBT323" s="247"/>
      <c r="MBU323" s="247"/>
      <c r="MBV323" s="247"/>
      <c r="MBW323" s="247"/>
      <c r="MBX323" s="247"/>
      <c r="MBY323" s="247"/>
      <c r="MBZ323" s="247"/>
      <c r="MCA323" s="247"/>
      <c r="MCB323" s="247"/>
      <c r="MCC323" s="247"/>
      <c r="MCD323" s="247"/>
      <c r="MCE323" s="247"/>
      <c r="MCF323" s="247"/>
      <c r="MCG323" s="247"/>
      <c r="MCH323" s="247"/>
      <c r="MCI323" s="247"/>
      <c r="MCJ323" s="247"/>
      <c r="MCK323" s="247"/>
      <c r="MCL323" s="247"/>
      <c r="MCM323" s="247"/>
      <c r="MCN323" s="247"/>
      <c r="MCO323" s="247"/>
      <c r="MCP323" s="247"/>
      <c r="MCQ323" s="247"/>
      <c r="MCR323" s="247"/>
      <c r="MCS323" s="247"/>
      <c r="MCT323" s="247"/>
      <c r="MCU323" s="247"/>
      <c r="MCV323" s="247"/>
      <c r="MCW323" s="247"/>
      <c r="MCX323" s="247"/>
      <c r="MCY323" s="247"/>
      <c r="MCZ323" s="247"/>
      <c r="MDA323" s="247"/>
      <c r="MDB323" s="247"/>
      <c r="MDC323" s="247"/>
      <c r="MDD323" s="247"/>
      <c r="MDE323" s="247"/>
      <c r="MDF323" s="247"/>
      <c r="MDG323" s="247"/>
      <c r="MDH323" s="247"/>
      <c r="MDI323" s="247"/>
      <c r="MDJ323" s="247"/>
      <c r="MDK323" s="247"/>
      <c r="MDL323" s="247"/>
      <c r="MDM323" s="247"/>
      <c r="MDN323" s="247"/>
      <c r="MDO323" s="247"/>
      <c r="MDP323" s="247"/>
      <c r="MDQ323" s="247"/>
      <c r="MDR323" s="247"/>
      <c r="MDS323" s="247"/>
      <c r="MDT323" s="247"/>
      <c r="MDU323" s="247"/>
      <c r="MDV323" s="247"/>
      <c r="MDW323" s="247"/>
      <c r="MDX323" s="247"/>
      <c r="MDY323" s="247"/>
      <c r="MDZ323" s="247"/>
      <c r="MEA323" s="247"/>
      <c r="MEB323" s="247"/>
      <c r="MEC323" s="247"/>
      <c r="MED323" s="247"/>
      <c r="MEE323" s="247"/>
      <c r="MEF323" s="247"/>
      <c r="MEG323" s="247"/>
      <c r="MEH323" s="247"/>
      <c r="MEI323" s="247"/>
      <c r="MEJ323" s="247"/>
      <c r="MEK323" s="247"/>
      <c r="MEL323" s="247"/>
      <c r="MEM323" s="247"/>
      <c r="MEN323" s="247"/>
      <c r="MEO323" s="247"/>
      <c r="MEP323" s="247"/>
      <c r="MEQ323" s="247"/>
      <c r="MER323" s="247"/>
      <c r="MES323" s="247"/>
      <c r="MET323" s="247"/>
      <c r="MEU323" s="247"/>
      <c r="MEV323" s="247"/>
      <c r="MEW323" s="247"/>
      <c r="MEX323" s="247"/>
      <c r="MEY323" s="247"/>
      <c r="MEZ323" s="247"/>
      <c r="MFA323" s="247"/>
      <c r="MFB323" s="247"/>
      <c r="MFC323" s="247"/>
      <c r="MFD323" s="247"/>
      <c r="MFE323" s="247"/>
      <c r="MFF323" s="247"/>
      <c r="MFG323" s="247"/>
      <c r="MFH323" s="247"/>
      <c r="MFI323" s="247"/>
      <c r="MFJ323" s="247"/>
      <c r="MFK323" s="247"/>
      <c r="MFL323" s="247"/>
      <c r="MFM323" s="247"/>
      <c r="MFN323" s="247"/>
      <c r="MFO323" s="247"/>
      <c r="MFP323" s="247"/>
      <c r="MFQ323" s="247"/>
      <c r="MFR323" s="247"/>
      <c r="MFS323" s="247"/>
      <c r="MFT323" s="247"/>
      <c r="MFU323" s="247"/>
      <c r="MFV323" s="247"/>
      <c r="MFW323" s="247"/>
      <c r="MFX323" s="247"/>
      <c r="MFY323" s="247"/>
      <c r="MFZ323" s="247"/>
      <c r="MGA323" s="247"/>
      <c r="MGB323" s="247"/>
      <c r="MGC323" s="247"/>
      <c r="MGD323" s="247"/>
      <c r="MGE323" s="247"/>
      <c r="MGF323" s="247"/>
      <c r="MGG323" s="247"/>
      <c r="MGH323" s="247"/>
      <c r="MGI323" s="247"/>
      <c r="MGJ323" s="247"/>
      <c r="MGK323" s="247"/>
      <c r="MGL323" s="247"/>
      <c r="MGM323" s="247"/>
      <c r="MGN323" s="247"/>
      <c r="MGO323" s="247"/>
      <c r="MGP323" s="247"/>
      <c r="MGQ323" s="247"/>
      <c r="MGR323" s="247"/>
      <c r="MGS323" s="247"/>
      <c r="MGT323" s="247"/>
      <c r="MGU323" s="247"/>
      <c r="MGV323" s="247"/>
      <c r="MGW323" s="247"/>
      <c r="MGX323" s="247"/>
      <c r="MGY323" s="247"/>
      <c r="MGZ323" s="247"/>
      <c r="MHA323" s="247"/>
      <c r="MHB323" s="247"/>
      <c r="MHC323" s="247"/>
      <c r="MHD323" s="247"/>
      <c r="MHE323" s="247"/>
      <c r="MHF323" s="247"/>
      <c r="MHG323" s="247"/>
      <c r="MHH323" s="247"/>
      <c r="MHI323" s="247"/>
      <c r="MHJ323" s="247"/>
      <c r="MHK323" s="247"/>
      <c r="MHL323" s="247"/>
      <c r="MHM323" s="247"/>
      <c r="MHN323" s="247"/>
      <c r="MHO323" s="247"/>
      <c r="MHP323" s="247"/>
      <c r="MHQ323" s="247"/>
      <c r="MHR323" s="247"/>
      <c r="MHS323" s="247"/>
      <c r="MHT323" s="247"/>
      <c r="MHU323" s="247"/>
      <c r="MHV323" s="247"/>
      <c r="MHW323" s="247"/>
      <c r="MHX323" s="247"/>
      <c r="MHY323" s="247"/>
      <c r="MHZ323" s="247"/>
      <c r="MIA323" s="247"/>
      <c r="MIB323" s="247"/>
      <c r="MIC323" s="247"/>
      <c r="MID323" s="247"/>
      <c r="MIE323" s="247"/>
      <c r="MIF323" s="247"/>
      <c r="MIG323" s="247"/>
      <c r="MIH323" s="247"/>
      <c r="MII323" s="247"/>
      <c r="MIJ323" s="247"/>
      <c r="MIK323" s="247"/>
      <c r="MIL323" s="247"/>
      <c r="MIM323" s="247"/>
      <c r="MIN323" s="247"/>
      <c r="MIO323" s="247"/>
      <c r="MIP323" s="247"/>
      <c r="MIQ323" s="247"/>
      <c r="MIR323" s="247"/>
      <c r="MIS323" s="247"/>
      <c r="MIT323" s="247"/>
      <c r="MIU323" s="247"/>
      <c r="MIV323" s="247"/>
      <c r="MIW323" s="247"/>
      <c r="MIX323" s="247"/>
      <c r="MIY323" s="247"/>
      <c r="MIZ323" s="247"/>
      <c r="MJA323" s="247"/>
      <c r="MJB323" s="247"/>
      <c r="MJC323" s="247"/>
      <c r="MJD323" s="247"/>
      <c r="MJE323" s="247"/>
      <c r="MJF323" s="247"/>
      <c r="MJG323" s="247"/>
      <c r="MJH323" s="247"/>
      <c r="MJI323" s="247"/>
      <c r="MJJ323" s="247"/>
      <c r="MJK323" s="247"/>
      <c r="MJL323" s="247"/>
      <c r="MJM323" s="247"/>
      <c r="MJN323" s="247"/>
      <c r="MJO323" s="247"/>
      <c r="MJP323" s="247"/>
      <c r="MJQ323" s="247"/>
      <c r="MJR323" s="247"/>
      <c r="MJS323" s="247"/>
      <c r="MJT323" s="247"/>
      <c r="MJU323" s="247"/>
      <c r="MJV323" s="247"/>
      <c r="MJW323" s="247"/>
      <c r="MJX323" s="247"/>
      <c r="MJY323" s="247"/>
      <c r="MJZ323" s="247"/>
      <c r="MKA323" s="247"/>
      <c r="MKB323" s="247"/>
      <c r="MKC323" s="247"/>
      <c r="MKD323" s="247"/>
      <c r="MKE323" s="247"/>
      <c r="MKF323" s="247"/>
      <c r="MKG323" s="247"/>
      <c r="MKH323" s="247"/>
      <c r="MKI323" s="247"/>
      <c r="MKJ323" s="247"/>
      <c r="MKK323" s="247"/>
      <c r="MKL323" s="247"/>
      <c r="MKM323" s="247"/>
      <c r="MKN323" s="247"/>
      <c r="MKO323" s="247"/>
      <c r="MKP323" s="247"/>
      <c r="MKQ323" s="247"/>
      <c r="MKR323" s="247"/>
      <c r="MKS323" s="247"/>
      <c r="MKT323" s="247"/>
      <c r="MKU323" s="247"/>
      <c r="MKV323" s="247"/>
      <c r="MKW323" s="247"/>
      <c r="MKX323" s="247"/>
      <c r="MKY323" s="247"/>
      <c r="MKZ323" s="247"/>
      <c r="MLA323" s="247"/>
      <c r="MLB323" s="247"/>
      <c r="MLC323" s="247"/>
      <c r="MLD323" s="247"/>
      <c r="MLE323" s="247"/>
      <c r="MLF323" s="247"/>
      <c r="MLG323" s="247"/>
      <c r="MLH323" s="247"/>
      <c r="MLI323" s="247"/>
      <c r="MLJ323" s="247"/>
      <c r="MLK323" s="247"/>
      <c r="MLL323" s="247"/>
      <c r="MLM323" s="247"/>
      <c r="MLN323" s="247"/>
      <c r="MLO323" s="247"/>
      <c r="MLP323" s="247"/>
      <c r="MLQ323" s="247"/>
      <c r="MLR323" s="247"/>
      <c r="MLS323" s="247"/>
      <c r="MLT323" s="247"/>
      <c r="MLU323" s="247"/>
      <c r="MLV323" s="247"/>
      <c r="MLW323" s="247"/>
      <c r="MLX323" s="247"/>
      <c r="MLY323" s="247"/>
      <c r="MLZ323" s="247"/>
      <c r="MMA323" s="247"/>
      <c r="MMB323" s="247"/>
      <c r="MMC323" s="247"/>
      <c r="MMD323" s="247"/>
      <c r="MME323" s="247"/>
      <c r="MMF323" s="247"/>
      <c r="MMG323" s="247"/>
      <c r="MMH323" s="247"/>
      <c r="MMI323" s="247"/>
      <c r="MMJ323" s="247"/>
      <c r="MMK323" s="247"/>
      <c r="MML323" s="247"/>
      <c r="MMM323" s="247"/>
      <c r="MMN323" s="247"/>
      <c r="MMO323" s="247"/>
      <c r="MMP323" s="247"/>
      <c r="MMQ323" s="247"/>
      <c r="MMR323" s="247"/>
      <c r="MMS323" s="247"/>
      <c r="MMT323" s="247"/>
      <c r="MMU323" s="247"/>
      <c r="MMV323" s="247"/>
      <c r="MMW323" s="247"/>
      <c r="MMX323" s="247"/>
      <c r="MMY323" s="247"/>
      <c r="MMZ323" s="247"/>
      <c r="MNA323" s="247"/>
      <c r="MNB323" s="247"/>
      <c r="MNC323" s="247"/>
      <c r="MND323" s="247"/>
      <c r="MNE323" s="247"/>
      <c r="MNF323" s="247"/>
      <c r="MNG323" s="247"/>
      <c r="MNH323" s="247"/>
      <c r="MNI323" s="247"/>
      <c r="MNJ323" s="247"/>
      <c r="MNK323" s="247"/>
      <c r="MNL323" s="247"/>
      <c r="MNM323" s="247"/>
      <c r="MNN323" s="247"/>
      <c r="MNO323" s="247"/>
      <c r="MNP323" s="247"/>
      <c r="MNQ323" s="247"/>
      <c r="MNR323" s="247"/>
      <c r="MNS323" s="247"/>
      <c r="MNT323" s="247"/>
      <c r="MNU323" s="247"/>
      <c r="MNV323" s="247"/>
      <c r="MNW323" s="247"/>
      <c r="MNX323" s="247"/>
      <c r="MNY323" s="247"/>
      <c r="MNZ323" s="247"/>
      <c r="MOA323" s="247"/>
      <c r="MOB323" s="247"/>
      <c r="MOC323" s="247"/>
      <c r="MOD323" s="247"/>
      <c r="MOE323" s="247"/>
      <c r="MOF323" s="247"/>
      <c r="MOG323" s="247"/>
      <c r="MOH323" s="247"/>
      <c r="MOI323" s="247"/>
      <c r="MOJ323" s="247"/>
      <c r="MOK323" s="247"/>
      <c r="MOL323" s="247"/>
      <c r="MOM323" s="247"/>
      <c r="MON323" s="247"/>
      <c r="MOO323" s="247"/>
      <c r="MOP323" s="247"/>
      <c r="MOQ323" s="247"/>
      <c r="MOR323" s="247"/>
      <c r="MOS323" s="247"/>
      <c r="MOT323" s="247"/>
      <c r="MOU323" s="247"/>
      <c r="MOV323" s="247"/>
      <c r="MOW323" s="247"/>
      <c r="MOX323" s="247"/>
      <c r="MOY323" s="247"/>
      <c r="MOZ323" s="247"/>
      <c r="MPA323" s="247"/>
      <c r="MPB323" s="247"/>
      <c r="MPC323" s="247"/>
      <c r="MPD323" s="247"/>
      <c r="MPE323" s="247"/>
      <c r="MPF323" s="247"/>
      <c r="MPG323" s="247"/>
      <c r="MPH323" s="247"/>
      <c r="MPI323" s="247"/>
      <c r="MPJ323" s="247"/>
      <c r="MPK323" s="247"/>
      <c r="MPL323" s="247"/>
      <c r="MPM323" s="247"/>
      <c r="MPN323" s="247"/>
      <c r="MPO323" s="247"/>
      <c r="MPP323" s="247"/>
      <c r="MPQ323" s="247"/>
      <c r="MPR323" s="247"/>
      <c r="MPS323" s="247"/>
      <c r="MPT323" s="247"/>
      <c r="MPU323" s="247"/>
      <c r="MPV323" s="247"/>
      <c r="MPW323" s="247"/>
      <c r="MPX323" s="247"/>
      <c r="MPY323" s="247"/>
      <c r="MPZ323" s="247"/>
      <c r="MQA323" s="247"/>
      <c r="MQB323" s="247"/>
      <c r="MQC323" s="247"/>
      <c r="MQD323" s="247"/>
      <c r="MQE323" s="247"/>
      <c r="MQF323" s="247"/>
      <c r="MQG323" s="247"/>
      <c r="MQH323" s="247"/>
      <c r="MQI323" s="247"/>
      <c r="MQJ323" s="247"/>
      <c r="MQK323" s="247"/>
      <c r="MQL323" s="247"/>
      <c r="MQM323" s="247"/>
      <c r="MQN323" s="247"/>
      <c r="MQO323" s="247"/>
      <c r="MQP323" s="247"/>
      <c r="MQQ323" s="247"/>
      <c r="MQR323" s="247"/>
      <c r="MQS323" s="247"/>
      <c r="MQT323" s="247"/>
      <c r="MQU323" s="247"/>
      <c r="MQV323" s="247"/>
      <c r="MQW323" s="247"/>
      <c r="MQX323" s="247"/>
      <c r="MQY323" s="247"/>
      <c r="MQZ323" s="247"/>
      <c r="MRA323" s="247"/>
      <c r="MRB323" s="247"/>
      <c r="MRC323" s="247"/>
      <c r="MRD323" s="247"/>
      <c r="MRE323" s="247"/>
      <c r="MRF323" s="247"/>
      <c r="MRG323" s="247"/>
      <c r="MRH323" s="247"/>
      <c r="MRI323" s="247"/>
      <c r="MRJ323" s="247"/>
      <c r="MRK323" s="247"/>
      <c r="MRL323" s="247"/>
      <c r="MRM323" s="247"/>
      <c r="MRN323" s="247"/>
      <c r="MRO323" s="247"/>
      <c r="MRP323" s="247"/>
      <c r="MRQ323" s="247"/>
      <c r="MRR323" s="247"/>
      <c r="MRS323" s="247"/>
      <c r="MRT323" s="247"/>
      <c r="MRU323" s="247"/>
      <c r="MRV323" s="247"/>
      <c r="MRW323" s="247"/>
      <c r="MRX323" s="247"/>
      <c r="MRY323" s="247"/>
      <c r="MRZ323" s="247"/>
      <c r="MSA323" s="247"/>
      <c r="MSB323" s="247"/>
      <c r="MSC323" s="247"/>
      <c r="MSD323" s="247"/>
      <c r="MSE323" s="247"/>
      <c r="MSF323" s="247"/>
      <c r="MSG323" s="247"/>
      <c r="MSH323" s="247"/>
      <c r="MSI323" s="247"/>
      <c r="MSJ323" s="247"/>
      <c r="MSK323" s="247"/>
      <c r="MSL323" s="247"/>
      <c r="MSM323" s="247"/>
      <c r="MSN323" s="247"/>
      <c r="MSO323" s="247"/>
      <c r="MSP323" s="247"/>
      <c r="MSQ323" s="247"/>
      <c r="MSR323" s="247"/>
      <c r="MSS323" s="247"/>
      <c r="MST323" s="247"/>
      <c r="MSU323" s="247"/>
      <c r="MSV323" s="247"/>
      <c r="MSW323" s="247"/>
      <c r="MSX323" s="247"/>
      <c r="MSY323" s="247"/>
      <c r="MSZ323" s="247"/>
      <c r="MTA323" s="247"/>
      <c r="MTB323" s="247"/>
      <c r="MTC323" s="247"/>
      <c r="MTD323" s="247"/>
      <c r="MTE323" s="247"/>
      <c r="MTF323" s="247"/>
      <c r="MTG323" s="247"/>
      <c r="MTH323" s="247"/>
      <c r="MTI323" s="247"/>
      <c r="MTJ323" s="247"/>
      <c r="MTK323" s="247"/>
      <c r="MTL323" s="247"/>
      <c r="MTM323" s="247"/>
      <c r="MTN323" s="247"/>
      <c r="MTO323" s="247"/>
      <c r="MTP323" s="247"/>
      <c r="MTQ323" s="247"/>
      <c r="MTR323" s="247"/>
      <c r="MTS323" s="247"/>
      <c r="MTT323" s="247"/>
      <c r="MTU323" s="247"/>
      <c r="MTV323" s="247"/>
      <c r="MTW323" s="247"/>
      <c r="MTX323" s="247"/>
      <c r="MTY323" s="247"/>
      <c r="MTZ323" s="247"/>
      <c r="MUA323" s="247"/>
      <c r="MUB323" s="247"/>
      <c r="MUC323" s="247"/>
      <c r="MUD323" s="247"/>
      <c r="MUE323" s="247"/>
      <c r="MUF323" s="247"/>
      <c r="MUG323" s="247"/>
      <c r="MUH323" s="247"/>
      <c r="MUI323" s="247"/>
      <c r="MUJ323" s="247"/>
      <c r="MUK323" s="247"/>
      <c r="MUL323" s="247"/>
      <c r="MUM323" s="247"/>
      <c r="MUN323" s="247"/>
      <c r="MUO323" s="247"/>
      <c r="MUP323" s="247"/>
      <c r="MUQ323" s="247"/>
      <c r="MUR323" s="247"/>
      <c r="MUS323" s="247"/>
      <c r="MUT323" s="247"/>
      <c r="MUU323" s="247"/>
      <c r="MUV323" s="247"/>
      <c r="MUW323" s="247"/>
      <c r="MUX323" s="247"/>
      <c r="MUY323" s="247"/>
      <c r="MUZ323" s="247"/>
      <c r="MVA323" s="247"/>
      <c r="MVB323" s="247"/>
      <c r="MVC323" s="247"/>
      <c r="MVD323" s="247"/>
      <c r="MVE323" s="247"/>
      <c r="MVF323" s="247"/>
      <c r="MVG323" s="247"/>
      <c r="MVH323" s="247"/>
      <c r="MVI323" s="247"/>
      <c r="MVJ323" s="247"/>
      <c r="MVK323" s="247"/>
      <c r="MVL323" s="247"/>
      <c r="MVM323" s="247"/>
      <c r="MVN323" s="247"/>
      <c r="MVO323" s="247"/>
      <c r="MVP323" s="247"/>
      <c r="MVQ323" s="247"/>
      <c r="MVR323" s="247"/>
      <c r="MVS323" s="247"/>
      <c r="MVT323" s="247"/>
      <c r="MVU323" s="247"/>
      <c r="MVV323" s="247"/>
      <c r="MVW323" s="247"/>
      <c r="MVX323" s="247"/>
      <c r="MVY323" s="247"/>
      <c r="MVZ323" s="247"/>
      <c r="MWA323" s="247"/>
      <c r="MWB323" s="247"/>
      <c r="MWC323" s="247"/>
      <c r="MWD323" s="247"/>
      <c r="MWE323" s="247"/>
      <c r="MWF323" s="247"/>
      <c r="MWG323" s="247"/>
      <c r="MWH323" s="247"/>
      <c r="MWI323" s="247"/>
      <c r="MWJ323" s="247"/>
      <c r="MWK323" s="247"/>
      <c r="MWL323" s="247"/>
      <c r="MWM323" s="247"/>
      <c r="MWN323" s="247"/>
      <c r="MWO323" s="247"/>
      <c r="MWP323" s="247"/>
      <c r="MWQ323" s="247"/>
      <c r="MWR323" s="247"/>
      <c r="MWS323" s="247"/>
      <c r="MWT323" s="247"/>
      <c r="MWU323" s="247"/>
      <c r="MWV323" s="247"/>
      <c r="MWW323" s="247"/>
      <c r="MWX323" s="247"/>
      <c r="MWY323" s="247"/>
      <c r="MWZ323" s="247"/>
      <c r="MXA323" s="247"/>
      <c r="MXB323" s="247"/>
      <c r="MXC323" s="247"/>
      <c r="MXD323" s="247"/>
      <c r="MXE323" s="247"/>
      <c r="MXF323" s="247"/>
      <c r="MXG323" s="247"/>
      <c r="MXH323" s="247"/>
      <c r="MXI323" s="247"/>
      <c r="MXJ323" s="247"/>
      <c r="MXK323" s="247"/>
      <c r="MXL323" s="247"/>
      <c r="MXM323" s="247"/>
      <c r="MXN323" s="247"/>
      <c r="MXO323" s="247"/>
      <c r="MXP323" s="247"/>
      <c r="MXQ323" s="247"/>
      <c r="MXR323" s="247"/>
      <c r="MXS323" s="247"/>
      <c r="MXT323" s="247"/>
      <c r="MXU323" s="247"/>
      <c r="MXV323" s="247"/>
      <c r="MXW323" s="247"/>
      <c r="MXX323" s="247"/>
      <c r="MXY323" s="247"/>
      <c r="MXZ323" s="247"/>
      <c r="MYA323" s="247"/>
      <c r="MYB323" s="247"/>
      <c r="MYC323" s="247"/>
      <c r="MYD323" s="247"/>
      <c r="MYE323" s="247"/>
      <c r="MYF323" s="247"/>
      <c r="MYG323" s="247"/>
      <c r="MYH323" s="247"/>
      <c r="MYI323" s="247"/>
      <c r="MYJ323" s="247"/>
      <c r="MYK323" s="247"/>
      <c r="MYL323" s="247"/>
      <c r="MYM323" s="247"/>
      <c r="MYN323" s="247"/>
      <c r="MYO323" s="247"/>
      <c r="MYP323" s="247"/>
      <c r="MYQ323" s="247"/>
      <c r="MYR323" s="247"/>
      <c r="MYS323" s="247"/>
      <c r="MYT323" s="247"/>
      <c r="MYU323" s="247"/>
      <c r="MYV323" s="247"/>
      <c r="MYW323" s="247"/>
      <c r="MYX323" s="247"/>
      <c r="MYY323" s="247"/>
      <c r="MYZ323" s="247"/>
      <c r="MZA323" s="247"/>
      <c r="MZB323" s="247"/>
      <c r="MZC323" s="247"/>
      <c r="MZD323" s="247"/>
      <c r="MZE323" s="247"/>
      <c r="MZF323" s="247"/>
      <c r="MZG323" s="247"/>
      <c r="MZH323" s="247"/>
      <c r="MZI323" s="247"/>
      <c r="MZJ323" s="247"/>
      <c r="MZK323" s="247"/>
      <c r="MZL323" s="247"/>
      <c r="MZM323" s="247"/>
      <c r="MZN323" s="247"/>
      <c r="MZO323" s="247"/>
      <c r="MZP323" s="247"/>
      <c r="MZQ323" s="247"/>
      <c r="MZR323" s="247"/>
      <c r="MZS323" s="247"/>
      <c r="MZT323" s="247"/>
      <c r="MZU323" s="247"/>
      <c r="MZV323" s="247"/>
      <c r="MZW323" s="247"/>
      <c r="MZX323" s="247"/>
      <c r="MZY323" s="247"/>
      <c r="MZZ323" s="247"/>
      <c r="NAA323" s="247"/>
      <c r="NAB323" s="247"/>
      <c r="NAC323" s="247"/>
      <c r="NAD323" s="247"/>
      <c r="NAE323" s="247"/>
      <c r="NAF323" s="247"/>
      <c r="NAG323" s="247"/>
      <c r="NAH323" s="247"/>
      <c r="NAI323" s="247"/>
      <c r="NAJ323" s="247"/>
      <c r="NAK323" s="247"/>
      <c r="NAL323" s="247"/>
      <c r="NAM323" s="247"/>
      <c r="NAN323" s="247"/>
      <c r="NAO323" s="247"/>
      <c r="NAP323" s="247"/>
      <c r="NAQ323" s="247"/>
      <c r="NAR323" s="247"/>
      <c r="NAS323" s="247"/>
      <c r="NAT323" s="247"/>
      <c r="NAU323" s="247"/>
      <c r="NAV323" s="247"/>
      <c r="NAW323" s="247"/>
      <c r="NAX323" s="247"/>
      <c r="NAY323" s="247"/>
      <c r="NAZ323" s="247"/>
      <c r="NBA323" s="247"/>
      <c r="NBB323" s="247"/>
      <c r="NBC323" s="247"/>
      <c r="NBD323" s="247"/>
      <c r="NBE323" s="247"/>
      <c r="NBF323" s="247"/>
      <c r="NBG323" s="247"/>
      <c r="NBH323" s="247"/>
      <c r="NBI323" s="247"/>
      <c r="NBJ323" s="247"/>
      <c r="NBK323" s="247"/>
      <c r="NBL323" s="247"/>
      <c r="NBM323" s="247"/>
      <c r="NBN323" s="247"/>
      <c r="NBO323" s="247"/>
      <c r="NBP323" s="247"/>
      <c r="NBQ323" s="247"/>
      <c r="NBR323" s="247"/>
      <c r="NBS323" s="247"/>
      <c r="NBT323" s="247"/>
      <c r="NBU323" s="247"/>
      <c r="NBV323" s="247"/>
      <c r="NBW323" s="247"/>
      <c r="NBX323" s="247"/>
      <c r="NBY323" s="247"/>
      <c r="NBZ323" s="247"/>
      <c r="NCA323" s="247"/>
      <c r="NCB323" s="247"/>
      <c r="NCC323" s="247"/>
      <c r="NCD323" s="247"/>
      <c r="NCE323" s="247"/>
      <c r="NCF323" s="247"/>
      <c r="NCG323" s="247"/>
      <c r="NCH323" s="247"/>
      <c r="NCI323" s="247"/>
      <c r="NCJ323" s="247"/>
      <c r="NCK323" s="247"/>
      <c r="NCL323" s="247"/>
      <c r="NCM323" s="247"/>
      <c r="NCN323" s="247"/>
      <c r="NCO323" s="247"/>
      <c r="NCP323" s="247"/>
      <c r="NCQ323" s="247"/>
      <c r="NCR323" s="247"/>
      <c r="NCS323" s="247"/>
      <c r="NCT323" s="247"/>
      <c r="NCU323" s="247"/>
      <c r="NCV323" s="247"/>
      <c r="NCW323" s="247"/>
      <c r="NCX323" s="247"/>
      <c r="NCY323" s="247"/>
      <c r="NCZ323" s="247"/>
      <c r="NDA323" s="247"/>
      <c r="NDB323" s="247"/>
      <c r="NDC323" s="247"/>
      <c r="NDD323" s="247"/>
      <c r="NDE323" s="247"/>
      <c r="NDF323" s="247"/>
      <c r="NDG323" s="247"/>
      <c r="NDH323" s="247"/>
      <c r="NDI323" s="247"/>
      <c r="NDJ323" s="247"/>
      <c r="NDK323" s="247"/>
      <c r="NDL323" s="247"/>
      <c r="NDM323" s="247"/>
      <c r="NDN323" s="247"/>
      <c r="NDO323" s="247"/>
      <c r="NDP323" s="247"/>
      <c r="NDQ323" s="247"/>
      <c r="NDR323" s="247"/>
      <c r="NDS323" s="247"/>
      <c r="NDT323" s="247"/>
      <c r="NDU323" s="247"/>
      <c r="NDV323" s="247"/>
      <c r="NDW323" s="247"/>
      <c r="NDX323" s="247"/>
      <c r="NDY323" s="247"/>
      <c r="NDZ323" s="247"/>
      <c r="NEA323" s="247"/>
      <c r="NEB323" s="247"/>
      <c r="NEC323" s="247"/>
      <c r="NED323" s="247"/>
      <c r="NEE323" s="247"/>
      <c r="NEF323" s="247"/>
      <c r="NEG323" s="247"/>
      <c r="NEH323" s="247"/>
      <c r="NEI323" s="247"/>
      <c r="NEJ323" s="247"/>
      <c r="NEK323" s="247"/>
      <c r="NEL323" s="247"/>
      <c r="NEM323" s="247"/>
      <c r="NEN323" s="247"/>
      <c r="NEO323" s="247"/>
      <c r="NEP323" s="247"/>
      <c r="NEQ323" s="247"/>
      <c r="NER323" s="247"/>
      <c r="NES323" s="247"/>
      <c r="NET323" s="247"/>
      <c r="NEU323" s="247"/>
      <c r="NEV323" s="247"/>
      <c r="NEW323" s="247"/>
      <c r="NEX323" s="247"/>
      <c r="NEY323" s="247"/>
      <c r="NEZ323" s="247"/>
      <c r="NFA323" s="247"/>
      <c r="NFB323" s="247"/>
      <c r="NFC323" s="247"/>
      <c r="NFD323" s="247"/>
      <c r="NFE323" s="247"/>
      <c r="NFF323" s="247"/>
      <c r="NFG323" s="247"/>
      <c r="NFH323" s="247"/>
      <c r="NFI323" s="247"/>
      <c r="NFJ323" s="247"/>
      <c r="NFK323" s="247"/>
      <c r="NFL323" s="247"/>
      <c r="NFM323" s="247"/>
      <c r="NFN323" s="247"/>
      <c r="NFO323" s="247"/>
      <c r="NFP323" s="247"/>
      <c r="NFQ323" s="247"/>
      <c r="NFR323" s="247"/>
      <c r="NFS323" s="247"/>
      <c r="NFT323" s="247"/>
      <c r="NFU323" s="247"/>
      <c r="NFV323" s="247"/>
      <c r="NFW323" s="247"/>
      <c r="NFX323" s="247"/>
      <c r="NFY323" s="247"/>
      <c r="NFZ323" s="247"/>
      <c r="NGA323" s="247"/>
      <c r="NGB323" s="247"/>
      <c r="NGC323" s="247"/>
      <c r="NGD323" s="247"/>
      <c r="NGE323" s="247"/>
      <c r="NGF323" s="247"/>
      <c r="NGG323" s="247"/>
      <c r="NGH323" s="247"/>
      <c r="NGI323" s="247"/>
      <c r="NGJ323" s="247"/>
      <c r="NGK323" s="247"/>
      <c r="NGL323" s="247"/>
      <c r="NGM323" s="247"/>
      <c r="NGN323" s="247"/>
      <c r="NGO323" s="247"/>
      <c r="NGP323" s="247"/>
      <c r="NGQ323" s="247"/>
      <c r="NGR323" s="247"/>
      <c r="NGS323" s="247"/>
      <c r="NGT323" s="247"/>
      <c r="NGU323" s="247"/>
      <c r="NGV323" s="247"/>
      <c r="NGW323" s="247"/>
      <c r="NGX323" s="247"/>
      <c r="NGY323" s="247"/>
      <c r="NGZ323" s="247"/>
      <c r="NHA323" s="247"/>
      <c r="NHB323" s="247"/>
      <c r="NHC323" s="247"/>
      <c r="NHD323" s="247"/>
      <c r="NHE323" s="247"/>
      <c r="NHF323" s="247"/>
      <c r="NHG323" s="247"/>
      <c r="NHH323" s="247"/>
      <c r="NHI323" s="247"/>
      <c r="NHJ323" s="247"/>
      <c r="NHK323" s="247"/>
      <c r="NHL323" s="247"/>
      <c r="NHM323" s="247"/>
      <c r="NHN323" s="247"/>
      <c r="NHO323" s="247"/>
      <c r="NHP323" s="247"/>
      <c r="NHQ323" s="247"/>
      <c r="NHR323" s="247"/>
      <c r="NHS323" s="247"/>
      <c r="NHT323" s="247"/>
      <c r="NHU323" s="247"/>
      <c r="NHV323" s="247"/>
      <c r="NHW323" s="247"/>
      <c r="NHX323" s="247"/>
      <c r="NHY323" s="247"/>
      <c r="NHZ323" s="247"/>
      <c r="NIA323" s="247"/>
      <c r="NIB323" s="247"/>
      <c r="NIC323" s="247"/>
      <c r="NID323" s="247"/>
      <c r="NIE323" s="247"/>
      <c r="NIF323" s="247"/>
      <c r="NIG323" s="247"/>
      <c r="NIH323" s="247"/>
      <c r="NII323" s="247"/>
      <c r="NIJ323" s="247"/>
      <c r="NIK323" s="247"/>
      <c r="NIL323" s="247"/>
      <c r="NIM323" s="247"/>
      <c r="NIN323" s="247"/>
      <c r="NIO323" s="247"/>
      <c r="NIP323" s="247"/>
      <c r="NIQ323" s="247"/>
      <c r="NIR323" s="247"/>
      <c r="NIS323" s="247"/>
      <c r="NIT323" s="247"/>
      <c r="NIU323" s="247"/>
      <c r="NIV323" s="247"/>
      <c r="NIW323" s="247"/>
      <c r="NIX323" s="247"/>
      <c r="NIY323" s="247"/>
      <c r="NIZ323" s="247"/>
      <c r="NJA323" s="247"/>
      <c r="NJB323" s="247"/>
      <c r="NJC323" s="247"/>
      <c r="NJD323" s="247"/>
      <c r="NJE323" s="247"/>
      <c r="NJF323" s="247"/>
      <c r="NJG323" s="247"/>
      <c r="NJH323" s="247"/>
      <c r="NJI323" s="247"/>
      <c r="NJJ323" s="247"/>
      <c r="NJK323" s="247"/>
      <c r="NJL323" s="247"/>
      <c r="NJM323" s="247"/>
      <c r="NJN323" s="247"/>
      <c r="NJO323" s="247"/>
      <c r="NJP323" s="247"/>
      <c r="NJQ323" s="247"/>
      <c r="NJR323" s="247"/>
      <c r="NJS323" s="247"/>
      <c r="NJT323" s="247"/>
      <c r="NJU323" s="247"/>
      <c r="NJV323" s="247"/>
      <c r="NJW323" s="247"/>
      <c r="NJX323" s="247"/>
      <c r="NJY323" s="247"/>
      <c r="NJZ323" s="247"/>
      <c r="NKA323" s="247"/>
      <c r="NKB323" s="247"/>
      <c r="NKC323" s="247"/>
      <c r="NKD323" s="247"/>
      <c r="NKE323" s="247"/>
      <c r="NKF323" s="247"/>
      <c r="NKG323" s="247"/>
      <c r="NKH323" s="247"/>
      <c r="NKI323" s="247"/>
      <c r="NKJ323" s="247"/>
      <c r="NKK323" s="247"/>
      <c r="NKL323" s="247"/>
      <c r="NKM323" s="247"/>
      <c r="NKN323" s="247"/>
      <c r="NKO323" s="247"/>
      <c r="NKP323" s="247"/>
      <c r="NKQ323" s="247"/>
      <c r="NKR323" s="247"/>
      <c r="NKS323" s="247"/>
      <c r="NKT323" s="247"/>
      <c r="NKU323" s="247"/>
      <c r="NKV323" s="247"/>
      <c r="NKW323" s="247"/>
      <c r="NKX323" s="247"/>
      <c r="NKY323" s="247"/>
      <c r="NKZ323" s="247"/>
      <c r="NLA323" s="247"/>
      <c r="NLB323" s="247"/>
      <c r="NLC323" s="247"/>
      <c r="NLD323" s="247"/>
      <c r="NLE323" s="247"/>
      <c r="NLF323" s="247"/>
      <c r="NLG323" s="247"/>
      <c r="NLH323" s="247"/>
      <c r="NLI323" s="247"/>
      <c r="NLJ323" s="247"/>
      <c r="NLK323" s="247"/>
      <c r="NLL323" s="247"/>
      <c r="NLM323" s="247"/>
      <c r="NLN323" s="247"/>
      <c r="NLO323" s="247"/>
      <c r="NLP323" s="247"/>
      <c r="NLQ323" s="247"/>
      <c r="NLR323" s="247"/>
      <c r="NLS323" s="247"/>
      <c r="NLT323" s="247"/>
      <c r="NLU323" s="247"/>
      <c r="NLV323" s="247"/>
      <c r="NLW323" s="247"/>
      <c r="NLX323" s="247"/>
      <c r="NLY323" s="247"/>
      <c r="NLZ323" s="247"/>
      <c r="NMA323" s="247"/>
      <c r="NMB323" s="247"/>
      <c r="NMC323" s="247"/>
      <c r="NMD323" s="247"/>
      <c r="NME323" s="247"/>
      <c r="NMF323" s="247"/>
      <c r="NMG323" s="247"/>
      <c r="NMH323" s="247"/>
      <c r="NMI323" s="247"/>
      <c r="NMJ323" s="247"/>
      <c r="NMK323" s="247"/>
      <c r="NML323" s="247"/>
      <c r="NMM323" s="247"/>
      <c r="NMN323" s="247"/>
      <c r="NMO323" s="247"/>
      <c r="NMP323" s="247"/>
      <c r="NMQ323" s="247"/>
      <c r="NMR323" s="247"/>
      <c r="NMS323" s="247"/>
      <c r="NMT323" s="247"/>
      <c r="NMU323" s="247"/>
      <c r="NMV323" s="247"/>
      <c r="NMW323" s="247"/>
      <c r="NMX323" s="247"/>
      <c r="NMY323" s="247"/>
      <c r="NMZ323" s="247"/>
      <c r="NNA323" s="247"/>
      <c r="NNB323" s="247"/>
      <c r="NNC323" s="247"/>
      <c r="NND323" s="247"/>
      <c r="NNE323" s="247"/>
      <c r="NNF323" s="247"/>
      <c r="NNG323" s="247"/>
      <c r="NNH323" s="247"/>
      <c r="NNI323" s="247"/>
      <c r="NNJ323" s="247"/>
      <c r="NNK323" s="247"/>
      <c r="NNL323" s="247"/>
      <c r="NNM323" s="247"/>
      <c r="NNN323" s="247"/>
      <c r="NNO323" s="247"/>
      <c r="NNP323" s="247"/>
      <c r="NNQ323" s="247"/>
      <c r="NNR323" s="247"/>
      <c r="NNS323" s="247"/>
      <c r="NNT323" s="247"/>
      <c r="NNU323" s="247"/>
      <c r="NNV323" s="247"/>
      <c r="NNW323" s="247"/>
      <c r="NNX323" s="247"/>
      <c r="NNY323" s="247"/>
      <c r="NNZ323" s="247"/>
      <c r="NOA323" s="247"/>
      <c r="NOB323" s="247"/>
      <c r="NOC323" s="247"/>
      <c r="NOD323" s="247"/>
      <c r="NOE323" s="247"/>
      <c r="NOF323" s="247"/>
      <c r="NOG323" s="247"/>
      <c r="NOH323" s="247"/>
      <c r="NOI323" s="247"/>
      <c r="NOJ323" s="247"/>
      <c r="NOK323" s="247"/>
      <c r="NOL323" s="247"/>
      <c r="NOM323" s="247"/>
      <c r="NON323" s="247"/>
      <c r="NOO323" s="247"/>
      <c r="NOP323" s="247"/>
      <c r="NOQ323" s="247"/>
      <c r="NOR323" s="247"/>
      <c r="NOS323" s="247"/>
      <c r="NOT323" s="247"/>
      <c r="NOU323" s="247"/>
      <c r="NOV323" s="247"/>
      <c r="NOW323" s="247"/>
      <c r="NOX323" s="247"/>
      <c r="NOY323" s="247"/>
      <c r="NOZ323" s="247"/>
      <c r="NPA323" s="247"/>
      <c r="NPB323" s="247"/>
      <c r="NPC323" s="247"/>
      <c r="NPD323" s="247"/>
      <c r="NPE323" s="247"/>
      <c r="NPF323" s="247"/>
      <c r="NPG323" s="247"/>
      <c r="NPH323" s="247"/>
      <c r="NPI323" s="247"/>
      <c r="NPJ323" s="247"/>
      <c r="NPK323" s="247"/>
      <c r="NPL323" s="247"/>
      <c r="NPM323" s="247"/>
      <c r="NPN323" s="247"/>
      <c r="NPO323" s="247"/>
      <c r="NPP323" s="247"/>
      <c r="NPQ323" s="247"/>
      <c r="NPR323" s="247"/>
      <c r="NPS323" s="247"/>
      <c r="NPT323" s="247"/>
      <c r="NPU323" s="247"/>
      <c r="NPV323" s="247"/>
      <c r="NPW323" s="247"/>
      <c r="NPX323" s="247"/>
      <c r="NPY323" s="247"/>
      <c r="NPZ323" s="247"/>
      <c r="NQA323" s="247"/>
      <c r="NQB323" s="247"/>
      <c r="NQC323" s="247"/>
      <c r="NQD323" s="247"/>
      <c r="NQE323" s="247"/>
      <c r="NQF323" s="247"/>
      <c r="NQG323" s="247"/>
      <c r="NQH323" s="247"/>
      <c r="NQI323" s="247"/>
      <c r="NQJ323" s="247"/>
      <c r="NQK323" s="247"/>
      <c r="NQL323" s="247"/>
      <c r="NQM323" s="247"/>
      <c r="NQN323" s="247"/>
      <c r="NQO323" s="247"/>
      <c r="NQP323" s="247"/>
      <c r="NQQ323" s="247"/>
      <c r="NQR323" s="247"/>
      <c r="NQS323" s="247"/>
      <c r="NQT323" s="247"/>
      <c r="NQU323" s="247"/>
      <c r="NQV323" s="247"/>
      <c r="NQW323" s="247"/>
      <c r="NQX323" s="247"/>
      <c r="NQY323" s="247"/>
      <c r="NQZ323" s="247"/>
      <c r="NRA323" s="247"/>
      <c r="NRB323" s="247"/>
      <c r="NRC323" s="247"/>
      <c r="NRD323" s="247"/>
      <c r="NRE323" s="247"/>
      <c r="NRF323" s="247"/>
      <c r="NRG323" s="247"/>
      <c r="NRH323" s="247"/>
      <c r="NRI323" s="247"/>
      <c r="NRJ323" s="247"/>
      <c r="NRK323" s="247"/>
      <c r="NRL323" s="247"/>
      <c r="NRM323" s="247"/>
      <c r="NRN323" s="247"/>
      <c r="NRO323" s="247"/>
      <c r="NRP323" s="247"/>
      <c r="NRQ323" s="247"/>
      <c r="NRR323" s="247"/>
      <c r="NRS323" s="247"/>
      <c r="NRT323" s="247"/>
      <c r="NRU323" s="247"/>
      <c r="NRV323" s="247"/>
      <c r="NRW323" s="247"/>
      <c r="NRX323" s="247"/>
      <c r="NRY323" s="247"/>
      <c r="NRZ323" s="247"/>
      <c r="NSA323" s="247"/>
      <c r="NSB323" s="247"/>
      <c r="NSC323" s="247"/>
      <c r="NSD323" s="247"/>
      <c r="NSE323" s="247"/>
      <c r="NSF323" s="247"/>
      <c r="NSG323" s="247"/>
      <c r="NSH323" s="247"/>
      <c r="NSI323" s="247"/>
      <c r="NSJ323" s="247"/>
      <c r="NSK323" s="247"/>
      <c r="NSL323" s="247"/>
      <c r="NSM323" s="247"/>
      <c r="NSN323" s="247"/>
      <c r="NSO323" s="247"/>
      <c r="NSP323" s="247"/>
      <c r="NSQ323" s="247"/>
      <c r="NSR323" s="247"/>
      <c r="NSS323" s="247"/>
      <c r="NST323" s="247"/>
      <c r="NSU323" s="247"/>
      <c r="NSV323" s="247"/>
      <c r="NSW323" s="247"/>
      <c r="NSX323" s="247"/>
      <c r="NSY323" s="247"/>
      <c r="NSZ323" s="247"/>
      <c r="NTA323" s="247"/>
      <c r="NTB323" s="247"/>
      <c r="NTC323" s="247"/>
      <c r="NTD323" s="247"/>
      <c r="NTE323" s="247"/>
      <c r="NTF323" s="247"/>
      <c r="NTG323" s="247"/>
      <c r="NTH323" s="247"/>
      <c r="NTI323" s="247"/>
      <c r="NTJ323" s="247"/>
      <c r="NTK323" s="247"/>
      <c r="NTL323" s="247"/>
      <c r="NTM323" s="247"/>
      <c r="NTN323" s="247"/>
      <c r="NTO323" s="247"/>
      <c r="NTP323" s="247"/>
      <c r="NTQ323" s="247"/>
      <c r="NTR323" s="247"/>
      <c r="NTS323" s="247"/>
      <c r="NTT323" s="247"/>
      <c r="NTU323" s="247"/>
      <c r="NTV323" s="247"/>
      <c r="NTW323" s="247"/>
      <c r="NTX323" s="247"/>
      <c r="NTY323" s="247"/>
      <c r="NTZ323" s="247"/>
      <c r="NUA323" s="247"/>
      <c r="NUB323" s="247"/>
      <c r="NUC323" s="247"/>
      <c r="NUD323" s="247"/>
      <c r="NUE323" s="247"/>
      <c r="NUF323" s="247"/>
      <c r="NUG323" s="247"/>
      <c r="NUH323" s="247"/>
      <c r="NUI323" s="247"/>
      <c r="NUJ323" s="247"/>
      <c r="NUK323" s="247"/>
      <c r="NUL323" s="247"/>
      <c r="NUM323" s="247"/>
      <c r="NUN323" s="247"/>
      <c r="NUO323" s="247"/>
      <c r="NUP323" s="247"/>
      <c r="NUQ323" s="247"/>
      <c r="NUR323" s="247"/>
      <c r="NUS323" s="247"/>
      <c r="NUT323" s="247"/>
      <c r="NUU323" s="247"/>
      <c r="NUV323" s="247"/>
      <c r="NUW323" s="247"/>
      <c r="NUX323" s="247"/>
      <c r="NUY323" s="247"/>
      <c r="NUZ323" s="247"/>
      <c r="NVA323" s="247"/>
      <c r="NVB323" s="247"/>
      <c r="NVC323" s="247"/>
      <c r="NVD323" s="247"/>
      <c r="NVE323" s="247"/>
      <c r="NVF323" s="247"/>
      <c r="NVG323" s="247"/>
      <c r="NVH323" s="247"/>
      <c r="NVI323" s="247"/>
      <c r="NVJ323" s="247"/>
      <c r="NVK323" s="247"/>
      <c r="NVL323" s="247"/>
      <c r="NVM323" s="247"/>
      <c r="NVN323" s="247"/>
      <c r="NVO323" s="247"/>
      <c r="NVP323" s="247"/>
      <c r="NVQ323" s="247"/>
      <c r="NVR323" s="247"/>
      <c r="NVS323" s="247"/>
      <c r="NVT323" s="247"/>
      <c r="NVU323" s="247"/>
      <c r="NVV323" s="247"/>
      <c r="NVW323" s="247"/>
      <c r="NVX323" s="247"/>
      <c r="NVY323" s="247"/>
      <c r="NVZ323" s="247"/>
      <c r="NWA323" s="247"/>
      <c r="NWB323" s="247"/>
      <c r="NWC323" s="247"/>
      <c r="NWD323" s="247"/>
      <c r="NWE323" s="247"/>
      <c r="NWF323" s="247"/>
      <c r="NWG323" s="247"/>
      <c r="NWH323" s="247"/>
      <c r="NWI323" s="247"/>
      <c r="NWJ323" s="247"/>
      <c r="NWK323" s="247"/>
      <c r="NWL323" s="247"/>
      <c r="NWM323" s="247"/>
      <c r="NWN323" s="247"/>
      <c r="NWO323" s="247"/>
      <c r="NWP323" s="247"/>
      <c r="NWQ323" s="247"/>
      <c r="NWR323" s="247"/>
      <c r="NWS323" s="247"/>
      <c r="NWT323" s="247"/>
      <c r="NWU323" s="247"/>
      <c r="NWV323" s="247"/>
      <c r="NWW323" s="247"/>
      <c r="NWX323" s="247"/>
      <c r="NWY323" s="247"/>
      <c r="NWZ323" s="247"/>
      <c r="NXA323" s="247"/>
      <c r="NXB323" s="247"/>
      <c r="NXC323" s="247"/>
      <c r="NXD323" s="247"/>
      <c r="NXE323" s="247"/>
      <c r="NXF323" s="247"/>
      <c r="NXG323" s="247"/>
      <c r="NXH323" s="247"/>
      <c r="NXI323" s="247"/>
      <c r="NXJ323" s="247"/>
      <c r="NXK323" s="247"/>
      <c r="NXL323" s="247"/>
      <c r="NXM323" s="247"/>
      <c r="NXN323" s="247"/>
      <c r="NXO323" s="247"/>
      <c r="NXP323" s="247"/>
      <c r="NXQ323" s="247"/>
      <c r="NXR323" s="247"/>
      <c r="NXS323" s="247"/>
      <c r="NXT323" s="247"/>
      <c r="NXU323" s="247"/>
      <c r="NXV323" s="247"/>
      <c r="NXW323" s="247"/>
      <c r="NXX323" s="247"/>
      <c r="NXY323" s="247"/>
      <c r="NXZ323" s="247"/>
      <c r="NYA323" s="247"/>
      <c r="NYB323" s="247"/>
      <c r="NYC323" s="247"/>
      <c r="NYD323" s="247"/>
      <c r="NYE323" s="247"/>
      <c r="NYF323" s="247"/>
      <c r="NYG323" s="247"/>
      <c r="NYH323" s="247"/>
      <c r="NYI323" s="247"/>
      <c r="NYJ323" s="247"/>
      <c r="NYK323" s="247"/>
      <c r="NYL323" s="247"/>
      <c r="NYM323" s="247"/>
      <c r="NYN323" s="247"/>
      <c r="NYO323" s="247"/>
      <c r="NYP323" s="247"/>
      <c r="NYQ323" s="247"/>
      <c r="NYR323" s="247"/>
      <c r="NYS323" s="247"/>
      <c r="NYT323" s="247"/>
      <c r="NYU323" s="247"/>
      <c r="NYV323" s="247"/>
      <c r="NYW323" s="247"/>
      <c r="NYX323" s="247"/>
      <c r="NYY323" s="247"/>
      <c r="NYZ323" s="247"/>
      <c r="NZA323" s="247"/>
      <c r="NZB323" s="247"/>
      <c r="NZC323" s="247"/>
      <c r="NZD323" s="247"/>
      <c r="NZE323" s="247"/>
      <c r="NZF323" s="247"/>
      <c r="NZG323" s="247"/>
      <c r="NZH323" s="247"/>
      <c r="NZI323" s="247"/>
      <c r="NZJ323" s="247"/>
      <c r="NZK323" s="247"/>
      <c r="NZL323" s="247"/>
      <c r="NZM323" s="247"/>
      <c r="NZN323" s="247"/>
      <c r="NZO323" s="247"/>
      <c r="NZP323" s="247"/>
      <c r="NZQ323" s="247"/>
      <c r="NZR323" s="247"/>
      <c r="NZS323" s="247"/>
      <c r="NZT323" s="247"/>
      <c r="NZU323" s="247"/>
      <c r="NZV323" s="247"/>
      <c r="NZW323" s="247"/>
      <c r="NZX323" s="247"/>
      <c r="NZY323" s="247"/>
      <c r="NZZ323" s="247"/>
      <c r="OAA323" s="247"/>
      <c r="OAB323" s="247"/>
      <c r="OAC323" s="247"/>
      <c r="OAD323" s="247"/>
      <c r="OAE323" s="247"/>
      <c r="OAF323" s="247"/>
      <c r="OAG323" s="247"/>
      <c r="OAH323" s="247"/>
      <c r="OAI323" s="247"/>
      <c r="OAJ323" s="247"/>
      <c r="OAK323" s="247"/>
      <c r="OAL323" s="247"/>
      <c r="OAM323" s="247"/>
      <c r="OAN323" s="247"/>
      <c r="OAO323" s="247"/>
      <c r="OAP323" s="247"/>
      <c r="OAQ323" s="247"/>
      <c r="OAR323" s="247"/>
      <c r="OAS323" s="247"/>
      <c r="OAT323" s="247"/>
      <c r="OAU323" s="247"/>
      <c r="OAV323" s="247"/>
      <c r="OAW323" s="247"/>
      <c r="OAX323" s="247"/>
      <c r="OAY323" s="247"/>
      <c r="OAZ323" s="247"/>
      <c r="OBA323" s="247"/>
      <c r="OBB323" s="247"/>
      <c r="OBC323" s="247"/>
      <c r="OBD323" s="247"/>
      <c r="OBE323" s="247"/>
      <c r="OBF323" s="247"/>
      <c r="OBG323" s="247"/>
      <c r="OBH323" s="247"/>
      <c r="OBI323" s="247"/>
      <c r="OBJ323" s="247"/>
      <c r="OBK323" s="247"/>
      <c r="OBL323" s="247"/>
      <c r="OBM323" s="247"/>
      <c r="OBN323" s="247"/>
      <c r="OBO323" s="247"/>
      <c r="OBP323" s="247"/>
      <c r="OBQ323" s="247"/>
      <c r="OBR323" s="247"/>
      <c r="OBS323" s="247"/>
      <c r="OBT323" s="247"/>
      <c r="OBU323" s="247"/>
      <c r="OBV323" s="247"/>
      <c r="OBW323" s="247"/>
      <c r="OBX323" s="247"/>
      <c r="OBY323" s="247"/>
      <c r="OBZ323" s="247"/>
      <c r="OCA323" s="247"/>
      <c r="OCB323" s="247"/>
      <c r="OCC323" s="247"/>
      <c r="OCD323" s="247"/>
      <c r="OCE323" s="247"/>
      <c r="OCF323" s="247"/>
      <c r="OCG323" s="247"/>
      <c r="OCH323" s="247"/>
      <c r="OCI323" s="247"/>
      <c r="OCJ323" s="247"/>
      <c r="OCK323" s="247"/>
      <c r="OCL323" s="247"/>
      <c r="OCM323" s="247"/>
      <c r="OCN323" s="247"/>
      <c r="OCO323" s="247"/>
      <c r="OCP323" s="247"/>
      <c r="OCQ323" s="247"/>
      <c r="OCR323" s="247"/>
      <c r="OCS323" s="247"/>
      <c r="OCT323" s="247"/>
      <c r="OCU323" s="247"/>
      <c r="OCV323" s="247"/>
      <c r="OCW323" s="247"/>
      <c r="OCX323" s="247"/>
      <c r="OCY323" s="247"/>
      <c r="OCZ323" s="247"/>
      <c r="ODA323" s="247"/>
      <c r="ODB323" s="247"/>
      <c r="ODC323" s="247"/>
      <c r="ODD323" s="247"/>
      <c r="ODE323" s="247"/>
      <c r="ODF323" s="247"/>
      <c r="ODG323" s="247"/>
      <c r="ODH323" s="247"/>
      <c r="ODI323" s="247"/>
      <c r="ODJ323" s="247"/>
      <c r="ODK323" s="247"/>
      <c r="ODL323" s="247"/>
      <c r="ODM323" s="247"/>
      <c r="ODN323" s="247"/>
      <c r="ODO323" s="247"/>
      <c r="ODP323" s="247"/>
      <c r="ODQ323" s="247"/>
      <c r="ODR323" s="247"/>
      <c r="ODS323" s="247"/>
      <c r="ODT323" s="247"/>
      <c r="ODU323" s="247"/>
      <c r="ODV323" s="247"/>
      <c r="ODW323" s="247"/>
      <c r="ODX323" s="247"/>
      <c r="ODY323" s="247"/>
      <c r="ODZ323" s="247"/>
      <c r="OEA323" s="247"/>
      <c r="OEB323" s="247"/>
      <c r="OEC323" s="247"/>
      <c r="OED323" s="247"/>
      <c r="OEE323" s="247"/>
      <c r="OEF323" s="247"/>
      <c r="OEG323" s="247"/>
      <c r="OEH323" s="247"/>
      <c r="OEI323" s="247"/>
      <c r="OEJ323" s="247"/>
      <c r="OEK323" s="247"/>
      <c r="OEL323" s="247"/>
      <c r="OEM323" s="247"/>
      <c r="OEN323" s="247"/>
      <c r="OEO323" s="247"/>
      <c r="OEP323" s="247"/>
      <c r="OEQ323" s="247"/>
      <c r="OER323" s="247"/>
      <c r="OES323" s="247"/>
      <c r="OET323" s="247"/>
      <c r="OEU323" s="247"/>
      <c r="OEV323" s="247"/>
      <c r="OEW323" s="247"/>
      <c r="OEX323" s="247"/>
      <c r="OEY323" s="247"/>
      <c r="OEZ323" s="247"/>
      <c r="OFA323" s="247"/>
      <c r="OFB323" s="247"/>
      <c r="OFC323" s="247"/>
      <c r="OFD323" s="247"/>
      <c r="OFE323" s="247"/>
      <c r="OFF323" s="247"/>
      <c r="OFG323" s="247"/>
      <c r="OFH323" s="247"/>
      <c r="OFI323" s="247"/>
      <c r="OFJ323" s="247"/>
      <c r="OFK323" s="247"/>
      <c r="OFL323" s="247"/>
      <c r="OFM323" s="247"/>
      <c r="OFN323" s="247"/>
      <c r="OFO323" s="247"/>
      <c r="OFP323" s="247"/>
      <c r="OFQ323" s="247"/>
      <c r="OFR323" s="247"/>
      <c r="OFS323" s="247"/>
      <c r="OFT323" s="247"/>
      <c r="OFU323" s="247"/>
      <c r="OFV323" s="247"/>
      <c r="OFW323" s="247"/>
      <c r="OFX323" s="247"/>
      <c r="OFY323" s="247"/>
      <c r="OFZ323" s="247"/>
      <c r="OGA323" s="247"/>
      <c r="OGB323" s="247"/>
      <c r="OGC323" s="247"/>
      <c r="OGD323" s="247"/>
      <c r="OGE323" s="247"/>
      <c r="OGF323" s="247"/>
      <c r="OGG323" s="247"/>
      <c r="OGH323" s="247"/>
      <c r="OGI323" s="247"/>
      <c r="OGJ323" s="247"/>
      <c r="OGK323" s="247"/>
      <c r="OGL323" s="247"/>
      <c r="OGM323" s="247"/>
      <c r="OGN323" s="247"/>
      <c r="OGO323" s="247"/>
      <c r="OGP323" s="247"/>
      <c r="OGQ323" s="247"/>
      <c r="OGR323" s="247"/>
      <c r="OGS323" s="247"/>
      <c r="OGT323" s="247"/>
      <c r="OGU323" s="247"/>
      <c r="OGV323" s="247"/>
      <c r="OGW323" s="247"/>
      <c r="OGX323" s="247"/>
      <c r="OGY323" s="247"/>
      <c r="OGZ323" s="247"/>
      <c r="OHA323" s="247"/>
      <c r="OHB323" s="247"/>
      <c r="OHC323" s="247"/>
      <c r="OHD323" s="247"/>
      <c r="OHE323" s="247"/>
      <c r="OHF323" s="247"/>
      <c r="OHG323" s="247"/>
      <c r="OHH323" s="247"/>
      <c r="OHI323" s="247"/>
      <c r="OHJ323" s="247"/>
      <c r="OHK323" s="247"/>
      <c r="OHL323" s="247"/>
      <c r="OHM323" s="247"/>
      <c r="OHN323" s="247"/>
      <c r="OHO323" s="247"/>
      <c r="OHP323" s="247"/>
      <c r="OHQ323" s="247"/>
      <c r="OHR323" s="247"/>
      <c r="OHS323" s="247"/>
      <c r="OHT323" s="247"/>
      <c r="OHU323" s="247"/>
      <c r="OHV323" s="247"/>
      <c r="OHW323" s="247"/>
      <c r="OHX323" s="247"/>
      <c r="OHY323" s="247"/>
      <c r="OHZ323" s="247"/>
      <c r="OIA323" s="247"/>
      <c r="OIB323" s="247"/>
      <c r="OIC323" s="247"/>
      <c r="OID323" s="247"/>
      <c r="OIE323" s="247"/>
      <c r="OIF323" s="247"/>
      <c r="OIG323" s="247"/>
      <c r="OIH323" s="247"/>
      <c r="OII323" s="247"/>
      <c r="OIJ323" s="247"/>
      <c r="OIK323" s="247"/>
      <c r="OIL323" s="247"/>
      <c r="OIM323" s="247"/>
      <c r="OIN323" s="247"/>
      <c r="OIO323" s="247"/>
      <c r="OIP323" s="247"/>
      <c r="OIQ323" s="247"/>
      <c r="OIR323" s="247"/>
      <c r="OIS323" s="247"/>
      <c r="OIT323" s="247"/>
      <c r="OIU323" s="247"/>
      <c r="OIV323" s="247"/>
      <c r="OIW323" s="247"/>
      <c r="OIX323" s="247"/>
      <c r="OIY323" s="247"/>
      <c r="OIZ323" s="247"/>
      <c r="OJA323" s="247"/>
      <c r="OJB323" s="247"/>
      <c r="OJC323" s="247"/>
      <c r="OJD323" s="247"/>
      <c r="OJE323" s="247"/>
      <c r="OJF323" s="247"/>
      <c r="OJG323" s="247"/>
      <c r="OJH323" s="247"/>
      <c r="OJI323" s="247"/>
      <c r="OJJ323" s="247"/>
      <c r="OJK323" s="247"/>
      <c r="OJL323" s="247"/>
      <c r="OJM323" s="247"/>
      <c r="OJN323" s="247"/>
      <c r="OJO323" s="247"/>
      <c r="OJP323" s="247"/>
      <c r="OJQ323" s="247"/>
      <c r="OJR323" s="247"/>
      <c r="OJS323" s="247"/>
      <c r="OJT323" s="247"/>
      <c r="OJU323" s="247"/>
      <c r="OJV323" s="247"/>
      <c r="OJW323" s="247"/>
      <c r="OJX323" s="247"/>
      <c r="OJY323" s="247"/>
      <c r="OJZ323" s="247"/>
      <c r="OKA323" s="247"/>
      <c r="OKB323" s="247"/>
      <c r="OKC323" s="247"/>
      <c r="OKD323" s="247"/>
      <c r="OKE323" s="247"/>
      <c r="OKF323" s="247"/>
      <c r="OKG323" s="247"/>
      <c r="OKH323" s="247"/>
      <c r="OKI323" s="247"/>
      <c r="OKJ323" s="247"/>
      <c r="OKK323" s="247"/>
      <c r="OKL323" s="247"/>
      <c r="OKM323" s="247"/>
      <c r="OKN323" s="247"/>
      <c r="OKO323" s="247"/>
      <c r="OKP323" s="247"/>
      <c r="OKQ323" s="247"/>
      <c r="OKR323" s="247"/>
      <c r="OKS323" s="247"/>
      <c r="OKT323" s="247"/>
      <c r="OKU323" s="247"/>
      <c r="OKV323" s="247"/>
      <c r="OKW323" s="247"/>
      <c r="OKX323" s="247"/>
      <c r="OKY323" s="247"/>
      <c r="OKZ323" s="247"/>
      <c r="OLA323" s="247"/>
      <c r="OLB323" s="247"/>
      <c r="OLC323" s="247"/>
      <c r="OLD323" s="247"/>
      <c r="OLE323" s="247"/>
      <c r="OLF323" s="247"/>
      <c r="OLG323" s="247"/>
      <c r="OLH323" s="247"/>
      <c r="OLI323" s="247"/>
      <c r="OLJ323" s="247"/>
      <c r="OLK323" s="247"/>
      <c r="OLL323" s="247"/>
      <c r="OLM323" s="247"/>
      <c r="OLN323" s="247"/>
      <c r="OLO323" s="247"/>
      <c r="OLP323" s="247"/>
      <c r="OLQ323" s="247"/>
      <c r="OLR323" s="247"/>
      <c r="OLS323" s="247"/>
      <c r="OLT323" s="247"/>
      <c r="OLU323" s="247"/>
      <c r="OLV323" s="247"/>
      <c r="OLW323" s="247"/>
      <c r="OLX323" s="247"/>
      <c r="OLY323" s="247"/>
      <c r="OLZ323" s="247"/>
      <c r="OMA323" s="247"/>
      <c r="OMB323" s="247"/>
      <c r="OMC323" s="247"/>
      <c r="OMD323" s="247"/>
      <c r="OME323" s="247"/>
      <c r="OMF323" s="247"/>
      <c r="OMG323" s="247"/>
      <c r="OMH323" s="247"/>
      <c r="OMI323" s="247"/>
      <c r="OMJ323" s="247"/>
      <c r="OMK323" s="247"/>
      <c r="OML323" s="247"/>
      <c r="OMM323" s="247"/>
      <c r="OMN323" s="247"/>
      <c r="OMO323" s="247"/>
      <c r="OMP323" s="247"/>
      <c r="OMQ323" s="247"/>
      <c r="OMR323" s="247"/>
      <c r="OMS323" s="247"/>
      <c r="OMT323" s="247"/>
      <c r="OMU323" s="247"/>
      <c r="OMV323" s="247"/>
      <c r="OMW323" s="247"/>
      <c r="OMX323" s="247"/>
      <c r="OMY323" s="247"/>
      <c r="OMZ323" s="247"/>
      <c r="ONA323" s="247"/>
      <c r="ONB323" s="247"/>
      <c r="ONC323" s="247"/>
      <c r="OND323" s="247"/>
      <c r="ONE323" s="247"/>
      <c r="ONF323" s="247"/>
      <c r="ONG323" s="247"/>
      <c r="ONH323" s="247"/>
      <c r="ONI323" s="247"/>
      <c r="ONJ323" s="247"/>
      <c r="ONK323" s="247"/>
      <c r="ONL323" s="247"/>
      <c r="ONM323" s="247"/>
      <c r="ONN323" s="247"/>
      <c r="ONO323" s="247"/>
      <c r="ONP323" s="247"/>
      <c r="ONQ323" s="247"/>
      <c r="ONR323" s="247"/>
      <c r="ONS323" s="247"/>
      <c r="ONT323" s="247"/>
      <c r="ONU323" s="247"/>
      <c r="ONV323" s="247"/>
      <c r="ONW323" s="247"/>
      <c r="ONX323" s="247"/>
      <c r="ONY323" s="247"/>
      <c r="ONZ323" s="247"/>
      <c r="OOA323" s="247"/>
      <c r="OOB323" s="247"/>
      <c r="OOC323" s="247"/>
      <c r="OOD323" s="247"/>
      <c r="OOE323" s="247"/>
      <c r="OOF323" s="247"/>
      <c r="OOG323" s="247"/>
      <c r="OOH323" s="247"/>
      <c r="OOI323" s="247"/>
      <c r="OOJ323" s="247"/>
      <c r="OOK323" s="247"/>
      <c r="OOL323" s="247"/>
      <c r="OOM323" s="247"/>
      <c r="OON323" s="247"/>
      <c r="OOO323" s="247"/>
      <c r="OOP323" s="247"/>
      <c r="OOQ323" s="247"/>
      <c r="OOR323" s="247"/>
      <c r="OOS323" s="247"/>
      <c r="OOT323" s="247"/>
      <c r="OOU323" s="247"/>
      <c r="OOV323" s="247"/>
      <c r="OOW323" s="247"/>
      <c r="OOX323" s="247"/>
      <c r="OOY323" s="247"/>
      <c r="OOZ323" s="247"/>
      <c r="OPA323" s="247"/>
      <c r="OPB323" s="247"/>
      <c r="OPC323" s="247"/>
      <c r="OPD323" s="247"/>
      <c r="OPE323" s="247"/>
      <c r="OPF323" s="247"/>
      <c r="OPG323" s="247"/>
      <c r="OPH323" s="247"/>
      <c r="OPI323" s="247"/>
      <c r="OPJ323" s="247"/>
      <c r="OPK323" s="247"/>
      <c r="OPL323" s="247"/>
      <c r="OPM323" s="247"/>
      <c r="OPN323" s="247"/>
      <c r="OPO323" s="247"/>
      <c r="OPP323" s="247"/>
      <c r="OPQ323" s="247"/>
      <c r="OPR323" s="247"/>
      <c r="OPS323" s="247"/>
      <c r="OPT323" s="247"/>
      <c r="OPU323" s="247"/>
      <c r="OPV323" s="247"/>
      <c r="OPW323" s="247"/>
      <c r="OPX323" s="247"/>
      <c r="OPY323" s="247"/>
      <c r="OPZ323" s="247"/>
      <c r="OQA323" s="247"/>
      <c r="OQB323" s="247"/>
      <c r="OQC323" s="247"/>
      <c r="OQD323" s="247"/>
      <c r="OQE323" s="247"/>
      <c r="OQF323" s="247"/>
      <c r="OQG323" s="247"/>
      <c r="OQH323" s="247"/>
      <c r="OQI323" s="247"/>
      <c r="OQJ323" s="247"/>
      <c r="OQK323" s="247"/>
      <c r="OQL323" s="247"/>
      <c r="OQM323" s="247"/>
      <c r="OQN323" s="247"/>
      <c r="OQO323" s="247"/>
      <c r="OQP323" s="247"/>
      <c r="OQQ323" s="247"/>
      <c r="OQR323" s="247"/>
      <c r="OQS323" s="247"/>
      <c r="OQT323" s="247"/>
      <c r="OQU323" s="247"/>
      <c r="OQV323" s="247"/>
      <c r="OQW323" s="247"/>
      <c r="OQX323" s="247"/>
      <c r="OQY323" s="247"/>
      <c r="OQZ323" s="247"/>
      <c r="ORA323" s="247"/>
      <c r="ORB323" s="247"/>
      <c r="ORC323" s="247"/>
      <c r="ORD323" s="247"/>
      <c r="ORE323" s="247"/>
      <c r="ORF323" s="247"/>
      <c r="ORG323" s="247"/>
      <c r="ORH323" s="247"/>
      <c r="ORI323" s="247"/>
      <c r="ORJ323" s="247"/>
      <c r="ORK323" s="247"/>
      <c r="ORL323" s="247"/>
      <c r="ORM323" s="247"/>
      <c r="ORN323" s="247"/>
      <c r="ORO323" s="247"/>
      <c r="ORP323" s="247"/>
      <c r="ORQ323" s="247"/>
      <c r="ORR323" s="247"/>
      <c r="ORS323" s="247"/>
      <c r="ORT323" s="247"/>
      <c r="ORU323" s="247"/>
      <c r="ORV323" s="247"/>
      <c r="ORW323" s="247"/>
      <c r="ORX323" s="247"/>
      <c r="ORY323" s="247"/>
      <c r="ORZ323" s="247"/>
      <c r="OSA323" s="247"/>
      <c r="OSB323" s="247"/>
      <c r="OSC323" s="247"/>
      <c r="OSD323" s="247"/>
      <c r="OSE323" s="247"/>
      <c r="OSF323" s="247"/>
      <c r="OSG323" s="247"/>
      <c r="OSH323" s="247"/>
      <c r="OSI323" s="247"/>
      <c r="OSJ323" s="247"/>
      <c r="OSK323" s="247"/>
      <c r="OSL323" s="247"/>
      <c r="OSM323" s="247"/>
      <c r="OSN323" s="247"/>
      <c r="OSO323" s="247"/>
      <c r="OSP323" s="247"/>
      <c r="OSQ323" s="247"/>
      <c r="OSR323" s="247"/>
      <c r="OSS323" s="247"/>
      <c r="OST323" s="247"/>
      <c r="OSU323" s="247"/>
      <c r="OSV323" s="247"/>
      <c r="OSW323" s="247"/>
      <c r="OSX323" s="247"/>
      <c r="OSY323" s="247"/>
      <c r="OSZ323" s="247"/>
      <c r="OTA323" s="247"/>
      <c r="OTB323" s="247"/>
      <c r="OTC323" s="247"/>
      <c r="OTD323" s="247"/>
      <c r="OTE323" s="247"/>
      <c r="OTF323" s="247"/>
      <c r="OTG323" s="247"/>
      <c r="OTH323" s="247"/>
      <c r="OTI323" s="247"/>
      <c r="OTJ323" s="247"/>
      <c r="OTK323" s="247"/>
      <c r="OTL323" s="247"/>
      <c r="OTM323" s="247"/>
      <c r="OTN323" s="247"/>
      <c r="OTO323" s="247"/>
      <c r="OTP323" s="247"/>
      <c r="OTQ323" s="247"/>
      <c r="OTR323" s="247"/>
      <c r="OTS323" s="247"/>
      <c r="OTT323" s="247"/>
      <c r="OTU323" s="247"/>
      <c r="OTV323" s="247"/>
      <c r="OTW323" s="247"/>
      <c r="OTX323" s="247"/>
      <c r="OTY323" s="247"/>
      <c r="OTZ323" s="247"/>
      <c r="OUA323" s="247"/>
      <c r="OUB323" s="247"/>
      <c r="OUC323" s="247"/>
      <c r="OUD323" s="247"/>
      <c r="OUE323" s="247"/>
      <c r="OUF323" s="247"/>
      <c r="OUG323" s="247"/>
      <c r="OUH323" s="247"/>
      <c r="OUI323" s="247"/>
      <c r="OUJ323" s="247"/>
      <c r="OUK323" s="247"/>
      <c r="OUL323" s="247"/>
      <c r="OUM323" s="247"/>
      <c r="OUN323" s="247"/>
      <c r="OUO323" s="247"/>
      <c r="OUP323" s="247"/>
      <c r="OUQ323" s="247"/>
      <c r="OUR323" s="247"/>
      <c r="OUS323" s="247"/>
      <c r="OUT323" s="247"/>
      <c r="OUU323" s="247"/>
      <c r="OUV323" s="247"/>
      <c r="OUW323" s="247"/>
      <c r="OUX323" s="247"/>
      <c r="OUY323" s="247"/>
      <c r="OUZ323" s="247"/>
      <c r="OVA323" s="247"/>
      <c r="OVB323" s="247"/>
      <c r="OVC323" s="247"/>
      <c r="OVD323" s="247"/>
      <c r="OVE323" s="247"/>
      <c r="OVF323" s="247"/>
      <c r="OVG323" s="247"/>
      <c r="OVH323" s="247"/>
      <c r="OVI323" s="247"/>
      <c r="OVJ323" s="247"/>
      <c r="OVK323" s="247"/>
      <c r="OVL323" s="247"/>
      <c r="OVM323" s="247"/>
      <c r="OVN323" s="247"/>
      <c r="OVO323" s="247"/>
      <c r="OVP323" s="247"/>
      <c r="OVQ323" s="247"/>
      <c r="OVR323" s="247"/>
      <c r="OVS323" s="247"/>
      <c r="OVT323" s="247"/>
      <c r="OVU323" s="247"/>
      <c r="OVV323" s="247"/>
      <c r="OVW323" s="247"/>
      <c r="OVX323" s="247"/>
      <c r="OVY323" s="247"/>
      <c r="OVZ323" s="247"/>
      <c r="OWA323" s="247"/>
      <c r="OWB323" s="247"/>
      <c r="OWC323" s="247"/>
      <c r="OWD323" s="247"/>
      <c r="OWE323" s="247"/>
      <c r="OWF323" s="247"/>
      <c r="OWG323" s="247"/>
      <c r="OWH323" s="247"/>
      <c r="OWI323" s="247"/>
      <c r="OWJ323" s="247"/>
      <c r="OWK323" s="247"/>
      <c r="OWL323" s="247"/>
      <c r="OWM323" s="247"/>
      <c r="OWN323" s="247"/>
      <c r="OWO323" s="247"/>
      <c r="OWP323" s="247"/>
      <c r="OWQ323" s="247"/>
      <c r="OWR323" s="247"/>
      <c r="OWS323" s="247"/>
      <c r="OWT323" s="247"/>
      <c r="OWU323" s="247"/>
      <c r="OWV323" s="247"/>
      <c r="OWW323" s="247"/>
      <c r="OWX323" s="247"/>
      <c r="OWY323" s="247"/>
      <c r="OWZ323" s="247"/>
      <c r="OXA323" s="247"/>
      <c r="OXB323" s="247"/>
      <c r="OXC323" s="247"/>
      <c r="OXD323" s="247"/>
      <c r="OXE323" s="247"/>
      <c r="OXF323" s="247"/>
      <c r="OXG323" s="247"/>
      <c r="OXH323" s="247"/>
      <c r="OXI323" s="247"/>
      <c r="OXJ323" s="247"/>
      <c r="OXK323" s="247"/>
      <c r="OXL323" s="247"/>
      <c r="OXM323" s="247"/>
      <c r="OXN323" s="247"/>
      <c r="OXO323" s="247"/>
      <c r="OXP323" s="247"/>
      <c r="OXQ323" s="247"/>
      <c r="OXR323" s="247"/>
      <c r="OXS323" s="247"/>
      <c r="OXT323" s="247"/>
      <c r="OXU323" s="247"/>
      <c r="OXV323" s="247"/>
      <c r="OXW323" s="247"/>
      <c r="OXX323" s="247"/>
      <c r="OXY323" s="247"/>
      <c r="OXZ323" s="247"/>
      <c r="OYA323" s="247"/>
      <c r="OYB323" s="247"/>
      <c r="OYC323" s="247"/>
      <c r="OYD323" s="247"/>
      <c r="OYE323" s="247"/>
      <c r="OYF323" s="247"/>
      <c r="OYG323" s="247"/>
      <c r="OYH323" s="247"/>
      <c r="OYI323" s="247"/>
      <c r="OYJ323" s="247"/>
      <c r="OYK323" s="247"/>
      <c r="OYL323" s="247"/>
      <c r="OYM323" s="247"/>
      <c r="OYN323" s="247"/>
      <c r="OYO323" s="247"/>
      <c r="OYP323" s="247"/>
      <c r="OYQ323" s="247"/>
      <c r="OYR323" s="247"/>
      <c r="OYS323" s="247"/>
      <c r="OYT323" s="247"/>
      <c r="OYU323" s="247"/>
      <c r="OYV323" s="247"/>
      <c r="OYW323" s="247"/>
      <c r="OYX323" s="247"/>
      <c r="OYY323" s="247"/>
      <c r="OYZ323" s="247"/>
      <c r="OZA323" s="247"/>
      <c r="OZB323" s="247"/>
      <c r="OZC323" s="247"/>
      <c r="OZD323" s="247"/>
      <c r="OZE323" s="247"/>
      <c r="OZF323" s="247"/>
      <c r="OZG323" s="247"/>
      <c r="OZH323" s="247"/>
      <c r="OZI323" s="247"/>
      <c r="OZJ323" s="247"/>
      <c r="OZK323" s="247"/>
      <c r="OZL323" s="247"/>
      <c r="OZM323" s="247"/>
      <c r="OZN323" s="247"/>
      <c r="OZO323" s="247"/>
      <c r="OZP323" s="247"/>
      <c r="OZQ323" s="247"/>
      <c r="OZR323" s="247"/>
      <c r="OZS323" s="247"/>
      <c r="OZT323" s="247"/>
      <c r="OZU323" s="247"/>
      <c r="OZV323" s="247"/>
      <c r="OZW323" s="247"/>
      <c r="OZX323" s="247"/>
      <c r="OZY323" s="247"/>
      <c r="OZZ323" s="247"/>
      <c r="PAA323" s="247"/>
      <c r="PAB323" s="247"/>
      <c r="PAC323" s="247"/>
      <c r="PAD323" s="247"/>
      <c r="PAE323" s="247"/>
      <c r="PAF323" s="247"/>
      <c r="PAG323" s="247"/>
      <c r="PAH323" s="247"/>
      <c r="PAI323" s="247"/>
      <c r="PAJ323" s="247"/>
      <c r="PAK323" s="247"/>
      <c r="PAL323" s="247"/>
      <c r="PAM323" s="247"/>
      <c r="PAN323" s="247"/>
      <c r="PAO323" s="247"/>
      <c r="PAP323" s="247"/>
      <c r="PAQ323" s="247"/>
      <c r="PAR323" s="247"/>
      <c r="PAS323" s="247"/>
      <c r="PAT323" s="247"/>
      <c r="PAU323" s="247"/>
      <c r="PAV323" s="247"/>
      <c r="PAW323" s="247"/>
      <c r="PAX323" s="247"/>
      <c r="PAY323" s="247"/>
      <c r="PAZ323" s="247"/>
      <c r="PBA323" s="247"/>
      <c r="PBB323" s="247"/>
      <c r="PBC323" s="247"/>
      <c r="PBD323" s="247"/>
      <c r="PBE323" s="247"/>
      <c r="PBF323" s="247"/>
      <c r="PBG323" s="247"/>
      <c r="PBH323" s="247"/>
      <c r="PBI323" s="247"/>
      <c r="PBJ323" s="247"/>
      <c r="PBK323" s="247"/>
      <c r="PBL323" s="247"/>
      <c r="PBM323" s="247"/>
      <c r="PBN323" s="247"/>
      <c r="PBO323" s="247"/>
      <c r="PBP323" s="247"/>
      <c r="PBQ323" s="247"/>
      <c r="PBR323" s="247"/>
      <c r="PBS323" s="247"/>
      <c r="PBT323" s="247"/>
      <c r="PBU323" s="247"/>
      <c r="PBV323" s="247"/>
      <c r="PBW323" s="247"/>
      <c r="PBX323" s="247"/>
      <c r="PBY323" s="247"/>
      <c r="PBZ323" s="247"/>
      <c r="PCA323" s="247"/>
      <c r="PCB323" s="247"/>
      <c r="PCC323" s="247"/>
      <c r="PCD323" s="247"/>
      <c r="PCE323" s="247"/>
      <c r="PCF323" s="247"/>
      <c r="PCG323" s="247"/>
      <c r="PCH323" s="247"/>
      <c r="PCI323" s="247"/>
      <c r="PCJ323" s="247"/>
      <c r="PCK323" s="247"/>
      <c r="PCL323" s="247"/>
      <c r="PCM323" s="247"/>
      <c r="PCN323" s="247"/>
      <c r="PCO323" s="247"/>
      <c r="PCP323" s="247"/>
      <c r="PCQ323" s="247"/>
      <c r="PCR323" s="247"/>
      <c r="PCS323" s="247"/>
      <c r="PCT323" s="247"/>
      <c r="PCU323" s="247"/>
      <c r="PCV323" s="247"/>
      <c r="PCW323" s="247"/>
      <c r="PCX323" s="247"/>
      <c r="PCY323" s="247"/>
      <c r="PCZ323" s="247"/>
      <c r="PDA323" s="247"/>
      <c r="PDB323" s="247"/>
      <c r="PDC323" s="247"/>
      <c r="PDD323" s="247"/>
      <c r="PDE323" s="247"/>
      <c r="PDF323" s="247"/>
      <c r="PDG323" s="247"/>
      <c r="PDH323" s="247"/>
      <c r="PDI323" s="247"/>
      <c r="PDJ323" s="247"/>
      <c r="PDK323" s="247"/>
      <c r="PDL323" s="247"/>
      <c r="PDM323" s="247"/>
      <c r="PDN323" s="247"/>
      <c r="PDO323" s="247"/>
      <c r="PDP323" s="247"/>
      <c r="PDQ323" s="247"/>
      <c r="PDR323" s="247"/>
      <c r="PDS323" s="247"/>
      <c r="PDT323" s="247"/>
      <c r="PDU323" s="247"/>
      <c r="PDV323" s="247"/>
      <c r="PDW323" s="247"/>
      <c r="PDX323" s="247"/>
      <c r="PDY323" s="247"/>
      <c r="PDZ323" s="247"/>
      <c r="PEA323" s="247"/>
      <c r="PEB323" s="247"/>
      <c r="PEC323" s="247"/>
      <c r="PED323" s="247"/>
      <c r="PEE323" s="247"/>
      <c r="PEF323" s="247"/>
      <c r="PEG323" s="247"/>
      <c r="PEH323" s="247"/>
      <c r="PEI323" s="247"/>
      <c r="PEJ323" s="247"/>
      <c r="PEK323" s="247"/>
      <c r="PEL323" s="247"/>
      <c r="PEM323" s="247"/>
      <c r="PEN323" s="247"/>
      <c r="PEO323" s="247"/>
      <c r="PEP323" s="247"/>
      <c r="PEQ323" s="247"/>
      <c r="PER323" s="247"/>
      <c r="PES323" s="247"/>
      <c r="PET323" s="247"/>
      <c r="PEU323" s="247"/>
      <c r="PEV323" s="247"/>
      <c r="PEW323" s="247"/>
      <c r="PEX323" s="247"/>
      <c r="PEY323" s="247"/>
      <c r="PEZ323" s="247"/>
      <c r="PFA323" s="247"/>
      <c r="PFB323" s="247"/>
      <c r="PFC323" s="247"/>
      <c r="PFD323" s="247"/>
      <c r="PFE323" s="247"/>
      <c r="PFF323" s="247"/>
      <c r="PFG323" s="247"/>
      <c r="PFH323" s="247"/>
      <c r="PFI323" s="247"/>
      <c r="PFJ323" s="247"/>
      <c r="PFK323" s="247"/>
      <c r="PFL323" s="247"/>
      <c r="PFM323" s="247"/>
      <c r="PFN323" s="247"/>
      <c r="PFO323" s="247"/>
      <c r="PFP323" s="247"/>
      <c r="PFQ323" s="247"/>
      <c r="PFR323" s="247"/>
      <c r="PFS323" s="247"/>
      <c r="PFT323" s="247"/>
      <c r="PFU323" s="247"/>
      <c r="PFV323" s="247"/>
      <c r="PFW323" s="247"/>
      <c r="PFX323" s="247"/>
      <c r="PFY323" s="247"/>
      <c r="PFZ323" s="247"/>
      <c r="PGA323" s="247"/>
      <c r="PGB323" s="247"/>
      <c r="PGC323" s="247"/>
      <c r="PGD323" s="247"/>
      <c r="PGE323" s="247"/>
      <c r="PGF323" s="247"/>
      <c r="PGG323" s="247"/>
      <c r="PGH323" s="247"/>
      <c r="PGI323" s="247"/>
      <c r="PGJ323" s="247"/>
      <c r="PGK323" s="247"/>
      <c r="PGL323" s="247"/>
      <c r="PGM323" s="247"/>
      <c r="PGN323" s="247"/>
      <c r="PGO323" s="247"/>
      <c r="PGP323" s="247"/>
      <c r="PGQ323" s="247"/>
      <c r="PGR323" s="247"/>
      <c r="PGS323" s="247"/>
      <c r="PGT323" s="247"/>
      <c r="PGU323" s="247"/>
      <c r="PGV323" s="247"/>
      <c r="PGW323" s="247"/>
      <c r="PGX323" s="247"/>
      <c r="PGY323" s="247"/>
      <c r="PGZ323" s="247"/>
      <c r="PHA323" s="247"/>
      <c r="PHB323" s="247"/>
      <c r="PHC323" s="247"/>
      <c r="PHD323" s="247"/>
      <c r="PHE323" s="247"/>
      <c r="PHF323" s="247"/>
      <c r="PHG323" s="247"/>
      <c r="PHH323" s="247"/>
      <c r="PHI323" s="247"/>
      <c r="PHJ323" s="247"/>
      <c r="PHK323" s="247"/>
      <c r="PHL323" s="247"/>
      <c r="PHM323" s="247"/>
      <c r="PHN323" s="247"/>
      <c r="PHO323" s="247"/>
      <c r="PHP323" s="247"/>
      <c r="PHQ323" s="247"/>
      <c r="PHR323" s="247"/>
      <c r="PHS323" s="247"/>
      <c r="PHT323" s="247"/>
      <c r="PHU323" s="247"/>
      <c r="PHV323" s="247"/>
      <c r="PHW323" s="247"/>
      <c r="PHX323" s="247"/>
      <c r="PHY323" s="247"/>
      <c r="PHZ323" s="247"/>
      <c r="PIA323" s="247"/>
      <c r="PIB323" s="247"/>
      <c r="PIC323" s="247"/>
      <c r="PID323" s="247"/>
      <c r="PIE323" s="247"/>
      <c r="PIF323" s="247"/>
      <c r="PIG323" s="247"/>
      <c r="PIH323" s="247"/>
      <c r="PII323" s="247"/>
      <c r="PIJ323" s="247"/>
      <c r="PIK323" s="247"/>
      <c r="PIL323" s="247"/>
      <c r="PIM323" s="247"/>
      <c r="PIN323" s="247"/>
      <c r="PIO323" s="247"/>
      <c r="PIP323" s="247"/>
      <c r="PIQ323" s="247"/>
      <c r="PIR323" s="247"/>
      <c r="PIS323" s="247"/>
      <c r="PIT323" s="247"/>
      <c r="PIU323" s="247"/>
      <c r="PIV323" s="247"/>
      <c r="PIW323" s="247"/>
      <c r="PIX323" s="247"/>
      <c r="PIY323" s="247"/>
      <c r="PIZ323" s="247"/>
      <c r="PJA323" s="247"/>
      <c r="PJB323" s="247"/>
      <c r="PJC323" s="247"/>
      <c r="PJD323" s="247"/>
      <c r="PJE323" s="247"/>
      <c r="PJF323" s="247"/>
      <c r="PJG323" s="247"/>
      <c r="PJH323" s="247"/>
      <c r="PJI323" s="247"/>
      <c r="PJJ323" s="247"/>
      <c r="PJK323" s="247"/>
      <c r="PJL323" s="247"/>
      <c r="PJM323" s="247"/>
      <c r="PJN323" s="247"/>
      <c r="PJO323" s="247"/>
      <c r="PJP323" s="247"/>
      <c r="PJQ323" s="247"/>
      <c r="PJR323" s="247"/>
      <c r="PJS323" s="247"/>
      <c r="PJT323" s="247"/>
      <c r="PJU323" s="247"/>
      <c r="PJV323" s="247"/>
      <c r="PJW323" s="247"/>
      <c r="PJX323" s="247"/>
      <c r="PJY323" s="247"/>
      <c r="PJZ323" s="247"/>
      <c r="PKA323" s="247"/>
      <c r="PKB323" s="247"/>
      <c r="PKC323" s="247"/>
      <c r="PKD323" s="247"/>
      <c r="PKE323" s="247"/>
      <c r="PKF323" s="247"/>
      <c r="PKG323" s="247"/>
      <c r="PKH323" s="247"/>
      <c r="PKI323" s="247"/>
      <c r="PKJ323" s="247"/>
      <c r="PKK323" s="247"/>
      <c r="PKL323" s="247"/>
      <c r="PKM323" s="247"/>
      <c r="PKN323" s="247"/>
      <c r="PKO323" s="247"/>
      <c r="PKP323" s="247"/>
      <c r="PKQ323" s="247"/>
      <c r="PKR323" s="247"/>
      <c r="PKS323" s="247"/>
      <c r="PKT323" s="247"/>
      <c r="PKU323" s="247"/>
      <c r="PKV323" s="247"/>
      <c r="PKW323" s="247"/>
      <c r="PKX323" s="247"/>
      <c r="PKY323" s="247"/>
      <c r="PKZ323" s="247"/>
      <c r="PLA323" s="247"/>
      <c r="PLB323" s="247"/>
      <c r="PLC323" s="247"/>
      <c r="PLD323" s="247"/>
      <c r="PLE323" s="247"/>
      <c r="PLF323" s="247"/>
      <c r="PLG323" s="247"/>
      <c r="PLH323" s="247"/>
      <c r="PLI323" s="247"/>
      <c r="PLJ323" s="247"/>
      <c r="PLK323" s="247"/>
      <c r="PLL323" s="247"/>
      <c r="PLM323" s="247"/>
      <c r="PLN323" s="247"/>
      <c r="PLO323" s="247"/>
      <c r="PLP323" s="247"/>
      <c r="PLQ323" s="247"/>
      <c r="PLR323" s="247"/>
      <c r="PLS323" s="247"/>
      <c r="PLT323" s="247"/>
      <c r="PLU323" s="247"/>
      <c r="PLV323" s="247"/>
      <c r="PLW323" s="247"/>
      <c r="PLX323" s="247"/>
      <c r="PLY323" s="247"/>
      <c r="PLZ323" s="247"/>
      <c r="PMA323" s="247"/>
      <c r="PMB323" s="247"/>
      <c r="PMC323" s="247"/>
      <c r="PMD323" s="247"/>
      <c r="PME323" s="247"/>
      <c r="PMF323" s="247"/>
      <c r="PMG323" s="247"/>
      <c r="PMH323" s="247"/>
      <c r="PMI323" s="247"/>
      <c r="PMJ323" s="247"/>
      <c r="PMK323" s="247"/>
      <c r="PML323" s="247"/>
      <c r="PMM323" s="247"/>
      <c r="PMN323" s="247"/>
      <c r="PMO323" s="247"/>
      <c r="PMP323" s="247"/>
      <c r="PMQ323" s="247"/>
      <c r="PMR323" s="247"/>
      <c r="PMS323" s="247"/>
      <c r="PMT323" s="247"/>
      <c r="PMU323" s="247"/>
      <c r="PMV323" s="247"/>
      <c r="PMW323" s="247"/>
      <c r="PMX323" s="247"/>
      <c r="PMY323" s="247"/>
      <c r="PMZ323" s="247"/>
      <c r="PNA323" s="247"/>
      <c r="PNB323" s="247"/>
      <c r="PNC323" s="247"/>
      <c r="PND323" s="247"/>
      <c r="PNE323" s="247"/>
      <c r="PNF323" s="247"/>
      <c r="PNG323" s="247"/>
      <c r="PNH323" s="247"/>
      <c r="PNI323" s="247"/>
      <c r="PNJ323" s="247"/>
      <c r="PNK323" s="247"/>
      <c r="PNL323" s="247"/>
      <c r="PNM323" s="247"/>
      <c r="PNN323" s="247"/>
      <c r="PNO323" s="247"/>
      <c r="PNP323" s="247"/>
      <c r="PNQ323" s="247"/>
      <c r="PNR323" s="247"/>
      <c r="PNS323" s="247"/>
      <c r="PNT323" s="247"/>
      <c r="PNU323" s="247"/>
      <c r="PNV323" s="247"/>
      <c r="PNW323" s="247"/>
      <c r="PNX323" s="247"/>
      <c r="PNY323" s="247"/>
      <c r="PNZ323" s="247"/>
      <c r="POA323" s="247"/>
      <c r="POB323" s="247"/>
      <c r="POC323" s="247"/>
      <c r="POD323" s="247"/>
      <c r="POE323" s="247"/>
      <c r="POF323" s="247"/>
      <c r="POG323" s="247"/>
      <c r="POH323" s="247"/>
      <c r="POI323" s="247"/>
      <c r="POJ323" s="247"/>
      <c r="POK323" s="247"/>
      <c r="POL323" s="247"/>
      <c r="POM323" s="247"/>
      <c r="PON323" s="247"/>
      <c r="POO323" s="247"/>
      <c r="POP323" s="247"/>
      <c r="POQ323" s="247"/>
      <c r="POR323" s="247"/>
      <c r="POS323" s="247"/>
      <c r="POT323" s="247"/>
      <c r="POU323" s="247"/>
      <c r="POV323" s="247"/>
      <c r="POW323" s="247"/>
      <c r="POX323" s="247"/>
      <c r="POY323" s="247"/>
      <c r="POZ323" s="247"/>
      <c r="PPA323" s="247"/>
      <c r="PPB323" s="247"/>
      <c r="PPC323" s="247"/>
      <c r="PPD323" s="247"/>
      <c r="PPE323" s="247"/>
      <c r="PPF323" s="247"/>
      <c r="PPG323" s="247"/>
      <c r="PPH323" s="247"/>
      <c r="PPI323" s="247"/>
      <c r="PPJ323" s="247"/>
      <c r="PPK323" s="247"/>
      <c r="PPL323" s="247"/>
      <c r="PPM323" s="247"/>
      <c r="PPN323" s="247"/>
      <c r="PPO323" s="247"/>
      <c r="PPP323" s="247"/>
      <c r="PPQ323" s="247"/>
      <c r="PPR323" s="247"/>
      <c r="PPS323" s="247"/>
      <c r="PPT323" s="247"/>
      <c r="PPU323" s="247"/>
      <c r="PPV323" s="247"/>
      <c r="PPW323" s="247"/>
      <c r="PPX323" s="247"/>
      <c r="PPY323" s="247"/>
      <c r="PPZ323" s="247"/>
      <c r="PQA323" s="247"/>
      <c r="PQB323" s="247"/>
      <c r="PQC323" s="247"/>
      <c r="PQD323" s="247"/>
      <c r="PQE323" s="247"/>
      <c r="PQF323" s="247"/>
      <c r="PQG323" s="247"/>
      <c r="PQH323" s="247"/>
      <c r="PQI323" s="247"/>
      <c r="PQJ323" s="247"/>
      <c r="PQK323" s="247"/>
      <c r="PQL323" s="247"/>
      <c r="PQM323" s="247"/>
      <c r="PQN323" s="247"/>
      <c r="PQO323" s="247"/>
      <c r="PQP323" s="247"/>
      <c r="PQQ323" s="247"/>
      <c r="PQR323" s="247"/>
      <c r="PQS323" s="247"/>
      <c r="PQT323" s="247"/>
      <c r="PQU323" s="247"/>
      <c r="PQV323" s="247"/>
      <c r="PQW323" s="247"/>
      <c r="PQX323" s="247"/>
      <c r="PQY323" s="247"/>
      <c r="PQZ323" s="247"/>
      <c r="PRA323" s="247"/>
      <c r="PRB323" s="247"/>
      <c r="PRC323" s="247"/>
      <c r="PRD323" s="247"/>
      <c r="PRE323" s="247"/>
      <c r="PRF323" s="247"/>
      <c r="PRG323" s="247"/>
      <c r="PRH323" s="247"/>
      <c r="PRI323" s="247"/>
      <c r="PRJ323" s="247"/>
      <c r="PRK323" s="247"/>
      <c r="PRL323" s="247"/>
      <c r="PRM323" s="247"/>
      <c r="PRN323" s="247"/>
      <c r="PRO323" s="247"/>
      <c r="PRP323" s="247"/>
      <c r="PRQ323" s="247"/>
      <c r="PRR323" s="247"/>
      <c r="PRS323" s="247"/>
      <c r="PRT323" s="247"/>
      <c r="PRU323" s="247"/>
      <c r="PRV323" s="247"/>
      <c r="PRW323" s="247"/>
      <c r="PRX323" s="247"/>
      <c r="PRY323" s="247"/>
      <c r="PRZ323" s="247"/>
      <c r="PSA323" s="247"/>
      <c r="PSB323" s="247"/>
      <c r="PSC323" s="247"/>
      <c r="PSD323" s="247"/>
      <c r="PSE323" s="247"/>
      <c r="PSF323" s="247"/>
      <c r="PSG323" s="247"/>
      <c r="PSH323" s="247"/>
      <c r="PSI323" s="247"/>
      <c r="PSJ323" s="247"/>
      <c r="PSK323" s="247"/>
      <c r="PSL323" s="247"/>
      <c r="PSM323" s="247"/>
      <c r="PSN323" s="247"/>
      <c r="PSO323" s="247"/>
      <c r="PSP323" s="247"/>
      <c r="PSQ323" s="247"/>
      <c r="PSR323" s="247"/>
      <c r="PSS323" s="247"/>
      <c r="PST323" s="247"/>
      <c r="PSU323" s="247"/>
      <c r="PSV323" s="247"/>
      <c r="PSW323" s="247"/>
      <c r="PSX323" s="247"/>
      <c r="PSY323" s="247"/>
      <c r="PSZ323" s="247"/>
      <c r="PTA323" s="247"/>
      <c r="PTB323" s="247"/>
      <c r="PTC323" s="247"/>
      <c r="PTD323" s="247"/>
      <c r="PTE323" s="247"/>
      <c r="PTF323" s="247"/>
      <c r="PTG323" s="247"/>
      <c r="PTH323" s="247"/>
      <c r="PTI323" s="247"/>
      <c r="PTJ323" s="247"/>
      <c r="PTK323" s="247"/>
      <c r="PTL323" s="247"/>
      <c r="PTM323" s="247"/>
      <c r="PTN323" s="247"/>
      <c r="PTO323" s="247"/>
      <c r="PTP323" s="247"/>
      <c r="PTQ323" s="247"/>
      <c r="PTR323" s="247"/>
      <c r="PTS323" s="247"/>
      <c r="PTT323" s="247"/>
      <c r="PTU323" s="247"/>
      <c r="PTV323" s="247"/>
      <c r="PTW323" s="247"/>
      <c r="PTX323" s="247"/>
      <c r="PTY323" s="247"/>
      <c r="PTZ323" s="247"/>
      <c r="PUA323" s="247"/>
      <c r="PUB323" s="247"/>
      <c r="PUC323" s="247"/>
      <c r="PUD323" s="247"/>
      <c r="PUE323" s="247"/>
      <c r="PUF323" s="247"/>
      <c r="PUG323" s="247"/>
      <c r="PUH323" s="247"/>
      <c r="PUI323" s="247"/>
      <c r="PUJ323" s="247"/>
      <c r="PUK323" s="247"/>
      <c r="PUL323" s="247"/>
      <c r="PUM323" s="247"/>
      <c r="PUN323" s="247"/>
      <c r="PUO323" s="247"/>
      <c r="PUP323" s="247"/>
      <c r="PUQ323" s="247"/>
      <c r="PUR323" s="247"/>
      <c r="PUS323" s="247"/>
      <c r="PUT323" s="247"/>
      <c r="PUU323" s="247"/>
      <c r="PUV323" s="247"/>
      <c r="PUW323" s="247"/>
      <c r="PUX323" s="247"/>
      <c r="PUY323" s="247"/>
      <c r="PUZ323" s="247"/>
      <c r="PVA323" s="247"/>
      <c r="PVB323" s="247"/>
      <c r="PVC323" s="247"/>
      <c r="PVD323" s="247"/>
      <c r="PVE323" s="247"/>
      <c r="PVF323" s="247"/>
      <c r="PVG323" s="247"/>
      <c r="PVH323" s="247"/>
      <c r="PVI323" s="247"/>
      <c r="PVJ323" s="247"/>
      <c r="PVK323" s="247"/>
      <c r="PVL323" s="247"/>
      <c r="PVM323" s="247"/>
      <c r="PVN323" s="247"/>
      <c r="PVO323" s="247"/>
      <c r="PVP323" s="247"/>
      <c r="PVQ323" s="247"/>
      <c r="PVR323" s="247"/>
      <c r="PVS323" s="247"/>
      <c r="PVT323" s="247"/>
      <c r="PVU323" s="247"/>
      <c r="PVV323" s="247"/>
      <c r="PVW323" s="247"/>
      <c r="PVX323" s="247"/>
      <c r="PVY323" s="247"/>
      <c r="PVZ323" s="247"/>
      <c r="PWA323" s="247"/>
      <c r="PWB323" s="247"/>
      <c r="PWC323" s="247"/>
      <c r="PWD323" s="247"/>
      <c r="PWE323" s="247"/>
      <c r="PWF323" s="247"/>
      <c r="PWG323" s="247"/>
      <c r="PWH323" s="247"/>
      <c r="PWI323" s="247"/>
      <c r="PWJ323" s="247"/>
      <c r="PWK323" s="247"/>
      <c r="PWL323" s="247"/>
      <c r="PWM323" s="247"/>
      <c r="PWN323" s="247"/>
      <c r="PWO323" s="247"/>
      <c r="PWP323" s="247"/>
      <c r="PWQ323" s="247"/>
      <c r="PWR323" s="247"/>
      <c r="PWS323" s="247"/>
      <c r="PWT323" s="247"/>
      <c r="PWU323" s="247"/>
      <c r="PWV323" s="247"/>
      <c r="PWW323" s="247"/>
      <c r="PWX323" s="247"/>
      <c r="PWY323" s="247"/>
      <c r="PWZ323" s="247"/>
      <c r="PXA323" s="247"/>
      <c r="PXB323" s="247"/>
      <c r="PXC323" s="247"/>
      <c r="PXD323" s="247"/>
      <c r="PXE323" s="247"/>
      <c r="PXF323" s="247"/>
      <c r="PXG323" s="247"/>
      <c r="PXH323" s="247"/>
      <c r="PXI323" s="247"/>
      <c r="PXJ323" s="247"/>
      <c r="PXK323" s="247"/>
      <c r="PXL323" s="247"/>
      <c r="PXM323" s="247"/>
      <c r="PXN323" s="247"/>
      <c r="PXO323" s="247"/>
      <c r="PXP323" s="247"/>
      <c r="PXQ323" s="247"/>
      <c r="PXR323" s="247"/>
      <c r="PXS323" s="247"/>
      <c r="PXT323" s="247"/>
      <c r="PXU323" s="247"/>
      <c r="PXV323" s="247"/>
      <c r="PXW323" s="247"/>
      <c r="PXX323" s="247"/>
      <c r="PXY323" s="247"/>
      <c r="PXZ323" s="247"/>
      <c r="PYA323" s="247"/>
      <c r="PYB323" s="247"/>
      <c r="PYC323" s="247"/>
      <c r="PYD323" s="247"/>
      <c r="PYE323" s="247"/>
      <c r="PYF323" s="247"/>
      <c r="PYG323" s="247"/>
      <c r="PYH323" s="247"/>
      <c r="PYI323" s="247"/>
      <c r="PYJ323" s="247"/>
      <c r="PYK323" s="247"/>
      <c r="PYL323" s="247"/>
      <c r="PYM323" s="247"/>
      <c r="PYN323" s="247"/>
      <c r="PYO323" s="247"/>
      <c r="PYP323" s="247"/>
      <c r="PYQ323" s="247"/>
      <c r="PYR323" s="247"/>
      <c r="PYS323" s="247"/>
      <c r="PYT323" s="247"/>
      <c r="PYU323" s="247"/>
      <c r="PYV323" s="247"/>
      <c r="PYW323" s="247"/>
      <c r="PYX323" s="247"/>
      <c r="PYY323" s="247"/>
      <c r="PYZ323" s="247"/>
      <c r="PZA323" s="247"/>
      <c r="PZB323" s="247"/>
      <c r="PZC323" s="247"/>
      <c r="PZD323" s="247"/>
      <c r="PZE323" s="247"/>
      <c r="PZF323" s="247"/>
      <c r="PZG323" s="247"/>
      <c r="PZH323" s="247"/>
      <c r="PZI323" s="247"/>
      <c r="PZJ323" s="247"/>
      <c r="PZK323" s="247"/>
      <c r="PZL323" s="247"/>
      <c r="PZM323" s="247"/>
      <c r="PZN323" s="247"/>
      <c r="PZO323" s="247"/>
      <c r="PZP323" s="247"/>
      <c r="PZQ323" s="247"/>
      <c r="PZR323" s="247"/>
      <c r="PZS323" s="247"/>
      <c r="PZT323" s="247"/>
      <c r="PZU323" s="247"/>
      <c r="PZV323" s="247"/>
      <c r="PZW323" s="247"/>
      <c r="PZX323" s="247"/>
      <c r="PZY323" s="247"/>
      <c r="PZZ323" s="247"/>
      <c r="QAA323" s="247"/>
      <c r="QAB323" s="247"/>
      <c r="QAC323" s="247"/>
      <c r="QAD323" s="247"/>
      <c r="QAE323" s="247"/>
      <c r="QAF323" s="247"/>
      <c r="QAG323" s="247"/>
      <c r="QAH323" s="247"/>
      <c r="QAI323" s="247"/>
      <c r="QAJ323" s="247"/>
      <c r="QAK323" s="247"/>
      <c r="QAL323" s="247"/>
      <c r="QAM323" s="247"/>
      <c r="QAN323" s="247"/>
      <c r="QAO323" s="247"/>
      <c r="QAP323" s="247"/>
      <c r="QAQ323" s="247"/>
      <c r="QAR323" s="247"/>
      <c r="QAS323" s="247"/>
      <c r="QAT323" s="247"/>
      <c r="QAU323" s="247"/>
      <c r="QAV323" s="247"/>
      <c r="QAW323" s="247"/>
      <c r="QAX323" s="247"/>
      <c r="QAY323" s="247"/>
      <c r="QAZ323" s="247"/>
      <c r="QBA323" s="247"/>
      <c r="QBB323" s="247"/>
      <c r="QBC323" s="247"/>
      <c r="QBD323" s="247"/>
      <c r="QBE323" s="247"/>
      <c r="QBF323" s="247"/>
      <c r="QBG323" s="247"/>
      <c r="QBH323" s="247"/>
      <c r="QBI323" s="247"/>
      <c r="QBJ323" s="247"/>
      <c r="QBK323" s="247"/>
      <c r="QBL323" s="247"/>
      <c r="QBM323" s="247"/>
      <c r="QBN323" s="247"/>
      <c r="QBO323" s="247"/>
      <c r="QBP323" s="247"/>
      <c r="QBQ323" s="247"/>
      <c r="QBR323" s="247"/>
      <c r="QBS323" s="247"/>
      <c r="QBT323" s="247"/>
      <c r="QBU323" s="247"/>
      <c r="QBV323" s="247"/>
      <c r="QBW323" s="247"/>
      <c r="QBX323" s="247"/>
      <c r="QBY323" s="247"/>
      <c r="QBZ323" s="247"/>
      <c r="QCA323" s="247"/>
      <c r="QCB323" s="247"/>
      <c r="QCC323" s="247"/>
      <c r="QCD323" s="247"/>
      <c r="QCE323" s="247"/>
      <c r="QCF323" s="247"/>
      <c r="QCG323" s="247"/>
      <c r="QCH323" s="247"/>
      <c r="QCI323" s="247"/>
      <c r="QCJ323" s="247"/>
      <c r="QCK323" s="247"/>
      <c r="QCL323" s="247"/>
      <c r="QCM323" s="247"/>
      <c r="QCN323" s="247"/>
      <c r="QCO323" s="247"/>
      <c r="QCP323" s="247"/>
      <c r="QCQ323" s="247"/>
      <c r="QCR323" s="247"/>
      <c r="QCS323" s="247"/>
      <c r="QCT323" s="247"/>
      <c r="QCU323" s="247"/>
      <c r="QCV323" s="247"/>
      <c r="QCW323" s="247"/>
      <c r="QCX323" s="247"/>
      <c r="QCY323" s="247"/>
      <c r="QCZ323" s="247"/>
      <c r="QDA323" s="247"/>
      <c r="QDB323" s="247"/>
      <c r="QDC323" s="247"/>
      <c r="QDD323" s="247"/>
      <c r="QDE323" s="247"/>
      <c r="QDF323" s="247"/>
      <c r="QDG323" s="247"/>
      <c r="QDH323" s="247"/>
      <c r="QDI323" s="247"/>
      <c r="QDJ323" s="247"/>
      <c r="QDK323" s="247"/>
      <c r="QDL323" s="247"/>
      <c r="QDM323" s="247"/>
      <c r="QDN323" s="247"/>
      <c r="QDO323" s="247"/>
      <c r="QDP323" s="247"/>
      <c r="QDQ323" s="247"/>
      <c r="QDR323" s="247"/>
      <c r="QDS323" s="247"/>
      <c r="QDT323" s="247"/>
      <c r="QDU323" s="247"/>
      <c r="QDV323" s="247"/>
      <c r="QDW323" s="247"/>
      <c r="QDX323" s="247"/>
      <c r="QDY323" s="247"/>
      <c r="QDZ323" s="247"/>
      <c r="QEA323" s="247"/>
      <c r="QEB323" s="247"/>
      <c r="QEC323" s="247"/>
      <c r="QED323" s="247"/>
      <c r="QEE323" s="247"/>
      <c r="QEF323" s="247"/>
      <c r="QEG323" s="247"/>
      <c r="QEH323" s="247"/>
      <c r="QEI323" s="247"/>
      <c r="QEJ323" s="247"/>
      <c r="QEK323" s="247"/>
      <c r="QEL323" s="247"/>
      <c r="QEM323" s="247"/>
      <c r="QEN323" s="247"/>
      <c r="QEO323" s="247"/>
      <c r="QEP323" s="247"/>
      <c r="QEQ323" s="247"/>
      <c r="QER323" s="247"/>
      <c r="QES323" s="247"/>
      <c r="QET323" s="247"/>
      <c r="QEU323" s="247"/>
      <c r="QEV323" s="247"/>
      <c r="QEW323" s="247"/>
      <c r="QEX323" s="247"/>
      <c r="QEY323" s="247"/>
      <c r="QEZ323" s="247"/>
      <c r="QFA323" s="247"/>
      <c r="QFB323" s="247"/>
      <c r="QFC323" s="247"/>
      <c r="QFD323" s="247"/>
      <c r="QFE323" s="247"/>
      <c r="QFF323" s="247"/>
      <c r="QFG323" s="247"/>
      <c r="QFH323" s="247"/>
      <c r="QFI323" s="247"/>
      <c r="QFJ323" s="247"/>
      <c r="QFK323" s="247"/>
      <c r="QFL323" s="247"/>
      <c r="QFM323" s="247"/>
      <c r="QFN323" s="247"/>
      <c r="QFO323" s="247"/>
      <c r="QFP323" s="247"/>
      <c r="QFQ323" s="247"/>
      <c r="QFR323" s="247"/>
      <c r="QFS323" s="247"/>
      <c r="QFT323" s="247"/>
      <c r="QFU323" s="247"/>
      <c r="QFV323" s="247"/>
      <c r="QFW323" s="247"/>
      <c r="QFX323" s="247"/>
      <c r="QFY323" s="247"/>
      <c r="QFZ323" s="247"/>
      <c r="QGA323" s="247"/>
      <c r="QGB323" s="247"/>
      <c r="QGC323" s="247"/>
      <c r="QGD323" s="247"/>
      <c r="QGE323" s="247"/>
      <c r="QGF323" s="247"/>
      <c r="QGG323" s="247"/>
      <c r="QGH323" s="247"/>
      <c r="QGI323" s="247"/>
      <c r="QGJ323" s="247"/>
      <c r="QGK323" s="247"/>
      <c r="QGL323" s="247"/>
      <c r="QGM323" s="247"/>
      <c r="QGN323" s="247"/>
      <c r="QGO323" s="247"/>
      <c r="QGP323" s="247"/>
      <c r="QGQ323" s="247"/>
      <c r="QGR323" s="247"/>
      <c r="QGS323" s="247"/>
      <c r="QGT323" s="247"/>
      <c r="QGU323" s="247"/>
      <c r="QGV323" s="247"/>
      <c r="QGW323" s="247"/>
      <c r="QGX323" s="247"/>
      <c r="QGY323" s="247"/>
      <c r="QGZ323" s="247"/>
      <c r="QHA323" s="247"/>
      <c r="QHB323" s="247"/>
      <c r="QHC323" s="247"/>
      <c r="QHD323" s="247"/>
      <c r="QHE323" s="247"/>
      <c r="QHF323" s="247"/>
      <c r="QHG323" s="247"/>
      <c r="QHH323" s="247"/>
      <c r="QHI323" s="247"/>
      <c r="QHJ323" s="247"/>
      <c r="QHK323" s="247"/>
      <c r="QHL323" s="247"/>
      <c r="QHM323" s="247"/>
      <c r="QHN323" s="247"/>
      <c r="QHO323" s="247"/>
      <c r="QHP323" s="247"/>
      <c r="QHQ323" s="247"/>
      <c r="QHR323" s="247"/>
      <c r="QHS323" s="247"/>
      <c r="QHT323" s="247"/>
      <c r="QHU323" s="247"/>
      <c r="QHV323" s="247"/>
      <c r="QHW323" s="247"/>
      <c r="QHX323" s="247"/>
      <c r="QHY323" s="247"/>
      <c r="QHZ323" s="247"/>
      <c r="QIA323" s="247"/>
      <c r="QIB323" s="247"/>
      <c r="QIC323" s="247"/>
      <c r="QID323" s="247"/>
      <c r="QIE323" s="247"/>
      <c r="QIF323" s="247"/>
      <c r="QIG323" s="247"/>
      <c r="QIH323" s="247"/>
      <c r="QII323" s="247"/>
      <c r="QIJ323" s="247"/>
      <c r="QIK323" s="247"/>
      <c r="QIL323" s="247"/>
      <c r="QIM323" s="247"/>
      <c r="QIN323" s="247"/>
      <c r="QIO323" s="247"/>
      <c r="QIP323" s="247"/>
      <c r="QIQ323" s="247"/>
      <c r="QIR323" s="247"/>
      <c r="QIS323" s="247"/>
      <c r="QIT323" s="247"/>
      <c r="QIU323" s="247"/>
      <c r="QIV323" s="247"/>
      <c r="QIW323" s="247"/>
      <c r="QIX323" s="247"/>
      <c r="QIY323" s="247"/>
      <c r="QIZ323" s="247"/>
      <c r="QJA323" s="247"/>
      <c r="QJB323" s="247"/>
      <c r="QJC323" s="247"/>
      <c r="QJD323" s="247"/>
      <c r="QJE323" s="247"/>
      <c r="QJF323" s="247"/>
      <c r="QJG323" s="247"/>
      <c r="QJH323" s="247"/>
      <c r="QJI323" s="247"/>
      <c r="QJJ323" s="247"/>
      <c r="QJK323" s="247"/>
      <c r="QJL323" s="247"/>
      <c r="QJM323" s="247"/>
      <c r="QJN323" s="247"/>
      <c r="QJO323" s="247"/>
      <c r="QJP323" s="247"/>
      <c r="QJQ323" s="247"/>
      <c r="QJR323" s="247"/>
      <c r="QJS323" s="247"/>
      <c r="QJT323" s="247"/>
      <c r="QJU323" s="247"/>
      <c r="QJV323" s="247"/>
      <c r="QJW323" s="247"/>
      <c r="QJX323" s="247"/>
      <c r="QJY323" s="247"/>
      <c r="QJZ323" s="247"/>
      <c r="QKA323" s="247"/>
      <c r="QKB323" s="247"/>
      <c r="QKC323" s="247"/>
      <c r="QKD323" s="247"/>
      <c r="QKE323" s="247"/>
      <c r="QKF323" s="247"/>
      <c r="QKG323" s="247"/>
      <c r="QKH323" s="247"/>
      <c r="QKI323" s="247"/>
      <c r="QKJ323" s="247"/>
      <c r="QKK323" s="247"/>
      <c r="QKL323" s="247"/>
      <c r="QKM323" s="247"/>
      <c r="QKN323" s="247"/>
      <c r="QKO323" s="247"/>
      <c r="QKP323" s="247"/>
      <c r="QKQ323" s="247"/>
      <c r="QKR323" s="247"/>
      <c r="QKS323" s="247"/>
      <c r="QKT323" s="247"/>
      <c r="QKU323" s="247"/>
      <c r="QKV323" s="247"/>
      <c r="QKW323" s="247"/>
      <c r="QKX323" s="247"/>
      <c r="QKY323" s="247"/>
      <c r="QKZ323" s="247"/>
      <c r="QLA323" s="247"/>
      <c r="QLB323" s="247"/>
      <c r="QLC323" s="247"/>
      <c r="QLD323" s="247"/>
      <c r="QLE323" s="247"/>
      <c r="QLF323" s="247"/>
      <c r="QLG323" s="247"/>
      <c r="QLH323" s="247"/>
      <c r="QLI323" s="247"/>
      <c r="QLJ323" s="247"/>
      <c r="QLK323" s="247"/>
      <c r="QLL323" s="247"/>
      <c r="QLM323" s="247"/>
      <c r="QLN323" s="247"/>
      <c r="QLO323" s="247"/>
      <c r="QLP323" s="247"/>
      <c r="QLQ323" s="247"/>
      <c r="QLR323" s="247"/>
      <c r="QLS323" s="247"/>
      <c r="QLT323" s="247"/>
      <c r="QLU323" s="247"/>
      <c r="QLV323" s="247"/>
      <c r="QLW323" s="247"/>
      <c r="QLX323" s="247"/>
      <c r="QLY323" s="247"/>
      <c r="QLZ323" s="247"/>
      <c r="QMA323" s="247"/>
      <c r="QMB323" s="247"/>
      <c r="QMC323" s="247"/>
      <c r="QMD323" s="247"/>
      <c r="QME323" s="247"/>
      <c r="QMF323" s="247"/>
      <c r="QMG323" s="247"/>
      <c r="QMH323" s="247"/>
      <c r="QMI323" s="247"/>
      <c r="QMJ323" s="247"/>
      <c r="QMK323" s="247"/>
      <c r="QML323" s="247"/>
      <c r="QMM323" s="247"/>
      <c r="QMN323" s="247"/>
      <c r="QMO323" s="247"/>
      <c r="QMP323" s="247"/>
      <c r="QMQ323" s="247"/>
      <c r="QMR323" s="247"/>
      <c r="QMS323" s="247"/>
      <c r="QMT323" s="247"/>
      <c r="QMU323" s="247"/>
      <c r="QMV323" s="247"/>
      <c r="QMW323" s="247"/>
      <c r="QMX323" s="247"/>
      <c r="QMY323" s="247"/>
      <c r="QMZ323" s="247"/>
      <c r="QNA323" s="247"/>
      <c r="QNB323" s="247"/>
      <c r="QNC323" s="247"/>
      <c r="QND323" s="247"/>
      <c r="QNE323" s="247"/>
      <c r="QNF323" s="247"/>
      <c r="QNG323" s="247"/>
      <c r="QNH323" s="247"/>
      <c r="QNI323" s="247"/>
      <c r="QNJ323" s="247"/>
      <c r="QNK323" s="247"/>
      <c r="QNL323" s="247"/>
      <c r="QNM323" s="247"/>
      <c r="QNN323" s="247"/>
      <c r="QNO323" s="247"/>
      <c r="QNP323" s="247"/>
      <c r="QNQ323" s="247"/>
      <c r="QNR323" s="247"/>
      <c r="QNS323" s="247"/>
      <c r="QNT323" s="247"/>
      <c r="QNU323" s="247"/>
      <c r="QNV323" s="247"/>
      <c r="QNW323" s="247"/>
      <c r="QNX323" s="247"/>
      <c r="QNY323" s="247"/>
      <c r="QNZ323" s="247"/>
      <c r="QOA323" s="247"/>
      <c r="QOB323" s="247"/>
      <c r="QOC323" s="247"/>
      <c r="QOD323" s="247"/>
      <c r="QOE323" s="247"/>
      <c r="QOF323" s="247"/>
      <c r="QOG323" s="247"/>
      <c r="QOH323" s="247"/>
      <c r="QOI323" s="247"/>
      <c r="QOJ323" s="247"/>
      <c r="QOK323" s="247"/>
      <c r="QOL323" s="247"/>
      <c r="QOM323" s="247"/>
      <c r="QON323" s="247"/>
      <c r="QOO323" s="247"/>
      <c r="QOP323" s="247"/>
      <c r="QOQ323" s="247"/>
      <c r="QOR323" s="247"/>
      <c r="QOS323" s="247"/>
      <c r="QOT323" s="247"/>
      <c r="QOU323" s="247"/>
      <c r="QOV323" s="247"/>
      <c r="QOW323" s="247"/>
      <c r="QOX323" s="247"/>
      <c r="QOY323" s="247"/>
      <c r="QOZ323" s="247"/>
      <c r="QPA323" s="247"/>
      <c r="QPB323" s="247"/>
      <c r="QPC323" s="247"/>
      <c r="QPD323" s="247"/>
      <c r="QPE323" s="247"/>
      <c r="QPF323" s="247"/>
      <c r="QPG323" s="247"/>
      <c r="QPH323" s="247"/>
      <c r="QPI323" s="247"/>
      <c r="QPJ323" s="247"/>
      <c r="QPK323" s="247"/>
      <c r="QPL323" s="247"/>
      <c r="QPM323" s="247"/>
      <c r="QPN323" s="247"/>
      <c r="QPO323" s="247"/>
      <c r="QPP323" s="247"/>
      <c r="QPQ323" s="247"/>
      <c r="QPR323" s="247"/>
      <c r="QPS323" s="247"/>
      <c r="QPT323" s="247"/>
      <c r="QPU323" s="247"/>
      <c r="QPV323" s="247"/>
      <c r="QPW323" s="247"/>
      <c r="QPX323" s="247"/>
      <c r="QPY323" s="247"/>
      <c r="QPZ323" s="247"/>
      <c r="QQA323" s="247"/>
      <c r="QQB323" s="247"/>
      <c r="QQC323" s="247"/>
      <c r="QQD323" s="247"/>
      <c r="QQE323" s="247"/>
      <c r="QQF323" s="247"/>
      <c r="QQG323" s="247"/>
      <c r="QQH323" s="247"/>
      <c r="QQI323" s="247"/>
      <c r="QQJ323" s="247"/>
      <c r="QQK323" s="247"/>
      <c r="QQL323" s="247"/>
      <c r="QQM323" s="247"/>
      <c r="QQN323" s="247"/>
      <c r="QQO323" s="247"/>
      <c r="QQP323" s="247"/>
      <c r="QQQ323" s="247"/>
      <c r="QQR323" s="247"/>
      <c r="QQS323" s="247"/>
      <c r="QQT323" s="247"/>
      <c r="QQU323" s="247"/>
      <c r="QQV323" s="247"/>
      <c r="QQW323" s="247"/>
      <c r="QQX323" s="247"/>
      <c r="QQY323" s="247"/>
      <c r="QQZ323" s="247"/>
      <c r="QRA323" s="247"/>
      <c r="QRB323" s="247"/>
      <c r="QRC323" s="247"/>
      <c r="QRD323" s="247"/>
      <c r="QRE323" s="247"/>
      <c r="QRF323" s="247"/>
      <c r="QRG323" s="247"/>
      <c r="QRH323" s="247"/>
      <c r="QRI323" s="247"/>
      <c r="QRJ323" s="247"/>
      <c r="QRK323" s="247"/>
      <c r="QRL323" s="247"/>
      <c r="QRM323" s="247"/>
      <c r="QRN323" s="247"/>
      <c r="QRO323" s="247"/>
      <c r="QRP323" s="247"/>
      <c r="QRQ323" s="247"/>
      <c r="QRR323" s="247"/>
      <c r="QRS323" s="247"/>
      <c r="QRT323" s="247"/>
      <c r="QRU323" s="247"/>
      <c r="QRV323" s="247"/>
      <c r="QRW323" s="247"/>
      <c r="QRX323" s="247"/>
      <c r="QRY323" s="247"/>
      <c r="QRZ323" s="247"/>
      <c r="QSA323" s="247"/>
      <c r="QSB323" s="247"/>
      <c r="QSC323" s="247"/>
      <c r="QSD323" s="247"/>
      <c r="QSE323" s="247"/>
      <c r="QSF323" s="247"/>
      <c r="QSG323" s="247"/>
      <c r="QSH323" s="247"/>
      <c r="QSI323" s="247"/>
      <c r="QSJ323" s="247"/>
      <c r="QSK323" s="247"/>
      <c r="QSL323" s="247"/>
      <c r="QSM323" s="247"/>
      <c r="QSN323" s="247"/>
      <c r="QSO323" s="247"/>
      <c r="QSP323" s="247"/>
      <c r="QSQ323" s="247"/>
      <c r="QSR323" s="247"/>
      <c r="QSS323" s="247"/>
      <c r="QST323" s="247"/>
      <c r="QSU323" s="247"/>
      <c r="QSV323" s="247"/>
      <c r="QSW323" s="247"/>
      <c r="QSX323" s="247"/>
      <c r="QSY323" s="247"/>
      <c r="QSZ323" s="247"/>
      <c r="QTA323" s="247"/>
      <c r="QTB323" s="247"/>
      <c r="QTC323" s="247"/>
      <c r="QTD323" s="247"/>
      <c r="QTE323" s="247"/>
      <c r="QTF323" s="247"/>
      <c r="QTG323" s="247"/>
      <c r="QTH323" s="247"/>
      <c r="QTI323" s="247"/>
      <c r="QTJ323" s="247"/>
      <c r="QTK323" s="247"/>
      <c r="QTL323" s="247"/>
      <c r="QTM323" s="247"/>
      <c r="QTN323" s="247"/>
      <c r="QTO323" s="247"/>
      <c r="QTP323" s="247"/>
      <c r="QTQ323" s="247"/>
      <c r="QTR323" s="247"/>
      <c r="QTS323" s="247"/>
      <c r="QTT323" s="247"/>
      <c r="QTU323" s="247"/>
      <c r="QTV323" s="247"/>
      <c r="QTW323" s="247"/>
      <c r="QTX323" s="247"/>
      <c r="QTY323" s="247"/>
      <c r="QTZ323" s="247"/>
      <c r="QUA323" s="247"/>
      <c r="QUB323" s="247"/>
      <c r="QUC323" s="247"/>
      <c r="QUD323" s="247"/>
      <c r="QUE323" s="247"/>
      <c r="QUF323" s="247"/>
      <c r="QUG323" s="247"/>
      <c r="QUH323" s="247"/>
      <c r="QUI323" s="247"/>
      <c r="QUJ323" s="247"/>
      <c r="QUK323" s="247"/>
      <c r="QUL323" s="247"/>
      <c r="QUM323" s="247"/>
      <c r="QUN323" s="247"/>
      <c r="QUO323" s="247"/>
      <c r="QUP323" s="247"/>
      <c r="QUQ323" s="247"/>
      <c r="QUR323" s="247"/>
      <c r="QUS323" s="247"/>
      <c r="QUT323" s="247"/>
      <c r="QUU323" s="247"/>
      <c r="QUV323" s="247"/>
      <c r="QUW323" s="247"/>
      <c r="QUX323" s="247"/>
      <c r="QUY323" s="247"/>
      <c r="QUZ323" s="247"/>
      <c r="QVA323" s="247"/>
      <c r="QVB323" s="247"/>
      <c r="QVC323" s="247"/>
      <c r="QVD323" s="247"/>
      <c r="QVE323" s="247"/>
      <c r="QVF323" s="247"/>
      <c r="QVG323" s="247"/>
      <c r="QVH323" s="247"/>
      <c r="QVI323" s="247"/>
      <c r="QVJ323" s="247"/>
      <c r="QVK323" s="247"/>
      <c r="QVL323" s="247"/>
      <c r="QVM323" s="247"/>
      <c r="QVN323" s="247"/>
      <c r="QVO323" s="247"/>
      <c r="QVP323" s="247"/>
      <c r="QVQ323" s="247"/>
      <c r="QVR323" s="247"/>
      <c r="QVS323" s="247"/>
      <c r="QVT323" s="247"/>
      <c r="QVU323" s="247"/>
      <c r="QVV323" s="247"/>
      <c r="QVW323" s="247"/>
      <c r="QVX323" s="247"/>
      <c r="QVY323" s="247"/>
      <c r="QVZ323" s="247"/>
      <c r="QWA323" s="247"/>
      <c r="QWB323" s="247"/>
      <c r="QWC323" s="247"/>
      <c r="QWD323" s="247"/>
      <c r="QWE323" s="247"/>
      <c r="QWF323" s="247"/>
      <c r="QWG323" s="247"/>
      <c r="QWH323" s="247"/>
      <c r="QWI323" s="247"/>
      <c r="QWJ323" s="247"/>
      <c r="QWK323" s="247"/>
      <c r="QWL323" s="247"/>
      <c r="QWM323" s="247"/>
      <c r="QWN323" s="247"/>
      <c r="QWO323" s="247"/>
      <c r="QWP323" s="247"/>
      <c r="QWQ323" s="247"/>
      <c r="QWR323" s="247"/>
      <c r="QWS323" s="247"/>
      <c r="QWT323" s="247"/>
      <c r="QWU323" s="247"/>
      <c r="QWV323" s="247"/>
      <c r="QWW323" s="247"/>
      <c r="QWX323" s="247"/>
      <c r="QWY323" s="247"/>
      <c r="QWZ323" s="247"/>
      <c r="QXA323" s="247"/>
      <c r="QXB323" s="247"/>
      <c r="QXC323" s="247"/>
      <c r="QXD323" s="247"/>
      <c r="QXE323" s="247"/>
      <c r="QXF323" s="247"/>
      <c r="QXG323" s="247"/>
      <c r="QXH323" s="247"/>
      <c r="QXI323" s="247"/>
      <c r="QXJ323" s="247"/>
      <c r="QXK323" s="247"/>
      <c r="QXL323" s="247"/>
      <c r="QXM323" s="247"/>
      <c r="QXN323" s="247"/>
      <c r="QXO323" s="247"/>
      <c r="QXP323" s="247"/>
      <c r="QXQ323" s="247"/>
      <c r="QXR323" s="247"/>
      <c r="QXS323" s="247"/>
      <c r="QXT323" s="247"/>
      <c r="QXU323" s="247"/>
      <c r="QXV323" s="247"/>
      <c r="QXW323" s="247"/>
      <c r="QXX323" s="247"/>
      <c r="QXY323" s="247"/>
      <c r="QXZ323" s="247"/>
      <c r="QYA323" s="247"/>
      <c r="QYB323" s="247"/>
      <c r="QYC323" s="247"/>
      <c r="QYD323" s="247"/>
      <c r="QYE323" s="247"/>
      <c r="QYF323" s="247"/>
      <c r="QYG323" s="247"/>
      <c r="QYH323" s="247"/>
      <c r="QYI323" s="247"/>
      <c r="QYJ323" s="247"/>
      <c r="QYK323" s="247"/>
      <c r="QYL323" s="247"/>
      <c r="QYM323" s="247"/>
      <c r="QYN323" s="247"/>
      <c r="QYO323" s="247"/>
      <c r="QYP323" s="247"/>
      <c r="QYQ323" s="247"/>
      <c r="QYR323" s="247"/>
      <c r="QYS323" s="247"/>
      <c r="QYT323" s="247"/>
      <c r="QYU323" s="247"/>
      <c r="QYV323" s="247"/>
      <c r="QYW323" s="247"/>
      <c r="QYX323" s="247"/>
      <c r="QYY323" s="247"/>
      <c r="QYZ323" s="247"/>
      <c r="QZA323" s="247"/>
      <c r="QZB323" s="247"/>
      <c r="QZC323" s="247"/>
      <c r="QZD323" s="247"/>
      <c r="QZE323" s="247"/>
      <c r="QZF323" s="247"/>
      <c r="QZG323" s="247"/>
      <c r="QZH323" s="247"/>
      <c r="QZI323" s="247"/>
      <c r="QZJ323" s="247"/>
      <c r="QZK323" s="247"/>
      <c r="QZL323" s="247"/>
      <c r="QZM323" s="247"/>
      <c r="QZN323" s="247"/>
      <c r="QZO323" s="247"/>
      <c r="QZP323" s="247"/>
      <c r="QZQ323" s="247"/>
      <c r="QZR323" s="247"/>
      <c r="QZS323" s="247"/>
      <c r="QZT323" s="247"/>
      <c r="QZU323" s="247"/>
      <c r="QZV323" s="247"/>
      <c r="QZW323" s="247"/>
      <c r="QZX323" s="247"/>
      <c r="QZY323" s="247"/>
      <c r="QZZ323" s="247"/>
      <c r="RAA323" s="247"/>
      <c r="RAB323" s="247"/>
      <c r="RAC323" s="247"/>
      <c r="RAD323" s="247"/>
      <c r="RAE323" s="247"/>
      <c r="RAF323" s="247"/>
      <c r="RAG323" s="247"/>
      <c r="RAH323" s="247"/>
      <c r="RAI323" s="247"/>
      <c r="RAJ323" s="247"/>
      <c r="RAK323" s="247"/>
      <c r="RAL323" s="247"/>
      <c r="RAM323" s="247"/>
      <c r="RAN323" s="247"/>
      <c r="RAO323" s="247"/>
      <c r="RAP323" s="247"/>
      <c r="RAQ323" s="247"/>
      <c r="RAR323" s="247"/>
      <c r="RAS323" s="247"/>
      <c r="RAT323" s="247"/>
      <c r="RAU323" s="247"/>
      <c r="RAV323" s="247"/>
      <c r="RAW323" s="247"/>
      <c r="RAX323" s="247"/>
      <c r="RAY323" s="247"/>
      <c r="RAZ323" s="247"/>
      <c r="RBA323" s="247"/>
      <c r="RBB323" s="247"/>
      <c r="RBC323" s="247"/>
      <c r="RBD323" s="247"/>
      <c r="RBE323" s="247"/>
      <c r="RBF323" s="247"/>
      <c r="RBG323" s="247"/>
      <c r="RBH323" s="247"/>
      <c r="RBI323" s="247"/>
      <c r="RBJ323" s="247"/>
      <c r="RBK323" s="247"/>
      <c r="RBL323" s="247"/>
      <c r="RBM323" s="247"/>
      <c r="RBN323" s="247"/>
      <c r="RBO323" s="247"/>
      <c r="RBP323" s="247"/>
      <c r="RBQ323" s="247"/>
      <c r="RBR323" s="247"/>
      <c r="RBS323" s="247"/>
      <c r="RBT323" s="247"/>
      <c r="RBU323" s="247"/>
      <c r="RBV323" s="247"/>
      <c r="RBW323" s="247"/>
      <c r="RBX323" s="247"/>
      <c r="RBY323" s="247"/>
      <c r="RBZ323" s="247"/>
      <c r="RCA323" s="247"/>
      <c r="RCB323" s="247"/>
      <c r="RCC323" s="247"/>
      <c r="RCD323" s="247"/>
      <c r="RCE323" s="247"/>
      <c r="RCF323" s="247"/>
      <c r="RCG323" s="247"/>
      <c r="RCH323" s="247"/>
      <c r="RCI323" s="247"/>
      <c r="RCJ323" s="247"/>
      <c r="RCK323" s="247"/>
      <c r="RCL323" s="247"/>
      <c r="RCM323" s="247"/>
      <c r="RCN323" s="247"/>
      <c r="RCO323" s="247"/>
      <c r="RCP323" s="247"/>
      <c r="RCQ323" s="247"/>
      <c r="RCR323" s="247"/>
      <c r="RCS323" s="247"/>
      <c r="RCT323" s="247"/>
      <c r="RCU323" s="247"/>
      <c r="RCV323" s="247"/>
      <c r="RCW323" s="247"/>
      <c r="RCX323" s="247"/>
      <c r="RCY323" s="247"/>
      <c r="RCZ323" s="247"/>
      <c r="RDA323" s="247"/>
      <c r="RDB323" s="247"/>
      <c r="RDC323" s="247"/>
      <c r="RDD323" s="247"/>
      <c r="RDE323" s="247"/>
      <c r="RDF323" s="247"/>
      <c r="RDG323" s="247"/>
      <c r="RDH323" s="247"/>
      <c r="RDI323" s="247"/>
      <c r="RDJ323" s="247"/>
      <c r="RDK323" s="247"/>
      <c r="RDL323" s="247"/>
      <c r="RDM323" s="247"/>
      <c r="RDN323" s="247"/>
      <c r="RDO323" s="247"/>
      <c r="RDP323" s="247"/>
      <c r="RDQ323" s="247"/>
      <c r="RDR323" s="247"/>
      <c r="RDS323" s="247"/>
      <c r="RDT323" s="247"/>
      <c r="RDU323" s="247"/>
      <c r="RDV323" s="247"/>
      <c r="RDW323" s="247"/>
      <c r="RDX323" s="247"/>
      <c r="RDY323" s="247"/>
      <c r="RDZ323" s="247"/>
      <c r="REA323" s="247"/>
      <c r="REB323" s="247"/>
      <c r="REC323" s="247"/>
      <c r="RED323" s="247"/>
      <c r="REE323" s="247"/>
      <c r="REF323" s="247"/>
      <c r="REG323" s="247"/>
      <c r="REH323" s="247"/>
      <c r="REI323" s="247"/>
      <c r="REJ323" s="247"/>
      <c r="REK323" s="247"/>
      <c r="REL323" s="247"/>
      <c r="REM323" s="247"/>
      <c r="REN323" s="247"/>
      <c r="REO323" s="247"/>
      <c r="REP323" s="247"/>
      <c r="REQ323" s="247"/>
      <c r="RER323" s="247"/>
      <c r="RES323" s="247"/>
      <c r="RET323" s="247"/>
      <c r="REU323" s="247"/>
      <c r="REV323" s="247"/>
      <c r="REW323" s="247"/>
      <c r="REX323" s="247"/>
      <c r="REY323" s="247"/>
      <c r="REZ323" s="247"/>
      <c r="RFA323" s="247"/>
      <c r="RFB323" s="247"/>
      <c r="RFC323" s="247"/>
      <c r="RFD323" s="247"/>
      <c r="RFE323" s="247"/>
      <c r="RFF323" s="247"/>
      <c r="RFG323" s="247"/>
      <c r="RFH323" s="247"/>
      <c r="RFI323" s="247"/>
      <c r="RFJ323" s="247"/>
      <c r="RFK323" s="247"/>
      <c r="RFL323" s="247"/>
      <c r="RFM323" s="247"/>
      <c r="RFN323" s="247"/>
      <c r="RFO323" s="247"/>
      <c r="RFP323" s="247"/>
      <c r="RFQ323" s="247"/>
      <c r="RFR323" s="247"/>
      <c r="RFS323" s="247"/>
      <c r="RFT323" s="247"/>
      <c r="RFU323" s="247"/>
      <c r="RFV323" s="247"/>
      <c r="RFW323" s="247"/>
      <c r="RFX323" s="247"/>
      <c r="RFY323" s="247"/>
      <c r="RFZ323" s="247"/>
      <c r="RGA323" s="247"/>
      <c r="RGB323" s="247"/>
      <c r="RGC323" s="247"/>
      <c r="RGD323" s="247"/>
      <c r="RGE323" s="247"/>
      <c r="RGF323" s="247"/>
      <c r="RGG323" s="247"/>
      <c r="RGH323" s="247"/>
      <c r="RGI323" s="247"/>
      <c r="RGJ323" s="247"/>
      <c r="RGK323" s="247"/>
      <c r="RGL323" s="247"/>
      <c r="RGM323" s="247"/>
      <c r="RGN323" s="247"/>
      <c r="RGO323" s="247"/>
      <c r="RGP323" s="247"/>
      <c r="RGQ323" s="247"/>
      <c r="RGR323" s="247"/>
      <c r="RGS323" s="247"/>
      <c r="RGT323" s="247"/>
      <c r="RGU323" s="247"/>
      <c r="RGV323" s="247"/>
      <c r="RGW323" s="247"/>
      <c r="RGX323" s="247"/>
      <c r="RGY323" s="247"/>
      <c r="RGZ323" s="247"/>
      <c r="RHA323" s="247"/>
      <c r="RHB323" s="247"/>
      <c r="RHC323" s="247"/>
      <c r="RHD323" s="247"/>
      <c r="RHE323" s="247"/>
      <c r="RHF323" s="247"/>
      <c r="RHG323" s="247"/>
      <c r="RHH323" s="247"/>
      <c r="RHI323" s="247"/>
      <c r="RHJ323" s="247"/>
      <c r="RHK323" s="247"/>
      <c r="RHL323" s="247"/>
      <c r="RHM323" s="247"/>
      <c r="RHN323" s="247"/>
      <c r="RHO323" s="247"/>
      <c r="RHP323" s="247"/>
      <c r="RHQ323" s="247"/>
      <c r="RHR323" s="247"/>
      <c r="RHS323" s="247"/>
      <c r="RHT323" s="247"/>
      <c r="RHU323" s="247"/>
      <c r="RHV323" s="247"/>
      <c r="RHW323" s="247"/>
      <c r="RHX323" s="247"/>
      <c r="RHY323" s="247"/>
      <c r="RHZ323" s="247"/>
      <c r="RIA323" s="247"/>
      <c r="RIB323" s="247"/>
      <c r="RIC323" s="247"/>
      <c r="RID323" s="247"/>
      <c r="RIE323" s="247"/>
      <c r="RIF323" s="247"/>
      <c r="RIG323" s="247"/>
      <c r="RIH323" s="247"/>
      <c r="RII323" s="247"/>
      <c r="RIJ323" s="247"/>
      <c r="RIK323" s="247"/>
      <c r="RIL323" s="247"/>
      <c r="RIM323" s="247"/>
      <c r="RIN323" s="247"/>
      <c r="RIO323" s="247"/>
      <c r="RIP323" s="247"/>
      <c r="RIQ323" s="247"/>
      <c r="RIR323" s="247"/>
      <c r="RIS323" s="247"/>
      <c r="RIT323" s="247"/>
      <c r="RIU323" s="247"/>
      <c r="RIV323" s="247"/>
      <c r="RIW323" s="247"/>
      <c r="RIX323" s="247"/>
      <c r="RIY323" s="247"/>
      <c r="RIZ323" s="247"/>
      <c r="RJA323" s="247"/>
      <c r="RJB323" s="247"/>
      <c r="RJC323" s="247"/>
      <c r="RJD323" s="247"/>
      <c r="RJE323" s="247"/>
      <c r="RJF323" s="247"/>
      <c r="RJG323" s="247"/>
      <c r="RJH323" s="247"/>
      <c r="RJI323" s="247"/>
      <c r="RJJ323" s="247"/>
      <c r="RJK323" s="247"/>
      <c r="RJL323" s="247"/>
      <c r="RJM323" s="247"/>
      <c r="RJN323" s="247"/>
      <c r="RJO323" s="247"/>
      <c r="RJP323" s="247"/>
      <c r="RJQ323" s="247"/>
      <c r="RJR323" s="247"/>
      <c r="RJS323" s="247"/>
      <c r="RJT323" s="247"/>
      <c r="RJU323" s="247"/>
      <c r="RJV323" s="247"/>
      <c r="RJW323" s="247"/>
      <c r="RJX323" s="247"/>
      <c r="RJY323" s="247"/>
      <c r="RJZ323" s="247"/>
      <c r="RKA323" s="247"/>
      <c r="RKB323" s="247"/>
      <c r="RKC323" s="247"/>
      <c r="RKD323" s="247"/>
      <c r="RKE323" s="247"/>
      <c r="RKF323" s="247"/>
      <c r="RKG323" s="247"/>
      <c r="RKH323" s="247"/>
      <c r="RKI323" s="247"/>
      <c r="RKJ323" s="247"/>
      <c r="RKK323" s="247"/>
      <c r="RKL323" s="247"/>
      <c r="RKM323" s="247"/>
      <c r="RKN323" s="247"/>
      <c r="RKO323" s="247"/>
      <c r="RKP323" s="247"/>
      <c r="RKQ323" s="247"/>
      <c r="RKR323" s="247"/>
      <c r="RKS323" s="247"/>
      <c r="RKT323" s="247"/>
      <c r="RKU323" s="247"/>
      <c r="RKV323" s="247"/>
      <c r="RKW323" s="247"/>
      <c r="RKX323" s="247"/>
      <c r="RKY323" s="247"/>
      <c r="RKZ323" s="247"/>
      <c r="RLA323" s="247"/>
      <c r="RLB323" s="247"/>
      <c r="RLC323" s="247"/>
      <c r="RLD323" s="247"/>
      <c r="RLE323" s="247"/>
      <c r="RLF323" s="247"/>
      <c r="RLG323" s="247"/>
      <c r="RLH323" s="247"/>
      <c r="RLI323" s="247"/>
      <c r="RLJ323" s="247"/>
      <c r="RLK323" s="247"/>
      <c r="RLL323" s="247"/>
      <c r="RLM323" s="247"/>
      <c r="RLN323" s="247"/>
      <c r="RLO323" s="247"/>
      <c r="RLP323" s="247"/>
      <c r="RLQ323" s="247"/>
      <c r="RLR323" s="247"/>
      <c r="RLS323" s="247"/>
      <c r="RLT323" s="247"/>
      <c r="RLU323" s="247"/>
      <c r="RLV323" s="247"/>
      <c r="RLW323" s="247"/>
      <c r="RLX323" s="247"/>
      <c r="RLY323" s="247"/>
      <c r="RLZ323" s="247"/>
      <c r="RMA323" s="247"/>
      <c r="RMB323" s="247"/>
      <c r="RMC323" s="247"/>
      <c r="RMD323" s="247"/>
      <c r="RME323" s="247"/>
      <c r="RMF323" s="247"/>
      <c r="RMG323" s="247"/>
      <c r="RMH323" s="247"/>
      <c r="RMI323" s="247"/>
      <c r="RMJ323" s="247"/>
      <c r="RMK323" s="247"/>
      <c r="RML323" s="247"/>
      <c r="RMM323" s="247"/>
      <c r="RMN323" s="247"/>
      <c r="RMO323" s="247"/>
      <c r="RMP323" s="247"/>
      <c r="RMQ323" s="247"/>
      <c r="RMR323" s="247"/>
      <c r="RMS323" s="247"/>
      <c r="RMT323" s="247"/>
      <c r="RMU323" s="247"/>
      <c r="RMV323" s="247"/>
      <c r="RMW323" s="247"/>
      <c r="RMX323" s="247"/>
      <c r="RMY323" s="247"/>
      <c r="RMZ323" s="247"/>
      <c r="RNA323" s="247"/>
      <c r="RNB323" s="247"/>
      <c r="RNC323" s="247"/>
      <c r="RND323" s="247"/>
      <c r="RNE323" s="247"/>
      <c r="RNF323" s="247"/>
      <c r="RNG323" s="247"/>
      <c r="RNH323" s="247"/>
      <c r="RNI323" s="247"/>
      <c r="RNJ323" s="247"/>
      <c r="RNK323" s="247"/>
      <c r="RNL323" s="247"/>
      <c r="RNM323" s="247"/>
      <c r="RNN323" s="247"/>
      <c r="RNO323" s="247"/>
      <c r="RNP323" s="247"/>
      <c r="RNQ323" s="247"/>
      <c r="RNR323" s="247"/>
      <c r="RNS323" s="247"/>
      <c r="RNT323" s="247"/>
      <c r="RNU323" s="247"/>
      <c r="RNV323" s="247"/>
      <c r="RNW323" s="247"/>
      <c r="RNX323" s="247"/>
      <c r="RNY323" s="247"/>
      <c r="RNZ323" s="247"/>
      <c r="ROA323" s="247"/>
      <c r="ROB323" s="247"/>
      <c r="ROC323" s="247"/>
      <c r="ROD323" s="247"/>
      <c r="ROE323" s="247"/>
      <c r="ROF323" s="247"/>
      <c r="ROG323" s="247"/>
      <c r="ROH323" s="247"/>
      <c r="ROI323" s="247"/>
      <c r="ROJ323" s="247"/>
      <c r="ROK323" s="247"/>
      <c r="ROL323" s="247"/>
      <c r="ROM323" s="247"/>
      <c r="RON323" s="247"/>
      <c r="ROO323" s="247"/>
      <c r="ROP323" s="247"/>
      <c r="ROQ323" s="247"/>
      <c r="ROR323" s="247"/>
      <c r="ROS323" s="247"/>
      <c r="ROT323" s="247"/>
      <c r="ROU323" s="247"/>
      <c r="ROV323" s="247"/>
      <c r="ROW323" s="247"/>
      <c r="ROX323" s="247"/>
      <c r="ROY323" s="247"/>
      <c r="ROZ323" s="247"/>
      <c r="RPA323" s="247"/>
      <c r="RPB323" s="247"/>
      <c r="RPC323" s="247"/>
      <c r="RPD323" s="247"/>
      <c r="RPE323" s="247"/>
      <c r="RPF323" s="247"/>
      <c r="RPG323" s="247"/>
      <c r="RPH323" s="247"/>
      <c r="RPI323" s="247"/>
      <c r="RPJ323" s="247"/>
      <c r="RPK323" s="247"/>
      <c r="RPL323" s="247"/>
      <c r="RPM323" s="247"/>
      <c r="RPN323" s="247"/>
      <c r="RPO323" s="247"/>
      <c r="RPP323" s="247"/>
      <c r="RPQ323" s="247"/>
      <c r="RPR323" s="247"/>
      <c r="RPS323" s="247"/>
      <c r="RPT323" s="247"/>
      <c r="RPU323" s="247"/>
      <c r="RPV323" s="247"/>
      <c r="RPW323" s="247"/>
      <c r="RPX323" s="247"/>
      <c r="RPY323" s="247"/>
      <c r="RPZ323" s="247"/>
      <c r="RQA323" s="247"/>
      <c r="RQB323" s="247"/>
      <c r="RQC323" s="247"/>
      <c r="RQD323" s="247"/>
      <c r="RQE323" s="247"/>
      <c r="RQF323" s="247"/>
      <c r="RQG323" s="247"/>
      <c r="RQH323" s="247"/>
      <c r="RQI323" s="247"/>
      <c r="RQJ323" s="247"/>
      <c r="RQK323" s="247"/>
      <c r="RQL323" s="247"/>
      <c r="RQM323" s="247"/>
      <c r="RQN323" s="247"/>
      <c r="RQO323" s="247"/>
      <c r="RQP323" s="247"/>
      <c r="RQQ323" s="247"/>
      <c r="RQR323" s="247"/>
      <c r="RQS323" s="247"/>
      <c r="RQT323" s="247"/>
      <c r="RQU323" s="247"/>
      <c r="RQV323" s="247"/>
      <c r="RQW323" s="247"/>
      <c r="RQX323" s="247"/>
      <c r="RQY323" s="247"/>
      <c r="RQZ323" s="247"/>
      <c r="RRA323" s="247"/>
      <c r="RRB323" s="247"/>
      <c r="RRC323" s="247"/>
      <c r="RRD323" s="247"/>
      <c r="RRE323" s="247"/>
      <c r="RRF323" s="247"/>
      <c r="RRG323" s="247"/>
      <c r="RRH323" s="247"/>
      <c r="RRI323" s="247"/>
      <c r="RRJ323" s="247"/>
      <c r="RRK323" s="247"/>
      <c r="RRL323" s="247"/>
      <c r="RRM323" s="247"/>
      <c r="RRN323" s="247"/>
      <c r="RRO323" s="247"/>
      <c r="RRP323" s="247"/>
      <c r="RRQ323" s="247"/>
      <c r="RRR323" s="247"/>
      <c r="RRS323" s="247"/>
      <c r="RRT323" s="247"/>
      <c r="RRU323" s="247"/>
      <c r="RRV323" s="247"/>
      <c r="RRW323" s="247"/>
      <c r="RRX323" s="247"/>
      <c r="RRY323" s="247"/>
      <c r="RRZ323" s="247"/>
      <c r="RSA323" s="247"/>
      <c r="RSB323" s="247"/>
      <c r="RSC323" s="247"/>
      <c r="RSD323" s="247"/>
      <c r="RSE323" s="247"/>
      <c r="RSF323" s="247"/>
      <c r="RSG323" s="247"/>
      <c r="RSH323" s="247"/>
      <c r="RSI323" s="247"/>
      <c r="RSJ323" s="247"/>
      <c r="RSK323" s="247"/>
      <c r="RSL323" s="247"/>
      <c r="RSM323" s="247"/>
      <c r="RSN323" s="247"/>
      <c r="RSO323" s="247"/>
      <c r="RSP323" s="247"/>
      <c r="RSQ323" s="247"/>
      <c r="RSR323" s="247"/>
      <c r="RSS323" s="247"/>
      <c r="RST323" s="247"/>
      <c r="RSU323" s="247"/>
      <c r="RSV323" s="247"/>
      <c r="RSW323" s="247"/>
      <c r="RSX323" s="247"/>
      <c r="RSY323" s="247"/>
      <c r="RSZ323" s="247"/>
      <c r="RTA323" s="247"/>
      <c r="RTB323" s="247"/>
      <c r="RTC323" s="247"/>
      <c r="RTD323" s="247"/>
      <c r="RTE323" s="247"/>
      <c r="RTF323" s="247"/>
      <c r="RTG323" s="247"/>
      <c r="RTH323" s="247"/>
      <c r="RTI323" s="247"/>
      <c r="RTJ323" s="247"/>
      <c r="RTK323" s="247"/>
      <c r="RTL323" s="247"/>
      <c r="RTM323" s="247"/>
      <c r="RTN323" s="247"/>
      <c r="RTO323" s="247"/>
      <c r="RTP323" s="247"/>
      <c r="RTQ323" s="247"/>
      <c r="RTR323" s="247"/>
      <c r="RTS323" s="247"/>
      <c r="RTT323" s="247"/>
      <c r="RTU323" s="247"/>
      <c r="RTV323" s="247"/>
      <c r="RTW323" s="247"/>
      <c r="RTX323" s="247"/>
      <c r="RTY323" s="247"/>
      <c r="RTZ323" s="247"/>
      <c r="RUA323" s="247"/>
      <c r="RUB323" s="247"/>
      <c r="RUC323" s="247"/>
      <c r="RUD323" s="247"/>
      <c r="RUE323" s="247"/>
      <c r="RUF323" s="247"/>
      <c r="RUG323" s="247"/>
      <c r="RUH323" s="247"/>
      <c r="RUI323" s="247"/>
      <c r="RUJ323" s="247"/>
      <c r="RUK323" s="247"/>
      <c r="RUL323" s="247"/>
      <c r="RUM323" s="247"/>
      <c r="RUN323" s="247"/>
      <c r="RUO323" s="247"/>
      <c r="RUP323" s="247"/>
      <c r="RUQ323" s="247"/>
      <c r="RUR323" s="247"/>
      <c r="RUS323" s="247"/>
      <c r="RUT323" s="247"/>
      <c r="RUU323" s="247"/>
      <c r="RUV323" s="247"/>
      <c r="RUW323" s="247"/>
      <c r="RUX323" s="247"/>
      <c r="RUY323" s="247"/>
      <c r="RUZ323" s="247"/>
      <c r="RVA323" s="247"/>
      <c r="RVB323" s="247"/>
      <c r="RVC323" s="247"/>
      <c r="RVD323" s="247"/>
      <c r="RVE323" s="247"/>
      <c r="RVF323" s="247"/>
      <c r="RVG323" s="247"/>
      <c r="RVH323" s="247"/>
      <c r="RVI323" s="247"/>
      <c r="RVJ323" s="247"/>
      <c r="RVK323" s="247"/>
      <c r="RVL323" s="247"/>
      <c r="RVM323" s="247"/>
      <c r="RVN323" s="247"/>
      <c r="RVO323" s="247"/>
      <c r="RVP323" s="247"/>
      <c r="RVQ323" s="247"/>
      <c r="RVR323" s="247"/>
      <c r="RVS323" s="247"/>
      <c r="RVT323" s="247"/>
      <c r="RVU323" s="247"/>
      <c r="RVV323" s="247"/>
      <c r="RVW323" s="247"/>
      <c r="RVX323" s="247"/>
      <c r="RVY323" s="247"/>
      <c r="RVZ323" s="247"/>
      <c r="RWA323" s="247"/>
      <c r="RWB323" s="247"/>
      <c r="RWC323" s="247"/>
      <c r="RWD323" s="247"/>
      <c r="RWE323" s="247"/>
      <c r="RWF323" s="247"/>
      <c r="RWG323" s="247"/>
      <c r="RWH323" s="247"/>
      <c r="RWI323" s="247"/>
      <c r="RWJ323" s="247"/>
      <c r="RWK323" s="247"/>
      <c r="RWL323" s="247"/>
      <c r="RWM323" s="247"/>
      <c r="RWN323" s="247"/>
      <c r="RWO323" s="247"/>
      <c r="RWP323" s="247"/>
      <c r="RWQ323" s="247"/>
      <c r="RWR323" s="247"/>
      <c r="RWS323" s="247"/>
      <c r="RWT323" s="247"/>
      <c r="RWU323" s="247"/>
      <c r="RWV323" s="247"/>
      <c r="RWW323" s="247"/>
      <c r="RWX323" s="247"/>
      <c r="RWY323" s="247"/>
      <c r="RWZ323" s="247"/>
      <c r="RXA323" s="247"/>
      <c r="RXB323" s="247"/>
      <c r="RXC323" s="247"/>
      <c r="RXD323" s="247"/>
      <c r="RXE323" s="247"/>
      <c r="RXF323" s="247"/>
      <c r="RXG323" s="247"/>
      <c r="RXH323" s="247"/>
      <c r="RXI323" s="247"/>
      <c r="RXJ323" s="247"/>
      <c r="RXK323" s="247"/>
      <c r="RXL323" s="247"/>
      <c r="RXM323" s="247"/>
      <c r="RXN323" s="247"/>
      <c r="RXO323" s="247"/>
      <c r="RXP323" s="247"/>
      <c r="RXQ323" s="247"/>
      <c r="RXR323" s="247"/>
      <c r="RXS323" s="247"/>
      <c r="RXT323" s="247"/>
      <c r="RXU323" s="247"/>
      <c r="RXV323" s="247"/>
      <c r="RXW323" s="247"/>
      <c r="RXX323" s="247"/>
      <c r="RXY323" s="247"/>
      <c r="RXZ323" s="247"/>
      <c r="RYA323" s="247"/>
      <c r="RYB323" s="247"/>
      <c r="RYC323" s="247"/>
      <c r="RYD323" s="247"/>
      <c r="RYE323" s="247"/>
      <c r="RYF323" s="247"/>
      <c r="RYG323" s="247"/>
      <c r="RYH323" s="247"/>
      <c r="RYI323" s="247"/>
      <c r="RYJ323" s="247"/>
      <c r="RYK323" s="247"/>
      <c r="RYL323" s="247"/>
      <c r="RYM323" s="247"/>
      <c r="RYN323" s="247"/>
      <c r="RYO323" s="247"/>
      <c r="RYP323" s="247"/>
      <c r="RYQ323" s="247"/>
      <c r="RYR323" s="247"/>
      <c r="RYS323" s="247"/>
      <c r="RYT323" s="247"/>
      <c r="RYU323" s="247"/>
      <c r="RYV323" s="247"/>
      <c r="RYW323" s="247"/>
      <c r="RYX323" s="247"/>
      <c r="RYY323" s="247"/>
      <c r="RYZ323" s="247"/>
      <c r="RZA323" s="247"/>
      <c r="RZB323" s="247"/>
      <c r="RZC323" s="247"/>
      <c r="RZD323" s="247"/>
      <c r="RZE323" s="247"/>
      <c r="RZF323" s="247"/>
      <c r="RZG323" s="247"/>
      <c r="RZH323" s="247"/>
      <c r="RZI323" s="247"/>
      <c r="RZJ323" s="247"/>
      <c r="RZK323" s="247"/>
      <c r="RZL323" s="247"/>
      <c r="RZM323" s="247"/>
      <c r="RZN323" s="247"/>
      <c r="RZO323" s="247"/>
      <c r="RZP323" s="247"/>
      <c r="RZQ323" s="247"/>
      <c r="RZR323" s="247"/>
      <c r="RZS323" s="247"/>
      <c r="RZT323" s="247"/>
      <c r="RZU323" s="247"/>
      <c r="RZV323" s="247"/>
      <c r="RZW323" s="247"/>
      <c r="RZX323" s="247"/>
      <c r="RZY323" s="247"/>
      <c r="RZZ323" s="247"/>
      <c r="SAA323" s="247"/>
      <c r="SAB323" s="247"/>
      <c r="SAC323" s="247"/>
      <c r="SAD323" s="247"/>
      <c r="SAE323" s="247"/>
      <c r="SAF323" s="247"/>
      <c r="SAG323" s="247"/>
      <c r="SAH323" s="247"/>
      <c r="SAI323" s="247"/>
      <c r="SAJ323" s="247"/>
      <c r="SAK323" s="247"/>
      <c r="SAL323" s="247"/>
      <c r="SAM323" s="247"/>
      <c r="SAN323" s="247"/>
      <c r="SAO323" s="247"/>
      <c r="SAP323" s="247"/>
      <c r="SAQ323" s="247"/>
      <c r="SAR323" s="247"/>
      <c r="SAS323" s="247"/>
      <c r="SAT323" s="247"/>
      <c r="SAU323" s="247"/>
      <c r="SAV323" s="247"/>
      <c r="SAW323" s="247"/>
      <c r="SAX323" s="247"/>
      <c r="SAY323" s="247"/>
      <c r="SAZ323" s="247"/>
      <c r="SBA323" s="247"/>
      <c r="SBB323" s="247"/>
      <c r="SBC323" s="247"/>
      <c r="SBD323" s="247"/>
      <c r="SBE323" s="247"/>
      <c r="SBF323" s="247"/>
      <c r="SBG323" s="247"/>
      <c r="SBH323" s="247"/>
      <c r="SBI323" s="247"/>
      <c r="SBJ323" s="247"/>
      <c r="SBK323" s="247"/>
      <c r="SBL323" s="247"/>
      <c r="SBM323" s="247"/>
      <c r="SBN323" s="247"/>
      <c r="SBO323" s="247"/>
      <c r="SBP323" s="247"/>
      <c r="SBQ323" s="247"/>
      <c r="SBR323" s="247"/>
      <c r="SBS323" s="247"/>
      <c r="SBT323" s="247"/>
      <c r="SBU323" s="247"/>
      <c r="SBV323" s="247"/>
      <c r="SBW323" s="247"/>
      <c r="SBX323" s="247"/>
      <c r="SBY323" s="247"/>
      <c r="SBZ323" s="247"/>
      <c r="SCA323" s="247"/>
      <c r="SCB323" s="247"/>
      <c r="SCC323" s="247"/>
      <c r="SCD323" s="247"/>
      <c r="SCE323" s="247"/>
      <c r="SCF323" s="247"/>
      <c r="SCG323" s="247"/>
      <c r="SCH323" s="247"/>
      <c r="SCI323" s="247"/>
      <c r="SCJ323" s="247"/>
      <c r="SCK323" s="247"/>
      <c r="SCL323" s="247"/>
      <c r="SCM323" s="247"/>
      <c r="SCN323" s="247"/>
      <c r="SCO323" s="247"/>
      <c r="SCP323" s="247"/>
      <c r="SCQ323" s="247"/>
      <c r="SCR323" s="247"/>
      <c r="SCS323" s="247"/>
      <c r="SCT323" s="247"/>
      <c r="SCU323" s="247"/>
      <c r="SCV323" s="247"/>
      <c r="SCW323" s="247"/>
      <c r="SCX323" s="247"/>
      <c r="SCY323" s="247"/>
      <c r="SCZ323" s="247"/>
      <c r="SDA323" s="247"/>
      <c r="SDB323" s="247"/>
      <c r="SDC323" s="247"/>
      <c r="SDD323" s="247"/>
      <c r="SDE323" s="247"/>
      <c r="SDF323" s="247"/>
      <c r="SDG323" s="247"/>
      <c r="SDH323" s="247"/>
      <c r="SDI323" s="247"/>
      <c r="SDJ323" s="247"/>
      <c r="SDK323" s="247"/>
      <c r="SDL323" s="247"/>
      <c r="SDM323" s="247"/>
      <c r="SDN323" s="247"/>
      <c r="SDO323" s="247"/>
      <c r="SDP323" s="247"/>
      <c r="SDQ323" s="247"/>
      <c r="SDR323" s="247"/>
      <c r="SDS323" s="247"/>
      <c r="SDT323" s="247"/>
      <c r="SDU323" s="247"/>
      <c r="SDV323" s="247"/>
      <c r="SDW323" s="247"/>
      <c r="SDX323" s="247"/>
      <c r="SDY323" s="247"/>
      <c r="SDZ323" s="247"/>
      <c r="SEA323" s="247"/>
      <c r="SEB323" s="247"/>
      <c r="SEC323" s="247"/>
      <c r="SED323" s="247"/>
      <c r="SEE323" s="247"/>
      <c r="SEF323" s="247"/>
      <c r="SEG323" s="247"/>
      <c r="SEH323" s="247"/>
      <c r="SEI323" s="247"/>
      <c r="SEJ323" s="247"/>
      <c r="SEK323" s="247"/>
      <c r="SEL323" s="247"/>
      <c r="SEM323" s="247"/>
      <c r="SEN323" s="247"/>
      <c r="SEO323" s="247"/>
      <c r="SEP323" s="247"/>
      <c r="SEQ323" s="247"/>
      <c r="SER323" s="247"/>
      <c r="SES323" s="247"/>
      <c r="SET323" s="247"/>
      <c r="SEU323" s="247"/>
      <c r="SEV323" s="247"/>
      <c r="SEW323" s="247"/>
      <c r="SEX323" s="247"/>
      <c r="SEY323" s="247"/>
      <c r="SEZ323" s="247"/>
      <c r="SFA323" s="247"/>
      <c r="SFB323" s="247"/>
      <c r="SFC323" s="247"/>
      <c r="SFD323" s="247"/>
      <c r="SFE323" s="247"/>
      <c r="SFF323" s="247"/>
      <c r="SFG323" s="247"/>
      <c r="SFH323" s="247"/>
      <c r="SFI323" s="247"/>
      <c r="SFJ323" s="247"/>
      <c r="SFK323" s="247"/>
      <c r="SFL323" s="247"/>
      <c r="SFM323" s="247"/>
      <c r="SFN323" s="247"/>
      <c r="SFO323" s="247"/>
      <c r="SFP323" s="247"/>
      <c r="SFQ323" s="247"/>
      <c r="SFR323" s="247"/>
      <c r="SFS323" s="247"/>
      <c r="SFT323" s="247"/>
      <c r="SFU323" s="247"/>
      <c r="SFV323" s="247"/>
      <c r="SFW323" s="247"/>
      <c r="SFX323" s="247"/>
      <c r="SFY323" s="247"/>
      <c r="SFZ323" s="247"/>
      <c r="SGA323" s="247"/>
      <c r="SGB323" s="247"/>
      <c r="SGC323" s="247"/>
      <c r="SGD323" s="247"/>
      <c r="SGE323" s="247"/>
      <c r="SGF323" s="247"/>
      <c r="SGG323" s="247"/>
      <c r="SGH323" s="247"/>
      <c r="SGI323" s="247"/>
      <c r="SGJ323" s="247"/>
      <c r="SGK323" s="247"/>
      <c r="SGL323" s="247"/>
      <c r="SGM323" s="247"/>
      <c r="SGN323" s="247"/>
      <c r="SGO323" s="247"/>
      <c r="SGP323" s="247"/>
      <c r="SGQ323" s="247"/>
      <c r="SGR323" s="247"/>
      <c r="SGS323" s="247"/>
      <c r="SGT323" s="247"/>
      <c r="SGU323" s="247"/>
      <c r="SGV323" s="247"/>
      <c r="SGW323" s="247"/>
      <c r="SGX323" s="247"/>
      <c r="SGY323" s="247"/>
      <c r="SGZ323" s="247"/>
      <c r="SHA323" s="247"/>
      <c r="SHB323" s="247"/>
      <c r="SHC323" s="247"/>
      <c r="SHD323" s="247"/>
      <c r="SHE323" s="247"/>
      <c r="SHF323" s="247"/>
      <c r="SHG323" s="247"/>
      <c r="SHH323" s="247"/>
      <c r="SHI323" s="247"/>
      <c r="SHJ323" s="247"/>
      <c r="SHK323" s="247"/>
      <c r="SHL323" s="247"/>
      <c r="SHM323" s="247"/>
      <c r="SHN323" s="247"/>
      <c r="SHO323" s="247"/>
      <c r="SHP323" s="247"/>
      <c r="SHQ323" s="247"/>
      <c r="SHR323" s="247"/>
      <c r="SHS323" s="247"/>
      <c r="SHT323" s="247"/>
      <c r="SHU323" s="247"/>
      <c r="SHV323" s="247"/>
      <c r="SHW323" s="247"/>
      <c r="SHX323" s="247"/>
      <c r="SHY323" s="247"/>
      <c r="SHZ323" s="247"/>
      <c r="SIA323" s="247"/>
      <c r="SIB323" s="247"/>
      <c r="SIC323" s="247"/>
      <c r="SID323" s="247"/>
      <c r="SIE323" s="247"/>
      <c r="SIF323" s="247"/>
      <c r="SIG323" s="247"/>
      <c r="SIH323" s="247"/>
      <c r="SII323" s="247"/>
      <c r="SIJ323" s="247"/>
      <c r="SIK323" s="247"/>
      <c r="SIL323" s="247"/>
      <c r="SIM323" s="247"/>
      <c r="SIN323" s="247"/>
      <c r="SIO323" s="247"/>
      <c r="SIP323" s="247"/>
      <c r="SIQ323" s="247"/>
      <c r="SIR323" s="247"/>
      <c r="SIS323" s="247"/>
      <c r="SIT323" s="247"/>
      <c r="SIU323" s="247"/>
      <c r="SIV323" s="247"/>
      <c r="SIW323" s="247"/>
      <c r="SIX323" s="247"/>
      <c r="SIY323" s="247"/>
      <c r="SIZ323" s="247"/>
      <c r="SJA323" s="247"/>
      <c r="SJB323" s="247"/>
      <c r="SJC323" s="247"/>
      <c r="SJD323" s="247"/>
      <c r="SJE323" s="247"/>
      <c r="SJF323" s="247"/>
      <c r="SJG323" s="247"/>
      <c r="SJH323" s="247"/>
      <c r="SJI323" s="247"/>
      <c r="SJJ323" s="247"/>
      <c r="SJK323" s="247"/>
      <c r="SJL323" s="247"/>
      <c r="SJM323" s="247"/>
      <c r="SJN323" s="247"/>
      <c r="SJO323" s="247"/>
      <c r="SJP323" s="247"/>
      <c r="SJQ323" s="247"/>
      <c r="SJR323" s="247"/>
      <c r="SJS323" s="247"/>
      <c r="SJT323" s="247"/>
      <c r="SJU323" s="247"/>
      <c r="SJV323" s="247"/>
      <c r="SJW323" s="247"/>
      <c r="SJX323" s="247"/>
      <c r="SJY323" s="247"/>
      <c r="SJZ323" s="247"/>
      <c r="SKA323" s="247"/>
      <c r="SKB323" s="247"/>
      <c r="SKC323" s="247"/>
      <c r="SKD323" s="247"/>
      <c r="SKE323" s="247"/>
      <c r="SKF323" s="247"/>
      <c r="SKG323" s="247"/>
      <c r="SKH323" s="247"/>
      <c r="SKI323" s="247"/>
      <c r="SKJ323" s="247"/>
      <c r="SKK323" s="247"/>
      <c r="SKL323" s="247"/>
      <c r="SKM323" s="247"/>
      <c r="SKN323" s="247"/>
      <c r="SKO323" s="247"/>
      <c r="SKP323" s="247"/>
      <c r="SKQ323" s="247"/>
      <c r="SKR323" s="247"/>
      <c r="SKS323" s="247"/>
      <c r="SKT323" s="247"/>
      <c r="SKU323" s="247"/>
      <c r="SKV323" s="247"/>
      <c r="SKW323" s="247"/>
      <c r="SKX323" s="247"/>
      <c r="SKY323" s="247"/>
      <c r="SKZ323" s="247"/>
      <c r="SLA323" s="247"/>
      <c r="SLB323" s="247"/>
      <c r="SLC323" s="247"/>
      <c r="SLD323" s="247"/>
      <c r="SLE323" s="247"/>
      <c r="SLF323" s="247"/>
      <c r="SLG323" s="247"/>
      <c r="SLH323" s="247"/>
      <c r="SLI323" s="247"/>
      <c r="SLJ323" s="247"/>
      <c r="SLK323" s="247"/>
      <c r="SLL323" s="247"/>
      <c r="SLM323" s="247"/>
      <c r="SLN323" s="247"/>
      <c r="SLO323" s="247"/>
      <c r="SLP323" s="247"/>
      <c r="SLQ323" s="247"/>
      <c r="SLR323" s="247"/>
      <c r="SLS323" s="247"/>
      <c r="SLT323" s="247"/>
      <c r="SLU323" s="247"/>
      <c r="SLV323" s="247"/>
      <c r="SLW323" s="247"/>
      <c r="SLX323" s="247"/>
      <c r="SLY323" s="247"/>
      <c r="SLZ323" s="247"/>
      <c r="SMA323" s="247"/>
      <c r="SMB323" s="247"/>
      <c r="SMC323" s="247"/>
      <c r="SMD323" s="247"/>
      <c r="SME323" s="247"/>
      <c r="SMF323" s="247"/>
      <c r="SMG323" s="247"/>
      <c r="SMH323" s="247"/>
      <c r="SMI323" s="247"/>
      <c r="SMJ323" s="247"/>
      <c r="SMK323" s="247"/>
      <c r="SML323" s="247"/>
      <c r="SMM323" s="247"/>
      <c r="SMN323" s="247"/>
      <c r="SMO323" s="247"/>
      <c r="SMP323" s="247"/>
      <c r="SMQ323" s="247"/>
      <c r="SMR323" s="247"/>
      <c r="SMS323" s="247"/>
      <c r="SMT323" s="247"/>
      <c r="SMU323" s="247"/>
      <c r="SMV323" s="247"/>
      <c r="SMW323" s="247"/>
      <c r="SMX323" s="247"/>
      <c r="SMY323" s="247"/>
      <c r="SMZ323" s="247"/>
      <c r="SNA323" s="247"/>
      <c r="SNB323" s="247"/>
      <c r="SNC323" s="247"/>
      <c r="SND323" s="247"/>
      <c r="SNE323" s="247"/>
      <c r="SNF323" s="247"/>
      <c r="SNG323" s="247"/>
      <c r="SNH323" s="247"/>
      <c r="SNI323" s="247"/>
      <c r="SNJ323" s="247"/>
      <c r="SNK323" s="247"/>
      <c r="SNL323" s="247"/>
      <c r="SNM323" s="247"/>
      <c r="SNN323" s="247"/>
      <c r="SNO323" s="247"/>
      <c r="SNP323" s="247"/>
      <c r="SNQ323" s="247"/>
      <c r="SNR323" s="247"/>
      <c r="SNS323" s="247"/>
      <c r="SNT323" s="247"/>
      <c r="SNU323" s="247"/>
      <c r="SNV323" s="247"/>
      <c r="SNW323" s="247"/>
      <c r="SNX323" s="247"/>
      <c r="SNY323" s="247"/>
      <c r="SNZ323" s="247"/>
      <c r="SOA323" s="247"/>
      <c r="SOB323" s="247"/>
      <c r="SOC323" s="247"/>
      <c r="SOD323" s="247"/>
      <c r="SOE323" s="247"/>
      <c r="SOF323" s="247"/>
      <c r="SOG323" s="247"/>
      <c r="SOH323" s="247"/>
      <c r="SOI323" s="247"/>
      <c r="SOJ323" s="247"/>
      <c r="SOK323" s="247"/>
      <c r="SOL323" s="247"/>
      <c r="SOM323" s="247"/>
      <c r="SON323" s="247"/>
      <c r="SOO323" s="247"/>
      <c r="SOP323" s="247"/>
      <c r="SOQ323" s="247"/>
      <c r="SOR323" s="247"/>
      <c r="SOS323" s="247"/>
      <c r="SOT323" s="247"/>
      <c r="SOU323" s="247"/>
      <c r="SOV323" s="247"/>
      <c r="SOW323" s="247"/>
      <c r="SOX323" s="247"/>
      <c r="SOY323" s="247"/>
      <c r="SOZ323" s="247"/>
      <c r="SPA323" s="247"/>
      <c r="SPB323" s="247"/>
      <c r="SPC323" s="247"/>
      <c r="SPD323" s="247"/>
      <c r="SPE323" s="247"/>
      <c r="SPF323" s="247"/>
      <c r="SPG323" s="247"/>
      <c r="SPH323" s="247"/>
      <c r="SPI323" s="247"/>
      <c r="SPJ323" s="247"/>
      <c r="SPK323" s="247"/>
      <c r="SPL323" s="247"/>
      <c r="SPM323" s="247"/>
      <c r="SPN323" s="247"/>
      <c r="SPO323" s="247"/>
      <c r="SPP323" s="247"/>
      <c r="SPQ323" s="247"/>
      <c r="SPR323" s="247"/>
      <c r="SPS323" s="247"/>
      <c r="SPT323" s="247"/>
      <c r="SPU323" s="247"/>
      <c r="SPV323" s="247"/>
      <c r="SPW323" s="247"/>
      <c r="SPX323" s="247"/>
      <c r="SPY323" s="247"/>
      <c r="SPZ323" s="247"/>
      <c r="SQA323" s="247"/>
      <c r="SQB323" s="247"/>
      <c r="SQC323" s="247"/>
      <c r="SQD323" s="247"/>
      <c r="SQE323" s="247"/>
      <c r="SQF323" s="247"/>
      <c r="SQG323" s="247"/>
      <c r="SQH323" s="247"/>
      <c r="SQI323" s="247"/>
      <c r="SQJ323" s="247"/>
      <c r="SQK323" s="247"/>
      <c r="SQL323" s="247"/>
      <c r="SQM323" s="247"/>
      <c r="SQN323" s="247"/>
      <c r="SQO323" s="247"/>
      <c r="SQP323" s="247"/>
      <c r="SQQ323" s="247"/>
      <c r="SQR323" s="247"/>
      <c r="SQS323" s="247"/>
      <c r="SQT323" s="247"/>
      <c r="SQU323" s="247"/>
      <c r="SQV323" s="247"/>
      <c r="SQW323" s="247"/>
      <c r="SQX323" s="247"/>
      <c r="SQY323" s="247"/>
      <c r="SQZ323" s="247"/>
      <c r="SRA323" s="247"/>
      <c r="SRB323" s="247"/>
      <c r="SRC323" s="247"/>
      <c r="SRD323" s="247"/>
      <c r="SRE323" s="247"/>
      <c r="SRF323" s="247"/>
      <c r="SRG323" s="247"/>
      <c r="SRH323" s="247"/>
      <c r="SRI323" s="247"/>
      <c r="SRJ323" s="247"/>
      <c r="SRK323" s="247"/>
      <c r="SRL323" s="247"/>
      <c r="SRM323" s="247"/>
      <c r="SRN323" s="247"/>
      <c r="SRO323" s="247"/>
      <c r="SRP323" s="247"/>
      <c r="SRQ323" s="247"/>
      <c r="SRR323" s="247"/>
      <c r="SRS323" s="247"/>
      <c r="SRT323" s="247"/>
      <c r="SRU323" s="247"/>
      <c r="SRV323" s="247"/>
      <c r="SRW323" s="247"/>
      <c r="SRX323" s="247"/>
      <c r="SRY323" s="247"/>
      <c r="SRZ323" s="247"/>
      <c r="SSA323" s="247"/>
      <c r="SSB323" s="247"/>
      <c r="SSC323" s="247"/>
      <c r="SSD323" s="247"/>
      <c r="SSE323" s="247"/>
      <c r="SSF323" s="247"/>
      <c r="SSG323" s="247"/>
      <c r="SSH323" s="247"/>
      <c r="SSI323" s="247"/>
      <c r="SSJ323" s="247"/>
      <c r="SSK323" s="247"/>
      <c r="SSL323" s="247"/>
      <c r="SSM323" s="247"/>
      <c r="SSN323" s="247"/>
      <c r="SSO323" s="247"/>
      <c r="SSP323" s="247"/>
      <c r="SSQ323" s="247"/>
      <c r="SSR323" s="247"/>
      <c r="SSS323" s="247"/>
      <c r="SST323" s="247"/>
      <c r="SSU323" s="247"/>
      <c r="SSV323" s="247"/>
      <c r="SSW323" s="247"/>
      <c r="SSX323" s="247"/>
      <c r="SSY323" s="247"/>
      <c r="SSZ323" s="247"/>
      <c r="STA323" s="247"/>
      <c r="STB323" s="247"/>
      <c r="STC323" s="247"/>
      <c r="STD323" s="247"/>
      <c r="STE323" s="247"/>
      <c r="STF323" s="247"/>
      <c r="STG323" s="247"/>
      <c r="STH323" s="247"/>
      <c r="STI323" s="247"/>
      <c r="STJ323" s="247"/>
      <c r="STK323" s="247"/>
      <c r="STL323" s="247"/>
      <c r="STM323" s="247"/>
      <c r="STN323" s="247"/>
      <c r="STO323" s="247"/>
      <c r="STP323" s="247"/>
      <c r="STQ323" s="247"/>
      <c r="STR323" s="247"/>
      <c r="STS323" s="247"/>
      <c r="STT323" s="247"/>
      <c r="STU323" s="247"/>
      <c r="STV323" s="247"/>
      <c r="STW323" s="247"/>
      <c r="STX323" s="247"/>
      <c r="STY323" s="247"/>
      <c r="STZ323" s="247"/>
      <c r="SUA323" s="247"/>
      <c r="SUB323" s="247"/>
      <c r="SUC323" s="247"/>
      <c r="SUD323" s="247"/>
      <c r="SUE323" s="247"/>
      <c r="SUF323" s="247"/>
      <c r="SUG323" s="247"/>
      <c r="SUH323" s="247"/>
      <c r="SUI323" s="247"/>
      <c r="SUJ323" s="247"/>
      <c r="SUK323" s="247"/>
      <c r="SUL323" s="247"/>
      <c r="SUM323" s="247"/>
      <c r="SUN323" s="247"/>
      <c r="SUO323" s="247"/>
      <c r="SUP323" s="247"/>
      <c r="SUQ323" s="247"/>
      <c r="SUR323" s="247"/>
      <c r="SUS323" s="247"/>
      <c r="SUT323" s="247"/>
      <c r="SUU323" s="247"/>
      <c r="SUV323" s="247"/>
      <c r="SUW323" s="247"/>
      <c r="SUX323" s="247"/>
      <c r="SUY323" s="247"/>
      <c r="SUZ323" s="247"/>
      <c r="SVA323" s="247"/>
      <c r="SVB323" s="247"/>
      <c r="SVC323" s="247"/>
      <c r="SVD323" s="247"/>
      <c r="SVE323" s="247"/>
      <c r="SVF323" s="247"/>
      <c r="SVG323" s="247"/>
      <c r="SVH323" s="247"/>
      <c r="SVI323" s="247"/>
      <c r="SVJ323" s="247"/>
      <c r="SVK323" s="247"/>
      <c r="SVL323" s="247"/>
      <c r="SVM323" s="247"/>
      <c r="SVN323" s="247"/>
      <c r="SVO323" s="247"/>
      <c r="SVP323" s="247"/>
      <c r="SVQ323" s="247"/>
      <c r="SVR323" s="247"/>
      <c r="SVS323" s="247"/>
      <c r="SVT323" s="247"/>
      <c r="SVU323" s="247"/>
      <c r="SVV323" s="247"/>
      <c r="SVW323" s="247"/>
      <c r="SVX323" s="247"/>
      <c r="SVY323" s="247"/>
      <c r="SVZ323" s="247"/>
      <c r="SWA323" s="247"/>
      <c r="SWB323" s="247"/>
      <c r="SWC323" s="247"/>
      <c r="SWD323" s="247"/>
      <c r="SWE323" s="247"/>
      <c r="SWF323" s="247"/>
      <c r="SWG323" s="247"/>
      <c r="SWH323" s="247"/>
      <c r="SWI323" s="247"/>
      <c r="SWJ323" s="247"/>
      <c r="SWK323" s="247"/>
      <c r="SWL323" s="247"/>
      <c r="SWM323" s="247"/>
      <c r="SWN323" s="247"/>
      <c r="SWO323" s="247"/>
      <c r="SWP323" s="247"/>
      <c r="SWQ323" s="247"/>
      <c r="SWR323" s="247"/>
      <c r="SWS323" s="247"/>
      <c r="SWT323" s="247"/>
      <c r="SWU323" s="247"/>
      <c r="SWV323" s="247"/>
      <c r="SWW323" s="247"/>
      <c r="SWX323" s="247"/>
      <c r="SWY323" s="247"/>
      <c r="SWZ323" s="247"/>
      <c r="SXA323" s="247"/>
      <c r="SXB323" s="247"/>
      <c r="SXC323" s="247"/>
      <c r="SXD323" s="247"/>
      <c r="SXE323" s="247"/>
      <c r="SXF323" s="247"/>
      <c r="SXG323" s="247"/>
      <c r="SXH323" s="247"/>
      <c r="SXI323" s="247"/>
      <c r="SXJ323" s="247"/>
      <c r="SXK323" s="247"/>
      <c r="SXL323" s="247"/>
      <c r="SXM323" s="247"/>
      <c r="SXN323" s="247"/>
      <c r="SXO323" s="247"/>
      <c r="SXP323" s="247"/>
      <c r="SXQ323" s="247"/>
      <c r="SXR323" s="247"/>
      <c r="SXS323" s="247"/>
      <c r="SXT323" s="247"/>
      <c r="SXU323" s="247"/>
      <c r="SXV323" s="247"/>
      <c r="SXW323" s="247"/>
      <c r="SXX323" s="247"/>
      <c r="SXY323" s="247"/>
      <c r="SXZ323" s="247"/>
      <c r="SYA323" s="247"/>
      <c r="SYB323" s="247"/>
      <c r="SYC323" s="247"/>
      <c r="SYD323" s="247"/>
      <c r="SYE323" s="247"/>
      <c r="SYF323" s="247"/>
      <c r="SYG323" s="247"/>
      <c r="SYH323" s="247"/>
      <c r="SYI323" s="247"/>
      <c r="SYJ323" s="247"/>
      <c r="SYK323" s="247"/>
      <c r="SYL323" s="247"/>
      <c r="SYM323" s="247"/>
      <c r="SYN323" s="247"/>
      <c r="SYO323" s="247"/>
      <c r="SYP323" s="247"/>
      <c r="SYQ323" s="247"/>
      <c r="SYR323" s="247"/>
      <c r="SYS323" s="247"/>
      <c r="SYT323" s="247"/>
      <c r="SYU323" s="247"/>
      <c r="SYV323" s="247"/>
      <c r="SYW323" s="247"/>
      <c r="SYX323" s="247"/>
      <c r="SYY323" s="247"/>
      <c r="SYZ323" s="247"/>
      <c r="SZA323" s="247"/>
      <c r="SZB323" s="247"/>
      <c r="SZC323" s="247"/>
      <c r="SZD323" s="247"/>
      <c r="SZE323" s="247"/>
      <c r="SZF323" s="247"/>
      <c r="SZG323" s="247"/>
      <c r="SZH323" s="247"/>
      <c r="SZI323" s="247"/>
      <c r="SZJ323" s="247"/>
      <c r="SZK323" s="247"/>
      <c r="SZL323" s="247"/>
      <c r="SZM323" s="247"/>
      <c r="SZN323" s="247"/>
      <c r="SZO323" s="247"/>
      <c r="SZP323" s="247"/>
      <c r="SZQ323" s="247"/>
      <c r="SZR323" s="247"/>
      <c r="SZS323" s="247"/>
      <c r="SZT323" s="247"/>
      <c r="SZU323" s="247"/>
      <c r="SZV323" s="247"/>
      <c r="SZW323" s="247"/>
      <c r="SZX323" s="247"/>
      <c r="SZY323" s="247"/>
      <c r="SZZ323" s="247"/>
      <c r="TAA323" s="247"/>
      <c r="TAB323" s="247"/>
      <c r="TAC323" s="247"/>
      <c r="TAD323" s="247"/>
      <c r="TAE323" s="247"/>
      <c r="TAF323" s="247"/>
      <c r="TAG323" s="247"/>
      <c r="TAH323" s="247"/>
      <c r="TAI323" s="247"/>
      <c r="TAJ323" s="247"/>
      <c r="TAK323" s="247"/>
      <c r="TAL323" s="247"/>
      <c r="TAM323" s="247"/>
      <c r="TAN323" s="247"/>
      <c r="TAO323" s="247"/>
      <c r="TAP323" s="247"/>
      <c r="TAQ323" s="247"/>
      <c r="TAR323" s="247"/>
      <c r="TAS323" s="247"/>
      <c r="TAT323" s="247"/>
      <c r="TAU323" s="247"/>
      <c r="TAV323" s="247"/>
      <c r="TAW323" s="247"/>
      <c r="TAX323" s="247"/>
      <c r="TAY323" s="247"/>
      <c r="TAZ323" s="247"/>
      <c r="TBA323" s="247"/>
      <c r="TBB323" s="247"/>
      <c r="TBC323" s="247"/>
      <c r="TBD323" s="247"/>
      <c r="TBE323" s="247"/>
      <c r="TBF323" s="247"/>
      <c r="TBG323" s="247"/>
      <c r="TBH323" s="247"/>
      <c r="TBI323" s="247"/>
      <c r="TBJ323" s="247"/>
      <c r="TBK323" s="247"/>
      <c r="TBL323" s="247"/>
      <c r="TBM323" s="247"/>
      <c r="TBN323" s="247"/>
      <c r="TBO323" s="247"/>
      <c r="TBP323" s="247"/>
      <c r="TBQ323" s="247"/>
      <c r="TBR323" s="247"/>
      <c r="TBS323" s="247"/>
      <c r="TBT323" s="247"/>
      <c r="TBU323" s="247"/>
      <c r="TBV323" s="247"/>
      <c r="TBW323" s="247"/>
      <c r="TBX323" s="247"/>
      <c r="TBY323" s="247"/>
      <c r="TBZ323" s="247"/>
      <c r="TCA323" s="247"/>
      <c r="TCB323" s="247"/>
      <c r="TCC323" s="247"/>
      <c r="TCD323" s="247"/>
      <c r="TCE323" s="247"/>
      <c r="TCF323" s="247"/>
      <c r="TCG323" s="247"/>
      <c r="TCH323" s="247"/>
      <c r="TCI323" s="247"/>
      <c r="TCJ323" s="247"/>
      <c r="TCK323" s="247"/>
      <c r="TCL323" s="247"/>
      <c r="TCM323" s="247"/>
      <c r="TCN323" s="247"/>
      <c r="TCO323" s="247"/>
      <c r="TCP323" s="247"/>
      <c r="TCQ323" s="247"/>
      <c r="TCR323" s="247"/>
      <c r="TCS323" s="247"/>
      <c r="TCT323" s="247"/>
      <c r="TCU323" s="247"/>
      <c r="TCV323" s="247"/>
      <c r="TCW323" s="247"/>
      <c r="TCX323" s="247"/>
      <c r="TCY323" s="247"/>
      <c r="TCZ323" s="247"/>
      <c r="TDA323" s="247"/>
      <c r="TDB323" s="247"/>
      <c r="TDC323" s="247"/>
      <c r="TDD323" s="247"/>
      <c r="TDE323" s="247"/>
      <c r="TDF323" s="247"/>
      <c r="TDG323" s="247"/>
      <c r="TDH323" s="247"/>
      <c r="TDI323" s="247"/>
      <c r="TDJ323" s="247"/>
      <c r="TDK323" s="247"/>
      <c r="TDL323" s="247"/>
      <c r="TDM323" s="247"/>
      <c r="TDN323" s="247"/>
      <c r="TDO323" s="247"/>
      <c r="TDP323" s="247"/>
      <c r="TDQ323" s="247"/>
      <c r="TDR323" s="247"/>
      <c r="TDS323" s="247"/>
      <c r="TDT323" s="247"/>
      <c r="TDU323" s="247"/>
      <c r="TDV323" s="247"/>
      <c r="TDW323" s="247"/>
      <c r="TDX323" s="247"/>
      <c r="TDY323" s="247"/>
      <c r="TDZ323" s="247"/>
      <c r="TEA323" s="247"/>
      <c r="TEB323" s="247"/>
      <c r="TEC323" s="247"/>
      <c r="TED323" s="247"/>
      <c r="TEE323" s="247"/>
      <c r="TEF323" s="247"/>
      <c r="TEG323" s="247"/>
      <c r="TEH323" s="247"/>
      <c r="TEI323" s="247"/>
      <c r="TEJ323" s="247"/>
      <c r="TEK323" s="247"/>
      <c r="TEL323" s="247"/>
      <c r="TEM323" s="247"/>
      <c r="TEN323" s="247"/>
      <c r="TEO323" s="247"/>
      <c r="TEP323" s="247"/>
      <c r="TEQ323" s="247"/>
      <c r="TER323" s="247"/>
      <c r="TES323" s="247"/>
      <c r="TET323" s="247"/>
      <c r="TEU323" s="247"/>
      <c r="TEV323" s="247"/>
      <c r="TEW323" s="247"/>
      <c r="TEX323" s="247"/>
      <c r="TEY323" s="247"/>
      <c r="TEZ323" s="247"/>
      <c r="TFA323" s="247"/>
      <c r="TFB323" s="247"/>
      <c r="TFC323" s="247"/>
      <c r="TFD323" s="247"/>
      <c r="TFE323" s="247"/>
      <c r="TFF323" s="247"/>
      <c r="TFG323" s="247"/>
      <c r="TFH323" s="247"/>
      <c r="TFI323" s="247"/>
      <c r="TFJ323" s="247"/>
      <c r="TFK323" s="247"/>
      <c r="TFL323" s="247"/>
      <c r="TFM323" s="247"/>
      <c r="TFN323" s="247"/>
      <c r="TFO323" s="247"/>
      <c r="TFP323" s="247"/>
      <c r="TFQ323" s="247"/>
      <c r="TFR323" s="247"/>
      <c r="TFS323" s="247"/>
      <c r="TFT323" s="247"/>
      <c r="TFU323" s="247"/>
      <c r="TFV323" s="247"/>
      <c r="TFW323" s="247"/>
      <c r="TFX323" s="247"/>
      <c r="TFY323" s="247"/>
      <c r="TFZ323" s="247"/>
      <c r="TGA323" s="247"/>
      <c r="TGB323" s="247"/>
      <c r="TGC323" s="247"/>
      <c r="TGD323" s="247"/>
      <c r="TGE323" s="247"/>
      <c r="TGF323" s="247"/>
      <c r="TGG323" s="247"/>
      <c r="TGH323" s="247"/>
      <c r="TGI323" s="247"/>
      <c r="TGJ323" s="247"/>
      <c r="TGK323" s="247"/>
      <c r="TGL323" s="247"/>
      <c r="TGM323" s="247"/>
      <c r="TGN323" s="247"/>
      <c r="TGO323" s="247"/>
      <c r="TGP323" s="247"/>
      <c r="TGQ323" s="247"/>
      <c r="TGR323" s="247"/>
      <c r="TGS323" s="247"/>
      <c r="TGT323" s="247"/>
      <c r="TGU323" s="247"/>
      <c r="TGV323" s="247"/>
      <c r="TGW323" s="247"/>
      <c r="TGX323" s="247"/>
      <c r="TGY323" s="247"/>
      <c r="TGZ323" s="247"/>
      <c r="THA323" s="247"/>
      <c r="THB323" s="247"/>
      <c r="THC323" s="247"/>
      <c r="THD323" s="247"/>
      <c r="THE323" s="247"/>
      <c r="THF323" s="247"/>
      <c r="THG323" s="247"/>
      <c r="THH323" s="247"/>
      <c r="THI323" s="247"/>
      <c r="THJ323" s="247"/>
      <c r="THK323" s="247"/>
      <c r="THL323" s="247"/>
      <c r="THM323" s="247"/>
      <c r="THN323" s="247"/>
      <c r="THO323" s="247"/>
      <c r="THP323" s="247"/>
      <c r="THQ323" s="247"/>
      <c r="THR323" s="247"/>
      <c r="THS323" s="247"/>
      <c r="THT323" s="247"/>
      <c r="THU323" s="247"/>
      <c r="THV323" s="247"/>
      <c r="THW323" s="247"/>
      <c r="THX323" s="247"/>
      <c r="THY323" s="247"/>
      <c r="THZ323" s="247"/>
      <c r="TIA323" s="247"/>
      <c r="TIB323" s="247"/>
      <c r="TIC323" s="247"/>
      <c r="TID323" s="247"/>
      <c r="TIE323" s="247"/>
      <c r="TIF323" s="247"/>
      <c r="TIG323" s="247"/>
      <c r="TIH323" s="247"/>
      <c r="TII323" s="247"/>
      <c r="TIJ323" s="247"/>
      <c r="TIK323" s="247"/>
      <c r="TIL323" s="247"/>
      <c r="TIM323" s="247"/>
      <c r="TIN323" s="247"/>
      <c r="TIO323" s="247"/>
      <c r="TIP323" s="247"/>
      <c r="TIQ323" s="247"/>
      <c r="TIR323" s="247"/>
      <c r="TIS323" s="247"/>
      <c r="TIT323" s="247"/>
      <c r="TIU323" s="247"/>
      <c r="TIV323" s="247"/>
      <c r="TIW323" s="247"/>
      <c r="TIX323" s="247"/>
      <c r="TIY323" s="247"/>
      <c r="TIZ323" s="247"/>
      <c r="TJA323" s="247"/>
      <c r="TJB323" s="247"/>
      <c r="TJC323" s="247"/>
      <c r="TJD323" s="247"/>
      <c r="TJE323" s="247"/>
      <c r="TJF323" s="247"/>
      <c r="TJG323" s="247"/>
      <c r="TJH323" s="247"/>
      <c r="TJI323" s="247"/>
      <c r="TJJ323" s="247"/>
      <c r="TJK323" s="247"/>
      <c r="TJL323" s="247"/>
      <c r="TJM323" s="247"/>
      <c r="TJN323" s="247"/>
      <c r="TJO323" s="247"/>
      <c r="TJP323" s="247"/>
      <c r="TJQ323" s="247"/>
      <c r="TJR323" s="247"/>
      <c r="TJS323" s="247"/>
      <c r="TJT323" s="247"/>
      <c r="TJU323" s="247"/>
      <c r="TJV323" s="247"/>
      <c r="TJW323" s="247"/>
      <c r="TJX323" s="247"/>
      <c r="TJY323" s="247"/>
      <c r="TJZ323" s="247"/>
      <c r="TKA323" s="247"/>
      <c r="TKB323" s="247"/>
      <c r="TKC323" s="247"/>
      <c r="TKD323" s="247"/>
      <c r="TKE323" s="247"/>
      <c r="TKF323" s="247"/>
      <c r="TKG323" s="247"/>
      <c r="TKH323" s="247"/>
      <c r="TKI323" s="247"/>
      <c r="TKJ323" s="247"/>
      <c r="TKK323" s="247"/>
      <c r="TKL323" s="247"/>
      <c r="TKM323" s="247"/>
      <c r="TKN323" s="247"/>
      <c r="TKO323" s="247"/>
      <c r="TKP323" s="247"/>
      <c r="TKQ323" s="247"/>
      <c r="TKR323" s="247"/>
      <c r="TKS323" s="247"/>
      <c r="TKT323" s="247"/>
      <c r="TKU323" s="247"/>
      <c r="TKV323" s="247"/>
      <c r="TKW323" s="247"/>
      <c r="TKX323" s="247"/>
      <c r="TKY323" s="247"/>
      <c r="TKZ323" s="247"/>
      <c r="TLA323" s="247"/>
      <c r="TLB323" s="247"/>
      <c r="TLC323" s="247"/>
      <c r="TLD323" s="247"/>
      <c r="TLE323" s="247"/>
      <c r="TLF323" s="247"/>
      <c r="TLG323" s="247"/>
      <c r="TLH323" s="247"/>
      <c r="TLI323" s="247"/>
      <c r="TLJ323" s="247"/>
      <c r="TLK323" s="247"/>
      <c r="TLL323" s="247"/>
      <c r="TLM323" s="247"/>
      <c r="TLN323" s="247"/>
      <c r="TLO323" s="247"/>
      <c r="TLP323" s="247"/>
      <c r="TLQ323" s="247"/>
      <c r="TLR323" s="247"/>
      <c r="TLS323" s="247"/>
      <c r="TLT323" s="247"/>
      <c r="TLU323" s="247"/>
      <c r="TLV323" s="247"/>
      <c r="TLW323" s="247"/>
      <c r="TLX323" s="247"/>
      <c r="TLY323" s="247"/>
      <c r="TLZ323" s="247"/>
      <c r="TMA323" s="247"/>
      <c r="TMB323" s="247"/>
      <c r="TMC323" s="247"/>
      <c r="TMD323" s="247"/>
      <c r="TME323" s="247"/>
      <c r="TMF323" s="247"/>
      <c r="TMG323" s="247"/>
      <c r="TMH323" s="247"/>
      <c r="TMI323" s="247"/>
      <c r="TMJ323" s="247"/>
      <c r="TMK323" s="247"/>
      <c r="TML323" s="247"/>
      <c r="TMM323" s="247"/>
      <c r="TMN323" s="247"/>
      <c r="TMO323" s="247"/>
      <c r="TMP323" s="247"/>
      <c r="TMQ323" s="247"/>
      <c r="TMR323" s="247"/>
      <c r="TMS323" s="247"/>
      <c r="TMT323" s="247"/>
      <c r="TMU323" s="247"/>
      <c r="TMV323" s="247"/>
      <c r="TMW323" s="247"/>
      <c r="TMX323" s="247"/>
      <c r="TMY323" s="247"/>
      <c r="TMZ323" s="247"/>
      <c r="TNA323" s="247"/>
      <c r="TNB323" s="247"/>
      <c r="TNC323" s="247"/>
      <c r="TND323" s="247"/>
      <c r="TNE323" s="247"/>
      <c r="TNF323" s="247"/>
      <c r="TNG323" s="247"/>
      <c r="TNH323" s="247"/>
      <c r="TNI323" s="247"/>
      <c r="TNJ323" s="247"/>
      <c r="TNK323" s="247"/>
      <c r="TNL323" s="247"/>
      <c r="TNM323" s="247"/>
      <c r="TNN323" s="247"/>
      <c r="TNO323" s="247"/>
      <c r="TNP323" s="247"/>
      <c r="TNQ323" s="247"/>
      <c r="TNR323" s="247"/>
      <c r="TNS323" s="247"/>
      <c r="TNT323" s="247"/>
      <c r="TNU323" s="247"/>
      <c r="TNV323" s="247"/>
      <c r="TNW323" s="247"/>
      <c r="TNX323" s="247"/>
      <c r="TNY323" s="247"/>
      <c r="TNZ323" s="247"/>
      <c r="TOA323" s="247"/>
      <c r="TOB323" s="247"/>
      <c r="TOC323" s="247"/>
      <c r="TOD323" s="247"/>
      <c r="TOE323" s="247"/>
      <c r="TOF323" s="247"/>
      <c r="TOG323" s="247"/>
      <c r="TOH323" s="247"/>
      <c r="TOI323" s="247"/>
      <c r="TOJ323" s="247"/>
      <c r="TOK323" s="247"/>
      <c r="TOL323" s="247"/>
      <c r="TOM323" s="247"/>
      <c r="TON323" s="247"/>
      <c r="TOO323" s="247"/>
      <c r="TOP323" s="247"/>
      <c r="TOQ323" s="247"/>
      <c r="TOR323" s="247"/>
      <c r="TOS323" s="247"/>
      <c r="TOT323" s="247"/>
      <c r="TOU323" s="247"/>
      <c r="TOV323" s="247"/>
      <c r="TOW323" s="247"/>
      <c r="TOX323" s="247"/>
      <c r="TOY323" s="247"/>
      <c r="TOZ323" s="247"/>
      <c r="TPA323" s="247"/>
      <c r="TPB323" s="247"/>
      <c r="TPC323" s="247"/>
      <c r="TPD323" s="247"/>
      <c r="TPE323" s="247"/>
      <c r="TPF323" s="247"/>
      <c r="TPG323" s="247"/>
      <c r="TPH323" s="247"/>
      <c r="TPI323" s="247"/>
      <c r="TPJ323" s="247"/>
      <c r="TPK323" s="247"/>
      <c r="TPL323" s="247"/>
      <c r="TPM323" s="247"/>
      <c r="TPN323" s="247"/>
      <c r="TPO323" s="247"/>
      <c r="TPP323" s="247"/>
      <c r="TPQ323" s="247"/>
      <c r="TPR323" s="247"/>
      <c r="TPS323" s="247"/>
      <c r="TPT323" s="247"/>
      <c r="TPU323" s="247"/>
      <c r="TPV323" s="247"/>
      <c r="TPW323" s="247"/>
      <c r="TPX323" s="247"/>
      <c r="TPY323" s="247"/>
      <c r="TPZ323" s="247"/>
      <c r="TQA323" s="247"/>
      <c r="TQB323" s="247"/>
      <c r="TQC323" s="247"/>
      <c r="TQD323" s="247"/>
      <c r="TQE323" s="247"/>
      <c r="TQF323" s="247"/>
      <c r="TQG323" s="247"/>
      <c r="TQH323" s="247"/>
      <c r="TQI323" s="247"/>
      <c r="TQJ323" s="247"/>
      <c r="TQK323" s="247"/>
      <c r="TQL323" s="247"/>
      <c r="TQM323" s="247"/>
      <c r="TQN323" s="247"/>
      <c r="TQO323" s="247"/>
      <c r="TQP323" s="247"/>
      <c r="TQQ323" s="247"/>
      <c r="TQR323" s="247"/>
      <c r="TQS323" s="247"/>
      <c r="TQT323" s="247"/>
      <c r="TQU323" s="247"/>
      <c r="TQV323" s="247"/>
      <c r="TQW323" s="247"/>
      <c r="TQX323" s="247"/>
      <c r="TQY323" s="247"/>
      <c r="TQZ323" s="247"/>
      <c r="TRA323" s="247"/>
      <c r="TRB323" s="247"/>
      <c r="TRC323" s="247"/>
      <c r="TRD323" s="247"/>
      <c r="TRE323" s="247"/>
      <c r="TRF323" s="247"/>
      <c r="TRG323" s="247"/>
      <c r="TRH323" s="247"/>
      <c r="TRI323" s="247"/>
      <c r="TRJ323" s="247"/>
      <c r="TRK323" s="247"/>
      <c r="TRL323" s="247"/>
      <c r="TRM323" s="247"/>
      <c r="TRN323" s="247"/>
      <c r="TRO323" s="247"/>
      <c r="TRP323" s="247"/>
      <c r="TRQ323" s="247"/>
      <c r="TRR323" s="247"/>
      <c r="TRS323" s="247"/>
      <c r="TRT323" s="247"/>
      <c r="TRU323" s="247"/>
      <c r="TRV323" s="247"/>
      <c r="TRW323" s="247"/>
      <c r="TRX323" s="247"/>
      <c r="TRY323" s="247"/>
      <c r="TRZ323" s="247"/>
      <c r="TSA323" s="247"/>
      <c r="TSB323" s="247"/>
      <c r="TSC323" s="247"/>
      <c r="TSD323" s="247"/>
      <c r="TSE323" s="247"/>
      <c r="TSF323" s="247"/>
      <c r="TSG323" s="247"/>
      <c r="TSH323" s="247"/>
      <c r="TSI323" s="247"/>
      <c r="TSJ323" s="247"/>
      <c r="TSK323" s="247"/>
      <c r="TSL323" s="247"/>
      <c r="TSM323" s="247"/>
      <c r="TSN323" s="247"/>
      <c r="TSO323" s="247"/>
      <c r="TSP323" s="247"/>
      <c r="TSQ323" s="247"/>
      <c r="TSR323" s="247"/>
      <c r="TSS323" s="247"/>
      <c r="TST323" s="247"/>
      <c r="TSU323" s="247"/>
      <c r="TSV323" s="247"/>
      <c r="TSW323" s="247"/>
      <c r="TSX323" s="247"/>
      <c r="TSY323" s="247"/>
      <c r="TSZ323" s="247"/>
      <c r="TTA323" s="247"/>
      <c r="TTB323" s="247"/>
      <c r="TTC323" s="247"/>
      <c r="TTD323" s="247"/>
      <c r="TTE323" s="247"/>
      <c r="TTF323" s="247"/>
      <c r="TTG323" s="247"/>
      <c r="TTH323" s="247"/>
      <c r="TTI323" s="247"/>
      <c r="TTJ323" s="247"/>
      <c r="TTK323" s="247"/>
      <c r="TTL323" s="247"/>
      <c r="TTM323" s="247"/>
      <c r="TTN323" s="247"/>
      <c r="TTO323" s="247"/>
      <c r="TTP323" s="247"/>
      <c r="TTQ323" s="247"/>
      <c r="TTR323" s="247"/>
      <c r="TTS323" s="247"/>
      <c r="TTT323" s="247"/>
      <c r="TTU323" s="247"/>
      <c r="TTV323" s="247"/>
      <c r="TTW323" s="247"/>
      <c r="TTX323" s="247"/>
      <c r="TTY323" s="247"/>
      <c r="TTZ323" s="247"/>
      <c r="TUA323" s="247"/>
      <c r="TUB323" s="247"/>
      <c r="TUC323" s="247"/>
      <c r="TUD323" s="247"/>
      <c r="TUE323" s="247"/>
      <c r="TUF323" s="247"/>
      <c r="TUG323" s="247"/>
      <c r="TUH323" s="247"/>
      <c r="TUI323" s="247"/>
      <c r="TUJ323" s="247"/>
      <c r="TUK323" s="247"/>
      <c r="TUL323" s="247"/>
      <c r="TUM323" s="247"/>
      <c r="TUN323" s="247"/>
      <c r="TUO323" s="247"/>
      <c r="TUP323" s="247"/>
      <c r="TUQ323" s="247"/>
      <c r="TUR323" s="247"/>
      <c r="TUS323" s="247"/>
      <c r="TUT323" s="247"/>
      <c r="TUU323" s="247"/>
      <c r="TUV323" s="247"/>
      <c r="TUW323" s="247"/>
      <c r="TUX323" s="247"/>
      <c r="TUY323" s="247"/>
      <c r="TUZ323" s="247"/>
      <c r="TVA323" s="247"/>
      <c r="TVB323" s="247"/>
      <c r="TVC323" s="247"/>
      <c r="TVD323" s="247"/>
      <c r="TVE323" s="247"/>
      <c r="TVF323" s="247"/>
      <c r="TVG323" s="247"/>
      <c r="TVH323" s="247"/>
      <c r="TVI323" s="247"/>
      <c r="TVJ323" s="247"/>
      <c r="TVK323" s="247"/>
      <c r="TVL323" s="247"/>
      <c r="TVM323" s="247"/>
      <c r="TVN323" s="247"/>
      <c r="TVO323" s="247"/>
      <c r="TVP323" s="247"/>
      <c r="TVQ323" s="247"/>
      <c r="TVR323" s="247"/>
      <c r="TVS323" s="247"/>
      <c r="TVT323" s="247"/>
      <c r="TVU323" s="247"/>
      <c r="TVV323" s="247"/>
      <c r="TVW323" s="247"/>
      <c r="TVX323" s="247"/>
      <c r="TVY323" s="247"/>
      <c r="TVZ323" s="247"/>
      <c r="TWA323" s="247"/>
      <c r="TWB323" s="247"/>
      <c r="TWC323" s="247"/>
      <c r="TWD323" s="247"/>
      <c r="TWE323" s="247"/>
      <c r="TWF323" s="247"/>
      <c r="TWG323" s="247"/>
      <c r="TWH323" s="247"/>
      <c r="TWI323" s="247"/>
      <c r="TWJ323" s="247"/>
      <c r="TWK323" s="247"/>
      <c r="TWL323" s="247"/>
      <c r="TWM323" s="247"/>
      <c r="TWN323" s="247"/>
      <c r="TWO323" s="247"/>
      <c r="TWP323" s="247"/>
      <c r="TWQ323" s="247"/>
      <c r="TWR323" s="247"/>
      <c r="TWS323" s="247"/>
      <c r="TWT323" s="247"/>
      <c r="TWU323" s="247"/>
      <c r="TWV323" s="247"/>
      <c r="TWW323" s="247"/>
      <c r="TWX323" s="247"/>
      <c r="TWY323" s="247"/>
      <c r="TWZ323" s="247"/>
      <c r="TXA323" s="247"/>
      <c r="TXB323" s="247"/>
      <c r="TXC323" s="247"/>
      <c r="TXD323" s="247"/>
      <c r="TXE323" s="247"/>
      <c r="TXF323" s="247"/>
      <c r="TXG323" s="247"/>
      <c r="TXH323" s="247"/>
      <c r="TXI323" s="247"/>
      <c r="TXJ323" s="247"/>
      <c r="TXK323" s="247"/>
      <c r="TXL323" s="247"/>
      <c r="TXM323" s="247"/>
      <c r="TXN323" s="247"/>
      <c r="TXO323" s="247"/>
      <c r="TXP323" s="247"/>
      <c r="TXQ323" s="247"/>
      <c r="TXR323" s="247"/>
      <c r="TXS323" s="247"/>
      <c r="TXT323" s="247"/>
      <c r="TXU323" s="247"/>
      <c r="TXV323" s="247"/>
      <c r="TXW323" s="247"/>
      <c r="TXX323" s="247"/>
      <c r="TXY323" s="247"/>
      <c r="TXZ323" s="247"/>
      <c r="TYA323" s="247"/>
      <c r="TYB323" s="247"/>
      <c r="TYC323" s="247"/>
      <c r="TYD323" s="247"/>
      <c r="TYE323" s="247"/>
      <c r="TYF323" s="247"/>
      <c r="TYG323" s="247"/>
      <c r="TYH323" s="247"/>
      <c r="TYI323" s="247"/>
      <c r="TYJ323" s="247"/>
      <c r="TYK323" s="247"/>
      <c r="TYL323" s="247"/>
      <c r="TYM323" s="247"/>
      <c r="TYN323" s="247"/>
      <c r="TYO323" s="247"/>
      <c r="TYP323" s="247"/>
      <c r="TYQ323" s="247"/>
      <c r="TYR323" s="247"/>
      <c r="TYS323" s="247"/>
      <c r="TYT323" s="247"/>
      <c r="TYU323" s="247"/>
      <c r="TYV323" s="247"/>
      <c r="TYW323" s="247"/>
      <c r="TYX323" s="247"/>
      <c r="TYY323" s="247"/>
      <c r="TYZ323" s="247"/>
      <c r="TZA323" s="247"/>
      <c r="TZB323" s="247"/>
      <c r="TZC323" s="247"/>
      <c r="TZD323" s="247"/>
      <c r="TZE323" s="247"/>
      <c r="TZF323" s="247"/>
      <c r="TZG323" s="247"/>
      <c r="TZH323" s="247"/>
      <c r="TZI323" s="247"/>
      <c r="TZJ323" s="247"/>
      <c r="TZK323" s="247"/>
      <c r="TZL323" s="247"/>
      <c r="TZM323" s="247"/>
      <c r="TZN323" s="247"/>
      <c r="TZO323" s="247"/>
      <c r="TZP323" s="247"/>
      <c r="TZQ323" s="247"/>
      <c r="TZR323" s="247"/>
      <c r="TZS323" s="247"/>
      <c r="TZT323" s="247"/>
      <c r="TZU323" s="247"/>
      <c r="TZV323" s="247"/>
      <c r="TZW323" s="247"/>
      <c r="TZX323" s="247"/>
      <c r="TZY323" s="247"/>
      <c r="TZZ323" s="247"/>
      <c r="UAA323" s="247"/>
      <c r="UAB323" s="247"/>
      <c r="UAC323" s="247"/>
      <c r="UAD323" s="247"/>
      <c r="UAE323" s="247"/>
      <c r="UAF323" s="247"/>
      <c r="UAG323" s="247"/>
      <c r="UAH323" s="247"/>
      <c r="UAI323" s="247"/>
      <c r="UAJ323" s="247"/>
      <c r="UAK323" s="247"/>
      <c r="UAL323" s="247"/>
      <c r="UAM323" s="247"/>
      <c r="UAN323" s="247"/>
      <c r="UAO323" s="247"/>
      <c r="UAP323" s="247"/>
      <c r="UAQ323" s="247"/>
      <c r="UAR323" s="247"/>
      <c r="UAS323" s="247"/>
      <c r="UAT323" s="247"/>
      <c r="UAU323" s="247"/>
      <c r="UAV323" s="247"/>
      <c r="UAW323" s="247"/>
      <c r="UAX323" s="247"/>
      <c r="UAY323" s="247"/>
      <c r="UAZ323" s="247"/>
      <c r="UBA323" s="247"/>
      <c r="UBB323" s="247"/>
      <c r="UBC323" s="247"/>
      <c r="UBD323" s="247"/>
      <c r="UBE323" s="247"/>
      <c r="UBF323" s="247"/>
      <c r="UBG323" s="247"/>
      <c r="UBH323" s="247"/>
      <c r="UBI323" s="247"/>
      <c r="UBJ323" s="247"/>
      <c r="UBK323" s="247"/>
      <c r="UBL323" s="247"/>
      <c r="UBM323" s="247"/>
      <c r="UBN323" s="247"/>
      <c r="UBO323" s="247"/>
      <c r="UBP323" s="247"/>
      <c r="UBQ323" s="247"/>
      <c r="UBR323" s="247"/>
      <c r="UBS323" s="247"/>
      <c r="UBT323" s="247"/>
      <c r="UBU323" s="247"/>
      <c r="UBV323" s="247"/>
      <c r="UBW323" s="247"/>
      <c r="UBX323" s="247"/>
      <c r="UBY323" s="247"/>
      <c r="UBZ323" s="247"/>
      <c r="UCA323" s="247"/>
      <c r="UCB323" s="247"/>
      <c r="UCC323" s="247"/>
      <c r="UCD323" s="247"/>
      <c r="UCE323" s="247"/>
      <c r="UCF323" s="247"/>
      <c r="UCG323" s="247"/>
      <c r="UCH323" s="247"/>
      <c r="UCI323" s="247"/>
      <c r="UCJ323" s="247"/>
      <c r="UCK323" s="247"/>
      <c r="UCL323" s="247"/>
      <c r="UCM323" s="247"/>
      <c r="UCN323" s="247"/>
      <c r="UCO323" s="247"/>
      <c r="UCP323" s="247"/>
      <c r="UCQ323" s="247"/>
      <c r="UCR323" s="247"/>
      <c r="UCS323" s="247"/>
      <c r="UCT323" s="247"/>
      <c r="UCU323" s="247"/>
      <c r="UCV323" s="247"/>
      <c r="UCW323" s="247"/>
      <c r="UCX323" s="247"/>
      <c r="UCY323" s="247"/>
      <c r="UCZ323" s="247"/>
      <c r="UDA323" s="247"/>
      <c r="UDB323" s="247"/>
      <c r="UDC323" s="247"/>
      <c r="UDD323" s="247"/>
      <c r="UDE323" s="247"/>
      <c r="UDF323" s="247"/>
      <c r="UDG323" s="247"/>
      <c r="UDH323" s="247"/>
      <c r="UDI323" s="247"/>
      <c r="UDJ323" s="247"/>
      <c r="UDK323" s="247"/>
      <c r="UDL323" s="247"/>
      <c r="UDM323" s="247"/>
      <c r="UDN323" s="247"/>
      <c r="UDO323" s="247"/>
      <c r="UDP323" s="247"/>
      <c r="UDQ323" s="247"/>
      <c r="UDR323" s="247"/>
      <c r="UDS323" s="247"/>
      <c r="UDT323" s="247"/>
      <c r="UDU323" s="247"/>
      <c r="UDV323" s="247"/>
      <c r="UDW323" s="247"/>
      <c r="UDX323" s="247"/>
      <c r="UDY323" s="247"/>
      <c r="UDZ323" s="247"/>
      <c r="UEA323" s="247"/>
      <c r="UEB323" s="247"/>
      <c r="UEC323" s="247"/>
      <c r="UED323" s="247"/>
      <c r="UEE323" s="247"/>
      <c r="UEF323" s="247"/>
      <c r="UEG323" s="247"/>
      <c r="UEH323" s="247"/>
      <c r="UEI323" s="247"/>
      <c r="UEJ323" s="247"/>
      <c r="UEK323" s="247"/>
      <c r="UEL323" s="247"/>
      <c r="UEM323" s="247"/>
      <c r="UEN323" s="247"/>
      <c r="UEO323" s="247"/>
      <c r="UEP323" s="247"/>
      <c r="UEQ323" s="247"/>
      <c r="UER323" s="247"/>
      <c r="UES323" s="247"/>
      <c r="UET323" s="247"/>
      <c r="UEU323" s="247"/>
      <c r="UEV323" s="247"/>
      <c r="UEW323" s="247"/>
      <c r="UEX323" s="247"/>
      <c r="UEY323" s="247"/>
      <c r="UEZ323" s="247"/>
      <c r="UFA323" s="247"/>
      <c r="UFB323" s="247"/>
      <c r="UFC323" s="247"/>
      <c r="UFD323" s="247"/>
      <c r="UFE323" s="247"/>
      <c r="UFF323" s="247"/>
      <c r="UFG323" s="247"/>
      <c r="UFH323" s="247"/>
      <c r="UFI323" s="247"/>
      <c r="UFJ323" s="247"/>
      <c r="UFK323" s="247"/>
      <c r="UFL323" s="247"/>
      <c r="UFM323" s="247"/>
      <c r="UFN323" s="247"/>
      <c r="UFO323" s="247"/>
      <c r="UFP323" s="247"/>
      <c r="UFQ323" s="247"/>
      <c r="UFR323" s="247"/>
      <c r="UFS323" s="247"/>
      <c r="UFT323" s="247"/>
      <c r="UFU323" s="247"/>
      <c r="UFV323" s="247"/>
      <c r="UFW323" s="247"/>
      <c r="UFX323" s="247"/>
      <c r="UFY323" s="247"/>
      <c r="UFZ323" s="247"/>
      <c r="UGA323" s="247"/>
      <c r="UGB323" s="247"/>
      <c r="UGC323" s="247"/>
      <c r="UGD323" s="247"/>
      <c r="UGE323" s="247"/>
      <c r="UGF323" s="247"/>
      <c r="UGG323" s="247"/>
      <c r="UGH323" s="247"/>
      <c r="UGI323" s="247"/>
      <c r="UGJ323" s="247"/>
      <c r="UGK323" s="247"/>
      <c r="UGL323" s="247"/>
      <c r="UGM323" s="247"/>
      <c r="UGN323" s="247"/>
      <c r="UGO323" s="247"/>
      <c r="UGP323" s="247"/>
      <c r="UGQ323" s="247"/>
      <c r="UGR323" s="247"/>
      <c r="UGS323" s="247"/>
      <c r="UGT323" s="247"/>
      <c r="UGU323" s="247"/>
      <c r="UGV323" s="247"/>
      <c r="UGW323" s="247"/>
      <c r="UGX323" s="247"/>
      <c r="UGY323" s="247"/>
      <c r="UGZ323" s="247"/>
      <c r="UHA323" s="247"/>
      <c r="UHB323" s="247"/>
      <c r="UHC323" s="247"/>
      <c r="UHD323" s="247"/>
      <c r="UHE323" s="247"/>
      <c r="UHF323" s="247"/>
      <c r="UHG323" s="247"/>
      <c r="UHH323" s="247"/>
      <c r="UHI323" s="247"/>
      <c r="UHJ323" s="247"/>
      <c r="UHK323" s="247"/>
      <c r="UHL323" s="247"/>
      <c r="UHM323" s="247"/>
      <c r="UHN323" s="247"/>
      <c r="UHO323" s="247"/>
      <c r="UHP323" s="247"/>
      <c r="UHQ323" s="247"/>
      <c r="UHR323" s="247"/>
      <c r="UHS323" s="247"/>
      <c r="UHT323" s="247"/>
      <c r="UHU323" s="247"/>
      <c r="UHV323" s="247"/>
      <c r="UHW323" s="247"/>
      <c r="UHX323" s="247"/>
      <c r="UHY323" s="247"/>
      <c r="UHZ323" s="247"/>
      <c r="UIA323" s="247"/>
      <c r="UIB323" s="247"/>
      <c r="UIC323" s="247"/>
      <c r="UID323" s="247"/>
      <c r="UIE323" s="247"/>
      <c r="UIF323" s="247"/>
      <c r="UIG323" s="247"/>
      <c r="UIH323" s="247"/>
      <c r="UII323" s="247"/>
      <c r="UIJ323" s="247"/>
      <c r="UIK323" s="247"/>
      <c r="UIL323" s="247"/>
      <c r="UIM323" s="247"/>
      <c r="UIN323" s="247"/>
      <c r="UIO323" s="247"/>
      <c r="UIP323" s="247"/>
      <c r="UIQ323" s="247"/>
      <c r="UIR323" s="247"/>
      <c r="UIS323" s="247"/>
      <c r="UIT323" s="247"/>
      <c r="UIU323" s="247"/>
      <c r="UIV323" s="247"/>
      <c r="UIW323" s="247"/>
      <c r="UIX323" s="247"/>
      <c r="UIY323" s="247"/>
      <c r="UIZ323" s="247"/>
      <c r="UJA323" s="247"/>
      <c r="UJB323" s="247"/>
      <c r="UJC323" s="247"/>
      <c r="UJD323" s="247"/>
      <c r="UJE323" s="247"/>
      <c r="UJF323" s="247"/>
      <c r="UJG323" s="247"/>
      <c r="UJH323" s="247"/>
      <c r="UJI323" s="247"/>
      <c r="UJJ323" s="247"/>
      <c r="UJK323" s="247"/>
      <c r="UJL323" s="247"/>
      <c r="UJM323" s="247"/>
      <c r="UJN323" s="247"/>
      <c r="UJO323" s="247"/>
      <c r="UJP323" s="247"/>
      <c r="UJQ323" s="247"/>
      <c r="UJR323" s="247"/>
      <c r="UJS323" s="247"/>
      <c r="UJT323" s="247"/>
      <c r="UJU323" s="247"/>
      <c r="UJV323" s="247"/>
      <c r="UJW323" s="247"/>
      <c r="UJX323" s="247"/>
      <c r="UJY323" s="247"/>
      <c r="UJZ323" s="247"/>
      <c r="UKA323" s="247"/>
      <c r="UKB323" s="247"/>
      <c r="UKC323" s="247"/>
      <c r="UKD323" s="247"/>
      <c r="UKE323" s="247"/>
      <c r="UKF323" s="247"/>
      <c r="UKG323" s="247"/>
      <c r="UKH323" s="247"/>
      <c r="UKI323" s="247"/>
      <c r="UKJ323" s="247"/>
      <c r="UKK323" s="247"/>
      <c r="UKL323" s="247"/>
      <c r="UKM323" s="247"/>
      <c r="UKN323" s="247"/>
      <c r="UKO323" s="247"/>
      <c r="UKP323" s="247"/>
      <c r="UKQ323" s="247"/>
      <c r="UKR323" s="247"/>
      <c r="UKS323" s="247"/>
      <c r="UKT323" s="247"/>
      <c r="UKU323" s="247"/>
      <c r="UKV323" s="247"/>
      <c r="UKW323" s="247"/>
      <c r="UKX323" s="247"/>
      <c r="UKY323" s="247"/>
      <c r="UKZ323" s="247"/>
      <c r="ULA323" s="247"/>
      <c r="ULB323" s="247"/>
      <c r="ULC323" s="247"/>
      <c r="ULD323" s="247"/>
      <c r="ULE323" s="247"/>
      <c r="ULF323" s="247"/>
      <c r="ULG323" s="247"/>
      <c r="ULH323" s="247"/>
      <c r="ULI323" s="247"/>
      <c r="ULJ323" s="247"/>
      <c r="ULK323" s="247"/>
      <c r="ULL323" s="247"/>
      <c r="ULM323" s="247"/>
      <c r="ULN323" s="247"/>
      <c r="ULO323" s="247"/>
      <c r="ULP323" s="247"/>
      <c r="ULQ323" s="247"/>
      <c r="ULR323" s="247"/>
      <c r="ULS323" s="247"/>
      <c r="ULT323" s="247"/>
      <c r="ULU323" s="247"/>
      <c r="ULV323" s="247"/>
      <c r="ULW323" s="247"/>
      <c r="ULX323" s="247"/>
      <c r="ULY323" s="247"/>
      <c r="ULZ323" s="247"/>
      <c r="UMA323" s="247"/>
      <c r="UMB323" s="247"/>
      <c r="UMC323" s="247"/>
      <c r="UMD323" s="247"/>
      <c r="UME323" s="247"/>
      <c r="UMF323" s="247"/>
      <c r="UMG323" s="247"/>
      <c r="UMH323" s="247"/>
      <c r="UMI323" s="247"/>
      <c r="UMJ323" s="247"/>
      <c r="UMK323" s="247"/>
      <c r="UML323" s="247"/>
      <c r="UMM323" s="247"/>
      <c r="UMN323" s="247"/>
      <c r="UMO323" s="247"/>
      <c r="UMP323" s="247"/>
      <c r="UMQ323" s="247"/>
      <c r="UMR323" s="247"/>
      <c r="UMS323" s="247"/>
      <c r="UMT323" s="247"/>
      <c r="UMU323" s="247"/>
      <c r="UMV323" s="247"/>
      <c r="UMW323" s="247"/>
      <c r="UMX323" s="247"/>
      <c r="UMY323" s="247"/>
      <c r="UMZ323" s="247"/>
      <c r="UNA323" s="247"/>
      <c r="UNB323" s="247"/>
      <c r="UNC323" s="247"/>
      <c r="UND323" s="247"/>
      <c r="UNE323" s="247"/>
      <c r="UNF323" s="247"/>
      <c r="UNG323" s="247"/>
      <c r="UNH323" s="247"/>
      <c r="UNI323" s="247"/>
      <c r="UNJ323" s="247"/>
      <c r="UNK323" s="247"/>
      <c r="UNL323" s="247"/>
      <c r="UNM323" s="247"/>
      <c r="UNN323" s="247"/>
      <c r="UNO323" s="247"/>
      <c r="UNP323" s="247"/>
      <c r="UNQ323" s="247"/>
      <c r="UNR323" s="247"/>
      <c r="UNS323" s="247"/>
      <c r="UNT323" s="247"/>
      <c r="UNU323" s="247"/>
      <c r="UNV323" s="247"/>
      <c r="UNW323" s="247"/>
      <c r="UNX323" s="247"/>
      <c r="UNY323" s="247"/>
      <c r="UNZ323" s="247"/>
      <c r="UOA323" s="247"/>
      <c r="UOB323" s="247"/>
      <c r="UOC323" s="247"/>
      <c r="UOD323" s="247"/>
      <c r="UOE323" s="247"/>
      <c r="UOF323" s="247"/>
      <c r="UOG323" s="247"/>
      <c r="UOH323" s="247"/>
      <c r="UOI323" s="247"/>
      <c r="UOJ323" s="247"/>
      <c r="UOK323" s="247"/>
      <c r="UOL323" s="247"/>
      <c r="UOM323" s="247"/>
      <c r="UON323" s="247"/>
      <c r="UOO323" s="247"/>
      <c r="UOP323" s="247"/>
      <c r="UOQ323" s="247"/>
      <c r="UOR323" s="247"/>
      <c r="UOS323" s="247"/>
      <c r="UOT323" s="247"/>
      <c r="UOU323" s="247"/>
      <c r="UOV323" s="247"/>
      <c r="UOW323" s="247"/>
      <c r="UOX323" s="247"/>
      <c r="UOY323" s="247"/>
      <c r="UOZ323" s="247"/>
      <c r="UPA323" s="247"/>
      <c r="UPB323" s="247"/>
      <c r="UPC323" s="247"/>
      <c r="UPD323" s="247"/>
      <c r="UPE323" s="247"/>
      <c r="UPF323" s="247"/>
      <c r="UPG323" s="247"/>
      <c r="UPH323" s="247"/>
      <c r="UPI323" s="247"/>
      <c r="UPJ323" s="247"/>
      <c r="UPK323" s="247"/>
      <c r="UPL323" s="247"/>
      <c r="UPM323" s="247"/>
      <c r="UPN323" s="247"/>
      <c r="UPO323" s="247"/>
      <c r="UPP323" s="247"/>
      <c r="UPQ323" s="247"/>
      <c r="UPR323" s="247"/>
      <c r="UPS323" s="247"/>
      <c r="UPT323" s="247"/>
      <c r="UPU323" s="247"/>
      <c r="UPV323" s="247"/>
      <c r="UPW323" s="247"/>
      <c r="UPX323" s="247"/>
      <c r="UPY323" s="247"/>
      <c r="UPZ323" s="247"/>
      <c r="UQA323" s="247"/>
      <c r="UQB323" s="247"/>
      <c r="UQC323" s="247"/>
      <c r="UQD323" s="247"/>
      <c r="UQE323" s="247"/>
      <c r="UQF323" s="247"/>
      <c r="UQG323" s="247"/>
      <c r="UQH323" s="247"/>
      <c r="UQI323" s="247"/>
      <c r="UQJ323" s="247"/>
      <c r="UQK323" s="247"/>
      <c r="UQL323" s="247"/>
      <c r="UQM323" s="247"/>
      <c r="UQN323" s="247"/>
      <c r="UQO323" s="247"/>
      <c r="UQP323" s="247"/>
      <c r="UQQ323" s="247"/>
      <c r="UQR323" s="247"/>
      <c r="UQS323" s="247"/>
      <c r="UQT323" s="247"/>
      <c r="UQU323" s="247"/>
      <c r="UQV323" s="247"/>
      <c r="UQW323" s="247"/>
      <c r="UQX323" s="247"/>
      <c r="UQY323" s="247"/>
      <c r="UQZ323" s="247"/>
      <c r="URA323" s="247"/>
      <c r="URB323" s="247"/>
      <c r="URC323" s="247"/>
      <c r="URD323" s="247"/>
      <c r="URE323" s="247"/>
      <c r="URF323" s="247"/>
      <c r="URG323" s="247"/>
      <c r="URH323" s="247"/>
      <c r="URI323" s="247"/>
      <c r="URJ323" s="247"/>
      <c r="URK323" s="247"/>
      <c r="URL323" s="247"/>
      <c r="URM323" s="247"/>
      <c r="URN323" s="247"/>
      <c r="URO323" s="247"/>
      <c r="URP323" s="247"/>
      <c r="URQ323" s="247"/>
      <c r="URR323" s="247"/>
      <c r="URS323" s="247"/>
      <c r="URT323" s="247"/>
      <c r="URU323" s="247"/>
      <c r="URV323" s="247"/>
      <c r="URW323" s="247"/>
      <c r="URX323" s="247"/>
      <c r="URY323" s="247"/>
      <c r="URZ323" s="247"/>
      <c r="USA323" s="247"/>
      <c r="USB323" s="247"/>
      <c r="USC323" s="247"/>
      <c r="USD323" s="247"/>
      <c r="USE323" s="247"/>
      <c r="USF323" s="247"/>
      <c r="USG323" s="247"/>
      <c r="USH323" s="247"/>
      <c r="USI323" s="247"/>
      <c r="USJ323" s="247"/>
      <c r="USK323" s="247"/>
      <c r="USL323" s="247"/>
      <c r="USM323" s="247"/>
      <c r="USN323" s="247"/>
      <c r="USO323" s="247"/>
      <c r="USP323" s="247"/>
      <c r="USQ323" s="247"/>
      <c r="USR323" s="247"/>
      <c r="USS323" s="247"/>
      <c r="UST323" s="247"/>
      <c r="USU323" s="247"/>
      <c r="USV323" s="247"/>
      <c r="USW323" s="247"/>
      <c r="USX323" s="247"/>
      <c r="USY323" s="247"/>
      <c r="USZ323" s="247"/>
      <c r="UTA323" s="247"/>
      <c r="UTB323" s="247"/>
      <c r="UTC323" s="247"/>
      <c r="UTD323" s="247"/>
      <c r="UTE323" s="247"/>
      <c r="UTF323" s="247"/>
      <c r="UTG323" s="247"/>
      <c r="UTH323" s="247"/>
      <c r="UTI323" s="247"/>
      <c r="UTJ323" s="247"/>
      <c r="UTK323" s="247"/>
      <c r="UTL323" s="247"/>
      <c r="UTM323" s="247"/>
      <c r="UTN323" s="247"/>
      <c r="UTO323" s="247"/>
      <c r="UTP323" s="247"/>
      <c r="UTQ323" s="247"/>
      <c r="UTR323" s="247"/>
      <c r="UTS323" s="247"/>
      <c r="UTT323" s="247"/>
      <c r="UTU323" s="247"/>
      <c r="UTV323" s="247"/>
      <c r="UTW323" s="247"/>
      <c r="UTX323" s="247"/>
      <c r="UTY323" s="247"/>
      <c r="UTZ323" s="247"/>
      <c r="UUA323" s="247"/>
      <c r="UUB323" s="247"/>
      <c r="UUC323" s="247"/>
      <c r="UUD323" s="247"/>
      <c r="UUE323" s="247"/>
      <c r="UUF323" s="247"/>
      <c r="UUG323" s="247"/>
      <c r="UUH323" s="247"/>
      <c r="UUI323" s="247"/>
      <c r="UUJ323" s="247"/>
      <c r="UUK323" s="247"/>
      <c r="UUL323" s="247"/>
      <c r="UUM323" s="247"/>
      <c r="UUN323" s="247"/>
      <c r="UUO323" s="247"/>
      <c r="UUP323" s="247"/>
      <c r="UUQ323" s="247"/>
      <c r="UUR323" s="247"/>
      <c r="UUS323" s="247"/>
      <c r="UUT323" s="247"/>
      <c r="UUU323" s="247"/>
      <c r="UUV323" s="247"/>
      <c r="UUW323" s="247"/>
      <c r="UUX323" s="247"/>
      <c r="UUY323" s="247"/>
      <c r="UUZ323" s="247"/>
      <c r="UVA323" s="247"/>
      <c r="UVB323" s="247"/>
      <c r="UVC323" s="247"/>
      <c r="UVD323" s="247"/>
      <c r="UVE323" s="247"/>
      <c r="UVF323" s="247"/>
      <c r="UVG323" s="247"/>
      <c r="UVH323" s="247"/>
      <c r="UVI323" s="247"/>
      <c r="UVJ323" s="247"/>
      <c r="UVK323" s="247"/>
      <c r="UVL323" s="247"/>
      <c r="UVM323" s="247"/>
      <c r="UVN323" s="247"/>
      <c r="UVO323" s="247"/>
      <c r="UVP323" s="247"/>
      <c r="UVQ323" s="247"/>
      <c r="UVR323" s="247"/>
      <c r="UVS323" s="247"/>
      <c r="UVT323" s="247"/>
      <c r="UVU323" s="247"/>
      <c r="UVV323" s="247"/>
      <c r="UVW323" s="247"/>
      <c r="UVX323" s="247"/>
      <c r="UVY323" s="247"/>
      <c r="UVZ323" s="247"/>
      <c r="UWA323" s="247"/>
      <c r="UWB323" s="247"/>
      <c r="UWC323" s="247"/>
      <c r="UWD323" s="247"/>
      <c r="UWE323" s="247"/>
      <c r="UWF323" s="247"/>
      <c r="UWG323" s="247"/>
      <c r="UWH323" s="247"/>
      <c r="UWI323" s="247"/>
      <c r="UWJ323" s="247"/>
      <c r="UWK323" s="247"/>
      <c r="UWL323" s="247"/>
      <c r="UWM323" s="247"/>
      <c r="UWN323" s="247"/>
      <c r="UWO323" s="247"/>
      <c r="UWP323" s="247"/>
      <c r="UWQ323" s="247"/>
      <c r="UWR323" s="247"/>
      <c r="UWS323" s="247"/>
      <c r="UWT323" s="247"/>
      <c r="UWU323" s="247"/>
      <c r="UWV323" s="247"/>
      <c r="UWW323" s="247"/>
      <c r="UWX323" s="247"/>
      <c r="UWY323" s="247"/>
      <c r="UWZ323" s="247"/>
      <c r="UXA323" s="247"/>
      <c r="UXB323" s="247"/>
      <c r="UXC323" s="247"/>
      <c r="UXD323" s="247"/>
      <c r="UXE323" s="247"/>
      <c r="UXF323" s="247"/>
      <c r="UXG323" s="247"/>
      <c r="UXH323" s="247"/>
      <c r="UXI323" s="247"/>
      <c r="UXJ323" s="247"/>
      <c r="UXK323" s="247"/>
      <c r="UXL323" s="247"/>
      <c r="UXM323" s="247"/>
      <c r="UXN323" s="247"/>
      <c r="UXO323" s="247"/>
      <c r="UXP323" s="247"/>
      <c r="UXQ323" s="247"/>
      <c r="UXR323" s="247"/>
      <c r="UXS323" s="247"/>
      <c r="UXT323" s="247"/>
      <c r="UXU323" s="247"/>
      <c r="UXV323" s="247"/>
      <c r="UXW323" s="247"/>
      <c r="UXX323" s="247"/>
      <c r="UXY323" s="247"/>
      <c r="UXZ323" s="247"/>
      <c r="UYA323" s="247"/>
      <c r="UYB323" s="247"/>
      <c r="UYC323" s="247"/>
      <c r="UYD323" s="247"/>
      <c r="UYE323" s="247"/>
      <c r="UYF323" s="247"/>
      <c r="UYG323" s="247"/>
      <c r="UYH323" s="247"/>
      <c r="UYI323" s="247"/>
      <c r="UYJ323" s="247"/>
      <c r="UYK323" s="247"/>
      <c r="UYL323" s="247"/>
      <c r="UYM323" s="247"/>
      <c r="UYN323" s="247"/>
      <c r="UYO323" s="247"/>
      <c r="UYP323" s="247"/>
      <c r="UYQ323" s="247"/>
      <c r="UYR323" s="247"/>
      <c r="UYS323" s="247"/>
      <c r="UYT323" s="247"/>
      <c r="UYU323" s="247"/>
      <c r="UYV323" s="247"/>
      <c r="UYW323" s="247"/>
      <c r="UYX323" s="247"/>
      <c r="UYY323" s="247"/>
      <c r="UYZ323" s="247"/>
      <c r="UZA323" s="247"/>
      <c r="UZB323" s="247"/>
      <c r="UZC323" s="247"/>
      <c r="UZD323" s="247"/>
      <c r="UZE323" s="247"/>
      <c r="UZF323" s="247"/>
      <c r="UZG323" s="247"/>
      <c r="UZH323" s="247"/>
      <c r="UZI323" s="247"/>
      <c r="UZJ323" s="247"/>
      <c r="UZK323" s="247"/>
      <c r="UZL323" s="247"/>
      <c r="UZM323" s="247"/>
      <c r="UZN323" s="247"/>
      <c r="UZO323" s="247"/>
      <c r="UZP323" s="247"/>
      <c r="UZQ323" s="247"/>
      <c r="UZR323" s="247"/>
      <c r="UZS323" s="247"/>
      <c r="UZT323" s="247"/>
      <c r="UZU323" s="247"/>
      <c r="UZV323" s="247"/>
      <c r="UZW323" s="247"/>
      <c r="UZX323" s="247"/>
      <c r="UZY323" s="247"/>
      <c r="UZZ323" s="247"/>
      <c r="VAA323" s="247"/>
      <c r="VAB323" s="247"/>
      <c r="VAC323" s="247"/>
      <c r="VAD323" s="247"/>
      <c r="VAE323" s="247"/>
      <c r="VAF323" s="247"/>
      <c r="VAG323" s="247"/>
      <c r="VAH323" s="247"/>
      <c r="VAI323" s="247"/>
      <c r="VAJ323" s="247"/>
      <c r="VAK323" s="247"/>
      <c r="VAL323" s="247"/>
      <c r="VAM323" s="247"/>
      <c r="VAN323" s="247"/>
      <c r="VAO323" s="247"/>
      <c r="VAP323" s="247"/>
      <c r="VAQ323" s="247"/>
      <c r="VAR323" s="247"/>
      <c r="VAS323" s="247"/>
      <c r="VAT323" s="247"/>
      <c r="VAU323" s="247"/>
      <c r="VAV323" s="247"/>
      <c r="VAW323" s="247"/>
      <c r="VAX323" s="247"/>
      <c r="VAY323" s="247"/>
      <c r="VAZ323" s="247"/>
      <c r="VBA323" s="247"/>
      <c r="VBB323" s="247"/>
      <c r="VBC323" s="247"/>
      <c r="VBD323" s="247"/>
      <c r="VBE323" s="247"/>
      <c r="VBF323" s="247"/>
      <c r="VBG323" s="247"/>
      <c r="VBH323" s="247"/>
      <c r="VBI323" s="247"/>
      <c r="VBJ323" s="247"/>
      <c r="VBK323" s="247"/>
      <c r="VBL323" s="247"/>
      <c r="VBM323" s="247"/>
      <c r="VBN323" s="247"/>
      <c r="VBO323" s="247"/>
      <c r="VBP323" s="247"/>
      <c r="VBQ323" s="247"/>
      <c r="VBR323" s="247"/>
      <c r="VBS323" s="247"/>
      <c r="VBT323" s="247"/>
      <c r="VBU323" s="247"/>
      <c r="VBV323" s="247"/>
      <c r="VBW323" s="247"/>
      <c r="VBX323" s="247"/>
      <c r="VBY323" s="247"/>
      <c r="VBZ323" s="247"/>
      <c r="VCA323" s="247"/>
      <c r="VCB323" s="247"/>
      <c r="VCC323" s="247"/>
      <c r="VCD323" s="247"/>
      <c r="VCE323" s="247"/>
      <c r="VCF323" s="247"/>
      <c r="VCG323" s="247"/>
      <c r="VCH323" s="247"/>
      <c r="VCI323" s="247"/>
      <c r="VCJ323" s="247"/>
      <c r="VCK323" s="247"/>
      <c r="VCL323" s="247"/>
      <c r="VCM323" s="247"/>
      <c r="VCN323" s="247"/>
      <c r="VCO323" s="247"/>
      <c r="VCP323" s="247"/>
      <c r="VCQ323" s="247"/>
      <c r="VCR323" s="247"/>
      <c r="VCS323" s="247"/>
      <c r="VCT323" s="247"/>
      <c r="VCU323" s="247"/>
      <c r="VCV323" s="247"/>
      <c r="VCW323" s="247"/>
      <c r="VCX323" s="247"/>
      <c r="VCY323" s="247"/>
      <c r="VCZ323" s="247"/>
      <c r="VDA323" s="247"/>
      <c r="VDB323" s="247"/>
      <c r="VDC323" s="247"/>
      <c r="VDD323" s="247"/>
      <c r="VDE323" s="247"/>
      <c r="VDF323" s="247"/>
      <c r="VDG323" s="247"/>
      <c r="VDH323" s="247"/>
      <c r="VDI323" s="247"/>
      <c r="VDJ323" s="247"/>
      <c r="VDK323" s="247"/>
      <c r="VDL323" s="247"/>
      <c r="VDM323" s="247"/>
      <c r="VDN323" s="247"/>
      <c r="VDO323" s="247"/>
      <c r="VDP323" s="247"/>
      <c r="VDQ323" s="247"/>
      <c r="VDR323" s="247"/>
      <c r="VDS323" s="247"/>
      <c r="VDT323" s="247"/>
      <c r="VDU323" s="247"/>
      <c r="VDV323" s="247"/>
      <c r="VDW323" s="247"/>
      <c r="VDX323" s="247"/>
      <c r="VDY323" s="247"/>
      <c r="VDZ323" s="247"/>
      <c r="VEA323" s="247"/>
      <c r="VEB323" s="247"/>
      <c r="VEC323" s="247"/>
      <c r="VED323" s="247"/>
      <c r="VEE323" s="247"/>
      <c r="VEF323" s="247"/>
      <c r="VEG323" s="247"/>
      <c r="VEH323" s="247"/>
      <c r="VEI323" s="247"/>
      <c r="VEJ323" s="247"/>
      <c r="VEK323" s="247"/>
      <c r="VEL323" s="247"/>
      <c r="VEM323" s="247"/>
      <c r="VEN323" s="247"/>
      <c r="VEO323" s="247"/>
      <c r="VEP323" s="247"/>
      <c r="VEQ323" s="247"/>
      <c r="VER323" s="247"/>
      <c r="VES323" s="247"/>
      <c r="VET323" s="247"/>
      <c r="VEU323" s="247"/>
      <c r="VEV323" s="247"/>
      <c r="VEW323" s="247"/>
      <c r="VEX323" s="247"/>
      <c r="VEY323" s="247"/>
      <c r="VEZ323" s="247"/>
      <c r="VFA323" s="247"/>
      <c r="VFB323" s="247"/>
      <c r="VFC323" s="247"/>
      <c r="VFD323" s="247"/>
      <c r="VFE323" s="247"/>
      <c r="VFF323" s="247"/>
      <c r="VFG323" s="247"/>
      <c r="VFH323" s="247"/>
      <c r="VFI323" s="247"/>
      <c r="VFJ323" s="247"/>
      <c r="VFK323" s="247"/>
      <c r="VFL323" s="247"/>
      <c r="VFM323" s="247"/>
      <c r="VFN323" s="247"/>
      <c r="VFO323" s="247"/>
      <c r="VFP323" s="247"/>
      <c r="VFQ323" s="247"/>
      <c r="VFR323" s="247"/>
      <c r="VFS323" s="247"/>
      <c r="VFT323" s="247"/>
      <c r="VFU323" s="247"/>
      <c r="VFV323" s="247"/>
      <c r="VFW323" s="247"/>
      <c r="VFX323" s="247"/>
      <c r="VFY323" s="247"/>
      <c r="VFZ323" s="247"/>
      <c r="VGA323" s="247"/>
      <c r="VGB323" s="247"/>
      <c r="VGC323" s="247"/>
      <c r="VGD323" s="247"/>
      <c r="VGE323" s="247"/>
      <c r="VGF323" s="247"/>
      <c r="VGG323" s="247"/>
      <c r="VGH323" s="247"/>
      <c r="VGI323" s="247"/>
      <c r="VGJ323" s="247"/>
      <c r="VGK323" s="247"/>
      <c r="VGL323" s="247"/>
      <c r="VGM323" s="247"/>
      <c r="VGN323" s="247"/>
      <c r="VGO323" s="247"/>
      <c r="VGP323" s="247"/>
      <c r="VGQ323" s="247"/>
      <c r="VGR323" s="247"/>
      <c r="VGS323" s="247"/>
      <c r="VGT323" s="247"/>
      <c r="VGU323" s="247"/>
      <c r="VGV323" s="247"/>
      <c r="VGW323" s="247"/>
      <c r="VGX323" s="247"/>
      <c r="VGY323" s="247"/>
      <c r="VGZ323" s="247"/>
      <c r="VHA323" s="247"/>
      <c r="VHB323" s="247"/>
      <c r="VHC323" s="247"/>
      <c r="VHD323" s="247"/>
      <c r="VHE323" s="247"/>
      <c r="VHF323" s="247"/>
      <c r="VHG323" s="247"/>
      <c r="VHH323" s="247"/>
      <c r="VHI323" s="247"/>
      <c r="VHJ323" s="247"/>
      <c r="VHK323" s="247"/>
      <c r="VHL323" s="247"/>
      <c r="VHM323" s="247"/>
      <c r="VHN323" s="247"/>
      <c r="VHO323" s="247"/>
      <c r="VHP323" s="247"/>
      <c r="VHQ323" s="247"/>
      <c r="VHR323" s="247"/>
      <c r="VHS323" s="247"/>
      <c r="VHT323" s="247"/>
      <c r="VHU323" s="247"/>
      <c r="VHV323" s="247"/>
      <c r="VHW323" s="247"/>
      <c r="VHX323" s="247"/>
      <c r="VHY323" s="247"/>
      <c r="VHZ323" s="247"/>
      <c r="VIA323" s="247"/>
      <c r="VIB323" s="247"/>
      <c r="VIC323" s="247"/>
      <c r="VID323" s="247"/>
      <c r="VIE323" s="247"/>
      <c r="VIF323" s="247"/>
      <c r="VIG323" s="247"/>
      <c r="VIH323" s="247"/>
      <c r="VII323" s="247"/>
      <c r="VIJ323" s="247"/>
      <c r="VIK323" s="247"/>
      <c r="VIL323" s="247"/>
      <c r="VIM323" s="247"/>
      <c r="VIN323" s="247"/>
      <c r="VIO323" s="247"/>
      <c r="VIP323" s="247"/>
      <c r="VIQ323" s="247"/>
      <c r="VIR323" s="247"/>
      <c r="VIS323" s="247"/>
      <c r="VIT323" s="247"/>
      <c r="VIU323" s="247"/>
      <c r="VIV323" s="247"/>
      <c r="VIW323" s="247"/>
      <c r="VIX323" s="247"/>
      <c r="VIY323" s="247"/>
      <c r="VIZ323" s="247"/>
      <c r="VJA323" s="247"/>
      <c r="VJB323" s="247"/>
      <c r="VJC323" s="247"/>
      <c r="VJD323" s="247"/>
      <c r="VJE323" s="247"/>
      <c r="VJF323" s="247"/>
      <c r="VJG323" s="247"/>
      <c r="VJH323" s="247"/>
      <c r="VJI323" s="247"/>
      <c r="VJJ323" s="247"/>
      <c r="VJK323" s="247"/>
      <c r="VJL323" s="247"/>
      <c r="VJM323" s="247"/>
      <c r="VJN323" s="247"/>
      <c r="VJO323" s="247"/>
      <c r="VJP323" s="247"/>
      <c r="VJQ323" s="247"/>
      <c r="VJR323" s="247"/>
      <c r="VJS323" s="247"/>
      <c r="VJT323" s="247"/>
      <c r="VJU323" s="247"/>
      <c r="VJV323" s="247"/>
      <c r="VJW323" s="247"/>
      <c r="VJX323" s="247"/>
      <c r="VJY323" s="247"/>
      <c r="VJZ323" s="247"/>
      <c r="VKA323" s="247"/>
      <c r="VKB323" s="247"/>
      <c r="VKC323" s="247"/>
      <c r="VKD323" s="247"/>
      <c r="VKE323" s="247"/>
      <c r="VKF323" s="247"/>
      <c r="VKG323" s="247"/>
      <c r="VKH323" s="247"/>
      <c r="VKI323" s="247"/>
      <c r="VKJ323" s="247"/>
      <c r="VKK323" s="247"/>
      <c r="VKL323" s="247"/>
      <c r="VKM323" s="247"/>
      <c r="VKN323" s="247"/>
      <c r="VKO323" s="247"/>
      <c r="VKP323" s="247"/>
      <c r="VKQ323" s="247"/>
      <c r="VKR323" s="247"/>
      <c r="VKS323" s="247"/>
      <c r="VKT323" s="247"/>
      <c r="VKU323" s="247"/>
      <c r="VKV323" s="247"/>
      <c r="VKW323" s="247"/>
      <c r="VKX323" s="247"/>
      <c r="VKY323" s="247"/>
      <c r="VKZ323" s="247"/>
      <c r="VLA323" s="247"/>
      <c r="VLB323" s="247"/>
      <c r="VLC323" s="247"/>
      <c r="VLD323" s="247"/>
      <c r="VLE323" s="247"/>
      <c r="VLF323" s="247"/>
      <c r="VLG323" s="247"/>
      <c r="VLH323" s="247"/>
      <c r="VLI323" s="247"/>
      <c r="VLJ323" s="247"/>
      <c r="VLK323" s="247"/>
      <c r="VLL323" s="247"/>
      <c r="VLM323" s="247"/>
      <c r="VLN323" s="247"/>
      <c r="VLO323" s="247"/>
      <c r="VLP323" s="247"/>
      <c r="VLQ323" s="247"/>
      <c r="VLR323" s="247"/>
      <c r="VLS323" s="247"/>
      <c r="VLT323" s="247"/>
      <c r="VLU323" s="247"/>
      <c r="VLV323" s="247"/>
      <c r="VLW323" s="247"/>
      <c r="VLX323" s="247"/>
      <c r="VLY323" s="247"/>
      <c r="VLZ323" s="247"/>
      <c r="VMA323" s="247"/>
      <c r="VMB323" s="247"/>
      <c r="VMC323" s="247"/>
      <c r="VMD323" s="247"/>
      <c r="VME323" s="247"/>
      <c r="VMF323" s="247"/>
      <c r="VMG323" s="247"/>
      <c r="VMH323" s="247"/>
      <c r="VMI323" s="247"/>
      <c r="VMJ323" s="247"/>
      <c r="VMK323" s="247"/>
      <c r="VML323" s="247"/>
      <c r="VMM323" s="247"/>
      <c r="VMN323" s="247"/>
      <c r="VMO323" s="247"/>
      <c r="VMP323" s="247"/>
      <c r="VMQ323" s="247"/>
      <c r="VMR323" s="247"/>
      <c r="VMS323" s="247"/>
      <c r="VMT323" s="247"/>
      <c r="VMU323" s="247"/>
      <c r="VMV323" s="247"/>
      <c r="VMW323" s="247"/>
      <c r="VMX323" s="247"/>
      <c r="VMY323" s="247"/>
      <c r="VMZ323" s="247"/>
      <c r="VNA323" s="247"/>
      <c r="VNB323" s="247"/>
      <c r="VNC323" s="247"/>
      <c r="VND323" s="247"/>
      <c r="VNE323" s="247"/>
      <c r="VNF323" s="247"/>
      <c r="VNG323" s="247"/>
      <c r="VNH323" s="247"/>
      <c r="VNI323" s="247"/>
      <c r="VNJ323" s="247"/>
      <c r="VNK323" s="247"/>
      <c r="VNL323" s="247"/>
      <c r="VNM323" s="247"/>
      <c r="VNN323" s="247"/>
      <c r="VNO323" s="247"/>
      <c r="VNP323" s="247"/>
      <c r="VNQ323" s="247"/>
      <c r="VNR323" s="247"/>
      <c r="VNS323" s="247"/>
      <c r="VNT323" s="247"/>
      <c r="VNU323" s="247"/>
      <c r="VNV323" s="247"/>
      <c r="VNW323" s="247"/>
      <c r="VNX323" s="247"/>
      <c r="VNY323" s="247"/>
      <c r="VNZ323" s="247"/>
      <c r="VOA323" s="247"/>
      <c r="VOB323" s="247"/>
      <c r="VOC323" s="247"/>
      <c r="VOD323" s="247"/>
      <c r="VOE323" s="247"/>
      <c r="VOF323" s="247"/>
      <c r="VOG323" s="247"/>
      <c r="VOH323" s="247"/>
      <c r="VOI323" s="247"/>
      <c r="VOJ323" s="247"/>
      <c r="VOK323" s="247"/>
      <c r="VOL323" s="247"/>
      <c r="VOM323" s="247"/>
      <c r="VON323" s="247"/>
      <c r="VOO323" s="247"/>
      <c r="VOP323" s="247"/>
      <c r="VOQ323" s="247"/>
      <c r="VOR323" s="247"/>
      <c r="VOS323" s="247"/>
      <c r="VOT323" s="247"/>
      <c r="VOU323" s="247"/>
      <c r="VOV323" s="247"/>
      <c r="VOW323" s="247"/>
      <c r="VOX323" s="247"/>
      <c r="VOY323" s="247"/>
      <c r="VOZ323" s="247"/>
      <c r="VPA323" s="247"/>
      <c r="VPB323" s="247"/>
      <c r="VPC323" s="247"/>
      <c r="VPD323" s="247"/>
      <c r="VPE323" s="247"/>
      <c r="VPF323" s="247"/>
      <c r="VPG323" s="247"/>
      <c r="VPH323" s="247"/>
      <c r="VPI323" s="247"/>
      <c r="VPJ323" s="247"/>
      <c r="VPK323" s="247"/>
      <c r="VPL323" s="247"/>
      <c r="VPM323" s="247"/>
      <c r="VPN323" s="247"/>
      <c r="VPO323" s="247"/>
      <c r="VPP323" s="247"/>
      <c r="VPQ323" s="247"/>
      <c r="VPR323" s="247"/>
      <c r="VPS323" s="247"/>
      <c r="VPT323" s="247"/>
      <c r="VPU323" s="247"/>
      <c r="VPV323" s="247"/>
      <c r="VPW323" s="247"/>
      <c r="VPX323" s="247"/>
      <c r="VPY323" s="247"/>
      <c r="VPZ323" s="247"/>
      <c r="VQA323" s="247"/>
      <c r="VQB323" s="247"/>
      <c r="VQC323" s="247"/>
      <c r="VQD323" s="247"/>
      <c r="VQE323" s="247"/>
      <c r="VQF323" s="247"/>
      <c r="VQG323" s="247"/>
      <c r="VQH323" s="247"/>
      <c r="VQI323" s="247"/>
      <c r="VQJ323" s="247"/>
      <c r="VQK323" s="247"/>
      <c r="VQL323" s="247"/>
      <c r="VQM323" s="247"/>
      <c r="VQN323" s="247"/>
      <c r="VQO323" s="247"/>
      <c r="VQP323" s="247"/>
      <c r="VQQ323" s="247"/>
      <c r="VQR323" s="247"/>
      <c r="VQS323" s="247"/>
      <c r="VQT323" s="247"/>
      <c r="VQU323" s="247"/>
      <c r="VQV323" s="247"/>
      <c r="VQW323" s="247"/>
      <c r="VQX323" s="247"/>
      <c r="VQY323" s="247"/>
      <c r="VQZ323" s="247"/>
      <c r="VRA323" s="247"/>
      <c r="VRB323" s="247"/>
      <c r="VRC323" s="247"/>
      <c r="VRD323" s="247"/>
      <c r="VRE323" s="247"/>
      <c r="VRF323" s="247"/>
      <c r="VRG323" s="247"/>
      <c r="VRH323" s="247"/>
      <c r="VRI323" s="247"/>
      <c r="VRJ323" s="247"/>
      <c r="VRK323" s="247"/>
      <c r="VRL323" s="247"/>
      <c r="VRM323" s="247"/>
      <c r="VRN323" s="247"/>
      <c r="VRO323" s="247"/>
      <c r="VRP323" s="247"/>
      <c r="VRQ323" s="247"/>
      <c r="VRR323" s="247"/>
      <c r="VRS323" s="247"/>
      <c r="VRT323" s="247"/>
      <c r="VRU323" s="247"/>
      <c r="VRV323" s="247"/>
      <c r="VRW323" s="247"/>
      <c r="VRX323" s="247"/>
      <c r="VRY323" s="247"/>
      <c r="VRZ323" s="247"/>
      <c r="VSA323" s="247"/>
      <c r="VSB323" s="247"/>
      <c r="VSC323" s="247"/>
      <c r="VSD323" s="247"/>
      <c r="VSE323" s="247"/>
      <c r="VSF323" s="247"/>
      <c r="VSG323" s="247"/>
      <c r="VSH323" s="247"/>
      <c r="VSI323" s="247"/>
      <c r="VSJ323" s="247"/>
      <c r="VSK323" s="247"/>
      <c r="VSL323" s="247"/>
      <c r="VSM323" s="247"/>
      <c r="VSN323" s="247"/>
      <c r="VSO323" s="247"/>
      <c r="VSP323" s="247"/>
      <c r="VSQ323" s="247"/>
      <c r="VSR323" s="247"/>
      <c r="VSS323" s="247"/>
      <c r="VST323" s="247"/>
      <c r="VSU323" s="247"/>
      <c r="VSV323" s="247"/>
      <c r="VSW323" s="247"/>
      <c r="VSX323" s="247"/>
      <c r="VSY323" s="247"/>
      <c r="VSZ323" s="247"/>
      <c r="VTA323" s="247"/>
      <c r="VTB323" s="247"/>
      <c r="VTC323" s="247"/>
      <c r="VTD323" s="247"/>
      <c r="VTE323" s="247"/>
      <c r="VTF323" s="247"/>
      <c r="VTG323" s="247"/>
      <c r="VTH323" s="247"/>
      <c r="VTI323" s="247"/>
      <c r="VTJ323" s="247"/>
      <c r="VTK323" s="247"/>
      <c r="VTL323" s="247"/>
      <c r="VTM323" s="247"/>
      <c r="VTN323" s="247"/>
      <c r="VTO323" s="247"/>
      <c r="VTP323" s="247"/>
      <c r="VTQ323" s="247"/>
      <c r="VTR323" s="247"/>
      <c r="VTS323" s="247"/>
      <c r="VTT323" s="247"/>
      <c r="VTU323" s="247"/>
      <c r="VTV323" s="247"/>
      <c r="VTW323" s="247"/>
      <c r="VTX323" s="247"/>
      <c r="VTY323" s="247"/>
      <c r="VTZ323" s="247"/>
      <c r="VUA323" s="247"/>
      <c r="VUB323" s="247"/>
      <c r="VUC323" s="247"/>
      <c r="VUD323" s="247"/>
      <c r="VUE323" s="247"/>
      <c r="VUF323" s="247"/>
      <c r="VUG323" s="247"/>
      <c r="VUH323" s="247"/>
      <c r="VUI323" s="247"/>
      <c r="VUJ323" s="247"/>
      <c r="VUK323" s="247"/>
      <c r="VUL323" s="247"/>
      <c r="VUM323" s="247"/>
      <c r="VUN323" s="247"/>
      <c r="VUO323" s="247"/>
      <c r="VUP323" s="247"/>
      <c r="VUQ323" s="247"/>
      <c r="VUR323" s="247"/>
      <c r="VUS323" s="247"/>
      <c r="VUT323" s="247"/>
      <c r="VUU323" s="247"/>
      <c r="VUV323" s="247"/>
      <c r="VUW323" s="247"/>
      <c r="VUX323" s="247"/>
      <c r="VUY323" s="247"/>
      <c r="VUZ323" s="247"/>
      <c r="VVA323" s="247"/>
      <c r="VVB323" s="247"/>
      <c r="VVC323" s="247"/>
      <c r="VVD323" s="247"/>
      <c r="VVE323" s="247"/>
      <c r="VVF323" s="247"/>
      <c r="VVG323" s="247"/>
      <c r="VVH323" s="247"/>
      <c r="VVI323" s="247"/>
      <c r="VVJ323" s="247"/>
      <c r="VVK323" s="247"/>
      <c r="VVL323" s="247"/>
      <c r="VVM323" s="247"/>
      <c r="VVN323" s="247"/>
      <c r="VVO323" s="247"/>
      <c r="VVP323" s="247"/>
      <c r="VVQ323" s="247"/>
      <c r="VVR323" s="247"/>
      <c r="VVS323" s="247"/>
      <c r="VVT323" s="247"/>
      <c r="VVU323" s="247"/>
      <c r="VVV323" s="247"/>
      <c r="VVW323" s="247"/>
      <c r="VVX323" s="247"/>
      <c r="VVY323" s="247"/>
      <c r="VVZ323" s="247"/>
      <c r="VWA323" s="247"/>
      <c r="VWB323" s="247"/>
      <c r="VWC323" s="247"/>
      <c r="VWD323" s="247"/>
      <c r="VWE323" s="247"/>
      <c r="VWF323" s="247"/>
      <c r="VWG323" s="247"/>
      <c r="VWH323" s="247"/>
      <c r="VWI323" s="247"/>
      <c r="VWJ323" s="247"/>
      <c r="VWK323" s="247"/>
      <c r="VWL323" s="247"/>
      <c r="VWM323" s="247"/>
      <c r="VWN323" s="247"/>
      <c r="VWO323" s="247"/>
      <c r="VWP323" s="247"/>
      <c r="VWQ323" s="247"/>
      <c r="VWR323" s="247"/>
      <c r="VWS323" s="247"/>
      <c r="VWT323" s="247"/>
      <c r="VWU323" s="247"/>
      <c r="VWV323" s="247"/>
      <c r="VWW323" s="247"/>
      <c r="VWX323" s="247"/>
      <c r="VWY323" s="247"/>
      <c r="VWZ323" s="247"/>
      <c r="VXA323" s="247"/>
      <c r="VXB323" s="247"/>
      <c r="VXC323" s="247"/>
      <c r="VXD323" s="247"/>
      <c r="VXE323" s="247"/>
      <c r="VXF323" s="247"/>
      <c r="VXG323" s="247"/>
      <c r="VXH323" s="247"/>
      <c r="VXI323" s="247"/>
      <c r="VXJ323" s="247"/>
      <c r="VXK323" s="247"/>
      <c r="VXL323" s="247"/>
      <c r="VXM323" s="247"/>
      <c r="VXN323" s="247"/>
      <c r="VXO323" s="247"/>
      <c r="VXP323" s="247"/>
      <c r="VXQ323" s="247"/>
      <c r="VXR323" s="247"/>
      <c r="VXS323" s="247"/>
      <c r="VXT323" s="247"/>
      <c r="VXU323" s="247"/>
      <c r="VXV323" s="247"/>
      <c r="VXW323" s="247"/>
      <c r="VXX323" s="247"/>
      <c r="VXY323" s="247"/>
      <c r="VXZ323" s="247"/>
      <c r="VYA323" s="247"/>
      <c r="VYB323" s="247"/>
      <c r="VYC323" s="247"/>
      <c r="VYD323" s="247"/>
      <c r="VYE323" s="247"/>
      <c r="VYF323" s="247"/>
      <c r="VYG323" s="247"/>
      <c r="VYH323" s="247"/>
      <c r="VYI323" s="247"/>
      <c r="VYJ323" s="247"/>
      <c r="VYK323" s="247"/>
      <c r="VYL323" s="247"/>
      <c r="VYM323" s="247"/>
      <c r="VYN323" s="247"/>
      <c r="VYO323" s="247"/>
      <c r="VYP323" s="247"/>
      <c r="VYQ323" s="247"/>
      <c r="VYR323" s="247"/>
      <c r="VYS323" s="247"/>
      <c r="VYT323" s="247"/>
      <c r="VYU323" s="247"/>
      <c r="VYV323" s="247"/>
      <c r="VYW323" s="247"/>
      <c r="VYX323" s="247"/>
      <c r="VYY323" s="247"/>
      <c r="VYZ323" s="247"/>
      <c r="VZA323" s="247"/>
      <c r="VZB323" s="247"/>
      <c r="VZC323" s="247"/>
      <c r="VZD323" s="247"/>
      <c r="VZE323" s="247"/>
      <c r="VZF323" s="247"/>
      <c r="VZG323" s="247"/>
      <c r="VZH323" s="247"/>
      <c r="VZI323" s="247"/>
      <c r="VZJ323" s="247"/>
      <c r="VZK323" s="247"/>
      <c r="VZL323" s="247"/>
      <c r="VZM323" s="247"/>
      <c r="VZN323" s="247"/>
      <c r="VZO323" s="247"/>
      <c r="VZP323" s="247"/>
      <c r="VZQ323" s="247"/>
      <c r="VZR323" s="247"/>
      <c r="VZS323" s="247"/>
      <c r="VZT323" s="247"/>
      <c r="VZU323" s="247"/>
      <c r="VZV323" s="247"/>
      <c r="VZW323" s="247"/>
      <c r="VZX323" s="247"/>
      <c r="VZY323" s="247"/>
      <c r="VZZ323" s="247"/>
      <c r="WAA323" s="247"/>
      <c r="WAB323" s="247"/>
      <c r="WAC323" s="247"/>
      <c r="WAD323" s="247"/>
      <c r="WAE323" s="247"/>
      <c r="WAF323" s="247"/>
      <c r="WAG323" s="247"/>
      <c r="WAH323" s="247"/>
      <c r="WAI323" s="247"/>
      <c r="WAJ323" s="247"/>
      <c r="WAK323" s="247"/>
      <c r="WAL323" s="247"/>
      <c r="WAM323" s="247"/>
      <c r="WAN323" s="247"/>
      <c r="WAO323" s="247"/>
      <c r="WAP323" s="247"/>
      <c r="WAQ323" s="247"/>
      <c r="WAR323" s="247"/>
      <c r="WAS323" s="247"/>
      <c r="WAT323" s="247"/>
      <c r="WAU323" s="247"/>
      <c r="WAV323" s="247"/>
      <c r="WAW323" s="247"/>
      <c r="WAX323" s="247"/>
      <c r="WAY323" s="247"/>
      <c r="WAZ323" s="247"/>
      <c r="WBA323" s="247"/>
      <c r="WBB323" s="247"/>
      <c r="WBC323" s="247"/>
      <c r="WBD323" s="247"/>
      <c r="WBE323" s="247"/>
      <c r="WBF323" s="247"/>
      <c r="WBG323" s="247"/>
      <c r="WBH323" s="247"/>
      <c r="WBI323" s="247"/>
      <c r="WBJ323" s="247"/>
      <c r="WBK323" s="247"/>
      <c r="WBL323" s="247"/>
      <c r="WBM323" s="247"/>
      <c r="WBN323" s="247"/>
      <c r="WBO323" s="247"/>
      <c r="WBP323" s="247"/>
      <c r="WBQ323" s="247"/>
      <c r="WBR323" s="247"/>
      <c r="WBS323" s="247"/>
      <c r="WBT323" s="247"/>
      <c r="WBU323" s="247"/>
      <c r="WBV323" s="247"/>
      <c r="WBW323" s="247"/>
      <c r="WBX323" s="247"/>
      <c r="WBY323" s="247"/>
      <c r="WBZ323" s="247"/>
      <c r="WCA323" s="247"/>
      <c r="WCB323" s="247"/>
      <c r="WCC323" s="247"/>
      <c r="WCD323" s="247"/>
      <c r="WCE323" s="247"/>
      <c r="WCF323" s="247"/>
      <c r="WCG323" s="247"/>
      <c r="WCH323" s="247"/>
      <c r="WCI323" s="247"/>
      <c r="WCJ323" s="247"/>
      <c r="WCK323" s="247"/>
      <c r="WCL323" s="247"/>
      <c r="WCM323" s="247"/>
      <c r="WCN323" s="247"/>
      <c r="WCO323" s="247"/>
      <c r="WCP323" s="247"/>
      <c r="WCQ323" s="247"/>
      <c r="WCR323" s="247"/>
      <c r="WCS323" s="247"/>
      <c r="WCT323" s="247"/>
      <c r="WCU323" s="247"/>
      <c r="WCV323" s="247"/>
      <c r="WCW323" s="247"/>
      <c r="WCX323" s="247"/>
      <c r="WCY323" s="247"/>
      <c r="WCZ323" s="247"/>
      <c r="WDA323" s="247"/>
      <c r="WDB323" s="247"/>
      <c r="WDC323" s="247"/>
      <c r="WDD323" s="247"/>
      <c r="WDE323" s="247"/>
      <c r="WDF323" s="247"/>
      <c r="WDG323" s="247"/>
      <c r="WDH323" s="247"/>
      <c r="WDI323" s="247"/>
      <c r="WDJ323" s="247"/>
      <c r="WDK323" s="247"/>
      <c r="WDL323" s="247"/>
      <c r="WDM323" s="247"/>
      <c r="WDN323" s="247"/>
      <c r="WDO323" s="247"/>
      <c r="WDP323" s="247"/>
      <c r="WDQ323" s="247"/>
      <c r="WDR323" s="247"/>
      <c r="WDS323" s="247"/>
      <c r="WDT323" s="247"/>
      <c r="WDU323" s="247"/>
      <c r="WDV323" s="247"/>
      <c r="WDW323" s="247"/>
      <c r="WDX323" s="247"/>
      <c r="WDY323" s="247"/>
      <c r="WDZ323" s="247"/>
      <c r="WEA323" s="247"/>
      <c r="WEB323" s="247"/>
      <c r="WEC323" s="247"/>
      <c r="WED323" s="247"/>
      <c r="WEE323" s="247"/>
      <c r="WEF323" s="247"/>
      <c r="WEG323" s="247"/>
      <c r="WEH323" s="247"/>
      <c r="WEI323" s="247"/>
      <c r="WEJ323" s="247"/>
      <c r="WEK323" s="247"/>
      <c r="WEL323" s="247"/>
      <c r="WEM323" s="247"/>
      <c r="WEN323" s="247"/>
      <c r="WEO323" s="247"/>
      <c r="WEP323" s="247"/>
      <c r="WEQ323" s="247"/>
      <c r="WER323" s="247"/>
      <c r="WES323" s="247"/>
      <c r="WET323" s="247"/>
      <c r="WEU323" s="247"/>
      <c r="WEV323" s="247"/>
      <c r="WEW323" s="247"/>
      <c r="WEX323" s="247"/>
      <c r="WEY323" s="247"/>
      <c r="WEZ323" s="247"/>
      <c r="WFA323" s="247"/>
      <c r="WFB323" s="247"/>
      <c r="WFC323" s="247"/>
      <c r="WFD323" s="247"/>
      <c r="WFE323" s="247"/>
      <c r="WFF323" s="247"/>
      <c r="WFG323" s="247"/>
      <c r="WFH323" s="247"/>
      <c r="WFI323" s="247"/>
      <c r="WFJ323" s="247"/>
      <c r="WFK323" s="247"/>
      <c r="WFL323" s="247"/>
      <c r="WFM323" s="247"/>
      <c r="WFN323" s="247"/>
      <c r="WFO323" s="247"/>
      <c r="WFP323" s="247"/>
      <c r="WFQ323" s="247"/>
      <c r="WFR323" s="247"/>
      <c r="WFS323" s="247"/>
      <c r="WFT323" s="247"/>
      <c r="WFU323" s="247"/>
      <c r="WFV323" s="247"/>
      <c r="WFW323" s="247"/>
      <c r="WFX323" s="247"/>
      <c r="WFY323" s="247"/>
      <c r="WFZ323" s="247"/>
      <c r="WGA323" s="247"/>
      <c r="WGB323" s="247"/>
      <c r="WGC323" s="247"/>
      <c r="WGD323" s="247"/>
      <c r="WGE323" s="247"/>
      <c r="WGF323" s="247"/>
      <c r="WGG323" s="247"/>
      <c r="WGH323" s="247"/>
      <c r="WGI323" s="247"/>
      <c r="WGJ323" s="247"/>
      <c r="WGK323" s="247"/>
      <c r="WGL323" s="247"/>
      <c r="WGM323" s="247"/>
      <c r="WGN323" s="247"/>
      <c r="WGO323" s="247"/>
      <c r="WGP323" s="247"/>
      <c r="WGQ323" s="247"/>
      <c r="WGR323" s="247"/>
      <c r="WGS323" s="247"/>
      <c r="WGT323" s="247"/>
      <c r="WGU323" s="247"/>
      <c r="WGV323" s="247"/>
      <c r="WGW323" s="247"/>
      <c r="WGX323" s="247"/>
      <c r="WGY323" s="247"/>
      <c r="WGZ323" s="247"/>
      <c r="WHA323" s="247"/>
      <c r="WHB323" s="247"/>
      <c r="WHC323" s="247"/>
      <c r="WHD323" s="247"/>
      <c r="WHE323" s="247"/>
      <c r="WHF323" s="247"/>
      <c r="WHG323" s="247"/>
      <c r="WHH323" s="247"/>
      <c r="WHI323" s="247"/>
      <c r="WHJ323" s="247"/>
      <c r="WHK323" s="247"/>
      <c r="WHL323" s="247"/>
      <c r="WHM323" s="247"/>
      <c r="WHN323" s="247"/>
      <c r="WHO323" s="247"/>
      <c r="WHP323" s="247"/>
      <c r="WHQ323" s="247"/>
      <c r="WHR323" s="247"/>
      <c r="WHS323" s="247"/>
      <c r="WHT323" s="247"/>
      <c r="WHU323" s="247"/>
      <c r="WHV323" s="247"/>
      <c r="WHW323" s="247"/>
      <c r="WHX323" s="247"/>
      <c r="WHY323" s="247"/>
      <c r="WHZ323" s="247"/>
      <c r="WIA323" s="247"/>
      <c r="WIB323" s="247"/>
      <c r="WIC323" s="247"/>
      <c r="WID323" s="247"/>
      <c r="WIE323" s="247"/>
      <c r="WIF323" s="247"/>
      <c r="WIG323" s="247"/>
      <c r="WIH323" s="247"/>
      <c r="WII323" s="247"/>
      <c r="WIJ323" s="247"/>
      <c r="WIK323" s="247"/>
      <c r="WIL323" s="247"/>
      <c r="WIM323" s="247"/>
      <c r="WIN323" s="247"/>
      <c r="WIO323" s="247"/>
      <c r="WIP323" s="247"/>
      <c r="WIQ323" s="247"/>
      <c r="WIR323" s="247"/>
      <c r="WIS323" s="247"/>
      <c r="WIT323" s="247"/>
      <c r="WIU323" s="247"/>
      <c r="WIV323" s="247"/>
      <c r="WIW323" s="247"/>
      <c r="WIX323" s="247"/>
      <c r="WIY323" s="247"/>
      <c r="WIZ323" s="247"/>
      <c r="WJA323" s="247"/>
      <c r="WJB323" s="247"/>
      <c r="WJC323" s="247"/>
      <c r="WJD323" s="247"/>
      <c r="WJE323" s="247"/>
      <c r="WJF323" s="247"/>
      <c r="WJG323" s="247"/>
      <c r="WJH323" s="247"/>
      <c r="WJI323" s="247"/>
      <c r="WJJ323" s="247"/>
      <c r="WJK323" s="247"/>
      <c r="WJL323" s="247"/>
      <c r="WJM323" s="247"/>
      <c r="WJN323" s="247"/>
      <c r="WJO323" s="247"/>
      <c r="WJP323" s="247"/>
      <c r="WJQ323" s="247"/>
      <c r="WJR323" s="247"/>
      <c r="WJS323" s="247"/>
      <c r="WJT323" s="247"/>
      <c r="WJU323" s="247"/>
      <c r="WJV323" s="247"/>
      <c r="WJW323" s="247"/>
      <c r="WJX323" s="247"/>
      <c r="WJY323" s="247"/>
      <c r="WJZ323" s="247"/>
      <c r="WKA323" s="247"/>
      <c r="WKB323" s="247"/>
      <c r="WKC323" s="247"/>
      <c r="WKD323" s="247"/>
      <c r="WKE323" s="247"/>
      <c r="WKF323" s="247"/>
      <c r="WKG323" s="247"/>
      <c r="WKH323" s="247"/>
      <c r="WKI323" s="247"/>
      <c r="WKJ323" s="247"/>
      <c r="WKK323" s="247"/>
      <c r="WKL323" s="247"/>
      <c r="WKM323" s="247"/>
      <c r="WKN323" s="247"/>
      <c r="WKO323" s="247"/>
      <c r="WKP323" s="247"/>
      <c r="WKQ323" s="247"/>
      <c r="WKR323" s="247"/>
      <c r="WKS323" s="247"/>
      <c r="WKT323" s="247"/>
      <c r="WKU323" s="247"/>
      <c r="WKV323" s="247"/>
      <c r="WKW323" s="247"/>
      <c r="WKX323" s="247"/>
      <c r="WKY323" s="247"/>
      <c r="WKZ323" s="247"/>
      <c r="WLA323" s="247"/>
      <c r="WLB323" s="247"/>
      <c r="WLC323" s="247"/>
      <c r="WLD323" s="247"/>
      <c r="WLE323" s="247"/>
      <c r="WLF323" s="247"/>
      <c r="WLG323" s="247"/>
      <c r="WLH323" s="247"/>
      <c r="WLI323" s="247"/>
      <c r="WLJ323" s="247"/>
      <c r="WLK323" s="247"/>
      <c r="WLL323" s="247"/>
      <c r="WLM323" s="247"/>
      <c r="WLN323" s="247"/>
      <c r="WLO323" s="247"/>
      <c r="WLP323" s="247"/>
      <c r="WLQ323" s="247"/>
      <c r="WLR323" s="247"/>
      <c r="WLS323" s="247"/>
      <c r="WLT323" s="247"/>
      <c r="WLU323" s="247"/>
      <c r="WLV323" s="247"/>
      <c r="WLW323" s="247"/>
      <c r="WLX323" s="247"/>
      <c r="WLY323" s="247"/>
      <c r="WLZ323" s="247"/>
      <c r="WMA323" s="247"/>
      <c r="WMB323" s="247"/>
      <c r="WMC323" s="247"/>
      <c r="WMD323" s="247"/>
      <c r="WME323" s="247"/>
      <c r="WMF323" s="247"/>
      <c r="WMG323" s="247"/>
      <c r="WMH323" s="247"/>
      <c r="WMI323" s="247"/>
      <c r="WMJ323" s="247"/>
      <c r="WMK323" s="247"/>
      <c r="WML323" s="247"/>
      <c r="WMM323" s="247"/>
      <c r="WMN323" s="247"/>
      <c r="WMO323" s="247"/>
      <c r="WMP323" s="247"/>
      <c r="WMQ323" s="247"/>
      <c r="WMR323" s="247"/>
      <c r="WMS323" s="247"/>
      <c r="WMT323" s="247"/>
      <c r="WMU323" s="247"/>
      <c r="WMV323" s="247"/>
      <c r="WMW323" s="247"/>
      <c r="WMX323" s="247"/>
      <c r="WMY323" s="247"/>
      <c r="WMZ323" s="247"/>
      <c r="WNA323" s="247"/>
      <c r="WNB323" s="247"/>
      <c r="WNC323" s="247"/>
      <c r="WND323" s="247"/>
      <c r="WNE323" s="247"/>
      <c r="WNF323" s="247"/>
      <c r="WNG323" s="247"/>
      <c r="WNH323" s="247"/>
      <c r="WNI323" s="247"/>
      <c r="WNJ323" s="247"/>
      <c r="WNK323" s="247"/>
      <c r="WNL323" s="247"/>
      <c r="WNM323" s="247"/>
      <c r="WNN323" s="247"/>
      <c r="WNO323" s="247"/>
      <c r="WNP323" s="247"/>
      <c r="WNQ323" s="247"/>
      <c r="WNR323" s="247"/>
      <c r="WNS323" s="247"/>
      <c r="WNT323" s="247"/>
      <c r="WNU323" s="247"/>
      <c r="WNV323" s="247"/>
      <c r="WNW323" s="247"/>
      <c r="WNX323" s="247"/>
      <c r="WNY323" s="247"/>
      <c r="WNZ323" s="247"/>
      <c r="WOA323" s="247"/>
      <c r="WOB323" s="247"/>
      <c r="WOC323" s="247"/>
      <c r="WOD323" s="247"/>
      <c r="WOE323" s="247"/>
      <c r="WOF323" s="247"/>
      <c r="WOG323" s="247"/>
      <c r="WOH323" s="247"/>
      <c r="WOI323" s="247"/>
      <c r="WOJ323" s="247"/>
      <c r="WOK323" s="247"/>
      <c r="WOL323" s="247"/>
      <c r="WOM323" s="247"/>
      <c r="WON323" s="247"/>
      <c r="WOO323" s="247"/>
      <c r="WOP323" s="247"/>
      <c r="WOQ323" s="247"/>
      <c r="WOR323" s="247"/>
      <c r="WOS323" s="247"/>
      <c r="WOT323" s="247"/>
      <c r="WOU323" s="247"/>
      <c r="WOV323" s="247"/>
      <c r="WOW323" s="247"/>
      <c r="WOX323" s="247"/>
      <c r="WOY323" s="247"/>
      <c r="WOZ323" s="247"/>
      <c r="WPA323" s="247"/>
      <c r="WPB323" s="247"/>
      <c r="WPC323" s="247"/>
      <c r="WPD323" s="247"/>
      <c r="WPE323" s="247"/>
      <c r="WPF323" s="247"/>
      <c r="WPG323" s="247"/>
      <c r="WPH323" s="247"/>
      <c r="WPI323" s="247"/>
      <c r="WPJ323" s="247"/>
      <c r="WPK323" s="247"/>
      <c r="WPL323" s="247"/>
      <c r="WPM323" s="247"/>
      <c r="WPN323" s="247"/>
      <c r="WPO323" s="247"/>
      <c r="WPP323" s="247"/>
      <c r="WPQ323" s="247"/>
      <c r="WPR323" s="247"/>
      <c r="WPS323" s="247"/>
      <c r="WPT323" s="247"/>
      <c r="WPU323" s="247"/>
      <c r="WPV323" s="247"/>
      <c r="WPW323" s="247"/>
      <c r="WPX323" s="247"/>
      <c r="WPY323" s="247"/>
      <c r="WPZ323" s="247"/>
      <c r="WQA323" s="247"/>
      <c r="WQB323" s="247"/>
      <c r="WQC323" s="247"/>
      <c r="WQD323" s="247"/>
      <c r="WQE323" s="247"/>
      <c r="WQF323" s="247"/>
      <c r="WQG323" s="247"/>
      <c r="WQH323" s="247"/>
      <c r="WQI323" s="247"/>
      <c r="WQJ323" s="247"/>
      <c r="WQK323" s="247"/>
      <c r="WQL323" s="247"/>
      <c r="WQM323" s="247"/>
      <c r="WQN323" s="247"/>
      <c r="WQO323" s="247"/>
      <c r="WQP323" s="247"/>
      <c r="WQQ323" s="247"/>
      <c r="WQR323" s="247"/>
      <c r="WQS323" s="247"/>
      <c r="WQT323" s="247"/>
      <c r="WQU323" s="247"/>
      <c r="WQV323" s="247"/>
      <c r="WQW323" s="247"/>
      <c r="WQX323" s="247"/>
      <c r="WQY323" s="247"/>
      <c r="WQZ323" s="247"/>
      <c r="WRA323" s="247"/>
      <c r="WRB323" s="247"/>
      <c r="WRC323" s="247"/>
      <c r="WRD323" s="247"/>
      <c r="WRE323" s="247"/>
      <c r="WRF323" s="247"/>
      <c r="WRG323" s="247"/>
      <c r="WRH323" s="247"/>
      <c r="WRI323" s="247"/>
      <c r="WRJ323" s="247"/>
      <c r="WRK323" s="247"/>
      <c r="WRL323" s="247"/>
      <c r="WRM323" s="247"/>
      <c r="WRN323" s="247"/>
      <c r="WRO323" s="247"/>
      <c r="WRP323" s="247"/>
      <c r="WRQ323" s="247"/>
      <c r="WRR323" s="247"/>
      <c r="WRS323" s="247"/>
      <c r="WRT323" s="247"/>
      <c r="WRU323" s="247"/>
      <c r="WRV323" s="247"/>
      <c r="WRW323" s="247"/>
      <c r="WRX323" s="247"/>
      <c r="WRY323" s="247"/>
      <c r="WRZ323" s="247"/>
      <c r="WSA323" s="247"/>
      <c r="WSB323" s="247"/>
      <c r="WSC323" s="247"/>
      <c r="WSD323" s="247"/>
      <c r="WSE323" s="247"/>
      <c r="WSF323" s="247"/>
      <c r="WSG323" s="247"/>
      <c r="WSH323" s="247"/>
      <c r="WSI323" s="247"/>
      <c r="WSJ323" s="247"/>
      <c r="WSK323" s="247"/>
      <c r="WSL323" s="247"/>
      <c r="WSM323" s="247"/>
      <c r="WSN323" s="247"/>
      <c r="WSO323" s="247"/>
      <c r="WSP323" s="247"/>
      <c r="WSQ323" s="247"/>
      <c r="WSR323" s="247"/>
      <c r="WSS323" s="247"/>
      <c r="WST323" s="247"/>
      <c r="WSU323" s="247"/>
      <c r="WSV323" s="247"/>
      <c r="WSW323" s="247"/>
      <c r="WSX323" s="247"/>
      <c r="WSY323" s="247"/>
      <c r="WSZ323" s="247"/>
      <c r="WTA323" s="247"/>
      <c r="WTB323" s="247"/>
      <c r="WTC323" s="247"/>
      <c r="WTD323" s="247"/>
      <c r="WTE323" s="247"/>
      <c r="WTF323" s="247"/>
      <c r="WTG323" s="247"/>
      <c r="WTH323" s="247"/>
      <c r="WTI323" s="247"/>
      <c r="WTJ323" s="247"/>
      <c r="WTK323" s="247"/>
      <c r="WTL323" s="247"/>
      <c r="WTM323" s="247"/>
      <c r="WTN323" s="247"/>
      <c r="WTO323" s="247"/>
      <c r="WTP323" s="247"/>
      <c r="WTQ323" s="247"/>
      <c r="WTR323" s="247"/>
      <c r="WTS323" s="247"/>
      <c r="WTT323" s="247"/>
      <c r="WTU323" s="247"/>
      <c r="WTV323" s="247"/>
      <c r="WTW323" s="247"/>
      <c r="WTX323" s="247"/>
      <c r="WTY323" s="247"/>
      <c r="WTZ323" s="247"/>
      <c r="WUA323" s="247"/>
      <c r="WUB323" s="247"/>
      <c r="WUC323" s="247"/>
      <c r="WUD323" s="247"/>
      <c r="WUE323" s="247"/>
      <c r="WUF323" s="247"/>
      <c r="WUG323" s="247"/>
      <c r="WUH323" s="247"/>
      <c r="WUI323" s="247"/>
      <c r="WUJ323" s="247"/>
      <c r="WUK323" s="247"/>
      <c r="WUL323" s="247"/>
      <c r="WUM323" s="247"/>
      <c r="WUN323" s="247"/>
      <c r="WUO323" s="247"/>
      <c r="WUP323" s="247"/>
      <c r="WUQ323" s="247"/>
      <c r="WUR323" s="247"/>
      <c r="WUS323" s="247"/>
      <c r="WUT323" s="247"/>
      <c r="WUU323" s="247"/>
      <c r="WUV323" s="247"/>
      <c r="WUW323" s="247"/>
      <c r="WUX323" s="247"/>
      <c r="WUY323" s="247"/>
      <c r="WUZ323" s="247"/>
      <c r="WVA323" s="247"/>
      <c r="WVB323" s="247"/>
      <c r="WVC323" s="247"/>
      <c r="WVD323" s="247"/>
      <c r="WVE323" s="247"/>
      <c r="WVF323" s="247"/>
      <c r="WVG323" s="247"/>
      <c r="WVH323" s="247"/>
      <c r="WVI323" s="247"/>
      <c r="WVJ323" s="247"/>
      <c r="WVK323" s="247"/>
      <c r="WVL323" s="247"/>
      <c r="WVM323" s="247"/>
      <c r="WVN323" s="247"/>
      <c r="WVO323" s="247"/>
      <c r="WVP323" s="247"/>
      <c r="WVQ323" s="247"/>
      <c r="WVR323" s="247"/>
      <c r="WVS323" s="247"/>
      <c r="WVT323" s="247"/>
      <c r="WVU323" s="247"/>
      <c r="WVV323" s="247"/>
      <c r="WVW323" s="247"/>
      <c r="WVX323" s="247"/>
      <c r="WVY323" s="247"/>
      <c r="WVZ323" s="247"/>
      <c r="WWA323" s="247"/>
      <c r="WWB323" s="247"/>
      <c r="WWC323" s="247"/>
      <c r="WWD323" s="247"/>
      <c r="WWE323" s="247"/>
      <c r="WWF323" s="247"/>
      <c r="WWG323" s="247"/>
      <c r="WWH323" s="247"/>
      <c r="WWI323" s="247"/>
    </row>
    <row r="324" spans="1:16155" hidden="1" x14ac:dyDescent="0.3">
      <c r="A324" s="234" t="s">
        <v>1091</v>
      </c>
      <c r="B324" s="12" t="s">
        <v>61</v>
      </c>
      <c r="C324" s="13" t="s">
        <v>544</v>
      </c>
      <c r="D324" s="14" t="s">
        <v>488</v>
      </c>
      <c r="E324" s="9">
        <v>5</v>
      </c>
      <c r="F324" s="9"/>
      <c r="G324" s="9"/>
      <c r="H324" s="9" t="s">
        <v>135</v>
      </c>
      <c r="I324" s="9" t="s">
        <v>545</v>
      </c>
      <c r="J324" s="9" t="s">
        <v>63</v>
      </c>
      <c r="K324" s="10">
        <v>6062</v>
      </c>
      <c r="M324" s="9"/>
      <c r="N324" s="9"/>
      <c r="O324" s="9"/>
      <c r="P324" s="9"/>
      <c r="Q324" s="9"/>
      <c r="R324" s="9"/>
      <c r="S324" s="9"/>
      <c r="T324" s="9"/>
      <c r="U324" s="9"/>
      <c r="V324" s="9"/>
      <c r="W324" s="9"/>
      <c r="X324" s="9"/>
      <c r="Y324" s="9"/>
      <c r="Z324" s="9"/>
      <c r="AA324" s="9" t="s">
        <v>29</v>
      </c>
      <c r="AQ324" s="247"/>
      <c r="AR324" s="247"/>
      <c r="AS324" s="247"/>
      <c r="AT324" s="247"/>
      <c r="AU324" s="247"/>
      <c r="AV324" s="247"/>
    </row>
    <row r="325" spans="1:16155" hidden="1" x14ac:dyDescent="0.3">
      <c r="A325" s="234" t="s">
        <v>1091</v>
      </c>
      <c r="B325" s="12" t="s">
        <v>61</v>
      </c>
      <c r="C325" s="13" t="s">
        <v>542</v>
      </c>
      <c r="D325" s="14" t="s">
        <v>488</v>
      </c>
      <c r="E325" s="9">
        <v>5</v>
      </c>
      <c r="F325" s="9"/>
      <c r="G325" s="9"/>
      <c r="H325" s="9" t="s">
        <v>135</v>
      </c>
      <c r="I325" s="9" t="s">
        <v>543</v>
      </c>
      <c r="J325" s="9" t="s">
        <v>186</v>
      </c>
      <c r="K325" s="10">
        <v>6010</v>
      </c>
      <c r="M325" s="9"/>
      <c r="N325" s="9"/>
      <c r="O325" s="9"/>
      <c r="P325" s="9"/>
      <c r="Q325" s="9"/>
      <c r="R325" s="9"/>
      <c r="S325" s="9"/>
      <c r="T325" s="9"/>
      <c r="U325" s="9"/>
      <c r="V325" s="9"/>
      <c r="W325" s="9"/>
      <c r="X325" s="9"/>
      <c r="Y325" s="9"/>
      <c r="Z325" s="9"/>
      <c r="AA325" s="9" t="s">
        <v>29</v>
      </c>
    </row>
    <row r="326" spans="1:16155" hidden="1" x14ac:dyDescent="0.3">
      <c r="A326" s="234" t="s">
        <v>1091</v>
      </c>
      <c r="B326" s="12" t="s">
        <v>61</v>
      </c>
      <c r="C326" s="13" t="s">
        <v>546</v>
      </c>
      <c r="D326" s="14" t="s">
        <v>488</v>
      </c>
      <c r="E326" s="9">
        <v>5</v>
      </c>
      <c r="F326" s="9"/>
      <c r="G326" s="9"/>
      <c r="H326" s="9" t="s">
        <v>135</v>
      </c>
      <c r="I326" s="9" t="s">
        <v>547</v>
      </c>
      <c r="J326" s="9" t="s">
        <v>191</v>
      </c>
      <c r="K326" s="10">
        <v>6111</v>
      </c>
      <c r="M326" s="9"/>
      <c r="N326" s="9"/>
      <c r="O326" s="9"/>
      <c r="P326" s="9"/>
      <c r="Q326" s="9"/>
      <c r="R326" s="9"/>
      <c r="S326" s="9"/>
      <c r="T326" s="9"/>
      <c r="U326" s="9"/>
      <c r="V326" s="9"/>
      <c r="W326" s="9"/>
      <c r="X326" s="9"/>
      <c r="Y326" s="9"/>
      <c r="Z326" s="9"/>
      <c r="AA326" s="9" t="s">
        <v>29</v>
      </c>
    </row>
    <row r="327" spans="1:16155" ht="33" hidden="1" x14ac:dyDescent="0.3">
      <c r="A327" s="234" t="s">
        <v>1110</v>
      </c>
      <c r="B327" s="12" t="s">
        <v>61</v>
      </c>
      <c r="C327" s="13"/>
      <c r="D327" s="14" t="s">
        <v>376</v>
      </c>
      <c r="E327" s="9"/>
      <c r="F327" s="9">
        <v>32</v>
      </c>
      <c r="G327" s="9">
        <v>43</v>
      </c>
      <c r="H327" s="9" t="s">
        <v>50</v>
      </c>
      <c r="I327" s="14" t="s">
        <v>423</v>
      </c>
      <c r="J327" s="14" t="s">
        <v>63</v>
      </c>
      <c r="K327" s="139">
        <v>6052</v>
      </c>
      <c r="M327" s="9"/>
      <c r="N327" s="9"/>
      <c r="O327" s="9"/>
      <c r="P327" s="9"/>
      <c r="Q327" s="9"/>
      <c r="R327" s="9"/>
      <c r="S327" s="9"/>
      <c r="T327" s="9" t="s">
        <v>29</v>
      </c>
      <c r="U327" s="9"/>
      <c r="V327" s="9"/>
      <c r="W327" s="9"/>
      <c r="X327" s="9"/>
      <c r="Y327" s="9" t="s">
        <v>29</v>
      </c>
      <c r="Z327" s="9" t="s">
        <v>29</v>
      </c>
      <c r="AA327" s="9"/>
    </row>
    <row r="328" spans="1:16155" ht="33" hidden="1" x14ac:dyDescent="0.3">
      <c r="A328" s="234" t="s">
        <v>1319</v>
      </c>
      <c r="B328" s="12" t="s">
        <v>320</v>
      </c>
      <c r="C328" s="13"/>
      <c r="D328" s="14" t="s">
        <v>308</v>
      </c>
      <c r="E328" s="9"/>
      <c r="F328" s="9">
        <v>225</v>
      </c>
      <c r="G328" s="9"/>
      <c r="H328" s="9" t="s">
        <v>50</v>
      </c>
      <c r="I328" s="9" t="s">
        <v>321</v>
      </c>
      <c r="J328" s="9" t="s">
        <v>75</v>
      </c>
      <c r="K328" s="10">
        <v>6511</v>
      </c>
      <c r="M328" s="9"/>
      <c r="N328" s="9"/>
      <c r="O328" s="9" t="s">
        <v>29</v>
      </c>
      <c r="P328" s="9" t="s">
        <v>29</v>
      </c>
      <c r="Q328" s="9"/>
      <c r="R328" s="9"/>
      <c r="S328" s="9"/>
      <c r="T328" s="9"/>
      <c r="U328" s="9"/>
      <c r="V328" s="9"/>
      <c r="W328" s="9"/>
      <c r="X328" s="9"/>
      <c r="Y328" s="9"/>
      <c r="Z328" s="9"/>
      <c r="AA328" s="9"/>
    </row>
    <row r="329" spans="1:16155" hidden="1" x14ac:dyDescent="0.3">
      <c r="A329" s="234" t="s">
        <v>1319</v>
      </c>
      <c r="B329" s="234" t="s">
        <v>114</v>
      </c>
      <c r="C329" s="238"/>
      <c r="D329" s="8" t="s">
        <v>112</v>
      </c>
      <c r="E329" s="9"/>
      <c r="F329" s="9"/>
      <c r="G329" s="9">
        <v>250</v>
      </c>
      <c r="H329" s="9" t="s">
        <v>50</v>
      </c>
      <c r="I329" s="9" t="s">
        <v>115</v>
      </c>
      <c r="J329" s="9" t="s">
        <v>75</v>
      </c>
      <c r="K329" s="10">
        <v>6520</v>
      </c>
      <c r="M329" s="9" t="s">
        <v>29</v>
      </c>
      <c r="N329" s="9" t="s">
        <v>29</v>
      </c>
      <c r="O329" s="9" t="s">
        <v>29</v>
      </c>
      <c r="P329" s="9" t="s">
        <v>29</v>
      </c>
      <c r="Q329" s="9" t="s">
        <v>29</v>
      </c>
      <c r="R329" s="9"/>
      <c r="S329" s="9"/>
      <c r="T329" s="9"/>
      <c r="U329" s="9"/>
      <c r="V329" s="9" t="s">
        <v>29</v>
      </c>
      <c r="W329" s="9"/>
      <c r="X329" s="9"/>
      <c r="Y329" s="9" t="s">
        <v>29</v>
      </c>
      <c r="Z329" s="9"/>
      <c r="AA329" s="9"/>
    </row>
    <row r="330" spans="1:16155" ht="33" hidden="1" x14ac:dyDescent="0.3">
      <c r="A330" s="234" t="s">
        <v>1102</v>
      </c>
      <c r="B330" s="12" t="s">
        <v>114</v>
      </c>
      <c r="C330" s="13"/>
      <c r="D330" s="29" t="s">
        <v>724</v>
      </c>
      <c r="E330" s="9"/>
      <c r="F330" s="9">
        <v>12</v>
      </c>
      <c r="G330" s="9">
        <v>24</v>
      </c>
      <c r="H330" s="9" t="s">
        <v>245</v>
      </c>
      <c r="I330" s="9" t="s">
        <v>1420</v>
      </c>
      <c r="J330" s="9" t="s">
        <v>75</v>
      </c>
      <c r="K330" s="10">
        <v>6511</v>
      </c>
      <c r="M330" s="9"/>
      <c r="N330" s="9"/>
      <c r="O330" s="9"/>
      <c r="P330" s="9" t="s">
        <v>29</v>
      </c>
      <c r="Q330" s="9"/>
      <c r="R330" s="9"/>
      <c r="S330" s="9"/>
      <c r="T330" s="9"/>
      <c r="U330" s="9"/>
      <c r="V330" s="9"/>
      <c r="W330" s="9"/>
      <c r="X330" s="9"/>
      <c r="Y330" s="9"/>
      <c r="Z330" s="9"/>
      <c r="AA330" s="9"/>
    </row>
    <row r="331" spans="1:16155" ht="33" hidden="1" x14ac:dyDescent="0.3">
      <c r="A331" s="234" t="s">
        <v>1102</v>
      </c>
      <c r="B331" s="12" t="s">
        <v>114</v>
      </c>
      <c r="C331" s="13"/>
      <c r="D331" s="14" t="s">
        <v>1080</v>
      </c>
      <c r="E331" s="9"/>
      <c r="F331" s="9" t="s">
        <v>1421</v>
      </c>
      <c r="G331" s="9"/>
      <c r="H331" s="9" t="s">
        <v>31</v>
      </c>
      <c r="I331" s="9" t="s">
        <v>1420</v>
      </c>
      <c r="J331" s="9" t="s">
        <v>75</v>
      </c>
      <c r="K331" s="10">
        <v>6511</v>
      </c>
      <c r="M331" s="9"/>
      <c r="N331" s="9"/>
      <c r="O331" s="9"/>
      <c r="P331" s="9"/>
      <c r="Q331" s="9"/>
      <c r="R331" s="9"/>
      <c r="S331" s="9"/>
      <c r="T331" s="9"/>
      <c r="U331" s="9"/>
      <c r="V331" s="9"/>
      <c r="W331" s="9"/>
      <c r="X331" s="9"/>
      <c r="Y331" s="9"/>
      <c r="Z331" s="9"/>
      <c r="AA331" s="9" t="s">
        <v>29</v>
      </c>
      <c r="AL331" s="247"/>
      <c r="AM331" s="247"/>
      <c r="AN331" s="247"/>
      <c r="AO331" s="247"/>
      <c r="AP331" s="247"/>
    </row>
    <row r="332" spans="1:16155" ht="33" hidden="1" x14ac:dyDescent="0.3">
      <c r="A332" s="234" t="s">
        <v>1112</v>
      </c>
      <c r="B332" s="12" t="s">
        <v>114</v>
      </c>
      <c r="C332" s="13"/>
      <c r="D332" s="14" t="s">
        <v>236</v>
      </c>
      <c r="E332" s="9"/>
      <c r="F332" s="9" t="s">
        <v>237</v>
      </c>
      <c r="G332" s="9"/>
      <c r="H332" s="9" t="s">
        <v>31</v>
      </c>
      <c r="I332" s="9" t="s">
        <v>1420</v>
      </c>
      <c r="J332" s="9" t="s">
        <v>75</v>
      </c>
      <c r="K332" s="10">
        <v>6511</v>
      </c>
      <c r="M332" s="9"/>
      <c r="N332" s="9"/>
      <c r="O332" s="9"/>
      <c r="P332" s="9"/>
      <c r="Q332" s="9"/>
      <c r="R332" s="9"/>
      <c r="S332" s="9"/>
      <c r="T332" s="9"/>
      <c r="U332" s="9"/>
      <c r="V332" s="9"/>
      <c r="W332" s="9"/>
      <c r="X332" s="9"/>
      <c r="Y332" s="9"/>
      <c r="Z332" s="9"/>
      <c r="AA332" s="9" t="s">
        <v>29</v>
      </c>
    </row>
    <row r="333" spans="1:16155" hidden="1" x14ac:dyDescent="0.3">
      <c r="A333" s="234" t="s">
        <v>1101</v>
      </c>
      <c r="B333" s="12" t="s">
        <v>114</v>
      </c>
      <c r="C333" s="198"/>
      <c r="D333" s="14" t="s">
        <v>238</v>
      </c>
      <c r="E333" s="9"/>
      <c r="F333" s="9">
        <v>63</v>
      </c>
      <c r="G333" s="9">
        <v>126</v>
      </c>
      <c r="H333" s="9" t="s">
        <v>50</v>
      </c>
      <c r="I333" s="9" t="s">
        <v>1420</v>
      </c>
      <c r="J333" s="9" t="s">
        <v>75</v>
      </c>
      <c r="K333" s="10">
        <v>6511</v>
      </c>
      <c r="M333" s="9"/>
      <c r="N333" s="9"/>
      <c r="O333" s="9" t="s">
        <v>29</v>
      </c>
      <c r="P333" s="9" t="s">
        <v>29</v>
      </c>
      <c r="Q333" s="9"/>
      <c r="R333" s="9"/>
      <c r="S333" s="9"/>
      <c r="T333" s="9"/>
      <c r="U333" s="9"/>
      <c r="V333" s="9"/>
      <c r="W333" s="9"/>
      <c r="X333" s="9"/>
      <c r="Y333" s="9"/>
      <c r="Z333" s="9"/>
      <c r="AA333" s="9"/>
    </row>
    <row r="334" spans="1:16155" ht="66" hidden="1" x14ac:dyDescent="0.3">
      <c r="A334" s="234" t="s">
        <v>1094</v>
      </c>
      <c r="B334" s="12" t="s">
        <v>114</v>
      </c>
      <c r="C334" s="198" t="s">
        <v>75</v>
      </c>
      <c r="D334" s="14" t="s">
        <v>356</v>
      </c>
      <c r="E334" s="9"/>
      <c r="F334" s="9"/>
      <c r="G334" s="9">
        <f>285+275</f>
        <v>560</v>
      </c>
      <c r="H334" s="9" t="s">
        <v>1422</v>
      </c>
      <c r="I334" s="9" t="s">
        <v>1420</v>
      </c>
      <c r="J334" s="9" t="s">
        <v>75</v>
      </c>
      <c r="K334" s="10">
        <v>6511</v>
      </c>
      <c r="M334" s="9"/>
      <c r="N334" s="9"/>
      <c r="O334" s="9" t="s">
        <v>29</v>
      </c>
      <c r="P334" s="9" t="s">
        <v>29</v>
      </c>
      <c r="Q334" s="9"/>
      <c r="R334" s="9"/>
      <c r="S334" s="9"/>
      <c r="T334" s="9"/>
      <c r="U334" s="9"/>
      <c r="V334" s="9"/>
      <c r="W334" s="9"/>
      <c r="X334" s="9"/>
      <c r="Y334" s="9"/>
      <c r="Z334" s="9"/>
      <c r="AA334" s="9"/>
    </row>
    <row r="335" spans="1:16155" ht="66" hidden="1" x14ac:dyDescent="0.3">
      <c r="A335" s="234" t="s">
        <v>1094</v>
      </c>
      <c r="B335" s="12" t="s">
        <v>114</v>
      </c>
      <c r="C335" s="198" t="s">
        <v>383</v>
      </c>
      <c r="D335" s="14" t="s">
        <v>356</v>
      </c>
      <c r="E335" s="9"/>
      <c r="F335" s="9"/>
      <c r="G335" s="9">
        <f>55+51</f>
        <v>106</v>
      </c>
      <c r="H335" s="9" t="s">
        <v>1423</v>
      </c>
      <c r="I335" s="9" t="s">
        <v>384</v>
      </c>
      <c r="J335" s="9" t="s">
        <v>383</v>
      </c>
      <c r="K335" s="10">
        <v>6516</v>
      </c>
      <c r="M335" s="9"/>
      <c r="N335" s="9"/>
      <c r="O335" s="9" t="s">
        <v>29</v>
      </c>
      <c r="P335" s="9" t="s">
        <v>29</v>
      </c>
      <c r="Q335" s="9"/>
      <c r="R335" s="9"/>
      <c r="S335" s="9"/>
      <c r="T335" s="9"/>
      <c r="U335" s="9"/>
      <c r="V335" s="9"/>
      <c r="W335" s="9"/>
      <c r="X335" s="9"/>
      <c r="Y335" s="9"/>
      <c r="Z335" s="9"/>
      <c r="AA335" s="9"/>
      <c r="AD335" s="247"/>
      <c r="AE335" s="247"/>
      <c r="AF335" s="247"/>
      <c r="AG335" s="247"/>
      <c r="AH335" s="247"/>
      <c r="AI335" s="247"/>
      <c r="AJ335" s="247"/>
      <c r="AK335" s="247"/>
    </row>
    <row r="336" spans="1:16155" hidden="1" x14ac:dyDescent="0.3">
      <c r="A336" s="234" t="s">
        <v>1091</v>
      </c>
      <c r="B336" s="12" t="s">
        <v>548</v>
      </c>
      <c r="C336" s="198" t="s">
        <v>549</v>
      </c>
      <c r="D336" s="14" t="s">
        <v>488</v>
      </c>
      <c r="E336" s="9">
        <v>5</v>
      </c>
      <c r="F336" s="9"/>
      <c r="G336" s="9"/>
      <c r="H336" s="9" t="s">
        <v>135</v>
      </c>
      <c r="I336" s="9" t="s">
        <v>550</v>
      </c>
      <c r="J336" s="9" t="s">
        <v>551</v>
      </c>
      <c r="K336" s="10">
        <v>6512</v>
      </c>
      <c r="M336" s="9"/>
      <c r="N336" s="9"/>
      <c r="O336" s="9"/>
      <c r="P336" s="9"/>
      <c r="Q336" s="9"/>
      <c r="R336" s="9"/>
      <c r="S336" s="9"/>
      <c r="T336" s="9"/>
      <c r="U336" s="9"/>
      <c r="V336" s="9"/>
      <c r="W336" s="9"/>
      <c r="X336" s="9"/>
      <c r="Y336" s="9"/>
      <c r="Z336" s="9"/>
      <c r="AA336" s="9" t="s">
        <v>29</v>
      </c>
    </row>
    <row r="337" spans="1:27" hidden="1" x14ac:dyDescent="0.3">
      <c r="A337" s="234" t="s">
        <v>1091</v>
      </c>
      <c r="B337" s="12" t="s">
        <v>548</v>
      </c>
      <c r="C337" s="198" t="s">
        <v>552</v>
      </c>
      <c r="D337" s="14" t="s">
        <v>488</v>
      </c>
      <c r="E337" s="9">
        <v>6</v>
      </c>
      <c r="F337" s="9"/>
      <c r="G337" s="9"/>
      <c r="H337" s="9" t="s">
        <v>135</v>
      </c>
      <c r="I337" s="9" t="s">
        <v>553</v>
      </c>
      <c r="J337" s="9" t="s">
        <v>491</v>
      </c>
      <c r="K337" s="10">
        <v>6473</v>
      </c>
      <c r="M337" s="9"/>
      <c r="N337" s="9"/>
      <c r="O337" s="9"/>
      <c r="P337" s="9"/>
      <c r="Q337" s="9"/>
      <c r="R337" s="9"/>
      <c r="S337" s="9"/>
      <c r="T337" s="9"/>
      <c r="U337" s="9"/>
      <c r="V337" s="9"/>
      <c r="W337" s="9"/>
      <c r="X337" s="9"/>
      <c r="Y337" s="9"/>
      <c r="Z337" s="9"/>
      <c r="AA337" s="9" t="s">
        <v>29</v>
      </c>
    </row>
    <row r="338" spans="1:27" x14ac:dyDescent="0.3">
      <c r="E338" s="171"/>
      <c r="F338" s="171"/>
      <c r="G338" s="171"/>
      <c r="H338" s="171"/>
      <c r="I338" s="171"/>
      <c r="J338" s="171"/>
      <c r="K338" s="171"/>
      <c r="M338" s="171"/>
      <c r="Q338" s="171"/>
      <c r="T338" s="171"/>
      <c r="U338" s="171"/>
      <c r="V338" s="171"/>
      <c r="Y338" s="171"/>
    </row>
    <row r="339" spans="1:27" x14ac:dyDescent="0.3">
      <c r="E339" s="171"/>
      <c r="F339" s="171"/>
      <c r="G339" s="171"/>
      <c r="H339" s="171"/>
      <c r="I339" s="171"/>
      <c r="J339" s="171"/>
      <c r="K339" s="171"/>
      <c r="M339" s="171"/>
      <c r="Q339" s="171"/>
      <c r="T339" s="171"/>
      <c r="U339" s="171"/>
      <c r="V339" s="171"/>
      <c r="Y339" s="171"/>
    </row>
    <row r="340" spans="1:27" x14ac:dyDescent="0.3">
      <c r="E340" s="171"/>
      <c r="F340" s="171"/>
      <c r="G340" s="171"/>
      <c r="H340" s="171"/>
      <c r="I340" s="171"/>
      <c r="J340" s="171"/>
      <c r="K340" s="171"/>
      <c r="M340" s="171"/>
      <c r="Q340" s="171"/>
      <c r="T340" s="171"/>
      <c r="U340" s="171"/>
      <c r="V340" s="171"/>
      <c r="Y340" s="171"/>
    </row>
    <row r="341" spans="1:27" x14ac:dyDescent="0.3">
      <c r="E341" s="171"/>
      <c r="F341" s="171"/>
      <c r="G341" s="171"/>
      <c r="H341" s="171"/>
      <c r="I341" s="171"/>
      <c r="J341" s="171"/>
      <c r="K341" s="171"/>
      <c r="M341" s="171"/>
      <c r="Q341" s="171"/>
      <c r="T341" s="171"/>
      <c r="U341" s="171"/>
      <c r="V341" s="171"/>
      <c r="Y341" s="171"/>
    </row>
    <row r="342" spans="1:27" x14ac:dyDescent="0.3">
      <c r="E342" s="171"/>
      <c r="F342" s="171"/>
      <c r="G342" s="171"/>
      <c r="H342" s="171"/>
      <c r="I342" s="171"/>
      <c r="J342" s="171"/>
      <c r="K342" s="171"/>
      <c r="M342" s="171"/>
      <c r="Q342" s="171"/>
      <c r="T342" s="171"/>
      <c r="U342" s="171"/>
      <c r="V342" s="171"/>
      <c r="Y342" s="171"/>
    </row>
    <row r="343" spans="1:27" x14ac:dyDescent="0.3">
      <c r="B343" s="171"/>
      <c r="E343" s="171"/>
      <c r="F343" s="171"/>
      <c r="G343" s="171"/>
      <c r="H343" s="171"/>
      <c r="I343" s="171"/>
      <c r="J343" s="171"/>
      <c r="K343" s="171"/>
      <c r="M343" s="171"/>
      <c r="Q343" s="171"/>
      <c r="T343" s="171"/>
      <c r="U343" s="171"/>
      <c r="V343" s="171"/>
      <c r="Y343" s="171"/>
    </row>
    <row r="344" spans="1:27" x14ac:dyDescent="0.3">
      <c r="B344" s="171"/>
      <c r="E344" s="171"/>
      <c r="F344" s="171"/>
      <c r="G344" s="171"/>
      <c r="H344" s="171"/>
      <c r="I344" s="171"/>
      <c r="J344" s="171"/>
      <c r="K344" s="171"/>
      <c r="M344" s="171"/>
      <c r="Q344" s="171"/>
      <c r="T344" s="171"/>
      <c r="U344" s="171"/>
      <c r="V344" s="171"/>
      <c r="Y344" s="171"/>
    </row>
    <row r="345" spans="1:27" x14ac:dyDescent="0.3">
      <c r="E345" s="171"/>
      <c r="F345" s="171"/>
      <c r="G345" s="171"/>
      <c r="H345" s="171"/>
      <c r="I345" s="171"/>
      <c r="J345" s="171"/>
      <c r="K345" s="171"/>
      <c r="M345" s="171"/>
      <c r="Q345" s="171"/>
      <c r="T345" s="171"/>
      <c r="U345" s="171"/>
      <c r="V345" s="171"/>
      <c r="Y345" s="171"/>
    </row>
    <row r="346" spans="1:27" x14ac:dyDescent="0.3">
      <c r="E346" s="171"/>
      <c r="F346" s="171"/>
      <c r="G346" s="171"/>
      <c r="H346" s="171"/>
      <c r="I346" s="171"/>
      <c r="J346" s="171"/>
      <c r="K346" s="171"/>
      <c r="M346" s="171"/>
      <c r="Q346" s="171"/>
      <c r="T346" s="171"/>
      <c r="U346" s="171"/>
      <c r="V346" s="171"/>
      <c r="Y346" s="171"/>
    </row>
    <row r="347" spans="1:27" x14ac:dyDescent="0.3">
      <c r="E347" s="171"/>
      <c r="F347" s="171"/>
      <c r="G347" s="171"/>
      <c r="H347" s="171"/>
      <c r="I347" s="171"/>
      <c r="J347" s="171"/>
      <c r="K347" s="171"/>
      <c r="M347" s="171"/>
      <c r="Q347" s="171"/>
      <c r="T347" s="171"/>
      <c r="U347" s="171"/>
      <c r="V347" s="171"/>
      <c r="Y347" s="171"/>
    </row>
    <row r="348" spans="1:27" x14ac:dyDescent="0.3">
      <c r="E348" s="171"/>
      <c r="F348" s="171"/>
      <c r="G348" s="171"/>
      <c r="H348" s="171"/>
      <c r="I348" s="171"/>
      <c r="J348" s="171"/>
      <c r="K348" s="171"/>
      <c r="M348" s="171"/>
      <c r="Q348" s="171"/>
      <c r="T348" s="171"/>
      <c r="U348" s="171"/>
      <c r="V348" s="171"/>
      <c r="Y348" s="171"/>
    </row>
    <row r="349" spans="1:27" x14ac:dyDescent="0.3">
      <c r="E349" s="171"/>
      <c r="F349" s="171"/>
      <c r="G349" s="171"/>
      <c r="H349" s="171"/>
      <c r="I349" s="171"/>
      <c r="J349" s="171"/>
      <c r="K349" s="171"/>
      <c r="M349" s="171"/>
      <c r="Q349" s="171"/>
      <c r="T349" s="171"/>
      <c r="U349" s="171"/>
      <c r="V349" s="171"/>
      <c r="Y349" s="171"/>
    </row>
    <row r="350" spans="1:27" x14ac:dyDescent="0.3">
      <c r="E350" s="171"/>
      <c r="F350" s="171"/>
      <c r="G350" s="171"/>
      <c r="H350" s="171"/>
      <c r="I350" s="171"/>
      <c r="J350" s="171"/>
      <c r="K350" s="171"/>
      <c r="M350" s="171"/>
      <c r="Q350" s="171"/>
      <c r="T350" s="171"/>
      <c r="U350" s="171"/>
      <c r="V350" s="171"/>
      <c r="Y350" s="171"/>
    </row>
    <row r="351" spans="1:27" x14ac:dyDescent="0.3">
      <c r="E351" s="171"/>
      <c r="F351" s="171"/>
      <c r="G351" s="171"/>
      <c r="H351" s="171"/>
      <c r="I351" s="171"/>
      <c r="J351" s="171"/>
      <c r="K351" s="171"/>
      <c r="M351" s="171"/>
      <c r="Q351" s="171"/>
      <c r="T351" s="171"/>
      <c r="U351" s="171"/>
      <c r="V351" s="171"/>
      <c r="Y351" s="171"/>
    </row>
    <row r="352" spans="1:27" x14ac:dyDescent="0.3">
      <c r="E352" s="171"/>
      <c r="F352" s="171"/>
      <c r="G352" s="171"/>
      <c r="H352" s="171"/>
      <c r="I352" s="171"/>
      <c r="J352" s="171"/>
      <c r="K352" s="171"/>
      <c r="M352" s="171"/>
      <c r="Q352" s="171"/>
      <c r="T352" s="171"/>
      <c r="U352" s="171"/>
      <c r="V352" s="171"/>
      <c r="Y352" s="171"/>
    </row>
    <row r="353" spans="5:25" x14ac:dyDescent="0.3">
      <c r="E353" s="171"/>
      <c r="F353" s="171"/>
      <c r="G353" s="171"/>
      <c r="H353" s="171"/>
      <c r="I353" s="171"/>
      <c r="J353" s="171"/>
      <c r="K353" s="171"/>
      <c r="M353" s="171"/>
      <c r="Q353" s="171"/>
      <c r="T353" s="171"/>
      <c r="U353" s="171"/>
      <c r="V353" s="171"/>
      <c r="Y353" s="171"/>
    </row>
    <row r="354" spans="5:25" x14ac:dyDescent="0.3">
      <c r="E354" s="171"/>
      <c r="F354" s="171"/>
      <c r="G354" s="171"/>
      <c r="H354" s="171"/>
      <c r="I354" s="171"/>
      <c r="J354" s="171"/>
      <c r="K354" s="171"/>
      <c r="M354" s="171"/>
      <c r="Q354" s="171"/>
      <c r="T354" s="171"/>
      <c r="U354" s="171"/>
      <c r="V354" s="171"/>
      <c r="Y354" s="171"/>
    </row>
    <row r="355" spans="5:25" x14ac:dyDescent="0.3">
      <c r="E355" s="171"/>
      <c r="F355" s="171"/>
      <c r="G355" s="171"/>
      <c r="H355" s="171"/>
      <c r="I355" s="171"/>
      <c r="J355" s="171"/>
      <c r="K355" s="171"/>
      <c r="M355" s="171"/>
      <c r="Q355" s="171"/>
      <c r="T355" s="171"/>
      <c r="U355" s="171"/>
      <c r="V355" s="171"/>
      <c r="Y355" s="171"/>
    </row>
    <row r="356" spans="5:25" x14ac:dyDescent="0.3">
      <c r="E356" s="171"/>
      <c r="F356" s="171"/>
      <c r="G356" s="171"/>
      <c r="H356" s="171"/>
      <c r="I356" s="171"/>
      <c r="J356" s="171"/>
      <c r="K356" s="171"/>
      <c r="M356" s="171"/>
      <c r="Q356" s="171"/>
      <c r="T356" s="171"/>
      <c r="U356" s="171"/>
      <c r="V356" s="171"/>
      <c r="Y356" s="171"/>
    </row>
    <row r="357" spans="5:25" x14ac:dyDescent="0.3">
      <c r="E357" s="171"/>
      <c r="F357" s="171"/>
      <c r="G357" s="171"/>
      <c r="H357" s="171"/>
      <c r="I357" s="171"/>
      <c r="J357" s="171"/>
      <c r="K357" s="171"/>
      <c r="M357" s="171"/>
      <c r="Q357" s="171"/>
      <c r="T357" s="171"/>
      <c r="U357" s="171"/>
      <c r="V357" s="171"/>
      <c r="Y357" s="171"/>
    </row>
    <row r="358" spans="5:25" x14ac:dyDescent="0.3">
      <c r="E358" s="171"/>
      <c r="F358" s="171"/>
      <c r="G358" s="171"/>
      <c r="H358" s="171"/>
      <c r="I358" s="171"/>
      <c r="J358" s="171"/>
      <c r="K358" s="171"/>
      <c r="M358" s="171"/>
      <c r="Q358" s="171"/>
      <c r="T358" s="171"/>
      <c r="U358" s="171"/>
      <c r="V358" s="171"/>
      <c r="Y358" s="171"/>
    </row>
    <row r="359" spans="5:25" x14ac:dyDescent="0.3">
      <c r="E359" s="171"/>
      <c r="F359" s="171"/>
      <c r="G359" s="171"/>
      <c r="H359" s="171"/>
      <c r="I359" s="171"/>
      <c r="J359" s="171"/>
      <c r="K359" s="171"/>
      <c r="M359" s="171"/>
      <c r="Q359" s="171"/>
      <c r="T359" s="171"/>
      <c r="U359" s="171"/>
      <c r="V359" s="171"/>
      <c r="Y359" s="171"/>
    </row>
    <row r="360" spans="5:25" x14ac:dyDescent="0.3">
      <c r="E360" s="171"/>
      <c r="F360" s="171"/>
      <c r="G360" s="171"/>
      <c r="H360" s="171"/>
      <c r="I360" s="171"/>
      <c r="J360" s="171"/>
      <c r="K360" s="171"/>
      <c r="M360" s="171"/>
      <c r="Q360" s="171"/>
      <c r="T360" s="171"/>
      <c r="U360" s="171"/>
      <c r="V360" s="171"/>
      <c r="Y360" s="171"/>
    </row>
    <row r="361" spans="5:25" x14ac:dyDescent="0.3">
      <c r="E361" s="171"/>
      <c r="F361" s="171"/>
      <c r="G361" s="171"/>
      <c r="H361" s="171"/>
      <c r="I361" s="171"/>
      <c r="J361" s="171"/>
      <c r="K361" s="171"/>
      <c r="M361" s="171"/>
      <c r="Q361" s="171"/>
      <c r="T361" s="171"/>
      <c r="U361" s="171"/>
      <c r="V361" s="171"/>
      <c r="Y361" s="171"/>
    </row>
    <row r="362" spans="5:25" x14ac:dyDescent="0.3">
      <c r="E362" s="171"/>
      <c r="F362" s="171"/>
      <c r="G362" s="171"/>
      <c r="H362" s="171"/>
      <c r="I362" s="171"/>
      <c r="J362" s="171"/>
      <c r="K362" s="171"/>
      <c r="M362" s="171"/>
      <c r="Q362" s="171"/>
      <c r="T362" s="171"/>
      <c r="U362" s="171"/>
      <c r="V362" s="171"/>
      <c r="Y362" s="171"/>
    </row>
    <row r="363" spans="5:25" x14ac:dyDescent="0.3">
      <c r="E363" s="171"/>
      <c r="F363" s="171"/>
      <c r="G363" s="171"/>
      <c r="H363" s="171"/>
      <c r="I363" s="171"/>
      <c r="J363" s="171"/>
      <c r="K363" s="171"/>
      <c r="M363" s="171"/>
      <c r="Q363" s="171"/>
      <c r="T363" s="171"/>
      <c r="U363" s="171"/>
      <c r="V363" s="171"/>
      <c r="Y363" s="171"/>
    </row>
    <row r="364" spans="5:25" x14ac:dyDescent="0.3">
      <c r="E364" s="171"/>
      <c r="F364" s="171"/>
      <c r="G364" s="171"/>
      <c r="H364" s="171"/>
      <c r="I364" s="171"/>
      <c r="J364" s="171"/>
      <c r="K364" s="171"/>
      <c r="M364" s="171"/>
      <c r="Q364" s="171"/>
      <c r="T364" s="171"/>
      <c r="U364" s="171"/>
      <c r="V364" s="171"/>
      <c r="Y364" s="171"/>
    </row>
    <row r="365" spans="5:25" x14ac:dyDescent="0.3">
      <c r="E365" s="171"/>
      <c r="F365" s="171"/>
      <c r="G365" s="171"/>
      <c r="H365" s="171"/>
      <c r="I365" s="171"/>
      <c r="J365" s="171"/>
      <c r="K365" s="171"/>
      <c r="M365" s="171"/>
      <c r="Q365" s="171"/>
      <c r="T365" s="171"/>
      <c r="U365" s="171"/>
      <c r="V365" s="171"/>
      <c r="Y365" s="171"/>
    </row>
    <row r="366" spans="5:25" x14ac:dyDescent="0.3">
      <c r="E366" s="171"/>
      <c r="F366" s="171"/>
      <c r="G366" s="171"/>
      <c r="H366" s="171"/>
      <c r="I366" s="171"/>
      <c r="J366" s="171"/>
      <c r="K366" s="171"/>
      <c r="M366" s="171"/>
      <c r="Q366" s="171"/>
      <c r="T366" s="171"/>
      <c r="U366" s="171"/>
      <c r="V366" s="171"/>
      <c r="Y366" s="171"/>
    </row>
    <row r="367" spans="5:25" x14ac:dyDescent="0.3">
      <c r="E367" s="171"/>
      <c r="F367" s="171"/>
      <c r="G367" s="171"/>
      <c r="H367" s="171"/>
      <c r="I367" s="171"/>
      <c r="J367" s="171"/>
      <c r="K367" s="171"/>
      <c r="M367" s="171"/>
      <c r="Q367" s="171"/>
      <c r="T367" s="171"/>
      <c r="U367" s="171"/>
      <c r="V367" s="171"/>
      <c r="Y367" s="171"/>
    </row>
    <row r="368" spans="5:25" x14ac:dyDescent="0.3">
      <c r="E368" s="171"/>
      <c r="F368" s="171"/>
      <c r="G368" s="171"/>
      <c r="H368" s="171"/>
      <c r="I368" s="171"/>
      <c r="J368" s="171"/>
      <c r="K368" s="171"/>
      <c r="M368" s="171"/>
      <c r="Q368" s="171"/>
      <c r="T368" s="171"/>
      <c r="U368" s="171"/>
      <c r="V368" s="171"/>
      <c r="Y368" s="171"/>
    </row>
    <row r="369" spans="5:25" x14ac:dyDescent="0.3">
      <c r="E369" s="171"/>
      <c r="F369" s="171"/>
      <c r="G369" s="171"/>
      <c r="H369" s="171"/>
      <c r="I369" s="171"/>
      <c r="J369" s="171"/>
      <c r="K369" s="171"/>
      <c r="M369" s="171"/>
      <c r="Q369" s="171"/>
      <c r="T369" s="171"/>
      <c r="U369" s="171"/>
      <c r="V369" s="171"/>
      <c r="Y369" s="171"/>
    </row>
    <row r="370" spans="5:25" x14ac:dyDescent="0.3">
      <c r="E370" s="171"/>
      <c r="F370" s="171"/>
      <c r="G370" s="171"/>
      <c r="H370" s="171"/>
      <c r="I370" s="171"/>
      <c r="J370" s="171"/>
      <c r="K370" s="171"/>
      <c r="M370" s="171"/>
      <c r="Q370" s="171"/>
      <c r="T370" s="171"/>
      <c r="U370" s="171"/>
      <c r="V370" s="171"/>
      <c r="Y370" s="171"/>
    </row>
    <row r="371" spans="5:25" x14ac:dyDescent="0.3">
      <c r="E371" s="171"/>
      <c r="F371" s="171"/>
      <c r="G371" s="171"/>
      <c r="H371" s="171"/>
      <c r="I371" s="171"/>
      <c r="J371" s="171"/>
      <c r="K371" s="171"/>
      <c r="M371" s="171"/>
      <c r="Q371" s="171"/>
      <c r="T371" s="171"/>
      <c r="U371" s="171"/>
      <c r="V371" s="171"/>
      <c r="Y371" s="171"/>
    </row>
    <row r="372" spans="5:25" x14ac:dyDescent="0.3">
      <c r="E372" s="171"/>
      <c r="F372" s="171"/>
      <c r="G372" s="171"/>
      <c r="H372" s="171"/>
      <c r="I372" s="171"/>
      <c r="J372" s="171"/>
      <c r="K372" s="171"/>
      <c r="M372" s="171"/>
      <c r="Q372" s="171"/>
      <c r="T372" s="171"/>
      <c r="U372" s="171"/>
      <c r="V372" s="171"/>
      <c r="Y372" s="171"/>
    </row>
    <row r="373" spans="5:25" x14ac:dyDescent="0.3">
      <c r="E373" s="171"/>
      <c r="F373" s="171"/>
      <c r="G373" s="171"/>
      <c r="H373" s="171"/>
      <c r="I373" s="171"/>
      <c r="J373" s="171"/>
      <c r="K373" s="171"/>
      <c r="M373" s="171"/>
      <c r="Q373" s="171"/>
      <c r="T373" s="171"/>
      <c r="U373" s="171"/>
      <c r="V373" s="171"/>
      <c r="Y373" s="171"/>
    </row>
    <row r="374" spans="5:25" x14ac:dyDescent="0.3">
      <c r="E374" s="171"/>
      <c r="F374" s="171"/>
      <c r="G374" s="171"/>
      <c r="H374" s="171"/>
      <c r="I374" s="171"/>
      <c r="J374" s="171"/>
      <c r="K374" s="171"/>
      <c r="M374" s="171"/>
      <c r="Q374" s="171"/>
      <c r="T374" s="171"/>
      <c r="U374" s="171"/>
      <c r="V374" s="171"/>
      <c r="Y374" s="171"/>
    </row>
    <row r="375" spans="5:25" x14ac:dyDescent="0.3">
      <c r="E375" s="171"/>
      <c r="F375" s="171"/>
      <c r="G375" s="171"/>
      <c r="H375" s="171"/>
      <c r="I375" s="171"/>
      <c r="J375" s="171"/>
      <c r="K375" s="171"/>
      <c r="M375" s="171"/>
      <c r="Q375" s="171"/>
      <c r="T375" s="171"/>
      <c r="U375" s="171"/>
      <c r="V375" s="171"/>
      <c r="Y375" s="171"/>
    </row>
    <row r="376" spans="5:25" x14ac:dyDescent="0.3">
      <c r="E376" s="171"/>
      <c r="F376" s="171"/>
      <c r="G376" s="171"/>
      <c r="H376" s="171"/>
      <c r="I376" s="171"/>
      <c r="J376" s="171"/>
      <c r="K376" s="171"/>
      <c r="M376" s="171"/>
      <c r="Q376" s="171"/>
      <c r="T376" s="171"/>
      <c r="U376" s="171"/>
      <c r="V376" s="171"/>
      <c r="Y376" s="171"/>
    </row>
    <row r="377" spans="5:25" x14ac:dyDescent="0.3">
      <c r="E377" s="171"/>
      <c r="F377" s="171"/>
      <c r="G377" s="171"/>
      <c r="H377" s="171"/>
      <c r="I377" s="171"/>
      <c r="J377" s="171"/>
      <c r="K377" s="171"/>
      <c r="M377" s="171"/>
      <c r="Q377" s="171"/>
      <c r="T377" s="171"/>
      <c r="U377" s="171"/>
      <c r="V377" s="171"/>
      <c r="Y377" s="171"/>
    </row>
    <row r="378" spans="5:25" x14ac:dyDescent="0.3">
      <c r="E378" s="171"/>
      <c r="F378" s="171"/>
      <c r="G378" s="171"/>
      <c r="H378" s="171"/>
      <c r="I378" s="171"/>
      <c r="J378" s="171"/>
      <c r="K378" s="171"/>
      <c r="M378" s="171"/>
      <c r="Q378" s="171"/>
      <c r="T378" s="171"/>
      <c r="U378" s="171"/>
      <c r="V378" s="171"/>
      <c r="Y378" s="171"/>
    </row>
    <row r="379" spans="5:25" x14ac:dyDescent="0.3">
      <c r="E379" s="171"/>
      <c r="F379" s="171"/>
      <c r="G379" s="171"/>
      <c r="H379" s="171"/>
      <c r="I379" s="171"/>
      <c r="J379" s="171"/>
      <c r="K379" s="171"/>
      <c r="M379" s="171"/>
      <c r="Q379" s="171"/>
      <c r="T379" s="171"/>
      <c r="U379" s="171"/>
      <c r="V379" s="171"/>
      <c r="Y379" s="171"/>
    </row>
    <row r="380" spans="5:25" x14ac:dyDescent="0.3">
      <c r="E380" s="171"/>
      <c r="F380" s="171"/>
      <c r="G380" s="171"/>
      <c r="H380" s="171"/>
      <c r="I380" s="171"/>
      <c r="J380" s="171"/>
      <c r="K380" s="171"/>
      <c r="M380" s="171"/>
      <c r="Q380" s="171"/>
      <c r="T380" s="171"/>
      <c r="U380" s="171"/>
      <c r="V380" s="171"/>
      <c r="Y380" s="171"/>
    </row>
    <row r="381" spans="5:25" x14ac:dyDescent="0.3">
      <c r="E381" s="171"/>
      <c r="F381" s="171"/>
      <c r="G381" s="171"/>
      <c r="H381" s="171"/>
      <c r="I381" s="171"/>
      <c r="J381" s="171"/>
      <c r="K381" s="171"/>
      <c r="M381" s="171"/>
      <c r="Q381" s="171"/>
      <c r="T381" s="171"/>
      <c r="U381" s="171"/>
      <c r="V381" s="171"/>
      <c r="Y381" s="171"/>
    </row>
    <row r="382" spans="5:25" x14ac:dyDescent="0.3">
      <c r="E382" s="171"/>
      <c r="F382" s="171"/>
      <c r="G382" s="171"/>
      <c r="H382" s="171"/>
      <c r="I382" s="171"/>
      <c r="J382" s="171"/>
      <c r="K382" s="171"/>
      <c r="M382" s="171"/>
      <c r="Q382" s="171"/>
      <c r="T382" s="171"/>
      <c r="U382" s="171"/>
      <c r="V382" s="171"/>
      <c r="Y382" s="171"/>
    </row>
    <row r="383" spans="5:25" x14ac:dyDescent="0.3">
      <c r="E383" s="171"/>
      <c r="F383" s="171"/>
      <c r="G383" s="171"/>
      <c r="H383" s="171"/>
      <c r="I383" s="171"/>
      <c r="J383" s="171"/>
      <c r="K383" s="171"/>
      <c r="M383" s="171"/>
      <c r="Q383" s="171"/>
      <c r="T383" s="171"/>
      <c r="U383" s="171"/>
      <c r="V383" s="171"/>
      <c r="Y383" s="171"/>
    </row>
    <row r="384" spans="5:25" x14ac:dyDescent="0.3">
      <c r="E384" s="171"/>
      <c r="F384" s="171"/>
      <c r="G384" s="171"/>
      <c r="H384" s="171"/>
      <c r="I384" s="171"/>
      <c r="J384" s="171"/>
      <c r="K384" s="171"/>
      <c r="M384" s="171"/>
      <c r="Q384" s="171"/>
      <c r="T384" s="171"/>
      <c r="U384" s="171"/>
      <c r="V384" s="171"/>
      <c r="Y384" s="171"/>
    </row>
    <row r="385" spans="5:25" x14ac:dyDescent="0.3">
      <c r="E385" s="171"/>
      <c r="F385" s="171"/>
      <c r="G385" s="171"/>
      <c r="H385" s="171"/>
      <c r="I385" s="171"/>
      <c r="J385" s="171"/>
      <c r="K385" s="171"/>
      <c r="M385" s="171"/>
      <c r="Q385" s="171"/>
      <c r="T385" s="171"/>
      <c r="U385" s="171"/>
      <c r="V385" s="171"/>
      <c r="Y385" s="171"/>
    </row>
    <row r="386" spans="5:25" x14ac:dyDescent="0.3">
      <c r="E386" s="171"/>
      <c r="F386" s="171"/>
      <c r="G386" s="171"/>
      <c r="H386" s="171"/>
      <c r="I386" s="171"/>
      <c r="J386" s="171"/>
      <c r="K386" s="171"/>
      <c r="M386" s="171"/>
      <c r="Q386" s="171"/>
      <c r="T386" s="171"/>
      <c r="U386" s="171"/>
      <c r="V386" s="171"/>
      <c r="Y386" s="171"/>
    </row>
    <row r="387" spans="5:25" x14ac:dyDescent="0.3">
      <c r="E387" s="171"/>
      <c r="F387" s="171"/>
      <c r="G387" s="171"/>
      <c r="H387" s="171"/>
      <c r="I387" s="171"/>
      <c r="J387" s="171"/>
      <c r="K387" s="171"/>
      <c r="M387" s="171"/>
      <c r="Q387" s="171"/>
      <c r="T387" s="171"/>
      <c r="U387" s="171"/>
      <c r="V387" s="171"/>
      <c r="Y387" s="171"/>
    </row>
    <row r="388" spans="5:25" x14ac:dyDescent="0.3">
      <c r="E388" s="171"/>
      <c r="F388" s="171"/>
      <c r="G388" s="171"/>
      <c r="H388" s="171"/>
      <c r="I388" s="171"/>
      <c r="J388" s="171"/>
      <c r="K388" s="171"/>
      <c r="M388" s="171"/>
      <c r="Q388" s="171"/>
      <c r="T388" s="171"/>
      <c r="U388" s="171"/>
      <c r="V388" s="171"/>
      <c r="Y388" s="171"/>
    </row>
    <row r="389" spans="5:25" x14ac:dyDescent="0.3">
      <c r="E389" s="171"/>
      <c r="F389" s="171"/>
      <c r="G389" s="171"/>
      <c r="H389" s="171"/>
      <c r="I389" s="171"/>
      <c r="J389" s="171"/>
      <c r="K389" s="171"/>
      <c r="M389" s="171"/>
      <c r="Q389" s="171"/>
      <c r="T389" s="171"/>
      <c r="U389" s="171"/>
      <c r="V389" s="171"/>
      <c r="Y389" s="171"/>
    </row>
    <row r="390" spans="5:25" x14ac:dyDescent="0.3">
      <c r="E390" s="171"/>
      <c r="F390" s="171"/>
      <c r="G390" s="171"/>
      <c r="H390" s="171"/>
      <c r="I390" s="171"/>
      <c r="J390" s="171"/>
      <c r="K390" s="171"/>
      <c r="M390" s="171"/>
      <c r="Q390" s="171"/>
      <c r="T390" s="171"/>
      <c r="U390" s="171"/>
      <c r="V390" s="171"/>
      <c r="Y390" s="171"/>
    </row>
    <row r="391" spans="5:25" x14ac:dyDescent="0.3">
      <c r="E391" s="171"/>
      <c r="F391" s="171"/>
      <c r="G391" s="171"/>
      <c r="H391" s="171"/>
      <c r="I391" s="171"/>
      <c r="J391" s="171"/>
      <c r="K391" s="171"/>
      <c r="M391" s="171"/>
      <c r="Q391" s="171"/>
      <c r="T391" s="171"/>
      <c r="U391" s="171"/>
      <c r="V391" s="171"/>
      <c r="Y391" s="171"/>
    </row>
    <row r="392" spans="5:25" x14ac:dyDescent="0.3">
      <c r="E392" s="171"/>
      <c r="F392" s="171"/>
      <c r="G392" s="171"/>
      <c r="H392" s="171"/>
      <c r="I392" s="171"/>
      <c r="J392" s="171"/>
      <c r="K392" s="171"/>
      <c r="M392" s="171"/>
      <c r="Q392" s="171"/>
      <c r="T392" s="171"/>
      <c r="U392" s="171"/>
      <c r="V392" s="171"/>
      <c r="Y392" s="171"/>
    </row>
    <row r="393" spans="5:25" x14ac:dyDescent="0.3">
      <c r="E393" s="171"/>
      <c r="F393" s="171"/>
      <c r="G393" s="171"/>
      <c r="H393" s="171"/>
      <c r="I393" s="171"/>
      <c r="J393" s="171"/>
      <c r="K393" s="171"/>
      <c r="M393" s="171"/>
      <c r="Q393" s="171"/>
      <c r="T393" s="171"/>
      <c r="U393" s="171"/>
      <c r="V393" s="171"/>
      <c r="Y393" s="171"/>
    </row>
    <row r="394" spans="5:25" x14ac:dyDescent="0.3">
      <c r="E394" s="171"/>
      <c r="F394" s="171"/>
      <c r="G394" s="171"/>
      <c r="H394" s="171"/>
      <c r="I394" s="171"/>
      <c r="J394" s="171"/>
      <c r="K394" s="171"/>
      <c r="M394" s="171"/>
      <c r="Q394" s="171"/>
      <c r="T394" s="171"/>
      <c r="U394" s="171"/>
      <c r="V394" s="171"/>
      <c r="Y394" s="171"/>
    </row>
    <row r="395" spans="5:25" x14ac:dyDescent="0.3">
      <c r="E395" s="171"/>
      <c r="F395" s="171"/>
      <c r="G395" s="171"/>
      <c r="H395" s="171"/>
      <c r="I395" s="171"/>
      <c r="J395" s="171"/>
      <c r="K395" s="171"/>
      <c r="M395" s="171"/>
      <c r="Q395" s="171"/>
      <c r="T395" s="171"/>
      <c r="U395" s="171"/>
      <c r="V395" s="171"/>
      <c r="Y395" s="171"/>
    </row>
    <row r="396" spans="5:25" x14ac:dyDescent="0.3">
      <c r="E396" s="171"/>
      <c r="F396" s="171"/>
      <c r="G396" s="171"/>
      <c r="H396" s="171"/>
      <c r="I396" s="171"/>
      <c r="J396" s="171"/>
      <c r="K396" s="171"/>
      <c r="M396" s="171"/>
      <c r="Q396" s="171"/>
      <c r="T396" s="171"/>
      <c r="U396" s="171"/>
      <c r="V396" s="171"/>
      <c r="Y396" s="171"/>
    </row>
    <row r="397" spans="5:25" x14ac:dyDescent="0.3">
      <c r="E397" s="171"/>
      <c r="F397" s="171"/>
      <c r="G397" s="171"/>
      <c r="H397" s="171"/>
      <c r="I397" s="171"/>
      <c r="J397" s="171"/>
      <c r="K397" s="171"/>
      <c r="M397" s="171"/>
      <c r="Q397" s="171"/>
      <c r="T397" s="171"/>
      <c r="U397" s="171"/>
      <c r="V397" s="171"/>
      <c r="Y397" s="171"/>
    </row>
    <row r="398" spans="5:25" x14ac:dyDescent="0.3">
      <c r="E398" s="171"/>
      <c r="F398" s="171"/>
      <c r="G398" s="171"/>
      <c r="H398" s="171"/>
      <c r="I398" s="171"/>
      <c r="J398" s="171"/>
      <c r="K398" s="171"/>
      <c r="M398" s="171"/>
      <c r="Q398" s="171"/>
      <c r="T398" s="171"/>
      <c r="U398" s="171"/>
      <c r="V398" s="171"/>
      <c r="Y398" s="171"/>
    </row>
    <row r="399" spans="5:25" x14ac:dyDescent="0.3">
      <c r="E399" s="171"/>
      <c r="F399" s="171"/>
      <c r="G399" s="171"/>
      <c r="H399" s="171"/>
      <c r="I399" s="171"/>
      <c r="J399" s="171"/>
      <c r="K399" s="171"/>
      <c r="M399" s="171"/>
      <c r="Q399" s="171"/>
      <c r="T399" s="171"/>
      <c r="U399" s="171"/>
      <c r="V399" s="171"/>
      <c r="Y399" s="171"/>
    </row>
    <row r="400" spans="5:25" x14ac:dyDescent="0.3">
      <c r="E400" s="171"/>
      <c r="F400" s="171"/>
      <c r="G400" s="171"/>
      <c r="H400" s="171"/>
      <c r="I400" s="171"/>
      <c r="J400" s="171"/>
      <c r="K400" s="171"/>
      <c r="M400" s="171"/>
      <c r="Q400" s="171"/>
      <c r="T400" s="171"/>
      <c r="U400" s="171"/>
      <c r="V400" s="171"/>
      <c r="Y400" s="171"/>
    </row>
    <row r="401" spans="5:25" x14ac:dyDescent="0.3">
      <c r="E401" s="171"/>
      <c r="F401" s="171"/>
      <c r="G401" s="171"/>
      <c r="H401" s="171"/>
      <c r="I401" s="171"/>
      <c r="J401" s="171"/>
      <c r="K401" s="171"/>
      <c r="M401" s="171"/>
      <c r="Q401" s="171"/>
      <c r="T401" s="171"/>
      <c r="U401" s="171"/>
      <c r="V401" s="171"/>
      <c r="Y401" s="171"/>
    </row>
    <row r="402" spans="5:25" x14ac:dyDescent="0.3">
      <c r="E402" s="171"/>
      <c r="F402" s="171"/>
      <c r="G402" s="171"/>
      <c r="H402" s="171"/>
      <c r="I402" s="171"/>
      <c r="J402" s="171"/>
      <c r="K402" s="171"/>
      <c r="M402" s="171"/>
      <c r="Q402" s="171"/>
      <c r="T402" s="171"/>
      <c r="U402" s="171"/>
      <c r="V402" s="171"/>
      <c r="Y402" s="171"/>
    </row>
    <row r="403" spans="5:25" x14ac:dyDescent="0.3">
      <c r="E403" s="171"/>
      <c r="F403" s="171"/>
      <c r="G403" s="171"/>
      <c r="H403" s="171"/>
      <c r="I403" s="171"/>
      <c r="J403" s="171"/>
      <c r="K403" s="171"/>
      <c r="M403" s="171"/>
      <c r="Q403" s="171"/>
      <c r="T403" s="171"/>
      <c r="U403" s="171"/>
      <c r="V403" s="171"/>
      <c r="Y403" s="171"/>
    </row>
    <row r="404" spans="5:25" x14ac:dyDescent="0.3">
      <c r="E404" s="171"/>
      <c r="F404" s="171"/>
      <c r="G404" s="171"/>
      <c r="H404" s="171"/>
      <c r="I404" s="171"/>
      <c r="J404" s="171"/>
      <c r="K404" s="171"/>
      <c r="M404" s="171"/>
      <c r="Q404" s="171"/>
      <c r="T404" s="171"/>
      <c r="U404" s="171"/>
      <c r="V404" s="171"/>
      <c r="Y404" s="171"/>
    </row>
    <row r="405" spans="5:25" x14ac:dyDescent="0.3">
      <c r="E405" s="171"/>
      <c r="F405" s="171"/>
      <c r="G405" s="171"/>
      <c r="H405" s="171"/>
      <c r="I405" s="171"/>
      <c r="J405" s="171"/>
      <c r="K405" s="171"/>
      <c r="M405" s="171"/>
      <c r="Q405" s="171"/>
      <c r="T405" s="171"/>
      <c r="U405" s="171"/>
      <c r="V405" s="171"/>
      <c r="Y405" s="171"/>
    </row>
    <row r="406" spans="5:25" x14ac:dyDescent="0.3">
      <c r="E406" s="171"/>
      <c r="F406" s="171"/>
      <c r="G406" s="171"/>
      <c r="H406" s="171"/>
      <c r="I406" s="171"/>
      <c r="J406" s="171"/>
      <c r="K406" s="171"/>
      <c r="M406" s="171"/>
      <c r="Q406" s="171"/>
      <c r="T406" s="171"/>
      <c r="U406" s="171"/>
      <c r="V406" s="171"/>
      <c r="Y406" s="171"/>
    </row>
    <row r="407" spans="5:25" x14ac:dyDescent="0.3">
      <c r="E407" s="171"/>
      <c r="F407" s="171"/>
      <c r="G407" s="171"/>
      <c r="H407" s="171"/>
      <c r="I407" s="171"/>
      <c r="J407" s="171"/>
      <c r="K407" s="171"/>
      <c r="M407" s="171"/>
      <c r="Q407" s="171"/>
      <c r="T407" s="171"/>
      <c r="U407" s="171"/>
      <c r="V407" s="171"/>
      <c r="Y407" s="171"/>
    </row>
    <row r="408" spans="5:25" x14ac:dyDescent="0.3">
      <c r="E408" s="171"/>
      <c r="F408" s="171"/>
      <c r="G408" s="171"/>
      <c r="H408" s="171"/>
      <c r="I408" s="171"/>
      <c r="J408" s="171"/>
      <c r="K408" s="171"/>
      <c r="M408" s="171"/>
      <c r="Q408" s="171"/>
      <c r="T408" s="171"/>
      <c r="U408" s="171"/>
      <c r="V408" s="171"/>
      <c r="Y408" s="171"/>
    </row>
    <row r="409" spans="5:25" x14ac:dyDescent="0.3">
      <c r="E409" s="171"/>
      <c r="F409" s="171"/>
      <c r="G409" s="171"/>
      <c r="H409" s="171"/>
      <c r="I409" s="171"/>
      <c r="J409" s="171"/>
      <c r="K409" s="171"/>
      <c r="M409" s="171"/>
      <c r="Q409" s="171"/>
      <c r="T409" s="171"/>
      <c r="U409" s="171"/>
      <c r="V409" s="171"/>
      <c r="Y409" s="171"/>
    </row>
    <row r="410" spans="5:25" x14ac:dyDescent="0.3">
      <c r="E410" s="171"/>
      <c r="F410" s="171"/>
      <c r="G410" s="171"/>
      <c r="H410" s="171"/>
      <c r="I410" s="171"/>
      <c r="J410" s="171"/>
      <c r="K410" s="171"/>
      <c r="M410" s="171"/>
      <c r="Q410" s="171"/>
      <c r="T410" s="171"/>
      <c r="U410" s="171"/>
      <c r="V410" s="171"/>
      <c r="Y410" s="171"/>
    </row>
    <row r="411" spans="5:25" x14ac:dyDescent="0.3">
      <c r="E411" s="171"/>
      <c r="F411" s="171"/>
      <c r="G411" s="171"/>
      <c r="H411" s="171"/>
      <c r="I411" s="171"/>
      <c r="J411" s="171"/>
      <c r="K411" s="171"/>
      <c r="M411" s="171"/>
      <c r="Q411" s="171"/>
      <c r="T411" s="171"/>
      <c r="U411" s="171"/>
      <c r="V411" s="171"/>
      <c r="Y411" s="171"/>
    </row>
    <row r="412" spans="5:25" x14ac:dyDescent="0.3">
      <c r="E412" s="171"/>
      <c r="F412" s="171"/>
      <c r="G412" s="171"/>
      <c r="H412" s="171"/>
      <c r="I412" s="171"/>
      <c r="J412" s="171"/>
      <c r="K412" s="171"/>
      <c r="M412" s="171"/>
      <c r="Q412" s="171"/>
      <c r="T412" s="171"/>
      <c r="U412" s="171"/>
      <c r="V412" s="171"/>
      <c r="Y412" s="171"/>
    </row>
    <row r="413" spans="5:25" x14ac:dyDescent="0.3">
      <c r="E413" s="171"/>
      <c r="F413" s="171"/>
      <c r="G413" s="171"/>
      <c r="H413" s="171"/>
      <c r="I413" s="171"/>
      <c r="J413" s="171"/>
      <c r="K413" s="171"/>
      <c r="M413" s="171"/>
      <c r="Q413" s="171"/>
      <c r="T413" s="171"/>
      <c r="U413" s="171"/>
      <c r="V413" s="171"/>
      <c r="Y413" s="171"/>
    </row>
    <row r="414" spans="5:25" x14ac:dyDescent="0.3">
      <c r="E414" s="171"/>
      <c r="F414" s="171"/>
      <c r="G414" s="171"/>
      <c r="H414" s="171"/>
      <c r="I414" s="171"/>
      <c r="J414" s="171"/>
      <c r="K414" s="171"/>
      <c r="M414" s="171"/>
      <c r="Q414" s="171"/>
      <c r="T414" s="171"/>
      <c r="U414" s="171"/>
      <c r="V414" s="171"/>
      <c r="Y414" s="171"/>
    </row>
    <row r="415" spans="5:25" x14ac:dyDescent="0.3">
      <c r="E415" s="171"/>
      <c r="F415" s="171"/>
      <c r="G415" s="171"/>
      <c r="H415" s="171"/>
      <c r="I415" s="171"/>
      <c r="J415" s="171"/>
      <c r="K415" s="171"/>
      <c r="M415" s="171"/>
      <c r="Q415" s="171"/>
      <c r="T415" s="171"/>
      <c r="U415" s="171"/>
      <c r="V415" s="171"/>
      <c r="Y415" s="171"/>
    </row>
    <row r="416" spans="5:25" x14ac:dyDescent="0.3">
      <c r="E416" s="171"/>
      <c r="F416" s="171"/>
      <c r="G416" s="171"/>
      <c r="H416" s="171"/>
      <c r="I416" s="171"/>
      <c r="J416" s="171"/>
      <c r="K416" s="171"/>
      <c r="M416" s="171"/>
      <c r="Q416" s="171"/>
      <c r="T416" s="171"/>
      <c r="U416" s="171"/>
      <c r="V416" s="171"/>
      <c r="Y416" s="171"/>
    </row>
    <row r="417" spans="5:25" x14ac:dyDescent="0.3">
      <c r="E417" s="171"/>
      <c r="F417" s="171"/>
      <c r="G417" s="171"/>
      <c r="H417" s="171"/>
      <c r="I417" s="171"/>
      <c r="J417" s="171"/>
      <c r="K417" s="171"/>
      <c r="M417" s="171"/>
      <c r="Q417" s="171"/>
      <c r="T417" s="171"/>
      <c r="U417" s="171"/>
      <c r="V417" s="171"/>
      <c r="Y417" s="171"/>
    </row>
    <row r="418" spans="5:25" x14ac:dyDescent="0.3">
      <c r="E418" s="171"/>
      <c r="F418" s="171"/>
      <c r="G418" s="171"/>
      <c r="H418" s="171"/>
      <c r="I418" s="171"/>
      <c r="J418" s="171"/>
      <c r="K418" s="171"/>
      <c r="M418" s="171"/>
      <c r="Q418" s="171"/>
      <c r="T418" s="171"/>
      <c r="U418" s="171"/>
      <c r="V418" s="171"/>
      <c r="Y418" s="171"/>
    </row>
    <row r="419" spans="5:25" x14ac:dyDescent="0.3">
      <c r="E419" s="171"/>
      <c r="F419" s="171"/>
      <c r="G419" s="171"/>
      <c r="H419" s="171"/>
      <c r="I419" s="171"/>
      <c r="J419" s="171"/>
      <c r="K419" s="171"/>
      <c r="M419" s="171"/>
      <c r="Q419" s="171"/>
      <c r="T419" s="171"/>
      <c r="U419" s="171"/>
      <c r="V419" s="171"/>
      <c r="Y419" s="171"/>
    </row>
    <row r="420" spans="5:25" x14ac:dyDescent="0.3">
      <c r="E420" s="171"/>
      <c r="F420" s="171"/>
      <c r="G420" s="171"/>
      <c r="H420" s="171"/>
      <c r="I420" s="171"/>
      <c r="J420" s="171"/>
      <c r="K420" s="171"/>
      <c r="M420" s="171"/>
      <c r="Q420" s="171"/>
      <c r="T420" s="171"/>
      <c r="U420" s="171"/>
      <c r="V420" s="171"/>
      <c r="Y420" s="171"/>
    </row>
    <row r="421" spans="5:25" x14ac:dyDescent="0.3">
      <c r="E421" s="171"/>
      <c r="F421" s="171"/>
      <c r="G421" s="171"/>
      <c r="H421" s="171"/>
      <c r="I421" s="171"/>
      <c r="J421" s="171"/>
      <c r="K421" s="171"/>
      <c r="M421" s="171"/>
      <c r="Q421" s="171"/>
      <c r="T421" s="171"/>
      <c r="U421" s="171"/>
      <c r="V421" s="171"/>
      <c r="Y421" s="171"/>
    </row>
    <row r="422" spans="5:25" x14ac:dyDescent="0.3">
      <c r="E422" s="171"/>
      <c r="F422" s="171"/>
      <c r="G422" s="171"/>
      <c r="H422" s="171"/>
      <c r="I422" s="171"/>
      <c r="J422" s="171"/>
      <c r="K422" s="171"/>
      <c r="M422" s="171"/>
      <c r="Q422" s="171"/>
      <c r="T422" s="171"/>
      <c r="U422" s="171"/>
      <c r="V422" s="171"/>
      <c r="Y422" s="171"/>
    </row>
    <row r="423" spans="5:25" x14ac:dyDescent="0.3">
      <c r="E423" s="171"/>
      <c r="F423" s="171"/>
      <c r="G423" s="171"/>
      <c r="H423" s="171"/>
      <c r="I423" s="171"/>
      <c r="J423" s="171"/>
      <c r="K423" s="171"/>
      <c r="M423" s="171"/>
      <c r="Q423" s="171"/>
      <c r="T423" s="171"/>
      <c r="U423" s="171"/>
      <c r="V423" s="171"/>
      <c r="Y423" s="171"/>
    </row>
    <row r="424" spans="5:25" x14ac:dyDescent="0.3">
      <c r="E424" s="171"/>
      <c r="F424" s="171"/>
      <c r="G424" s="171"/>
      <c r="H424" s="171"/>
      <c r="I424" s="171"/>
      <c r="J424" s="171"/>
      <c r="K424" s="171"/>
      <c r="M424" s="171"/>
      <c r="Q424" s="171"/>
      <c r="T424" s="171"/>
      <c r="U424" s="171"/>
      <c r="V424" s="171"/>
      <c r="Y424" s="171"/>
    </row>
    <row r="425" spans="5:25" x14ac:dyDescent="0.3">
      <c r="E425" s="171"/>
      <c r="F425" s="171"/>
      <c r="G425" s="171"/>
      <c r="H425" s="171"/>
      <c r="I425" s="171"/>
      <c r="J425" s="171"/>
      <c r="K425" s="171"/>
      <c r="M425" s="171"/>
      <c r="Q425" s="171"/>
      <c r="T425" s="171"/>
      <c r="U425" s="171"/>
      <c r="V425" s="171"/>
      <c r="Y425" s="171"/>
    </row>
    <row r="426" spans="5:25" x14ac:dyDescent="0.3">
      <c r="E426" s="171"/>
      <c r="F426" s="171"/>
      <c r="G426" s="171"/>
      <c r="H426" s="171"/>
      <c r="I426" s="171"/>
      <c r="J426" s="171"/>
      <c r="K426" s="171"/>
      <c r="M426" s="171"/>
      <c r="Q426" s="171"/>
      <c r="T426" s="171"/>
      <c r="U426" s="171"/>
      <c r="V426" s="171"/>
      <c r="Y426" s="171"/>
    </row>
    <row r="427" spans="5:25" x14ac:dyDescent="0.3">
      <c r="E427" s="171"/>
      <c r="F427" s="171"/>
      <c r="G427" s="171"/>
      <c r="H427" s="171"/>
      <c r="I427" s="171"/>
      <c r="J427" s="171"/>
      <c r="K427" s="171"/>
      <c r="M427" s="171"/>
      <c r="Q427" s="171"/>
      <c r="T427" s="171"/>
      <c r="U427" s="171"/>
      <c r="V427" s="171"/>
      <c r="Y427" s="171"/>
    </row>
    <row r="428" spans="5:25" x14ac:dyDescent="0.3">
      <c r="E428" s="171"/>
      <c r="F428" s="171"/>
      <c r="G428" s="171"/>
      <c r="H428" s="171"/>
      <c r="I428" s="171"/>
      <c r="J428" s="171"/>
      <c r="K428" s="171"/>
      <c r="M428" s="171"/>
      <c r="Q428" s="171"/>
      <c r="T428" s="171"/>
      <c r="U428" s="171"/>
      <c r="V428" s="171"/>
      <c r="Y428" s="171"/>
    </row>
    <row r="429" spans="5:25" x14ac:dyDescent="0.3">
      <c r="E429" s="171"/>
      <c r="F429" s="171"/>
      <c r="G429" s="171"/>
      <c r="H429" s="171"/>
      <c r="I429" s="171"/>
      <c r="J429" s="171"/>
      <c r="K429" s="171"/>
      <c r="M429" s="171"/>
      <c r="Q429" s="171"/>
      <c r="T429" s="171"/>
      <c r="U429" s="171"/>
      <c r="V429" s="171"/>
      <c r="Y429" s="171"/>
    </row>
    <row r="430" spans="5:25" x14ac:dyDescent="0.3">
      <c r="E430" s="171"/>
      <c r="F430" s="171"/>
      <c r="G430" s="171"/>
      <c r="H430" s="171"/>
      <c r="I430" s="171"/>
      <c r="J430" s="171"/>
      <c r="K430" s="171"/>
      <c r="M430" s="171"/>
      <c r="Q430" s="171"/>
      <c r="T430" s="171"/>
      <c r="U430" s="171"/>
      <c r="V430" s="171"/>
      <c r="Y430" s="171"/>
    </row>
    <row r="431" spans="5:25" x14ac:dyDescent="0.3">
      <c r="E431" s="171"/>
      <c r="F431" s="171"/>
      <c r="G431" s="171"/>
      <c r="H431" s="171"/>
      <c r="I431" s="171"/>
      <c r="J431" s="171"/>
      <c r="K431" s="171"/>
      <c r="M431" s="171"/>
      <c r="Q431" s="171"/>
      <c r="T431" s="171"/>
      <c r="U431" s="171"/>
      <c r="V431" s="171"/>
      <c r="Y431" s="171"/>
    </row>
    <row r="432" spans="5:25" x14ac:dyDescent="0.3">
      <c r="E432" s="171"/>
      <c r="F432" s="171"/>
      <c r="G432" s="171"/>
      <c r="H432" s="171"/>
      <c r="I432" s="171"/>
      <c r="J432" s="171"/>
      <c r="K432" s="171"/>
      <c r="M432" s="171"/>
      <c r="Q432" s="171"/>
      <c r="T432" s="171"/>
      <c r="U432" s="171"/>
      <c r="V432" s="171"/>
      <c r="Y432" s="171"/>
    </row>
    <row r="433" spans="5:25" x14ac:dyDescent="0.3">
      <c r="E433" s="171"/>
      <c r="F433" s="171"/>
      <c r="G433" s="171"/>
      <c r="H433" s="171"/>
      <c r="I433" s="171"/>
      <c r="J433" s="171"/>
      <c r="K433" s="171"/>
      <c r="M433" s="171"/>
      <c r="Q433" s="171"/>
      <c r="T433" s="171"/>
      <c r="U433" s="171"/>
      <c r="V433" s="171"/>
      <c r="Y433" s="171"/>
    </row>
    <row r="434" spans="5:25" x14ac:dyDescent="0.3">
      <c r="E434" s="171"/>
      <c r="F434" s="171"/>
      <c r="G434" s="171"/>
      <c r="H434" s="171"/>
      <c r="I434" s="171"/>
      <c r="J434" s="171"/>
      <c r="K434" s="171"/>
      <c r="M434" s="171"/>
      <c r="Q434" s="171"/>
      <c r="T434" s="171"/>
      <c r="U434" s="171"/>
      <c r="V434" s="171"/>
      <c r="Y434" s="171"/>
    </row>
    <row r="435" spans="5:25" x14ac:dyDescent="0.3">
      <c r="E435" s="171"/>
      <c r="F435" s="171"/>
      <c r="G435" s="171"/>
      <c r="H435" s="171"/>
      <c r="I435" s="171"/>
      <c r="J435" s="171"/>
      <c r="K435" s="171"/>
      <c r="M435" s="171"/>
      <c r="Q435" s="171"/>
      <c r="T435" s="171"/>
      <c r="U435" s="171"/>
      <c r="V435" s="171"/>
      <c r="Y435" s="171"/>
    </row>
    <row r="436" spans="5:25" x14ac:dyDescent="0.3">
      <c r="E436" s="171"/>
      <c r="F436" s="171"/>
      <c r="G436" s="171"/>
      <c r="H436" s="171"/>
      <c r="I436" s="171"/>
      <c r="J436" s="171"/>
      <c r="K436" s="171"/>
      <c r="M436" s="171"/>
      <c r="Q436" s="171"/>
      <c r="T436" s="171"/>
      <c r="U436" s="171"/>
      <c r="V436" s="171"/>
      <c r="Y436" s="171"/>
    </row>
    <row r="437" spans="5:25" x14ac:dyDescent="0.3">
      <c r="E437" s="171"/>
      <c r="F437" s="171"/>
      <c r="G437" s="171"/>
      <c r="H437" s="171"/>
      <c r="I437" s="171"/>
      <c r="J437" s="171"/>
      <c r="K437" s="171"/>
      <c r="M437" s="171"/>
      <c r="Q437" s="171"/>
      <c r="T437" s="171"/>
      <c r="U437" s="171"/>
      <c r="V437" s="171"/>
      <c r="Y437" s="171"/>
    </row>
    <row r="438" spans="5:25" x14ac:dyDescent="0.3">
      <c r="E438" s="171"/>
      <c r="F438" s="171"/>
      <c r="G438" s="171"/>
      <c r="H438" s="171"/>
      <c r="I438" s="171"/>
      <c r="J438" s="171"/>
      <c r="K438" s="171"/>
      <c r="M438" s="171"/>
      <c r="Q438" s="171"/>
      <c r="T438" s="171"/>
      <c r="U438" s="171"/>
      <c r="V438" s="171"/>
      <c r="Y438" s="171"/>
    </row>
    <row r="439" spans="5:25" x14ac:dyDescent="0.3">
      <c r="E439" s="171"/>
      <c r="F439" s="171"/>
      <c r="G439" s="171"/>
      <c r="H439" s="171"/>
      <c r="I439" s="171"/>
      <c r="J439" s="171"/>
      <c r="K439" s="171"/>
      <c r="M439" s="171"/>
      <c r="Q439" s="171"/>
      <c r="T439" s="171"/>
      <c r="U439" s="171"/>
      <c r="V439" s="171"/>
      <c r="Y439" s="171"/>
    </row>
    <row r="440" spans="5:25" x14ac:dyDescent="0.3">
      <c r="E440" s="171"/>
      <c r="F440" s="171"/>
      <c r="G440" s="171"/>
      <c r="H440" s="171"/>
      <c r="I440" s="171"/>
      <c r="J440" s="171"/>
      <c r="K440" s="171"/>
      <c r="M440" s="171"/>
      <c r="Q440" s="171"/>
      <c r="T440" s="171"/>
      <c r="U440" s="171"/>
      <c r="V440" s="171"/>
      <c r="Y440" s="171"/>
    </row>
    <row r="441" spans="5:25" x14ac:dyDescent="0.3">
      <c r="E441" s="171"/>
      <c r="F441" s="171"/>
      <c r="G441" s="171"/>
      <c r="H441" s="171"/>
      <c r="I441" s="171"/>
      <c r="J441" s="171"/>
      <c r="K441" s="171"/>
      <c r="M441" s="171"/>
      <c r="Q441" s="171"/>
      <c r="T441" s="171"/>
      <c r="U441" s="171"/>
      <c r="V441" s="171"/>
      <c r="Y441" s="171"/>
    </row>
    <row r="442" spans="5:25" x14ac:dyDescent="0.3">
      <c r="E442" s="171"/>
      <c r="F442" s="171"/>
      <c r="G442" s="171"/>
      <c r="H442" s="171"/>
      <c r="I442" s="171"/>
      <c r="J442" s="171"/>
      <c r="K442" s="171"/>
      <c r="M442" s="171"/>
      <c r="Q442" s="171"/>
      <c r="T442" s="171"/>
      <c r="U442" s="171"/>
      <c r="V442" s="171"/>
      <c r="Y442" s="171"/>
    </row>
    <row r="443" spans="5:25" x14ac:dyDescent="0.3">
      <c r="E443" s="171"/>
      <c r="F443" s="171"/>
      <c r="G443" s="171"/>
      <c r="H443" s="171"/>
      <c r="I443" s="171"/>
      <c r="J443" s="171"/>
      <c r="K443" s="171"/>
      <c r="M443" s="171"/>
      <c r="Q443" s="171"/>
      <c r="T443" s="171"/>
      <c r="U443" s="171"/>
      <c r="V443" s="171"/>
      <c r="Y443" s="171"/>
    </row>
    <row r="444" spans="5:25" x14ac:dyDescent="0.3">
      <c r="E444" s="171"/>
      <c r="F444" s="171"/>
      <c r="G444" s="171"/>
      <c r="H444" s="171"/>
      <c r="I444" s="171"/>
      <c r="J444" s="171"/>
      <c r="K444" s="171"/>
      <c r="M444" s="171"/>
      <c r="Q444" s="171"/>
      <c r="T444" s="171"/>
      <c r="U444" s="171"/>
      <c r="V444" s="171"/>
      <c r="Y444" s="171"/>
    </row>
    <row r="445" spans="5:25" x14ac:dyDescent="0.3">
      <c r="E445" s="171"/>
      <c r="F445" s="171"/>
      <c r="G445" s="171"/>
      <c r="H445" s="171"/>
      <c r="I445" s="171"/>
      <c r="J445" s="171"/>
      <c r="K445" s="171"/>
      <c r="M445" s="171"/>
      <c r="Q445" s="171"/>
      <c r="T445" s="171"/>
      <c r="U445" s="171"/>
      <c r="V445" s="171"/>
      <c r="Y445" s="171"/>
    </row>
    <row r="446" spans="5:25" x14ac:dyDescent="0.3">
      <c r="E446" s="171"/>
      <c r="F446" s="171"/>
      <c r="G446" s="171"/>
      <c r="H446" s="171"/>
      <c r="I446" s="171"/>
      <c r="J446" s="171"/>
      <c r="K446" s="171"/>
      <c r="M446" s="171"/>
      <c r="Q446" s="171"/>
      <c r="T446" s="171"/>
      <c r="U446" s="171"/>
      <c r="V446" s="171"/>
      <c r="Y446" s="171"/>
    </row>
    <row r="447" spans="5:25" x14ac:dyDescent="0.3">
      <c r="E447" s="171"/>
      <c r="F447" s="171"/>
      <c r="G447" s="171"/>
      <c r="H447" s="171"/>
      <c r="I447" s="171"/>
      <c r="J447" s="171"/>
      <c r="K447" s="171"/>
      <c r="M447" s="171"/>
      <c r="Q447" s="171"/>
      <c r="T447" s="171"/>
      <c r="U447" s="171"/>
      <c r="V447" s="171"/>
      <c r="Y447" s="171"/>
    </row>
    <row r="448" spans="5:25" x14ac:dyDescent="0.3">
      <c r="E448" s="171"/>
      <c r="F448" s="171"/>
      <c r="G448" s="171"/>
      <c r="H448" s="171"/>
      <c r="I448" s="171"/>
      <c r="J448" s="171"/>
      <c r="K448" s="171"/>
      <c r="M448" s="171"/>
      <c r="Q448" s="171"/>
      <c r="T448" s="171"/>
      <c r="U448" s="171"/>
      <c r="V448" s="171"/>
      <c r="Y448" s="171"/>
    </row>
    <row r="449" spans="5:25" x14ac:dyDescent="0.3">
      <c r="E449" s="171"/>
      <c r="F449" s="171"/>
      <c r="G449" s="171"/>
      <c r="H449" s="171"/>
      <c r="I449" s="171"/>
      <c r="J449" s="171"/>
      <c r="K449" s="171"/>
      <c r="M449" s="171"/>
      <c r="Q449" s="171"/>
      <c r="T449" s="171"/>
      <c r="U449" s="171"/>
      <c r="V449" s="171"/>
      <c r="Y449" s="171"/>
    </row>
    <row r="450" spans="5:25" x14ac:dyDescent="0.3">
      <c r="E450" s="171"/>
      <c r="F450" s="171"/>
      <c r="G450" s="171"/>
      <c r="H450" s="171"/>
      <c r="I450" s="171"/>
      <c r="J450" s="171"/>
      <c r="K450" s="171"/>
      <c r="M450" s="171"/>
      <c r="Q450" s="171"/>
      <c r="T450" s="171"/>
      <c r="U450" s="171"/>
      <c r="V450" s="171"/>
      <c r="Y450" s="171"/>
    </row>
    <row r="451" spans="5:25" x14ac:dyDescent="0.3">
      <c r="E451" s="171"/>
      <c r="F451" s="171"/>
      <c r="G451" s="171"/>
      <c r="H451" s="171"/>
      <c r="I451" s="171"/>
      <c r="J451" s="171"/>
      <c r="K451" s="171"/>
      <c r="M451" s="171"/>
      <c r="Q451" s="171"/>
      <c r="T451" s="171"/>
      <c r="U451" s="171"/>
      <c r="V451" s="171"/>
      <c r="Y451" s="171"/>
    </row>
    <row r="452" spans="5:25" x14ac:dyDescent="0.3">
      <c r="E452" s="171"/>
      <c r="F452" s="171"/>
      <c r="G452" s="171"/>
      <c r="H452" s="171"/>
      <c r="I452" s="171"/>
      <c r="J452" s="171"/>
      <c r="K452" s="171"/>
      <c r="M452" s="171"/>
      <c r="Q452" s="171"/>
      <c r="T452" s="171"/>
      <c r="U452" s="171"/>
      <c r="V452" s="171"/>
      <c r="Y452" s="171"/>
    </row>
    <row r="453" spans="5:25" x14ac:dyDescent="0.3">
      <c r="E453" s="171"/>
      <c r="F453" s="171"/>
      <c r="G453" s="171"/>
      <c r="H453" s="171"/>
      <c r="I453" s="171"/>
      <c r="J453" s="171"/>
      <c r="K453" s="171"/>
      <c r="M453" s="171"/>
      <c r="Q453" s="171"/>
      <c r="T453" s="171"/>
      <c r="U453" s="171"/>
      <c r="V453" s="171"/>
      <c r="Y453" s="171"/>
    </row>
    <row r="454" spans="5:25" x14ac:dyDescent="0.3">
      <c r="E454" s="171"/>
      <c r="F454" s="171"/>
      <c r="G454" s="171"/>
      <c r="H454" s="171"/>
      <c r="I454" s="171"/>
      <c r="J454" s="171"/>
      <c r="K454" s="171"/>
      <c r="M454" s="171"/>
      <c r="Q454" s="171"/>
      <c r="T454" s="171"/>
      <c r="U454" s="171"/>
      <c r="V454" s="171"/>
      <c r="Y454" s="171"/>
    </row>
    <row r="455" spans="5:25" x14ac:dyDescent="0.3">
      <c r="E455" s="171"/>
      <c r="F455" s="171"/>
      <c r="G455" s="171"/>
      <c r="H455" s="171"/>
      <c r="I455" s="171"/>
      <c r="J455" s="171"/>
      <c r="K455" s="171"/>
      <c r="M455" s="171"/>
      <c r="Q455" s="171"/>
      <c r="T455" s="171"/>
      <c r="U455" s="171"/>
      <c r="V455" s="171"/>
      <c r="Y455" s="171"/>
    </row>
    <row r="456" spans="5:25" x14ac:dyDescent="0.3">
      <c r="E456" s="171"/>
      <c r="F456" s="171"/>
      <c r="G456" s="171"/>
      <c r="H456" s="171"/>
      <c r="I456" s="171"/>
      <c r="J456" s="171"/>
      <c r="K456" s="171"/>
      <c r="M456" s="171"/>
      <c r="Q456" s="171"/>
      <c r="T456" s="171"/>
      <c r="U456" s="171"/>
      <c r="V456" s="171"/>
      <c r="Y456" s="171"/>
    </row>
    <row r="457" spans="5:25" x14ac:dyDescent="0.3">
      <c r="E457" s="171"/>
      <c r="F457" s="171"/>
      <c r="G457" s="171"/>
      <c r="H457" s="171"/>
      <c r="I457" s="171"/>
      <c r="J457" s="171"/>
      <c r="K457" s="171"/>
      <c r="M457" s="171"/>
      <c r="Q457" s="171"/>
      <c r="T457" s="171"/>
      <c r="U457" s="171"/>
      <c r="V457" s="171"/>
      <c r="Y457" s="171"/>
    </row>
    <row r="458" spans="5:25" x14ac:dyDescent="0.3">
      <c r="E458" s="171"/>
      <c r="F458" s="171"/>
      <c r="G458" s="171"/>
      <c r="H458" s="171"/>
      <c r="I458" s="171"/>
      <c r="J458" s="171"/>
      <c r="K458" s="171"/>
      <c r="M458" s="171"/>
      <c r="Q458" s="171"/>
      <c r="T458" s="171"/>
      <c r="U458" s="171"/>
      <c r="V458" s="171"/>
      <c r="Y458" s="171"/>
    </row>
    <row r="459" spans="5:25" x14ac:dyDescent="0.3">
      <c r="E459" s="171"/>
      <c r="F459" s="171"/>
      <c r="G459" s="171"/>
      <c r="H459" s="171"/>
      <c r="I459" s="171"/>
      <c r="J459" s="171"/>
      <c r="K459" s="171"/>
      <c r="M459" s="171"/>
      <c r="Q459" s="171"/>
      <c r="T459" s="171"/>
      <c r="U459" s="171"/>
      <c r="V459" s="171"/>
      <c r="Y459" s="171"/>
    </row>
    <row r="460" spans="5:25" x14ac:dyDescent="0.3">
      <c r="E460" s="171"/>
      <c r="F460" s="171"/>
      <c r="G460" s="171"/>
      <c r="H460" s="171"/>
      <c r="I460" s="171"/>
      <c r="J460" s="171"/>
      <c r="K460" s="171"/>
      <c r="M460" s="171"/>
      <c r="Q460" s="171"/>
      <c r="T460" s="171"/>
      <c r="U460" s="171"/>
      <c r="V460" s="171"/>
      <c r="Y460" s="171"/>
    </row>
    <row r="461" spans="5:25" x14ac:dyDescent="0.3">
      <c r="E461" s="171"/>
      <c r="F461" s="171"/>
      <c r="G461" s="171"/>
      <c r="H461" s="171"/>
      <c r="I461" s="171"/>
      <c r="J461" s="171"/>
      <c r="K461" s="171"/>
      <c r="M461" s="171"/>
      <c r="Q461" s="171"/>
      <c r="T461" s="171"/>
      <c r="U461" s="171"/>
      <c r="V461" s="171"/>
      <c r="Y461" s="171"/>
    </row>
    <row r="462" spans="5:25" x14ac:dyDescent="0.3">
      <c r="E462" s="171"/>
      <c r="F462" s="171"/>
      <c r="G462" s="171"/>
      <c r="H462" s="171"/>
      <c r="I462" s="171"/>
      <c r="J462" s="171"/>
      <c r="K462" s="171"/>
      <c r="M462" s="171"/>
      <c r="Q462" s="171"/>
      <c r="T462" s="171"/>
      <c r="U462" s="171"/>
      <c r="V462" s="171"/>
      <c r="Y462" s="171"/>
    </row>
    <row r="463" spans="5:25" x14ac:dyDescent="0.3">
      <c r="E463" s="171"/>
      <c r="F463" s="171"/>
      <c r="G463" s="171"/>
      <c r="H463" s="171"/>
      <c r="I463" s="171"/>
      <c r="J463" s="171"/>
      <c r="K463" s="171"/>
      <c r="M463" s="171"/>
      <c r="Q463" s="171"/>
      <c r="T463" s="171"/>
      <c r="U463" s="171"/>
      <c r="V463" s="171"/>
      <c r="Y463" s="171"/>
    </row>
    <row r="464" spans="5:25" x14ac:dyDescent="0.3">
      <c r="E464" s="171"/>
      <c r="F464" s="171"/>
      <c r="G464" s="171"/>
      <c r="H464" s="171"/>
      <c r="I464" s="171"/>
      <c r="J464" s="171"/>
      <c r="K464" s="171"/>
      <c r="M464" s="171"/>
      <c r="Q464" s="171"/>
      <c r="T464" s="171"/>
      <c r="U464" s="171"/>
      <c r="V464" s="171"/>
      <c r="Y464" s="171"/>
    </row>
    <row r="465" spans="5:25" x14ac:dyDescent="0.3">
      <c r="E465" s="171"/>
      <c r="F465" s="171"/>
      <c r="G465" s="171"/>
      <c r="H465" s="171"/>
      <c r="I465" s="171"/>
      <c r="J465" s="171"/>
      <c r="K465" s="171"/>
      <c r="M465" s="171"/>
      <c r="Q465" s="171"/>
      <c r="T465" s="171"/>
      <c r="U465" s="171"/>
      <c r="V465" s="171"/>
      <c r="Y465" s="171"/>
    </row>
    <row r="466" spans="5:25" x14ac:dyDescent="0.3">
      <c r="E466" s="171"/>
      <c r="F466" s="171"/>
      <c r="G466" s="171"/>
      <c r="H466" s="171"/>
      <c r="I466" s="171"/>
      <c r="J466" s="171"/>
      <c r="K466" s="171"/>
      <c r="M466" s="171"/>
      <c r="Q466" s="171"/>
      <c r="T466" s="171"/>
      <c r="U466" s="171"/>
      <c r="V466" s="171"/>
      <c r="Y466" s="171"/>
    </row>
    <row r="467" spans="5:25" x14ac:dyDescent="0.3">
      <c r="E467" s="171"/>
      <c r="F467" s="171"/>
      <c r="G467" s="171"/>
      <c r="H467" s="171"/>
      <c r="I467" s="171"/>
      <c r="J467" s="171"/>
      <c r="K467" s="171"/>
      <c r="M467" s="171"/>
      <c r="Q467" s="171"/>
      <c r="T467" s="171"/>
      <c r="U467" s="171"/>
      <c r="V467" s="171"/>
      <c r="Y467" s="171"/>
    </row>
    <row r="468" spans="5:25" x14ac:dyDescent="0.3">
      <c r="E468" s="171"/>
      <c r="F468" s="171"/>
      <c r="G468" s="171"/>
      <c r="H468" s="171"/>
      <c r="I468" s="171"/>
      <c r="J468" s="171"/>
      <c r="K468" s="171"/>
      <c r="M468" s="171"/>
      <c r="Q468" s="171"/>
      <c r="T468" s="171"/>
      <c r="U468" s="171"/>
      <c r="V468" s="171"/>
      <c r="Y468" s="171"/>
    </row>
    <row r="469" spans="5:25" x14ac:dyDescent="0.3">
      <c r="E469" s="171"/>
      <c r="F469" s="171"/>
      <c r="G469" s="171"/>
      <c r="H469" s="171"/>
      <c r="I469" s="171"/>
      <c r="J469" s="171"/>
      <c r="K469" s="171"/>
      <c r="M469" s="171"/>
      <c r="Q469" s="171"/>
      <c r="T469" s="171"/>
      <c r="U469" s="171"/>
      <c r="V469" s="171"/>
      <c r="Y469" s="171"/>
    </row>
    <row r="470" spans="5:25" x14ac:dyDescent="0.3">
      <c r="E470" s="171"/>
      <c r="F470" s="171"/>
      <c r="G470" s="171"/>
      <c r="H470" s="171"/>
      <c r="I470" s="171"/>
      <c r="J470" s="171"/>
      <c r="K470" s="171"/>
      <c r="M470" s="171"/>
      <c r="Q470" s="171"/>
      <c r="T470" s="171"/>
      <c r="U470" s="171"/>
      <c r="V470" s="171"/>
      <c r="Y470" s="171"/>
    </row>
    <row r="471" spans="5:25" x14ac:dyDescent="0.3">
      <c r="E471" s="171"/>
      <c r="F471" s="171"/>
      <c r="G471" s="171"/>
      <c r="H471" s="171"/>
      <c r="I471" s="171"/>
      <c r="J471" s="171"/>
      <c r="K471" s="171"/>
      <c r="M471" s="171"/>
      <c r="Q471" s="171"/>
      <c r="T471" s="171"/>
      <c r="U471" s="171"/>
      <c r="V471" s="171"/>
      <c r="Y471" s="171"/>
    </row>
    <row r="472" spans="5:25" x14ac:dyDescent="0.3">
      <c r="E472" s="171"/>
      <c r="F472" s="171"/>
      <c r="G472" s="171"/>
      <c r="H472" s="171"/>
      <c r="I472" s="171"/>
      <c r="J472" s="171"/>
      <c r="K472" s="171"/>
      <c r="M472" s="171"/>
      <c r="Q472" s="171"/>
      <c r="T472" s="171"/>
      <c r="U472" s="171"/>
      <c r="V472" s="171"/>
      <c r="Y472" s="171"/>
    </row>
    <row r="473" spans="5:25" x14ac:dyDescent="0.3">
      <c r="E473" s="171"/>
      <c r="F473" s="171"/>
      <c r="G473" s="171"/>
      <c r="H473" s="171"/>
      <c r="I473" s="171"/>
      <c r="J473" s="171"/>
      <c r="K473" s="171"/>
      <c r="M473" s="171"/>
      <c r="Q473" s="171"/>
      <c r="T473" s="171"/>
      <c r="U473" s="171"/>
      <c r="V473" s="171"/>
      <c r="Y473" s="171"/>
    </row>
    <row r="474" spans="5:25" x14ac:dyDescent="0.3">
      <c r="E474" s="171"/>
      <c r="F474" s="171"/>
      <c r="G474" s="171"/>
      <c r="H474" s="171"/>
      <c r="I474" s="171"/>
      <c r="J474" s="171"/>
      <c r="K474" s="171"/>
      <c r="M474" s="171"/>
      <c r="Q474" s="171"/>
      <c r="T474" s="171"/>
      <c r="U474" s="171"/>
      <c r="V474" s="171"/>
      <c r="Y474" s="171"/>
    </row>
    <row r="475" spans="5:25" x14ac:dyDescent="0.3">
      <c r="E475" s="171"/>
      <c r="F475" s="171"/>
      <c r="G475" s="171"/>
      <c r="H475" s="171"/>
      <c r="I475" s="171"/>
      <c r="J475" s="171"/>
      <c r="K475" s="171"/>
      <c r="M475" s="171"/>
      <c r="Q475" s="171"/>
      <c r="T475" s="171"/>
      <c r="U475" s="171"/>
      <c r="V475" s="171"/>
      <c r="Y475" s="171"/>
    </row>
    <row r="476" spans="5:25" x14ac:dyDescent="0.3">
      <c r="E476" s="171"/>
      <c r="F476" s="171"/>
      <c r="G476" s="171"/>
      <c r="H476" s="171"/>
      <c r="I476" s="171"/>
      <c r="J476" s="171"/>
      <c r="K476" s="171"/>
      <c r="M476" s="171"/>
      <c r="Q476" s="171"/>
      <c r="T476" s="171"/>
      <c r="U476" s="171"/>
      <c r="V476" s="171"/>
      <c r="Y476" s="171"/>
    </row>
    <row r="477" spans="5:25" x14ac:dyDescent="0.3">
      <c r="E477" s="171"/>
      <c r="F477" s="171"/>
      <c r="G477" s="171"/>
      <c r="H477" s="171"/>
      <c r="I477" s="171"/>
      <c r="J477" s="171"/>
      <c r="K477" s="171"/>
      <c r="M477" s="171"/>
      <c r="Q477" s="171"/>
      <c r="T477" s="171"/>
      <c r="U477" s="171"/>
      <c r="V477" s="171"/>
      <c r="Y477" s="171"/>
    </row>
    <row r="478" spans="5:25" x14ac:dyDescent="0.3">
      <c r="E478" s="171"/>
      <c r="F478" s="171"/>
      <c r="G478" s="171"/>
      <c r="H478" s="171"/>
      <c r="I478" s="171"/>
      <c r="J478" s="171"/>
      <c r="K478" s="171"/>
      <c r="M478" s="171"/>
      <c r="Q478" s="171"/>
      <c r="T478" s="171"/>
      <c r="U478" s="171"/>
      <c r="V478" s="171"/>
      <c r="Y478" s="171"/>
    </row>
    <row r="479" spans="5:25" x14ac:dyDescent="0.3">
      <c r="E479" s="171"/>
      <c r="F479" s="171"/>
      <c r="G479" s="171"/>
      <c r="H479" s="171"/>
      <c r="I479" s="171"/>
      <c r="J479" s="171"/>
      <c r="K479" s="171"/>
      <c r="M479" s="171"/>
      <c r="Q479" s="171"/>
      <c r="T479" s="171"/>
      <c r="U479" s="171"/>
      <c r="V479" s="171"/>
      <c r="Y479" s="171"/>
    </row>
    <row r="480" spans="5:25" x14ac:dyDescent="0.3">
      <c r="E480" s="171"/>
      <c r="F480" s="171"/>
      <c r="G480" s="171"/>
      <c r="H480" s="171"/>
      <c r="I480" s="171"/>
      <c r="J480" s="171"/>
      <c r="K480" s="171"/>
      <c r="M480" s="171"/>
      <c r="Q480" s="171"/>
      <c r="T480" s="171"/>
      <c r="U480" s="171"/>
      <c r="V480" s="171"/>
      <c r="Y480" s="171"/>
    </row>
    <row r="481" spans="5:25" x14ac:dyDescent="0.3">
      <c r="E481" s="171"/>
      <c r="F481" s="171"/>
      <c r="G481" s="171"/>
      <c r="H481" s="171"/>
      <c r="I481" s="171"/>
      <c r="J481" s="171"/>
      <c r="K481" s="171"/>
      <c r="M481" s="171"/>
      <c r="Q481" s="171"/>
      <c r="T481" s="171"/>
      <c r="U481" s="171"/>
      <c r="V481" s="171"/>
      <c r="Y481" s="171"/>
    </row>
    <row r="482" spans="5:25" x14ac:dyDescent="0.3">
      <c r="E482" s="171"/>
      <c r="F482" s="171"/>
      <c r="G482" s="171"/>
      <c r="H482" s="171"/>
      <c r="I482" s="171"/>
      <c r="J482" s="171"/>
      <c r="K482" s="171"/>
      <c r="M482" s="171"/>
      <c r="Q482" s="171"/>
      <c r="T482" s="171"/>
      <c r="U482" s="171"/>
      <c r="V482" s="171"/>
      <c r="Y482" s="171"/>
    </row>
    <row r="483" spans="5:25" x14ac:dyDescent="0.3">
      <c r="E483" s="171"/>
      <c r="F483" s="171"/>
      <c r="G483" s="171"/>
      <c r="H483" s="171"/>
      <c r="I483" s="171"/>
      <c r="J483" s="171"/>
      <c r="K483" s="171"/>
      <c r="M483" s="171"/>
      <c r="Q483" s="171"/>
      <c r="T483" s="171"/>
      <c r="U483" s="171"/>
      <c r="V483" s="171"/>
      <c r="Y483" s="171"/>
    </row>
    <row r="484" spans="5:25" x14ac:dyDescent="0.3">
      <c r="E484" s="171"/>
      <c r="F484" s="171"/>
      <c r="G484" s="171"/>
      <c r="H484" s="171"/>
      <c r="I484" s="171"/>
      <c r="J484" s="171"/>
      <c r="K484" s="171"/>
      <c r="M484" s="171"/>
      <c r="Q484" s="171"/>
      <c r="T484" s="171"/>
      <c r="U484" s="171"/>
      <c r="V484" s="171"/>
      <c r="Y484" s="171"/>
    </row>
    <row r="485" spans="5:25" x14ac:dyDescent="0.3">
      <c r="E485" s="171"/>
      <c r="F485" s="171"/>
      <c r="G485" s="171"/>
      <c r="H485" s="171"/>
      <c r="I485" s="171"/>
      <c r="J485" s="171"/>
      <c r="K485" s="171"/>
      <c r="M485" s="171"/>
      <c r="Q485" s="171"/>
      <c r="T485" s="171"/>
      <c r="U485" s="171"/>
      <c r="V485" s="171"/>
      <c r="Y485" s="171"/>
    </row>
    <row r="486" spans="5:25" x14ac:dyDescent="0.3">
      <c r="E486" s="171"/>
      <c r="F486" s="171"/>
      <c r="G486" s="171"/>
      <c r="H486" s="171"/>
      <c r="I486" s="171"/>
      <c r="J486" s="171"/>
      <c r="K486" s="171"/>
      <c r="M486" s="171"/>
      <c r="Q486" s="171"/>
      <c r="T486" s="171"/>
      <c r="U486" s="171"/>
      <c r="V486" s="171"/>
      <c r="Y486" s="171"/>
    </row>
    <row r="487" spans="5:25" x14ac:dyDescent="0.3">
      <c r="E487" s="171"/>
      <c r="F487" s="171"/>
      <c r="G487" s="171"/>
      <c r="H487" s="171"/>
      <c r="I487" s="171"/>
      <c r="J487" s="171"/>
      <c r="K487" s="171"/>
      <c r="M487" s="171"/>
      <c r="Q487" s="171"/>
      <c r="T487" s="171"/>
      <c r="U487" s="171"/>
      <c r="V487" s="171"/>
      <c r="Y487" s="171"/>
    </row>
    <row r="488" spans="5:25" x14ac:dyDescent="0.3">
      <c r="E488" s="171"/>
      <c r="F488" s="171"/>
      <c r="G488" s="171"/>
      <c r="H488" s="171"/>
      <c r="I488" s="171"/>
      <c r="J488" s="171"/>
      <c r="K488" s="171"/>
      <c r="M488" s="171"/>
      <c r="Q488" s="171"/>
      <c r="T488" s="171"/>
      <c r="U488" s="171"/>
      <c r="V488" s="171"/>
      <c r="Y488" s="171"/>
    </row>
    <row r="489" spans="5:25" x14ac:dyDescent="0.3">
      <c r="E489" s="171"/>
      <c r="F489" s="171"/>
      <c r="G489" s="171"/>
      <c r="H489" s="171"/>
      <c r="I489" s="171"/>
      <c r="J489" s="171"/>
      <c r="K489" s="171"/>
      <c r="M489" s="171"/>
      <c r="Q489" s="171"/>
      <c r="T489" s="171"/>
      <c r="U489" s="171"/>
      <c r="V489" s="171"/>
      <c r="Y489" s="171"/>
    </row>
    <row r="490" spans="5:25" x14ac:dyDescent="0.3">
      <c r="E490" s="171"/>
      <c r="F490" s="171"/>
      <c r="G490" s="171"/>
      <c r="H490" s="171"/>
      <c r="I490" s="171"/>
      <c r="J490" s="171"/>
      <c r="K490" s="171"/>
      <c r="M490" s="171"/>
      <c r="Q490" s="171"/>
      <c r="T490" s="171"/>
      <c r="U490" s="171"/>
      <c r="V490" s="171"/>
      <c r="Y490" s="171"/>
    </row>
    <row r="491" spans="5:25" x14ac:dyDescent="0.3">
      <c r="E491" s="171"/>
      <c r="F491" s="171"/>
      <c r="G491" s="171"/>
      <c r="H491" s="171"/>
      <c r="I491" s="171"/>
      <c r="J491" s="171"/>
      <c r="K491" s="171"/>
      <c r="M491" s="171"/>
      <c r="Q491" s="171"/>
      <c r="T491" s="171"/>
      <c r="U491" s="171"/>
      <c r="V491" s="171"/>
      <c r="Y491" s="171"/>
    </row>
    <row r="492" spans="5:25" x14ac:dyDescent="0.3">
      <c r="E492" s="171"/>
      <c r="F492" s="171"/>
      <c r="G492" s="171"/>
      <c r="H492" s="171"/>
      <c r="I492" s="171"/>
      <c r="J492" s="171"/>
      <c r="K492" s="171"/>
      <c r="M492" s="171"/>
      <c r="Q492" s="171"/>
      <c r="T492" s="171"/>
      <c r="U492" s="171"/>
      <c r="V492" s="171"/>
      <c r="Y492" s="171"/>
    </row>
    <row r="493" spans="5:25" x14ac:dyDescent="0.3">
      <c r="E493" s="171"/>
      <c r="F493" s="171"/>
      <c r="G493" s="171"/>
      <c r="H493" s="171"/>
      <c r="I493" s="171"/>
      <c r="J493" s="171"/>
      <c r="K493" s="171"/>
      <c r="M493" s="171"/>
      <c r="Q493" s="171"/>
      <c r="T493" s="171"/>
      <c r="U493" s="171"/>
      <c r="V493" s="171"/>
      <c r="Y493" s="171"/>
    </row>
    <row r="494" spans="5:25" x14ac:dyDescent="0.3">
      <c r="E494" s="171"/>
      <c r="F494" s="171"/>
      <c r="G494" s="171"/>
      <c r="H494" s="171"/>
      <c r="I494" s="171"/>
      <c r="J494" s="171"/>
      <c r="K494" s="171"/>
      <c r="M494" s="171"/>
      <c r="Q494" s="171"/>
      <c r="T494" s="171"/>
      <c r="U494" s="171"/>
      <c r="V494" s="171"/>
      <c r="Y494" s="171"/>
    </row>
    <row r="495" spans="5:25" x14ac:dyDescent="0.3">
      <c r="E495" s="171"/>
      <c r="F495" s="171"/>
      <c r="G495" s="171"/>
      <c r="H495" s="171"/>
      <c r="I495" s="171"/>
      <c r="J495" s="171"/>
      <c r="K495" s="171"/>
      <c r="M495" s="171"/>
      <c r="Q495" s="171"/>
      <c r="T495" s="171"/>
      <c r="U495" s="171"/>
      <c r="V495" s="171"/>
      <c r="Y495" s="171"/>
    </row>
    <row r="496" spans="5:25" x14ac:dyDescent="0.3">
      <c r="E496" s="171"/>
      <c r="F496" s="171"/>
      <c r="G496" s="171"/>
      <c r="H496" s="171"/>
      <c r="I496" s="171"/>
      <c r="J496" s="171"/>
      <c r="K496" s="171"/>
      <c r="M496" s="171"/>
      <c r="Q496" s="171"/>
      <c r="T496" s="171"/>
      <c r="U496" s="171"/>
      <c r="V496" s="171"/>
      <c r="Y496" s="171"/>
    </row>
    <row r="497" spans="5:25" x14ac:dyDescent="0.3">
      <c r="E497" s="171"/>
      <c r="F497" s="171"/>
      <c r="G497" s="171"/>
      <c r="H497" s="171"/>
      <c r="I497" s="171"/>
      <c r="J497" s="171"/>
      <c r="K497" s="171"/>
      <c r="M497" s="171"/>
      <c r="Q497" s="171"/>
      <c r="T497" s="171"/>
      <c r="U497" s="171"/>
      <c r="V497" s="171"/>
      <c r="Y497" s="171"/>
    </row>
    <row r="498" spans="5:25" x14ac:dyDescent="0.3">
      <c r="E498" s="171"/>
      <c r="F498" s="171"/>
      <c r="G498" s="171"/>
      <c r="H498" s="171"/>
      <c r="I498" s="171"/>
      <c r="J498" s="171"/>
      <c r="K498" s="171"/>
      <c r="M498" s="171"/>
      <c r="Q498" s="171"/>
      <c r="T498" s="171"/>
      <c r="U498" s="171"/>
      <c r="V498" s="171"/>
      <c r="Y498" s="171"/>
    </row>
    <row r="499" spans="5:25" x14ac:dyDescent="0.3">
      <c r="E499" s="171"/>
      <c r="F499" s="171"/>
      <c r="G499" s="171"/>
      <c r="H499" s="171"/>
      <c r="I499" s="171"/>
      <c r="J499" s="171"/>
      <c r="K499" s="171"/>
      <c r="M499" s="171"/>
      <c r="Q499" s="171"/>
      <c r="T499" s="171"/>
      <c r="U499" s="171"/>
      <c r="V499" s="171"/>
      <c r="Y499" s="171"/>
    </row>
    <row r="500" spans="5:25" x14ac:dyDescent="0.3">
      <c r="E500" s="171"/>
      <c r="F500" s="171"/>
      <c r="G500" s="171"/>
      <c r="H500" s="171"/>
      <c r="I500" s="171"/>
      <c r="J500" s="171"/>
      <c r="K500" s="171"/>
      <c r="M500" s="171"/>
      <c r="Q500" s="171"/>
      <c r="T500" s="171"/>
      <c r="U500" s="171"/>
      <c r="V500" s="171"/>
      <c r="Y500" s="171"/>
    </row>
    <row r="501" spans="5:25" x14ac:dyDescent="0.3">
      <c r="E501" s="171"/>
      <c r="F501" s="171"/>
      <c r="G501" s="171"/>
      <c r="H501" s="171"/>
      <c r="I501" s="171"/>
      <c r="J501" s="171"/>
      <c r="K501" s="171"/>
      <c r="M501" s="171"/>
      <c r="Q501" s="171"/>
      <c r="T501" s="171"/>
      <c r="U501" s="171"/>
      <c r="V501" s="171"/>
      <c r="Y501" s="171"/>
    </row>
    <row r="502" spans="5:25" x14ac:dyDescent="0.3">
      <c r="E502" s="171"/>
      <c r="F502" s="171"/>
      <c r="G502" s="171"/>
      <c r="H502" s="171"/>
      <c r="I502" s="171"/>
      <c r="J502" s="171"/>
      <c r="K502" s="171"/>
      <c r="M502" s="171"/>
      <c r="Q502" s="171"/>
      <c r="T502" s="171"/>
      <c r="U502" s="171"/>
      <c r="V502" s="171"/>
      <c r="Y502" s="171"/>
    </row>
    <row r="503" spans="5:25" x14ac:dyDescent="0.3">
      <c r="E503" s="171"/>
      <c r="F503" s="171"/>
      <c r="G503" s="171"/>
      <c r="H503" s="171"/>
      <c r="I503" s="171"/>
      <c r="J503" s="171"/>
      <c r="K503" s="171"/>
      <c r="M503" s="171"/>
      <c r="Q503" s="171"/>
      <c r="T503" s="171"/>
      <c r="U503" s="171"/>
      <c r="V503" s="171"/>
      <c r="Y503" s="171"/>
    </row>
    <row r="504" spans="5:25" x14ac:dyDescent="0.3">
      <c r="E504" s="171"/>
      <c r="F504" s="171"/>
      <c r="G504" s="171"/>
      <c r="H504" s="171"/>
      <c r="I504" s="171"/>
      <c r="J504" s="171"/>
      <c r="K504" s="171"/>
      <c r="M504" s="171"/>
      <c r="Q504" s="171"/>
      <c r="T504" s="171"/>
      <c r="U504" s="171"/>
      <c r="V504" s="171"/>
      <c r="Y504" s="171"/>
    </row>
    <row r="505" spans="5:25" x14ac:dyDescent="0.3">
      <c r="E505" s="171"/>
      <c r="F505" s="171"/>
      <c r="G505" s="171"/>
      <c r="H505" s="171"/>
      <c r="I505" s="171"/>
      <c r="J505" s="171"/>
      <c r="K505" s="171"/>
      <c r="M505" s="171"/>
      <c r="Q505" s="171"/>
      <c r="T505" s="171"/>
      <c r="U505" s="171"/>
      <c r="V505" s="171"/>
      <c r="Y505" s="171"/>
    </row>
    <row r="506" spans="5:25" x14ac:dyDescent="0.3">
      <c r="E506" s="171"/>
      <c r="F506" s="171"/>
      <c r="G506" s="171"/>
      <c r="H506" s="171"/>
      <c r="I506" s="171"/>
      <c r="J506" s="171"/>
      <c r="K506" s="171"/>
      <c r="M506" s="171"/>
      <c r="Q506" s="171"/>
      <c r="T506" s="171"/>
      <c r="U506" s="171"/>
      <c r="V506" s="171"/>
      <c r="Y506" s="171"/>
    </row>
    <row r="507" spans="5:25" x14ac:dyDescent="0.3">
      <c r="E507" s="171"/>
      <c r="F507" s="171"/>
      <c r="G507" s="171"/>
      <c r="H507" s="171"/>
      <c r="I507" s="171"/>
      <c r="J507" s="171"/>
      <c r="K507" s="171"/>
      <c r="M507" s="171"/>
      <c r="Q507" s="171"/>
      <c r="T507" s="171"/>
      <c r="U507" s="171"/>
      <c r="V507" s="171"/>
      <c r="Y507" s="171"/>
    </row>
    <row r="508" spans="5:25" x14ac:dyDescent="0.3">
      <c r="E508" s="171"/>
      <c r="F508" s="171"/>
      <c r="G508" s="171"/>
      <c r="H508" s="171"/>
      <c r="I508" s="171"/>
      <c r="J508" s="171"/>
      <c r="K508" s="171"/>
      <c r="M508" s="171"/>
      <c r="Q508" s="171"/>
      <c r="T508" s="171"/>
      <c r="U508" s="171"/>
      <c r="V508" s="171"/>
      <c r="Y508" s="171"/>
    </row>
    <row r="509" spans="5:25" x14ac:dyDescent="0.3">
      <c r="E509" s="171"/>
      <c r="F509" s="171"/>
      <c r="G509" s="171"/>
      <c r="H509" s="171"/>
      <c r="I509" s="171"/>
      <c r="J509" s="171"/>
      <c r="K509" s="171"/>
      <c r="M509" s="171"/>
      <c r="Q509" s="171"/>
      <c r="T509" s="171"/>
      <c r="U509" s="171"/>
      <c r="V509" s="171"/>
      <c r="Y509" s="171"/>
    </row>
    <row r="510" spans="5:25" x14ac:dyDescent="0.3">
      <c r="E510" s="171"/>
      <c r="F510" s="171"/>
      <c r="G510" s="171"/>
      <c r="H510" s="171"/>
      <c r="I510" s="171"/>
      <c r="J510" s="171"/>
      <c r="K510" s="171"/>
      <c r="M510" s="171"/>
      <c r="Q510" s="171"/>
      <c r="T510" s="171"/>
      <c r="U510" s="171"/>
      <c r="V510" s="171"/>
      <c r="Y510" s="171"/>
    </row>
    <row r="511" spans="5:25" x14ac:dyDescent="0.3">
      <c r="E511" s="171"/>
      <c r="F511" s="171"/>
      <c r="G511" s="171"/>
      <c r="H511" s="171"/>
      <c r="I511" s="171"/>
      <c r="J511" s="171"/>
      <c r="K511" s="171"/>
      <c r="M511" s="171"/>
      <c r="Q511" s="171"/>
      <c r="T511" s="171"/>
      <c r="U511" s="171"/>
      <c r="V511" s="171"/>
      <c r="Y511" s="171"/>
    </row>
    <row r="512" spans="5:25" x14ac:dyDescent="0.3">
      <c r="E512" s="171"/>
      <c r="F512" s="171"/>
      <c r="G512" s="171"/>
      <c r="H512" s="171"/>
      <c r="I512" s="171"/>
      <c r="J512" s="171"/>
      <c r="K512" s="171"/>
      <c r="M512" s="171"/>
      <c r="Q512" s="171"/>
      <c r="T512" s="171"/>
      <c r="U512" s="171"/>
      <c r="V512" s="171"/>
      <c r="Y512" s="171"/>
    </row>
    <row r="513" spans="5:25" x14ac:dyDescent="0.3">
      <c r="E513" s="171"/>
      <c r="F513" s="171"/>
      <c r="G513" s="171"/>
      <c r="H513" s="171"/>
      <c r="I513" s="171"/>
      <c r="J513" s="171"/>
      <c r="K513" s="171"/>
      <c r="M513" s="171"/>
      <c r="Q513" s="171"/>
      <c r="T513" s="171"/>
      <c r="U513" s="171"/>
      <c r="V513" s="171"/>
      <c r="Y513" s="171"/>
    </row>
    <row r="514" spans="5:25" x14ac:dyDescent="0.3">
      <c r="E514" s="171"/>
      <c r="F514" s="171"/>
      <c r="G514" s="171"/>
      <c r="H514" s="171"/>
      <c r="I514" s="171"/>
      <c r="J514" s="171"/>
      <c r="K514" s="171"/>
      <c r="M514" s="171"/>
      <c r="Q514" s="171"/>
      <c r="T514" s="171"/>
      <c r="U514" s="171"/>
      <c r="V514" s="171"/>
      <c r="Y514" s="171"/>
    </row>
    <row r="515" spans="5:25" x14ac:dyDescent="0.3">
      <c r="E515" s="171"/>
      <c r="F515" s="171"/>
      <c r="G515" s="171"/>
      <c r="H515" s="171"/>
      <c r="I515" s="171"/>
      <c r="J515" s="171"/>
      <c r="K515" s="171"/>
      <c r="M515" s="171"/>
      <c r="Q515" s="171"/>
      <c r="T515" s="171"/>
      <c r="U515" s="171"/>
      <c r="V515" s="171"/>
      <c r="Y515" s="171"/>
    </row>
    <row r="516" spans="5:25" x14ac:dyDescent="0.3">
      <c r="E516" s="171"/>
      <c r="F516" s="171"/>
      <c r="G516" s="171"/>
      <c r="H516" s="171"/>
      <c r="I516" s="171"/>
      <c r="J516" s="171"/>
      <c r="K516" s="171"/>
      <c r="M516" s="171"/>
      <c r="Q516" s="171"/>
      <c r="T516" s="171"/>
      <c r="U516" s="171"/>
      <c r="V516" s="171"/>
      <c r="Y516" s="171"/>
    </row>
    <row r="517" spans="5:25" x14ac:dyDescent="0.3">
      <c r="E517" s="171"/>
      <c r="F517" s="171"/>
      <c r="G517" s="171"/>
      <c r="H517" s="171"/>
      <c r="I517" s="171"/>
      <c r="J517" s="171"/>
      <c r="K517" s="171"/>
      <c r="M517" s="171"/>
      <c r="Q517" s="171"/>
      <c r="T517" s="171"/>
      <c r="U517" s="171"/>
      <c r="V517" s="171"/>
      <c r="Y517" s="171"/>
    </row>
    <row r="518" spans="5:25" x14ac:dyDescent="0.3">
      <c r="E518" s="171"/>
      <c r="F518" s="171"/>
      <c r="G518" s="171"/>
      <c r="H518" s="171"/>
      <c r="I518" s="171"/>
      <c r="J518" s="171"/>
      <c r="K518" s="171"/>
      <c r="M518" s="171"/>
      <c r="Q518" s="171"/>
      <c r="T518" s="171"/>
      <c r="U518" s="171"/>
      <c r="V518" s="171"/>
      <c r="Y518" s="171"/>
    </row>
    <row r="519" spans="5:25" x14ac:dyDescent="0.3">
      <c r="E519" s="171"/>
      <c r="F519" s="171"/>
      <c r="G519" s="171"/>
      <c r="H519" s="171"/>
      <c r="I519" s="171"/>
      <c r="J519" s="171"/>
      <c r="K519" s="171"/>
      <c r="M519" s="171"/>
      <c r="Q519" s="171"/>
      <c r="T519" s="171"/>
      <c r="U519" s="171"/>
      <c r="V519" s="171"/>
      <c r="Y519" s="171"/>
    </row>
    <row r="520" spans="5:25" x14ac:dyDescent="0.3">
      <c r="E520" s="171"/>
      <c r="F520" s="171"/>
      <c r="G520" s="171"/>
      <c r="H520" s="171"/>
      <c r="I520" s="171"/>
      <c r="J520" s="171"/>
      <c r="K520" s="171"/>
      <c r="M520" s="171"/>
      <c r="Q520" s="171"/>
      <c r="T520" s="171"/>
      <c r="U520" s="171"/>
      <c r="V520" s="171"/>
      <c r="Y520" s="171"/>
    </row>
    <row r="521" spans="5:25" x14ac:dyDescent="0.3">
      <c r="E521" s="171"/>
      <c r="F521" s="171"/>
      <c r="G521" s="171"/>
      <c r="H521" s="171"/>
      <c r="I521" s="171"/>
      <c r="J521" s="171"/>
      <c r="K521" s="171"/>
      <c r="M521" s="171"/>
      <c r="Q521" s="171"/>
      <c r="T521" s="171"/>
      <c r="U521" s="171"/>
      <c r="V521" s="171"/>
      <c r="Y521" s="171"/>
    </row>
    <row r="522" spans="5:25" x14ac:dyDescent="0.3">
      <c r="E522" s="171"/>
      <c r="F522" s="171"/>
      <c r="G522" s="171"/>
      <c r="H522" s="171"/>
      <c r="I522" s="171"/>
      <c r="J522" s="171"/>
      <c r="K522" s="171"/>
      <c r="M522" s="171"/>
      <c r="Q522" s="171"/>
      <c r="T522" s="171"/>
      <c r="U522" s="171"/>
      <c r="V522" s="171"/>
      <c r="Y522" s="171"/>
    </row>
    <row r="523" spans="5:25" x14ac:dyDescent="0.3">
      <c r="E523" s="171"/>
      <c r="F523" s="171"/>
      <c r="G523" s="171"/>
      <c r="H523" s="171"/>
      <c r="I523" s="171"/>
      <c r="J523" s="171"/>
      <c r="K523" s="171"/>
      <c r="M523" s="171"/>
      <c r="Q523" s="171"/>
      <c r="T523" s="171"/>
      <c r="U523" s="171"/>
      <c r="V523" s="171"/>
      <c r="Y523" s="171"/>
    </row>
    <row r="524" spans="5:25" x14ac:dyDescent="0.3">
      <c r="E524" s="171"/>
      <c r="F524" s="171"/>
      <c r="G524" s="171"/>
      <c r="H524" s="171"/>
      <c r="I524" s="171"/>
      <c r="J524" s="171"/>
      <c r="K524" s="171"/>
      <c r="M524" s="171"/>
      <c r="Q524" s="171"/>
      <c r="T524" s="171"/>
      <c r="U524" s="171"/>
      <c r="V524" s="171"/>
      <c r="Y524" s="171"/>
    </row>
    <row r="525" spans="5:25" x14ac:dyDescent="0.3">
      <c r="E525" s="171"/>
      <c r="F525" s="171"/>
      <c r="G525" s="171"/>
      <c r="H525" s="171"/>
      <c r="I525" s="171"/>
      <c r="J525" s="171"/>
      <c r="K525" s="171"/>
      <c r="M525" s="171"/>
      <c r="Q525" s="171"/>
      <c r="T525" s="171"/>
      <c r="U525" s="171"/>
      <c r="V525" s="171"/>
      <c r="Y525" s="171"/>
    </row>
    <row r="526" spans="5:25" x14ac:dyDescent="0.3">
      <c r="E526" s="171"/>
      <c r="F526" s="171"/>
      <c r="G526" s="171"/>
      <c r="H526" s="171"/>
      <c r="I526" s="171"/>
      <c r="J526" s="171"/>
      <c r="K526" s="171"/>
      <c r="M526" s="171"/>
      <c r="Q526" s="171"/>
      <c r="T526" s="171"/>
      <c r="U526" s="171"/>
      <c r="V526" s="171"/>
      <c r="Y526" s="171"/>
    </row>
    <row r="527" spans="5:25" x14ac:dyDescent="0.3">
      <c r="E527" s="171"/>
      <c r="F527" s="171"/>
      <c r="G527" s="171"/>
      <c r="H527" s="171"/>
      <c r="I527" s="171"/>
      <c r="J527" s="171"/>
      <c r="K527" s="171"/>
      <c r="M527" s="171"/>
      <c r="Q527" s="171"/>
      <c r="T527" s="171"/>
      <c r="U527" s="171"/>
      <c r="V527" s="171"/>
      <c r="Y527" s="171"/>
    </row>
    <row r="528" spans="5:25" x14ac:dyDescent="0.3">
      <c r="E528" s="171"/>
      <c r="F528" s="171"/>
      <c r="G528" s="171"/>
      <c r="H528" s="171"/>
      <c r="I528" s="171"/>
      <c r="J528" s="171"/>
      <c r="K528" s="171"/>
      <c r="M528" s="171"/>
      <c r="Q528" s="171"/>
      <c r="T528" s="171"/>
      <c r="U528" s="171"/>
      <c r="V528" s="171"/>
      <c r="Y528" s="171"/>
    </row>
    <row r="529" spans="5:25" x14ac:dyDescent="0.3">
      <c r="E529" s="171"/>
      <c r="F529" s="171"/>
      <c r="G529" s="171"/>
      <c r="H529" s="171"/>
      <c r="I529" s="171"/>
      <c r="J529" s="171"/>
      <c r="K529" s="171"/>
      <c r="M529" s="171"/>
      <c r="Q529" s="171"/>
      <c r="T529" s="171"/>
      <c r="U529" s="171"/>
      <c r="V529" s="171"/>
      <c r="Y529" s="171"/>
    </row>
    <row r="530" spans="5:25" x14ac:dyDescent="0.3">
      <c r="E530" s="171"/>
      <c r="F530" s="171"/>
      <c r="G530" s="171"/>
      <c r="H530" s="171"/>
      <c r="I530" s="171"/>
      <c r="J530" s="171"/>
      <c r="K530" s="171"/>
      <c r="M530" s="171"/>
      <c r="Q530" s="171"/>
      <c r="T530" s="171"/>
      <c r="U530" s="171"/>
      <c r="V530" s="171"/>
      <c r="Y530" s="171"/>
    </row>
    <row r="531" spans="5:25" x14ac:dyDescent="0.3">
      <c r="E531" s="171"/>
      <c r="F531" s="171"/>
      <c r="G531" s="171"/>
      <c r="H531" s="171"/>
      <c r="I531" s="171"/>
      <c r="J531" s="171"/>
      <c r="K531" s="171"/>
      <c r="M531" s="171"/>
      <c r="Q531" s="171"/>
      <c r="T531" s="171"/>
      <c r="U531" s="171"/>
      <c r="V531" s="171"/>
      <c r="Y531" s="171"/>
    </row>
    <row r="532" spans="5:25" x14ac:dyDescent="0.3">
      <c r="E532" s="171"/>
      <c r="F532" s="171"/>
      <c r="G532" s="171"/>
      <c r="H532" s="171"/>
      <c r="I532" s="171"/>
      <c r="J532" s="171"/>
      <c r="K532" s="171"/>
      <c r="M532" s="171"/>
      <c r="Q532" s="171"/>
      <c r="T532" s="171"/>
      <c r="U532" s="171"/>
      <c r="V532" s="171"/>
      <c r="Y532" s="171"/>
    </row>
    <row r="533" spans="5:25" x14ac:dyDescent="0.3">
      <c r="E533" s="171"/>
      <c r="F533" s="171"/>
      <c r="G533" s="171"/>
      <c r="H533" s="171"/>
      <c r="I533" s="171"/>
      <c r="J533" s="171"/>
      <c r="K533" s="171"/>
      <c r="M533" s="171"/>
      <c r="Q533" s="171"/>
      <c r="T533" s="171"/>
      <c r="U533" s="171"/>
      <c r="V533" s="171"/>
      <c r="Y533" s="171"/>
    </row>
    <row r="534" spans="5:25" x14ac:dyDescent="0.3">
      <c r="E534" s="171"/>
      <c r="F534" s="171"/>
      <c r="G534" s="171"/>
      <c r="H534" s="171"/>
      <c r="I534" s="171"/>
      <c r="J534" s="171"/>
      <c r="K534" s="171"/>
      <c r="M534" s="171"/>
      <c r="Q534" s="171"/>
      <c r="T534" s="171"/>
      <c r="U534" s="171"/>
      <c r="V534" s="171"/>
      <c r="Y534" s="171"/>
    </row>
    <row r="535" spans="5:25" x14ac:dyDescent="0.3">
      <c r="E535" s="171"/>
      <c r="F535" s="171"/>
      <c r="G535" s="171"/>
      <c r="H535" s="171"/>
      <c r="I535" s="171"/>
      <c r="J535" s="171"/>
      <c r="K535" s="171"/>
      <c r="M535" s="171"/>
      <c r="Q535" s="171"/>
      <c r="T535" s="171"/>
      <c r="U535" s="171"/>
      <c r="V535" s="171"/>
      <c r="Y535" s="171"/>
    </row>
    <row r="536" spans="5:25" x14ac:dyDescent="0.3">
      <c r="E536" s="171"/>
      <c r="F536" s="171"/>
      <c r="G536" s="171"/>
      <c r="H536" s="171"/>
      <c r="I536" s="171"/>
      <c r="J536" s="171"/>
      <c r="K536" s="171"/>
      <c r="M536" s="171"/>
      <c r="Q536" s="171"/>
      <c r="T536" s="171"/>
      <c r="U536" s="171"/>
      <c r="V536" s="171"/>
      <c r="Y536" s="171"/>
    </row>
    <row r="537" spans="5:25" x14ac:dyDescent="0.3">
      <c r="E537" s="171"/>
      <c r="F537" s="171"/>
      <c r="G537" s="171"/>
      <c r="H537" s="171"/>
      <c r="I537" s="171"/>
      <c r="J537" s="171"/>
      <c r="K537" s="171"/>
      <c r="M537" s="171"/>
      <c r="Q537" s="171"/>
      <c r="T537" s="171"/>
      <c r="U537" s="171"/>
      <c r="V537" s="171"/>
      <c r="Y537" s="171"/>
    </row>
    <row r="538" spans="5:25" x14ac:dyDescent="0.3">
      <c r="E538" s="171"/>
      <c r="F538" s="171"/>
      <c r="G538" s="171"/>
      <c r="H538" s="171"/>
      <c r="I538" s="171"/>
      <c r="J538" s="171"/>
      <c r="K538" s="171"/>
      <c r="M538" s="171"/>
      <c r="Q538" s="171"/>
      <c r="T538" s="171"/>
      <c r="U538" s="171"/>
      <c r="V538" s="171"/>
      <c r="Y538" s="171"/>
    </row>
    <row r="539" spans="5:25" x14ac:dyDescent="0.3">
      <c r="E539" s="171"/>
      <c r="F539" s="171"/>
      <c r="G539" s="171"/>
      <c r="H539" s="171"/>
      <c r="I539" s="171"/>
      <c r="J539" s="171"/>
      <c r="K539" s="171"/>
      <c r="M539" s="171"/>
      <c r="Q539" s="171"/>
      <c r="T539" s="171"/>
      <c r="U539" s="171"/>
      <c r="V539" s="171"/>
      <c r="Y539" s="171"/>
    </row>
    <row r="540" spans="5:25" x14ac:dyDescent="0.3">
      <c r="E540" s="171"/>
      <c r="F540" s="171"/>
      <c r="G540" s="171"/>
      <c r="H540" s="171"/>
      <c r="I540" s="171"/>
      <c r="J540" s="171"/>
      <c r="K540" s="171"/>
      <c r="M540" s="171"/>
      <c r="Q540" s="171"/>
      <c r="T540" s="171"/>
      <c r="U540" s="171"/>
      <c r="V540" s="171"/>
      <c r="Y540" s="171"/>
    </row>
    <row r="541" spans="5:25" x14ac:dyDescent="0.3">
      <c r="E541" s="171"/>
      <c r="F541" s="171"/>
      <c r="G541" s="171"/>
      <c r="H541" s="171"/>
      <c r="I541" s="171"/>
      <c r="J541" s="171"/>
      <c r="K541" s="171"/>
      <c r="M541" s="171"/>
      <c r="Q541" s="171"/>
      <c r="T541" s="171"/>
      <c r="U541" s="171"/>
      <c r="V541" s="171"/>
      <c r="Y541" s="171"/>
    </row>
    <row r="542" spans="5:25" x14ac:dyDescent="0.3">
      <c r="E542" s="171"/>
      <c r="F542" s="171"/>
      <c r="G542" s="171"/>
      <c r="H542" s="171"/>
      <c r="I542" s="171"/>
      <c r="J542" s="171"/>
      <c r="K542" s="171"/>
      <c r="M542" s="171"/>
      <c r="Q542" s="171"/>
      <c r="T542" s="171"/>
      <c r="U542" s="171"/>
      <c r="V542" s="171"/>
      <c r="Y542" s="171"/>
    </row>
    <row r="543" spans="5:25" x14ac:dyDescent="0.3">
      <c r="E543" s="171"/>
      <c r="F543" s="171"/>
      <c r="G543" s="171"/>
      <c r="H543" s="171"/>
      <c r="I543" s="171"/>
      <c r="J543" s="171"/>
      <c r="K543" s="171"/>
      <c r="M543" s="171"/>
      <c r="Q543" s="171"/>
      <c r="T543" s="171"/>
      <c r="U543" s="171"/>
      <c r="V543" s="171"/>
      <c r="Y543" s="171"/>
    </row>
    <row r="544" spans="5:25" x14ac:dyDescent="0.3">
      <c r="E544" s="171"/>
      <c r="F544" s="171"/>
      <c r="G544" s="171"/>
      <c r="H544" s="171"/>
      <c r="I544" s="171"/>
      <c r="J544" s="171"/>
      <c r="K544" s="171"/>
      <c r="M544" s="171"/>
      <c r="Q544" s="171"/>
      <c r="T544" s="171"/>
      <c r="U544" s="171"/>
      <c r="V544" s="171"/>
      <c r="Y544" s="171"/>
    </row>
    <row r="545" spans="5:25" x14ac:dyDescent="0.3">
      <c r="E545" s="171"/>
      <c r="F545" s="171"/>
      <c r="G545" s="171"/>
      <c r="H545" s="171"/>
      <c r="I545" s="171"/>
      <c r="J545" s="171"/>
      <c r="K545" s="171"/>
      <c r="M545" s="171"/>
      <c r="Q545" s="171"/>
      <c r="T545" s="171"/>
      <c r="U545" s="171"/>
      <c r="V545" s="171"/>
      <c r="Y545" s="171"/>
    </row>
    <row r="546" spans="5:25" x14ac:dyDescent="0.3">
      <c r="E546" s="171"/>
      <c r="F546" s="171"/>
      <c r="G546" s="171"/>
      <c r="H546" s="171"/>
      <c r="I546" s="171"/>
      <c r="J546" s="171"/>
      <c r="K546" s="171"/>
      <c r="M546" s="171"/>
      <c r="Q546" s="171"/>
      <c r="T546" s="171"/>
      <c r="U546" s="171"/>
      <c r="V546" s="171"/>
      <c r="Y546" s="171"/>
    </row>
    <row r="547" spans="5:25" x14ac:dyDescent="0.3">
      <c r="E547" s="171"/>
      <c r="F547" s="171"/>
      <c r="G547" s="171"/>
      <c r="H547" s="171"/>
      <c r="I547" s="171"/>
      <c r="J547" s="171"/>
      <c r="K547" s="171"/>
      <c r="M547" s="171"/>
      <c r="Q547" s="171"/>
      <c r="T547" s="171"/>
      <c r="U547" s="171"/>
      <c r="V547" s="171"/>
      <c r="Y547" s="171"/>
    </row>
    <row r="548" spans="5:25" x14ac:dyDescent="0.3">
      <c r="E548" s="171"/>
      <c r="F548" s="171"/>
      <c r="G548" s="171"/>
      <c r="H548" s="171"/>
      <c r="I548" s="171"/>
      <c r="J548" s="171"/>
      <c r="K548" s="171"/>
      <c r="M548" s="171"/>
      <c r="Q548" s="171"/>
      <c r="T548" s="171"/>
      <c r="U548" s="171"/>
      <c r="V548" s="171"/>
      <c r="Y548" s="171"/>
    </row>
    <row r="549" spans="5:25" x14ac:dyDescent="0.3">
      <c r="E549" s="171"/>
      <c r="F549" s="171"/>
      <c r="G549" s="171"/>
      <c r="H549" s="171"/>
      <c r="I549" s="171"/>
      <c r="J549" s="171"/>
      <c r="K549" s="171"/>
      <c r="M549" s="171"/>
      <c r="Q549" s="171"/>
      <c r="T549" s="171"/>
      <c r="U549" s="171"/>
      <c r="V549" s="171"/>
      <c r="Y549" s="171"/>
    </row>
    <row r="550" spans="5:25" x14ac:dyDescent="0.3">
      <c r="E550" s="171"/>
      <c r="F550" s="171"/>
      <c r="G550" s="171"/>
      <c r="H550" s="171"/>
      <c r="I550" s="171"/>
      <c r="J550" s="171"/>
      <c r="K550" s="171"/>
      <c r="M550" s="171"/>
      <c r="Q550" s="171"/>
      <c r="T550" s="171"/>
      <c r="U550" s="171"/>
      <c r="V550" s="171"/>
      <c r="Y550" s="171"/>
    </row>
    <row r="551" spans="5:25" x14ac:dyDescent="0.3">
      <c r="E551" s="171"/>
      <c r="F551" s="171"/>
      <c r="G551" s="171"/>
      <c r="H551" s="171"/>
      <c r="I551" s="171"/>
      <c r="J551" s="171"/>
      <c r="K551" s="171"/>
      <c r="M551" s="171"/>
      <c r="Q551" s="171"/>
      <c r="T551" s="171"/>
      <c r="U551" s="171"/>
      <c r="V551" s="171"/>
      <c r="Y551" s="171"/>
    </row>
    <row r="552" spans="5:25" x14ac:dyDescent="0.3">
      <c r="E552" s="171"/>
      <c r="F552" s="171"/>
      <c r="G552" s="171"/>
      <c r="H552" s="171"/>
      <c r="I552" s="171"/>
      <c r="J552" s="171"/>
      <c r="K552" s="171"/>
      <c r="M552" s="171"/>
      <c r="Q552" s="171"/>
      <c r="T552" s="171"/>
      <c r="U552" s="171"/>
      <c r="V552" s="171"/>
      <c r="Y552" s="171"/>
    </row>
    <row r="553" spans="5:25" x14ac:dyDescent="0.3">
      <c r="E553" s="171"/>
      <c r="F553" s="171"/>
      <c r="G553" s="171"/>
      <c r="H553" s="171"/>
      <c r="I553" s="171"/>
      <c r="J553" s="171"/>
      <c r="K553" s="171"/>
      <c r="M553" s="171"/>
      <c r="Q553" s="171"/>
      <c r="T553" s="171"/>
      <c r="U553" s="171"/>
      <c r="V553" s="171"/>
      <c r="Y553" s="171"/>
    </row>
    <row r="554" spans="5:25" x14ac:dyDescent="0.3">
      <c r="E554" s="171"/>
      <c r="F554" s="171"/>
      <c r="G554" s="171"/>
      <c r="H554" s="171"/>
      <c r="I554" s="171"/>
      <c r="J554" s="171"/>
      <c r="K554" s="171"/>
      <c r="M554" s="171"/>
      <c r="Q554" s="171"/>
      <c r="T554" s="171"/>
      <c r="U554" s="171"/>
      <c r="V554" s="171"/>
      <c r="Y554" s="171"/>
    </row>
    <row r="555" spans="5:25" x14ac:dyDescent="0.3">
      <c r="E555" s="171"/>
      <c r="F555" s="171"/>
      <c r="G555" s="171"/>
      <c r="H555" s="171"/>
      <c r="I555" s="171"/>
      <c r="J555" s="171"/>
      <c r="K555" s="171"/>
      <c r="M555" s="171"/>
      <c r="Q555" s="171"/>
      <c r="T555" s="171"/>
      <c r="U555" s="171"/>
      <c r="V555" s="171"/>
      <c r="Y555" s="171"/>
    </row>
    <row r="556" spans="5:25" x14ac:dyDescent="0.3">
      <c r="E556" s="171"/>
      <c r="F556" s="171"/>
      <c r="G556" s="171"/>
      <c r="H556" s="171"/>
      <c r="I556" s="171"/>
      <c r="J556" s="171"/>
      <c r="K556" s="171"/>
      <c r="M556" s="171"/>
      <c r="Q556" s="171"/>
      <c r="T556" s="171"/>
      <c r="U556" s="171"/>
      <c r="V556" s="171"/>
      <c r="Y556" s="171"/>
    </row>
    <row r="557" spans="5:25" x14ac:dyDescent="0.3">
      <c r="E557" s="171"/>
      <c r="F557" s="171"/>
      <c r="G557" s="171"/>
      <c r="H557" s="171"/>
      <c r="I557" s="171"/>
      <c r="J557" s="171"/>
      <c r="K557" s="171"/>
      <c r="M557" s="171"/>
      <c r="Q557" s="171"/>
      <c r="T557" s="171"/>
      <c r="U557" s="171"/>
      <c r="V557" s="171"/>
      <c r="Y557" s="171"/>
    </row>
    <row r="558" spans="5:25" x14ac:dyDescent="0.3">
      <c r="E558" s="171"/>
      <c r="F558" s="171"/>
      <c r="G558" s="171"/>
      <c r="H558" s="171"/>
      <c r="I558" s="171"/>
      <c r="J558" s="171"/>
      <c r="K558" s="171"/>
      <c r="M558" s="171"/>
      <c r="Q558" s="171"/>
      <c r="T558" s="171"/>
      <c r="U558" s="171"/>
      <c r="V558" s="171"/>
      <c r="Y558" s="171"/>
    </row>
    <row r="559" spans="5:25" x14ac:dyDescent="0.3">
      <c r="E559" s="171"/>
      <c r="F559" s="171"/>
      <c r="G559" s="171"/>
      <c r="H559" s="171"/>
      <c r="I559" s="171"/>
      <c r="J559" s="171"/>
      <c r="K559" s="171"/>
      <c r="M559" s="171"/>
      <c r="Q559" s="171"/>
      <c r="T559" s="171"/>
      <c r="U559" s="171"/>
      <c r="V559" s="171"/>
      <c r="Y559" s="171"/>
    </row>
    <row r="560" spans="5:25" x14ac:dyDescent="0.3">
      <c r="E560" s="171"/>
      <c r="F560" s="171"/>
      <c r="G560" s="171"/>
      <c r="H560" s="171"/>
      <c r="I560" s="171"/>
      <c r="J560" s="171"/>
      <c r="K560" s="171"/>
      <c r="M560" s="171"/>
      <c r="Q560" s="171"/>
      <c r="T560" s="171"/>
      <c r="U560" s="171"/>
      <c r="V560" s="171"/>
      <c r="Y560" s="171"/>
    </row>
    <row r="561" spans="5:25" x14ac:dyDescent="0.3">
      <c r="E561" s="171"/>
      <c r="F561" s="171"/>
      <c r="G561" s="171"/>
      <c r="H561" s="171"/>
      <c r="I561" s="171"/>
      <c r="J561" s="171"/>
      <c r="K561" s="171"/>
      <c r="M561" s="171"/>
      <c r="Q561" s="171"/>
      <c r="T561" s="171"/>
      <c r="U561" s="171"/>
      <c r="V561" s="171"/>
      <c r="Y561" s="171"/>
    </row>
    <row r="562" spans="5:25" x14ac:dyDescent="0.3">
      <c r="E562" s="171"/>
      <c r="F562" s="171"/>
      <c r="G562" s="171"/>
      <c r="H562" s="171"/>
      <c r="I562" s="171"/>
      <c r="J562" s="171"/>
      <c r="K562" s="171"/>
      <c r="M562" s="171"/>
      <c r="Q562" s="171"/>
      <c r="T562" s="171"/>
      <c r="U562" s="171"/>
      <c r="V562" s="171"/>
      <c r="Y562" s="171"/>
    </row>
    <row r="563" spans="5:25" x14ac:dyDescent="0.3">
      <c r="E563" s="171"/>
      <c r="F563" s="171"/>
      <c r="G563" s="171"/>
      <c r="H563" s="171"/>
      <c r="I563" s="171"/>
      <c r="J563" s="171"/>
      <c r="K563" s="171"/>
      <c r="M563" s="171"/>
      <c r="Q563" s="171"/>
      <c r="T563" s="171"/>
      <c r="U563" s="171"/>
      <c r="V563" s="171"/>
      <c r="Y563" s="171"/>
    </row>
    <row r="564" spans="5:25" x14ac:dyDescent="0.3">
      <c r="E564" s="171"/>
      <c r="F564" s="171"/>
      <c r="G564" s="171"/>
      <c r="H564" s="171"/>
      <c r="I564" s="171"/>
      <c r="J564" s="171"/>
      <c r="K564" s="171"/>
      <c r="M564" s="171"/>
      <c r="Q564" s="171"/>
      <c r="T564" s="171"/>
      <c r="U564" s="171"/>
      <c r="V564" s="171"/>
      <c r="Y564" s="171"/>
    </row>
    <row r="565" spans="5:25" x14ac:dyDescent="0.3">
      <c r="E565" s="171"/>
      <c r="F565" s="171"/>
      <c r="G565" s="171"/>
      <c r="H565" s="171"/>
      <c r="I565" s="171"/>
      <c r="J565" s="171"/>
      <c r="K565" s="171"/>
      <c r="M565" s="171"/>
      <c r="Q565" s="171"/>
      <c r="T565" s="171"/>
      <c r="U565" s="171"/>
      <c r="V565" s="171"/>
      <c r="Y565" s="171"/>
    </row>
    <row r="566" spans="5:25" x14ac:dyDescent="0.3">
      <c r="E566" s="171"/>
      <c r="F566" s="171"/>
      <c r="G566" s="171"/>
      <c r="H566" s="171"/>
      <c r="I566" s="171"/>
      <c r="J566" s="171"/>
      <c r="K566" s="171"/>
      <c r="M566" s="171"/>
      <c r="Q566" s="171"/>
      <c r="T566" s="171"/>
      <c r="U566" s="171"/>
      <c r="V566" s="171"/>
      <c r="Y566" s="171"/>
    </row>
    <row r="567" spans="5:25" x14ac:dyDescent="0.3">
      <c r="E567" s="171"/>
      <c r="F567" s="171"/>
      <c r="G567" s="171"/>
      <c r="H567" s="171"/>
      <c r="I567" s="171"/>
      <c r="J567" s="171"/>
      <c r="K567" s="171"/>
      <c r="M567" s="171"/>
      <c r="Q567" s="171"/>
      <c r="T567" s="171"/>
      <c r="U567" s="171"/>
      <c r="V567" s="171"/>
      <c r="Y567" s="171"/>
    </row>
    <row r="568" spans="5:25" x14ac:dyDescent="0.3">
      <c r="E568" s="171"/>
      <c r="F568" s="171"/>
      <c r="G568" s="171"/>
      <c r="H568" s="171"/>
      <c r="I568" s="171"/>
      <c r="J568" s="171"/>
      <c r="K568" s="171"/>
      <c r="M568" s="171"/>
      <c r="Q568" s="171"/>
      <c r="T568" s="171"/>
      <c r="U568" s="171"/>
      <c r="V568" s="171"/>
      <c r="Y568" s="171"/>
    </row>
    <row r="569" spans="5:25" x14ac:dyDescent="0.3">
      <c r="E569" s="171"/>
      <c r="F569" s="171"/>
      <c r="G569" s="171"/>
      <c r="H569" s="171"/>
      <c r="I569" s="171"/>
      <c r="J569" s="171"/>
      <c r="K569" s="171"/>
      <c r="M569" s="171"/>
      <c r="Q569" s="171"/>
      <c r="T569" s="171"/>
      <c r="U569" s="171"/>
      <c r="V569" s="171"/>
      <c r="Y569" s="171"/>
    </row>
    <row r="570" spans="5:25" x14ac:dyDescent="0.3">
      <c r="E570" s="171"/>
      <c r="F570" s="171"/>
      <c r="G570" s="171"/>
      <c r="H570" s="171"/>
      <c r="I570" s="171"/>
      <c r="J570" s="171"/>
      <c r="K570" s="171"/>
      <c r="M570" s="171"/>
      <c r="Q570" s="171"/>
      <c r="T570" s="171"/>
      <c r="U570" s="171"/>
      <c r="V570" s="171"/>
      <c r="Y570" s="171"/>
    </row>
    <row r="571" spans="5:25" x14ac:dyDescent="0.3">
      <c r="E571" s="171"/>
      <c r="F571" s="171"/>
      <c r="G571" s="171"/>
      <c r="H571" s="171"/>
      <c r="I571" s="171"/>
      <c r="J571" s="171"/>
      <c r="K571" s="171"/>
      <c r="M571" s="171"/>
      <c r="Q571" s="171"/>
      <c r="T571" s="171"/>
      <c r="U571" s="171"/>
      <c r="V571" s="171"/>
      <c r="Y571" s="171"/>
    </row>
    <row r="572" spans="5:25" x14ac:dyDescent="0.3">
      <c r="E572" s="171"/>
      <c r="F572" s="171"/>
      <c r="G572" s="171"/>
      <c r="H572" s="171"/>
      <c r="I572" s="171"/>
      <c r="J572" s="171"/>
      <c r="K572" s="171"/>
      <c r="M572" s="171"/>
      <c r="Q572" s="171"/>
      <c r="T572" s="171"/>
      <c r="U572" s="171"/>
      <c r="V572" s="171"/>
      <c r="Y572" s="171"/>
    </row>
    <row r="573" spans="5:25" x14ac:dyDescent="0.3">
      <c r="E573" s="171"/>
      <c r="F573" s="171"/>
      <c r="G573" s="171"/>
      <c r="H573" s="171"/>
      <c r="I573" s="171"/>
      <c r="J573" s="171"/>
      <c r="K573" s="171"/>
      <c r="M573" s="171"/>
      <c r="Q573" s="171"/>
      <c r="T573" s="171"/>
      <c r="U573" s="171"/>
      <c r="V573" s="171"/>
      <c r="Y573" s="171"/>
    </row>
    <row r="574" spans="5:25" x14ac:dyDescent="0.3">
      <c r="E574" s="171"/>
      <c r="F574" s="171"/>
      <c r="G574" s="171"/>
      <c r="H574" s="171"/>
      <c r="I574" s="171"/>
      <c r="J574" s="171"/>
      <c r="K574" s="171"/>
      <c r="M574" s="171"/>
      <c r="Q574" s="171"/>
      <c r="T574" s="171"/>
      <c r="U574" s="171"/>
      <c r="V574" s="171"/>
      <c r="Y574" s="171"/>
    </row>
    <row r="575" spans="5:25" x14ac:dyDescent="0.3">
      <c r="E575" s="171"/>
      <c r="F575" s="171"/>
      <c r="G575" s="171"/>
      <c r="H575" s="171"/>
      <c r="I575" s="171"/>
      <c r="J575" s="171"/>
      <c r="K575" s="171"/>
      <c r="M575" s="171"/>
      <c r="Q575" s="171"/>
      <c r="T575" s="171"/>
      <c r="U575" s="171"/>
      <c r="V575" s="171"/>
      <c r="Y575" s="171"/>
    </row>
    <row r="576" spans="5:25" x14ac:dyDescent="0.3">
      <c r="E576" s="171"/>
      <c r="F576" s="171"/>
      <c r="G576" s="171"/>
      <c r="H576" s="171"/>
      <c r="I576" s="171"/>
      <c r="J576" s="171"/>
      <c r="K576" s="171"/>
      <c r="M576" s="171"/>
      <c r="Q576" s="171"/>
      <c r="T576" s="171"/>
      <c r="U576" s="171"/>
      <c r="V576" s="171"/>
      <c r="Y576" s="171"/>
    </row>
    <row r="577" spans="5:25" x14ac:dyDescent="0.3">
      <c r="E577" s="171"/>
      <c r="F577" s="171"/>
      <c r="G577" s="171"/>
      <c r="H577" s="171"/>
      <c r="I577" s="171"/>
      <c r="J577" s="171"/>
      <c r="K577" s="171"/>
      <c r="M577" s="171"/>
      <c r="Q577" s="171"/>
      <c r="T577" s="171"/>
      <c r="U577" s="171"/>
      <c r="V577" s="171"/>
      <c r="Y577" s="171"/>
    </row>
    <row r="578" spans="5:25" x14ac:dyDescent="0.3">
      <c r="E578" s="171"/>
      <c r="F578" s="171"/>
      <c r="G578" s="171"/>
      <c r="H578" s="171"/>
      <c r="I578" s="171"/>
      <c r="J578" s="171"/>
      <c r="K578" s="171"/>
      <c r="M578" s="171"/>
      <c r="Q578" s="171"/>
      <c r="T578" s="171"/>
      <c r="U578" s="171"/>
      <c r="V578" s="171"/>
      <c r="Y578" s="171"/>
    </row>
    <row r="579" spans="5:25" x14ac:dyDescent="0.3">
      <c r="E579" s="171"/>
      <c r="F579" s="171"/>
      <c r="G579" s="171"/>
      <c r="H579" s="171"/>
      <c r="I579" s="171"/>
      <c r="J579" s="171"/>
      <c r="K579" s="171"/>
      <c r="M579" s="171"/>
      <c r="Q579" s="171"/>
      <c r="T579" s="171"/>
      <c r="U579" s="171"/>
      <c r="V579" s="171"/>
      <c r="Y579" s="171"/>
    </row>
    <row r="580" spans="5:25" x14ac:dyDescent="0.3">
      <c r="E580" s="171"/>
      <c r="F580" s="171"/>
      <c r="G580" s="171"/>
      <c r="H580" s="171"/>
      <c r="I580" s="171"/>
      <c r="J580" s="171"/>
      <c r="K580" s="171"/>
      <c r="M580" s="171"/>
      <c r="Q580" s="171"/>
      <c r="T580" s="171"/>
      <c r="U580" s="171"/>
      <c r="V580" s="171"/>
      <c r="Y580" s="171"/>
    </row>
    <row r="581" spans="5:25" x14ac:dyDescent="0.3">
      <c r="E581" s="171"/>
      <c r="F581" s="171"/>
      <c r="G581" s="171"/>
      <c r="H581" s="171"/>
      <c r="I581" s="171"/>
      <c r="J581" s="171"/>
      <c r="K581" s="171"/>
      <c r="M581" s="171"/>
      <c r="Q581" s="171"/>
      <c r="T581" s="171"/>
      <c r="U581" s="171"/>
      <c r="V581" s="171"/>
      <c r="Y581" s="171"/>
    </row>
    <row r="582" spans="5:25" x14ac:dyDescent="0.3">
      <c r="E582" s="171"/>
      <c r="F582" s="171"/>
      <c r="G582" s="171"/>
      <c r="H582" s="171"/>
      <c r="I582" s="171"/>
      <c r="J582" s="171"/>
      <c r="K582" s="171"/>
      <c r="M582" s="171"/>
      <c r="Q582" s="171"/>
      <c r="T582" s="171"/>
      <c r="U582" s="171"/>
      <c r="V582" s="171"/>
      <c r="Y582" s="171"/>
    </row>
    <row r="583" spans="5:25" x14ac:dyDescent="0.3">
      <c r="E583" s="171"/>
      <c r="F583" s="171"/>
      <c r="G583" s="171"/>
      <c r="H583" s="171"/>
      <c r="I583" s="171"/>
      <c r="J583" s="171"/>
      <c r="K583" s="171"/>
      <c r="M583" s="171"/>
      <c r="Q583" s="171"/>
      <c r="T583" s="171"/>
      <c r="U583" s="171"/>
      <c r="V583" s="171"/>
      <c r="Y583" s="171"/>
    </row>
    <row r="584" spans="5:25" x14ac:dyDescent="0.3">
      <c r="E584" s="171"/>
      <c r="F584" s="171"/>
      <c r="G584" s="171"/>
      <c r="H584" s="171"/>
      <c r="I584" s="171"/>
      <c r="J584" s="171"/>
      <c r="K584" s="171"/>
      <c r="M584" s="171"/>
      <c r="Q584" s="171"/>
      <c r="T584" s="171"/>
      <c r="U584" s="171"/>
      <c r="V584" s="171"/>
      <c r="Y584" s="171"/>
    </row>
    <row r="585" spans="5:25" x14ac:dyDescent="0.3">
      <c r="E585" s="171"/>
      <c r="F585" s="171"/>
      <c r="G585" s="171"/>
      <c r="H585" s="171"/>
      <c r="I585" s="171"/>
      <c r="J585" s="171"/>
      <c r="K585" s="171"/>
      <c r="M585" s="171"/>
      <c r="Q585" s="171"/>
      <c r="T585" s="171"/>
      <c r="U585" s="171"/>
      <c r="V585" s="171"/>
      <c r="Y585" s="171"/>
    </row>
    <row r="586" spans="5:25" x14ac:dyDescent="0.3">
      <c r="E586" s="171"/>
      <c r="F586" s="171"/>
      <c r="G586" s="171"/>
      <c r="H586" s="171"/>
      <c r="I586" s="171"/>
      <c r="J586" s="171"/>
      <c r="K586" s="171"/>
      <c r="M586" s="171"/>
      <c r="Q586" s="171"/>
      <c r="T586" s="171"/>
      <c r="U586" s="171"/>
      <c r="V586" s="171"/>
      <c r="Y586" s="171"/>
    </row>
    <row r="587" spans="5:25" x14ac:dyDescent="0.3">
      <c r="E587" s="171"/>
      <c r="F587" s="171"/>
      <c r="G587" s="171"/>
      <c r="H587" s="171"/>
      <c r="I587" s="171"/>
      <c r="J587" s="171"/>
      <c r="K587" s="171"/>
      <c r="M587" s="171"/>
      <c r="Q587" s="171"/>
      <c r="T587" s="171"/>
      <c r="U587" s="171"/>
      <c r="V587" s="171"/>
      <c r="Y587" s="171"/>
    </row>
    <row r="588" spans="5:25" x14ac:dyDescent="0.3">
      <c r="E588" s="171"/>
      <c r="F588" s="171"/>
      <c r="G588" s="171"/>
      <c r="H588" s="171"/>
      <c r="I588" s="171"/>
      <c r="J588" s="171"/>
      <c r="K588" s="171"/>
      <c r="M588" s="171"/>
      <c r="Q588" s="171"/>
      <c r="T588" s="171"/>
      <c r="U588" s="171"/>
      <c r="V588" s="171"/>
      <c r="Y588" s="171"/>
    </row>
    <row r="589" spans="5:25" x14ac:dyDescent="0.3">
      <c r="E589" s="171"/>
      <c r="F589" s="171"/>
      <c r="G589" s="171"/>
      <c r="H589" s="171"/>
      <c r="I589" s="171"/>
      <c r="J589" s="171"/>
      <c r="K589" s="171"/>
      <c r="M589" s="171"/>
      <c r="Q589" s="171"/>
      <c r="T589" s="171"/>
      <c r="U589" s="171"/>
      <c r="V589" s="171"/>
      <c r="Y589" s="171"/>
    </row>
    <row r="590" spans="5:25" x14ac:dyDescent="0.3">
      <c r="E590" s="171"/>
      <c r="F590" s="171"/>
      <c r="G590" s="171"/>
      <c r="H590" s="171"/>
      <c r="I590" s="171"/>
      <c r="J590" s="171"/>
      <c r="K590" s="171"/>
      <c r="M590" s="171"/>
      <c r="Q590" s="171"/>
      <c r="T590" s="171"/>
      <c r="U590" s="171"/>
      <c r="V590" s="171"/>
      <c r="Y590" s="171"/>
    </row>
    <row r="591" spans="5:25" x14ac:dyDescent="0.3">
      <c r="E591" s="171"/>
      <c r="F591" s="171"/>
      <c r="G591" s="171"/>
      <c r="H591" s="171"/>
      <c r="I591" s="171"/>
      <c r="J591" s="171"/>
      <c r="K591" s="171"/>
      <c r="M591" s="171"/>
      <c r="Q591" s="171"/>
      <c r="T591" s="171"/>
      <c r="U591" s="171"/>
      <c r="V591" s="171"/>
      <c r="Y591" s="171"/>
    </row>
    <row r="592" spans="5:25" x14ac:dyDescent="0.3">
      <c r="E592" s="171"/>
      <c r="F592" s="171"/>
      <c r="G592" s="171"/>
      <c r="H592" s="171"/>
      <c r="I592" s="171"/>
      <c r="J592" s="171"/>
      <c r="K592" s="171"/>
      <c r="M592" s="171"/>
      <c r="Q592" s="171"/>
      <c r="T592" s="171"/>
      <c r="U592" s="171"/>
      <c r="V592" s="171"/>
      <c r="Y592" s="171"/>
    </row>
    <row r="593" spans="5:25" x14ac:dyDescent="0.3">
      <c r="E593" s="171"/>
      <c r="F593" s="171"/>
      <c r="G593" s="171"/>
      <c r="H593" s="171"/>
      <c r="I593" s="171"/>
      <c r="J593" s="171"/>
      <c r="K593" s="171"/>
      <c r="M593" s="171"/>
      <c r="Q593" s="171"/>
      <c r="T593" s="171"/>
      <c r="U593" s="171"/>
      <c r="V593" s="171"/>
      <c r="Y593" s="171"/>
    </row>
    <row r="594" spans="5:25" x14ac:dyDescent="0.3">
      <c r="E594" s="171"/>
      <c r="F594" s="171"/>
      <c r="G594" s="171"/>
      <c r="H594" s="171"/>
      <c r="I594" s="171"/>
      <c r="J594" s="171"/>
      <c r="K594" s="171"/>
      <c r="M594" s="171"/>
      <c r="Q594" s="171"/>
      <c r="T594" s="171"/>
      <c r="U594" s="171"/>
      <c r="V594" s="171"/>
      <c r="Y594" s="171"/>
    </row>
    <row r="595" spans="5:25" x14ac:dyDescent="0.3">
      <c r="E595" s="171"/>
      <c r="F595" s="171"/>
      <c r="G595" s="171"/>
      <c r="H595" s="171"/>
      <c r="I595" s="171"/>
      <c r="J595" s="171"/>
      <c r="K595" s="171"/>
      <c r="M595" s="171"/>
      <c r="Q595" s="171"/>
      <c r="T595" s="171"/>
      <c r="U595" s="171"/>
      <c r="V595" s="171"/>
      <c r="Y595" s="171"/>
    </row>
    <row r="596" spans="5:25" x14ac:dyDescent="0.3">
      <c r="E596" s="171"/>
      <c r="F596" s="171"/>
      <c r="G596" s="171"/>
      <c r="H596" s="171"/>
      <c r="I596" s="171"/>
      <c r="J596" s="171"/>
      <c r="K596" s="171"/>
      <c r="M596" s="171"/>
      <c r="Q596" s="171"/>
      <c r="T596" s="171"/>
      <c r="U596" s="171"/>
      <c r="V596" s="171"/>
      <c r="Y596" s="171"/>
    </row>
    <row r="597" spans="5:25" x14ac:dyDescent="0.3">
      <c r="E597" s="171"/>
      <c r="F597" s="171"/>
      <c r="G597" s="171"/>
      <c r="H597" s="171"/>
      <c r="I597" s="171"/>
      <c r="J597" s="171"/>
      <c r="K597" s="171"/>
      <c r="M597" s="171"/>
      <c r="Q597" s="171"/>
      <c r="T597" s="171"/>
      <c r="U597" s="171"/>
      <c r="V597" s="171"/>
      <c r="Y597" s="171"/>
    </row>
    <row r="598" spans="5:25" x14ac:dyDescent="0.3">
      <c r="E598" s="171"/>
      <c r="F598" s="171"/>
      <c r="G598" s="171"/>
      <c r="H598" s="171"/>
      <c r="I598" s="171"/>
      <c r="J598" s="171"/>
      <c r="K598" s="171"/>
      <c r="M598" s="171"/>
      <c r="Q598" s="171"/>
      <c r="T598" s="171"/>
      <c r="U598" s="171"/>
      <c r="V598" s="171"/>
      <c r="Y598" s="171"/>
    </row>
    <row r="599" spans="5:25" x14ac:dyDescent="0.3">
      <c r="E599" s="171"/>
      <c r="F599" s="171"/>
      <c r="G599" s="171"/>
      <c r="H599" s="171"/>
      <c r="I599" s="171"/>
      <c r="J599" s="171"/>
      <c r="K599" s="171"/>
      <c r="M599" s="171"/>
      <c r="Q599" s="171"/>
      <c r="T599" s="171"/>
      <c r="U599" s="171"/>
      <c r="V599" s="171"/>
      <c r="Y599" s="171"/>
    </row>
    <row r="600" spans="5:25" x14ac:dyDescent="0.3">
      <c r="E600" s="171"/>
      <c r="F600" s="171"/>
      <c r="G600" s="171"/>
      <c r="H600" s="171"/>
      <c r="I600" s="171"/>
      <c r="J600" s="171"/>
      <c r="K600" s="171"/>
      <c r="M600" s="171"/>
      <c r="Q600" s="171"/>
      <c r="T600" s="171"/>
      <c r="U600" s="171"/>
      <c r="V600" s="171"/>
      <c r="Y600" s="171"/>
    </row>
    <row r="601" spans="5:25" x14ac:dyDescent="0.3">
      <c r="E601" s="171"/>
      <c r="F601" s="171"/>
      <c r="G601" s="171"/>
      <c r="H601" s="171"/>
      <c r="I601" s="171"/>
      <c r="J601" s="171"/>
      <c r="K601" s="171"/>
      <c r="M601" s="171"/>
      <c r="Q601" s="171"/>
      <c r="T601" s="171"/>
      <c r="U601" s="171"/>
      <c r="V601" s="171"/>
      <c r="Y601" s="171"/>
    </row>
    <row r="602" spans="5:25" x14ac:dyDescent="0.3">
      <c r="E602" s="171"/>
      <c r="F602" s="171"/>
      <c r="G602" s="171"/>
      <c r="H602" s="171"/>
      <c r="I602" s="171"/>
      <c r="J602" s="171"/>
      <c r="K602" s="171"/>
      <c r="M602" s="171"/>
      <c r="Q602" s="171"/>
      <c r="T602" s="171"/>
      <c r="U602" s="171"/>
      <c r="V602" s="171"/>
      <c r="Y602" s="171"/>
    </row>
    <row r="603" spans="5:25" x14ac:dyDescent="0.3">
      <c r="E603" s="171"/>
      <c r="F603" s="171"/>
      <c r="G603" s="171"/>
      <c r="H603" s="171"/>
      <c r="I603" s="171"/>
      <c r="J603" s="171"/>
      <c r="K603" s="171"/>
      <c r="M603" s="171"/>
      <c r="Q603" s="171"/>
      <c r="T603" s="171"/>
      <c r="U603" s="171"/>
      <c r="V603" s="171"/>
      <c r="Y603" s="171"/>
    </row>
    <row r="604" spans="5:25" x14ac:dyDescent="0.3">
      <c r="E604" s="171"/>
      <c r="F604" s="171"/>
      <c r="G604" s="171"/>
      <c r="H604" s="171"/>
      <c r="I604" s="171"/>
      <c r="J604" s="171"/>
      <c r="K604" s="171"/>
      <c r="M604" s="171"/>
      <c r="Q604" s="171"/>
      <c r="T604" s="171"/>
      <c r="U604" s="171"/>
      <c r="V604" s="171"/>
      <c r="Y604" s="171"/>
    </row>
    <row r="605" spans="5:25" x14ac:dyDescent="0.3">
      <c r="E605" s="171"/>
      <c r="F605" s="171"/>
      <c r="G605" s="171"/>
      <c r="H605" s="171"/>
      <c r="I605" s="171"/>
      <c r="J605" s="171"/>
      <c r="K605" s="171"/>
      <c r="M605" s="171"/>
      <c r="Q605" s="171"/>
      <c r="T605" s="171"/>
      <c r="U605" s="171"/>
      <c r="V605" s="171"/>
      <c r="Y605" s="171"/>
    </row>
    <row r="606" spans="5:25" x14ac:dyDescent="0.3">
      <c r="E606" s="171"/>
      <c r="F606" s="171"/>
      <c r="G606" s="171"/>
      <c r="H606" s="171"/>
      <c r="I606" s="171"/>
      <c r="J606" s="171"/>
      <c r="K606" s="171"/>
      <c r="M606" s="171"/>
      <c r="Q606" s="171"/>
      <c r="T606" s="171"/>
      <c r="U606" s="171"/>
      <c r="V606" s="171"/>
      <c r="Y606" s="171"/>
    </row>
    <row r="607" spans="5:25" x14ac:dyDescent="0.3">
      <c r="E607" s="171"/>
      <c r="F607" s="171"/>
      <c r="G607" s="171"/>
      <c r="H607" s="171"/>
      <c r="I607" s="171"/>
      <c r="J607" s="171"/>
      <c r="K607" s="171"/>
      <c r="M607" s="171"/>
      <c r="Q607" s="171"/>
      <c r="T607" s="171"/>
      <c r="U607" s="171"/>
      <c r="V607" s="171"/>
      <c r="Y607" s="171"/>
    </row>
    <row r="608" spans="5:25" x14ac:dyDescent="0.3">
      <c r="E608" s="171"/>
      <c r="F608" s="171"/>
      <c r="G608" s="171"/>
      <c r="H608" s="171"/>
      <c r="I608" s="171"/>
      <c r="J608" s="171"/>
      <c r="K608" s="171"/>
      <c r="M608" s="171"/>
      <c r="Q608" s="171"/>
      <c r="T608" s="171"/>
      <c r="U608" s="171"/>
      <c r="V608" s="171"/>
      <c r="Y608" s="171"/>
    </row>
    <row r="609" spans="5:25" x14ac:dyDescent="0.3">
      <c r="E609" s="171"/>
      <c r="F609" s="171"/>
      <c r="G609" s="171"/>
      <c r="H609" s="171"/>
      <c r="I609" s="171"/>
      <c r="J609" s="171"/>
      <c r="K609" s="171"/>
      <c r="M609" s="171"/>
      <c r="Q609" s="171"/>
      <c r="T609" s="171"/>
      <c r="U609" s="171"/>
      <c r="V609" s="171"/>
      <c r="Y609" s="171"/>
    </row>
    <row r="610" spans="5:25" x14ac:dyDescent="0.3">
      <c r="E610" s="171"/>
      <c r="F610" s="171"/>
      <c r="G610" s="171"/>
      <c r="H610" s="171"/>
      <c r="I610" s="171"/>
      <c r="J610" s="171"/>
      <c r="K610" s="171"/>
      <c r="M610" s="171"/>
      <c r="Q610" s="171"/>
      <c r="T610" s="171"/>
      <c r="U610" s="171"/>
      <c r="V610" s="171"/>
      <c r="Y610" s="171"/>
    </row>
    <row r="611" spans="5:25" x14ac:dyDescent="0.3">
      <c r="E611" s="171"/>
      <c r="F611" s="171"/>
      <c r="G611" s="171"/>
      <c r="H611" s="171"/>
      <c r="I611" s="171"/>
      <c r="J611" s="171"/>
      <c r="K611" s="171"/>
      <c r="M611" s="171"/>
      <c r="Q611" s="171"/>
      <c r="T611" s="171"/>
      <c r="U611" s="171"/>
      <c r="V611" s="171"/>
      <c r="Y611" s="171"/>
    </row>
    <row r="612" spans="5:25" x14ac:dyDescent="0.3">
      <c r="E612" s="171"/>
      <c r="F612" s="171"/>
      <c r="G612" s="171"/>
      <c r="H612" s="171"/>
      <c r="I612" s="171"/>
      <c r="J612" s="171"/>
      <c r="K612" s="171"/>
      <c r="M612" s="171"/>
      <c r="Q612" s="171"/>
      <c r="T612" s="171"/>
      <c r="U612" s="171"/>
      <c r="V612" s="171"/>
      <c r="Y612" s="171"/>
    </row>
    <row r="613" spans="5:25" x14ac:dyDescent="0.3">
      <c r="E613" s="171"/>
      <c r="F613" s="171"/>
      <c r="G613" s="171"/>
      <c r="H613" s="171"/>
      <c r="I613" s="171"/>
      <c r="J613" s="171"/>
      <c r="K613" s="171"/>
      <c r="M613" s="171"/>
      <c r="Q613" s="171"/>
      <c r="T613" s="171"/>
      <c r="U613" s="171"/>
      <c r="V613" s="171"/>
      <c r="Y613" s="171"/>
    </row>
    <row r="614" spans="5:25" x14ac:dyDescent="0.3">
      <c r="E614" s="171"/>
      <c r="F614" s="171"/>
      <c r="G614" s="171"/>
      <c r="H614" s="171"/>
      <c r="I614" s="171"/>
      <c r="J614" s="171"/>
      <c r="K614" s="171"/>
      <c r="M614" s="171"/>
      <c r="Q614" s="171"/>
      <c r="T614" s="171"/>
      <c r="U614" s="171"/>
      <c r="V614" s="171"/>
      <c r="Y614" s="171"/>
    </row>
    <row r="615" spans="5:25" x14ac:dyDescent="0.3">
      <c r="E615" s="171"/>
      <c r="F615" s="171"/>
      <c r="G615" s="171"/>
      <c r="H615" s="171"/>
      <c r="I615" s="171"/>
      <c r="J615" s="171"/>
      <c r="K615" s="171"/>
      <c r="M615" s="171"/>
      <c r="Q615" s="171"/>
      <c r="T615" s="171"/>
      <c r="U615" s="171"/>
      <c r="V615" s="171"/>
      <c r="Y615" s="171"/>
    </row>
    <row r="616" spans="5:25" x14ac:dyDescent="0.3">
      <c r="E616" s="171"/>
      <c r="F616" s="171"/>
      <c r="G616" s="171"/>
      <c r="H616" s="171"/>
      <c r="I616" s="171"/>
      <c r="J616" s="171"/>
      <c r="K616" s="171"/>
      <c r="M616" s="171"/>
      <c r="Q616" s="171"/>
      <c r="T616" s="171"/>
      <c r="U616" s="171"/>
      <c r="V616" s="171"/>
      <c r="Y616" s="171"/>
    </row>
    <row r="617" spans="5:25" x14ac:dyDescent="0.3">
      <c r="E617" s="171"/>
      <c r="F617" s="171"/>
      <c r="G617" s="171"/>
      <c r="H617" s="171"/>
      <c r="I617" s="171"/>
      <c r="J617" s="171"/>
      <c r="K617" s="171"/>
      <c r="M617" s="171"/>
      <c r="Q617" s="171"/>
      <c r="T617" s="171"/>
      <c r="U617" s="171"/>
      <c r="V617" s="171"/>
      <c r="Y617" s="171"/>
    </row>
    <row r="618" spans="5:25" x14ac:dyDescent="0.3">
      <c r="E618" s="171"/>
      <c r="F618" s="171"/>
      <c r="G618" s="171"/>
      <c r="H618" s="171"/>
      <c r="I618" s="171"/>
      <c r="J618" s="171"/>
      <c r="K618" s="171"/>
      <c r="M618" s="171"/>
      <c r="Q618" s="171"/>
      <c r="T618" s="171"/>
      <c r="U618" s="171"/>
      <c r="V618" s="171"/>
      <c r="Y618" s="171"/>
    </row>
    <row r="619" spans="5:25" x14ac:dyDescent="0.3">
      <c r="E619" s="171"/>
      <c r="F619" s="171"/>
      <c r="G619" s="171"/>
      <c r="H619" s="171"/>
      <c r="I619" s="171"/>
      <c r="J619" s="171"/>
      <c r="K619" s="171"/>
      <c r="M619" s="171"/>
      <c r="Q619" s="171"/>
      <c r="T619" s="171"/>
      <c r="U619" s="171"/>
      <c r="V619" s="171"/>
      <c r="Y619" s="171"/>
    </row>
    <row r="620" spans="5:25" x14ac:dyDescent="0.3">
      <c r="E620" s="171"/>
      <c r="F620" s="171"/>
      <c r="G620" s="171"/>
      <c r="H620" s="171"/>
      <c r="I620" s="171"/>
      <c r="J620" s="171"/>
      <c r="K620" s="171"/>
      <c r="M620" s="171"/>
      <c r="Q620" s="171"/>
      <c r="T620" s="171"/>
      <c r="U620" s="171"/>
      <c r="V620" s="171"/>
      <c r="Y620" s="171"/>
    </row>
    <row r="621" spans="5:25" x14ac:dyDescent="0.3">
      <c r="E621" s="171"/>
      <c r="F621" s="171"/>
      <c r="G621" s="171"/>
      <c r="H621" s="171"/>
      <c r="I621" s="171"/>
      <c r="J621" s="171"/>
      <c r="K621" s="171"/>
      <c r="M621" s="171"/>
      <c r="Q621" s="171"/>
      <c r="T621" s="171"/>
      <c r="U621" s="171"/>
      <c r="V621" s="171"/>
      <c r="Y621" s="171"/>
    </row>
    <row r="622" spans="5:25" x14ac:dyDescent="0.3">
      <c r="E622" s="171"/>
      <c r="F622" s="171"/>
      <c r="G622" s="171"/>
      <c r="H622" s="171"/>
      <c r="I622" s="171"/>
      <c r="J622" s="171"/>
      <c r="K622" s="171"/>
      <c r="M622" s="171"/>
      <c r="Q622" s="171"/>
      <c r="T622" s="171"/>
      <c r="U622" s="171"/>
      <c r="V622" s="171"/>
      <c r="Y622" s="171"/>
    </row>
    <row r="623" spans="5:25" x14ac:dyDescent="0.3">
      <c r="E623" s="171"/>
      <c r="F623" s="171"/>
      <c r="G623" s="171"/>
      <c r="H623" s="171"/>
      <c r="I623" s="171"/>
      <c r="J623" s="171"/>
      <c r="K623" s="171"/>
      <c r="M623" s="171"/>
      <c r="Q623" s="171"/>
      <c r="T623" s="171"/>
      <c r="U623" s="171"/>
      <c r="V623" s="171"/>
      <c r="Y623" s="171"/>
    </row>
    <row r="624" spans="5:25" x14ac:dyDescent="0.3">
      <c r="E624" s="171"/>
      <c r="F624" s="171"/>
      <c r="G624" s="171"/>
      <c r="H624" s="171"/>
      <c r="I624" s="171"/>
      <c r="J624" s="171"/>
      <c r="K624" s="171"/>
      <c r="M624" s="171"/>
      <c r="Q624" s="171"/>
      <c r="T624" s="171"/>
      <c r="U624" s="171"/>
      <c r="V624" s="171"/>
      <c r="Y624" s="171"/>
    </row>
    <row r="625" spans="5:25" x14ac:dyDescent="0.3">
      <c r="E625" s="171"/>
      <c r="F625" s="171"/>
      <c r="G625" s="171"/>
      <c r="H625" s="171"/>
      <c r="I625" s="171"/>
      <c r="J625" s="171"/>
      <c r="K625" s="171"/>
      <c r="M625" s="171"/>
      <c r="Q625" s="171"/>
      <c r="T625" s="171"/>
      <c r="U625" s="171"/>
      <c r="V625" s="171"/>
      <c r="Y625" s="171"/>
    </row>
    <row r="626" spans="5:25" x14ac:dyDescent="0.3">
      <c r="E626" s="171"/>
      <c r="F626" s="171"/>
      <c r="G626" s="171"/>
      <c r="H626" s="171"/>
      <c r="I626" s="171"/>
      <c r="J626" s="171"/>
      <c r="K626" s="171"/>
      <c r="M626" s="171"/>
      <c r="Q626" s="171"/>
      <c r="T626" s="171"/>
      <c r="U626" s="171"/>
      <c r="V626" s="171"/>
      <c r="Y626" s="171"/>
    </row>
    <row r="627" spans="5:25" x14ac:dyDescent="0.3">
      <c r="E627" s="171"/>
      <c r="F627" s="171"/>
      <c r="G627" s="171"/>
      <c r="H627" s="171"/>
      <c r="I627" s="171"/>
      <c r="J627" s="171"/>
      <c r="K627" s="171"/>
      <c r="M627" s="171"/>
      <c r="Q627" s="171"/>
      <c r="T627" s="171"/>
      <c r="U627" s="171"/>
      <c r="V627" s="171"/>
      <c r="Y627" s="171"/>
    </row>
    <row r="628" spans="5:25" x14ac:dyDescent="0.3">
      <c r="E628" s="171"/>
      <c r="F628" s="171"/>
      <c r="G628" s="171"/>
      <c r="H628" s="171"/>
      <c r="I628" s="171"/>
      <c r="J628" s="171"/>
      <c r="K628" s="171"/>
      <c r="M628" s="171"/>
      <c r="Q628" s="171"/>
      <c r="T628" s="171"/>
      <c r="U628" s="171"/>
      <c r="V628" s="171"/>
      <c r="Y628" s="171"/>
    </row>
    <row r="629" spans="5:25" x14ac:dyDescent="0.3">
      <c r="E629" s="171"/>
      <c r="F629" s="171"/>
      <c r="G629" s="171"/>
      <c r="H629" s="171"/>
      <c r="I629" s="171"/>
      <c r="J629" s="171"/>
      <c r="K629" s="171"/>
      <c r="M629" s="171"/>
      <c r="Q629" s="171"/>
      <c r="T629" s="171"/>
      <c r="U629" s="171"/>
      <c r="V629" s="171"/>
      <c r="Y629" s="171"/>
    </row>
    <row r="630" spans="5:25" x14ac:dyDescent="0.3">
      <c r="E630" s="171"/>
      <c r="F630" s="171"/>
      <c r="G630" s="171"/>
      <c r="H630" s="171"/>
      <c r="I630" s="171"/>
      <c r="J630" s="171"/>
      <c r="K630" s="171"/>
      <c r="M630" s="171"/>
      <c r="Q630" s="171"/>
      <c r="T630" s="171"/>
      <c r="U630" s="171"/>
      <c r="V630" s="171"/>
      <c r="Y630" s="171"/>
    </row>
    <row r="631" spans="5:25" x14ac:dyDescent="0.3">
      <c r="E631" s="171"/>
      <c r="F631" s="171"/>
      <c r="G631" s="171"/>
      <c r="H631" s="171"/>
      <c r="I631" s="171"/>
      <c r="J631" s="171"/>
      <c r="K631" s="171"/>
      <c r="M631" s="171"/>
      <c r="Q631" s="171"/>
      <c r="T631" s="171"/>
      <c r="U631" s="171"/>
      <c r="V631" s="171"/>
      <c r="Y631" s="171"/>
    </row>
    <row r="632" spans="5:25" x14ac:dyDescent="0.3">
      <c r="E632" s="171"/>
      <c r="F632" s="171"/>
      <c r="G632" s="171"/>
      <c r="H632" s="171"/>
      <c r="I632" s="171"/>
      <c r="J632" s="171"/>
      <c r="K632" s="171"/>
      <c r="M632" s="171"/>
      <c r="Q632" s="171"/>
      <c r="T632" s="171"/>
      <c r="U632" s="171"/>
      <c r="V632" s="171"/>
      <c r="Y632" s="171"/>
    </row>
    <row r="633" spans="5:25" x14ac:dyDescent="0.3">
      <c r="E633" s="171"/>
      <c r="F633" s="171"/>
      <c r="G633" s="171"/>
      <c r="H633" s="171"/>
      <c r="I633" s="171"/>
      <c r="J633" s="171"/>
      <c r="K633" s="171"/>
      <c r="M633" s="171"/>
      <c r="Q633" s="171"/>
      <c r="T633" s="171"/>
      <c r="U633" s="171"/>
      <c r="V633" s="171"/>
      <c r="Y633" s="171"/>
    </row>
    <row r="634" spans="5:25" x14ac:dyDescent="0.3">
      <c r="E634" s="171"/>
      <c r="F634" s="171"/>
      <c r="G634" s="171"/>
      <c r="H634" s="171"/>
      <c r="I634" s="171"/>
      <c r="J634" s="171"/>
      <c r="K634" s="171"/>
      <c r="M634" s="171"/>
      <c r="Q634" s="171"/>
      <c r="T634" s="171"/>
      <c r="U634" s="171"/>
      <c r="V634" s="171"/>
      <c r="Y634" s="171"/>
    </row>
    <row r="635" spans="5:25" x14ac:dyDescent="0.3">
      <c r="E635" s="171"/>
      <c r="F635" s="171"/>
      <c r="G635" s="171"/>
      <c r="H635" s="171"/>
      <c r="I635" s="171"/>
      <c r="J635" s="171"/>
      <c r="K635" s="171"/>
      <c r="M635" s="171"/>
      <c r="Q635" s="171"/>
      <c r="T635" s="171"/>
      <c r="U635" s="171"/>
      <c r="V635" s="171"/>
      <c r="Y635" s="171"/>
    </row>
    <row r="636" spans="5:25" x14ac:dyDescent="0.3">
      <c r="E636" s="171"/>
      <c r="F636" s="171"/>
      <c r="G636" s="171"/>
      <c r="H636" s="171"/>
      <c r="I636" s="171"/>
      <c r="J636" s="171"/>
      <c r="K636" s="171"/>
      <c r="M636" s="171"/>
      <c r="Q636" s="171"/>
      <c r="T636" s="171"/>
      <c r="U636" s="171"/>
      <c r="V636" s="171"/>
      <c r="Y636" s="171"/>
    </row>
    <row r="637" spans="5:25" x14ac:dyDescent="0.3">
      <c r="E637" s="171"/>
      <c r="F637" s="171"/>
      <c r="G637" s="171"/>
      <c r="H637" s="171"/>
      <c r="I637" s="171"/>
      <c r="J637" s="171"/>
      <c r="K637" s="171"/>
      <c r="M637" s="171"/>
      <c r="Q637" s="171"/>
      <c r="T637" s="171"/>
      <c r="U637" s="171"/>
      <c r="V637" s="171"/>
      <c r="Y637" s="171"/>
    </row>
    <row r="638" spans="5:25" x14ac:dyDescent="0.3">
      <c r="E638" s="171"/>
      <c r="F638" s="171"/>
      <c r="G638" s="171"/>
      <c r="H638" s="171"/>
      <c r="I638" s="171"/>
      <c r="J638" s="171"/>
      <c r="K638" s="171"/>
      <c r="M638" s="171"/>
      <c r="Q638" s="171"/>
      <c r="T638" s="171"/>
      <c r="U638" s="171"/>
      <c r="V638" s="171"/>
      <c r="Y638" s="171"/>
    </row>
    <row r="639" spans="5:25" x14ac:dyDescent="0.3">
      <c r="E639" s="171"/>
      <c r="F639" s="171"/>
      <c r="G639" s="171"/>
      <c r="H639" s="171"/>
      <c r="I639" s="171"/>
      <c r="J639" s="171"/>
      <c r="K639" s="171"/>
      <c r="M639" s="171"/>
      <c r="Q639" s="171"/>
      <c r="T639" s="171"/>
      <c r="U639" s="171"/>
      <c r="V639" s="171"/>
      <c r="Y639" s="171"/>
    </row>
    <row r="640" spans="5:25" x14ac:dyDescent="0.3">
      <c r="E640" s="171"/>
      <c r="F640" s="171"/>
      <c r="G640" s="171"/>
      <c r="H640" s="171"/>
      <c r="I640" s="171"/>
      <c r="J640" s="171"/>
      <c r="K640" s="171"/>
      <c r="M640" s="171"/>
      <c r="Q640" s="171"/>
      <c r="T640" s="171"/>
      <c r="U640" s="171"/>
      <c r="V640" s="171"/>
      <c r="Y640" s="171"/>
    </row>
    <row r="641" spans="5:25" x14ac:dyDescent="0.3">
      <c r="E641" s="171"/>
      <c r="F641" s="171"/>
      <c r="G641" s="171"/>
      <c r="H641" s="171"/>
      <c r="I641" s="171"/>
      <c r="J641" s="171"/>
      <c r="K641" s="171"/>
      <c r="M641" s="171"/>
      <c r="Q641" s="171"/>
      <c r="T641" s="171"/>
      <c r="U641" s="171"/>
      <c r="V641" s="171"/>
      <c r="Y641" s="171"/>
    </row>
    <row r="642" spans="5:25" x14ac:dyDescent="0.3">
      <c r="E642" s="171"/>
      <c r="F642" s="171"/>
      <c r="G642" s="171"/>
      <c r="H642" s="171"/>
      <c r="I642" s="171"/>
      <c r="J642" s="171"/>
      <c r="K642" s="171"/>
      <c r="M642" s="171"/>
      <c r="Q642" s="171"/>
      <c r="T642" s="171"/>
      <c r="U642" s="171"/>
      <c r="V642" s="171"/>
      <c r="Y642" s="171"/>
    </row>
    <row r="643" spans="5:25" x14ac:dyDescent="0.3">
      <c r="E643" s="171"/>
      <c r="F643" s="171"/>
      <c r="G643" s="171"/>
      <c r="H643" s="171"/>
      <c r="I643" s="171"/>
      <c r="J643" s="171"/>
      <c r="K643" s="171"/>
      <c r="M643" s="171"/>
      <c r="Q643" s="171"/>
      <c r="T643" s="171"/>
      <c r="U643" s="171"/>
      <c r="V643" s="171"/>
      <c r="Y643" s="171"/>
    </row>
    <row r="644" spans="5:25" x14ac:dyDescent="0.3">
      <c r="E644" s="171"/>
      <c r="F644" s="171"/>
      <c r="G644" s="171"/>
      <c r="H644" s="171"/>
      <c r="I644" s="171"/>
      <c r="J644" s="171"/>
      <c r="K644" s="171"/>
      <c r="M644" s="171"/>
      <c r="Q644" s="171"/>
      <c r="T644" s="171"/>
      <c r="U644" s="171"/>
      <c r="V644" s="171"/>
      <c r="Y644" s="171"/>
    </row>
    <row r="645" spans="5:25" x14ac:dyDescent="0.3">
      <c r="E645" s="171"/>
      <c r="F645" s="171"/>
      <c r="G645" s="171"/>
      <c r="H645" s="171"/>
      <c r="I645" s="171"/>
      <c r="J645" s="171"/>
      <c r="K645" s="171"/>
      <c r="M645" s="171"/>
      <c r="Q645" s="171"/>
      <c r="T645" s="171"/>
      <c r="U645" s="171"/>
      <c r="V645" s="171"/>
      <c r="Y645" s="171"/>
    </row>
    <row r="646" spans="5:25" x14ac:dyDescent="0.3">
      <c r="E646" s="171"/>
      <c r="F646" s="171"/>
      <c r="G646" s="171"/>
      <c r="H646" s="171"/>
      <c r="I646" s="171"/>
      <c r="J646" s="171"/>
      <c r="K646" s="171"/>
      <c r="M646" s="171"/>
      <c r="Q646" s="171"/>
      <c r="T646" s="171"/>
      <c r="U646" s="171"/>
      <c r="V646" s="171"/>
      <c r="Y646" s="171"/>
    </row>
    <row r="647" spans="5:25" x14ac:dyDescent="0.3">
      <c r="E647" s="171"/>
      <c r="F647" s="171"/>
      <c r="G647" s="171"/>
      <c r="H647" s="171"/>
      <c r="I647" s="171"/>
      <c r="J647" s="171"/>
      <c r="K647" s="171"/>
      <c r="M647" s="171"/>
      <c r="Q647" s="171"/>
      <c r="T647" s="171"/>
      <c r="U647" s="171"/>
      <c r="V647" s="171"/>
      <c r="Y647" s="171"/>
    </row>
    <row r="648" spans="5:25" x14ac:dyDescent="0.3">
      <c r="E648" s="171"/>
      <c r="F648" s="171"/>
      <c r="G648" s="171"/>
      <c r="H648" s="171"/>
      <c r="I648" s="171"/>
      <c r="J648" s="171"/>
      <c r="K648" s="171"/>
      <c r="M648" s="171"/>
      <c r="Q648" s="171"/>
      <c r="T648" s="171"/>
      <c r="U648" s="171"/>
      <c r="V648" s="171"/>
      <c r="Y648" s="171"/>
    </row>
    <row r="649" spans="5:25" x14ac:dyDescent="0.3">
      <c r="E649" s="171"/>
      <c r="F649" s="171"/>
      <c r="G649" s="171"/>
      <c r="H649" s="171"/>
      <c r="I649" s="171"/>
      <c r="J649" s="171"/>
      <c r="K649" s="171"/>
      <c r="M649" s="171"/>
      <c r="Q649" s="171"/>
      <c r="T649" s="171"/>
      <c r="U649" s="171"/>
      <c r="V649" s="171"/>
      <c r="Y649" s="171"/>
    </row>
    <row r="650" spans="5:25" x14ac:dyDescent="0.3">
      <c r="E650" s="171"/>
      <c r="F650" s="171"/>
      <c r="G650" s="171"/>
      <c r="H650" s="171"/>
      <c r="I650" s="171"/>
      <c r="J650" s="171"/>
      <c r="K650" s="171"/>
      <c r="M650" s="171"/>
      <c r="Q650" s="171"/>
      <c r="T650" s="171"/>
      <c r="U650" s="171"/>
      <c r="V650" s="171"/>
      <c r="Y650" s="171"/>
    </row>
    <row r="651" spans="5:25" x14ac:dyDescent="0.3">
      <c r="E651" s="171"/>
      <c r="F651" s="171"/>
      <c r="G651" s="171"/>
      <c r="H651" s="171"/>
      <c r="I651" s="171"/>
      <c r="J651" s="171"/>
      <c r="K651" s="171"/>
      <c r="M651" s="171"/>
      <c r="Q651" s="171"/>
      <c r="T651" s="171"/>
      <c r="U651" s="171"/>
      <c r="V651" s="171"/>
      <c r="Y651" s="171"/>
    </row>
    <row r="652" spans="5:25" x14ac:dyDescent="0.3">
      <c r="E652" s="171"/>
      <c r="F652" s="171"/>
      <c r="G652" s="171"/>
      <c r="H652" s="171"/>
      <c r="I652" s="171"/>
      <c r="J652" s="171"/>
      <c r="K652" s="171"/>
      <c r="M652" s="171"/>
      <c r="Q652" s="171"/>
      <c r="T652" s="171"/>
      <c r="U652" s="171"/>
      <c r="V652" s="171"/>
      <c r="Y652" s="171"/>
    </row>
    <row r="653" spans="5:25" x14ac:dyDescent="0.3">
      <c r="E653" s="171"/>
      <c r="F653" s="171"/>
      <c r="G653" s="171"/>
      <c r="H653" s="171"/>
      <c r="I653" s="171"/>
      <c r="J653" s="171"/>
      <c r="K653" s="171"/>
      <c r="M653" s="171"/>
      <c r="Q653" s="171"/>
      <c r="T653" s="171"/>
      <c r="U653" s="171"/>
      <c r="V653" s="171"/>
      <c r="Y653" s="171"/>
    </row>
    <row r="654" spans="5:25" x14ac:dyDescent="0.3">
      <c r="E654" s="171"/>
      <c r="F654" s="171"/>
      <c r="G654" s="171"/>
      <c r="H654" s="171"/>
      <c r="I654" s="171"/>
      <c r="J654" s="171"/>
      <c r="K654" s="171"/>
      <c r="M654" s="171"/>
      <c r="Q654" s="171"/>
      <c r="T654" s="171"/>
      <c r="U654" s="171"/>
      <c r="V654" s="171"/>
      <c r="Y654" s="171"/>
    </row>
    <row r="655" spans="5:25" x14ac:dyDescent="0.3">
      <c r="E655" s="171"/>
      <c r="F655" s="171"/>
      <c r="G655" s="171"/>
      <c r="H655" s="171"/>
      <c r="I655" s="171"/>
      <c r="J655" s="171"/>
      <c r="K655" s="171"/>
      <c r="M655" s="171"/>
      <c r="Q655" s="171"/>
      <c r="T655" s="171"/>
      <c r="U655" s="171"/>
      <c r="V655" s="171"/>
      <c r="Y655" s="171"/>
    </row>
    <row r="656" spans="5:25" x14ac:dyDescent="0.3">
      <c r="E656" s="171"/>
      <c r="F656" s="171"/>
      <c r="G656" s="171"/>
      <c r="H656" s="171"/>
      <c r="I656" s="171"/>
      <c r="J656" s="171"/>
      <c r="K656" s="171"/>
      <c r="M656" s="171"/>
      <c r="Q656" s="171"/>
      <c r="T656" s="171"/>
      <c r="U656" s="171"/>
      <c r="V656" s="171"/>
      <c r="Y656" s="171"/>
    </row>
    <row r="657" spans="5:25" x14ac:dyDescent="0.3">
      <c r="E657" s="171"/>
      <c r="F657" s="171"/>
      <c r="G657" s="171"/>
      <c r="H657" s="171"/>
      <c r="I657" s="171"/>
      <c r="J657" s="171"/>
      <c r="K657" s="171"/>
      <c r="M657" s="171"/>
      <c r="Q657" s="171"/>
      <c r="T657" s="171"/>
      <c r="U657" s="171"/>
      <c r="V657" s="171"/>
      <c r="Y657" s="171"/>
    </row>
    <row r="658" spans="5:25" x14ac:dyDescent="0.3">
      <c r="E658" s="171"/>
      <c r="F658" s="171"/>
      <c r="G658" s="171"/>
      <c r="H658" s="171"/>
      <c r="I658" s="171"/>
      <c r="J658" s="171"/>
      <c r="K658" s="171"/>
      <c r="M658" s="171"/>
      <c r="Q658" s="171"/>
      <c r="T658" s="171"/>
      <c r="U658" s="171"/>
      <c r="V658" s="171"/>
      <c r="Y658" s="171"/>
    </row>
    <row r="659" spans="5:25" x14ac:dyDescent="0.3">
      <c r="E659" s="171"/>
      <c r="F659" s="171"/>
      <c r="G659" s="171"/>
      <c r="H659" s="171"/>
      <c r="I659" s="171"/>
      <c r="J659" s="171"/>
      <c r="K659" s="171"/>
      <c r="M659" s="171"/>
      <c r="Q659" s="171"/>
      <c r="T659" s="171"/>
      <c r="U659" s="171"/>
      <c r="V659" s="171"/>
      <c r="Y659" s="171"/>
    </row>
    <row r="660" spans="5:25" x14ac:dyDescent="0.3">
      <c r="E660" s="171"/>
      <c r="F660" s="171"/>
      <c r="G660" s="171"/>
      <c r="H660" s="171"/>
      <c r="I660" s="171"/>
      <c r="J660" s="171"/>
      <c r="K660" s="171"/>
      <c r="M660" s="171"/>
      <c r="Q660" s="171"/>
      <c r="T660" s="171"/>
      <c r="U660" s="171"/>
      <c r="V660" s="171"/>
      <c r="Y660" s="171"/>
    </row>
    <row r="661" spans="5:25" x14ac:dyDescent="0.3">
      <c r="E661" s="171"/>
      <c r="F661" s="171"/>
      <c r="G661" s="171"/>
      <c r="H661" s="171"/>
      <c r="I661" s="171"/>
    </row>
    <row r="662" spans="5:25" x14ac:dyDescent="0.3">
      <c r="E662" s="171"/>
      <c r="F662" s="171"/>
      <c r="G662" s="171"/>
      <c r="H662" s="171"/>
      <c r="I662" s="171"/>
    </row>
    <row r="663" spans="5:25" x14ac:dyDescent="0.3">
      <c r="E663" s="171"/>
      <c r="F663" s="171"/>
      <c r="G663" s="171"/>
      <c r="H663" s="171"/>
      <c r="I663" s="171"/>
    </row>
    <row r="664" spans="5:25" x14ac:dyDescent="0.3">
      <c r="E664" s="171"/>
      <c r="F664" s="171"/>
      <c r="G664" s="171"/>
      <c r="H664" s="171"/>
      <c r="I664" s="171"/>
    </row>
    <row r="665" spans="5:25" x14ac:dyDescent="0.3">
      <c r="E665" s="171"/>
      <c r="F665" s="171"/>
      <c r="G665" s="171"/>
      <c r="H665" s="171"/>
      <c r="I665" s="171"/>
    </row>
    <row r="666" spans="5:25" x14ac:dyDescent="0.3">
      <c r="E666" s="171"/>
      <c r="F666" s="171"/>
      <c r="G666" s="171"/>
      <c r="H666" s="171"/>
      <c r="I666" s="171"/>
    </row>
    <row r="667" spans="5:25" x14ac:dyDescent="0.3">
      <c r="E667" s="171"/>
      <c r="F667" s="171"/>
      <c r="G667" s="171"/>
      <c r="H667" s="171"/>
      <c r="I667" s="171"/>
    </row>
    <row r="668" spans="5:25" x14ac:dyDescent="0.3">
      <c r="E668" s="171"/>
      <c r="F668" s="171"/>
      <c r="G668" s="171"/>
      <c r="H668" s="171"/>
      <c r="I668" s="171"/>
    </row>
    <row r="669" spans="5:25" x14ac:dyDescent="0.3">
      <c r="E669" s="171"/>
      <c r="F669" s="171"/>
      <c r="G669" s="171"/>
      <c r="H669" s="171"/>
      <c r="I669" s="171"/>
    </row>
    <row r="670" spans="5:25" x14ac:dyDescent="0.3">
      <c r="E670" s="171"/>
      <c r="F670" s="171"/>
      <c r="G670" s="171"/>
      <c r="H670" s="171"/>
      <c r="I670" s="171"/>
    </row>
    <row r="671" spans="5:25" x14ac:dyDescent="0.3">
      <c r="E671" s="171"/>
      <c r="F671" s="171"/>
      <c r="G671" s="171"/>
      <c r="H671" s="171"/>
      <c r="I671" s="171"/>
    </row>
    <row r="672" spans="5:25" x14ac:dyDescent="0.3">
      <c r="E672" s="171"/>
      <c r="F672" s="171"/>
      <c r="G672" s="171"/>
      <c r="H672" s="171"/>
      <c r="I672" s="171"/>
    </row>
    <row r="673" spans="5:9" x14ac:dyDescent="0.3">
      <c r="E673" s="171"/>
      <c r="F673" s="171"/>
      <c r="G673" s="171"/>
      <c r="H673" s="171"/>
      <c r="I673" s="171"/>
    </row>
    <row r="674" spans="5:9" x14ac:dyDescent="0.3">
      <c r="E674" s="171"/>
      <c r="F674" s="171"/>
      <c r="G674" s="171"/>
      <c r="H674" s="171"/>
      <c r="I674" s="171"/>
    </row>
    <row r="675" spans="5:9" x14ac:dyDescent="0.3">
      <c r="E675" s="171"/>
      <c r="F675" s="171"/>
      <c r="G675" s="171"/>
      <c r="H675" s="171"/>
      <c r="I675" s="171"/>
    </row>
    <row r="676" spans="5:9" x14ac:dyDescent="0.3">
      <c r="E676" s="171"/>
      <c r="F676" s="171"/>
      <c r="G676" s="171"/>
      <c r="H676" s="171"/>
      <c r="I676" s="171"/>
    </row>
    <row r="677" spans="5:9" x14ac:dyDescent="0.3">
      <c r="E677" s="171"/>
      <c r="F677" s="171"/>
      <c r="G677" s="171"/>
      <c r="H677" s="171"/>
      <c r="I677" s="171"/>
    </row>
    <row r="678" spans="5:9" x14ac:dyDescent="0.3">
      <c r="E678" s="171"/>
      <c r="F678" s="171"/>
      <c r="G678" s="171"/>
      <c r="H678" s="171"/>
      <c r="I678" s="171"/>
    </row>
    <row r="679" spans="5:9" x14ac:dyDescent="0.3">
      <c r="E679" s="171"/>
      <c r="F679" s="171"/>
      <c r="G679" s="171"/>
      <c r="H679" s="171"/>
      <c r="I679" s="171"/>
    </row>
    <row r="680" spans="5:9" x14ac:dyDescent="0.3">
      <c r="E680" s="171"/>
      <c r="F680" s="171"/>
      <c r="G680" s="171"/>
      <c r="H680" s="171"/>
      <c r="I680" s="171"/>
    </row>
    <row r="681" spans="5:9" x14ac:dyDescent="0.3">
      <c r="E681" s="171"/>
      <c r="F681" s="171"/>
      <c r="G681" s="171"/>
      <c r="H681" s="171"/>
      <c r="I681" s="171"/>
    </row>
    <row r="682" spans="5:9" x14ac:dyDescent="0.3">
      <c r="E682" s="171"/>
      <c r="F682" s="171"/>
      <c r="G682" s="171"/>
      <c r="H682" s="171"/>
      <c r="I682" s="171"/>
    </row>
    <row r="683" spans="5:9" x14ac:dyDescent="0.3">
      <c r="E683" s="171"/>
      <c r="F683" s="171"/>
      <c r="G683" s="171"/>
      <c r="H683" s="171"/>
      <c r="I683" s="171"/>
    </row>
    <row r="684" spans="5:9" x14ac:dyDescent="0.3">
      <c r="E684" s="171"/>
      <c r="F684" s="171"/>
      <c r="G684" s="171"/>
      <c r="H684" s="171"/>
      <c r="I684" s="171"/>
    </row>
    <row r="685" spans="5:9" x14ac:dyDescent="0.3">
      <c r="E685" s="171"/>
      <c r="F685" s="171"/>
      <c r="G685" s="171"/>
      <c r="H685" s="171"/>
      <c r="I685" s="171"/>
    </row>
    <row r="686" spans="5:9" x14ac:dyDescent="0.3">
      <c r="E686" s="171"/>
      <c r="F686" s="171"/>
      <c r="G686" s="171"/>
      <c r="H686" s="171"/>
      <c r="I686" s="171"/>
    </row>
    <row r="687" spans="5:9" x14ac:dyDescent="0.3">
      <c r="E687" s="171"/>
      <c r="F687" s="171"/>
      <c r="G687" s="171"/>
      <c r="H687" s="171"/>
      <c r="I687" s="171"/>
    </row>
    <row r="688" spans="5:9" x14ac:dyDescent="0.3">
      <c r="E688" s="171"/>
      <c r="F688" s="171"/>
      <c r="G688" s="171"/>
      <c r="H688" s="171"/>
      <c r="I688" s="171"/>
    </row>
    <row r="689" spans="5:9" x14ac:dyDescent="0.3">
      <c r="E689" s="171"/>
      <c r="F689" s="171"/>
      <c r="G689" s="171"/>
      <c r="H689" s="171"/>
      <c r="I689" s="171"/>
    </row>
    <row r="690" spans="5:9" x14ac:dyDescent="0.3">
      <c r="E690" s="171"/>
      <c r="F690" s="171"/>
      <c r="G690" s="171"/>
      <c r="H690" s="171"/>
      <c r="I690" s="171"/>
    </row>
    <row r="691" spans="5:9" x14ac:dyDescent="0.3">
      <c r="E691" s="171"/>
      <c r="F691" s="171"/>
      <c r="G691" s="171"/>
      <c r="H691" s="171"/>
      <c r="I691" s="171"/>
    </row>
    <row r="692" spans="5:9" x14ac:dyDescent="0.3">
      <c r="E692" s="171"/>
      <c r="F692" s="171"/>
      <c r="G692" s="171"/>
      <c r="H692" s="171"/>
      <c r="I692" s="171"/>
    </row>
    <row r="693" spans="5:9" x14ac:dyDescent="0.3">
      <c r="E693" s="171"/>
      <c r="F693" s="171"/>
      <c r="G693" s="171"/>
      <c r="H693" s="171"/>
      <c r="I693" s="171"/>
    </row>
    <row r="694" spans="5:9" x14ac:dyDescent="0.3">
      <c r="E694" s="171"/>
      <c r="F694" s="171"/>
      <c r="G694" s="171"/>
      <c r="H694" s="171"/>
      <c r="I694" s="171"/>
    </row>
    <row r="695" spans="5:9" x14ac:dyDescent="0.3">
      <c r="E695" s="171"/>
      <c r="F695" s="171"/>
      <c r="G695" s="171"/>
      <c r="H695" s="171"/>
      <c r="I695" s="171"/>
    </row>
    <row r="696" spans="5:9" x14ac:dyDescent="0.3">
      <c r="E696" s="171"/>
      <c r="F696" s="171"/>
      <c r="G696" s="171"/>
      <c r="H696" s="171"/>
      <c r="I696" s="171"/>
    </row>
    <row r="697" spans="5:9" x14ac:dyDescent="0.3">
      <c r="E697" s="171"/>
      <c r="F697" s="171"/>
      <c r="G697" s="171"/>
      <c r="H697" s="171"/>
      <c r="I697" s="171"/>
    </row>
    <row r="698" spans="5:9" x14ac:dyDescent="0.3">
      <c r="E698" s="171"/>
      <c r="F698" s="171"/>
      <c r="G698" s="171"/>
      <c r="H698" s="171"/>
      <c r="I698" s="171"/>
    </row>
    <row r="699" spans="5:9" x14ac:dyDescent="0.3">
      <c r="E699" s="171"/>
      <c r="F699" s="171"/>
      <c r="G699" s="171"/>
      <c r="H699" s="171"/>
      <c r="I699" s="171"/>
    </row>
    <row r="700" spans="5:9" x14ac:dyDescent="0.3">
      <c r="E700" s="171"/>
      <c r="F700" s="171"/>
      <c r="G700" s="171"/>
      <c r="H700" s="171"/>
      <c r="I700" s="171"/>
    </row>
    <row r="701" spans="5:9" x14ac:dyDescent="0.3">
      <c r="E701" s="171"/>
      <c r="F701" s="171"/>
      <c r="G701" s="171"/>
      <c r="H701" s="171"/>
      <c r="I701" s="171"/>
    </row>
    <row r="702" spans="5:9" x14ac:dyDescent="0.3">
      <c r="E702" s="171"/>
      <c r="F702" s="171"/>
      <c r="G702" s="171"/>
      <c r="H702" s="171"/>
      <c r="I702" s="171"/>
    </row>
    <row r="703" spans="5:9" x14ac:dyDescent="0.3">
      <c r="E703" s="171"/>
      <c r="F703" s="171"/>
      <c r="G703" s="171"/>
      <c r="H703" s="171"/>
      <c r="I703" s="171"/>
    </row>
    <row r="704" spans="5:9" x14ac:dyDescent="0.3">
      <c r="E704" s="171"/>
      <c r="F704" s="171"/>
      <c r="G704" s="171"/>
      <c r="H704" s="171"/>
      <c r="I704" s="171"/>
    </row>
    <row r="705" spans="5:9" x14ac:dyDescent="0.3">
      <c r="E705" s="171"/>
      <c r="F705" s="171"/>
      <c r="G705" s="171"/>
      <c r="H705" s="171"/>
      <c r="I705" s="171"/>
    </row>
    <row r="706" spans="5:9" x14ac:dyDescent="0.3">
      <c r="E706" s="171"/>
      <c r="F706" s="171"/>
      <c r="G706" s="171"/>
      <c r="H706" s="171"/>
      <c r="I706" s="171"/>
    </row>
    <row r="707" spans="5:9" x14ac:dyDescent="0.3">
      <c r="E707" s="171"/>
      <c r="F707" s="171"/>
      <c r="G707" s="171"/>
      <c r="H707" s="171"/>
      <c r="I707" s="171"/>
    </row>
    <row r="708" spans="5:9" x14ac:dyDescent="0.3">
      <c r="E708" s="171"/>
      <c r="F708" s="171"/>
      <c r="G708" s="171"/>
      <c r="H708" s="171"/>
      <c r="I708" s="171"/>
    </row>
    <row r="709" spans="5:9" x14ac:dyDescent="0.3">
      <c r="E709" s="171"/>
      <c r="F709" s="171"/>
      <c r="G709" s="171"/>
      <c r="H709" s="171"/>
      <c r="I709" s="171"/>
    </row>
    <row r="710" spans="5:9" x14ac:dyDescent="0.3">
      <c r="E710" s="171"/>
      <c r="F710" s="171"/>
      <c r="G710" s="171"/>
      <c r="H710" s="171"/>
      <c r="I710" s="171"/>
    </row>
    <row r="711" spans="5:9" x14ac:dyDescent="0.3">
      <c r="E711" s="171"/>
      <c r="F711" s="171"/>
      <c r="G711" s="171"/>
      <c r="H711" s="171"/>
      <c r="I711" s="171"/>
    </row>
    <row r="712" spans="5:9" x14ac:dyDescent="0.3">
      <c r="E712" s="171"/>
      <c r="F712" s="171"/>
      <c r="G712" s="171"/>
      <c r="H712" s="171"/>
      <c r="I712" s="171"/>
    </row>
    <row r="713" spans="5:9" x14ac:dyDescent="0.3">
      <c r="E713" s="171"/>
      <c r="F713" s="171"/>
      <c r="G713" s="171"/>
      <c r="H713" s="171"/>
      <c r="I713" s="171"/>
    </row>
    <row r="714" spans="5:9" x14ac:dyDescent="0.3">
      <c r="E714" s="171"/>
      <c r="F714" s="171"/>
      <c r="G714" s="171"/>
      <c r="H714" s="171"/>
      <c r="I714" s="171"/>
    </row>
    <row r="715" spans="5:9" x14ac:dyDescent="0.3">
      <c r="E715" s="171"/>
      <c r="F715" s="171"/>
      <c r="G715" s="171"/>
      <c r="H715" s="171"/>
      <c r="I715" s="171"/>
    </row>
    <row r="716" spans="5:9" x14ac:dyDescent="0.3">
      <c r="E716" s="171"/>
      <c r="F716" s="171"/>
      <c r="G716" s="171"/>
      <c r="H716" s="171"/>
      <c r="I716" s="171"/>
    </row>
    <row r="717" spans="5:9" x14ac:dyDescent="0.3">
      <c r="E717" s="171"/>
      <c r="F717" s="171"/>
      <c r="G717" s="171"/>
      <c r="H717" s="171"/>
      <c r="I717" s="171"/>
    </row>
    <row r="718" spans="5:9" x14ac:dyDescent="0.3">
      <c r="E718" s="171"/>
      <c r="F718" s="171"/>
      <c r="G718" s="171"/>
      <c r="H718" s="171"/>
      <c r="I718" s="171"/>
    </row>
    <row r="719" spans="5:9" x14ac:dyDescent="0.3">
      <c r="E719" s="171"/>
      <c r="F719" s="171"/>
      <c r="G719" s="171"/>
      <c r="H719" s="171"/>
      <c r="I719" s="171"/>
    </row>
    <row r="720" spans="5:9" x14ac:dyDescent="0.3">
      <c r="E720" s="171"/>
      <c r="F720" s="171"/>
      <c r="G720" s="171"/>
      <c r="H720" s="171"/>
      <c r="I720" s="171"/>
    </row>
    <row r="721" spans="5:9" x14ac:dyDescent="0.3">
      <c r="E721" s="171"/>
      <c r="F721" s="171"/>
      <c r="G721" s="171"/>
      <c r="H721" s="171"/>
      <c r="I721" s="171"/>
    </row>
    <row r="722" spans="5:9" x14ac:dyDescent="0.3">
      <c r="E722" s="171"/>
      <c r="F722" s="171"/>
      <c r="G722" s="171"/>
      <c r="H722" s="171"/>
      <c r="I722" s="171"/>
    </row>
    <row r="723" spans="5:9" x14ac:dyDescent="0.3">
      <c r="E723" s="171"/>
      <c r="F723" s="171"/>
      <c r="G723" s="171"/>
      <c r="H723" s="171"/>
      <c r="I723" s="171"/>
    </row>
    <row r="724" spans="5:9" x14ac:dyDescent="0.3">
      <c r="E724" s="171"/>
      <c r="F724" s="171"/>
      <c r="G724" s="171"/>
      <c r="H724" s="171"/>
      <c r="I724" s="171"/>
    </row>
    <row r="725" spans="5:9" x14ac:dyDescent="0.3">
      <c r="E725" s="171"/>
      <c r="F725" s="171"/>
      <c r="G725" s="171"/>
      <c r="H725" s="171"/>
      <c r="I725" s="171"/>
    </row>
    <row r="726" spans="5:9" x14ac:dyDescent="0.3">
      <c r="E726" s="171"/>
      <c r="F726" s="171"/>
      <c r="G726" s="171"/>
      <c r="H726" s="171"/>
      <c r="I726" s="171"/>
    </row>
    <row r="727" spans="5:9" x14ac:dyDescent="0.3">
      <c r="E727" s="171"/>
      <c r="F727" s="171"/>
      <c r="G727" s="171"/>
      <c r="H727" s="171"/>
      <c r="I727" s="171"/>
    </row>
    <row r="728" spans="5:9" x14ac:dyDescent="0.3">
      <c r="E728" s="171"/>
      <c r="F728" s="171"/>
      <c r="G728" s="171"/>
      <c r="H728" s="171"/>
      <c r="I728" s="171"/>
    </row>
    <row r="729" spans="5:9" x14ac:dyDescent="0.3">
      <c r="E729" s="171"/>
      <c r="F729" s="171"/>
      <c r="G729" s="171"/>
      <c r="H729" s="171"/>
      <c r="I729" s="171"/>
    </row>
    <row r="730" spans="5:9" x14ac:dyDescent="0.3">
      <c r="E730" s="171"/>
      <c r="F730" s="171"/>
      <c r="G730" s="171"/>
      <c r="H730" s="171"/>
      <c r="I730" s="171"/>
    </row>
    <row r="731" spans="5:9" x14ac:dyDescent="0.3">
      <c r="E731" s="171"/>
      <c r="F731" s="171"/>
      <c r="G731" s="171"/>
      <c r="H731" s="171"/>
      <c r="I731" s="171"/>
    </row>
    <row r="732" spans="5:9" x14ac:dyDescent="0.3">
      <c r="E732" s="171"/>
      <c r="F732" s="171"/>
      <c r="G732" s="171"/>
      <c r="H732" s="171"/>
      <c r="I732" s="171"/>
    </row>
    <row r="733" spans="5:9" x14ac:dyDescent="0.3">
      <c r="E733" s="171"/>
      <c r="F733" s="171"/>
      <c r="G733" s="171"/>
      <c r="H733" s="171"/>
      <c r="I733" s="171"/>
    </row>
    <row r="734" spans="5:9" x14ac:dyDescent="0.3">
      <c r="E734" s="171"/>
      <c r="F734" s="171"/>
      <c r="G734" s="171"/>
      <c r="H734" s="171"/>
      <c r="I734" s="171"/>
    </row>
    <row r="735" spans="5:9" x14ac:dyDescent="0.3">
      <c r="E735" s="171"/>
      <c r="F735" s="171"/>
      <c r="G735" s="171"/>
      <c r="H735" s="171"/>
      <c r="I735" s="171"/>
    </row>
    <row r="736" spans="5:9" x14ac:dyDescent="0.3">
      <c r="E736" s="171"/>
      <c r="F736" s="171"/>
      <c r="G736" s="171"/>
      <c r="H736" s="171"/>
      <c r="I736" s="171"/>
    </row>
    <row r="737" spans="5:9" x14ac:dyDescent="0.3">
      <c r="E737" s="171"/>
      <c r="F737" s="171"/>
      <c r="G737" s="171"/>
      <c r="H737" s="171"/>
      <c r="I737" s="171"/>
    </row>
    <row r="738" spans="5:9" x14ac:dyDescent="0.3">
      <c r="E738" s="171"/>
      <c r="F738" s="171"/>
      <c r="G738" s="171"/>
      <c r="H738" s="171"/>
      <c r="I738" s="171"/>
    </row>
    <row r="739" spans="5:9" x14ac:dyDescent="0.3">
      <c r="E739" s="171"/>
      <c r="F739" s="171"/>
      <c r="G739" s="171"/>
      <c r="H739" s="171"/>
      <c r="I739" s="171"/>
    </row>
    <row r="740" spans="5:9" x14ac:dyDescent="0.3">
      <c r="E740" s="171"/>
      <c r="F740" s="171"/>
      <c r="G740" s="171"/>
      <c r="H740" s="171"/>
      <c r="I740" s="171"/>
    </row>
    <row r="741" spans="5:9" x14ac:dyDescent="0.3">
      <c r="E741" s="171"/>
      <c r="F741" s="171"/>
      <c r="G741" s="171"/>
      <c r="H741" s="171"/>
      <c r="I741" s="171"/>
    </row>
    <row r="742" spans="5:9" x14ac:dyDescent="0.3">
      <c r="E742" s="171"/>
      <c r="F742" s="171"/>
      <c r="G742" s="171"/>
      <c r="H742" s="171"/>
      <c r="I742" s="171"/>
    </row>
    <row r="743" spans="5:9" x14ac:dyDescent="0.3">
      <c r="E743" s="171"/>
      <c r="F743" s="171"/>
      <c r="G743" s="171"/>
      <c r="H743" s="171"/>
      <c r="I743" s="171"/>
    </row>
    <row r="744" spans="5:9" x14ac:dyDescent="0.3">
      <c r="E744" s="171"/>
      <c r="F744" s="171"/>
      <c r="G744" s="171"/>
      <c r="H744" s="171"/>
      <c r="I744" s="171"/>
    </row>
    <row r="745" spans="5:9" x14ac:dyDescent="0.3">
      <c r="E745" s="171"/>
      <c r="F745" s="171"/>
      <c r="G745" s="171"/>
      <c r="H745" s="171"/>
      <c r="I745" s="171"/>
    </row>
    <row r="746" spans="5:9" x14ac:dyDescent="0.3">
      <c r="E746" s="171"/>
      <c r="F746" s="171"/>
      <c r="G746" s="171"/>
      <c r="H746" s="171"/>
      <c r="I746" s="171"/>
    </row>
    <row r="747" spans="5:9" x14ac:dyDescent="0.3">
      <c r="E747" s="171"/>
      <c r="F747" s="171"/>
      <c r="G747" s="171"/>
      <c r="H747" s="171"/>
      <c r="I747" s="171"/>
    </row>
    <row r="748" spans="5:9" x14ac:dyDescent="0.3">
      <c r="E748" s="171"/>
      <c r="F748" s="171"/>
      <c r="G748" s="171"/>
      <c r="H748" s="171"/>
      <c r="I748" s="171"/>
    </row>
    <row r="749" spans="5:9" x14ac:dyDescent="0.3">
      <c r="E749" s="171"/>
      <c r="F749" s="171"/>
      <c r="G749" s="171"/>
      <c r="H749" s="171"/>
      <c r="I749" s="171"/>
    </row>
    <row r="750" spans="5:9" x14ac:dyDescent="0.3">
      <c r="E750" s="171"/>
      <c r="F750" s="171"/>
      <c r="G750" s="171"/>
      <c r="H750" s="171"/>
      <c r="I750" s="171"/>
    </row>
    <row r="751" spans="5:9" x14ac:dyDescent="0.3">
      <c r="E751" s="171"/>
      <c r="F751" s="171"/>
      <c r="G751" s="171"/>
      <c r="H751" s="171"/>
      <c r="I751" s="171"/>
    </row>
    <row r="752" spans="5:9" x14ac:dyDescent="0.3">
      <c r="E752" s="171"/>
      <c r="F752" s="171"/>
      <c r="G752" s="171"/>
      <c r="H752" s="171"/>
      <c r="I752" s="171"/>
    </row>
    <row r="753" spans="5:9" x14ac:dyDescent="0.3">
      <c r="E753" s="171"/>
      <c r="F753" s="171"/>
      <c r="G753" s="171"/>
      <c r="H753" s="171"/>
      <c r="I753" s="171"/>
    </row>
    <row r="754" spans="5:9" x14ac:dyDescent="0.3">
      <c r="E754" s="171"/>
      <c r="F754" s="171"/>
      <c r="G754" s="171"/>
      <c r="H754" s="171"/>
      <c r="I754" s="171"/>
    </row>
    <row r="755" spans="5:9" x14ac:dyDescent="0.3">
      <c r="E755" s="171"/>
      <c r="F755" s="171"/>
      <c r="G755" s="171"/>
      <c r="H755" s="171"/>
      <c r="I755" s="171"/>
    </row>
    <row r="756" spans="5:9" x14ac:dyDescent="0.3">
      <c r="E756" s="171"/>
      <c r="F756" s="171"/>
      <c r="G756" s="171"/>
      <c r="H756" s="171"/>
      <c r="I756" s="171"/>
    </row>
    <row r="757" spans="5:9" x14ac:dyDescent="0.3">
      <c r="E757" s="171"/>
      <c r="F757" s="171"/>
      <c r="G757" s="171"/>
      <c r="H757" s="171"/>
      <c r="I757" s="171"/>
    </row>
    <row r="758" spans="5:9" x14ac:dyDescent="0.3">
      <c r="E758" s="171"/>
      <c r="F758" s="171"/>
      <c r="G758" s="171"/>
      <c r="H758" s="171"/>
      <c r="I758" s="171"/>
    </row>
    <row r="759" spans="5:9" x14ac:dyDescent="0.3">
      <c r="E759" s="171"/>
      <c r="F759" s="171"/>
      <c r="G759" s="171"/>
      <c r="H759" s="171"/>
      <c r="I759" s="171"/>
    </row>
    <row r="760" spans="5:9" x14ac:dyDescent="0.3">
      <c r="E760" s="171"/>
      <c r="F760" s="171"/>
      <c r="G760" s="171"/>
      <c r="H760" s="171"/>
      <c r="I760" s="171"/>
    </row>
    <row r="761" spans="5:9" x14ac:dyDescent="0.3">
      <c r="E761" s="171"/>
      <c r="F761" s="171"/>
      <c r="G761" s="171"/>
      <c r="H761" s="171"/>
      <c r="I761" s="171"/>
    </row>
    <row r="762" spans="5:9" x14ac:dyDescent="0.3">
      <c r="E762" s="171"/>
      <c r="F762" s="171"/>
      <c r="G762" s="171"/>
      <c r="H762" s="171"/>
      <c r="I762" s="171"/>
    </row>
    <row r="763" spans="5:9" x14ac:dyDescent="0.3">
      <c r="E763" s="171"/>
      <c r="F763" s="171"/>
      <c r="G763" s="171"/>
      <c r="H763" s="171"/>
      <c r="I763" s="171"/>
    </row>
    <row r="764" spans="5:9" x14ac:dyDescent="0.3">
      <c r="E764" s="171"/>
      <c r="F764" s="171"/>
      <c r="G764" s="171"/>
      <c r="H764" s="171"/>
      <c r="I764" s="171"/>
    </row>
    <row r="765" spans="5:9" x14ac:dyDescent="0.3">
      <c r="E765" s="171"/>
      <c r="F765" s="171"/>
      <c r="G765" s="171"/>
      <c r="H765" s="171"/>
      <c r="I765" s="171"/>
    </row>
    <row r="766" spans="5:9" x14ac:dyDescent="0.3">
      <c r="E766" s="171"/>
      <c r="F766" s="171"/>
      <c r="G766" s="171"/>
      <c r="H766" s="171"/>
      <c r="I766" s="171"/>
    </row>
    <row r="767" spans="5:9" x14ac:dyDescent="0.3">
      <c r="E767" s="171"/>
      <c r="F767" s="171"/>
      <c r="G767" s="171"/>
      <c r="H767" s="171"/>
      <c r="I767" s="171"/>
    </row>
    <row r="768" spans="5:9" x14ac:dyDescent="0.3">
      <c r="E768" s="171"/>
      <c r="F768" s="171"/>
      <c r="G768" s="171"/>
      <c r="H768" s="171"/>
      <c r="I768" s="171"/>
    </row>
    <row r="769" spans="5:9" x14ac:dyDescent="0.3">
      <c r="E769" s="171"/>
      <c r="F769" s="171"/>
      <c r="G769" s="171"/>
      <c r="H769" s="171"/>
      <c r="I769" s="171"/>
    </row>
    <row r="770" spans="5:9" x14ac:dyDescent="0.3">
      <c r="E770" s="171"/>
      <c r="F770" s="171"/>
      <c r="G770" s="171"/>
      <c r="H770" s="171"/>
      <c r="I770" s="171"/>
    </row>
    <row r="771" spans="5:9" x14ac:dyDescent="0.3">
      <c r="E771" s="171"/>
      <c r="F771" s="171"/>
      <c r="G771" s="171"/>
      <c r="H771" s="171"/>
      <c r="I771" s="171"/>
    </row>
    <row r="772" spans="5:9" x14ac:dyDescent="0.3">
      <c r="E772" s="171"/>
      <c r="F772" s="171"/>
      <c r="G772" s="171"/>
      <c r="H772" s="171"/>
      <c r="I772" s="171"/>
    </row>
    <row r="773" spans="5:9" x14ac:dyDescent="0.3">
      <c r="E773" s="171"/>
      <c r="F773" s="171"/>
      <c r="G773" s="171"/>
      <c r="H773" s="171"/>
      <c r="I773" s="171"/>
    </row>
    <row r="774" spans="5:9" x14ac:dyDescent="0.3">
      <c r="E774" s="171"/>
      <c r="F774" s="171"/>
      <c r="G774" s="171"/>
      <c r="H774" s="171"/>
      <c r="I774" s="171"/>
    </row>
    <row r="775" spans="5:9" x14ac:dyDescent="0.3">
      <c r="E775" s="171"/>
      <c r="F775" s="171"/>
      <c r="G775" s="171"/>
      <c r="H775" s="171"/>
      <c r="I775" s="171"/>
    </row>
    <row r="776" spans="5:9" x14ac:dyDescent="0.3">
      <c r="E776" s="171"/>
      <c r="F776" s="171"/>
      <c r="G776" s="171"/>
      <c r="H776" s="171"/>
      <c r="I776" s="171"/>
    </row>
    <row r="777" spans="5:9" x14ac:dyDescent="0.3">
      <c r="E777" s="171"/>
      <c r="F777" s="171"/>
      <c r="G777" s="171"/>
      <c r="H777" s="171"/>
      <c r="I777" s="171"/>
    </row>
    <row r="778" spans="5:9" x14ac:dyDescent="0.3">
      <c r="E778" s="171"/>
      <c r="F778" s="171"/>
      <c r="G778" s="171"/>
      <c r="H778" s="171"/>
      <c r="I778" s="171"/>
    </row>
    <row r="779" spans="5:9" x14ac:dyDescent="0.3">
      <c r="E779" s="171"/>
      <c r="F779" s="171"/>
      <c r="G779" s="171"/>
      <c r="H779" s="171"/>
      <c r="I779" s="171"/>
    </row>
    <row r="780" spans="5:9" x14ac:dyDescent="0.3">
      <c r="E780" s="171"/>
      <c r="F780" s="171"/>
      <c r="G780" s="171"/>
      <c r="H780" s="171"/>
      <c r="I780" s="171"/>
    </row>
    <row r="781" spans="5:9" x14ac:dyDescent="0.3">
      <c r="E781" s="171"/>
      <c r="F781" s="171"/>
      <c r="G781" s="171"/>
      <c r="H781" s="171"/>
      <c r="I781" s="171"/>
    </row>
    <row r="782" spans="5:9" x14ac:dyDescent="0.3">
      <c r="E782" s="171"/>
      <c r="F782" s="171"/>
      <c r="G782" s="171"/>
      <c r="H782" s="171"/>
      <c r="I782" s="171"/>
    </row>
    <row r="783" spans="5:9" x14ac:dyDescent="0.3">
      <c r="E783" s="171"/>
      <c r="F783" s="171"/>
      <c r="G783" s="171"/>
      <c r="H783" s="171"/>
      <c r="I783" s="171"/>
    </row>
    <row r="784" spans="5:9" x14ac:dyDescent="0.3">
      <c r="E784" s="171"/>
      <c r="F784" s="171"/>
      <c r="G784" s="171"/>
      <c r="H784" s="171"/>
      <c r="I784" s="171"/>
    </row>
    <row r="785" spans="5:9" x14ac:dyDescent="0.3">
      <c r="E785" s="171"/>
      <c r="F785" s="171"/>
      <c r="G785" s="171"/>
      <c r="H785" s="171"/>
      <c r="I785" s="171"/>
    </row>
    <row r="786" spans="5:9" x14ac:dyDescent="0.3">
      <c r="E786" s="171"/>
      <c r="F786" s="171"/>
      <c r="G786" s="171"/>
      <c r="H786" s="171"/>
      <c r="I786" s="171"/>
    </row>
    <row r="787" spans="5:9" x14ac:dyDescent="0.3">
      <c r="E787" s="171"/>
      <c r="F787" s="171"/>
      <c r="G787" s="171"/>
      <c r="H787" s="171"/>
      <c r="I787" s="171"/>
    </row>
    <row r="788" spans="5:9" x14ac:dyDescent="0.3">
      <c r="E788" s="171"/>
      <c r="F788" s="171"/>
      <c r="G788" s="171"/>
      <c r="H788" s="171"/>
      <c r="I788" s="171"/>
    </row>
    <row r="789" spans="5:9" x14ac:dyDescent="0.3">
      <c r="E789" s="171"/>
      <c r="F789" s="171"/>
      <c r="G789" s="171"/>
      <c r="H789" s="171"/>
      <c r="I789" s="171"/>
    </row>
    <row r="790" spans="5:9" x14ac:dyDescent="0.3">
      <c r="E790" s="171"/>
      <c r="F790" s="171"/>
      <c r="G790" s="171"/>
      <c r="H790" s="171"/>
      <c r="I790" s="171"/>
    </row>
    <row r="791" spans="5:9" x14ac:dyDescent="0.3">
      <c r="E791" s="171"/>
      <c r="F791" s="171"/>
      <c r="G791" s="171"/>
      <c r="H791" s="171"/>
      <c r="I791" s="171"/>
    </row>
    <row r="792" spans="5:9" x14ac:dyDescent="0.3">
      <c r="E792" s="171"/>
      <c r="F792" s="171"/>
      <c r="G792" s="171"/>
      <c r="H792" s="171"/>
      <c r="I792" s="171"/>
    </row>
    <row r="793" spans="5:9" x14ac:dyDescent="0.3">
      <c r="E793" s="171"/>
      <c r="F793" s="171"/>
      <c r="G793" s="171"/>
      <c r="H793" s="171"/>
      <c r="I793" s="171"/>
    </row>
    <row r="794" spans="5:9" x14ac:dyDescent="0.3">
      <c r="E794" s="171"/>
      <c r="F794" s="171"/>
      <c r="G794" s="171"/>
      <c r="H794" s="171"/>
      <c r="I794" s="171"/>
    </row>
    <row r="795" spans="5:9" x14ac:dyDescent="0.3">
      <c r="E795" s="171"/>
      <c r="F795" s="171"/>
      <c r="G795" s="171"/>
      <c r="H795" s="171"/>
      <c r="I795" s="171"/>
    </row>
    <row r="796" spans="5:9" x14ac:dyDescent="0.3">
      <c r="E796" s="171"/>
      <c r="F796" s="171"/>
      <c r="G796" s="171"/>
      <c r="H796" s="171"/>
      <c r="I796" s="171"/>
    </row>
    <row r="797" spans="5:9" x14ac:dyDescent="0.3">
      <c r="E797" s="171"/>
      <c r="F797" s="171"/>
      <c r="G797" s="171"/>
      <c r="H797" s="171"/>
      <c r="I797" s="171"/>
    </row>
    <row r="798" spans="5:9" x14ac:dyDescent="0.3">
      <c r="E798" s="171"/>
      <c r="F798" s="171"/>
      <c r="G798" s="171"/>
      <c r="H798" s="171"/>
      <c r="I798" s="171"/>
    </row>
    <row r="799" spans="5:9" x14ac:dyDescent="0.3">
      <c r="E799" s="171"/>
      <c r="F799" s="171"/>
      <c r="G799" s="171"/>
      <c r="H799" s="171"/>
      <c r="I799" s="171"/>
    </row>
    <row r="800" spans="5:9" x14ac:dyDescent="0.3">
      <c r="E800" s="171"/>
      <c r="F800" s="171"/>
      <c r="G800" s="171"/>
      <c r="H800" s="171"/>
      <c r="I800" s="171"/>
    </row>
    <row r="801" spans="5:9" x14ac:dyDescent="0.3">
      <c r="E801" s="171"/>
      <c r="F801" s="171"/>
      <c r="G801" s="171"/>
      <c r="H801" s="171"/>
      <c r="I801" s="171"/>
    </row>
    <row r="802" spans="5:9" x14ac:dyDescent="0.3">
      <c r="E802" s="171"/>
      <c r="F802" s="171"/>
      <c r="G802" s="171"/>
      <c r="H802" s="171"/>
      <c r="I802" s="171"/>
    </row>
    <row r="803" spans="5:9" x14ac:dyDescent="0.3">
      <c r="E803" s="171"/>
      <c r="F803" s="171"/>
      <c r="G803" s="171"/>
      <c r="H803" s="171"/>
      <c r="I803" s="171"/>
    </row>
    <row r="804" spans="5:9" x14ac:dyDescent="0.3">
      <c r="E804" s="171"/>
      <c r="F804" s="171"/>
      <c r="G804" s="171"/>
      <c r="H804" s="171"/>
      <c r="I804" s="171"/>
    </row>
    <row r="805" spans="5:9" x14ac:dyDescent="0.3">
      <c r="E805" s="171"/>
      <c r="F805" s="171"/>
      <c r="G805" s="171"/>
      <c r="H805" s="171"/>
      <c r="I805" s="171"/>
    </row>
    <row r="806" spans="5:9" x14ac:dyDescent="0.3">
      <c r="E806" s="171"/>
      <c r="F806" s="171"/>
      <c r="G806" s="171"/>
      <c r="H806" s="171"/>
      <c r="I806" s="171"/>
    </row>
    <row r="807" spans="5:9" x14ac:dyDescent="0.3">
      <c r="E807" s="171"/>
      <c r="F807" s="171"/>
      <c r="G807" s="171"/>
      <c r="H807" s="171"/>
      <c r="I807" s="171"/>
    </row>
    <row r="808" spans="5:9" x14ac:dyDescent="0.3">
      <c r="E808" s="171"/>
      <c r="F808" s="171"/>
      <c r="G808" s="171"/>
      <c r="H808" s="171"/>
      <c r="I808" s="171"/>
    </row>
    <row r="809" spans="5:9" x14ac:dyDescent="0.3">
      <c r="E809" s="171"/>
      <c r="F809" s="171"/>
      <c r="G809" s="171"/>
      <c r="H809" s="171"/>
      <c r="I809" s="171"/>
    </row>
    <row r="810" spans="5:9" x14ac:dyDescent="0.3">
      <c r="E810" s="171"/>
      <c r="F810" s="171"/>
      <c r="G810" s="171"/>
      <c r="H810" s="171"/>
      <c r="I810" s="171"/>
    </row>
    <row r="811" spans="5:9" x14ac:dyDescent="0.3">
      <c r="E811" s="171"/>
      <c r="F811" s="171"/>
      <c r="G811" s="171"/>
      <c r="H811" s="171"/>
      <c r="I811" s="171"/>
    </row>
    <row r="812" spans="5:9" x14ac:dyDescent="0.3">
      <c r="E812" s="171"/>
      <c r="F812" s="171"/>
      <c r="G812" s="171"/>
      <c r="H812" s="171"/>
      <c r="I812" s="171"/>
    </row>
    <row r="813" spans="5:9" x14ac:dyDescent="0.3">
      <c r="E813" s="171"/>
      <c r="F813" s="171"/>
      <c r="G813" s="171"/>
      <c r="H813" s="171"/>
      <c r="I813" s="171"/>
    </row>
    <row r="814" spans="5:9" x14ac:dyDescent="0.3">
      <c r="E814" s="171"/>
      <c r="F814" s="171"/>
      <c r="G814" s="171"/>
      <c r="H814" s="171"/>
      <c r="I814" s="171"/>
    </row>
    <row r="815" spans="5:9" x14ac:dyDescent="0.3">
      <c r="E815" s="171"/>
      <c r="F815" s="171"/>
      <c r="G815" s="171"/>
      <c r="H815" s="171"/>
      <c r="I815" s="171"/>
    </row>
    <row r="816" spans="5:9" x14ac:dyDescent="0.3">
      <c r="E816" s="171"/>
      <c r="F816" s="171"/>
      <c r="G816" s="171"/>
      <c r="H816" s="171"/>
      <c r="I816" s="171"/>
    </row>
    <row r="817" spans="5:9" x14ac:dyDescent="0.3">
      <c r="E817" s="171"/>
      <c r="F817" s="171"/>
      <c r="G817" s="171"/>
      <c r="H817" s="171"/>
      <c r="I817" s="171"/>
    </row>
    <row r="818" spans="5:9" x14ac:dyDescent="0.3">
      <c r="E818" s="171"/>
      <c r="F818" s="171"/>
      <c r="G818" s="171"/>
      <c r="H818" s="171"/>
      <c r="I818" s="171"/>
    </row>
    <row r="819" spans="5:9" x14ac:dyDescent="0.3">
      <c r="E819" s="171"/>
      <c r="F819" s="171"/>
      <c r="G819" s="171"/>
      <c r="H819" s="171"/>
      <c r="I819" s="171"/>
    </row>
    <row r="820" spans="5:9" x14ac:dyDescent="0.3">
      <c r="E820" s="171"/>
      <c r="F820" s="171"/>
      <c r="G820" s="171"/>
      <c r="H820" s="171"/>
      <c r="I820" s="171"/>
    </row>
    <row r="821" spans="5:9" x14ac:dyDescent="0.3">
      <c r="E821" s="171"/>
      <c r="F821" s="171"/>
      <c r="G821" s="171"/>
      <c r="H821" s="171"/>
      <c r="I821" s="171"/>
    </row>
    <row r="822" spans="5:9" x14ac:dyDescent="0.3">
      <c r="E822" s="171"/>
      <c r="F822" s="171"/>
      <c r="G822" s="171"/>
      <c r="H822" s="171"/>
      <c r="I822" s="171"/>
    </row>
    <row r="823" spans="5:9" x14ac:dyDescent="0.3">
      <c r="E823" s="171"/>
      <c r="F823" s="171"/>
      <c r="G823" s="171"/>
      <c r="H823" s="171"/>
      <c r="I823" s="171"/>
    </row>
    <row r="824" spans="5:9" x14ac:dyDescent="0.3">
      <c r="E824" s="171"/>
      <c r="F824" s="171"/>
      <c r="G824" s="171"/>
      <c r="H824" s="171"/>
      <c r="I824" s="171"/>
    </row>
    <row r="825" spans="5:9" x14ac:dyDescent="0.3">
      <c r="E825" s="171"/>
      <c r="F825" s="171"/>
      <c r="G825" s="171"/>
      <c r="H825" s="171"/>
      <c r="I825" s="171"/>
    </row>
    <row r="826" spans="5:9" x14ac:dyDescent="0.3">
      <c r="E826" s="171"/>
      <c r="F826" s="171"/>
      <c r="G826" s="171"/>
      <c r="H826" s="171"/>
      <c r="I826" s="171"/>
    </row>
    <row r="827" spans="5:9" x14ac:dyDescent="0.3">
      <c r="E827" s="171"/>
      <c r="F827" s="171"/>
      <c r="G827" s="171"/>
      <c r="H827" s="171"/>
      <c r="I827" s="171"/>
    </row>
    <row r="828" spans="5:9" x14ac:dyDescent="0.3">
      <c r="E828" s="171"/>
      <c r="F828" s="171"/>
      <c r="G828" s="171"/>
      <c r="H828" s="171"/>
      <c r="I828" s="171"/>
    </row>
    <row r="829" spans="5:9" x14ac:dyDescent="0.3">
      <c r="E829" s="171"/>
      <c r="F829" s="171"/>
      <c r="G829" s="171"/>
      <c r="H829" s="171"/>
      <c r="I829" s="171"/>
    </row>
    <row r="830" spans="5:9" x14ac:dyDescent="0.3">
      <c r="E830" s="171"/>
      <c r="F830" s="171"/>
      <c r="G830" s="171"/>
      <c r="H830" s="171"/>
      <c r="I830" s="171"/>
    </row>
    <row r="831" spans="5:9" x14ac:dyDescent="0.3">
      <c r="E831" s="171"/>
      <c r="F831" s="171"/>
      <c r="G831" s="171"/>
      <c r="H831" s="171"/>
      <c r="I831" s="171"/>
    </row>
    <row r="832" spans="5:9" x14ac:dyDescent="0.3">
      <c r="E832" s="171"/>
      <c r="F832" s="171"/>
      <c r="G832" s="171"/>
      <c r="H832" s="171"/>
      <c r="I832" s="171"/>
    </row>
    <row r="833" spans="5:9" x14ac:dyDescent="0.3">
      <c r="E833" s="171"/>
      <c r="F833" s="171"/>
      <c r="G833" s="171"/>
      <c r="H833" s="171"/>
      <c r="I833" s="171"/>
    </row>
    <row r="834" spans="5:9" x14ac:dyDescent="0.3">
      <c r="E834" s="171"/>
      <c r="F834" s="171"/>
      <c r="G834" s="171"/>
      <c r="H834" s="171"/>
      <c r="I834" s="171"/>
    </row>
    <row r="835" spans="5:9" x14ac:dyDescent="0.3">
      <c r="E835" s="171"/>
      <c r="F835" s="171"/>
      <c r="G835" s="171"/>
      <c r="H835" s="171"/>
      <c r="I835" s="171"/>
    </row>
    <row r="836" spans="5:9" x14ac:dyDescent="0.3">
      <c r="E836" s="171"/>
      <c r="F836" s="171"/>
      <c r="G836" s="171"/>
      <c r="H836" s="171"/>
      <c r="I836" s="171"/>
    </row>
    <row r="837" spans="5:9" x14ac:dyDescent="0.3">
      <c r="E837" s="171"/>
      <c r="F837" s="171"/>
      <c r="G837" s="171"/>
      <c r="H837" s="171"/>
      <c r="I837" s="171"/>
    </row>
    <row r="838" spans="5:9" x14ac:dyDescent="0.3">
      <c r="E838" s="171"/>
      <c r="F838" s="171"/>
      <c r="G838" s="171"/>
      <c r="H838" s="171"/>
      <c r="I838" s="171"/>
    </row>
    <row r="839" spans="5:9" x14ac:dyDescent="0.3">
      <c r="E839" s="171"/>
      <c r="F839" s="171"/>
      <c r="G839" s="171"/>
      <c r="H839" s="171"/>
      <c r="I839" s="171"/>
    </row>
    <row r="840" spans="5:9" x14ac:dyDescent="0.3">
      <c r="E840" s="171"/>
      <c r="F840" s="171"/>
      <c r="G840" s="171"/>
      <c r="H840" s="171"/>
      <c r="I840" s="171"/>
    </row>
    <row r="841" spans="5:9" x14ac:dyDescent="0.3">
      <c r="E841" s="171"/>
      <c r="F841" s="171"/>
      <c r="G841" s="171"/>
      <c r="H841" s="171"/>
      <c r="I841" s="171"/>
    </row>
    <row r="842" spans="5:9" x14ac:dyDescent="0.3">
      <c r="E842" s="171"/>
      <c r="F842" s="171"/>
      <c r="G842" s="171"/>
      <c r="H842" s="171"/>
      <c r="I842" s="171"/>
    </row>
    <row r="843" spans="5:9" x14ac:dyDescent="0.3">
      <c r="E843" s="171"/>
      <c r="F843" s="171"/>
      <c r="G843" s="171"/>
      <c r="H843" s="171"/>
      <c r="I843" s="171"/>
    </row>
    <row r="844" spans="5:9" x14ac:dyDescent="0.3">
      <c r="E844" s="171"/>
      <c r="F844" s="171"/>
      <c r="G844" s="171"/>
      <c r="H844" s="171"/>
      <c r="I844" s="171"/>
    </row>
    <row r="845" spans="5:9" x14ac:dyDescent="0.3">
      <c r="E845" s="171"/>
      <c r="F845" s="171"/>
      <c r="G845" s="171"/>
      <c r="H845" s="171"/>
      <c r="I845" s="171"/>
    </row>
    <row r="846" spans="5:9" x14ac:dyDescent="0.3">
      <c r="E846" s="171"/>
      <c r="F846" s="171"/>
      <c r="G846" s="171"/>
      <c r="H846" s="171"/>
      <c r="I846" s="171"/>
    </row>
    <row r="847" spans="5:9" x14ac:dyDescent="0.3">
      <c r="E847" s="171"/>
      <c r="F847" s="171"/>
      <c r="G847" s="171"/>
      <c r="H847" s="171"/>
      <c r="I847" s="171"/>
    </row>
    <row r="848" spans="5:9" x14ac:dyDescent="0.3">
      <c r="E848" s="171"/>
      <c r="F848" s="171"/>
      <c r="G848" s="171"/>
      <c r="H848" s="171"/>
      <c r="I848" s="171"/>
    </row>
    <row r="849" spans="5:9" x14ac:dyDescent="0.3">
      <c r="E849" s="171"/>
      <c r="F849" s="171"/>
      <c r="G849" s="171"/>
      <c r="H849" s="171"/>
      <c r="I849" s="171"/>
    </row>
    <row r="850" spans="5:9" x14ac:dyDescent="0.3">
      <c r="E850" s="171"/>
      <c r="F850" s="171"/>
      <c r="G850" s="171"/>
      <c r="H850" s="171"/>
      <c r="I850" s="171"/>
    </row>
    <row r="851" spans="5:9" x14ac:dyDescent="0.3">
      <c r="E851" s="171"/>
      <c r="F851" s="171"/>
      <c r="G851" s="171"/>
      <c r="H851" s="171"/>
      <c r="I851" s="171"/>
    </row>
    <row r="852" spans="5:9" x14ac:dyDescent="0.3">
      <c r="E852" s="171"/>
      <c r="F852" s="171"/>
      <c r="G852" s="171"/>
      <c r="H852" s="171"/>
      <c r="I852" s="171"/>
    </row>
    <row r="853" spans="5:9" x14ac:dyDescent="0.3">
      <c r="E853" s="171"/>
      <c r="F853" s="171"/>
      <c r="G853" s="171"/>
      <c r="H853" s="171"/>
      <c r="I853" s="171"/>
    </row>
    <row r="854" spans="5:9" x14ac:dyDescent="0.3">
      <c r="E854" s="171"/>
      <c r="F854" s="171"/>
      <c r="G854" s="171"/>
      <c r="H854" s="171"/>
      <c r="I854" s="171"/>
    </row>
    <row r="855" spans="5:9" x14ac:dyDescent="0.3">
      <c r="E855" s="171"/>
      <c r="F855" s="171"/>
      <c r="G855" s="171"/>
      <c r="H855" s="171"/>
      <c r="I855" s="171"/>
    </row>
    <row r="856" spans="5:9" x14ac:dyDescent="0.3">
      <c r="E856" s="171"/>
      <c r="F856" s="171"/>
      <c r="G856" s="171"/>
      <c r="H856" s="171"/>
      <c r="I856" s="171"/>
    </row>
    <row r="857" spans="5:9" x14ac:dyDescent="0.3">
      <c r="E857" s="171"/>
      <c r="F857" s="171"/>
      <c r="G857" s="171"/>
      <c r="H857" s="171"/>
      <c r="I857" s="171"/>
    </row>
    <row r="858" spans="5:9" x14ac:dyDescent="0.3">
      <c r="E858" s="171"/>
      <c r="F858" s="171"/>
      <c r="G858" s="171"/>
      <c r="H858" s="171"/>
      <c r="I858" s="171"/>
    </row>
    <row r="859" spans="5:9" x14ac:dyDescent="0.3">
      <c r="E859" s="171"/>
      <c r="F859" s="171"/>
      <c r="G859" s="171"/>
      <c r="H859" s="171"/>
      <c r="I859" s="171"/>
    </row>
    <row r="860" spans="5:9" x14ac:dyDescent="0.3">
      <c r="E860" s="171"/>
      <c r="F860" s="171"/>
      <c r="G860" s="171"/>
      <c r="H860" s="171"/>
      <c r="I860" s="171"/>
    </row>
    <row r="861" spans="5:9" x14ac:dyDescent="0.3">
      <c r="E861" s="171"/>
      <c r="F861" s="171"/>
      <c r="G861" s="171"/>
      <c r="H861" s="171"/>
      <c r="I861" s="171"/>
    </row>
    <row r="862" spans="5:9" x14ac:dyDescent="0.3">
      <c r="E862" s="171"/>
      <c r="F862" s="171"/>
      <c r="G862" s="171"/>
      <c r="H862" s="171"/>
      <c r="I862" s="171"/>
    </row>
    <row r="863" spans="5:9" x14ac:dyDescent="0.3">
      <c r="E863" s="171"/>
      <c r="F863" s="171"/>
      <c r="G863" s="171"/>
      <c r="H863" s="171"/>
      <c r="I863" s="171"/>
    </row>
    <row r="864" spans="5:9" x14ac:dyDescent="0.3">
      <c r="E864" s="171"/>
      <c r="F864" s="171"/>
      <c r="G864" s="171"/>
      <c r="H864" s="171"/>
      <c r="I864" s="171"/>
    </row>
    <row r="865" spans="5:9" x14ac:dyDescent="0.3">
      <c r="E865" s="171"/>
      <c r="F865" s="171"/>
      <c r="G865" s="171"/>
      <c r="H865" s="171"/>
      <c r="I865" s="171"/>
    </row>
    <row r="866" spans="5:9" x14ac:dyDescent="0.3">
      <c r="E866" s="171"/>
      <c r="F866" s="171"/>
      <c r="G866" s="171"/>
      <c r="H866" s="171"/>
      <c r="I866" s="171"/>
    </row>
    <row r="867" spans="5:9" x14ac:dyDescent="0.3">
      <c r="E867" s="171"/>
      <c r="F867" s="171"/>
      <c r="G867" s="171"/>
      <c r="H867" s="171"/>
      <c r="I867" s="171"/>
    </row>
    <row r="868" spans="5:9" x14ac:dyDescent="0.3">
      <c r="E868" s="171"/>
      <c r="F868" s="171"/>
      <c r="G868" s="171"/>
      <c r="H868" s="171"/>
      <c r="I868" s="171"/>
    </row>
    <row r="869" spans="5:9" x14ac:dyDescent="0.3">
      <c r="E869" s="171"/>
      <c r="F869" s="171"/>
      <c r="G869" s="171"/>
      <c r="H869" s="171"/>
      <c r="I869" s="171"/>
    </row>
    <row r="870" spans="5:9" x14ac:dyDescent="0.3">
      <c r="E870" s="171"/>
      <c r="F870" s="171"/>
      <c r="G870" s="171"/>
      <c r="H870" s="171"/>
      <c r="I870" s="171"/>
    </row>
    <row r="871" spans="5:9" x14ac:dyDescent="0.3">
      <c r="E871" s="171"/>
      <c r="F871" s="171"/>
      <c r="G871" s="171"/>
      <c r="H871" s="171"/>
      <c r="I871" s="171"/>
    </row>
    <row r="872" spans="5:9" x14ac:dyDescent="0.3">
      <c r="E872" s="171"/>
      <c r="F872" s="171"/>
      <c r="G872" s="171"/>
      <c r="H872" s="171"/>
      <c r="I872" s="171"/>
    </row>
    <row r="873" spans="5:9" x14ac:dyDescent="0.3">
      <c r="E873" s="171"/>
      <c r="F873" s="171"/>
      <c r="G873" s="171"/>
      <c r="H873" s="171"/>
      <c r="I873" s="171"/>
    </row>
    <row r="874" spans="5:9" x14ac:dyDescent="0.3">
      <c r="E874" s="171"/>
      <c r="F874" s="171"/>
      <c r="G874" s="171"/>
      <c r="H874" s="171"/>
      <c r="I874" s="171"/>
    </row>
    <row r="875" spans="5:9" x14ac:dyDescent="0.3">
      <c r="E875" s="171"/>
      <c r="F875" s="171"/>
      <c r="G875" s="171"/>
      <c r="H875" s="171"/>
      <c r="I875" s="171"/>
    </row>
    <row r="876" spans="5:9" x14ac:dyDescent="0.3">
      <c r="E876" s="171"/>
      <c r="F876" s="171"/>
      <c r="G876" s="171"/>
      <c r="H876" s="171"/>
      <c r="I876" s="171"/>
    </row>
    <row r="877" spans="5:9" x14ac:dyDescent="0.3">
      <c r="E877" s="171"/>
      <c r="F877" s="171"/>
      <c r="G877" s="171"/>
      <c r="H877" s="171"/>
      <c r="I877" s="171"/>
    </row>
    <row r="878" spans="5:9" x14ac:dyDescent="0.3">
      <c r="E878" s="171"/>
      <c r="F878" s="171"/>
      <c r="G878" s="171"/>
      <c r="H878" s="171"/>
      <c r="I878" s="171"/>
    </row>
    <row r="879" spans="5:9" x14ac:dyDescent="0.3">
      <c r="E879" s="171"/>
      <c r="F879" s="171"/>
      <c r="G879" s="171"/>
      <c r="H879" s="171"/>
      <c r="I879" s="171"/>
    </row>
    <row r="880" spans="5:9" x14ac:dyDescent="0.3">
      <c r="E880" s="171"/>
      <c r="F880" s="171"/>
      <c r="G880" s="171"/>
      <c r="H880" s="171"/>
      <c r="I880" s="171"/>
    </row>
    <row r="881" spans="5:9" x14ac:dyDescent="0.3">
      <c r="E881" s="171"/>
      <c r="F881" s="171"/>
      <c r="G881" s="171"/>
      <c r="H881" s="171"/>
      <c r="I881" s="171"/>
    </row>
    <row r="882" spans="5:9" x14ac:dyDescent="0.3">
      <c r="E882" s="171"/>
      <c r="F882" s="171"/>
      <c r="G882" s="171"/>
      <c r="H882" s="171"/>
      <c r="I882" s="171"/>
    </row>
    <row r="883" spans="5:9" x14ac:dyDescent="0.3">
      <c r="E883" s="171"/>
      <c r="F883" s="171"/>
      <c r="G883" s="171"/>
      <c r="H883" s="171"/>
      <c r="I883" s="171"/>
    </row>
    <row r="884" spans="5:9" x14ac:dyDescent="0.3">
      <c r="E884" s="171"/>
      <c r="F884" s="171"/>
      <c r="G884" s="171"/>
      <c r="H884" s="171"/>
      <c r="I884" s="171"/>
    </row>
    <row r="885" spans="5:9" x14ac:dyDescent="0.3">
      <c r="E885" s="171"/>
      <c r="F885" s="171"/>
      <c r="G885" s="171"/>
      <c r="H885" s="171"/>
      <c r="I885" s="171"/>
    </row>
    <row r="886" spans="5:9" x14ac:dyDescent="0.3">
      <c r="E886" s="171"/>
      <c r="F886" s="171"/>
      <c r="G886" s="171"/>
      <c r="H886" s="171"/>
      <c r="I886" s="171"/>
    </row>
    <row r="887" spans="5:9" x14ac:dyDescent="0.3">
      <c r="E887" s="171"/>
      <c r="F887" s="171"/>
      <c r="G887" s="171"/>
      <c r="H887" s="171"/>
      <c r="I887" s="171"/>
    </row>
    <row r="888" spans="5:9" x14ac:dyDescent="0.3">
      <c r="E888" s="171"/>
      <c r="F888" s="171"/>
      <c r="G888" s="171"/>
      <c r="H888" s="171"/>
      <c r="I888" s="171"/>
    </row>
    <row r="889" spans="5:9" x14ac:dyDescent="0.3">
      <c r="E889" s="171"/>
      <c r="F889" s="171"/>
      <c r="G889" s="171"/>
      <c r="H889" s="171"/>
      <c r="I889" s="171"/>
    </row>
    <row r="890" spans="5:9" x14ac:dyDescent="0.3">
      <c r="E890" s="171"/>
      <c r="F890" s="171"/>
      <c r="G890" s="171"/>
      <c r="H890" s="171"/>
      <c r="I890" s="171"/>
    </row>
    <row r="891" spans="5:9" x14ac:dyDescent="0.3">
      <c r="E891" s="171"/>
      <c r="F891" s="171"/>
      <c r="G891" s="171"/>
      <c r="H891" s="171"/>
      <c r="I891" s="171"/>
    </row>
    <row r="892" spans="5:9" x14ac:dyDescent="0.3">
      <c r="E892" s="171"/>
      <c r="F892" s="171"/>
      <c r="G892" s="171"/>
      <c r="H892" s="171"/>
      <c r="I892" s="171"/>
    </row>
    <row r="893" spans="5:9" x14ac:dyDescent="0.3">
      <c r="E893" s="171"/>
      <c r="F893" s="171"/>
      <c r="G893" s="171"/>
      <c r="H893" s="171"/>
      <c r="I893" s="171"/>
    </row>
    <row r="894" spans="5:9" x14ac:dyDescent="0.3">
      <c r="E894" s="171"/>
      <c r="F894" s="171"/>
      <c r="G894" s="171"/>
      <c r="H894" s="171"/>
      <c r="I894" s="171"/>
    </row>
    <row r="895" spans="5:9" x14ac:dyDescent="0.3">
      <c r="E895" s="171"/>
      <c r="F895" s="171"/>
      <c r="G895" s="171"/>
      <c r="H895" s="171"/>
      <c r="I895" s="171"/>
    </row>
    <row r="896" spans="5:9" x14ac:dyDescent="0.3">
      <c r="E896" s="171"/>
      <c r="F896" s="171"/>
      <c r="G896" s="171"/>
      <c r="H896" s="171"/>
      <c r="I896" s="171"/>
    </row>
    <row r="897" spans="5:9" x14ac:dyDescent="0.3">
      <c r="E897" s="171"/>
      <c r="F897" s="171"/>
      <c r="G897" s="171"/>
      <c r="H897" s="171"/>
      <c r="I897" s="171"/>
    </row>
    <row r="898" spans="5:9" x14ac:dyDescent="0.3">
      <c r="E898" s="171"/>
      <c r="F898" s="171"/>
      <c r="G898" s="171"/>
      <c r="H898" s="171"/>
      <c r="I898" s="171"/>
    </row>
    <row r="899" spans="5:9" x14ac:dyDescent="0.3">
      <c r="E899" s="171"/>
      <c r="F899" s="171"/>
      <c r="G899" s="171"/>
      <c r="H899" s="171"/>
      <c r="I899" s="171"/>
    </row>
    <row r="900" spans="5:9" x14ac:dyDescent="0.3">
      <c r="E900" s="171"/>
      <c r="F900" s="171"/>
      <c r="G900" s="171"/>
      <c r="H900" s="171"/>
      <c r="I900" s="171"/>
    </row>
    <row r="901" spans="5:9" x14ac:dyDescent="0.3">
      <c r="E901" s="171"/>
      <c r="F901" s="171"/>
      <c r="G901" s="171"/>
      <c r="H901" s="171"/>
      <c r="I901" s="171"/>
    </row>
    <row r="902" spans="5:9" x14ac:dyDescent="0.3">
      <c r="E902" s="171"/>
      <c r="F902" s="171"/>
      <c r="G902" s="171"/>
      <c r="H902" s="171"/>
      <c r="I902" s="171"/>
    </row>
    <row r="903" spans="5:9" x14ac:dyDescent="0.3">
      <c r="E903" s="171"/>
      <c r="F903" s="171"/>
      <c r="G903" s="171"/>
      <c r="H903" s="171"/>
      <c r="I903" s="171"/>
    </row>
    <row r="904" spans="5:9" x14ac:dyDescent="0.3">
      <c r="E904" s="171"/>
      <c r="F904" s="171"/>
      <c r="G904" s="171"/>
      <c r="H904" s="171"/>
      <c r="I904" s="171"/>
    </row>
    <row r="905" spans="5:9" x14ac:dyDescent="0.3">
      <c r="E905" s="171"/>
      <c r="F905" s="171"/>
      <c r="G905" s="171"/>
      <c r="H905" s="171"/>
      <c r="I905" s="171"/>
    </row>
    <row r="906" spans="5:9" x14ac:dyDescent="0.3">
      <c r="E906" s="171"/>
      <c r="F906" s="171"/>
      <c r="G906" s="171"/>
      <c r="H906" s="171"/>
      <c r="I906" s="171"/>
    </row>
    <row r="907" spans="5:9" x14ac:dyDescent="0.3">
      <c r="E907" s="171"/>
      <c r="F907" s="171"/>
      <c r="G907" s="171"/>
      <c r="H907" s="171"/>
      <c r="I907" s="171"/>
    </row>
    <row r="908" spans="5:9" x14ac:dyDescent="0.3">
      <c r="E908" s="171"/>
      <c r="F908" s="171"/>
      <c r="G908" s="171"/>
      <c r="H908" s="171"/>
      <c r="I908" s="171"/>
    </row>
    <row r="909" spans="5:9" x14ac:dyDescent="0.3">
      <c r="E909" s="171"/>
      <c r="F909" s="171"/>
      <c r="G909" s="171"/>
      <c r="H909" s="171"/>
      <c r="I909" s="171"/>
    </row>
    <row r="910" spans="5:9" x14ac:dyDescent="0.3">
      <c r="E910" s="171"/>
      <c r="F910" s="171"/>
      <c r="G910" s="171"/>
      <c r="H910" s="171"/>
      <c r="I910" s="171"/>
    </row>
    <row r="911" spans="5:9" x14ac:dyDescent="0.3">
      <c r="E911" s="171"/>
      <c r="F911" s="171"/>
      <c r="G911" s="171"/>
      <c r="H911" s="171"/>
      <c r="I911" s="171"/>
    </row>
    <row r="912" spans="5:9" x14ac:dyDescent="0.3">
      <c r="E912" s="171"/>
      <c r="F912" s="171"/>
      <c r="G912" s="171"/>
      <c r="H912" s="171"/>
      <c r="I912" s="171"/>
    </row>
    <row r="913" spans="5:9" x14ac:dyDescent="0.3">
      <c r="E913" s="171"/>
      <c r="F913" s="171"/>
      <c r="G913" s="171"/>
      <c r="H913" s="171"/>
      <c r="I913" s="171"/>
    </row>
    <row r="914" spans="5:9" x14ac:dyDescent="0.3">
      <c r="E914" s="171"/>
      <c r="F914" s="171"/>
      <c r="G914" s="171"/>
      <c r="H914" s="171"/>
      <c r="I914" s="171"/>
    </row>
    <row r="915" spans="5:9" x14ac:dyDescent="0.3">
      <c r="E915" s="171"/>
      <c r="F915" s="171"/>
      <c r="G915" s="171"/>
      <c r="H915" s="171"/>
      <c r="I915" s="171"/>
    </row>
    <row r="916" spans="5:9" x14ac:dyDescent="0.3">
      <c r="E916" s="171"/>
      <c r="F916" s="171"/>
      <c r="G916" s="171"/>
      <c r="H916" s="171"/>
      <c r="I916" s="171"/>
    </row>
    <row r="917" spans="5:9" x14ac:dyDescent="0.3">
      <c r="E917" s="171"/>
      <c r="F917" s="171"/>
      <c r="G917" s="171"/>
      <c r="H917" s="171"/>
      <c r="I917" s="171"/>
    </row>
    <row r="918" spans="5:9" x14ac:dyDescent="0.3">
      <c r="E918" s="171"/>
      <c r="F918" s="171"/>
      <c r="G918" s="171"/>
      <c r="H918" s="171"/>
      <c r="I918" s="171"/>
    </row>
    <row r="919" spans="5:9" x14ac:dyDescent="0.3">
      <c r="E919" s="171"/>
      <c r="F919" s="171"/>
      <c r="G919" s="171"/>
      <c r="H919" s="171"/>
      <c r="I919" s="171"/>
    </row>
    <row r="920" spans="5:9" x14ac:dyDescent="0.3">
      <c r="E920" s="171"/>
      <c r="F920" s="171"/>
      <c r="G920" s="171"/>
      <c r="H920" s="171"/>
      <c r="I920" s="171"/>
    </row>
    <row r="921" spans="5:9" x14ac:dyDescent="0.3">
      <c r="E921" s="171"/>
      <c r="F921" s="171"/>
      <c r="G921" s="171"/>
      <c r="H921" s="171"/>
      <c r="I921" s="171"/>
    </row>
    <row r="922" spans="5:9" x14ac:dyDescent="0.3">
      <c r="E922" s="171"/>
      <c r="F922" s="171"/>
      <c r="G922" s="171"/>
      <c r="H922" s="171"/>
      <c r="I922" s="171"/>
    </row>
    <row r="923" spans="5:9" x14ac:dyDescent="0.3">
      <c r="E923" s="171"/>
      <c r="F923" s="171"/>
      <c r="G923" s="171"/>
      <c r="H923" s="171"/>
      <c r="I923" s="171"/>
    </row>
    <row r="924" spans="5:9" x14ac:dyDescent="0.3">
      <c r="E924" s="171"/>
      <c r="F924" s="171"/>
      <c r="G924" s="171"/>
      <c r="H924" s="171"/>
      <c r="I924" s="171"/>
    </row>
    <row r="925" spans="5:9" x14ac:dyDescent="0.3">
      <c r="E925" s="171"/>
      <c r="F925" s="171"/>
      <c r="G925" s="171"/>
      <c r="H925" s="171"/>
      <c r="I925" s="171"/>
    </row>
    <row r="926" spans="5:9" x14ac:dyDescent="0.3">
      <c r="E926" s="171"/>
      <c r="F926" s="171"/>
      <c r="G926" s="171"/>
      <c r="H926" s="171"/>
      <c r="I926" s="171"/>
    </row>
    <row r="927" spans="5:9" x14ac:dyDescent="0.3">
      <c r="E927" s="171"/>
      <c r="F927" s="171"/>
      <c r="G927" s="171"/>
      <c r="H927" s="171"/>
      <c r="I927" s="171"/>
    </row>
    <row r="928" spans="5:9" x14ac:dyDescent="0.3">
      <c r="E928" s="171"/>
      <c r="F928" s="171"/>
      <c r="G928" s="171"/>
      <c r="H928" s="171"/>
      <c r="I928" s="171"/>
    </row>
    <row r="929" spans="5:9" x14ac:dyDescent="0.3">
      <c r="E929" s="171"/>
      <c r="F929" s="171"/>
      <c r="G929" s="171"/>
      <c r="H929" s="171"/>
      <c r="I929" s="171"/>
    </row>
    <row r="930" spans="5:9" x14ac:dyDescent="0.3">
      <c r="E930" s="171"/>
      <c r="F930" s="171"/>
      <c r="G930" s="171"/>
      <c r="H930" s="171"/>
      <c r="I930" s="171"/>
    </row>
    <row r="931" spans="5:9" x14ac:dyDescent="0.3">
      <c r="E931" s="171"/>
      <c r="F931" s="171"/>
      <c r="G931" s="171"/>
      <c r="H931" s="171"/>
      <c r="I931" s="171"/>
    </row>
    <row r="932" spans="5:9" x14ac:dyDescent="0.3">
      <c r="E932" s="171"/>
      <c r="F932" s="171"/>
      <c r="G932" s="171"/>
      <c r="H932" s="171"/>
      <c r="I932" s="171"/>
    </row>
    <row r="933" spans="5:9" x14ac:dyDescent="0.3">
      <c r="E933" s="171"/>
      <c r="F933" s="171"/>
      <c r="G933" s="171"/>
      <c r="H933" s="171"/>
      <c r="I933" s="171"/>
    </row>
    <row r="934" spans="5:9" x14ac:dyDescent="0.3">
      <c r="E934" s="171"/>
      <c r="F934" s="171"/>
      <c r="G934" s="171"/>
      <c r="H934" s="171"/>
      <c r="I934" s="171"/>
    </row>
    <row r="935" spans="5:9" x14ac:dyDescent="0.3">
      <c r="E935" s="171"/>
      <c r="F935" s="171"/>
      <c r="G935" s="171"/>
      <c r="H935" s="171"/>
      <c r="I935" s="171"/>
    </row>
    <row r="936" spans="5:9" x14ac:dyDescent="0.3">
      <c r="E936" s="171"/>
      <c r="F936" s="171"/>
      <c r="G936" s="171"/>
      <c r="H936" s="171"/>
      <c r="I936" s="171"/>
    </row>
    <row r="937" spans="5:9" x14ac:dyDescent="0.3">
      <c r="E937" s="171"/>
      <c r="F937" s="171"/>
      <c r="G937" s="171"/>
      <c r="H937" s="171"/>
      <c r="I937" s="171"/>
    </row>
    <row r="938" spans="5:9" x14ac:dyDescent="0.3">
      <c r="E938" s="171"/>
      <c r="F938" s="171"/>
      <c r="G938" s="171"/>
      <c r="H938" s="171"/>
      <c r="I938" s="171"/>
    </row>
    <row r="939" spans="5:9" x14ac:dyDescent="0.3">
      <c r="E939" s="171"/>
      <c r="F939" s="171"/>
      <c r="G939" s="171"/>
      <c r="H939" s="171"/>
      <c r="I939" s="171"/>
    </row>
    <row r="940" spans="5:9" x14ac:dyDescent="0.3">
      <c r="E940" s="171"/>
      <c r="F940" s="171"/>
      <c r="G940" s="171"/>
      <c r="H940" s="171"/>
      <c r="I940" s="171"/>
    </row>
    <row r="941" spans="5:9" x14ac:dyDescent="0.3">
      <c r="E941" s="171"/>
      <c r="F941" s="171"/>
      <c r="G941" s="171"/>
      <c r="H941" s="171"/>
      <c r="I941" s="171"/>
    </row>
    <row r="942" spans="5:9" x14ac:dyDescent="0.3">
      <c r="E942" s="171"/>
      <c r="F942" s="171"/>
      <c r="G942" s="171"/>
      <c r="H942" s="171"/>
      <c r="I942" s="171"/>
    </row>
    <row r="943" spans="5:9" x14ac:dyDescent="0.3">
      <c r="E943" s="171"/>
      <c r="F943" s="171"/>
      <c r="G943" s="171"/>
      <c r="H943" s="171"/>
      <c r="I943" s="171"/>
    </row>
    <row r="944" spans="5:9" x14ac:dyDescent="0.3">
      <c r="E944" s="171"/>
      <c r="F944" s="171"/>
      <c r="G944" s="171"/>
      <c r="H944" s="171"/>
      <c r="I944" s="171"/>
    </row>
    <row r="945" spans="5:9" x14ac:dyDescent="0.3">
      <c r="E945" s="171"/>
      <c r="F945" s="171"/>
      <c r="G945" s="171"/>
      <c r="H945" s="171"/>
      <c r="I945" s="171"/>
    </row>
    <row r="946" spans="5:9" x14ac:dyDescent="0.3">
      <c r="E946" s="171"/>
      <c r="F946" s="171"/>
      <c r="G946" s="171"/>
      <c r="H946" s="171"/>
      <c r="I946" s="171"/>
    </row>
    <row r="947" spans="5:9" x14ac:dyDescent="0.3">
      <c r="E947" s="171"/>
      <c r="F947" s="171"/>
      <c r="G947" s="171"/>
      <c r="H947" s="171"/>
      <c r="I947" s="171"/>
    </row>
    <row r="948" spans="5:9" x14ac:dyDescent="0.3">
      <c r="E948" s="171"/>
      <c r="F948" s="171"/>
      <c r="G948" s="171"/>
      <c r="H948" s="171"/>
      <c r="I948" s="171"/>
    </row>
    <row r="949" spans="5:9" x14ac:dyDescent="0.3">
      <c r="E949" s="171"/>
      <c r="F949" s="171"/>
      <c r="G949" s="171"/>
      <c r="H949" s="171"/>
      <c r="I949" s="171"/>
    </row>
    <row r="950" spans="5:9" x14ac:dyDescent="0.3">
      <c r="E950" s="171"/>
      <c r="F950" s="171"/>
      <c r="G950" s="171"/>
      <c r="H950" s="171"/>
      <c r="I950" s="171"/>
    </row>
    <row r="951" spans="5:9" x14ac:dyDescent="0.3">
      <c r="E951" s="171"/>
      <c r="F951" s="171"/>
      <c r="G951" s="171"/>
      <c r="H951" s="171"/>
      <c r="I951" s="171"/>
    </row>
    <row r="952" spans="5:9" x14ac:dyDescent="0.3">
      <c r="E952" s="171"/>
      <c r="F952" s="171"/>
      <c r="G952" s="171"/>
      <c r="H952" s="171"/>
      <c r="I952" s="171"/>
    </row>
    <row r="953" spans="5:9" x14ac:dyDescent="0.3">
      <c r="E953" s="171"/>
      <c r="F953" s="171"/>
      <c r="G953" s="171"/>
      <c r="H953" s="171"/>
      <c r="I953" s="171"/>
    </row>
    <row r="954" spans="5:9" x14ac:dyDescent="0.3">
      <c r="E954" s="171"/>
      <c r="F954" s="171"/>
      <c r="G954" s="171"/>
      <c r="H954" s="171"/>
      <c r="I954" s="171"/>
    </row>
    <row r="955" spans="5:9" x14ac:dyDescent="0.3">
      <c r="E955" s="171"/>
      <c r="F955" s="171"/>
      <c r="G955" s="171"/>
      <c r="H955" s="171"/>
      <c r="I955" s="171"/>
    </row>
    <row r="956" spans="5:9" x14ac:dyDescent="0.3">
      <c r="E956" s="171"/>
      <c r="F956" s="171"/>
      <c r="G956" s="171"/>
      <c r="H956" s="171"/>
      <c r="I956" s="171"/>
    </row>
    <row r="957" spans="5:9" x14ac:dyDescent="0.3">
      <c r="E957" s="171"/>
      <c r="F957" s="171"/>
      <c r="G957" s="171"/>
      <c r="H957" s="171"/>
      <c r="I957" s="171"/>
    </row>
    <row r="958" spans="5:9" x14ac:dyDescent="0.3">
      <c r="E958" s="171"/>
      <c r="F958" s="171"/>
      <c r="G958" s="171"/>
      <c r="H958" s="171"/>
      <c r="I958" s="171"/>
    </row>
    <row r="959" spans="5:9" x14ac:dyDescent="0.3">
      <c r="E959" s="171"/>
      <c r="F959" s="171"/>
      <c r="G959" s="171"/>
      <c r="H959" s="171"/>
      <c r="I959" s="171"/>
    </row>
    <row r="960" spans="5:9" x14ac:dyDescent="0.3">
      <c r="E960" s="171"/>
      <c r="F960" s="171"/>
      <c r="G960" s="171"/>
      <c r="H960" s="171"/>
      <c r="I960" s="171"/>
    </row>
    <row r="961" spans="5:9" x14ac:dyDescent="0.3">
      <c r="E961" s="171"/>
      <c r="F961" s="171"/>
      <c r="G961" s="171"/>
      <c r="H961" s="171"/>
      <c r="I961" s="171"/>
    </row>
    <row r="962" spans="5:9" x14ac:dyDescent="0.3">
      <c r="E962" s="171"/>
      <c r="F962" s="171"/>
      <c r="G962" s="171"/>
      <c r="H962" s="171"/>
      <c r="I962" s="171"/>
    </row>
    <row r="963" spans="5:9" x14ac:dyDescent="0.3">
      <c r="E963" s="171"/>
      <c r="F963" s="171"/>
      <c r="G963" s="171"/>
      <c r="H963" s="171"/>
      <c r="I963" s="171"/>
    </row>
    <row r="964" spans="5:9" x14ac:dyDescent="0.3">
      <c r="E964" s="171"/>
      <c r="F964" s="171"/>
      <c r="G964" s="171"/>
      <c r="H964" s="171"/>
      <c r="I964" s="171"/>
    </row>
    <row r="965" spans="5:9" x14ac:dyDescent="0.3">
      <c r="E965" s="171"/>
      <c r="F965" s="171"/>
      <c r="G965" s="171"/>
      <c r="H965" s="171"/>
      <c r="I965" s="171"/>
    </row>
    <row r="966" spans="5:9" x14ac:dyDescent="0.3">
      <c r="E966" s="171"/>
      <c r="F966" s="171"/>
      <c r="G966" s="171"/>
      <c r="H966" s="171"/>
      <c r="I966" s="171"/>
    </row>
    <row r="967" spans="5:9" x14ac:dyDescent="0.3">
      <c r="E967" s="171"/>
      <c r="F967" s="171"/>
      <c r="G967" s="171"/>
      <c r="H967" s="171"/>
      <c r="I967" s="171"/>
    </row>
    <row r="968" spans="5:9" x14ac:dyDescent="0.3">
      <c r="E968" s="171"/>
      <c r="F968" s="171"/>
      <c r="G968" s="171"/>
      <c r="H968" s="171"/>
      <c r="I968" s="171"/>
    </row>
    <row r="969" spans="5:9" x14ac:dyDescent="0.3">
      <c r="E969" s="171"/>
      <c r="F969" s="171"/>
      <c r="G969" s="171"/>
      <c r="H969" s="171"/>
      <c r="I969" s="171"/>
    </row>
    <row r="970" spans="5:9" x14ac:dyDescent="0.3">
      <c r="E970" s="171"/>
      <c r="F970" s="171"/>
      <c r="G970" s="171"/>
      <c r="H970" s="171"/>
      <c r="I970" s="171"/>
    </row>
    <row r="971" spans="5:9" x14ac:dyDescent="0.3">
      <c r="E971" s="171"/>
      <c r="F971" s="171"/>
      <c r="G971" s="171"/>
      <c r="H971" s="171"/>
      <c r="I971" s="171"/>
    </row>
    <row r="972" spans="5:9" x14ac:dyDescent="0.3">
      <c r="E972" s="171"/>
      <c r="F972" s="171"/>
      <c r="G972" s="171"/>
      <c r="H972" s="171"/>
      <c r="I972" s="171"/>
    </row>
    <row r="973" spans="5:9" x14ac:dyDescent="0.3">
      <c r="E973" s="171"/>
      <c r="F973" s="171"/>
      <c r="G973" s="171"/>
      <c r="H973" s="171"/>
      <c r="I973" s="171"/>
    </row>
    <row r="974" spans="5:9" x14ac:dyDescent="0.3">
      <c r="E974" s="171"/>
      <c r="F974" s="171"/>
      <c r="G974" s="171"/>
      <c r="H974" s="171"/>
      <c r="I974" s="171"/>
    </row>
    <row r="975" spans="5:9" x14ac:dyDescent="0.3">
      <c r="E975" s="171"/>
      <c r="F975" s="171"/>
      <c r="G975" s="171"/>
      <c r="H975" s="171"/>
      <c r="I975" s="171"/>
    </row>
    <row r="976" spans="5:9" x14ac:dyDescent="0.3">
      <c r="E976" s="171"/>
      <c r="F976" s="171"/>
      <c r="G976" s="171"/>
      <c r="H976" s="171"/>
      <c r="I976" s="171"/>
    </row>
    <row r="977" spans="5:9" x14ac:dyDescent="0.3">
      <c r="E977" s="171"/>
      <c r="F977" s="171"/>
      <c r="G977" s="171"/>
      <c r="H977" s="171"/>
      <c r="I977" s="171"/>
    </row>
    <row r="978" spans="5:9" x14ac:dyDescent="0.3">
      <c r="E978" s="171"/>
      <c r="F978" s="171"/>
      <c r="G978" s="171"/>
      <c r="H978" s="171"/>
      <c r="I978" s="171"/>
    </row>
    <row r="979" spans="5:9" x14ac:dyDescent="0.3">
      <c r="E979" s="171"/>
      <c r="F979" s="171"/>
      <c r="G979" s="171"/>
      <c r="H979" s="171"/>
      <c r="I979" s="171"/>
    </row>
    <row r="980" spans="5:9" x14ac:dyDescent="0.3">
      <c r="E980" s="171"/>
      <c r="F980" s="171"/>
      <c r="G980" s="171"/>
      <c r="H980" s="171"/>
      <c r="I980" s="171"/>
    </row>
    <row r="981" spans="5:9" x14ac:dyDescent="0.3">
      <c r="E981" s="171"/>
      <c r="F981" s="171"/>
      <c r="G981" s="171"/>
      <c r="H981" s="171"/>
      <c r="I981" s="171"/>
    </row>
    <row r="982" spans="5:9" x14ac:dyDescent="0.3">
      <c r="E982" s="171"/>
      <c r="F982" s="171"/>
      <c r="G982" s="171"/>
      <c r="H982" s="171"/>
      <c r="I982" s="171"/>
    </row>
    <row r="983" spans="5:9" x14ac:dyDescent="0.3">
      <c r="E983" s="171"/>
      <c r="F983" s="171"/>
      <c r="G983" s="171"/>
      <c r="H983" s="171"/>
      <c r="I983" s="171"/>
    </row>
    <row r="984" spans="5:9" x14ac:dyDescent="0.3">
      <c r="E984" s="171"/>
      <c r="F984" s="171"/>
      <c r="G984" s="171"/>
      <c r="H984" s="171"/>
      <c r="I984" s="171"/>
    </row>
    <row r="985" spans="5:9" x14ac:dyDescent="0.3">
      <c r="E985" s="171"/>
      <c r="F985" s="171"/>
      <c r="G985" s="171"/>
      <c r="H985" s="171"/>
      <c r="I985" s="171"/>
    </row>
    <row r="986" spans="5:9" x14ac:dyDescent="0.3">
      <c r="E986" s="171"/>
      <c r="F986" s="171"/>
      <c r="G986" s="171"/>
      <c r="H986" s="171"/>
      <c r="I986" s="171"/>
    </row>
    <row r="987" spans="5:9" x14ac:dyDescent="0.3">
      <c r="E987" s="171"/>
      <c r="F987" s="171"/>
      <c r="G987" s="171"/>
      <c r="H987" s="171"/>
      <c r="I987" s="171"/>
    </row>
    <row r="988" spans="5:9" x14ac:dyDescent="0.3">
      <c r="E988" s="171"/>
      <c r="F988" s="171"/>
      <c r="G988" s="171"/>
      <c r="H988" s="171"/>
      <c r="I988" s="171"/>
    </row>
    <row r="989" spans="5:9" x14ac:dyDescent="0.3">
      <c r="E989" s="171"/>
      <c r="F989" s="171"/>
      <c r="G989" s="171"/>
      <c r="H989" s="171"/>
      <c r="I989" s="171"/>
    </row>
    <row r="990" spans="5:9" x14ac:dyDescent="0.3">
      <c r="E990" s="171"/>
      <c r="F990" s="171"/>
      <c r="G990" s="171"/>
      <c r="H990" s="171"/>
      <c r="I990" s="171"/>
    </row>
    <row r="991" spans="5:9" x14ac:dyDescent="0.3">
      <c r="E991" s="171"/>
      <c r="F991" s="171"/>
      <c r="G991" s="171"/>
      <c r="H991" s="171"/>
      <c r="I991" s="171"/>
    </row>
    <row r="992" spans="5:9" x14ac:dyDescent="0.3">
      <c r="E992" s="171"/>
      <c r="F992" s="171"/>
      <c r="G992" s="171"/>
      <c r="H992" s="171"/>
      <c r="I992" s="171"/>
    </row>
    <row r="993" spans="5:9" x14ac:dyDescent="0.3">
      <c r="E993" s="171"/>
      <c r="F993" s="171"/>
      <c r="G993" s="171"/>
      <c r="H993" s="171"/>
      <c r="I993" s="171"/>
    </row>
    <row r="994" spans="5:9" x14ac:dyDescent="0.3">
      <c r="E994" s="171"/>
      <c r="F994" s="171"/>
      <c r="G994" s="171"/>
      <c r="H994" s="171"/>
      <c r="I994" s="171"/>
    </row>
    <row r="995" spans="5:9" x14ac:dyDescent="0.3">
      <c r="E995" s="171"/>
      <c r="F995" s="171"/>
      <c r="G995" s="171"/>
      <c r="H995" s="171"/>
      <c r="I995" s="171"/>
    </row>
    <row r="996" spans="5:9" x14ac:dyDescent="0.3">
      <c r="E996" s="171"/>
      <c r="F996" s="171"/>
      <c r="G996" s="171"/>
      <c r="H996" s="171"/>
      <c r="I996" s="171"/>
    </row>
    <row r="997" spans="5:9" x14ac:dyDescent="0.3">
      <c r="E997" s="171"/>
      <c r="F997" s="171"/>
      <c r="G997" s="171"/>
      <c r="H997" s="171"/>
      <c r="I997" s="171"/>
    </row>
    <row r="998" spans="5:9" x14ac:dyDescent="0.3">
      <c r="E998" s="171"/>
      <c r="F998" s="171"/>
      <c r="G998" s="171"/>
      <c r="H998" s="171"/>
      <c r="I998" s="171"/>
    </row>
    <row r="999" spans="5:9" x14ac:dyDescent="0.3">
      <c r="E999" s="171"/>
      <c r="F999" s="171"/>
      <c r="G999" s="171"/>
      <c r="H999" s="171"/>
      <c r="I999" s="171"/>
    </row>
    <row r="1000" spans="5:9" x14ac:dyDescent="0.3">
      <c r="E1000" s="171"/>
      <c r="F1000" s="171"/>
      <c r="G1000" s="171"/>
      <c r="H1000" s="171"/>
      <c r="I1000" s="171"/>
    </row>
    <row r="1001" spans="5:9" x14ac:dyDescent="0.3">
      <c r="E1001" s="171"/>
      <c r="F1001" s="171"/>
      <c r="G1001" s="171"/>
      <c r="H1001" s="171"/>
      <c r="I1001" s="171"/>
    </row>
    <row r="1002" spans="5:9" x14ac:dyDescent="0.3">
      <c r="E1002" s="171"/>
      <c r="F1002" s="171"/>
      <c r="G1002" s="171"/>
      <c r="H1002" s="171"/>
      <c r="I1002" s="171"/>
    </row>
    <row r="1003" spans="5:9" x14ac:dyDescent="0.3">
      <c r="E1003" s="171"/>
      <c r="F1003" s="171"/>
      <c r="G1003" s="171"/>
      <c r="H1003" s="171"/>
      <c r="I1003" s="171"/>
    </row>
    <row r="1004" spans="5:9" x14ac:dyDescent="0.3">
      <c r="E1004" s="171"/>
      <c r="F1004" s="171"/>
      <c r="G1004" s="171"/>
      <c r="H1004" s="171"/>
      <c r="I1004" s="171"/>
    </row>
    <row r="1005" spans="5:9" x14ac:dyDescent="0.3">
      <c r="E1005" s="171"/>
      <c r="F1005" s="171"/>
      <c r="G1005" s="171"/>
      <c r="H1005" s="171"/>
      <c r="I1005" s="171"/>
    </row>
    <row r="1006" spans="5:9" x14ac:dyDescent="0.3">
      <c r="E1006" s="171"/>
      <c r="F1006" s="171"/>
      <c r="G1006" s="171"/>
      <c r="H1006" s="171"/>
      <c r="I1006" s="171"/>
    </row>
    <row r="1007" spans="5:9" x14ac:dyDescent="0.3">
      <c r="E1007" s="171"/>
      <c r="F1007" s="171"/>
      <c r="G1007" s="171"/>
      <c r="H1007" s="171"/>
      <c r="I1007" s="171"/>
    </row>
    <row r="1008" spans="5:9" x14ac:dyDescent="0.3">
      <c r="E1008" s="171"/>
      <c r="F1008" s="171"/>
      <c r="G1008" s="171"/>
      <c r="H1008" s="171"/>
      <c r="I1008" s="171"/>
    </row>
    <row r="1009" spans="5:9" x14ac:dyDescent="0.3">
      <c r="E1009" s="171"/>
      <c r="F1009" s="171"/>
      <c r="G1009" s="171"/>
      <c r="H1009" s="171"/>
      <c r="I1009" s="171"/>
    </row>
    <row r="1010" spans="5:9" x14ac:dyDescent="0.3">
      <c r="E1010" s="171"/>
      <c r="F1010" s="171"/>
      <c r="G1010" s="171"/>
      <c r="H1010" s="171"/>
      <c r="I1010" s="171"/>
    </row>
    <row r="1011" spans="5:9" x14ac:dyDescent="0.3">
      <c r="E1011" s="171"/>
      <c r="F1011" s="171"/>
      <c r="G1011" s="171"/>
      <c r="H1011" s="171"/>
      <c r="I1011" s="171"/>
    </row>
    <row r="1012" spans="5:9" x14ac:dyDescent="0.3">
      <c r="E1012" s="171"/>
      <c r="F1012" s="171"/>
      <c r="G1012" s="171"/>
      <c r="H1012" s="171"/>
      <c r="I1012" s="171"/>
    </row>
    <row r="1013" spans="5:9" x14ac:dyDescent="0.3">
      <c r="E1013" s="171"/>
      <c r="F1013" s="171"/>
      <c r="G1013" s="171"/>
      <c r="H1013" s="171"/>
      <c r="I1013" s="171"/>
    </row>
    <row r="1014" spans="5:9" x14ac:dyDescent="0.3">
      <c r="E1014" s="171"/>
      <c r="F1014" s="171"/>
      <c r="G1014" s="171"/>
      <c r="H1014" s="171"/>
      <c r="I1014" s="171"/>
    </row>
    <row r="1015" spans="5:9" x14ac:dyDescent="0.3">
      <c r="E1015" s="171"/>
      <c r="F1015" s="171"/>
      <c r="G1015" s="171"/>
      <c r="H1015" s="171"/>
      <c r="I1015" s="171"/>
    </row>
    <row r="1016" spans="5:9" x14ac:dyDescent="0.3">
      <c r="E1016" s="171"/>
      <c r="F1016" s="171"/>
      <c r="G1016" s="171"/>
      <c r="H1016" s="171"/>
      <c r="I1016" s="171"/>
    </row>
    <row r="1017" spans="5:9" x14ac:dyDescent="0.3">
      <c r="E1017" s="171"/>
      <c r="F1017" s="171"/>
      <c r="G1017" s="171"/>
      <c r="H1017" s="171"/>
      <c r="I1017" s="171"/>
    </row>
    <row r="1018" spans="5:9" x14ac:dyDescent="0.3">
      <c r="E1018" s="171"/>
      <c r="F1018" s="171"/>
      <c r="G1018" s="171"/>
      <c r="H1018" s="171"/>
      <c r="I1018" s="171"/>
    </row>
    <row r="1019" spans="5:9" x14ac:dyDescent="0.3">
      <c r="E1019" s="171"/>
      <c r="F1019" s="171"/>
      <c r="G1019" s="171"/>
      <c r="H1019" s="171"/>
      <c r="I1019" s="171"/>
    </row>
    <row r="1020" spans="5:9" x14ac:dyDescent="0.3">
      <c r="E1020" s="171"/>
      <c r="F1020" s="171"/>
      <c r="G1020" s="171"/>
      <c r="H1020" s="171"/>
      <c r="I1020" s="171"/>
    </row>
    <row r="1021" spans="5:9" x14ac:dyDescent="0.3">
      <c r="E1021" s="171"/>
      <c r="F1021" s="171"/>
      <c r="G1021" s="171"/>
      <c r="H1021" s="171"/>
      <c r="I1021" s="171"/>
    </row>
    <row r="1022" spans="5:9" x14ac:dyDescent="0.3">
      <c r="E1022" s="171"/>
      <c r="F1022" s="171"/>
      <c r="G1022" s="171"/>
      <c r="H1022" s="171"/>
      <c r="I1022" s="171"/>
    </row>
    <row r="1023" spans="5:9" x14ac:dyDescent="0.3">
      <c r="E1023" s="171"/>
      <c r="F1023" s="171"/>
      <c r="G1023" s="171"/>
      <c r="H1023" s="171"/>
      <c r="I1023" s="171"/>
    </row>
    <row r="1024" spans="5:9" x14ac:dyDescent="0.3">
      <c r="E1024" s="171"/>
      <c r="F1024" s="171"/>
      <c r="G1024" s="171"/>
      <c r="H1024" s="171"/>
      <c r="I1024" s="171"/>
    </row>
    <row r="1025" spans="5:9" x14ac:dyDescent="0.3">
      <c r="E1025" s="171"/>
      <c r="F1025" s="171"/>
      <c r="G1025" s="171"/>
      <c r="H1025" s="171"/>
      <c r="I1025" s="171"/>
    </row>
    <row r="1026" spans="5:9" x14ac:dyDescent="0.3">
      <c r="E1026" s="171"/>
      <c r="F1026" s="171"/>
      <c r="G1026" s="171"/>
      <c r="H1026" s="171"/>
      <c r="I1026" s="171"/>
    </row>
    <row r="1027" spans="5:9" x14ac:dyDescent="0.3">
      <c r="E1027" s="171"/>
      <c r="F1027" s="171"/>
      <c r="G1027" s="171"/>
      <c r="H1027" s="171"/>
      <c r="I1027" s="171"/>
    </row>
    <row r="1028" spans="5:9" x14ac:dyDescent="0.3">
      <c r="E1028" s="171"/>
      <c r="F1028" s="171"/>
      <c r="G1028" s="171"/>
      <c r="H1028" s="171"/>
      <c r="I1028" s="171"/>
    </row>
    <row r="1029" spans="5:9" x14ac:dyDescent="0.3">
      <c r="E1029" s="171"/>
      <c r="F1029" s="171"/>
      <c r="G1029" s="171"/>
      <c r="H1029" s="171"/>
      <c r="I1029" s="171"/>
    </row>
    <row r="1030" spans="5:9" x14ac:dyDescent="0.3">
      <c r="E1030" s="171"/>
      <c r="F1030" s="171"/>
      <c r="G1030" s="171"/>
      <c r="H1030" s="171"/>
      <c r="I1030" s="171"/>
    </row>
    <row r="1031" spans="5:9" x14ac:dyDescent="0.3">
      <c r="E1031" s="171"/>
      <c r="F1031" s="171"/>
      <c r="G1031" s="171"/>
      <c r="H1031" s="171"/>
      <c r="I1031" s="171"/>
    </row>
    <row r="1032" spans="5:9" x14ac:dyDescent="0.3">
      <c r="E1032" s="171"/>
      <c r="F1032" s="171"/>
      <c r="G1032" s="171"/>
      <c r="H1032" s="171"/>
      <c r="I1032" s="171"/>
    </row>
    <row r="1033" spans="5:9" x14ac:dyDescent="0.3">
      <c r="E1033" s="171"/>
      <c r="F1033" s="171"/>
      <c r="G1033" s="171"/>
      <c r="H1033" s="171"/>
      <c r="I1033" s="171"/>
    </row>
    <row r="1034" spans="5:9" x14ac:dyDescent="0.3">
      <c r="E1034" s="171"/>
      <c r="F1034" s="171"/>
      <c r="G1034" s="171"/>
      <c r="H1034" s="171"/>
      <c r="I1034" s="171"/>
    </row>
    <row r="1035" spans="5:9" x14ac:dyDescent="0.3">
      <c r="E1035" s="171"/>
      <c r="F1035" s="171"/>
      <c r="G1035" s="171"/>
      <c r="H1035" s="171"/>
      <c r="I1035" s="171"/>
    </row>
    <row r="1036" spans="5:9" x14ac:dyDescent="0.3">
      <c r="E1036" s="171"/>
      <c r="F1036" s="171"/>
      <c r="G1036" s="171"/>
      <c r="H1036" s="171"/>
      <c r="I1036" s="171"/>
    </row>
    <row r="1037" spans="5:9" x14ac:dyDescent="0.3">
      <c r="E1037" s="171"/>
      <c r="F1037" s="171"/>
      <c r="G1037" s="171"/>
      <c r="H1037" s="171"/>
      <c r="I1037" s="171"/>
    </row>
    <row r="1038" spans="5:9" x14ac:dyDescent="0.3">
      <c r="E1038" s="171"/>
      <c r="F1038" s="171"/>
      <c r="G1038" s="171"/>
      <c r="H1038" s="171"/>
      <c r="I1038" s="171"/>
    </row>
    <row r="1039" spans="5:9" x14ac:dyDescent="0.3">
      <c r="E1039" s="171"/>
      <c r="F1039" s="171"/>
      <c r="G1039" s="171"/>
      <c r="H1039" s="171"/>
      <c r="I1039" s="171"/>
    </row>
    <row r="1040" spans="5:9" x14ac:dyDescent="0.3">
      <c r="E1040" s="171"/>
      <c r="F1040" s="171"/>
      <c r="G1040" s="171"/>
      <c r="H1040" s="171"/>
      <c r="I1040" s="171"/>
    </row>
    <row r="1041" spans="5:9" x14ac:dyDescent="0.3">
      <c r="E1041" s="171"/>
      <c r="F1041" s="171"/>
      <c r="G1041" s="171"/>
      <c r="H1041" s="171"/>
      <c r="I1041" s="171"/>
    </row>
    <row r="1042" spans="5:9" x14ac:dyDescent="0.3">
      <c r="E1042" s="171"/>
      <c r="F1042" s="171"/>
      <c r="G1042" s="171"/>
      <c r="H1042" s="171"/>
      <c r="I1042" s="171"/>
    </row>
    <row r="1043" spans="5:9" x14ac:dyDescent="0.3">
      <c r="E1043" s="171"/>
      <c r="F1043" s="171"/>
      <c r="G1043" s="171"/>
      <c r="H1043" s="171"/>
      <c r="I1043" s="171"/>
    </row>
    <row r="1044" spans="5:9" x14ac:dyDescent="0.3">
      <c r="E1044" s="171"/>
      <c r="F1044" s="171"/>
      <c r="G1044" s="171"/>
      <c r="H1044" s="171"/>
      <c r="I1044" s="171"/>
    </row>
    <row r="1045" spans="5:9" x14ac:dyDescent="0.3">
      <c r="E1045" s="171"/>
      <c r="F1045" s="171"/>
      <c r="G1045" s="171"/>
      <c r="H1045" s="171"/>
      <c r="I1045" s="171"/>
    </row>
    <row r="1046" spans="5:9" x14ac:dyDescent="0.3">
      <c r="E1046" s="171"/>
      <c r="F1046" s="171"/>
      <c r="G1046" s="171"/>
      <c r="H1046" s="171"/>
      <c r="I1046" s="171"/>
    </row>
    <row r="1047" spans="5:9" x14ac:dyDescent="0.3">
      <c r="E1047" s="171"/>
      <c r="F1047" s="171"/>
      <c r="G1047" s="171"/>
      <c r="H1047" s="171"/>
      <c r="I1047" s="171"/>
    </row>
    <row r="1048" spans="5:9" x14ac:dyDescent="0.3">
      <c r="E1048" s="171"/>
      <c r="F1048" s="171"/>
      <c r="G1048" s="171"/>
      <c r="H1048" s="171"/>
      <c r="I1048" s="171"/>
    </row>
    <row r="1049" spans="5:9" x14ac:dyDescent="0.3">
      <c r="E1049" s="171"/>
      <c r="F1049" s="171"/>
      <c r="G1049" s="171"/>
      <c r="H1049" s="171"/>
      <c r="I1049" s="171"/>
    </row>
    <row r="1050" spans="5:9" x14ac:dyDescent="0.3">
      <c r="E1050" s="171"/>
      <c r="F1050" s="171"/>
      <c r="G1050" s="171"/>
      <c r="H1050" s="171"/>
      <c r="I1050" s="171"/>
    </row>
    <row r="1051" spans="5:9" x14ac:dyDescent="0.3">
      <c r="E1051" s="171"/>
      <c r="F1051" s="171"/>
      <c r="G1051" s="171"/>
      <c r="H1051" s="171"/>
      <c r="I1051" s="171"/>
    </row>
    <row r="1052" spans="5:9" x14ac:dyDescent="0.3">
      <c r="E1052" s="171"/>
      <c r="F1052" s="171"/>
      <c r="G1052" s="171"/>
      <c r="H1052" s="171"/>
      <c r="I1052" s="171"/>
    </row>
    <row r="1053" spans="5:9" x14ac:dyDescent="0.3">
      <c r="E1053" s="171"/>
      <c r="F1053" s="171"/>
      <c r="G1053" s="171"/>
      <c r="H1053" s="171"/>
      <c r="I1053" s="171"/>
    </row>
    <row r="1054" spans="5:9" x14ac:dyDescent="0.3">
      <c r="E1054" s="171"/>
      <c r="F1054" s="171"/>
      <c r="G1054" s="171"/>
      <c r="H1054" s="171"/>
      <c r="I1054" s="171"/>
    </row>
    <row r="1055" spans="5:9" x14ac:dyDescent="0.3">
      <c r="E1055" s="171"/>
      <c r="F1055" s="171"/>
      <c r="G1055" s="171"/>
      <c r="H1055" s="171"/>
      <c r="I1055" s="171"/>
    </row>
    <row r="1056" spans="5:9" x14ac:dyDescent="0.3">
      <c r="E1056" s="171"/>
      <c r="F1056" s="171"/>
      <c r="G1056" s="171"/>
      <c r="H1056" s="171"/>
      <c r="I1056" s="171"/>
    </row>
    <row r="1057" spans="5:9" x14ac:dyDescent="0.3">
      <c r="E1057" s="171"/>
      <c r="F1057" s="171"/>
      <c r="G1057" s="171"/>
      <c r="H1057" s="171"/>
      <c r="I1057" s="171"/>
    </row>
    <row r="1058" spans="5:9" x14ac:dyDescent="0.3">
      <c r="E1058" s="171"/>
      <c r="F1058" s="171"/>
      <c r="G1058" s="171"/>
      <c r="H1058" s="171"/>
      <c r="I1058" s="171"/>
    </row>
    <row r="1059" spans="5:9" x14ac:dyDescent="0.3">
      <c r="E1059" s="171"/>
      <c r="F1059" s="171"/>
      <c r="G1059" s="171"/>
      <c r="H1059" s="171"/>
      <c r="I1059" s="171"/>
    </row>
    <row r="1060" spans="5:9" x14ac:dyDescent="0.3">
      <c r="E1060" s="171"/>
      <c r="F1060" s="171"/>
      <c r="G1060" s="171"/>
      <c r="H1060" s="171"/>
      <c r="I1060" s="171"/>
    </row>
    <row r="1061" spans="5:9" x14ac:dyDescent="0.3">
      <c r="E1061" s="171"/>
      <c r="F1061" s="171"/>
      <c r="G1061" s="171"/>
      <c r="H1061" s="171"/>
      <c r="I1061" s="171"/>
    </row>
    <row r="1062" spans="5:9" x14ac:dyDescent="0.3">
      <c r="E1062" s="171"/>
      <c r="F1062" s="171"/>
      <c r="G1062" s="171"/>
      <c r="H1062" s="171"/>
      <c r="I1062" s="171"/>
    </row>
    <row r="1063" spans="5:9" x14ac:dyDescent="0.3">
      <c r="E1063" s="171"/>
      <c r="F1063" s="171"/>
      <c r="G1063" s="171"/>
      <c r="H1063" s="171"/>
      <c r="I1063" s="171"/>
    </row>
    <row r="1064" spans="5:9" x14ac:dyDescent="0.3">
      <c r="E1064" s="171"/>
      <c r="F1064" s="171"/>
      <c r="G1064" s="171"/>
      <c r="H1064" s="171"/>
      <c r="I1064" s="171"/>
    </row>
    <row r="1065" spans="5:9" x14ac:dyDescent="0.3">
      <c r="E1065" s="171"/>
      <c r="F1065" s="171"/>
      <c r="G1065" s="171"/>
      <c r="H1065" s="171"/>
      <c r="I1065" s="171"/>
    </row>
    <row r="1066" spans="5:9" x14ac:dyDescent="0.3">
      <c r="E1066" s="171"/>
      <c r="F1066" s="171"/>
      <c r="G1066" s="171"/>
      <c r="H1066" s="171"/>
      <c r="I1066" s="171"/>
    </row>
    <row r="1067" spans="5:9" x14ac:dyDescent="0.3">
      <c r="E1067" s="171"/>
      <c r="F1067" s="171"/>
      <c r="G1067" s="171"/>
      <c r="H1067" s="171"/>
      <c r="I1067" s="171"/>
    </row>
    <row r="1068" spans="5:9" x14ac:dyDescent="0.3">
      <c r="E1068" s="171"/>
      <c r="F1068" s="171"/>
      <c r="G1068" s="171"/>
      <c r="H1068" s="171"/>
      <c r="I1068" s="171"/>
    </row>
    <row r="1069" spans="5:9" x14ac:dyDescent="0.3">
      <c r="E1069" s="171"/>
      <c r="F1069" s="171"/>
      <c r="G1069" s="171"/>
      <c r="H1069" s="171"/>
      <c r="I1069" s="171"/>
    </row>
    <row r="1070" spans="5:9" x14ac:dyDescent="0.3">
      <c r="E1070" s="171"/>
      <c r="F1070" s="171"/>
      <c r="G1070" s="171"/>
      <c r="H1070" s="171"/>
      <c r="I1070" s="171"/>
    </row>
    <row r="1071" spans="5:9" x14ac:dyDescent="0.3">
      <c r="E1071" s="171"/>
      <c r="F1071" s="171"/>
      <c r="G1071" s="171"/>
      <c r="H1071" s="171"/>
      <c r="I1071" s="171"/>
    </row>
    <row r="1072" spans="5:9" x14ac:dyDescent="0.3">
      <c r="E1072" s="171"/>
      <c r="F1072" s="171"/>
      <c r="G1072" s="171"/>
      <c r="H1072" s="171"/>
      <c r="I1072" s="171"/>
    </row>
    <row r="1073" spans="5:9" x14ac:dyDescent="0.3">
      <c r="E1073" s="171"/>
      <c r="F1073" s="171"/>
      <c r="G1073" s="171"/>
      <c r="H1073" s="171"/>
      <c r="I1073" s="171"/>
    </row>
    <row r="1074" spans="5:9" x14ac:dyDescent="0.3">
      <c r="E1074" s="171"/>
      <c r="F1074" s="171"/>
      <c r="G1074" s="171"/>
      <c r="H1074" s="171"/>
      <c r="I1074" s="171"/>
    </row>
    <row r="1075" spans="5:9" x14ac:dyDescent="0.3">
      <c r="E1075" s="171"/>
      <c r="F1075" s="171"/>
      <c r="G1075" s="171"/>
      <c r="H1075" s="171"/>
      <c r="I1075" s="171"/>
    </row>
    <row r="1076" spans="5:9" x14ac:dyDescent="0.3">
      <c r="E1076" s="171"/>
      <c r="F1076" s="171"/>
      <c r="G1076" s="171"/>
      <c r="H1076" s="171"/>
      <c r="I1076" s="171"/>
    </row>
    <row r="1077" spans="5:9" x14ac:dyDescent="0.3">
      <c r="E1077" s="171"/>
      <c r="F1077" s="171"/>
      <c r="G1077" s="171"/>
      <c r="H1077" s="171"/>
      <c r="I1077" s="171"/>
    </row>
    <row r="1078" spans="5:9" x14ac:dyDescent="0.3">
      <c r="E1078" s="171"/>
      <c r="F1078" s="171"/>
      <c r="G1078" s="171"/>
      <c r="H1078" s="171"/>
      <c r="I1078" s="171"/>
    </row>
    <row r="1079" spans="5:9" x14ac:dyDescent="0.3">
      <c r="E1079" s="171"/>
      <c r="F1079" s="171"/>
      <c r="G1079" s="171"/>
      <c r="H1079" s="171"/>
      <c r="I1079" s="171"/>
    </row>
    <row r="1080" spans="5:9" x14ac:dyDescent="0.3">
      <c r="E1080" s="171"/>
      <c r="F1080" s="171"/>
      <c r="G1080" s="171"/>
      <c r="H1080" s="171"/>
      <c r="I1080" s="171"/>
    </row>
    <row r="1081" spans="5:9" x14ac:dyDescent="0.3">
      <c r="E1081" s="171"/>
      <c r="F1081" s="171"/>
      <c r="G1081" s="171"/>
      <c r="H1081" s="171"/>
      <c r="I1081" s="171"/>
    </row>
    <row r="1082" spans="5:9" x14ac:dyDescent="0.3">
      <c r="E1082" s="171"/>
      <c r="F1082" s="171"/>
      <c r="G1082" s="171"/>
      <c r="H1082" s="171"/>
      <c r="I1082" s="171"/>
    </row>
    <row r="1083" spans="5:9" x14ac:dyDescent="0.3">
      <c r="E1083" s="171"/>
      <c r="F1083" s="171"/>
      <c r="G1083" s="171"/>
      <c r="H1083" s="171"/>
      <c r="I1083" s="171"/>
    </row>
    <row r="1084" spans="5:9" x14ac:dyDescent="0.3">
      <c r="E1084" s="171"/>
      <c r="F1084" s="171"/>
      <c r="G1084" s="171"/>
      <c r="H1084" s="171"/>
      <c r="I1084" s="171"/>
    </row>
    <row r="1085" spans="5:9" x14ac:dyDescent="0.3">
      <c r="E1085" s="171"/>
      <c r="F1085" s="171"/>
      <c r="G1085" s="171"/>
      <c r="H1085" s="171"/>
      <c r="I1085" s="171"/>
    </row>
    <row r="1086" spans="5:9" x14ac:dyDescent="0.3">
      <c r="E1086" s="171"/>
      <c r="F1086" s="171"/>
      <c r="G1086" s="171"/>
      <c r="H1086" s="171"/>
      <c r="I1086" s="171"/>
    </row>
    <row r="1087" spans="5:9" x14ac:dyDescent="0.3">
      <c r="E1087" s="171"/>
      <c r="F1087" s="171"/>
      <c r="G1087" s="171"/>
      <c r="H1087" s="171"/>
      <c r="I1087" s="171"/>
    </row>
    <row r="1088" spans="5:9" x14ac:dyDescent="0.3">
      <c r="E1088" s="171"/>
      <c r="F1088" s="171"/>
      <c r="G1088" s="171"/>
      <c r="H1088" s="171"/>
      <c r="I1088" s="171"/>
    </row>
    <row r="1089" spans="5:9" x14ac:dyDescent="0.3">
      <c r="E1089" s="171"/>
      <c r="F1089" s="171"/>
      <c r="G1089" s="171"/>
      <c r="H1089" s="171"/>
      <c r="I1089" s="171"/>
    </row>
    <row r="1090" spans="5:9" x14ac:dyDescent="0.3">
      <c r="E1090" s="171"/>
      <c r="F1090" s="171"/>
      <c r="G1090" s="171"/>
      <c r="H1090" s="171"/>
      <c r="I1090" s="171"/>
    </row>
    <row r="1091" spans="5:9" x14ac:dyDescent="0.3">
      <c r="E1091" s="171"/>
      <c r="F1091" s="171"/>
      <c r="G1091" s="171"/>
      <c r="H1091" s="171"/>
      <c r="I1091" s="171"/>
    </row>
    <row r="1092" spans="5:9" x14ac:dyDescent="0.3">
      <c r="E1092" s="171"/>
      <c r="F1092" s="171"/>
      <c r="G1092" s="171"/>
      <c r="H1092" s="171"/>
      <c r="I1092" s="171"/>
    </row>
    <row r="1093" spans="5:9" x14ac:dyDescent="0.3">
      <c r="E1093" s="171"/>
      <c r="F1093" s="171"/>
      <c r="G1093" s="171"/>
      <c r="H1093" s="171"/>
      <c r="I1093" s="171"/>
    </row>
    <row r="1094" spans="5:9" x14ac:dyDescent="0.3">
      <c r="E1094" s="171"/>
      <c r="F1094" s="171"/>
      <c r="G1094" s="171"/>
      <c r="H1094" s="171"/>
      <c r="I1094" s="171"/>
    </row>
    <row r="1095" spans="5:9" x14ac:dyDescent="0.3">
      <c r="E1095" s="171"/>
      <c r="F1095" s="171"/>
      <c r="G1095" s="171"/>
      <c r="H1095" s="171"/>
      <c r="I1095" s="171"/>
    </row>
    <row r="1096" spans="5:9" x14ac:dyDescent="0.3">
      <c r="E1096" s="171"/>
      <c r="F1096" s="171"/>
      <c r="G1096" s="171"/>
      <c r="H1096" s="171"/>
      <c r="I1096" s="171"/>
    </row>
    <row r="1097" spans="5:9" x14ac:dyDescent="0.3">
      <c r="E1097" s="171"/>
      <c r="F1097" s="171"/>
      <c r="G1097" s="171"/>
      <c r="H1097" s="171"/>
      <c r="I1097" s="171"/>
    </row>
    <row r="1098" spans="5:9" x14ac:dyDescent="0.3">
      <c r="E1098" s="171"/>
      <c r="F1098" s="171"/>
      <c r="G1098" s="171"/>
      <c r="H1098" s="171"/>
      <c r="I1098" s="171"/>
    </row>
    <row r="1099" spans="5:9" x14ac:dyDescent="0.3">
      <c r="E1099" s="171"/>
      <c r="F1099" s="171"/>
      <c r="G1099" s="171"/>
      <c r="H1099" s="171"/>
      <c r="I1099" s="171"/>
    </row>
    <row r="1100" spans="5:9" x14ac:dyDescent="0.3">
      <c r="E1100" s="171"/>
      <c r="F1100" s="171"/>
      <c r="G1100" s="171"/>
      <c r="H1100" s="171"/>
      <c r="I1100" s="171"/>
    </row>
    <row r="1101" spans="5:9" x14ac:dyDescent="0.3">
      <c r="E1101" s="171"/>
      <c r="F1101" s="171"/>
      <c r="G1101" s="171"/>
      <c r="H1101" s="171"/>
      <c r="I1101" s="171"/>
    </row>
    <row r="1102" spans="5:9" x14ac:dyDescent="0.3">
      <c r="E1102" s="171"/>
      <c r="F1102" s="171"/>
      <c r="G1102" s="171"/>
      <c r="H1102" s="171"/>
      <c r="I1102" s="171"/>
    </row>
    <row r="1103" spans="5:9" x14ac:dyDescent="0.3">
      <c r="E1103" s="171"/>
      <c r="F1103" s="171"/>
      <c r="G1103" s="171"/>
      <c r="H1103" s="171"/>
      <c r="I1103" s="171"/>
    </row>
    <row r="1104" spans="5:9" x14ac:dyDescent="0.3">
      <c r="E1104" s="171"/>
      <c r="F1104" s="171"/>
      <c r="G1104" s="171"/>
      <c r="H1104" s="171"/>
      <c r="I1104" s="171"/>
    </row>
    <row r="1105" spans="5:9" x14ac:dyDescent="0.3">
      <c r="E1105" s="171"/>
      <c r="F1105" s="171"/>
      <c r="G1105" s="171"/>
      <c r="H1105" s="171"/>
      <c r="I1105" s="171"/>
    </row>
    <row r="1106" spans="5:9" x14ac:dyDescent="0.3">
      <c r="E1106" s="171"/>
      <c r="F1106" s="171"/>
      <c r="G1106" s="171"/>
      <c r="H1106" s="171"/>
      <c r="I1106" s="171"/>
    </row>
    <row r="1107" spans="5:9" x14ac:dyDescent="0.3">
      <c r="E1107" s="171"/>
      <c r="F1107" s="171"/>
      <c r="G1107" s="171"/>
      <c r="H1107" s="171"/>
      <c r="I1107" s="171"/>
    </row>
    <row r="1108" spans="5:9" x14ac:dyDescent="0.3">
      <c r="E1108" s="171"/>
      <c r="F1108" s="171"/>
      <c r="G1108" s="171"/>
      <c r="H1108" s="171"/>
      <c r="I1108" s="171"/>
    </row>
    <row r="1109" spans="5:9" x14ac:dyDescent="0.3">
      <c r="E1109" s="171"/>
      <c r="F1109" s="171"/>
      <c r="G1109" s="171"/>
      <c r="H1109" s="171"/>
      <c r="I1109" s="171"/>
    </row>
    <row r="1110" spans="5:9" x14ac:dyDescent="0.3">
      <c r="E1110" s="171"/>
      <c r="F1110" s="171"/>
      <c r="G1110" s="171"/>
      <c r="H1110" s="171"/>
      <c r="I1110" s="171"/>
    </row>
    <row r="1111" spans="5:9" x14ac:dyDescent="0.3">
      <c r="E1111" s="171"/>
      <c r="F1111" s="171"/>
      <c r="G1111" s="171"/>
      <c r="H1111" s="171"/>
      <c r="I1111" s="171"/>
    </row>
    <row r="1112" spans="5:9" x14ac:dyDescent="0.3">
      <c r="E1112" s="171"/>
      <c r="F1112" s="171"/>
      <c r="G1112" s="171"/>
      <c r="H1112" s="171"/>
      <c r="I1112" s="171"/>
    </row>
    <row r="1113" spans="5:9" x14ac:dyDescent="0.3">
      <c r="E1113" s="171"/>
      <c r="F1113" s="171"/>
      <c r="G1113" s="171"/>
      <c r="H1113" s="171"/>
      <c r="I1113" s="171"/>
    </row>
    <row r="1114" spans="5:9" x14ac:dyDescent="0.3">
      <c r="E1114" s="171"/>
      <c r="F1114" s="171"/>
      <c r="G1114" s="171"/>
      <c r="H1114" s="171"/>
      <c r="I1114" s="171"/>
    </row>
    <row r="1115" spans="5:9" x14ac:dyDescent="0.3">
      <c r="E1115" s="171"/>
      <c r="F1115" s="171"/>
      <c r="G1115" s="171"/>
      <c r="H1115" s="171"/>
      <c r="I1115" s="171"/>
    </row>
    <row r="1116" spans="5:9" x14ac:dyDescent="0.3">
      <c r="E1116" s="171"/>
      <c r="F1116" s="171"/>
      <c r="G1116" s="171"/>
      <c r="H1116" s="171"/>
      <c r="I1116" s="171"/>
    </row>
    <row r="1117" spans="5:9" x14ac:dyDescent="0.3">
      <c r="E1117" s="171"/>
      <c r="F1117" s="171"/>
      <c r="G1117" s="171"/>
      <c r="H1117" s="171"/>
      <c r="I1117" s="171"/>
    </row>
    <row r="1118" spans="5:9" x14ac:dyDescent="0.3">
      <c r="E1118" s="171"/>
      <c r="F1118" s="171"/>
      <c r="G1118" s="171"/>
      <c r="H1118" s="171"/>
      <c r="I1118" s="171"/>
    </row>
    <row r="1119" spans="5:9" x14ac:dyDescent="0.3">
      <c r="E1119" s="171"/>
      <c r="F1119" s="171"/>
      <c r="G1119" s="171"/>
      <c r="H1119" s="171"/>
      <c r="I1119" s="171"/>
    </row>
    <row r="1120" spans="5:9" x14ac:dyDescent="0.3">
      <c r="E1120" s="171"/>
      <c r="F1120" s="171"/>
      <c r="G1120" s="171"/>
      <c r="H1120" s="171"/>
      <c r="I1120" s="171"/>
    </row>
    <row r="1121" spans="5:9" x14ac:dyDescent="0.3">
      <c r="E1121" s="171"/>
      <c r="F1121" s="171"/>
      <c r="G1121" s="171"/>
      <c r="H1121" s="171"/>
      <c r="I1121" s="171"/>
    </row>
    <row r="1122" spans="5:9" x14ac:dyDescent="0.3">
      <c r="E1122" s="171"/>
      <c r="F1122" s="171"/>
      <c r="G1122" s="171"/>
      <c r="H1122" s="171"/>
      <c r="I1122" s="171"/>
    </row>
    <row r="1123" spans="5:9" x14ac:dyDescent="0.3">
      <c r="E1123" s="171"/>
      <c r="F1123" s="171"/>
      <c r="G1123" s="171"/>
      <c r="H1123" s="171"/>
      <c r="I1123" s="171"/>
    </row>
    <row r="1124" spans="5:9" x14ac:dyDescent="0.3">
      <c r="E1124" s="171"/>
      <c r="F1124" s="171"/>
      <c r="G1124" s="171"/>
      <c r="H1124" s="171"/>
      <c r="I1124" s="171"/>
    </row>
    <row r="1125" spans="5:9" x14ac:dyDescent="0.3">
      <c r="E1125" s="171"/>
      <c r="F1125" s="171"/>
      <c r="G1125" s="171"/>
      <c r="H1125" s="171"/>
      <c r="I1125" s="171"/>
    </row>
    <row r="1126" spans="5:9" x14ac:dyDescent="0.3">
      <c r="E1126" s="171"/>
      <c r="F1126" s="171"/>
      <c r="G1126" s="171"/>
      <c r="H1126" s="171"/>
      <c r="I1126" s="171"/>
    </row>
    <row r="1127" spans="5:9" x14ac:dyDescent="0.3">
      <c r="E1127" s="171"/>
      <c r="F1127" s="171"/>
      <c r="G1127" s="171"/>
      <c r="H1127" s="171"/>
      <c r="I1127" s="171"/>
    </row>
    <row r="1128" spans="5:9" x14ac:dyDescent="0.3">
      <c r="E1128" s="171"/>
      <c r="F1128" s="171"/>
      <c r="G1128" s="171"/>
      <c r="H1128" s="171"/>
      <c r="I1128" s="171"/>
    </row>
    <row r="1129" spans="5:9" x14ac:dyDescent="0.3">
      <c r="E1129" s="171"/>
      <c r="F1129" s="171"/>
      <c r="G1129" s="171"/>
      <c r="H1129" s="171"/>
      <c r="I1129" s="171"/>
    </row>
    <row r="1130" spans="5:9" x14ac:dyDescent="0.3">
      <c r="E1130" s="171"/>
      <c r="F1130" s="171"/>
      <c r="G1130" s="171"/>
      <c r="H1130" s="171"/>
      <c r="I1130" s="171"/>
    </row>
    <row r="1131" spans="5:9" x14ac:dyDescent="0.3">
      <c r="E1131" s="171"/>
      <c r="F1131" s="171"/>
      <c r="G1131" s="171"/>
      <c r="H1131" s="171"/>
      <c r="I1131" s="171"/>
    </row>
    <row r="1132" spans="5:9" x14ac:dyDescent="0.3">
      <c r="E1132" s="171"/>
      <c r="F1132" s="171"/>
      <c r="G1132" s="171"/>
      <c r="H1132" s="171"/>
      <c r="I1132" s="171"/>
    </row>
    <row r="1133" spans="5:9" x14ac:dyDescent="0.3">
      <c r="E1133" s="171"/>
      <c r="F1133" s="171"/>
      <c r="G1133" s="171"/>
      <c r="H1133" s="171"/>
      <c r="I1133" s="171"/>
    </row>
    <row r="1134" spans="5:9" x14ac:dyDescent="0.3">
      <c r="E1134" s="171"/>
      <c r="F1134" s="171"/>
      <c r="G1134" s="171"/>
      <c r="H1134" s="171"/>
      <c r="I1134" s="171"/>
    </row>
    <row r="1135" spans="5:9" x14ac:dyDescent="0.3">
      <c r="E1135" s="171"/>
      <c r="F1135" s="171"/>
      <c r="G1135" s="171"/>
      <c r="H1135" s="171"/>
      <c r="I1135" s="171"/>
    </row>
    <row r="1136" spans="5:9" x14ac:dyDescent="0.3">
      <c r="E1136" s="171"/>
      <c r="F1136" s="171"/>
      <c r="G1136" s="171"/>
      <c r="H1136" s="171"/>
      <c r="I1136" s="171"/>
    </row>
    <row r="1137" spans="5:9" x14ac:dyDescent="0.3">
      <c r="E1137" s="171"/>
      <c r="F1137" s="171"/>
      <c r="G1137" s="171"/>
      <c r="H1137" s="171"/>
      <c r="I1137" s="171"/>
    </row>
    <row r="1138" spans="5:9" x14ac:dyDescent="0.3">
      <c r="E1138" s="171"/>
      <c r="F1138" s="171"/>
      <c r="G1138" s="171"/>
      <c r="H1138" s="171"/>
      <c r="I1138" s="171"/>
    </row>
    <row r="1139" spans="5:9" x14ac:dyDescent="0.3">
      <c r="E1139" s="171"/>
      <c r="F1139" s="171"/>
      <c r="G1139" s="171"/>
      <c r="H1139" s="171"/>
      <c r="I1139" s="171"/>
    </row>
    <row r="1140" spans="5:9" x14ac:dyDescent="0.3">
      <c r="E1140" s="171"/>
      <c r="F1140" s="171"/>
      <c r="G1140" s="171"/>
      <c r="H1140" s="171"/>
      <c r="I1140" s="171"/>
    </row>
    <row r="1141" spans="5:9" x14ac:dyDescent="0.3">
      <c r="E1141" s="171"/>
      <c r="F1141" s="171"/>
      <c r="G1141" s="171"/>
      <c r="H1141" s="171"/>
      <c r="I1141" s="171"/>
    </row>
    <row r="1142" spans="5:9" x14ac:dyDescent="0.3">
      <c r="E1142" s="171"/>
      <c r="F1142" s="171"/>
      <c r="G1142" s="171"/>
      <c r="H1142" s="171"/>
      <c r="I1142" s="171"/>
    </row>
    <row r="1143" spans="5:9" x14ac:dyDescent="0.3">
      <c r="E1143" s="171"/>
      <c r="F1143" s="171"/>
      <c r="G1143" s="171"/>
      <c r="H1143" s="171"/>
      <c r="I1143" s="171"/>
    </row>
    <row r="1144" spans="5:9" x14ac:dyDescent="0.3">
      <c r="E1144" s="171"/>
      <c r="F1144" s="171"/>
      <c r="G1144" s="171"/>
      <c r="H1144" s="171"/>
      <c r="I1144" s="171"/>
    </row>
    <row r="1145" spans="5:9" x14ac:dyDescent="0.3">
      <c r="E1145" s="171"/>
      <c r="F1145" s="171"/>
      <c r="G1145" s="171"/>
      <c r="H1145" s="171"/>
      <c r="I1145" s="171"/>
    </row>
    <row r="1146" spans="5:9" x14ac:dyDescent="0.3">
      <c r="E1146" s="171"/>
      <c r="F1146" s="171"/>
      <c r="G1146" s="171"/>
      <c r="H1146" s="171"/>
      <c r="I1146" s="171"/>
    </row>
    <row r="1147" spans="5:9" x14ac:dyDescent="0.3">
      <c r="E1147" s="171"/>
      <c r="F1147" s="171"/>
      <c r="G1147" s="171"/>
      <c r="H1147" s="171"/>
      <c r="I1147" s="171"/>
    </row>
    <row r="1148" spans="5:9" x14ac:dyDescent="0.3">
      <c r="E1148" s="171"/>
      <c r="F1148" s="171"/>
      <c r="G1148" s="171"/>
      <c r="H1148" s="171"/>
      <c r="I1148" s="171"/>
    </row>
    <row r="1149" spans="5:9" x14ac:dyDescent="0.3">
      <c r="E1149" s="171"/>
      <c r="F1149" s="171"/>
      <c r="G1149" s="171"/>
      <c r="H1149" s="171"/>
      <c r="I1149" s="171"/>
    </row>
    <row r="1150" spans="5:9" x14ac:dyDescent="0.3">
      <c r="E1150" s="171"/>
      <c r="F1150" s="171"/>
      <c r="G1150" s="171"/>
      <c r="H1150" s="171"/>
      <c r="I1150" s="171"/>
    </row>
    <row r="1151" spans="5:9" x14ac:dyDescent="0.3">
      <c r="E1151" s="171"/>
      <c r="F1151" s="171"/>
      <c r="G1151" s="171"/>
      <c r="H1151" s="171"/>
      <c r="I1151" s="171"/>
    </row>
    <row r="1152" spans="5:9" x14ac:dyDescent="0.3">
      <c r="E1152" s="171"/>
      <c r="F1152" s="171"/>
      <c r="G1152" s="171"/>
      <c r="H1152" s="171"/>
      <c r="I1152" s="171"/>
    </row>
    <row r="1153" spans="5:9" x14ac:dyDescent="0.3">
      <c r="E1153" s="171"/>
      <c r="F1153" s="171"/>
      <c r="G1153" s="171"/>
      <c r="H1153" s="171"/>
      <c r="I1153" s="171"/>
    </row>
    <row r="1154" spans="5:9" x14ac:dyDescent="0.3">
      <c r="E1154" s="171"/>
      <c r="F1154" s="171"/>
      <c r="G1154" s="171"/>
      <c r="H1154" s="171"/>
      <c r="I1154" s="171"/>
    </row>
    <row r="1155" spans="5:9" x14ac:dyDescent="0.3">
      <c r="E1155" s="171"/>
      <c r="F1155" s="171"/>
      <c r="G1155" s="171"/>
      <c r="H1155" s="171"/>
      <c r="I1155" s="171"/>
    </row>
    <row r="1156" spans="5:9" x14ac:dyDescent="0.3">
      <c r="E1156" s="171"/>
      <c r="F1156" s="171"/>
      <c r="G1156" s="171"/>
      <c r="H1156" s="171"/>
      <c r="I1156" s="171"/>
    </row>
    <row r="1157" spans="5:9" x14ac:dyDescent="0.3">
      <c r="E1157" s="171"/>
      <c r="F1157" s="171"/>
      <c r="G1157" s="171"/>
      <c r="H1157" s="171"/>
      <c r="I1157" s="171"/>
    </row>
    <row r="1158" spans="5:9" x14ac:dyDescent="0.3">
      <c r="E1158" s="171"/>
      <c r="F1158" s="171"/>
      <c r="G1158" s="171"/>
      <c r="H1158" s="171"/>
      <c r="I1158" s="171"/>
    </row>
    <row r="1159" spans="5:9" x14ac:dyDescent="0.3">
      <c r="E1159" s="171"/>
      <c r="F1159" s="171"/>
      <c r="G1159" s="171"/>
      <c r="H1159" s="171"/>
      <c r="I1159" s="171"/>
    </row>
    <row r="1160" spans="5:9" x14ac:dyDescent="0.3">
      <c r="E1160" s="171"/>
      <c r="F1160" s="171"/>
      <c r="G1160" s="171"/>
      <c r="H1160" s="171"/>
      <c r="I1160" s="171"/>
    </row>
    <row r="1161" spans="5:9" x14ac:dyDescent="0.3">
      <c r="E1161" s="171"/>
      <c r="F1161" s="171"/>
      <c r="G1161" s="171"/>
      <c r="H1161" s="171"/>
      <c r="I1161" s="171"/>
    </row>
    <row r="1162" spans="5:9" x14ac:dyDescent="0.3">
      <c r="E1162" s="171"/>
      <c r="F1162" s="171"/>
      <c r="G1162" s="171"/>
      <c r="H1162" s="171"/>
      <c r="I1162" s="171"/>
    </row>
    <row r="1163" spans="5:9" x14ac:dyDescent="0.3">
      <c r="E1163" s="171"/>
      <c r="F1163" s="171"/>
      <c r="G1163" s="171"/>
      <c r="H1163" s="171"/>
      <c r="I1163" s="171"/>
    </row>
    <row r="1164" spans="5:9" x14ac:dyDescent="0.3">
      <c r="E1164" s="171"/>
      <c r="F1164" s="171"/>
      <c r="G1164" s="171"/>
      <c r="H1164" s="171"/>
      <c r="I1164" s="171"/>
    </row>
    <row r="1165" spans="5:9" x14ac:dyDescent="0.3">
      <c r="E1165" s="171"/>
      <c r="F1165" s="171"/>
      <c r="G1165" s="171"/>
      <c r="H1165" s="171"/>
      <c r="I1165" s="171"/>
    </row>
    <row r="1166" spans="5:9" x14ac:dyDescent="0.3">
      <c r="E1166" s="171"/>
      <c r="F1166" s="171"/>
      <c r="G1166" s="171"/>
      <c r="H1166" s="171"/>
      <c r="I1166" s="171"/>
    </row>
    <row r="1167" spans="5:9" x14ac:dyDescent="0.3">
      <c r="E1167" s="171"/>
      <c r="F1167" s="171"/>
      <c r="G1167" s="171"/>
      <c r="H1167" s="171"/>
      <c r="I1167" s="171"/>
    </row>
    <row r="1168" spans="5:9" x14ac:dyDescent="0.3">
      <c r="E1168" s="171"/>
      <c r="F1168" s="171"/>
      <c r="G1168" s="171"/>
      <c r="H1168" s="171"/>
      <c r="I1168" s="171"/>
    </row>
    <row r="1169" spans="5:9" x14ac:dyDescent="0.3">
      <c r="E1169" s="171"/>
      <c r="F1169" s="171"/>
      <c r="G1169" s="171"/>
      <c r="H1169" s="171"/>
      <c r="I1169" s="171"/>
    </row>
    <row r="1170" spans="5:9" x14ac:dyDescent="0.3">
      <c r="E1170" s="171"/>
      <c r="F1170" s="171"/>
      <c r="G1170" s="171"/>
      <c r="H1170" s="171"/>
      <c r="I1170" s="171"/>
    </row>
    <row r="1171" spans="5:9" x14ac:dyDescent="0.3">
      <c r="E1171" s="171"/>
      <c r="F1171" s="171"/>
      <c r="G1171" s="171"/>
      <c r="H1171" s="171"/>
      <c r="I1171" s="171"/>
    </row>
    <row r="1172" spans="5:9" x14ac:dyDescent="0.3">
      <c r="E1172" s="171"/>
      <c r="F1172" s="171"/>
      <c r="G1172" s="171"/>
      <c r="H1172" s="171"/>
      <c r="I1172" s="171"/>
    </row>
    <row r="1173" spans="5:9" x14ac:dyDescent="0.3">
      <c r="E1173" s="171"/>
      <c r="F1173" s="171"/>
      <c r="G1173" s="171"/>
      <c r="H1173" s="171"/>
      <c r="I1173" s="171"/>
    </row>
    <row r="1174" spans="5:9" x14ac:dyDescent="0.3">
      <c r="E1174" s="171"/>
      <c r="F1174" s="171"/>
      <c r="G1174" s="171"/>
      <c r="H1174" s="171"/>
      <c r="I1174" s="171"/>
    </row>
    <row r="1175" spans="5:9" x14ac:dyDescent="0.3">
      <c r="E1175" s="171"/>
      <c r="F1175" s="171"/>
      <c r="G1175" s="171"/>
      <c r="H1175" s="171"/>
      <c r="I1175" s="171"/>
    </row>
    <row r="1176" spans="5:9" x14ac:dyDescent="0.3">
      <c r="E1176" s="171"/>
      <c r="F1176" s="171"/>
      <c r="G1176" s="171"/>
      <c r="H1176" s="171"/>
      <c r="I1176" s="171"/>
    </row>
    <row r="1177" spans="5:9" x14ac:dyDescent="0.3">
      <c r="E1177" s="171"/>
      <c r="F1177" s="171"/>
      <c r="G1177" s="171"/>
      <c r="H1177" s="171"/>
      <c r="I1177" s="171"/>
    </row>
    <row r="1178" spans="5:9" x14ac:dyDescent="0.3">
      <c r="E1178" s="171"/>
      <c r="F1178" s="171"/>
      <c r="G1178" s="171"/>
      <c r="H1178" s="171"/>
      <c r="I1178" s="171"/>
    </row>
    <row r="1179" spans="5:9" x14ac:dyDescent="0.3">
      <c r="E1179" s="171"/>
      <c r="F1179" s="171"/>
      <c r="G1179" s="171"/>
      <c r="H1179" s="171"/>
      <c r="I1179" s="171"/>
    </row>
    <row r="1180" spans="5:9" x14ac:dyDescent="0.3">
      <c r="E1180" s="171"/>
      <c r="F1180" s="171"/>
      <c r="G1180" s="171"/>
      <c r="H1180" s="171"/>
      <c r="I1180" s="171"/>
    </row>
    <row r="1181" spans="5:9" x14ac:dyDescent="0.3">
      <c r="E1181" s="171"/>
      <c r="F1181" s="171"/>
      <c r="G1181" s="171"/>
      <c r="H1181" s="171"/>
      <c r="I1181" s="171"/>
    </row>
    <row r="1182" spans="5:9" x14ac:dyDescent="0.3">
      <c r="E1182" s="171"/>
      <c r="F1182" s="171"/>
      <c r="G1182" s="171"/>
      <c r="H1182" s="171"/>
      <c r="I1182" s="171"/>
    </row>
    <row r="1183" spans="5:9" x14ac:dyDescent="0.3">
      <c r="E1183" s="171"/>
      <c r="F1183" s="171"/>
      <c r="G1183" s="171"/>
      <c r="H1183" s="171"/>
      <c r="I1183" s="171"/>
    </row>
    <row r="1184" spans="5:9" x14ac:dyDescent="0.3">
      <c r="E1184" s="171"/>
      <c r="F1184" s="171"/>
      <c r="G1184" s="171"/>
      <c r="H1184" s="171"/>
      <c r="I1184" s="171"/>
    </row>
    <row r="1185" spans="5:9" x14ac:dyDescent="0.3">
      <c r="E1185" s="171"/>
      <c r="F1185" s="171"/>
      <c r="G1185" s="171"/>
      <c r="H1185" s="171"/>
      <c r="I1185" s="171"/>
    </row>
    <row r="1186" spans="5:9" x14ac:dyDescent="0.3">
      <c r="E1186" s="171"/>
      <c r="F1186" s="171"/>
      <c r="G1186" s="171"/>
      <c r="H1186" s="171"/>
      <c r="I1186" s="171"/>
    </row>
    <row r="1187" spans="5:9" x14ac:dyDescent="0.3">
      <c r="E1187" s="171"/>
      <c r="F1187" s="171"/>
      <c r="G1187" s="171"/>
      <c r="H1187" s="171"/>
      <c r="I1187" s="171"/>
    </row>
    <row r="1188" spans="5:9" x14ac:dyDescent="0.3">
      <c r="E1188" s="171"/>
      <c r="F1188" s="171"/>
      <c r="G1188" s="171"/>
      <c r="H1188" s="171"/>
      <c r="I1188" s="171"/>
    </row>
    <row r="1189" spans="5:9" x14ac:dyDescent="0.3">
      <c r="E1189" s="171"/>
      <c r="F1189" s="171"/>
      <c r="G1189" s="171"/>
      <c r="H1189" s="171"/>
      <c r="I1189" s="171"/>
    </row>
    <row r="1190" spans="5:9" x14ac:dyDescent="0.3">
      <c r="E1190" s="171"/>
      <c r="F1190" s="171"/>
      <c r="G1190" s="171"/>
      <c r="H1190" s="171"/>
      <c r="I1190" s="171"/>
    </row>
    <row r="1191" spans="5:9" x14ac:dyDescent="0.3">
      <c r="E1191" s="171"/>
      <c r="F1191" s="171"/>
      <c r="G1191" s="171"/>
      <c r="H1191" s="171"/>
      <c r="I1191" s="171"/>
    </row>
    <row r="1192" spans="5:9" x14ac:dyDescent="0.3">
      <c r="E1192" s="171"/>
      <c r="F1192" s="171"/>
      <c r="G1192" s="171"/>
      <c r="H1192" s="171"/>
      <c r="I1192" s="171"/>
    </row>
    <row r="1193" spans="5:9" x14ac:dyDescent="0.3">
      <c r="E1193" s="171"/>
      <c r="F1193" s="171"/>
      <c r="G1193" s="171"/>
      <c r="H1193" s="171"/>
      <c r="I1193" s="171"/>
    </row>
    <row r="1194" spans="5:9" x14ac:dyDescent="0.3">
      <c r="E1194" s="171"/>
      <c r="F1194" s="171"/>
      <c r="G1194" s="171"/>
      <c r="H1194" s="171"/>
      <c r="I1194" s="171"/>
    </row>
    <row r="1195" spans="5:9" x14ac:dyDescent="0.3">
      <c r="E1195" s="171"/>
      <c r="F1195" s="171"/>
      <c r="G1195" s="171"/>
      <c r="H1195" s="171"/>
      <c r="I1195" s="171"/>
    </row>
    <row r="1196" spans="5:9" x14ac:dyDescent="0.3">
      <c r="E1196" s="171"/>
      <c r="F1196" s="171"/>
      <c r="G1196" s="171"/>
      <c r="H1196" s="171"/>
      <c r="I1196" s="171"/>
    </row>
    <row r="1197" spans="5:9" x14ac:dyDescent="0.3">
      <c r="E1197" s="171"/>
      <c r="F1197" s="171"/>
      <c r="G1197" s="171"/>
      <c r="H1197" s="171"/>
      <c r="I1197" s="171"/>
    </row>
    <row r="1198" spans="5:9" x14ac:dyDescent="0.3">
      <c r="E1198" s="171"/>
      <c r="F1198" s="171"/>
      <c r="G1198" s="171"/>
      <c r="H1198" s="171"/>
      <c r="I1198" s="171"/>
    </row>
    <row r="1199" spans="5:9" x14ac:dyDescent="0.3">
      <c r="E1199" s="171"/>
      <c r="F1199" s="171"/>
      <c r="G1199" s="171"/>
      <c r="H1199" s="171"/>
      <c r="I1199" s="171"/>
    </row>
    <row r="1200" spans="5:9" x14ac:dyDescent="0.3">
      <c r="E1200" s="171"/>
      <c r="F1200" s="171"/>
      <c r="G1200" s="171"/>
      <c r="H1200" s="171"/>
      <c r="I1200" s="171"/>
    </row>
    <row r="1201" spans="5:9" x14ac:dyDescent="0.3">
      <c r="E1201" s="171"/>
      <c r="F1201" s="171"/>
      <c r="G1201" s="171"/>
      <c r="H1201" s="171"/>
      <c r="I1201" s="171"/>
    </row>
    <row r="1202" spans="5:9" x14ac:dyDescent="0.3">
      <c r="E1202" s="171"/>
      <c r="F1202" s="171"/>
      <c r="G1202" s="171"/>
      <c r="H1202" s="171"/>
      <c r="I1202" s="171"/>
    </row>
    <row r="1203" spans="5:9" x14ac:dyDescent="0.3">
      <c r="E1203" s="171"/>
      <c r="F1203" s="171"/>
      <c r="G1203" s="171"/>
      <c r="H1203" s="171"/>
      <c r="I1203" s="171"/>
    </row>
    <row r="1204" spans="5:9" x14ac:dyDescent="0.3">
      <c r="E1204" s="171"/>
      <c r="F1204" s="171"/>
      <c r="G1204" s="171"/>
      <c r="H1204" s="171"/>
      <c r="I1204" s="171"/>
    </row>
    <row r="1205" spans="5:9" x14ac:dyDescent="0.3">
      <c r="E1205" s="171"/>
      <c r="F1205" s="171"/>
      <c r="G1205" s="171"/>
      <c r="H1205" s="171"/>
      <c r="I1205" s="171"/>
    </row>
    <row r="1206" spans="5:9" x14ac:dyDescent="0.3">
      <c r="E1206" s="171"/>
      <c r="F1206" s="171"/>
      <c r="G1206" s="171"/>
      <c r="H1206" s="171"/>
      <c r="I1206" s="171"/>
    </row>
    <row r="1207" spans="5:9" x14ac:dyDescent="0.3">
      <c r="E1207" s="171"/>
      <c r="F1207" s="171"/>
      <c r="G1207" s="171"/>
      <c r="H1207" s="171"/>
      <c r="I1207" s="171"/>
    </row>
    <row r="1208" spans="5:9" x14ac:dyDescent="0.3">
      <c r="E1208" s="171"/>
      <c r="F1208" s="171"/>
      <c r="G1208" s="171"/>
      <c r="H1208" s="171"/>
      <c r="I1208" s="171"/>
    </row>
    <row r="1209" spans="5:9" x14ac:dyDescent="0.3">
      <c r="E1209" s="171"/>
      <c r="F1209" s="171"/>
      <c r="G1209" s="171"/>
      <c r="H1209" s="171"/>
      <c r="I1209" s="171"/>
    </row>
    <row r="1210" spans="5:9" x14ac:dyDescent="0.3">
      <c r="E1210" s="171"/>
      <c r="F1210" s="171"/>
      <c r="G1210" s="171"/>
      <c r="H1210" s="171"/>
      <c r="I1210" s="171"/>
    </row>
    <row r="1211" spans="5:9" x14ac:dyDescent="0.3">
      <c r="E1211" s="171"/>
      <c r="F1211" s="171"/>
      <c r="G1211" s="171"/>
      <c r="H1211" s="171"/>
      <c r="I1211" s="171"/>
    </row>
    <row r="1212" spans="5:9" x14ac:dyDescent="0.3">
      <c r="E1212" s="171"/>
      <c r="F1212" s="171"/>
      <c r="G1212" s="171"/>
      <c r="H1212" s="171"/>
      <c r="I1212" s="171"/>
    </row>
    <row r="1213" spans="5:9" x14ac:dyDescent="0.3">
      <c r="E1213" s="171"/>
      <c r="F1213" s="171"/>
      <c r="G1213" s="171"/>
      <c r="H1213" s="171"/>
      <c r="I1213" s="171"/>
    </row>
    <row r="1214" spans="5:9" x14ac:dyDescent="0.3">
      <c r="E1214" s="171"/>
      <c r="F1214" s="171"/>
      <c r="G1214" s="171"/>
      <c r="H1214" s="171"/>
      <c r="I1214" s="171"/>
    </row>
    <row r="1215" spans="5:9" x14ac:dyDescent="0.3">
      <c r="E1215" s="171"/>
      <c r="F1215" s="171"/>
      <c r="G1215" s="171"/>
      <c r="H1215" s="171"/>
      <c r="I1215" s="171"/>
    </row>
    <row r="1216" spans="5:9" x14ac:dyDescent="0.3">
      <c r="E1216" s="171"/>
      <c r="F1216" s="171"/>
      <c r="G1216" s="171"/>
      <c r="H1216" s="171"/>
      <c r="I1216" s="171"/>
    </row>
    <row r="1217" spans="5:9" x14ac:dyDescent="0.3">
      <c r="E1217" s="171"/>
      <c r="F1217" s="171"/>
      <c r="G1217" s="171"/>
      <c r="H1217" s="171"/>
      <c r="I1217" s="171"/>
    </row>
    <row r="1218" spans="5:9" x14ac:dyDescent="0.3">
      <c r="E1218" s="171"/>
      <c r="F1218" s="171"/>
      <c r="G1218" s="171"/>
      <c r="H1218" s="171"/>
      <c r="I1218" s="171"/>
    </row>
    <row r="1219" spans="5:9" x14ac:dyDescent="0.3">
      <c r="E1219" s="171"/>
      <c r="F1219" s="171"/>
      <c r="G1219" s="171"/>
      <c r="H1219" s="171"/>
      <c r="I1219" s="171"/>
    </row>
    <row r="1220" spans="5:9" x14ac:dyDescent="0.3">
      <c r="E1220" s="171"/>
      <c r="F1220" s="171"/>
      <c r="G1220" s="171"/>
      <c r="H1220" s="171"/>
      <c r="I1220" s="171"/>
    </row>
    <row r="1221" spans="5:9" x14ac:dyDescent="0.3">
      <c r="E1221" s="171"/>
      <c r="F1221" s="171"/>
      <c r="G1221" s="171"/>
      <c r="H1221" s="171"/>
      <c r="I1221" s="171"/>
    </row>
    <row r="1222" spans="5:9" x14ac:dyDescent="0.3">
      <c r="E1222" s="171"/>
      <c r="F1222" s="171"/>
      <c r="G1222" s="171"/>
      <c r="H1222" s="171"/>
      <c r="I1222" s="171"/>
    </row>
    <row r="1223" spans="5:9" x14ac:dyDescent="0.3">
      <c r="E1223" s="171"/>
      <c r="F1223" s="171"/>
      <c r="G1223" s="171"/>
      <c r="H1223" s="171"/>
      <c r="I1223" s="171"/>
    </row>
    <row r="1224" spans="5:9" x14ac:dyDescent="0.3">
      <c r="E1224" s="171"/>
      <c r="F1224" s="171"/>
      <c r="G1224" s="171"/>
      <c r="H1224" s="171"/>
      <c r="I1224" s="171"/>
    </row>
    <row r="1225" spans="5:9" x14ac:dyDescent="0.3">
      <c r="E1225" s="171"/>
      <c r="F1225" s="171"/>
      <c r="G1225" s="171"/>
      <c r="H1225" s="171"/>
      <c r="I1225" s="171"/>
    </row>
    <row r="1226" spans="5:9" x14ac:dyDescent="0.3">
      <c r="E1226" s="171"/>
      <c r="F1226" s="171"/>
      <c r="G1226" s="171"/>
      <c r="H1226" s="171"/>
      <c r="I1226" s="171"/>
    </row>
    <row r="1227" spans="5:9" x14ac:dyDescent="0.3">
      <c r="E1227" s="171"/>
      <c r="F1227" s="171"/>
      <c r="G1227" s="171"/>
      <c r="H1227" s="171"/>
      <c r="I1227" s="171"/>
    </row>
    <row r="1228" spans="5:9" x14ac:dyDescent="0.3">
      <c r="E1228" s="171"/>
      <c r="F1228" s="171"/>
      <c r="G1228" s="171"/>
      <c r="H1228" s="171"/>
      <c r="I1228" s="171"/>
    </row>
    <row r="1229" spans="5:9" x14ac:dyDescent="0.3">
      <c r="E1229" s="171"/>
      <c r="F1229" s="171"/>
      <c r="G1229" s="171"/>
      <c r="H1229" s="171"/>
      <c r="I1229" s="171"/>
    </row>
    <row r="1230" spans="5:9" x14ac:dyDescent="0.3">
      <c r="E1230" s="171"/>
      <c r="F1230" s="171"/>
      <c r="G1230" s="171"/>
      <c r="H1230" s="171"/>
      <c r="I1230" s="171"/>
    </row>
    <row r="1231" spans="5:9" x14ac:dyDescent="0.3">
      <c r="E1231" s="171"/>
      <c r="F1231" s="171"/>
      <c r="G1231" s="171"/>
      <c r="H1231" s="171"/>
      <c r="I1231" s="171"/>
    </row>
    <row r="1232" spans="5:9" x14ac:dyDescent="0.3">
      <c r="E1232" s="171"/>
      <c r="F1232" s="171"/>
      <c r="G1232" s="171"/>
      <c r="H1232" s="171"/>
      <c r="I1232" s="171"/>
    </row>
    <row r="1233" spans="5:9" x14ac:dyDescent="0.3">
      <c r="E1233" s="171"/>
      <c r="F1233" s="171"/>
      <c r="G1233" s="171"/>
      <c r="H1233" s="171"/>
      <c r="I1233" s="171"/>
    </row>
    <row r="1234" spans="5:9" x14ac:dyDescent="0.3">
      <c r="E1234" s="171"/>
      <c r="F1234" s="171"/>
      <c r="G1234" s="171"/>
      <c r="H1234" s="171"/>
      <c r="I1234" s="171"/>
    </row>
    <row r="1235" spans="5:9" x14ac:dyDescent="0.3">
      <c r="E1235" s="171"/>
      <c r="F1235" s="171"/>
      <c r="G1235" s="171"/>
      <c r="H1235" s="171"/>
      <c r="I1235" s="171"/>
    </row>
    <row r="1236" spans="5:9" x14ac:dyDescent="0.3">
      <c r="E1236" s="171"/>
      <c r="F1236" s="171"/>
      <c r="G1236" s="171"/>
      <c r="H1236" s="171"/>
      <c r="I1236" s="171"/>
    </row>
    <row r="1237" spans="5:9" x14ac:dyDescent="0.3">
      <c r="E1237" s="171"/>
      <c r="F1237" s="171"/>
      <c r="G1237" s="171"/>
      <c r="H1237" s="171"/>
      <c r="I1237" s="171"/>
    </row>
    <row r="1238" spans="5:9" x14ac:dyDescent="0.3">
      <c r="E1238" s="171"/>
      <c r="F1238" s="171"/>
      <c r="G1238" s="171"/>
      <c r="H1238" s="171"/>
      <c r="I1238" s="171"/>
    </row>
    <row r="1239" spans="5:9" x14ac:dyDescent="0.3">
      <c r="E1239" s="171"/>
      <c r="F1239" s="171"/>
      <c r="G1239" s="171"/>
      <c r="H1239" s="171"/>
      <c r="I1239" s="171"/>
    </row>
    <row r="1240" spans="5:9" x14ac:dyDescent="0.3">
      <c r="E1240" s="171"/>
      <c r="F1240" s="171"/>
      <c r="G1240" s="171"/>
      <c r="H1240" s="171"/>
      <c r="I1240" s="171"/>
    </row>
    <row r="1241" spans="5:9" x14ac:dyDescent="0.3">
      <c r="E1241" s="171"/>
      <c r="F1241" s="171"/>
      <c r="G1241" s="171"/>
      <c r="H1241" s="171"/>
      <c r="I1241" s="171"/>
    </row>
    <row r="1242" spans="5:9" x14ac:dyDescent="0.3">
      <c r="E1242" s="171"/>
      <c r="F1242" s="171"/>
      <c r="G1242" s="171"/>
      <c r="H1242" s="171"/>
      <c r="I1242" s="171"/>
    </row>
    <row r="1243" spans="5:9" x14ac:dyDescent="0.3">
      <c r="E1243" s="171"/>
      <c r="F1243" s="171"/>
      <c r="G1243" s="171"/>
      <c r="H1243" s="171"/>
      <c r="I1243" s="171"/>
    </row>
    <row r="1244" spans="5:9" x14ac:dyDescent="0.3">
      <c r="E1244" s="171"/>
      <c r="F1244" s="171"/>
      <c r="G1244" s="171"/>
      <c r="H1244" s="171"/>
      <c r="I1244" s="171"/>
    </row>
    <row r="1245" spans="5:9" x14ac:dyDescent="0.3">
      <c r="E1245" s="171"/>
      <c r="F1245" s="171"/>
      <c r="G1245" s="171"/>
      <c r="H1245" s="171"/>
      <c r="I1245" s="171"/>
    </row>
    <row r="1246" spans="5:9" x14ac:dyDescent="0.3">
      <c r="E1246" s="171"/>
      <c r="F1246" s="171"/>
      <c r="G1246" s="171"/>
      <c r="H1246" s="171"/>
      <c r="I1246" s="171"/>
    </row>
    <row r="1247" spans="5:9" x14ac:dyDescent="0.3">
      <c r="E1247" s="171"/>
      <c r="F1247" s="171"/>
      <c r="G1247" s="171"/>
      <c r="H1247" s="171"/>
      <c r="I1247" s="171"/>
    </row>
    <row r="1248" spans="5:9" x14ac:dyDescent="0.3">
      <c r="E1248" s="171"/>
      <c r="F1248" s="171"/>
      <c r="G1248" s="171"/>
      <c r="H1248" s="171"/>
      <c r="I1248" s="171"/>
    </row>
    <row r="1249" spans="5:9" x14ac:dyDescent="0.3">
      <c r="E1249" s="171"/>
      <c r="F1249" s="171"/>
      <c r="G1249" s="171"/>
      <c r="H1249" s="171"/>
      <c r="I1249" s="171"/>
    </row>
    <row r="1250" spans="5:9" x14ac:dyDescent="0.3">
      <c r="E1250" s="171"/>
      <c r="F1250" s="171"/>
      <c r="G1250" s="171"/>
      <c r="H1250" s="171"/>
      <c r="I1250" s="171"/>
    </row>
    <row r="1251" spans="5:9" x14ac:dyDescent="0.3">
      <c r="E1251" s="171"/>
      <c r="F1251" s="171"/>
      <c r="G1251" s="171"/>
      <c r="H1251" s="171"/>
      <c r="I1251" s="171"/>
    </row>
    <row r="1252" spans="5:9" x14ac:dyDescent="0.3">
      <c r="E1252" s="171"/>
      <c r="F1252" s="171"/>
      <c r="G1252" s="171"/>
      <c r="H1252" s="171"/>
      <c r="I1252" s="171"/>
    </row>
    <row r="1253" spans="5:9" x14ac:dyDescent="0.3">
      <c r="E1253" s="171"/>
      <c r="F1253" s="171"/>
      <c r="G1253" s="171"/>
      <c r="H1253" s="171"/>
      <c r="I1253" s="171"/>
    </row>
    <row r="1254" spans="5:9" x14ac:dyDescent="0.3">
      <c r="E1254" s="171"/>
      <c r="F1254" s="171"/>
      <c r="G1254" s="171"/>
      <c r="H1254" s="171"/>
      <c r="I1254" s="171"/>
    </row>
    <row r="1255" spans="5:9" x14ac:dyDescent="0.3">
      <c r="E1255" s="171"/>
      <c r="F1255" s="171"/>
      <c r="G1255" s="171"/>
      <c r="H1255" s="171"/>
      <c r="I1255" s="171"/>
    </row>
    <row r="1256" spans="5:9" x14ac:dyDescent="0.3">
      <c r="E1256" s="171"/>
      <c r="F1256" s="171"/>
      <c r="G1256" s="171"/>
      <c r="H1256" s="171"/>
      <c r="I1256" s="171"/>
    </row>
    <row r="1257" spans="5:9" x14ac:dyDescent="0.3">
      <c r="E1257" s="171"/>
      <c r="F1257" s="171"/>
      <c r="G1257" s="171"/>
      <c r="H1257" s="171"/>
      <c r="I1257" s="171"/>
    </row>
    <row r="1258" spans="5:9" x14ac:dyDescent="0.3">
      <c r="E1258" s="171"/>
      <c r="F1258" s="171"/>
      <c r="G1258" s="171"/>
      <c r="H1258" s="171"/>
      <c r="I1258" s="171"/>
    </row>
    <row r="1259" spans="5:9" x14ac:dyDescent="0.3">
      <c r="E1259" s="171"/>
      <c r="F1259" s="171"/>
      <c r="G1259" s="171"/>
      <c r="H1259" s="171"/>
      <c r="I1259" s="171"/>
    </row>
    <row r="1260" spans="5:9" x14ac:dyDescent="0.3">
      <c r="E1260" s="171"/>
      <c r="F1260" s="171"/>
      <c r="G1260" s="171"/>
      <c r="H1260" s="171"/>
      <c r="I1260" s="171"/>
    </row>
    <row r="1261" spans="5:9" x14ac:dyDescent="0.3">
      <c r="E1261" s="171"/>
      <c r="F1261" s="171"/>
      <c r="G1261" s="171"/>
      <c r="H1261" s="171"/>
      <c r="I1261" s="171"/>
    </row>
    <row r="1262" spans="5:9" x14ac:dyDescent="0.3">
      <c r="E1262" s="171"/>
      <c r="F1262" s="171"/>
      <c r="G1262" s="171"/>
      <c r="H1262" s="171"/>
      <c r="I1262" s="171"/>
    </row>
    <row r="1263" spans="5:9" x14ac:dyDescent="0.3">
      <c r="E1263" s="171"/>
      <c r="F1263" s="171"/>
      <c r="G1263" s="171"/>
      <c r="H1263" s="171"/>
      <c r="I1263" s="171"/>
    </row>
    <row r="1264" spans="5:9" x14ac:dyDescent="0.3">
      <c r="E1264" s="171"/>
      <c r="F1264" s="171"/>
      <c r="G1264" s="171"/>
      <c r="H1264" s="171"/>
      <c r="I1264" s="171"/>
    </row>
    <row r="1265" spans="5:9" x14ac:dyDescent="0.3">
      <c r="E1265" s="171"/>
      <c r="F1265" s="171"/>
      <c r="G1265" s="171"/>
      <c r="H1265" s="171"/>
      <c r="I1265" s="171"/>
    </row>
    <row r="1266" spans="5:9" x14ac:dyDescent="0.3">
      <c r="E1266" s="171"/>
      <c r="F1266" s="171"/>
      <c r="G1266" s="171"/>
      <c r="H1266" s="171"/>
      <c r="I1266" s="171"/>
    </row>
    <row r="1267" spans="5:9" x14ac:dyDescent="0.3">
      <c r="E1267" s="171"/>
      <c r="F1267" s="171"/>
      <c r="G1267" s="171"/>
      <c r="H1267" s="171"/>
      <c r="I1267" s="171"/>
    </row>
    <row r="1268" spans="5:9" x14ac:dyDescent="0.3">
      <c r="E1268" s="171"/>
      <c r="F1268" s="171"/>
      <c r="G1268" s="171"/>
      <c r="H1268" s="171"/>
      <c r="I1268" s="171"/>
    </row>
    <row r="1269" spans="5:9" x14ac:dyDescent="0.3">
      <c r="E1269" s="171"/>
      <c r="F1269" s="171"/>
      <c r="G1269" s="171"/>
      <c r="H1269" s="171"/>
      <c r="I1269" s="171"/>
    </row>
    <row r="1270" spans="5:9" x14ac:dyDescent="0.3">
      <c r="E1270" s="171"/>
      <c r="F1270" s="171"/>
      <c r="G1270" s="171"/>
      <c r="H1270" s="171"/>
      <c r="I1270" s="171"/>
    </row>
    <row r="1271" spans="5:9" x14ac:dyDescent="0.3">
      <c r="E1271" s="171"/>
      <c r="F1271" s="171"/>
      <c r="G1271" s="171"/>
      <c r="H1271" s="171"/>
      <c r="I1271" s="171"/>
    </row>
    <row r="1272" spans="5:9" x14ac:dyDescent="0.3">
      <c r="E1272" s="171"/>
      <c r="F1272" s="171"/>
      <c r="G1272" s="171"/>
      <c r="H1272" s="171"/>
      <c r="I1272" s="171"/>
    </row>
    <row r="1273" spans="5:9" x14ac:dyDescent="0.3">
      <c r="E1273" s="171"/>
      <c r="F1273" s="171"/>
      <c r="G1273" s="171"/>
      <c r="H1273" s="171"/>
      <c r="I1273" s="171"/>
    </row>
    <row r="1274" spans="5:9" x14ac:dyDescent="0.3">
      <c r="E1274" s="171"/>
      <c r="F1274" s="171"/>
      <c r="G1274" s="171"/>
      <c r="H1274" s="171"/>
      <c r="I1274" s="171"/>
    </row>
    <row r="1275" spans="5:9" x14ac:dyDescent="0.3">
      <c r="E1275" s="171"/>
      <c r="F1275" s="171"/>
      <c r="G1275" s="171"/>
      <c r="H1275" s="171"/>
      <c r="I1275" s="171"/>
    </row>
    <row r="1276" spans="5:9" x14ac:dyDescent="0.3">
      <c r="E1276" s="171"/>
      <c r="F1276" s="171"/>
      <c r="G1276" s="171"/>
      <c r="H1276" s="171"/>
      <c r="I1276" s="171"/>
    </row>
    <row r="1277" spans="5:9" x14ac:dyDescent="0.3">
      <c r="E1277" s="171"/>
      <c r="F1277" s="171"/>
      <c r="G1277" s="171"/>
      <c r="H1277" s="171"/>
      <c r="I1277" s="171"/>
    </row>
    <row r="1278" spans="5:9" x14ac:dyDescent="0.3">
      <c r="E1278" s="171"/>
      <c r="F1278" s="171"/>
      <c r="G1278" s="171"/>
      <c r="H1278" s="171"/>
      <c r="I1278" s="171"/>
    </row>
    <row r="1279" spans="5:9" x14ac:dyDescent="0.3">
      <c r="E1279" s="171"/>
      <c r="F1279" s="171"/>
      <c r="G1279" s="171"/>
      <c r="H1279" s="171"/>
      <c r="I1279" s="171"/>
    </row>
    <row r="1280" spans="5:9" x14ac:dyDescent="0.3">
      <c r="E1280" s="171"/>
      <c r="F1280" s="171"/>
      <c r="G1280" s="171"/>
      <c r="H1280" s="171"/>
      <c r="I1280" s="171"/>
    </row>
    <row r="1281" spans="5:9" x14ac:dyDescent="0.3">
      <c r="E1281" s="171"/>
      <c r="F1281" s="171"/>
      <c r="G1281" s="171"/>
      <c r="H1281" s="171"/>
      <c r="I1281" s="171"/>
    </row>
    <row r="1282" spans="5:9" x14ac:dyDescent="0.3">
      <c r="E1282" s="171"/>
      <c r="F1282" s="171"/>
      <c r="G1282" s="171"/>
      <c r="H1282" s="171"/>
      <c r="I1282" s="171"/>
    </row>
    <row r="1283" spans="5:9" x14ac:dyDescent="0.3">
      <c r="E1283" s="171"/>
      <c r="F1283" s="171"/>
      <c r="G1283" s="171"/>
      <c r="H1283" s="171"/>
      <c r="I1283" s="171"/>
    </row>
    <row r="1284" spans="5:9" x14ac:dyDescent="0.3">
      <c r="E1284" s="171"/>
      <c r="F1284" s="171"/>
      <c r="G1284" s="171"/>
      <c r="H1284" s="171"/>
      <c r="I1284" s="171"/>
    </row>
    <row r="1285" spans="5:9" x14ac:dyDescent="0.3">
      <c r="E1285" s="171"/>
      <c r="F1285" s="171"/>
      <c r="G1285" s="171"/>
      <c r="H1285" s="171"/>
      <c r="I1285" s="171"/>
    </row>
    <row r="1286" spans="5:9" x14ac:dyDescent="0.3">
      <c r="E1286" s="171"/>
      <c r="F1286" s="171"/>
      <c r="G1286" s="171"/>
      <c r="H1286" s="171"/>
      <c r="I1286" s="171"/>
    </row>
    <row r="1287" spans="5:9" x14ac:dyDescent="0.3">
      <c r="E1287" s="171"/>
      <c r="F1287" s="171"/>
      <c r="G1287" s="171"/>
      <c r="H1287" s="171"/>
      <c r="I1287" s="171"/>
    </row>
    <row r="1288" spans="5:9" x14ac:dyDescent="0.3">
      <c r="E1288" s="171"/>
      <c r="F1288" s="171"/>
      <c r="G1288" s="171"/>
      <c r="H1288" s="171"/>
      <c r="I1288" s="171"/>
    </row>
    <row r="1289" spans="5:9" x14ac:dyDescent="0.3">
      <c r="E1289" s="171"/>
      <c r="F1289" s="171"/>
      <c r="G1289" s="171"/>
      <c r="H1289" s="171"/>
      <c r="I1289" s="171"/>
    </row>
    <row r="1290" spans="5:9" x14ac:dyDescent="0.3">
      <c r="E1290" s="171"/>
      <c r="F1290" s="171"/>
      <c r="G1290" s="171"/>
      <c r="H1290" s="171"/>
      <c r="I1290" s="171"/>
    </row>
    <row r="1291" spans="5:9" x14ac:dyDescent="0.3">
      <c r="E1291" s="171"/>
      <c r="F1291" s="171"/>
      <c r="G1291" s="171"/>
      <c r="H1291" s="171"/>
      <c r="I1291" s="171"/>
    </row>
    <row r="1292" spans="5:9" x14ac:dyDescent="0.3">
      <c r="E1292" s="171"/>
      <c r="F1292" s="171"/>
      <c r="G1292" s="171"/>
      <c r="H1292" s="171"/>
      <c r="I1292" s="171"/>
    </row>
    <row r="1293" spans="5:9" x14ac:dyDescent="0.3">
      <c r="E1293" s="171"/>
      <c r="F1293" s="171"/>
      <c r="G1293" s="171"/>
      <c r="H1293" s="171"/>
      <c r="I1293" s="171"/>
    </row>
    <row r="1294" spans="5:9" x14ac:dyDescent="0.3">
      <c r="E1294" s="171"/>
      <c r="F1294" s="171"/>
      <c r="G1294" s="171"/>
      <c r="H1294" s="171"/>
      <c r="I1294" s="171"/>
    </row>
    <row r="1295" spans="5:9" x14ac:dyDescent="0.3">
      <c r="E1295" s="171"/>
      <c r="F1295" s="171"/>
      <c r="G1295" s="171"/>
      <c r="H1295" s="171"/>
      <c r="I1295" s="171"/>
    </row>
    <row r="1296" spans="5:9" x14ac:dyDescent="0.3">
      <c r="E1296" s="171"/>
      <c r="F1296" s="171"/>
      <c r="G1296" s="171"/>
      <c r="H1296" s="171"/>
      <c r="I1296" s="171"/>
    </row>
    <row r="1297" spans="5:9" x14ac:dyDescent="0.3">
      <c r="E1297" s="171"/>
      <c r="F1297" s="171"/>
      <c r="G1297" s="171"/>
      <c r="H1297" s="171"/>
      <c r="I1297" s="171"/>
    </row>
    <row r="1298" spans="5:9" x14ac:dyDescent="0.3">
      <c r="E1298" s="171"/>
      <c r="F1298" s="171"/>
      <c r="G1298" s="171"/>
      <c r="H1298" s="171"/>
      <c r="I1298" s="171"/>
    </row>
    <row r="1299" spans="5:9" x14ac:dyDescent="0.3">
      <c r="E1299" s="171"/>
      <c r="F1299" s="171"/>
      <c r="G1299" s="171"/>
      <c r="H1299" s="171"/>
      <c r="I1299" s="171"/>
    </row>
    <row r="1300" spans="5:9" x14ac:dyDescent="0.3">
      <c r="E1300" s="171"/>
      <c r="F1300" s="171"/>
      <c r="G1300" s="171"/>
      <c r="H1300" s="171"/>
      <c r="I1300" s="171"/>
    </row>
    <row r="1301" spans="5:9" x14ac:dyDescent="0.3">
      <c r="E1301" s="171"/>
      <c r="F1301" s="171"/>
      <c r="G1301" s="171"/>
      <c r="H1301" s="171"/>
      <c r="I1301" s="171"/>
    </row>
    <row r="1302" spans="5:9" x14ac:dyDescent="0.3">
      <c r="E1302" s="171"/>
      <c r="F1302" s="171"/>
      <c r="G1302" s="171"/>
      <c r="H1302" s="171"/>
      <c r="I1302" s="171"/>
    </row>
    <row r="1303" spans="5:9" x14ac:dyDescent="0.3">
      <c r="E1303" s="171"/>
      <c r="F1303" s="171"/>
      <c r="G1303" s="171"/>
      <c r="H1303" s="171"/>
      <c r="I1303" s="171"/>
    </row>
    <row r="1304" spans="5:9" x14ac:dyDescent="0.3">
      <c r="E1304" s="171"/>
      <c r="F1304" s="171"/>
      <c r="G1304" s="171"/>
      <c r="H1304" s="171"/>
      <c r="I1304" s="171"/>
    </row>
    <row r="1305" spans="5:9" x14ac:dyDescent="0.3">
      <c r="E1305" s="171"/>
      <c r="F1305" s="171"/>
      <c r="G1305" s="171"/>
      <c r="H1305" s="171"/>
      <c r="I1305" s="171"/>
    </row>
    <row r="1306" spans="5:9" x14ac:dyDescent="0.3">
      <c r="E1306" s="171"/>
      <c r="F1306" s="171"/>
      <c r="G1306" s="171"/>
      <c r="H1306" s="171"/>
      <c r="I1306" s="171"/>
    </row>
    <row r="1307" spans="5:9" x14ac:dyDescent="0.3">
      <c r="E1307" s="171"/>
      <c r="F1307" s="171"/>
      <c r="G1307" s="171"/>
      <c r="H1307" s="171"/>
      <c r="I1307" s="171"/>
    </row>
    <row r="1308" spans="5:9" x14ac:dyDescent="0.3">
      <c r="E1308" s="171"/>
      <c r="F1308" s="171"/>
      <c r="G1308" s="171"/>
      <c r="H1308" s="171"/>
      <c r="I1308" s="171"/>
    </row>
    <row r="1309" spans="5:9" x14ac:dyDescent="0.3">
      <c r="E1309" s="171"/>
      <c r="F1309" s="171"/>
      <c r="G1309" s="171"/>
      <c r="H1309" s="171"/>
      <c r="I1309" s="171"/>
    </row>
    <row r="1310" spans="5:9" x14ac:dyDescent="0.3">
      <c r="E1310" s="171"/>
      <c r="F1310" s="171"/>
      <c r="G1310" s="171"/>
      <c r="H1310" s="171"/>
      <c r="I1310" s="171"/>
    </row>
    <row r="1311" spans="5:9" x14ac:dyDescent="0.3">
      <c r="E1311" s="171"/>
      <c r="F1311" s="171"/>
      <c r="G1311" s="171"/>
      <c r="H1311" s="171"/>
      <c r="I1311" s="171"/>
    </row>
    <row r="1312" spans="5:9" x14ac:dyDescent="0.3">
      <c r="E1312" s="171"/>
      <c r="F1312" s="171"/>
      <c r="G1312" s="171"/>
      <c r="H1312" s="171"/>
      <c r="I1312" s="171"/>
    </row>
    <row r="1313" spans="5:9" x14ac:dyDescent="0.3">
      <c r="E1313" s="171"/>
      <c r="F1313" s="171"/>
      <c r="G1313" s="171"/>
      <c r="H1313" s="171"/>
      <c r="I1313" s="171"/>
    </row>
    <row r="1314" spans="5:9" x14ac:dyDescent="0.3">
      <c r="E1314" s="171"/>
      <c r="F1314" s="171"/>
      <c r="G1314" s="171"/>
      <c r="H1314" s="171"/>
      <c r="I1314" s="171"/>
    </row>
    <row r="1315" spans="5:9" x14ac:dyDescent="0.3">
      <c r="E1315" s="171"/>
      <c r="F1315" s="171"/>
      <c r="G1315" s="171"/>
      <c r="H1315" s="171"/>
      <c r="I1315" s="171"/>
    </row>
    <row r="1316" spans="5:9" x14ac:dyDescent="0.3">
      <c r="E1316" s="171"/>
      <c r="F1316" s="171"/>
      <c r="G1316" s="171"/>
      <c r="H1316" s="171"/>
      <c r="I1316" s="171"/>
    </row>
    <row r="1317" spans="5:9" x14ac:dyDescent="0.3">
      <c r="E1317" s="171"/>
      <c r="F1317" s="171"/>
      <c r="G1317" s="171"/>
      <c r="H1317" s="171"/>
      <c r="I1317" s="171"/>
    </row>
    <row r="1318" spans="5:9" x14ac:dyDescent="0.3">
      <c r="E1318" s="171"/>
      <c r="F1318" s="171"/>
      <c r="G1318" s="171"/>
      <c r="H1318" s="171"/>
      <c r="I1318" s="171"/>
    </row>
    <row r="1319" spans="5:9" x14ac:dyDescent="0.3">
      <c r="E1319" s="171"/>
      <c r="F1319" s="171"/>
      <c r="G1319" s="171"/>
      <c r="H1319" s="171"/>
      <c r="I1319" s="171"/>
    </row>
    <row r="1320" spans="5:9" x14ac:dyDescent="0.3">
      <c r="E1320" s="171"/>
      <c r="F1320" s="171"/>
      <c r="G1320" s="171"/>
      <c r="H1320" s="171"/>
      <c r="I1320" s="171"/>
    </row>
    <row r="1321" spans="5:9" x14ac:dyDescent="0.3">
      <c r="E1321" s="171"/>
      <c r="F1321" s="171"/>
      <c r="G1321" s="171"/>
      <c r="H1321" s="171"/>
      <c r="I1321" s="171"/>
    </row>
    <row r="1322" spans="5:9" x14ac:dyDescent="0.3">
      <c r="E1322" s="171"/>
      <c r="F1322" s="171"/>
      <c r="G1322" s="171"/>
      <c r="H1322" s="171"/>
      <c r="I1322" s="171"/>
    </row>
    <row r="1323" spans="5:9" x14ac:dyDescent="0.3">
      <c r="E1323" s="171"/>
      <c r="F1323" s="171"/>
      <c r="G1323" s="171"/>
      <c r="H1323" s="171"/>
      <c r="I1323" s="171"/>
    </row>
    <row r="1324" spans="5:9" x14ac:dyDescent="0.3">
      <c r="E1324" s="171"/>
      <c r="F1324" s="171"/>
      <c r="G1324" s="171"/>
      <c r="H1324" s="171"/>
      <c r="I1324" s="171"/>
    </row>
    <row r="1325" spans="5:9" x14ac:dyDescent="0.3">
      <c r="E1325" s="171"/>
      <c r="F1325" s="171"/>
      <c r="G1325" s="171"/>
      <c r="H1325" s="171"/>
      <c r="I1325" s="171"/>
    </row>
    <row r="1326" spans="5:9" x14ac:dyDescent="0.3">
      <c r="E1326" s="171"/>
      <c r="F1326" s="171"/>
      <c r="G1326" s="171"/>
      <c r="H1326" s="171"/>
      <c r="I1326" s="171"/>
    </row>
    <row r="1327" spans="5:9" x14ac:dyDescent="0.3">
      <c r="E1327" s="171"/>
      <c r="F1327" s="171"/>
      <c r="G1327" s="171"/>
      <c r="H1327" s="171"/>
      <c r="I1327" s="171"/>
    </row>
    <row r="1328" spans="5:9" x14ac:dyDescent="0.3">
      <c r="E1328" s="171"/>
      <c r="F1328" s="171"/>
      <c r="G1328" s="171"/>
      <c r="H1328" s="171"/>
      <c r="I1328" s="171"/>
    </row>
    <row r="1329" spans="5:9" x14ac:dyDescent="0.3">
      <c r="E1329" s="171"/>
      <c r="F1329" s="171"/>
      <c r="G1329" s="171"/>
      <c r="H1329" s="171"/>
      <c r="I1329" s="171"/>
    </row>
    <row r="1330" spans="5:9" x14ac:dyDescent="0.3">
      <c r="E1330" s="171"/>
      <c r="F1330" s="171"/>
      <c r="G1330" s="171"/>
      <c r="H1330" s="171"/>
      <c r="I1330" s="171"/>
    </row>
    <row r="1331" spans="5:9" x14ac:dyDescent="0.3">
      <c r="E1331" s="171"/>
      <c r="F1331" s="171"/>
      <c r="G1331" s="171"/>
      <c r="H1331" s="171"/>
      <c r="I1331" s="171"/>
    </row>
    <row r="1332" spans="5:9" x14ac:dyDescent="0.3">
      <c r="E1332" s="171"/>
      <c r="F1332" s="171"/>
      <c r="G1332" s="171"/>
      <c r="H1332" s="171"/>
      <c r="I1332" s="171"/>
    </row>
    <row r="1333" spans="5:9" x14ac:dyDescent="0.3">
      <c r="E1333" s="171"/>
      <c r="F1333" s="171"/>
      <c r="G1333" s="171"/>
      <c r="H1333" s="171"/>
      <c r="I1333" s="171"/>
    </row>
    <row r="1334" spans="5:9" x14ac:dyDescent="0.3">
      <c r="E1334" s="171"/>
      <c r="F1334" s="171"/>
      <c r="G1334" s="171"/>
      <c r="H1334" s="171"/>
      <c r="I1334" s="171"/>
    </row>
    <row r="1335" spans="5:9" x14ac:dyDescent="0.3">
      <c r="E1335" s="171"/>
      <c r="F1335" s="171"/>
      <c r="G1335" s="171"/>
      <c r="H1335" s="171"/>
      <c r="I1335" s="171"/>
    </row>
    <row r="1336" spans="5:9" x14ac:dyDescent="0.3">
      <c r="E1336" s="171"/>
      <c r="F1336" s="171"/>
      <c r="G1336" s="171"/>
      <c r="H1336" s="171"/>
      <c r="I1336" s="171"/>
    </row>
    <row r="1337" spans="5:9" x14ac:dyDescent="0.3">
      <c r="E1337" s="171"/>
      <c r="F1337" s="171"/>
      <c r="G1337" s="171"/>
      <c r="H1337" s="171"/>
      <c r="I1337" s="171"/>
    </row>
    <row r="1338" spans="5:9" x14ac:dyDescent="0.3">
      <c r="E1338" s="171"/>
      <c r="F1338" s="171"/>
      <c r="G1338" s="171"/>
      <c r="H1338" s="171"/>
      <c r="I1338" s="171"/>
    </row>
    <row r="1339" spans="5:9" x14ac:dyDescent="0.3">
      <c r="E1339" s="171"/>
      <c r="F1339" s="171"/>
      <c r="G1339" s="171"/>
      <c r="H1339" s="171"/>
      <c r="I1339" s="171"/>
    </row>
    <row r="1340" spans="5:9" x14ac:dyDescent="0.3">
      <c r="E1340" s="171"/>
      <c r="F1340" s="171"/>
      <c r="G1340" s="171"/>
      <c r="H1340" s="171"/>
      <c r="I1340" s="171"/>
    </row>
    <row r="1341" spans="5:9" x14ac:dyDescent="0.3">
      <c r="E1341" s="171"/>
      <c r="F1341" s="171"/>
      <c r="G1341" s="171"/>
      <c r="H1341" s="171"/>
      <c r="I1341" s="171"/>
    </row>
    <row r="1342" spans="5:9" x14ac:dyDescent="0.3">
      <c r="E1342" s="171"/>
      <c r="F1342" s="171"/>
      <c r="G1342" s="171"/>
      <c r="H1342" s="171"/>
      <c r="I1342" s="171"/>
    </row>
    <row r="1343" spans="5:9" x14ac:dyDescent="0.3">
      <c r="E1343" s="171"/>
      <c r="F1343" s="171"/>
      <c r="G1343" s="171"/>
      <c r="H1343" s="171"/>
      <c r="I1343" s="171"/>
    </row>
    <row r="1344" spans="5:9" x14ac:dyDescent="0.3">
      <c r="E1344" s="171"/>
      <c r="F1344" s="171"/>
      <c r="G1344" s="171"/>
      <c r="H1344" s="171"/>
      <c r="I1344" s="171"/>
    </row>
    <row r="1345" spans="5:9" x14ac:dyDescent="0.3">
      <c r="E1345" s="171"/>
      <c r="F1345" s="171"/>
      <c r="G1345" s="171"/>
      <c r="H1345" s="171"/>
      <c r="I1345" s="171"/>
    </row>
    <row r="1346" spans="5:9" x14ac:dyDescent="0.3">
      <c r="E1346" s="171"/>
      <c r="F1346" s="171"/>
      <c r="G1346" s="171"/>
      <c r="H1346" s="171"/>
      <c r="I1346" s="171"/>
    </row>
    <row r="1347" spans="5:9" x14ac:dyDescent="0.3">
      <c r="E1347" s="171"/>
      <c r="F1347" s="171"/>
      <c r="G1347" s="171"/>
      <c r="H1347" s="171"/>
      <c r="I1347" s="171"/>
    </row>
    <row r="1348" spans="5:9" x14ac:dyDescent="0.3">
      <c r="E1348" s="171"/>
      <c r="F1348" s="171"/>
      <c r="G1348" s="171"/>
      <c r="H1348" s="171"/>
      <c r="I1348" s="171"/>
    </row>
    <row r="1349" spans="5:9" x14ac:dyDescent="0.3">
      <c r="E1349" s="171"/>
      <c r="F1349" s="171"/>
      <c r="G1349" s="171"/>
      <c r="H1349" s="171"/>
      <c r="I1349" s="171"/>
    </row>
    <row r="1350" spans="5:9" x14ac:dyDescent="0.3">
      <c r="E1350" s="171"/>
      <c r="F1350" s="171"/>
      <c r="G1350" s="171"/>
      <c r="H1350" s="171"/>
      <c r="I1350" s="171"/>
    </row>
    <row r="1351" spans="5:9" x14ac:dyDescent="0.3">
      <c r="E1351" s="171"/>
      <c r="F1351" s="171"/>
      <c r="G1351" s="171"/>
      <c r="H1351" s="171"/>
      <c r="I1351" s="171"/>
    </row>
    <row r="1352" spans="5:9" x14ac:dyDescent="0.3">
      <c r="E1352" s="171"/>
      <c r="F1352" s="171"/>
      <c r="G1352" s="171"/>
      <c r="H1352" s="171"/>
      <c r="I1352" s="171"/>
    </row>
    <row r="1353" spans="5:9" x14ac:dyDescent="0.3">
      <c r="E1353" s="171"/>
      <c r="F1353" s="171"/>
      <c r="G1353" s="171"/>
      <c r="H1353" s="171"/>
      <c r="I1353" s="171"/>
    </row>
    <row r="1354" spans="5:9" x14ac:dyDescent="0.3">
      <c r="E1354" s="171"/>
      <c r="F1354" s="171"/>
      <c r="G1354" s="171"/>
      <c r="H1354" s="171"/>
      <c r="I1354" s="171"/>
    </row>
    <row r="1355" spans="5:9" x14ac:dyDescent="0.3">
      <c r="E1355" s="171"/>
      <c r="F1355" s="171"/>
      <c r="G1355" s="171"/>
      <c r="H1355" s="171"/>
      <c r="I1355" s="171"/>
    </row>
    <row r="1356" spans="5:9" x14ac:dyDescent="0.3">
      <c r="E1356" s="171"/>
      <c r="F1356" s="171"/>
      <c r="G1356" s="171"/>
      <c r="H1356" s="171"/>
      <c r="I1356" s="171"/>
    </row>
    <row r="1357" spans="5:9" x14ac:dyDescent="0.3">
      <c r="E1357" s="171"/>
      <c r="F1357" s="171"/>
      <c r="G1357" s="171"/>
      <c r="H1357" s="171"/>
      <c r="I1357" s="171"/>
    </row>
    <row r="1358" spans="5:9" x14ac:dyDescent="0.3">
      <c r="E1358" s="171"/>
      <c r="F1358" s="171"/>
      <c r="G1358" s="171"/>
      <c r="H1358" s="171"/>
      <c r="I1358" s="171"/>
    </row>
    <row r="1359" spans="5:9" x14ac:dyDescent="0.3">
      <c r="E1359" s="171"/>
      <c r="F1359" s="171"/>
      <c r="G1359" s="171"/>
      <c r="H1359" s="171"/>
      <c r="I1359" s="171"/>
    </row>
    <row r="1360" spans="5:9" x14ac:dyDescent="0.3">
      <c r="E1360" s="171"/>
      <c r="F1360" s="171"/>
      <c r="G1360" s="171"/>
      <c r="H1360" s="171"/>
      <c r="I1360" s="171"/>
    </row>
    <row r="1361" spans="5:9" x14ac:dyDescent="0.3">
      <c r="E1361" s="171"/>
      <c r="F1361" s="171"/>
      <c r="G1361" s="171"/>
      <c r="H1361" s="171"/>
      <c r="I1361" s="171"/>
    </row>
    <row r="1362" spans="5:9" x14ac:dyDescent="0.3">
      <c r="E1362" s="171"/>
      <c r="F1362" s="171"/>
      <c r="G1362" s="171"/>
      <c r="H1362" s="171"/>
      <c r="I1362" s="171"/>
    </row>
    <row r="1363" spans="5:9" x14ac:dyDescent="0.3">
      <c r="E1363" s="171"/>
      <c r="F1363" s="171"/>
      <c r="G1363" s="171"/>
      <c r="H1363" s="171"/>
      <c r="I1363" s="171"/>
    </row>
    <row r="1364" spans="5:9" x14ac:dyDescent="0.3">
      <c r="E1364" s="171"/>
      <c r="F1364" s="171"/>
      <c r="G1364" s="171"/>
      <c r="H1364" s="171"/>
      <c r="I1364" s="171"/>
    </row>
    <row r="1365" spans="5:9" x14ac:dyDescent="0.3">
      <c r="E1365" s="171"/>
      <c r="F1365" s="171"/>
      <c r="G1365" s="171"/>
      <c r="H1365" s="171"/>
      <c r="I1365" s="171"/>
    </row>
    <row r="1366" spans="5:9" x14ac:dyDescent="0.3">
      <c r="E1366" s="171"/>
      <c r="F1366" s="171"/>
      <c r="G1366" s="171"/>
      <c r="H1366" s="171"/>
      <c r="I1366" s="171"/>
    </row>
    <row r="1367" spans="5:9" x14ac:dyDescent="0.3">
      <c r="E1367" s="171"/>
      <c r="F1367" s="171"/>
      <c r="G1367" s="171"/>
      <c r="H1367" s="171"/>
      <c r="I1367" s="171"/>
    </row>
    <row r="1368" spans="5:9" x14ac:dyDescent="0.3">
      <c r="E1368" s="171"/>
      <c r="F1368" s="171"/>
      <c r="G1368" s="171"/>
      <c r="H1368" s="171"/>
      <c r="I1368" s="171"/>
    </row>
    <row r="1369" spans="5:9" x14ac:dyDescent="0.3">
      <c r="E1369" s="171"/>
      <c r="F1369" s="171"/>
      <c r="G1369" s="171"/>
      <c r="H1369" s="171"/>
      <c r="I1369" s="171"/>
    </row>
    <row r="1370" spans="5:9" x14ac:dyDescent="0.3">
      <c r="E1370" s="171"/>
      <c r="F1370" s="171"/>
      <c r="G1370" s="171"/>
      <c r="H1370" s="171"/>
      <c r="I1370" s="171"/>
    </row>
    <row r="1371" spans="5:9" x14ac:dyDescent="0.3">
      <c r="E1371" s="171"/>
      <c r="F1371" s="171"/>
      <c r="G1371" s="171"/>
      <c r="H1371" s="171"/>
      <c r="I1371" s="171"/>
    </row>
    <row r="1372" spans="5:9" x14ac:dyDescent="0.3">
      <c r="E1372" s="171"/>
      <c r="F1372" s="171"/>
      <c r="G1372" s="171"/>
      <c r="H1372" s="171"/>
      <c r="I1372" s="171"/>
    </row>
    <row r="1373" spans="5:9" x14ac:dyDescent="0.3">
      <c r="E1373" s="171"/>
      <c r="F1373" s="171"/>
      <c r="G1373" s="171"/>
      <c r="H1373" s="171"/>
      <c r="I1373" s="171"/>
    </row>
    <row r="1374" spans="5:9" x14ac:dyDescent="0.3">
      <c r="E1374" s="171"/>
      <c r="F1374" s="171"/>
      <c r="G1374" s="171"/>
      <c r="H1374" s="171"/>
      <c r="I1374" s="171"/>
    </row>
    <row r="1375" spans="5:9" x14ac:dyDescent="0.3">
      <c r="E1375" s="171"/>
      <c r="F1375" s="171"/>
      <c r="G1375" s="171"/>
      <c r="H1375" s="171"/>
      <c r="I1375" s="171"/>
    </row>
    <row r="1376" spans="5:9" x14ac:dyDescent="0.3">
      <c r="E1376" s="171"/>
      <c r="F1376" s="171"/>
      <c r="G1376" s="171"/>
      <c r="H1376" s="171"/>
      <c r="I1376" s="171"/>
    </row>
    <row r="1377" spans="5:9" x14ac:dyDescent="0.3">
      <c r="E1377" s="171"/>
      <c r="F1377" s="171"/>
      <c r="G1377" s="171"/>
      <c r="H1377" s="171"/>
      <c r="I1377" s="171"/>
    </row>
    <row r="1378" spans="5:9" x14ac:dyDescent="0.3">
      <c r="E1378" s="171"/>
      <c r="F1378" s="171"/>
      <c r="G1378" s="171"/>
      <c r="H1378" s="171"/>
      <c r="I1378" s="171"/>
    </row>
    <row r="1379" spans="5:9" x14ac:dyDescent="0.3">
      <c r="E1379" s="171"/>
      <c r="F1379" s="171"/>
      <c r="G1379" s="171"/>
      <c r="H1379" s="171"/>
      <c r="I1379" s="171"/>
    </row>
    <row r="1380" spans="5:9" x14ac:dyDescent="0.3">
      <c r="E1380" s="171"/>
      <c r="F1380" s="171"/>
      <c r="G1380" s="171"/>
      <c r="H1380" s="171"/>
      <c r="I1380" s="171"/>
    </row>
    <row r="1381" spans="5:9" x14ac:dyDescent="0.3">
      <c r="E1381" s="171"/>
      <c r="F1381" s="171"/>
      <c r="G1381" s="171"/>
      <c r="H1381" s="171"/>
      <c r="I1381" s="171"/>
    </row>
    <row r="1382" spans="5:9" x14ac:dyDescent="0.3">
      <c r="E1382" s="171"/>
      <c r="F1382" s="171"/>
      <c r="G1382" s="171"/>
      <c r="H1382" s="171"/>
      <c r="I1382" s="171"/>
    </row>
    <row r="1383" spans="5:9" x14ac:dyDescent="0.3">
      <c r="E1383" s="171"/>
      <c r="F1383" s="171"/>
      <c r="G1383" s="171"/>
      <c r="H1383" s="171"/>
      <c r="I1383" s="171"/>
    </row>
    <row r="1384" spans="5:9" x14ac:dyDescent="0.3">
      <c r="E1384" s="171"/>
      <c r="F1384" s="171"/>
      <c r="G1384" s="171"/>
      <c r="H1384" s="171"/>
      <c r="I1384" s="171"/>
    </row>
    <row r="1385" spans="5:9" x14ac:dyDescent="0.3">
      <c r="E1385" s="171"/>
      <c r="F1385" s="171"/>
      <c r="G1385" s="171"/>
      <c r="H1385" s="171"/>
      <c r="I1385" s="171"/>
    </row>
    <row r="1386" spans="5:9" x14ac:dyDescent="0.3">
      <c r="E1386" s="171"/>
      <c r="F1386" s="171"/>
      <c r="G1386" s="171"/>
      <c r="H1386" s="171"/>
      <c r="I1386" s="171"/>
    </row>
    <row r="1387" spans="5:9" x14ac:dyDescent="0.3">
      <c r="E1387" s="171"/>
      <c r="F1387" s="171"/>
      <c r="G1387" s="171"/>
      <c r="H1387" s="171"/>
      <c r="I1387" s="171"/>
    </row>
    <row r="1388" spans="5:9" x14ac:dyDescent="0.3">
      <c r="E1388" s="171"/>
      <c r="F1388" s="171"/>
      <c r="G1388" s="171"/>
      <c r="H1388" s="171"/>
      <c r="I1388" s="171"/>
    </row>
    <row r="1389" spans="5:9" x14ac:dyDescent="0.3">
      <c r="E1389" s="171"/>
      <c r="F1389" s="171"/>
      <c r="G1389" s="171"/>
      <c r="H1389" s="171"/>
      <c r="I1389" s="171"/>
    </row>
    <row r="1390" spans="5:9" x14ac:dyDescent="0.3">
      <c r="E1390" s="171"/>
      <c r="F1390" s="171"/>
      <c r="G1390" s="171"/>
      <c r="H1390" s="171"/>
      <c r="I1390" s="171"/>
    </row>
    <row r="1391" spans="5:9" x14ac:dyDescent="0.3">
      <c r="E1391" s="171"/>
      <c r="F1391" s="171"/>
      <c r="G1391" s="171"/>
      <c r="H1391" s="171"/>
      <c r="I1391" s="171"/>
    </row>
    <row r="1392" spans="5:9" x14ac:dyDescent="0.3">
      <c r="E1392" s="171"/>
      <c r="F1392" s="171"/>
      <c r="G1392" s="171"/>
      <c r="H1392" s="171"/>
      <c r="I1392" s="171"/>
    </row>
    <row r="1393" spans="5:9" x14ac:dyDescent="0.3">
      <c r="E1393" s="171"/>
      <c r="F1393" s="171"/>
      <c r="G1393" s="171"/>
      <c r="H1393" s="171"/>
      <c r="I1393" s="171"/>
    </row>
    <row r="1394" spans="5:9" x14ac:dyDescent="0.3">
      <c r="E1394" s="171"/>
      <c r="F1394" s="171"/>
      <c r="G1394" s="171"/>
      <c r="H1394" s="171"/>
      <c r="I1394" s="171"/>
    </row>
    <row r="1395" spans="5:9" x14ac:dyDescent="0.3">
      <c r="E1395" s="171"/>
      <c r="F1395" s="171"/>
      <c r="G1395" s="171"/>
      <c r="H1395" s="171"/>
      <c r="I1395" s="171"/>
    </row>
    <row r="1396" spans="5:9" x14ac:dyDescent="0.3">
      <c r="E1396" s="171"/>
      <c r="F1396" s="171"/>
      <c r="G1396" s="171"/>
      <c r="H1396" s="171"/>
      <c r="I1396" s="171"/>
    </row>
    <row r="1397" spans="5:9" x14ac:dyDescent="0.3">
      <c r="E1397" s="171"/>
      <c r="F1397" s="171"/>
      <c r="G1397" s="171"/>
      <c r="H1397" s="171"/>
      <c r="I1397" s="171"/>
    </row>
    <row r="1398" spans="5:9" x14ac:dyDescent="0.3">
      <c r="E1398" s="171"/>
      <c r="F1398" s="171"/>
      <c r="G1398" s="171"/>
      <c r="H1398" s="171"/>
      <c r="I1398" s="171"/>
    </row>
    <row r="1399" spans="5:9" x14ac:dyDescent="0.3">
      <c r="E1399" s="171"/>
      <c r="F1399" s="171"/>
      <c r="G1399" s="171"/>
      <c r="H1399" s="171"/>
      <c r="I1399" s="171"/>
    </row>
    <row r="1400" spans="5:9" x14ac:dyDescent="0.3">
      <c r="E1400" s="171"/>
      <c r="F1400" s="171"/>
      <c r="G1400" s="171"/>
      <c r="H1400" s="171"/>
      <c r="I1400" s="171"/>
    </row>
    <row r="1401" spans="5:9" x14ac:dyDescent="0.3">
      <c r="E1401" s="171"/>
      <c r="F1401" s="171"/>
      <c r="G1401" s="171"/>
      <c r="H1401" s="171"/>
      <c r="I1401" s="171"/>
    </row>
    <row r="1402" spans="5:9" x14ac:dyDescent="0.3">
      <c r="E1402" s="171"/>
      <c r="F1402" s="171"/>
      <c r="G1402" s="171"/>
      <c r="H1402" s="171"/>
      <c r="I1402" s="171"/>
    </row>
    <row r="1403" spans="5:9" x14ac:dyDescent="0.3">
      <c r="E1403" s="171"/>
      <c r="F1403" s="171"/>
      <c r="G1403" s="171"/>
      <c r="H1403" s="171"/>
      <c r="I1403" s="171"/>
    </row>
    <row r="1404" spans="5:9" x14ac:dyDescent="0.3">
      <c r="E1404" s="171"/>
      <c r="F1404" s="171"/>
      <c r="G1404" s="171"/>
      <c r="H1404" s="171"/>
      <c r="I1404" s="171"/>
    </row>
    <row r="1405" spans="5:9" x14ac:dyDescent="0.3">
      <c r="E1405" s="171"/>
      <c r="F1405" s="171"/>
      <c r="G1405" s="171"/>
      <c r="H1405" s="171"/>
      <c r="I1405" s="171"/>
    </row>
    <row r="1406" spans="5:9" x14ac:dyDescent="0.3">
      <c r="E1406" s="171"/>
      <c r="F1406" s="171"/>
      <c r="G1406" s="171"/>
      <c r="H1406" s="171"/>
      <c r="I1406" s="171"/>
    </row>
    <row r="1407" spans="5:9" x14ac:dyDescent="0.3">
      <c r="E1407" s="171"/>
      <c r="F1407" s="171"/>
      <c r="G1407" s="171"/>
      <c r="H1407" s="171"/>
      <c r="I1407" s="171"/>
    </row>
    <row r="1408" spans="5:9" x14ac:dyDescent="0.3">
      <c r="E1408" s="171"/>
      <c r="F1408" s="171"/>
      <c r="G1408" s="171"/>
      <c r="H1408" s="171"/>
      <c r="I1408" s="171"/>
    </row>
    <row r="1409" spans="5:9" x14ac:dyDescent="0.3">
      <c r="E1409" s="171"/>
      <c r="F1409" s="171"/>
      <c r="G1409" s="171"/>
      <c r="H1409" s="171"/>
      <c r="I1409" s="171"/>
    </row>
    <row r="1410" spans="5:9" x14ac:dyDescent="0.3">
      <c r="E1410" s="171"/>
      <c r="F1410" s="171"/>
      <c r="G1410" s="171"/>
      <c r="H1410" s="171"/>
      <c r="I1410" s="171"/>
    </row>
    <row r="1411" spans="5:9" x14ac:dyDescent="0.3">
      <c r="E1411" s="171"/>
      <c r="F1411" s="171"/>
      <c r="G1411" s="171"/>
      <c r="H1411" s="171"/>
      <c r="I1411" s="171"/>
    </row>
    <row r="1412" spans="5:9" x14ac:dyDescent="0.3">
      <c r="E1412" s="171"/>
      <c r="F1412" s="171"/>
      <c r="G1412" s="171"/>
      <c r="H1412" s="171"/>
      <c r="I1412" s="171"/>
    </row>
    <row r="1413" spans="5:9" x14ac:dyDescent="0.3">
      <c r="E1413" s="171"/>
      <c r="F1413" s="171"/>
      <c r="G1413" s="171"/>
      <c r="H1413" s="171"/>
      <c r="I1413" s="171"/>
    </row>
    <row r="1414" spans="5:9" x14ac:dyDescent="0.3">
      <c r="E1414" s="171"/>
      <c r="F1414" s="171"/>
      <c r="G1414" s="171"/>
      <c r="H1414" s="171"/>
      <c r="I1414" s="171"/>
    </row>
    <row r="1415" spans="5:9" x14ac:dyDescent="0.3">
      <c r="E1415" s="171"/>
      <c r="F1415" s="171"/>
      <c r="G1415" s="171"/>
      <c r="H1415" s="171"/>
      <c r="I1415" s="171"/>
    </row>
    <row r="1416" spans="5:9" x14ac:dyDescent="0.3">
      <c r="E1416" s="171"/>
      <c r="F1416" s="171"/>
      <c r="G1416" s="171"/>
      <c r="H1416" s="171"/>
      <c r="I1416" s="171"/>
    </row>
    <row r="1417" spans="5:9" x14ac:dyDescent="0.3">
      <c r="E1417" s="171"/>
      <c r="F1417" s="171"/>
      <c r="G1417" s="171"/>
      <c r="H1417" s="171"/>
      <c r="I1417" s="171"/>
    </row>
    <row r="1418" spans="5:9" x14ac:dyDescent="0.3">
      <c r="E1418" s="171"/>
      <c r="F1418" s="171"/>
      <c r="G1418" s="171"/>
      <c r="H1418" s="171"/>
      <c r="I1418" s="171"/>
    </row>
    <row r="1419" spans="5:9" x14ac:dyDescent="0.3">
      <c r="E1419" s="171"/>
      <c r="F1419" s="171"/>
      <c r="G1419" s="171"/>
      <c r="H1419" s="171"/>
      <c r="I1419" s="171"/>
    </row>
    <row r="1420" spans="5:9" x14ac:dyDescent="0.3">
      <c r="E1420" s="171"/>
      <c r="F1420" s="171"/>
      <c r="G1420" s="171"/>
      <c r="H1420" s="171"/>
      <c r="I1420" s="171"/>
    </row>
    <row r="1421" spans="5:9" x14ac:dyDescent="0.3">
      <c r="E1421" s="171"/>
      <c r="F1421" s="171"/>
      <c r="G1421" s="171"/>
      <c r="H1421" s="171"/>
      <c r="I1421" s="171"/>
    </row>
    <row r="1422" spans="5:9" x14ac:dyDescent="0.3">
      <c r="E1422" s="171"/>
      <c r="F1422" s="171"/>
      <c r="G1422" s="171"/>
      <c r="H1422" s="171"/>
      <c r="I1422" s="171"/>
    </row>
    <row r="1423" spans="5:9" x14ac:dyDescent="0.3">
      <c r="E1423" s="171"/>
      <c r="F1423" s="171"/>
      <c r="G1423" s="171"/>
      <c r="H1423" s="171"/>
      <c r="I1423" s="171"/>
    </row>
    <row r="1424" spans="5:9" x14ac:dyDescent="0.3">
      <c r="E1424" s="171"/>
      <c r="F1424" s="171"/>
      <c r="G1424" s="171"/>
      <c r="H1424" s="171"/>
      <c r="I1424" s="171"/>
    </row>
    <row r="1425" spans="5:9" x14ac:dyDescent="0.3">
      <c r="E1425" s="171"/>
      <c r="F1425" s="171"/>
      <c r="G1425" s="171"/>
      <c r="H1425" s="171"/>
      <c r="I1425" s="171"/>
    </row>
    <row r="1426" spans="5:9" x14ac:dyDescent="0.3">
      <c r="E1426" s="171"/>
      <c r="F1426" s="171"/>
      <c r="G1426" s="171"/>
      <c r="H1426" s="171"/>
      <c r="I1426" s="171"/>
    </row>
    <row r="1427" spans="5:9" x14ac:dyDescent="0.3">
      <c r="E1427" s="171"/>
      <c r="F1427" s="171"/>
      <c r="G1427" s="171"/>
      <c r="H1427" s="171"/>
      <c r="I1427" s="171"/>
    </row>
    <row r="1428" spans="5:9" x14ac:dyDescent="0.3">
      <c r="E1428" s="171"/>
      <c r="F1428" s="171"/>
      <c r="G1428" s="171"/>
      <c r="H1428" s="171"/>
      <c r="I1428" s="171"/>
    </row>
    <row r="1429" spans="5:9" x14ac:dyDescent="0.3">
      <c r="E1429" s="171"/>
      <c r="F1429" s="171"/>
      <c r="G1429" s="171"/>
      <c r="H1429" s="171"/>
      <c r="I1429" s="171"/>
    </row>
    <row r="1430" spans="5:9" x14ac:dyDescent="0.3">
      <c r="E1430" s="171"/>
      <c r="F1430" s="171"/>
      <c r="G1430" s="171"/>
      <c r="H1430" s="171"/>
      <c r="I1430" s="171"/>
    </row>
    <row r="1431" spans="5:9" x14ac:dyDescent="0.3">
      <c r="E1431" s="171"/>
      <c r="F1431" s="171"/>
      <c r="G1431" s="171"/>
      <c r="H1431" s="171"/>
      <c r="I1431" s="171"/>
    </row>
    <row r="1432" spans="5:9" x14ac:dyDescent="0.3">
      <c r="E1432" s="171"/>
      <c r="F1432" s="171"/>
      <c r="G1432" s="171"/>
      <c r="H1432" s="171"/>
      <c r="I1432" s="171"/>
    </row>
    <row r="1433" spans="5:9" x14ac:dyDescent="0.3">
      <c r="E1433" s="171"/>
      <c r="F1433" s="171"/>
      <c r="G1433" s="171"/>
      <c r="H1433" s="171"/>
      <c r="I1433" s="171"/>
    </row>
    <row r="1434" spans="5:9" x14ac:dyDescent="0.3">
      <c r="E1434" s="171"/>
      <c r="F1434" s="171"/>
      <c r="G1434" s="171"/>
      <c r="H1434" s="171"/>
      <c r="I1434" s="171"/>
    </row>
    <row r="1435" spans="5:9" x14ac:dyDescent="0.3">
      <c r="E1435" s="171"/>
      <c r="F1435" s="171"/>
      <c r="G1435" s="171"/>
      <c r="H1435" s="171"/>
      <c r="I1435" s="171"/>
    </row>
    <row r="1436" spans="5:9" x14ac:dyDescent="0.3">
      <c r="E1436" s="171"/>
      <c r="F1436" s="171"/>
      <c r="G1436" s="171"/>
      <c r="H1436" s="171"/>
      <c r="I1436" s="171"/>
    </row>
    <row r="1437" spans="5:9" x14ac:dyDescent="0.3">
      <c r="E1437" s="171"/>
      <c r="F1437" s="171"/>
      <c r="G1437" s="171"/>
      <c r="H1437" s="171"/>
      <c r="I1437" s="171"/>
    </row>
    <row r="1438" spans="5:9" x14ac:dyDescent="0.3">
      <c r="E1438" s="171"/>
      <c r="F1438" s="171"/>
      <c r="G1438" s="171"/>
      <c r="H1438" s="171"/>
      <c r="I1438" s="171"/>
    </row>
    <row r="1439" spans="5:9" x14ac:dyDescent="0.3">
      <c r="E1439" s="171"/>
      <c r="F1439" s="171"/>
      <c r="G1439" s="171"/>
      <c r="H1439" s="171"/>
      <c r="I1439" s="171"/>
    </row>
    <row r="1440" spans="5:9" x14ac:dyDescent="0.3">
      <c r="E1440" s="171"/>
      <c r="F1440" s="171"/>
      <c r="G1440" s="171"/>
      <c r="H1440" s="171"/>
      <c r="I1440" s="171"/>
    </row>
    <row r="1441" spans="5:9" x14ac:dyDescent="0.3">
      <c r="E1441" s="171"/>
      <c r="F1441" s="171"/>
      <c r="G1441" s="171"/>
      <c r="H1441" s="171"/>
      <c r="I1441" s="171"/>
    </row>
    <row r="1442" spans="5:9" x14ac:dyDescent="0.3">
      <c r="E1442" s="171"/>
      <c r="F1442" s="171"/>
      <c r="G1442" s="171"/>
      <c r="H1442" s="171"/>
      <c r="I1442" s="171"/>
    </row>
    <row r="1443" spans="5:9" x14ac:dyDescent="0.3">
      <c r="E1443" s="171"/>
      <c r="F1443" s="171"/>
      <c r="G1443" s="171"/>
      <c r="H1443" s="171"/>
      <c r="I1443" s="171"/>
    </row>
    <row r="1444" spans="5:9" x14ac:dyDescent="0.3">
      <c r="E1444" s="171"/>
      <c r="F1444" s="171"/>
      <c r="G1444" s="171"/>
      <c r="H1444" s="171"/>
      <c r="I1444" s="171"/>
    </row>
    <row r="1445" spans="5:9" x14ac:dyDescent="0.3">
      <c r="E1445" s="171"/>
      <c r="F1445" s="171"/>
      <c r="G1445" s="171"/>
      <c r="H1445" s="171"/>
      <c r="I1445" s="171"/>
    </row>
    <row r="1446" spans="5:9" x14ac:dyDescent="0.3">
      <c r="E1446" s="171"/>
      <c r="F1446" s="171"/>
      <c r="G1446" s="171"/>
      <c r="H1446" s="171"/>
      <c r="I1446" s="171"/>
    </row>
    <row r="1447" spans="5:9" x14ac:dyDescent="0.3">
      <c r="E1447" s="171"/>
      <c r="F1447" s="171"/>
      <c r="G1447" s="171"/>
      <c r="H1447" s="171"/>
      <c r="I1447" s="171"/>
    </row>
    <row r="1448" spans="5:9" x14ac:dyDescent="0.3">
      <c r="E1448" s="171"/>
      <c r="F1448" s="171"/>
      <c r="G1448" s="171"/>
      <c r="H1448" s="171"/>
      <c r="I1448" s="171"/>
    </row>
    <row r="1449" spans="5:9" x14ac:dyDescent="0.3">
      <c r="E1449" s="171"/>
      <c r="F1449" s="171"/>
      <c r="G1449" s="171"/>
      <c r="H1449" s="171"/>
      <c r="I1449" s="171"/>
    </row>
    <row r="1450" spans="5:9" x14ac:dyDescent="0.3">
      <c r="E1450" s="171"/>
      <c r="F1450" s="171"/>
      <c r="G1450" s="171"/>
      <c r="H1450" s="171"/>
      <c r="I1450" s="171"/>
    </row>
    <row r="1451" spans="5:9" x14ac:dyDescent="0.3">
      <c r="E1451" s="171"/>
      <c r="F1451" s="171"/>
      <c r="G1451" s="171"/>
      <c r="H1451" s="171"/>
      <c r="I1451" s="171"/>
    </row>
    <row r="1452" spans="5:9" x14ac:dyDescent="0.3">
      <c r="E1452" s="171"/>
      <c r="F1452" s="171"/>
      <c r="G1452" s="171"/>
      <c r="H1452" s="171"/>
      <c r="I1452" s="171"/>
    </row>
    <row r="1453" spans="5:9" x14ac:dyDescent="0.3">
      <c r="E1453" s="171"/>
      <c r="F1453" s="171"/>
      <c r="G1453" s="171"/>
      <c r="H1453" s="171"/>
      <c r="I1453" s="171"/>
    </row>
    <row r="1454" spans="5:9" x14ac:dyDescent="0.3">
      <c r="E1454" s="171"/>
      <c r="F1454" s="171"/>
      <c r="G1454" s="171"/>
      <c r="H1454" s="171"/>
      <c r="I1454" s="171"/>
    </row>
    <row r="1455" spans="5:9" x14ac:dyDescent="0.3">
      <c r="E1455" s="171"/>
      <c r="F1455" s="171"/>
      <c r="G1455" s="171"/>
      <c r="H1455" s="171"/>
      <c r="I1455" s="171"/>
    </row>
    <row r="1456" spans="5:9" x14ac:dyDescent="0.3">
      <c r="E1456" s="171"/>
      <c r="F1456" s="171"/>
      <c r="G1456" s="171"/>
      <c r="H1456" s="171"/>
      <c r="I1456" s="171"/>
    </row>
    <row r="1457" spans="5:9" x14ac:dyDescent="0.3">
      <c r="E1457" s="171"/>
      <c r="F1457" s="171"/>
      <c r="G1457" s="171"/>
      <c r="H1457" s="171"/>
      <c r="I1457" s="171"/>
    </row>
    <row r="1458" spans="5:9" x14ac:dyDescent="0.3">
      <c r="E1458" s="171"/>
      <c r="F1458" s="171"/>
      <c r="G1458" s="171"/>
      <c r="H1458" s="171"/>
      <c r="I1458" s="171"/>
    </row>
    <row r="1459" spans="5:9" x14ac:dyDescent="0.3">
      <c r="E1459" s="171"/>
      <c r="F1459" s="171"/>
      <c r="G1459" s="171"/>
      <c r="H1459" s="171"/>
      <c r="I1459" s="171"/>
    </row>
    <row r="1460" spans="5:9" x14ac:dyDescent="0.3">
      <c r="E1460" s="171"/>
      <c r="F1460" s="171"/>
      <c r="G1460" s="171"/>
      <c r="H1460" s="171"/>
      <c r="I1460" s="171"/>
    </row>
    <row r="1461" spans="5:9" x14ac:dyDescent="0.3">
      <c r="E1461" s="171"/>
      <c r="F1461" s="171"/>
      <c r="G1461" s="171"/>
      <c r="H1461" s="171"/>
      <c r="I1461" s="171"/>
    </row>
    <row r="1462" spans="5:9" x14ac:dyDescent="0.3">
      <c r="E1462" s="171"/>
      <c r="F1462" s="171"/>
      <c r="G1462" s="171"/>
      <c r="H1462" s="171"/>
      <c r="I1462" s="171"/>
    </row>
    <row r="1463" spans="5:9" x14ac:dyDescent="0.3">
      <c r="E1463" s="171"/>
      <c r="F1463" s="171"/>
      <c r="G1463" s="171"/>
      <c r="H1463" s="171"/>
      <c r="I1463" s="171"/>
    </row>
    <row r="1464" spans="5:9" x14ac:dyDescent="0.3">
      <c r="E1464" s="171"/>
      <c r="F1464" s="171"/>
      <c r="G1464" s="171"/>
      <c r="H1464" s="171"/>
      <c r="I1464" s="171"/>
    </row>
    <row r="1465" spans="5:9" x14ac:dyDescent="0.3">
      <c r="E1465" s="171"/>
      <c r="F1465" s="171"/>
      <c r="G1465" s="171"/>
      <c r="H1465" s="171"/>
      <c r="I1465" s="171"/>
    </row>
    <row r="1466" spans="5:9" x14ac:dyDescent="0.3">
      <c r="E1466" s="171"/>
      <c r="F1466" s="171"/>
      <c r="G1466" s="171"/>
      <c r="H1466" s="171"/>
      <c r="I1466" s="171"/>
    </row>
    <row r="1467" spans="5:9" x14ac:dyDescent="0.3">
      <c r="E1467" s="171"/>
      <c r="F1467" s="171"/>
      <c r="G1467" s="171"/>
      <c r="H1467" s="171"/>
      <c r="I1467" s="171"/>
    </row>
    <row r="1468" spans="5:9" x14ac:dyDescent="0.3">
      <c r="E1468" s="171"/>
      <c r="F1468" s="171"/>
      <c r="G1468" s="171"/>
      <c r="H1468" s="171"/>
      <c r="I1468" s="171"/>
    </row>
    <row r="1469" spans="5:9" x14ac:dyDescent="0.3">
      <c r="E1469" s="171"/>
      <c r="F1469" s="171"/>
      <c r="G1469" s="171"/>
      <c r="H1469" s="171"/>
      <c r="I1469" s="171"/>
    </row>
    <row r="1470" spans="5:9" x14ac:dyDescent="0.3">
      <c r="E1470" s="171"/>
      <c r="F1470" s="171"/>
      <c r="G1470" s="171"/>
      <c r="H1470" s="171"/>
      <c r="I1470" s="171"/>
    </row>
    <row r="1471" spans="5:9" x14ac:dyDescent="0.3">
      <c r="E1471" s="171"/>
      <c r="F1471" s="171"/>
      <c r="G1471" s="171"/>
      <c r="H1471" s="171"/>
      <c r="I1471" s="171"/>
    </row>
    <row r="1472" spans="5:9" x14ac:dyDescent="0.3">
      <c r="E1472" s="171"/>
      <c r="F1472" s="171"/>
      <c r="G1472" s="171"/>
      <c r="H1472" s="171"/>
      <c r="I1472" s="171"/>
    </row>
    <row r="1473" spans="5:9" x14ac:dyDescent="0.3">
      <c r="E1473" s="171"/>
      <c r="F1473" s="171"/>
      <c r="G1473" s="171"/>
      <c r="H1473" s="171"/>
      <c r="I1473" s="171"/>
    </row>
    <row r="1474" spans="5:9" x14ac:dyDescent="0.3">
      <c r="E1474" s="171"/>
      <c r="F1474" s="171"/>
      <c r="G1474" s="171"/>
      <c r="H1474" s="171"/>
      <c r="I1474" s="171"/>
    </row>
    <row r="1475" spans="5:9" x14ac:dyDescent="0.3">
      <c r="E1475" s="171"/>
      <c r="F1475" s="171"/>
      <c r="G1475" s="171"/>
      <c r="H1475" s="171"/>
      <c r="I1475" s="171"/>
    </row>
    <row r="1476" spans="5:9" x14ac:dyDescent="0.3">
      <c r="E1476" s="171"/>
      <c r="F1476" s="171"/>
      <c r="G1476" s="171"/>
      <c r="H1476" s="171"/>
      <c r="I1476" s="171"/>
    </row>
    <row r="1477" spans="5:9" x14ac:dyDescent="0.3">
      <c r="E1477" s="171"/>
      <c r="F1477" s="171"/>
      <c r="G1477" s="171"/>
      <c r="H1477" s="171"/>
      <c r="I1477" s="171"/>
    </row>
    <row r="1478" spans="5:9" x14ac:dyDescent="0.3">
      <c r="E1478" s="171"/>
      <c r="F1478" s="171"/>
      <c r="G1478" s="171"/>
      <c r="H1478" s="171"/>
      <c r="I1478" s="171"/>
    </row>
    <row r="1479" spans="5:9" x14ac:dyDescent="0.3">
      <c r="E1479" s="171"/>
      <c r="F1479" s="171"/>
      <c r="G1479" s="171"/>
      <c r="H1479" s="171"/>
      <c r="I1479" s="171"/>
    </row>
    <row r="1480" spans="5:9" x14ac:dyDescent="0.3">
      <c r="E1480" s="171"/>
      <c r="F1480" s="171"/>
      <c r="G1480" s="171"/>
      <c r="H1480" s="171"/>
      <c r="I1480" s="171"/>
    </row>
    <row r="1481" spans="5:9" x14ac:dyDescent="0.3">
      <c r="E1481" s="171"/>
      <c r="F1481" s="171"/>
      <c r="G1481" s="171"/>
      <c r="H1481" s="171"/>
      <c r="I1481" s="171"/>
    </row>
    <row r="1482" spans="5:9" x14ac:dyDescent="0.3">
      <c r="E1482" s="171"/>
      <c r="F1482" s="171"/>
      <c r="G1482" s="171"/>
      <c r="H1482" s="171"/>
      <c r="I1482" s="171"/>
    </row>
    <row r="1483" spans="5:9" x14ac:dyDescent="0.3">
      <c r="E1483" s="171"/>
      <c r="F1483" s="171"/>
      <c r="G1483" s="171"/>
      <c r="H1483" s="171"/>
      <c r="I1483" s="171"/>
    </row>
    <row r="1484" spans="5:9" x14ac:dyDescent="0.3">
      <c r="E1484" s="171"/>
      <c r="F1484" s="171"/>
      <c r="G1484" s="171"/>
      <c r="H1484" s="171"/>
      <c r="I1484" s="171"/>
    </row>
    <row r="1485" spans="5:9" x14ac:dyDescent="0.3">
      <c r="E1485" s="171"/>
      <c r="F1485" s="171"/>
      <c r="G1485" s="171"/>
      <c r="H1485" s="171"/>
      <c r="I1485" s="171"/>
    </row>
    <row r="1486" spans="5:9" x14ac:dyDescent="0.3">
      <c r="E1486" s="171"/>
      <c r="F1486" s="171"/>
      <c r="G1486" s="171"/>
      <c r="H1486" s="171"/>
      <c r="I1486" s="171"/>
    </row>
    <row r="1487" spans="5:9" x14ac:dyDescent="0.3">
      <c r="E1487" s="171"/>
      <c r="F1487" s="171"/>
      <c r="G1487" s="171"/>
      <c r="H1487" s="171"/>
      <c r="I1487" s="171"/>
    </row>
    <row r="1488" spans="5:9" x14ac:dyDescent="0.3">
      <c r="E1488" s="171"/>
      <c r="F1488" s="171"/>
      <c r="G1488" s="171"/>
      <c r="H1488" s="171"/>
      <c r="I1488" s="171"/>
    </row>
    <row r="1489" spans="5:9" x14ac:dyDescent="0.3">
      <c r="E1489" s="171"/>
      <c r="F1489" s="171"/>
      <c r="G1489" s="171"/>
      <c r="H1489" s="171"/>
      <c r="I1489" s="171"/>
    </row>
    <row r="1490" spans="5:9" x14ac:dyDescent="0.3">
      <c r="E1490" s="171"/>
      <c r="F1490" s="171"/>
      <c r="G1490" s="171"/>
      <c r="H1490" s="171"/>
      <c r="I1490" s="171"/>
    </row>
    <row r="1491" spans="5:9" x14ac:dyDescent="0.3">
      <c r="E1491" s="171"/>
      <c r="F1491" s="171"/>
      <c r="G1491" s="171"/>
      <c r="H1491" s="171"/>
      <c r="I1491" s="171"/>
    </row>
    <row r="1492" spans="5:9" x14ac:dyDescent="0.3">
      <c r="E1492" s="171"/>
      <c r="F1492" s="171"/>
      <c r="G1492" s="171"/>
      <c r="H1492" s="171"/>
      <c r="I1492" s="171"/>
    </row>
    <row r="1493" spans="5:9" x14ac:dyDescent="0.3">
      <c r="E1493" s="171"/>
      <c r="F1493" s="171"/>
      <c r="G1493" s="171"/>
      <c r="H1493" s="171"/>
      <c r="I1493" s="171"/>
    </row>
    <row r="1494" spans="5:9" x14ac:dyDescent="0.3">
      <c r="E1494" s="171"/>
      <c r="F1494" s="171"/>
      <c r="G1494" s="171"/>
      <c r="H1494" s="171"/>
      <c r="I1494" s="171"/>
    </row>
    <row r="1495" spans="5:9" x14ac:dyDescent="0.3">
      <c r="E1495" s="171"/>
      <c r="F1495" s="171"/>
      <c r="G1495" s="171"/>
      <c r="H1495" s="171"/>
      <c r="I1495" s="171"/>
    </row>
    <row r="1496" spans="5:9" x14ac:dyDescent="0.3">
      <c r="E1496" s="171"/>
      <c r="F1496" s="171"/>
      <c r="G1496" s="171"/>
      <c r="H1496" s="171"/>
      <c r="I1496" s="171"/>
    </row>
    <row r="1497" spans="5:9" x14ac:dyDescent="0.3">
      <c r="E1497" s="171"/>
      <c r="F1497" s="171"/>
      <c r="G1497" s="171"/>
      <c r="H1497" s="171"/>
      <c r="I1497" s="171"/>
    </row>
    <row r="1498" spans="5:9" x14ac:dyDescent="0.3">
      <c r="E1498" s="171"/>
      <c r="F1498" s="171"/>
      <c r="G1498" s="171"/>
      <c r="H1498" s="171"/>
      <c r="I1498" s="171"/>
    </row>
    <row r="1499" spans="5:9" x14ac:dyDescent="0.3">
      <c r="E1499" s="171"/>
      <c r="F1499" s="171"/>
      <c r="G1499" s="171"/>
      <c r="H1499" s="171"/>
      <c r="I1499" s="171"/>
    </row>
    <row r="1500" spans="5:9" x14ac:dyDescent="0.3">
      <c r="E1500" s="171"/>
      <c r="F1500" s="171"/>
      <c r="G1500" s="171"/>
      <c r="H1500" s="171"/>
      <c r="I1500" s="171"/>
    </row>
    <row r="1501" spans="5:9" x14ac:dyDescent="0.3">
      <c r="E1501" s="171"/>
      <c r="F1501" s="171"/>
      <c r="G1501" s="171"/>
      <c r="H1501" s="171"/>
      <c r="I1501" s="171"/>
    </row>
    <row r="1502" spans="5:9" x14ac:dyDescent="0.3">
      <c r="E1502" s="171"/>
      <c r="F1502" s="171"/>
      <c r="G1502" s="171"/>
      <c r="H1502" s="171"/>
      <c r="I1502" s="171"/>
    </row>
    <row r="1503" spans="5:9" x14ac:dyDescent="0.3">
      <c r="E1503" s="171"/>
      <c r="F1503" s="171"/>
      <c r="G1503" s="171"/>
      <c r="H1503" s="171"/>
      <c r="I1503" s="171"/>
    </row>
    <row r="1504" spans="5:9" x14ac:dyDescent="0.3">
      <c r="E1504" s="171"/>
      <c r="F1504" s="171"/>
      <c r="G1504" s="171"/>
      <c r="H1504" s="171"/>
      <c r="I1504" s="171"/>
    </row>
    <row r="1505" spans="5:9" x14ac:dyDescent="0.3">
      <c r="E1505" s="171"/>
      <c r="F1505" s="171"/>
      <c r="G1505" s="171"/>
      <c r="H1505" s="171"/>
      <c r="I1505" s="171"/>
    </row>
    <row r="1506" spans="5:9" x14ac:dyDescent="0.3">
      <c r="E1506" s="171"/>
      <c r="F1506" s="171"/>
      <c r="G1506" s="171"/>
      <c r="H1506" s="171"/>
      <c r="I1506" s="171"/>
    </row>
    <row r="1507" spans="5:9" x14ac:dyDescent="0.3">
      <c r="E1507" s="171"/>
      <c r="F1507" s="171"/>
      <c r="G1507" s="171"/>
      <c r="H1507" s="171"/>
      <c r="I1507" s="171"/>
    </row>
    <row r="1508" spans="5:9" x14ac:dyDescent="0.3">
      <c r="E1508" s="171"/>
      <c r="F1508" s="171"/>
      <c r="G1508" s="171"/>
      <c r="H1508" s="171"/>
      <c r="I1508" s="171"/>
    </row>
    <row r="1509" spans="5:9" x14ac:dyDescent="0.3">
      <c r="E1509" s="171"/>
      <c r="F1509" s="171"/>
      <c r="G1509" s="171"/>
      <c r="H1509" s="171"/>
      <c r="I1509" s="171"/>
    </row>
    <row r="1510" spans="5:9" x14ac:dyDescent="0.3">
      <c r="E1510" s="171"/>
      <c r="F1510" s="171"/>
      <c r="G1510" s="171"/>
      <c r="H1510" s="171"/>
      <c r="I1510" s="171"/>
    </row>
    <row r="1511" spans="5:9" x14ac:dyDescent="0.3">
      <c r="E1511" s="171"/>
      <c r="F1511" s="171"/>
      <c r="G1511" s="171"/>
      <c r="H1511" s="171"/>
      <c r="I1511" s="171"/>
    </row>
    <row r="1512" spans="5:9" x14ac:dyDescent="0.3">
      <c r="E1512" s="171"/>
      <c r="F1512" s="171"/>
      <c r="G1512" s="171"/>
      <c r="H1512" s="171"/>
      <c r="I1512" s="171"/>
    </row>
    <row r="1513" spans="5:9" x14ac:dyDescent="0.3">
      <c r="E1513" s="171"/>
      <c r="F1513" s="171"/>
      <c r="G1513" s="171"/>
      <c r="H1513" s="171"/>
      <c r="I1513" s="171"/>
    </row>
    <row r="1514" spans="5:9" x14ac:dyDescent="0.3">
      <c r="E1514" s="171"/>
      <c r="F1514" s="171"/>
      <c r="G1514" s="171"/>
      <c r="H1514" s="171"/>
      <c r="I1514" s="171"/>
    </row>
    <row r="1515" spans="5:9" x14ac:dyDescent="0.3">
      <c r="E1515" s="171"/>
      <c r="F1515" s="171"/>
      <c r="G1515" s="171"/>
      <c r="H1515" s="171"/>
      <c r="I1515" s="171"/>
    </row>
    <row r="1516" spans="5:9" x14ac:dyDescent="0.3">
      <c r="E1516" s="171"/>
      <c r="F1516" s="171"/>
      <c r="G1516" s="171"/>
      <c r="H1516" s="171"/>
      <c r="I1516" s="171"/>
    </row>
    <row r="1517" spans="5:9" x14ac:dyDescent="0.3">
      <c r="E1517" s="171"/>
      <c r="F1517" s="171"/>
      <c r="G1517" s="171"/>
      <c r="H1517" s="171"/>
      <c r="I1517" s="171"/>
    </row>
    <row r="1518" spans="5:9" x14ac:dyDescent="0.3">
      <c r="E1518" s="171"/>
      <c r="F1518" s="171"/>
      <c r="G1518" s="171"/>
      <c r="H1518" s="171"/>
      <c r="I1518" s="171"/>
    </row>
    <row r="1519" spans="5:9" x14ac:dyDescent="0.3">
      <c r="E1519" s="171"/>
      <c r="F1519" s="171"/>
      <c r="G1519" s="171"/>
      <c r="H1519" s="171"/>
      <c r="I1519" s="171"/>
    </row>
    <row r="1520" spans="5:9" x14ac:dyDescent="0.3">
      <c r="E1520" s="171"/>
      <c r="F1520" s="171"/>
      <c r="G1520" s="171"/>
      <c r="H1520" s="171"/>
      <c r="I1520" s="171"/>
    </row>
    <row r="1521" spans="5:9" x14ac:dyDescent="0.3">
      <c r="E1521" s="171"/>
      <c r="F1521" s="171"/>
      <c r="G1521" s="171"/>
      <c r="H1521" s="171"/>
      <c r="I1521" s="171"/>
    </row>
    <row r="1522" spans="5:9" x14ac:dyDescent="0.3">
      <c r="E1522" s="171"/>
      <c r="F1522" s="171"/>
      <c r="G1522" s="171"/>
      <c r="H1522" s="171"/>
      <c r="I1522" s="171"/>
    </row>
    <row r="1523" spans="5:9" x14ac:dyDescent="0.3">
      <c r="E1523" s="171"/>
      <c r="F1523" s="171"/>
      <c r="G1523" s="171"/>
      <c r="H1523" s="171"/>
      <c r="I1523" s="171"/>
    </row>
    <row r="1524" spans="5:9" x14ac:dyDescent="0.3">
      <c r="E1524" s="171"/>
      <c r="F1524" s="171"/>
      <c r="G1524" s="171"/>
      <c r="H1524" s="171"/>
      <c r="I1524" s="171"/>
    </row>
    <row r="1525" spans="5:9" x14ac:dyDescent="0.3">
      <c r="E1525" s="171"/>
      <c r="F1525" s="171"/>
      <c r="G1525" s="171"/>
      <c r="H1525" s="171"/>
      <c r="I1525" s="171"/>
    </row>
    <row r="1526" spans="5:9" x14ac:dyDescent="0.3">
      <c r="E1526" s="171"/>
      <c r="F1526" s="171"/>
      <c r="G1526" s="171"/>
      <c r="H1526" s="171"/>
      <c r="I1526" s="171"/>
    </row>
    <row r="1527" spans="5:9" x14ac:dyDescent="0.3">
      <c r="E1527" s="171"/>
      <c r="F1527" s="171"/>
      <c r="G1527" s="171"/>
      <c r="H1527" s="171"/>
      <c r="I1527" s="171"/>
    </row>
    <row r="1528" spans="5:9" x14ac:dyDescent="0.3">
      <c r="E1528" s="171"/>
      <c r="F1528" s="171"/>
      <c r="G1528" s="171"/>
      <c r="H1528" s="171"/>
      <c r="I1528" s="171"/>
    </row>
    <row r="1529" spans="5:9" x14ac:dyDescent="0.3">
      <c r="E1529" s="171"/>
      <c r="F1529" s="171"/>
      <c r="G1529" s="171"/>
      <c r="H1529" s="171"/>
      <c r="I1529" s="171"/>
    </row>
    <row r="1530" spans="5:9" x14ac:dyDescent="0.3">
      <c r="E1530" s="171"/>
      <c r="F1530" s="171"/>
      <c r="G1530" s="171"/>
      <c r="H1530" s="171"/>
      <c r="I1530" s="171"/>
    </row>
    <row r="1531" spans="5:9" x14ac:dyDescent="0.3">
      <c r="E1531" s="171"/>
      <c r="F1531" s="171"/>
      <c r="G1531" s="171"/>
      <c r="H1531" s="171"/>
      <c r="I1531" s="171"/>
    </row>
    <row r="1532" spans="5:9" x14ac:dyDescent="0.3">
      <c r="E1532" s="171"/>
      <c r="F1532" s="171"/>
      <c r="G1532" s="171"/>
      <c r="H1532" s="171"/>
      <c r="I1532" s="171"/>
    </row>
    <row r="1533" spans="5:9" x14ac:dyDescent="0.3">
      <c r="E1533" s="171"/>
      <c r="F1533" s="171"/>
      <c r="G1533" s="171"/>
      <c r="H1533" s="171"/>
      <c r="I1533" s="171"/>
    </row>
    <row r="1534" spans="5:9" x14ac:dyDescent="0.3">
      <c r="E1534" s="171"/>
      <c r="F1534" s="171"/>
      <c r="G1534" s="171"/>
      <c r="H1534" s="171"/>
      <c r="I1534" s="171"/>
    </row>
    <row r="1535" spans="5:9" x14ac:dyDescent="0.3">
      <c r="E1535" s="171"/>
      <c r="F1535" s="171"/>
      <c r="G1535" s="171"/>
      <c r="H1535" s="171"/>
      <c r="I1535" s="171"/>
    </row>
    <row r="1536" spans="5:9" x14ac:dyDescent="0.3">
      <c r="E1536" s="171"/>
      <c r="F1536" s="171"/>
      <c r="G1536" s="171"/>
      <c r="H1536" s="171"/>
      <c r="I1536" s="171"/>
    </row>
    <row r="1537" spans="5:9" x14ac:dyDescent="0.3">
      <c r="E1537" s="171"/>
      <c r="F1537" s="171"/>
      <c r="G1537" s="171"/>
      <c r="H1537" s="171"/>
      <c r="I1537" s="171"/>
    </row>
    <row r="1538" spans="5:9" x14ac:dyDescent="0.3">
      <c r="E1538" s="171"/>
      <c r="F1538" s="171"/>
      <c r="G1538" s="171"/>
      <c r="H1538" s="171"/>
      <c r="I1538" s="171"/>
    </row>
    <row r="1539" spans="5:9" x14ac:dyDescent="0.3">
      <c r="E1539" s="171"/>
      <c r="F1539" s="171"/>
      <c r="G1539" s="171"/>
      <c r="H1539" s="171"/>
      <c r="I1539" s="171"/>
    </row>
    <row r="1540" spans="5:9" x14ac:dyDescent="0.3">
      <c r="E1540" s="171"/>
      <c r="F1540" s="171"/>
      <c r="G1540" s="171"/>
      <c r="H1540" s="171"/>
      <c r="I1540" s="171"/>
    </row>
    <row r="1541" spans="5:9" x14ac:dyDescent="0.3">
      <c r="E1541" s="171"/>
      <c r="F1541" s="171"/>
      <c r="G1541" s="171"/>
      <c r="H1541" s="171"/>
      <c r="I1541" s="171"/>
    </row>
    <row r="1542" spans="5:9" x14ac:dyDescent="0.3">
      <c r="E1542" s="171"/>
      <c r="F1542" s="171"/>
      <c r="G1542" s="171"/>
      <c r="H1542" s="171"/>
      <c r="I1542" s="171"/>
    </row>
    <row r="1543" spans="5:9" x14ac:dyDescent="0.3">
      <c r="E1543" s="171"/>
      <c r="F1543" s="171"/>
      <c r="G1543" s="171"/>
      <c r="H1543" s="171"/>
      <c r="I1543" s="171"/>
    </row>
    <row r="1544" spans="5:9" x14ac:dyDescent="0.3">
      <c r="E1544" s="171"/>
      <c r="F1544" s="171"/>
      <c r="G1544" s="171"/>
      <c r="H1544" s="171"/>
      <c r="I1544" s="171"/>
    </row>
    <row r="1545" spans="5:9" x14ac:dyDescent="0.3">
      <c r="E1545" s="171"/>
      <c r="F1545" s="171"/>
      <c r="G1545" s="171"/>
      <c r="H1545" s="171"/>
      <c r="I1545" s="171"/>
    </row>
    <row r="1546" spans="5:9" x14ac:dyDescent="0.3">
      <c r="E1546" s="171"/>
      <c r="F1546" s="171"/>
      <c r="G1546" s="171"/>
      <c r="H1546" s="171"/>
      <c r="I1546" s="171"/>
    </row>
    <row r="1547" spans="5:9" x14ac:dyDescent="0.3">
      <c r="E1547" s="171"/>
      <c r="F1547" s="171"/>
      <c r="G1547" s="171"/>
      <c r="H1547" s="171"/>
      <c r="I1547" s="171"/>
    </row>
    <row r="1548" spans="5:9" x14ac:dyDescent="0.3">
      <c r="E1548" s="171"/>
      <c r="F1548" s="171"/>
      <c r="G1548" s="171"/>
      <c r="H1548" s="171"/>
      <c r="I1548" s="171"/>
    </row>
    <row r="1549" spans="5:9" x14ac:dyDescent="0.3">
      <c r="E1549" s="171"/>
      <c r="F1549" s="171"/>
      <c r="G1549" s="171"/>
      <c r="H1549" s="171"/>
      <c r="I1549" s="171"/>
    </row>
    <row r="1550" spans="5:9" x14ac:dyDescent="0.3">
      <c r="E1550" s="171"/>
      <c r="F1550" s="171"/>
      <c r="G1550" s="171"/>
      <c r="H1550" s="171"/>
      <c r="I1550" s="171"/>
    </row>
    <row r="1551" spans="5:9" x14ac:dyDescent="0.3">
      <c r="E1551" s="171"/>
      <c r="F1551" s="171"/>
      <c r="G1551" s="171"/>
      <c r="H1551" s="171"/>
      <c r="I1551" s="171"/>
    </row>
    <row r="1552" spans="5:9" x14ac:dyDescent="0.3">
      <c r="E1552" s="171"/>
      <c r="F1552" s="171"/>
      <c r="G1552" s="171"/>
      <c r="H1552" s="171"/>
      <c r="I1552" s="171"/>
    </row>
    <row r="1553" spans="5:9" x14ac:dyDescent="0.3">
      <c r="E1553" s="171"/>
      <c r="F1553" s="171"/>
      <c r="G1553" s="171"/>
      <c r="H1553" s="171"/>
      <c r="I1553" s="171"/>
    </row>
    <row r="1554" spans="5:9" x14ac:dyDescent="0.3">
      <c r="E1554" s="171"/>
      <c r="F1554" s="171"/>
      <c r="G1554" s="171"/>
      <c r="H1554" s="171"/>
      <c r="I1554" s="171"/>
    </row>
    <row r="1555" spans="5:9" x14ac:dyDescent="0.3">
      <c r="E1555" s="171"/>
      <c r="F1555" s="171"/>
      <c r="G1555" s="171"/>
      <c r="H1555" s="171"/>
      <c r="I1555" s="171"/>
    </row>
    <row r="1556" spans="5:9" x14ac:dyDescent="0.3">
      <c r="E1556" s="171"/>
      <c r="F1556" s="171"/>
      <c r="G1556" s="171"/>
      <c r="H1556" s="171"/>
      <c r="I1556" s="171"/>
    </row>
    <row r="1557" spans="5:9" x14ac:dyDescent="0.3">
      <c r="E1557" s="171"/>
      <c r="F1557" s="171"/>
      <c r="G1557" s="171"/>
      <c r="H1557" s="171"/>
      <c r="I1557" s="171"/>
    </row>
    <row r="1558" spans="5:9" x14ac:dyDescent="0.3">
      <c r="E1558" s="171"/>
      <c r="F1558" s="171"/>
      <c r="G1558" s="171"/>
      <c r="H1558" s="171"/>
      <c r="I1558" s="171"/>
    </row>
    <row r="1559" spans="5:9" x14ac:dyDescent="0.3">
      <c r="E1559" s="171"/>
      <c r="F1559" s="171"/>
      <c r="G1559" s="171"/>
      <c r="H1559" s="171"/>
      <c r="I1559" s="171"/>
    </row>
    <row r="1560" spans="5:9" x14ac:dyDescent="0.3">
      <c r="E1560" s="171"/>
      <c r="F1560" s="171"/>
      <c r="G1560" s="171"/>
      <c r="H1560" s="171"/>
      <c r="I1560" s="171"/>
    </row>
    <row r="1561" spans="5:9" x14ac:dyDescent="0.3">
      <c r="E1561" s="171"/>
      <c r="F1561" s="171"/>
      <c r="G1561" s="171"/>
      <c r="H1561" s="171"/>
      <c r="I1561" s="171"/>
    </row>
    <row r="1562" spans="5:9" x14ac:dyDescent="0.3">
      <c r="E1562" s="171"/>
      <c r="F1562" s="171"/>
      <c r="G1562" s="171"/>
      <c r="H1562" s="171"/>
      <c r="I1562" s="171"/>
    </row>
    <row r="1563" spans="5:9" x14ac:dyDescent="0.3">
      <c r="E1563" s="171"/>
      <c r="F1563" s="171"/>
      <c r="G1563" s="171"/>
      <c r="H1563" s="171"/>
      <c r="I1563" s="171"/>
    </row>
    <row r="1564" spans="5:9" x14ac:dyDescent="0.3">
      <c r="E1564" s="171"/>
      <c r="F1564" s="171"/>
      <c r="G1564" s="171"/>
      <c r="H1564" s="171"/>
      <c r="I1564" s="171"/>
    </row>
    <row r="1565" spans="5:9" x14ac:dyDescent="0.3">
      <c r="E1565" s="171"/>
      <c r="F1565" s="171"/>
      <c r="G1565" s="171"/>
      <c r="H1565" s="171"/>
      <c r="I1565" s="171"/>
    </row>
    <row r="1566" spans="5:9" x14ac:dyDescent="0.3">
      <c r="E1566" s="171"/>
      <c r="F1566" s="171"/>
      <c r="G1566" s="171"/>
      <c r="H1566" s="171"/>
      <c r="I1566" s="171"/>
    </row>
    <row r="1567" spans="5:9" x14ac:dyDescent="0.3">
      <c r="E1567" s="171"/>
      <c r="F1567" s="171"/>
      <c r="G1567" s="171"/>
      <c r="H1567" s="171"/>
      <c r="I1567" s="171"/>
    </row>
    <row r="1568" spans="5:9" x14ac:dyDescent="0.3">
      <c r="E1568" s="171"/>
      <c r="F1568" s="171"/>
      <c r="G1568" s="171"/>
      <c r="H1568" s="171"/>
      <c r="I1568" s="171"/>
    </row>
    <row r="1569" spans="5:9" x14ac:dyDescent="0.3">
      <c r="E1569" s="171"/>
      <c r="F1569" s="171"/>
      <c r="G1569" s="171"/>
      <c r="H1569" s="171"/>
      <c r="I1569" s="171"/>
    </row>
    <row r="1570" spans="5:9" x14ac:dyDescent="0.3">
      <c r="E1570" s="171"/>
      <c r="F1570" s="171"/>
      <c r="G1570" s="171"/>
      <c r="H1570" s="171"/>
      <c r="I1570" s="171"/>
    </row>
    <row r="1571" spans="5:9" x14ac:dyDescent="0.3">
      <c r="E1571" s="171"/>
      <c r="F1571" s="171"/>
      <c r="G1571" s="171"/>
      <c r="H1571" s="171"/>
      <c r="I1571" s="171"/>
    </row>
    <row r="1572" spans="5:9" x14ac:dyDescent="0.3">
      <c r="E1572" s="171"/>
      <c r="F1572" s="171"/>
      <c r="G1572" s="171"/>
      <c r="H1572" s="171"/>
      <c r="I1572" s="171"/>
    </row>
    <row r="1573" spans="5:9" x14ac:dyDescent="0.3">
      <c r="E1573" s="171"/>
      <c r="F1573" s="171"/>
      <c r="G1573" s="171"/>
      <c r="H1573" s="171"/>
      <c r="I1573" s="171"/>
    </row>
    <row r="1574" spans="5:9" x14ac:dyDescent="0.3">
      <c r="E1574" s="171"/>
      <c r="F1574" s="171"/>
      <c r="G1574" s="171"/>
      <c r="H1574" s="171"/>
      <c r="I1574" s="171"/>
    </row>
    <row r="1575" spans="5:9" x14ac:dyDescent="0.3">
      <c r="E1575" s="171"/>
      <c r="F1575" s="171"/>
      <c r="G1575" s="171"/>
      <c r="H1575" s="171"/>
      <c r="I1575" s="171"/>
    </row>
    <row r="1576" spans="5:9" x14ac:dyDescent="0.3">
      <c r="E1576" s="171"/>
      <c r="F1576" s="171"/>
      <c r="G1576" s="171"/>
      <c r="H1576" s="171"/>
      <c r="I1576" s="171"/>
    </row>
    <row r="1577" spans="5:9" x14ac:dyDescent="0.3">
      <c r="E1577" s="171"/>
      <c r="F1577" s="171"/>
      <c r="G1577" s="171"/>
      <c r="H1577" s="171"/>
      <c r="I1577" s="171"/>
    </row>
    <row r="1578" spans="5:9" x14ac:dyDescent="0.3">
      <c r="E1578" s="171"/>
      <c r="F1578" s="171"/>
      <c r="G1578" s="171"/>
      <c r="H1578" s="171"/>
      <c r="I1578" s="171"/>
    </row>
    <row r="1579" spans="5:9" x14ac:dyDescent="0.3">
      <c r="E1579" s="171"/>
      <c r="F1579" s="171"/>
      <c r="G1579" s="171"/>
      <c r="H1579" s="171"/>
      <c r="I1579" s="171"/>
    </row>
    <row r="1580" spans="5:9" x14ac:dyDescent="0.3">
      <c r="E1580" s="171"/>
      <c r="F1580" s="171"/>
      <c r="G1580" s="171"/>
      <c r="H1580" s="171"/>
      <c r="I1580" s="171"/>
    </row>
    <row r="1581" spans="5:9" x14ac:dyDescent="0.3">
      <c r="E1581" s="171"/>
      <c r="F1581" s="171"/>
      <c r="G1581" s="171"/>
      <c r="H1581" s="171"/>
      <c r="I1581" s="171"/>
    </row>
    <row r="1582" spans="5:9" x14ac:dyDescent="0.3">
      <c r="E1582" s="171"/>
      <c r="F1582" s="171"/>
      <c r="G1582" s="171"/>
      <c r="H1582" s="171"/>
      <c r="I1582" s="171"/>
    </row>
    <row r="1583" spans="5:9" x14ac:dyDescent="0.3">
      <c r="E1583" s="171"/>
      <c r="F1583" s="171"/>
      <c r="G1583" s="171"/>
      <c r="H1583" s="171"/>
      <c r="I1583" s="171"/>
    </row>
    <row r="1584" spans="5:9" x14ac:dyDescent="0.3">
      <c r="E1584" s="171"/>
      <c r="F1584" s="171"/>
      <c r="G1584" s="171"/>
      <c r="H1584" s="171"/>
      <c r="I1584" s="171"/>
    </row>
    <row r="1585" spans="5:9" x14ac:dyDescent="0.3">
      <c r="E1585" s="171"/>
      <c r="F1585" s="171"/>
      <c r="G1585" s="171"/>
      <c r="H1585" s="171"/>
      <c r="I1585" s="171"/>
    </row>
    <row r="1586" spans="5:9" x14ac:dyDescent="0.3">
      <c r="E1586" s="171"/>
      <c r="F1586" s="171"/>
      <c r="G1586" s="171"/>
      <c r="H1586" s="171"/>
      <c r="I1586" s="171"/>
    </row>
    <row r="1587" spans="5:9" x14ac:dyDescent="0.3">
      <c r="E1587" s="171"/>
      <c r="F1587" s="171"/>
      <c r="G1587" s="171"/>
      <c r="H1587" s="171"/>
      <c r="I1587" s="171"/>
    </row>
    <row r="1588" spans="5:9" x14ac:dyDescent="0.3">
      <c r="E1588" s="171"/>
      <c r="F1588" s="171"/>
      <c r="G1588" s="171"/>
      <c r="H1588" s="171"/>
      <c r="I1588" s="171"/>
    </row>
    <row r="1589" spans="5:9" x14ac:dyDescent="0.3">
      <c r="E1589" s="171"/>
      <c r="F1589" s="171"/>
      <c r="G1589" s="171"/>
      <c r="H1589" s="171"/>
      <c r="I1589" s="171"/>
    </row>
    <row r="1590" spans="5:9" x14ac:dyDescent="0.3">
      <c r="E1590" s="171"/>
      <c r="F1590" s="171"/>
      <c r="G1590" s="171"/>
      <c r="H1590" s="171"/>
      <c r="I1590" s="171"/>
    </row>
    <row r="1591" spans="5:9" x14ac:dyDescent="0.3">
      <c r="E1591" s="171"/>
      <c r="F1591" s="171"/>
      <c r="G1591" s="171"/>
      <c r="H1591" s="171"/>
      <c r="I1591" s="171"/>
    </row>
    <row r="1592" spans="5:9" x14ac:dyDescent="0.3">
      <c r="E1592" s="171"/>
      <c r="F1592" s="171"/>
      <c r="G1592" s="171"/>
      <c r="H1592" s="171"/>
      <c r="I1592" s="171"/>
    </row>
    <row r="1593" spans="5:9" x14ac:dyDescent="0.3">
      <c r="E1593" s="171"/>
      <c r="F1593" s="171"/>
      <c r="G1593" s="171"/>
      <c r="H1593" s="171"/>
      <c r="I1593" s="171"/>
    </row>
    <row r="1594" spans="5:9" x14ac:dyDescent="0.3">
      <c r="E1594" s="171"/>
      <c r="F1594" s="171"/>
      <c r="G1594" s="171"/>
      <c r="H1594" s="171"/>
      <c r="I1594" s="171"/>
    </row>
    <row r="1595" spans="5:9" x14ac:dyDescent="0.3">
      <c r="E1595" s="171"/>
      <c r="F1595" s="171"/>
      <c r="G1595" s="171"/>
      <c r="H1595" s="171"/>
      <c r="I1595" s="171"/>
    </row>
    <row r="1596" spans="5:9" x14ac:dyDescent="0.3">
      <c r="E1596" s="171"/>
      <c r="F1596" s="171"/>
      <c r="G1596" s="171"/>
      <c r="H1596" s="171"/>
      <c r="I1596" s="171"/>
    </row>
    <row r="1597" spans="5:9" x14ac:dyDescent="0.3">
      <c r="E1597" s="171"/>
      <c r="F1597" s="171"/>
      <c r="G1597" s="171"/>
      <c r="H1597" s="171"/>
      <c r="I1597" s="171"/>
    </row>
    <row r="1598" spans="5:9" x14ac:dyDescent="0.3">
      <c r="E1598" s="171"/>
      <c r="F1598" s="171"/>
      <c r="G1598" s="171"/>
      <c r="H1598" s="171"/>
      <c r="I1598" s="171"/>
    </row>
    <row r="1599" spans="5:9" x14ac:dyDescent="0.3">
      <c r="E1599" s="171"/>
      <c r="F1599" s="171"/>
      <c r="G1599" s="171"/>
      <c r="H1599" s="171"/>
      <c r="I1599" s="171"/>
    </row>
    <row r="1600" spans="5:9" x14ac:dyDescent="0.3">
      <c r="E1600" s="171"/>
      <c r="F1600" s="171"/>
      <c r="G1600" s="171"/>
      <c r="H1600" s="171"/>
      <c r="I1600" s="171"/>
    </row>
    <row r="1601" spans="5:9" x14ac:dyDescent="0.3">
      <c r="E1601" s="171"/>
      <c r="F1601" s="171"/>
      <c r="G1601" s="171"/>
      <c r="H1601" s="171"/>
      <c r="I1601" s="171"/>
    </row>
    <row r="1602" spans="5:9" x14ac:dyDescent="0.3">
      <c r="E1602" s="171"/>
      <c r="F1602" s="171"/>
      <c r="G1602" s="171"/>
      <c r="H1602" s="171"/>
      <c r="I1602" s="171"/>
    </row>
    <row r="1603" spans="5:9" x14ac:dyDescent="0.3">
      <c r="E1603" s="171"/>
      <c r="F1603" s="171"/>
      <c r="G1603" s="171"/>
      <c r="H1603" s="171"/>
      <c r="I1603" s="171"/>
    </row>
    <row r="1604" spans="5:9" x14ac:dyDescent="0.3">
      <c r="E1604" s="171"/>
      <c r="F1604" s="171"/>
      <c r="G1604" s="171"/>
      <c r="H1604" s="171"/>
      <c r="I1604" s="171"/>
    </row>
    <row r="1605" spans="5:9" x14ac:dyDescent="0.3">
      <c r="E1605" s="171"/>
      <c r="F1605" s="171"/>
      <c r="G1605" s="171"/>
      <c r="H1605" s="171"/>
      <c r="I1605" s="171"/>
    </row>
    <row r="1606" spans="5:9" x14ac:dyDescent="0.3">
      <c r="E1606" s="171"/>
      <c r="F1606" s="171"/>
      <c r="G1606" s="171"/>
      <c r="H1606" s="171"/>
      <c r="I1606" s="171"/>
    </row>
    <row r="1607" spans="5:9" x14ac:dyDescent="0.3">
      <c r="E1607" s="171"/>
      <c r="F1607" s="171"/>
      <c r="G1607" s="171"/>
      <c r="H1607" s="171"/>
      <c r="I1607" s="171"/>
    </row>
    <row r="1608" spans="5:9" x14ac:dyDescent="0.3">
      <c r="E1608" s="171"/>
      <c r="F1608" s="171"/>
      <c r="G1608" s="171"/>
      <c r="H1608" s="171"/>
      <c r="I1608" s="171"/>
    </row>
    <row r="1609" spans="5:9" x14ac:dyDescent="0.3">
      <c r="E1609" s="171"/>
      <c r="F1609" s="171"/>
      <c r="G1609" s="171"/>
      <c r="H1609" s="171"/>
      <c r="I1609" s="171"/>
    </row>
    <row r="1610" spans="5:9" x14ac:dyDescent="0.3">
      <c r="E1610" s="171"/>
      <c r="F1610" s="171"/>
      <c r="G1610" s="171"/>
      <c r="H1610" s="171"/>
      <c r="I1610" s="171"/>
    </row>
    <row r="1611" spans="5:9" x14ac:dyDescent="0.3">
      <c r="E1611" s="171"/>
      <c r="F1611" s="171"/>
      <c r="G1611" s="171"/>
      <c r="H1611" s="171"/>
      <c r="I1611" s="171"/>
    </row>
    <row r="1612" spans="5:9" x14ac:dyDescent="0.3">
      <c r="E1612" s="171"/>
      <c r="F1612" s="171"/>
      <c r="G1612" s="171"/>
      <c r="H1612" s="171"/>
      <c r="I1612" s="171"/>
    </row>
    <row r="1613" spans="5:9" x14ac:dyDescent="0.3">
      <c r="E1613" s="171"/>
      <c r="F1613" s="171"/>
      <c r="G1613" s="171"/>
      <c r="H1613" s="171"/>
      <c r="I1613" s="171"/>
    </row>
    <row r="1614" spans="5:9" x14ac:dyDescent="0.3">
      <c r="E1614" s="171"/>
      <c r="F1614" s="171"/>
      <c r="G1614" s="171"/>
      <c r="H1614" s="171"/>
      <c r="I1614" s="171"/>
    </row>
    <row r="1615" spans="5:9" x14ac:dyDescent="0.3">
      <c r="E1615" s="171"/>
      <c r="F1615" s="171"/>
      <c r="G1615" s="171"/>
      <c r="H1615" s="171"/>
      <c r="I1615" s="171"/>
    </row>
    <row r="1616" spans="5:9" x14ac:dyDescent="0.3">
      <c r="E1616" s="171"/>
      <c r="F1616" s="171"/>
      <c r="G1616" s="171"/>
      <c r="H1616" s="171"/>
      <c r="I1616" s="171"/>
    </row>
    <row r="1617" spans="5:9" x14ac:dyDescent="0.3">
      <c r="E1617" s="171"/>
      <c r="F1617" s="171"/>
      <c r="G1617" s="171"/>
      <c r="H1617" s="171"/>
      <c r="I1617" s="171"/>
    </row>
    <row r="1618" spans="5:9" x14ac:dyDescent="0.3">
      <c r="E1618" s="171"/>
      <c r="F1618" s="171"/>
      <c r="G1618" s="171"/>
      <c r="H1618" s="171"/>
      <c r="I1618" s="171"/>
    </row>
    <row r="1619" spans="5:9" x14ac:dyDescent="0.3">
      <c r="E1619" s="171"/>
      <c r="F1619" s="171"/>
      <c r="G1619" s="171"/>
      <c r="H1619" s="171"/>
      <c r="I1619" s="171"/>
    </row>
    <row r="1620" spans="5:9" x14ac:dyDescent="0.3">
      <c r="E1620" s="171"/>
      <c r="F1620" s="171"/>
      <c r="G1620" s="171"/>
      <c r="H1620" s="171"/>
      <c r="I1620" s="171"/>
    </row>
    <row r="1621" spans="5:9" x14ac:dyDescent="0.3">
      <c r="E1621" s="171"/>
      <c r="F1621" s="171"/>
      <c r="G1621" s="171"/>
      <c r="H1621" s="171"/>
      <c r="I1621" s="171"/>
    </row>
    <row r="1622" spans="5:9" x14ac:dyDescent="0.3">
      <c r="E1622" s="171"/>
      <c r="F1622" s="171"/>
      <c r="G1622" s="171"/>
      <c r="H1622" s="171"/>
      <c r="I1622" s="171"/>
    </row>
    <row r="1623" spans="5:9" x14ac:dyDescent="0.3">
      <c r="E1623" s="171"/>
      <c r="F1623" s="171"/>
      <c r="G1623" s="171"/>
      <c r="H1623" s="171"/>
      <c r="I1623" s="171"/>
    </row>
    <row r="1624" spans="5:9" x14ac:dyDescent="0.3">
      <c r="E1624" s="171"/>
      <c r="F1624" s="171"/>
      <c r="G1624" s="171"/>
      <c r="H1624" s="171"/>
      <c r="I1624" s="171"/>
    </row>
    <row r="1625" spans="5:9" x14ac:dyDescent="0.3">
      <c r="E1625" s="171"/>
      <c r="F1625" s="171"/>
      <c r="G1625" s="171"/>
      <c r="H1625" s="171"/>
      <c r="I1625" s="171"/>
    </row>
    <row r="1626" spans="5:9" x14ac:dyDescent="0.3">
      <c r="E1626" s="171"/>
      <c r="F1626" s="171"/>
      <c r="G1626" s="171"/>
      <c r="H1626" s="171"/>
      <c r="I1626" s="171"/>
    </row>
    <row r="1627" spans="5:9" x14ac:dyDescent="0.3">
      <c r="E1627" s="171"/>
      <c r="F1627" s="171"/>
      <c r="G1627" s="171"/>
      <c r="H1627" s="171"/>
      <c r="I1627" s="171"/>
    </row>
    <row r="1628" spans="5:9" x14ac:dyDescent="0.3">
      <c r="E1628" s="171"/>
      <c r="F1628" s="171"/>
      <c r="G1628" s="171"/>
      <c r="H1628" s="171"/>
      <c r="I1628" s="171"/>
    </row>
    <row r="1629" spans="5:9" x14ac:dyDescent="0.3">
      <c r="E1629" s="171"/>
      <c r="F1629" s="171"/>
      <c r="G1629" s="171"/>
      <c r="H1629" s="171"/>
      <c r="I1629" s="171"/>
    </row>
    <row r="1630" spans="5:9" x14ac:dyDescent="0.3">
      <c r="E1630" s="171"/>
      <c r="F1630" s="171"/>
      <c r="G1630" s="171"/>
      <c r="H1630" s="171"/>
      <c r="I1630" s="171"/>
    </row>
    <row r="1631" spans="5:9" x14ac:dyDescent="0.3">
      <c r="E1631" s="171"/>
      <c r="F1631" s="171"/>
      <c r="G1631" s="171"/>
      <c r="H1631" s="171"/>
      <c r="I1631" s="171"/>
    </row>
    <row r="1632" spans="5:9" x14ac:dyDescent="0.3">
      <c r="E1632" s="171"/>
      <c r="F1632" s="171"/>
      <c r="G1632" s="171"/>
      <c r="H1632" s="171"/>
      <c r="I1632" s="171"/>
    </row>
    <row r="1633" spans="5:9" x14ac:dyDescent="0.3">
      <c r="E1633" s="171"/>
      <c r="F1633" s="171"/>
      <c r="G1633" s="171"/>
      <c r="H1633" s="171"/>
      <c r="I1633" s="171"/>
    </row>
    <row r="1634" spans="5:9" x14ac:dyDescent="0.3">
      <c r="E1634" s="171"/>
      <c r="F1634" s="171"/>
      <c r="G1634" s="171"/>
      <c r="H1634" s="171"/>
      <c r="I1634" s="171"/>
    </row>
    <row r="1635" spans="5:9" x14ac:dyDescent="0.3">
      <c r="E1635" s="171"/>
      <c r="F1635" s="171"/>
      <c r="G1635" s="171"/>
      <c r="H1635" s="171"/>
      <c r="I1635" s="171"/>
    </row>
    <row r="1636" spans="5:9" x14ac:dyDescent="0.3">
      <c r="E1636" s="171"/>
      <c r="F1636" s="171"/>
      <c r="G1636" s="171"/>
      <c r="H1636" s="171"/>
      <c r="I1636" s="171"/>
    </row>
    <row r="1637" spans="5:9" x14ac:dyDescent="0.3">
      <c r="E1637" s="171"/>
      <c r="F1637" s="171"/>
      <c r="G1637" s="171"/>
      <c r="H1637" s="171"/>
      <c r="I1637" s="171"/>
    </row>
    <row r="1638" spans="5:9" x14ac:dyDescent="0.3">
      <c r="E1638" s="171"/>
      <c r="F1638" s="171"/>
      <c r="G1638" s="171"/>
      <c r="H1638" s="171"/>
      <c r="I1638" s="171"/>
    </row>
    <row r="1639" spans="5:9" x14ac:dyDescent="0.3">
      <c r="E1639" s="171"/>
      <c r="F1639" s="171"/>
      <c r="G1639" s="171"/>
      <c r="H1639" s="171"/>
      <c r="I1639" s="171"/>
    </row>
    <row r="1640" spans="5:9" x14ac:dyDescent="0.3">
      <c r="E1640" s="171"/>
      <c r="F1640" s="171"/>
      <c r="G1640" s="171"/>
      <c r="H1640" s="171"/>
      <c r="I1640" s="171"/>
    </row>
    <row r="1641" spans="5:9" x14ac:dyDescent="0.3">
      <c r="E1641" s="171"/>
      <c r="F1641" s="171"/>
      <c r="G1641" s="171"/>
      <c r="H1641" s="171"/>
      <c r="I1641" s="171"/>
    </row>
    <row r="1642" spans="5:9" x14ac:dyDescent="0.3">
      <c r="E1642" s="171"/>
      <c r="F1642" s="171"/>
      <c r="G1642" s="171"/>
      <c r="H1642" s="171"/>
      <c r="I1642" s="171"/>
    </row>
    <row r="1643" spans="5:9" x14ac:dyDescent="0.3">
      <c r="E1643" s="171"/>
      <c r="F1643" s="171"/>
      <c r="G1643" s="171"/>
      <c r="H1643" s="171"/>
      <c r="I1643" s="171"/>
    </row>
    <row r="1644" spans="5:9" x14ac:dyDescent="0.3">
      <c r="E1644" s="171"/>
      <c r="F1644" s="171"/>
      <c r="G1644" s="171"/>
      <c r="H1644" s="171"/>
      <c r="I1644" s="171"/>
    </row>
    <row r="1645" spans="5:9" x14ac:dyDescent="0.3">
      <c r="E1645" s="171"/>
      <c r="F1645" s="171"/>
      <c r="G1645" s="171"/>
      <c r="H1645" s="171"/>
      <c r="I1645" s="171"/>
    </row>
    <row r="1646" spans="5:9" x14ac:dyDescent="0.3">
      <c r="E1646" s="171"/>
      <c r="F1646" s="171"/>
      <c r="G1646" s="171"/>
      <c r="H1646" s="171"/>
      <c r="I1646" s="171"/>
    </row>
    <row r="1647" spans="5:9" x14ac:dyDescent="0.3">
      <c r="E1647" s="171"/>
      <c r="F1647" s="171"/>
      <c r="G1647" s="171"/>
      <c r="H1647" s="171"/>
      <c r="I1647" s="171"/>
    </row>
    <row r="1648" spans="5:9" x14ac:dyDescent="0.3">
      <c r="E1648" s="171"/>
      <c r="F1648" s="171"/>
      <c r="G1648" s="171"/>
      <c r="H1648" s="171"/>
      <c r="I1648" s="171"/>
    </row>
    <row r="1649" spans="5:9" x14ac:dyDescent="0.3">
      <c r="E1649" s="171"/>
      <c r="F1649" s="171"/>
      <c r="G1649" s="171"/>
      <c r="H1649" s="171"/>
      <c r="I1649" s="171"/>
    </row>
    <row r="1650" spans="5:9" x14ac:dyDescent="0.3">
      <c r="E1650" s="171"/>
      <c r="F1650" s="171"/>
      <c r="G1650" s="171"/>
      <c r="H1650" s="171"/>
      <c r="I1650" s="171"/>
    </row>
    <row r="1651" spans="5:9" x14ac:dyDescent="0.3">
      <c r="E1651" s="171"/>
      <c r="F1651" s="171"/>
      <c r="G1651" s="171"/>
      <c r="H1651" s="171"/>
      <c r="I1651" s="171"/>
    </row>
    <row r="1652" spans="5:9" x14ac:dyDescent="0.3">
      <c r="E1652" s="171"/>
      <c r="F1652" s="171"/>
      <c r="G1652" s="171"/>
      <c r="H1652" s="171"/>
      <c r="I1652" s="171"/>
    </row>
    <row r="1653" spans="5:9" x14ac:dyDescent="0.3">
      <c r="E1653" s="171"/>
      <c r="F1653" s="171"/>
      <c r="G1653" s="171"/>
      <c r="H1653" s="171"/>
      <c r="I1653" s="171"/>
    </row>
    <row r="1654" spans="5:9" x14ac:dyDescent="0.3">
      <c r="E1654" s="171"/>
      <c r="F1654" s="171"/>
      <c r="G1654" s="171"/>
      <c r="H1654" s="171"/>
      <c r="I1654" s="171"/>
    </row>
    <row r="1655" spans="5:9" x14ac:dyDescent="0.3">
      <c r="E1655" s="171"/>
      <c r="F1655" s="171"/>
      <c r="G1655" s="171"/>
      <c r="H1655" s="171"/>
      <c r="I1655" s="171"/>
    </row>
    <row r="1656" spans="5:9" x14ac:dyDescent="0.3">
      <c r="E1656" s="171"/>
      <c r="F1656" s="171"/>
      <c r="G1656" s="171"/>
      <c r="H1656" s="171"/>
      <c r="I1656" s="171"/>
    </row>
    <row r="1657" spans="5:9" x14ac:dyDescent="0.3">
      <c r="E1657" s="171"/>
      <c r="F1657" s="171"/>
      <c r="G1657" s="171"/>
      <c r="H1657" s="171"/>
      <c r="I1657" s="171"/>
    </row>
    <row r="1658" spans="5:9" x14ac:dyDescent="0.3">
      <c r="E1658" s="171"/>
      <c r="F1658" s="171"/>
      <c r="G1658" s="171"/>
      <c r="H1658" s="171"/>
      <c r="I1658" s="171"/>
    </row>
    <row r="1659" spans="5:9" x14ac:dyDescent="0.3">
      <c r="E1659" s="171"/>
      <c r="F1659" s="171"/>
      <c r="G1659" s="171"/>
      <c r="H1659" s="171"/>
      <c r="I1659" s="171"/>
    </row>
    <row r="1660" spans="5:9" x14ac:dyDescent="0.3">
      <c r="E1660" s="171"/>
      <c r="F1660" s="171"/>
      <c r="G1660" s="171"/>
      <c r="H1660" s="171"/>
      <c r="I1660" s="171"/>
    </row>
    <row r="1661" spans="5:9" x14ac:dyDescent="0.3">
      <c r="E1661" s="171"/>
      <c r="F1661" s="171"/>
      <c r="G1661" s="171"/>
      <c r="H1661" s="171"/>
      <c r="I1661" s="171"/>
    </row>
    <row r="1662" spans="5:9" x14ac:dyDescent="0.3">
      <c r="E1662" s="171"/>
      <c r="F1662" s="171"/>
      <c r="G1662" s="171"/>
      <c r="H1662" s="171"/>
      <c r="I1662" s="171"/>
    </row>
    <row r="1663" spans="5:9" x14ac:dyDescent="0.3">
      <c r="E1663" s="171"/>
      <c r="F1663" s="171"/>
      <c r="G1663" s="171"/>
      <c r="H1663" s="171"/>
      <c r="I1663" s="171"/>
    </row>
    <row r="1664" spans="5:9" x14ac:dyDescent="0.3">
      <c r="E1664" s="171"/>
      <c r="F1664" s="171"/>
      <c r="G1664" s="171"/>
      <c r="H1664" s="171"/>
      <c r="I1664" s="171"/>
    </row>
    <row r="1665" spans="5:9" x14ac:dyDescent="0.3">
      <c r="E1665" s="171"/>
      <c r="F1665" s="171"/>
      <c r="G1665" s="171"/>
      <c r="H1665" s="171"/>
      <c r="I1665" s="171"/>
    </row>
    <row r="1666" spans="5:9" x14ac:dyDescent="0.3">
      <c r="E1666" s="171"/>
      <c r="F1666" s="171"/>
      <c r="G1666" s="171"/>
      <c r="H1666" s="171"/>
      <c r="I1666" s="171"/>
    </row>
    <row r="1667" spans="5:9" x14ac:dyDescent="0.3">
      <c r="E1667" s="171"/>
      <c r="F1667" s="171"/>
      <c r="G1667" s="171"/>
      <c r="H1667" s="171"/>
      <c r="I1667" s="171"/>
    </row>
    <row r="1668" spans="5:9" x14ac:dyDescent="0.3">
      <c r="E1668" s="171"/>
      <c r="F1668" s="171"/>
      <c r="G1668" s="171"/>
      <c r="H1668" s="171"/>
      <c r="I1668" s="171"/>
    </row>
    <row r="1669" spans="5:9" x14ac:dyDescent="0.3">
      <c r="E1669" s="171"/>
      <c r="F1669" s="171"/>
      <c r="G1669" s="171"/>
      <c r="H1669" s="171"/>
      <c r="I1669" s="171"/>
    </row>
    <row r="1670" spans="5:9" x14ac:dyDescent="0.3">
      <c r="E1670" s="171"/>
      <c r="F1670" s="171"/>
      <c r="G1670" s="171"/>
      <c r="H1670" s="171"/>
      <c r="I1670" s="171"/>
    </row>
    <row r="1671" spans="5:9" x14ac:dyDescent="0.3">
      <c r="E1671" s="171"/>
      <c r="F1671" s="171"/>
      <c r="G1671" s="171"/>
      <c r="H1671" s="171"/>
      <c r="I1671" s="171"/>
    </row>
    <row r="1672" spans="5:9" x14ac:dyDescent="0.3">
      <c r="E1672" s="171"/>
      <c r="F1672" s="171"/>
      <c r="G1672" s="171"/>
      <c r="H1672" s="171"/>
      <c r="I1672" s="171"/>
    </row>
    <row r="1673" spans="5:9" x14ac:dyDescent="0.3">
      <c r="E1673" s="171"/>
      <c r="F1673" s="171"/>
      <c r="G1673" s="171"/>
      <c r="H1673" s="171"/>
      <c r="I1673" s="171"/>
    </row>
    <row r="1674" spans="5:9" x14ac:dyDescent="0.3">
      <c r="E1674" s="171"/>
      <c r="F1674" s="171"/>
      <c r="G1674" s="171"/>
      <c r="H1674" s="171"/>
      <c r="I1674" s="171"/>
    </row>
    <row r="1675" spans="5:9" x14ac:dyDescent="0.3">
      <c r="E1675" s="171"/>
      <c r="F1675" s="171"/>
      <c r="G1675" s="171"/>
      <c r="H1675" s="171"/>
      <c r="I1675" s="171"/>
    </row>
    <row r="1676" spans="5:9" x14ac:dyDescent="0.3">
      <c r="E1676" s="171"/>
      <c r="F1676" s="171"/>
      <c r="G1676" s="171"/>
      <c r="H1676" s="171"/>
      <c r="I1676" s="171"/>
    </row>
    <row r="1677" spans="5:9" x14ac:dyDescent="0.3">
      <c r="E1677" s="171"/>
      <c r="F1677" s="171"/>
      <c r="G1677" s="171"/>
      <c r="H1677" s="171"/>
      <c r="I1677" s="171"/>
    </row>
    <row r="1678" spans="5:9" x14ac:dyDescent="0.3">
      <c r="E1678" s="171"/>
      <c r="F1678" s="171"/>
      <c r="G1678" s="171"/>
      <c r="H1678" s="171"/>
      <c r="I1678" s="171"/>
    </row>
    <row r="1679" spans="5:9" x14ac:dyDescent="0.3">
      <c r="E1679" s="171"/>
      <c r="F1679" s="171"/>
      <c r="G1679" s="171"/>
      <c r="H1679" s="171"/>
      <c r="I1679" s="171"/>
    </row>
    <row r="1680" spans="5:9" x14ac:dyDescent="0.3">
      <c r="E1680" s="171"/>
      <c r="F1680" s="171"/>
      <c r="G1680" s="171"/>
      <c r="H1680" s="171"/>
      <c r="I1680" s="171"/>
    </row>
    <row r="1681" spans="5:9" x14ac:dyDescent="0.3">
      <c r="E1681" s="171"/>
      <c r="F1681" s="171"/>
      <c r="G1681" s="171"/>
      <c r="H1681" s="171"/>
      <c r="I1681" s="171"/>
    </row>
    <row r="1682" spans="5:9" x14ac:dyDescent="0.3">
      <c r="E1682" s="171"/>
      <c r="F1682" s="171"/>
      <c r="G1682" s="171"/>
      <c r="H1682" s="171"/>
      <c r="I1682" s="171"/>
    </row>
    <row r="1683" spans="5:9" x14ac:dyDescent="0.3">
      <c r="E1683" s="171"/>
      <c r="F1683" s="171"/>
      <c r="G1683" s="171"/>
      <c r="H1683" s="171"/>
      <c r="I1683" s="171"/>
    </row>
    <row r="1684" spans="5:9" x14ac:dyDescent="0.3">
      <c r="E1684" s="171"/>
      <c r="F1684" s="171"/>
      <c r="G1684" s="171"/>
      <c r="H1684" s="171"/>
      <c r="I1684" s="171"/>
    </row>
    <row r="1685" spans="5:9" x14ac:dyDescent="0.3">
      <c r="E1685" s="171"/>
      <c r="F1685" s="171"/>
      <c r="G1685" s="171"/>
      <c r="H1685" s="171"/>
      <c r="I1685" s="171"/>
    </row>
    <row r="1686" spans="5:9" x14ac:dyDescent="0.3">
      <c r="E1686" s="171"/>
      <c r="F1686" s="171"/>
      <c r="G1686" s="171"/>
      <c r="H1686" s="171"/>
      <c r="I1686" s="171"/>
    </row>
    <row r="1687" spans="5:9" x14ac:dyDescent="0.3">
      <c r="E1687" s="171"/>
      <c r="F1687" s="171"/>
      <c r="G1687" s="171"/>
      <c r="H1687" s="171"/>
      <c r="I1687" s="171"/>
    </row>
    <row r="1688" spans="5:9" x14ac:dyDescent="0.3">
      <c r="E1688" s="171"/>
      <c r="F1688" s="171"/>
      <c r="G1688" s="171"/>
      <c r="H1688" s="171"/>
      <c r="I1688" s="171"/>
    </row>
    <row r="1689" spans="5:9" x14ac:dyDescent="0.3">
      <c r="E1689" s="171"/>
      <c r="F1689" s="171"/>
      <c r="G1689" s="171"/>
      <c r="H1689" s="171"/>
      <c r="I1689" s="171"/>
    </row>
    <row r="1690" spans="5:9" x14ac:dyDescent="0.3">
      <c r="E1690" s="171"/>
      <c r="F1690" s="171"/>
      <c r="G1690" s="171"/>
      <c r="H1690" s="171"/>
      <c r="I1690" s="171"/>
    </row>
    <row r="1691" spans="5:9" x14ac:dyDescent="0.3">
      <c r="E1691" s="171"/>
      <c r="F1691" s="171"/>
      <c r="G1691" s="171"/>
      <c r="H1691" s="171"/>
      <c r="I1691" s="171"/>
    </row>
    <row r="1692" spans="5:9" x14ac:dyDescent="0.3">
      <c r="E1692" s="171"/>
      <c r="F1692" s="171"/>
      <c r="G1692" s="171"/>
      <c r="H1692" s="171"/>
      <c r="I1692" s="171"/>
    </row>
    <row r="1693" spans="5:9" x14ac:dyDescent="0.3">
      <c r="E1693" s="171"/>
      <c r="F1693" s="171"/>
      <c r="G1693" s="171"/>
      <c r="H1693" s="171"/>
      <c r="I1693" s="171"/>
    </row>
    <row r="1694" spans="5:9" x14ac:dyDescent="0.3">
      <c r="E1694" s="171"/>
      <c r="F1694" s="171"/>
      <c r="G1694" s="171"/>
      <c r="H1694" s="171"/>
      <c r="I1694" s="171"/>
    </row>
    <row r="1695" spans="5:9" x14ac:dyDescent="0.3">
      <c r="E1695" s="171"/>
      <c r="F1695" s="171"/>
      <c r="G1695" s="171"/>
      <c r="H1695" s="171"/>
      <c r="I1695" s="171"/>
    </row>
    <row r="1696" spans="5:9" x14ac:dyDescent="0.3">
      <c r="E1696" s="171"/>
      <c r="F1696" s="171"/>
      <c r="G1696" s="171"/>
      <c r="H1696" s="171"/>
      <c r="I1696" s="171"/>
    </row>
    <row r="1697" spans="5:9" x14ac:dyDescent="0.3">
      <c r="E1697" s="171"/>
      <c r="F1697" s="171"/>
      <c r="G1697" s="171"/>
      <c r="H1697" s="171"/>
      <c r="I1697" s="171"/>
    </row>
    <row r="1698" spans="5:9" x14ac:dyDescent="0.3">
      <c r="E1698" s="171"/>
      <c r="F1698" s="171"/>
      <c r="G1698" s="171"/>
      <c r="H1698" s="171"/>
      <c r="I1698" s="171"/>
    </row>
    <row r="1699" spans="5:9" x14ac:dyDescent="0.3">
      <c r="E1699" s="171"/>
      <c r="F1699" s="171"/>
      <c r="G1699" s="171"/>
      <c r="H1699" s="171"/>
      <c r="I1699" s="171"/>
    </row>
    <row r="1700" spans="5:9" x14ac:dyDescent="0.3">
      <c r="E1700" s="171"/>
      <c r="F1700" s="171"/>
      <c r="G1700" s="171"/>
      <c r="H1700" s="171"/>
      <c r="I1700" s="171"/>
    </row>
    <row r="1701" spans="5:9" x14ac:dyDescent="0.3">
      <c r="E1701" s="171"/>
      <c r="F1701" s="171"/>
      <c r="G1701" s="171"/>
      <c r="H1701" s="171"/>
      <c r="I1701" s="171"/>
    </row>
    <row r="1702" spans="5:9" x14ac:dyDescent="0.3">
      <c r="E1702" s="171"/>
      <c r="F1702" s="171"/>
      <c r="G1702" s="171"/>
      <c r="H1702" s="171"/>
      <c r="I1702" s="171"/>
    </row>
    <row r="1703" spans="5:9" x14ac:dyDescent="0.3">
      <c r="E1703" s="171"/>
      <c r="F1703" s="171"/>
      <c r="G1703" s="171"/>
      <c r="H1703" s="171"/>
      <c r="I1703" s="171"/>
    </row>
    <row r="1704" spans="5:9" x14ac:dyDescent="0.3">
      <c r="E1704" s="171"/>
      <c r="F1704" s="171"/>
      <c r="G1704" s="171"/>
      <c r="H1704" s="171"/>
      <c r="I1704" s="171"/>
    </row>
    <row r="1705" spans="5:9" x14ac:dyDescent="0.3">
      <c r="E1705" s="171"/>
      <c r="F1705" s="171"/>
      <c r="G1705" s="171"/>
      <c r="H1705" s="171"/>
      <c r="I1705" s="171"/>
    </row>
    <row r="1706" spans="5:9" x14ac:dyDescent="0.3">
      <c r="E1706" s="171"/>
      <c r="F1706" s="171"/>
      <c r="G1706" s="171"/>
      <c r="H1706" s="171"/>
      <c r="I1706" s="171"/>
    </row>
    <row r="1707" spans="5:9" x14ac:dyDescent="0.3">
      <c r="E1707" s="171"/>
      <c r="F1707" s="171"/>
      <c r="G1707" s="171"/>
      <c r="H1707" s="171"/>
      <c r="I1707" s="171"/>
    </row>
    <row r="1708" spans="5:9" x14ac:dyDescent="0.3">
      <c r="E1708" s="171"/>
      <c r="F1708" s="171"/>
      <c r="G1708" s="171"/>
      <c r="H1708" s="171"/>
      <c r="I1708" s="171"/>
    </row>
    <row r="1709" spans="5:9" x14ac:dyDescent="0.3">
      <c r="E1709" s="171"/>
      <c r="F1709" s="171"/>
      <c r="G1709" s="171"/>
      <c r="H1709" s="171"/>
      <c r="I1709" s="171"/>
    </row>
    <row r="1710" spans="5:9" x14ac:dyDescent="0.3">
      <c r="E1710" s="171"/>
      <c r="F1710" s="171"/>
      <c r="G1710" s="171"/>
      <c r="H1710" s="171"/>
      <c r="I1710" s="171"/>
    </row>
    <row r="1711" spans="5:9" x14ac:dyDescent="0.3">
      <c r="E1711" s="171"/>
      <c r="F1711" s="171"/>
      <c r="G1711" s="171"/>
      <c r="H1711" s="171"/>
      <c r="I1711" s="171"/>
    </row>
    <row r="1712" spans="5:9" x14ac:dyDescent="0.3">
      <c r="E1712" s="171"/>
      <c r="F1712" s="171"/>
      <c r="G1712" s="171"/>
      <c r="H1712" s="171"/>
      <c r="I1712" s="171"/>
    </row>
    <row r="1713" spans="5:9" x14ac:dyDescent="0.3">
      <c r="E1713" s="171"/>
      <c r="F1713" s="171"/>
      <c r="G1713" s="171"/>
      <c r="H1713" s="171"/>
      <c r="I1713" s="171"/>
    </row>
    <row r="1714" spans="5:9" x14ac:dyDescent="0.3">
      <c r="E1714" s="171"/>
      <c r="F1714" s="171"/>
      <c r="G1714" s="171"/>
      <c r="H1714" s="171"/>
      <c r="I1714" s="171"/>
    </row>
    <row r="1715" spans="5:9" x14ac:dyDescent="0.3">
      <c r="E1715" s="171"/>
      <c r="F1715" s="171"/>
      <c r="G1715" s="171"/>
      <c r="H1715" s="171"/>
      <c r="I1715" s="171"/>
    </row>
    <row r="1716" spans="5:9" x14ac:dyDescent="0.3">
      <c r="E1716" s="171"/>
      <c r="F1716" s="171"/>
      <c r="G1716" s="171"/>
      <c r="H1716" s="171"/>
      <c r="I1716" s="171"/>
    </row>
    <row r="1717" spans="5:9" x14ac:dyDescent="0.3">
      <c r="E1717" s="171"/>
      <c r="F1717" s="171"/>
      <c r="G1717" s="171"/>
      <c r="H1717" s="171"/>
      <c r="I1717" s="171"/>
    </row>
    <row r="1718" spans="5:9" x14ac:dyDescent="0.3">
      <c r="E1718" s="171"/>
      <c r="F1718" s="171"/>
      <c r="G1718" s="171"/>
      <c r="H1718" s="171"/>
      <c r="I1718" s="171"/>
    </row>
    <row r="1719" spans="5:9" x14ac:dyDescent="0.3">
      <c r="E1719" s="171"/>
      <c r="F1719" s="171"/>
      <c r="G1719" s="171"/>
      <c r="H1719" s="171"/>
      <c r="I1719" s="171"/>
    </row>
    <row r="1720" spans="5:9" x14ac:dyDescent="0.3">
      <c r="E1720" s="171"/>
      <c r="F1720" s="171"/>
      <c r="G1720" s="171"/>
      <c r="H1720" s="171"/>
      <c r="I1720" s="171"/>
    </row>
    <row r="1721" spans="5:9" x14ac:dyDescent="0.3">
      <c r="E1721" s="171"/>
      <c r="F1721" s="171"/>
      <c r="G1721" s="171"/>
      <c r="H1721" s="171"/>
      <c r="I1721" s="171"/>
    </row>
    <row r="1722" spans="5:9" x14ac:dyDescent="0.3">
      <c r="E1722" s="171"/>
      <c r="F1722" s="171"/>
      <c r="G1722" s="171"/>
      <c r="H1722" s="171"/>
      <c r="I1722" s="171"/>
    </row>
    <row r="1723" spans="5:9" x14ac:dyDescent="0.3">
      <c r="E1723" s="171"/>
      <c r="F1723" s="171"/>
      <c r="G1723" s="171"/>
      <c r="H1723" s="171"/>
      <c r="I1723" s="171"/>
    </row>
    <row r="1724" spans="5:9" x14ac:dyDescent="0.3">
      <c r="E1724" s="171"/>
      <c r="F1724" s="171"/>
      <c r="G1724" s="171"/>
      <c r="H1724" s="171"/>
      <c r="I1724" s="171"/>
    </row>
    <row r="1725" spans="5:9" x14ac:dyDescent="0.3">
      <c r="E1725" s="171"/>
      <c r="F1725" s="171"/>
      <c r="G1725" s="171"/>
      <c r="H1725" s="171"/>
      <c r="I1725" s="171"/>
    </row>
    <row r="1726" spans="5:9" x14ac:dyDescent="0.3">
      <c r="E1726" s="171"/>
      <c r="F1726" s="171"/>
      <c r="G1726" s="171"/>
      <c r="H1726" s="171"/>
      <c r="I1726" s="171"/>
    </row>
    <row r="1727" spans="5:9" x14ac:dyDescent="0.3">
      <c r="E1727" s="171"/>
      <c r="F1727" s="171"/>
      <c r="G1727" s="171"/>
      <c r="H1727" s="171"/>
      <c r="I1727" s="171"/>
    </row>
    <row r="1728" spans="5:9" x14ac:dyDescent="0.3">
      <c r="E1728" s="171"/>
      <c r="F1728" s="171"/>
      <c r="G1728" s="171"/>
      <c r="H1728" s="171"/>
      <c r="I1728" s="171"/>
    </row>
    <row r="1729" spans="5:9" x14ac:dyDescent="0.3">
      <c r="E1729" s="171"/>
      <c r="F1729" s="171"/>
      <c r="G1729" s="171"/>
      <c r="H1729" s="171"/>
      <c r="I1729" s="171"/>
    </row>
    <row r="1730" spans="5:9" x14ac:dyDescent="0.3">
      <c r="E1730" s="171"/>
      <c r="F1730" s="171"/>
      <c r="G1730" s="171"/>
      <c r="H1730" s="171"/>
      <c r="I1730" s="171"/>
    </row>
    <row r="1731" spans="5:9" x14ac:dyDescent="0.3">
      <c r="E1731" s="171"/>
      <c r="F1731" s="171"/>
      <c r="G1731" s="171"/>
      <c r="H1731" s="171"/>
      <c r="I1731" s="171"/>
    </row>
    <row r="1732" spans="5:9" x14ac:dyDescent="0.3">
      <c r="E1732" s="171"/>
      <c r="F1732" s="171"/>
      <c r="G1732" s="171"/>
      <c r="H1732" s="171"/>
      <c r="I1732" s="171"/>
    </row>
    <row r="1733" spans="5:9" x14ac:dyDescent="0.3">
      <c r="E1733" s="171"/>
      <c r="F1733" s="171"/>
      <c r="G1733" s="171"/>
      <c r="H1733" s="171"/>
      <c r="I1733" s="171"/>
    </row>
    <row r="1734" spans="5:9" x14ac:dyDescent="0.3">
      <c r="E1734" s="171"/>
      <c r="F1734" s="171"/>
      <c r="G1734" s="171"/>
      <c r="H1734" s="171"/>
      <c r="I1734" s="171"/>
    </row>
    <row r="1735" spans="5:9" x14ac:dyDescent="0.3">
      <c r="E1735" s="171"/>
      <c r="F1735" s="171"/>
      <c r="G1735" s="171"/>
      <c r="H1735" s="171"/>
      <c r="I1735" s="171"/>
    </row>
    <row r="1736" spans="5:9" x14ac:dyDescent="0.3">
      <c r="E1736" s="171"/>
      <c r="F1736" s="171"/>
      <c r="G1736" s="171"/>
      <c r="H1736" s="171"/>
      <c r="I1736" s="171"/>
    </row>
    <row r="1737" spans="5:9" x14ac:dyDescent="0.3">
      <c r="E1737" s="171"/>
      <c r="F1737" s="171"/>
      <c r="G1737" s="171"/>
      <c r="H1737" s="171"/>
      <c r="I1737" s="171"/>
    </row>
    <row r="1738" spans="5:9" x14ac:dyDescent="0.3">
      <c r="E1738" s="171"/>
      <c r="F1738" s="171"/>
      <c r="G1738" s="171"/>
      <c r="H1738" s="171"/>
      <c r="I1738" s="171"/>
    </row>
    <row r="1739" spans="5:9" x14ac:dyDescent="0.3">
      <c r="E1739" s="171"/>
      <c r="F1739" s="171"/>
      <c r="G1739" s="171"/>
      <c r="H1739" s="171"/>
      <c r="I1739" s="171"/>
    </row>
    <row r="1740" spans="5:9" x14ac:dyDescent="0.3">
      <c r="E1740" s="171"/>
      <c r="F1740" s="171"/>
      <c r="G1740" s="171"/>
      <c r="H1740" s="171"/>
      <c r="I1740" s="171"/>
    </row>
    <row r="1741" spans="5:9" x14ac:dyDescent="0.3">
      <c r="E1741" s="171"/>
      <c r="F1741" s="171"/>
      <c r="G1741" s="171"/>
      <c r="H1741" s="171"/>
      <c r="I1741" s="171"/>
    </row>
    <row r="1742" spans="5:9" x14ac:dyDescent="0.3">
      <c r="E1742" s="171"/>
      <c r="F1742" s="171"/>
      <c r="G1742" s="171"/>
      <c r="H1742" s="171"/>
      <c r="I1742" s="171"/>
    </row>
    <row r="1743" spans="5:9" x14ac:dyDescent="0.3">
      <c r="E1743" s="171"/>
      <c r="F1743" s="171"/>
      <c r="G1743" s="171"/>
      <c r="H1743" s="171"/>
      <c r="I1743" s="171"/>
    </row>
    <row r="1744" spans="5:9" x14ac:dyDescent="0.3">
      <c r="E1744" s="171"/>
      <c r="F1744" s="171"/>
      <c r="G1744" s="171"/>
      <c r="H1744" s="171"/>
      <c r="I1744" s="171"/>
    </row>
    <row r="1745" spans="5:9" x14ac:dyDescent="0.3">
      <c r="E1745" s="171"/>
      <c r="F1745" s="171"/>
      <c r="G1745" s="171"/>
      <c r="H1745" s="171"/>
      <c r="I1745" s="171"/>
    </row>
    <row r="1746" spans="5:9" x14ac:dyDescent="0.3">
      <c r="E1746" s="171"/>
      <c r="F1746" s="171"/>
      <c r="G1746" s="171"/>
      <c r="H1746" s="171"/>
      <c r="I1746" s="171"/>
    </row>
    <row r="1747" spans="5:9" x14ac:dyDescent="0.3">
      <c r="E1747" s="171"/>
      <c r="F1747" s="171"/>
      <c r="G1747" s="171"/>
      <c r="H1747" s="171"/>
      <c r="I1747" s="171"/>
    </row>
    <row r="1748" spans="5:9" x14ac:dyDescent="0.3">
      <c r="E1748" s="171"/>
      <c r="F1748" s="171"/>
      <c r="G1748" s="171"/>
      <c r="H1748" s="171"/>
      <c r="I1748" s="171"/>
    </row>
    <row r="1749" spans="5:9" x14ac:dyDescent="0.3">
      <c r="E1749" s="171"/>
      <c r="F1749" s="171"/>
      <c r="G1749" s="171"/>
      <c r="H1749" s="171"/>
      <c r="I1749" s="171"/>
    </row>
    <row r="1750" spans="5:9" x14ac:dyDescent="0.3">
      <c r="E1750" s="171"/>
      <c r="F1750" s="171"/>
      <c r="G1750" s="171"/>
      <c r="H1750" s="171"/>
      <c r="I1750" s="171"/>
    </row>
    <row r="1751" spans="5:9" x14ac:dyDescent="0.3">
      <c r="E1751" s="171"/>
      <c r="F1751" s="171"/>
      <c r="G1751" s="171"/>
      <c r="H1751" s="171"/>
      <c r="I1751" s="171"/>
    </row>
    <row r="1752" spans="5:9" x14ac:dyDescent="0.3">
      <c r="E1752" s="171"/>
      <c r="F1752" s="171"/>
      <c r="G1752" s="171"/>
      <c r="H1752" s="171"/>
      <c r="I1752" s="171"/>
    </row>
    <row r="1753" spans="5:9" x14ac:dyDescent="0.3">
      <c r="E1753" s="171"/>
      <c r="F1753" s="171"/>
      <c r="G1753" s="171"/>
      <c r="H1753" s="171"/>
      <c r="I1753" s="171"/>
    </row>
    <row r="1754" spans="5:9" x14ac:dyDescent="0.3">
      <c r="E1754" s="171"/>
      <c r="F1754" s="171"/>
      <c r="G1754" s="171"/>
      <c r="H1754" s="171"/>
      <c r="I1754" s="171"/>
    </row>
    <row r="1755" spans="5:9" x14ac:dyDescent="0.3">
      <c r="E1755" s="171"/>
      <c r="F1755" s="171"/>
      <c r="G1755" s="171"/>
      <c r="H1755" s="171"/>
      <c r="I1755" s="171"/>
    </row>
    <row r="1756" spans="5:9" x14ac:dyDescent="0.3">
      <c r="E1756" s="171"/>
      <c r="F1756" s="171"/>
      <c r="G1756" s="171"/>
      <c r="H1756" s="171"/>
      <c r="I1756" s="171"/>
    </row>
    <row r="1757" spans="5:9" x14ac:dyDescent="0.3">
      <c r="E1757" s="171"/>
      <c r="F1757" s="171"/>
      <c r="G1757" s="171"/>
      <c r="H1757" s="171"/>
      <c r="I1757" s="171"/>
    </row>
    <row r="1758" spans="5:9" x14ac:dyDescent="0.3">
      <c r="E1758" s="171"/>
      <c r="F1758" s="171"/>
      <c r="G1758" s="171"/>
      <c r="H1758" s="171"/>
      <c r="I1758" s="171"/>
    </row>
    <row r="1759" spans="5:9" x14ac:dyDescent="0.3">
      <c r="E1759" s="171"/>
      <c r="F1759" s="171"/>
      <c r="G1759" s="171"/>
      <c r="H1759" s="171"/>
      <c r="I1759" s="171"/>
    </row>
    <row r="1760" spans="5:9" x14ac:dyDescent="0.3">
      <c r="E1760" s="171"/>
      <c r="F1760" s="171"/>
      <c r="G1760" s="171"/>
      <c r="H1760" s="171"/>
      <c r="I1760" s="171"/>
    </row>
    <row r="1761" spans="5:9" x14ac:dyDescent="0.3">
      <c r="E1761" s="171"/>
      <c r="F1761" s="171"/>
      <c r="G1761" s="171"/>
      <c r="H1761" s="171"/>
      <c r="I1761" s="171"/>
    </row>
    <row r="1762" spans="5:9" x14ac:dyDescent="0.3">
      <c r="E1762" s="171"/>
      <c r="F1762" s="171"/>
      <c r="G1762" s="171"/>
      <c r="H1762" s="171"/>
      <c r="I1762" s="171"/>
    </row>
    <row r="1763" spans="5:9" x14ac:dyDescent="0.3">
      <c r="E1763" s="171"/>
      <c r="F1763" s="171"/>
      <c r="G1763" s="171"/>
      <c r="H1763" s="171"/>
      <c r="I1763" s="171"/>
    </row>
    <row r="1764" spans="5:9" x14ac:dyDescent="0.3">
      <c r="E1764" s="171"/>
      <c r="F1764" s="171"/>
      <c r="G1764" s="171"/>
      <c r="H1764" s="171"/>
      <c r="I1764" s="171"/>
    </row>
    <row r="1765" spans="5:9" x14ac:dyDescent="0.3">
      <c r="E1765" s="171"/>
      <c r="F1765" s="171"/>
      <c r="G1765" s="171"/>
      <c r="H1765" s="171"/>
      <c r="I1765" s="171"/>
    </row>
    <row r="1766" spans="5:9" x14ac:dyDescent="0.3">
      <c r="E1766" s="171"/>
      <c r="F1766" s="171"/>
      <c r="G1766" s="171"/>
      <c r="H1766" s="171"/>
      <c r="I1766" s="171"/>
    </row>
    <row r="1767" spans="5:9" x14ac:dyDescent="0.3">
      <c r="E1767" s="171"/>
      <c r="F1767" s="171"/>
      <c r="G1767" s="171"/>
      <c r="H1767" s="171"/>
      <c r="I1767" s="171"/>
    </row>
    <row r="1768" spans="5:9" x14ac:dyDescent="0.3">
      <c r="E1768" s="171"/>
      <c r="F1768" s="171"/>
      <c r="G1768" s="171"/>
      <c r="H1768" s="171"/>
      <c r="I1768" s="171"/>
    </row>
    <row r="1769" spans="5:9" x14ac:dyDescent="0.3">
      <c r="E1769" s="171"/>
      <c r="F1769" s="171"/>
      <c r="G1769" s="171"/>
      <c r="H1769" s="171"/>
      <c r="I1769" s="171"/>
    </row>
    <row r="1770" spans="5:9" x14ac:dyDescent="0.3">
      <c r="E1770" s="171"/>
      <c r="F1770" s="171"/>
      <c r="G1770" s="171"/>
      <c r="H1770" s="171"/>
      <c r="I1770" s="171"/>
    </row>
    <row r="1771" spans="5:9" x14ac:dyDescent="0.3">
      <c r="E1771" s="171"/>
      <c r="F1771" s="171"/>
      <c r="G1771" s="171"/>
      <c r="H1771" s="171"/>
      <c r="I1771" s="171"/>
    </row>
    <row r="1772" spans="5:9" x14ac:dyDescent="0.3">
      <c r="E1772" s="171"/>
      <c r="F1772" s="171"/>
      <c r="G1772" s="171"/>
      <c r="H1772" s="171"/>
      <c r="I1772" s="171"/>
    </row>
    <row r="1773" spans="5:9" x14ac:dyDescent="0.3">
      <c r="E1773" s="171"/>
      <c r="F1773" s="171"/>
      <c r="G1773" s="171"/>
      <c r="H1773" s="171"/>
      <c r="I1773" s="171"/>
    </row>
    <row r="1774" spans="5:9" x14ac:dyDescent="0.3">
      <c r="E1774" s="171"/>
      <c r="F1774" s="171"/>
      <c r="G1774" s="171"/>
      <c r="H1774" s="171"/>
      <c r="I1774" s="171"/>
    </row>
    <row r="1775" spans="5:9" x14ac:dyDescent="0.3">
      <c r="E1775" s="171"/>
      <c r="F1775" s="171"/>
      <c r="G1775" s="171"/>
      <c r="H1775" s="171"/>
      <c r="I1775" s="171"/>
    </row>
    <row r="1776" spans="5:9" x14ac:dyDescent="0.3">
      <c r="E1776" s="171"/>
      <c r="F1776" s="171"/>
      <c r="G1776" s="171"/>
      <c r="H1776" s="171"/>
      <c r="I1776" s="171"/>
    </row>
    <row r="1777" spans="5:9" x14ac:dyDescent="0.3">
      <c r="E1777" s="171"/>
      <c r="F1777" s="171"/>
      <c r="G1777" s="171"/>
      <c r="H1777" s="171"/>
      <c r="I1777" s="171"/>
    </row>
    <row r="1778" spans="5:9" x14ac:dyDescent="0.3">
      <c r="E1778" s="171"/>
      <c r="F1778" s="171"/>
      <c r="G1778" s="171"/>
      <c r="H1778" s="171"/>
      <c r="I1778" s="171"/>
    </row>
    <row r="1779" spans="5:9" x14ac:dyDescent="0.3">
      <c r="E1779" s="171"/>
      <c r="F1779" s="171"/>
      <c r="G1779" s="171"/>
      <c r="H1779" s="171"/>
      <c r="I1779" s="171"/>
    </row>
    <row r="1780" spans="5:9" x14ac:dyDescent="0.3">
      <c r="E1780" s="171"/>
      <c r="F1780" s="171"/>
      <c r="G1780" s="171"/>
      <c r="H1780" s="171"/>
      <c r="I1780" s="171"/>
    </row>
    <row r="1781" spans="5:9" x14ac:dyDescent="0.3">
      <c r="E1781" s="171"/>
      <c r="F1781" s="171"/>
      <c r="G1781" s="171"/>
      <c r="H1781" s="171"/>
      <c r="I1781" s="171"/>
    </row>
    <row r="1782" spans="5:9" x14ac:dyDescent="0.3">
      <c r="E1782" s="171"/>
      <c r="F1782" s="171"/>
      <c r="G1782" s="171"/>
      <c r="H1782" s="171"/>
      <c r="I1782" s="171"/>
    </row>
    <row r="1783" spans="5:9" x14ac:dyDescent="0.3">
      <c r="E1783" s="171"/>
      <c r="F1783" s="171"/>
      <c r="G1783" s="171"/>
      <c r="H1783" s="171"/>
      <c r="I1783" s="171"/>
    </row>
    <row r="1784" spans="5:9" x14ac:dyDescent="0.3">
      <c r="E1784" s="171"/>
      <c r="F1784" s="171"/>
      <c r="G1784" s="171"/>
      <c r="H1784" s="171"/>
      <c r="I1784" s="171"/>
    </row>
    <row r="1785" spans="5:9" x14ac:dyDescent="0.3">
      <c r="E1785" s="171"/>
      <c r="F1785" s="171"/>
      <c r="G1785" s="171"/>
      <c r="H1785" s="171"/>
      <c r="I1785" s="171"/>
    </row>
    <row r="1786" spans="5:9" x14ac:dyDescent="0.3">
      <c r="E1786" s="171"/>
      <c r="F1786" s="171"/>
      <c r="G1786" s="171"/>
      <c r="H1786" s="171"/>
      <c r="I1786" s="171"/>
    </row>
    <row r="1787" spans="5:9" x14ac:dyDescent="0.3">
      <c r="E1787" s="171"/>
      <c r="F1787" s="171"/>
      <c r="G1787" s="171"/>
      <c r="H1787" s="171"/>
      <c r="I1787" s="171"/>
    </row>
    <row r="1788" spans="5:9" x14ac:dyDescent="0.3">
      <c r="E1788" s="171"/>
      <c r="F1788" s="171"/>
      <c r="G1788" s="171"/>
      <c r="H1788" s="171"/>
      <c r="I1788" s="171"/>
    </row>
    <row r="1789" spans="5:9" x14ac:dyDescent="0.3">
      <c r="E1789" s="171"/>
      <c r="F1789" s="171"/>
      <c r="G1789" s="171"/>
      <c r="H1789" s="171"/>
      <c r="I1789" s="171"/>
    </row>
    <row r="1790" spans="5:9" x14ac:dyDescent="0.3">
      <c r="E1790" s="171"/>
      <c r="F1790" s="171"/>
      <c r="G1790" s="171"/>
      <c r="H1790" s="171"/>
      <c r="I1790" s="171"/>
    </row>
    <row r="1791" spans="5:9" x14ac:dyDescent="0.3">
      <c r="E1791" s="171"/>
      <c r="F1791" s="171"/>
      <c r="G1791" s="171"/>
      <c r="H1791" s="171"/>
      <c r="I1791" s="171"/>
    </row>
    <row r="1792" spans="5:9" x14ac:dyDescent="0.3">
      <c r="E1792" s="171"/>
      <c r="F1792" s="171"/>
      <c r="G1792" s="171"/>
      <c r="H1792" s="171"/>
      <c r="I1792" s="171"/>
    </row>
    <row r="1793" spans="5:9" x14ac:dyDescent="0.3">
      <c r="E1793" s="171"/>
      <c r="F1793" s="171"/>
      <c r="G1793" s="171"/>
      <c r="H1793" s="171"/>
      <c r="I1793" s="171"/>
    </row>
    <row r="1794" spans="5:9" x14ac:dyDescent="0.3">
      <c r="E1794" s="171"/>
      <c r="F1794" s="171"/>
      <c r="G1794" s="171"/>
      <c r="H1794" s="171"/>
      <c r="I1794" s="171"/>
    </row>
    <row r="1795" spans="5:9" x14ac:dyDescent="0.3">
      <c r="E1795" s="171"/>
      <c r="F1795" s="171"/>
      <c r="G1795" s="171"/>
      <c r="H1795" s="171"/>
      <c r="I1795" s="171"/>
    </row>
    <row r="1796" spans="5:9" x14ac:dyDescent="0.3">
      <c r="E1796" s="171"/>
      <c r="F1796" s="171"/>
      <c r="G1796" s="171"/>
      <c r="H1796" s="171"/>
      <c r="I1796" s="171"/>
    </row>
    <row r="1797" spans="5:9" x14ac:dyDescent="0.3">
      <c r="E1797" s="171"/>
      <c r="F1797" s="171"/>
      <c r="G1797" s="171"/>
      <c r="H1797" s="171"/>
      <c r="I1797" s="171"/>
    </row>
    <row r="1798" spans="5:9" x14ac:dyDescent="0.3">
      <c r="E1798" s="171"/>
      <c r="F1798" s="171"/>
      <c r="G1798" s="171"/>
      <c r="H1798" s="171"/>
      <c r="I1798" s="171"/>
    </row>
    <row r="1799" spans="5:9" x14ac:dyDescent="0.3">
      <c r="E1799" s="171"/>
      <c r="F1799" s="171"/>
      <c r="G1799" s="171"/>
      <c r="H1799" s="171"/>
      <c r="I1799" s="171"/>
    </row>
    <row r="1800" spans="5:9" x14ac:dyDescent="0.3">
      <c r="E1800" s="171"/>
      <c r="F1800" s="171"/>
      <c r="G1800" s="171"/>
      <c r="H1800" s="171"/>
      <c r="I1800" s="171"/>
    </row>
    <row r="1801" spans="5:9" x14ac:dyDescent="0.3">
      <c r="E1801" s="171"/>
      <c r="F1801" s="171"/>
      <c r="G1801" s="171"/>
      <c r="H1801" s="171"/>
      <c r="I1801" s="171"/>
    </row>
    <row r="1802" spans="5:9" x14ac:dyDescent="0.3">
      <c r="E1802" s="171"/>
      <c r="F1802" s="171"/>
      <c r="G1802" s="171"/>
      <c r="H1802" s="171"/>
      <c r="I1802" s="171"/>
    </row>
    <row r="1803" spans="5:9" x14ac:dyDescent="0.3">
      <c r="E1803" s="171"/>
      <c r="F1803" s="171"/>
      <c r="G1803" s="171"/>
      <c r="H1803" s="171"/>
      <c r="I1803" s="171"/>
    </row>
    <row r="1804" spans="5:9" x14ac:dyDescent="0.3">
      <c r="E1804" s="171"/>
      <c r="F1804" s="171"/>
      <c r="G1804" s="171"/>
      <c r="H1804" s="171"/>
      <c r="I1804" s="171"/>
    </row>
    <row r="1805" spans="5:9" x14ac:dyDescent="0.3">
      <c r="E1805" s="171"/>
      <c r="F1805" s="171"/>
      <c r="G1805" s="171"/>
      <c r="H1805" s="171"/>
      <c r="I1805" s="171"/>
    </row>
    <row r="1806" spans="5:9" x14ac:dyDescent="0.3">
      <c r="E1806" s="171"/>
      <c r="F1806" s="171"/>
      <c r="G1806" s="171"/>
      <c r="H1806" s="171"/>
      <c r="I1806" s="171"/>
    </row>
    <row r="1807" spans="5:9" x14ac:dyDescent="0.3">
      <c r="E1807" s="171"/>
      <c r="F1807" s="171"/>
      <c r="G1807" s="171"/>
      <c r="H1807" s="171"/>
      <c r="I1807" s="171"/>
    </row>
    <row r="1808" spans="5:9" x14ac:dyDescent="0.3">
      <c r="E1808" s="171"/>
      <c r="F1808" s="171"/>
      <c r="G1808" s="171"/>
      <c r="H1808" s="171"/>
      <c r="I1808" s="171"/>
    </row>
    <row r="1809" spans="5:9" x14ac:dyDescent="0.3">
      <c r="E1809" s="171"/>
      <c r="F1809" s="171"/>
      <c r="G1809" s="171"/>
      <c r="H1809" s="171"/>
      <c r="I1809" s="171"/>
    </row>
    <row r="1810" spans="5:9" x14ac:dyDescent="0.3">
      <c r="E1810" s="171"/>
      <c r="F1810" s="171"/>
      <c r="G1810" s="171"/>
      <c r="H1810" s="171"/>
      <c r="I1810" s="171"/>
    </row>
    <row r="1811" spans="5:9" x14ac:dyDescent="0.3">
      <c r="E1811" s="171"/>
      <c r="F1811" s="171"/>
      <c r="G1811" s="171"/>
      <c r="H1811" s="171"/>
      <c r="I1811" s="171"/>
    </row>
    <row r="1812" spans="5:9" x14ac:dyDescent="0.3">
      <c r="E1812" s="171"/>
      <c r="F1812" s="171"/>
      <c r="G1812" s="171"/>
      <c r="H1812" s="171"/>
      <c r="I1812" s="171"/>
    </row>
    <row r="1813" spans="5:9" x14ac:dyDescent="0.3">
      <c r="E1813" s="171"/>
      <c r="F1813" s="171"/>
      <c r="G1813" s="171"/>
      <c r="H1813" s="171"/>
      <c r="I1813" s="171"/>
    </row>
    <row r="1814" spans="5:9" x14ac:dyDescent="0.3">
      <c r="E1814" s="171"/>
      <c r="F1814" s="171"/>
      <c r="G1814" s="171"/>
      <c r="H1814" s="171"/>
      <c r="I1814" s="171"/>
    </row>
    <row r="1815" spans="5:9" x14ac:dyDescent="0.3">
      <c r="E1815" s="171"/>
      <c r="F1815" s="171"/>
      <c r="G1815" s="171"/>
      <c r="H1815" s="171"/>
      <c r="I1815" s="171"/>
    </row>
    <row r="1816" spans="5:9" x14ac:dyDescent="0.3">
      <c r="E1816" s="171"/>
      <c r="F1816" s="171"/>
      <c r="G1816" s="171"/>
      <c r="H1816" s="171"/>
      <c r="I1816" s="171"/>
    </row>
    <row r="1817" spans="5:9" x14ac:dyDescent="0.3">
      <c r="E1817" s="171"/>
      <c r="F1817" s="171"/>
      <c r="G1817" s="171"/>
      <c r="H1817" s="171"/>
      <c r="I1817" s="171"/>
    </row>
    <row r="1818" spans="5:9" x14ac:dyDescent="0.3">
      <c r="E1818" s="171"/>
      <c r="F1818" s="171"/>
      <c r="G1818" s="171"/>
      <c r="H1818" s="171"/>
      <c r="I1818" s="171"/>
    </row>
    <row r="1819" spans="5:9" x14ac:dyDescent="0.3">
      <c r="E1819" s="171"/>
      <c r="F1819" s="171"/>
      <c r="G1819" s="171"/>
      <c r="H1819" s="171"/>
      <c r="I1819" s="171"/>
    </row>
    <row r="1820" spans="5:9" x14ac:dyDescent="0.3">
      <c r="E1820" s="171"/>
      <c r="F1820" s="171"/>
      <c r="G1820" s="171"/>
      <c r="H1820" s="171"/>
      <c r="I1820" s="171"/>
    </row>
    <row r="1821" spans="5:9" x14ac:dyDescent="0.3">
      <c r="E1821" s="171"/>
      <c r="F1821" s="171"/>
      <c r="G1821" s="171"/>
      <c r="H1821" s="171"/>
      <c r="I1821" s="171"/>
    </row>
    <row r="1822" spans="5:9" x14ac:dyDescent="0.3">
      <c r="E1822" s="171"/>
      <c r="F1822" s="171"/>
      <c r="G1822" s="171"/>
      <c r="H1822" s="171"/>
      <c r="I1822" s="171"/>
    </row>
    <row r="1823" spans="5:9" x14ac:dyDescent="0.3">
      <c r="E1823" s="171"/>
      <c r="F1823" s="171"/>
      <c r="G1823" s="171"/>
      <c r="H1823" s="171"/>
      <c r="I1823" s="171"/>
    </row>
    <row r="1824" spans="5:9" x14ac:dyDescent="0.3">
      <c r="E1824" s="171"/>
      <c r="F1824" s="171"/>
      <c r="G1824" s="171"/>
      <c r="H1824" s="171"/>
      <c r="I1824" s="171"/>
    </row>
    <row r="1825" spans="5:9" x14ac:dyDescent="0.3">
      <c r="E1825" s="171"/>
      <c r="F1825" s="171"/>
      <c r="G1825" s="171"/>
      <c r="H1825" s="171"/>
      <c r="I1825" s="171"/>
    </row>
    <row r="1826" spans="5:9" x14ac:dyDescent="0.3">
      <c r="E1826" s="171"/>
      <c r="F1826" s="171"/>
      <c r="G1826" s="171"/>
      <c r="H1826" s="171"/>
      <c r="I1826" s="171"/>
    </row>
    <row r="1827" spans="5:9" x14ac:dyDescent="0.3">
      <c r="E1827" s="171"/>
      <c r="F1827" s="171"/>
      <c r="G1827" s="171"/>
      <c r="H1827" s="171"/>
      <c r="I1827" s="171"/>
    </row>
    <row r="1828" spans="5:9" x14ac:dyDescent="0.3">
      <c r="E1828" s="171"/>
      <c r="F1828" s="171"/>
      <c r="G1828" s="171"/>
      <c r="H1828" s="171"/>
      <c r="I1828" s="171"/>
    </row>
    <row r="1829" spans="5:9" x14ac:dyDescent="0.3">
      <c r="E1829" s="171"/>
      <c r="F1829" s="171"/>
      <c r="G1829" s="171"/>
      <c r="H1829" s="171"/>
      <c r="I1829" s="171"/>
    </row>
    <row r="1830" spans="5:9" x14ac:dyDescent="0.3">
      <c r="E1830" s="171"/>
      <c r="F1830" s="171"/>
      <c r="G1830" s="171"/>
      <c r="H1830" s="171"/>
      <c r="I1830" s="171"/>
    </row>
    <row r="1831" spans="5:9" x14ac:dyDescent="0.3">
      <c r="E1831" s="171"/>
      <c r="F1831" s="171"/>
      <c r="G1831" s="171"/>
      <c r="H1831" s="171"/>
      <c r="I1831" s="171"/>
    </row>
    <row r="1832" spans="5:9" x14ac:dyDescent="0.3">
      <c r="E1832" s="171"/>
      <c r="F1832" s="171"/>
      <c r="G1832" s="171"/>
      <c r="H1832" s="171"/>
      <c r="I1832" s="171"/>
    </row>
    <row r="1833" spans="5:9" x14ac:dyDescent="0.3">
      <c r="E1833" s="171"/>
      <c r="F1833" s="171"/>
      <c r="G1833" s="171"/>
      <c r="H1833" s="171"/>
      <c r="I1833" s="171"/>
    </row>
    <row r="1834" spans="5:9" x14ac:dyDescent="0.3">
      <c r="E1834" s="171"/>
      <c r="F1834" s="171"/>
      <c r="G1834" s="171"/>
      <c r="H1834" s="171"/>
      <c r="I1834" s="171"/>
    </row>
    <row r="1835" spans="5:9" x14ac:dyDescent="0.3">
      <c r="E1835" s="171"/>
      <c r="F1835" s="171"/>
      <c r="G1835" s="171"/>
      <c r="H1835" s="171"/>
      <c r="I1835" s="171"/>
    </row>
    <row r="1836" spans="5:9" x14ac:dyDescent="0.3">
      <c r="E1836" s="171"/>
      <c r="F1836" s="171"/>
      <c r="G1836" s="171"/>
      <c r="H1836" s="171"/>
      <c r="I1836" s="171"/>
    </row>
    <row r="1837" spans="5:9" x14ac:dyDescent="0.3">
      <c r="E1837" s="171"/>
      <c r="F1837" s="171"/>
      <c r="G1837" s="171"/>
      <c r="H1837" s="171"/>
      <c r="I1837" s="171"/>
    </row>
    <row r="1838" spans="5:9" x14ac:dyDescent="0.3">
      <c r="E1838" s="171"/>
      <c r="F1838" s="171"/>
      <c r="G1838" s="171"/>
      <c r="H1838" s="171"/>
      <c r="I1838" s="171"/>
    </row>
    <row r="1839" spans="5:9" x14ac:dyDescent="0.3">
      <c r="E1839" s="171"/>
      <c r="F1839" s="171"/>
      <c r="G1839" s="171"/>
      <c r="H1839" s="171"/>
      <c r="I1839" s="171"/>
    </row>
    <row r="1840" spans="5:9" x14ac:dyDescent="0.3">
      <c r="E1840" s="171"/>
      <c r="F1840" s="171"/>
      <c r="G1840" s="171"/>
      <c r="H1840" s="171"/>
      <c r="I1840" s="171"/>
    </row>
    <row r="1841" spans="5:9" x14ac:dyDescent="0.3">
      <c r="E1841" s="171"/>
      <c r="F1841" s="171"/>
      <c r="G1841" s="171"/>
      <c r="H1841" s="171"/>
      <c r="I1841" s="171"/>
    </row>
    <row r="1842" spans="5:9" x14ac:dyDescent="0.3">
      <c r="E1842" s="171"/>
      <c r="F1842" s="171"/>
      <c r="G1842" s="171"/>
      <c r="H1842" s="171"/>
      <c r="I1842" s="171"/>
    </row>
    <row r="1843" spans="5:9" x14ac:dyDescent="0.3">
      <c r="E1843" s="171"/>
      <c r="F1843" s="171"/>
      <c r="G1843" s="171"/>
      <c r="H1843" s="171"/>
      <c r="I1843" s="171"/>
    </row>
    <row r="1844" spans="5:9" x14ac:dyDescent="0.3">
      <c r="E1844" s="171"/>
      <c r="F1844" s="171"/>
      <c r="G1844" s="171"/>
      <c r="H1844" s="171"/>
      <c r="I1844" s="171"/>
    </row>
    <row r="1845" spans="5:9" x14ac:dyDescent="0.3">
      <c r="E1845" s="171"/>
      <c r="F1845" s="171"/>
      <c r="G1845" s="171"/>
      <c r="H1845" s="171"/>
      <c r="I1845" s="171"/>
    </row>
    <row r="1846" spans="5:9" x14ac:dyDescent="0.3">
      <c r="E1846" s="171"/>
      <c r="F1846" s="171"/>
      <c r="G1846" s="171"/>
      <c r="H1846" s="171"/>
      <c r="I1846" s="171"/>
    </row>
    <row r="1847" spans="5:9" x14ac:dyDescent="0.3">
      <c r="E1847" s="171"/>
      <c r="F1847" s="171"/>
      <c r="G1847" s="171"/>
      <c r="H1847" s="171"/>
      <c r="I1847" s="171"/>
    </row>
    <row r="1848" spans="5:9" x14ac:dyDescent="0.3">
      <c r="E1848" s="171"/>
      <c r="F1848" s="171"/>
      <c r="G1848" s="171"/>
      <c r="H1848" s="171"/>
      <c r="I1848" s="171"/>
    </row>
    <row r="1849" spans="5:9" x14ac:dyDescent="0.3">
      <c r="E1849" s="171"/>
      <c r="F1849" s="171"/>
      <c r="G1849" s="171"/>
      <c r="H1849" s="171"/>
      <c r="I1849" s="171"/>
    </row>
    <row r="1850" spans="5:9" x14ac:dyDescent="0.3">
      <c r="E1850" s="171"/>
      <c r="F1850" s="171"/>
      <c r="G1850" s="171"/>
      <c r="H1850" s="171"/>
      <c r="I1850" s="171"/>
    </row>
    <row r="1851" spans="5:9" x14ac:dyDescent="0.3">
      <c r="E1851" s="171"/>
      <c r="F1851" s="171"/>
      <c r="G1851" s="171"/>
      <c r="H1851" s="171"/>
      <c r="I1851" s="171"/>
    </row>
    <row r="1852" spans="5:9" x14ac:dyDescent="0.3">
      <c r="E1852" s="171"/>
      <c r="F1852" s="171"/>
      <c r="G1852" s="171"/>
      <c r="H1852" s="171"/>
      <c r="I1852" s="171"/>
    </row>
    <row r="1853" spans="5:9" x14ac:dyDescent="0.3">
      <c r="E1853" s="171"/>
      <c r="F1853" s="171"/>
      <c r="G1853" s="171"/>
      <c r="H1853" s="171"/>
      <c r="I1853" s="171"/>
    </row>
    <row r="1854" spans="5:9" x14ac:dyDescent="0.3">
      <c r="E1854" s="171"/>
      <c r="F1854" s="171"/>
      <c r="G1854" s="171"/>
      <c r="H1854" s="171"/>
      <c r="I1854" s="171"/>
    </row>
    <row r="1855" spans="5:9" x14ac:dyDescent="0.3">
      <c r="E1855" s="171"/>
      <c r="F1855" s="171"/>
      <c r="G1855" s="171"/>
      <c r="H1855" s="171"/>
      <c r="I1855" s="171"/>
    </row>
    <row r="1856" spans="5:9" x14ac:dyDescent="0.3">
      <c r="E1856" s="171"/>
      <c r="F1856" s="171"/>
      <c r="G1856" s="171"/>
      <c r="H1856" s="171"/>
      <c r="I1856" s="171"/>
    </row>
    <row r="1857" spans="5:9" x14ac:dyDescent="0.3">
      <c r="E1857" s="171"/>
      <c r="F1857" s="171"/>
      <c r="G1857" s="171"/>
      <c r="H1857" s="171"/>
      <c r="I1857" s="171"/>
    </row>
  </sheetData>
  <autoFilter ref="A1:AA337" xr:uid="{CF991615-7E77-4F5B-8179-D4CB6F6F54E8}">
    <filterColumn colId="3">
      <filters>
        <filter val="Family and Community Ties"/>
        <filter val="Therapeutic Foster Care"/>
        <filter val="Therapeutic Foster Care Medically Complex"/>
      </filters>
    </filterColumn>
  </autoFilter>
  <sortState xmlns:xlrd2="http://schemas.microsoft.com/office/spreadsheetml/2017/richdata2" ref="A2:WWI1857">
    <sortCondition ref="B2:B1857"/>
    <sortCondition ref="D2:D1857"/>
  </sortState>
  <pageMargins left="0.7" right="0.7" top="0.75" bottom="0.75" header="0.3" footer="0.3"/>
  <pageSetup scale="77"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2067"/>
  <sheetViews>
    <sheetView zoomScaleNormal="100" workbookViewId="0">
      <pane ySplit="1" topLeftCell="A5" activePane="bottomLeft" state="frozen"/>
      <selection pane="bottomLeft" activeCell="J524" sqref="J524"/>
    </sheetView>
  </sheetViews>
  <sheetFormatPr defaultRowHeight="16.5" x14ac:dyDescent="0.25"/>
  <cols>
    <col min="1" max="1" width="10" style="194" bestFit="1" customWidth="1"/>
    <col min="2" max="2" width="35.7109375" style="33" customWidth="1"/>
    <col min="3" max="3" width="12.7109375" style="11" customWidth="1"/>
    <col min="4" max="4" width="25" style="11" customWidth="1"/>
    <col min="5" max="5" width="62.42578125" style="11" customWidth="1"/>
    <col min="6" max="6" width="9.42578125" style="11" bestFit="1" customWidth="1"/>
    <col min="7" max="8" width="13.42578125" style="11" bestFit="1" customWidth="1"/>
    <col min="9" max="9" width="13.42578125" style="36" bestFit="1" customWidth="1"/>
    <col min="10" max="10" width="13.42578125" style="11" bestFit="1" customWidth="1"/>
    <col min="11" max="11" width="13.7109375" style="11" customWidth="1"/>
    <col min="12" max="15" width="13.7109375" style="36" customWidth="1"/>
    <col min="16" max="16" width="12.28515625" style="88" customWidth="1"/>
    <col min="17" max="17" width="9.7109375" style="11" bestFit="1" customWidth="1"/>
    <col min="18" max="18" width="10.7109375" style="11" bestFit="1" customWidth="1"/>
    <col min="19" max="256" width="9.28515625" style="11"/>
    <col min="257" max="257" width="8.28515625" style="11" customWidth="1"/>
    <col min="258" max="258" width="39.28515625" style="11" bestFit="1" customWidth="1"/>
    <col min="259" max="259" width="15.42578125" style="11" customWidth="1"/>
    <col min="260" max="260" width="25" style="11" customWidth="1"/>
    <col min="261" max="261" width="62.42578125" style="11" customWidth="1"/>
    <col min="262" max="262" width="5.28515625" style="11" customWidth="1"/>
    <col min="263" max="271" width="13.7109375" style="11" customWidth="1"/>
    <col min="272" max="272" width="12.28515625" style="11" customWidth="1"/>
    <col min="273" max="512" width="9.28515625" style="11"/>
    <col min="513" max="513" width="8.28515625" style="11" customWidth="1"/>
    <col min="514" max="514" width="39.28515625" style="11" bestFit="1" customWidth="1"/>
    <col min="515" max="515" width="15.42578125" style="11" customWidth="1"/>
    <col min="516" max="516" width="25" style="11" customWidth="1"/>
    <col min="517" max="517" width="62.42578125" style="11" customWidth="1"/>
    <col min="518" max="518" width="5.28515625" style="11" customWidth="1"/>
    <col min="519" max="527" width="13.7109375" style="11" customWidth="1"/>
    <col min="528" max="528" width="12.28515625" style="11" customWidth="1"/>
    <col min="529" max="768" width="9.28515625" style="11"/>
    <col min="769" max="769" width="8.28515625" style="11" customWidth="1"/>
    <col min="770" max="770" width="39.28515625" style="11" bestFit="1" customWidth="1"/>
    <col min="771" max="771" width="15.42578125" style="11" customWidth="1"/>
    <col min="772" max="772" width="25" style="11" customWidth="1"/>
    <col min="773" max="773" width="62.42578125" style="11" customWidth="1"/>
    <col min="774" max="774" width="5.28515625" style="11" customWidth="1"/>
    <col min="775" max="783" width="13.7109375" style="11" customWidth="1"/>
    <col min="784" max="784" width="12.28515625" style="11" customWidth="1"/>
    <col min="785" max="1024" width="9.28515625" style="11"/>
    <col min="1025" max="1025" width="8.28515625" style="11" customWidth="1"/>
    <col min="1026" max="1026" width="39.28515625" style="11" bestFit="1" customWidth="1"/>
    <col min="1027" max="1027" width="15.42578125" style="11" customWidth="1"/>
    <col min="1028" max="1028" width="25" style="11" customWidth="1"/>
    <col min="1029" max="1029" width="62.42578125" style="11" customWidth="1"/>
    <col min="1030" max="1030" width="5.28515625" style="11" customWidth="1"/>
    <col min="1031" max="1039" width="13.7109375" style="11" customWidth="1"/>
    <col min="1040" max="1040" width="12.28515625" style="11" customWidth="1"/>
    <col min="1041" max="1280" width="9.28515625" style="11"/>
    <col min="1281" max="1281" width="8.28515625" style="11" customWidth="1"/>
    <col min="1282" max="1282" width="39.28515625" style="11" bestFit="1" customWidth="1"/>
    <col min="1283" max="1283" width="15.42578125" style="11" customWidth="1"/>
    <col min="1284" max="1284" width="25" style="11" customWidth="1"/>
    <col min="1285" max="1285" width="62.42578125" style="11" customWidth="1"/>
    <col min="1286" max="1286" width="5.28515625" style="11" customWidth="1"/>
    <col min="1287" max="1295" width="13.7109375" style="11" customWidth="1"/>
    <col min="1296" max="1296" width="12.28515625" style="11" customWidth="1"/>
    <col min="1297" max="1536" width="9.28515625" style="11"/>
    <col min="1537" max="1537" width="8.28515625" style="11" customWidth="1"/>
    <col min="1538" max="1538" width="39.28515625" style="11" bestFit="1" customWidth="1"/>
    <col min="1539" max="1539" width="15.42578125" style="11" customWidth="1"/>
    <col min="1540" max="1540" width="25" style="11" customWidth="1"/>
    <col min="1541" max="1541" width="62.42578125" style="11" customWidth="1"/>
    <col min="1542" max="1542" width="5.28515625" style="11" customWidth="1"/>
    <col min="1543" max="1551" width="13.7109375" style="11" customWidth="1"/>
    <col min="1552" max="1552" width="12.28515625" style="11" customWidth="1"/>
    <col min="1553" max="1792" width="9.28515625" style="11"/>
    <col min="1793" max="1793" width="8.28515625" style="11" customWidth="1"/>
    <col min="1794" max="1794" width="39.28515625" style="11" bestFit="1" customWidth="1"/>
    <col min="1795" max="1795" width="15.42578125" style="11" customWidth="1"/>
    <col min="1796" max="1796" width="25" style="11" customWidth="1"/>
    <col min="1797" max="1797" width="62.42578125" style="11" customWidth="1"/>
    <col min="1798" max="1798" width="5.28515625" style="11" customWidth="1"/>
    <col min="1799" max="1807" width="13.7109375" style="11" customWidth="1"/>
    <col min="1808" max="1808" width="12.28515625" style="11" customWidth="1"/>
    <col min="1809" max="2048" width="9.28515625" style="11"/>
    <col min="2049" max="2049" width="8.28515625" style="11" customWidth="1"/>
    <col min="2050" max="2050" width="39.28515625" style="11" bestFit="1" customWidth="1"/>
    <col min="2051" max="2051" width="15.42578125" style="11" customWidth="1"/>
    <col min="2052" max="2052" width="25" style="11" customWidth="1"/>
    <col min="2053" max="2053" width="62.42578125" style="11" customWidth="1"/>
    <col min="2054" max="2054" width="5.28515625" style="11" customWidth="1"/>
    <col min="2055" max="2063" width="13.7109375" style="11" customWidth="1"/>
    <col min="2064" max="2064" width="12.28515625" style="11" customWidth="1"/>
    <col min="2065" max="2304" width="9.28515625" style="11"/>
    <col min="2305" max="2305" width="8.28515625" style="11" customWidth="1"/>
    <col min="2306" max="2306" width="39.28515625" style="11" bestFit="1" customWidth="1"/>
    <col min="2307" max="2307" width="15.42578125" style="11" customWidth="1"/>
    <col min="2308" max="2308" width="25" style="11" customWidth="1"/>
    <col min="2309" max="2309" width="62.42578125" style="11" customWidth="1"/>
    <col min="2310" max="2310" width="5.28515625" style="11" customWidth="1"/>
    <col min="2311" max="2319" width="13.7109375" style="11" customWidth="1"/>
    <col min="2320" max="2320" width="12.28515625" style="11" customWidth="1"/>
    <col min="2321" max="2560" width="9.28515625" style="11"/>
    <col min="2561" max="2561" width="8.28515625" style="11" customWidth="1"/>
    <col min="2562" max="2562" width="39.28515625" style="11" bestFit="1" customWidth="1"/>
    <col min="2563" max="2563" width="15.42578125" style="11" customWidth="1"/>
    <col min="2564" max="2564" width="25" style="11" customWidth="1"/>
    <col min="2565" max="2565" width="62.42578125" style="11" customWidth="1"/>
    <col min="2566" max="2566" width="5.28515625" style="11" customWidth="1"/>
    <col min="2567" max="2575" width="13.7109375" style="11" customWidth="1"/>
    <col min="2576" max="2576" width="12.28515625" style="11" customWidth="1"/>
    <col min="2577" max="2816" width="9.28515625" style="11"/>
    <col min="2817" max="2817" width="8.28515625" style="11" customWidth="1"/>
    <col min="2818" max="2818" width="39.28515625" style="11" bestFit="1" customWidth="1"/>
    <col min="2819" max="2819" width="15.42578125" style="11" customWidth="1"/>
    <col min="2820" max="2820" width="25" style="11" customWidth="1"/>
    <col min="2821" max="2821" width="62.42578125" style="11" customWidth="1"/>
    <col min="2822" max="2822" width="5.28515625" style="11" customWidth="1"/>
    <col min="2823" max="2831" width="13.7109375" style="11" customWidth="1"/>
    <col min="2832" max="2832" width="12.28515625" style="11" customWidth="1"/>
    <col min="2833" max="3072" width="9.28515625" style="11"/>
    <col min="3073" max="3073" width="8.28515625" style="11" customWidth="1"/>
    <col min="3074" max="3074" width="39.28515625" style="11" bestFit="1" customWidth="1"/>
    <col min="3075" max="3075" width="15.42578125" style="11" customWidth="1"/>
    <col min="3076" max="3076" width="25" style="11" customWidth="1"/>
    <col min="3077" max="3077" width="62.42578125" style="11" customWidth="1"/>
    <col min="3078" max="3078" width="5.28515625" style="11" customWidth="1"/>
    <col min="3079" max="3087" width="13.7109375" style="11" customWidth="1"/>
    <col min="3088" max="3088" width="12.28515625" style="11" customWidth="1"/>
    <col min="3089" max="3328" width="9.28515625" style="11"/>
    <col min="3329" max="3329" width="8.28515625" style="11" customWidth="1"/>
    <col min="3330" max="3330" width="39.28515625" style="11" bestFit="1" customWidth="1"/>
    <col min="3331" max="3331" width="15.42578125" style="11" customWidth="1"/>
    <col min="3332" max="3332" width="25" style="11" customWidth="1"/>
    <col min="3333" max="3333" width="62.42578125" style="11" customWidth="1"/>
    <col min="3334" max="3334" width="5.28515625" style="11" customWidth="1"/>
    <col min="3335" max="3343" width="13.7109375" style="11" customWidth="1"/>
    <col min="3344" max="3344" width="12.28515625" style="11" customWidth="1"/>
    <col min="3345" max="3584" width="9.28515625" style="11"/>
    <col min="3585" max="3585" width="8.28515625" style="11" customWidth="1"/>
    <col min="3586" max="3586" width="39.28515625" style="11" bestFit="1" customWidth="1"/>
    <col min="3587" max="3587" width="15.42578125" style="11" customWidth="1"/>
    <col min="3588" max="3588" width="25" style="11" customWidth="1"/>
    <col min="3589" max="3589" width="62.42578125" style="11" customWidth="1"/>
    <col min="3590" max="3590" width="5.28515625" style="11" customWidth="1"/>
    <col min="3591" max="3599" width="13.7109375" style="11" customWidth="1"/>
    <col min="3600" max="3600" width="12.28515625" style="11" customWidth="1"/>
    <col min="3601" max="3840" width="9.28515625" style="11"/>
    <col min="3841" max="3841" width="8.28515625" style="11" customWidth="1"/>
    <col min="3842" max="3842" width="39.28515625" style="11" bestFit="1" customWidth="1"/>
    <col min="3843" max="3843" width="15.42578125" style="11" customWidth="1"/>
    <col min="3844" max="3844" width="25" style="11" customWidth="1"/>
    <col min="3845" max="3845" width="62.42578125" style="11" customWidth="1"/>
    <col min="3846" max="3846" width="5.28515625" style="11" customWidth="1"/>
    <col min="3847" max="3855" width="13.7109375" style="11" customWidth="1"/>
    <col min="3856" max="3856" width="12.28515625" style="11" customWidth="1"/>
    <col min="3857" max="4096" width="9.28515625" style="11"/>
    <col min="4097" max="4097" width="8.28515625" style="11" customWidth="1"/>
    <col min="4098" max="4098" width="39.28515625" style="11" bestFit="1" customWidth="1"/>
    <col min="4099" max="4099" width="15.42578125" style="11" customWidth="1"/>
    <col min="4100" max="4100" width="25" style="11" customWidth="1"/>
    <col min="4101" max="4101" width="62.42578125" style="11" customWidth="1"/>
    <col min="4102" max="4102" width="5.28515625" style="11" customWidth="1"/>
    <col min="4103" max="4111" width="13.7109375" style="11" customWidth="1"/>
    <col min="4112" max="4112" width="12.28515625" style="11" customWidth="1"/>
    <col min="4113" max="4352" width="9.28515625" style="11"/>
    <col min="4353" max="4353" width="8.28515625" style="11" customWidth="1"/>
    <col min="4354" max="4354" width="39.28515625" style="11" bestFit="1" customWidth="1"/>
    <col min="4355" max="4355" width="15.42578125" style="11" customWidth="1"/>
    <col min="4356" max="4356" width="25" style="11" customWidth="1"/>
    <col min="4357" max="4357" width="62.42578125" style="11" customWidth="1"/>
    <col min="4358" max="4358" width="5.28515625" style="11" customWidth="1"/>
    <col min="4359" max="4367" width="13.7109375" style="11" customWidth="1"/>
    <col min="4368" max="4368" width="12.28515625" style="11" customWidth="1"/>
    <col min="4369" max="4608" width="9.28515625" style="11"/>
    <col min="4609" max="4609" width="8.28515625" style="11" customWidth="1"/>
    <col min="4610" max="4610" width="39.28515625" style="11" bestFit="1" customWidth="1"/>
    <col min="4611" max="4611" width="15.42578125" style="11" customWidth="1"/>
    <col min="4612" max="4612" width="25" style="11" customWidth="1"/>
    <col min="4613" max="4613" width="62.42578125" style="11" customWidth="1"/>
    <col min="4614" max="4614" width="5.28515625" style="11" customWidth="1"/>
    <col min="4615" max="4623" width="13.7109375" style="11" customWidth="1"/>
    <col min="4624" max="4624" width="12.28515625" style="11" customWidth="1"/>
    <col min="4625" max="4864" width="9.28515625" style="11"/>
    <col min="4865" max="4865" width="8.28515625" style="11" customWidth="1"/>
    <col min="4866" max="4866" width="39.28515625" style="11" bestFit="1" customWidth="1"/>
    <col min="4867" max="4867" width="15.42578125" style="11" customWidth="1"/>
    <col min="4868" max="4868" width="25" style="11" customWidth="1"/>
    <col min="4869" max="4869" width="62.42578125" style="11" customWidth="1"/>
    <col min="4870" max="4870" width="5.28515625" style="11" customWidth="1"/>
    <col min="4871" max="4879" width="13.7109375" style="11" customWidth="1"/>
    <col min="4880" max="4880" width="12.28515625" style="11" customWidth="1"/>
    <col min="4881" max="5120" width="9.28515625" style="11"/>
    <col min="5121" max="5121" width="8.28515625" style="11" customWidth="1"/>
    <col min="5122" max="5122" width="39.28515625" style="11" bestFit="1" customWidth="1"/>
    <col min="5123" max="5123" width="15.42578125" style="11" customWidth="1"/>
    <col min="5124" max="5124" width="25" style="11" customWidth="1"/>
    <col min="5125" max="5125" width="62.42578125" style="11" customWidth="1"/>
    <col min="5126" max="5126" width="5.28515625" style="11" customWidth="1"/>
    <col min="5127" max="5135" width="13.7109375" style="11" customWidth="1"/>
    <col min="5136" max="5136" width="12.28515625" style="11" customWidth="1"/>
    <col min="5137" max="5376" width="9.28515625" style="11"/>
    <col min="5377" max="5377" width="8.28515625" style="11" customWidth="1"/>
    <col min="5378" max="5378" width="39.28515625" style="11" bestFit="1" customWidth="1"/>
    <col min="5379" max="5379" width="15.42578125" style="11" customWidth="1"/>
    <col min="5380" max="5380" width="25" style="11" customWidth="1"/>
    <col min="5381" max="5381" width="62.42578125" style="11" customWidth="1"/>
    <col min="5382" max="5382" width="5.28515625" style="11" customWidth="1"/>
    <col min="5383" max="5391" width="13.7109375" style="11" customWidth="1"/>
    <col min="5392" max="5392" width="12.28515625" style="11" customWidth="1"/>
    <col min="5393" max="5632" width="9.28515625" style="11"/>
    <col min="5633" max="5633" width="8.28515625" style="11" customWidth="1"/>
    <col min="5634" max="5634" width="39.28515625" style="11" bestFit="1" customWidth="1"/>
    <col min="5635" max="5635" width="15.42578125" style="11" customWidth="1"/>
    <col min="5636" max="5636" width="25" style="11" customWidth="1"/>
    <col min="5637" max="5637" width="62.42578125" style="11" customWidth="1"/>
    <col min="5638" max="5638" width="5.28515625" style="11" customWidth="1"/>
    <col min="5639" max="5647" width="13.7109375" style="11" customWidth="1"/>
    <col min="5648" max="5648" width="12.28515625" style="11" customWidth="1"/>
    <col min="5649" max="5888" width="9.28515625" style="11"/>
    <col min="5889" max="5889" width="8.28515625" style="11" customWidth="1"/>
    <col min="5890" max="5890" width="39.28515625" style="11" bestFit="1" customWidth="1"/>
    <col min="5891" max="5891" width="15.42578125" style="11" customWidth="1"/>
    <col min="5892" max="5892" width="25" style="11" customWidth="1"/>
    <col min="5893" max="5893" width="62.42578125" style="11" customWidth="1"/>
    <col min="5894" max="5894" width="5.28515625" style="11" customWidth="1"/>
    <col min="5895" max="5903" width="13.7109375" style="11" customWidth="1"/>
    <col min="5904" max="5904" width="12.28515625" style="11" customWidth="1"/>
    <col min="5905" max="6144" width="9.28515625" style="11"/>
    <col min="6145" max="6145" width="8.28515625" style="11" customWidth="1"/>
    <col min="6146" max="6146" width="39.28515625" style="11" bestFit="1" customWidth="1"/>
    <col min="6147" max="6147" width="15.42578125" style="11" customWidth="1"/>
    <col min="6148" max="6148" width="25" style="11" customWidth="1"/>
    <col min="6149" max="6149" width="62.42578125" style="11" customWidth="1"/>
    <col min="6150" max="6150" width="5.28515625" style="11" customWidth="1"/>
    <col min="6151" max="6159" width="13.7109375" style="11" customWidth="1"/>
    <col min="6160" max="6160" width="12.28515625" style="11" customWidth="1"/>
    <col min="6161" max="6400" width="9.28515625" style="11"/>
    <col min="6401" max="6401" width="8.28515625" style="11" customWidth="1"/>
    <col min="6402" max="6402" width="39.28515625" style="11" bestFit="1" customWidth="1"/>
    <col min="6403" max="6403" width="15.42578125" style="11" customWidth="1"/>
    <col min="6404" max="6404" width="25" style="11" customWidth="1"/>
    <col min="6405" max="6405" width="62.42578125" style="11" customWidth="1"/>
    <col min="6406" max="6406" width="5.28515625" style="11" customWidth="1"/>
    <col min="6407" max="6415" width="13.7109375" style="11" customWidth="1"/>
    <col min="6416" max="6416" width="12.28515625" style="11" customWidth="1"/>
    <col min="6417" max="6656" width="9.28515625" style="11"/>
    <col min="6657" max="6657" width="8.28515625" style="11" customWidth="1"/>
    <col min="6658" max="6658" width="39.28515625" style="11" bestFit="1" customWidth="1"/>
    <col min="6659" max="6659" width="15.42578125" style="11" customWidth="1"/>
    <col min="6660" max="6660" width="25" style="11" customWidth="1"/>
    <col min="6661" max="6661" width="62.42578125" style="11" customWidth="1"/>
    <col min="6662" max="6662" width="5.28515625" style="11" customWidth="1"/>
    <col min="6663" max="6671" width="13.7109375" style="11" customWidth="1"/>
    <col min="6672" max="6672" width="12.28515625" style="11" customWidth="1"/>
    <col min="6673" max="6912" width="9.28515625" style="11"/>
    <col min="6913" max="6913" width="8.28515625" style="11" customWidth="1"/>
    <col min="6914" max="6914" width="39.28515625" style="11" bestFit="1" customWidth="1"/>
    <col min="6915" max="6915" width="15.42578125" style="11" customWidth="1"/>
    <col min="6916" max="6916" width="25" style="11" customWidth="1"/>
    <col min="6917" max="6917" width="62.42578125" style="11" customWidth="1"/>
    <col min="6918" max="6918" width="5.28515625" style="11" customWidth="1"/>
    <col min="6919" max="6927" width="13.7109375" style="11" customWidth="1"/>
    <col min="6928" max="6928" width="12.28515625" style="11" customWidth="1"/>
    <col min="6929" max="7168" width="9.28515625" style="11"/>
    <col min="7169" max="7169" width="8.28515625" style="11" customWidth="1"/>
    <col min="7170" max="7170" width="39.28515625" style="11" bestFit="1" customWidth="1"/>
    <col min="7171" max="7171" width="15.42578125" style="11" customWidth="1"/>
    <col min="7172" max="7172" width="25" style="11" customWidth="1"/>
    <col min="7173" max="7173" width="62.42578125" style="11" customWidth="1"/>
    <col min="7174" max="7174" width="5.28515625" style="11" customWidth="1"/>
    <col min="7175" max="7183" width="13.7109375" style="11" customWidth="1"/>
    <col min="7184" max="7184" width="12.28515625" style="11" customWidth="1"/>
    <col min="7185" max="7424" width="9.28515625" style="11"/>
    <col min="7425" max="7425" width="8.28515625" style="11" customWidth="1"/>
    <col min="7426" max="7426" width="39.28515625" style="11" bestFit="1" customWidth="1"/>
    <col min="7427" max="7427" width="15.42578125" style="11" customWidth="1"/>
    <col min="7428" max="7428" width="25" style="11" customWidth="1"/>
    <col min="7429" max="7429" width="62.42578125" style="11" customWidth="1"/>
    <col min="7430" max="7430" width="5.28515625" style="11" customWidth="1"/>
    <col min="7431" max="7439" width="13.7109375" style="11" customWidth="1"/>
    <col min="7440" max="7440" width="12.28515625" style="11" customWidth="1"/>
    <col min="7441" max="7680" width="9.28515625" style="11"/>
    <col min="7681" max="7681" width="8.28515625" style="11" customWidth="1"/>
    <col min="7682" max="7682" width="39.28515625" style="11" bestFit="1" customWidth="1"/>
    <col min="7683" max="7683" width="15.42578125" style="11" customWidth="1"/>
    <col min="7684" max="7684" width="25" style="11" customWidth="1"/>
    <col min="7685" max="7685" width="62.42578125" style="11" customWidth="1"/>
    <col min="7686" max="7686" width="5.28515625" style="11" customWidth="1"/>
    <col min="7687" max="7695" width="13.7109375" style="11" customWidth="1"/>
    <col min="7696" max="7696" width="12.28515625" style="11" customWidth="1"/>
    <col min="7697" max="7936" width="9.28515625" style="11"/>
    <col min="7937" max="7937" width="8.28515625" style="11" customWidth="1"/>
    <col min="7938" max="7938" width="39.28515625" style="11" bestFit="1" customWidth="1"/>
    <col min="7939" max="7939" width="15.42578125" style="11" customWidth="1"/>
    <col min="7940" max="7940" width="25" style="11" customWidth="1"/>
    <col min="7941" max="7941" width="62.42578125" style="11" customWidth="1"/>
    <col min="7942" max="7942" width="5.28515625" style="11" customWidth="1"/>
    <col min="7943" max="7951" width="13.7109375" style="11" customWidth="1"/>
    <col min="7952" max="7952" width="12.28515625" style="11" customWidth="1"/>
    <col min="7953" max="8192" width="9.28515625" style="11"/>
    <col min="8193" max="8193" width="8.28515625" style="11" customWidth="1"/>
    <col min="8194" max="8194" width="39.28515625" style="11" bestFit="1" customWidth="1"/>
    <col min="8195" max="8195" width="15.42578125" style="11" customWidth="1"/>
    <col min="8196" max="8196" width="25" style="11" customWidth="1"/>
    <col min="8197" max="8197" width="62.42578125" style="11" customWidth="1"/>
    <col min="8198" max="8198" width="5.28515625" style="11" customWidth="1"/>
    <col min="8199" max="8207" width="13.7109375" style="11" customWidth="1"/>
    <col min="8208" max="8208" width="12.28515625" style="11" customWidth="1"/>
    <col min="8209" max="8448" width="9.28515625" style="11"/>
    <col min="8449" max="8449" width="8.28515625" style="11" customWidth="1"/>
    <col min="8450" max="8450" width="39.28515625" style="11" bestFit="1" customWidth="1"/>
    <col min="8451" max="8451" width="15.42578125" style="11" customWidth="1"/>
    <col min="8452" max="8452" width="25" style="11" customWidth="1"/>
    <col min="8453" max="8453" width="62.42578125" style="11" customWidth="1"/>
    <col min="8454" max="8454" width="5.28515625" style="11" customWidth="1"/>
    <col min="8455" max="8463" width="13.7109375" style="11" customWidth="1"/>
    <col min="8464" max="8464" width="12.28515625" style="11" customWidth="1"/>
    <col min="8465" max="8704" width="9.28515625" style="11"/>
    <col min="8705" max="8705" width="8.28515625" style="11" customWidth="1"/>
    <col min="8706" max="8706" width="39.28515625" style="11" bestFit="1" customWidth="1"/>
    <col min="8707" max="8707" width="15.42578125" style="11" customWidth="1"/>
    <col min="8708" max="8708" width="25" style="11" customWidth="1"/>
    <col min="8709" max="8709" width="62.42578125" style="11" customWidth="1"/>
    <col min="8710" max="8710" width="5.28515625" style="11" customWidth="1"/>
    <col min="8711" max="8719" width="13.7109375" style="11" customWidth="1"/>
    <col min="8720" max="8720" width="12.28515625" style="11" customWidth="1"/>
    <col min="8721" max="8960" width="9.28515625" style="11"/>
    <col min="8961" max="8961" width="8.28515625" style="11" customWidth="1"/>
    <col min="8962" max="8962" width="39.28515625" style="11" bestFit="1" customWidth="1"/>
    <col min="8963" max="8963" width="15.42578125" style="11" customWidth="1"/>
    <col min="8964" max="8964" width="25" style="11" customWidth="1"/>
    <col min="8965" max="8965" width="62.42578125" style="11" customWidth="1"/>
    <col min="8966" max="8966" width="5.28515625" style="11" customWidth="1"/>
    <col min="8967" max="8975" width="13.7109375" style="11" customWidth="1"/>
    <col min="8976" max="8976" width="12.28515625" style="11" customWidth="1"/>
    <col min="8977" max="9216" width="9.28515625" style="11"/>
    <col min="9217" max="9217" width="8.28515625" style="11" customWidth="1"/>
    <col min="9218" max="9218" width="39.28515625" style="11" bestFit="1" customWidth="1"/>
    <col min="9219" max="9219" width="15.42578125" style="11" customWidth="1"/>
    <col min="9220" max="9220" width="25" style="11" customWidth="1"/>
    <col min="9221" max="9221" width="62.42578125" style="11" customWidth="1"/>
    <col min="9222" max="9222" width="5.28515625" style="11" customWidth="1"/>
    <col min="9223" max="9231" width="13.7109375" style="11" customWidth="1"/>
    <col min="9232" max="9232" width="12.28515625" style="11" customWidth="1"/>
    <col min="9233" max="9472" width="9.28515625" style="11"/>
    <col min="9473" max="9473" width="8.28515625" style="11" customWidth="1"/>
    <col min="9474" max="9474" width="39.28515625" style="11" bestFit="1" customWidth="1"/>
    <col min="9475" max="9475" width="15.42578125" style="11" customWidth="1"/>
    <col min="9476" max="9476" width="25" style="11" customWidth="1"/>
    <col min="9477" max="9477" width="62.42578125" style="11" customWidth="1"/>
    <col min="9478" max="9478" width="5.28515625" style="11" customWidth="1"/>
    <col min="9479" max="9487" width="13.7109375" style="11" customWidth="1"/>
    <col min="9488" max="9488" width="12.28515625" style="11" customWidth="1"/>
    <col min="9489" max="9728" width="9.28515625" style="11"/>
    <col min="9729" max="9729" width="8.28515625" style="11" customWidth="1"/>
    <col min="9730" max="9730" width="39.28515625" style="11" bestFit="1" customWidth="1"/>
    <col min="9731" max="9731" width="15.42578125" style="11" customWidth="1"/>
    <col min="9732" max="9732" width="25" style="11" customWidth="1"/>
    <col min="9733" max="9733" width="62.42578125" style="11" customWidth="1"/>
    <col min="9734" max="9734" width="5.28515625" style="11" customWidth="1"/>
    <col min="9735" max="9743" width="13.7109375" style="11" customWidth="1"/>
    <col min="9744" max="9744" width="12.28515625" style="11" customWidth="1"/>
    <col min="9745" max="9984" width="9.28515625" style="11"/>
    <col min="9985" max="9985" width="8.28515625" style="11" customWidth="1"/>
    <col min="9986" max="9986" width="39.28515625" style="11" bestFit="1" customWidth="1"/>
    <col min="9987" max="9987" width="15.42578125" style="11" customWidth="1"/>
    <col min="9988" max="9988" width="25" style="11" customWidth="1"/>
    <col min="9989" max="9989" width="62.42578125" style="11" customWidth="1"/>
    <col min="9990" max="9990" width="5.28515625" style="11" customWidth="1"/>
    <col min="9991" max="9999" width="13.7109375" style="11" customWidth="1"/>
    <col min="10000" max="10000" width="12.28515625" style="11" customWidth="1"/>
    <col min="10001" max="10240" width="9.28515625" style="11"/>
    <col min="10241" max="10241" width="8.28515625" style="11" customWidth="1"/>
    <col min="10242" max="10242" width="39.28515625" style="11" bestFit="1" customWidth="1"/>
    <col min="10243" max="10243" width="15.42578125" style="11" customWidth="1"/>
    <col min="10244" max="10244" width="25" style="11" customWidth="1"/>
    <col min="10245" max="10245" width="62.42578125" style="11" customWidth="1"/>
    <col min="10246" max="10246" width="5.28515625" style="11" customWidth="1"/>
    <col min="10247" max="10255" width="13.7109375" style="11" customWidth="1"/>
    <col min="10256" max="10256" width="12.28515625" style="11" customWidth="1"/>
    <col min="10257" max="10496" width="9.28515625" style="11"/>
    <col min="10497" max="10497" width="8.28515625" style="11" customWidth="1"/>
    <col min="10498" max="10498" width="39.28515625" style="11" bestFit="1" customWidth="1"/>
    <col min="10499" max="10499" width="15.42578125" style="11" customWidth="1"/>
    <col min="10500" max="10500" width="25" style="11" customWidth="1"/>
    <col min="10501" max="10501" width="62.42578125" style="11" customWidth="1"/>
    <col min="10502" max="10502" width="5.28515625" style="11" customWidth="1"/>
    <col min="10503" max="10511" width="13.7109375" style="11" customWidth="1"/>
    <col min="10512" max="10512" width="12.28515625" style="11" customWidth="1"/>
    <col min="10513" max="10752" width="9.28515625" style="11"/>
    <col min="10753" max="10753" width="8.28515625" style="11" customWidth="1"/>
    <col min="10754" max="10754" width="39.28515625" style="11" bestFit="1" customWidth="1"/>
    <col min="10755" max="10755" width="15.42578125" style="11" customWidth="1"/>
    <col min="10756" max="10756" width="25" style="11" customWidth="1"/>
    <col min="10757" max="10757" width="62.42578125" style="11" customWidth="1"/>
    <col min="10758" max="10758" width="5.28515625" style="11" customWidth="1"/>
    <col min="10759" max="10767" width="13.7109375" style="11" customWidth="1"/>
    <col min="10768" max="10768" width="12.28515625" style="11" customWidth="1"/>
    <col min="10769" max="11008" width="9.28515625" style="11"/>
    <col min="11009" max="11009" width="8.28515625" style="11" customWidth="1"/>
    <col min="11010" max="11010" width="39.28515625" style="11" bestFit="1" customWidth="1"/>
    <col min="11011" max="11011" width="15.42578125" style="11" customWidth="1"/>
    <col min="11012" max="11012" width="25" style="11" customWidth="1"/>
    <col min="11013" max="11013" width="62.42578125" style="11" customWidth="1"/>
    <col min="11014" max="11014" width="5.28515625" style="11" customWidth="1"/>
    <col min="11015" max="11023" width="13.7109375" style="11" customWidth="1"/>
    <col min="11024" max="11024" width="12.28515625" style="11" customWidth="1"/>
    <col min="11025" max="11264" width="9.28515625" style="11"/>
    <col min="11265" max="11265" width="8.28515625" style="11" customWidth="1"/>
    <col min="11266" max="11266" width="39.28515625" style="11" bestFit="1" customWidth="1"/>
    <col min="11267" max="11267" width="15.42578125" style="11" customWidth="1"/>
    <col min="11268" max="11268" width="25" style="11" customWidth="1"/>
    <col min="11269" max="11269" width="62.42578125" style="11" customWidth="1"/>
    <col min="11270" max="11270" width="5.28515625" style="11" customWidth="1"/>
    <col min="11271" max="11279" width="13.7109375" style="11" customWidth="1"/>
    <col min="11280" max="11280" width="12.28515625" style="11" customWidth="1"/>
    <col min="11281" max="11520" width="9.28515625" style="11"/>
    <col min="11521" max="11521" width="8.28515625" style="11" customWidth="1"/>
    <col min="11522" max="11522" width="39.28515625" style="11" bestFit="1" customWidth="1"/>
    <col min="11523" max="11523" width="15.42578125" style="11" customWidth="1"/>
    <col min="11524" max="11524" width="25" style="11" customWidth="1"/>
    <col min="11525" max="11525" width="62.42578125" style="11" customWidth="1"/>
    <col min="11526" max="11526" width="5.28515625" style="11" customWidth="1"/>
    <col min="11527" max="11535" width="13.7109375" style="11" customWidth="1"/>
    <col min="11536" max="11536" width="12.28515625" style="11" customWidth="1"/>
    <col min="11537" max="11776" width="9.28515625" style="11"/>
    <col min="11777" max="11777" width="8.28515625" style="11" customWidth="1"/>
    <col min="11778" max="11778" width="39.28515625" style="11" bestFit="1" customWidth="1"/>
    <col min="11779" max="11779" width="15.42578125" style="11" customWidth="1"/>
    <col min="11780" max="11780" width="25" style="11" customWidth="1"/>
    <col min="11781" max="11781" width="62.42578125" style="11" customWidth="1"/>
    <col min="11782" max="11782" width="5.28515625" style="11" customWidth="1"/>
    <col min="11783" max="11791" width="13.7109375" style="11" customWidth="1"/>
    <col min="11792" max="11792" width="12.28515625" style="11" customWidth="1"/>
    <col min="11793" max="12032" width="9.28515625" style="11"/>
    <col min="12033" max="12033" width="8.28515625" style="11" customWidth="1"/>
    <col min="12034" max="12034" width="39.28515625" style="11" bestFit="1" customWidth="1"/>
    <col min="12035" max="12035" width="15.42578125" style="11" customWidth="1"/>
    <col min="12036" max="12036" width="25" style="11" customWidth="1"/>
    <col min="12037" max="12037" width="62.42578125" style="11" customWidth="1"/>
    <col min="12038" max="12038" width="5.28515625" style="11" customWidth="1"/>
    <col min="12039" max="12047" width="13.7109375" style="11" customWidth="1"/>
    <col min="12048" max="12048" width="12.28515625" style="11" customWidth="1"/>
    <col min="12049" max="12288" width="9.28515625" style="11"/>
    <col min="12289" max="12289" width="8.28515625" style="11" customWidth="1"/>
    <col min="12290" max="12290" width="39.28515625" style="11" bestFit="1" customWidth="1"/>
    <col min="12291" max="12291" width="15.42578125" style="11" customWidth="1"/>
    <col min="12292" max="12292" width="25" style="11" customWidth="1"/>
    <col min="12293" max="12293" width="62.42578125" style="11" customWidth="1"/>
    <col min="12294" max="12294" width="5.28515625" style="11" customWidth="1"/>
    <col min="12295" max="12303" width="13.7109375" style="11" customWidth="1"/>
    <col min="12304" max="12304" width="12.28515625" style="11" customWidth="1"/>
    <col min="12305" max="12544" width="9.28515625" style="11"/>
    <col min="12545" max="12545" width="8.28515625" style="11" customWidth="1"/>
    <col min="12546" max="12546" width="39.28515625" style="11" bestFit="1" customWidth="1"/>
    <col min="12547" max="12547" width="15.42578125" style="11" customWidth="1"/>
    <col min="12548" max="12548" width="25" style="11" customWidth="1"/>
    <col min="12549" max="12549" width="62.42578125" style="11" customWidth="1"/>
    <col min="12550" max="12550" width="5.28515625" style="11" customWidth="1"/>
    <col min="12551" max="12559" width="13.7109375" style="11" customWidth="1"/>
    <col min="12560" max="12560" width="12.28515625" style="11" customWidth="1"/>
    <col min="12561" max="12800" width="9.28515625" style="11"/>
    <col min="12801" max="12801" width="8.28515625" style="11" customWidth="1"/>
    <col min="12802" max="12802" width="39.28515625" style="11" bestFit="1" customWidth="1"/>
    <col min="12803" max="12803" width="15.42578125" style="11" customWidth="1"/>
    <col min="12804" max="12804" width="25" style="11" customWidth="1"/>
    <col min="12805" max="12805" width="62.42578125" style="11" customWidth="1"/>
    <col min="12806" max="12806" width="5.28515625" style="11" customWidth="1"/>
    <col min="12807" max="12815" width="13.7109375" style="11" customWidth="1"/>
    <col min="12816" max="12816" width="12.28515625" style="11" customWidth="1"/>
    <col min="12817" max="13056" width="9.28515625" style="11"/>
    <col min="13057" max="13057" width="8.28515625" style="11" customWidth="1"/>
    <col min="13058" max="13058" width="39.28515625" style="11" bestFit="1" customWidth="1"/>
    <col min="13059" max="13059" width="15.42578125" style="11" customWidth="1"/>
    <col min="13060" max="13060" width="25" style="11" customWidth="1"/>
    <col min="13061" max="13061" width="62.42578125" style="11" customWidth="1"/>
    <col min="13062" max="13062" width="5.28515625" style="11" customWidth="1"/>
    <col min="13063" max="13071" width="13.7109375" style="11" customWidth="1"/>
    <col min="13072" max="13072" width="12.28515625" style="11" customWidth="1"/>
    <col min="13073" max="13312" width="9.28515625" style="11"/>
    <col min="13313" max="13313" width="8.28515625" style="11" customWidth="1"/>
    <col min="13314" max="13314" width="39.28515625" style="11" bestFit="1" customWidth="1"/>
    <col min="13315" max="13315" width="15.42578125" style="11" customWidth="1"/>
    <col min="13316" max="13316" width="25" style="11" customWidth="1"/>
    <col min="13317" max="13317" width="62.42578125" style="11" customWidth="1"/>
    <col min="13318" max="13318" width="5.28515625" style="11" customWidth="1"/>
    <col min="13319" max="13327" width="13.7109375" style="11" customWidth="1"/>
    <col min="13328" max="13328" width="12.28515625" style="11" customWidth="1"/>
    <col min="13329" max="13568" width="9.28515625" style="11"/>
    <col min="13569" max="13569" width="8.28515625" style="11" customWidth="1"/>
    <col min="13570" max="13570" width="39.28515625" style="11" bestFit="1" customWidth="1"/>
    <col min="13571" max="13571" width="15.42578125" style="11" customWidth="1"/>
    <col min="13572" max="13572" width="25" style="11" customWidth="1"/>
    <col min="13573" max="13573" width="62.42578125" style="11" customWidth="1"/>
    <col min="13574" max="13574" width="5.28515625" style="11" customWidth="1"/>
    <col min="13575" max="13583" width="13.7109375" style="11" customWidth="1"/>
    <col min="13584" max="13584" width="12.28515625" style="11" customWidth="1"/>
    <col min="13585" max="13824" width="9.28515625" style="11"/>
    <col min="13825" max="13825" width="8.28515625" style="11" customWidth="1"/>
    <col min="13826" max="13826" width="39.28515625" style="11" bestFit="1" customWidth="1"/>
    <col min="13827" max="13827" width="15.42578125" style="11" customWidth="1"/>
    <col min="13828" max="13828" width="25" style="11" customWidth="1"/>
    <col min="13829" max="13829" width="62.42578125" style="11" customWidth="1"/>
    <col min="13830" max="13830" width="5.28515625" style="11" customWidth="1"/>
    <col min="13831" max="13839" width="13.7109375" style="11" customWidth="1"/>
    <col min="13840" max="13840" width="12.28515625" style="11" customWidth="1"/>
    <col min="13841" max="14080" width="9.28515625" style="11"/>
    <col min="14081" max="14081" width="8.28515625" style="11" customWidth="1"/>
    <col min="14082" max="14082" width="39.28515625" style="11" bestFit="1" customWidth="1"/>
    <col min="14083" max="14083" width="15.42578125" style="11" customWidth="1"/>
    <col min="14084" max="14084" width="25" style="11" customWidth="1"/>
    <col min="14085" max="14085" width="62.42578125" style="11" customWidth="1"/>
    <col min="14086" max="14086" width="5.28515625" style="11" customWidth="1"/>
    <col min="14087" max="14095" width="13.7109375" style="11" customWidth="1"/>
    <col min="14096" max="14096" width="12.28515625" style="11" customWidth="1"/>
    <col min="14097" max="14336" width="9.28515625" style="11"/>
    <col min="14337" max="14337" width="8.28515625" style="11" customWidth="1"/>
    <col min="14338" max="14338" width="39.28515625" style="11" bestFit="1" customWidth="1"/>
    <col min="14339" max="14339" width="15.42578125" style="11" customWidth="1"/>
    <col min="14340" max="14340" width="25" style="11" customWidth="1"/>
    <col min="14341" max="14341" width="62.42578125" style="11" customWidth="1"/>
    <col min="14342" max="14342" width="5.28515625" style="11" customWidth="1"/>
    <col min="14343" max="14351" width="13.7109375" style="11" customWidth="1"/>
    <col min="14352" max="14352" width="12.28515625" style="11" customWidth="1"/>
    <col min="14353" max="14592" width="9.28515625" style="11"/>
    <col min="14593" max="14593" width="8.28515625" style="11" customWidth="1"/>
    <col min="14594" max="14594" width="39.28515625" style="11" bestFit="1" customWidth="1"/>
    <col min="14595" max="14595" width="15.42578125" style="11" customWidth="1"/>
    <col min="14596" max="14596" width="25" style="11" customWidth="1"/>
    <col min="14597" max="14597" width="62.42578125" style="11" customWidth="1"/>
    <col min="14598" max="14598" width="5.28515625" style="11" customWidth="1"/>
    <col min="14599" max="14607" width="13.7109375" style="11" customWidth="1"/>
    <col min="14608" max="14608" width="12.28515625" style="11" customWidth="1"/>
    <col min="14609" max="14848" width="9.28515625" style="11"/>
    <col min="14849" max="14849" width="8.28515625" style="11" customWidth="1"/>
    <col min="14850" max="14850" width="39.28515625" style="11" bestFit="1" customWidth="1"/>
    <col min="14851" max="14851" width="15.42578125" style="11" customWidth="1"/>
    <col min="14852" max="14852" width="25" style="11" customWidth="1"/>
    <col min="14853" max="14853" width="62.42578125" style="11" customWidth="1"/>
    <col min="14854" max="14854" width="5.28515625" style="11" customWidth="1"/>
    <col min="14855" max="14863" width="13.7109375" style="11" customWidth="1"/>
    <col min="14864" max="14864" width="12.28515625" style="11" customWidth="1"/>
    <col min="14865" max="15104" width="9.28515625" style="11"/>
    <col min="15105" max="15105" width="8.28515625" style="11" customWidth="1"/>
    <col min="15106" max="15106" width="39.28515625" style="11" bestFit="1" customWidth="1"/>
    <col min="15107" max="15107" width="15.42578125" style="11" customWidth="1"/>
    <col min="15108" max="15108" width="25" style="11" customWidth="1"/>
    <col min="15109" max="15109" width="62.42578125" style="11" customWidth="1"/>
    <col min="15110" max="15110" width="5.28515625" style="11" customWidth="1"/>
    <col min="15111" max="15119" width="13.7109375" style="11" customWidth="1"/>
    <col min="15120" max="15120" width="12.28515625" style="11" customWidth="1"/>
    <col min="15121" max="15360" width="9.28515625" style="11"/>
    <col min="15361" max="15361" width="8.28515625" style="11" customWidth="1"/>
    <col min="15362" max="15362" width="39.28515625" style="11" bestFit="1" customWidth="1"/>
    <col min="15363" max="15363" width="15.42578125" style="11" customWidth="1"/>
    <col min="15364" max="15364" width="25" style="11" customWidth="1"/>
    <col min="15365" max="15365" width="62.42578125" style="11" customWidth="1"/>
    <col min="15366" max="15366" width="5.28515625" style="11" customWidth="1"/>
    <col min="15367" max="15375" width="13.7109375" style="11" customWidth="1"/>
    <col min="15376" max="15376" width="12.28515625" style="11" customWidth="1"/>
    <col min="15377" max="15616" width="9.28515625" style="11"/>
    <col min="15617" max="15617" width="8.28515625" style="11" customWidth="1"/>
    <col min="15618" max="15618" width="39.28515625" style="11" bestFit="1" customWidth="1"/>
    <col min="15619" max="15619" width="15.42578125" style="11" customWidth="1"/>
    <col min="15620" max="15620" width="25" style="11" customWidth="1"/>
    <col min="15621" max="15621" width="62.42578125" style="11" customWidth="1"/>
    <col min="15622" max="15622" width="5.28515625" style="11" customWidth="1"/>
    <col min="15623" max="15631" width="13.7109375" style="11" customWidth="1"/>
    <col min="15632" max="15632" width="12.28515625" style="11" customWidth="1"/>
    <col min="15633" max="15872" width="9.28515625" style="11"/>
    <col min="15873" max="15873" width="8.28515625" style="11" customWidth="1"/>
    <col min="15874" max="15874" width="39.28515625" style="11" bestFit="1" customWidth="1"/>
    <col min="15875" max="15875" width="15.42578125" style="11" customWidth="1"/>
    <col min="15876" max="15876" width="25" style="11" customWidth="1"/>
    <col min="15877" max="15877" width="62.42578125" style="11" customWidth="1"/>
    <col min="15878" max="15878" width="5.28515625" style="11" customWidth="1"/>
    <col min="15879" max="15887" width="13.7109375" style="11" customWidth="1"/>
    <col min="15888" max="15888" width="12.28515625" style="11" customWidth="1"/>
    <col min="15889" max="16128" width="9.28515625" style="11"/>
    <col min="16129" max="16129" width="8.28515625" style="11" customWidth="1"/>
    <col min="16130" max="16130" width="39.28515625" style="11" bestFit="1" customWidth="1"/>
    <col min="16131" max="16131" width="15.42578125" style="11" customWidth="1"/>
    <col min="16132" max="16132" width="25" style="11" customWidth="1"/>
    <col min="16133" max="16133" width="62.42578125" style="11" customWidth="1"/>
    <col min="16134" max="16134" width="5.28515625" style="11" customWidth="1"/>
    <col min="16135" max="16143" width="13.7109375" style="11" customWidth="1"/>
    <col min="16144" max="16144" width="12.28515625" style="11" customWidth="1"/>
    <col min="16145" max="16384" width="9.28515625" style="11"/>
  </cols>
  <sheetData>
    <row r="1" spans="1:16" s="4" customFormat="1" ht="51.75" customHeight="1" x14ac:dyDescent="0.25">
      <c r="A1" s="193" t="s">
        <v>570</v>
      </c>
      <c r="B1" s="1" t="s">
        <v>0</v>
      </c>
      <c r="C1" s="2" t="s">
        <v>571</v>
      </c>
      <c r="D1" s="2" t="s">
        <v>1</v>
      </c>
      <c r="E1" s="2" t="s">
        <v>2</v>
      </c>
      <c r="F1" s="2" t="s">
        <v>572</v>
      </c>
      <c r="G1" s="2" t="s">
        <v>573</v>
      </c>
      <c r="H1" s="2" t="s">
        <v>574</v>
      </c>
      <c r="I1" s="38" t="s">
        <v>575</v>
      </c>
      <c r="J1" s="38" t="s">
        <v>576</v>
      </c>
      <c r="K1" s="38" t="s">
        <v>577</v>
      </c>
      <c r="L1" s="38" t="s">
        <v>578</v>
      </c>
      <c r="M1" s="38" t="s">
        <v>579</v>
      </c>
      <c r="N1" s="38" t="s">
        <v>580</v>
      </c>
      <c r="O1" s="38" t="s">
        <v>1387</v>
      </c>
      <c r="P1" s="39" t="s">
        <v>581</v>
      </c>
    </row>
    <row r="2" spans="1:16" s="18" customFormat="1" x14ac:dyDescent="0.2">
      <c r="A2" s="195" t="s">
        <v>582</v>
      </c>
      <c r="B2" s="24" t="s">
        <v>465</v>
      </c>
      <c r="C2" s="15" t="s">
        <v>583</v>
      </c>
      <c r="D2" s="19" t="s">
        <v>466</v>
      </c>
      <c r="E2" s="16" t="s">
        <v>467</v>
      </c>
      <c r="F2" s="41" t="s">
        <v>29</v>
      </c>
      <c r="G2" s="15"/>
      <c r="H2" s="15"/>
      <c r="I2" s="42">
        <f>688185-688185</f>
        <v>0</v>
      </c>
      <c r="J2" s="42">
        <f>688185-688185</f>
        <v>0</v>
      </c>
      <c r="K2" s="42">
        <f>688185-688185</f>
        <v>0</v>
      </c>
      <c r="L2" s="42">
        <f>688185-688185</f>
        <v>0</v>
      </c>
      <c r="M2" s="42">
        <f>688185-688185</f>
        <v>0</v>
      </c>
      <c r="N2" s="42"/>
      <c r="O2" s="42"/>
      <c r="P2" s="43">
        <f>SUM(G2:O2)</f>
        <v>0</v>
      </c>
    </row>
    <row r="3" spans="1:16" x14ac:dyDescent="0.25">
      <c r="A3" s="220"/>
      <c r="B3" s="44"/>
      <c r="C3" s="9"/>
      <c r="D3" s="45" t="s">
        <v>584</v>
      </c>
      <c r="E3" s="46">
        <f>COUNTA(E2)</f>
        <v>1</v>
      </c>
      <c r="F3" s="47"/>
      <c r="G3" s="47">
        <f t="shared" ref="G3:L3" si="0">G2</f>
        <v>0</v>
      </c>
      <c r="H3" s="47">
        <f t="shared" si="0"/>
        <v>0</v>
      </c>
      <c r="I3" s="47">
        <f t="shared" si="0"/>
        <v>0</v>
      </c>
      <c r="J3" s="47">
        <f t="shared" si="0"/>
        <v>0</v>
      </c>
      <c r="K3" s="47">
        <f t="shared" si="0"/>
        <v>0</v>
      </c>
      <c r="L3" s="47">
        <f t="shared" si="0"/>
        <v>0</v>
      </c>
      <c r="M3" s="47">
        <f>M2</f>
        <v>0</v>
      </c>
      <c r="N3" s="47">
        <f>N2</f>
        <v>0</v>
      </c>
      <c r="O3" s="47">
        <f>O2</f>
        <v>0</v>
      </c>
      <c r="P3" s="43">
        <f>SUM(G3:O3)</f>
        <v>0</v>
      </c>
    </row>
    <row r="4" spans="1:16" x14ac:dyDescent="0.25">
      <c r="A4" s="220"/>
      <c r="B4" s="44"/>
      <c r="C4" s="9"/>
      <c r="D4" s="13"/>
      <c r="E4" s="14"/>
      <c r="F4" s="9"/>
      <c r="G4" s="9"/>
      <c r="H4" s="9"/>
      <c r="I4" s="9"/>
      <c r="J4" s="9"/>
      <c r="K4" s="9"/>
      <c r="L4" s="9"/>
      <c r="M4" s="9"/>
      <c r="N4" s="9"/>
      <c r="O4" s="9"/>
      <c r="P4" s="48"/>
    </row>
    <row r="5" spans="1:16" x14ac:dyDescent="0.25">
      <c r="A5" s="195" t="s">
        <v>587</v>
      </c>
      <c r="B5" s="24" t="s">
        <v>486</v>
      </c>
      <c r="C5" s="9" t="s">
        <v>588</v>
      </c>
      <c r="D5" s="13" t="s">
        <v>492</v>
      </c>
      <c r="E5" s="14" t="s">
        <v>488</v>
      </c>
      <c r="F5" s="49"/>
      <c r="G5" s="49"/>
      <c r="H5" s="49"/>
      <c r="I5" s="49"/>
      <c r="J5" s="49">
        <v>945630</v>
      </c>
      <c r="K5" s="49">
        <v>945630</v>
      </c>
      <c r="L5" s="49">
        <v>945630</v>
      </c>
      <c r="M5" s="49">
        <v>945630</v>
      </c>
      <c r="N5" s="49">
        <v>945630</v>
      </c>
      <c r="O5" s="49"/>
      <c r="P5" s="43">
        <f>SUM(G5:O5)</f>
        <v>4728150</v>
      </c>
    </row>
    <row r="6" spans="1:16" x14ac:dyDescent="0.25">
      <c r="A6" s="220"/>
      <c r="B6" s="24" t="s">
        <v>486</v>
      </c>
      <c r="C6" s="9" t="s">
        <v>588</v>
      </c>
      <c r="D6" s="13" t="s">
        <v>489</v>
      </c>
      <c r="E6" s="14" t="s">
        <v>488</v>
      </c>
      <c r="F6" s="49"/>
      <c r="G6" s="49"/>
      <c r="H6" s="49"/>
      <c r="I6" s="49"/>
      <c r="J6" s="49">
        <v>945588</v>
      </c>
      <c r="K6" s="49">
        <v>945588</v>
      </c>
      <c r="L6" s="49">
        <v>945588</v>
      </c>
      <c r="M6" s="49">
        <v>945588</v>
      </c>
      <c r="N6" s="49">
        <v>945588</v>
      </c>
      <c r="O6" s="49"/>
      <c r="P6" s="43">
        <f>SUM(G6:O6)</f>
        <v>4727940</v>
      </c>
    </row>
    <row r="7" spans="1:16" x14ac:dyDescent="0.25">
      <c r="A7" s="195"/>
      <c r="B7" s="24" t="s">
        <v>486</v>
      </c>
      <c r="C7" s="9" t="s">
        <v>588</v>
      </c>
      <c r="D7" s="13" t="s">
        <v>487</v>
      </c>
      <c r="E7" s="14" t="s">
        <v>488</v>
      </c>
      <c r="F7" s="49"/>
      <c r="G7" s="49"/>
      <c r="H7" s="49"/>
      <c r="I7" s="49"/>
      <c r="J7" s="49">
        <v>945662</v>
      </c>
      <c r="K7" s="49">
        <v>945662</v>
      </c>
      <c r="L7" s="49">
        <v>945662</v>
      </c>
      <c r="M7" s="49">
        <v>945662</v>
      </c>
      <c r="N7" s="49">
        <v>945662</v>
      </c>
      <c r="O7" s="49"/>
      <c r="P7" s="43">
        <f>SUM(G7:O7)</f>
        <v>4728310</v>
      </c>
    </row>
    <row r="8" spans="1:16" x14ac:dyDescent="0.25">
      <c r="A8" s="220"/>
      <c r="B8" s="44"/>
      <c r="C8" s="9"/>
      <c r="D8" s="45" t="s">
        <v>584</v>
      </c>
      <c r="E8" s="46">
        <f>COUNTA(E5:E7)</f>
        <v>3</v>
      </c>
      <c r="F8" s="47"/>
      <c r="G8" s="47">
        <f t="shared" ref="G8:P8" si="1">SUM(G5:G7)</f>
        <v>0</v>
      </c>
      <c r="H8" s="47">
        <f t="shared" si="1"/>
        <v>0</v>
      </c>
      <c r="I8" s="47">
        <f t="shared" si="1"/>
        <v>0</v>
      </c>
      <c r="J8" s="47">
        <f t="shared" si="1"/>
        <v>2836880</v>
      </c>
      <c r="K8" s="47">
        <f t="shared" si="1"/>
        <v>2836880</v>
      </c>
      <c r="L8" s="47">
        <f t="shared" si="1"/>
        <v>2836880</v>
      </c>
      <c r="M8" s="47">
        <f t="shared" si="1"/>
        <v>2836880</v>
      </c>
      <c r="N8" s="47">
        <f t="shared" si="1"/>
        <v>2836880</v>
      </c>
      <c r="O8" s="47">
        <f t="shared" si="1"/>
        <v>0</v>
      </c>
      <c r="P8" s="43">
        <f t="shared" si="1"/>
        <v>14184400</v>
      </c>
    </row>
    <row r="9" spans="1:16" ht="15.75" customHeight="1" x14ac:dyDescent="0.25">
      <c r="A9" s="220"/>
      <c r="B9" s="44"/>
      <c r="C9" s="9"/>
      <c r="D9" s="13"/>
      <c r="E9" s="14"/>
      <c r="F9" s="9"/>
      <c r="G9" s="9"/>
      <c r="H9" s="9"/>
      <c r="I9" s="9"/>
      <c r="J9" s="9"/>
      <c r="K9" s="9"/>
      <c r="L9" s="9"/>
      <c r="M9" s="9"/>
      <c r="N9" s="9"/>
      <c r="O9" s="9"/>
      <c r="P9" s="48"/>
    </row>
    <row r="10" spans="1:16" x14ac:dyDescent="0.25">
      <c r="A10" s="195" t="s">
        <v>589</v>
      </c>
      <c r="B10" s="24" t="s">
        <v>275</v>
      </c>
      <c r="C10" s="9" t="s">
        <v>590</v>
      </c>
      <c r="D10" s="13"/>
      <c r="E10" s="14" t="s">
        <v>276</v>
      </c>
      <c r="F10" s="49"/>
      <c r="G10" s="49"/>
      <c r="H10" s="49"/>
      <c r="I10" s="49"/>
      <c r="J10" s="49">
        <f>2250424+750000+2600</f>
        <v>3003024</v>
      </c>
      <c r="K10" s="49">
        <f>2250424+400000</f>
        <v>2650424</v>
      </c>
      <c r="L10" s="49">
        <f>2250424+400000</f>
        <v>2650424</v>
      </c>
      <c r="M10" s="49">
        <f>2250424+400000</f>
        <v>2650424</v>
      </c>
      <c r="N10" s="49"/>
      <c r="O10" s="49"/>
      <c r="P10" s="43">
        <f t="shared" ref="P10:P17" si="2">SUM(G10:O10)</f>
        <v>10954296</v>
      </c>
    </row>
    <row r="11" spans="1:16" s="201" customFormat="1" ht="12.75" customHeight="1" x14ac:dyDescent="0.25">
      <c r="A11" s="195"/>
      <c r="B11" s="24" t="s">
        <v>275</v>
      </c>
      <c r="C11" s="15" t="s">
        <v>590</v>
      </c>
      <c r="D11" s="19" t="s">
        <v>291</v>
      </c>
      <c r="E11" s="16" t="s">
        <v>286</v>
      </c>
      <c r="F11" s="42"/>
      <c r="G11" s="42"/>
      <c r="H11" s="42"/>
      <c r="I11" s="42"/>
      <c r="J11" s="42">
        <v>400630</v>
      </c>
      <c r="K11" s="42">
        <f>400630</f>
        <v>400630</v>
      </c>
      <c r="L11" s="42">
        <f>400630</f>
        <v>400630</v>
      </c>
      <c r="M11" s="42">
        <f>400630</f>
        <v>400630</v>
      </c>
      <c r="N11" s="42"/>
      <c r="O11" s="42"/>
      <c r="P11" s="43">
        <f t="shared" si="2"/>
        <v>1602520</v>
      </c>
    </row>
    <row r="12" spans="1:16" s="18" customFormat="1" x14ac:dyDescent="0.2">
      <c r="A12" s="195"/>
      <c r="B12" s="24" t="s">
        <v>275</v>
      </c>
      <c r="C12" s="15" t="s">
        <v>590</v>
      </c>
      <c r="D12" s="19" t="s">
        <v>289</v>
      </c>
      <c r="E12" s="16" t="s">
        <v>286</v>
      </c>
      <c r="F12" s="42"/>
      <c r="G12" s="42"/>
      <c r="H12" s="42"/>
      <c r="I12" s="42"/>
      <c r="J12" s="42">
        <v>166000</v>
      </c>
      <c r="K12" s="42">
        <f>166000</f>
        <v>166000</v>
      </c>
      <c r="L12" s="42">
        <f>166000</f>
        <v>166000</v>
      </c>
      <c r="M12" s="42">
        <f>166000</f>
        <v>166000</v>
      </c>
      <c r="N12" s="42"/>
      <c r="O12" s="42"/>
      <c r="P12" s="43">
        <f t="shared" si="2"/>
        <v>664000</v>
      </c>
    </row>
    <row r="13" spans="1:16" s="201" customFormat="1" x14ac:dyDescent="0.25">
      <c r="A13" s="195"/>
      <c r="B13" s="24" t="s">
        <v>275</v>
      </c>
      <c r="C13" s="15" t="s">
        <v>590</v>
      </c>
      <c r="D13" s="19" t="s">
        <v>285</v>
      </c>
      <c r="E13" s="16" t="s">
        <v>286</v>
      </c>
      <c r="F13" s="42"/>
      <c r="G13" s="42"/>
      <c r="H13" s="42"/>
      <c r="I13" s="42"/>
      <c r="J13" s="42">
        <f>113750+37500</f>
        <v>151250</v>
      </c>
      <c r="K13" s="42">
        <f>113750+37500-18750</f>
        <v>132500</v>
      </c>
      <c r="L13" s="42">
        <f>113750+37500-18750</f>
        <v>132500</v>
      </c>
      <c r="M13" s="42">
        <f>113750+37500-18750</f>
        <v>132500</v>
      </c>
      <c r="N13" s="42"/>
      <c r="O13" s="42"/>
      <c r="P13" s="43">
        <f t="shared" si="2"/>
        <v>548750</v>
      </c>
    </row>
    <row r="14" spans="1:16" s="201" customFormat="1" x14ac:dyDescent="0.25">
      <c r="A14" s="195"/>
      <c r="B14" s="24" t="s">
        <v>275</v>
      </c>
      <c r="C14" s="15" t="s">
        <v>590</v>
      </c>
      <c r="D14" s="19" t="s">
        <v>290</v>
      </c>
      <c r="E14" s="16" t="s">
        <v>286</v>
      </c>
      <c r="F14" s="42"/>
      <c r="G14" s="42"/>
      <c r="H14" s="42"/>
      <c r="I14" s="42"/>
      <c r="J14" s="42">
        <v>173910</v>
      </c>
      <c r="K14" s="42">
        <f>173910</f>
        <v>173910</v>
      </c>
      <c r="L14" s="42">
        <f>173910</f>
        <v>173910</v>
      </c>
      <c r="M14" s="42">
        <f>173910</f>
        <v>173910</v>
      </c>
      <c r="N14" s="42"/>
      <c r="O14" s="42"/>
      <c r="P14" s="43">
        <f t="shared" si="2"/>
        <v>695640</v>
      </c>
    </row>
    <row r="15" spans="1:16" s="18" customFormat="1" ht="15.75" customHeight="1" x14ac:dyDescent="0.2">
      <c r="A15" s="195"/>
      <c r="B15" s="24" t="s">
        <v>275</v>
      </c>
      <c r="C15" s="15" t="s">
        <v>590</v>
      </c>
      <c r="D15" s="19" t="s">
        <v>287</v>
      </c>
      <c r="E15" s="16" t="s">
        <v>286</v>
      </c>
      <c r="F15" s="42"/>
      <c r="G15" s="42"/>
      <c r="H15" s="42"/>
      <c r="I15" s="42"/>
      <c r="J15" s="42">
        <v>236570</v>
      </c>
      <c r="K15" s="42">
        <f>236570-56506</f>
        <v>180064</v>
      </c>
      <c r="L15" s="42">
        <f>236570-56506-180064</f>
        <v>0</v>
      </c>
      <c r="M15" s="42">
        <f>236570-56506-180064</f>
        <v>0</v>
      </c>
      <c r="N15" s="42"/>
      <c r="O15" s="42"/>
      <c r="P15" s="43">
        <f t="shared" si="2"/>
        <v>416634</v>
      </c>
    </row>
    <row r="16" spans="1:16" s="18" customFormat="1" ht="14.25" customHeight="1" x14ac:dyDescent="0.2">
      <c r="A16" s="195"/>
      <c r="B16" s="24" t="s">
        <v>275</v>
      </c>
      <c r="C16" s="15" t="s">
        <v>590</v>
      </c>
      <c r="D16" s="19" t="s">
        <v>288</v>
      </c>
      <c r="E16" s="16" t="s">
        <v>286</v>
      </c>
      <c r="F16" s="42"/>
      <c r="G16" s="42"/>
      <c r="H16" s="42"/>
      <c r="I16" s="42"/>
      <c r="J16" s="42">
        <f>528400-61400</f>
        <v>467000</v>
      </c>
      <c r="K16" s="42">
        <f>528400-61400</f>
        <v>467000</v>
      </c>
      <c r="L16" s="42">
        <f>467000-467000</f>
        <v>0</v>
      </c>
      <c r="M16" s="42">
        <f>467000-467000</f>
        <v>0</v>
      </c>
      <c r="N16" s="42"/>
      <c r="O16" s="42"/>
      <c r="P16" s="43">
        <f t="shared" si="2"/>
        <v>934000</v>
      </c>
    </row>
    <row r="17" spans="1:16" s="20" customFormat="1" x14ac:dyDescent="0.2">
      <c r="A17" s="220"/>
      <c r="B17" s="24" t="s">
        <v>275</v>
      </c>
      <c r="C17" s="9" t="s">
        <v>590</v>
      </c>
      <c r="D17" s="31"/>
      <c r="E17" s="16" t="s">
        <v>427</v>
      </c>
      <c r="F17" s="50"/>
      <c r="G17" s="50"/>
      <c r="H17" s="50"/>
      <c r="I17" s="49"/>
      <c r="J17" s="42">
        <f>434333+36667</f>
        <v>471000</v>
      </c>
      <c r="K17" s="42">
        <f>434333+41250</f>
        <v>475583</v>
      </c>
      <c r="L17" s="42">
        <f>434333+55000</f>
        <v>489333</v>
      </c>
      <c r="M17" s="42">
        <f>434333+13750</f>
        <v>448083</v>
      </c>
      <c r="N17" s="42"/>
      <c r="O17" s="50"/>
      <c r="P17" s="43">
        <f t="shared" si="2"/>
        <v>1883999</v>
      </c>
    </row>
    <row r="18" spans="1:16" x14ac:dyDescent="0.25">
      <c r="A18" s="220"/>
      <c r="B18" s="44"/>
      <c r="C18" s="9"/>
      <c r="D18" s="45" t="s">
        <v>584</v>
      </c>
      <c r="E18" s="46">
        <f>COUNTA(E10:E17)</f>
        <v>8</v>
      </c>
      <c r="F18" s="47"/>
      <c r="G18" s="47">
        <f t="shared" ref="G18:P18" si="3">SUM(G10:G17)</f>
        <v>0</v>
      </c>
      <c r="H18" s="47">
        <f t="shared" si="3"/>
        <v>0</v>
      </c>
      <c r="I18" s="47">
        <f t="shared" si="3"/>
        <v>0</v>
      </c>
      <c r="J18" s="47">
        <f t="shared" si="3"/>
        <v>5069384</v>
      </c>
      <c r="K18" s="47">
        <f t="shared" si="3"/>
        <v>4646111</v>
      </c>
      <c r="L18" s="47">
        <f t="shared" si="3"/>
        <v>4012797</v>
      </c>
      <c r="M18" s="47">
        <f t="shared" si="3"/>
        <v>3971547</v>
      </c>
      <c r="N18" s="47">
        <f t="shared" si="3"/>
        <v>0</v>
      </c>
      <c r="O18" s="47">
        <f t="shared" si="3"/>
        <v>0</v>
      </c>
      <c r="P18" s="43">
        <f t="shared" si="3"/>
        <v>17699839</v>
      </c>
    </row>
    <row r="19" spans="1:16" x14ac:dyDescent="0.25">
      <c r="A19" s="220"/>
      <c r="B19" s="44"/>
      <c r="C19" s="9"/>
      <c r="D19" s="13"/>
      <c r="E19" s="14"/>
      <c r="F19" s="49"/>
      <c r="G19" s="49"/>
      <c r="H19" s="49"/>
      <c r="I19" s="49"/>
      <c r="J19" s="49"/>
      <c r="K19" s="49"/>
      <c r="L19" s="49"/>
      <c r="M19" s="49"/>
      <c r="N19" s="49"/>
      <c r="O19" s="49"/>
      <c r="P19" s="48"/>
    </row>
    <row r="20" spans="1:16" x14ac:dyDescent="0.25">
      <c r="A20" s="195" t="s">
        <v>585</v>
      </c>
      <c r="B20" s="24" t="s">
        <v>1478</v>
      </c>
      <c r="C20" s="9" t="s">
        <v>586</v>
      </c>
      <c r="D20" s="13"/>
      <c r="E20" s="14" t="s">
        <v>475</v>
      </c>
      <c r="F20" s="9"/>
      <c r="G20" s="9"/>
      <c r="H20" s="9"/>
      <c r="I20" s="49">
        <f>307610+3001</f>
        <v>310611</v>
      </c>
      <c r="J20" s="49">
        <f>307610+3001-7510</f>
        <v>303101</v>
      </c>
      <c r="K20" s="49">
        <f>303101+2482</f>
        <v>305583</v>
      </c>
      <c r="L20" s="49">
        <f>303101+5948</f>
        <v>309049</v>
      </c>
      <c r="M20" s="9"/>
      <c r="N20" s="9"/>
      <c r="O20" s="9"/>
      <c r="P20" s="43">
        <f>SUM(G20:O20)</f>
        <v>1228344</v>
      </c>
    </row>
    <row r="21" spans="1:16" x14ac:dyDescent="0.25">
      <c r="A21" s="220"/>
      <c r="B21" s="44"/>
      <c r="C21" s="9"/>
      <c r="D21" s="45" t="s">
        <v>584</v>
      </c>
      <c r="E21" s="46">
        <f>COUNTA(E20)</f>
        <v>1</v>
      </c>
      <c r="F21" s="47"/>
      <c r="G21" s="47">
        <f t="shared" ref="G21:L21" si="4">G20</f>
        <v>0</v>
      </c>
      <c r="H21" s="47">
        <f t="shared" si="4"/>
        <v>0</v>
      </c>
      <c r="I21" s="47">
        <f t="shared" si="4"/>
        <v>310611</v>
      </c>
      <c r="J21" s="47">
        <f t="shared" si="4"/>
        <v>303101</v>
      </c>
      <c r="K21" s="47">
        <f t="shared" si="4"/>
        <v>305583</v>
      </c>
      <c r="L21" s="47">
        <f t="shared" si="4"/>
        <v>309049</v>
      </c>
      <c r="M21" s="47">
        <f>M20</f>
        <v>0</v>
      </c>
      <c r="N21" s="47">
        <f>N20</f>
        <v>0</v>
      </c>
      <c r="O21" s="47">
        <f>O20</f>
        <v>0</v>
      </c>
      <c r="P21" s="43">
        <f>SUM(G21:O21)</f>
        <v>1228344</v>
      </c>
    </row>
    <row r="22" spans="1:16" ht="15.75" customHeight="1" x14ac:dyDescent="0.25">
      <c r="A22" s="220"/>
      <c r="B22" s="44"/>
      <c r="C22" s="9"/>
      <c r="D22" s="13"/>
      <c r="E22" s="14"/>
      <c r="F22" s="9"/>
      <c r="G22" s="9"/>
      <c r="H22" s="9"/>
      <c r="I22" s="9"/>
      <c r="J22" s="9"/>
      <c r="K22" s="9"/>
      <c r="L22" s="9"/>
      <c r="M22" s="9"/>
      <c r="N22" s="9"/>
      <c r="O22" s="9"/>
      <c r="P22" s="48"/>
    </row>
    <row r="23" spans="1:16" x14ac:dyDescent="0.25">
      <c r="A23" s="195" t="s">
        <v>585</v>
      </c>
      <c r="B23" s="24" t="s">
        <v>452</v>
      </c>
      <c r="C23" s="9" t="s">
        <v>591</v>
      </c>
      <c r="D23" s="13"/>
      <c r="E23" s="14" t="s">
        <v>453</v>
      </c>
      <c r="F23" s="49"/>
      <c r="G23" s="49"/>
      <c r="H23" s="49"/>
      <c r="I23" s="49">
        <f>81000+8000+351</f>
        <v>89351</v>
      </c>
      <c r="J23" s="49">
        <f>81000+351</f>
        <v>81351</v>
      </c>
      <c r="K23" s="49">
        <f>81000+351</f>
        <v>81351</v>
      </c>
      <c r="L23" s="49">
        <f>81000+351+17600</f>
        <v>98951</v>
      </c>
      <c r="M23" s="49">
        <f>81000+351+34980</f>
        <v>116331</v>
      </c>
      <c r="N23" s="49"/>
      <c r="O23" s="49"/>
      <c r="P23" s="43">
        <f>SUM(G23:O23)</f>
        <v>467335</v>
      </c>
    </row>
    <row r="24" spans="1:16" x14ac:dyDescent="0.25">
      <c r="A24" s="220"/>
      <c r="B24" s="44"/>
      <c r="C24" s="9"/>
      <c r="D24" s="45" t="s">
        <v>584</v>
      </c>
      <c r="E24" s="46">
        <f>COUNTA(E23)</f>
        <v>1</v>
      </c>
      <c r="F24" s="47"/>
      <c r="G24" s="47">
        <f t="shared" ref="G24:L24" si="5">G23</f>
        <v>0</v>
      </c>
      <c r="H24" s="47">
        <f t="shared" si="5"/>
        <v>0</v>
      </c>
      <c r="I24" s="47">
        <f t="shared" si="5"/>
        <v>89351</v>
      </c>
      <c r="J24" s="47">
        <f t="shared" si="5"/>
        <v>81351</v>
      </c>
      <c r="K24" s="47">
        <f t="shared" si="5"/>
        <v>81351</v>
      </c>
      <c r="L24" s="47">
        <f t="shared" si="5"/>
        <v>98951</v>
      </c>
      <c r="M24" s="47">
        <f>M23</f>
        <v>116331</v>
      </c>
      <c r="N24" s="47">
        <f>N23</f>
        <v>0</v>
      </c>
      <c r="O24" s="47">
        <f>O23</f>
        <v>0</v>
      </c>
      <c r="P24" s="43">
        <f>SUM(G24:O24)</f>
        <v>467335</v>
      </c>
    </row>
    <row r="25" spans="1:16" x14ac:dyDescent="0.25">
      <c r="A25" s="220"/>
      <c r="B25" s="44"/>
      <c r="C25" s="9"/>
      <c r="D25" s="13"/>
      <c r="E25" s="14"/>
      <c r="F25" s="9"/>
      <c r="G25" s="9"/>
      <c r="H25" s="9"/>
      <c r="I25" s="9"/>
      <c r="J25" s="9"/>
      <c r="K25" s="9"/>
      <c r="L25" s="9"/>
      <c r="M25" s="9"/>
      <c r="N25" s="9"/>
      <c r="O25" s="9"/>
      <c r="P25" s="48"/>
    </row>
    <row r="26" spans="1:16" x14ac:dyDescent="0.25">
      <c r="A26" s="195" t="s">
        <v>582</v>
      </c>
      <c r="B26" s="24" t="s">
        <v>322</v>
      </c>
      <c r="C26" s="9" t="s">
        <v>592</v>
      </c>
      <c r="D26" s="13"/>
      <c r="E26" s="14" t="s">
        <v>323</v>
      </c>
      <c r="F26" s="49"/>
      <c r="G26" s="49"/>
      <c r="H26" s="49"/>
      <c r="I26" s="49">
        <f>47960+275</f>
        <v>48235</v>
      </c>
      <c r="J26" s="49">
        <f>47960+275</f>
        <v>48235</v>
      </c>
      <c r="K26" s="49">
        <f>47960+275</f>
        <v>48235</v>
      </c>
      <c r="L26" s="49">
        <f>47960+275</f>
        <v>48235</v>
      </c>
      <c r="M26" s="49"/>
      <c r="N26" s="49"/>
      <c r="O26" s="49"/>
      <c r="P26" s="43">
        <f>SUM(G26:O26)</f>
        <v>192940</v>
      </c>
    </row>
    <row r="27" spans="1:16" x14ac:dyDescent="0.25">
      <c r="A27" s="220"/>
      <c r="B27" s="44"/>
      <c r="C27" s="9"/>
      <c r="D27" s="45" t="s">
        <v>584</v>
      </c>
      <c r="E27" s="46">
        <f>COUNTA(E26)</f>
        <v>1</v>
      </c>
      <c r="F27" s="47"/>
      <c r="G27" s="47">
        <f t="shared" ref="G27:L27" si="6">G26</f>
        <v>0</v>
      </c>
      <c r="H27" s="47">
        <f t="shared" si="6"/>
        <v>0</v>
      </c>
      <c r="I27" s="47">
        <f t="shared" si="6"/>
        <v>48235</v>
      </c>
      <c r="J27" s="47">
        <f t="shared" si="6"/>
        <v>48235</v>
      </c>
      <c r="K27" s="47">
        <f t="shared" si="6"/>
        <v>48235</v>
      </c>
      <c r="L27" s="47">
        <f t="shared" si="6"/>
        <v>48235</v>
      </c>
      <c r="M27" s="47">
        <f>M26</f>
        <v>0</v>
      </c>
      <c r="N27" s="47">
        <f>N26</f>
        <v>0</v>
      </c>
      <c r="O27" s="47">
        <f>O26</f>
        <v>0</v>
      </c>
      <c r="P27" s="43">
        <f>SUM(G27:O27)</f>
        <v>192940</v>
      </c>
    </row>
    <row r="28" spans="1:16" x14ac:dyDescent="0.25">
      <c r="A28" s="220"/>
      <c r="B28" s="44"/>
      <c r="C28" s="9"/>
      <c r="D28" s="13"/>
      <c r="E28" s="14"/>
      <c r="F28" s="9"/>
      <c r="G28" s="9"/>
      <c r="H28" s="9"/>
      <c r="I28" s="9"/>
      <c r="J28" s="9"/>
      <c r="K28" s="9"/>
      <c r="L28" s="9"/>
      <c r="M28" s="9"/>
      <c r="N28" s="9"/>
      <c r="O28" s="9"/>
      <c r="P28" s="48"/>
    </row>
    <row r="29" spans="1:16" x14ac:dyDescent="0.25">
      <c r="A29" s="195" t="s">
        <v>585</v>
      </c>
      <c r="B29" s="24" t="s">
        <v>1515</v>
      </c>
      <c r="C29" s="9" t="s">
        <v>630</v>
      </c>
      <c r="D29" s="13"/>
      <c r="E29" s="14" t="s">
        <v>187</v>
      </c>
      <c r="F29" s="68" t="s">
        <v>29</v>
      </c>
      <c r="G29" s="49"/>
      <c r="H29" s="49">
        <v>2663934</v>
      </c>
      <c r="I29" s="49">
        <v>2663934</v>
      </c>
      <c r="J29" s="49">
        <f>2663934-2663934</f>
        <v>0</v>
      </c>
      <c r="K29" s="49">
        <f>2663934-2663934</f>
        <v>0</v>
      </c>
      <c r="L29" s="49">
        <f>2663934-2663934</f>
        <v>0</v>
      </c>
      <c r="M29" s="49"/>
      <c r="N29" s="49"/>
      <c r="O29" s="49"/>
      <c r="P29" s="43">
        <f>SUM(G29:O29)</f>
        <v>5327868</v>
      </c>
    </row>
    <row r="30" spans="1:16" x14ac:dyDescent="0.25">
      <c r="A30" s="220"/>
      <c r="B30" s="54" t="s">
        <v>1515</v>
      </c>
      <c r="C30" s="22" t="s">
        <v>630</v>
      </c>
      <c r="D30" s="22"/>
      <c r="E30" s="22" t="s">
        <v>608</v>
      </c>
      <c r="F30" s="71" t="s">
        <v>29</v>
      </c>
      <c r="G30" s="56"/>
      <c r="H30" s="56">
        <v>125000</v>
      </c>
      <c r="I30" s="56">
        <v>125000</v>
      </c>
      <c r="J30" s="56">
        <f>125000-125000</f>
        <v>0</v>
      </c>
      <c r="K30" s="56">
        <f>125000-125000</f>
        <v>0</v>
      </c>
      <c r="L30" s="56">
        <f>125000-125000</f>
        <v>0</v>
      </c>
      <c r="M30" s="56"/>
      <c r="N30" s="178"/>
      <c r="O30" s="56"/>
      <c r="P30" s="57">
        <f>SUM(G30:O30)</f>
        <v>250000</v>
      </c>
    </row>
    <row r="31" spans="1:16" x14ac:dyDescent="0.25">
      <c r="A31" s="220"/>
      <c r="B31" s="24" t="s">
        <v>1515</v>
      </c>
      <c r="C31" s="9" t="s">
        <v>630</v>
      </c>
      <c r="D31" s="13"/>
      <c r="E31" s="14" t="s">
        <v>480</v>
      </c>
      <c r="F31" s="68" t="s">
        <v>29</v>
      </c>
      <c r="G31" s="49"/>
      <c r="H31" s="49">
        <v>3913695</v>
      </c>
      <c r="I31" s="49">
        <f>3913695-3913695</f>
        <v>0</v>
      </c>
      <c r="J31" s="49">
        <f>3913695-3913695</f>
        <v>0</v>
      </c>
      <c r="K31" s="49">
        <f>3913695-3913695</f>
        <v>0</v>
      </c>
      <c r="L31" s="49">
        <f>3913695-3913695</f>
        <v>0</v>
      </c>
      <c r="M31" s="49"/>
      <c r="N31" s="49"/>
      <c r="O31" s="49"/>
      <c r="P31" s="43">
        <f>SUM(G31:O31)</f>
        <v>3913695</v>
      </c>
    </row>
    <row r="32" spans="1:16" x14ac:dyDescent="0.25">
      <c r="A32" s="220"/>
      <c r="B32" s="44"/>
      <c r="C32" s="9"/>
      <c r="D32" s="45" t="s">
        <v>584</v>
      </c>
      <c r="E32" s="46">
        <f>COUNTA(E29:E31)</f>
        <v>3</v>
      </c>
      <c r="F32" s="47"/>
      <c r="G32" s="47">
        <f t="shared" ref="G32:P32" si="7">SUM(G29:G31)</f>
        <v>0</v>
      </c>
      <c r="H32" s="47">
        <f t="shared" si="7"/>
        <v>6702629</v>
      </c>
      <c r="I32" s="47">
        <f t="shared" si="7"/>
        <v>2788934</v>
      </c>
      <c r="J32" s="47">
        <f t="shared" si="7"/>
        <v>0</v>
      </c>
      <c r="K32" s="47">
        <f t="shared" si="7"/>
        <v>0</v>
      </c>
      <c r="L32" s="47">
        <f t="shared" si="7"/>
        <v>0</v>
      </c>
      <c r="M32" s="47">
        <f>SUM(M29:M31)</f>
        <v>0</v>
      </c>
      <c r="N32" s="47">
        <f>SUM(N29:N31)</f>
        <v>0</v>
      </c>
      <c r="O32" s="47">
        <f>SUM(O29:O31)</f>
        <v>0</v>
      </c>
      <c r="P32" s="43">
        <f t="shared" si="7"/>
        <v>9491563</v>
      </c>
    </row>
    <row r="33" spans="1:16" x14ac:dyDescent="0.25">
      <c r="A33" s="220"/>
      <c r="B33" s="44"/>
      <c r="C33" s="9"/>
      <c r="D33" s="13"/>
      <c r="E33" s="14"/>
      <c r="F33" s="9"/>
      <c r="G33" s="9"/>
      <c r="H33" s="9"/>
      <c r="I33" s="9"/>
      <c r="J33" s="9"/>
      <c r="K33" s="9"/>
      <c r="L33" s="9"/>
      <c r="M33" s="9"/>
      <c r="N33" s="9"/>
      <c r="O33" s="9"/>
      <c r="P33" s="48"/>
    </row>
    <row r="34" spans="1:16" x14ac:dyDescent="0.25">
      <c r="A34" s="195" t="s">
        <v>587</v>
      </c>
      <c r="B34" s="24" t="s">
        <v>87</v>
      </c>
      <c r="C34" s="9" t="s">
        <v>1351</v>
      </c>
      <c r="D34" s="141">
        <v>1</v>
      </c>
      <c r="E34" s="14" t="s">
        <v>88</v>
      </c>
      <c r="F34" s="49"/>
      <c r="G34" s="49"/>
      <c r="H34" s="49"/>
      <c r="I34" s="49"/>
      <c r="J34" s="49"/>
      <c r="K34" s="49">
        <v>2274386</v>
      </c>
      <c r="L34" s="49">
        <v>2274386</v>
      </c>
      <c r="M34" s="49">
        <v>2274386</v>
      </c>
      <c r="N34" s="49"/>
      <c r="O34" s="49"/>
      <c r="P34" s="43">
        <f>SUM(G34:O34)</f>
        <v>6823158</v>
      </c>
    </row>
    <row r="35" spans="1:16" x14ac:dyDescent="0.25">
      <c r="A35" s="220"/>
      <c r="B35" s="24" t="s">
        <v>87</v>
      </c>
      <c r="C35" s="9" t="s">
        <v>1351</v>
      </c>
      <c r="D35" s="141">
        <v>1</v>
      </c>
      <c r="E35" s="14" t="s">
        <v>131</v>
      </c>
      <c r="F35" s="49"/>
      <c r="G35" s="49"/>
      <c r="H35" s="49"/>
      <c r="I35" s="49"/>
      <c r="J35" s="49"/>
      <c r="K35" s="49">
        <v>1644271</v>
      </c>
      <c r="L35" s="49">
        <v>1644271</v>
      </c>
      <c r="M35" s="49">
        <v>1644271</v>
      </c>
      <c r="N35" s="49"/>
      <c r="O35" s="49"/>
      <c r="P35" s="43">
        <f>SUM(G35:O35)</f>
        <v>4932813</v>
      </c>
    </row>
    <row r="36" spans="1:16" x14ac:dyDescent="0.25">
      <c r="A36" s="220"/>
      <c r="B36" s="24" t="s">
        <v>87</v>
      </c>
      <c r="C36" s="9" t="s">
        <v>1351</v>
      </c>
      <c r="D36" s="141">
        <v>1</v>
      </c>
      <c r="E36" s="14" t="s">
        <v>211</v>
      </c>
      <c r="F36" s="49"/>
      <c r="G36" s="49"/>
      <c r="H36" s="49"/>
      <c r="I36" s="49"/>
      <c r="J36" s="49"/>
      <c r="K36" s="49">
        <v>328453</v>
      </c>
      <c r="L36" s="49">
        <v>328453</v>
      </c>
      <c r="M36" s="49">
        <v>328453</v>
      </c>
      <c r="N36" s="49"/>
      <c r="O36" s="49"/>
      <c r="P36" s="43">
        <f>SUM(G36:O36)</f>
        <v>985359</v>
      </c>
    </row>
    <row r="37" spans="1:16" x14ac:dyDescent="0.25">
      <c r="A37" s="220"/>
      <c r="B37" s="24" t="s">
        <v>87</v>
      </c>
      <c r="C37" s="9" t="s">
        <v>1351</v>
      </c>
      <c r="D37" s="141">
        <v>1</v>
      </c>
      <c r="E37" s="14" t="s">
        <v>1350</v>
      </c>
      <c r="F37" s="49"/>
      <c r="G37" s="49"/>
      <c r="H37" s="49"/>
      <c r="I37" s="49"/>
      <c r="J37" s="49"/>
      <c r="K37" s="49">
        <v>7288017</v>
      </c>
      <c r="L37" s="49">
        <v>7509923</v>
      </c>
      <c r="M37" s="49">
        <v>7509923</v>
      </c>
      <c r="N37" s="49"/>
      <c r="O37" s="49"/>
      <c r="P37" s="43">
        <f>SUM(G37:O37)</f>
        <v>22307863</v>
      </c>
    </row>
    <row r="38" spans="1:16" x14ac:dyDescent="0.25">
      <c r="A38" s="220"/>
      <c r="B38" s="24" t="s">
        <v>87</v>
      </c>
      <c r="C38" s="9" t="s">
        <v>1351</v>
      </c>
      <c r="D38" s="141"/>
      <c r="E38" s="14" t="s">
        <v>1081</v>
      </c>
      <c r="F38" s="49"/>
      <c r="G38" s="49"/>
      <c r="H38" s="49"/>
      <c r="I38" s="49"/>
      <c r="J38" s="49"/>
      <c r="K38" s="49">
        <f>6604397-4125000-150000-387000</f>
        <v>1942397</v>
      </c>
      <c r="L38" s="49">
        <f>6604397-6087000</f>
        <v>517397</v>
      </c>
      <c r="M38" s="49">
        <f>6604397-6087000</f>
        <v>517397</v>
      </c>
      <c r="N38" s="49"/>
      <c r="O38" s="49"/>
      <c r="P38" s="43">
        <f>SUM(G38:O38)</f>
        <v>2977191</v>
      </c>
    </row>
    <row r="39" spans="1:16" x14ac:dyDescent="0.25">
      <c r="A39" s="220"/>
      <c r="B39" s="44"/>
      <c r="C39" s="9"/>
      <c r="D39" s="45" t="s">
        <v>584</v>
      </c>
      <c r="E39" s="46">
        <v>5</v>
      </c>
      <c r="F39" s="47"/>
      <c r="G39" s="47">
        <f t="shared" ref="G39" si="8">SUM(G34:G37)</f>
        <v>0</v>
      </c>
      <c r="H39" s="47">
        <f>SUM(H34:H37)</f>
        <v>0</v>
      </c>
      <c r="I39" s="47">
        <f t="shared" ref="I39" si="9">SUM(I34:I37)</f>
        <v>0</v>
      </c>
      <c r="J39" s="47">
        <f>SUM(J34:J38)</f>
        <v>0</v>
      </c>
      <c r="K39" s="47">
        <f>SUM(K34:K38)</f>
        <v>13477524</v>
      </c>
      <c r="L39" s="47">
        <f t="shared" ref="L39:O39" si="10">SUM(L34:L38)</f>
        <v>12274430</v>
      </c>
      <c r="M39" s="47">
        <f t="shared" si="10"/>
        <v>12274430</v>
      </c>
      <c r="N39" s="47">
        <f t="shared" si="10"/>
        <v>0</v>
      </c>
      <c r="O39" s="47">
        <f t="shared" si="10"/>
        <v>0</v>
      </c>
      <c r="P39" s="43">
        <f>SUM(P34:P38)</f>
        <v>38026384</v>
      </c>
    </row>
    <row r="40" spans="1:16" ht="15" customHeight="1" x14ac:dyDescent="0.25">
      <c r="A40" s="220"/>
      <c r="B40" s="44"/>
      <c r="C40" s="9"/>
      <c r="D40" s="13"/>
      <c r="E40" s="14"/>
      <c r="F40" s="9"/>
      <c r="G40" s="9"/>
      <c r="H40" s="9"/>
      <c r="I40" s="9"/>
      <c r="J40" s="9"/>
      <c r="K40" s="9"/>
      <c r="L40" s="9"/>
      <c r="M40" s="9"/>
      <c r="N40" s="9"/>
      <c r="O40" s="9"/>
      <c r="P40" s="48"/>
    </row>
    <row r="41" spans="1:16" x14ac:dyDescent="0.25">
      <c r="A41" s="195" t="s">
        <v>582</v>
      </c>
      <c r="B41" s="24" t="s">
        <v>1356</v>
      </c>
      <c r="C41" s="9" t="s">
        <v>1357</v>
      </c>
      <c r="D41" s="13"/>
      <c r="E41" s="14" t="s">
        <v>356</v>
      </c>
      <c r="F41" s="49"/>
      <c r="G41" s="49"/>
      <c r="H41" s="49"/>
      <c r="I41" s="49"/>
      <c r="J41" s="49"/>
      <c r="K41" s="49">
        <v>370505</v>
      </c>
      <c r="L41" s="49">
        <v>370505</v>
      </c>
      <c r="M41" s="49">
        <v>370505</v>
      </c>
      <c r="N41" s="49">
        <v>370505</v>
      </c>
      <c r="O41" s="49"/>
      <c r="P41" s="43">
        <f>SUM(G41:O41)</f>
        <v>1482020</v>
      </c>
    </row>
    <row r="42" spans="1:16" x14ac:dyDescent="0.25">
      <c r="A42" s="220"/>
      <c r="B42" s="44"/>
      <c r="C42" s="9"/>
      <c r="D42" s="45" t="s">
        <v>584</v>
      </c>
      <c r="E42" s="46">
        <f>COUNTA(E41:E41)</f>
        <v>1</v>
      </c>
      <c r="F42" s="47"/>
      <c r="G42" s="47">
        <f t="shared" ref="G42:P42" si="11">SUM(G41:G41)</f>
        <v>0</v>
      </c>
      <c r="H42" s="47">
        <f t="shared" si="11"/>
        <v>0</v>
      </c>
      <c r="I42" s="47">
        <f t="shared" si="11"/>
        <v>0</v>
      </c>
      <c r="J42" s="47">
        <f t="shared" si="11"/>
        <v>0</v>
      </c>
      <c r="K42" s="47">
        <f t="shared" si="11"/>
        <v>370505</v>
      </c>
      <c r="L42" s="47">
        <f t="shared" si="11"/>
        <v>370505</v>
      </c>
      <c r="M42" s="47">
        <f t="shared" si="11"/>
        <v>370505</v>
      </c>
      <c r="N42" s="47">
        <f t="shared" si="11"/>
        <v>370505</v>
      </c>
      <c r="O42" s="47">
        <f t="shared" si="11"/>
        <v>0</v>
      </c>
      <c r="P42" s="43">
        <f t="shared" si="11"/>
        <v>1482020</v>
      </c>
    </row>
    <row r="43" spans="1:16" x14ac:dyDescent="0.25">
      <c r="A43" s="220"/>
      <c r="B43" s="44"/>
      <c r="C43" s="9"/>
      <c r="D43" s="13"/>
      <c r="E43" s="14"/>
      <c r="F43" s="9"/>
      <c r="G43" s="9"/>
      <c r="H43" s="9"/>
      <c r="I43" s="9"/>
      <c r="J43" s="9"/>
      <c r="K43" s="9"/>
      <c r="L43" s="9"/>
      <c r="M43" s="9"/>
      <c r="N43" s="9"/>
      <c r="O43" s="9"/>
      <c r="P43" s="48"/>
    </row>
    <row r="44" spans="1:16" s="18" customFormat="1" x14ac:dyDescent="0.2">
      <c r="A44" s="195" t="s">
        <v>589</v>
      </c>
      <c r="B44" s="24" t="s">
        <v>217</v>
      </c>
      <c r="C44" s="15" t="s">
        <v>593</v>
      </c>
      <c r="D44" s="19"/>
      <c r="E44" s="16" t="s">
        <v>218</v>
      </c>
      <c r="F44" s="42"/>
      <c r="G44" s="42"/>
      <c r="H44" s="42"/>
      <c r="I44" s="42"/>
      <c r="J44" s="42">
        <v>48769</v>
      </c>
      <c r="K44" s="42">
        <v>48769</v>
      </c>
      <c r="L44" s="42">
        <v>48769</v>
      </c>
      <c r="M44" s="42">
        <v>48769</v>
      </c>
      <c r="N44" s="42">
        <v>48769</v>
      </c>
      <c r="O44" s="42"/>
      <c r="P44" s="43">
        <f>SUM(G44:O44)</f>
        <v>243845</v>
      </c>
    </row>
    <row r="45" spans="1:16" x14ac:dyDescent="0.25">
      <c r="A45" s="220"/>
      <c r="B45" s="44"/>
      <c r="C45" s="9"/>
      <c r="D45" s="45" t="s">
        <v>584</v>
      </c>
      <c r="E45" s="46">
        <f>COUNTA(E44)</f>
        <v>1</v>
      </c>
      <c r="F45" s="47"/>
      <c r="G45" s="47">
        <f t="shared" ref="G45:L45" si="12">G44</f>
        <v>0</v>
      </c>
      <c r="H45" s="47">
        <f t="shared" si="12"/>
        <v>0</v>
      </c>
      <c r="I45" s="47">
        <f t="shared" si="12"/>
        <v>0</v>
      </c>
      <c r="J45" s="47">
        <f t="shared" si="12"/>
        <v>48769</v>
      </c>
      <c r="K45" s="47">
        <f t="shared" si="12"/>
        <v>48769</v>
      </c>
      <c r="L45" s="47">
        <f t="shared" si="12"/>
        <v>48769</v>
      </c>
      <c r="M45" s="47">
        <f>M44</f>
        <v>48769</v>
      </c>
      <c r="N45" s="47">
        <f>N44</f>
        <v>48769</v>
      </c>
      <c r="O45" s="47">
        <f>O44</f>
        <v>0</v>
      </c>
      <c r="P45" s="43">
        <f>P44</f>
        <v>243845</v>
      </c>
    </row>
    <row r="46" spans="1:16" x14ac:dyDescent="0.25">
      <c r="A46" s="220"/>
      <c r="B46" s="44"/>
      <c r="C46" s="9"/>
      <c r="D46" s="13"/>
      <c r="E46" s="14"/>
      <c r="F46" s="9"/>
      <c r="G46" s="9"/>
      <c r="H46" s="9"/>
      <c r="I46" s="9"/>
      <c r="J46" s="9"/>
      <c r="K46" s="9"/>
      <c r="L46" s="9"/>
      <c r="M46" s="9"/>
      <c r="N46" s="9"/>
      <c r="O46" s="9"/>
      <c r="P46" s="48"/>
    </row>
    <row r="47" spans="1:16" ht="15.75" customHeight="1" x14ac:dyDescent="0.25">
      <c r="A47" s="195" t="s">
        <v>585</v>
      </c>
      <c r="B47" s="24" t="s">
        <v>163</v>
      </c>
      <c r="C47" s="9" t="s">
        <v>1352</v>
      </c>
      <c r="D47" s="13"/>
      <c r="E47" s="14" t="s">
        <v>164</v>
      </c>
      <c r="F47" s="49"/>
      <c r="G47" s="49"/>
      <c r="H47" s="49"/>
      <c r="I47" s="49"/>
      <c r="J47" s="49"/>
      <c r="K47" s="49">
        <v>391817</v>
      </c>
      <c r="L47" s="49">
        <v>391817</v>
      </c>
      <c r="M47" s="49">
        <v>391817</v>
      </c>
      <c r="N47" s="49"/>
      <c r="O47" s="49"/>
      <c r="P47" s="43">
        <f t="shared" ref="P47:P55" si="13">SUM(G47:O47)</f>
        <v>1175451</v>
      </c>
    </row>
    <row r="48" spans="1:16" x14ac:dyDescent="0.25">
      <c r="A48" s="220"/>
      <c r="B48" s="24" t="s">
        <v>163</v>
      </c>
      <c r="C48" s="9" t="s">
        <v>1352</v>
      </c>
      <c r="D48" s="13"/>
      <c r="E48" s="14" t="s">
        <v>1359</v>
      </c>
      <c r="F48" s="49"/>
      <c r="G48" s="49"/>
      <c r="H48" s="49"/>
      <c r="I48" s="49"/>
      <c r="J48" s="49"/>
      <c r="K48" s="49">
        <v>990000</v>
      </c>
      <c r="L48" s="49">
        <v>990000</v>
      </c>
      <c r="M48" s="49">
        <v>990000</v>
      </c>
      <c r="N48" s="49"/>
      <c r="O48" s="49"/>
      <c r="P48" s="43">
        <f t="shared" si="13"/>
        <v>2970000</v>
      </c>
    </row>
    <row r="49" spans="1:16" x14ac:dyDescent="0.25">
      <c r="A49" s="220"/>
      <c r="B49" s="54" t="s">
        <v>163</v>
      </c>
      <c r="C49" s="9" t="s">
        <v>1352</v>
      </c>
      <c r="D49" s="55"/>
      <c r="E49" s="8" t="s">
        <v>281</v>
      </c>
      <c r="F49" s="8"/>
      <c r="G49" s="56"/>
      <c r="H49" s="56"/>
      <c r="I49" s="56"/>
      <c r="J49" s="56"/>
      <c r="K49" s="56">
        <v>435000</v>
      </c>
      <c r="L49" s="213">
        <v>435000</v>
      </c>
      <c r="M49" s="213">
        <v>435000</v>
      </c>
      <c r="N49" s="213"/>
      <c r="O49" s="56"/>
      <c r="P49" s="57">
        <f t="shared" si="13"/>
        <v>1305000</v>
      </c>
    </row>
    <row r="50" spans="1:16" x14ac:dyDescent="0.25">
      <c r="A50" s="220"/>
      <c r="B50" s="54" t="s">
        <v>163</v>
      </c>
      <c r="C50" s="9" t="s">
        <v>1352</v>
      </c>
      <c r="D50" s="55"/>
      <c r="E50" s="8" t="s">
        <v>303</v>
      </c>
      <c r="F50" s="8"/>
      <c r="G50" s="56"/>
      <c r="H50" s="56"/>
      <c r="I50" s="56"/>
      <c r="J50" s="56"/>
      <c r="K50" s="56">
        <v>504970</v>
      </c>
      <c r="L50" s="213">
        <v>504970</v>
      </c>
      <c r="M50" s="213">
        <v>504970</v>
      </c>
      <c r="N50" s="213"/>
      <c r="O50" s="56"/>
      <c r="P50" s="57">
        <f t="shared" si="13"/>
        <v>1514910</v>
      </c>
    </row>
    <row r="51" spans="1:16" x14ac:dyDescent="0.25">
      <c r="A51" s="220"/>
      <c r="B51" s="24" t="s">
        <v>163</v>
      </c>
      <c r="C51" s="9" t="s">
        <v>1352</v>
      </c>
      <c r="D51" s="55"/>
      <c r="E51" s="8" t="s">
        <v>386</v>
      </c>
      <c r="F51" s="8"/>
      <c r="G51" s="56"/>
      <c r="H51" s="56"/>
      <c r="I51" s="56"/>
      <c r="J51" s="56"/>
      <c r="K51" s="56">
        <v>536508</v>
      </c>
      <c r="L51" s="213">
        <v>536508</v>
      </c>
      <c r="M51" s="213">
        <v>536508</v>
      </c>
      <c r="N51" s="213"/>
      <c r="O51" s="56"/>
      <c r="P51" s="43">
        <f t="shared" si="13"/>
        <v>1609524</v>
      </c>
    </row>
    <row r="52" spans="1:16" x14ac:dyDescent="0.25">
      <c r="A52" s="220"/>
      <c r="B52" s="24" t="s">
        <v>163</v>
      </c>
      <c r="C52" s="9" t="s">
        <v>1352</v>
      </c>
      <c r="D52" s="13"/>
      <c r="E52" s="14" t="s">
        <v>594</v>
      </c>
      <c r="F52" s="51" t="s">
        <v>29</v>
      </c>
      <c r="G52" s="49"/>
      <c r="H52" s="49"/>
      <c r="I52" s="49"/>
      <c r="J52" s="49"/>
      <c r="K52" s="49">
        <v>0</v>
      </c>
      <c r="L52" s="49">
        <v>0</v>
      </c>
      <c r="M52" s="49">
        <v>0</v>
      </c>
      <c r="N52" s="49"/>
      <c r="O52" s="49"/>
      <c r="P52" s="43">
        <f t="shared" si="13"/>
        <v>0</v>
      </c>
    </row>
    <row r="53" spans="1:16" x14ac:dyDescent="0.25">
      <c r="A53" s="220"/>
      <c r="B53" s="24" t="s">
        <v>163</v>
      </c>
      <c r="C53" s="9" t="s">
        <v>1352</v>
      </c>
      <c r="D53" s="13"/>
      <c r="E53" s="14" t="s">
        <v>426</v>
      </c>
      <c r="F53" s="49"/>
      <c r="G53" s="49"/>
      <c r="H53" s="49"/>
      <c r="I53" s="49"/>
      <c r="J53" s="49"/>
      <c r="K53" s="49">
        <v>581747</v>
      </c>
      <c r="L53" s="49">
        <v>581747</v>
      </c>
      <c r="M53" s="49">
        <v>581747</v>
      </c>
      <c r="N53" s="49"/>
      <c r="O53" s="49"/>
      <c r="P53" s="43">
        <f t="shared" si="13"/>
        <v>1745241</v>
      </c>
    </row>
    <row r="54" spans="1:16" x14ac:dyDescent="0.25">
      <c r="A54" s="220"/>
      <c r="B54" s="24" t="s">
        <v>163</v>
      </c>
      <c r="C54" s="9" t="s">
        <v>1352</v>
      </c>
      <c r="D54" s="13"/>
      <c r="E54" s="14" t="s">
        <v>480</v>
      </c>
      <c r="F54" s="51" t="s">
        <v>29</v>
      </c>
      <c r="G54" s="49"/>
      <c r="H54" s="49"/>
      <c r="I54" s="49"/>
      <c r="J54" s="49"/>
      <c r="K54" s="49">
        <v>0</v>
      </c>
      <c r="L54" s="49">
        <v>0</v>
      </c>
      <c r="M54" s="49">
        <v>0</v>
      </c>
      <c r="N54" s="49"/>
      <c r="O54" s="49"/>
      <c r="P54" s="43">
        <f t="shared" si="13"/>
        <v>0</v>
      </c>
    </row>
    <row r="55" spans="1:16" x14ac:dyDescent="0.25">
      <c r="A55" s="220"/>
      <c r="B55" s="24" t="s">
        <v>163</v>
      </c>
      <c r="C55" s="9" t="s">
        <v>1352</v>
      </c>
      <c r="D55" s="13"/>
      <c r="E55" s="14" t="s">
        <v>555</v>
      </c>
      <c r="F55" s="49"/>
      <c r="G55" s="49"/>
      <c r="H55" s="49"/>
      <c r="I55" s="49"/>
      <c r="J55" s="49"/>
      <c r="K55" s="49">
        <f>541619+119000</f>
        <v>660619</v>
      </c>
      <c r="L55" s="49">
        <v>660619</v>
      </c>
      <c r="M55" s="49">
        <v>660619</v>
      </c>
      <c r="N55" s="49"/>
      <c r="O55" s="49"/>
      <c r="P55" s="43">
        <f t="shared" si="13"/>
        <v>1981857</v>
      </c>
    </row>
    <row r="56" spans="1:16" x14ac:dyDescent="0.25">
      <c r="A56" s="220"/>
      <c r="B56" s="44"/>
      <c r="C56" s="9"/>
      <c r="D56" s="45" t="s">
        <v>584</v>
      </c>
      <c r="E56" s="46">
        <f>COUNTA(E47:E55)</f>
        <v>9</v>
      </c>
      <c r="F56" s="47"/>
      <c r="G56" s="47">
        <f t="shared" ref="G56:P56" si="14">SUM(G47:G55)</f>
        <v>0</v>
      </c>
      <c r="H56" s="47">
        <f t="shared" si="14"/>
        <v>0</v>
      </c>
      <c r="I56" s="47">
        <f t="shared" si="14"/>
        <v>0</v>
      </c>
      <c r="J56" s="47">
        <f t="shared" si="14"/>
        <v>0</v>
      </c>
      <c r="K56" s="47">
        <f t="shared" si="14"/>
        <v>4100661</v>
      </c>
      <c r="L56" s="47">
        <f t="shared" si="14"/>
        <v>4100661</v>
      </c>
      <c r="M56" s="47">
        <f t="shared" si="14"/>
        <v>4100661</v>
      </c>
      <c r="N56" s="47">
        <f t="shared" si="14"/>
        <v>0</v>
      </c>
      <c r="O56" s="47">
        <f t="shared" si="14"/>
        <v>0</v>
      </c>
      <c r="P56" s="43">
        <f t="shared" si="14"/>
        <v>12301983</v>
      </c>
    </row>
    <row r="57" spans="1:16" x14ac:dyDescent="0.25">
      <c r="A57" s="220"/>
      <c r="B57" s="44"/>
      <c r="C57" s="9"/>
      <c r="D57" s="13"/>
      <c r="E57" s="14"/>
      <c r="F57" s="9"/>
      <c r="G57" s="9"/>
      <c r="H57" s="9"/>
      <c r="I57" s="9"/>
      <c r="J57" s="9"/>
      <c r="K57" s="9"/>
      <c r="L57" s="9"/>
      <c r="M57" s="9"/>
      <c r="N57" s="9"/>
      <c r="O57" s="9"/>
      <c r="P57" s="48"/>
    </row>
    <row r="58" spans="1:16" x14ac:dyDescent="0.25">
      <c r="A58" s="195" t="s">
        <v>582</v>
      </c>
      <c r="B58" s="24" t="s">
        <v>436</v>
      </c>
      <c r="C58" s="9" t="s">
        <v>595</v>
      </c>
      <c r="D58" s="13" t="s">
        <v>440</v>
      </c>
      <c r="E58" s="14" t="s">
        <v>438</v>
      </c>
      <c r="F58" s="49"/>
      <c r="G58" s="49"/>
      <c r="H58" s="49"/>
      <c r="I58" s="49">
        <f>743815+4604+814</f>
        <v>749233</v>
      </c>
      <c r="J58" s="49">
        <f>743815+4604+814</f>
        <v>749233</v>
      </c>
      <c r="K58" s="49">
        <f>743815+4604+814</f>
        <v>749233</v>
      </c>
      <c r="L58" s="49">
        <f>743815+4604+814</f>
        <v>749233</v>
      </c>
      <c r="M58" s="49"/>
      <c r="N58" s="49"/>
      <c r="O58" s="49"/>
      <c r="P58" s="43">
        <f>SUM(G58:O58)</f>
        <v>2996932</v>
      </c>
    </row>
    <row r="59" spans="1:16" x14ac:dyDescent="0.25">
      <c r="A59" s="220"/>
      <c r="B59" s="24" t="s">
        <v>436</v>
      </c>
      <c r="C59" s="9" t="s">
        <v>595</v>
      </c>
      <c r="D59" s="13" t="s">
        <v>444</v>
      </c>
      <c r="E59" s="14" t="s">
        <v>438</v>
      </c>
      <c r="F59" s="49"/>
      <c r="G59" s="49"/>
      <c r="H59" s="49"/>
      <c r="I59" s="49">
        <f>743815+4722+701</f>
        <v>749238</v>
      </c>
      <c r="J59" s="49">
        <f>743815+4722+701</f>
        <v>749238</v>
      </c>
      <c r="K59" s="49">
        <f>743815+4722+701</f>
        <v>749238</v>
      </c>
      <c r="L59" s="49">
        <f>743815+4722+701</f>
        <v>749238</v>
      </c>
      <c r="M59" s="49"/>
      <c r="N59" s="49"/>
      <c r="O59" s="49"/>
      <c r="P59" s="43">
        <f>SUM(G59:O59)</f>
        <v>2996952</v>
      </c>
    </row>
    <row r="60" spans="1:16" x14ac:dyDescent="0.25">
      <c r="A60" s="220"/>
      <c r="B60" s="24" t="s">
        <v>436</v>
      </c>
      <c r="C60" s="9" t="s">
        <v>595</v>
      </c>
      <c r="D60" s="13" t="s">
        <v>442</v>
      </c>
      <c r="E60" s="14" t="s">
        <v>438</v>
      </c>
      <c r="F60" s="49"/>
      <c r="G60" s="49"/>
      <c r="H60" s="49"/>
      <c r="I60" s="49">
        <f>743815+5337+929</f>
        <v>750081</v>
      </c>
      <c r="J60" s="49">
        <f>743815+5337+929</f>
        <v>750081</v>
      </c>
      <c r="K60" s="49">
        <f>743815+5337+929</f>
        <v>750081</v>
      </c>
      <c r="L60" s="49">
        <f>743815+5337+929</f>
        <v>750081</v>
      </c>
      <c r="M60" s="49"/>
      <c r="N60" s="49"/>
      <c r="O60" s="49"/>
      <c r="P60" s="43">
        <f>SUM(G60:O60)</f>
        <v>3000324</v>
      </c>
    </row>
    <row r="61" spans="1:16" x14ac:dyDescent="0.25">
      <c r="A61" s="195"/>
      <c r="B61" s="24" t="s">
        <v>436</v>
      </c>
      <c r="C61" s="9" t="s">
        <v>595</v>
      </c>
      <c r="D61" s="13" t="s">
        <v>437</v>
      </c>
      <c r="E61" s="14" t="s">
        <v>438</v>
      </c>
      <c r="F61" s="49"/>
      <c r="G61" s="49"/>
      <c r="H61" s="49"/>
      <c r="I61" s="49">
        <f>743815+5060+848</f>
        <v>749723</v>
      </c>
      <c r="J61" s="49">
        <f>743815+5060+848</f>
        <v>749723</v>
      </c>
      <c r="K61" s="49">
        <f>743815+5060+848</f>
        <v>749723</v>
      </c>
      <c r="L61" s="49">
        <f>743815+5060+848</f>
        <v>749723</v>
      </c>
      <c r="M61" s="49"/>
      <c r="N61" s="49"/>
      <c r="O61" s="49"/>
      <c r="P61" s="43">
        <f>SUM(G61:O61)</f>
        <v>2998892</v>
      </c>
    </row>
    <row r="62" spans="1:16" x14ac:dyDescent="0.25">
      <c r="A62" s="220"/>
      <c r="B62" s="24" t="s">
        <v>436</v>
      </c>
      <c r="C62" s="9" t="s">
        <v>595</v>
      </c>
      <c r="D62" s="13" t="s">
        <v>495</v>
      </c>
      <c r="E62" s="14" t="s">
        <v>488</v>
      </c>
      <c r="F62" s="49"/>
      <c r="G62" s="49"/>
      <c r="H62" s="49"/>
      <c r="I62" s="49">
        <f>987851+5844+1011</f>
        <v>994706</v>
      </c>
      <c r="J62" s="49">
        <f>987851+5844+1011</f>
        <v>994706</v>
      </c>
      <c r="K62" s="49">
        <f>987851+5844+1011</f>
        <v>994706</v>
      </c>
      <c r="L62" s="49">
        <f>987851+5844+1011</f>
        <v>994706</v>
      </c>
      <c r="M62" s="49"/>
      <c r="N62" s="49"/>
      <c r="O62" s="49"/>
      <c r="P62" s="43">
        <f>SUM(G62:O62)</f>
        <v>3978824</v>
      </c>
    </row>
    <row r="63" spans="1:16" x14ac:dyDescent="0.25">
      <c r="A63" s="220"/>
      <c r="B63" s="44"/>
      <c r="C63" s="9"/>
      <c r="D63" s="45" t="s">
        <v>584</v>
      </c>
      <c r="E63" s="46">
        <f>COUNTA(E58:E62)</f>
        <v>5</v>
      </c>
      <c r="F63" s="47"/>
      <c r="G63" s="47">
        <f t="shared" ref="G63:P63" si="15">SUM(G58:G62)</f>
        <v>0</v>
      </c>
      <c r="H63" s="47">
        <f t="shared" si="15"/>
        <v>0</v>
      </c>
      <c r="I63" s="47">
        <f t="shared" si="15"/>
        <v>3992981</v>
      </c>
      <c r="J63" s="47">
        <f t="shared" si="15"/>
        <v>3992981</v>
      </c>
      <c r="K63" s="47">
        <f t="shared" si="15"/>
        <v>3992981</v>
      </c>
      <c r="L63" s="47">
        <f t="shared" si="15"/>
        <v>3992981</v>
      </c>
      <c r="M63" s="47">
        <f t="shared" si="15"/>
        <v>0</v>
      </c>
      <c r="N63" s="47">
        <f t="shared" si="15"/>
        <v>0</v>
      </c>
      <c r="O63" s="47">
        <f t="shared" si="15"/>
        <v>0</v>
      </c>
      <c r="P63" s="43">
        <f t="shared" si="15"/>
        <v>15971924</v>
      </c>
    </row>
    <row r="64" spans="1:16" x14ac:dyDescent="0.25">
      <c r="A64" s="220"/>
      <c r="B64" s="44"/>
      <c r="C64" s="9"/>
      <c r="D64" s="13"/>
      <c r="E64" s="14"/>
      <c r="F64" s="9"/>
      <c r="G64" s="9"/>
      <c r="H64" s="9"/>
      <c r="I64" s="9"/>
      <c r="J64" s="9"/>
      <c r="K64" s="9"/>
      <c r="L64" s="9"/>
      <c r="M64" s="9"/>
      <c r="N64" s="9"/>
      <c r="O64" s="9"/>
      <c r="P64" s="48"/>
    </row>
    <row r="65" spans="1:16" x14ac:dyDescent="0.25">
      <c r="A65" s="195" t="s">
        <v>585</v>
      </c>
      <c r="B65" s="24" t="s">
        <v>137</v>
      </c>
      <c r="C65" s="9" t="s">
        <v>596</v>
      </c>
      <c r="D65" s="13"/>
      <c r="E65" s="14" t="s">
        <v>138</v>
      </c>
      <c r="F65" s="49"/>
      <c r="G65" s="49"/>
      <c r="H65" s="49"/>
      <c r="I65" s="49"/>
      <c r="J65" s="49">
        <v>993508</v>
      </c>
      <c r="K65" s="49">
        <v>993508</v>
      </c>
      <c r="L65" s="49">
        <v>993508</v>
      </c>
      <c r="M65" s="49"/>
      <c r="N65" s="49"/>
      <c r="O65" s="49"/>
      <c r="P65" s="43">
        <f>SUM(G65:O65)</f>
        <v>2980524</v>
      </c>
    </row>
    <row r="66" spans="1:16" x14ac:dyDescent="0.25">
      <c r="A66" s="220"/>
      <c r="B66" s="44"/>
      <c r="C66" s="9"/>
      <c r="D66" s="45" t="s">
        <v>584</v>
      </c>
      <c r="E66" s="46">
        <f>COUNTA(E65)</f>
        <v>1</v>
      </c>
      <c r="F66" s="47"/>
      <c r="G66" s="47">
        <f t="shared" ref="G66:P66" si="16">G65</f>
        <v>0</v>
      </c>
      <c r="H66" s="47">
        <f t="shared" si="16"/>
        <v>0</v>
      </c>
      <c r="I66" s="47">
        <f t="shared" si="16"/>
        <v>0</v>
      </c>
      <c r="J66" s="47">
        <f t="shared" si="16"/>
        <v>993508</v>
      </c>
      <c r="K66" s="47">
        <f t="shared" si="16"/>
        <v>993508</v>
      </c>
      <c r="L66" s="47">
        <f t="shared" si="16"/>
        <v>993508</v>
      </c>
      <c r="M66" s="47">
        <f>M65</f>
        <v>0</v>
      </c>
      <c r="N66" s="47">
        <f>N65</f>
        <v>0</v>
      </c>
      <c r="O66" s="47">
        <f>O65</f>
        <v>0</v>
      </c>
      <c r="P66" s="43">
        <f t="shared" si="16"/>
        <v>2980524</v>
      </c>
    </row>
    <row r="67" spans="1:16" x14ac:dyDescent="0.25">
      <c r="A67" s="220"/>
      <c r="B67" s="44"/>
      <c r="C67" s="9"/>
      <c r="D67" s="13"/>
      <c r="E67" s="14"/>
      <c r="F67" s="9"/>
      <c r="G67" s="9"/>
      <c r="H67" s="9"/>
      <c r="I67" s="9"/>
      <c r="J67" s="9"/>
      <c r="K67" s="9"/>
      <c r="L67" s="9"/>
      <c r="M67" s="9"/>
      <c r="N67" s="9"/>
      <c r="O67" s="9"/>
      <c r="P67" s="48"/>
    </row>
    <row r="68" spans="1:16" x14ac:dyDescent="0.25">
      <c r="A68" s="195" t="s">
        <v>585</v>
      </c>
      <c r="B68" s="24" t="s">
        <v>64</v>
      </c>
      <c r="C68" s="9" t="s">
        <v>597</v>
      </c>
      <c r="D68" s="13"/>
      <c r="E68" s="14" t="s">
        <v>65</v>
      </c>
      <c r="F68" s="49"/>
      <c r="G68" s="49"/>
      <c r="H68" s="49"/>
      <c r="I68" s="49"/>
      <c r="J68" s="49">
        <v>598379</v>
      </c>
      <c r="K68" s="49">
        <v>598379</v>
      </c>
      <c r="L68" s="49">
        <v>598379</v>
      </c>
      <c r="M68" s="49"/>
      <c r="N68" s="49"/>
      <c r="O68" s="49"/>
      <c r="P68" s="43">
        <f>SUM(G68:O68)</f>
        <v>1795137</v>
      </c>
    </row>
    <row r="69" spans="1:16" x14ac:dyDescent="0.25">
      <c r="A69" s="223"/>
      <c r="B69" s="25" t="s">
        <v>64</v>
      </c>
      <c r="C69" s="22" t="s">
        <v>597</v>
      </c>
      <c r="D69" s="7"/>
      <c r="E69" s="22" t="s">
        <v>356</v>
      </c>
      <c r="F69" s="22"/>
      <c r="G69" s="56"/>
      <c r="H69" s="56"/>
      <c r="I69" s="56"/>
      <c r="J69" s="56">
        <v>287125</v>
      </c>
      <c r="K69" s="56">
        <v>287125</v>
      </c>
      <c r="L69" s="56">
        <v>287125</v>
      </c>
      <c r="M69" s="56"/>
      <c r="N69" s="178"/>
      <c r="O69" s="56"/>
      <c r="P69" s="57">
        <f>SUM(G69:O69)</f>
        <v>861375</v>
      </c>
    </row>
    <row r="70" spans="1:16" x14ac:dyDescent="0.25">
      <c r="A70" s="220"/>
      <c r="B70" s="44"/>
      <c r="C70" s="9"/>
      <c r="D70" s="45" t="s">
        <v>584</v>
      </c>
      <c r="E70" s="46">
        <f>COUNTA(E68:E69)</f>
        <v>2</v>
      </c>
      <c r="F70" s="47"/>
      <c r="G70" s="47">
        <f t="shared" ref="G70:P70" si="17">SUM(G68:G69)</f>
        <v>0</v>
      </c>
      <c r="H70" s="47">
        <f t="shared" si="17"/>
        <v>0</v>
      </c>
      <c r="I70" s="47">
        <f t="shared" si="17"/>
        <v>0</v>
      </c>
      <c r="J70" s="47">
        <f t="shared" si="17"/>
        <v>885504</v>
      </c>
      <c r="K70" s="47">
        <f t="shared" si="17"/>
        <v>885504</v>
      </c>
      <c r="L70" s="47">
        <f t="shared" si="17"/>
        <v>885504</v>
      </c>
      <c r="M70" s="47">
        <f t="shared" si="17"/>
        <v>0</v>
      </c>
      <c r="N70" s="47">
        <f t="shared" si="17"/>
        <v>0</v>
      </c>
      <c r="O70" s="47">
        <f t="shared" si="17"/>
        <v>0</v>
      </c>
      <c r="P70" s="43">
        <f t="shared" si="17"/>
        <v>2656512</v>
      </c>
    </row>
    <row r="71" spans="1:16" x14ac:dyDescent="0.25">
      <c r="A71" s="220"/>
      <c r="B71" s="44"/>
      <c r="C71" s="9"/>
      <c r="D71" s="13"/>
      <c r="E71" s="14"/>
      <c r="F71" s="9"/>
      <c r="G71" s="9"/>
      <c r="H71" s="9"/>
      <c r="I71" s="9"/>
      <c r="J71" s="9"/>
      <c r="K71" s="9"/>
      <c r="L71" s="9"/>
      <c r="M71" s="9"/>
      <c r="N71" s="9"/>
      <c r="O71" s="9"/>
      <c r="P71" s="48"/>
    </row>
    <row r="72" spans="1:16" ht="15.75" customHeight="1" x14ac:dyDescent="0.25">
      <c r="A72" s="195" t="s">
        <v>585</v>
      </c>
      <c r="B72" s="24" t="s">
        <v>307</v>
      </c>
      <c r="C72" s="9" t="s">
        <v>1353</v>
      </c>
      <c r="D72" s="13"/>
      <c r="E72" s="14" t="s">
        <v>308</v>
      </c>
      <c r="F72" s="49"/>
      <c r="G72" s="49"/>
      <c r="H72" s="49"/>
      <c r="I72" s="49"/>
      <c r="J72" s="49"/>
      <c r="K72" s="49">
        <v>93523</v>
      </c>
      <c r="L72" s="49">
        <v>93523</v>
      </c>
      <c r="M72" s="49">
        <v>93523</v>
      </c>
      <c r="N72" s="49">
        <v>93523</v>
      </c>
      <c r="O72" s="49">
        <v>93523</v>
      </c>
      <c r="P72" s="43">
        <f>SUM(G72:O72)</f>
        <v>467615</v>
      </c>
    </row>
    <row r="73" spans="1:16" x14ac:dyDescent="0.25">
      <c r="A73" s="220"/>
      <c r="B73" s="44"/>
      <c r="C73" s="9"/>
      <c r="D73" s="45" t="s">
        <v>584</v>
      </c>
      <c r="E73" s="46">
        <f>COUNTA(E72:E72)</f>
        <v>1</v>
      </c>
      <c r="F73" s="47"/>
      <c r="G73" s="47">
        <f t="shared" ref="G73:P73" si="18">SUM(G72:G72)</f>
        <v>0</v>
      </c>
      <c r="H73" s="47">
        <f t="shared" si="18"/>
        <v>0</v>
      </c>
      <c r="I73" s="47">
        <f t="shared" si="18"/>
        <v>0</v>
      </c>
      <c r="J73" s="47">
        <f t="shared" si="18"/>
        <v>0</v>
      </c>
      <c r="K73" s="47">
        <f t="shared" si="18"/>
        <v>93523</v>
      </c>
      <c r="L73" s="47">
        <f t="shared" si="18"/>
        <v>93523</v>
      </c>
      <c r="M73" s="47">
        <f t="shared" si="18"/>
        <v>93523</v>
      </c>
      <c r="N73" s="47">
        <f t="shared" si="18"/>
        <v>93523</v>
      </c>
      <c r="O73" s="47">
        <f t="shared" si="18"/>
        <v>93523</v>
      </c>
      <c r="P73" s="43">
        <f t="shared" si="18"/>
        <v>467615</v>
      </c>
    </row>
    <row r="74" spans="1:16" ht="15" customHeight="1" x14ac:dyDescent="0.25">
      <c r="A74" s="220"/>
      <c r="B74" s="44"/>
      <c r="C74" s="9"/>
      <c r="D74" s="13"/>
      <c r="E74" s="14"/>
      <c r="F74" s="9"/>
      <c r="G74" s="9"/>
      <c r="H74" s="9"/>
      <c r="I74" s="9"/>
      <c r="J74" s="9"/>
      <c r="K74" s="9"/>
      <c r="L74" s="9"/>
      <c r="M74" s="9"/>
      <c r="N74" s="9"/>
      <c r="O74" s="9"/>
      <c r="P74" s="48"/>
    </row>
    <row r="75" spans="1:16" hidden="1" x14ac:dyDescent="0.25">
      <c r="A75" s="195"/>
      <c r="B75" s="44" t="s">
        <v>360</v>
      </c>
      <c r="C75" s="27" t="s">
        <v>598</v>
      </c>
      <c r="D75" s="31"/>
      <c r="E75" s="52" t="s">
        <v>254</v>
      </c>
      <c r="F75" s="50"/>
      <c r="G75" s="50"/>
      <c r="H75" s="50"/>
      <c r="I75" s="50">
        <f>625251-32753+4859-298679</f>
        <v>298678</v>
      </c>
      <c r="J75" s="50">
        <f>625251-32753+4859-597357</f>
        <v>0</v>
      </c>
      <c r="K75" s="50">
        <f>625251-32753+4859-597357</f>
        <v>0</v>
      </c>
      <c r="L75" s="50"/>
      <c r="M75" s="50"/>
      <c r="N75" s="50"/>
      <c r="O75" s="50"/>
      <c r="P75" s="53">
        <f>SUM(G75:O75)</f>
        <v>298678</v>
      </c>
    </row>
    <row r="76" spans="1:16" x14ac:dyDescent="0.25">
      <c r="A76" s="195" t="s">
        <v>589</v>
      </c>
      <c r="B76" s="24" t="s">
        <v>360</v>
      </c>
      <c r="C76" s="9" t="s">
        <v>598</v>
      </c>
      <c r="D76" s="13"/>
      <c r="E76" s="14" t="s">
        <v>356</v>
      </c>
      <c r="F76" s="49"/>
      <c r="G76" s="49"/>
      <c r="H76" s="49"/>
      <c r="I76" s="49">
        <f>190822+1908</f>
        <v>192730</v>
      </c>
      <c r="J76" s="49">
        <f>190822+1908</f>
        <v>192730</v>
      </c>
      <c r="K76" s="49">
        <f>190822+1908</f>
        <v>192730</v>
      </c>
      <c r="L76" s="49"/>
      <c r="M76" s="49"/>
      <c r="N76" s="49"/>
      <c r="O76" s="49"/>
      <c r="P76" s="43">
        <f>SUM(G76:O76)</f>
        <v>578190</v>
      </c>
    </row>
    <row r="77" spans="1:16" x14ac:dyDescent="0.25">
      <c r="A77" s="220"/>
      <c r="B77" s="24" t="s">
        <v>360</v>
      </c>
      <c r="C77" s="9" t="s">
        <v>598</v>
      </c>
      <c r="D77" s="13" t="s">
        <v>81</v>
      </c>
      <c r="E77" s="14" t="s">
        <v>386</v>
      </c>
      <c r="F77" s="49"/>
      <c r="G77" s="49"/>
      <c r="H77" s="49"/>
      <c r="I77" s="49">
        <f>464451-1310+4096</f>
        <v>467237</v>
      </c>
      <c r="J77" s="49">
        <v>299749</v>
      </c>
      <c r="K77" s="49">
        <f>299749</f>
        <v>299749</v>
      </c>
      <c r="L77" s="49"/>
      <c r="M77" s="49"/>
      <c r="N77" s="49"/>
      <c r="O77" s="49"/>
      <c r="P77" s="43">
        <f>SUM(G77:O77)</f>
        <v>1066735</v>
      </c>
    </row>
    <row r="78" spans="1:16" x14ac:dyDescent="0.25">
      <c r="A78" s="220"/>
      <c r="B78" s="24" t="s">
        <v>360</v>
      </c>
      <c r="C78" s="9" t="s">
        <v>598</v>
      </c>
      <c r="D78" s="13" t="s">
        <v>136</v>
      </c>
      <c r="E78" s="14" t="s">
        <v>386</v>
      </c>
      <c r="F78" s="217"/>
      <c r="G78" s="49"/>
      <c r="H78" s="49"/>
      <c r="I78" s="49"/>
      <c r="J78" s="49">
        <v>331026</v>
      </c>
      <c r="K78" s="49">
        <f>331026</f>
        <v>331026</v>
      </c>
      <c r="L78" s="49"/>
      <c r="M78" s="49"/>
      <c r="N78" s="49"/>
      <c r="O78" s="49"/>
      <c r="P78" s="43">
        <f>SUM(G78:O78)</f>
        <v>662052</v>
      </c>
    </row>
    <row r="79" spans="1:16" x14ac:dyDescent="0.25">
      <c r="A79" s="220"/>
      <c r="B79" s="24" t="s">
        <v>360</v>
      </c>
      <c r="C79" s="9" t="s">
        <v>598</v>
      </c>
      <c r="D79" s="13"/>
      <c r="E79" s="14" t="s">
        <v>599</v>
      </c>
      <c r="F79" s="51" t="s">
        <v>29</v>
      </c>
      <c r="G79" s="49"/>
      <c r="H79" s="49"/>
      <c r="I79" s="49">
        <f>104550</f>
        <v>104550</v>
      </c>
      <c r="J79" s="49">
        <f>104550-104550</f>
        <v>0</v>
      </c>
      <c r="K79" s="49">
        <f>104550-104550</f>
        <v>0</v>
      </c>
      <c r="L79" s="49"/>
      <c r="M79" s="49"/>
      <c r="N79" s="49"/>
      <c r="O79" s="49"/>
      <c r="P79" s="43">
        <f>SUM(G79:O79)</f>
        <v>104550</v>
      </c>
    </row>
    <row r="80" spans="1:16" x14ac:dyDescent="0.25">
      <c r="A80" s="220"/>
      <c r="B80" s="44"/>
      <c r="C80" s="9"/>
      <c r="D80" s="45" t="s">
        <v>584</v>
      </c>
      <c r="E80" s="46">
        <f>COUNTA(E75:E79)-1</f>
        <v>4</v>
      </c>
      <c r="F80" s="47"/>
      <c r="G80" s="47">
        <f t="shared" ref="G80:P80" si="19">SUM(G75:G79)</f>
        <v>0</v>
      </c>
      <c r="H80" s="47">
        <f t="shared" si="19"/>
        <v>0</v>
      </c>
      <c r="I80" s="47">
        <f t="shared" si="19"/>
        <v>1063195</v>
      </c>
      <c r="J80" s="47">
        <f t="shared" si="19"/>
        <v>823505</v>
      </c>
      <c r="K80" s="47">
        <f t="shared" si="19"/>
        <v>823505</v>
      </c>
      <c r="L80" s="47">
        <f t="shared" si="19"/>
        <v>0</v>
      </c>
      <c r="M80" s="47">
        <f>SUM(M75:M79)</f>
        <v>0</v>
      </c>
      <c r="N80" s="47">
        <f>SUM(N75:N79)</f>
        <v>0</v>
      </c>
      <c r="O80" s="47">
        <f>SUM(O75:O79)</f>
        <v>0</v>
      </c>
      <c r="P80" s="43">
        <f t="shared" si="19"/>
        <v>2710205</v>
      </c>
    </row>
    <row r="81" spans="1:16" x14ac:dyDescent="0.25">
      <c r="A81" s="220"/>
      <c r="B81" s="44"/>
      <c r="C81" s="9"/>
      <c r="D81" s="13"/>
      <c r="E81" s="14"/>
      <c r="F81" s="9"/>
      <c r="G81" s="9"/>
      <c r="H81" s="9"/>
      <c r="I81" s="9"/>
      <c r="J81" s="9"/>
      <c r="K81" s="9"/>
      <c r="L81" s="9"/>
      <c r="M81" s="9"/>
      <c r="N81" s="9"/>
      <c r="O81" s="9"/>
      <c r="P81" s="48"/>
    </row>
    <row r="82" spans="1:16" x14ac:dyDescent="0.25">
      <c r="A82" s="195" t="s">
        <v>582</v>
      </c>
      <c r="B82" s="24" t="s">
        <v>328</v>
      </c>
      <c r="C82" s="9" t="s">
        <v>600</v>
      </c>
      <c r="D82" s="13"/>
      <c r="E82" s="14" t="s">
        <v>323</v>
      </c>
      <c r="F82" s="49"/>
      <c r="G82" s="49">
        <v>78054</v>
      </c>
      <c r="H82" s="49">
        <v>78054</v>
      </c>
      <c r="I82" s="49">
        <f>78054+671</f>
        <v>78725</v>
      </c>
      <c r="J82" s="49">
        <f>78054+671</f>
        <v>78725</v>
      </c>
      <c r="K82" s="49">
        <f>78054+671</f>
        <v>78725</v>
      </c>
      <c r="L82" s="49"/>
      <c r="M82" s="49"/>
      <c r="N82" s="49"/>
      <c r="O82" s="49"/>
      <c r="P82" s="43">
        <f>SUM(G82:O82)</f>
        <v>392283</v>
      </c>
    </row>
    <row r="83" spans="1:16" x14ac:dyDescent="0.25">
      <c r="A83" s="220"/>
      <c r="B83" s="44"/>
      <c r="C83" s="9"/>
      <c r="D83" s="45" t="s">
        <v>584</v>
      </c>
      <c r="E83" s="46">
        <f>COUNTA(E82)</f>
        <v>1</v>
      </c>
      <c r="F83" s="47"/>
      <c r="G83" s="47">
        <f t="shared" ref="G83:P83" si="20">G82</f>
        <v>78054</v>
      </c>
      <c r="H83" s="47">
        <f t="shared" si="20"/>
        <v>78054</v>
      </c>
      <c r="I83" s="47">
        <f t="shared" si="20"/>
        <v>78725</v>
      </c>
      <c r="J83" s="47">
        <f t="shared" si="20"/>
        <v>78725</v>
      </c>
      <c r="K83" s="47">
        <f t="shared" si="20"/>
        <v>78725</v>
      </c>
      <c r="L83" s="47">
        <f t="shared" si="20"/>
        <v>0</v>
      </c>
      <c r="M83" s="47">
        <f>M82</f>
        <v>0</v>
      </c>
      <c r="N83" s="47">
        <f>N82</f>
        <v>0</v>
      </c>
      <c r="O83" s="47">
        <f>O82</f>
        <v>0</v>
      </c>
      <c r="P83" s="43">
        <f t="shared" si="20"/>
        <v>392283</v>
      </c>
    </row>
    <row r="84" spans="1:16" x14ac:dyDescent="0.25">
      <c r="A84" s="220"/>
      <c r="B84" s="44"/>
      <c r="C84" s="9"/>
      <c r="D84" s="13"/>
      <c r="E84" s="14"/>
      <c r="F84" s="9"/>
      <c r="G84" s="9"/>
      <c r="H84" s="9"/>
      <c r="I84" s="9"/>
      <c r="J84" s="9"/>
      <c r="K84" s="9"/>
      <c r="L84" s="9"/>
      <c r="M84" s="9"/>
      <c r="N84" s="9"/>
      <c r="O84" s="9"/>
      <c r="P84" s="48"/>
    </row>
    <row r="85" spans="1:16" x14ac:dyDescent="0.25">
      <c r="A85" s="195" t="s">
        <v>582</v>
      </c>
      <c r="B85" s="24" t="s">
        <v>140</v>
      </c>
      <c r="C85" s="9" t="s">
        <v>601</v>
      </c>
      <c r="D85" s="13"/>
      <c r="E85" s="14" t="s">
        <v>138</v>
      </c>
      <c r="F85" s="49"/>
      <c r="G85" s="49"/>
      <c r="H85" s="49"/>
      <c r="I85" s="49">
        <f>210000+1890+329</f>
        <v>212219</v>
      </c>
      <c r="J85" s="49">
        <f>210000+1890+329</f>
        <v>212219</v>
      </c>
      <c r="K85" s="49">
        <f>210000+1890+329</f>
        <v>212219</v>
      </c>
      <c r="L85" s="49">
        <f>210000+1890+329</f>
        <v>212219</v>
      </c>
      <c r="M85" s="49">
        <f>210000+1890+329</f>
        <v>212219</v>
      </c>
      <c r="N85" s="49"/>
      <c r="O85" s="49"/>
      <c r="P85" s="43">
        <f>SUM(G85:O85)</f>
        <v>1061095</v>
      </c>
    </row>
    <row r="86" spans="1:16" x14ac:dyDescent="0.25">
      <c r="A86" s="220"/>
      <c r="B86" s="24" t="s">
        <v>140</v>
      </c>
      <c r="C86" s="9" t="s">
        <v>601</v>
      </c>
      <c r="D86" s="13"/>
      <c r="E86" s="14" t="s">
        <v>164</v>
      </c>
      <c r="F86" s="49"/>
      <c r="G86" s="49"/>
      <c r="H86" s="49"/>
      <c r="I86" s="49">
        <f>285907+2859</f>
        <v>288766</v>
      </c>
      <c r="J86" s="49">
        <f>285907+2859</f>
        <v>288766</v>
      </c>
      <c r="K86" s="49">
        <f>285907+2859</f>
        <v>288766</v>
      </c>
      <c r="L86" s="49">
        <f>285907+2859</f>
        <v>288766</v>
      </c>
      <c r="M86" s="49">
        <f>285907+2859</f>
        <v>288766</v>
      </c>
      <c r="N86" s="49"/>
      <c r="O86" s="49"/>
      <c r="P86" s="43">
        <f>SUM(G86:O86)</f>
        <v>1443830</v>
      </c>
    </row>
    <row r="87" spans="1:16" x14ac:dyDescent="0.25">
      <c r="A87" s="220"/>
      <c r="B87" s="24" t="s">
        <v>140</v>
      </c>
      <c r="C87" s="9" t="s">
        <v>601</v>
      </c>
      <c r="D87" s="13"/>
      <c r="E87" s="14" t="s">
        <v>323</v>
      </c>
      <c r="F87" s="49"/>
      <c r="G87" s="49"/>
      <c r="H87" s="49"/>
      <c r="I87" s="49">
        <f>62532+2107</f>
        <v>64639</v>
      </c>
      <c r="J87" s="49">
        <f>62532+2107</f>
        <v>64639</v>
      </c>
      <c r="K87" s="49">
        <f>62532+2107</f>
        <v>64639</v>
      </c>
      <c r="L87" s="49">
        <f>62532+2107</f>
        <v>64639</v>
      </c>
      <c r="M87" s="49">
        <f>62532+2107</f>
        <v>64639</v>
      </c>
      <c r="N87" s="49"/>
      <c r="O87" s="49"/>
      <c r="P87" s="43">
        <f>SUM(G87:O87)</f>
        <v>323195</v>
      </c>
    </row>
    <row r="88" spans="1:16" x14ac:dyDescent="0.25">
      <c r="A88" s="220"/>
      <c r="B88" s="54" t="s">
        <v>140</v>
      </c>
      <c r="C88" s="22" t="s">
        <v>601</v>
      </c>
      <c r="D88" s="7"/>
      <c r="E88" s="22" t="s">
        <v>356</v>
      </c>
      <c r="F88" s="56"/>
      <c r="G88" s="56"/>
      <c r="H88" s="56"/>
      <c r="I88" s="56">
        <f>303227+3032</f>
        <v>306259</v>
      </c>
      <c r="J88" s="56">
        <f>303227+3032</f>
        <v>306259</v>
      </c>
      <c r="K88" s="56">
        <f>303227+3032</f>
        <v>306259</v>
      </c>
      <c r="L88" s="56">
        <f>303227+3032</f>
        <v>306259</v>
      </c>
      <c r="M88" s="56">
        <f>303227+3032</f>
        <v>306259</v>
      </c>
      <c r="N88" s="178"/>
      <c r="O88" s="56"/>
      <c r="P88" s="57">
        <f>SUM(G88:O88)</f>
        <v>1531295</v>
      </c>
    </row>
    <row r="89" spans="1:16" x14ac:dyDescent="0.25">
      <c r="A89" s="220"/>
      <c r="B89" s="44"/>
      <c r="C89" s="9"/>
      <c r="D89" s="45" t="s">
        <v>584</v>
      </c>
      <c r="E89" s="46">
        <f>COUNTA(E85:E88)</f>
        <v>4</v>
      </c>
      <c r="F89" s="47"/>
      <c r="G89" s="47">
        <f t="shared" ref="G89:P89" si="21">SUM(G85:G88)</f>
        <v>0</v>
      </c>
      <c r="H89" s="47">
        <f t="shared" si="21"/>
        <v>0</v>
      </c>
      <c r="I89" s="47">
        <f t="shared" si="21"/>
        <v>871883</v>
      </c>
      <c r="J89" s="47">
        <f t="shared" si="21"/>
        <v>871883</v>
      </c>
      <c r="K89" s="47">
        <f t="shared" si="21"/>
        <v>871883</v>
      </c>
      <c r="L89" s="47">
        <f t="shared" si="21"/>
        <v>871883</v>
      </c>
      <c r="M89" s="47">
        <f>SUM(M85:M88)</f>
        <v>871883</v>
      </c>
      <c r="N89" s="47">
        <f>SUM(N85:N88)</f>
        <v>0</v>
      </c>
      <c r="O89" s="47">
        <f>SUM(O85:O88)</f>
        <v>0</v>
      </c>
      <c r="P89" s="43">
        <f t="shared" si="21"/>
        <v>4359415</v>
      </c>
    </row>
    <row r="90" spans="1:16" x14ac:dyDescent="0.25">
      <c r="A90" s="220"/>
      <c r="B90" s="44"/>
      <c r="C90" s="9"/>
      <c r="D90" s="13"/>
      <c r="E90" s="14"/>
      <c r="F90" s="9"/>
      <c r="G90" s="9"/>
      <c r="H90" s="9"/>
      <c r="I90" s="9"/>
      <c r="J90" s="9"/>
      <c r="K90" s="9"/>
      <c r="L90" s="9"/>
      <c r="M90" s="9"/>
      <c r="N90" s="9"/>
      <c r="O90" s="9"/>
      <c r="P90" s="48"/>
    </row>
    <row r="91" spans="1:16" x14ac:dyDescent="0.25">
      <c r="A91" s="195" t="s">
        <v>582</v>
      </c>
      <c r="B91" s="24" t="s">
        <v>224</v>
      </c>
      <c r="C91" s="9" t="s">
        <v>602</v>
      </c>
      <c r="D91" s="13" t="s">
        <v>148</v>
      </c>
      <c r="E91" s="14" t="s">
        <v>225</v>
      </c>
      <c r="F91" s="49"/>
      <c r="G91" s="49"/>
      <c r="H91" s="49"/>
      <c r="I91" s="49"/>
      <c r="J91" s="49">
        <v>394408</v>
      </c>
      <c r="K91" s="49">
        <f t="shared" ref="K91" si="22">210000+1890+329</f>
        <v>212219</v>
      </c>
      <c r="L91" s="49">
        <v>394408</v>
      </c>
      <c r="M91" s="49">
        <f>394408+26</f>
        <v>394434</v>
      </c>
      <c r="N91" s="49">
        <f>394408+523</f>
        <v>394931</v>
      </c>
      <c r="O91" s="49"/>
      <c r="P91" s="43">
        <f t="shared" ref="P91:P98" si="23">SUM(G91:O91)</f>
        <v>1790400</v>
      </c>
    </row>
    <row r="92" spans="1:16" x14ac:dyDescent="0.25">
      <c r="A92" s="220"/>
      <c r="B92" s="24" t="s">
        <v>224</v>
      </c>
      <c r="C92" s="9" t="s">
        <v>602</v>
      </c>
      <c r="D92" s="13" t="s">
        <v>60</v>
      </c>
      <c r="E92" s="14" t="s">
        <v>225</v>
      </c>
      <c r="F92" s="49"/>
      <c r="G92" s="49"/>
      <c r="H92" s="49"/>
      <c r="I92" s="49"/>
      <c r="J92" s="49">
        <v>373381</v>
      </c>
      <c r="K92" s="49">
        <f t="shared" ref="K92" si="24">285907+2859</f>
        <v>288766</v>
      </c>
      <c r="L92" s="49">
        <v>373381</v>
      </c>
      <c r="M92" s="49">
        <f>373381+32</f>
        <v>373413</v>
      </c>
      <c r="N92" s="49">
        <f>373381+698</f>
        <v>374079</v>
      </c>
      <c r="O92" s="49"/>
      <c r="P92" s="43">
        <f t="shared" si="23"/>
        <v>1783020</v>
      </c>
    </row>
    <row r="93" spans="1:16" x14ac:dyDescent="0.25">
      <c r="A93" s="220"/>
      <c r="B93" s="54" t="s">
        <v>224</v>
      </c>
      <c r="C93" s="9" t="s">
        <v>602</v>
      </c>
      <c r="D93" s="7"/>
      <c r="E93" s="8" t="s">
        <v>238</v>
      </c>
      <c r="F93" s="56"/>
      <c r="G93" s="56"/>
      <c r="H93" s="56"/>
      <c r="I93" s="56"/>
      <c r="J93" s="56">
        <v>1140331</v>
      </c>
      <c r="K93" s="49">
        <f t="shared" ref="K93" si="25">62532+2107</f>
        <v>64639</v>
      </c>
      <c r="L93" s="56">
        <v>1140331</v>
      </c>
      <c r="M93" s="216">
        <f>1140331+28</f>
        <v>1140359</v>
      </c>
      <c r="N93" s="216">
        <f>1140331+582</f>
        <v>1140913</v>
      </c>
      <c r="O93" s="216"/>
      <c r="P93" s="57">
        <f t="shared" si="23"/>
        <v>4626573</v>
      </c>
    </row>
    <row r="94" spans="1:16" x14ac:dyDescent="0.25">
      <c r="A94" s="220"/>
      <c r="B94" s="24" t="s">
        <v>224</v>
      </c>
      <c r="C94" s="9" t="s">
        <v>602</v>
      </c>
      <c r="D94" s="13"/>
      <c r="E94" s="14" t="s">
        <v>603</v>
      </c>
      <c r="F94" s="49"/>
      <c r="G94" s="49"/>
      <c r="H94" s="49"/>
      <c r="I94" s="49"/>
      <c r="J94" s="49">
        <v>588432</v>
      </c>
      <c r="K94" s="233">
        <f t="shared" ref="K94" si="26">303227+3032</f>
        <v>306259</v>
      </c>
      <c r="L94" s="49">
        <v>588432</v>
      </c>
      <c r="M94" s="49">
        <f>588432+10</f>
        <v>588442</v>
      </c>
      <c r="N94" s="49">
        <f>588432+232</f>
        <v>588664</v>
      </c>
      <c r="O94" s="49"/>
      <c r="P94" s="43">
        <f t="shared" si="23"/>
        <v>2660229</v>
      </c>
    </row>
    <row r="95" spans="1:16" x14ac:dyDescent="0.25">
      <c r="A95" s="220"/>
      <c r="B95" s="24" t="s">
        <v>224</v>
      </c>
      <c r="C95" s="9" t="s">
        <v>602</v>
      </c>
      <c r="D95" s="13"/>
      <c r="E95" s="8" t="s">
        <v>1359</v>
      </c>
      <c r="F95" s="56"/>
      <c r="G95" s="56"/>
      <c r="H95" s="56"/>
      <c r="I95" s="56"/>
      <c r="J95" s="56">
        <v>990000</v>
      </c>
      <c r="K95" s="49">
        <f t="shared" ref="K95" si="27">210000+1890+329</f>
        <v>212219</v>
      </c>
      <c r="L95" s="56">
        <v>990000</v>
      </c>
      <c r="M95" s="56">
        <f>990000+24</f>
        <v>990024</v>
      </c>
      <c r="N95" s="178">
        <f>990000+533</f>
        <v>990533</v>
      </c>
      <c r="O95" s="56"/>
      <c r="P95" s="43">
        <f t="shared" si="23"/>
        <v>4172776</v>
      </c>
    </row>
    <row r="96" spans="1:16" x14ac:dyDescent="0.25">
      <c r="A96" s="220"/>
      <c r="B96" s="54" t="s">
        <v>224</v>
      </c>
      <c r="C96" s="9" t="s">
        <v>602</v>
      </c>
      <c r="D96" s="13" t="s">
        <v>227</v>
      </c>
      <c r="E96" s="8" t="s">
        <v>356</v>
      </c>
      <c r="F96" s="56"/>
      <c r="G96" s="56"/>
      <c r="H96" s="56"/>
      <c r="I96" s="56"/>
      <c r="J96" s="56">
        <v>191447</v>
      </c>
      <c r="K96" s="49">
        <f t="shared" ref="K96" si="28">285907+2859</f>
        <v>288766</v>
      </c>
      <c r="L96" s="56">
        <v>191447</v>
      </c>
      <c r="M96" s="216">
        <f>191447+54</f>
        <v>191501</v>
      </c>
      <c r="N96" s="216">
        <f>191447+1127</f>
        <v>192574</v>
      </c>
      <c r="O96" s="216"/>
      <c r="P96" s="57">
        <f t="shared" si="23"/>
        <v>1055735</v>
      </c>
    </row>
    <row r="97" spans="1:16" x14ac:dyDescent="0.25">
      <c r="A97" s="220"/>
      <c r="B97" s="24" t="s">
        <v>224</v>
      </c>
      <c r="C97" s="9" t="s">
        <v>602</v>
      </c>
      <c r="D97" s="7" t="s">
        <v>229</v>
      </c>
      <c r="E97" s="14" t="s">
        <v>356</v>
      </c>
      <c r="F97" s="49"/>
      <c r="G97" s="49"/>
      <c r="H97" s="49"/>
      <c r="I97" s="49"/>
      <c r="J97" s="49">
        <v>646637</v>
      </c>
      <c r="K97" s="49">
        <f t="shared" ref="K97" si="29">62532+2107</f>
        <v>64639</v>
      </c>
      <c r="L97" s="49">
        <v>646637</v>
      </c>
      <c r="M97" s="49">
        <f>646637+62</f>
        <v>646699</v>
      </c>
      <c r="N97" s="49">
        <f>646637+1645</f>
        <v>648282</v>
      </c>
      <c r="O97" s="49"/>
      <c r="P97" s="43">
        <f t="shared" si="23"/>
        <v>2652894</v>
      </c>
    </row>
    <row r="98" spans="1:16" x14ac:dyDescent="0.25">
      <c r="A98" s="220"/>
      <c r="B98" s="24" t="s">
        <v>224</v>
      </c>
      <c r="C98" s="9" t="s">
        <v>602</v>
      </c>
      <c r="D98" s="13"/>
      <c r="E98" s="14" t="s">
        <v>426</v>
      </c>
      <c r="F98" s="49"/>
      <c r="G98" s="49"/>
      <c r="H98" s="49"/>
      <c r="I98" s="49"/>
      <c r="J98" s="49">
        <v>893671</v>
      </c>
      <c r="K98" s="233">
        <f t="shared" ref="K98" si="30">303227+3032</f>
        <v>306259</v>
      </c>
      <c r="L98" s="49">
        <v>893671</v>
      </c>
      <c r="M98" s="49">
        <f>893671+44</f>
        <v>893715</v>
      </c>
      <c r="N98" s="49">
        <f>893671+908</f>
        <v>894579</v>
      </c>
      <c r="O98" s="49"/>
      <c r="P98" s="43">
        <f t="shared" si="23"/>
        <v>3881895</v>
      </c>
    </row>
    <row r="99" spans="1:16" x14ac:dyDescent="0.25">
      <c r="A99" s="220"/>
      <c r="B99" s="44"/>
      <c r="C99" s="9"/>
      <c r="D99" s="45" t="s">
        <v>584</v>
      </c>
      <c r="E99" s="46">
        <f>COUNTA(E91:E98)</f>
        <v>8</v>
      </c>
      <c r="F99" s="47"/>
      <c r="G99" s="47">
        <f t="shared" ref="G99:P99" si="31">SUM(G91:G98)</f>
        <v>0</v>
      </c>
      <c r="H99" s="47">
        <f t="shared" si="31"/>
        <v>0</v>
      </c>
      <c r="I99" s="47">
        <f t="shared" si="31"/>
        <v>0</v>
      </c>
      <c r="J99" s="47">
        <f t="shared" si="31"/>
        <v>5218307</v>
      </c>
      <c r="K99" s="47">
        <f t="shared" si="31"/>
        <v>1743766</v>
      </c>
      <c r="L99" s="47">
        <f t="shared" si="31"/>
        <v>5218307</v>
      </c>
      <c r="M99" s="47">
        <f t="shared" si="31"/>
        <v>5218587</v>
      </c>
      <c r="N99" s="47">
        <f t="shared" si="31"/>
        <v>5224555</v>
      </c>
      <c r="O99" s="47">
        <f t="shared" si="31"/>
        <v>0</v>
      </c>
      <c r="P99" s="43">
        <f t="shared" si="31"/>
        <v>22623522</v>
      </c>
    </row>
    <row r="100" spans="1:16" x14ac:dyDescent="0.25">
      <c r="A100" s="220"/>
      <c r="B100" s="44"/>
      <c r="C100" s="9"/>
      <c r="D100" s="13"/>
      <c r="E100" s="14"/>
      <c r="F100" s="9"/>
      <c r="G100" s="9"/>
      <c r="H100" s="9"/>
      <c r="I100" s="9"/>
      <c r="J100" s="9"/>
      <c r="K100" s="9"/>
      <c r="L100" s="9"/>
      <c r="M100" s="9"/>
      <c r="N100" s="9"/>
      <c r="O100" s="9"/>
      <c r="P100" s="48"/>
    </row>
    <row r="101" spans="1:16" x14ac:dyDescent="0.25">
      <c r="A101" s="195" t="s">
        <v>587</v>
      </c>
      <c r="B101" s="24" t="s">
        <v>25</v>
      </c>
      <c r="C101" s="9" t="s">
        <v>604</v>
      </c>
      <c r="D101" s="13"/>
      <c r="E101" s="9" t="s">
        <v>26</v>
      </c>
      <c r="F101" s="49"/>
      <c r="G101" s="49"/>
      <c r="H101" s="49"/>
      <c r="I101" s="49"/>
      <c r="J101" s="49">
        <v>231255</v>
      </c>
      <c r="K101" s="49">
        <v>231255</v>
      </c>
      <c r="L101" s="49">
        <v>231255</v>
      </c>
      <c r="M101" s="49"/>
      <c r="N101" s="49"/>
      <c r="O101" s="49"/>
      <c r="P101" s="43">
        <f t="shared" ref="P101:P109" si="32">SUM(G101:O101)</f>
        <v>693765</v>
      </c>
    </row>
    <row r="102" spans="1:16" x14ac:dyDescent="0.25">
      <c r="A102" s="220"/>
      <c r="B102" s="24" t="s">
        <v>25</v>
      </c>
      <c r="C102" s="9" t="s">
        <v>604</v>
      </c>
      <c r="D102" s="13"/>
      <c r="E102" s="14" t="s">
        <v>723</v>
      </c>
      <c r="F102" s="49"/>
      <c r="G102" s="49"/>
      <c r="H102" s="49"/>
      <c r="I102" s="49"/>
      <c r="J102" s="49">
        <v>988715</v>
      </c>
      <c r="K102" s="49">
        <v>931655</v>
      </c>
      <c r="L102" s="49">
        <v>931655</v>
      </c>
      <c r="M102" s="49"/>
      <c r="N102" s="49"/>
      <c r="O102" s="49"/>
      <c r="P102" s="43">
        <f t="shared" si="32"/>
        <v>2852025</v>
      </c>
    </row>
    <row r="103" spans="1:16" x14ac:dyDescent="0.25">
      <c r="A103" s="220"/>
      <c r="B103" s="24" t="s">
        <v>25</v>
      </c>
      <c r="C103" s="9" t="s">
        <v>604</v>
      </c>
      <c r="D103" s="13"/>
      <c r="E103" s="14" t="s">
        <v>122</v>
      </c>
      <c r="F103" s="49"/>
      <c r="G103" s="49"/>
      <c r="H103" s="49"/>
      <c r="I103" s="49"/>
      <c r="J103" s="49">
        <v>1188308</v>
      </c>
      <c r="K103" s="49">
        <v>1188308</v>
      </c>
      <c r="L103" s="49">
        <v>1188308</v>
      </c>
      <c r="M103" s="49"/>
      <c r="N103" s="49"/>
      <c r="O103" s="49"/>
      <c r="P103" s="43">
        <f t="shared" si="32"/>
        <v>3564924</v>
      </c>
    </row>
    <row r="104" spans="1:16" x14ac:dyDescent="0.25">
      <c r="A104" s="220"/>
      <c r="B104" s="64" t="s">
        <v>25</v>
      </c>
      <c r="C104" s="9" t="s">
        <v>604</v>
      </c>
      <c r="D104" s="151"/>
      <c r="E104" s="151" t="s">
        <v>724</v>
      </c>
      <c r="F104" s="65"/>
      <c r="G104" s="65"/>
      <c r="H104" s="65"/>
      <c r="I104" s="65"/>
      <c r="J104" s="65">
        <v>326877</v>
      </c>
      <c r="K104" s="65">
        <v>326877</v>
      </c>
      <c r="L104" s="65">
        <v>326877</v>
      </c>
      <c r="M104" s="65"/>
      <c r="N104" s="65"/>
      <c r="O104" s="65"/>
      <c r="P104" s="66">
        <f t="shared" si="32"/>
        <v>980631</v>
      </c>
    </row>
    <row r="105" spans="1:16" ht="12.75" customHeight="1" x14ac:dyDescent="0.25">
      <c r="A105" s="220"/>
      <c r="B105" s="24" t="s">
        <v>25</v>
      </c>
      <c r="C105" s="9" t="s">
        <v>604</v>
      </c>
      <c r="D105" s="13"/>
      <c r="E105" s="14" t="s">
        <v>230</v>
      </c>
      <c r="F105" s="49"/>
      <c r="G105" s="49"/>
      <c r="H105" s="49"/>
      <c r="I105" s="49"/>
      <c r="J105" s="49">
        <v>287489</v>
      </c>
      <c r="K105" s="49">
        <v>287489</v>
      </c>
      <c r="L105" s="49">
        <v>287489</v>
      </c>
      <c r="M105" s="49"/>
      <c r="N105" s="49"/>
      <c r="O105" s="49"/>
      <c r="P105" s="43">
        <f t="shared" si="32"/>
        <v>862467</v>
      </c>
    </row>
    <row r="106" spans="1:16" x14ac:dyDescent="0.25">
      <c r="A106" s="220"/>
      <c r="B106" s="24" t="s">
        <v>25</v>
      </c>
      <c r="C106" s="9" t="s">
        <v>604</v>
      </c>
      <c r="D106" s="13"/>
      <c r="E106" s="14" t="s">
        <v>157</v>
      </c>
      <c r="F106" s="49"/>
      <c r="G106" s="49"/>
      <c r="H106" s="49"/>
      <c r="I106" s="49"/>
      <c r="J106" s="49">
        <f>2144818+50000</f>
        <v>2194818</v>
      </c>
      <c r="K106" s="49">
        <f>2144818+50000</f>
        <v>2194818</v>
      </c>
      <c r="L106" s="49">
        <f>2144818+50000</f>
        <v>2194818</v>
      </c>
      <c r="M106" s="49"/>
      <c r="N106" s="49"/>
      <c r="O106" s="49"/>
      <c r="P106" s="43">
        <f t="shared" si="32"/>
        <v>6584454</v>
      </c>
    </row>
    <row r="107" spans="1:16" s="142" customFormat="1" hidden="1" x14ac:dyDescent="0.25">
      <c r="A107" s="220"/>
      <c r="B107" s="75" t="s">
        <v>25</v>
      </c>
      <c r="C107" s="27" t="s">
        <v>604</v>
      </c>
      <c r="D107" s="31"/>
      <c r="E107" s="52" t="s">
        <v>279</v>
      </c>
      <c r="F107" s="50"/>
      <c r="G107" s="50"/>
      <c r="H107" s="50"/>
      <c r="I107" s="50"/>
      <c r="J107" s="50">
        <f>227613-132744</f>
        <v>94869</v>
      </c>
      <c r="K107" s="50">
        <f>227613-227613</f>
        <v>0</v>
      </c>
      <c r="L107" s="50">
        <f>227613-227613</f>
        <v>0</v>
      </c>
      <c r="M107" s="50"/>
      <c r="N107" s="50"/>
      <c r="O107" s="50"/>
      <c r="P107" s="53">
        <f t="shared" si="32"/>
        <v>94869</v>
      </c>
    </row>
    <row r="108" spans="1:16" x14ac:dyDescent="0.25">
      <c r="A108" s="220"/>
      <c r="B108" s="54" t="s">
        <v>25</v>
      </c>
      <c r="C108" s="9" t="s">
        <v>604</v>
      </c>
      <c r="D108" s="7"/>
      <c r="E108" s="22" t="s">
        <v>356</v>
      </c>
      <c r="F108" s="56"/>
      <c r="G108" s="56"/>
      <c r="H108" s="56"/>
      <c r="I108" s="56"/>
      <c r="J108" s="56">
        <v>912513</v>
      </c>
      <c r="K108" s="56">
        <v>912513</v>
      </c>
      <c r="L108" s="56">
        <v>912513</v>
      </c>
      <c r="M108" s="56"/>
      <c r="N108" s="178"/>
      <c r="O108" s="56"/>
      <c r="P108" s="57">
        <f t="shared" si="32"/>
        <v>2737539</v>
      </c>
    </row>
    <row r="109" spans="1:16" x14ac:dyDescent="0.25">
      <c r="A109" s="220"/>
      <c r="B109" s="24" t="s">
        <v>25</v>
      </c>
      <c r="C109" s="9" t="s">
        <v>604</v>
      </c>
      <c r="D109" s="13"/>
      <c r="E109" s="14" t="s">
        <v>426</v>
      </c>
      <c r="F109" s="49"/>
      <c r="G109" s="49"/>
      <c r="H109" s="49"/>
      <c r="I109" s="49"/>
      <c r="J109" s="49">
        <v>778865</v>
      </c>
      <c r="K109" s="49">
        <v>778865</v>
      </c>
      <c r="L109" s="49">
        <v>778865</v>
      </c>
      <c r="M109" s="49"/>
      <c r="N109" s="49"/>
      <c r="O109" s="49"/>
      <c r="P109" s="43">
        <f t="shared" si="32"/>
        <v>2336595</v>
      </c>
    </row>
    <row r="110" spans="1:16" x14ac:dyDescent="0.25">
      <c r="A110" s="220"/>
      <c r="B110" s="44"/>
      <c r="C110" s="9"/>
      <c r="D110" s="45" t="s">
        <v>584</v>
      </c>
      <c r="E110" s="46">
        <f>COUNTA(E101:E109)-1</f>
        <v>8</v>
      </c>
      <c r="F110" s="47"/>
      <c r="G110" s="47">
        <f t="shared" ref="G110:P110" si="33">SUM(G101:G109)</f>
        <v>0</v>
      </c>
      <c r="H110" s="47">
        <f t="shared" si="33"/>
        <v>0</v>
      </c>
      <c r="I110" s="47">
        <f t="shared" si="33"/>
        <v>0</v>
      </c>
      <c r="J110" s="47">
        <f t="shared" si="33"/>
        <v>7003709</v>
      </c>
      <c r="K110" s="47">
        <f t="shared" si="33"/>
        <v>6851780</v>
      </c>
      <c r="L110" s="47">
        <f t="shared" si="33"/>
        <v>6851780</v>
      </c>
      <c r="M110" s="47">
        <f t="shared" si="33"/>
        <v>0</v>
      </c>
      <c r="N110" s="47">
        <f t="shared" si="33"/>
        <v>0</v>
      </c>
      <c r="O110" s="47">
        <f t="shared" si="33"/>
        <v>0</v>
      </c>
      <c r="P110" s="43">
        <f t="shared" si="33"/>
        <v>20707269</v>
      </c>
    </row>
    <row r="111" spans="1:16" x14ac:dyDescent="0.25">
      <c r="A111" s="220"/>
      <c r="B111" s="44"/>
      <c r="C111" s="9"/>
      <c r="D111" s="13"/>
      <c r="E111" s="14"/>
      <c r="F111" s="9"/>
      <c r="G111" s="9"/>
      <c r="H111" s="9"/>
      <c r="I111" s="9"/>
      <c r="J111" s="9"/>
      <c r="K111" s="9"/>
      <c r="L111" s="9"/>
      <c r="M111" s="9"/>
      <c r="N111" s="9"/>
      <c r="O111" s="9"/>
      <c r="P111" s="48"/>
    </row>
    <row r="112" spans="1:16" x14ac:dyDescent="0.25">
      <c r="A112" s="195" t="s">
        <v>582</v>
      </c>
      <c r="B112" s="24" t="s">
        <v>247</v>
      </c>
      <c r="C112" s="9" t="s">
        <v>1360</v>
      </c>
      <c r="D112" s="13"/>
      <c r="E112" s="14" t="s">
        <v>244</v>
      </c>
      <c r="F112" s="49"/>
      <c r="G112" s="49"/>
      <c r="H112" s="49"/>
      <c r="I112" s="49"/>
      <c r="J112" s="49">
        <v>393444</v>
      </c>
      <c r="K112" s="49">
        <v>393444</v>
      </c>
      <c r="L112" s="49">
        <v>393444</v>
      </c>
      <c r="M112" s="49">
        <v>393444</v>
      </c>
      <c r="N112" s="49"/>
      <c r="O112" s="49"/>
      <c r="P112" s="43">
        <f>SUM(G112:O112)</f>
        <v>1573776</v>
      </c>
    </row>
    <row r="113" spans="1:16" x14ac:dyDescent="0.25">
      <c r="A113" s="220"/>
      <c r="B113" s="24" t="s">
        <v>247</v>
      </c>
      <c r="C113" s="9" t="s">
        <v>1360</v>
      </c>
      <c r="D113" s="13"/>
      <c r="E113" s="14" t="s">
        <v>356</v>
      </c>
      <c r="F113" s="49"/>
      <c r="G113" s="49"/>
      <c r="H113" s="49"/>
      <c r="I113" s="49"/>
      <c r="J113" s="49">
        <v>495359</v>
      </c>
      <c r="K113" s="49">
        <v>495359</v>
      </c>
      <c r="L113" s="49">
        <v>495359</v>
      </c>
      <c r="M113" s="49">
        <v>495359</v>
      </c>
      <c r="N113" s="49"/>
      <c r="O113" s="49"/>
      <c r="P113" s="43">
        <f>SUM(G113:O113)</f>
        <v>1981436</v>
      </c>
    </row>
    <row r="114" spans="1:16" x14ac:dyDescent="0.25">
      <c r="A114" s="220"/>
      <c r="B114" s="44"/>
      <c r="C114" s="9"/>
      <c r="D114" s="45" t="s">
        <v>584</v>
      </c>
      <c r="E114" s="46">
        <f>COUNTA(E112:E113)</f>
        <v>2</v>
      </c>
      <c r="F114" s="47"/>
      <c r="G114" s="47">
        <f t="shared" ref="G114:P114" si="34">SUM(G112:G113)</f>
        <v>0</v>
      </c>
      <c r="H114" s="47">
        <f t="shared" si="34"/>
        <v>0</v>
      </c>
      <c r="I114" s="47">
        <f t="shared" si="34"/>
        <v>0</v>
      </c>
      <c r="J114" s="47">
        <f t="shared" si="34"/>
        <v>888803</v>
      </c>
      <c r="K114" s="47">
        <f t="shared" si="34"/>
        <v>888803</v>
      </c>
      <c r="L114" s="47">
        <f t="shared" si="34"/>
        <v>888803</v>
      </c>
      <c r="M114" s="47">
        <f t="shared" si="34"/>
        <v>888803</v>
      </c>
      <c r="N114" s="47">
        <f t="shared" si="34"/>
        <v>0</v>
      </c>
      <c r="O114" s="47">
        <f t="shared" si="34"/>
        <v>0</v>
      </c>
      <c r="P114" s="43">
        <f t="shared" si="34"/>
        <v>3555212</v>
      </c>
    </row>
    <row r="115" spans="1:16" x14ac:dyDescent="0.25">
      <c r="A115" s="220"/>
      <c r="B115" s="44"/>
      <c r="C115" s="9"/>
      <c r="D115" s="13"/>
      <c r="E115" s="14"/>
      <c r="F115" s="9"/>
      <c r="G115" s="9"/>
      <c r="H115" s="9"/>
      <c r="I115" s="9"/>
      <c r="J115" s="9"/>
      <c r="K115" s="9"/>
      <c r="L115" s="9"/>
      <c r="M115" s="9"/>
      <c r="N115" s="9"/>
      <c r="O115" s="9"/>
      <c r="P115" s="48"/>
    </row>
    <row r="116" spans="1:16" x14ac:dyDescent="0.25">
      <c r="A116" s="195" t="s">
        <v>587</v>
      </c>
      <c r="B116" s="24" t="s">
        <v>396</v>
      </c>
      <c r="C116" s="9" t="s">
        <v>1354</v>
      </c>
      <c r="D116" s="13"/>
      <c r="E116" s="14" t="s">
        <v>397</v>
      </c>
      <c r="F116" s="49"/>
      <c r="G116" s="49"/>
      <c r="H116" s="49"/>
      <c r="I116" s="49"/>
      <c r="J116" s="49"/>
      <c r="K116" s="49">
        <v>509250</v>
      </c>
      <c r="L116" s="49">
        <v>509250</v>
      </c>
      <c r="M116" s="49">
        <v>509250</v>
      </c>
      <c r="N116" s="49"/>
      <c r="O116" s="49"/>
      <c r="P116" s="43">
        <f>SUM(G116:O116)</f>
        <v>1527750</v>
      </c>
    </row>
    <row r="117" spans="1:16" x14ac:dyDescent="0.25">
      <c r="A117" s="220"/>
      <c r="B117" s="44"/>
      <c r="C117" s="9"/>
      <c r="D117" s="45" t="s">
        <v>584</v>
      </c>
      <c r="E117" s="46">
        <f>COUNTA(E116)</f>
        <v>1</v>
      </c>
      <c r="F117" s="47"/>
      <c r="G117" s="47">
        <f t="shared" ref="G117:P117" si="35">G116</f>
        <v>0</v>
      </c>
      <c r="H117" s="47">
        <f t="shared" si="35"/>
        <v>0</v>
      </c>
      <c r="I117" s="47">
        <f t="shared" si="35"/>
        <v>0</v>
      </c>
      <c r="J117" s="47">
        <f t="shared" si="35"/>
        <v>0</v>
      </c>
      <c r="K117" s="47">
        <f t="shared" si="35"/>
        <v>509250</v>
      </c>
      <c r="L117" s="47">
        <f t="shared" si="35"/>
        <v>509250</v>
      </c>
      <c r="M117" s="47">
        <f>M116</f>
        <v>509250</v>
      </c>
      <c r="N117" s="47">
        <f>N116</f>
        <v>0</v>
      </c>
      <c r="O117" s="47">
        <f>O116</f>
        <v>0</v>
      </c>
      <c r="P117" s="43">
        <f t="shared" si="35"/>
        <v>1527750</v>
      </c>
    </row>
    <row r="118" spans="1:16" x14ac:dyDescent="0.25">
      <c r="A118" s="220"/>
      <c r="B118" s="44"/>
      <c r="C118" s="9"/>
      <c r="D118" s="13"/>
      <c r="E118" s="14"/>
      <c r="F118" s="9"/>
      <c r="G118" s="9"/>
      <c r="H118" s="9"/>
      <c r="I118" s="9"/>
      <c r="J118" s="9"/>
      <c r="K118" s="9"/>
      <c r="L118" s="9"/>
      <c r="M118" s="9"/>
      <c r="N118" s="9"/>
      <c r="O118" s="9"/>
      <c r="P118" s="48"/>
    </row>
    <row r="119" spans="1:16" x14ac:dyDescent="0.25">
      <c r="A119" s="195" t="s">
        <v>585</v>
      </c>
      <c r="B119" s="24" t="s">
        <v>30</v>
      </c>
      <c r="C119" s="9" t="s">
        <v>606</v>
      </c>
      <c r="D119" s="13"/>
      <c r="E119" s="9" t="s">
        <v>26</v>
      </c>
      <c r="F119" s="49"/>
      <c r="G119" s="49"/>
      <c r="H119" s="49"/>
      <c r="I119" s="49">
        <f>288371-60000+2884</f>
        <v>231255</v>
      </c>
      <c r="J119" s="49">
        <f>288371-60000+2884</f>
        <v>231255</v>
      </c>
      <c r="K119" s="49">
        <f>288371-60000+2884</f>
        <v>231255</v>
      </c>
      <c r="L119" s="49"/>
      <c r="M119" s="49"/>
      <c r="N119" s="49"/>
      <c r="O119" s="49"/>
      <c r="P119" s="43">
        <f>SUM(G119:O119)</f>
        <v>693765</v>
      </c>
    </row>
    <row r="120" spans="1:16" s="20" customFormat="1" hidden="1" x14ac:dyDescent="0.2">
      <c r="A120" s="220"/>
      <c r="B120" s="24" t="s">
        <v>30</v>
      </c>
      <c r="C120" s="27" t="s">
        <v>606</v>
      </c>
      <c r="D120" s="31"/>
      <c r="E120" s="52" t="s">
        <v>134</v>
      </c>
      <c r="F120" s="50"/>
      <c r="G120" s="50"/>
      <c r="H120" s="50"/>
      <c r="I120" s="50">
        <f>1033531+8999-260632</f>
        <v>781898</v>
      </c>
      <c r="J120" s="50">
        <f>1033531+8999-1042530</f>
        <v>0</v>
      </c>
      <c r="K120" s="50">
        <f>1033531+8999-1042530</f>
        <v>0</v>
      </c>
      <c r="L120" s="67"/>
      <c r="M120" s="50"/>
      <c r="N120" s="50"/>
      <c r="O120" s="50"/>
      <c r="P120" s="53">
        <f>SUM(G120:O120)</f>
        <v>781898</v>
      </c>
    </row>
    <row r="121" spans="1:16" x14ac:dyDescent="0.25">
      <c r="A121" s="220"/>
      <c r="B121" s="24" t="s">
        <v>30</v>
      </c>
      <c r="C121" s="9" t="s">
        <v>606</v>
      </c>
      <c r="D121" s="13"/>
      <c r="E121" s="14" t="s">
        <v>164</v>
      </c>
      <c r="F121" s="49"/>
      <c r="G121" s="49"/>
      <c r="H121" s="49"/>
      <c r="I121" s="49">
        <f>1043813+10438</f>
        <v>1054251</v>
      </c>
      <c r="J121" s="49">
        <f>1043813+10438</f>
        <v>1054251</v>
      </c>
      <c r="K121" s="49">
        <f>1043813+10438</f>
        <v>1054251</v>
      </c>
      <c r="L121" s="49"/>
      <c r="M121" s="49"/>
      <c r="N121" s="49"/>
      <c r="O121" s="49"/>
      <c r="P121" s="43">
        <f>SUM(G121:O121)</f>
        <v>3162753</v>
      </c>
    </row>
    <row r="122" spans="1:16" x14ac:dyDescent="0.25">
      <c r="A122" s="220"/>
      <c r="B122" s="24" t="s">
        <v>30</v>
      </c>
      <c r="C122" s="9" t="s">
        <v>606</v>
      </c>
      <c r="D122" s="13"/>
      <c r="E122" s="9" t="s">
        <v>450</v>
      </c>
      <c r="F122" s="49"/>
      <c r="G122" s="49"/>
      <c r="H122" s="49"/>
      <c r="I122" s="49">
        <f>1416165+11707+152724</f>
        <v>1580596</v>
      </c>
      <c r="J122" s="49">
        <f>1416165+11707+596585</f>
        <v>2024457</v>
      </c>
      <c r="K122" s="49">
        <f>1416165+11707+596585</f>
        <v>2024457</v>
      </c>
      <c r="L122" s="49"/>
      <c r="M122" s="49"/>
      <c r="N122" s="49"/>
      <c r="O122" s="49"/>
      <c r="P122" s="43">
        <f>SUM(G122:O122)</f>
        <v>5629510</v>
      </c>
    </row>
    <row r="123" spans="1:16" x14ac:dyDescent="0.25">
      <c r="A123" s="220"/>
      <c r="B123" s="44"/>
      <c r="C123" s="9"/>
      <c r="D123" s="45" t="s">
        <v>584</v>
      </c>
      <c r="E123" s="46">
        <f>COUNTA(E119:E122)-1</f>
        <v>3</v>
      </c>
      <c r="F123" s="47"/>
      <c r="G123" s="47">
        <f t="shared" ref="G123:L123" si="36">SUM(G119:G122)</f>
        <v>0</v>
      </c>
      <c r="H123" s="47">
        <f t="shared" si="36"/>
        <v>0</v>
      </c>
      <c r="I123" s="47">
        <f t="shared" si="36"/>
        <v>3648000</v>
      </c>
      <c r="J123" s="47">
        <f t="shared" si="36"/>
        <v>3309963</v>
      </c>
      <c r="K123" s="47">
        <f t="shared" si="36"/>
        <v>3309963</v>
      </c>
      <c r="L123" s="47">
        <f t="shared" si="36"/>
        <v>0</v>
      </c>
      <c r="M123" s="47">
        <f>SUM(M119:M122)</f>
        <v>0</v>
      </c>
      <c r="N123" s="47">
        <f>SUM(N119:N122)</f>
        <v>0</v>
      </c>
      <c r="O123" s="47">
        <f>SUM(O119:O122)</f>
        <v>0</v>
      </c>
      <c r="P123" s="43">
        <f>SUM(P119:P122)</f>
        <v>10267926</v>
      </c>
    </row>
    <row r="124" spans="1:16" x14ac:dyDescent="0.25">
      <c r="A124" s="220"/>
      <c r="B124" s="44"/>
      <c r="C124" s="9"/>
      <c r="D124" s="13"/>
      <c r="E124" s="14"/>
      <c r="F124" s="9"/>
      <c r="G124" s="9"/>
      <c r="H124" s="9"/>
      <c r="I124" s="9"/>
      <c r="J124" s="9"/>
      <c r="K124" s="9"/>
      <c r="L124" s="9"/>
      <c r="M124" s="9"/>
      <c r="N124" s="9"/>
      <c r="O124" s="9"/>
      <c r="P124" s="48"/>
    </row>
    <row r="125" spans="1:16" x14ac:dyDescent="0.25">
      <c r="A125" s="195" t="s">
        <v>587</v>
      </c>
      <c r="B125" s="24" t="s">
        <v>404</v>
      </c>
      <c r="C125" s="9" t="s">
        <v>607</v>
      </c>
      <c r="D125" s="13"/>
      <c r="E125" s="14" t="s">
        <v>1361</v>
      </c>
      <c r="F125" s="68" t="s">
        <v>29</v>
      </c>
      <c r="G125" s="49"/>
      <c r="H125" s="49"/>
      <c r="I125" s="49">
        <f>104030</f>
        <v>104030</v>
      </c>
      <c r="J125" s="49">
        <f>104030-104030</f>
        <v>0</v>
      </c>
      <c r="K125" s="49">
        <f>104030-104030</f>
        <v>0</v>
      </c>
      <c r="L125" s="49"/>
      <c r="M125" s="49"/>
      <c r="N125" s="49"/>
      <c r="O125" s="49"/>
      <c r="P125" s="43">
        <f>SUM(G125:O125)</f>
        <v>104030</v>
      </c>
    </row>
    <row r="126" spans="1:16" x14ac:dyDescent="0.25">
      <c r="A126" s="220"/>
      <c r="B126" s="24" t="s">
        <v>404</v>
      </c>
      <c r="C126" s="9" t="s">
        <v>607</v>
      </c>
      <c r="D126" s="13"/>
      <c r="E126" s="14" t="s">
        <v>480</v>
      </c>
      <c r="F126" s="68" t="s">
        <v>29</v>
      </c>
      <c r="G126" s="49"/>
      <c r="H126" s="49"/>
      <c r="I126" s="49">
        <f>4903045</f>
        <v>4903045</v>
      </c>
      <c r="J126" s="49">
        <f>4903045-4903045</f>
        <v>0</v>
      </c>
      <c r="K126" s="49">
        <f>4903045-4903045</f>
        <v>0</v>
      </c>
      <c r="L126" s="49"/>
      <c r="M126" s="49"/>
      <c r="N126" s="49"/>
      <c r="O126" s="49"/>
      <c r="P126" s="43">
        <f>SUM(G126:O126)</f>
        <v>4903045</v>
      </c>
    </row>
    <row r="127" spans="1:16" x14ac:dyDescent="0.25">
      <c r="A127" s="220"/>
      <c r="B127" s="24" t="s">
        <v>404</v>
      </c>
      <c r="C127" s="9" t="s">
        <v>607</v>
      </c>
      <c r="D127" s="13"/>
      <c r="E127" s="14" t="s">
        <v>483</v>
      </c>
      <c r="F127" s="68" t="s">
        <v>29</v>
      </c>
      <c r="G127" s="49"/>
      <c r="H127" s="49"/>
      <c r="I127" s="49">
        <f>291853</f>
        <v>291853</v>
      </c>
      <c r="J127" s="49">
        <f>291853-291853</f>
        <v>0</v>
      </c>
      <c r="K127" s="49">
        <f>291853-291853</f>
        <v>0</v>
      </c>
      <c r="L127" s="49"/>
      <c r="M127" s="49"/>
      <c r="N127" s="49"/>
      <c r="O127" s="49"/>
      <c r="P127" s="43">
        <f>SUM(G127:O127)</f>
        <v>291853</v>
      </c>
    </row>
    <row r="128" spans="1:16" x14ac:dyDescent="0.25">
      <c r="A128" s="220"/>
      <c r="B128" s="44"/>
      <c r="C128" s="9"/>
      <c r="D128" s="45" t="s">
        <v>584</v>
      </c>
      <c r="E128" s="46">
        <f>COUNTA(E125:E127)</f>
        <v>3</v>
      </c>
      <c r="F128" s="47"/>
      <c r="G128" s="47">
        <f t="shared" ref="G128:L128" si="37">SUM(G125:G127)</f>
        <v>0</v>
      </c>
      <c r="H128" s="47">
        <f t="shared" si="37"/>
        <v>0</v>
      </c>
      <c r="I128" s="47">
        <f t="shared" si="37"/>
        <v>5298928</v>
      </c>
      <c r="J128" s="47">
        <f t="shared" si="37"/>
        <v>0</v>
      </c>
      <c r="K128" s="47">
        <f t="shared" si="37"/>
        <v>0</v>
      </c>
      <c r="L128" s="47">
        <f t="shared" si="37"/>
        <v>0</v>
      </c>
      <c r="M128" s="47">
        <f>SUM(M125:M127)</f>
        <v>0</v>
      </c>
      <c r="N128" s="47">
        <f>SUM(N125:N127)</f>
        <v>0</v>
      </c>
      <c r="O128" s="47">
        <f>SUM(O125:O127)</f>
        <v>0</v>
      </c>
      <c r="P128" s="43">
        <f>SUM(P125:P127)</f>
        <v>5298928</v>
      </c>
    </row>
    <row r="129" spans="1:16" x14ac:dyDescent="0.25">
      <c r="A129" s="220"/>
      <c r="B129" s="44"/>
      <c r="C129" s="9"/>
      <c r="D129" s="13"/>
      <c r="E129" s="14"/>
      <c r="F129" s="9"/>
      <c r="G129" s="9"/>
      <c r="H129" s="9"/>
      <c r="I129" s="9"/>
      <c r="J129" s="9"/>
      <c r="K129" s="9"/>
      <c r="L129" s="9"/>
      <c r="M129" s="9"/>
      <c r="N129" s="9"/>
      <c r="O129" s="9"/>
      <c r="P129" s="48"/>
    </row>
    <row r="130" spans="1:16" x14ac:dyDescent="0.25">
      <c r="A130" s="195" t="s">
        <v>698</v>
      </c>
      <c r="B130" s="24" t="s">
        <v>699</v>
      </c>
      <c r="C130" s="9" t="s">
        <v>725</v>
      </c>
      <c r="D130" s="13"/>
      <c r="E130" s="14" t="s">
        <v>702</v>
      </c>
      <c r="F130" s="138"/>
      <c r="G130" s="49"/>
      <c r="H130" s="49"/>
      <c r="I130" s="49"/>
      <c r="J130" s="49">
        <v>226014</v>
      </c>
      <c r="K130" s="49">
        <v>226014</v>
      </c>
      <c r="L130" s="49">
        <v>226014</v>
      </c>
      <c r="M130" s="49"/>
      <c r="N130" s="49"/>
      <c r="O130" s="49"/>
      <c r="P130" s="43">
        <f>SUM(G130:O130)</f>
        <v>678042</v>
      </c>
    </row>
    <row r="131" spans="1:16" x14ac:dyDescent="0.25">
      <c r="A131" s="220"/>
      <c r="B131" s="44"/>
      <c r="C131" s="9"/>
      <c r="D131" s="45" t="s">
        <v>584</v>
      </c>
      <c r="E131" s="46">
        <f>COUNTA(E130)</f>
        <v>1</v>
      </c>
      <c r="F131" s="45"/>
      <c r="G131" s="47">
        <f>G130</f>
        <v>0</v>
      </c>
      <c r="H131" s="47">
        <f>H130</f>
        <v>0</v>
      </c>
      <c r="I131" s="47">
        <f t="shared" ref="I131:P131" si="38">I130</f>
        <v>0</v>
      </c>
      <c r="J131" s="47">
        <f t="shared" si="38"/>
        <v>226014</v>
      </c>
      <c r="K131" s="47">
        <f t="shared" si="38"/>
        <v>226014</v>
      </c>
      <c r="L131" s="47">
        <f t="shared" si="38"/>
        <v>226014</v>
      </c>
      <c r="M131" s="47">
        <f>M130</f>
        <v>0</v>
      </c>
      <c r="N131" s="47">
        <f>N130</f>
        <v>0</v>
      </c>
      <c r="O131" s="47">
        <f>O130</f>
        <v>0</v>
      </c>
      <c r="P131" s="43">
        <f t="shared" si="38"/>
        <v>678042</v>
      </c>
    </row>
    <row r="132" spans="1:16" x14ac:dyDescent="0.25">
      <c r="A132" s="220"/>
      <c r="B132" s="44"/>
      <c r="C132" s="9"/>
      <c r="D132" s="13"/>
      <c r="E132" s="14"/>
      <c r="F132" s="14"/>
      <c r="G132" s="14"/>
      <c r="H132" s="14"/>
      <c r="I132" s="9"/>
      <c r="J132" s="9"/>
      <c r="K132" s="9"/>
      <c r="L132" s="9"/>
      <c r="M132" s="9"/>
      <c r="N132" s="9"/>
      <c r="O132" s="9"/>
      <c r="P132" s="48"/>
    </row>
    <row r="133" spans="1:16" x14ac:dyDescent="0.25">
      <c r="A133" s="195" t="s">
        <v>585</v>
      </c>
      <c r="B133" s="24" t="s">
        <v>73</v>
      </c>
      <c r="C133" s="9" t="s">
        <v>609</v>
      </c>
      <c r="D133" s="13"/>
      <c r="E133" s="14" t="s">
        <v>65</v>
      </c>
      <c r="F133" s="49"/>
      <c r="G133" s="49"/>
      <c r="H133" s="49"/>
      <c r="I133" s="49"/>
      <c r="J133" s="49">
        <v>633593</v>
      </c>
      <c r="K133" s="49">
        <v>576533</v>
      </c>
      <c r="L133" s="49">
        <v>576533</v>
      </c>
      <c r="M133" s="49">
        <v>576533</v>
      </c>
      <c r="N133" s="49">
        <v>576533</v>
      </c>
      <c r="O133" s="49"/>
      <c r="P133" s="43">
        <f t="shared" ref="P133:P144" si="39">SUM(G133:O133)</f>
        <v>2939725</v>
      </c>
    </row>
    <row r="134" spans="1:16" x14ac:dyDescent="0.25">
      <c r="A134" s="220"/>
      <c r="B134" s="24" t="s">
        <v>73</v>
      </c>
      <c r="C134" s="9" t="s">
        <v>609</v>
      </c>
      <c r="D134" s="13"/>
      <c r="E134" s="14" t="s">
        <v>122</v>
      </c>
      <c r="F134" s="49"/>
      <c r="G134" s="49"/>
      <c r="H134" s="49"/>
      <c r="I134" s="49"/>
      <c r="J134" s="49">
        <v>607347</v>
      </c>
      <c r="K134" s="49">
        <v>607347</v>
      </c>
      <c r="L134" s="49">
        <v>607347</v>
      </c>
      <c r="M134" s="49">
        <v>607347</v>
      </c>
      <c r="N134" s="49">
        <v>607347</v>
      </c>
      <c r="O134" s="49"/>
      <c r="P134" s="43">
        <f t="shared" si="39"/>
        <v>3036735</v>
      </c>
    </row>
    <row r="135" spans="1:16" x14ac:dyDescent="0.25">
      <c r="A135" s="220"/>
      <c r="B135" s="24" t="s">
        <v>73</v>
      </c>
      <c r="C135" s="9" t="s">
        <v>609</v>
      </c>
      <c r="D135" s="13"/>
      <c r="E135" s="14" t="s">
        <v>717</v>
      </c>
      <c r="F135" s="49"/>
      <c r="G135" s="49"/>
      <c r="H135" s="49"/>
      <c r="I135" s="49"/>
      <c r="J135" s="49">
        <f>171332+317601</f>
        <v>488933</v>
      </c>
      <c r="K135" s="49">
        <f>171332+317601</f>
        <v>488933</v>
      </c>
      <c r="L135" s="49">
        <f>171332+317601</f>
        <v>488933</v>
      </c>
      <c r="M135" s="49">
        <f>171332+317601</f>
        <v>488933</v>
      </c>
      <c r="N135" s="49">
        <f>171332+317601</f>
        <v>488933</v>
      </c>
      <c r="O135" s="49"/>
      <c r="P135" s="43">
        <f t="shared" si="39"/>
        <v>2444665</v>
      </c>
    </row>
    <row r="136" spans="1:16" x14ac:dyDescent="0.25">
      <c r="A136" s="220"/>
      <c r="B136" s="24" t="s">
        <v>73</v>
      </c>
      <c r="C136" s="9" t="s">
        <v>609</v>
      </c>
      <c r="D136" s="13"/>
      <c r="E136" s="14" t="s">
        <v>138</v>
      </c>
      <c r="F136" s="49"/>
      <c r="G136" s="49"/>
      <c r="H136" s="49"/>
      <c r="I136" s="49"/>
      <c r="J136" s="49">
        <v>445139</v>
      </c>
      <c r="K136" s="49">
        <v>445139</v>
      </c>
      <c r="L136" s="49">
        <v>445139</v>
      </c>
      <c r="M136" s="49">
        <v>445139</v>
      </c>
      <c r="N136" s="49">
        <v>445139</v>
      </c>
      <c r="O136" s="49"/>
      <c r="P136" s="43">
        <f t="shared" si="39"/>
        <v>2225695</v>
      </c>
    </row>
    <row r="137" spans="1:16" s="143" customFormat="1" hidden="1" x14ac:dyDescent="0.25">
      <c r="A137" s="221"/>
      <c r="B137" s="44" t="s">
        <v>73</v>
      </c>
      <c r="C137" s="58" t="s">
        <v>609</v>
      </c>
      <c r="D137" s="59"/>
      <c r="E137" s="60" t="s">
        <v>156</v>
      </c>
      <c r="F137" s="61"/>
      <c r="G137" s="61"/>
      <c r="H137" s="61"/>
      <c r="I137" s="61"/>
      <c r="J137" s="61">
        <f>54190+25000</f>
        <v>79190</v>
      </c>
      <c r="K137" s="61"/>
      <c r="L137" s="61"/>
      <c r="M137" s="61"/>
      <c r="N137" s="61"/>
      <c r="O137" s="61"/>
      <c r="P137" s="62">
        <f t="shared" si="39"/>
        <v>79190</v>
      </c>
    </row>
    <row r="138" spans="1:16" x14ac:dyDescent="0.25">
      <c r="A138" s="220"/>
      <c r="B138" s="24" t="s">
        <v>73</v>
      </c>
      <c r="C138" s="9" t="s">
        <v>609</v>
      </c>
      <c r="D138" s="13"/>
      <c r="E138" s="14" t="s">
        <v>198</v>
      </c>
      <c r="F138" s="49"/>
      <c r="G138" s="49"/>
      <c r="H138" s="49"/>
      <c r="I138" s="49"/>
      <c r="J138" s="49">
        <v>113000</v>
      </c>
      <c r="K138" s="49">
        <v>113000</v>
      </c>
      <c r="L138" s="49">
        <v>113000</v>
      </c>
      <c r="M138" s="49">
        <v>113000</v>
      </c>
      <c r="N138" s="49">
        <v>113000</v>
      </c>
      <c r="O138" s="49"/>
      <c r="P138" s="43">
        <f t="shared" si="39"/>
        <v>565000</v>
      </c>
    </row>
    <row r="139" spans="1:16" s="142" customFormat="1" hidden="1" x14ac:dyDescent="0.25">
      <c r="A139" s="220"/>
      <c r="B139" s="75" t="s">
        <v>73</v>
      </c>
      <c r="C139" s="27" t="s">
        <v>609</v>
      </c>
      <c r="D139" s="31"/>
      <c r="E139" s="52" t="s">
        <v>253</v>
      </c>
      <c r="F139" s="50"/>
      <c r="G139" s="50"/>
      <c r="H139" s="50"/>
      <c r="I139" s="50"/>
      <c r="J139" s="50">
        <f>317601-317601</f>
        <v>0</v>
      </c>
      <c r="K139" s="50">
        <f>317601-317601</f>
        <v>0</v>
      </c>
      <c r="L139" s="50">
        <f>317601-317601</f>
        <v>0</v>
      </c>
      <c r="M139" s="50">
        <f>317601-317601</f>
        <v>0</v>
      </c>
      <c r="N139" s="50">
        <f>317601-317601</f>
        <v>0</v>
      </c>
      <c r="O139" s="50"/>
      <c r="P139" s="53">
        <f t="shared" si="39"/>
        <v>0</v>
      </c>
    </row>
    <row r="140" spans="1:16" x14ac:dyDescent="0.25">
      <c r="A140" s="220"/>
      <c r="B140" s="24" t="s">
        <v>73</v>
      </c>
      <c r="C140" s="9" t="s">
        <v>609</v>
      </c>
      <c r="D140" s="13"/>
      <c r="E140" s="14" t="s">
        <v>157</v>
      </c>
      <c r="F140" s="49"/>
      <c r="G140" s="49"/>
      <c r="H140" s="49"/>
      <c r="I140" s="49"/>
      <c r="J140" s="49">
        <f>2080406+50000</f>
        <v>2130406</v>
      </c>
      <c r="K140" s="49">
        <f>2080406+50000</f>
        <v>2130406</v>
      </c>
      <c r="L140" s="49">
        <f>2080406+50000</f>
        <v>2130406</v>
      </c>
      <c r="M140" s="49">
        <f>2080406+50000</f>
        <v>2130406</v>
      </c>
      <c r="N140" s="49">
        <f>2080406+50000</f>
        <v>2130406</v>
      </c>
      <c r="O140" s="49"/>
      <c r="P140" s="43">
        <f t="shared" si="39"/>
        <v>10652030</v>
      </c>
    </row>
    <row r="141" spans="1:16" x14ac:dyDescent="0.25">
      <c r="A141" s="220"/>
      <c r="B141" s="24" t="s">
        <v>73</v>
      </c>
      <c r="C141" s="9" t="s">
        <v>609</v>
      </c>
      <c r="D141" s="13"/>
      <c r="E141" s="14" t="s">
        <v>323</v>
      </c>
      <c r="F141" s="49"/>
      <c r="G141" s="49"/>
      <c r="H141" s="49"/>
      <c r="I141" s="49"/>
      <c r="J141" s="49">
        <v>84667</v>
      </c>
      <c r="K141" s="49">
        <v>84667</v>
      </c>
      <c r="L141" s="49">
        <v>84667</v>
      </c>
      <c r="M141" s="49">
        <v>84667</v>
      </c>
      <c r="N141" s="49">
        <v>84667</v>
      </c>
      <c r="O141" s="49"/>
      <c r="P141" s="43">
        <f t="shared" si="39"/>
        <v>423335</v>
      </c>
    </row>
    <row r="142" spans="1:16" x14ac:dyDescent="0.25">
      <c r="A142" s="220"/>
      <c r="B142" s="24" t="s">
        <v>73</v>
      </c>
      <c r="C142" s="9" t="s">
        <v>609</v>
      </c>
      <c r="D142" s="13"/>
      <c r="E142" s="14" t="s">
        <v>353</v>
      </c>
      <c r="F142" s="49"/>
      <c r="G142" s="49"/>
      <c r="H142" s="49"/>
      <c r="I142" s="49"/>
      <c r="J142" s="49">
        <v>1006763</v>
      </c>
      <c r="K142" s="49">
        <v>1006763</v>
      </c>
      <c r="L142" s="49">
        <v>1006763</v>
      </c>
      <c r="M142" s="49">
        <v>1006763</v>
      </c>
      <c r="N142" s="49">
        <v>1006763</v>
      </c>
      <c r="O142" s="49"/>
      <c r="P142" s="43">
        <f t="shared" si="39"/>
        <v>5033815</v>
      </c>
    </row>
    <row r="143" spans="1:16" x14ac:dyDescent="0.25">
      <c r="A143" s="220"/>
      <c r="B143" s="54" t="s">
        <v>73</v>
      </c>
      <c r="C143" s="9" t="s">
        <v>609</v>
      </c>
      <c r="D143" s="7"/>
      <c r="E143" s="22" t="s">
        <v>356</v>
      </c>
      <c r="F143" s="56"/>
      <c r="G143" s="56"/>
      <c r="H143" s="56"/>
      <c r="I143" s="56"/>
      <c r="J143" s="56">
        <v>729642</v>
      </c>
      <c r="K143" s="56">
        <v>729642</v>
      </c>
      <c r="L143" s="56">
        <v>729642</v>
      </c>
      <c r="M143" s="56">
        <v>729642</v>
      </c>
      <c r="N143" s="178">
        <v>729642</v>
      </c>
      <c r="O143" s="56"/>
      <c r="P143" s="57">
        <f t="shared" si="39"/>
        <v>3648210</v>
      </c>
    </row>
    <row r="144" spans="1:16" x14ac:dyDescent="0.25">
      <c r="A144" s="220"/>
      <c r="B144" s="24" t="s">
        <v>73</v>
      </c>
      <c r="C144" s="9" t="s">
        <v>609</v>
      </c>
      <c r="D144" s="13"/>
      <c r="E144" s="14" t="s">
        <v>427</v>
      </c>
      <c r="F144" s="49"/>
      <c r="G144" s="49"/>
      <c r="H144" s="49"/>
      <c r="I144" s="49"/>
      <c r="J144" s="49">
        <f>434333+36667+15188</f>
        <v>486188</v>
      </c>
      <c r="K144" s="49">
        <f>434333+10125+41250</f>
        <v>485708</v>
      </c>
      <c r="L144" s="49">
        <f>434333+55000</f>
        <v>489333</v>
      </c>
      <c r="M144" s="49">
        <f>434333+13750</f>
        <v>448083</v>
      </c>
      <c r="N144" s="49">
        <v>434333</v>
      </c>
      <c r="O144" s="49"/>
      <c r="P144" s="43">
        <f t="shared" si="39"/>
        <v>2343645</v>
      </c>
    </row>
    <row r="145" spans="1:18" x14ac:dyDescent="0.25">
      <c r="A145" s="220"/>
      <c r="B145" s="44"/>
      <c r="C145" s="9"/>
      <c r="D145" s="45" t="s">
        <v>584</v>
      </c>
      <c r="E145" s="46">
        <f>COUNTA(E133:E144)-2</f>
        <v>10</v>
      </c>
      <c r="F145" s="47"/>
      <c r="G145" s="47">
        <f t="shared" ref="G145:P145" si="40">SUM(G133:G144)</f>
        <v>0</v>
      </c>
      <c r="H145" s="47">
        <f t="shared" si="40"/>
        <v>0</v>
      </c>
      <c r="I145" s="47">
        <f t="shared" si="40"/>
        <v>0</v>
      </c>
      <c r="J145" s="47">
        <f t="shared" si="40"/>
        <v>6804868</v>
      </c>
      <c r="K145" s="47">
        <f t="shared" si="40"/>
        <v>6668138</v>
      </c>
      <c r="L145" s="47">
        <f t="shared" si="40"/>
        <v>6671763</v>
      </c>
      <c r="M145" s="47">
        <f t="shared" si="40"/>
        <v>6630513</v>
      </c>
      <c r="N145" s="47">
        <f t="shared" si="40"/>
        <v>6616763</v>
      </c>
      <c r="O145" s="47">
        <f t="shared" si="40"/>
        <v>0</v>
      </c>
      <c r="P145" s="43">
        <f t="shared" si="40"/>
        <v>33392045</v>
      </c>
    </row>
    <row r="146" spans="1:18" x14ac:dyDescent="0.25">
      <c r="A146" s="220"/>
      <c r="B146" s="44"/>
      <c r="C146" s="9"/>
      <c r="D146" s="13"/>
      <c r="E146" s="14"/>
      <c r="F146" s="9"/>
      <c r="G146" s="9"/>
      <c r="H146" s="9"/>
      <c r="I146" s="9"/>
      <c r="J146" s="9"/>
      <c r="K146" s="9"/>
      <c r="L146" s="9"/>
      <c r="M146" s="9"/>
      <c r="N146" s="9"/>
      <c r="O146" s="9"/>
      <c r="P146" s="48"/>
    </row>
    <row r="147" spans="1:18" x14ac:dyDescent="0.25">
      <c r="A147" s="195" t="s">
        <v>589</v>
      </c>
      <c r="B147" s="54" t="s">
        <v>123</v>
      </c>
      <c r="C147" s="22" t="s">
        <v>1355</v>
      </c>
      <c r="D147" s="7"/>
      <c r="E147" s="22" t="s">
        <v>122</v>
      </c>
      <c r="F147" s="22"/>
      <c r="G147" s="56"/>
      <c r="H147" s="56"/>
      <c r="I147" s="56"/>
      <c r="J147" s="56"/>
      <c r="K147" s="56">
        <v>606276</v>
      </c>
      <c r="L147" s="190">
        <v>606276</v>
      </c>
      <c r="M147" s="190">
        <v>606276</v>
      </c>
      <c r="N147" s="178"/>
      <c r="O147" s="56"/>
      <c r="P147" s="57">
        <f>SUM(G147:O147)</f>
        <v>1818828</v>
      </c>
    </row>
    <row r="148" spans="1:18" x14ac:dyDescent="0.25">
      <c r="A148" s="220"/>
      <c r="B148" s="54" t="s">
        <v>123</v>
      </c>
      <c r="C148" s="177" t="s">
        <v>1355</v>
      </c>
      <c r="D148" s="182"/>
      <c r="E148" s="177" t="s">
        <v>427</v>
      </c>
      <c r="F148" s="177"/>
      <c r="G148" s="178"/>
      <c r="H148" s="178"/>
      <c r="I148" s="178"/>
      <c r="J148" s="178"/>
      <c r="K148" s="178">
        <f>434333+41250</f>
        <v>475583</v>
      </c>
      <c r="L148" s="190">
        <f>434333+55000</f>
        <v>489333</v>
      </c>
      <c r="M148" s="190">
        <f>434333+13750</f>
        <v>448083</v>
      </c>
      <c r="N148" s="178"/>
      <c r="O148" s="178"/>
      <c r="P148" s="57">
        <f>SUM(G148:O148)</f>
        <v>1412999</v>
      </c>
    </row>
    <row r="149" spans="1:18" x14ac:dyDescent="0.25">
      <c r="A149" s="220"/>
      <c r="B149" s="44"/>
      <c r="C149" s="9"/>
      <c r="D149" s="45" t="s">
        <v>584</v>
      </c>
      <c r="E149" s="46">
        <v>2</v>
      </c>
      <c r="F149" s="47"/>
      <c r="G149" s="47">
        <f t="shared" ref="G149:P149" si="41">SUM(G147:G148)</f>
        <v>0</v>
      </c>
      <c r="H149" s="47">
        <f t="shared" si="41"/>
        <v>0</v>
      </c>
      <c r="I149" s="47">
        <f t="shared" si="41"/>
        <v>0</v>
      </c>
      <c r="J149" s="47">
        <f t="shared" si="41"/>
        <v>0</v>
      </c>
      <c r="K149" s="47">
        <f t="shared" si="41"/>
        <v>1081859</v>
      </c>
      <c r="L149" s="47">
        <f t="shared" si="41"/>
        <v>1095609</v>
      </c>
      <c r="M149" s="47">
        <f>SUM(M147:M148)</f>
        <v>1054359</v>
      </c>
      <c r="N149" s="47">
        <f>SUM(N147:N148)</f>
        <v>0</v>
      </c>
      <c r="O149" s="47">
        <f>SUM(O147:O148)</f>
        <v>0</v>
      </c>
      <c r="P149" s="43">
        <f t="shared" si="41"/>
        <v>3231827</v>
      </c>
    </row>
    <row r="150" spans="1:18" x14ac:dyDescent="0.25">
      <c r="A150" s="220"/>
      <c r="B150" s="44"/>
      <c r="C150" s="9"/>
      <c r="D150" s="13"/>
      <c r="E150" s="14"/>
      <c r="F150" s="9"/>
      <c r="G150" s="9"/>
      <c r="H150" s="9"/>
      <c r="I150" s="9"/>
      <c r="J150" s="9"/>
      <c r="K150" s="9"/>
      <c r="L150" s="9"/>
      <c r="M150" s="9"/>
      <c r="N150" s="9"/>
      <c r="O150" s="9"/>
      <c r="P150" s="48"/>
    </row>
    <row r="151" spans="1:18" x14ac:dyDescent="0.25">
      <c r="A151" s="195" t="s">
        <v>582</v>
      </c>
      <c r="B151" s="54" t="s">
        <v>333</v>
      </c>
      <c r="C151" s="22" t="s">
        <v>610</v>
      </c>
      <c r="D151" s="7"/>
      <c r="E151" s="22" t="s">
        <v>323</v>
      </c>
      <c r="F151" s="22"/>
      <c r="G151" s="56"/>
      <c r="H151" s="56">
        <v>47960</v>
      </c>
      <c r="I151" s="56">
        <f>47960+331</f>
        <v>48291</v>
      </c>
      <c r="J151" s="56">
        <f>47960+331</f>
        <v>48291</v>
      </c>
      <c r="K151" s="56">
        <f>47960+331</f>
        <v>48291</v>
      </c>
      <c r="L151" s="56">
        <f>47960+331</f>
        <v>48291</v>
      </c>
      <c r="M151" s="56"/>
      <c r="N151" s="178"/>
      <c r="O151" s="56"/>
      <c r="P151" s="57">
        <f>SUM(G151:O151)</f>
        <v>241124</v>
      </c>
    </row>
    <row r="152" spans="1:18" x14ac:dyDescent="0.25">
      <c r="A152" s="220"/>
      <c r="B152" s="54" t="s">
        <v>333</v>
      </c>
      <c r="C152" s="22" t="s">
        <v>610</v>
      </c>
      <c r="D152" s="7"/>
      <c r="E152" s="22" t="s">
        <v>356</v>
      </c>
      <c r="F152" s="22"/>
      <c r="G152" s="56"/>
      <c r="H152" s="56">
        <v>479067</v>
      </c>
      <c r="I152" s="56">
        <f>479067+4791</f>
        <v>483858</v>
      </c>
      <c r="J152" s="56">
        <f>479067+4791</f>
        <v>483858</v>
      </c>
      <c r="K152" s="56">
        <f>479067+4791</f>
        <v>483858</v>
      </c>
      <c r="L152" s="56">
        <f>479067+4791</f>
        <v>483858</v>
      </c>
      <c r="M152" s="56"/>
      <c r="N152" s="178"/>
      <c r="O152" s="56"/>
      <c r="P152" s="57">
        <f>SUM(G152:O152)</f>
        <v>2414499</v>
      </c>
    </row>
    <row r="153" spans="1:18" x14ac:dyDescent="0.25">
      <c r="A153" s="220"/>
      <c r="B153" s="44"/>
      <c r="C153" s="9"/>
      <c r="D153" s="45" t="s">
        <v>584</v>
      </c>
      <c r="E153" s="46">
        <f>COUNTA(E151:E152)</f>
        <v>2</v>
      </c>
      <c r="F153" s="47"/>
      <c r="G153" s="47">
        <f t="shared" ref="G153:P153" si="42">SUM(G151:G152)</f>
        <v>0</v>
      </c>
      <c r="H153" s="47">
        <f t="shared" si="42"/>
        <v>527027</v>
      </c>
      <c r="I153" s="47">
        <f t="shared" si="42"/>
        <v>532149</v>
      </c>
      <c r="J153" s="47">
        <f t="shared" si="42"/>
        <v>532149</v>
      </c>
      <c r="K153" s="47">
        <f t="shared" si="42"/>
        <v>532149</v>
      </c>
      <c r="L153" s="47">
        <f t="shared" si="42"/>
        <v>532149</v>
      </c>
      <c r="M153" s="47">
        <f>SUM(M151:M152)</f>
        <v>0</v>
      </c>
      <c r="N153" s="47">
        <f>SUM(N151:N152)</f>
        <v>0</v>
      </c>
      <c r="O153" s="47">
        <f>SUM(O151:O152)</f>
        <v>0</v>
      </c>
      <c r="P153" s="43">
        <f t="shared" si="42"/>
        <v>2655623</v>
      </c>
    </row>
    <row r="154" spans="1:18" x14ac:dyDescent="0.25">
      <c r="A154" s="220"/>
      <c r="B154" s="44"/>
      <c r="C154" s="9"/>
      <c r="D154" s="13"/>
      <c r="E154" s="14"/>
      <c r="F154" s="9"/>
      <c r="G154" s="9"/>
      <c r="H154" s="9"/>
      <c r="I154" s="9"/>
      <c r="J154" s="9"/>
      <c r="K154" s="9"/>
      <c r="L154" s="9"/>
      <c r="M154" s="9"/>
      <c r="N154" s="9"/>
      <c r="O154" s="9"/>
      <c r="P154" s="48"/>
    </row>
    <row r="155" spans="1:18" x14ac:dyDescent="0.25">
      <c r="A155" s="195" t="s">
        <v>582</v>
      </c>
      <c r="B155" s="24" t="s">
        <v>311</v>
      </c>
      <c r="C155" s="9" t="s">
        <v>611</v>
      </c>
      <c r="D155" s="182"/>
      <c r="E155" s="177" t="s">
        <v>65</v>
      </c>
      <c r="F155" s="178"/>
      <c r="G155" s="178"/>
      <c r="H155" s="178"/>
      <c r="I155" s="178"/>
      <c r="J155" s="178">
        <v>214144</v>
      </c>
      <c r="K155" s="178">
        <f>419894+2629+208+5556</f>
        <v>428287</v>
      </c>
      <c r="L155" s="178">
        <f>419894+2629+208+5556</f>
        <v>428287</v>
      </c>
      <c r="M155" s="178"/>
      <c r="N155" s="178"/>
      <c r="O155" s="178"/>
      <c r="P155" s="57">
        <f t="shared" ref="P155:P161" si="43">SUM(G155:O155)</f>
        <v>1070718</v>
      </c>
      <c r="Q155" s="110"/>
      <c r="R155" s="197"/>
    </row>
    <row r="156" spans="1:18" x14ac:dyDescent="0.25">
      <c r="A156" s="220"/>
      <c r="B156" s="24" t="s">
        <v>311</v>
      </c>
      <c r="C156" s="9" t="s">
        <v>611</v>
      </c>
      <c r="D156" s="13"/>
      <c r="E156" s="14" t="s">
        <v>138</v>
      </c>
      <c r="F156" s="49"/>
      <c r="G156" s="49"/>
      <c r="H156" s="49"/>
      <c r="I156" s="178"/>
      <c r="J156" s="49">
        <v>209662</v>
      </c>
      <c r="K156" s="49">
        <f>415173+3878+273</f>
        <v>419324</v>
      </c>
      <c r="L156" s="49">
        <f>415173+3878+273</f>
        <v>419324</v>
      </c>
      <c r="M156" s="49"/>
      <c r="N156" s="49"/>
      <c r="O156" s="49"/>
      <c r="P156" s="43">
        <f t="shared" si="43"/>
        <v>1048310</v>
      </c>
      <c r="Q156" s="110"/>
      <c r="R156" s="197"/>
    </row>
    <row r="157" spans="1:18" x14ac:dyDescent="0.25">
      <c r="A157" s="195"/>
      <c r="B157" s="24" t="s">
        <v>311</v>
      </c>
      <c r="C157" s="9" t="s">
        <v>611</v>
      </c>
      <c r="D157" s="13"/>
      <c r="E157" s="14" t="s">
        <v>308</v>
      </c>
      <c r="F157" s="49"/>
      <c r="G157" s="49"/>
      <c r="H157" s="49"/>
      <c r="I157" s="49">
        <f>36505+365</f>
        <v>36870</v>
      </c>
      <c r="J157" s="49">
        <f>36505+365</f>
        <v>36870</v>
      </c>
      <c r="K157" s="49">
        <f>36505+365</f>
        <v>36870</v>
      </c>
      <c r="L157" s="49">
        <f>36505+365</f>
        <v>36870</v>
      </c>
      <c r="M157" s="49"/>
      <c r="N157" s="49"/>
      <c r="O157" s="49"/>
      <c r="P157" s="43">
        <f t="shared" si="43"/>
        <v>147480</v>
      </c>
    </row>
    <row r="158" spans="1:18" x14ac:dyDescent="0.25">
      <c r="A158" s="220"/>
      <c r="B158" s="24" t="s">
        <v>311</v>
      </c>
      <c r="C158" s="9" t="s">
        <v>611</v>
      </c>
      <c r="D158" s="13"/>
      <c r="E158" s="14" t="s">
        <v>323</v>
      </c>
      <c r="F158" s="49"/>
      <c r="G158" s="49"/>
      <c r="H158" s="49"/>
      <c r="I158" s="49"/>
      <c r="J158" s="49">
        <v>31557</v>
      </c>
      <c r="K158" s="49">
        <f>62736+377</f>
        <v>63113</v>
      </c>
      <c r="L158" s="49">
        <f>62736+377</f>
        <v>63113</v>
      </c>
      <c r="M158" s="49"/>
      <c r="N158" s="49"/>
      <c r="O158" s="49"/>
      <c r="P158" s="43">
        <f t="shared" si="43"/>
        <v>157783</v>
      </c>
      <c r="Q158" s="110"/>
      <c r="R158" s="197"/>
    </row>
    <row r="159" spans="1:18" x14ac:dyDescent="0.25">
      <c r="A159" s="220"/>
      <c r="B159" s="24" t="s">
        <v>311</v>
      </c>
      <c r="C159" s="9" t="s">
        <v>611</v>
      </c>
      <c r="D159" s="182" t="s">
        <v>200</v>
      </c>
      <c r="E159" s="177" t="s">
        <v>356</v>
      </c>
      <c r="F159" s="178"/>
      <c r="G159" s="178"/>
      <c r="H159" s="178"/>
      <c r="I159" s="49"/>
      <c r="J159" s="178">
        <v>260733</v>
      </c>
      <c r="K159" s="178">
        <f>516303+5163</f>
        <v>521466</v>
      </c>
      <c r="L159" s="178">
        <f>516303+5163+2390</f>
        <v>523856</v>
      </c>
      <c r="M159" s="178"/>
      <c r="N159" s="178"/>
      <c r="O159" s="178"/>
      <c r="P159" s="57">
        <f t="shared" si="43"/>
        <v>1306055</v>
      </c>
      <c r="Q159" s="110"/>
      <c r="R159" s="197"/>
    </row>
    <row r="160" spans="1:18" x14ac:dyDescent="0.25">
      <c r="A160" s="195"/>
      <c r="B160" s="24" t="s">
        <v>311</v>
      </c>
      <c r="C160" s="9" t="s">
        <v>611</v>
      </c>
      <c r="D160" s="13" t="s">
        <v>37</v>
      </c>
      <c r="E160" s="14" t="s">
        <v>356</v>
      </c>
      <c r="F160" s="49"/>
      <c r="G160" s="49"/>
      <c r="H160" s="49"/>
      <c r="I160" s="49">
        <f>223724+2237</f>
        <v>225961</v>
      </c>
      <c r="J160" s="49">
        <f>223724+2237</f>
        <v>225961</v>
      </c>
      <c r="K160" s="49">
        <f>223724+2237</f>
        <v>225961</v>
      </c>
      <c r="L160" s="49">
        <f>223724+2237</f>
        <v>225961</v>
      </c>
      <c r="M160" s="49"/>
      <c r="N160" s="49"/>
      <c r="O160" s="49"/>
      <c r="P160" s="43">
        <f t="shared" si="43"/>
        <v>903844</v>
      </c>
    </row>
    <row r="161" spans="1:16" s="20" customFormat="1" hidden="1" x14ac:dyDescent="0.2">
      <c r="A161" s="220"/>
      <c r="B161" s="75" t="s">
        <v>311</v>
      </c>
      <c r="C161" s="27" t="s">
        <v>611</v>
      </c>
      <c r="D161" s="31"/>
      <c r="E161" s="52" t="s">
        <v>386</v>
      </c>
      <c r="F161" s="50"/>
      <c r="G161" s="50"/>
      <c r="H161" s="50"/>
      <c r="I161" s="50">
        <f>93110-85351</f>
        <v>7759</v>
      </c>
      <c r="J161" s="50">
        <f>93110-93110</f>
        <v>0</v>
      </c>
      <c r="K161" s="50">
        <f>93110-93110</f>
        <v>0</v>
      </c>
      <c r="L161" s="50">
        <f>93110-93110</f>
        <v>0</v>
      </c>
      <c r="M161" s="50"/>
      <c r="N161" s="50"/>
      <c r="O161" s="50"/>
      <c r="P161" s="53">
        <f t="shared" si="43"/>
        <v>7759</v>
      </c>
    </row>
    <row r="162" spans="1:16" x14ac:dyDescent="0.25">
      <c r="A162" s="220"/>
      <c r="B162" s="44"/>
      <c r="C162" s="9"/>
      <c r="D162" s="45" t="s">
        <v>584</v>
      </c>
      <c r="E162" s="46">
        <f>COUNTA(E155:E161)-1</f>
        <v>6</v>
      </c>
      <c r="F162" s="47"/>
      <c r="G162" s="47">
        <f t="shared" ref="G162:P162" si="44">SUM(G155:G161)</f>
        <v>0</v>
      </c>
      <c r="H162" s="47">
        <f t="shared" si="44"/>
        <v>0</v>
      </c>
      <c r="I162" s="47">
        <f t="shared" si="44"/>
        <v>270590</v>
      </c>
      <c r="J162" s="47">
        <f t="shared" si="44"/>
        <v>978927</v>
      </c>
      <c r="K162" s="47">
        <f t="shared" si="44"/>
        <v>1695021</v>
      </c>
      <c r="L162" s="47">
        <f t="shared" si="44"/>
        <v>1697411</v>
      </c>
      <c r="M162" s="47">
        <f t="shared" si="44"/>
        <v>0</v>
      </c>
      <c r="N162" s="47">
        <f t="shared" si="44"/>
        <v>0</v>
      </c>
      <c r="O162" s="47">
        <f t="shared" si="44"/>
        <v>0</v>
      </c>
      <c r="P162" s="43">
        <f t="shared" si="44"/>
        <v>4641949</v>
      </c>
    </row>
    <row r="163" spans="1:16" x14ac:dyDescent="0.25">
      <c r="A163" s="220"/>
      <c r="B163" s="44"/>
      <c r="C163" s="9"/>
      <c r="D163" s="13"/>
      <c r="E163" s="14"/>
      <c r="F163" s="9"/>
      <c r="G163" s="9"/>
      <c r="H163" s="9"/>
      <c r="I163" s="9"/>
      <c r="J163" s="9"/>
      <c r="K163" s="9"/>
      <c r="L163" s="9"/>
      <c r="M163" s="9"/>
      <c r="N163" s="9"/>
      <c r="O163" s="9"/>
      <c r="P163" s="48"/>
    </row>
    <row r="164" spans="1:16" s="18" customFormat="1" x14ac:dyDescent="0.2">
      <c r="A164" s="195" t="s">
        <v>585</v>
      </c>
      <c r="B164" s="24" t="s">
        <v>34</v>
      </c>
      <c r="C164" s="15" t="s">
        <v>1362</v>
      </c>
      <c r="D164" s="19" t="s">
        <v>37</v>
      </c>
      <c r="E164" s="15" t="s">
        <v>26</v>
      </c>
      <c r="F164" s="42"/>
      <c r="G164" s="42"/>
      <c r="H164" s="42"/>
      <c r="I164" s="42"/>
      <c r="J164" s="42"/>
      <c r="K164" s="203">
        <v>196255</v>
      </c>
      <c r="L164" s="206">
        <v>196255</v>
      </c>
      <c r="M164" s="206"/>
      <c r="N164" s="206"/>
      <c r="O164" s="206"/>
      <c r="P164" s="43">
        <f t="shared" ref="P164:P186" si="45">SUM(G164:O164)</f>
        <v>392510</v>
      </c>
    </row>
    <row r="165" spans="1:16" s="18" customFormat="1" x14ac:dyDescent="0.2">
      <c r="A165" s="220"/>
      <c r="B165" s="54" t="s">
        <v>34</v>
      </c>
      <c r="C165" s="15" t="s">
        <v>1362</v>
      </c>
      <c r="D165" s="185" t="s">
        <v>35</v>
      </c>
      <c r="E165" s="185" t="s">
        <v>26</v>
      </c>
      <c r="F165" s="69"/>
      <c r="G165" s="188"/>
      <c r="H165" s="188"/>
      <c r="I165" s="188"/>
      <c r="J165" s="188"/>
      <c r="K165" s="203">
        <v>196255</v>
      </c>
      <c r="L165" s="206">
        <v>196255</v>
      </c>
      <c r="M165" s="206"/>
      <c r="N165" s="206"/>
      <c r="O165" s="206"/>
      <c r="P165" s="57">
        <f t="shared" si="45"/>
        <v>392510</v>
      </c>
    </row>
    <row r="166" spans="1:16" x14ac:dyDescent="0.25">
      <c r="A166" s="220"/>
      <c r="B166" s="24" t="s">
        <v>34</v>
      </c>
      <c r="C166" s="15" t="s">
        <v>1362</v>
      </c>
      <c r="D166" s="13"/>
      <c r="E166" s="16" t="s">
        <v>53</v>
      </c>
      <c r="F166" s="49"/>
      <c r="G166" s="49"/>
      <c r="H166" s="49"/>
      <c r="I166" s="49"/>
      <c r="J166" s="49"/>
      <c r="K166" s="203">
        <v>88000</v>
      </c>
      <c r="L166" s="49">
        <v>22000</v>
      </c>
      <c r="M166" s="49"/>
      <c r="N166" s="49"/>
      <c r="O166" s="49"/>
      <c r="P166" s="43">
        <f t="shared" si="45"/>
        <v>110000</v>
      </c>
    </row>
    <row r="167" spans="1:16" x14ac:dyDescent="0.25">
      <c r="A167" s="220"/>
      <c r="B167" s="54" t="s">
        <v>34</v>
      </c>
      <c r="C167" s="15" t="s">
        <v>1362</v>
      </c>
      <c r="D167" s="7"/>
      <c r="E167" s="147" t="s">
        <v>65</v>
      </c>
      <c r="F167" s="56"/>
      <c r="G167" s="56"/>
      <c r="H167" s="56"/>
      <c r="I167" s="56"/>
      <c r="J167" s="56"/>
      <c r="K167" s="203">
        <v>849922</v>
      </c>
      <c r="L167" s="206">
        <v>849922</v>
      </c>
      <c r="M167" s="206"/>
      <c r="N167" s="206"/>
      <c r="O167" s="206"/>
      <c r="P167" s="57">
        <f t="shared" si="45"/>
        <v>1699844</v>
      </c>
    </row>
    <row r="168" spans="1:16" x14ac:dyDescent="0.25">
      <c r="A168" s="220"/>
      <c r="B168" s="54" t="s">
        <v>34</v>
      </c>
      <c r="C168" s="15" t="s">
        <v>1362</v>
      </c>
      <c r="D168" s="7"/>
      <c r="E168" s="147" t="s">
        <v>97</v>
      </c>
      <c r="F168" s="56"/>
      <c r="G168" s="56"/>
      <c r="H168" s="56"/>
      <c r="I168" s="56"/>
      <c r="J168" s="56"/>
      <c r="K168" s="203">
        <v>1353796</v>
      </c>
      <c r="L168" s="206">
        <v>1353796</v>
      </c>
      <c r="M168" s="206"/>
      <c r="N168" s="206"/>
      <c r="O168" s="206"/>
      <c r="P168" s="57">
        <f t="shared" si="45"/>
        <v>2707592</v>
      </c>
    </row>
    <row r="169" spans="1:16" x14ac:dyDescent="0.25">
      <c r="A169" s="220"/>
      <c r="B169" s="54" t="s">
        <v>34</v>
      </c>
      <c r="C169" s="15" t="s">
        <v>1362</v>
      </c>
      <c r="D169" s="7"/>
      <c r="E169" s="147" t="s">
        <v>122</v>
      </c>
      <c r="F169" s="56"/>
      <c r="G169" s="56"/>
      <c r="H169" s="56"/>
      <c r="I169" s="56"/>
      <c r="J169" s="56"/>
      <c r="K169" s="203">
        <v>1505092</v>
      </c>
      <c r="L169" s="206">
        <v>1505092</v>
      </c>
      <c r="M169" s="206"/>
      <c r="N169" s="206"/>
      <c r="O169" s="206"/>
      <c r="P169" s="57">
        <f t="shared" si="45"/>
        <v>3010184</v>
      </c>
    </row>
    <row r="170" spans="1:16" x14ac:dyDescent="0.25">
      <c r="A170" s="220"/>
      <c r="B170" s="24" t="s">
        <v>34</v>
      </c>
      <c r="C170" s="15" t="s">
        <v>1362</v>
      </c>
      <c r="D170" s="13"/>
      <c r="E170" s="16" t="s">
        <v>724</v>
      </c>
      <c r="F170" s="49"/>
      <c r="G170" s="49"/>
      <c r="H170" s="49"/>
      <c r="I170" s="49"/>
      <c r="J170" s="49"/>
      <c r="K170" s="206">
        <v>326888</v>
      </c>
      <c r="L170" s="206">
        <v>326888</v>
      </c>
      <c r="M170" s="206"/>
      <c r="N170" s="206"/>
      <c r="O170" s="206"/>
      <c r="P170" s="43">
        <f t="shared" si="45"/>
        <v>653776</v>
      </c>
    </row>
    <row r="171" spans="1:16" x14ac:dyDescent="0.25">
      <c r="A171" s="220"/>
      <c r="B171" s="54" t="s">
        <v>34</v>
      </c>
      <c r="C171" s="15" t="s">
        <v>1362</v>
      </c>
      <c r="D171" s="7"/>
      <c r="E171" s="147" t="s">
        <v>235</v>
      </c>
      <c r="F171" s="56"/>
      <c r="G171" s="56"/>
      <c r="H171" s="56"/>
      <c r="I171" s="56"/>
      <c r="J171" s="56"/>
      <c r="K171" s="206">
        <v>403807</v>
      </c>
      <c r="L171" s="206">
        <v>403807</v>
      </c>
      <c r="M171" s="206"/>
      <c r="N171" s="206"/>
      <c r="O171" s="206"/>
      <c r="P171" s="57">
        <f t="shared" si="45"/>
        <v>807614</v>
      </c>
    </row>
    <row r="172" spans="1:16" x14ac:dyDescent="0.25">
      <c r="A172" s="220"/>
      <c r="B172" s="54" t="s">
        <v>34</v>
      </c>
      <c r="C172" s="15" t="s">
        <v>1362</v>
      </c>
      <c r="D172" s="7"/>
      <c r="E172" s="147" t="s">
        <v>244</v>
      </c>
      <c r="F172" s="56"/>
      <c r="G172" s="56"/>
      <c r="H172" s="56"/>
      <c r="I172" s="56"/>
      <c r="J172" s="56"/>
      <c r="K172" s="206">
        <v>588230</v>
      </c>
      <c r="L172" s="206">
        <v>588230</v>
      </c>
      <c r="M172" s="206"/>
      <c r="N172" s="206"/>
      <c r="O172" s="206"/>
      <c r="P172" s="57">
        <f t="shared" si="45"/>
        <v>1176460</v>
      </c>
    </row>
    <row r="173" spans="1:16" x14ac:dyDescent="0.25">
      <c r="A173" s="220"/>
      <c r="B173" s="24" t="s">
        <v>34</v>
      </c>
      <c r="C173" s="15" t="s">
        <v>1362</v>
      </c>
      <c r="D173" s="13"/>
      <c r="E173" s="16" t="s">
        <v>157</v>
      </c>
      <c r="F173" s="49"/>
      <c r="G173" s="49"/>
      <c r="H173" s="49"/>
      <c r="I173" s="49"/>
      <c r="J173" s="49"/>
      <c r="K173" s="206">
        <v>1485000</v>
      </c>
      <c r="L173" s="206">
        <v>1485000</v>
      </c>
      <c r="M173" s="206"/>
      <c r="N173" s="206"/>
      <c r="O173" s="206"/>
      <c r="P173" s="43">
        <f t="shared" si="45"/>
        <v>2970000</v>
      </c>
    </row>
    <row r="174" spans="1:16" x14ac:dyDescent="0.25">
      <c r="A174" s="220"/>
      <c r="B174" s="24" t="s">
        <v>34</v>
      </c>
      <c r="C174" s="15" t="s">
        <v>1362</v>
      </c>
      <c r="D174" s="13"/>
      <c r="E174" s="16" t="s">
        <v>283</v>
      </c>
      <c r="F174" s="49"/>
      <c r="G174" s="49"/>
      <c r="H174" s="49"/>
      <c r="I174" s="49"/>
      <c r="J174" s="49"/>
      <c r="K174" s="206">
        <v>495000</v>
      </c>
      <c r="L174" s="206">
        <v>495000</v>
      </c>
      <c r="M174" s="206"/>
      <c r="N174" s="206"/>
      <c r="O174" s="206"/>
      <c r="P174" s="43">
        <f t="shared" si="45"/>
        <v>990000</v>
      </c>
    </row>
    <row r="175" spans="1:16" x14ac:dyDescent="0.25">
      <c r="A175" s="220"/>
      <c r="B175" s="24" t="s">
        <v>34</v>
      </c>
      <c r="C175" s="15" t="s">
        <v>1362</v>
      </c>
      <c r="D175" s="182" t="s">
        <v>260</v>
      </c>
      <c r="E175" s="185" t="s">
        <v>1358</v>
      </c>
      <c r="F175" s="178"/>
      <c r="G175" s="178"/>
      <c r="H175" s="178"/>
      <c r="I175" s="178"/>
      <c r="J175" s="178"/>
      <c r="K175" s="206">
        <v>1509834</v>
      </c>
      <c r="L175" s="206">
        <v>1509834</v>
      </c>
      <c r="M175" s="206"/>
      <c r="N175" s="206"/>
      <c r="O175" s="206"/>
      <c r="P175" s="57">
        <f t="shared" si="45"/>
        <v>3019668</v>
      </c>
    </row>
    <row r="176" spans="1:16" x14ac:dyDescent="0.25">
      <c r="A176" s="220"/>
      <c r="B176" s="24" t="s">
        <v>34</v>
      </c>
      <c r="C176" s="15" t="s">
        <v>1362</v>
      </c>
      <c r="D176" s="13"/>
      <c r="E176" s="185" t="s">
        <v>1358</v>
      </c>
      <c r="F176" s="49"/>
      <c r="G176" s="49"/>
      <c r="H176" s="49"/>
      <c r="I176" s="49"/>
      <c r="J176" s="49"/>
      <c r="K176" s="206">
        <v>438738</v>
      </c>
      <c r="L176" s="206">
        <v>438738</v>
      </c>
      <c r="M176" s="206"/>
      <c r="N176" s="206"/>
      <c r="O176" s="206"/>
      <c r="P176" s="43">
        <f t="shared" si="45"/>
        <v>877476</v>
      </c>
    </row>
    <row r="177" spans="1:16" x14ac:dyDescent="0.25">
      <c r="A177" s="220"/>
      <c r="B177" s="24" t="s">
        <v>34</v>
      </c>
      <c r="C177" s="15" t="s">
        <v>1362</v>
      </c>
      <c r="D177" s="13"/>
      <c r="E177" s="16" t="s">
        <v>323</v>
      </c>
      <c r="F177" s="49"/>
      <c r="G177" s="49"/>
      <c r="H177" s="49"/>
      <c r="I177" s="49"/>
      <c r="J177" s="49"/>
      <c r="K177" s="206">
        <v>48412</v>
      </c>
      <c r="L177" s="206">
        <v>48412</v>
      </c>
      <c r="M177" s="206"/>
      <c r="N177" s="206"/>
      <c r="O177" s="206"/>
      <c r="P177" s="43">
        <f t="shared" si="45"/>
        <v>96824</v>
      </c>
    </row>
    <row r="178" spans="1:16" x14ac:dyDescent="0.25">
      <c r="A178" s="220"/>
      <c r="B178" s="54" t="s">
        <v>34</v>
      </c>
      <c r="C178" s="15" t="s">
        <v>1362</v>
      </c>
      <c r="D178" s="7"/>
      <c r="E178" s="147" t="s">
        <v>356</v>
      </c>
      <c r="F178" s="56"/>
      <c r="G178" s="56"/>
      <c r="H178" s="56"/>
      <c r="I178" s="56"/>
      <c r="J178" s="56"/>
      <c r="K178" s="206">
        <v>368740</v>
      </c>
      <c r="L178" s="206">
        <v>368740</v>
      </c>
      <c r="M178" s="206"/>
      <c r="N178" s="206"/>
      <c r="O178" s="206"/>
      <c r="P178" s="57">
        <f t="shared" si="45"/>
        <v>737480</v>
      </c>
    </row>
    <row r="179" spans="1:16" x14ac:dyDescent="0.25">
      <c r="A179" s="220"/>
      <c r="B179" s="24" t="s">
        <v>34</v>
      </c>
      <c r="C179" s="15" t="s">
        <v>1362</v>
      </c>
      <c r="D179" s="7" t="s">
        <v>388</v>
      </c>
      <c r="E179" s="16" t="s">
        <v>386</v>
      </c>
      <c r="F179" s="56"/>
      <c r="G179" s="56"/>
      <c r="H179" s="56"/>
      <c r="I179" s="56"/>
      <c r="J179" s="56"/>
      <c r="K179" s="206">
        <v>299575</v>
      </c>
      <c r="L179" s="206">
        <v>299575</v>
      </c>
      <c r="M179" s="206"/>
      <c r="N179" s="206"/>
      <c r="O179" s="206"/>
      <c r="P179" s="43">
        <f t="shared" si="45"/>
        <v>599150</v>
      </c>
    </row>
    <row r="180" spans="1:16" x14ac:dyDescent="0.25">
      <c r="A180" s="220"/>
      <c r="B180" s="24" t="s">
        <v>34</v>
      </c>
      <c r="C180" s="15" t="s">
        <v>1362</v>
      </c>
      <c r="D180" s="13" t="s">
        <v>35</v>
      </c>
      <c r="E180" s="16" t="s">
        <v>386</v>
      </c>
      <c r="F180" s="49"/>
      <c r="G180" s="49"/>
      <c r="H180" s="49"/>
      <c r="I180" s="49"/>
      <c r="J180" s="49"/>
      <c r="K180" s="206">
        <v>505101</v>
      </c>
      <c r="L180" s="206">
        <v>505101</v>
      </c>
      <c r="M180" s="206"/>
      <c r="N180" s="206"/>
      <c r="O180" s="206"/>
      <c r="P180" s="43">
        <f t="shared" si="45"/>
        <v>1010202</v>
      </c>
    </row>
    <row r="181" spans="1:16" s="20" customFormat="1" x14ac:dyDescent="0.2">
      <c r="A181" s="220"/>
      <c r="B181" s="25" t="s">
        <v>34</v>
      </c>
      <c r="C181" s="15" t="s">
        <v>1362</v>
      </c>
      <c r="D181" s="22"/>
      <c r="E181" s="147" t="s">
        <v>427</v>
      </c>
      <c r="F181" s="72"/>
      <c r="G181" s="72"/>
      <c r="H181" s="72"/>
      <c r="I181" s="63"/>
      <c r="J181" s="63"/>
      <c r="K181" s="206">
        <f>434333+41250</f>
        <v>475583</v>
      </c>
      <c r="L181" s="206">
        <f>434333+55000</f>
        <v>489333</v>
      </c>
      <c r="M181" s="206"/>
      <c r="N181" s="206"/>
      <c r="O181" s="206"/>
      <c r="P181" s="57">
        <f t="shared" si="45"/>
        <v>964916</v>
      </c>
    </row>
    <row r="182" spans="1:16" x14ac:dyDescent="0.25">
      <c r="A182" s="220"/>
      <c r="B182" s="24" t="s">
        <v>34</v>
      </c>
      <c r="C182" s="15" t="s">
        <v>1362</v>
      </c>
      <c r="D182" s="13"/>
      <c r="E182" s="16" t="s">
        <v>480</v>
      </c>
      <c r="F182" s="70" t="s">
        <v>29</v>
      </c>
      <c r="G182" s="49"/>
      <c r="H182" s="49"/>
      <c r="I182" s="49"/>
      <c r="J182" s="49"/>
      <c r="K182" s="206">
        <v>0</v>
      </c>
      <c r="L182" s="206">
        <v>0</v>
      </c>
      <c r="M182" s="206"/>
      <c r="N182" s="206"/>
      <c r="O182" s="206"/>
      <c r="P182" s="43">
        <f t="shared" ref="P182" si="46">SUM(G182:O182)</f>
        <v>0</v>
      </c>
    </row>
    <row r="183" spans="1:16" x14ac:dyDescent="0.25">
      <c r="A183" s="220"/>
      <c r="B183" s="24" t="s">
        <v>34</v>
      </c>
      <c r="C183" s="15" t="s">
        <v>1362</v>
      </c>
      <c r="D183" s="13" t="s">
        <v>497</v>
      </c>
      <c r="E183" s="16" t="s">
        <v>488</v>
      </c>
      <c r="F183" s="49"/>
      <c r="G183" s="49"/>
      <c r="H183" s="49"/>
      <c r="I183" s="49"/>
      <c r="J183" s="49"/>
      <c r="K183" s="206">
        <v>1047775</v>
      </c>
      <c r="L183" s="206">
        <v>1047775</v>
      </c>
      <c r="M183" s="206"/>
      <c r="N183" s="206"/>
      <c r="O183" s="206"/>
      <c r="P183" s="43">
        <f t="shared" si="45"/>
        <v>2095550</v>
      </c>
    </row>
    <row r="184" spans="1:16" x14ac:dyDescent="0.25">
      <c r="A184" s="220"/>
      <c r="B184" s="24" t="s">
        <v>34</v>
      </c>
      <c r="C184" s="15" t="s">
        <v>1362</v>
      </c>
      <c r="D184" s="13" t="s">
        <v>499</v>
      </c>
      <c r="E184" s="16" t="s">
        <v>488</v>
      </c>
      <c r="F184" s="49"/>
      <c r="G184" s="49"/>
      <c r="H184" s="49"/>
      <c r="I184" s="49"/>
      <c r="J184" s="49"/>
      <c r="K184" s="206">
        <v>996400</v>
      </c>
      <c r="L184" s="206">
        <v>996400</v>
      </c>
      <c r="M184" s="206"/>
      <c r="N184" s="206"/>
      <c r="O184" s="206"/>
      <c r="P184" s="43">
        <f t="shared" si="45"/>
        <v>1992800</v>
      </c>
    </row>
    <row r="185" spans="1:16" x14ac:dyDescent="0.25">
      <c r="A185" s="220"/>
      <c r="B185" s="24" t="s">
        <v>34</v>
      </c>
      <c r="C185" s="15" t="s">
        <v>1362</v>
      </c>
      <c r="D185" s="13" t="s">
        <v>502</v>
      </c>
      <c r="E185" s="16" t="s">
        <v>488</v>
      </c>
      <c r="F185" s="49"/>
      <c r="G185" s="49"/>
      <c r="H185" s="49"/>
      <c r="I185" s="49"/>
      <c r="J185" s="49"/>
      <c r="K185" s="206">
        <v>972974</v>
      </c>
      <c r="L185" s="206">
        <v>972974</v>
      </c>
      <c r="M185" s="206"/>
      <c r="N185" s="206"/>
      <c r="O185" s="206"/>
      <c r="P185" s="43">
        <f t="shared" ref="P185" si="47">SUM(G185:O185)</f>
        <v>1945948</v>
      </c>
    </row>
    <row r="186" spans="1:16" s="20" customFormat="1" x14ac:dyDescent="0.2">
      <c r="A186" s="220"/>
      <c r="B186" s="24" t="s">
        <v>34</v>
      </c>
      <c r="C186" s="15" t="s">
        <v>1362</v>
      </c>
      <c r="D186" s="22"/>
      <c r="E186" s="147" t="s">
        <v>376</v>
      </c>
      <c r="F186" s="72"/>
      <c r="G186" s="72"/>
      <c r="H186" s="72"/>
      <c r="I186" s="63"/>
      <c r="J186" s="63"/>
      <c r="K186" s="203">
        <v>480000</v>
      </c>
      <c r="L186" s="206">
        <v>480000</v>
      </c>
      <c r="M186" s="72"/>
      <c r="N186" s="72"/>
      <c r="O186" s="72"/>
      <c r="P186" s="43">
        <f t="shared" si="45"/>
        <v>960000</v>
      </c>
    </row>
    <row r="187" spans="1:16" x14ac:dyDescent="0.25">
      <c r="A187" s="220"/>
      <c r="B187" s="44"/>
      <c r="C187" s="9"/>
      <c r="D187" s="45" t="s">
        <v>584</v>
      </c>
      <c r="E187" s="46">
        <f>COUNTA(E164:E186)</f>
        <v>23</v>
      </c>
      <c r="F187" s="47"/>
      <c r="G187" s="47">
        <f t="shared" ref="G187:P187" si="48">SUM(G164:G186)</f>
        <v>0</v>
      </c>
      <c r="H187" s="47">
        <f t="shared" si="48"/>
        <v>0</v>
      </c>
      <c r="I187" s="47">
        <f t="shared" si="48"/>
        <v>0</v>
      </c>
      <c r="J187" s="47">
        <f t="shared" si="48"/>
        <v>0</v>
      </c>
      <c r="K187" s="47">
        <f t="shared" si="48"/>
        <v>14631377</v>
      </c>
      <c r="L187" s="47">
        <f t="shared" si="48"/>
        <v>14579127</v>
      </c>
      <c r="M187" s="47">
        <f t="shared" si="48"/>
        <v>0</v>
      </c>
      <c r="N187" s="47">
        <f t="shared" si="48"/>
        <v>0</v>
      </c>
      <c r="O187" s="47">
        <f t="shared" si="48"/>
        <v>0</v>
      </c>
      <c r="P187" s="43">
        <f t="shared" si="48"/>
        <v>29210504</v>
      </c>
    </row>
    <row r="188" spans="1:16" x14ac:dyDescent="0.25">
      <c r="A188" s="220"/>
      <c r="B188" s="44"/>
      <c r="C188" s="9"/>
      <c r="D188" s="13"/>
      <c r="E188" s="14"/>
      <c r="F188" s="9"/>
      <c r="G188" s="49"/>
      <c r="H188" s="49"/>
      <c r="I188" s="49"/>
      <c r="J188" s="49"/>
      <c r="K188" s="9"/>
      <c r="L188" s="9"/>
      <c r="M188" s="9"/>
      <c r="N188" s="9"/>
      <c r="O188" s="9"/>
      <c r="P188" s="48"/>
    </row>
    <row r="189" spans="1:16" x14ac:dyDescent="0.25">
      <c r="A189" s="195" t="s">
        <v>585</v>
      </c>
      <c r="B189" s="24" t="s">
        <v>166</v>
      </c>
      <c r="C189" s="9" t="s">
        <v>612</v>
      </c>
      <c r="D189" s="13"/>
      <c r="E189" s="16" t="s">
        <v>164</v>
      </c>
      <c r="F189" s="49"/>
      <c r="G189" s="49"/>
      <c r="H189" s="49"/>
      <c r="I189" s="49"/>
      <c r="J189" s="49">
        <v>305754</v>
      </c>
      <c r="K189" s="49">
        <v>305754</v>
      </c>
      <c r="L189" s="49">
        <v>305754</v>
      </c>
      <c r="M189" s="49">
        <v>305754</v>
      </c>
      <c r="N189" s="49"/>
      <c r="O189" s="49"/>
      <c r="P189" s="43">
        <f t="shared" ref="P189:P199" si="49">SUM(G189:O189)</f>
        <v>1223016</v>
      </c>
    </row>
    <row r="190" spans="1:16" x14ac:dyDescent="0.25">
      <c r="A190" s="220"/>
      <c r="B190" s="24" t="s">
        <v>166</v>
      </c>
      <c r="C190" s="9" t="s">
        <v>612</v>
      </c>
      <c r="D190" s="13" t="s">
        <v>46</v>
      </c>
      <c r="E190" s="16" t="s">
        <v>724</v>
      </c>
      <c r="F190" s="49"/>
      <c r="G190" s="49"/>
      <c r="H190" s="49"/>
      <c r="I190" s="49"/>
      <c r="J190" s="49">
        <v>326520</v>
      </c>
      <c r="K190" s="49">
        <f>326520+243520</f>
        <v>570040</v>
      </c>
      <c r="L190" s="49">
        <f>326520+325000</f>
        <v>651520</v>
      </c>
      <c r="M190" s="49">
        <f>326520+325000</f>
        <v>651520</v>
      </c>
      <c r="N190" s="49"/>
      <c r="O190" s="49"/>
      <c r="P190" s="43">
        <f t="shared" si="49"/>
        <v>2199600</v>
      </c>
    </row>
    <row r="191" spans="1:16" x14ac:dyDescent="0.25">
      <c r="A191" s="220"/>
      <c r="B191" s="24" t="s">
        <v>166</v>
      </c>
      <c r="C191" s="9" t="s">
        <v>612</v>
      </c>
      <c r="D191" s="13" t="s">
        <v>42</v>
      </c>
      <c r="E191" s="16" t="s">
        <v>724</v>
      </c>
      <c r="F191" s="49"/>
      <c r="G191" s="49"/>
      <c r="H191" s="49"/>
      <c r="I191" s="49"/>
      <c r="J191" s="49">
        <v>653218</v>
      </c>
      <c r="K191" s="49">
        <v>653218</v>
      </c>
      <c r="L191" s="49">
        <v>653218</v>
      </c>
      <c r="M191" s="49">
        <v>653218</v>
      </c>
      <c r="N191" s="49"/>
      <c r="O191" s="49"/>
      <c r="P191" s="43">
        <f t="shared" si="49"/>
        <v>2612872</v>
      </c>
    </row>
    <row r="192" spans="1:16" x14ac:dyDescent="0.25">
      <c r="A192" s="220"/>
      <c r="B192" s="24" t="s">
        <v>166</v>
      </c>
      <c r="C192" s="9" t="s">
        <v>612</v>
      </c>
      <c r="D192" s="13"/>
      <c r="E192" s="16" t="s">
        <v>238</v>
      </c>
      <c r="F192" s="49"/>
      <c r="G192" s="49"/>
      <c r="H192" s="49"/>
      <c r="I192" s="49"/>
      <c r="J192" s="49">
        <v>1033871</v>
      </c>
      <c r="K192" s="49">
        <v>1033871</v>
      </c>
      <c r="L192" s="49">
        <v>1033871</v>
      </c>
      <c r="M192" s="49">
        <v>1033871</v>
      </c>
      <c r="N192" s="49"/>
      <c r="O192" s="49"/>
      <c r="P192" s="43">
        <f t="shared" si="49"/>
        <v>4135484</v>
      </c>
    </row>
    <row r="193" spans="1:16" x14ac:dyDescent="0.25">
      <c r="A193" s="220"/>
      <c r="B193" s="24" t="s">
        <v>166</v>
      </c>
      <c r="C193" s="9" t="s">
        <v>612</v>
      </c>
      <c r="D193" s="13"/>
      <c r="E193" s="16" t="s">
        <v>254</v>
      </c>
      <c r="F193" s="49"/>
      <c r="G193" s="49"/>
      <c r="H193" s="49"/>
      <c r="I193" s="49"/>
      <c r="J193" s="49">
        <v>990000</v>
      </c>
      <c r="K193" s="49">
        <v>990000</v>
      </c>
      <c r="L193" s="49">
        <v>990000</v>
      </c>
      <c r="M193" s="49">
        <v>990000</v>
      </c>
      <c r="N193" s="49"/>
      <c r="O193" s="49"/>
      <c r="P193" s="43">
        <f t="shared" si="49"/>
        <v>3960000</v>
      </c>
    </row>
    <row r="194" spans="1:16" x14ac:dyDescent="0.25">
      <c r="A194" s="220"/>
      <c r="B194" s="24" t="s">
        <v>166</v>
      </c>
      <c r="C194" s="9" t="s">
        <v>612</v>
      </c>
      <c r="D194" s="13"/>
      <c r="E194" s="16" t="s">
        <v>323</v>
      </c>
      <c r="F194" s="49"/>
      <c r="G194" s="49"/>
      <c r="H194" s="49"/>
      <c r="I194" s="49"/>
      <c r="J194" s="49">
        <v>66866</v>
      </c>
      <c r="K194" s="49">
        <v>66866</v>
      </c>
      <c r="L194" s="49">
        <v>66866</v>
      </c>
      <c r="M194" s="49">
        <v>66866</v>
      </c>
      <c r="N194" s="49"/>
      <c r="O194" s="49"/>
      <c r="P194" s="43">
        <f t="shared" si="49"/>
        <v>267464</v>
      </c>
    </row>
    <row r="195" spans="1:16" s="18" customFormat="1" x14ac:dyDescent="0.2">
      <c r="A195" s="220"/>
      <c r="B195" s="54" t="s">
        <v>166</v>
      </c>
      <c r="C195" s="9" t="s">
        <v>612</v>
      </c>
      <c r="D195" s="23" t="s">
        <v>136</v>
      </c>
      <c r="E195" s="147" t="s">
        <v>356</v>
      </c>
      <c r="F195" s="63"/>
      <c r="G195" s="63"/>
      <c r="H195" s="63"/>
      <c r="I195" s="63"/>
      <c r="J195" s="49">
        <v>376290</v>
      </c>
      <c r="K195" s="49">
        <v>376290</v>
      </c>
      <c r="L195" s="49">
        <v>376290</v>
      </c>
      <c r="M195" s="49">
        <v>376290</v>
      </c>
      <c r="N195" s="178"/>
      <c r="O195" s="63"/>
      <c r="P195" s="57">
        <f t="shared" si="49"/>
        <v>1505160</v>
      </c>
    </row>
    <row r="196" spans="1:16" s="18" customFormat="1" x14ac:dyDescent="0.2">
      <c r="A196" s="220"/>
      <c r="B196" s="54" t="s">
        <v>166</v>
      </c>
      <c r="C196" s="9" t="s">
        <v>612</v>
      </c>
      <c r="D196" s="23" t="s">
        <v>142</v>
      </c>
      <c r="E196" s="147" t="s">
        <v>356</v>
      </c>
      <c r="F196" s="63"/>
      <c r="G196" s="63"/>
      <c r="H196" s="63"/>
      <c r="I196" s="63"/>
      <c r="J196" s="63">
        <v>243448</v>
      </c>
      <c r="K196" s="63">
        <v>243448</v>
      </c>
      <c r="L196" s="63">
        <v>243448</v>
      </c>
      <c r="M196" s="63">
        <v>243448</v>
      </c>
      <c r="N196" s="188"/>
      <c r="O196" s="63"/>
      <c r="P196" s="57">
        <f t="shared" si="49"/>
        <v>973792</v>
      </c>
    </row>
    <row r="197" spans="1:16" s="18" customFormat="1" x14ac:dyDescent="0.2">
      <c r="A197" s="220"/>
      <c r="B197" s="54" t="s">
        <v>166</v>
      </c>
      <c r="C197" s="9" t="s">
        <v>612</v>
      </c>
      <c r="D197" s="23" t="s">
        <v>389</v>
      </c>
      <c r="E197" s="16" t="s">
        <v>386</v>
      </c>
      <c r="F197" s="63"/>
      <c r="G197" s="63"/>
      <c r="H197" s="63"/>
      <c r="I197" s="63"/>
      <c r="J197" s="63">
        <v>236717</v>
      </c>
      <c r="K197" s="63">
        <v>236717</v>
      </c>
      <c r="L197" s="63">
        <v>236717</v>
      </c>
      <c r="M197" s="63">
        <v>236717</v>
      </c>
      <c r="N197" s="188"/>
      <c r="O197" s="63"/>
      <c r="P197" s="43">
        <f t="shared" si="49"/>
        <v>946868</v>
      </c>
    </row>
    <row r="198" spans="1:16" x14ac:dyDescent="0.25">
      <c r="A198" s="220"/>
      <c r="B198" s="24" t="s">
        <v>166</v>
      </c>
      <c r="C198" s="9" t="s">
        <v>612</v>
      </c>
      <c r="D198" s="13" t="s">
        <v>390</v>
      </c>
      <c r="E198" s="16" t="s">
        <v>386</v>
      </c>
      <c r="F198" s="49"/>
      <c r="G198" s="49"/>
      <c r="H198" s="49"/>
      <c r="I198" s="49"/>
      <c r="J198" s="49">
        <v>299444</v>
      </c>
      <c r="K198" s="49">
        <v>299444</v>
      </c>
      <c r="L198" s="49">
        <v>299444</v>
      </c>
      <c r="M198" s="49">
        <v>299444</v>
      </c>
      <c r="N198" s="49"/>
      <c r="O198" s="49"/>
      <c r="P198" s="43">
        <f t="shared" si="49"/>
        <v>1197776</v>
      </c>
    </row>
    <row r="199" spans="1:16" ht="13.5" customHeight="1" x14ac:dyDescent="0.25">
      <c r="A199" s="220"/>
      <c r="B199" s="24" t="s">
        <v>166</v>
      </c>
      <c r="C199" s="9" t="s">
        <v>612</v>
      </c>
      <c r="D199" s="13"/>
      <c r="E199" s="16" t="s">
        <v>426</v>
      </c>
      <c r="F199" s="49"/>
      <c r="G199" s="49"/>
      <c r="H199" s="49"/>
      <c r="I199" s="49"/>
      <c r="J199" s="49">
        <v>757069</v>
      </c>
      <c r="K199" s="49">
        <v>757069</v>
      </c>
      <c r="L199" s="49">
        <v>757069</v>
      </c>
      <c r="M199" s="49">
        <v>757069</v>
      </c>
      <c r="N199" s="49"/>
      <c r="O199" s="49"/>
      <c r="P199" s="43">
        <f t="shared" si="49"/>
        <v>3028276</v>
      </c>
    </row>
    <row r="200" spans="1:16" x14ac:dyDescent="0.25">
      <c r="A200" s="220"/>
      <c r="B200" s="44"/>
      <c r="C200" s="9"/>
      <c r="D200" s="45" t="s">
        <v>584</v>
      </c>
      <c r="E200" s="46">
        <f>COUNTA(E189:E199)</f>
        <v>11</v>
      </c>
      <c r="F200" s="47"/>
      <c r="G200" s="47">
        <f t="shared" ref="G200:P200" si="50">SUM(G189:G199)</f>
        <v>0</v>
      </c>
      <c r="H200" s="47">
        <f t="shared" si="50"/>
        <v>0</v>
      </c>
      <c r="I200" s="47">
        <f t="shared" si="50"/>
        <v>0</v>
      </c>
      <c r="J200" s="47">
        <f t="shared" si="50"/>
        <v>5289197</v>
      </c>
      <c r="K200" s="47">
        <f t="shared" si="50"/>
        <v>5532717</v>
      </c>
      <c r="L200" s="47">
        <f t="shared" si="50"/>
        <v>5614197</v>
      </c>
      <c r="M200" s="47">
        <f t="shared" si="50"/>
        <v>5614197</v>
      </c>
      <c r="N200" s="47">
        <f t="shared" si="50"/>
        <v>0</v>
      </c>
      <c r="O200" s="47">
        <f t="shared" si="50"/>
        <v>0</v>
      </c>
      <c r="P200" s="43">
        <f t="shared" si="50"/>
        <v>22050308</v>
      </c>
    </row>
    <row r="201" spans="1:16" x14ac:dyDescent="0.25">
      <c r="A201" s="220"/>
      <c r="B201" s="44"/>
      <c r="C201" s="9"/>
      <c r="D201" s="13"/>
      <c r="E201" s="14"/>
      <c r="F201" s="9"/>
      <c r="G201" s="9"/>
      <c r="H201" s="9"/>
      <c r="I201" s="9"/>
      <c r="J201" s="9"/>
      <c r="K201" s="9"/>
      <c r="L201" s="9"/>
      <c r="M201" s="9"/>
      <c r="N201" s="9"/>
      <c r="O201" s="9"/>
      <c r="P201" s="48"/>
    </row>
    <row r="202" spans="1:16" x14ac:dyDescent="0.25">
      <c r="A202" s="195" t="s">
        <v>587</v>
      </c>
      <c r="B202" s="24" t="s">
        <v>189</v>
      </c>
      <c r="C202" s="9" t="s">
        <v>613</v>
      </c>
      <c r="D202" s="13"/>
      <c r="E202" s="14" t="s">
        <v>187</v>
      </c>
      <c r="F202" s="68" t="s">
        <v>29</v>
      </c>
      <c r="G202" s="49"/>
      <c r="H202" s="49"/>
      <c r="I202" s="49">
        <f>240000</f>
        <v>240000</v>
      </c>
      <c r="J202" s="49">
        <f>240000-240000</f>
        <v>0</v>
      </c>
      <c r="K202" s="49">
        <f>240000-240000</f>
        <v>0</v>
      </c>
      <c r="L202" s="49"/>
      <c r="M202" s="49"/>
      <c r="N202" s="49"/>
      <c r="O202" s="49"/>
      <c r="P202" s="43">
        <f>SUM(G202:O202)</f>
        <v>240000</v>
      </c>
    </row>
    <row r="203" spans="1:16" x14ac:dyDescent="0.25">
      <c r="A203" s="220"/>
      <c r="B203" s="24" t="s">
        <v>189</v>
      </c>
      <c r="C203" s="9" t="s">
        <v>613</v>
      </c>
      <c r="D203" s="13"/>
      <c r="E203" s="14" t="s">
        <v>594</v>
      </c>
      <c r="F203" s="68" t="s">
        <v>29</v>
      </c>
      <c r="G203" s="49"/>
      <c r="H203" s="49"/>
      <c r="I203" s="49">
        <f>218464</f>
        <v>218464</v>
      </c>
      <c r="J203" s="49">
        <f>218464-218464</f>
        <v>0</v>
      </c>
      <c r="K203" s="49">
        <f>218464-218464</f>
        <v>0</v>
      </c>
      <c r="L203" s="49"/>
      <c r="M203" s="49"/>
      <c r="N203" s="49"/>
      <c r="O203" s="49"/>
      <c r="P203" s="43">
        <f>SUM(G203:O203)</f>
        <v>218464</v>
      </c>
    </row>
    <row r="204" spans="1:16" x14ac:dyDescent="0.25">
      <c r="A204" s="220"/>
      <c r="B204" s="24" t="s">
        <v>189</v>
      </c>
      <c r="C204" s="9" t="s">
        <v>613</v>
      </c>
      <c r="D204" s="13"/>
      <c r="E204" s="14" t="s">
        <v>480</v>
      </c>
      <c r="F204" s="68" t="s">
        <v>29</v>
      </c>
      <c r="G204" s="49"/>
      <c r="H204" s="49"/>
      <c r="I204" s="49">
        <f>5197228</f>
        <v>5197228</v>
      </c>
      <c r="J204" s="49">
        <f>5197228-5197228</f>
        <v>0</v>
      </c>
      <c r="K204" s="49">
        <f>5197228-5197228</f>
        <v>0</v>
      </c>
      <c r="L204" s="49"/>
      <c r="M204" s="49"/>
      <c r="N204" s="49"/>
      <c r="O204" s="49"/>
      <c r="P204" s="43">
        <f>SUM(G204:O204)</f>
        <v>5197228</v>
      </c>
    </row>
    <row r="205" spans="1:16" x14ac:dyDescent="0.25">
      <c r="A205" s="220"/>
      <c r="B205" s="24" t="s">
        <v>189</v>
      </c>
      <c r="C205" s="9" t="s">
        <v>613</v>
      </c>
      <c r="D205" s="13"/>
      <c r="E205" s="14" t="s">
        <v>483</v>
      </c>
      <c r="F205" s="68" t="s">
        <v>29</v>
      </c>
      <c r="G205" s="49"/>
      <c r="H205" s="49"/>
      <c r="I205" s="49">
        <f>729632</f>
        <v>729632</v>
      </c>
      <c r="J205" s="49">
        <f>729632-729632</f>
        <v>0</v>
      </c>
      <c r="K205" s="49">
        <f>729632-729632</f>
        <v>0</v>
      </c>
      <c r="L205" s="49"/>
      <c r="M205" s="49"/>
      <c r="N205" s="49"/>
      <c r="O205" s="49"/>
      <c r="P205" s="43">
        <f>SUM(G205:O205)</f>
        <v>729632</v>
      </c>
    </row>
    <row r="206" spans="1:16" x14ac:dyDescent="0.25">
      <c r="A206" s="220"/>
      <c r="B206" s="44"/>
      <c r="C206" s="9"/>
      <c r="D206" s="45" t="s">
        <v>584</v>
      </c>
      <c r="E206" s="46">
        <f>COUNTA(E202:E205)</f>
        <v>4</v>
      </c>
      <c r="F206" s="47"/>
      <c r="G206" s="47">
        <f t="shared" ref="G206:L206" si="51">SUM(G202:G205)</f>
        <v>0</v>
      </c>
      <c r="H206" s="47">
        <f t="shared" si="51"/>
        <v>0</v>
      </c>
      <c r="I206" s="47">
        <f t="shared" si="51"/>
        <v>6385324</v>
      </c>
      <c r="J206" s="47">
        <f t="shared" si="51"/>
        <v>0</v>
      </c>
      <c r="K206" s="47">
        <f t="shared" si="51"/>
        <v>0</v>
      </c>
      <c r="L206" s="47">
        <f t="shared" si="51"/>
        <v>0</v>
      </c>
      <c r="M206" s="47">
        <f>SUM(M202:M205)</f>
        <v>0</v>
      </c>
      <c r="N206" s="47">
        <f>SUM(N202:N205)</f>
        <v>0</v>
      </c>
      <c r="O206" s="47">
        <f>SUM(O202:O205)</f>
        <v>0</v>
      </c>
      <c r="P206" s="43">
        <f>SUM(P202:P205)</f>
        <v>6385324</v>
      </c>
    </row>
    <row r="207" spans="1:16" x14ac:dyDescent="0.25">
      <c r="A207" s="220"/>
      <c r="B207" s="44"/>
      <c r="C207" s="9"/>
      <c r="D207" s="13"/>
      <c r="E207" s="14"/>
      <c r="F207" s="9"/>
      <c r="G207" s="9"/>
      <c r="H207" s="9"/>
      <c r="I207" s="9"/>
      <c r="J207" s="9"/>
      <c r="K207" s="9"/>
      <c r="L207" s="9"/>
      <c r="M207" s="9"/>
      <c r="N207" s="9"/>
      <c r="O207" s="9"/>
      <c r="P207" s="48"/>
    </row>
    <row r="208" spans="1:16" x14ac:dyDescent="0.25">
      <c r="A208" s="195" t="s">
        <v>585</v>
      </c>
      <c r="B208" s="54" t="s">
        <v>1491</v>
      </c>
      <c r="C208" s="225" t="s">
        <v>623</v>
      </c>
      <c r="D208" s="226" t="s">
        <v>200</v>
      </c>
      <c r="E208" s="8" t="s">
        <v>198</v>
      </c>
      <c r="F208" s="225"/>
      <c r="G208" s="225"/>
      <c r="H208" s="225"/>
      <c r="I208" s="49">
        <v>42000</v>
      </c>
      <c r="J208" s="49">
        <v>84000</v>
      </c>
      <c r="K208" s="49">
        <v>84000</v>
      </c>
      <c r="L208" s="49">
        <v>84000</v>
      </c>
      <c r="M208" s="225"/>
      <c r="N208" s="225"/>
      <c r="O208" s="225"/>
      <c r="P208" s="43">
        <f>SUM(G208:O208)</f>
        <v>294000</v>
      </c>
    </row>
    <row r="209" spans="1:16" x14ac:dyDescent="0.25">
      <c r="A209" s="195"/>
      <c r="B209" s="54" t="s">
        <v>1491</v>
      </c>
      <c r="C209" s="225" t="s">
        <v>623</v>
      </c>
      <c r="D209" s="226" t="s">
        <v>202</v>
      </c>
      <c r="E209" s="8" t="s">
        <v>624</v>
      </c>
      <c r="F209" s="225"/>
      <c r="G209" s="225"/>
      <c r="H209" s="225"/>
      <c r="I209" s="49">
        <v>60000</v>
      </c>
      <c r="J209" s="49">
        <v>120000</v>
      </c>
      <c r="K209" s="49">
        <v>120000</v>
      </c>
      <c r="L209" s="49">
        <v>120000</v>
      </c>
      <c r="M209" s="225"/>
      <c r="N209" s="225"/>
      <c r="O209" s="225"/>
      <c r="P209" s="43">
        <f>SUM(G209:O209)</f>
        <v>420000</v>
      </c>
    </row>
    <row r="210" spans="1:16" x14ac:dyDescent="0.25">
      <c r="A210" s="222"/>
      <c r="B210" s="54" t="s">
        <v>1491</v>
      </c>
      <c r="C210" s="225" t="s">
        <v>623</v>
      </c>
      <c r="D210" s="225"/>
      <c r="E210" s="225" t="s">
        <v>244</v>
      </c>
      <c r="F210" s="224"/>
      <c r="G210" s="224"/>
      <c r="H210" s="224"/>
      <c r="I210" s="224">
        <f>390000+2930</f>
        <v>392930</v>
      </c>
      <c r="J210" s="224">
        <f>390000+2930</f>
        <v>392930</v>
      </c>
      <c r="K210" s="224">
        <f>390000+2930</f>
        <v>392930</v>
      </c>
      <c r="L210" s="224">
        <f>390000+2930</f>
        <v>392930</v>
      </c>
      <c r="M210" s="224"/>
      <c r="N210" s="224"/>
      <c r="O210" s="224"/>
      <c r="P210" s="57">
        <f>SUM(G210:O210)</f>
        <v>1571720</v>
      </c>
    </row>
    <row r="211" spans="1:16" x14ac:dyDescent="0.25">
      <c r="A211" s="220"/>
      <c r="B211" s="44"/>
      <c r="C211" s="9"/>
      <c r="D211" s="45" t="s">
        <v>584</v>
      </c>
      <c r="E211" s="46">
        <f>COUNTA(E208:E210)</f>
        <v>3</v>
      </c>
      <c r="F211" s="47"/>
      <c r="G211" s="47">
        <f t="shared" ref="G211:L211" si="52">SUM(G208:G210)</f>
        <v>0</v>
      </c>
      <c r="H211" s="47">
        <f t="shared" si="52"/>
        <v>0</v>
      </c>
      <c r="I211" s="47">
        <f t="shared" si="52"/>
        <v>494930</v>
      </c>
      <c r="J211" s="47">
        <f t="shared" si="52"/>
        <v>596930</v>
      </c>
      <c r="K211" s="47">
        <f t="shared" si="52"/>
        <v>596930</v>
      </c>
      <c r="L211" s="47">
        <f t="shared" si="52"/>
        <v>596930</v>
      </c>
      <c r="M211" s="47">
        <f>SUM(M208:M210)</f>
        <v>0</v>
      </c>
      <c r="N211" s="47">
        <f>SUM(N208:N210)</f>
        <v>0</v>
      </c>
      <c r="O211" s="47">
        <f>SUM(O208:O210)</f>
        <v>0</v>
      </c>
      <c r="P211" s="43">
        <f t="shared" ref="P211" si="53">SUM(P208:P210)</f>
        <v>2285720</v>
      </c>
    </row>
    <row r="212" spans="1:16" x14ac:dyDescent="0.25">
      <c r="A212" s="220"/>
      <c r="B212" s="44"/>
      <c r="C212" s="9"/>
      <c r="D212" s="13"/>
      <c r="E212" s="14"/>
      <c r="F212" s="9"/>
      <c r="G212" s="9"/>
      <c r="H212" s="9"/>
      <c r="I212" s="9"/>
      <c r="J212" s="9"/>
      <c r="K212" s="9"/>
      <c r="L212" s="9"/>
      <c r="M212" s="9"/>
      <c r="N212" s="9"/>
      <c r="O212" s="9"/>
      <c r="P212" s="48"/>
    </row>
    <row r="213" spans="1:16" s="18" customFormat="1" x14ac:dyDescent="0.2">
      <c r="A213" s="195" t="s">
        <v>582</v>
      </c>
      <c r="B213" s="24" t="s">
        <v>1320</v>
      </c>
      <c r="C213" s="15" t="s">
        <v>634</v>
      </c>
      <c r="D213" s="19"/>
      <c r="E213" s="16" t="s">
        <v>469</v>
      </c>
      <c r="F213" s="68" t="s">
        <v>29</v>
      </c>
      <c r="G213" s="42"/>
      <c r="H213" s="42"/>
      <c r="I213" s="42">
        <f>1101534</f>
        <v>1101534</v>
      </c>
      <c r="J213" s="42">
        <f>1101534-1101534</f>
        <v>0</v>
      </c>
      <c r="K213" s="42">
        <f>1101534-1101534</f>
        <v>0</v>
      </c>
      <c r="L213" s="42">
        <f>1101534-1101534</f>
        <v>0</v>
      </c>
      <c r="M213" s="42">
        <f>1101534-1101534</f>
        <v>0</v>
      </c>
      <c r="N213" s="42"/>
      <c r="O213" s="42"/>
      <c r="P213" s="43">
        <f>SUM(G213:O213)</f>
        <v>1101534</v>
      </c>
    </row>
    <row r="214" spans="1:16" x14ac:dyDescent="0.25">
      <c r="A214" s="220"/>
      <c r="B214" s="44"/>
      <c r="C214" s="9"/>
      <c r="D214" s="45" t="s">
        <v>584</v>
      </c>
      <c r="E214" s="46">
        <f>COUNTA(E213)</f>
        <v>1</v>
      </c>
      <c r="F214" s="47"/>
      <c r="G214" s="47">
        <f t="shared" ref="G214:H214" si="54">G213</f>
        <v>0</v>
      </c>
      <c r="H214" s="47">
        <f t="shared" si="54"/>
        <v>0</v>
      </c>
      <c r="I214" s="47">
        <f>I213</f>
        <v>1101534</v>
      </c>
      <c r="J214" s="47">
        <f t="shared" ref="J214:L214" si="55">J213</f>
        <v>0</v>
      </c>
      <c r="K214" s="47">
        <f t="shared" si="55"/>
        <v>0</v>
      </c>
      <c r="L214" s="47">
        <f t="shared" si="55"/>
        <v>0</v>
      </c>
      <c r="M214" s="47">
        <f>M213</f>
        <v>0</v>
      </c>
      <c r="N214" s="47">
        <f>N213</f>
        <v>0</v>
      </c>
      <c r="O214" s="47">
        <f>O213</f>
        <v>0</v>
      </c>
      <c r="P214" s="43">
        <f>SUM(G214:O214)</f>
        <v>1101534</v>
      </c>
    </row>
    <row r="215" spans="1:16" ht="15.75" customHeight="1" x14ac:dyDescent="0.25">
      <c r="A215" s="220"/>
      <c r="B215" s="44"/>
      <c r="C215" s="9"/>
      <c r="D215" s="13"/>
      <c r="E215" s="14"/>
      <c r="F215" s="9"/>
      <c r="G215" s="9"/>
      <c r="H215" s="9"/>
      <c r="I215" s="9"/>
      <c r="J215" s="9"/>
      <c r="K215" s="9"/>
      <c r="L215" s="9"/>
      <c r="M215" s="9"/>
      <c r="N215" s="9"/>
      <c r="O215" s="9"/>
      <c r="P215" s="48"/>
    </row>
    <row r="216" spans="1:16" x14ac:dyDescent="0.25">
      <c r="A216" s="195" t="s">
        <v>585</v>
      </c>
      <c r="B216" s="24" t="s">
        <v>456</v>
      </c>
      <c r="C216" s="9" t="s">
        <v>1363</v>
      </c>
      <c r="D216" s="13"/>
      <c r="E216" s="14" t="s">
        <v>457</v>
      </c>
      <c r="F216" s="49"/>
      <c r="G216" s="49"/>
      <c r="H216" s="49"/>
      <c r="I216" s="49"/>
      <c r="J216" s="49"/>
      <c r="K216" s="49">
        <v>2284904</v>
      </c>
      <c r="L216" s="49"/>
      <c r="M216" s="49"/>
      <c r="N216" s="49"/>
      <c r="O216" s="49"/>
      <c r="P216" s="43">
        <f>SUM(G216:O216)</f>
        <v>2284904</v>
      </c>
    </row>
    <row r="217" spans="1:16" x14ac:dyDescent="0.25">
      <c r="A217" s="220"/>
      <c r="B217" s="24" t="s">
        <v>456</v>
      </c>
      <c r="C217" s="9" t="s">
        <v>1363</v>
      </c>
      <c r="D217" s="13"/>
      <c r="E217" s="14" t="s">
        <v>463</v>
      </c>
      <c r="F217" s="49"/>
      <c r="G217" s="49"/>
      <c r="H217" s="49"/>
      <c r="I217" s="49"/>
      <c r="J217" s="49"/>
      <c r="K217" s="49">
        <v>13961064</v>
      </c>
      <c r="L217" s="49">
        <v>13961064</v>
      </c>
      <c r="M217" s="49">
        <v>13961064</v>
      </c>
      <c r="N217" s="49"/>
      <c r="O217" s="49"/>
      <c r="P217" s="43">
        <f>SUM(G217:O217)</f>
        <v>41883192</v>
      </c>
    </row>
    <row r="218" spans="1:16" x14ac:dyDescent="0.25">
      <c r="A218" s="220"/>
      <c r="B218" s="24" t="s">
        <v>456</v>
      </c>
      <c r="C218" s="9" t="s">
        <v>1363</v>
      </c>
      <c r="D218" s="13"/>
      <c r="E218" s="14" t="s">
        <v>480</v>
      </c>
      <c r="F218" s="68" t="s">
        <v>29</v>
      </c>
      <c r="G218" s="49"/>
      <c r="H218" s="49"/>
      <c r="I218" s="49"/>
      <c r="J218" s="49"/>
      <c r="K218" s="49">
        <v>0</v>
      </c>
      <c r="L218" s="49">
        <v>0</v>
      </c>
      <c r="M218" s="49">
        <v>0</v>
      </c>
      <c r="N218" s="49"/>
      <c r="O218" s="49"/>
      <c r="P218" s="43">
        <f>SUM(G218:O218)</f>
        <v>0</v>
      </c>
    </row>
    <row r="219" spans="1:16" x14ac:dyDescent="0.25">
      <c r="A219" s="220"/>
      <c r="B219" s="44"/>
      <c r="C219" s="9"/>
      <c r="D219" s="45" t="s">
        <v>584</v>
      </c>
      <c r="E219" s="46">
        <f>COUNTA(E216:E218)</f>
        <v>3</v>
      </c>
      <c r="F219" s="47"/>
      <c r="G219" s="47">
        <f t="shared" ref="G219:P219" si="56">SUM(G216:G218)</f>
        <v>0</v>
      </c>
      <c r="H219" s="47">
        <f t="shared" si="56"/>
        <v>0</v>
      </c>
      <c r="I219" s="47">
        <f t="shared" si="56"/>
        <v>0</v>
      </c>
      <c r="J219" s="47">
        <f t="shared" si="56"/>
        <v>0</v>
      </c>
      <c r="K219" s="47">
        <f t="shared" si="56"/>
        <v>16245968</v>
      </c>
      <c r="L219" s="47">
        <f t="shared" si="56"/>
        <v>13961064</v>
      </c>
      <c r="M219" s="47">
        <f t="shared" si="56"/>
        <v>13961064</v>
      </c>
      <c r="N219" s="47">
        <f t="shared" si="56"/>
        <v>0</v>
      </c>
      <c r="O219" s="47">
        <f t="shared" si="56"/>
        <v>0</v>
      </c>
      <c r="P219" s="43">
        <f t="shared" si="56"/>
        <v>44168096</v>
      </c>
    </row>
    <row r="220" spans="1:16" x14ac:dyDescent="0.25">
      <c r="A220" s="220"/>
      <c r="B220" s="44"/>
      <c r="C220" s="9"/>
      <c r="D220" s="13"/>
      <c r="E220" s="14"/>
      <c r="F220" s="9"/>
      <c r="G220" s="9"/>
      <c r="H220" s="9"/>
      <c r="I220" s="9"/>
      <c r="J220" s="9"/>
      <c r="K220" s="9"/>
      <c r="L220" s="9"/>
      <c r="M220" s="9"/>
      <c r="N220" s="9"/>
      <c r="O220" s="9"/>
      <c r="P220" s="48"/>
    </row>
    <row r="221" spans="1:16" x14ac:dyDescent="0.25">
      <c r="A221" s="195" t="s">
        <v>585</v>
      </c>
      <c r="B221" s="24" t="s">
        <v>374</v>
      </c>
      <c r="C221" s="9" t="s">
        <v>614</v>
      </c>
      <c r="D221" s="13"/>
      <c r="E221" s="14" t="s">
        <v>356</v>
      </c>
      <c r="F221" s="49"/>
      <c r="G221" s="49">
        <v>513552</v>
      </c>
      <c r="H221" s="49">
        <v>513552</v>
      </c>
      <c r="I221" s="49">
        <f>513552+5136</f>
        <v>518688</v>
      </c>
      <c r="J221" s="49">
        <f>513552+5136</f>
        <v>518688</v>
      </c>
      <c r="K221" s="49">
        <f>513552+5136</f>
        <v>518688</v>
      </c>
      <c r="L221" s="49"/>
      <c r="M221" s="49"/>
      <c r="N221" s="49"/>
      <c r="O221" s="49"/>
      <c r="P221" s="43">
        <f>SUM(G221:O221)</f>
        <v>2583168</v>
      </c>
    </row>
    <row r="222" spans="1:16" x14ac:dyDescent="0.25">
      <c r="A222" s="220"/>
      <c r="B222" s="44"/>
      <c r="C222" s="9"/>
      <c r="D222" s="45" t="s">
        <v>584</v>
      </c>
      <c r="E222" s="46">
        <f>COUNTA(E221)</f>
        <v>1</v>
      </c>
      <c r="F222" s="47"/>
      <c r="G222" s="47">
        <f t="shared" ref="G222:L222" si="57">G221</f>
        <v>513552</v>
      </c>
      <c r="H222" s="47">
        <f t="shared" si="57"/>
        <v>513552</v>
      </c>
      <c r="I222" s="47">
        <f t="shared" si="57"/>
        <v>518688</v>
      </c>
      <c r="J222" s="47">
        <f t="shared" si="57"/>
        <v>518688</v>
      </c>
      <c r="K222" s="47">
        <f t="shared" si="57"/>
        <v>518688</v>
      </c>
      <c r="L222" s="47">
        <f t="shared" si="57"/>
        <v>0</v>
      </c>
      <c r="M222" s="47">
        <f>M221</f>
        <v>0</v>
      </c>
      <c r="N222" s="47">
        <f>N221</f>
        <v>0</v>
      </c>
      <c r="O222" s="47">
        <f>O221</f>
        <v>0</v>
      </c>
      <c r="P222" s="43">
        <f>P221</f>
        <v>2583168</v>
      </c>
    </row>
    <row r="223" spans="1:16" x14ac:dyDescent="0.25">
      <c r="A223" s="220"/>
      <c r="B223" s="44"/>
      <c r="C223" s="9"/>
      <c r="D223" s="13"/>
      <c r="E223" s="14"/>
      <c r="F223" s="9"/>
      <c r="G223" s="9"/>
      <c r="H223" s="9"/>
      <c r="I223" s="9"/>
      <c r="J223" s="9"/>
      <c r="K223" s="9"/>
      <c r="L223" s="9"/>
      <c r="M223" s="9"/>
      <c r="N223" s="9"/>
      <c r="O223" s="9"/>
      <c r="P223" s="48"/>
    </row>
    <row r="224" spans="1:16" x14ac:dyDescent="0.25">
      <c r="A224" s="195" t="s">
        <v>582</v>
      </c>
      <c r="B224" s="24" t="s">
        <v>49</v>
      </c>
      <c r="C224" s="9" t="s">
        <v>615</v>
      </c>
      <c r="D224" s="13"/>
      <c r="E224" s="14" t="s">
        <v>1365</v>
      </c>
      <c r="F224" s="49"/>
      <c r="G224" s="49"/>
      <c r="H224" s="49"/>
      <c r="I224" s="49"/>
      <c r="J224" s="49">
        <v>256687</v>
      </c>
      <c r="K224" s="49">
        <f>256687+366</f>
        <v>257053</v>
      </c>
      <c r="L224" s="49">
        <f>256687+1238</f>
        <v>257925</v>
      </c>
      <c r="M224" s="49"/>
      <c r="N224" s="49"/>
      <c r="O224" s="49"/>
      <c r="P224" s="43">
        <f>SUM(G224:O224)</f>
        <v>771665</v>
      </c>
    </row>
    <row r="225" spans="1:16" x14ac:dyDescent="0.25">
      <c r="A225" s="220"/>
      <c r="B225" s="44"/>
      <c r="C225" s="9"/>
      <c r="D225" s="45" t="s">
        <v>584</v>
      </c>
      <c r="E225" s="46">
        <f>COUNTA(E224)</f>
        <v>1</v>
      </c>
      <c r="F225" s="47"/>
      <c r="G225" s="47">
        <f t="shared" ref="G225:L225" si="58">G224</f>
        <v>0</v>
      </c>
      <c r="H225" s="47">
        <f t="shared" si="58"/>
        <v>0</v>
      </c>
      <c r="I225" s="47">
        <f t="shared" si="58"/>
        <v>0</v>
      </c>
      <c r="J225" s="47">
        <f t="shared" si="58"/>
        <v>256687</v>
      </c>
      <c r="K225" s="47">
        <f t="shared" si="58"/>
        <v>257053</v>
      </c>
      <c r="L225" s="47">
        <f t="shared" si="58"/>
        <v>257925</v>
      </c>
      <c r="M225" s="47">
        <f>M224</f>
        <v>0</v>
      </c>
      <c r="N225" s="47">
        <f>N224</f>
        <v>0</v>
      </c>
      <c r="O225" s="47">
        <f>O224</f>
        <v>0</v>
      </c>
      <c r="P225" s="43">
        <f>P224</f>
        <v>771665</v>
      </c>
    </row>
    <row r="226" spans="1:16" x14ac:dyDescent="0.25">
      <c r="A226" s="220"/>
      <c r="B226" s="44"/>
      <c r="C226" s="9"/>
      <c r="D226" s="13"/>
      <c r="E226" s="14"/>
      <c r="F226" s="9"/>
      <c r="G226" s="9"/>
      <c r="H226" s="9"/>
      <c r="I226" s="9"/>
      <c r="J226" s="9"/>
      <c r="K226" s="9"/>
      <c r="L226" s="9"/>
      <c r="M226" s="9"/>
      <c r="N226" s="9"/>
      <c r="O226" s="9"/>
      <c r="P226" s="48"/>
    </row>
    <row r="227" spans="1:16" x14ac:dyDescent="0.25">
      <c r="A227" s="195" t="s">
        <v>589</v>
      </c>
      <c r="B227" s="24" t="s">
        <v>1329</v>
      </c>
      <c r="C227" s="9" t="s">
        <v>616</v>
      </c>
      <c r="D227" s="13"/>
      <c r="E227" s="14" t="s">
        <v>1330</v>
      </c>
      <c r="F227" s="49"/>
      <c r="G227" s="49"/>
      <c r="H227" s="49"/>
      <c r="I227" s="49"/>
      <c r="J227" s="49">
        <v>2035568</v>
      </c>
      <c r="K227" s="49">
        <v>2035568</v>
      </c>
      <c r="L227" s="49"/>
      <c r="M227" s="49"/>
      <c r="N227" s="49"/>
      <c r="O227" s="49"/>
      <c r="P227" s="43">
        <f>SUM(G227:O227)</f>
        <v>4071136</v>
      </c>
    </row>
    <row r="228" spans="1:16" x14ac:dyDescent="0.25">
      <c r="A228" s="220"/>
      <c r="B228" s="44"/>
      <c r="C228" s="9"/>
      <c r="D228" s="45" t="s">
        <v>584</v>
      </c>
      <c r="E228" s="46">
        <f>COUNTA(E227)</f>
        <v>1</v>
      </c>
      <c r="F228" s="47"/>
      <c r="G228" s="47">
        <f t="shared" ref="G228:P228" si="59">G227</f>
        <v>0</v>
      </c>
      <c r="H228" s="47">
        <f t="shared" si="59"/>
        <v>0</v>
      </c>
      <c r="I228" s="47">
        <f t="shared" si="59"/>
        <v>0</v>
      </c>
      <c r="J228" s="47">
        <f t="shared" si="59"/>
        <v>2035568</v>
      </c>
      <c r="K228" s="47">
        <f t="shared" si="59"/>
        <v>2035568</v>
      </c>
      <c r="L228" s="47">
        <f t="shared" si="59"/>
        <v>0</v>
      </c>
      <c r="M228" s="47">
        <f>M227</f>
        <v>0</v>
      </c>
      <c r="N228" s="47">
        <f>N227</f>
        <v>0</v>
      </c>
      <c r="O228" s="47">
        <f>O227</f>
        <v>0</v>
      </c>
      <c r="P228" s="43">
        <f t="shared" si="59"/>
        <v>4071136</v>
      </c>
    </row>
    <row r="229" spans="1:16" x14ac:dyDescent="0.25">
      <c r="A229" s="220"/>
      <c r="B229" s="44"/>
      <c r="C229" s="9"/>
      <c r="D229" s="13"/>
      <c r="E229" s="14"/>
      <c r="F229" s="9"/>
      <c r="G229" s="9"/>
      <c r="H229" s="9"/>
      <c r="I229" s="9"/>
      <c r="J229" s="9"/>
      <c r="K229" s="9"/>
      <c r="L229" s="9"/>
      <c r="M229" s="9"/>
      <c r="N229" s="9"/>
      <c r="O229" s="9"/>
      <c r="P229" s="48"/>
    </row>
    <row r="230" spans="1:16" s="18" customFormat="1" x14ac:dyDescent="0.2">
      <c r="A230" s="195" t="s">
        <v>582</v>
      </c>
      <c r="B230" s="24" t="s">
        <v>111</v>
      </c>
      <c r="C230" s="15" t="s">
        <v>617</v>
      </c>
      <c r="D230" s="19"/>
      <c r="E230" s="16" t="s">
        <v>112</v>
      </c>
      <c r="F230" s="42"/>
      <c r="G230" s="42"/>
      <c r="H230" s="42"/>
      <c r="I230" s="42">
        <f>687355+4668+58333</f>
        <v>750356</v>
      </c>
      <c r="J230" s="42">
        <f>687355+4668+100000</f>
        <v>792023</v>
      </c>
      <c r="K230" s="42">
        <f>687355+4668+100000</f>
        <v>792023</v>
      </c>
      <c r="L230" s="42"/>
      <c r="M230" s="42"/>
      <c r="N230" s="42"/>
      <c r="O230" s="42"/>
      <c r="P230" s="43">
        <f>SUM(G230:O230)</f>
        <v>2334402</v>
      </c>
    </row>
    <row r="231" spans="1:16" x14ac:dyDescent="0.25">
      <c r="A231" s="220"/>
      <c r="B231" s="44"/>
      <c r="C231" s="9"/>
      <c r="D231" s="45" t="s">
        <v>584</v>
      </c>
      <c r="E231" s="46">
        <f>COUNTA(E230)</f>
        <v>1</v>
      </c>
      <c r="F231" s="47"/>
      <c r="G231" s="47">
        <f t="shared" ref="G231:P231" si="60">G230</f>
        <v>0</v>
      </c>
      <c r="H231" s="47">
        <f t="shared" si="60"/>
        <v>0</v>
      </c>
      <c r="I231" s="47">
        <f t="shared" si="60"/>
        <v>750356</v>
      </c>
      <c r="J231" s="47">
        <f t="shared" si="60"/>
        <v>792023</v>
      </c>
      <c r="K231" s="47">
        <f t="shared" si="60"/>
        <v>792023</v>
      </c>
      <c r="L231" s="47">
        <f t="shared" si="60"/>
        <v>0</v>
      </c>
      <c r="M231" s="47">
        <f>M230</f>
        <v>0</v>
      </c>
      <c r="N231" s="47">
        <f>N230</f>
        <v>0</v>
      </c>
      <c r="O231" s="47">
        <f>O230</f>
        <v>0</v>
      </c>
      <c r="P231" s="43">
        <f t="shared" si="60"/>
        <v>2334402</v>
      </c>
    </row>
    <row r="232" spans="1:16" x14ac:dyDescent="0.25">
      <c r="A232" s="220"/>
      <c r="B232" s="44"/>
      <c r="C232" s="9"/>
      <c r="D232" s="13"/>
      <c r="E232" s="14"/>
      <c r="F232" s="9"/>
      <c r="G232" s="9"/>
      <c r="H232" s="9"/>
      <c r="I232" s="9"/>
      <c r="J232" s="9"/>
      <c r="K232" s="9"/>
      <c r="L232" s="9"/>
      <c r="M232" s="9"/>
      <c r="N232" s="9"/>
      <c r="O232" s="9"/>
      <c r="P232" s="48"/>
    </row>
    <row r="233" spans="1:16" x14ac:dyDescent="0.25">
      <c r="A233" s="195" t="s">
        <v>587</v>
      </c>
      <c r="B233" s="24" t="s">
        <v>41</v>
      </c>
      <c r="C233" s="9" t="s">
        <v>618</v>
      </c>
      <c r="D233" s="13" t="s">
        <v>46</v>
      </c>
      <c r="E233" s="9" t="s">
        <v>26</v>
      </c>
      <c r="F233" s="49"/>
      <c r="G233" s="49"/>
      <c r="H233" s="49"/>
      <c r="I233" s="49">
        <f>159520+33851+680+386</f>
        <v>194437</v>
      </c>
      <c r="J233" s="49">
        <f>159520+33851+680+386</f>
        <v>194437</v>
      </c>
      <c r="K233" s="49">
        <f>159520+33851+680+386</f>
        <v>194437</v>
      </c>
      <c r="L233" s="49">
        <f>159520+33851+680+386</f>
        <v>194437</v>
      </c>
      <c r="M233" s="49">
        <f>159520+33851+680+386</f>
        <v>194437</v>
      </c>
      <c r="N233" s="49"/>
      <c r="O233" s="49"/>
      <c r="P233" s="43">
        <f t="shared" ref="P233:P238" si="61">SUM(G233:O233)</f>
        <v>972185</v>
      </c>
    </row>
    <row r="234" spans="1:16" x14ac:dyDescent="0.25">
      <c r="A234" s="195"/>
      <c r="B234" s="54" t="s">
        <v>41</v>
      </c>
      <c r="C234" s="177" t="s">
        <v>618</v>
      </c>
      <c r="D234" s="177" t="s">
        <v>42</v>
      </c>
      <c r="E234" s="177" t="s">
        <v>26</v>
      </c>
      <c r="F234" s="178"/>
      <c r="G234" s="178"/>
      <c r="H234" s="178"/>
      <c r="I234" s="178">
        <f>288371-95000+680</f>
        <v>194051</v>
      </c>
      <c r="J234" s="178">
        <f>288371-95000+680</f>
        <v>194051</v>
      </c>
      <c r="K234" s="178">
        <f>288371-95000+680</f>
        <v>194051</v>
      </c>
      <c r="L234" s="178">
        <f>288371-95000+680</f>
        <v>194051</v>
      </c>
      <c r="M234" s="178">
        <f>288371-95000+680</f>
        <v>194051</v>
      </c>
      <c r="N234" s="178"/>
      <c r="O234" s="178"/>
      <c r="P234" s="57">
        <f t="shared" si="61"/>
        <v>970255</v>
      </c>
    </row>
    <row r="235" spans="1:16" x14ac:dyDescent="0.25">
      <c r="A235" s="220"/>
      <c r="B235" s="24" t="s">
        <v>41</v>
      </c>
      <c r="C235" s="9" t="s">
        <v>618</v>
      </c>
      <c r="D235" s="13"/>
      <c r="E235" s="14" t="s">
        <v>53</v>
      </c>
      <c r="F235" s="49"/>
      <c r="G235" s="49"/>
      <c r="H235" s="49"/>
      <c r="I235" s="49">
        <f>62444+25556</f>
        <v>88000</v>
      </c>
      <c r="J235" s="49">
        <f>62444+25556</f>
        <v>88000</v>
      </c>
      <c r="K235" s="49">
        <f>62444+25556</f>
        <v>88000</v>
      </c>
      <c r="L235" s="49">
        <f>15568+6372</f>
        <v>21940</v>
      </c>
      <c r="M235" s="49"/>
      <c r="N235" s="49"/>
      <c r="O235" s="49"/>
      <c r="P235" s="43">
        <f t="shared" si="61"/>
        <v>285940</v>
      </c>
    </row>
    <row r="236" spans="1:16" x14ac:dyDescent="0.25">
      <c r="A236" s="220"/>
      <c r="B236" s="24" t="s">
        <v>41</v>
      </c>
      <c r="C236" s="9" t="s">
        <v>618</v>
      </c>
      <c r="D236" s="13" t="s">
        <v>619</v>
      </c>
      <c r="E236" s="14" t="s">
        <v>254</v>
      </c>
      <c r="F236" s="49"/>
      <c r="G236" s="49"/>
      <c r="H236" s="49"/>
      <c r="I236" s="49">
        <f>322252+2473+1463+98474</f>
        <v>424662</v>
      </c>
      <c r="J236" s="49">
        <f>322252+2473+1463+168812</f>
        <v>495000</v>
      </c>
      <c r="K236" s="49">
        <f>322252+2473+1463+168812</f>
        <v>495000</v>
      </c>
      <c r="L236" s="49">
        <f>322252+2473+1463+168812</f>
        <v>495000</v>
      </c>
      <c r="M236" s="49">
        <f>322252+2473+1463+168812</f>
        <v>495000</v>
      </c>
      <c r="N236" s="49"/>
      <c r="O236" s="49"/>
      <c r="P236" s="43">
        <f t="shared" si="61"/>
        <v>2404662</v>
      </c>
    </row>
    <row r="237" spans="1:16" x14ac:dyDescent="0.25">
      <c r="A237" s="220"/>
      <c r="B237" s="24" t="s">
        <v>41</v>
      </c>
      <c r="C237" s="9" t="s">
        <v>618</v>
      </c>
      <c r="D237" s="13"/>
      <c r="E237" s="9" t="s">
        <v>270</v>
      </c>
      <c r="F237" s="49"/>
      <c r="G237" s="49"/>
      <c r="H237" s="49"/>
      <c r="I237" s="49">
        <f>1380000+9619+403</f>
        <v>1390022</v>
      </c>
      <c r="J237" s="49">
        <f>1380000+9619+403</f>
        <v>1390022</v>
      </c>
      <c r="K237" s="49">
        <f>1380000+9619+403</f>
        <v>1390022</v>
      </c>
      <c r="L237" s="49">
        <f>1380000+9619+403</f>
        <v>1390022</v>
      </c>
      <c r="M237" s="49">
        <f>1380000+9619+403</f>
        <v>1390022</v>
      </c>
      <c r="N237" s="49"/>
      <c r="O237" s="49"/>
      <c r="P237" s="43">
        <f t="shared" si="61"/>
        <v>6950110</v>
      </c>
    </row>
    <row r="238" spans="1:16" x14ac:dyDescent="0.25">
      <c r="A238" s="220"/>
      <c r="B238" s="24" t="s">
        <v>41</v>
      </c>
      <c r="C238" s="9" t="s">
        <v>618</v>
      </c>
      <c r="D238" s="13" t="s">
        <v>505</v>
      </c>
      <c r="E238" s="14" t="s">
        <v>488</v>
      </c>
      <c r="F238" s="49"/>
      <c r="G238" s="49"/>
      <c r="H238" s="49"/>
      <c r="I238" s="49">
        <f>938709+7442+949</f>
        <v>947100</v>
      </c>
      <c r="J238" s="49">
        <f>938709+7442+949</f>
        <v>947100</v>
      </c>
      <c r="K238" s="49">
        <f>938709+7442+949</f>
        <v>947100</v>
      </c>
      <c r="L238" s="49">
        <f>938709+7442+949</f>
        <v>947100</v>
      </c>
      <c r="M238" s="49">
        <f>938709+7442+949</f>
        <v>947100</v>
      </c>
      <c r="N238" s="49"/>
      <c r="O238" s="49"/>
      <c r="P238" s="43">
        <f t="shared" si="61"/>
        <v>4735500</v>
      </c>
    </row>
    <row r="239" spans="1:16" ht="15" customHeight="1" x14ac:dyDescent="0.25">
      <c r="A239" s="220"/>
      <c r="B239" s="44"/>
      <c r="C239" s="9"/>
      <c r="D239" s="45" t="s">
        <v>584</v>
      </c>
      <c r="E239" s="46">
        <f>COUNTA(E233:E238)</f>
        <v>6</v>
      </c>
      <c r="F239" s="47"/>
      <c r="G239" s="47">
        <f t="shared" ref="G239:P239" si="62">SUM(G233:G238)</f>
        <v>0</v>
      </c>
      <c r="H239" s="47">
        <f t="shared" si="62"/>
        <v>0</v>
      </c>
      <c r="I239" s="47">
        <f t="shared" si="62"/>
        <v>3238272</v>
      </c>
      <c r="J239" s="47">
        <f t="shared" si="62"/>
        <v>3308610</v>
      </c>
      <c r="K239" s="47">
        <f t="shared" si="62"/>
        <v>3308610</v>
      </c>
      <c r="L239" s="47">
        <f t="shared" si="62"/>
        <v>3242550</v>
      </c>
      <c r="M239" s="47">
        <f t="shared" si="62"/>
        <v>3220610</v>
      </c>
      <c r="N239" s="47">
        <f t="shared" si="62"/>
        <v>0</v>
      </c>
      <c r="O239" s="47">
        <f t="shared" si="62"/>
        <v>0</v>
      </c>
      <c r="P239" s="43">
        <f t="shared" si="62"/>
        <v>16318652</v>
      </c>
    </row>
    <row r="240" spans="1:16" x14ac:dyDescent="0.25">
      <c r="A240" s="220"/>
      <c r="B240" s="44"/>
      <c r="C240" s="9"/>
      <c r="D240" s="13"/>
      <c r="E240" s="14"/>
      <c r="F240" s="9"/>
      <c r="G240" s="9"/>
      <c r="H240" s="9"/>
      <c r="I240" s="9"/>
      <c r="J240" s="9"/>
      <c r="K240" s="9"/>
      <c r="L240" s="9"/>
      <c r="M240" s="9"/>
      <c r="N240" s="9"/>
      <c r="O240" s="9"/>
      <c r="P240" s="48"/>
    </row>
    <row r="241" spans="1:16" x14ac:dyDescent="0.25">
      <c r="A241" s="195" t="s">
        <v>585</v>
      </c>
      <c r="B241" s="24" t="s">
        <v>700</v>
      </c>
      <c r="C241" s="9" t="s">
        <v>701</v>
      </c>
      <c r="D241" s="13"/>
      <c r="E241" s="14" t="s">
        <v>710</v>
      </c>
      <c r="F241" s="138"/>
      <c r="G241" s="49"/>
      <c r="H241" s="49"/>
      <c r="I241" s="49"/>
      <c r="J241" s="49">
        <v>356243</v>
      </c>
      <c r="K241" s="49">
        <v>356243</v>
      </c>
      <c r="L241" s="49">
        <v>356243</v>
      </c>
      <c r="M241" s="49"/>
      <c r="N241" s="49"/>
      <c r="O241" s="49"/>
      <c r="P241" s="43">
        <f>SUM(G241:O241)</f>
        <v>1068729</v>
      </c>
    </row>
    <row r="242" spans="1:16" x14ac:dyDescent="0.25">
      <c r="A242" s="220"/>
      <c r="B242" s="44"/>
      <c r="C242" s="9"/>
      <c r="D242" s="45" t="s">
        <v>584</v>
      </c>
      <c r="E242" s="46">
        <f>COUNTA(E241)</f>
        <v>1</v>
      </c>
      <c r="F242" s="45"/>
      <c r="G242" s="47">
        <f>G241</f>
        <v>0</v>
      </c>
      <c r="H242" s="47">
        <f>H241</f>
        <v>0</v>
      </c>
      <c r="I242" s="47">
        <f t="shared" ref="I242:L242" si="63">I241</f>
        <v>0</v>
      </c>
      <c r="J242" s="47">
        <f t="shared" si="63"/>
        <v>356243</v>
      </c>
      <c r="K242" s="47">
        <f t="shared" si="63"/>
        <v>356243</v>
      </c>
      <c r="L242" s="47">
        <f t="shared" si="63"/>
        <v>356243</v>
      </c>
      <c r="M242" s="47">
        <f>M241</f>
        <v>0</v>
      </c>
      <c r="N242" s="47">
        <f>N241</f>
        <v>0</v>
      </c>
      <c r="O242" s="47">
        <f>O241</f>
        <v>0</v>
      </c>
      <c r="P242" s="43">
        <f t="shared" ref="P242" si="64">P241</f>
        <v>1068729</v>
      </c>
    </row>
    <row r="243" spans="1:16" x14ac:dyDescent="0.25">
      <c r="A243" s="220"/>
      <c r="B243" s="44"/>
      <c r="C243" s="9"/>
      <c r="D243" s="13"/>
      <c r="E243" s="14"/>
      <c r="F243" s="14"/>
      <c r="G243" s="14"/>
      <c r="H243" s="14"/>
      <c r="I243" s="9"/>
      <c r="J243" s="9"/>
      <c r="K243" s="9"/>
      <c r="L243" s="9"/>
      <c r="M243" s="9"/>
      <c r="N243" s="9"/>
      <c r="O243" s="9"/>
      <c r="P243" s="48"/>
    </row>
    <row r="244" spans="1:16" ht="33" x14ac:dyDescent="0.25">
      <c r="A244" s="195" t="s">
        <v>585</v>
      </c>
      <c r="B244" s="24" t="s">
        <v>221</v>
      </c>
      <c r="C244" s="9" t="s">
        <v>620</v>
      </c>
      <c r="D244" s="13"/>
      <c r="E244" s="14" t="s">
        <v>222</v>
      </c>
      <c r="F244" s="49"/>
      <c r="G244" s="49"/>
      <c r="H244" s="49"/>
      <c r="I244" s="49">
        <v>20000</v>
      </c>
      <c r="J244" s="49">
        <v>20000</v>
      </c>
      <c r="K244" s="49">
        <v>20000</v>
      </c>
      <c r="L244" s="49">
        <v>20000</v>
      </c>
      <c r="M244" s="49">
        <v>20000</v>
      </c>
      <c r="N244" s="49"/>
      <c r="O244" s="49"/>
      <c r="P244" s="43">
        <f>SUM(G244:O244)</f>
        <v>100000</v>
      </c>
    </row>
    <row r="245" spans="1:16" x14ac:dyDescent="0.25">
      <c r="A245" s="220"/>
      <c r="B245" s="44"/>
      <c r="C245" s="9"/>
      <c r="D245" s="45" t="s">
        <v>584</v>
      </c>
      <c r="E245" s="46">
        <f>COUNTA(E244)</f>
        <v>1</v>
      </c>
      <c r="F245" s="47"/>
      <c r="G245" s="47">
        <f t="shared" ref="G245:P245" si="65">G244</f>
        <v>0</v>
      </c>
      <c r="H245" s="47">
        <f t="shared" si="65"/>
        <v>0</v>
      </c>
      <c r="I245" s="47">
        <f t="shared" si="65"/>
        <v>20000</v>
      </c>
      <c r="J245" s="47">
        <f t="shared" si="65"/>
        <v>20000</v>
      </c>
      <c r="K245" s="47">
        <f t="shared" si="65"/>
        <v>20000</v>
      </c>
      <c r="L245" s="47">
        <f t="shared" si="65"/>
        <v>20000</v>
      </c>
      <c r="M245" s="47">
        <f>M244</f>
        <v>20000</v>
      </c>
      <c r="N245" s="47">
        <f>N244</f>
        <v>0</v>
      </c>
      <c r="O245" s="47">
        <f>O244</f>
        <v>0</v>
      </c>
      <c r="P245" s="43">
        <f t="shared" si="65"/>
        <v>100000</v>
      </c>
    </row>
    <row r="246" spans="1:16" x14ac:dyDescent="0.25">
      <c r="A246" s="220"/>
      <c r="B246" s="44"/>
      <c r="C246" s="9"/>
      <c r="D246" s="13"/>
      <c r="E246" s="14"/>
      <c r="F246" s="9"/>
      <c r="G246" s="9"/>
      <c r="H246" s="9"/>
      <c r="I246" s="9"/>
      <c r="J246" s="9"/>
      <c r="K246" s="9"/>
      <c r="L246" s="9"/>
      <c r="M246" s="9"/>
      <c r="N246" s="9"/>
      <c r="O246" s="9"/>
      <c r="P246" s="48"/>
    </row>
    <row r="247" spans="1:16" x14ac:dyDescent="0.25">
      <c r="A247" s="195" t="s">
        <v>582</v>
      </c>
      <c r="B247" s="24" t="s">
        <v>102</v>
      </c>
      <c r="C247" s="9" t="s">
        <v>621</v>
      </c>
      <c r="D247" s="13"/>
      <c r="E247" s="14" t="s">
        <v>97</v>
      </c>
      <c r="F247" s="49"/>
      <c r="G247" s="49"/>
      <c r="H247" s="49"/>
      <c r="I247" s="49">
        <f>491575+50000+4177</f>
        <v>545752</v>
      </c>
      <c r="J247" s="49">
        <f>491575+60000+4177</f>
        <v>555752</v>
      </c>
      <c r="K247" s="49">
        <f>491575+60000+4177</f>
        <v>555752</v>
      </c>
      <c r="L247" s="49"/>
      <c r="M247" s="49"/>
      <c r="N247" s="49"/>
      <c r="O247" s="49"/>
      <c r="P247" s="43">
        <f t="shared" ref="P247:P253" si="66">SUM(G247:O247)</f>
        <v>1657256</v>
      </c>
    </row>
    <row r="248" spans="1:16" ht="15.75" customHeight="1" x14ac:dyDescent="0.25">
      <c r="A248" s="220"/>
      <c r="B248" s="24" t="s">
        <v>102</v>
      </c>
      <c r="C248" s="9" t="s">
        <v>621</v>
      </c>
      <c r="D248" s="13"/>
      <c r="E248" s="14" t="s">
        <v>238</v>
      </c>
      <c r="F248" s="49"/>
      <c r="G248" s="49"/>
      <c r="H248" s="49"/>
      <c r="I248" s="49">
        <f>827811+183333+2208</f>
        <v>1013352</v>
      </c>
      <c r="J248" s="49">
        <f>827811+200000+2208</f>
        <v>1030019</v>
      </c>
      <c r="K248" s="49">
        <f>827811+200000+2208</f>
        <v>1030019</v>
      </c>
      <c r="L248" s="49"/>
      <c r="M248" s="49"/>
      <c r="N248" s="49"/>
      <c r="O248" s="49"/>
      <c r="P248" s="43">
        <f t="shared" si="66"/>
        <v>3073390</v>
      </c>
    </row>
    <row r="249" spans="1:16" s="20" customFormat="1" hidden="1" x14ac:dyDescent="0.2">
      <c r="A249" s="220"/>
      <c r="B249" s="75" t="s">
        <v>102</v>
      </c>
      <c r="C249" s="27" t="s">
        <v>621</v>
      </c>
      <c r="D249" s="31"/>
      <c r="E249" s="52" t="s">
        <v>386</v>
      </c>
      <c r="F249" s="50"/>
      <c r="G249" s="50"/>
      <c r="H249" s="50"/>
      <c r="I249" s="50">
        <f>115494-33841+1155</f>
        <v>82808</v>
      </c>
      <c r="J249" s="50">
        <f>115494-33841+1155-82808</f>
        <v>0</v>
      </c>
      <c r="K249" s="50">
        <f>115494-33841+1155-82808</f>
        <v>0</v>
      </c>
      <c r="L249" s="50"/>
      <c r="M249" s="50"/>
      <c r="N249" s="50"/>
      <c r="O249" s="50"/>
      <c r="P249" s="53">
        <f t="shared" si="66"/>
        <v>82808</v>
      </c>
    </row>
    <row r="250" spans="1:16" x14ac:dyDescent="0.25">
      <c r="A250" s="220"/>
      <c r="B250" s="24" t="s">
        <v>102</v>
      </c>
      <c r="C250" s="9" t="s">
        <v>621</v>
      </c>
      <c r="D250" s="13"/>
      <c r="E250" s="14" t="s">
        <v>187</v>
      </c>
      <c r="F250" s="68" t="s">
        <v>29</v>
      </c>
      <c r="G250" s="49"/>
      <c r="H250" s="49"/>
      <c r="I250" s="49">
        <v>0</v>
      </c>
      <c r="J250" s="49">
        <v>0</v>
      </c>
      <c r="K250" s="49">
        <v>0</v>
      </c>
      <c r="L250" s="49"/>
      <c r="M250" s="49"/>
      <c r="N250" s="49"/>
      <c r="O250" s="49"/>
      <c r="P250" s="43">
        <f t="shared" si="66"/>
        <v>0</v>
      </c>
    </row>
    <row r="251" spans="1:16" x14ac:dyDescent="0.25">
      <c r="A251" s="220"/>
      <c r="B251" s="24" t="s">
        <v>102</v>
      </c>
      <c r="C251" s="9" t="s">
        <v>621</v>
      </c>
      <c r="D251" s="13"/>
      <c r="E251" s="14" t="s">
        <v>480</v>
      </c>
      <c r="F251" s="68" t="s">
        <v>29</v>
      </c>
      <c r="G251" s="49"/>
      <c r="H251" s="49"/>
      <c r="I251" s="49">
        <v>0</v>
      </c>
      <c r="J251" s="49">
        <v>0</v>
      </c>
      <c r="K251" s="49">
        <v>0</v>
      </c>
      <c r="L251" s="49"/>
      <c r="M251" s="49"/>
      <c r="N251" s="49"/>
      <c r="O251" s="49"/>
      <c r="P251" s="43">
        <f t="shared" si="66"/>
        <v>0</v>
      </c>
    </row>
    <row r="252" spans="1:16" x14ac:dyDescent="0.25">
      <c r="A252" s="220"/>
      <c r="B252" s="24" t="s">
        <v>102</v>
      </c>
      <c r="C252" s="9" t="s">
        <v>621</v>
      </c>
      <c r="D252" s="13"/>
      <c r="E252" s="14" t="s">
        <v>485</v>
      </c>
      <c r="F252" s="68" t="s">
        <v>29</v>
      </c>
      <c r="G252" s="49"/>
      <c r="H252" s="49"/>
      <c r="I252" s="49">
        <v>0</v>
      </c>
      <c r="J252" s="49">
        <v>0</v>
      </c>
      <c r="K252" s="49">
        <v>0</v>
      </c>
      <c r="L252" s="49"/>
      <c r="M252" s="49"/>
      <c r="N252" s="49"/>
      <c r="O252" s="49"/>
      <c r="P252" s="43">
        <f t="shared" si="66"/>
        <v>0</v>
      </c>
    </row>
    <row r="253" spans="1:16" x14ac:dyDescent="0.25">
      <c r="A253" s="220"/>
      <c r="B253" s="24" t="s">
        <v>102</v>
      </c>
      <c r="C253" s="9" t="s">
        <v>621</v>
      </c>
      <c r="D253" s="13"/>
      <c r="E253" s="14" t="s">
        <v>400</v>
      </c>
      <c r="F253" s="68" t="s">
        <v>29</v>
      </c>
      <c r="G253" s="49"/>
      <c r="H253" s="49"/>
      <c r="I253" s="49">
        <v>0</v>
      </c>
      <c r="J253" s="49">
        <v>0</v>
      </c>
      <c r="K253" s="49">
        <v>0</v>
      </c>
      <c r="L253" s="49"/>
      <c r="M253" s="49"/>
      <c r="N253" s="49"/>
      <c r="O253" s="49"/>
      <c r="P253" s="43">
        <f t="shared" si="66"/>
        <v>0</v>
      </c>
    </row>
    <row r="254" spans="1:16" x14ac:dyDescent="0.25">
      <c r="A254" s="220"/>
      <c r="B254" s="44"/>
      <c r="C254" s="9"/>
      <c r="D254" s="45" t="s">
        <v>584</v>
      </c>
      <c r="E254" s="46">
        <f>COUNTA(E247:E253)-1</f>
        <v>6</v>
      </c>
      <c r="F254" s="47"/>
      <c r="G254" s="47">
        <f t="shared" ref="G254:P254" si="67">SUM(G247:G249)</f>
        <v>0</v>
      </c>
      <c r="H254" s="47">
        <f t="shared" si="67"/>
        <v>0</v>
      </c>
      <c r="I254" s="47">
        <f>SUM(I247:I253)</f>
        <v>1641912</v>
      </c>
      <c r="J254" s="47">
        <f t="shared" si="67"/>
        <v>1585771</v>
      </c>
      <c r="K254" s="47">
        <f t="shared" si="67"/>
        <v>1585771</v>
      </c>
      <c r="L254" s="47">
        <f t="shared" si="67"/>
        <v>0</v>
      </c>
      <c r="M254" s="47">
        <f>SUM(M247:M249)</f>
        <v>0</v>
      </c>
      <c r="N254" s="47">
        <f>SUM(N247:N249)</f>
        <v>0</v>
      </c>
      <c r="O254" s="47">
        <f>SUM(O247:O249)</f>
        <v>0</v>
      </c>
      <c r="P254" s="43">
        <f t="shared" si="67"/>
        <v>4813454</v>
      </c>
    </row>
    <row r="255" spans="1:16" x14ac:dyDescent="0.25">
      <c r="A255" s="220"/>
      <c r="B255" s="44"/>
      <c r="C255" s="9"/>
      <c r="D255" s="13"/>
      <c r="E255" s="14"/>
      <c r="F255" s="9"/>
      <c r="G255" s="9"/>
      <c r="H255" s="9"/>
      <c r="I255" s="9"/>
      <c r="J255" s="9"/>
      <c r="K255" s="9"/>
      <c r="L255" s="9"/>
      <c r="M255" s="9"/>
      <c r="N255" s="9"/>
      <c r="O255" s="9"/>
      <c r="P255" s="48"/>
    </row>
    <row r="256" spans="1:16" x14ac:dyDescent="0.25">
      <c r="A256" s="195" t="s">
        <v>587</v>
      </c>
      <c r="B256" s="24" t="s">
        <v>106</v>
      </c>
      <c r="C256" s="9" t="s">
        <v>622</v>
      </c>
      <c r="D256" s="13"/>
      <c r="E256" s="14" t="s">
        <v>97</v>
      </c>
      <c r="F256" s="49"/>
      <c r="G256" s="49"/>
      <c r="H256" s="49"/>
      <c r="I256" s="42">
        <f>842700+110000+5889+407</f>
        <v>958996</v>
      </c>
      <c r="J256" s="42">
        <f>842700+132000+5889+407</f>
        <v>980996</v>
      </c>
      <c r="K256" s="42">
        <f>842700+132000+5889+407</f>
        <v>980996</v>
      </c>
      <c r="L256" s="42">
        <f>842700+132000+5889+407</f>
        <v>980996</v>
      </c>
      <c r="M256" s="49"/>
      <c r="N256" s="49"/>
      <c r="O256" s="49"/>
      <c r="P256" s="43">
        <f t="shared" ref="P256:P269" si="68">SUM(G256:O256)</f>
        <v>3901984</v>
      </c>
    </row>
    <row r="257" spans="1:16" x14ac:dyDescent="0.25">
      <c r="A257" s="220"/>
      <c r="B257" s="24" t="s">
        <v>106</v>
      </c>
      <c r="C257" s="9" t="s">
        <v>622</v>
      </c>
      <c r="D257" s="13"/>
      <c r="E257" s="14" t="s">
        <v>164</v>
      </c>
      <c r="F257" s="49"/>
      <c r="G257" s="49"/>
      <c r="H257" s="49"/>
      <c r="I257" s="42">
        <f>521360+6548</f>
        <v>527908</v>
      </c>
      <c r="J257" s="42">
        <f>521360+6548</f>
        <v>527908</v>
      </c>
      <c r="K257" s="42">
        <f>521360+6548</f>
        <v>527908</v>
      </c>
      <c r="L257" s="42">
        <f>521360+6548</f>
        <v>527908</v>
      </c>
      <c r="M257" s="49"/>
      <c r="N257" s="49"/>
      <c r="O257" s="49"/>
      <c r="P257" s="43">
        <f t="shared" si="68"/>
        <v>2111632</v>
      </c>
    </row>
    <row r="258" spans="1:16" x14ac:dyDescent="0.25">
      <c r="A258" s="220"/>
      <c r="B258" s="24" t="s">
        <v>106</v>
      </c>
      <c r="C258" s="9" t="s">
        <v>622</v>
      </c>
      <c r="D258" s="13"/>
      <c r="E258" s="14" t="s">
        <v>216</v>
      </c>
      <c r="F258" s="49"/>
      <c r="G258" s="49"/>
      <c r="H258" s="49"/>
      <c r="I258" s="42">
        <f>9226+81</f>
        <v>9307</v>
      </c>
      <c r="J258" s="42">
        <f>9226+81</f>
        <v>9307</v>
      </c>
      <c r="K258" s="42">
        <f>9226+81</f>
        <v>9307</v>
      </c>
      <c r="L258" s="42">
        <f>9226+81</f>
        <v>9307</v>
      </c>
      <c r="M258" s="49"/>
      <c r="N258" s="49"/>
      <c r="O258" s="49"/>
      <c r="P258" s="43">
        <f t="shared" si="68"/>
        <v>37228</v>
      </c>
    </row>
    <row r="259" spans="1:16" s="142" customFormat="1" hidden="1" x14ac:dyDescent="0.25">
      <c r="A259" s="220"/>
      <c r="B259" s="75" t="s">
        <v>106</v>
      </c>
      <c r="C259" s="27" t="s">
        <v>622</v>
      </c>
      <c r="D259" s="31"/>
      <c r="E259" s="52" t="s">
        <v>254</v>
      </c>
      <c r="F259" s="50"/>
      <c r="G259" s="50"/>
      <c r="H259" s="50"/>
      <c r="I259" s="50">
        <f>833331-43652+7789-398523</f>
        <v>398945</v>
      </c>
      <c r="J259" s="50">
        <f>833331-43652-789679</f>
        <v>0</v>
      </c>
      <c r="K259" s="50">
        <f>833331-43652-789679</f>
        <v>0</v>
      </c>
      <c r="L259" s="50">
        <f>833331-43652-789679</f>
        <v>0</v>
      </c>
      <c r="M259" s="50"/>
      <c r="N259" s="50"/>
      <c r="O259" s="50"/>
      <c r="P259" s="53">
        <f t="shared" si="68"/>
        <v>398945</v>
      </c>
    </row>
    <row r="260" spans="1:16" x14ac:dyDescent="0.25">
      <c r="A260" s="220"/>
      <c r="B260" s="24" t="s">
        <v>106</v>
      </c>
      <c r="C260" s="9" t="s">
        <v>622</v>
      </c>
      <c r="D260" s="13"/>
      <c r="E260" s="14" t="s">
        <v>323</v>
      </c>
      <c r="F260" s="49"/>
      <c r="G260" s="49"/>
      <c r="H260" s="49"/>
      <c r="I260" s="42">
        <f>66303+631</f>
        <v>66934</v>
      </c>
      <c r="J260" s="42">
        <f>66303+631</f>
        <v>66934</v>
      </c>
      <c r="K260" s="42">
        <f>66303+631</f>
        <v>66934</v>
      </c>
      <c r="L260" s="42">
        <f>66303+631</f>
        <v>66934</v>
      </c>
      <c r="M260" s="49"/>
      <c r="N260" s="49"/>
      <c r="O260" s="49"/>
      <c r="P260" s="43">
        <f t="shared" si="68"/>
        <v>267736</v>
      </c>
    </row>
    <row r="261" spans="1:16" x14ac:dyDescent="0.25">
      <c r="A261" s="220"/>
      <c r="B261" s="24" t="s">
        <v>106</v>
      </c>
      <c r="C261" s="9" t="s">
        <v>622</v>
      </c>
      <c r="D261" s="13"/>
      <c r="E261" s="14" t="s">
        <v>356</v>
      </c>
      <c r="F261" s="49"/>
      <c r="G261" s="49"/>
      <c r="H261" s="49"/>
      <c r="I261" s="42">
        <f>308672+3087</f>
        <v>311759</v>
      </c>
      <c r="J261" s="42">
        <f>308672+3087</f>
        <v>311759</v>
      </c>
      <c r="K261" s="42">
        <f>308672+3087</f>
        <v>311759</v>
      </c>
      <c r="L261" s="42">
        <f>308672+3087</f>
        <v>311759</v>
      </c>
      <c r="M261" s="49"/>
      <c r="N261" s="49"/>
      <c r="O261" s="49"/>
      <c r="P261" s="43">
        <f t="shared" si="68"/>
        <v>1247036</v>
      </c>
    </row>
    <row r="262" spans="1:16" s="143" customFormat="1" ht="15.75" hidden="1" customHeight="1" x14ac:dyDescent="0.25">
      <c r="A262" s="221"/>
      <c r="B262" s="44" t="s">
        <v>106</v>
      </c>
      <c r="C262" s="58" t="s">
        <v>622</v>
      </c>
      <c r="D262" s="59"/>
      <c r="E262" s="60" t="s">
        <v>385</v>
      </c>
      <c r="F262" s="61"/>
      <c r="G262" s="61"/>
      <c r="H262" s="61"/>
      <c r="I262" s="61">
        <f>8867+40</f>
        <v>8907</v>
      </c>
      <c r="J262" s="61">
        <f>8867+40</f>
        <v>8907</v>
      </c>
      <c r="K262" s="61">
        <f>8867+40-8907</f>
        <v>0</v>
      </c>
      <c r="L262" s="61">
        <f>8867+40-8907</f>
        <v>0</v>
      </c>
      <c r="M262" s="61"/>
      <c r="N262" s="61"/>
      <c r="O262" s="61"/>
      <c r="P262" s="62">
        <f t="shared" si="68"/>
        <v>17814</v>
      </c>
    </row>
    <row r="263" spans="1:16" s="20" customFormat="1" hidden="1" x14ac:dyDescent="0.2">
      <c r="A263" s="220"/>
      <c r="B263" s="75" t="s">
        <v>106</v>
      </c>
      <c r="C263" s="27" t="s">
        <v>622</v>
      </c>
      <c r="D263" s="31"/>
      <c r="E263" s="52" t="s">
        <v>386</v>
      </c>
      <c r="F263" s="50"/>
      <c r="G263" s="50"/>
      <c r="H263" s="50"/>
      <c r="I263" s="50">
        <f>200614+1666+230</f>
        <v>202510</v>
      </c>
      <c r="J263" s="50">
        <f>200614+1666+230-202510</f>
        <v>0</v>
      </c>
      <c r="K263" s="50">
        <f>200614+1666+230-202510</f>
        <v>0</v>
      </c>
      <c r="L263" s="50">
        <f>200614+1666+230-202510</f>
        <v>0</v>
      </c>
      <c r="M263" s="50"/>
      <c r="N263" s="50"/>
      <c r="O263" s="50"/>
      <c r="P263" s="53">
        <f t="shared" si="68"/>
        <v>202510</v>
      </c>
    </row>
    <row r="264" spans="1:16" s="143" customFormat="1" hidden="1" x14ac:dyDescent="0.25">
      <c r="A264" s="221"/>
      <c r="B264" s="44" t="s">
        <v>106</v>
      </c>
      <c r="C264" s="58" t="s">
        <v>622</v>
      </c>
      <c r="D264" s="59"/>
      <c r="E264" s="60" t="s">
        <v>594</v>
      </c>
      <c r="F264" s="202" t="s">
        <v>29</v>
      </c>
      <c r="G264" s="61"/>
      <c r="H264" s="61"/>
      <c r="I264" s="61">
        <f>10923</f>
        <v>10923</v>
      </c>
      <c r="J264" s="61">
        <f>10923-10923</f>
        <v>0</v>
      </c>
      <c r="K264" s="61">
        <f>10923-10923</f>
        <v>0</v>
      </c>
      <c r="L264" s="61">
        <f>10923-10923</f>
        <v>0</v>
      </c>
      <c r="M264" s="61"/>
      <c r="N264" s="61"/>
      <c r="O264" s="61"/>
      <c r="P264" s="62">
        <f t="shared" si="68"/>
        <v>10923</v>
      </c>
    </row>
    <row r="265" spans="1:16" x14ac:dyDescent="0.25">
      <c r="A265" s="220"/>
      <c r="B265" s="24" t="s">
        <v>106</v>
      </c>
      <c r="C265" s="9" t="s">
        <v>622</v>
      </c>
      <c r="D265" s="13"/>
      <c r="E265" s="14" t="s">
        <v>426</v>
      </c>
      <c r="F265" s="49"/>
      <c r="G265" s="49"/>
      <c r="H265" s="49"/>
      <c r="I265" s="42">
        <f>435074+110000+2695</f>
        <v>547769</v>
      </c>
      <c r="J265" s="42">
        <f>435074+120000+2695</f>
        <v>557769</v>
      </c>
      <c r="K265" s="42">
        <f>435074+120000+2695</f>
        <v>557769</v>
      </c>
      <c r="L265" s="42">
        <f>435074+120000+2695</f>
        <v>557769</v>
      </c>
      <c r="M265" s="49"/>
      <c r="N265" s="49"/>
      <c r="O265" s="49"/>
      <c r="P265" s="43">
        <f t="shared" si="68"/>
        <v>2221076</v>
      </c>
    </row>
    <row r="266" spans="1:16" x14ac:dyDescent="0.25">
      <c r="A266" s="220"/>
      <c r="B266" s="24" t="s">
        <v>106</v>
      </c>
      <c r="C266" s="9" t="s">
        <v>622</v>
      </c>
      <c r="D266" s="13"/>
      <c r="E266" s="9" t="s">
        <v>450</v>
      </c>
      <c r="F266" s="49"/>
      <c r="G266" s="49"/>
      <c r="H266" s="49"/>
      <c r="I266" s="42">
        <f>1017037+8550+619</f>
        <v>1026206</v>
      </c>
      <c r="J266" s="42">
        <f>1017037+8550+619</f>
        <v>1026206</v>
      </c>
      <c r="K266" s="42">
        <f>1017037+8550+619</f>
        <v>1026206</v>
      </c>
      <c r="L266" s="42">
        <f>1017037+8550+619</f>
        <v>1026206</v>
      </c>
      <c r="M266" s="49"/>
      <c r="N266" s="49"/>
      <c r="O266" s="49"/>
      <c r="P266" s="43">
        <f t="shared" si="68"/>
        <v>4104824</v>
      </c>
    </row>
    <row r="267" spans="1:16" x14ac:dyDescent="0.25">
      <c r="A267" s="220"/>
      <c r="B267" s="24" t="s">
        <v>106</v>
      </c>
      <c r="C267" s="9" t="s">
        <v>622</v>
      </c>
      <c r="D267" s="13"/>
      <c r="E267" s="14" t="s">
        <v>480</v>
      </c>
      <c r="F267" s="68" t="s">
        <v>29</v>
      </c>
      <c r="G267" s="49"/>
      <c r="H267" s="49"/>
      <c r="I267" s="42">
        <f>637396-637396</f>
        <v>0</v>
      </c>
      <c r="J267" s="42">
        <f>637396-637396</f>
        <v>0</v>
      </c>
      <c r="K267" s="42">
        <f>637396-637396</f>
        <v>0</v>
      </c>
      <c r="L267" s="42">
        <f>637396-637396</f>
        <v>0</v>
      </c>
      <c r="M267" s="49"/>
      <c r="N267" s="49"/>
      <c r="O267" s="49"/>
      <c r="P267" s="43">
        <f t="shared" si="68"/>
        <v>0</v>
      </c>
    </row>
    <row r="268" spans="1:16" x14ac:dyDescent="0.25">
      <c r="A268" s="220"/>
      <c r="B268" s="24" t="s">
        <v>106</v>
      </c>
      <c r="C268" s="9" t="s">
        <v>622</v>
      </c>
      <c r="D268" s="13" t="s">
        <v>508</v>
      </c>
      <c r="E268" s="14" t="s">
        <v>488</v>
      </c>
      <c r="F268" s="49"/>
      <c r="G268" s="49"/>
      <c r="H268" s="49"/>
      <c r="I268" s="42">
        <f>987851+7900+615</f>
        <v>996366</v>
      </c>
      <c r="J268" s="42">
        <f>987851+7900+615</f>
        <v>996366</v>
      </c>
      <c r="K268" s="42">
        <f>987851+7900+615</f>
        <v>996366</v>
      </c>
      <c r="L268" s="42">
        <f>987851+7900+615</f>
        <v>996366</v>
      </c>
      <c r="M268" s="49"/>
      <c r="N268" s="49"/>
      <c r="O268" s="49"/>
      <c r="P268" s="43">
        <f t="shared" si="68"/>
        <v>3985464</v>
      </c>
    </row>
    <row r="269" spans="1:16" x14ac:dyDescent="0.25">
      <c r="A269" s="220"/>
      <c r="B269" s="24" t="s">
        <v>106</v>
      </c>
      <c r="C269" s="9" t="s">
        <v>622</v>
      </c>
      <c r="D269" s="13" t="s">
        <v>509</v>
      </c>
      <c r="E269" s="14" t="s">
        <v>488</v>
      </c>
      <c r="F269" s="49"/>
      <c r="G269" s="49"/>
      <c r="H269" s="49"/>
      <c r="I269" s="42">
        <f>1040906+7899+687</f>
        <v>1049492</v>
      </c>
      <c r="J269" s="42">
        <f>1040906+7899+687</f>
        <v>1049492</v>
      </c>
      <c r="K269" s="42">
        <f>1040906+7899+687</f>
        <v>1049492</v>
      </c>
      <c r="L269" s="42">
        <f>1040906+7899+687</f>
        <v>1049492</v>
      </c>
      <c r="M269" s="49"/>
      <c r="N269" s="49"/>
      <c r="O269" s="49"/>
      <c r="P269" s="43">
        <f t="shared" si="68"/>
        <v>4197968</v>
      </c>
    </row>
    <row r="270" spans="1:16" x14ac:dyDescent="0.25">
      <c r="A270" s="220"/>
      <c r="B270" s="44"/>
      <c r="C270" s="9"/>
      <c r="D270" s="45" t="s">
        <v>584</v>
      </c>
      <c r="E270" s="46">
        <f>COUNTA(E256:E269)-4</f>
        <v>10</v>
      </c>
      <c r="F270" s="47"/>
      <c r="G270" s="47">
        <f t="shared" ref="G270:L270" si="69">SUM(G256:G269)</f>
        <v>0</v>
      </c>
      <c r="H270" s="47">
        <f t="shared" si="69"/>
        <v>0</v>
      </c>
      <c r="I270" s="47">
        <f t="shared" si="69"/>
        <v>6116022</v>
      </c>
      <c r="J270" s="47">
        <f t="shared" si="69"/>
        <v>5535644</v>
      </c>
      <c r="K270" s="47">
        <f t="shared" si="69"/>
        <v>5526737</v>
      </c>
      <c r="L270" s="47">
        <f t="shared" si="69"/>
        <v>5526737</v>
      </c>
      <c r="M270" s="47">
        <f>SUM(M256:M269)</f>
        <v>0</v>
      </c>
      <c r="N270" s="47">
        <f>SUM(N256:N269)</f>
        <v>0</v>
      </c>
      <c r="O270" s="47">
        <f>SUM(O256:O269)</f>
        <v>0</v>
      </c>
      <c r="P270" s="43">
        <f>SUM(P256:P269)</f>
        <v>22705140</v>
      </c>
    </row>
    <row r="271" spans="1:16" x14ac:dyDescent="0.25">
      <c r="A271" s="220"/>
      <c r="B271" s="44"/>
      <c r="C271" s="9"/>
      <c r="D271" s="13"/>
      <c r="E271" s="14"/>
      <c r="F271" s="9"/>
      <c r="G271" s="9"/>
      <c r="H271" s="9"/>
      <c r="I271" s="9"/>
      <c r="J271" s="9"/>
      <c r="K271" s="9"/>
      <c r="L271" s="9"/>
      <c r="M271" s="9"/>
      <c r="N271" s="9"/>
      <c r="O271" s="9"/>
      <c r="P271" s="48"/>
    </row>
    <row r="272" spans="1:16" x14ac:dyDescent="0.25">
      <c r="A272" s="195" t="s">
        <v>582</v>
      </c>
      <c r="B272" s="24" t="s">
        <v>109</v>
      </c>
      <c r="C272" s="9" t="s">
        <v>1366</v>
      </c>
      <c r="D272" s="13"/>
      <c r="E272" s="14" t="s">
        <v>97</v>
      </c>
      <c r="F272" s="49"/>
      <c r="G272" s="49"/>
      <c r="H272" s="49"/>
      <c r="I272" s="49"/>
      <c r="J272" s="49"/>
      <c r="K272" s="49">
        <v>836930</v>
      </c>
      <c r="L272" s="49">
        <v>836930</v>
      </c>
      <c r="M272" s="49">
        <v>836930</v>
      </c>
      <c r="N272" s="49"/>
      <c r="O272" s="49"/>
      <c r="P272" s="43">
        <f>SUM(G272:O272)</f>
        <v>2510790</v>
      </c>
    </row>
    <row r="273" spans="1:16" x14ac:dyDescent="0.25">
      <c r="A273" s="220"/>
      <c r="B273" s="24" t="s">
        <v>109</v>
      </c>
      <c r="C273" s="9" t="s">
        <v>1366</v>
      </c>
      <c r="D273" s="13"/>
      <c r="E273" s="14" t="s">
        <v>724</v>
      </c>
      <c r="F273" s="49"/>
      <c r="G273" s="49"/>
      <c r="H273" s="49"/>
      <c r="I273" s="49"/>
      <c r="J273" s="49"/>
      <c r="K273" s="49">
        <v>326634</v>
      </c>
      <c r="L273" s="49">
        <v>326634</v>
      </c>
      <c r="M273" s="49">
        <v>326634</v>
      </c>
      <c r="N273" s="49"/>
      <c r="O273" s="49"/>
      <c r="P273" s="43">
        <f>SUM(G273:O273)</f>
        <v>979902</v>
      </c>
    </row>
    <row r="274" spans="1:16" x14ac:dyDescent="0.25">
      <c r="A274" s="220"/>
      <c r="B274" s="24" t="s">
        <v>109</v>
      </c>
      <c r="C274" s="9" t="s">
        <v>1366</v>
      </c>
      <c r="D274" s="13"/>
      <c r="E274" s="14" t="s">
        <v>603</v>
      </c>
      <c r="F274" s="49"/>
      <c r="G274" s="49"/>
      <c r="H274" s="49"/>
      <c r="I274" s="49"/>
      <c r="J274" s="49"/>
      <c r="K274" s="49">
        <v>588029</v>
      </c>
      <c r="L274" s="49">
        <v>588029</v>
      </c>
      <c r="M274" s="49">
        <v>588029</v>
      </c>
      <c r="N274" s="49"/>
      <c r="O274" s="49"/>
      <c r="P274" s="43">
        <f>SUM(G274:O274)</f>
        <v>1764087</v>
      </c>
    </row>
    <row r="275" spans="1:16" x14ac:dyDescent="0.25">
      <c r="A275" s="220"/>
      <c r="B275" s="24" t="s">
        <v>109</v>
      </c>
      <c r="C275" s="9" t="s">
        <v>1366</v>
      </c>
      <c r="D275" s="13"/>
      <c r="E275" s="14" t="s">
        <v>283</v>
      </c>
      <c r="F275" s="49"/>
      <c r="G275" s="49"/>
      <c r="H275" s="49"/>
      <c r="I275" s="49"/>
      <c r="J275" s="49"/>
      <c r="K275" s="49">
        <v>438741</v>
      </c>
      <c r="L275" s="49">
        <v>438741</v>
      </c>
      <c r="M275" s="49">
        <v>438741</v>
      </c>
      <c r="N275" s="49"/>
      <c r="O275" s="49"/>
      <c r="P275" s="43">
        <f>SUM(G275:O275)</f>
        <v>1316223</v>
      </c>
    </row>
    <row r="276" spans="1:16" x14ac:dyDescent="0.25">
      <c r="A276" s="220"/>
      <c r="B276" s="24" t="s">
        <v>109</v>
      </c>
      <c r="C276" s="9" t="s">
        <v>1366</v>
      </c>
      <c r="D276" s="13"/>
      <c r="E276" s="14" t="s">
        <v>386</v>
      </c>
      <c r="F276" s="49"/>
      <c r="G276" s="49"/>
      <c r="H276" s="49"/>
      <c r="I276" s="49"/>
      <c r="J276" s="49"/>
      <c r="K276" s="49">
        <v>442243</v>
      </c>
      <c r="L276" s="49">
        <v>442243</v>
      </c>
      <c r="M276" s="49">
        <v>442243</v>
      </c>
      <c r="N276" s="49"/>
      <c r="O276" s="49"/>
      <c r="P276" s="43">
        <f>SUM(G276:O276)</f>
        <v>1326729</v>
      </c>
    </row>
    <row r="277" spans="1:16" x14ac:dyDescent="0.25">
      <c r="A277" s="220"/>
      <c r="B277" s="44"/>
      <c r="C277" s="9"/>
      <c r="D277" s="45" t="s">
        <v>584</v>
      </c>
      <c r="E277" s="46">
        <f>COUNTA(E272:E276)</f>
        <v>5</v>
      </c>
      <c r="F277" s="47"/>
      <c r="G277" s="47">
        <f t="shared" ref="G277:L277" si="70">SUM(G272:G276)</f>
        <v>0</v>
      </c>
      <c r="H277" s="47">
        <f t="shared" si="70"/>
        <v>0</v>
      </c>
      <c r="I277" s="47">
        <f t="shared" si="70"/>
        <v>0</v>
      </c>
      <c r="J277" s="47">
        <f>SUM(J272:J276)</f>
        <v>0</v>
      </c>
      <c r="K277" s="47">
        <f t="shared" si="70"/>
        <v>2632577</v>
      </c>
      <c r="L277" s="47">
        <f t="shared" si="70"/>
        <v>2632577</v>
      </c>
      <c r="M277" s="47">
        <f>SUM(M272:M276)</f>
        <v>2632577</v>
      </c>
      <c r="N277" s="47">
        <f>SUM(N272:N276)</f>
        <v>0</v>
      </c>
      <c r="O277" s="47">
        <f>SUM(O272:O276)</f>
        <v>0</v>
      </c>
      <c r="P277" s="43">
        <f>SUM(P272:P276)</f>
        <v>7897731</v>
      </c>
    </row>
    <row r="278" spans="1:16" x14ac:dyDescent="0.25">
      <c r="A278" s="220"/>
      <c r="B278" s="44"/>
      <c r="C278" s="9"/>
      <c r="D278" s="13"/>
      <c r="E278" s="14"/>
      <c r="F278" s="9"/>
      <c r="G278" s="9"/>
      <c r="H278" s="9"/>
      <c r="I278" s="9"/>
      <c r="J278" s="9"/>
      <c r="K278" s="9"/>
      <c r="L278" s="9"/>
      <c r="M278" s="9"/>
      <c r="N278" s="9"/>
      <c r="O278" s="9"/>
      <c r="P278" s="48"/>
    </row>
    <row r="279" spans="1:16" x14ac:dyDescent="0.25">
      <c r="A279" s="195" t="s">
        <v>585</v>
      </c>
      <c r="B279" s="24" t="s">
        <v>459</v>
      </c>
      <c r="C279" s="9" t="s">
        <v>1367</v>
      </c>
      <c r="D279" s="13" t="s">
        <v>460</v>
      </c>
      <c r="E279" s="14" t="s">
        <v>461</v>
      </c>
      <c r="F279" s="9"/>
      <c r="G279" s="9"/>
      <c r="H279" s="49"/>
      <c r="I279" s="49"/>
      <c r="J279" s="49"/>
      <c r="K279" s="49">
        <v>36828</v>
      </c>
      <c r="L279" s="49">
        <v>36828</v>
      </c>
      <c r="M279" s="49">
        <v>36828</v>
      </c>
      <c r="N279" s="9"/>
      <c r="O279" s="9"/>
      <c r="P279" s="43">
        <f>SUM(G279:O279)</f>
        <v>110484</v>
      </c>
    </row>
    <row r="280" spans="1:16" x14ac:dyDescent="0.25">
      <c r="A280" s="195"/>
      <c r="B280" s="24" t="s">
        <v>459</v>
      </c>
      <c r="C280" s="9" t="s">
        <v>1367</v>
      </c>
      <c r="D280" s="13"/>
      <c r="E280" s="14" t="s">
        <v>461</v>
      </c>
      <c r="F280" s="49"/>
      <c r="G280" s="49"/>
      <c r="H280" s="49"/>
      <c r="I280" s="49"/>
      <c r="J280" s="49"/>
      <c r="K280" s="49">
        <v>1715901</v>
      </c>
      <c r="L280" s="49">
        <v>1715901</v>
      </c>
      <c r="M280" s="49">
        <v>1715901</v>
      </c>
      <c r="N280" s="49"/>
      <c r="O280" s="49"/>
      <c r="P280" s="43">
        <f>SUM(G280:O280)</f>
        <v>5147703</v>
      </c>
    </row>
    <row r="281" spans="1:16" x14ac:dyDescent="0.25">
      <c r="A281" s="220"/>
      <c r="B281" s="44"/>
      <c r="C281" s="9"/>
      <c r="D281" s="45" t="s">
        <v>584</v>
      </c>
      <c r="E281" s="46">
        <f>COUNTA(E279:E280)</f>
        <v>2</v>
      </c>
      <c r="F281" s="47"/>
      <c r="G281" s="47">
        <f t="shared" ref="G281:L281" si="71">SUM(G279:G280)</f>
        <v>0</v>
      </c>
      <c r="H281" s="47">
        <f t="shared" si="71"/>
        <v>0</v>
      </c>
      <c r="I281" s="47">
        <f t="shared" si="71"/>
        <v>0</v>
      </c>
      <c r="J281" s="47">
        <f t="shared" si="71"/>
        <v>0</v>
      </c>
      <c r="K281" s="47">
        <f t="shared" si="71"/>
        <v>1752729</v>
      </c>
      <c r="L281" s="47">
        <f t="shared" si="71"/>
        <v>1752729</v>
      </c>
      <c r="M281" s="47">
        <f>SUM(M279:M280)</f>
        <v>1752729</v>
      </c>
      <c r="N281" s="47">
        <f>SUM(N279:N280)</f>
        <v>0</v>
      </c>
      <c r="O281" s="47">
        <f>SUM(O279:O280)</f>
        <v>0</v>
      </c>
      <c r="P281" s="43">
        <f>SUM(P279:P280)</f>
        <v>5258187</v>
      </c>
    </row>
    <row r="282" spans="1:16" x14ac:dyDescent="0.25">
      <c r="A282" s="220"/>
      <c r="B282" s="44"/>
      <c r="C282" s="9"/>
      <c r="D282" s="13"/>
      <c r="E282" s="14"/>
      <c r="F282" s="9"/>
      <c r="G282" s="9"/>
      <c r="H282" s="9"/>
      <c r="I282" s="9"/>
      <c r="J282" s="9"/>
      <c r="K282" s="9"/>
      <c r="L282" s="9"/>
      <c r="M282" s="9"/>
      <c r="N282" s="9"/>
      <c r="O282" s="9"/>
      <c r="P282" s="48"/>
    </row>
    <row r="283" spans="1:16" x14ac:dyDescent="0.25">
      <c r="A283" s="195" t="s">
        <v>585</v>
      </c>
      <c r="B283" s="24" t="s">
        <v>510</v>
      </c>
      <c r="C283" s="9" t="s">
        <v>625</v>
      </c>
      <c r="D283" s="13"/>
      <c r="E283" s="14" t="s">
        <v>488</v>
      </c>
      <c r="F283" s="49"/>
      <c r="G283" s="49"/>
      <c r="H283" s="49"/>
      <c r="I283" s="49">
        <f>938709+6580+1058</f>
        <v>946347</v>
      </c>
      <c r="J283" s="49">
        <f>938709+6580+1058</f>
        <v>946347</v>
      </c>
      <c r="K283" s="49">
        <f>938709+6580+1058</f>
        <v>946347</v>
      </c>
      <c r="L283" s="49">
        <f>938709+6580+1058</f>
        <v>946347</v>
      </c>
      <c r="M283" s="49"/>
      <c r="N283" s="49"/>
      <c r="O283" s="49"/>
      <c r="P283" s="43">
        <f>SUM(G283:O283)</f>
        <v>3785388</v>
      </c>
    </row>
    <row r="284" spans="1:16" x14ac:dyDescent="0.25">
      <c r="A284" s="220"/>
      <c r="B284" s="44"/>
      <c r="C284" s="9"/>
      <c r="D284" s="45" t="s">
        <v>584</v>
      </c>
      <c r="E284" s="46">
        <f>COUNTA(E283)</f>
        <v>1</v>
      </c>
      <c r="F284" s="47"/>
      <c r="G284" s="47">
        <f t="shared" ref="G284:P284" si="72">G283</f>
        <v>0</v>
      </c>
      <c r="H284" s="47">
        <f t="shared" si="72"/>
        <v>0</v>
      </c>
      <c r="I284" s="47">
        <f t="shared" si="72"/>
        <v>946347</v>
      </c>
      <c r="J284" s="47">
        <f t="shared" si="72"/>
        <v>946347</v>
      </c>
      <c r="K284" s="47">
        <f t="shared" si="72"/>
        <v>946347</v>
      </c>
      <c r="L284" s="47">
        <f t="shared" si="72"/>
        <v>946347</v>
      </c>
      <c r="M284" s="47">
        <f>M283</f>
        <v>0</v>
      </c>
      <c r="N284" s="47">
        <f>N283</f>
        <v>0</v>
      </c>
      <c r="O284" s="47">
        <f>O283</f>
        <v>0</v>
      </c>
      <c r="P284" s="43">
        <f t="shared" si="72"/>
        <v>3785388</v>
      </c>
    </row>
    <row r="285" spans="1:16" x14ac:dyDescent="0.25">
      <c r="A285" s="220"/>
      <c r="B285" s="44"/>
      <c r="C285" s="9"/>
      <c r="D285" s="13"/>
      <c r="E285" s="14"/>
      <c r="F285" s="9"/>
      <c r="G285" s="9"/>
      <c r="H285" s="9"/>
      <c r="I285" s="9"/>
      <c r="J285" s="9"/>
      <c r="K285" s="9"/>
      <c r="L285" s="9"/>
      <c r="M285" s="9"/>
      <c r="N285" s="9"/>
      <c r="O285" s="9"/>
      <c r="P285" s="48"/>
    </row>
    <row r="286" spans="1:16" x14ac:dyDescent="0.25">
      <c r="A286" s="195" t="s">
        <v>585</v>
      </c>
      <c r="B286" s="24" t="s">
        <v>1290</v>
      </c>
      <c r="C286" s="9" t="s">
        <v>1291</v>
      </c>
      <c r="D286" s="13"/>
      <c r="E286" s="14" t="s">
        <v>1292</v>
      </c>
      <c r="F286" s="49"/>
      <c r="G286" s="49"/>
      <c r="H286" s="49"/>
      <c r="I286" s="49"/>
      <c r="J286" s="49">
        <v>225000</v>
      </c>
      <c r="K286" s="49">
        <f>450000-45000</f>
        <v>405000</v>
      </c>
      <c r="L286" s="49"/>
      <c r="M286" s="49"/>
      <c r="N286" s="49"/>
      <c r="O286" s="49"/>
      <c r="P286" s="43">
        <f>SUM(G286:O286)</f>
        <v>630000</v>
      </c>
    </row>
    <row r="287" spans="1:16" x14ac:dyDescent="0.25">
      <c r="A287" s="220"/>
      <c r="B287" s="44"/>
      <c r="C287" s="9"/>
      <c r="D287" s="45" t="s">
        <v>584</v>
      </c>
      <c r="E287" s="46">
        <f>COUNTA(E286)</f>
        <v>1</v>
      </c>
      <c r="F287" s="47"/>
      <c r="G287" s="47">
        <f t="shared" ref="G287:L287" si="73">G286</f>
        <v>0</v>
      </c>
      <c r="H287" s="47">
        <f t="shared" si="73"/>
        <v>0</v>
      </c>
      <c r="I287" s="47">
        <f t="shared" si="73"/>
        <v>0</v>
      </c>
      <c r="J287" s="47">
        <f t="shared" si="73"/>
        <v>225000</v>
      </c>
      <c r="K287" s="47">
        <f t="shared" si="73"/>
        <v>405000</v>
      </c>
      <c r="L287" s="47">
        <f t="shared" si="73"/>
        <v>0</v>
      </c>
      <c r="M287" s="47">
        <f>M286</f>
        <v>0</v>
      </c>
      <c r="N287" s="47">
        <f>N286</f>
        <v>0</v>
      </c>
      <c r="O287" s="47">
        <f>O286</f>
        <v>0</v>
      </c>
      <c r="P287" s="43">
        <f t="shared" ref="P287" si="74">P286</f>
        <v>630000</v>
      </c>
    </row>
    <row r="288" spans="1:16" x14ac:dyDescent="0.25">
      <c r="A288" s="220"/>
      <c r="B288" s="44"/>
      <c r="C288" s="9"/>
      <c r="D288" s="13"/>
      <c r="E288" s="14"/>
      <c r="F288" s="9"/>
      <c r="G288" s="9"/>
      <c r="H288" s="9"/>
      <c r="I288" s="9"/>
      <c r="J288" s="9"/>
      <c r="K288" s="9"/>
      <c r="L288" s="9"/>
      <c r="M288" s="9"/>
      <c r="N288" s="9"/>
      <c r="O288" s="9"/>
      <c r="P288" s="48"/>
    </row>
    <row r="289" spans="1:16" x14ac:dyDescent="0.25">
      <c r="A289" s="222" t="s">
        <v>585</v>
      </c>
      <c r="B289" s="54" t="s">
        <v>313</v>
      </c>
      <c r="C289" s="22" t="s">
        <v>626</v>
      </c>
      <c r="D289" s="22"/>
      <c r="E289" s="22" t="s">
        <v>308</v>
      </c>
      <c r="F289" s="56"/>
      <c r="G289" s="56"/>
      <c r="H289" s="56"/>
      <c r="I289" s="56">
        <f>123008+1068</f>
        <v>124076</v>
      </c>
      <c r="J289" s="56">
        <f>123008+1068</f>
        <v>124076</v>
      </c>
      <c r="K289" s="56">
        <f>123008+1068</f>
        <v>124076</v>
      </c>
      <c r="L289" s="56"/>
      <c r="M289" s="56"/>
      <c r="N289" s="178"/>
      <c r="O289" s="56"/>
      <c r="P289" s="57">
        <f>SUM(G289:O289)</f>
        <v>372228</v>
      </c>
    </row>
    <row r="290" spans="1:16" x14ac:dyDescent="0.25">
      <c r="A290" s="220"/>
      <c r="B290" s="44"/>
      <c r="C290" s="9"/>
      <c r="D290" s="45" t="s">
        <v>584</v>
      </c>
      <c r="E290" s="46">
        <f>COUNTA(E289)</f>
        <v>1</v>
      </c>
      <c r="F290" s="47"/>
      <c r="G290" s="47">
        <f t="shared" ref="G290:P290" si="75">G289</f>
        <v>0</v>
      </c>
      <c r="H290" s="47">
        <f t="shared" si="75"/>
        <v>0</v>
      </c>
      <c r="I290" s="47">
        <f t="shared" si="75"/>
        <v>124076</v>
      </c>
      <c r="J290" s="47">
        <f t="shared" si="75"/>
        <v>124076</v>
      </c>
      <c r="K290" s="47">
        <f t="shared" si="75"/>
        <v>124076</v>
      </c>
      <c r="L290" s="47">
        <f t="shared" si="75"/>
        <v>0</v>
      </c>
      <c r="M290" s="47">
        <f>M289</f>
        <v>0</v>
      </c>
      <c r="N290" s="47">
        <f>N289</f>
        <v>0</v>
      </c>
      <c r="O290" s="47">
        <f>O289</f>
        <v>0</v>
      </c>
      <c r="P290" s="43">
        <f t="shared" si="75"/>
        <v>372228</v>
      </c>
    </row>
    <row r="291" spans="1:16" x14ac:dyDescent="0.25">
      <c r="A291" s="220"/>
      <c r="B291" s="44"/>
      <c r="C291" s="9"/>
      <c r="D291" s="13"/>
      <c r="E291" s="14"/>
      <c r="F291" s="9"/>
      <c r="G291" s="9"/>
      <c r="H291" s="9"/>
      <c r="I291" s="9"/>
      <c r="J291" s="9"/>
      <c r="K291" s="9"/>
      <c r="L291" s="9"/>
      <c r="M291" s="9"/>
      <c r="N291" s="9"/>
      <c r="O291" s="9"/>
      <c r="P291" s="48"/>
    </row>
    <row r="292" spans="1:16" x14ac:dyDescent="0.25">
      <c r="A292" s="195" t="s">
        <v>589</v>
      </c>
      <c r="B292" s="24" t="s">
        <v>513</v>
      </c>
      <c r="C292" s="9" t="s">
        <v>627</v>
      </c>
      <c r="D292" s="13"/>
      <c r="E292" s="14" t="s">
        <v>488</v>
      </c>
      <c r="F292" s="49"/>
      <c r="G292" s="49"/>
      <c r="H292" s="49"/>
      <c r="I292" s="49">
        <f>938709+6869+824</f>
        <v>946402</v>
      </c>
      <c r="J292" s="49">
        <f>938709+6869+824</f>
        <v>946402</v>
      </c>
      <c r="K292" s="49">
        <f>938709+6869+824</f>
        <v>946402</v>
      </c>
      <c r="L292" s="49">
        <f>938709+6869+824</f>
        <v>946402</v>
      </c>
      <c r="M292" s="49">
        <f>938709+6869+824</f>
        <v>946402</v>
      </c>
      <c r="N292" s="49"/>
      <c r="O292" s="49"/>
      <c r="P292" s="43">
        <f>SUM(G292:O292)</f>
        <v>4732010</v>
      </c>
    </row>
    <row r="293" spans="1:16" x14ac:dyDescent="0.25">
      <c r="A293" s="220"/>
      <c r="B293" s="44"/>
      <c r="C293" s="9"/>
      <c r="D293" s="45" t="s">
        <v>584</v>
      </c>
      <c r="E293" s="46">
        <f>COUNTA(E292)</f>
        <v>1</v>
      </c>
      <c r="F293" s="47"/>
      <c r="G293" s="47">
        <f t="shared" ref="G293:P293" si="76">G292</f>
        <v>0</v>
      </c>
      <c r="H293" s="47">
        <f t="shared" si="76"/>
        <v>0</v>
      </c>
      <c r="I293" s="47">
        <f t="shared" si="76"/>
        <v>946402</v>
      </c>
      <c r="J293" s="47">
        <f t="shared" si="76"/>
        <v>946402</v>
      </c>
      <c r="K293" s="47">
        <f t="shared" si="76"/>
        <v>946402</v>
      </c>
      <c r="L293" s="47">
        <f t="shared" si="76"/>
        <v>946402</v>
      </c>
      <c r="M293" s="47">
        <f>M292</f>
        <v>946402</v>
      </c>
      <c r="N293" s="47">
        <f>N292</f>
        <v>0</v>
      </c>
      <c r="O293" s="47">
        <f>O292</f>
        <v>0</v>
      </c>
      <c r="P293" s="43">
        <f t="shared" si="76"/>
        <v>4732010</v>
      </c>
    </row>
    <row r="294" spans="1:16" x14ac:dyDescent="0.25">
      <c r="A294" s="220"/>
      <c r="B294" s="44"/>
      <c r="C294" s="9"/>
      <c r="D294" s="13"/>
      <c r="E294" s="14"/>
      <c r="F294" s="9"/>
      <c r="G294" s="9"/>
      <c r="H294" s="9"/>
      <c r="I294" s="9"/>
      <c r="J294" s="9"/>
      <c r="K294" s="9"/>
      <c r="L294" s="9"/>
      <c r="M294" s="9"/>
      <c r="N294" s="9"/>
      <c r="O294" s="9"/>
      <c r="P294" s="48"/>
    </row>
    <row r="295" spans="1:16" x14ac:dyDescent="0.25">
      <c r="A295" s="195" t="s">
        <v>585</v>
      </c>
      <c r="B295" s="24" t="s">
        <v>1084</v>
      </c>
      <c r="C295" s="9" t="s">
        <v>1368</v>
      </c>
      <c r="D295" s="13"/>
      <c r="E295" s="14" t="s">
        <v>94</v>
      </c>
      <c r="F295" s="49"/>
      <c r="G295" s="49"/>
      <c r="H295" s="49"/>
      <c r="I295" s="49"/>
      <c r="J295" s="49"/>
      <c r="K295" s="49">
        <v>123936</v>
      </c>
      <c r="L295" s="49">
        <v>123936</v>
      </c>
      <c r="M295" s="49">
        <v>123936</v>
      </c>
      <c r="N295" s="49"/>
      <c r="O295" s="49"/>
      <c r="P295" s="43">
        <f>SUM(G295:O295)</f>
        <v>371808</v>
      </c>
    </row>
    <row r="296" spans="1:16" ht="15.75" customHeight="1" x14ac:dyDescent="0.25">
      <c r="A296" s="220"/>
      <c r="B296" s="44"/>
      <c r="C296" s="9"/>
      <c r="D296" s="45" t="s">
        <v>584</v>
      </c>
      <c r="E296" s="46">
        <f>COUNTA(E295)</f>
        <v>1</v>
      </c>
      <c r="F296" s="47"/>
      <c r="G296" s="47">
        <f t="shared" ref="G296:P296" si="77">G295</f>
        <v>0</v>
      </c>
      <c r="H296" s="47">
        <f t="shared" si="77"/>
        <v>0</v>
      </c>
      <c r="I296" s="47">
        <f t="shared" si="77"/>
        <v>0</v>
      </c>
      <c r="J296" s="47">
        <f t="shared" si="77"/>
        <v>0</v>
      </c>
      <c r="K296" s="47">
        <f t="shared" si="77"/>
        <v>123936</v>
      </c>
      <c r="L296" s="47">
        <f t="shared" si="77"/>
        <v>123936</v>
      </c>
      <c r="M296" s="47">
        <f>M295</f>
        <v>123936</v>
      </c>
      <c r="N296" s="47">
        <f>N295</f>
        <v>0</v>
      </c>
      <c r="O296" s="47">
        <f>O295</f>
        <v>0</v>
      </c>
      <c r="P296" s="43">
        <f t="shared" si="77"/>
        <v>371808</v>
      </c>
    </row>
    <row r="297" spans="1:16" x14ac:dyDescent="0.25">
      <c r="A297" s="220"/>
      <c r="B297" s="44"/>
      <c r="C297" s="9"/>
      <c r="D297" s="13"/>
      <c r="E297" s="14"/>
      <c r="F297" s="9"/>
      <c r="G297" s="9"/>
      <c r="H297" s="9"/>
      <c r="I297" s="9"/>
      <c r="J297" s="9"/>
      <c r="K297" s="9"/>
      <c r="L297" s="9"/>
      <c r="M297" s="9"/>
      <c r="N297" s="9"/>
      <c r="O297" s="9"/>
      <c r="P297" s="48"/>
    </row>
    <row r="298" spans="1:16" x14ac:dyDescent="0.25">
      <c r="A298" s="195" t="s">
        <v>589</v>
      </c>
      <c r="B298" s="24" t="s">
        <v>168</v>
      </c>
      <c r="C298" s="9" t="s">
        <v>628</v>
      </c>
      <c r="D298" s="13"/>
      <c r="E298" s="14" t="s">
        <v>164</v>
      </c>
      <c r="F298" s="49"/>
      <c r="G298" s="49"/>
      <c r="H298" s="49"/>
      <c r="I298" s="49">
        <f>201818+2018</f>
        <v>203836</v>
      </c>
      <c r="J298" s="49">
        <f>201818+2018</f>
        <v>203836</v>
      </c>
      <c r="K298" s="49">
        <f>201818+2018</f>
        <v>203836</v>
      </c>
      <c r="L298" s="49">
        <f>201818+2018</f>
        <v>203836</v>
      </c>
      <c r="M298" s="49"/>
      <c r="N298" s="49"/>
      <c r="O298" s="49"/>
      <c r="P298" s="43">
        <f>SUM(G298:O298)</f>
        <v>815344</v>
      </c>
    </row>
    <row r="299" spans="1:16" x14ac:dyDescent="0.25">
      <c r="A299" s="220"/>
      <c r="B299" s="24" t="s">
        <v>168</v>
      </c>
      <c r="C299" s="9" t="s">
        <v>628</v>
      </c>
      <c r="D299" s="13"/>
      <c r="E299" s="14" t="s">
        <v>356</v>
      </c>
      <c r="F299" s="49"/>
      <c r="G299" s="49"/>
      <c r="H299" s="49"/>
      <c r="I299" s="49">
        <f>243926+2439</f>
        <v>246365</v>
      </c>
      <c r="J299" s="49">
        <f>243926+2439</f>
        <v>246365</v>
      </c>
      <c r="K299" s="49">
        <f>243926+2439</f>
        <v>246365</v>
      </c>
      <c r="L299" s="49">
        <f>243926+2439</f>
        <v>246365</v>
      </c>
      <c r="M299" s="49"/>
      <c r="N299" s="49"/>
      <c r="O299" s="49"/>
      <c r="P299" s="43">
        <f>SUM(G299:O299)</f>
        <v>985460</v>
      </c>
    </row>
    <row r="300" spans="1:16" x14ac:dyDescent="0.25">
      <c r="A300" s="220"/>
      <c r="B300" s="44"/>
      <c r="C300" s="9"/>
      <c r="D300" s="45" t="s">
        <v>584</v>
      </c>
      <c r="E300" s="46">
        <f>COUNTA(E298:E299)</f>
        <v>2</v>
      </c>
      <c r="F300" s="47"/>
      <c r="G300" s="47">
        <f t="shared" ref="G300:L300" si="78">G298+G299</f>
        <v>0</v>
      </c>
      <c r="H300" s="47">
        <f t="shared" si="78"/>
        <v>0</v>
      </c>
      <c r="I300" s="47">
        <f t="shared" si="78"/>
        <v>450201</v>
      </c>
      <c r="J300" s="47">
        <f t="shared" si="78"/>
        <v>450201</v>
      </c>
      <c r="K300" s="47">
        <f t="shared" si="78"/>
        <v>450201</v>
      </c>
      <c r="L300" s="47">
        <f t="shared" si="78"/>
        <v>450201</v>
      </c>
      <c r="M300" s="47">
        <f>M298+M299</f>
        <v>0</v>
      </c>
      <c r="N300" s="47">
        <f>N298+N299</f>
        <v>0</v>
      </c>
      <c r="O300" s="47">
        <f>O298+O299</f>
        <v>0</v>
      </c>
      <c r="P300" s="43">
        <f>P298+P299</f>
        <v>1800804</v>
      </c>
    </row>
    <row r="301" spans="1:16" x14ac:dyDescent="0.25">
      <c r="A301" s="220"/>
      <c r="B301" s="44"/>
      <c r="C301" s="9"/>
      <c r="D301" s="13"/>
      <c r="E301" s="14"/>
      <c r="F301" s="9"/>
      <c r="G301" s="9"/>
      <c r="H301" s="9"/>
      <c r="I301" s="9"/>
      <c r="J301" s="9"/>
      <c r="K301" s="9"/>
      <c r="L301" s="9"/>
      <c r="M301" s="9"/>
      <c r="N301" s="9"/>
      <c r="O301" s="9"/>
      <c r="P301" s="48"/>
    </row>
    <row r="302" spans="1:16" x14ac:dyDescent="0.25">
      <c r="A302" s="195" t="s">
        <v>582</v>
      </c>
      <c r="B302" s="24" t="s">
        <v>407</v>
      </c>
      <c r="C302" s="9" t="s">
        <v>1370</v>
      </c>
      <c r="D302" s="13"/>
      <c r="E302" s="14" t="s">
        <v>1369</v>
      </c>
      <c r="F302" s="68" t="s">
        <v>29</v>
      </c>
      <c r="G302" s="49"/>
      <c r="H302" s="49"/>
      <c r="I302" s="49"/>
      <c r="J302" s="49"/>
      <c r="K302" s="49">
        <v>0</v>
      </c>
      <c r="L302" s="49"/>
      <c r="M302" s="49"/>
      <c r="N302" s="49"/>
      <c r="O302" s="49"/>
      <c r="P302" s="43">
        <f>SUM(G302:O302)</f>
        <v>0</v>
      </c>
    </row>
    <row r="303" spans="1:16" x14ac:dyDescent="0.25">
      <c r="A303" s="220"/>
      <c r="B303" s="24" t="s">
        <v>407</v>
      </c>
      <c r="C303" s="9" t="s">
        <v>1370</v>
      </c>
      <c r="D303" s="13"/>
      <c r="E303" s="14" t="s">
        <v>480</v>
      </c>
      <c r="F303" s="68" t="s">
        <v>29</v>
      </c>
      <c r="G303" s="49"/>
      <c r="H303" s="49"/>
      <c r="I303" s="49"/>
      <c r="J303" s="49"/>
      <c r="K303" s="49">
        <v>0</v>
      </c>
      <c r="L303" s="49"/>
      <c r="M303" s="49"/>
      <c r="N303" s="49"/>
      <c r="O303" s="49"/>
      <c r="P303" s="43">
        <f>SUM(G303:O303)</f>
        <v>0</v>
      </c>
    </row>
    <row r="304" spans="1:16" x14ac:dyDescent="0.25">
      <c r="A304" s="220"/>
      <c r="B304" s="44"/>
      <c r="C304" s="9"/>
      <c r="D304" s="45" t="s">
        <v>584</v>
      </c>
      <c r="E304" s="46">
        <f>COUNTA(E302:E303)</f>
        <v>2</v>
      </c>
      <c r="F304" s="47"/>
      <c r="G304" s="47">
        <f t="shared" ref="G304:P304" si="79">SUM(G302:G303)</f>
        <v>0</v>
      </c>
      <c r="H304" s="47">
        <f t="shared" si="79"/>
        <v>0</v>
      </c>
      <c r="I304" s="47">
        <f t="shared" si="79"/>
        <v>0</v>
      </c>
      <c r="J304" s="47">
        <f t="shared" si="79"/>
        <v>0</v>
      </c>
      <c r="K304" s="47">
        <f t="shared" si="79"/>
        <v>0</v>
      </c>
      <c r="L304" s="47">
        <f t="shared" si="79"/>
        <v>0</v>
      </c>
      <c r="M304" s="47">
        <f>SUM(M302:M303)</f>
        <v>0</v>
      </c>
      <c r="N304" s="47">
        <f>SUM(N302:N303)</f>
        <v>0</v>
      </c>
      <c r="O304" s="47">
        <f>SUM(O302:O303)</f>
        <v>0</v>
      </c>
      <c r="P304" s="43">
        <f t="shared" si="79"/>
        <v>0</v>
      </c>
    </row>
    <row r="305" spans="1:16" x14ac:dyDescent="0.25">
      <c r="A305" s="220"/>
      <c r="B305" s="44"/>
      <c r="C305" s="9"/>
      <c r="D305" s="13"/>
      <c r="E305" s="14"/>
      <c r="F305" s="9"/>
      <c r="G305" s="9"/>
      <c r="H305" s="9"/>
      <c r="I305" s="9"/>
      <c r="J305" s="9"/>
      <c r="K305" s="9"/>
      <c r="L305" s="9"/>
      <c r="M305" s="9"/>
      <c r="N305" s="9"/>
      <c r="O305" s="9"/>
      <c r="P305" s="48"/>
    </row>
    <row r="306" spans="1:16" x14ac:dyDescent="0.25">
      <c r="A306" s="195" t="s">
        <v>582</v>
      </c>
      <c r="B306" s="24" t="s">
        <v>340</v>
      </c>
      <c r="C306" s="9" t="s">
        <v>629</v>
      </c>
      <c r="D306" s="13"/>
      <c r="E306" s="14" t="s">
        <v>323</v>
      </c>
      <c r="F306" s="49"/>
      <c r="G306" s="49"/>
      <c r="H306" s="49"/>
      <c r="I306" s="49"/>
      <c r="J306" s="49">
        <v>62307</v>
      </c>
      <c r="K306" s="49">
        <v>62307</v>
      </c>
      <c r="L306" s="49">
        <v>62307</v>
      </c>
      <c r="M306" s="49">
        <v>62307</v>
      </c>
      <c r="N306" s="49"/>
      <c r="O306" s="49"/>
      <c r="P306" s="43">
        <f>SUM(G306:O306)</f>
        <v>249228</v>
      </c>
    </row>
    <row r="307" spans="1:16" x14ac:dyDescent="0.25">
      <c r="A307" s="220"/>
      <c r="B307" s="44"/>
      <c r="C307" s="9"/>
      <c r="D307" s="45" t="s">
        <v>584</v>
      </c>
      <c r="E307" s="46">
        <f>COUNTA(E306)</f>
        <v>1</v>
      </c>
      <c r="F307" s="47"/>
      <c r="G307" s="47">
        <f t="shared" ref="G307:P307" si="80">G306</f>
        <v>0</v>
      </c>
      <c r="H307" s="47">
        <f t="shared" si="80"/>
        <v>0</v>
      </c>
      <c r="I307" s="47">
        <f t="shared" si="80"/>
        <v>0</v>
      </c>
      <c r="J307" s="47">
        <f t="shared" si="80"/>
        <v>62307</v>
      </c>
      <c r="K307" s="47">
        <f t="shared" si="80"/>
        <v>62307</v>
      </c>
      <c r="L307" s="47">
        <f t="shared" si="80"/>
        <v>62307</v>
      </c>
      <c r="M307" s="47">
        <f>M306</f>
        <v>62307</v>
      </c>
      <c r="N307" s="47">
        <f>N306</f>
        <v>0</v>
      </c>
      <c r="O307" s="47">
        <f>O306</f>
        <v>0</v>
      </c>
      <c r="P307" s="43">
        <f t="shared" si="80"/>
        <v>249228</v>
      </c>
    </row>
    <row r="308" spans="1:16" x14ac:dyDescent="0.25">
      <c r="A308" s="220"/>
      <c r="B308" s="44"/>
      <c r="C308" s="9"/>
      <c r="D308" s="13"/>
      <c r="E308" s="14"/>
      <c r="F308" s="9"/>
      <c r="G308" s="9"/>
      <c r="H308" s="9"/>
      <c r="I308" s="9"/>
      <c r="J308" s="9"/>
      <c r="K308" s="9"/>
      <c r="L308" s="9"/>
      <c r="M308" s="9"/>
      <c r="N308" s="9"/>
      <c r="O308" s="9"/>
      <c r="P308" s="48"/>
    </row>
    <row r="309" spans="1:16" ht="15.75" customHeight="1" x14ac:dyDescent="0.25">
      <c r="A309" s="195" t="s">
        <v>589</v>
      </c>
      <c r="B309" s="24" t="s">
        <v>412</v>
      </c>
      <c r="C309" s="9" t="s">
        <v>631</v>
      </c>
      <c r="D309" s="13"/>
      <c r="E309" s="14" t="s">
        <v>608</v>
      </c>
      <c r="F309" s="68" t="s">
        <v>29</v>
      </c>
      <c r="G309" s="49"/>
      <c r="H309" s="49"/>
      <c r="I309" s="49"/>
      <c r="J309" s="49">
        <v>0</v>
      </c>
      <c r="K309" s="49">
        <v>0</v>
      </c>
      <c r="L309" s="49">
        <v>0</v>
      </c>
      <c r="M309" s="49"/>
      <c r="N309" s="49"/>
      <c r="O309" s="49"/>
      <c r="P309" s="43">
        <f>SUM(G309:O309)</f>
        <v>0</v>
      </c>
    </row>
    <row r="310" spans="1:16" x14ac:dyDescent="0.25">
      <c r="A310" s="220"/>
      <c r="B310" s="24" t="s">
        <v>412</v>
      </c>
      <c r="C310" s="9" t="s">
        <v>631</v>
      </c>
      <c r="D310" s="13"/>
      <c r="E310" s="14" t="s">
        <v>480</v>
      </c>
      <c r="F310" s="68" t="s">
        <v>29</v>
      </c>
      <c r="G310" s="49"/>
      <c r="H310" s="49"/>
      <c r="I310" s="49"/>
      <c r="J310" s="49">
        <v>0</v>
      </c>
      <c r="K310" s="49">
        <v>0</v>
      </c>
      <c r="L310" s="49">
        <v>0</v>
      </c>
      <c r="M310" s="49"/>
      <c r="N310" s="49"/>
      <c r="O310" s="49"/>
      <c r="P310" s="43">
        <f>SUM(G310:O310)</f>
        <v>0</v>
      </c>
    </row>
    <row r="311" spans="1:16" ht="15.75" customHeight="1" x14ac:dyDescent="0.25">
      <c r="A311" s="220"/>
      <c r="B311" s="24" t="s">
        <v>412</v>
      </c>
      <c r="C311" s="9" t="s">
        <v>631</v>
      </c>
      <c r="D311" s="13" t="s">
        <v>75</v>
      </c>
      <c r="E311" s="14" t="s">
        <v>483</v>
      </c>
      <c r="F311" s="68" t="s">
        <v>29</v>
      </c>
      <c r="G311" s="49"/>
      <c r="H311" s="49"/>
      <c r="I311" s="49"/>
      <c r="J311" s="49">
        <v>0</v>
      </c>
      <c r="K311" s="49">
        <v>0</v>
      </c>
      <c r="L311" s="49">
        <v>0</v>
      </c>
      <c r="M311" s="49"/>
      <c r="N311" s="49"/>
      <c r="O311" s="49"/>
      <c r="P311" s="43">
        <f>SUM(G311:O311)</f>
        <v>0</v>
      </c>
    </row>
    <row r="312" spans="1:16" ht="15.75" customHeight="1" x14ac:dyDescent="0.25">
      <c r="A312" s="220"/>
      <c r="B312" s="24" t="s">
        <v>412</v>
      </c>
      <c r="C312" s="9" t="s">
        <v>631</v>
      </c>
      <c r="D312" s="13" t="s">
        <v>46</v>
      </c>
      <c r="E312" s="14" t="s">
        <v>483</v>
      </c>
      <c r="F312" s="68" t="s">
        <v>29</v>
      </c>
      <c r="G312" s="49"/>
      <c r="H312" s="49"/>
      <c r="I312" s="49"/>
      <c r="J312" s="49">
        <v>0</v>
      </c>
      <c r="K312" s="49">
        <v>0</v>
      </c>
      <c r="L312" s="49">
        <v>0</v>
      </c>
      <c r="M312" s="49"/>
      <c r="N312" s="49"/>
      <c r="O312" s="49"/>
      <c r="P312" s="43">
        <f>SUM(G312:O312)</f>
        <v>0</v>
      </c>
    </row>
    <row r="313" spans="1:16" x14ac:dyDescent="0.25">
      <c r="A313" s="220"/>
      <c r="B313" s="44"/>
      <c r="C313" s="9"/>
      <c r="D313" s="45" t="s">
        <v>584</v>
      </c>
      <c r="E313" s="46">
        <f>COUNTA(E309:E312)</f>
        <v>4</v>
      </c>
      <c r="F313" s="47"/>
      <c r="G313" s="47">
        <f t="shared" ref="G313:P313" si="81">SUM(G309:G312)</f>
        <v>0</v>
      </c>
      <c r="H313" s="47">
        <f t="shared" si="81"/>
        <v>0</v>
      </c>
      <c r="I313" s="47">
        <f t="shared" si="81"/>
        <v>0</v>
      </c>
      <c r="J313" s="47">
        <f t="shared" si="81"/>
        <v>0</v>
      </c>
      <c r="K313" s="47">
        <f t="shared" si="81"/>
        <v>0</v>
      </c>
      <c r="L313" s="47">
        <f t="shared" si="81"/>
        <v>0</v>
      </c>
      <c r="M313" s="47">
        <f t="shared" si="81"/>
        <v>0</v>
      </c>
      <c r="N313" s="47">
        <f t="shared" si="81"/>
        <v>0</v>
      </c>
      <c r="O313" s="47">
        <f t="shared" si="81"/>
        <v>0</v>
      </c>
      <c r="P313" s="43">
        <f t="shared" si="81"/>
        <v>0</v>
      </c>
    </row>
    <row r="314" spans="1:16" x14ac:dyDescent="0.25">
      <c r="A314" s="220"/>
      <c r="B314" s="44"/>
      <c r="C314" s="9"/>
      <c r="D314" s="13"/>
      <c r="E314" s="14"/>
      <c r="F314" s="9"/>
      <c r="G314" s="9"/>
      <c r="H314" s="9"/>
      <c r="I314" s="9"/>
      <c r="J314" s="9"/>
      <c r="K314" s="9"/>
      <c r="L314" s="9"/>
      <c r="M314" s="9"/>
      <c r="N314" s="9"/>
      <c r="O314" s="9"/>
      <c r="P314" s="48"/>
    </row>
    <row r="315" spans="1:16" s="18" customFormat="1" x14ac:dyDescent="0.2">
      <c r="A315" s="195" t="s">
        <v>589</v>
      </c>
      <c r="B315" s="24" t="s">
        <v>516</v>
      </c>
      <c r="C315" s="15" t="s">
        <v>632</v>
      </c>
      <c r="D315" s="19" t="s">
        <v>517</v>
      </c>
      <c r="E315" s="16" t="s">
        <v>488</v>
      </c>
      <c r="F315" s="42"/>
      <c r="G315" s="42"/>
      <c r="H315" s="42"/>
      <c r="I315" s="42">
        <f>1043042+7462</f>
        <v>1050504</v>
      </c>
      <c r="J315" s="42">
        <f>1043042+7462</f>
        <v>1050504</v>
      </c>
      <c r="K315" s="42">
        <f>1043042+7462</f>
        <v>1050504</v>
      </c>
      <c r="L315" s="42">
        <f>1043042+7462</f>
        <v>1050504</v>
      </c>
      <c r="M315" s="42">
        <f>1043042+7462</f>
        <v>1050504</v>
      </c>
      <c r="N315" s="42"/>
      <c r="O315" s="42"/>
      <c r="P315" s="43">
        <f>SUM(G315:O315)</f>
        <v>5252520</v>
      </c>
    </row>
    <row r="316" spans="1:16" x14ac:dyDescent="0.25">
      <c r="A316" s="220"/>
      <c r="B316" s="44"/>
      <c r="C316" s="9"/>
      <c r="D316" s="45" t="s">
        <v>584</v>
      </c>
      <c r="E316" s="46">
        <f>COUNTA(E315)</f>
        <v>1</v>
      </c>
      <c r="F316" s="47"/>
      <c r="G316" s="47">
        <f t="shared" ref="G316:P316" si="82">G315</f>
        <v>0</v>
      </c>
      <c r="H316" s="47">
        <f t="shared" si="82"/>
        <v>0</v>
      </c>
      <c r="I316" s="47">
        <f>I315</f>
        <v>1050504</v>
      </c>
      <c r="J316" s="47">
        <f>J315</f>
        <v>1050504</v>
      </c>
      <c r="K316" s="47">
        <f t="shared" si="82"/>
        <v>1050504</v>
      </c>
      <c r="L316" s="47">
        <f t="shared" si="82"/>
        <v>1050504</v>
      </c>
      <c r="M316" s="47">
        <f>M315</f>
        <v>1050504</v>
      </c>
      <c r="N316" s="47">
        <f>N315</f>
        <v>0</v>
      </c>
      <c r="O316" s="47">
        <f>O315</f>
        <v>0</v>
      </c>
      <c r="P316" s="43">
        <f t="shared" si="82"/>
        <v>5252520</v>
      </c>
    </row>
    <row r="317" spans="1:16" x14ac:dyDescent="0.25">
      <c r="A317" s="220"/>
      <c r="B317" s="44"/>
      <c r="C317" s="9"/>
      <c r="D317" s="13"/>
      <c r="E317" s="14"/>
      <c r="F317" s="9"/>
      <c r="G317" s="9"/>
      <c r="H317" s="9"/>
      <c r="I317" s="9"/>
      <c r="J317" s="9"/>
      <c r="K317" s="9"/>
      <c r="L317" s="9"/>
      <c r="M317" s="9"/>
      <c r="N317" s="9"/>
      <c r="O317" s="9"/>
      <c r="P317" s="48"/>
    </row>
    <row r="318" spans="1:16" x14ac:dyDescent="0.3">
      <c r="A318" s="195" t="s">
        <v>587</v>
      </c>
      <c r="B318" s="24" t="s">
        <v>170</v>
      </c>
      <c r="C318" s="9" t="s">
        <v>1372</v>
      </c>
      <c r="D318" s="13"/>
      <c r="E318" s="171" t="s">
        <v>1371</v>
      </c>
      <c r="F318" s="49"/>
      <c r="G318" s="49"/>
      <c r="H318" s="49"/>
      <c r="I318" s="49"/>
      <c r="J318" s="49"/>
      <c r="K318" s="49">
        <f>148687-9000</f>
        <v>139687</v>
      </c>
      <c r="L318" s="49">
        <f>32938-3000</f>
        <v>29938</v>
      </c>
      <c r="M318" s="49"/>
      <c r="N318" s="49"/>
      <c r="O318" s="49"/>
      <c r="P318" s="43">
        <f t="shared" ref="P318:P326" si="83">SUM(G318:O318)</f>
        <v>169625</v>
      </c>
    </row>
    <row r="319" spans="1:16" x14ac:dyDescent="0.25">
      <c r="A319" s="220"/>
      <c r="B319" s="24" t="s">
        <v>170</v>
      </c>
      <c r="C319" s="9" t="s">
        <v>1372</v>
      </c>
      <c r="D319" s="13"/>
      <c r="E319" s="14" t="s">
        <v>164</v>
      </c>
      <c r="F319" s="49"/>
      <c r="G319" s="49"/>
      <c r="H319" s="49"/>
      <c r="I319" s="49"/>
      <c r="J319" s="49"/>
      <c r="K319" s="49">
        <v>460181</v>
      </c>
      <c r="L319" s="49">
        <v>460181</v>
      </c>
      <c r="M319" s="49">
        <v>460181</v>
      </c>
      <c r="N319" s="49"/>
      <c r="O319" s="49"/>
      <c r="P319" s="43">
        <f t="shared" si="83"/>
        <v>1380543</v>
      </c>
    </row>
    <row r="320" spans="1:16" x14ac:dyDescent="0.25">
      <c r="A320" s="220"/>
      <c r="B320" s="54" t="s">
        <v>170</v>
      </c>
      <c r="C320" s="9" t="s">
        <v>1372</v>
      </c>
      <c r="D320" s="22"/>
      <c r="E320" s="22" t="s">
        <v>238</v>
      </c>
      <c r="F320" s="56"/>
      <c r="G320" s="56"/>
      <c r="H320" s="56"/>
      <c r="I320" s="56"/>
      <c r="J320" s="56"/>
      <c r="K320" s="56">
        <v>919258</v>
      </c>
      <c r="L320" s="214">
        <v>919258</v>
      </c>
      <c r="M320" s="214">
        <v>919258</v>
      </c>
      <c r="N320" s="178"/>
      <c r="O320" s="56"/>
      <c r="P320" s="57">
        <f t="shared" si="83"/>
        <v>2757774</v>
      </c>
    </row>
    <row r="321" spans="1:16" x14ac:dyDescent="0.25">
      <c r="A321" s="220"/>
      <c r="B321" s="24" t="s">
        <v>170</v>
      </c>
      <c r="C321" s="9" t="s">
        <v>1372</v>
      </c>
      <c r="D321" s="13"/>
      <c r="E321" s="14" t="s">
        <v>323</v>
      </c>
      <c r="F321" s="49"/>
      <c r="G321" s="49"/>
      <c r="H321" s="49"/>
      <c r="I321" s="49"/>
      <c r="J321" s="49"/>
      <c r="K321" s="49">
        <v>83955</v>
      </c>
      <c r="L321" s="49">
        <v>83955</v>
      </c>
      <c r="M321" s="49">
        <v>83955</v>
      </c>
      <c r="N321" s="49"/>
      <c r="O321" s="49"/>
      <c r="P321" s="43">
        <f t="shared" si="83"/>
        <v>251865</v>
      </c>
    </row>
    <row r="322" spans="1:16" x14ac:dyDescent="0.25">
      <c r="A322" s="220"/>
      <c r="B322" s="24" t="s">
        <v>170</v>
      </c>
      <c r="C322" s="9" t="s">
        <v>1372</v>
      </c>
      <c r="D322" s="13"/>
      <c r="E322" s="14" t="s">
        <v>633</v>
      </c>
      <c r="F322" s="68" t="s">
        <v>29</v>
      </c>
      <c r="G322" s="49"/>
      <c r="H322" s="49"/>
      <c r="I322" s="49"/>
      <c r="J322" s="49"/>
      <c r="K322" s="49">
        <v>0</v>
      </c>
      <c r="L322" s="49">
        <v>0</v>
      </c>
      <c r="M322" s="49">
        <v>0</v>
      </c>
      <c r="N322" s="49"/>
      <c r="O322" s="49"/>
      <c r="P322" s="43">
        <f t="shared" si="83"/>
        <v>0</v>
      </c>
    </row>
    <row r="323" spans="1:16" x14ac:dyDescent="0.25">
      <c r="A323" s="220"/>
      <c r="B323" s="24" t="s">
        <v>170</v>
      </c>
      <c r="C323" s="9" t="s">
        <v>1372</v>
      </c>
      <c r="D323" s="13"/>
      <c r="E323" s="14" t="s">
        <v>480</v>
      </c>
      <c r="F323" s="68" t="s">
        <v>29</v>
      </c>
      <c r="G323" s="49"/>
      <c r="H323" s="49"/>
      <c r="I323" s="49"/>
      <c r="J323" s="49"/>
      <c r="K323" s="49">
        <v>0</v>
      </c>
      <c r="L323" s="49">
        <v>0</v>
      </c>
      <c r="M323" s="49">
        <v>0</v>
      </c>
      <c r="N323" s="49"/>
      <c r="O323" s="49"/>
      <c r="P323" s="43">
        <f t="shared" si="83"/>
        <v>0</v>
      </c>
    </row>
    <row r="324" spans="1:16" x14ac:dyDescent="0.25">
      <c r="A324" s="220"/>
      <c r="B324" s="24" t="s">
        <v>170</v>
      </c>
      <c r="C324" s="9" t="s">
        <v>1372</v>
      </c>
      <c r="D324" s="13" t="s">
        <v>520</v>
      </c>
      <c r="E324" s="14" t="s">
        <v>488</v>
      </c>
      <c r="F324" s="49"/>
      <c r="G324" s="49"/>
      <c r="H324" s="49"/>
      <c r="I324" s="49"/>
      <c r="J324" s="49"/>
      <c r="K324" s="49">
        <v>946621</v>
      </c>
      <c r="L324" s="49">
        <v>946621</v>
      </c>
      <c r="M324" s="49">
        <f>946621+353</f>
        <v>946974</v>
      </c>
      <c r="N324" s="49"/>
      <c r="O324" s="49"/>
      <c r="P324" s="43">
        <f t="shared" si="83"/>
        <v>2840216</v>
      </c>
    </row>
    <row r="325" spans="1:16" x14ac:dyDescent="0.25">
      <c r="A325" s="220"/>
      <c r="B325" s="24" t="s">
        <v>170</v>
      </c>
      <c r="C325" s="9" t="s">
        <v>1372</v>
      </c>
      <c r="D325" s="13" t="s">
        <v>523</v>
      </c>
      <c r="E325" s="14" t="s">
        <v>488</v>
      </c>
      <c r="F325" s="49"/>
      <c r="G325" s="49"/>
      <c r="H325" s="49"/>
      <c r="I325" s="49"/>
      <c r="J325" s="49"/>
      <c r="K325" s="49">
        <v>946505</v>
      </c>
      <c r="L325" s="49">
        <v>946505</v>
      </c>
      <c r="M325" s="49">
        <f>946505+118</f>
        <v>946623</v>
      </c>
      <c r="N325" s="49"/>
      <c r="O325" s="49"/>
      <c r="P325" s="43">
        <f t="shared" si="83"/>
        <v>2839633</v>
      </c>
    </row>
    <row r="326" spans="1:16" x14ac:dyDescent="0.25">
      <c r="A326" s="220"/>
      <c r="B326" s="24" t="s">
        <v>170</v>
      </c>
      <c r="C326" s="9" t="s">
        <v>1372</v>
      </c>
      <c r="D326" s="13"/>
      <c r="E326" s="9" t="s">
        <v>554</v>
      </c>
      <c r="F326" s="49"/>
      <c r="G326" s="49"/>
      <c r="H326" s="49"/>
      <c r="I326" s="49"/>
      <c r="J326" s="49"/>
      <c r="K326" s="49">
        <v>173130</v>
      </c>
      <c r="L326" s="49">
        <v>173130</v>
      </c>
      <c r="M326" s="49">
        <v>173130</v>
      </c>
      <c r="N326" s="49"/>
      <c r="O326" s="49"/>
      <c r="P326" s="43">
        <f t="shared" si="83"/>
        <v>519390</v>
      </c>
    </row>
    <row r="327" spans="1:16" x14ac:dyDescent="0.25">
      <c r="A327" s="220"/>
      <c r="B327" s="44"/>
      <c r="C327" s="9"/>
      <c r="D327" s="45" t="s">
        <v>584</v>
      </c>
      <c r="E327" s="46">
        <f>COUNTA(E318:E326)</f>
        <v>9</v>
      </c>
      <c r="F327" s="47"/>
      <c r="G327" s="47">
        <f t="shared" ref="G327:P327" si="84">SUM(G318:G326)</f>
        <v>0</v>
      </c>
      <c r="H327" s="47">
        <f t="shared" si="84"/>
        <v>0</v>
      </c>
      <c r="I327" s="47">
        <f t="shared" si="84"/>
        <v>0</v>
      </c>
      <c r="J327" s="47">
        <f t="shared" si="84"/>
        <v>0</v>
      </c>
      <c r="K327" s="47">
        <f t="shared" si="84"/>
        <v>3669337</v>
      </c>
      <c r="L327" s="47">
        <f t="shared" si="84"/>
        <v>3559588</v>
      </c>
      <c r="M327" s="47">
        <f t="shared" si="84"/>
        <v>3530121</v>
      </c>
      <c r="N327" s="47">
        <f t="shared" si="84"/>
        <v>0</v>
      </c>
      <c r="O327" s="47">
        <f t="shared" si="84"/>
        <v>0</v>
      </c>
      <c r="P327" s="43">
        <f t="shared" si="84"/>
        <v>10759046</v>
      </c>
    </row>
    <row r="328" spans="1:16" x14ac:dyDescent="0.25">
      <c r="A328" s="220"/>
      <c r="B328" s="44"/>
      <c r="C328" s="9"/>
      <c r="D328" s="13"/>
      <c r="E328" s="14"/>
      <c r="F328" s="9"/>
      <c r="G328" s="9"/>
      <c r="H328" s="9"/>
      <c r="I328" s="9"/>
      <c r="J328" s="9"/>
      <c r="K328" s="9"/>
      <c r="L328" s="9"/>
      <c r="M328" s="9"/>
      <c r="N328" s="9"/>
      <c r="O328" s="9"/>
      <c r="P328" s="48"/>
    </row>
    <row r="329" spans="1:16" x14ac:dyDescent="0.25">
      <c r="A329" s="195" t="s">
        <v>585</v>
      </c>
      <c r="B329" s="24" t="s">
        <v>471</v>
      </c>
      <c r="C329" s="9" t="s">
        <v>635</v>
      </c>
      <c r="D329" s="13"/>
      <c r="E329" s="14" t="s">
        <v>472</v>
      </c>
      <c r="F329" s="49"/>
      <c r="G329" s="49"/>
      <c r="H329" s="49"/>
      <c r="I329" s="49">
        <f>343565+3436</f>
        <v>347001</v>
      </c>
      <c r="J329" s="49">
        <f>343565+3436</f>
        <v>347001</v>
      </c>
      <c r="K329" s="49">
        <f>343565+3436</f>
        <v>347001</v>
      </c>
      <c r="L329" s="49">
        <f>343565+3436</f>
        <v>347001</v>
      </c>
      <c r="M329" s="49"/>
      <c r="N329" s="49"/>
      <c r="O329" s="49"/>
      <c r="P329" s="43">
        <f>SUM(G329:O329)</f>
        <v>1388004</v>
      </c>
    </row>
    <row r="330" spans="1:16" x14ac:dyDescent="0.25">
      <c r="A330" s="220"/>
      <c r="B330" s="44"/>
      <c r="C330" s="9"/>
      <c r="D330" s="45" t="s">
        <v>584</v>
      </c>
      <c r="E330" s="46">
        <f>COUNTA(E329)</f>
        <v>1</v>
      </c>
      <c r="F330" s="47"/>
      <c r="G330" s="47">
        <f t="shared" ref="G330:P330" si="85">G329</f>
        <v>0</v>
      </c>
      <c r="H330" s="47">
        <f t="shared" si="85"/>
        <v>0</v>
      </c>
      <c r="I330" s="47">
        <f t="shared" si="85"/>
        <v>347001</v>
      </c>
      <c r="J330" s="47">
        <f t="shared" si="85"/>
        <v>347001</v>
      </c>
      <c r="K330" s="47">
        <f t="shared" si="85"/>
        <v>347001</v>
      </c>
      <c r="L330" s="47">
        <f t="shared" si="85"/>
        <v>347001</v>
      </c>
      <c r="M330" s="47">
        <f>M329</f>
        <v>0</v>
      </c>
      <c r="N330" s="47">
        <f>N329</f>
        <v>0</v>
      </c>
      <c r="O330" s="47">
        <f>O329</f>
        <v>0</v>
      </c>
      <c r="P330" s="43">
        <f t="shared" si="85"/>
        <v>1388004</v>
      </c>
    </row>
    <row r="331" spans="1:16" ht="15.75" customHeight="1" x14ac:dyDescent="0.25">
      <c r="A331" s="220"/>
      <c r="B331" s="44"/>
      <c r="C331" s="9"/>
      <c r="D331" s="13"/>
      <c r="E331" s="14"/>
      <c r="F331" s="9"/>
      <c r="G331" s="9"/>
      <c r="H331" s="9"/>
      <c r="I331" s="9"/>
      <c r="J331" s="9"/>
      <c r="K331" s="9"/>
      <c r="L331" s="9"/>
      <c r="M331" s="9"/>
      <c r="N331" s="9"/>
      <c r="O331" s="9"/>
      <c r="P331" s="48"/>
    </row>
    <row r="332" spans="1:16" ht="15" customHeight="1" x14ac:dyDescent="0.25">
      <c r="A332" s="195" t="s">
        <v>582</v>
      </c>
      <c r="B332" s="24" t="s">
        <v>197</v>
      </c>
      <c r="C332" s="9" t="s">
        <v>1373</v>
      </c>
      <c r="D332" s="13"/>
      <c r="E332" s="14" t="s">
        <v>198</v>
      </c>
      <c r="F332" s="49"/>
      <c r="G332" s="49"/>
      <c r="H332" s="49"/>
      <c r="I332" s="49"/>
      <c r="J332" s="49"/>
      <c r="K332" s="49">
        <v>240200</v>
      </c>
      <c r="L332" s="49">
        <v>240200</v>
      </c>
      <c r="M332" s="49">
        <v>240200</v>
      </c>
      <c r="N332" s="49">
        <v>240200</v>
      </c>
      <c r="O332" s="49"/>
      <c r="P332" s="43">
        <f>SUM(G332:O332)</f>
        <v>960800</v>
      </c>
    </row>
    <row r="333" spans="1:16" x14ac:dyDescent="0.25">
      <c r="A333" s="220"/>
      <c r="B333" s="44"/>
      <c r="C333" s="9"/>
      <c r="D333" s="45" t="s">
        <v>584</v>
      </c>
      <c r="E333" s="46">
        <f>COUNTA(E332:E332)</f>
        <v>1</v>
      </c>
      <c r="F333" s="47"/>
      <c r="G333" s="47">
        <f t="shared" ref="G333:P333" si="86">SUM(G332:G332)</f>
        <v>0</v>
      </c>
      <c r="H333" s="47">
        <f t="shared" si="86"/>
        <v>0</v>
      </c>
      <c r="I333" s="47">
        <f t="shared" si="86"/>
        <v>0</v>
      </c>
      <c r="J333" s="47">
        <f t="shared" si="86"/>
        <v>0</v>
      </c>
      <c r="K333" s="47">
        <f t="shared" si="86"/>
        <v>240200</v>
      </c>
      <c r="L333" s="47">
        <f t="shared" si="86"/>
        <v>240200</v>
      </c>
      <c r="M333" s="47">
        <f t="shared" si="86"/>
        <v>240200</v>
      </c>
      <c r="N333" s="47">
        <f t="shared" si="86"/>
        <v>240200</v>
      </c>
      <c r="O333" s="47">
        <f t="shared" si="86"/>
        <v>0</v>
      </c>
      <c r="P333" s="43">
        <f t="shared" si="86"/>
        <v>960800</v>
      </c>
    </row>
    <row r="334" spans="1:16" ht="15.75" customHeight="1" x14ac:dyDescent="0.25">
      <c r="A334" s="220"/>
      <c r="B334" s="44"/>
      <c r="C334" s="9"/>
      <c r="D334" s="13"/>
      <c r="E334" s="14"/>
      <c r="F334" s="9"/>
      <c r="G334" s="9"/>
      <c r="H334" s="9"/>
      <c r="I334" s="9"/>
      <c r="J334" s="9"/>
      <c r="K334" s="9"/>
      <c r="L334" s="9"/>
      <c r="M334" s="9"/>
      <c r="N334" s="9"/>
      <c r="O334" s="9"/>
      <c r="P334" s="48"/>
    </row>
    <row r="335" spans="1:16" x14ac:dyDescent="0.25">
      <c r="A335" s="195" t="s">
        <v>589</v>
      </c>
      <c r="B335" s="24" t="s">
        <v>557</v>
      </c>
      <c r="C335" s="9" t="s">
        <v>636</v>
      </c>
      <c r="D335" s="13" t="s">
        <v>268</v>
      </c>
      <c r="E335" s="14" t="s">
        <v>555</v>
      </c>
      <c r="F335" s="49"/>
      <c r="G335" s="49"/>
      <c r="H335" s="49"/>
      <c r="I335" s="49">
        <f>203392+1414</f>
        <v>204806</v>
      </c>
      <c r="J335" s="49">
        <f>203392+1414</f>
        <v>204806</v>
      </c>
      <c r="K335" s="49">
        <f>203392+1414+77500</f>
        <v>282306</v>
      </c>
      <c r="L335" s="49"/>
      <c r="M335" s="49"/>
      <c r="N335" s="49"/>
      <c r="O335" s="49"/>
      <c r="P335" s="43">
        <f>SUM(G335:O335)</f>
        <v>691918</v>
      </c>
    </row>
    <row r="336" spans="1:16" x14ac:dyDescent="0.25">
      <c r="A336" s="195"/>
      <c r="B336" s="24" t="s">
        <v>557</v>
      </c>
      <c r="C336" s="9" t="s">
        <v>636</v>
      </c>
      <c r="D336" s="13" t="s">
        <v>48</v>
      </c>
      <c r="E336" s="14" t="s">
        <v>555</v>
      </c>
      <c r="F336" s="49"/>
      <c r="G336" s="49"/>
      <c r="H336" s="49"/>
      <c r="I336" s="49">
        <f>246194+1621</f>
        <v>247815</v>
      </c>
      <c r="J336" s="49">
        <f>246194+1621</f>
        <v>247815</v>
      </c>
      <c r="K336" s="49">
        <f>246194+1621+77500</f>
        <v>325315</v>
      </c>
      <c r="L336" s="49"/>
      <c r="M336" s="49"/>
      <c r="N336" s="49"/>
      <c r="O336" s="49"/>
      <c r="P336" s="43">
        <f>SUM(G336:O336)</f>
        <v>820945</v>
      </c>
    </row>
    <row r="337" spans="1:16" x14ac:dyDescent="0.25">
      <c r="A337" s="220"/>
      <c r="B337" s="44"/>
      <c r="C337" s="9"/>
      <c r="D337" s="13"/>
      <c r="E337" s="46">
        <f>COUNTA(E335:E336)</f>
        <v>2</v>
      </c>
      <c r="F337" s="47"/>
      <c r="G337" s="47">
        <f t="shared" ref="G337:P337" si="87">SUM(G335:G336)</f>
        <v>0</v>
      </c>
      <c r="H337" s="47">
        <f t="shared" si="87"/>
        <v>0</v>
      </c>
      <c r="I337" s="47">
        <f t="shared" si="87"/>
        <v>452621</v>
      </c>
      <c r="J337" s="47">
        <f t="shared" si="87"/>
        <v>452621</v>
      </c>
      <c r="K337" s="47">
        <f t="shared" si="87"/>
        <v>607621</v>
      </c>
      <c r="L337" s="47">
        <f t="shared" si="87"/>
        <v>0</v>
      </c>
      <c r="M337" s="47">
        <f t="shared" si="87"/>
        <v>0</v>
      </c>
      <c r="N337" s="47">
        <f t="shared" si="87"/>
        <v>0</v>
      </c>
      <c r="O337" s="47">
        <f t="shared" si="87"/>
        <v>0</v>
      </c>
      <c r="P337" s="43">
        <f t="shared" si="87"/>
        <v>1512863</v>
      </c>
    </row>
    <row r="338" spans="1:16" ht="15.75" customHeight="1" x14ac:dyDescent="0.25">
      <c r="A338" s="220"/>
      <c r="B338" s="44"/>
      <c r="C338" s="9"/>
      <c r="D338" s="13"/>
      <c r="E338" s="14"/>
      <c r="F338" s="9"/>
      <c r="G338" s="9"/>
      <c r="H338" s="9"/>
      <c r="I338" s="9"/>
      <c r="J338" s="9"/>
      <c r="K338" s="9"/>
      <c r="L338" s="9"/>
      <c r="M338" s="9"/>
      <c r="N338" s="9"/>
      <c r="O338" s="9"/>
      <c r="P338" s="48"/>
    </row>
    <row r="339" spans="1:16" x14ac:dyDescent="0.25">
      <c r="A339" s="195" t="s">
        <v>587</v>
      </c>
      <c r="B339" s="24" t="s">
        <v>391</v>
      </c>
      <c r="C339" s="9" t="s">
        <v>1389</v>
      </c>
      <c r="D339" s="13" t="s">
        <v>637</v>
      </c>
      <c r="E339" s="14" t="s">
        <v>386</v>
      </c>
      <c r="F339" s="49"/>
      <c r="G339" s="49"/>
      <c r="H339" s="49"/>
      <c r="I339" s="49"/>
      <c r="J339" s="49"/>
      <c r="K339" s="49">
        <v>205309</v>
      </c>
      <c r="L339" s="49">
        <v>205309</v>
      </c>
      <c r="M339" s="49">
        <v>205309</v>
      </c>
      <c r="N339" s="49">
        <v>205309</v>
      </c>
      <c r="O339" s="49"/>
      <c r="P339" s="43">
        <f>SUM(G339:O339)</f>
        <v>821236</v>
      </c>
    </row>
    <row r="340" spans="1:16" x14ac:dyDescent="0.25">
      <c r="A340" s="220"/>
      <c r="B340" s="44"/>
      <c r="C340" s="9"/>
      <c r="D340" s="45" t="s">
        <v>584</v>
      </c>
      <c r="E340" s="46">
        <f>COUNTA(E339)</f>
        <v>1</v>
      </c>
      <c r="F340" s="47"/>
      <c r="G340" s="47">
        <f t="shared" ref="G340:P340" si="88">G339</f>
        <v>0</v>
      </c>
      <c r="H340" s="47">
        <f t="shared" si="88"/>
        <v>0</v>
      </c>
      <c r="I340" s="47">
        <f t="shared" si="88"/>
        <v>0</v>
      </c>
      <c r="J340" s="47">
        <f t="shared" si="88"/>
        <v>0</v>
      </c>
      <c r="K340" s="47">
        <f t="shared" si="88"/>
        <v>205309</v>
      </c>
      <c r="L340" s="47">
        <f t="shared" si="88"/>
        <v>205309</v>
      </c>
      <c r="M340" s="47">
        <f>M339</f>
        <v>205309</v>
      </c>
      <c r="N340" s="47">
        <f>N339</f>
        <v>205309</v>
      </c>
      <c r="O340" s="47">
        <f>O339</f>
        <v>0</v>
      </c>
      <c r="P340" s="43">
        <f t="shared" si="88"/>
        <v>821236</v>
      </c>
    </row>
    <row r="341" spans="1:16" ht="15.75" customHeight="1" x14ac:dyDescent="0.25">
      <c r="A341" s="220"/>
      <c r="B341" s="44"/>
      <c r="C341" s="9"/>
      <c r="D341" s="13"/>
      <c r="E341" s="14"/>
      <c r="F341" s="9"/>
      <c r="G341" s="9"/>
      <c r="H341" s="9"/>
      <c r="I341" s="9"/>
      <c r="J341" s="9"/>
      <c r="K341" s="9"/>
      <c r="L341" s="9"/>
      <c r="M341" s="9"/>
      <c r="N341" s="9"/>
      <c r="O341" s="9"/>
      <c r="P341" s="48"/>
    </row>
    <row r="342" spans="1:16" x14ac:dyDescent="0.25">
      <c r="A342" s="195" t="s">
        <v>585</v>
      </c>
      <c r="B342" s="24" t="s">
        <v>272</v>
      </c>
      <c r="C342" s="9" t="s">
        <v>1374</v>
      </c>
      <c r="D342" s="13"/>
      <c r="E342" s="14" t="s">
        <v>273</v>
      </c>
      <c r="F342" s="49"/>
      <c r="G342" s="49"/>
      <c r="H342" s="49"/>
      <c r="I342" s="49"/>
      <c r="J342" s="49"/>
      <c r="K342" s="49">
        <v>550000</v>
      </c>
      <c r="L342" s="49">
        <v>550000</v>
      </c>
      <c r="M342" s="49">
        <v>550000</v>
      </c>
      <c r="N342" s="49"/>
      <c r="O342" s="49"/>
      <c r="P342" s="43">
        <f>SUM(G342:O342)</f>
        <v>1650000</v>
      </c>
    </row>
    <row r="343" spans="1:16" x14ac:dyDescent="0.25">
      <c r="A343" s="220"/>
      <c r="B343" s="44"/>
      <c r="C343" s="9"/>
      <c r="D343" s="45" t="s">
        <v>584</v>
      </c>
      <c r="E343" s="46">
        <f>COUNTA(E342)</f>
        <v>1</v>
      </c>
      <c r="F343" s="47"/>
      <c r="G343" s="47">
        <f t="shared" ref="G343:P343" si="89">G342</f>
        <v>0</v>
      </c>
      <c r="H343" s="47">
        <f t="shared" si="89"/>
        <v>0</v>
      </c>
      <c r="I343" s="47">
        <f t="shared" si="89"/>
        <v>0</v>
      </c>
      <c r="J343" s="47">
        <f t="shared" si="89"/>
        <v>0</v>
      </c>
      <c r="K343" s="47">
        <f t="shared" si="89"/>
        <v>550000</v>
      </c>
      <c r="L343" s="47">
        <f t="shared" si="89"/>
        <v>550000</v>
      </c>
      <c r="M343" s="47">
        <f>M342</f>
        <v>550000</v>
      </c>
      <c r="N343" s="47">
        <f>N342</f>
        <v>0</v>
      </c>
      <c r="O343" s="47">
        <f>O342</f>
        <v>0</v>
      </c>
      <c r="P343" s="43">
        <f t="shared" si="89"/>
        <v>1650000</v>
      </c>
    </row>
    <row r="344" spans="1:16" ht="15.75" customHeight="1" x14ac:dyDescent="0.25">
      <c r="A344" s="220"/>
      <c r="B344" s="44"/>
      <c r="C344" s="9"/>
      <c r="D344" s="13"/>
      <c r="E344" s="14"/>
      <c r="F344" s="9"/>
      <c r="G344" s="9"/>
      <c r="H344" s="9"/>
      <c r="I344" s="9"/>
      <c r="J344" s="9"/>
      <c r="K344" s="9"/>
      <c r="L344" s="9"/>
      <c r="M344" s="9"/>
      <c r="N344" s="9"/>
      <c r="O344" s="9"/>
      <c r="P344" s="48"/>
    </row>
    <row r="345" spans="1:16" x14ac:dyDescent="0.25">
      <c r="A345" s="195" t="s">
        <v>582</v>
      </c>
      <c r="B345" s="24" t="s">
        <v>146</v>
      </c>
      <c r="C345" s="9" t="s">
        <v>1375</v>
      </c>
      <c r="D345" s="13"/>
      <c r="E345" s="14" t="s">
        <v>138</v>
      </c>
      <c r="F345" s="49"/>
      <c r="G345" s="49"/>
      <c r="H345" s="49"/>
      <c r="I345" s="49"/>
      <c r="J345" s="49"/>
      <c r="K345" s="49">
        <v>418507</v>
      </c>
      <c r="L345" s="49">
        <v>418507</v>
      </c>
      <c r="M345" s="49">
        <v>418507</v>
      </c>
      <c r="N345" s="49">
        <v>418507</v>
      </c>
      <c r="O345" s="49"/>
      <c r="P345" s="43">
        <f>SUM(G345:O345)</f>
        <v>1674028</v>
      </c>
    </row>
    <row r="346" spans="1:16" x14ac:dyDescent="0.25">
      <c r="A346" s="220"/>
      <c r="B346" s="24" t="s">
        <v>146</v>
      </c>
      <c r="C346" s="9" t="s">
        <v>1375</v>
      </c>
      <c r="D346" s="13"/>
      <c r="E346" s="14" t="s">
        <v>386</v>
      </c>
      <c r="F346" s="49"/>
      <c r="G346" s="49"/>
      <c r="H346" s="49"/>
      <c r="I346" s="49"/>
      <c r="J346" s="49"/>
      <c r="K346" s="49">
        <v>299662</v>
      </c>
      <c r="L346" s="49">
        <v>299662</v>
      </c>
      <c r="M346" s="49">
        <v>299662</v>
      </c>
      <c r="N346" s="49">
        <v>299662</v>
      </c>
      <c r="O346" s="49"/>
      <c r="P346" s="43">
        <f>SUM(G346:O346)</f>
        <v>1198648</v>
      </c>
    </row>
    <row r="347" spans="1:16" x14ac:dyDescent="0.25">
      <c r="A347" s="220"/>
      <c r="B347" s="44"/>
      <c r="C347" s="9"/>
      <c r="D347" s="45" t="s">
        <v>584</v>
      </c>
      <c r="E347" s="46">
        <f>COUNTA(E345:E346)</f>
        <v>2</v>
      </c>
      <c r="F347" s="47"/>
      <c r="G347" s="47">
        <f t="shared" ref="G347:P347" si="90">SUM(G345:G346)</f>
        <v>0</v>
      </c>
      <c r="H347" s="47">
        <f t="shared" si="90"/>
        <v>0</v>
      </c>
      <c r="I347" s="47">
        <f t="shared" si="90"/>
        <v>0</v>
      </c>
      <c r="J347" s="47">
        <f t="shared" si="90"/>
        <v>0</v>
      </c>
      <c r="K347" s="47">
        <f t="shared" si="90"/>
        <v>718169</v>
      </c>
      <c r="L347" s="47">
        <f t="shared" si="90"/>
        <v>718169</v>
      </c>
      <c r="M347" s="47">
        <f t="shared" si="90"/>
        <v>718169</v>
      </c>
      <c r="N347" s="47">
        <f t="shared" si="90"/>
        <v>718169</v>
      </c>
      <c r="O347" s="47">
        <f t="shared" si="90"/>
        <v>0</v>
      </c>
      <c r="P347" s="43">
        <f t="shared" si="90"/>
        <v>2872676</v>
      </c>
    </row>
    <row r="348" spans="1:16" ht="15.75" customHeight="1" x14ac:dyDescent="0.25">
      <c r="A348" s="220"/>
      <c r="B348" s="44"/>
      <c r="C348" s="9"/>
      <c r="D348" s="13"/>
      <c r="E348" s="14"/>
      <c r="F348" s="9"/>
      <c r="G348" s="9"/>
      <c r="H348" s="9"/>
      <c r="I348" s="9"/>
      <c r="J348" s="9"/>
      <c r="K348" s="9"/>
      <c r="L348" s="9"/>
      <c r="M348" s="9"/>
      <c r="N348" s="9"/>
      <c r="O348" s="9"/>
      <c r="P348" s="48"/>
    </row>
    <row r="349" spans="1:16" x14ac:dyDescent="0.25">
      <c r="A349" s="195" t="s">
        <v>587</v>
      </c>
      <c r="B349" s="54" t="s">
        <v>345</v>
      </c>
      <c r="C349" s="22" t="s">
        <v>638</v>
      </c>
      <c r="D349" s="22"/>
      <c r="E349" s="22" t="s">
        <v>323</v>
      </c>
      <c r="F349" s="56"/>
      <c r="G349" s="56"/>
      <c r="H349" s="56"/>
      <c r="I349" s="56">
        <f>48776+288</f>
        <v>49064</v>
      </c>
      <c r="J349" s="56">
        <f>48776+288</f>
        <v>49064</v>
      </c>
      <c r="K349" s="56">
        <f>48776+288</f>
        <v>49064</v>
      </c>
      <c r="L349" s="56">
        <f>48776+288</f>
        <v>49064</v>
      </c>
      <c r="M349" s="56"/>
      <c r="N349" s="178"/>
      <c r="O349" s="56"/>
      <c r="P349" s="57">
        <f>SUM(G349:O349)</f>
        <v>196256</v>
      </c>
    </row>
    <row r="350" spans="1:16" x14ac:dyDescent="0.25">
      <c r="A350" s="220"/>
      <c r="B350" s="44"/>
      <c r="C350" s="9"/>
      <c r="D350" s="45" t="s">
        <v>584</v>
      </c>
      <c r="E350" s="46">
        <f>COUNTA(E349)</f>
        <v>1</v>
      </c>
      <c r="F350" s="47"/>
      <c r="G350" s="47">
        <f t="shared" ref="G350:P350" si="91">G349</f>
        <v>0</v>
      </c>
      <c r="H350" s="47">
        <f t="shared" si="91"/>
        <v>0</v>
      </c>
      <c r="I350" s="47">
        <f t="shared" si="91"/>
        <v>49064</v>
      </c>
      <c r="J350" s="47">
        <f t="shared" si="91"/>
        <v>49064</v>
      </c>
      <c r="K350" s="47">
        <f t="shared" si="91"/>
        <v>49064</v>
      </c>
      <c r="L350" s="47">
        <f t="shared" si="91"/>
        <v>49064</v>
      </c>
      <c r="M350" s="47">
        <f>M349</f>
        <v>0</v>
      </c>
      <c r="N350" s="47">
        <f>N349</f>
        <v>0</v>
      </c>
      <c r="O350" s="47">
        <f>O349</f>
        <v>0</v>
      </c>
      <c r="P350" s="43">
        <f t="shared" si="91"/>
        <v>196256</v>
      </c>
    </row>
    <row r="351" spans="1:16" ht="15.75" customHeight="1" x14ac:dyDescent="0.25">
      <c r="A351" s="220"/>
      <c r="B351" s="44"/>
      <c r="C351" s="9"/>
      <c r="D351" s="13"/>
      <c r="E351" s="14"/>
      <c r="F351" s="9"/>
      <c r="G351" s="9"/>
      <c r="H351" s="9"/>
      <c r="I351" s="9"/>
      <c r="J351" s="9"/>
      <c r="K351" s="9"/>
      <c r="L351" s="9"/>
      <c r="M351" s="9"/>
      <c r="N351" s="9"/>
      <c r="O351" s="9"/>
      <c r="P351" s="48"/>
    </row>
    <row r="352" spans="1:16" x14ac:dyDescent="0.25">
      <c r="A352" s="195" t="s">
        <v>585</v>
      </c>
      <c r="B352" s="24" t="s">
        <v>149</v>
      </c>
      <c r="C352" s="9" t="s">
        <v>1376</v>
      </c>
      <c r="D352" s="13"/>
      <c r="E352" s="14" t="s">
        <v>138</v>
      </c>
      <c r="F352" s="49"/>
      <c r="G352" s="49"/>
      <c r="H352" s="49"/>
      <c r="I352" s="49"/>
      <c r="J352" s="49"/>
      <c r="K352" s="49">
        <v>437141</v>
      </c>
      <c r="L352" s="49">
        <v>437141</v>
      </c>
      <c r="M352" s="49">
        <v>437141</v>
      </c>
      <c r="N352" s="49"/>
      <c r="O352" s="49"/>
      <c r="P352" s="43">
        <f>SUM(G352:O352)</f>
        <v>1311423</v>
      </c>
    </row>
    <row r="353" spans="1:16" x14ac:dyDescent="0.25">
      <c r="A353" s="220"/>
      <c r="B353" s="24" t="s">
        <v>149</v>
      </c>
      <c r="C353" s="9" t="s">
        <v>1376</v>
      </c>
      <c r="D353" s="13"/>
      <c r="E353" s="14" t="s">
        <v>164</v>
      </c>
      <c r="F353" s="49"/>
      <c r="G353" s="49"/>
      <c r="H353" s="49"/>
      <c r="I353" s="49"/>
      <c r="J353" s="49"/>
      <c r="K353" s="49">
        <v>339726</v>
      </c>
      <c r="L353" s="49">
        <f>339726+1473</f>
        <v>341199</v>
      </c>
      <c r="M353" s="49">
        <f>339726+7127</f>
        <v>346853</v>
      </c>
      <c r="N353" s="49"/>
      <c r="O353" s="49"/>
      <c r="P353" s="43">
        <f>SUM(G353:O353)</f>
        <v>1027778</v>
      </c>
    </row>
    <row r="354" spans="1:16" x14ac:dyDescent="0.25">
      <c r="A354" s="220"/>
      <c r="B354" s="24" t="s">
        <v>149</v>
      </c>
      <c r="C354" s="9" t="s">
        <v>1376</v>
      </c>
      <c r="D354" s="13"/>
      <c r="E354" s="14" t="s">
        <v>356</v>
      </c>
      <c r="F354" s="49"/>
      <c r="G354" s="49"/>
      <c r="H354" s="49"/>
      <c r="I354" s="49"/>
      <c r="J354" s="49"/>
      <c r="K354" s="49">
        <v>566522</v>
      </c>
      <c r="L354" s="49">
        <v>566522</v>
      </c>
      <c r="M354" s="49">
        <v>566522</v>
      </c>
      <c r="N354" s="49"/>
      <c r="O354" s="49"/>
      <c r="P354" s="43">
        <f>SUM(G354:O354)</f>
        <v>1699566</v>
      </c>
    </row>
    <row r="355" spans="1:16" x14ac:dyDescent="0.25">
      <c r="A355" s="220"/>
      <c r="B355" s="44"/>
      <c r="C355" s="9"/>
      <c r="D355" s="45" t="s">
        <v>584</v>
      </c>
      <c r="E355" s="46">
        <f>COUNTA(E352:E354)</f>
        <v>3</v>
      </c>
      <c r="F355" s="47"/>
      <c r="G355" s="47">
        <f t="shared" ref="G355:L355" si="92">SUM(G352:G354)</f>
        <v>0</v>
      </c>
      <c r="H355" s="47">
        <f t="shared" si="92"/>
        <v>0</v>
      </c>
      <c r="I355" s="47">
        <f t="shared" si="92"/>
        <v>0</v>
      </c>
      <c r="J355" s="47">
        <f t="shared" si="92"/>
        <v>0</v>
      </c>
      <c r="K355" s="47">
        <f t="shared" si="92"/>
        <v>1343389</v>
      </c>
      <c r="L355" s="47">
        <f t="shared" si="92"/>
        <v>1344862</v>
      </c>
      <c r="M355" s="47">
        <f>SUM(M352:M354)</f>
        <v>1350516</v>
      </c>
      <c r="N355" s="47">
        <f>SUM(N352:N354)</f>
        <v>0</v>
      </c>
      <c r="O355" s="47">
        <f>SUM(O352:O354)</f>
        <v>0</v>
      </c>
      <c r="P355" s="43">
        <f>SUM(P352:P354)</f>
        <v>4038767</v>
      </c>
    </row>
    <row r="356" spans="1:16" ht="15.75" customHeight="1" x14ac:dyDescent="0.25">
      <c r="A356" s="220"/>
      <c r="B356" s="44"/>
      <c r="C356" s="9"/>
      <c r="D356" s="13"/>
      <c r="E356" s="14"/>
      <c r="F356" s="9"/>
      <c r="G356" s="9"/>
      <c r="H356" s="9"/>
      <c r="I356" s="9"/>
      <c r="J356" s="9"/>
      <c r="K356" s="9"/>
      <c r="L356" s="9"/>
      <c r="M356" s="9"/>
      <c r="N356" s="9"/>
      <c r="O356" s="9"/>
      <c r="P356" s="48"/>
    </row>
    <row r="357" spans="1:16" s="18" customFormat="1" hidden="1" x14ac:dyDescent="0.2">
      <c r="A357" s="195"/>
      <c r="B357" s="126" t="s">
        <v>280</v>
      </c>
      <c r="C357" s="73" t="s">
        <v>639</v>
      </c>
      <c r="D357" s="73"/>
      <c r="E357" s="126" t="s">
        <v>279</v>
      </c>
      <c r="F357" s="73"/>
      <c r="G357" s="72"/>
      <c r="H357" s="72"/>
      <c r="I357" s="72">
        <f>681687+434205+9347</f>
        <v>1125239</v>
      </c>
      <c r="J357" s="72">
        <f>681687+434205+9347-401207-255183</f>
        <v>468849</v>
      </c>
      <c r="K357" s="72">
        <f>681687+434205+9347-1125239</f>
        <v>0</v>
      </c>
      <c r="L357" s="72">
        <f t="shared" ref="L357:M357" si="93">681687+434205+9347-1125239</f>
        <v>0</v>
      </c>
      <c r="M357" s="72">
        <f t="shared" si="93"/>
        <v>0</v>
      </c>
      <c r="N357" s="72"/>
      <c r="O357" s="72"/>
      <c r="P357" s="74">
        <f>SUM(G357:O357)</f>
        <v>1594088</v>
      </c>
    </row>
    <row r="358" spans="1:16" s="18" customFormat="1" ht="33" x14ac:dyDescent="0.2">
      <c r="A358" s="195" t="s">
        <v>589</v>
      </c>
      <c r="B358" s="25" t="s">
        <v>280</v>
      </c>
      <c r="C358" s="23" t="s">
        <v>639</v>
      </c>
      <c r="D358" s="23" t="s">
        <v>292</v>
      </c>
      <c r="E358" s="25" t="s">
        <v>293</v>
      </c>
      <c r="F358" s="23"/>
      <c r="G358" s="76"/>
      <c r="H358" s="76"/>
      <c r="I358" s="77">
        <v>288750</v>
      </c>
      <c r="J358" s="77">
        <v>495000</v>
      </c>
      <c r="K358" s="77">
        <v>495000</v>
      </c>
      <c r="L358" s="77">
        <v>495000</v>
      </c>
      <c r="M358" s="77">
        <v>495000</v>
      </c>
      <c r="N358" s="77"/>
      <c r="O358" s="77"/>
      <c r="P358" s="57">
        <f>SUM(G358:O358)</f>
        <v>2268750</v>
      </c>
    </row>
    <row r="359" spans="1:16" s="18" customFormat="1" x14ac:dyDescent="0.2">
      <c r="A359" s="220"/>
      <c r="B359" s="25" t="s">
        <v>280</v>
      </c>
      <c r="C359" s="23" t="s">
        <v>639</v>
      </c>
      <c r="D359" s="23" t="s">
        <v>294</v>
      </c>
      <c r="E359" s="25" t="s">
        <v>293</v>
      </c>
      <c r="F359" s="23"/>
      <c r="G359" s="76"/>
      <c r="H359" s="76"/>
      <c r="I359" s="77">
        <v>288750</v>
      </c>
      <c r="J359" s="77">
        <v>495000</v>
      </c>
      <c r="K359" s="77">
        <v>495000</v>
      </c>
      <c r="L359" s="77">
        <v>495000</v>
      </c>
      <c r="M359" s="77">
        <v>495000</v>
      </c>
      <c r="N359" s="77"/>
      <c r="O359" s="77"/>
      <c r="P359" s="57">
        <f>SUM(G359:O359)</f>
        <v>2268750</v>
      </c>
    </row>
    <row r="360" spans="1:16" s="18" customFormat="1" x14ac:dyDescent="0.2">
      <c r="A360" s="220"/>
      <c r="B360" s="24" t="s">
        <v>280</v>
      </c>
      <c r="C360" s="15" t="s">
        <v>639</v>
      </c>
      <c r="D360" s="19"/>
      <c r="E360" s="16" t="s">
        <v>301</v>
      </c>
      <c r="F360" s="42"/>
      <c r="G360" s="42"/>
      <c r="H360" s="42"/>
      <c r="I360" s="42">
        <f>482260+3783</f>
        <v>486043</v>
      </c>
      <c r="J360" s="42">
        <f>482260+3783</f>
        <v>486043</v>
      </c>
      <c r="K360" s="42">
        <f>482260+3783</f>
        <v>486043</v>
      </c>
      <c r="L360" s="42">
        <f>482260+3783</f>
        <v>486043</v>
      </c>
      <c r="M360" s="42">
        <f>482260+3783</f>
        <v>486043</v>
      </c>
      <c r="N360" s="42"/>
      <c r="O360" s="42"/>
      <c r="P360" s="43">
        <f>SUM(G360:O360)</f>
        <v>2430215</v>
      </c>
    </row>
    <row r="361" spans="1:16" s="18" customFormat="1" x14ac:dyDescent="0.2">
      <c r="A361" s="220"/>
      <c r="B361" s="24" t="s">
        <v>280</v>
      </c>
      <c r="C361" s="15" t="s">
        <v>639</v>
      </c>
      <c r="D361" s="19"/>
      <c r="E361" s="16" t="s">
        <v>1086</v>
      </c>
      <c r="F361" s="42"/>
      <c r="G361" s="42"/>
      <c r="H361" s="42"/>
      <c r="I361" s="42">
        <v>1125239</v>
      </c>
      <c r="J361" s="42">
        <v>525120</v>
      </c>
      <c r="K361" s="42">
        <v>0</v>
      </c>
      <c r="L361" s="42">
        <v>0</v>
      </c>
      <c r="M361" s="42">
        <v>0</v>
      </c>
      <c r="N361" s="42"/>
      <c r="O361" s="42"/>
      <c r="P361" s="43"/>
    </row>
    <row r="362" spans="1:16" s="18" customFormat="1" x14ac:dyDescent="0.2">
      <c r="A362" s="220"/>
      <c r="B362" s="24" t="s">
        <v>280</v>
      </c>
      <c r="C362" s="15" t="s">
        <v>639</v>
      </c>
      <c r="D362" s="19"/>
      <c r="E362" s="16" t="s">
        <v>480</v>
      </c>
      <c r="F362" s="70" t="s">
        <v>29</v>
      </c>
      <c r="G362" s="42"/>
      <c r="H362" s="42"/>
      <c r="I362" s="42">
        <f>1043041-1043041</f>
        <v>0</v>
      </c>
      <c r="J362" s="42">
        <f>1043041-1043041</f>
        <v>0</v>
      </c>
      <c r="K362" s="42">
        <f>1043041-1043041</f>
        <v>0</v>
      </c>
      <c r="L362" s="42">
        <f>1043041-1043041</f>
        <v>0</v>
      </c>
      <c r="M362" s="42">
        <f>1043041-1043041</f>
        <v>0</v>
      </c>
      <c r="N362" s="42"/>
      <c r="O362" s="42"/>
      <c r="P362" s="43">
        <f>SUM(G362:O362)</f>
        <v>0</v>
      </c>
    </row>
    <row r="363" spans="1:16" s="18" customFormat="1" x14ac:dyDescent="0.2">
      <c r="A363" s="220"/>
      <c r="B363" s="24" t="s">
        <v>280</v>
      </c>
      <c r="C363" s="15" t="s">
        <v>639</v>
      </c>
      <c r="D363" s="19" t="s">
        <v>529</v>
      </c>
      <c r="E363" s="16" t="s">
        <v>488</v>
      </c>
      <c r="F363" s="42"/>
      <c r="G363" s="42"/>
      <c r="H363" s="42"/>
      <c r="I363" s="42">
        <f>913267+7007</f>
        <v>920274</v>
      </c>
      <c r="J363" s="42">
        <f>913267+7007</f>
        <v>920274</v>
      </c>
      <c r="K363" s="42">
        <f>913267+7007</f>
        <v>920274</v>
      </c>
      <c r="L363" s="42">
        <f>913267+7007</f>
        <v>920274</v>
      </c>
      <c r="M363" s="42">
        <f>913267+7007+117</f>
        <v>920391</v>
      </c>
      <c r="N363" s="42"/>
      <c r="O363" s="42"/>
      <c r="P363" s="43">
        <f>SUM(G363:O363)</f>
        <v>4601487</v>
      </c>
    </row>
    <row r="364" spans="1:16" s="18" customFormat="1" x14ac:dyDescent="0.2">
      <c r="A364" s="220"/>
      <c r="B364" s="24" t="s">
        <v>280</v>
      </c>
      <c r="C364" s="15" t="s">
        <v>639</v>
      </c>
      <c r="D364" s="19" t="s">
        <v>526</v>
      </c>
      <c r="E364" s="16" t="s">
        <v>488</v>
      </c>
      <c r="F364" s="42"/>
      <c r="G364" s="42"/>
      <c r="H364" s="42"/>
      <c r="I364" s="42">
        <f>1043041+8328</f>
        <v>1051369</v>
      </c>
      <c r="J364" s="42">
        <f>1043041+8328</f>
        <v>1051369</v>
      </c>
      <c r="K364" s="42">
        <f>1043041+8328</f>
        <v>1051369</v>
      </c>
      <c r="L364" s="42">
        <f>1043041+8328</f>
        <v>1051369</v>
      </c>
      <c r="M364" s="42">
        <f>1043041+8328+117</f>
        <v>1051486</v>
      </c>
      <c r="N364" s="42"/>
      <c r="O364" s="42"/>
      <c r="P364" s="43">
        <f>SUM(G364:O364)</f>
        <v>5256962</v>
      </c>
    </row>
    <row r="365" spans="1:16" s="18" customFormat="1" x14ac:dyDescent="0.2">
      <c r="A365" s="220"/>
      <c r="B365" s="24" t="s">
        <v>280</v>
      </c>
      <c r="C365" s="15" t="s">
        <v>639</v>
      </c>
      <c r="D365" s="19" t="s">
        <v>531</v>
      </c>
      <c r="E365" s="16" t="s">
        <v>488</v>
      </c>
      <c r="F365" s="42"/>
      <c r="G365" s="42"/>
      <c r="H365" s="42"/>
      <c r="I365" s="42">
        <f>913267+7303</f>
        <v>920570</v>
      </c>
      <c r="J365" s="42">
        <f>913267+7303</f>
        <v>920570</v>
      </c>
      <c r="K365" s="42">
        <f>913267+7303</f>
        <v>920570</v>
      </c>
      <c r="L365" s="42">
        <f>913267+7303</f>
        <v>920570</v>
      </c>
      <c r="M365" s="42">
        <f>913267+7303+117</f>
        <v>920687</v>
      </c>
      <c r="N365" s="42"/>
      <c r="O365" s="42"/>
      <c r="P365" s="43">
        <f>SUM(G365:O365)</f>
        <v>4602967</v>
      </c>
    </row>
    <row r="366" spans="1:16" x14ac:dyDescent="0.25">
      <c r="A366" s="220"/>
      <c r="B366" s="44"/>
      <c r="C366" s="9"/>
      <c r="D366" s="45" t="s">
        <v>584</v>
      </c>
      <c r="E366" s="46">
        <f>COUNTA(E357:E365)-1</f>
        <v>8</v>
      </c>
      <c r="F366" s="47"/>
      <c r="G366" s="47">
        <f>SUM(G364:G365)</f>
        <v>0</v>
      </c>
      <c r="H366" s="47">
        <f>SUM(H364:H365)</f>
        <v>0</v>
      </c>
      <c r="I366" s="47">
        <f>SUM(I357:I365)</f>
        <v>6206234</v>
      </c>
      <c r="J366" s="47">
        <f>SUM(J358:J365)</f>
        <v>4893376</v>
      </c>
      <c r="K366" s="47">
        <f t="shared" ref="K366:P366" si="94">SUM(K357:K365)</f>
        <v>4368256</v>
      </c>
      <c r="L366" s="47">
        <f t="shared" si="94"/>
        <v>4368256</v>
      </c>
      <c r="M366" s="47">
        <f t="shared" si="94"/>
        <v>4368607</v>
      </c>
      <c r="N366" s="47">
        <f t="shared" si="94"/>
        <v>0</v>
      </c>
      <c r="O366" s="47">
        <f t="shared" si="94"/>
        <v>0</v>
      </c>
      <c r="P366" s="43">
        <f t="shared" si="94"/>
        <v>23023219</v>
      </c>
    </row>
    <row r="367" spans="1:16" ht="15.75" customHeight="1" x14ac:dyDescent="0.25">
      <c r="A367" s="220"/>
      <c r="B367" s="44"/>
      <c r="C367" s="9"/>
      <c r="D367" s="13"/>
      <c r="E367" s="14"/>
      <c r="F367" s="9"/>
      <c r="G367" s="9"/>
      <c r="H367" s="9"/>
      <c r="I367" s="9"/>
      <c r="J367" s="9"/>
      <c r="K367" s="9"/>
      <c r="L367" s="9"/>
      <c r="M367" s="9"/>
      <c r="N367" s="9"/>
      <c r="O367" s="9"/>
      <c r="P367" s="48"/>
    </row>
    <row r="368" spans="1:16" x14ac:dyDescent="0.25">
      <c r="A368" s="195" t="s">
        <v>582</v>
      </c>
      <c r="B368" s="54" t="s">
        <v>173</v>
      </c>
      <c r="C368" s="22" t="s">
        <v>640</v>
      </c>
      <c r="D368" s="22" t="s">
        <v>174</v>
      </c>
      <c r="E368" s="22" t="s">
        <v>164</v>
      </c>
      <c r="F368" s="56"/>
      <c r="G368" s="56"/>
      <c r="H368" s="56"/>
      <c r="I368" s="56"/>
      <c r="J368" s="56">
        <v>366903</v>
      </c>
      <c r="K368" s="56">
        <v>366903</v>
      </c>
      <c r="L368" s="56">
        <v>366903</v>
      </c>
      <c r="M368" s="56">
        <v>366903</v>
      </c>
      <c r="N368" s="178"/>
      <c r="O368" s="56"/>
      <c r="P368" s="57">
        <f>SUM(G368:O368)</f>
        <v>1467612</v>
      </c>
    </row>
    <row r="369" spans="1:16" x14ac:dyDescent="0.25">
      <c r="A369" s="220"/>
      <c r="B369" s="54" t="s">
        <v>173</v>
      </c>
      <c r="C369" s="22" t="s">
        <v>640</v>
      </c>
      <c r="D369" s="22" t="s">
        <v>60</v>
      </c>
      <c r="E369" s="22" t="s">
        <v>164</v>
      </c>
      <c r="F369" s="56"/>
      <c r="G369" s="56"/>
      <c r="H369" s="56"/>
      <c r="I369" s="56"/>
      <c r="J369" s="56">
        <v>618302</v>
      </c>
      <c r="K369" s="56">
        <v>618302</v>
      </c>
      <c r="L369" s="56">
        <v>618302</v>
      </c>
      <c r="M369" s="56">
        <v>618302</v>
      </c>
      <c r="N369" s="178"/>
      <c r="O369" s="56"/>
      <c r="P369" s="57">
        <f>SUM(G369:O369)</f>
        <v>2473208</v>
      </c>
    </row>
    <row r="370" spans="1:16" x14ac:dyDescent="0.25">
      <c r="A370" s="220"/>
      <c r="B370" s="44"/>
      <c r="C370" s="9"/>
      <c r="D370" s="45" t="s">
        <v>584</v>
      </c>
      <c r="E370" s="46">
        <f>COUNTA(E368:E369)</f>
        <v>2</v>
      </c>
      <c r="F370" s="47"/>
      <c r="G370" s="47">
        <f t="shared" ref="G370:P370" si="95">G368+G369</f>
        <v>0</v>
      </c>
      <c r="H370" s="47">
        <f t="shared" si="95"/>
        <v>0</v>
      </c>
      <c r="I370" s="47">
        <f t="shared" si="95"/>
        <v>0</v>
      </c>
      <c r="J370" s="47">
        <f t="shared" si="95"/>
        <v>985205</v>
      </c>
      <c r="K370" s="47">
        <f t="shared" si="95"/>
        <v>985205</v>
      </c>
      <c r="L370" s="47">
        <f t="shared" si="95"/>
        <v>985205</v>
      </c>
      <c r="M370" s="47">
        <f>M368+M369</f>
        <v>985205</v>
      </c>
      <c r="N370" s="47">
        <f>N368+N369</f>
        <v>0</v>
      </c>
      <c r="O370" s="47">
        <f>O368+O369</f>
        <v>0</v>
      </c>
      <c r="P370" s="43">
        <f t="shared" si="95"/>
        <v>3940820</v>
      </c>
    </row>
    <row r="371" spans="1:16" ht="15.75" customHeight="1" x14ac:dyDescent="0.25">
      <c r="A371" s="220"/>
      <c r="B371" s="44"/>
      <c r="C371" s="9"/>
      <c r="D371" s="13"/>
      <c r="E371" s="14"/>
      <c r="F371" s="9"/>
      <c r="G371" s="9"/>
      <c r="H371" s="9"/>
      <c r="I371" s="9"/>
      <c r="J371" s="9"/>
      <c r="K371" s="9"/>
      <c r="L371" s="9"/>
      <c r="M371" s="9"/>
      <c r="N371" s="9"/>
      <c r="O371" s="9"/>
      <c r="P371" s="48"/>
    </row>
    <row r="372" spans="1:16" s="18" customFormat="1" ht="33" x14ac:dyDescent="0.2">
      <c r="A372" s="195" t="s">
        <v>585</v>
      </c>
      <c r="B372" s="54" t="s">
        <v>568</v>
      </c>
      <c r="C372" s="23" t="s">
        <v>641</v>
      </c>
      <c r="D372" s="23"/>
      <c r="E372" s="23" t="s">
        <v>569</v>
      </c>
      <c r="F372" s="63"/>
      <c r="G372" s="63">
        <v>122233</v>
      </c>
      <c r="H372" s="63">
        <v>122233</v>
      </c>
      <c r="I372" s="63">
        <f>122233+888</f>
        <v>123121</v>
      </c>
      <c r="J372" s="63">
        <f>122233+888</f>
        <v>123121</v>
      </c>
      <c r="K372" s="63">
        <f>122233+888</f>
        <v>123121</v>
      </c>
      <c r="L372" s="63"/>
      <c r="M372" s="63"/>
      <c r="N372" s="188"/>
      <c r="O372" s="63"/>
      <c r="P372" s="57">
        <f>SUM(G372:O372)</f>
        <v>613829</v>
      </c>
    </row>
    <row r="373" spans="1:16" x14ac:dyDescent="0.25">
      <c r="A373" s="220"/>
      <c r="B373" s="44"/>
      <c r="C373" s="9"/>
      <c r="D373" s="45" t="s">
        <v>584</v>
      </c>
      <c r="E373" s="46">
        <f>COUNTA(E372)</f>
        <v>1</v>
      </c>
      <c r="F373" s="47"/>
      <c r="G373" s="47">
        <f t="shared" ref="G373:P373" si="96">G372</f>
        <v>122233</v>
      </c>
      <c r="H373" s="47">
        <f t="shared" si="96"/>
        <v>122233</v>
      </c>
      <c r="I373" s="47">
        <f t="shared" si="96"/>
        <v>123121</v>
      </c>
      <c r="J373" s="47">
        <f t="shared" si="96"/>
        <v>123121</v>
      </c>
      <c r="K373" s="47">
        <f t="shared" si="96"/>
        <v>123121</v>
      </c>
      <c r="L373" s="47">
        <f t="shared" si="96"/>
        <v>0</v>
      </c>
      <c r="M373" s="47">
        <f>M372</f>
        <v>0</v>
      </c>
      <c r="N373" s="47">
        <f>N372</f>
        <v>0</v>
      </c>
      <c r="O373" s="47">
        <f>O372</f>
        <v>0</v>
      </c>
      <c r="P373" s="43">
        <f t="shared" si="96"/>
        <v>613829</v>
      </c>
    </row>
    <row r="374" spans="1:16" ht="14.25" customHeight="1" x14ac:dyDescent="0.25">
      <c r="A374" s="220"/>
      <c r="B374" s="44"/>
      <c r="C374" s="9"/>
      <c r="D374" s="13"/>
      <c r="E374" s="14"/>
      <c r="F374" s="9"/>
      <c r="G374" s="9"/>
      <c r="H374" s="9"/>
      <c r="I374" s="9"/>
      <c r="J374" s="9"/>
      <c r="K374" s="9"/>
      <c r="L374" s="9"/>
      <c r="M374" s="9"/>
      <c r="N374" s="9"/>
      <c r="O374" s="9"/>
      <c r="P374" s="48"/>
    </row>
    <row r="375" spans="1:16" s="18" customFormat="1" x14ac:dyDescent="0.2">
      <c r="A375" s="195" t="s">
        <v>585</v>
      </c>
      <c r="B375" s="25" t="s">
        <v>204</v>
      </c>
      <c r="C375" s="23" t="s">
        <v>642</v>
      </c>
      <c r="D375" s="23"/>
      <c r="E375" s="23" t="s">
        <v>198</v>
      </c>
      <c r="F375" s="23"/>
      <c r="G375" s="63"/>
      <c r="H375" s="63"/>
      <c r="I375" s="63"/>
      <c r="J375" s="63">
        <v>114000</v>
      </c>
      <c r="K375" s="63">
        <v>114000</v>
      </c>
      <c r="L375" s="63">
        <v>114000</v>
      </c>
      <c r="M375" s="63">
        <v>114000</v>
      </c>
      <c r="N375" s="188"/>
      <c r="O375" s="63"/>
      <c r="P375" s="57">
        <f>SUM(G375:O375)</f>
        <v>456000</v>
      </c>
    </row>
    <row r="376" spans="1:16" x14ac:dyDescent="0.25">
      <c r="A376" s="220"/>
      <c r="B376" s="24" t="s">
        <v>204</v>
      </c>
      <c r="C376" s="23" t="s">
        <v>642</v>
      </c>
      <c r="D376" s="13"/>
      <c r="E376" s="14" t="s">
        <v>480</v>
      </c>
      <c r="F376" s="70" t="s">
        <v>29</v>
      </c>
      <c r="G376" s="49"/>
      <c r="H376" s="49"/>
      <c r="I376" s="49"/>
      <c r="J376" s="49">
        <v>0</v>
      </c>
      <c r="K376" s="49">
        <v>0</v>
      </c>
      <c r="L376" s="49">
        <v>0</v>
      </c>
      <c r="M376" s="49">
        <v>0</v>
      </c>
      <c r="N376" s="49"/>
      <c r="O376" s="49"/>
      <c r="P376" s="43">
        <f>SUM(G376:O376)</f>
        <v>0</v>
      </c>
    </row>
    <row r="377" spans="1:16" x14ac:dyDescent="0.25">
      <c r="A377" s="220"/>
      <c r="B377" s="44"/>
      <c r="C377" s="9"/>
      <c r="D377" s="45" t="s">
        <v>584</v>
      </c>
      <c r="E377" s="46">
        <f>COUNTA(E375:E376)</f>
        <v>2</v>
      </c>
      <c r="F377" s="47"/>
      <c r="G377" s="47">
        <f t="shared" ref="G377:O377" si="97">G375+G376</f>
        <v>0</v>
      </c>
      <c r="H377" s="47">
        <f t="shared" si="97"/>
        <v>0</v>
      </c>
      <c r="I377" s="47">
        <f t="shared" si="97"/>
        <v>0</v>
      </c>
      <c r="J377" s="47">
        <f t="shared" si="97"/>
        <v>114000</v>
      </c>
      <c r="K377" s="47">
        <f t="shared" si="97"/>
        <v>114000</v>
      </c>
      <c r="L377" s="47">
        <f t="shared" si="97"/>
        <v>114000</v>
      </c>
      <c r="M377" s="47">
        <f t="shared" si="97"/>
        <v>114000</v>
      </c>
      <c r="N377" s="47">
        <f t="shared" si="97"/>
        <v>0</v>
      </c>
      <c r="O377" s="47">
        <f t="shared" si="97"/>
        <v>0</v>
      </c>
      <c r="P377" s="43">
        <f>SUM(P375:P376)</f>
        <v>456000</v>
      </c>
    </row>
    <row r="378" spans="1:16" ht="15.75" customHeight="1" x14ac:dyDescent="0.25">
      <c r="A378" s="220"/>
      <c r="B378" s="44"/>
      <c r="C378" s="9"/>
      <c r="D378" s="13"/>
      <c r="E378" s="14"/>
      <c r="F378" s="9"/>
      <c r="G378" s="9"/>
      <c r="H378" s="9"/>
      <c r="I378" s="9"/>
      <c r="J378" s="9"/>
      <c r="K378" s="9"/>
      <c r="L378" s="9"/>
      <c r="M378" s="9"/>
      <c r="N378" s="9"/>
      <c r="O378" s="9"/>
      <c r="P378" s="48"/>
    </row>
    <row r="379" spans="1:16" ht="15.75" customHeight="1" x14ac:dyDescent="0.25">
      <c r="A379" s="195" t="s">
        <v>582</v>
      </c>
      <c r="B379" s="24" t="s">
        <v>534</v>
      </c>
      <c r="C379" s="9" t="s">
        <v>643</v>
      </c>
      <c r="D379" s="13"/>
      <c r="E379" s="14" t="s">
        <v>438</v>
      </c>
      <c r="F379" s="9"/>
      <c r="G379" s="9"/>
      <c r="H379" s="9"/>
      <c r="I379" s="9"/>
      <c r="J379" s="49">
        <f>749377/12*11</f>
        <v>686928.91666666674</v>
      </c>
      <c r="K379" s="49">
        <v>749377</v>
      </c>
      <c r="L379" s="9"/>
      <c r="M379" s="9"/>
      <c r="N379" s="9"/>
      <c r="O379" s="9"/>
      <c r="P379" s="43">
        <f>SUM(G379:O379)</f>
        <v>1436305.9166666667</v>
      </c>
    </row>
    <row r="380" spans="1:16" x14ac:dyDescent="0.25">
      <c r="A380" s="195"/>
      <c r="B380" s="24" t="s">
        <v>534</v>
      </c>
      <c r="C380" s="9" t="s">
        <v>643</v>
      </c>
      <c r="D380" s="13"/>
      <c r="E380" s="14" t="s">
        <v>488</v>
      </c>
      <c r="F380" s="49"/>
      <c r="G380" s="49"/>
      <c r="H380" s="49"/>
      <c r="I380" s="49">
        <f>938709+7489+1063</f>
        <v>947261</v>
      </c>
      <c r="J380" s="49">
        <f>938709+7489+1063</f>
        <v>947261</v>
      </c>
      <c r="K380" s="49">
        <f>938709+7489+1063</f>
        <v>947261</v>
      </c>
      <c r="L380" s="49"/>
      <c r="M380" s="49"/>
      <c r="N380" s="49"/>
      <c r="O380" s="49"/>
      <c r="P380" s="43">
        <f>SUM(G380:O380)</f>
        <v>2841783</v>
      </c>
    </row>
    <row r="381" spans="1:16" x14ac:dyDescent="0.25">
      <c r="A381" s="220"/>
      <c r="B381" s="44"/>
      <c r="C381" s="9"/>
      <c r="D381" s="45" t="s">
        <v>584</v>
      </c>
      <c r="E381" s="46">
        <f>COUNTA(E379:E380)</f>
        <v>2</v>
      </c>
      <c r="F381" s="47"/>
      <c r="G381" s="47">
        <f t="shared" ref="G381:O381" si="98">SUM(G379:G380)</f>
        <v>0</v>
      </c>
      <c r="H381" s="47">
        <f t="shared" si="98"/>
        <v>0</v>
      </c>
      <c r="I381" s="47">
        <f t="shared" si="98"/>
        <v>947261</v>
      </c>
      <c r="J381" s="47">
        <f t="shared" si="98"/>
        <v>1634189.9166666667</v>
      </c>
      <c r="K381" s="47">
        <f t="shared" si="98"/>
        <v>1696638</v>
      </c>
      <c r="L381" s="47">
        <f t="shared" si="98"/>
        <v>0</v>
      </c>
      <c r="M381" s="47">
        <f t="shared" si="98"/>
        <v>0</v>
      </c>
      <c r="N381" s="47">
        <f t="shared" si="98"/>
        <v>0</v>
      </c>
      <c r="O381" s="47">
        <f t="shared" si="98"/>
        <v>0</v>
      </c>
      <c r="P381" s="43">
        <f>SUM(P379:P380)</f>
        <v>4278088.916666667</v>
      </c>
    </row>
    <row r="382" spans="1:16" ht="15.75" customHeight="1" x14ac:dyDescent="0.25">
      <c r="A382" s="220"/>
      <c r="B382" s="44"/>
      <c r="C382" s="9"/>
      <c r="D382" s="13"/>
      <c r="E382" s="14"/>
      <c r="F382" s="9"/>
      <c r="G382" s="9"/>
      <c r="H382" s="9"/>
      <c r="I382" s="9"/>
      <c r="J382" s="9"/>
      <c r="K382" s="9"/>
      <c r="L382" s="9"/>
      <c r="M382" s="9"/>
      <c r="N382" s="9"/>
      <c r="O382" s="9"/>
      <c r="P382" s="48"/>
    </row>
    <row r="383" spans="1:16" x14ac:dyDescent="0.25">
      <c r="A383" s="195" t="s">
        <v>582</v>
      </c>
      <c r="B383" s="16" t="s">
        <v>1556</v>
      </c>
      <c r="C383" s="9" t="s">
        <v>605</v>
      </c>
      <c r="D383" s="13"/>
      <c r="E383" s="14" t="s">
        <v>116</v>
      </c>
      <c r="F383" s="49"/>
      <c r="G383" s="49">
        <v>371589</v>
      </c>
      <c r="H383" s="49">
        <v>371589</v>
      </c>
      <c r="I383" s="49">
        <v>371589</v>
      </c>
      <c r="J383" s="49">
        <v>371589</v>
      </c>
      <c r="K383" s="49">
        <v>371589</v>
      </c>
      <c r="L383" s="49"/>
      <c r="M383" s="49"/>
      <c r="N383" s="49"/>
      <c r="O383" s="49"/>
      <c r="P383" s="43">
        <f>SUM(G383:O383)</f>
        <v>1857945</v>
      </c>
    </row>
    <row r="384" spans="1:16" x14ac:dyDescent="0.25">
      <c r="A384" s="220"/>
      <c r="B384" s="44"/>
      <c r="C384" s="9"/>
      <c r="D384" s="45" t="s">
        <v>584</v>
      </c>
      <c r="E384" s="46">
        <f>COUNTA(E383)</f>
        <v>1</v>
      </c>
      <c r="F384" s="47"/>
      <c r="G384" s="47">
        <f t="shared" ref="G384:P384" si="99">G383</f>
        <v>371589</v>
      </c>
      <c r="H384" s="47">
        <f t="shared" si="99"/>
        <v>371589</v>
      </c>
      <c r="I384" s="47">
        <f t="shared" si="99"/>
        <v>371589</v>
      </c>
      <c r="J384" s="47">
        <f t="shared" si="99"/>
        <v>371589</v>
      </c>
      <c r="K384" s="47">
        <f t="shared" si="99"/>
        <v>371589</v>
      </c>
      <c r="L384" s="47">
        <f t="shared" si="99"/>
        <v>0</v>
      </c>
      <c r="M384" s="47">
        <f>M383</f>
        <v>0</v>
      </c>
      <c r="N384" s="47">
        <f>N383</f>
        <v>0</v>
      </c>
      <c r="O384" s="47">
        <f>O383</f>
        <v>0</v>
      </c>
      <c r="P384" s="43">
        <f t="shared" si="99"/>
        <v>1857945</v>
      </c>
    </row>
    <row r="385" spans="1:16" x14ac:dyDescent="0.25">
      <c r="A385" s="220"/>
      <c r="B385" s="44"/>
      <c r="C385" s="9"/>
      <c r="D385" s="13"/>
      <c r="E385" s="14"/>
      <c r="F385" s="9"/>
      <c r="G385" s="9"/>
      <c r="H385" s="9"/>
      <c r="I385" s="9"/>
      <c r="J385" s="9"/>
      <c r="K385" s="9"/>
      <c r="L385" s="9"/>
      <c r="M385" s="9"/>
      <c r="N385" s="9"/>
      <c r="O385" s="9"/>
      <c r="P385" s="48"/>
    </row>
    <row r="386" spans="1:16" x14ac:dyDescent="0.25">
      <c r="A386" s="195" t="s">
        <v>587</v>
      </c>
      <c r="B386" s="54" t="s">
        <v>118</v>
      </c>
      <c r="C386" s="22" t="s">
        <v>644</v>
      </c>
      <c r="D386" s="22"/>
      <c r="E386" s="22" t="s">
        <v>119</v>
      </c>
      <c r="F386" s="56"/>
      <c r="G386" s="56"/>
      <c r="H386" s="56"/>
      <c r="I386" s="56"/>
      <c r="J386" s="56">
        <v>380514</v>
      </c>
      <c r="K386" s="56">
        <v>380514</v>
      </c>
      <c r="L386" s="56"/>
      <c r="M386" s="56"/>
      <c r="N386" s="178"/>
      <c r="O386" s="56"/>
      <c r="P386" s="57">
        <f>SUM(G386:O386)</f>
        <v>761028</v>
      </c>
    </row>
    <row r="387" spans="1:16" x14ac:dyDescent="0.25">
      <c r="A387" s="220"/>
      <c r="B387" s="24" t="s">
        <v>118</v>
      </c>
      <c r="C387" s="9" t="s">
        <v>644</v>
      </c>
      <c r="D387" s="13"/>
      <c r="E387" s="14" t="s">
        <v>308</v>
      </c>
      <c r="F387" s="49"/>
      <c r="G387" s="49"/>
      <c r="H387" s="49"/>
      <c r="I387" s="49"/>
      <c r="J387" s="49">
        <v>179252</v>
      </c>
      <c r="K387" s="49">
        <v>179252</v>
      </c>
      <c r="L387" s="49">
        <v>179252</v>
      </c>
      <c r="M387" s="49">
        <v>179252</v>
      </c>
      <c r="N387" s="49"/>
      <c r="O387" s="49"/>
      <c r="P387" s="43">
        <f>SUM(G387:O387)</f>
        <v>717008</v>
      </c>
    </row>
    <row r="388" spans="1:16" x14ac:dyDescent="0.25">
      <c r="A388" s="220"/>
      <c r="B388" s="44"/>
      <c r="C388" s="9"/>
      <c r="D388" s="45" t="s">
        <v>584</v>
      </c>
      <c r="E388" s="46">
        <f>COUNTA(E386:E387)</f>
        <v>2</v>
      </c>
      <c r="F388" s="47"/>
      <c r="G388" s="47">
        <f t="shared" ref="G388:P388" si="100">G386+G387</f>
        <v>0</v>
      </c>
      <c r="H388" s="47">
        <f t="shared" si="100"/>
        <v>0</v>
      </c>
      <c r="I388" s="47">
        <f t="shared" si="100"/>
        <v>0</v>
      </c>
      <c r="J388" s="47">
        <f t="shared" si="100"/>
        <v>559766</v>
      </c>
      <c r="K388" s="47">
        <f t="shared" si="100"/>
        <v>559766</v>
      </c>
      <c r="L388" s="47">
        <f t="shared" si="100"/>
        <v>179252</v>
      </c>
      <c r="M388" s="47">
        <f>M386+M387</f>
        <v>179252</v>
      </c>
      <c r="N388" s="47">
        <f>N386+N387</f>
        <v>0</v>
      </c>
      <c r="O388" s="47">
        <f>O386+O387</f>
        <v>0</v>
      </c>
      <c r="P388" s="43">
        <f t="shared" si="100"/>
        <v>1478036</v>
      </c>
    </row>
    <row r="389" spans="1:16" ht="15.75" customHeight="1" x14ac:dyDescent="0.25">
      <c r="A389" s="220"/>
      <c r="B389" s="44"/>
      <c r="C389" s="9"/>
      <c r="D389" s="13"/>
      <c r="E389" s="14"/>
      <c r="F389" s="9"/>
      <c r="G389" s="9"/>
      <c r="H389" s="9"/>
      <c r="I389" s="9"/>
      <c r="J389" s="9"/>
      <c r="K389" s="9"/>
      <c r="L389" s="9"/>
      <c r="M389" s="9"/>
      <c r="N389" s="9"/>
      <c r="O389" s="9"/>
      <c r="P389" s="48"/>
    </row>
    <row r="390" spans="1:16" x14ac:dyDescent="0.25">
      <c r="A390" s="195" t="s">
        <v>589</v>
      </c>
      <c r="B390" s="16" t="s">
        <v>560</v>
      </c>
      <c r="C390" s="14" t="s">
        <v>645</v>
      </c>
      <c r="D390" s="13" t="s">
        <v>37</v>
      </c>
      <c r="E390" s="14" t="s">
        <v>555</v>
      </c>
      <c r="F390" s="9"/>
      <c r="G390" s="9"/>
      <c r="H390" s="9"/>
      <c r="I390" s="49">
        <f>418900+2539+286</f>
        <v>421725</v>
      </c>
      <c r="J390" s="49">
        <f>418900+2539+286</f>
        <v>421725</v>
      </c>
      <c r="K390" s="49">
        <f>418900+2539+286+53106</f>
        <v>474831</v>
      </c>
      <c r="L390" s="49">
        <f>418900+2539+286+53106</f>
        <v>474831</v>
      </c>
      <c r="M390" s="49">
        <f>418900+2539+286+53106</f>
        <v>474831</v>
      </c>
      <c r="N390" s="49"/>
      <c r="O390" s="49"/>
      <c r="P390" s="43">
        <f>SUM(G390:O390)</f>
        <v>2267943</v>
      </c>
    </row>
    <row r="391" spans="1:16" ht="15.75" customHeight="1" x14ac:dyDescent="0.25">
      <c r="A391" s="195"/>
      <c r="B391" s="16" t="s">
        <v>560</v>
      </c>
      <c r="C391" s="14" t="s">
        <v>645</v>
      </c>
      <c r="D391" s="13" t="s">
        <v>561</v>
      </c>
      <c r="E391" s="14" t="s">
        <v>555</v>
      </c>
      <c r="F391" s="9"/>
      <c r="G391" s="9"/>
      <c r="H391" s="9"/>
      <c r="I391" s="49">
        <f>807630+5319</f>
        <v>812949</v>
      </c>
      <c r="J391" s="49">
        <f>807630+5319</f>
        <v>812949</v>
      </c>
      <c r="K391" s="49">
        <f>807630+5319+95130</f>
        <v>908079</v>
      </c>
      <c r="L391" s="49">
        <f>807630+5319+95130</f>
        <v>908079</v>
      </c>
      <c r="M391" s="49">
        <f>807630+5319+95130</f>
        <v>908079</v>
      </c>
      <c r="N391" s="49"/>
      <c r="O391" s="49"/>
      <c r="P391" s="43">
        <f>SUM(G391:O391)</f>
        <v>4350135</v>
      </c>
    </row>
    <row r="392" spans="1:16" x14ac:dyDescent="0.25">
      <c r="A392" s="220"/>
      <c r="B392" s="44"/>
      <c r="C392" s="9"/>
      <c r="D392" s="45" t="s">
        <v>584</v>
      </c>
      <c r="E392" s="46">
        <f>COUNTA(E390:E391)</f>
        <v>2</v>
      </c>
      <c r="F392" s="47"/>
      <c r="G392" s="47">
        <f t="shared" ref="G392:P392" si="101">SUM(G390:G391)</f>
        <v>0</v>
      </c>
      <c r="H392" s="47">
        <f t="shared" si="101"/>
        <v>0</v>
      </c>
      <c r="I392" s="47">
        <f t="shared" si="101"/>
        <v>1234674</v>
      </c>
      <c r="J392" s="47">
        <f t="shared" si="101"/>
        <v>1234674</v>
      </c>
      <c r="K392" s="47">
        <f t="shared" si="101"/>
        <v>1382910</v>
      </c>
      <c r="L392" s="47">
        <f t="shared" si="101"/>
        <v>1382910</v>
      </c>
      <c r="M392" s="47">
        <f t="shared" si="101"/>
        <v>1382910</v>
      </c>
      <c r="N392" s="47">
        <f t="shared" si="101"/>
        <v>0</v>
      </c>
      <c r="O392" s="47">
        <f t="shared" si="101"/>
        <v>0</v>
      </c>
      <c r="P392" s="43">
        <f t="shared" si="101"/>
        <v>6618078</v>
      </c>
    </row>
    <row r="393" spans="1:16" ht="15.75" customHeight="1" x14ac:dyDescent="0.25">
      <c r="A393" s="220"/>
      <c r="B393" s="44"/>
      <c r="C393" s="9"/>
      <c r="D393" s="13"/>
      <c r="E393" s="14"/>
      <c r="F393" s="9"/>
      <c r="G393" s="9"/>
      <c r="H393" s="9"/>
      <c r="I393" s="9"/>
      <c r="J393" s="9"/>
      <c r="K393" s="9"/>
      <c r="L393" s="9"/>
      <c r="M393" s="9"/>
      <c r="N393" s="9"/>
      <c r="O393" s="9"/>
      <c r="P393" s="48"/>
    </row>
    <row r="394" spans="1:16" s="18" customFormat="1" x14ac:dyDescent="0.2">
      <c r="A394" s="195" t="s">
        <v>589</v>
      </c>
      <c r="B394" s="24" t="s">
        <v>347</v>
      </c>
      <c r="C394" s="15" t="s">
        <v>646</v>
      </c>
      <c r="D394" s="19"/>
      <c r="E394" s="16" t="s">
        <v>323</v>
      </c>
      <c r="F394" s="42"/>
      <c r="G394" s="42"/>
      <c r="H394" s="42"/>
      <c r="I394" s="42">
        <f>48368+311</f>
        <v>48679</v>
      </c>
      <c r="J394" s="42">
        <f>48368+311</f>
        <v>48679</v>
      </c>
      <c r="K394" s="42">
        <f>48368+311</f>
        <v>48679</v>
      </c>
      <c r="L394" s="42">
        <f>48368+311</f>
        <v>48679</v>
      </c>
      <c r="M394" s="42"/>
      <c r="N394" s="42"/>
      <c r="O394" s="42"/>
      <c r="P394" s="43">
        <f>SUM(G394:O394)</f>
        <v>194716</v>
      </c>
    </row>
    <row r="395" spans="1:16" x14ac:dyDescent="0.25">
      <c r="A395" s="220"/>
      <c r="B395" s="44"/>
      <c r="C395" s="9"/>
      <c r="D395" s="45" t="s">
        <v>584</v>
      </c>
      <c r="E395" s="46">
        <f>COUNTA(E394)</f>
        <v>1</v>
      </c>
      <c r="F395" s="47"/>
      <c r="G395" s="47">
        <f t="shared" ref="G395:P395" si="102">G394</f>
        <v>0</v>
      </c>
      <c r="H395" s="47">
        <f t="shared" si="102"/>
        <v>0</v>
      </c>
      <c r="I395" s="47">
        <f t="shared" si="102"/>
        <v>48679</v>
      </c>
      <c r="J395" s="47">
        <f t="shared" si="102"/>
        <v>48679</v>
      </c>
      <c r="K395" s="47">
        <f t="shared" si="102"/>
        <v>48679</v>
      </c>
      <c r="L395" s="47">
        <f t="shared" si="102"/>
        <v>48679</v>
      </c>
      <c r="M395" s="47">
        <f>M394</f>
        <v>0</v>
      </c>
      <c r="N395" s="47">
        <f>N394</f>
        <v>0</v>
      </c>
      <c r="O395" s="47">
        <f>O394</f>
        <v>0</v>
      </c>
      <c r="P395" s="43">
        <f t="shared" si="102"/>
        <v>194716</v>
      </c>
    </row>
    <row r="396" spans="1:16" ht="12" customHeight="1" x14ac:dyDescent="0.25">
      <c r="A396" s="220"/>
      <c r="B396" s="44"/>
      <c r="C396" s="9"/>
      <c r="D396" s="13"/>
      <c r="E396" s="14"/>
      <c r="F396" s="9"/>
      <c r="G396" s="9"/>
      <c r="H396" s="9"/>
      <c r="I396" s="9"/>
      <c r="J396" s="9"/>
      <c r="K396" s="9"/>
      <c r="L396" s="9"/>
      <c r="M396" s="9"/>
      <c r="N396" s="9"/>
      <c r="O396" s="9"/>
      <c r="P396" s="48"/>
    </row>
    <row r="397" spans="1:16" x14ac:dyDescent="0.25">
      <c r="A397" s="195" t="s">
        <v>585</v>
      </c>
      <c r="B397" s="24" t="s">
        <v>414</v>
      </c>
      <c r="C397" s="9" t="s">
        <v>647</v>
      </c>
      <c r="D397" s="13"/>
      <c r="E397" s="14" t="s">
        <v>608</v>
      </c>
      <c r="F397" s="70" t="s">
        <v>29</v>
      </c>
      <c r="G397" s="49"/>
      <c r="H397" s="49"/>
      <c r="I397" s="49"/>
      <c r="J397" s="49">
        <v>0</v>
      </c>
      <c r="K397" s="49">
        <v>0</v>
      </c>
      <c r="L397" s="49">
        <v>0</v>
      </c>
      <c r="M397" s="49">
        <v>0</v>
      </c>
      <c r="N397" s="49">
        <v>0</v>
      </c>
      <c r="O397" s="49"/>
      <c r="P397" s="43">
        <f>SUM(G397:O397)</f>
        <v>0</v>
      </c>
    </row>
    <row r="398" spans="1:16" x14ac:dyDescent="0.25">
      <c r="A398" s="220"/>
      <c r="B398" s="24" t="s">
        <v>414</v>
      </c>
      <c r="C398" s="9" t="s">
        <v>647</v>
      </c>
      <c r="D398" s="13"/>
      <c r="E398" s="14" t="s">
        <v>426</v>
      </c>
      <c r="F398" s="49"/>
      <c r="G398" s="49"/>
      <c r="H398" s="49"/>
      <c r="I398" s="49"/>
      <c r="J398" s="49">
        <v>462742</v>
      </c>
      <c r="K398" s="49">
        <v>462742</v>
      </c>
      <c r="L398" s="49">
        <v>462742</v>
      </c>
      <c r="M398" s="49">
        <f>462742+1134</f>
        <v>463876</v>
      </c>
      <c r="N398" s="49">
        <f>462742+3351</f>
        <v>466093</v>
      </c>
      <c r="O398" s="49"/>
      <c r="P398" s="43">
        <f>SUM(G398:O398)</f>
        <v>2318195</v>
      </c>
    </row>
    <row r="399" spans="1:16" x14ac:dyDescent="0.25">
      <c r="A399" s="220"/>
      <c r="B399" s="44"/>
      <c r="C399" s="9"/>
      <c r="D399" s="45" t="s">
        <v>584</v>
      </c>
      <c r="E399" s="46">
        <f>COUNTA(E397:E398)</f>
        <v>2</v>
      </c>
      <c r="F399" s="47"/>
      <c r="G399" s="47">
        <f t="shared" ref="G399:P399" si="103">SUM(G397:G398)</f>
        <v>0</v>
      </c>
      <c r="H399" s="47">
        <f t="shared" si="103"/>
        <v>0</v>
      </c>
      <c r="I399" s="47">
        <f t="shared" si="103"/>
        <v>0</v>
      </c>
      <c r="J399" s="47">
        <f t="shared" si="103"/>
        <v>462742</v>
      </c>
      <c r="K399" s="47">
        <f t="shared" si="103"/>
        <v>462742</v>
      </c>
      <c r="L399" s="47">
        <f t="shared" si="103"/>
        <v>462742</v>
      </c>
      <c r="M399" s="47">
        <f t="shared" si="103"/>
        <v>463876</v>
      </c>
      <c r="N399" s="47">
        <f t="shared" si="103"/>
        <v>466093</v>
      </c>
      <c r="O399" s="47">
        <f t="shared" si="103"/>
        <v>0</v>
      </c>
      <c r="P399" s="43">
        <f t="shared" si="103"/>
        <v>2318195</v>
      </c>
    </row>
    <row r="400" spans="1:16" ht="15.75" customHeight="1" x14ac:dyDescent="0.25">
      <c r="A400" s="220"/>
      <c r="B400" s="44"/>
      <c r="C400" s="9"/>
      <c r="D400" s="13"/>
      <c r="E400" s="14"/>
      <c r="F400" s="9"/>
      <c r="G400" s="9"/>
      <c r="H400" s="9"/>
      <c r="I400" s="9"/>
      <c r="J400" s="9"/>
      <c r="K400" s="9"/>
      <c r="L400" s="9"/>
      <c r="M400" s="9"/>
      <c r="N400" s="9"/>
      <c r="O400" s="9"/>
      <c r="P400" s="48"/>
    </row>
    <row r="401" spans="1:16" ht="33" x14ac:dyDescent="0.25">
      <c r="A401" s="195" t="s">
        <v>587</v>
      </c>
      <c r="B401" s="24" t="s">
        <v>703</v>
      </c>
      <c r="C401" s="9" t="s">
        <v>704</v>
      </c>
      <c r="D401" s="13"/>
      <c r="E401" s="14" t="s">
        <v>702</v>
      </c>
      <c r="F401" s="138"/>
      <c r="G401" s="49"/>
      <c r="H401" s="49"/>
      <c r="I401" s="49"/>
      <c r="J401" s="49">
        <v>200901</v>
      </c>
      <c r="K401" s="49">
        <v>200901</v>
      </c>
      <c r="L401" s="49">
        <v>200901</v>
      </c>
      <c r="M401" s="49"/>
      <c r="N401" s="49"/>
      <c r="O401" s="49"/>
      <c r="P401" s="43">
        <f>SUM(G401:O401)</f>
        <v>602703</v>
      </c>
    </row>
    <row r="402" spans="1:16" x14ac:dyDescent="0.25">
      <c r="A402" s="220"/>
      <c r="B402" s="44"/>
      <c r="C402" s="9"/>
      <c r="D402" s="45" t="s">
        <v>584</v>
      </c>
      <c r="E402" s="46">
        <f>COUNTA(E401)</f>
        <v>1</v>
      </c>
      <c r="F402" s="45"/>
      <c r="G402" s="47">
        <f>G401</f>
        <v>0</v>
      </c>
      <c r="H402" s="47">
        <f>H401</f>
        <v>0</v>
      </c>
      <c r="I402" s="47">
        <f t="shared" ref="I402:L402" si="104">I401</f>
        <v>0</v>
      </c>
      <c r="J402" s="47">
        <f t="shared" si="104"/>
        <v>200901</v>
      </c>
      <c r="K402" s="47">
        <f t="shared" si="104"/>
        <v>200901</v>
      </c>
      <c r="L402" s="47">
        <f t="shared" si="104"/>
        <v>200901</v>
      </c>
      <c r="M402" s="47">
        <f>M401</f>
        <v>0</v>
      </c>
      <c r="N402" s="47">
        <f>N401</f>
        <v>0</v>
      </c>
      <c r="O402" s="47">
        <f>O401</f>
        <v>0</v>
      </c>
      <c r="P402" s="43">
        <f t="shared" ref="P402" si="105">P401</f>
        <v>602703</v>
      </c>
    </row>
    <row r="403" spans="1:16" ht="14.25" customHeight="1" x14ac:dyDescent="0.25">
      <c r="A403" s="220"/>
      <c r="B403" s="44"/>
      <c r="C403" s="9"/>
      <c r="D403" s="13"/>
      <c r="E403" s="14"/>
      <c r="F403" s="9"/>
      <c r="G403" s="9"/>
      <c r="H403" s="9"/>
      <c r="I403" s="9"/>
      <c r="J403" s="9"/>
      <c r="K403" s="9"/>
      <c r="L403" s="9"/>
      <c r="M403" s="9"/>
      <c r="N403" s="9"/>
      <c r="O403" s="9"/>
      <c r="P403" s="48"/>
    </row>
    <row r="404" spans="1:16" x14ac:dyDescent="0.25">
      <c r="A404" s="195" t="s">
        <v>589</v>
      </c>
      <c r="B404" s="24" t="s">
        <v>79</v>
      </c>
      <c r="C404" s="9" t="s">
        <v>1378</v>
      </c>
      <c r="D404" s="13"/>
      <c r="E404" s="14" t="s">
        <v>65</v>
      </c>
      <c r="F404" s="49"/>
      <c r="G404" s="49"/>
      <c r="H404" s="49"/>
      <c r="I404" s="49"/>
      <c r="J404" s="49"/>
      <c r="K404" s="49">
        <v>428511</v>
      </c>
      <c r="L404" s="49">
        <v>428511</v>
      </c>
      <c r="M404" s="49"/>
      <c r="N404" s="49"/>
      <c r="O404" s="49"/>
      <c r="P404" s="43">
        <f>SUM(G404:O404)</f>
        <v>857022</v>
      </c>
    </row>
    <row r="405" spans="1:16" x14ac:dyDescent="0.25">
      <c r="A405" s="220"/>
      <c r="B405" s="44"/>
      <c r="C405" s="9"/>
      <c r="D405" s="45" t="s">
        <v>584</v>
      </c>
      <c r="E405" s="46">
        <f>COUNTA(E404:E404)</f>
        <v>1</v>
      </c>
      <c r="F405" s="47"/>
      <c r="G405" s="47">
        <f t="shared" ref="G405:P405" si="106">SUM(G404:G404)</f>
        <v>0</v>
      </c>
      <c r="H405" s="47">
        <f t="shared" si="106"/>
        <v>0</v>
      </c>
      <c r="I405" s="47">
        <f t="shared" si="106"/>
        <v>0</v>
      </c>
      <c r="J405" s="47">
        <f t="shared" si="106"/>
        <v>0</v>
      </c>
      <c r="K405" s="47">
        <f t="shared" si="106"/>
        <v>428511</v>
      </c>
      <c r="L405" s="47">
        <f t="shared" si="106"/>
        <v>428511</v>
      </c>
      <c r="M405" s="47">
        <f t="shared" si="106"/>
        <v>0</v>
      </c>
      <c r="N405" s="47">
        <f t="shared" si="106"/>
        <v>0</v>
      </c>
      <c r="O405" s="47">
        <f t="shared" si="106"/>
        <v>0</v>
      </c>
      <c r="P405" s="43">
        <f t="shared" si="106"/>
        <v>857022</v>
      </c>
    </row>
    <row r="406" spans="1:16" ht="15.75" customHeight="1" x14ac:dyDescent="0.25">
      <c r="A406" s="220"/>
      <c r="B406" s="44"/>
      <c r="C406" s="9"/>
      <c r="D406" s="13"/>
      <c r="E406" s="14"/>
      <c r="F406" s="9"/>
      <c r="G406" s="9"/>
      <c r="H406" s="9"/>
      <c r="I406" s="9"/>
      <c r="J406" s="9"/>
      <c r="K406" s="9"/>
      <c r="L406" s="9"/>
      <c r="M406" s="9"/>
      <c r="N406" s="9"/>
      <c r="O406" s="9"/>
      <c r="P406" s="48"/>
    </row>
    <row r="407" spans="1:16" x14ac:dyDescent="0.25">
      <c r="A407" s="195" t="s">
        <v>585</v>
      </c>
      <c r="B407" s="24" t="s">
        <v>350</v>
      </c>
      <c r="C407" s="9" t="s">
        <v>1379</v>
      </c>
      <c r="D407" s="13"/>
      <c r="E407" s="14" t="s">
        <v>323</v>
      </c>
      <c r="F407" s="49"/>
      <c r="G407" s="49"/>
      <c r="H407" s="49"/>
      <c r="I407" s="49"/>
      <c r="J407" s="49"/>
      <c r="K407" s="49">
        <v>148270</v>
      </c>
      <c r="L407" s="49">
        <v>148270</v>
      </c>
      <c r="M407" s="49"/>
      <c r="N407" s="49"/>
      <c r="O407" s="49"/>
      <c r="P407" s="43">
        <f>SUM(G407:O407)</f>
        <v>296540</v>
      </c>
    </row>
    <row r="408" spans="1:16" x14ac:dyDescent="0.25">
      <c r="A408" s="220"/>
      <c r="B408" s="44"/>
      <c r="C408" s="9"/>
      <c r="D408" s="45" t="s">
        <v>584</v>
      </c>
      <c r="E408" s="46">
        <f>COUNTA(E407)</f>
        <v>1</v>
      </c>
      <c r="F408" s="47"/>
      <c r="G408" s="47">
        <f t="shared" ref="G408:P408" si="107">G407</f>
        <v>0</v>
      </c>
      <c r="H408" s="47">
        <f t="shared" si="107"/>
        <v>0</v>
      </c>
      <c r="I408" s="47">
        <f t="shared" si="107"/>
        <v>0</v>
      </c>
      <c r="J408" s="47">
        <f t="shared" si="107"/>
        <v>0</v>
      </c>
      <c r="K408" s="47">
        <f t="shared" si="107"/>
        <v>148270</v>
      </c>
      <c r="L408" s="47">
        <f t="shared" si="107"/>
        <v>148270</v>
      </c>
      <c r="M408" s="47">
        <f>M407</f>
        <v>0</v>
      </c>
      <c r="N408" s="47">
        <f>N407</f>
        <v>0</v>
      </c>
      <c r="O408" s="47">
        <f>O407</f>
        <v>0</v>
      </c>
      <c r="P408" s="43">
        <f t="shared" si="107"/>
        <v>296540</v>
      </c>
    </row>
    <row r="409" spans="1:16" x14ac:dyDescent="0.25">
      <c r="A409" s="220"/>
      <c r="B409" s="44"/>
      <c r="C409" s="9"/>
      <c r="D409" s="13"/>
      <c r="E409" s="14"/>
      <c r="F409" s="9"/>
      <c r="G409" s="9"/>
      <c r="H409" s="9"/>
      <c r="I409" s="9"/>
      <c r="J409" s="9"/>
      <c r="K409" s="9"/>
      <c r="L409" s="9"/>
      <c r="M409" s="9"/>
      <c r="N409" s="9"/>
      <c r="O409" s="9"/>
      <c r="P409" s="48"/>
    </row>
    <row r="410" spans="1:16" x14ac:dyDescent="0.25">
      <c r="A410" s="195" t="s">
        <v>589</v>
      </c>
      <c r="B410" s="24" t="s">
        <v>394</v>
      </c>
      <c r="C410" s="9" t="s">
        <v>1380</v>
      </c>
      <c r="D410" s="13"/>
      <c r="E410" s="14" t="s">
        <v>386</v>
      </c>
      <c r="F410" s="49"/>
      <c r="G410" s="49"/>
      <c r="H410" s="49"/>
      <c r="I410" s="49"/>
      <c r="J410" s="49"/>
      <c r="K410" s="49">
        <v>835997</v>
      </c>
      <c r="L410" s="49">
        <v>835997</v>
      </c>
      <c r="M410" s="49">
        <v>835997</v>
      </c>
      <c r="N410" s="49">
        <v>835997</v>
      </c>
      <c r="O410" s="49"/>
      <c r="P410" s="43">
        <f>SUM(G410:O410)</f>
        <v>3343988</v>
      </c>
    </row>
    <row r="411" spans="1:16" x14ac:dyDescent="0.25">
      <c r="A411" s="220"/>
      <c r="B411" s="44"/>
      <c r="C411" s="9"/>
      <c r="D411" s="45" t="s">
        <v>584</v>
      </c>
      <c r="E411" s="46">
        <f>COUNTA(E410)</f>
        <v>1</v>
      </c>
      <c r="F411" s="47"/>
      <c r="G411" s="47">
        <f t="shared" ref="G411:P411" si="108">SUM(G410:G410)</f>
        <v>0</v>
      </c>
      <c r="H411" s="47">
        <f t="shared" si="108"/>
        <v>0</v>
      </c>
      <c r="I411" s="47">
        <f t="shared" si="108"/>
        <v>0</v>
      </c>
      <c r="J411" s="47">
        <f t="shared" si="108"/>
        <v>0</v>
      </c>
      <c r="K411" s="47">
        <f t="shared" si="108"/>
        <v>835997</v>
      </c>
      <c r="L411" s="47">
        <f t="shared" si="108"/>
        <v>835997</v>
      </c>
      <c r="M411" s="47">
        <f t="shared" si="108"/>
        <v>835997</v>
      </c>
      <c r="N411" s="47">
        <f t="shared" si="108"/>
        <v>835997</v>
      </c>
      <c r="O411" s="47">
        <f t="shared" si="108"/>
        <v>0</v>
      </c>
      <c r="P411" s="43">
        <f t="shared" si="108"/>
        <v>3343988</v>
      </c>
    </row>
    <row r="412" spans="1:16" ht="15.75" customHeight="1" x14ac:dyDescent="0.25">
      <c r="A412" s="220"/>
      <c r="B412" s="44"/>
      <c r="C412" s="9"/>
      <c r="D412" s="13"/>
      <c r="E412" s="14"/>
      <c r="F412" s="9"/>
      <c r="G412" s="9"/>
      <c r="H412" s="9"/>
      <c r="I412" s="9"/>
      <c r="J412" s="9"/>
      <c r="K412" s="9"/>
      <c r="L412" s="9"/>
      <c r="M412" s="9"/>
      <c r="N412" s="9"/>
      <c r="O412" s="9"/>
      <c r="P412" s="48"/>
    </row>
    <row r="413" spans="1:16" s="201" customFormat="1" ht="15.75" customHeight="1" x14ac:dyDescent="0.25">
      <c r="A413" s="229"/>
      <c r="B413" s="24" t="s">
        <v>1538</v>
      </c>
      <c r="C413" s="230"/>
      <c r="D413" s="19"/>
      <c r="E413" s="16" t="s">
        <v>1539</v>
      </c>
      <c r="F413" s="15"/>
      <c r="G413" s="15"/>
      <c r="H413" s="15"/>
      <c r="I413" s="15"/>
      <c r="J413" s="15"/>
      <c r="K413" s="49">
        <v>166667</v>
      </c>
      <c r="L413" s="49">
        <v>250000</v>
      </c>
      <c r="M413" s="49">
        <v>250000</v>
      </c>
      <c r="N413" s="15"/>
      <c r="O413" s="15"/>
      <c r="P413" s="43">
        <f>SUM(G413:O413)</f>
        <v>666667</v>
      </c>
    </row>
    <row r="414" spans="1:16" x14ac:dyDescent="0.25">
      <c r="A414" s="220"/>
      <c r="B414" s="44"/>
      <c r="C414" s="9"/>
      <c r="D414" s="45" t="s">
        <v>584</v>
      </c>
      <c r="E414" s="46">
        <f>COUNTA(E413)</f>
        <v>1</v>
      </c>
      <c r="F414" s="47"/>
      <c r="G414" s="47">
        <f t="shared" ref="G414:P414" si="109">SUM(G413:G413)</f>
        <v>0</v>
      </c>
      <c r="H414" s="47">
        <f t="shared" si="109"/>
        <v>0</v>
      </c>
      <c r="I414" s="47">
        <f t="shared" si="109"/>
        <v>0</v>
      </c>
      <c r="J414" s="47">
        <f t="shared" si="109"/>
        <v>0</v>
      </c>
      <c r="K414" s="47">
        <f t="shared" si="109"/>
        <v>166667</v>
      </c>
      <c r="L414" s="47">
        <f t="shared" si="109"/>
        <v>250000</v>
      </c>
      <c r="M414" s="47">
        <f t="shared" si="109"/>
        <v>250000</v>
      </c>
      <c r="N414" s="47">
        <f t="shared" si="109"/>
        <v>0</v>
      </c>
      <c r="O414" s="47">
        <f t="shared" si="109"/>
        <v>0</v>
      </c>
      <c r="P414" s="43">
        <f t="shared" si="109"/>
        <v>666667</v>
      </c>
    </row>
    <row r="415" spans="1:16" ht="15.75" customHeight="1" x14ac:dyDescent="0.25">
      <c r="A415" s="220"/>
      <c r="B415" s="44"/>
      <c r="C415" s="9"/>
      <c r="D415" s="13"/>
      <c r="E415" s="14"/>
      <c r="F415" s="9"/>
      <c r="G415" s="9"/>
      <c r="H415" s="9"/>
      <c r="I415" s="9"/>
      <c r="J415" s="9"/>
      <c r="K415" s="9"/>
      <c r="L415" s="9"/>
      <c r="M415" s="9"/>
      <c r="N415" s="9"/>
      <c r="O415" s="9"/>
      <c r="P415" s="48"/>
    </row>
    <row r="416" spans="1:16" ht="33" x14ac:dyDescent="0.25">
      <c r="A416" s="195" t="s">
        <v>582</v>
      </c>
      <c r="B416" s="24" t="s">
        <v>194</v>
      </c>
      <c r="C416" s="9" t="s">
        <v>648</v>
      </c>
      <c r="D416" s="13"/>
      <c r="E416" s="14" t="s">
        <v>195</v>
      </c>
      <c r="F416" s="49"/>
      <c r="G416" s="49"/>
      <c r="H416" s="49"/>
      <c r="I416" s="49"/>
      <c r="J416" s="49">
        <v>47286</v>
      </c>
      <c r="K416" s="49">
        <v>47286</v>
      </c>
      <c r="L416" s="49">
        <v>47286</v>
      </c>
      <c r="M416" s="49">
        <f>47286+15</f>
        <v>47301</v>
      </c>
      <c r="N416" s="49">
        <f>47286+236</f>
        <v>47522</v>
      </c>
      <c r="O416" s="49"/>
      <c r="P416" s="43">
        <f>SUM(G416:O416)</f>
        <v>236681</v>
      </c>
    </row>
    <row r="417" spans="1:16" x14ac:dyDescent="0.25">
      <c r="A417" s="220"/>
      <c r="B417" s="44"/>
      <c r="C417" s="9"/>
      <c r="D417" s="45" t="s">
        <v>584</v>
      </c>
      <c r="E417" s="46">
        <f>COUNTA(E416)</f>
        <v>1</v>
      </c>
      <c r="F417" s="47"/>
      <c r="G417" s="47">
        <f t="shared" ref="G417:P417" si="110">G416</f>
        <v>0</v>
      </c>
      <c r="H417" s="47">
        <f t="shared" si="110"/>
        <v>0</v>
      </c>
      <c r="I417" s="47">
        <f t="shared" si="110"/>
        <v>0</v>
      </c>
      <c r="J417" s="47">
        <f t="shared" si="110"/>
        <v>47286</v>
      </c>
      <c r="K417" s="47">
        <f t="shared" si="110"/>
        <v>47286</v>
      </c>
      <c r="L417" s="47">
        <f t="shared" si="110"/>
        <v>47286</v>
      </c>
      <c r="M417" s="47">
        <f>M416</f>
        <v>47301</v>
      </c>
      <c r="N417" s="47">
        <f>N416</f>
        <v>47522</v>
      </c>
      <c r="O417" s="47">
        <f>O416</f>
        <v>0</v>
      </c>
      <c r="P417" s="43">
        <f t="shared" si="110"/>
        <v>236681</v>
      </c>
    </row>
    <row r="418" spans="1:16" ht="13.5" customHeight="1" x14ac:dyDescent="0.25">
      <c r="A418" s="220"/>
      <c r="B418" s="44"/>
      <c r="C418" s="9"/>
      <c r="D418" s="13"/>
      <c r="E418" s="14"/>
      <c r="F418" s="9"/>
      <c r="G418" s="9"/>
      <c r="H418" s="9"/>
      <c r="I418" s="9"/>
      <c r="J418" s="9"/>
      <c r="K418" s="9"/>
      <c r="L418" s="9"/>
      <c r="M418" s="9"/>
      <c r="N418" s="9"/>
      <c r="O418" s="9"/>
      <c r="P418" s="48"/>
    </row>
    <row r="419" spans="1:16" x14ac:dyDescent="0.25">
      <c r="A419" s="195" t="s">
        <v>582</v>
      </c>
      <c r="B419" s="24" t="s">
        <v>354</v>
      </c>
      <c r="C419" s="9" t="s">
        <v>1381</v>
      </c>
      <c r="D419" s="13"/>
      <c r="E419" s="14" t="s">
        <v>355</v>
      </c>
      <c r="F419" s="49"/>
      <c r="G419" s="49"/>
      <c r="H419" s="49"/>
      <c r="I419" s="49"/>
      <c r="J419" s="49"/>
      <c r="K419" s="49">
        <v>89279</v>
      </c>
      <c r="L419" s="49">
        <v>89279</v>
      </c>
      <c r="M419" s="49"/>
      <c r="N419" s="49"/>
      <c r="O419" s="49"/>
      <c r="P419" s="43">
        <f>SUM(G419:O419)</f>
        <v>178558</v>
      </c>
    </row>
    <row r="420" spans="1:16" x14ac:dyDescent="0.25">
      <c r="A420" s="220"/>
      <c r="B420" s="44"/>
      <c r="C420" s="9"/>
      <c r="D420" s="45" t="s">
        <v>584</v>
      </c>
      <c r="E420" s="46">
        <f>COUNTA(E419)</f>
        <v>1</v>
      </c>
      <c r="F420" s="47"/>
      <c r="G420" s="47">
        <f t="shared" ref="G420:P420" si="111">G419</f>
        <v>0</v>
      </c>
      <c r="H420" s="47">
        <f t="shared" si="111"/>
        <v>0</v>
      </c>
      <c r="I420" s="47">
        <f t="shared" si="111"/>
        <v>0</v>
      </c>
      <c r="J420" s="47">
        <f t="shared" si="111"/>
        <v>0</v>
      </c>
      <c r="K420" s="47">
        <f t="shared" si="111"/>
        <v>89279</v>
      </c>
      <c r="L420" s="47">
        <f t="shared" si="111"/>
        <v>89279</v>
      </c>
      <c r="M420" s="47">
        <f>M419</f>
        <v>0</v>
      </c>
      <c r="N420" s="47">
        <f>N419</f>
        <v>0</v>
      </c>
      <c r="O420" s="47">
        <f>O419</f>
        <v>0</v>
      </c>
      <c r="P420" s="43">
        <f t="shared" si="111"/>
        <v>178558</v>
      </c>
    </row>
    <row r="421" spans="1:16" ht="15.75" customHeight="1" x14ac:dyDescent="0.25">
      <c r="A421" s="220"/>
      <c r="B421" s="44"/>
      <c r="C421" s="9"/>
      <c r="D421" s="13"/>
      <c r="E421" s="14"/>
      <c r="F421" s="9"/>
      <c r="G421" s="9"/>
      <c r="H421" s="9"/>
      <c r="I421" s="9"/>
      <c r="J421" s="9"/>
      <c r="K421" s="9"/>
      <c r="L421" s="9"/>
      <c r="M421" s="9"/>
      <c r="N421" s="9"/>
      <c r="O421" s="9"/>
      <c r="P421" s="48"/>
    </row>
    <row r="422" spans="1:16" x14ac:dyDescent="0.25">
      <c r="A422" s="195" t="s">
        <v>582</v>
      </c>
      <c r="B422" s="24" t="s">
        <v>58</v>
      </c>
      <c r="C422" s="9" t="s">
        <v>1382</v>
      </c>
      <c r="D422" s="13"/>
      <c r="E422" s="14" t="s">
        <v>53</v>
      </c>
      <c r="F422" s="49"/>
      <c r="G422" s="49"/>
      <c r="H422" s="49"/>
      <c r="I422" s="49"/>
      <c r="J422" s="49"/>
      <c r="K422" s="49">
        <v>88000</v>
      </c>
      <c r="L422" s="49">
        <v>22000</v>
      </c>
      <c r="M422" s="49"/>
      <c r="N422" s="49"/>
      <c r="O422" s="49"/>
      <c r="P422" s="43">
        <f t="shared" ref="P422:P430" si="112">SUM(G422:O422)</f>
        <v>110000</v>
      </c>
    </row>
    <row r="423" spans="1:16" x14ac:dyDescent="0.25">
      <c r="A423" s="220"/>
      <c r="B423" s="24" t="s">
        <v>58</v>
      </c>
      <c r="C423" s="9" t="s">
        <v>1382</v>
      </c>
      <c r="D423" s="13"/>
      <c r="E423" s="14" t="s">
        <v>65</v>
      </c>
      <c r="F423" s="49"/>
      <c r="G423" s="49"/>
      <c r="H423" s="49"/>
      <c r="I423" s="49"/>
      <c r="J423" s="49"/>
      <c r="K423" s="49">
        <v>495405</v>
      </c>
      <c r="L423" s="49">
        <v>495405</v>
      </c>
      <c r="M423" s="49">
        <v>495405</v>
      </c>
      <c r="N423" s="49"/>
      <c r="O423" s="49"/>
      <c r="P423" s="43">
        <f t="shared" si="112"/>
        <v>1486215</v>
      </c>
    </row>
    <row r="424" spans="1:16" x14ac:dyDescent="0.25">
      <c r="A424" s="220"/>
      <c r="B424" s="24" t="s">
        <v>58</v>
      </c>
      <c r="C424" s="9" t="s">
        <v>1382</v>
      </c>
      <c r="D424" s="13"/>
      <c r="E424" s="14" t="s">
        <v>97</v>
      </c>
      <c r="F424" s="49"/>
      <c r="G424" s="49"/>
      <c r="H424" s="49"/>
      <c r="I424" s="49"/>
      <c r="J424" s="49"/>
      <c r="K424" s="212">
        <v>1017097.24</v>
      </c>
      <c r="L424" s="212">
        <v>1017097.24</v>
      </c>
      <c r="M424" s="212">
        <v>1017097.24</v>
      </c>
      <c r="N424" s="212"/>
      <c r="O424" s="212"/>
      <c r="P424" s="43">
        <f t="shared" si="112"/>
        <v>3051291.7199999997</v>
      </c>
    </row>
    <row r="425" spans="1:16" x14ac:dyDescent="0.25">
      <c r="A425" s="220"/>
      <c r="B425" s="24" t="s">
        <v>58</v>
      </c>
      <c r="C425" s="9" t="s">
        <v>1382</v>
      </c>
      <c r="D425" s="13"/>
      <c r="E425" s="14" t="s">
        <v>138</v>
      </c>
      <c r="F425" s="49"/>
      <c r="G425" s="49"/>
      <c r="H425" s="49"/>
      <c r="I425" s="49"/>
      <c r="J425" s="49"/>
      <c r="K425" s="212">
        <v>979251</v>
      </c>
      <c r="L425" s="212">
        <v>979251</v>
      </c>
      <c r="M425" s="212">
        <v>979251</v>
      </c>
      <c r="N425" s="212"/>
      <c r="O425" s="212"/>
      <c r="P425" s="43">
        <f t="shared" si="112"/>
        <v>2937753</v>
      </c>
    </row>
    <row r="426" spans="1:16" x14ac:dyDescent="0.25">
      <c r="A426" s="220"/>
      <c r="B426" s="24" t="s">
        <v>58</v>
      </c>
      <c r="C426" s="9" t="s">
        <v>1382</v>
      </c>
      <c r="D426" s="13"/>
      <c r="E426" s="14" t="s">
        <v>724</v>
      </c>
      <c r="F426" s="49"/>
      <c r="G426" s="49"/>
      <c r="H426" s="49"/>
      <c r="I426" s="49"/>
      <c r="J426" s="49"/>
      <c r="K426" s="212">
        <v>326662.74</v>
      </c>
      <c r="L426" s="212">
        <v>326662.74</v>
      </c>
      <c r="M426" s="212">
        <v>326662.74</v>
      </c>
      <c r="N426" s="212"/>
      <c r="O426" s="212"/>
      <c r="P426" s="43">
        <f t="shared" si="112"/>
        <v>979988.22</v>
      </c>
    </row>
    <row r="427" spans="1:16" ht="15" customHeight="1" x14ac:dyDescent="0.25">
      <c r="A427" s="220"/>
      <c r="B427" s="24" t="s">
        <v>58</v>
      </c>
      <c r="C427" s="9" t="s">
        <v>1382</v>
      </c>
      <c r="D427" s="13"/>
      <c r="E427" s="14" t="s">
        <v>157</v>
      </c>
      <c r="F427" s="49"/>
      <c r="G427" s="49"/>
      <c r="H427" s="49"/>
      <c r="I427" s="49"/>
      <c r="J427" s="49"/>
      <c r="K427" s="212">
        <v>1625500.12</v>
      </c>
      <c r="L427" s="212">
        <v>1625500.12</v>
      </c>
      <c r="M427" s="212">
        <v>1625500.12</v>
      </c>
      <c r="N427" s="212"/>
      <c r="O427" s="212"/>
      <c r="P427" s="43">
        <f t="shared" si="112"/>
        <v>4876500.3600000003</v>
      </c>
    </row>
    <row r="428" spans="1:16" x14ac:dyDescent="0.25">
      <c r="A428" s="220"/>
      <c r="B428" s="54" t="s">
        <v>58</v>
      </c>
      <c r="C428" s="9" t="s">
        <v>1382</v>
      </c>
      <c r="D428" s="22" t="s">
        <v>260</v>
      </c>
      <c r="E428" s="22" t="s">
        <v>254</v>
      </c>
      <c r="F428" s="56"/>
      <c r="G428" s="56"/>
      <c r="H428" s="56"/>
      <c r="I428" s="56"/>
      <c r="J428" s="56"/>
      <c r="K428" s="212">
        <v>495000.07999999996</v>
      </c>
      <c r="L428" s="212">
        <v>495000.07999999996</v>
      </c>
      <c r="M428" s="212">
        <v>495000.07999999996</v>
      </c>
      <c r="N428" s="212"/>
      <c r="O428" s="212"/>
      <c r="P428" s="57">
        <f t="shared" si="112"/>
        <v>1485000.2399999998</v>
      </c>
    </row>
    <row r="429" spans="1:16" x14ac:dyDescent="0.25">
      <c r="A429" s="220"/>
      <c r="B429" s="24" t="s">
        <v>58</v>
      </c>
      <c r="C429" s="9" t="s">
        <v>1382</v>
      </c>
      <c r="D429" s="13"/>
      <c r="E429" s="14" t="s">
        <v>308</v>
      </c>
      <c r="F429" s="49"/>
      <c r="G429" s="49"/>
      <c r="H429" s="49"/>
      <c r="I429" s="49"/>
      <c r="J429" s="49"/>
      <c r="K429" s="212">
        <v>162966</v>
      </c>
      <c r="L429" s="212">
        <v>162966</v>
      </c>
      <c r="M429" s="212">
        <v>162966</v>
      </c>
      <c r="N429" s="212"/>
      <c r="O429" s="212"/>
      <c r="P429" s="43">
        <f t="shared" si="112"/>
        <v>488898</v>
      </c>
    </row>
    <row r="430" spans="1:16" ht="15.75" customHeight="1" x14ac:dyDescent="0.25">
      <c r="A430" s="220"/>
      <c r="B430" s="24" t="s">
        <v>58</v>
      </c>
      <c r="C430" s="9" t="s">
        <v>1382</v>
      </c>
      <c r="D430" s="13"/>
      <c r="E430" s="14" t="s">
        <v>356</v>
      </c>
      <c r="F430" s="49"/>
      <c r="G430" s="49"/>
      <c r="H430" s="49"/>
      <c r="I430" s="49"/>
      <c r="J430" s="49"/>
      <c r="K430" s="212">
        <v>480450</v>
      </c>
      <c r="L430" s="212">
        <v>480450</v>
      </c>
      <c r="M430" s="212">
        <f>480450+23</f>
        <v>480473</v>
      </c>
      <c r="N430" s="212"/>
      <c r="O430" s="212"/>
      <c r="P430" s="43">
        <f t="shared" si="112"/>
        <v>1441373</v>
      </c>
    </row>
    <row r="431" spans="1:16" x14ac:dyDescent="0.25">
      <c r="A431" s="220"/>
      <c r="B431" s="44"/>
      <c r="C431" s="9"/>
      <c r="D431" s="45" t="s">
        <v>584</v>
      </c>
      <c r="E431" s="46">
        <f>COUNTA(E422:E430)</f>
        <v>9</v>
      </c>
      <c r="F431" s="47"/>
      <c r="G431" s="47">
        <f t="shared" ref="G431:P431" si="113">SUM(G422:G430)</f>
        <v>0</v>
      </c>
      <c r="H431" s="47">
        <f t="shared" si="113"/>
        <v>0</v>
      </c>
      <c r="I431" s="47">
        <f t="shared" si="113"/>
        <v>0</v>
      </c>
      <c r="J431" s="47">
        <f t="shared" si="113"/>
        <v>0</v>
      </c>
      <c r="K431" s="47">
        <f t="shared" si="113"/>
        <v>5670332.1800000006</v>
      </c>
      <c r="L431" s="47">
        <f t="shared" si="113"/>
        <v>5604332.1800000006</v>
      </c>
      <c r="M431" s="47">
        <f t="shared" si="113"/>
        <v>5582355.1800000006</v>
      </c>
      <c r="N431" s="47">
        <f t="shared" si="113"/>
        <v>0</v>
      </c>
      <c r="O431" s="47">
        <f t="shared" si="113"/>
        <v>0</v>
      </c>
      <c r="P431" s="43">
        <f t="shared" si="113"/>
        <v>16857019.539999999</v>
      </c>
    </row>
    <row r="432" spans="1:16" ht="12" customHeight="1" x14ac:dyDescent="0.25">
      <c r="A432" s="220"/>
      <c r="B432" s="44"/>
      <c r="C432" s="9"/>
      <c r="D432" s="13"/>
      <c r="E432" s="14"/>
      <c r="F432" s="9"/>
      <c r="G432" s="9"/>
      <c r="H432" s="9"/>
      <c r="I432" s="9"/>
      <c r="J432" s="9"/>
      <c r="K432" s="9"/>
      <c r="L432" s="9"/>
      <c r="M432" s="9"/>
      <c r="N432" s="9"/>
      <c r="O432" s="9"/>
      <c r="P432" s="48"/>
    </row>
    <row r="433" spans="1:16" x14ac:dyDescent="0.25">
      <c r="A433" s="195" t="s">
        <v>582</v>
      </c>
      <c r="B433" s="54" t="s">
        <v>380</v>
      </c>
      <c r="C433" s="22" t="s">
        <v>649</v>
      </c>
      <c r="D433" s="22"/>
      <c r="E433" s="22" t="s">
        <v>356</v>
      </c>
      <c r="F433" s="22"/>
      <c r="G433" s="56"/>
      <c r="H433" s="56"/>
      <c r="I433" s="56"/>
      <c r="J433" s="56">
        <v>918201</v>
      </c>
      <c r="K433" s="56">
        <v>918201</v>
      </c>
      <c r="L433" s="56">
        <v>918201</v>
      </c>
      <c r="M433" s="56">
        <v>918201</v>
      </c>
      <c r="N433" s="178">
        <v>918201</v>
      </c>
      <c r="O433" s="56"/>
      <c r="P433" s="57">
        <f>SUM(G433:O433)</f>
        <v>4591005</v>
      </c>
    </row>
    <row r="434" spans="1:16" x14ac:dyDescent="0.25">
      <c r="A434" s="220"/>
      <c r="B434" s="54" t="s">
        <v>380</v>
      </c>
      <c r="C434" s="22" t="s">
        <v>649</v>
      </c>
      <c r="D434" s="22"/>
      <c r="E434" s="22" t="s">
        <v>386</v>
      </c>
      <c r="F434" s="22"/>
      <c r="G434" s="56"/>
      <c r="H434" s="56"/>
      <c r="I434" s="56"/>
      <c r="J434" s="56">
        <v>442287</v>
      </c>
      <c r="K434" s="56">
        <v>442287</v>
      </c>
      <c r="L434" s="56">
        <v>442287</v>
      </c>
      <c r="M434" s="56">
        <v>442287</v>
      </c>
      <c r="N434" s="178">
        <v>442287</v>
      </c>
      <c r="O434" s="56"/>
      <c r="P434" s="57">
        <f>SUM(G434:O434)</f>
        <v>2211435</v>
      </c>
    </row>
    <row r="435" spans="1:16" x14ac:dyDescent="0.25">
      <c r="A435" s="220"/>
      <c r="B435" s="54" t="s">
        <v>380</v>
      </c>
      <c r="C435" s="22" t="s">
        <v>649</v>
      </c>
      <c r="D435" s="22"/>
      <c r="E435" s="22" t="s">
        <v>608</v>
      </c>
      <c r="F435" s="78" t="s">
        <v>29</v>
      </c>
      <c r="G435" s="56"/>
      <c r="H435" s="56"/>
      <c r="I435" s="56"/>
      <c r="J435" s="56">
        <v>0</v>
      </c>
      <c r="K435" s="56">
        <v>0</v>
      </c>
      <c r="L435" s="56">
        <v>0</v>
      </c>
      <c r="M435" s="56">
        <v>0</v>
      </c>
      <c r="N435" s="178">
        <v>0</v>
      </c>
      <c r="O435" s="56"/>
      <c r="P435" s="57">
        <f>SUM(G435:O435)</f>
        <v>0</v>
      </c>
    </row>
    <row r="436" spans="1:16" x14ac:dyDescent="0.25">
      <c r="A436" s="220"/>
      <c r="B436" s="54" t="s">
        <v>380</v>
      </c>
      <c r="C436" s="22" t="s">
        <v>649</v>
      </c>
      <c r="D436" s="22"/>
      <c r="E436" s="22" t="s">
        <v>426</v>
      </c>
      <c r="F436" s="22"/>
      <c r="G436" s="56"/>
      <c r="H436" s="56"/>
      <c r="I436" s="56"/>
      <c r="J436" s="56">
        <v>414205</v>
      </c>
      <c r="K436" s="56">
        <v>414205</v>
      </c>
      <c r="L436" s="56">
        <v>414205</v>
      </c>
      <c r="M436" s="56">
        <v>414205</v>
      </c>
      <c r="N436" s="178">
        <v>414205</v>
      </c>
      <c r="O436" s="56"/>
      <c r="P436" s="57">
        <f>SUM(G436:O436)</f>
        <v>2071025</v>
      </c>
    </row>
    <row r="437" spans="1:16" x14ac:dyDescent="0.25">
      <c r="A437" s="220"/>
      <c r="B437" s="44"/>
      <c r="C437" s="9"/>
      <c r="D437" s="45" t="s">
        <v>584</v>
      </c>
      <c r="E437" s="46">
        <f>COUNTA(E433:E436)</f>
        <v>4</v>
      </c>
      <c r="F437" s="47"/>
      <c r="G437" s="47">
        <f t="shared" ref="G437:P437" si="114">SUM(G433:G436)</f>
        <v>0</v>
      </c>
      <c r="H437" s="47">
        <f t="shared" si="114"/>
        <v>0</v>
      </c>
      <c r="I437" s="47">
        <f t="shared" si="114"/>
        <v>0</v>
      </c>
      <c r="J437" s="47">
        <f t="shared" si="114"/>
        <v>1774693</v>
      </c>
      <c r="K437" s="47">
        <f t="shared" si="114"/>
        <v>1774693</v>
      </c>
      <c r="L437" s="47">
        <f t="shared" si="114"/>
        <v>1774693</v>
      </c>
      <c r="M437" s="47">
        <f t="shared" si="114"/>
        <v>1774693</v>
      </c>
      <c r="N437" s="47">
        <f t="shared" si="114"/>
        <v>1774693</v>
      </c>
      <c r="O437" s="47">
        <f t="shared" si="114"/>
        <v>0</v>
      </c>
      <c r="P437" s="43">
        <f t="shared" si="114"/>
        <v>8873465</v>
      </c>
    </row>
    <row r="438" spans="1:16" ht="15.75" customHeight="1" x14ac:dyDescent="0.25">
      <c r="A438" s="220"/>
      <c r="B438" s="44"/>
      <c r="C438" s="9"/>
      <c r="D438" s="13"/>
      <c r="E438" s="14"/>
      <c r="F438" s="9"/>
      <c r="G438" s="9"/>
      <c r="H438" s="9"/>
      <c r="I438" s="9"/>
      <c r="J438" s="9"/>
      <c r="K438" s="9"/>
      <c r="L438" s="9"/>
      <c r="M438" s="9"/>
      <c r="N438" s="9"/>
      <c r="O438" s="9"/>
      <c r="P438" s="48"/>
    </row>
    <row r="439" spans="1:16" x14ac:dyDescent="0.25">
      <c r="A439" s="195" t="s">
        <v>589</v>
      </c>
      <c r="B439" s="24" t="s">
        <v>161</v>
      </c>
      <c r="C439" s="9" t="s">
        <v>650</v>
      </c>
      <c r="D439" s="13"/>
      <c r="E439" s="14" t="s">
        <v>721</v>
      </c>
      <c r="F439" s="49"/>
      <c r="G439" s="49"/>
      <c r="H439" s="49"/>
      <c r="I439" s="49"/>
      <c r="J439" s="49">
        <f>732369+300000</f>
        <v>1032369</v>
      </c>
      <c r="K439" s="49">
        <f>732369+300000</f>
        <v>1032369</v>
      </c>
      <c r="L439" s="49">
        <f>732369+300000</f>
        <v>1032369</v>
      </c>
      <c r="M439" s="49">
        <f>732369+300000</f>
        <v>1032369</v>
      </c>
      <c r="N439" s="49">
        <f>732369+300000</f>
        <v>1032369</v>
      </c>
      <c r="O439" s="49"/>
      <c r="P439" s="43">
        <f>SUM(G439:O439)</f>
        <v>5161845</v>
      </c>
    </row>
    <row r="440" spans="1:16" x14ac:dyDescent="0.25">
      <c r="A440" s="220"/>
      <c r="B440" s="44"/>
      <c r="C440" s="9"/>
      <c r="D440" s="45" t="s">
        <v>584</v>
      </c>
      <c r="E440" s="46">
        <f>COUNTA(E439)</f>
        <v>1</v>
      </c>
      <c r="F440" s="47"/>
      <c r="G440" s="47">
        <f t="shared" ref="G440:P440" si="115">G439</f>
        <v>0</v>
      </c>
      <c r="H440" s="47">
        <f t="shared" si="115"/>
        <v>0</v>
      </c>
      <c r="I440" s="47">
        <f t="shared" si="115"/>
        <v>0</v>
      </c>
      <c r="J440" s="47">
        <f t="shared" si="115"/>
        <v>1032369</v>
      </c>
      <c r="K440" s="47">
        <f t="shared" si="115"/>
        <v>1032369</v>
      </c>
      <c r="L440" s="47">
        <f t="shared" si="115"/>
        <v>1032369</v>
      </c>
      <c r="M440" s="47">
        <f>M439</f>
        <v>1032369</v>
      </c>
      <c r="N440" s="47">
        <f>N439</f>
        <v>1032369</v>
      </c>
      <c r="O440" s="47">
        <f>O439</f>
        <v>0</v>
      </c>
      <c r="P440" s="43">
        <f t="shared" si="115"/>
        <v>5161845</v>
      </c>
    </row>
    <row r="441" spans="1:16" ht="15.75" customHeight="1" x14ac:dyDescent="0.25">
      <c r="A441" s="220"/>
      <c r="B441" s="44"/>
      <c r="C441" s="9"/>
      <c r="D441" s="13"/>
      <c r="E441" s="14"/>
      <c r="F441" s="9"/>
      <c r="G441" s="9"/>
      <c r="H441" s="9"/>
      <c r="I441" s="9"/>
      <c r="J441" s="9"/>
      <c r="K441" s="9"/>
      <c r="L441" s="9"/>
      <c r="M441" s="9"/>
      <c r="N441" s="9"/>
      <c r="O441" s="9"/>
      <c r="P441" s="48"/>
    </row>
    <row r="442" spans="1:16" x14ac:dyDescent="0.25">
      <c r="A442" s="195" t="s">
        <v>582</v>
      </c>
      <c r="B442" s="24" t="s">
        <v>1377</v>
      </c>
      <c r="C442" s="9" t="s">
        <v>731</v>
      </c>
      <c r="D442" s="13"/>
      <c r="E442" s="14" t="s">
        <v>702</v>
      </c>
      <c r="F442" s="138"/>
      <c r="G442" s="49"/>
      <c r="H442" s="49"/>
      <c r="I442" s="49"/>
      <c r="J442" s="49">
        <v>226014</v>
      </c>
      <c r="K442" s="49">
        <v>226014</v>
      </c>
      <c r="L442" s="49">
        <v>226014</v>
      </c>
      <c r="M442" s="49"/>
      <c r="N442" s="49"/>
      <c r="O442" s="49"/>
      <c r="P442" s="43">
        <f>SUM(G442:O442)</f>
        <v>678042</v>
      </c>
    </row>
    <row r="443" spans="1:16" x14ac:dyDescent="0.25">
      <c r="A443" s="220"/>
      <c r="B443" s="44"/>
      <c r="C443" s="9"/>
      <c r="D443" s="45" t="s">
        <v>584</v>
      </c>
      <c r="E443" s="46">
        <f>COUNTA(E442)</f>
        <v>1</v>
      </c>
      <c r="F443" s="45"/>
      <c r="G443" s="47">
        <f>G442</f>
        <v>0</v>
      </c>
      <c r="H443" s="47">
        <f>H442</f>
        <v>0</v>
      </c>
      <c r="I443" s="47">
        <f t="shared" ref="I443:L443" si="116">I442</f>
        <v>0</v>
      </c>
      <c r="J443" s="47">
        <f t="shared" si="116"/>
        <v>226014</v>
      </c>
      <c r="K443" s="47">
        <f t="shared" si="116"/>
        <v>226014</v>
      </c>
      <c r="L443" s="47">
        <f t="shared" si="116"/>
        <v>226014</v>
      </c>
      <c r="M443" s="47">
        <f>M442</f>
        <v>0</v>
      </c>
      <c r="N443" s="47">
        <f>N442</f>
        <v>0</v>
      </c>
      <c r="O443" s="47">
        <f>O442</f>
        <v>0</v>
      </c>
      <c r="P443" s="43">
        <f t="shared" ref="P443" si="117">P442</f>
        <v>678042</v>
      </c>
    </row>
    <row r="444" spans="1:16" ht="14.25" customHeight="1" x14ac:dyDescent="0.25">
      <c r="A444" s="220"/>
      <c r="B444" s="44"/>
      <c r="C444" s="9"/>
      <c r="D444" s="13"/>
      <c r="E444" s="14"/>
      <c r="F444" s="9"/>
      <c r="G444" s="9"/>
      <c r="H444" s="9"/>
      <c r="I444" s="9"/>
      <c r="J444" s="9"/>
      <c r="K444" s="9"/>
      <c r="L444" s="9"/>
      <c r="M444" s="9"/>
      <c r="N444" s="9"/>
      <c r="O444" s="9"/>
      <c r="P444" s="48"/>
    </row>
    <row r="445" spans="1:16" x14ac:dyDescent="0.25">
      <c r="A445" s="195" t="s">
        <v>589</v>
      </c>
      <c r="B445" s="24" t="s">
        <v>124</v>
      </c>
      <c r="C445" s="9" t="s">
        <v>1384</v>
      </c>
      <c r="D445" s="13"/>
      <c r="E445" s="14" t="s">
        <v>122</v>
      </c>
      <c r="F445" s="49"/>
      <c r="G445" s="42"/>
      <c r="H445" s="42"/>
      <c r="I445" s="42"/>
      <c r="J445" s="42"/>
      <c r="K445" s="49">
        <v>863535</v>
      </c>
      <c r="L445" s="49">
        <f>863535</f>
        <v>863535</v>
      </c>
      <c r="M445" s="49">
        <f>863535+8676</f>
        <v>872211</v>
      </c>
      <c r="N445" s="49"/>
      <c r="O445" s="49"/>
      <c r="P445" s="43">
        <f t="shared" ref="P445:P460" si="118">SUM(G445:O445)</f>
        <v>2599281</v>
      </c>
    </row>
    <row r="446" spans="1:16" x14ac:dyDescent="0.25">
      <c r="A446" s="220"/>
      <c r="B446" s="24" t="s">
        <v>124</v>
      </c>
      <c r="C446" s="9" t="s">
        <v>1384</v>
      </c>
      <c r="D446" s="13"/>
      <c r="E446" s="14" t="s">
        <v>138</v>
      </c>
      <c r="F446" s="49"/>
      <c r="G446" s="42"/>
      <c r="H446" s="42"/>
      <c r="I446" s="42"/>
      <c r="J446" s="42"/>
      <c r="K446" s="49">
        <v>421379</v>
      </c>
      <c r="L446" s="49">
        <v>421379</v>
      </c>
      <c r="M446" s="49">
        <v>421379</v>
      </c>
      <c r="N446" s="49"/>
      <c r="O446" s="49"/>
      <c r="P446" s="43">
        <f t="shared" si="118"/>
        <v>1264137</v>
      </c>
    </row>
    <row r="447" spans="1:16" x14ac:dyDescent="0.25">
      <c r="A447" s="220"/>
      <c r="B447" s="24" t="s">
        <v>124</v>
      </c>
      <c r="C447" s="9" t="s">
        <v>1384</v>
      </c>
      <c r="D447" s="13" t="s">
        <v>182</v>
      </c>
      <c r="E447" s="14" t="s">
        <v>164</v>
      </c>
      <c r="F447" s="49"/>
      <c r="G447" s="42"/>
      <c r="H447" s="42"/>
      <c r="I447" s="42"/>
      <c r="J447" s="42"/>
      <c r="K447" s="49">
        <v>830309</v>
      </c>
      <c r="L447" s="49">
        <v>830309</v>
      </c>
      <c r="M447" s="49">
        <v>830309</v>
      </c>
      <c r="N447" s="49"/>
      <c r="O447" s="49"/>
      <c r="P447" s="43">
        <f t="shared" si="118"/>
        <v>2490927</v>
      </c>
    </row>
    <row r="448" spans="1:16" x14ac:dyDescent="0.25">
      <c r="A448" s="220"/>
      <c r="B448" s="24" t="s">
        <v>124</v>
      </c>
      <c r="C448" s="9" t="s">
        <v>1384</v>
      </c>
      <c r="D448" s="13" t="s">
        <v>56</v>
      </c>
      <c r="E448" s="14" t="s">
        <v>164</v>
      </c>
      <c r="F448" s="49"/>
      <c r="G448" s="42"/>
      <c r="H448" s="42"/>
      <c r="I448" s="42"/>
      <c r="J448" s="42"/>
      <c r="K448" s="49">
        <v>253765</v>
      </c>
      <c r="L448" s="49">
        <v>253765</v>
      </c>
      <c r="M448" s="49">
        <v>253765</v>
      </c>
      <c r="N448" s="49"/>
      <c r="O448" s="49"/>
      <c r="P448" s="43">
        <f t="shared" si="118"/>
        <v>761295</v>
      </c>
    </row>
    <row r="449" spans="1:16" ht="15" customHeight="1" x14ac:dyDescent="0.25">
      <c r="A449" s="220"/>
      <c r="B449" s="24" t="s">
        <v>124</v>
      </c>
      <c r="C449" s="9" t="s">
        <v>1384</v>
      </c>
      <c r="D449" s="13" t="s">
        <v>1483</v>
      </c>
      <c r="E449" s="14" t="s">
        <v>164</v>
      </c>
      <c r="F449" s="49"/>
      <c r="G449" s="42"/>
      <c r="H449" s="42"/>
      <c r="I449" s="42"/>
      <c r="J449" s="42"/>
      <c r="K449" s="49">
        <f>530362+6986</f>
        <v>537348</v>
      </c>
      <c r="L449" s="49">
        <f>530362+17511</f>
        <v>547873</v>
      </c>
      <c r="M449" s="49">
        <f>530362+29079</f>
        <v>559441</v>
      </c>
      <c r="N449" s="49"/>
      <c r="O449" s="49"/>
      <c r="P449" s="43">
        <f t="shared" si="118"/>
        <v>1644662</v>
      </c>
    </row>
    <row r="450" spans="1:16" s="18" customFormat="1" x14ac:dyDescent="0.2">
      <c r="A450" s="195"/>
      <c r="B450" s="24" t="s">
        <v>124</v>
      </c>
      <c r="C450" s="9" t="s">
        <v>1384</v>
      </c>
      <c r="D450" s="19"/>
      <c r="E450" s="16" t="s">
        <v>187</v>
      </c>
      <c r="F450" s="70" t="s">
        <v>29</v>
      </c>
      <c r="G450" s="42"/>
      <c r="H450" s="42"/>
      <c r="I450" s="42"/>
      <c r="J450" s="42"/>
      <c r="K450" s="42">
        <v>0</v>
      </c>
      <c r="L450" s="42">
        <v>0</v>
      </c>
      <c r="M450" s="42">
        <v>0</v>
      </c>
      <c r="N450" s="42"/>
      <c r="O450" s="42"/>
      <c r="P450" s="43">
        <f t="shared" si="118"/>
        <v>0</v>
      </c>
    </row>
    <row r="451" spans="1:16" ht="15.75" customHeight="1" x14ac:dyDescent="0.25">
      <c r="A451" s="220"/>
      <c r="B451" s="24" t="s">
        <v>124</v>
      </c>
      <c r="C451" s="9" t="s">
        <v>1384</v>
      </c>
      <c r="D451" s="13"/>
      <c r="E451" s="14" t="s">
        <v>724</v>
      </c>
      <c r="F451" s="49"/>
      <c r="G451" s="42"/>
      <c r="H451" s="42"/>
      <c r="I451" s="42"/>
      <c r="J451" s="42"/>
      <c r="K451" s="49">
        <v>980374</v>
      </c>
      <c r="L451" s="49">
        <v>980374</v>
      </c>
      <c r="M451" s="49">
        <v>980374</v>
      </c>
      <c r="N451" s="49"/>
      <c r="O451" s="49"/>
      <c r="P451" s="43">
        <f t="shared" si="118"/>
        <v>2941122</v>
      </c>
    </row>
    <row r="452" spans="1:16" s="20" customFormat="1" ht="16.5" customHeight="1" x14ac:dyDescent="0.2">
      <c r="A452" s="220"/>
      <c r="B452" s="24" t="s">
        <v>124</v>
      </c>
      <c r="C452" s="9" t="s">
        <v>1384</v>
      </c>
      <c r="D452" s="31"/>
      <c r="E452" s="16" t="s">
        <v>198</v>
      </c>
      <c r="F452" s="42"/>
      <c r="G452" s="42"/>
      <c r="H452" s="42"/>
      <c r="I452" s="42"/>
      <c r="J452" s="42"/>
      <c r="K452" s="49">
        <v>180000</v>
      </c>
      <c r="L452" s="49">
        <v>180000</v>
      </c>
      <c r="M452" s="49">
        <v>180000</v>
      </c>
      <c r="N452" s="49"/>
      <c r="O452" s="49"/>
      <c r="P452" s="43">
        <f t="shared" si="118"/>
        <v>540000</v>
      </c>
    </row>
    <row r="453" spans="1:16" ht="14.25" customHeight="1" x14ac:dyDescent="0.25">
      <c r="A453" s="220"/>
      <c r="B453" s="24" t="s">
        <v>124</v>
      </c>
      <c r="C453" s="9" t="s">
        <v>1384</v>
      </c>
      <c r="D453" s="13"/>
      <c r="E453" s="14" t="s">
        <v>308</v>
      </c>
      <c r="F453" s="49"/>
      <c r="G453" s="42"/>
      <c r="H453" s="42"/>
      <c r="I453" s="42"/>
      <c r="J453" s="42"/>
      <c r="K453" s="49">
        <f>165097+4354</f>
        <v>169451</v>
      </c>
      <c r="L453" s="49">
        <f>165097+7053</f>
        <v>172150</v>
      </c>
      <c r="M453" s="49">
        <f>165097+9945</f>
        <v>175042</v>
      </c>
      <c r="N453" s="49"/>
      <c r="O453" s="49"/>
      <c r="P453" s="43">
        <f t="shared" si="118"/>
        <v>516643</v>
      </c>
    </row>
    <row r="454" spans="1:16" x14ac:dyDescent="0.25">
      <c r="A454" s="220"/>
      <c r="B454" s="24" t="s">
        <v>124</v>
      </c>
      <c r="C454" s="9" t="s">
        <v>1384</v>
      </c>
      <c r="D454" s="13"/>
      <c r="E454" s="14" t="s">
        <v>356</v>
      </c>
      <c r="F454" s="49"/>
      <c r="G454" s="42"/>
      <c r="H454" s="42"/>
      <c r="I454" s="42"/>
      <c r="J454" s="42"/>
      <c r="K454" s="49">
        <f>815491+9654</f>
        <v>825145</v>
      </c>
      <c r="L454" s="49">
        <f>815491+20451</f>
        <v>835942</v>
      </c>
      <c r="M454" s="49">
        <f>815491+32021</f>
        <v>847512</v>
      </c>
      <c r="N454" s="49"/>
      <c r="O454" s="49"/>
      <c r="P454" s="43">
        <f t="shared" si="118"/>
        <v>2508599</v>
      </c>
    </row>
    <row r="455" spans="1:16" x14ac:dyDescent="0.25">
      <c r="A455" s="220"/>
      <c r="B455" s="24" t="s">
        <v>124</v>
      </c>
      <c r="C455" s="9" t="s">
        <v>1384</v>
      </c>
      <c r="D455" s="13"/>
      <c r="E455" s="14" t="s">
        <v>608</v>
      </c>
      <c r="F455" s="70" t="s">
        <v>29</v>
      </c>
      <c r="G455" s="42"/>
      <c r="H455" s="42"/>
      <c r="I455" s="42"/>
      <c r="J455" s="42"/>
      <c r="K455" s="49">
        <v>0</v>
      </c>
      <c r="L455" s="49">
        <v>0</v>
      </c>
      <c r="M455" s="49">
        <v>0</v>
      </c>
      <c r="N455" s="49"/>
      <c r="O455" s="49"/>
      <c r="P455" s="43">
        <f t="shared" si="118"/>
        <v>0</v>
      </c>
    </row>
    <row r="456" spans="1:16" x14ac:dyDescent="0.25">
      <c r="A456" s="220"/>
      <c r="B456" s="24" t="s">
        <v>124</v>
      </c>
      <c r="C456" s="9" t="s">
        <v>1384</v>
      </c>
      <c r="D456" s="13"/>
      <c r="E456" s="14" t="s">
        <v>426</v>
      </c>
      <c r="F456" s="49"/>
      <c r="G456" s="42"/>
      <c r="H456" s="42"/>
      <c r="I456" s="42"/>
      <c r="J456" s="42"/>
      <c r="K456" s="49">
        <v>1436591</v>
      </c>
      <c r="L456" s="49">
        <v>1436591</v>
      </c>
      <c r="M456" s="49">
        <v>1436591</v>
      </c>
      <c r="N456" s="49"/>
      <c r="O456" s="49"/>
      <c r="P456" s="43">
        <f t="shared" si="118"/>
        <v>4309773</v>
      </c>
    </row>
    <row r="457" spans="1:16" x14ac:dyDescent="0.25">
      <c r="A457" s="220"/>
      <c r="B457" s="24" t="s">
        <v>124</v>
      </c>
      <c r="C457" s="9" t="s">
        <v>1384</v>
      </c>
      <c r="D457" s="13"/>
      <c r="E457" s="9" t="s">
        <v>450</v>
      </c>
      <c r="F457" s="49"/>
      <c r="G457" s="42"/>
      <c r="H457" s="42"/>
      <c r="I457" s="42"/>
      <c r="J457" s="42"/>
      <c r="K457" s="49">
        <v>1450332</v>
      </c>
      <c r="L457" s="49">
        <v>1450332</v>
      </c>
      <c r="M457" s="49">
        <f>1450332+35984</f>
        <v>1486316</v>
      </c>
      <c r="N457" s="49"/>
      <c r="O457" s="49"/>
      <c r="P457" s="43">
        <f t="shared" si="118"/>
        <v>4386980</v>
      </c>
    </row>
    <row r="458" spans="1:16" x14ac:dyDescent="0.25">
      <c r="A458" s="220"/>
      <c r="B458" s="24" t="s">
        <v>124</v>
      </c>
      <c r="C458" s="9" t="s">
        <v>1384</v>
      </c>
      <c r="D458" s="13"/>
      <c r="E458" s="14" t="s">
        <v>480</v>
      </c>
      <c r="F458" s="70" t="s">
        <v>29</v>
      </c>
      <c r="G458" s="42"/>
      <c r="H458" s="42"/>
      <c r="I458" s="42"/>
      <c r="J458" s="42"/>
      <c r="K458" s="49">
        <v>0</v>
      </c>
      <c r="L458" s="49">
        <v>0</v>
      </c>
      <c r="M458" s="49">
        <v>0</v>
      </c>
      <c r="N458" s="49"/>
      <c r="O458" s="49"/>
      <c r="P458" s="43">
        <f t="shared" si="118"/>
        <v>0</v>
      </c>
    </row>
    <row r="459" spans="1:16" x14ac:dyDescent="0.25">
      <c r="A459" s="220"/>
      <c r="B459" s="24" t="s">
        <v>124</v>
      </c>
      <c r="C459" s="9" t="s">
        <v>1384</v>
      </c>
      <c r="D459" s="13"/>
      <c r="E459" s="14" t="s">
        <v>483</v>
      </c>
      <c r="F459" s="70" t="s">
        <v>29</v>
      </c>
      <c r="G459" s="42"/>
      <c r="H459" s="42"/>
      <c r="I459" s="42"/>
      <c r="J459" s="42"/>
      <c r="K459" s="49">
        <v>0</v>
      </c>
      <c r="L459" s="49">
        <v>0</v>
      </c>
      <c r="M459" s="49">
        <v>0</v>
      </c>
      <c r="N459" s="49"/>
      <c r="O459" s="49"/>
      <c r="P459" s="43">
        <f t="shared" si="118"/>
        <v>0</v>
      </c>
    </row>
    <row r="460" spans="1:16" x14ac:dyDescent="0.25">
      <c r="A460" s="220"/>
      <c r="B460" s="24" t="s">
        <v>124</v>
      </c>
      <c r="C460" s="9" t="s">
        <v>1384</v>
      </c>
      <c r="D460" s="13" t="s">
        <v>538</v>
      </c>
      <c r="E460" s="14" t="s">
        <v>488</v>
      </c>
      <c r="F460" s="49"/>
      <c r="G460" s="42"/>
      <c r="H460" s="42"/>
      <c r="I460" s="42"/>
      <c r="J460" s="42"/>
      <c r="K460" s="49">
        <v>995507</v>
      </c>
      <c r="L460" s="49">
        <v>995507</v>
      </c>
      <c r="M460" s="49">
        <f>995507+38468</f>
        <v>1033975</v>
      </c>
      <c r="N460" s="49"/>
      <c r="O460" s="49"/>
      <c r="P460" s="43">
        <f t="shared" si="118"/>
        <v>3024989</v>
      </c>
    </row>
    <row r="461" spans="1:16" x14ac:dyDescent="0.25">
      <c r="A461" s="220"/>
      <c r="B461" s="44"/>
      <c r="C461" s="9"/>
      <c r="D461" s="45" t="s">
        <v>584</v>
      </c>
      <c r="E461" s="46">
        <f>COUNTA(E445:E460)</f>
        <v>16</v>
      </c>
      <c r="F461" s="47"/>
      <c r="G461" s="47">
        <f t="shared" ref="G461:P461" si="119">SUM(G445:G460)</f>
        <v>0</v>
      </c>
      <c r="H461" s="47">
        <f t="shared" si="119"/>
        <v>0</v>
      </c>
      <c r="I461" s="47">
        <f t="shared" si="119"/>
        <v>0</v>
      </c>
      <c r="J461" s="47">
        <f t="shared" si="119"/>
        <v>0</v>
      </c>
      <c r="K461" s="47">
        <f t="shared" si="119"/>
        <v>8943736</v>
      </c>
      <c r="L461" s="47">
        <f t="shared" si="119"/>
        <v>8967757</v>
      </c>
      <c r="M461" s="47">
        <f t="shared" si="119"/>
        <v>9076915</v>
      </c>
      <c r="N461" s="47">
        <f t="shared" si="119"/>
        <v>0</v>
      </c>
      <c r="O461" s="47">
        <f t="shared" si="119"/>
        <v>0</v>
      </c>
      <c r="P461" s="43">
        <f t="shared" si="119"/>
        <v>26988408</v>
      </c>
    </row>
    <row r="462" spans="1:16" ht="15.75" customHeight="1" x14ac:dyDescent="0.25">
      <c r="A462" s="220"/>
      <c r="B462" s="44"/>
      <c r="C462" s="9"/>
      <c r="D462" s="13"/>
      <c r="E462" s="14"/>
      <c r="F462" s="9"/>
      <c r="G462" s="9"/>
      <c r="H462" s="9"/>
      <c r="I462" s="9"/>
      <c r="J462" s="9"/>
      <c r="K462" s="9"/>
      <c r="L462" s="9"/>
      <c r="M462" s="9"/>
      <c r="N462" s="9"/>
      <c r="O462" s="9"/>
      <c r="P462" s="48"/>
    </row>
    <row r="463" spans="1:16" x14ac:dyDescent="0.25">
      <c r="A463" s="195" t="s">
        <v>585</v>
      </c>
      <c r="B463" s="24" t="s">
        <v>351</v>
      </c>
      <c r="C463" s="9" t="s">
        <v>651</v>
      </c>
      <c r="D463" s="13"/>
      <c r="E463" s="9" t="s">
        <v>709</v>
      </c>
      <c r="F463" s="49"/>
      <c r="G463" s="49"/>
      <c r="H463" s="49"/>
      <c r="I463" s="49"/>
      <c r="J463" s="49">
        <v>305975</v>
      </c>
      <c r="K463" s="49">
        <v>305975</v>
      </c>
      <c r="L463" s="49">
        <v>305975</v>
      </c>
      <c r="M463" s="49">
        <v>305975</v>
      </c>
      <c r="N463" s="49"/>
      <c r="O463" s="49"/>
      <c r="P463" s="43">
        <f>SUM(G463:O463)</f>
        <v>1223900</v>
      </c>
    </row>
    <row r="464" spans="1:16" x14ac:dyDescent="0.25">
      <c r="A464" s="195"/>
      <c r="B464" s="24" t="s">
        <v>351</v>
      </c>
      <c r="C464" s="9" t="s">
        <v>651</v>
      </c>
      <c r="D464" s="13"/>
      <c r="E464" s="14" t="s">
        <v>323</v>
      </c>
      <c r="F464" s="49"/>
      <c r="G464" s="49"/>
      <c r="H464" s="49"/>
      <c r="I464" s="49">
        <f>80361+554</f>
        <v>80915</v>
      </c>
      <c r="J464" s="49">
        <f>80361+554</f>
        <v>80915</v>
      </c>
      <c r="K464" s="49">
        <f>80361+554</f>
        <v>80915</v>
      </c>
      <c r="L464" s="49">
        <f>80361+554</f>
        <v>80915</v>
      </c>
      <c r="M464" s="49">
        <f>80361+554</f>
        <v>80915</v>
      </c>
      <c r="N464" s="49"/>
      <c r="O464" s="49"/>
      <c r="P464" s="43">
        <f>SUM(G464:O464)</f>
        <v>404575</v>
      </c>
    </row>
    <row r="465" spans="1:16" s="20" customFormat="1" ht="21" hidden="1" customHeight="1" x14ac:dyDescent="0.2">
      <c r="A465" s="220"/>
      <c r="B465" s="75" t="s">
        <v>351</v>
      </c>
      <c r="C465" s="27" t="s">
        <v>651</v>
      </c>
      <c r="D465" s="31"/>
      <c r="E465" s="52" t="s">
        <v>355</v>
      </c>
      <c r="F465" s="50"/>
      <c r="G465" s="50"/>
      <c r="H465" s="50"/>
      <c r="I465" s="50">
        <f>10000-7500</f>
        <v>2500</v>
      </c>
      <c r="J465" s="50">
        <f>10000-10000</f>
        <v>0</v>
      </c>
      <c r="K465" s="50">
        <f>10000-10000</f>
        <v>0</v>
      </c>
      <c r="L465" s="50">
        <f>10000-10000</f>
        <v>0</v>
      </c>
      <c r="M465" s="50">
        <f>10000-10000</f>
        <v>0</v>
      </c>
      <c r="N465" s="50"/>
      <c r="O465" s="50"/>
      <c r="P465" s="53">
        <f>SUM(G465:O465)</f>
        <v>2500</v>
      </c>
    </row>
    <row r="466" spans="1:16" x14ac:dyDescent="0.25">
      <c r="A466" s="220"/>
      <c r="B466" s="24" t="s">
        <v>351</v>
      </c>
      <c r="C466" s="9" t="s">
        <v>651</v>
      </c>
      <c r="D466" s="13"/>
      <c r="E466" s="9" t="s">
        <v>450</v>
      </c>
      <c r="F466" s="49"/>
      <c r="G466" s="49"/>
      <c r="H466" s="49"/>
      <c r="I466" s="49">
        <f>1109349+8395</f>
        <v>1117744</v>
      </c>
      <c r="J466" s="49">
        <f>1109349+8395</f>
        <v>1117744</v>
      </c>
      <c r="K466" s="49">
        <f>1109349+8395</f>
        <v>1117744</v>
      </c>
      <c r="L466" s="49">
        <f>1109349+8395</f>
        <v>1117744</v>
      </c>
      <c r="M466" s="49">
        <f>1109349+8395</f>
        <v>1117744</v>
      </c>
      <c r="N466" s="49"/>
      <c r="O466" s="49"/>
      <c r="P466" s="43">
        <f>SUM(G466:O466)</f>
        <v>5588720</v>
      </c>
    </row>
    <row r="467" spans="1:16" x14ac:dyDescent="0.25">
      <c r="A467" s="220"/>
      <c r="B467" s="44"/>
      <c r="C467" s="9"/>
      <c r="D467" s="45" t="s">
        <v>584</v>
      </c>
      <c r="E467" s="46">
        <v>3</v>
      </c>
      <c r="F467" s="47"/>
      <c r="G467" s="47">
        <f>SUM(G463:G465)</f>
        <v>0</v>
      </c>
      <c r="H467" s="47">
        <f>SUM(H463:H465)</f>
        <v>0</v>
      </c>
      <c r="I467" s="47">
        <f>SUM(I463:I466)</f>
        <v>1201159</v>
      </c>
      <c r="J467" s="47">
        <f t="shared" ref="J467:O467" si="120">SUM(J463:J466)</f>
        <v>1504634</v>
      </c>
      <c r="K467" s="47">
        <f t="shared" si="120"/>
        <v>1504634</v>
      </c>
      <c r="L467" s="47">
        <f t="shared" si="120"/>
        <v>1504634</v>
      </c>
      <c r="M467" s="47">
        <f t="shared" si="120"/>
        <v>1504634</v>
      </c>
      <c r="N467" s="47">
        <f t="shared" si="120"/>
        <v>0</v>
      </c>
      <c r="O467" s="47">
        <f t="shared" si="120"/>
        <v>0</v>
      </c>
      <c r="P467" s="43">
        <f>SUM(P463:P466)</f>
        <v>7219695</v>
      </c>
    </row>
    <row r="468" spans="1:16" x14ac:dyDescent="0.25">
      <c r="A468" s="220"/>
      <c r="B468" s="44"/>
      <c r="C468" s="9"/>
      <c r="D468" s="13"/>
      <c r="E468" s="14"/>
      <c r="F468" s="9"/>
      <c r="G468" s="9"/>
      <c r="H468" s="9"/>
      <c r="I468" s="9"/>
      <c r="J468" s="9"/>
      <c r="K468" s="9"/>
      <c r="L468" s="9"/>
      <c r="M468" s="9"/>
      <c r="N468" s="9"/>
      <c r="O468" s="9"/>
      <c r="P468" s="48"/>
    </row>
    <row r="469" spans="1:16" ht="13.5" customHeight="1" x14ac:dyDescent="0.25">
      <c r="A469" s="195" t="s">
        <v>582</v>
      </c>
      <c r="B469" s="54" t="s">
        <v>419</v>
      </c>
      <c r="C469" s="23" t="s">
        <v>1385</v>
      </c>
      <c r="D469" s="23"/>
      <c r="E469" s="23" t="s">
        <v>608</v>
      </c>
      <c r="F469" s="78" t="s">
        <v>29</v>
      </c>
      <c r="G469" s="63"/>
      <c r="H469" s="63"/>
      <c r="I469" s="63"/>
      <c r="J469" s="63"/>
      <c r="K469" s="63">
        <v>0</v>
      </c>
      <c r="L469" s="191">
        <v>0</v>
      </c>
      <c r="M469" s="191">
        <v>0</v>
      </c>
      <c r="N469" s="191">
        <v>0</v>
      </c>
      <c r="O469" s="63"/>
      <c r="P469" s="57">
        <f>SUM(G469:O469)</f>
        <v>0</v>
      </c>
    </row>
    <row r="470" spans="1:16" ht="15.75" customHeight="1" x14ac:dyDescent="0.25">
      <c r="A470" s="220"/>
      <c r="B470" s="24" t="s">
        <v>419</v>
      </c>
      <c r="C470" s="185" t="s">
        <v>1385</v>
      </c>
      <c r="D470" s="13" t="s">
        <v>446</v>
      </c>
      <c r="E470" s="14" t="s">
        <v>438</v>
      </c>
      <c r="F470" s="49"/>
      <c r="G470" s="49"/>
      <c r="H470" s="49"/>
      <c r="I470" s="49"/>
      <c r="J470" s="49"/>
      <c r="K470" s="49">
        <v>749424</v>
      </c>
      <c r="L470" s="49">
        <v>749424</v>
      </c>
      <c r="M470" s="49">
        <v>749424</v>
      </c>
      <c r="N470" s="49">
        <v>749424</v>
      </c>
      <c r="O470" s="49"/>
      <c r="P470" s="43">
        <f>SUM(G470:O470)</f>
        <v>2997696</v>
      </c>
    </row>
    <row r="471" spans="1:16" x14ac:dyDescent="0.25">
      <c r="A471" s="220"/>
      <c r="B471" s="54" t="s">
        <v>419</v>
      </c>
      <c r="C471" s="185" t="s">
        <v>1385</v>
      </c>
      <c r="D471" s="22"/>
      <c r="E471" s="22" t="s">
        <v>450</v>
      </c>
      <c r="F471" s="56"/>
      <c r="G471" s="56"/>
      <c r="H471" s="56"/>
      <c r="I471" s="56"/>
      <c r="J471" s="56"/>
      <c r="K471" s="56">
        <v>2485041</v>
      </c>
      <c r="L471" s="190">
        <v>2485041</v>
      </c>
      <c r="M471" s="190">
        <v>2485041</v>
      </c>
      <c r="N471" s="190">
        <v>2485041</v>
      </c>
      <c r="O471" s="56"/>
      <c r="P471" s="57">
        <f>SUM(G471:O471)</f>
        <v>9940164</v>
      </c>
    </row>
    <row r="472" spans="1:16" s="18" customFormat="1" x14ac:dyDescent="0.2">
      <c r="A472" s="220"/>
      <c r="B472" s="24" t="s">
        <v>419</v>
      </c>
      <c r="C472" s="185" t="s">
        <v>1385</v>
      </c>
      <c r="D472" s="19"/>
      <c r="E472" s="16" t="s">
        <v>480</v>
      </c>
      <c r="F472" s="70" t="s">
        <v>29</v>
      </c>
      <c r="G472" s="42"/>
      <c r="H472" s="42"/>
      <c r="I472" s="42"/>
      <c r="J472" s="42"/>
      <c r="K472" s="42">
        <v>0</v>
      </c>
      <c r="L472" s="42">
        <v>0</v>
      </c>
      <c r="M472" s="42">
        <v>0</v>
      </c>
      <c r="N472" s="42">
        <v>0</v>
      </c>
      <c r="O472" s="42"/>
      <c r="P472" s="43">
        <f>SUM(G472:O472)</f>
        <v>0</v>
      </c>
    </row>
    <row r="473" spans="1:16" s="18" customFormat="1" x14ac:dyDescent="0.2">
      <c r="A473" s="220"/>
      <c r="B473" s="24" t="s">
        <v>419</v>
      </c>
      <c r="C473" s="185" t="s">
        <v>1385</v>
      </c>
      <c r="D473" s="19"/>
      <c r="E473" s="16" t="s">
        <v>483</v>
      </c>
      <c r="F473" s="70" t="s">
        <v>29</v>
      </c>
      <c r="G473" s="42"/>
      <c r="H473" s="42"/>
      <c r="I473" s="42"/>
      <c r="J473" s="42"/>
      <c r="K473" s="42">
        <v>0</v>
      </c>
      <c r="L473" s="42">
        <v>0</v>
      </c>
      <c r="M473" s="42">
        <v>0</v>
      </c>
      <c r="N473" s="42">
        <v>0</v>
      </c>
      <c r="O473" s="42"/>
      <c r="P473" s="43">
        <f>SUM(G473:O473)</f>
        <v>0</v>
      </c>
    </row>
    <row r="474" spans="1:16" x14ac:dyDescent="0.25">
      <c r="A474" s="220"/>
      <c r="B474" s="44"/>
      <c r="C474" s="9"/>
      <c r="D474" s="45" t="s">
        <v>584</v>
      </c>
      <c r="E474" s="46">
        <f>COUNTA(E469:E473)</f>
        <v>5</v>
      </c>
      <c r="F474" s="47"/>
      <c r="G474" s="47">
        <f t="shared" ref="G474:P474" si="121">SUM(G469:G473)</f>
        <v>0</v>
      </c>
      <c r="H474" s="47">
        <f t="shared" si="121"/>
        <v>0</v>
      </c>
      <c r="I474" s="47">
        <f t="shared" si="121"/>
        <v>0</v>
      </c>
      <c r="J474" s="47">
        <f t="shared" si="121"/>
        <v>0</v>
      </c>
      <c r="K474" s="47">
        <f t="shared" si="121"/>
        <v>3234465</v>
      </c>
      <c r="L474" s="47">
        <f t="shared" si="121"/>
        <v>3234465</v>
      </c>
      <c r="M474" s="47">
        <f t="shared" si="121"/>
        <v>3234465</v>
      </c>
      <c r="N474" s="47">
        <f t="shared" si="121"/>
        <v>3234465</v>
      </c>
      <c r="O474" s="47">
        <f t="shared" si="121"/>
        <v>0</v>
      </c>
      <c r="P474" s="43">
        <f t="shared" si="121"/>
        <v>12937860</v>
      </c>
    </row>
    <row r="475" spans="1:16" ht="15.75" customHeight="1" x14ac:dyDescent="0.25">
      <c r="A475" s="220"/>
      <c r="B475" s="44"/>
      <c r="C475" s="9"/>
      <c r="D475" s="13"/>
      <c r="E475" s="14"/>
      <c r="F475" s="9"/>
      <c r="G475" s="9"/>
      <c r="H475" s="9"/>
      <c r="I475" s="9"/>
      <c r="J475" s="9"/>
      <c r="K475" s="9"/>
      <c r="L475" s="9"/>
      <c r="M475" s="9"/>
      <c r="N475" s="9"/>
      <c r="O475" s="9"/>
      <c r="P475" s="48"/>
    </row>
    <row r="476" spans="1:16" x14ac:dyDescent="0.25">
      <c r="A476" s="195" t="s">
        <v>587</v>
      </c>
      <c r="B476" s="54" t="s">
        <v>82</v>
      </c>
      <c r="C476" s="22" t="s">
        <v>653</v>
      </c>
      <c r="D476" s="22"/>
      <c r="E476" s="22" t="s">
        <v>65</v>
      </c>
      <c r="F476" s="56"/>
      <c r="G476" s="56"/>
      <c r="H476" s="56"/>
      <c r="I476" s="56"/>
      <c r="J476" s="56">
        <v>891137</v>
      </c>
      <c r="K476" s="56">
        <v>834077</v>
      </c>
      <c r="L476" s="56">
        <v>834077</v>
      </c>
      <c r="M476" s="56">
        <v>834077</v>
      </c>
      <c r="N476" s="178"/>
      <c r="O476" s="56"/>
      <c r="P476" s="57">
        <f t="shared" ref="P476:P485" si="122">SUM(G476:O476)</f>
        <v>3393368</v>
      </c>
    </row>
    <row r="477" spans="1:16" x14ac:dyDescent="0.25">
      <c r="A477" s="220"/>
      <c r="B477" s="24" t="s">
        <v>82</v>
      </c>
      <c r="C477" s="22" t="s">
        <v>653</v>
      </c>
      <c r="D477" s="13"/>
      <c r="E477" s="14" t="s">
        <v>122</v>
      </c>
      <c r="F477" s="49"/>
      <c r="G477" s="49"/>
      <c r="H477" s="49"/>
      <c r="I477" s="49"/>
      <c r="J477" s="49">
        <v>1240182</v>
      </c>
      <c r="K477" s="49">
        <v>1240182</v>
      </c>
      <c r="L477" s="49">
        <v>1240182</v>
      </c>
      <c r="M477" s="49">
        <v>1240182</v>
      </c>
      <c r="N477" s="49"/>
      <c r="O477" s="49"/>
      <c r="P477" s="43">
        <f t="shared" si="122"/>
        <v>4960728</v>
      </c>
    </row>
    <row r="478" spans="1:16" x14ac:dyDescent="0.25">
      <c r="A478" s="220"/>
      <c r="B478" s="24" t="s">
        <v>82</v>
      </c>
      <c r="C478" s="22" t="s">
        <v>653</v>
      </c>
      <c r="D478" s="13"/>
      <c r="E478" s="14" t="s">
        <v>138</v>
      </c>
      <c r="F478" s="49"/>
      <c r="G478" s="49"/>
      <c r="H478" s="49"/>
      <c r="I478" s="49"/>
      <c r="J478" s="49">
        <v>418717</v>
      </c>
      <c r="K478" s="49">
        <v>418717</v>
      </c>
      <c r="L478" s="49">
        <v>418717</v>
      </c>
      <c r="M478" s="49">
        <v>418717</v>
      </c>
      <c r="N478" s="49"/>
      <c r="O478" s="49"/>
      <c r="P478" s="43">
        <f t="shared" si="122"/>
        <v>1674868</v>
      </c>
    </row>
    <row r="479" spans="1:16" x14ac:dyDescent="0.25">
      <c r="A479" s="220"/>
      <c r="B479" s="24" t="s">
        <v>82</v>
      </c>
      <c r="C479" s="22" t="s">
        <v>653</v>
      </c>
      <c r="D479" s="13"/>
      <c r="E479" s="14" t="s">
        <v>198</v>
      </c>
      <c r="F479" s="49"/>
      <c r="G479" s="49"/>
      <c r="H479" s="49"/>
      <c r="I479" s="49"/>
      <c r="J479" s="49">
        <v>197000</v>
      </c>
      <c r="K479" s="49">
        <v>197000</v>
      </c>
      <c r="L479" s="49">
        <v>197000</v>
      </c>
      <c r="M479" s="49">
        <v>197000</v>
      </c>
      <c r="N479" s="49"/>
      <c r="O479" s="49"/>
      <c r="P479" s="43">
        <f t="shared" si="122"/>
        <v>788000</v>
      </c>
    </row>
    <row r="480" spans="1:16" ht="13.5" customHeight="1" x14ac:dyDescent="0.25">
      <c r="A480" s="220"/>
      <c r="B480" s="24" t="s">
        <v>82</v>
      </c>
      <c r="C480" s="22" t="s">
        <v>653</v>
      </c>
      <c r="D480" s="13"/>
      <c r="E480" s="14" t="s">
        <v>654</v>
      </c>
      <c r="F480" s="49"/>
      <c r="G480" s="49"/>
      <c r="H480" s="49"/>
      <c r="I480" s="49"/>
      <c r="J480" s="49">
        <v>348410</v>
      </c>
      <c r="K480" s="49">
        <v>348410</v>
      </c>
      <c r="L480" s="49">
        <v>348410</v>
      </c>
      <c r="M480" s="49">
        <v>348410</v>
      </c>
      <c r="N480" s="49"/>
      <c r="O480" s="49"/>
      <c r="P480" s="43">
        <f t="shared" si="122"/>
        <v>1393640</v>
      </c>
    </row>
    <row r="481" spans="1:16" x14ac:dyDescent="0.25">
      <c r="A481" s="220"/>
      <c r="B481" s="54" t="s">
        <v>82</v>
      </c>
      <c r="C481" s="22" t="s">
        <v>653</v>
      </c>
      <c r="D481" s="22"/>
      <c r="E481" s="22" t="s">
        <v>244</v>
      </c>
      <c r="F481" s="56"/>
      <c r="G481" s="56"/>
      <c r="H481" s="56"/>
      <c r="I481" s="56"/>
      <c r="J481" s="56">
        <v>393631</v>
      </c>
      <c r="K481" s="56">
        <v>393631</v>
      </c>
      <c r="L481" s="56">
        <v>393631</v>
      </c>
      <c r="M481" s="56">
        <v>393631</v>
      </c>
      <c r="N481" s="178"/>
      <c r="O481" s="56"/>
      <c r="P481" s="57">
        <f t="shared" si="122"/>
        <v>1574524</v>
      </c>
    </row>
    <row r="482" spans="1:16" x14ac:dyDescent="0.25">
      <c r="A482" s="220"/>
      <c r="B482" s="24" t="s">
        <v>82</v>
      </c>
      <c r="C482" s="22" t="s">
        <v>653</v>
      </c>
      <c r="D482" s="13"/>
      <c r="E482" s="14" t="s">
        <v>157</v>
      </c>
      <c r="F482" s="49"/>
      <c r="G482" s="49"/>
      <c r="H482" s="49"/>
      <c r="I482" s="49"/>
      <c r="J482" s="49">
        <f>2068037+50000</f>
        <v>2118037</v>
      </c>
      <c r="K482" s="49">
        <f>2068037+50000</f>
        <v>2118037</v>
      </c>
      <c r="L482" s="49">
        <f>2068037+50000</f>
        <v>2118037</v>
      </c>
      <c r="M482" s="49">
        <f>2068037+50000</f>
        <v>2118037</v>
      </c>
      <c r="N482" s="49"/>
      <c r="O482" s="49"/>
      <c r="P482" s="43">
        <f t="shared" si="122"/>
        <v>8472148</v>
      </c>
    </row>
    <row r="483" spans="1:16" x14ac:dyDescent="0.25">
      <c r="A483" s="220"/>
      <c r="B483" s="24" t="s">
        <v>82</v>
      </c>
      <c r="C483" s="22" t="s">
        <v>653</v>
      </c>
      <c r="D483" s="13"/>
      <c r="E483" s="14" t="s">
        <v>283</v>
      </c>
      <c r="F483" s="49"/>
      <c r="G483" s="49"/>
      <c r="H483" s="49"/>
      <c r="I483" s="49"/>
      <c r="J483" s="49">
        <v>439199</v>
      </c>
      <c r="K483" s="49">
        <v>439199</v>
      </c>
      <c r="L483" s="49">
        <v>439199</v>
      </c>
      <c r="M483" s="49">
        <v>439199</v>
      </c>
      <c r="N483" s="49"/>
      <c r="O483" s="49"/>
      <c r="P483" s="43">
        <f t="shared" si="122"/>
        <v>1756796</v>
      </c>
    </row>
    <row r="484" spans="1:16" x14ac:dyDescent="0.25">
      <c r="A484" s="220"/>
      <c r="B484" s="54" t="s">
        <v>82</v>
      </c>
      <c r="C484" s="22" t="s">
        <v>653</v>
      </c>
      <c r="D484" s="22"/>
      <c r="E484" s="22" t="s">
        <v>356</v>
      </c>
      <c r="F484" s="56"/>
      <c r="G484" s="56"/>
      <c r="H484" s="56"/>
      <c r="I484" s="56"/>
      <c r="J484" s="56">
        <v>605611</v>
      </c>
      <c r="K484" s="56">
        <v>605611</v>
      </c>
      <c r="L484" s="56">
        <v>605611</v>
      </c>
      <c r="M484" s="56">
        <v>605611</v>
      </c>
      <c r="N484" s="178"/>
      <c r="O484" s="56"/>
      <c r="P484" s="57">
        <f t="shared" si="122"/>
        <v>2422444</v>
      </c>
    </row>
    <row r="485" spans="1:16" x14ac:dyDescent="0.25">
      <c r="A485" s="220"/>
      <c r="B485" s="24" t="s">
        <v>82</v>
      </c>
      <c r="C485" s="22" t="s">
        <v>653</v>
      </c>
      <c r="D485" s="13" t="s">
        <v>539</v>
      </c>
      <c r="E485" s="14" t="s">
        <v>488</v>
      </c>
      <c r="F485" s="49"/>
      <c r="G485" s="49"/>
      <c r="H485" s="49"/>
      <c r="I485" s="49"/>
      <c r="J485" s="49">
        <v>947071</v>
      </c>
      <c r="K485" s="49">
        <v>947071</v>
      </c>
      <c r="L485" s="49">
        <v>947071</v>
      </c>
      <c r="M485" s="49">
        <v>947071</v>
      </c>
      <c r="N485" s="49"/>
      <c r="O485" s="49"/>
      <c r="P485" s="43">
        <f t="shared" si="122"/>
        <v>3788284</v>
      </c>
    </row>
    <row r="486" spans="1:16" x14ac:dyDescent="0.25">
      <c r="A486" s="220"/>
      <c r="B486" s="44"/>
      <c r="C486" s="9"/>
      <c r="D486" s="45" t="s">
        <v>584</v>
      </c>
      <c r="E486" s="46">
        <f>COUNTA(E476:E485)</f>
        <v>10</v>
      </c>
      <c r="F486" s="47"/>
      <c r="G486" s="47">
        <f t="shared" ref="G486:P486" si="123">SUM(G476:G485)</f>
        <v>0</v>
      </c>
      <c r="H486" s="47">
        <f t="shared" si="123"/>
        <v>0</v>
      </c>
      <c r="I486" s="47">
        <f t="shared" si="123"/>
        <v>0</v>
      </c>
      <c r="J486" s="47">
        <f t="shared" si="123"/>
        <v>7598995</v>
      </c>
      <c r="K486" s="47">
        <f t="shared" si="123"/>
        <v>7541935</v>
      </c>
      <c r="L486" s="47">
        <f t="shared" si="123"/>
        <v>7541935</v>
      </c>
      <c r="M486" s="47">
        <f t="shared" si="123"/>
        <v>7541935</v>
      </c>
      <c r="N486" s="47">
        <f t="shared" si="123"/>
        <v>0</v>
      </c>
      <c r="O486" s="47">
        <f t="shared" si="123"/>
        <v>0</v>
      </c>
      <c r="P486" s="43">
        <f t="shared" si="123"/>
        <v>30224800</v>
      </c>
    </row>
    <row r="487" spans="1:16" ht="15.75" customHeight="1" x14ac:dyDescent="0.25">
      <c r="A487" s="220"/>
      <c r="B487" s="44"/>
      <c r="C487" s="9"/>
      <c r="D487" s="13"/>
      <c r="E487" s="14"/>
      <c r="F487" s="9"/>
      <c r="G487" s="9"/>
      <c r="H487" s="9"/>
      <c r="I487" s="9"/>
      <c r="J487" s="9"/>
      <c r="K487" s="9"/>
      <c r="L487" s="9"/>
      <c r="M487" s="9"/>
      <c r="N487" s="9"/>
      <c r="O487" s="9"/>
      <c r="P487" s="48"/>
    </row>
    <row r="488" spans="1:16" x14ac:dyDescent="0.25">
      <c r="A488" s="195" t="s">
        <v>589</v>
      </c>
      <c r="B488" s="24" t="s">
        <v>61</v>
      </c>
      <c r="C488" s="9" t="s">
        <v>655</v>
      </c>
      <c r="D488" s="13"/>
      <c r="E488" s="14" t="s">
        <v>53</v>
      </c>
      <c r="F488" s="49"/>
      <c r="G488" s="49"/>
      <c r="H488" s="49"/>
      <c r="I488" s="49"/>
      <c r="J488" s="49">
        <v>88000</v>
      </c>
      <c r="K488" s="49">
        <v>88000</v>
      </c>
      <c r="L488" s="49">
        <f>88000-66000</f>
        <v>22000</v>
      </c>
      <c r="M488" s="49">
        <f>88000-88000</f>
        <v>0</v>
      </c>
      <c r="N488" s="49">
        <f>88000-88000</f>
        <v>0</v>
      </c>
      <c r="O488" s="49"/>
      <c r="P488" s="43">
        <f t="shared" ref="P488:P524" si="124">SUM(G488:O488)</f>
        <v>198000</v>
      </c>
    </row>
    <row r="489" spans="1:16" x14ac:dyDescent="0.25">
      <c r="A489" s="220"/>
      <c r="B489" s="54" t="s">
        <v>61</v>
      </c>
      <c r="C489" s="9" t="s">
        <v>655</v>
      </c>
      <c r="D489" s="22"/>
      <c r="E489" s="8" t="s">
        <v>1289</v>
      </c>
      <c r="F489" s="56"/>
      <c r="G489" s="63"/>
      <c r="H489" s="63"/>
      <c r="I489" s="63"/>
      <c r="J489" s="56">
        <v>1133248</v>
      </c>
      <c r="K489" s="56">
        <f>1133248-85877</f>
        <v>1047371</v>
      </c>
      <c r="L489" s="56">
        <v>1047371</v>
      </c>
      <c r="M489" s="56">
        <v>1047371</v>
      </c>
      <c r="N489" s="178">
        <v>1047371</v>
      </c>
      <c r="O489" s="56"/>
      <c r="P489" s="57">
        <f t="shared" si="124"/>
        <v>5322732</v>
      </c>
    </row>
    <row r="490" spans="1:16" x14ac:dyDescent="0.25">
      <c r="A490" s="220"/>
      <c r="B490" s="24" t="s">
        <v>61</v>
      </c>
      <c r="C490" s="9" t="s">
        <v>655</v>
      </c>
      <c r="D490" s="13"/>
      <c r="E490" s="14" t="s">
        <v>97</v>
      </c>
      <c r="F490" s="49"/>
      <c r="G490" s="42"/>
      <c r="H490" s="42"/>
      <c r="I490" s="42"/>
      <c r="J490" s="49">
        <v>573967</v>
      </c>
      <c r="K490" s="49">
        <v>573967</v>
      </c>
      <c r="L490" s="49">
        <v>573967</v>
      </c>
      <c r="M490" s="49">
        <v>573967</v>
      </c>
      <c r="N490" s="49">
        <v>573967</v>
      </c>
      <c r="O490" s="49"/>
      <c r="P490" s="43">
        <f t="shared" si="124"/>
        <v>2869835</v>
      </c>
    </row>
    <row r="491" spans="1:16" x14ac:dyDescent="0.25">
      <c r="A491" s="220"/>
      <c r="B491" s="24" t="s">
        <v>61</v>
      </c>
      <c r="C491" s="9" t="s">
        <v>655</v>
      </c>
      <c r="D491" s="13" t="s">
        <v>35</v>
      </c>
      <c r="E491" s="14" t="s">
        <v>122</v>
      </c>
      <c r="F491" s="49"/>
      <c r="G491" s="42"/>
      <c r="H491" s="42"/>
      <c r="I491" s="42"/>
      <c r="J491" s="49">
        <v>948901</v>
      </c>
      <c r="K491" s="49">
        <v>948901</v>
      </c>
      <c r="L491" s="49">
        <v>948901</v>
      </c>
      <c r="M491" s="49">
        <v>948901</v>
      </c>
      <c r="N491" s="49">
        <v>948901</v>
      </c>
      <c r="O491" s="49"/>
      <c r="P491" s="43">
        <f t="shared" si="124"/>
        <v>4744505</v>
      </c>
    </row>
    <row r="492" spans="1:16" x14ac:dyDescent="0.25">
      <c r="A492" s="220"/>
      <c r="B492" s="24" t="s">
        <v>61</v>
      </c>
      <c r="C492" s="9" t="s">
        <v>655</v>
      </c>
      <c r="D492" s="9" t="s">
        <v>42</v>
      </c>
      <c r="E492" s="14" t="s">
        <v>122</v>
      </c>
      <c r="F492" s="49"/>
      <c r="G492" s="42"/>
      <c r="H492" s="42"/>
      <c r="I492" s="42"/>
      <c r="J492" s="49">
        <v>1141655</v>
      </c>
      <c r="K492" s="49">
        <v>1141655</v>
      </c>
      <c r="L492" s="49">
        <v>1141655</v>
      </c>
      <c r="M492" s="49">
        <v>1141655</v>
      </c>
      <c r="N492" s="49">
        <v>1141655</v>
      </c>
      <c r="O492" s="49"/>
      <c r="P492" s="43">
        <f t="shared" si="124"/>
        <v>5708275</v>
      </c>
    </row>
    <row r="493" spans="1:16" x14ac:dyDescent="0.25">
      <c r="A493" s="220"/>
      <c r="B493" s="24" t="s">
        <v>61</v>
      </c>
      <c r="C493" s="9" t="s">
        <v>655</v>
      </c>
      <c r="D493" s="13" t="s">
        <v>133</v>
      </c>
      <c r="E493" s="14" t="s">
        <v>134</v>
      </c>
      <c r="F493" s="49"/>
      <c r="G493" s="42"/>
      <c r="H493" s="42"/>
      <c r="I493" s="42"/>
      <c r="J493" s="49">
        <v>928076</v>
      </c>
      <c r="K493" s="49">
        <v>928076</v>
      </c>
      <c r="L493" s="49">
        <v>928076</v>
      </c>
      <c r="M493" s="49">
        <v>928076</v>
      </c>
      <c r="N493" s="49">
        <v>928076</v>
      </c>
      <c r="O493" s="49"/>
      <c r="P493" s="43">
        <f t="shared" si="124"/>
        <v>4640380</v>
      </c>
    </row>
    <row r="494" spans="1:16" x14ac:dyDescent="0.25">
      <c r="A494" s="220"/>
      <c r="B494" s="24" t="s">
        <v>61</v>
      </c>
      <c r="C494" s="9" t="s">
        <v>655</v>
      </c>
      <c r="D494" s="13"/>
      <c r="E494" s="14" t="s">
        <v>138</v>
      </c>
      <c r="F494" s="49"/>
      <c r="G494" s="42"/>
      <c r="H494" s="42"/>
      <c r="I494" s="42"/>
      <c r="J494" s="49">
        <v>466082</v>
      </c>
      <c r="K494" s="49">
        <v>466082</v>
      </c>
      <c r="L494" s="49">
        <v>466082</v>
      </c>
      <c r="M494" s="49">
        <v>466082</v>
      </c>
      <c r="N494" s="49">
        <v>466082</v>
      </c>
      <c r="O494" s="49"/>
      <c r="P494" s="43">
        <f t="shared" si="124"/>
        <v>2330410</v>
      </c>
    </row>
    <row r="495" spans="1:16" x14ac:dyDescent="0.25">
      <c r="A495" s="220"/>
      <c r="B495" s="24" t="s">
        <v>61</v>
      </c>
      <c r="C495" s="9" t="s">
        <v>655</v>
      </c>
      <c r="D495" s="13" t="s">
        <v>186</v>
      </c>
      <c r="E495" s="14" t="s">
        <v>164</v>
      </c>
      <c r="F495" s="49"/>
      <c r="G495" s="42"/>
      <c r="H495" s="42"/>
      <c r="I495" s="42"/>
      <c r="J495" s="49">
        <v>746449</v>
      </c>
      <c r="K495" s="49">
        <v>746449</v>
      </c>
      <c r="L495" s="49">
        <v>746449</v>
      </c>
      <c r="M495" s="49">
        <v>746449</v>
      </c>
      <c r="N495" s="49">
        <v>746449</v>
      </c>
      <c r="O495" s="49"/>
      <c r="P495" s="43">
        <f t="shared" si="124"/>
        <v>3732245</v>
      </c>
    </row>
    <row r="496" spans="1:16" x14ac:dyDescent="0.25">
      <c r="A496" s="220"/>
      <c r="B496" s="24" t="s">
        <v>61</v>
      </c>
      <c r="C496" s="9" t="s">
        <v>655</v>
      </c>
      <c r="D496" s="13" t="s">
        <v>148</v>
      </c>
      <c r="E496" s="14" t="s">
        <v>164</v>
      </c>
      <c r="F496" s="49"/>
      <c r="G496" s="42"/>
      <c r="H496" s="42"/>
      <c r="I496" s="42"/>
      <c r="J496" s="49">
        <v>357448</v>
      </c>
      <c r="K496" s="49">
        <v>357448</v>
      </c>
      <c r="L496" s="49">
        <v>357448</v>
      </c>
      <c r="M496" s="49">
        <v>357448</v>
      </c>
      <c r="N496" s="49">
        <v>357448</v>
      </c>
      <c r="O496" s="49"/>
      <c r="P496" s="43">
        <f t="shared" si="124"/>
        <v>1787240</v>
      </c>
    </row>
    <row r="497" spans="1:16" s="18" customFormat="1" x14ac:dyDescent="0.2">
      <c r="A497" s="220"/>
      <c r="B497" s="24" t="s">
        <v>61</v>
      </c>
      <c r="C497" s="9" t="s">
        <v>655</v>
      </c>
      <c r="D497" s="19"/>
      <c r="E497" s="16" t="s">
        <v>187</v>
      </c>
      <c r="F497" s="70" t="s">
        <v>29</v>
      </c>
      <c r="G497" s="42"/>
      <c r="H497" s="42"/>
      <c r="I497" s="42"/>
      <c r="J497" s="42">
        <v>0</v>
      </c>
      <c r="K497" s="42">
        <v>0</v>
      </c>
      <c r="L497" s="42">
        <v>0</v>
      </c>
      <c r="M497" s="42">
        <v>0</v>
      </c>
      <c r="N497" s="42">
        <v>0</v>
      </c>
      <c r="O497" s="42"/>
      <c r="P497" s="43">
        <f t="shared" si="124"/>
        <v>0</v>
      </c>
    </row>
    <row r="498" spans="1:16" x14ac:dyDescent="0.25">
      <c r="A498" s="220"/>
      <c r="B498" s="24" t="s">
        <v>61</v>
      </c>
      <c r="C498" s="9" t="s">
        <v>655</v>
      </c>
      <c r="D498" s="13"/>
      <c r="E498" s="14" t="s">
        <v>424</v>
      </c>
      <c r="F498" s="49"/>
      <c r="G498" s="42"/>
      <c r="H498" s="42"/>
      <c r="I498" s="42"/>
      <c r="J498" s="49">
        <f>56847+15000</f>
        <v>71847</v>
      </c>
      <c r="K498" s="49">
        <f t="shared" ref="K498:N498" si="125">56847+15000</f>
        <v>71847</v>
      </c>
      <c r="L498" s="49">
        <f t="shared" si="125"/>
        <v>71847</v>
      </c>
      <c r="M498" s="49">
        <f t="shared" si="125"/>
        <v>71847</v>
      </c>
      <c r="N498" s="49">
        <f t="shared" si="125"/>
        <v>71847</v>
      </c>
      <c r="O498" s="49"/>
      <c r="P498" s="43">
        <f t="shared" si="124"/>
        <v>359235</v>
      </c>
    </row>
    <row r="499" spans="1:16" x14ac:dyDescent="0.25">
      <c r="A499" s="220"/>
      <c r="B499" s="24" t="s">
        <v>61</v>
      </c>
      <c r="C499" s="9" t="s">
        <v>655</v>
      </c>
      <c r="D499" s="13" t="s">
        <v>182</v>
      </c>
      <c r="E499" s="14" t="s">
        <v>238</v>
      </c>
      <c r="F499" s="49"/>
      <c r="G499" s="42"/>
      <c r="H499" s="42"/>
      <c r="I499" s="42"/>
      <c r="J499" s="49">
        <v>1140923</v>
      </c>
      <c r="K499" s="49">
        <v>1140923</v>
      </c>
      <c r="L499" s="49">
        <v>1140923</v>
      </c>
      <c r="M499" s="49">
        <v>1140923</v>
      </c>
      <c r="N499" s="49">
        <v>1140923</v>
      </c>
      <c r="O499" s="49"/>
      <c r="P499" s="43">
        <f t="shared" si="124"/>
        <v>5704615</v>
      </c>
    </row>
    <row r="500" spans="1:16" x14ac:dyDescent="0.25">
      <c r="A500" s="220"/>
      <c r="B500" s="24" t="s">
        <v>61</v>
      </c>
      <c r="C500" s="9" t="s">
        <v>655</v>
      </c>
      <c r="D500" s="13" t="s">
        <v>267</v>
      </c>
      <c r="E500" s="14" t="s">
        <v>254</v>
      </c>
      <c r="F500" s="49"/>
      <c r="G500" s="42"/>
      <c r="H500" s="42"/>
      <c r="I500" s="42"/>
      <c r="J500" s="49">
        <v>495000</v>
      </c>
      <c r="K500" s="49">
        <v>495000</v>
      </c>
      <c r="L500" s="49">
        <v>495000</v>
      </c>
      <c r="M500" s="49">
        <v>495000</v>
      </c>
      <c r="N500" s="49">
        <v>495000</v>
      </c>
      <c r="O500" s="49"/>
      <c r="P500" s="43">
        <f t="shared" si="124"/>
        <v>2475000</v>
      </c>
    </row>
    <row r="501" spans="1:16" x14ac:dyDescent="0.25">
      <c r="A501" s="220"/>
      <c r="B501" s="24" t="s">
        <v>61</v>
      </c>
      <c r="C501" s="9" t="s">
        <v>655</v>
      </c>
      <c r="D501" s="13" t="s">
        <v>268</v>
      </c>
      <c r="E501" s="14" t="s">
        <v>254</v>
      </c>
      <c r="F501" s="49"/>
      <c r="G501" s="42"/>
      <c r="H501" s="42"/>
      <c r="I501" s="42"/>
      <c r="J501" s="49">
        <v>1485000</v>
      </c>
      <c r="K501" s="49">
        <v>1485000</v>
      </c>
      <c r="L501" s="49">
        <v>1485000</v>
      </c>
      <c r="M501" s="49">
        <v>1485000</v>
      </c>
      <c r="N501" s="49">
        <v>1485000</v>
      </c>
      <c r="O501" s="49"/>
      <c r="P501" s="43">
        <f t="shared" si="124"/>
        <v>7425000</v>
      </c>
    </row>
    <row r="502" spans="1:16" ht="15.75" customHeight="1" x14ac:dyDescent="0.25">
      <c r="A502" s="220"/>
      <c r="B502" s="24" t="s">
        <v>61</v>
      </c>
      <c r="C502" s="9" t="s">
        <v>655</v>
      </c>
      <c r="D502" s="13" t="s">
        <v>46</v>
      </c>
      <c r="E502" s="14" t="s">
        <v>254</v>
      </c>
      <c r="F502" s="49"/>
      <c r="G502" s="42"/>
      <c r="H502" s="42"/>
      <c r="I502" s="42"/>
      <c r="J502" s="49">
        <v>990000</v>
      </c>
      <c r="K502" s="49">
        <v>990000</v>
      </c>
      <c r="L502" s="49">
        <v>990000</v>
      </c>
      <c r="M502" s="49">
        <v>990000</v>
      </c>
      <c r="N502" s="49">
        <v>990000</v>
      </c>
      <c r="O502" s="49"/>
      <c r="P502" s="43">
        <f t="shared" si="124"/>
        <v>4950000</v>
      </c>
    </row>
    <row r="503" spans="1:16" x14ac:dyDescent="0.25">
      <c r="A503" s="220"/>
      <c r="B503" s="54" t="s">
        <v>61</v>
      </c>
      <c r="C503" s="9" t="s">
        <v>655</v>
      </c>
      <c r="D503" s="22"/>
      <c r="E503" s="14" t="s">
        <v>157</v>
      </c>
      <c r="F503" s="56"/>
      <c r="G503" s="63"/>
      <c r="H503" s="63"/>
      <c r="I503" s="63"/>
      <c r="J503" s="56">
        <f>2744842+50000</f>
        <v>2794842</v>
      </c>
      <c r="K503" s="114">
        <f>2744842+50000</f>
        <v>2794842</v>
      </c>
      <c r="L503" s="114">
        <f>2744842+50000</f>
        <v>2794842</v>
      </c>
      <c r="M503" s="114">
        <f>2744842+50000</f>
        <v>2794842</v>
      </c>
      <c r="N503" s="178">
        <f>2744842+50000</f>
        <v>2794842</v>
      </c>
      <c r="O503" s="114"/>
      <c r="P503" s="57">
        <f t="shared" si="124"/>
        <v>13974210</v>
      </c>
    </row>
    <row r="504" spans="1:16" s="142" customFormat="1" hidden="1" x14ac:dyDescent="0.25">
      <c r="A504" s="220"/>
      <c r="B504" s="75" t="s">
        <v>61</v>
      </c>
      <c r="C504" s="27" t="s">
        <v>655</v>
      </c>
      <c r="D504" s="31" t="s">
        <v>136</v>
      </c>
      <c r="E504" s="52" t="s">
        <v>279</v>
      </c>
      <c r="F504" s="50"/>
      <c r="G504" s="50"/>
      <c r="H504" s="50"/>
      <c r="I504" s="50"/>
      <c r="J504" s="50">
        <f>302584-176507</f>
        <v>126077</v>
      </c>
      <c r="K504" s="50">
        <f>302584-302584</f>
        <v>0</v>
      </c>
      <c r="L504" s="50">
        <f t="shared" ref="L504:N504" si="126">302584-302584</f>
        <v>0</v>
      </c>
      <c r="M504" s="50">
        <f t="shared" si="126"/>
        <v>0</v>
      </c>
      <c r="N504" s="50">
        <f t="shared" si="126"/>
        <v>0</v>
      </c>
      <c r="O504" s="50"/>
      <c r="P504" s="53">
        <f t="shared" si="124"/>
        <v>126077</v>
      </c>
    </row>
    <row r="505" spans="1:16" s="142" customFormat="1" hidden="1" x14ac:dyDescent="0.25">
      <c r="A505" s="220"/>
      <c r="B505" s="75" t="s">
        <v>61</v>
      </c>
      <c r="C505" s="27" t="s">
        <v>655</v>
      </c>
      <c r="D505" s="31" t="s">
        <v>35</v>
      </c>
      <c r="E505" s="52" t="s">
        <v>279</v>
      </c>
      <c r="F505" s="50"/>
      <c r="G505" s="50"/>
      <c r="H505" s="50"/>
      <c r="I505" s="50"/>
      <c r="J505" s="50">
        <f>229036-133604</f>
        <v>95432</v>
      </c>
      <c r="K505" s="50">
        <f>229036-229036</f>
        <v>0</v>
      </c>
      <c r="L505" s="50">
        <f t="shared" ref="L505:N505" si="127">229036-229036</f>
        <v>0</v>
      </c>
      <c r="M505" s="50">
        <f t="shared" si="127"/>
        <v>0</v>
      </c>
      <c r="N505" s="50">
        <f t="shared" si="127"/>
        <v>0</v>
      </c>
      <c r="O505" s="50"/>
      <c r="P505" s="53">
        <f t="shared" si="124"/>
        <v>95432</v>
      </c>
    </row>
    <row r="506" spans="1:16" x14ac:dyDescent="0.25">
      <c r="A506" s="220"/>
      <c r="B506" s="24" t="s">
        <v>61</v>
      </c>
      <c r="C506" s="9" t="s">
        <v>655</v>
      </c>
      <c r="D506" s="13" t="s">
        <v>35</v>
      </c>
      <c r="E506" s="14" t="s">
        <v>281</v>
      </c>
      <c r="F506" s="49"/>
      <c r="G506" s="42"/>
      <c r="H506" s="42"/>
      <c r="I506" s="42"/>
      <c r="J506" s="49">
        <v>881207</v>
      </c>
      <c r="K506" s="49">
        <v>881207</v>
      </c>
      <c r="L506" s="49">
        <v>881207</v>
      </c>
      <c r="M506" s="49">
        <v>881207</v>
      </c>
      <c r="N506" s="49">
        <v>881207</v>
      </c>
      <c r="O506" s="49"/>
      <c r="P506" s="43">
        <f t="shared" si="124"/>
        <v>4406035</v>
      </c>
    </row>
    <row r="507" spans="1:16" x14ac:dyDescent="0.25">
      <c r="A507" s="220"/>
      <c r="B507" s="24" t="s">
        <v>61</v>
      </c>
      <c r="C507" s="9" t="s">
        <v>655</v>
      </c>
      <c r="D507" s="13" t="s">
        <v>136</v>
      </c>
      <c r="E507" s="14" t="s">
        <v>281</v>
      </c>
      <c r="F507" s="49"/>
      <c r="G507" s="42"/>
      <c r="H507" s="42"/>
      <c r="I507" s="42"/>
      <c r="J507" s="49">
        <v>435000</v>
      </c>
      <c r="K507" s="49">
        <v>435000</v>
      </c>
      <c r="L507" s="49">
        <v>435000</v>
      </c>
      <c r="M507" s="49">
        <v>435000</v>
      </c>
      <c r="N507" s="49">
        <v>435000</v>
      </c>
      <c r="O507" s="49"/>
      <c r="P507" s="43">
        <f t="shared" si="124"/>
        <v>2175000</v>
      </c>
    </row>
    <row r="508" spans="1:16" x14ac:dyDescent="0.25">
      <c r="A508" s="220"/>
      <c r="B508" s="24" t="s">
        <v>61</v>
      </c>
      <c r="C508" s="9" t="s">
        <v>655</v>
      </c>
      <c r="D508" s="13"/>
      <c r="E508" s="14" t="s">
        <v>301</v>
      </c>
      <c r="F508" s="49"/>
      <c r="G508" s="42"/>
      <c r="H508" s="42"/>
      <c r="I508" s="42"/>
      <c r="J508" s="49">
        <v>770010</v>
      </c>
      <c r="K508" s="49">
        <v>770010</v>
      </c>
      <c r="L508" s="49">
        <v>770010</v>
      </c>
      <c r="M508" s="49">
        <v>770010</v>
      </c>
      <c r="N508" s="49">
        <v>770010</v>
      </c>
      <c r="O508" s="49"/>
      <c r="P508" s="43">
        <f t="shared" si="124"/>
        <v>3850050</v>
      </c>
    </row>
    <row r="509" spans="1:16" x14ac:dyDescent="0.25">
      <c r="A509" s="220"/>
      <c r="B509" s="24" t="s">
        <v>61</v>
      </c>
      <c r="C509" s="9" t="s">
        <v>655</v>
      </c>
      <c r="D509" s="13"/>
      <c r="E509" s="14" t="s">
        <v>299</v>
      </c>
      <c r="F509" s="49"/>
      <c r="G509" s="42"/>
      <c r="H509" s="42"/>
      <c r="I509" s="42"/>
      <c r="J509" s="49">
        <v>438743</v>
      </c>
      <c r="K509" s="49">
        <v>438743</v>
      </c>
      <c r="L509" s="49">
        <v>438743</v>
      </c>
      <c r="M509" s="49">
        <v>438743</v>
      </c>
      <c r="N509" s="49">
        <v>438743</v>
      </c>
      <c r="O509" s="49"/>
      <c r="P509" s="43">
        <f t="shared" si="124"/>
        <v>2193715</v>
      </c>
    </row>
    <row r="510" spans="1:16" x14ac:dyDescent="0.25">
      <c r="A510" s="220"/>
      <c r="B510" s="24" t="s">
        <v>61</v>
      </c>
      <c r="C510" s="9" t="s">
        <v>655</v>
      </c>
      <c r="D510" s="13" t="s">
        <v>46</v>
      </c>
      <c r="E510" s="14" t="s">
        <v>308</v>
      </c>
      <c r="F510" s="49"/>
      <c r="G510" s="42"/>
      <c r="H510" s="42"/>
      <c r="I510" s="42"/>
      <c r="J510" s="49">
        <v>238196</v>
      </c>
      <c r="K510" s="49">
        <v>238196</v>
      </c>
      <c r="L510" s="49">
        <v>238196</v>
      </c>
      <c r="M510" s="49">
        <v>238196</v>
      </c>
      <c r="N510" s="49">
        <v>238196</v>
      </c>
      <c r="O510" s="49"/>
      <c r="P510" s="43">
        <f t="shared" si="124"/>
        <v>1190980</v>
      </c>
    </row>
    <row r="511" spans="1:16" x14ac:dyDescent="0.25">
      <c r="A511" s="220"/>
      <c r="B511" s="24" t="s">
        <v>61</v>
      </c>
      <c r="C511" s="9" t="s">
        <v>655</v>
      </c>
      <c r="D511" s="13" t="s">
        <v>42</v>
      </c>
      <c r="E511" s="14" t="s">
        <v>308</v>
      </c>
      <c r="F511" s="49"/>
      <c r="G511" s="42"/>
      <c r="H511" s="42"/>
      <c r="I511" s="42"/>
      <c r="J511" s="49">
        <v>188534</v>
      </c>
      <c r="K511" s="49">
        <v>188534</v>
      </c>
      <c r="L511" s="49">
        <v>188534</v>
      </c>
      <c r="M511" s="49">
        <v>188534</v>
      </c>
      <c r="N511" s="49">
        <v>188534</v>
      </c>
      <c r="O511" s="49"/>
      <c r="P511" s="43">
        <f t="shared" si="124"/>
        <v>942670</v>
      </c>
    </row>
    <row r="512" spans="1:16" x14ac:dyDescent="0.25">
      <c r="A512" s="220"/>
      <c r="B512" s="54" t="s">
        <v>61</v>
      </c>
      <c r="C512" s="9" t="s">
        <v>655</v>
      </c>
      <c r="D512" s="22"/>
      <c r="E512" s="8" t="s">
        <v>356</v>
      </c>
      <c r="F512" s="56"/>
      <c r="G512" s="63"/>
      <c r="H512" s="63"/>
      <c r="I512" s="63"/>
      <c r="J512" s="56">
        <v>424191</v>
      </c>
      <c r="K512" s="56">
        <v>424191</v>
      </c>
      <c r="L512" s="56">
        <v>424191</v>
      </c>
      <c r="M512" s="56">
        <v>424191</v>
      </c>
      <c r="N512" s="178">
        <v>424191</v>
      </c>
      <c r="O512" s="56"/>
      <c r="P512" s="57">
        <f t="shared" si="124"/>
        <v>2120955</v>
      </c>
    </row>
    <row r="513" spans="1:16" s="143" customFormat="1" hidden="1" x14ac:dyDescent="0.25">
      <c r="A513" s="221"/>
      <c r="B513" s="44" t="s">
        <v>61</v>
      </c>
      <c r="C513" s="58" t="s">
        <v>655</v>
      </c>
      <c r="D513" s="59"/>
      <c r="E513" s="60" t="s">
        <v>608</v>
      </c>
      <c r="F513" s="202" t="s">
        <v>29</v>
      </c>
      <c r="G513" s="61"/>
      <c r="H513" s="61"/>
      <c r="I513" s="61"/>
      <c r="J513" s="61">
        <v>0</v>
      </c>
      <c r="K513" s="61"/>
      <c r="L513" s="61"/>
      <c r="M513" s="61"/>
      <c r="N513" s="61"/>
      <c r="O513" s="61"/>
      <c r="P513" s="62">
        <f t="shared" si="124"/>
        <v>0</v>
      </c>
    </row>
    <row r="514" spans="1:16" x14ac:dyDescent="0.25">
      <c r="A514" s="220"/>
      <c r="B514" s="54" t="s">
        <v>61</v>
      </c>
      <c r="C514" s="9" t="s">
        <v>655</v>
      </c>
      <c r="D514" s="13"/>
      <c r="E514" s="8" t="s">
        <v>426</v>
      </c>
      <c r="F514" s="49"/>
      <c r="G514" s="42"/>
      <c r="H514" s="42"/>
      <c r="I514" s="42"/>
      <c r="J514" s="42">
        <v>654356</v>
      </c>
      <c r="K514" s="42">
        <v>654356</v>
      </c>
      <c r="L514" s="42">
        <v>654356</v>
      </c>
      <c r="M514" s="42">
        <v>654356</v>
      </c>
      <c r="N514" s="42">
        <v>654356</v>
      </c>
      <c r="O514" s="42"/>
      <c r="P514" s="57">
        <f t="shared" si="124"/>
        <v>3271780</v>
      </c>
    </row>
    <row r="515" spans="1:16" x14ac:dyDescent="0.25">
      <c r="A515" s="220"/>
      <c r="B515" s="24" t="s">
        <v>61</v>
      </c>
      <c r="C515" s="9" t="s">
        <v>655</v>
      </c>
      <c r="D515" s="13" t="s">
        <v>35</v>
      </c>
      <c r="E515" s="14" t="s">
        <v>427</v>
      </c>
      <c r="F515" s="49"/>
      <c r="G515" s="42"/>
      <c r="H515" s="42"/>
      <c r="I515" s="42"/>
      <c r="J515" s="42">
        <f>434333+55000+9722</f>
        <v>499055</v>
      </c>
      <c r="K515" s="42">
        <f>434333+6481+41250</f>
        <v>482064</v>
      </c>
      <c r="L515" s="42">
        <f>434333+55000</f>
        <v>489333</v>
      </c>
      <c r="M515" s="42">
        <f>434333+13750</f>
        <v>448083</v>
      </c>
      <c r="N515" s="42">
        <f>434333</f>
        <v>434333</v>
      </c>
      <c r="O515" s="49"/>
      <c r="P515" s="43">
        <f t="shared" si="124"/>
        <v>2352868</v>
      </c>
    </row>
    <row r="516" spans="1:16" x14ac:dyDescent="0.25">
      <c r="A516" s="220"/>
      <c r="B516" s="24" t="s">
        <v>61</v>
      </c>
      <c r="C516" s="9" t="s">
        <v>655</v>
      </c>
      <c r="D516" s="13" t="s">
        <v>42</v>
      </c>
      <c r="E516" s="14" t="s">
        <v>427</v>
      </c>
      <c r="F516" s="49"/>
      <c r="G516" s="42"/>
      <c r="H516" s="42"/>
      <c r="I516" s="42"/>
      <c r="J516" s="42">
        <f>434333+55000+4350</f>
        <v>493683</v>
      </c>
      <c r="K516" s="42">
        <f>434333+2900+41250</f>
        <v>478483</v>
      </c>
      <c r="L516" s="42">
        <f>434333+55000</f>
        <v>489333</v>
      </c>
      <c r="M516" s="42">
        <f>434333+13750</f>
        <v>448083</v>
      </c>
      <c r="N516" s="42">
        <v>434333</v>
      </c>
      <c r="O516" s="42"/>
      <c r="P516" s="43">
        <f t="shared" si="124"/>
        <v>2343915</v>
      </c>
    </row>
    <row r="517" spans="1:16" x14ac:dyDescent="0.25">
      <c r="A517" s="220"/>
      <c r="B517" s="24" t="s">
        <v>61</v>
      </c>
      <c r="C517" s="9" t="s">
        <v>655</v>
      </c>
      <c r="D517" s="13"/>
      <c r="E517" s="14" t="s">
        <v>450</v>
      </c>
      <c r="F517" s="49"/>
      <c r="G517" s="42"/>
      <c r="H517" s="42"/>
      <c r="I517" s="42"/>
      <c r="J517" s="49">
        <v>1131213</v>
      </c>
      <c r="K517" s="49">
        <v>1131213</v>
      </c>
      <c r="L517" s="49">
        <v>1131213</v>
      </c>
      <c r="M517" s="49">
        <v>1131213</v>
      </c>
      <c r="N517" s="49">
        <v>1131213</v>
      </c>
      <c r="O517" s="49"/>
      <c r="P517" s="43">
        <f t="shared" si="124"/>
        <v>5656065</v>
      </c>
    </row>
    <row r="518" spans="1:16" x14ac:dyDescent="0.25">
      <c r="A518" s="220"/>
      <c r="B518" s="24" t="s">
        <v>61</v>
      </c>
      <c r="C518" s="9" t="s">
        <v>655</v>
      </c>
      <c r="D518" s="13"/>
      <c r="E518" s="14" t="s">
        <v>478</v>
      </c>
      <c r="F518" s="49"/>
      <c r="G518" s="42"/>
      <c r="H518" s="42"/>
      <c r="I518" s="42"/>
      <c r="J518" s="49">
        <v>373729</v>
      </c>
      <c r="K518" s="49">
        <v>373729</v>
      </c>
      <c r="L518" s="49">
        <v>373729</v>
      </c>
      <c r="M518" s="49">
        <v>373729</v>
      </c>
      <c r="N518" s="49">
        <v>373729</v>
      </c>
      <c r="O518" s="49"/>
      <c r="P518" s="43">
        <f t="shared" si="124"/>
        <v>1868645</v>
      </c>
    </row>
    <row r="519" spans="1:16" x14ac:dyDescent="0.25">
      <c r="A519" s="220"/>
      <c r="B519" s="24" t="s">
        <v>61</v>
      </c>
      <c r="C519" s="9" t="s">
        <v>655</v>
      </c>
      <c r="D519" s="13"/>
      <c r="E519" s="14" t="s">
        <v>480</v>
      </c>
      <c r="F519" s="70" t="s">
        <v>29</v>
      </c>
      <c r="G519" s="42"/>
      <c r="H519" s="42"/>
      <c r="I519" s="42"/>
      <c r="J519" s="49">
        <v>0</v>
      </c>
      <c r="K519" s="49">
        <v>0</v>
      </c>
      <c r="L519" s="49">
        <v>0</v>
      </c>
      <c r="M519" s="49">
        <v>0</v>
      </c>
      <c r="N519" s="49">
        <v>0</v>
      </c>
      <c r="O519" s="49"/>
      <c r="P519" s="43">
        <f t="shared" si="124"/>
        <v>0</v>
      </c>
    </row>
    <row r="520" spans="1:16" ht="14.25" customHeight="1" x14ac:dyDescent="0.25">
      <c r="A520" s="220"/>
      <c r="B520" s="24" t="s">
        <v>61</v>
      </c>
      <c r="C520" s="9" t="s">
        <v>655</v>
      </c>
      <c r="D520" s="13"/>
      <c r="E520" s="14" t="s">
        <v>483</v>
      </c>
      <c r="F520" s="70" t="s">
        <v>29</v>
      </c>
      <c r="G520" s="42"/>
      <c r="H520" s="42"/>
      <c r="I520" s="42"/>
      <c r="J520" s="49">
        <v>0</v>
      </c>
      <c r="K520" s="49">
        <v>0</v>
      </c>
      <c r="L520" s="49">
        <v>0</v>
      </c>
      <c r="M520" s="49">
        <v>0</v>
      </c>
      <c r="N520" s="49">
        <v>0</v>
      </c>
      <c r="O520" s="49"/>
      <c r="P520" s="43">
        <f t="shared" si="124"/>
        <v>0</v>
      </c>
    </row>
    <row r="521" spans="1:16" x14ac:dyDescent="0.25">
      <c r="A521" s="220"/>
      <c r="B521" s="24" t="s">
        <v>61</v>
      </c>
      <c r="C521" s="9" t="s">
        <v>655</v>
      </c>
      <c r="D521" s="13" t="s">
        <v>544</v>
      </c>
      <c r="E521" s="14" t="s">
        <v>488</v>
      </c>
      <c r="F521" s="49"/>
      <c r="G521" s="42"/>
      <c r="H521" s="42"/>
      <c r="I521" s="42"/>
      <c r="J521" s="49">
        <v>946496</v>
      </c>
      <c r="K521" s="49">
        <v>946496</v>
      </c>
      <c r="L521" s="49">
        <v>946496</v>
      </c>
      <c r="M521" s="49">
        <f>946496</f>
        <v>946496</v>
      </c>
      <c r="N521" s="49">
        <f>946496</f>
        <v>946496</v>
      </c>
      <c r="O521" s="49"/>
      <c r="P521" s="43">
        <f t="shared" si="124"/>
        <v>4732480</v>
      </c>
    </row>
    <row r="522" spans="1:16" x14ac:dyDescent="0.25">
      <c r="A522" s="220"/>
      <c r="B522" s="24" t="s">
        <v>61</v>
      </c>
      <c r="C522" s="9" t="s">
        <v>655</v>
      </c>
      <c r="D522" s="13" t="s">
        <v>542</v>
      </c>
      <c r="E522" s="14" t="s">
        <v>488</v>
      </c>
      <c r="F522" s="49"/>
      <c r="G522" s="42"/>
      <c r="H522" s="42"/>
      <c r="I522" s="42"/>
      <c r="J522" s="49">
        <v>946536</v>
      </c>
      <c r="K522" s="49">
        <v>946536</v>
      </c>
      <c r="L522" s="49">
        <v>946536</v>
      </c>
      <c r="M522" s="49">
        <f>946536</f>
        <v>946536</v>
      </c>
      <c r="N522" s="49">
        <f>946536</f>
        <v>946536</v>
      </c>
      <c r="O522" s="49"/>
      <c r="P522" s="43">
        <f t="shared" si="124"/>
        <v>4732680</v>
      </c>
    </row>
    <row r="523" spans="1:16" x14ac:dyDescent="0.25">
      <c r="A523" s="220"/>
      <c r="B523" s="24" t="s">
        <v>61</v>
      </c>
      <c r="C523" s="9" t="s">
        <v>655</v>
      </c>
      <c r="D523" s="13" t="s">
        <v>546</v>
      </c>
      <c r="E523" s="14" t="s">
        <v>488</v>
      </c>
      <c r="F523" s="49"/>
      <c r="G523" s="42"/>
      <c r="H523" s="42"/>
      <c r="I523" s="42"/>
      <c r="J523" s="49">
        <v>946476</v>
      </c>
      <c r="K523" s="49">
        <v>946476</v>
      </c>
      <c r="L523" s="49">
        <v>946476</v>
      </c>
      <c r="M523" s="49">
        <v>946476</v>
      </c>
      <c r="N523" s="49">
        <v>946476</v>
      </c>
      <c r="O523" s="49"/>
      <c r="P523" s="43">
        <f t="shared" si="124"/>
        <v>4732380</v>
      </c>
    </row>
    <row r="524" spans="1:16" x14ac:dyDescent="0.25">
      <c r="A524" s="220"/>
      <c r="B524" s="24" t="s">
        <v>61</v>
      </c>
      <c r="C524" s="9" t="s">
        <v>655</v>
      </c>
      <c r="D524" s="9"/>
      <c r="E524" s="14" t="s">
        <v>376</v>
      </c>
      <c r="F524" s="49"/>
      <c r="G524" s="42"/>
      <c r="H524" s="42"/>
      <c r="I524" s="42"/>
      <c r="J524" s="49">
        <f>480000/12*11</f>
        <v>440000</v>
      </c>
      <c r="K524" s="49">
        <v>480000</v>
      </c>
      <c r="L524" s="49">
        <v>480000</v>
      </c>
      <c r="M524" s="49"/>
      <c r="N524" s="49"/>
      <c r="O524" s="49"/>
      <c r="P524" s="43">
        <f t="shared" si="124"/>
        <v>1400000</v>
      </c>
    </row>
    <row r="525" spans="1:16" x14ac:dyDescent="0.25">
      <c r="A525" s="220"/>
      <c r="B525" s="44"/>
      <c r="C525" s="9"/>
      <c r="D525" s="45" t="s">
        <v>584</v>
      </c>
      <c r="E525" s="46">
        <f>COUNTA(E488:E524)-3</f>
        <v>34</v>
      </c>
      <c r="F525" s="47"/>
      <c r="G525" s="47">
        <f t="shared" ref="G525:P525" si="128">SUM(G488:G524)</f>
        <v>0</v>
      </c>
      <c r="H525" s="47">
        <f t="shared" si="128"/>
        <v>0</v>
      </c>
      <c r="I525" s="47">
        <f t="shared" si="128"/>
        <v>0</v>
      </c>
      <c r="J525" s="47">
        <f t="shared" si="128"/>
        <v>23390372</v>
      </c>
      <c r="K525" s="47">
        <f t="shared" si="128"/>
        <v>23090795</v>
      </c>
      <c r="L525" s="47">
        <f t="shared" si="128"/>
        <v>23042914</v>
      </c>
      <c r="M525" s="47">
        <f t="shared" si="128"/>
        <v>22458414</v>
      </c>
      <c r="N525" s="47">
        <f t="shared" si="128"/>
        <v>22430914</v>
      </c>
      <c r="O525" s="47">
        <f t="shared" si="128"/>
        <v>0</v>
      </c>
      <c r="P525" s="43">
        <f t="shared" si="128"/>
        <v>114413409</v>
      </c>
    </row>
    <row r="526" spans="1:16" ht="15.75" customHeight="1" x14ac:dyDescent="0.25">
      <c r="A526" s="220"/>
      <c r="B526" s="44"/>
      <c r="C526" s="9"/>
      <c r="D526" s="13"/>
      <c r="E526" s="14"/>
      <c r="F526" s="9"/>
      <c r="G526" s="9"/>
      <c r="H526" s="9"/>
      <c r="I526" s="9"/>
      <c r="J526" s="9"/>
      <c r="K526" s="9"/>
      <c r="L526" s="9"/>
      <c r="M526" s="9"/>
      <c r="N526" s="9"/>
      <c r="O526" s="9"/>
      <c r="P526" s="48"/>
    </row>
    <row r="527" spans="1:16" x14ac:dyDescent="0.25">
      <c r="A527" s="195" t="s">
        <v>589</v>
      </c>
      <c r="B527" s="24" t="s">
        <v>320</v>
      </c>
      <c r="C527" s="9" t="s">
        <v>1386</v>
      </c>
      <c r="D527" s="13"/>
      <c r="E527" s="14" t="s">
        <v>308</v>
      </c>
      <c r="F527" s="49"/>
      <c r="G527" s="49"/>
      <c r="H527" s="49"/>
      <c r="I527" s="49"/>
      <c r="J527" s="49"/>
      <c r="K527" s="49">
        <v>179676</v>
      </c>
      <c r="L527" s="49">
        <v>179676</v>
      </c>
      <c r="M527" s="49">
        <v>179676</v>
      </c>
      <c r="N527" s="49"/>
      <c r="O527" s="49"/>
      <c r="P527" s="43">
        <f>SUM(G527:O527)</f>
        <v>539028</v>
      </c>
    </row>
    <row r="528" spans="1:16" x14ac:dyDescent="0.25">
      <c r="A528" s="220"/>
      <c r="B528" s="44"/>
      <c r="C528" s="9"/>
      <c r="D528" s="45" t="s">
        <v>584</v>
      </c>
      <c r="E528" s="46">
        <f>COUNTA(E527)</f>
        <v>1</v>
      </c>
      <c r="F528" s="47"/>
      <c r="G528" s="47">
        <f t="shared" ref="G528:P528" si="129">G527</f>
        <v>0</v>
      </c>
      <c r="H528" s="47">
        <f t="shared" si="129"/>
        <v>0</v>
      </c>
      <c r="I528" s="47">
        <f t="shared" si="129"/>
        <v>0</v>
      </c>
      <c r="J528" s="47">
        <f t="shared" si="129"/>
        <v>0</v>
      </c>
      <c r="K528" s="47">
        <f t="shared" si="129"/>
        <v>179676</v>
      </c>
      <c r="L528" s="47">
        <f t="shared" si="129"/>
        <v>179676</v>
      </c>
      <c r="M528" s="47">
        <f>M527</f>
        <v>179676</v>
      </c>
      <c r="N528" s="47">
        <f>N527</f>
        <v>0</v>
      </c>
      <c r="O528" s="47">
        <f>O527</f>
        <v>0</v>
      </c>
      <c r="P528" s="43">
        <f t="shared" si="129"/>
        <v>539028</v>
      </c>
    </row>
    <row r="529" spans="1:16" ht="15.75" customHeight="1" x14ac:dyDescent="0.25">
      <c r="A529" s="220"/>
      <c r="B529" s="44"/>
      <c r="C529" s="9"/>
      <c r="D529" s="13"/>
      <c r="E529" s="14"/>
      <c r="F529" s="9"/>
      <c r="G529" s="9"/>
      <c r="H529" s="9"/>
      <c r="I529" s="9"/>
      <c r="J529" s="9"/>
      <c r="K529" s="9"/>
      <c r="L529" s="9"/>
      <c r="M529" s="9"/>
      <c r="N529" s="9"/>
      <c r="O529" s="9"/>
      <c r="P529" s="48"/>
    </row>
    <row r="530" spans="1:16" ht="13.5" customHeight="1" x14ac:dyDescent="0.25">
      <c r="A530" s="195" t="s">
        <v>587</v>
      </c>
      <c r="B530" s="24" t="s">
        <v>114</v>
      </c>
      <c r="C530" s="9" t="s">
        <v>656</v>
      </c>
      <c r="D530" s="13"/>
      <c r="E530" s="14" t="s">
        <v>112</v>
      </c>
      <c r="F530" s="49"/>
      <c r="G530" s="49"/>
      <c r="H530" s="49"/>
      <c r="I530" s="49"/>
      <c r="J530" s="49">
        <v>763998</v>
      </c>
      <c r="K530" s="49">
        <v>763998</v>
      </c>
      <c r="L530" s="49">
        <v>763998</v>
      </c>
      <c r="M530" s="49">
        <v>763998</v>
      </c>
      <c r="N530" s="49">
        <v>763998</v>
      </c>
      <c r="O530" s="49"/>
      <c r="P530" s="43">
        <f t="shared" ref="P530:P536" si="130">SUM(G530:O530)</f>
        <v>3819990</v>
      </c>
    </row>
    <row r="531" spans="1:16" x14ac:dyDescent="0.25">
      <c r="A531" s="220"/>
      <c r="B531" s="24" t="s">
        <v>114</v>
      </c>
      <c r="C531" s="9" t="s">
        <v>656</v>
      </c>
      <c r="D531" s="13"/>
      <c r="E531" s="14" t="s">
        <v>1079</v>
      </c>
      <c r="F531" s="49"/>
      <c r="G531" s="49"/>
      <c r="H531" s="49"/>
      <c r="I531" s="49"/>
      <c r="J531" s="49">
        <v>362600</v>
      </c>
      <c r="K531" s="49">
        <v>362600</v>
      </c>
      <c r="L531" s="49">
        <v>362600</v>
      </c>
      <c r="M531" s="49">
        <v>362600</v>
      </c>
      <c r="N531" s="49">
        <v>362600</v>
      </c>
      <c r="O531" s="49"/>
      <c r="P531" s="43">
        <f t="shared" si="130"/>
        <v>1813000</v>
      </c>
    </row>
    <row r="532" spans="1:16" ht="13.5" customHeight="1" x14ac:dyDescent="0.25">
      <c r="A532" s="220"/>
      <c r="B532" s="24" t="s">
        <v>114</v>
      </c>
      <c r="C532" s="9" t="s">
        <v>656</v>
      </c>
      <c r="D532" s="13"/>
      <c r="E532" s="14" t="s">
        <v>1080</v>
      </c>
      <c r="F532" s="49"/>
      <c r="G532" s="49"/>
      <c r="H532" s="49"/>
      <c r="I532" s="49"/>
      <c r="J532" s="49">
        <v>384882</v>
      </c>
      <c r="K532" s="49">
        <v>384882</v>
      </c>
      <c r="L532" s="49">
        <v>384882</v>
      </c>
      <c r="M532" s="49">
        <v>384882</v>
      </c>
      <c r="N532" s="49">
        <v>384882</v>
      </c>
      <c r="O532" s="49"/>
      <c r="P532" s="43">
        <f t="shared" si="130"/>
        <v>1924410</v>
      </c>
    </row>
    <row r="533" spans="1:16" ht="14.25" customHeight="1" x14ac:dyDescent="0.25">
      <c r="A533" s="220"/>
      <c r="B533" s="24" t="s">
        <v>114</v>
      </c>
      <c r="C533" s="9" t="s">
        <v>656</v>
      </c>
      <c r="D533" s="13"/>
      <c r="E533" s="14" t="s">
        <v>236</v>
      </c>
      <c r="F533" s="49"/>
      <c r="G533" s="49"/>
      <c r="H533" s="49"/>
      <c r="I533" s="49"/>
      <c r="J533" s="49">
        <v>516227</v>
      </c>
      <c r="K533" s="49">
        <v>516227</v>
      </c>
      <c r="L533" s="49">
        <v>516227</v>
      </c>
      <c r="M533" s="49">
        <v>516227</v>
      </c>
      <c r="N533" s="49">
        <v>516227</v>
      </c>
      <c r="O533" s="49"/>
      <c r="P533" s="43">
        <f t="shared" si="130"/>
        <v>2581135</v>
      </c>
    </row>
    <row r="534" spans="1:16" ht="15.75" customHeight="1" x14ac:dyDescent="0.25">
      <c r="A534" s="220"/>
      <c r="B534" s="24" t="s">
        <v>114</v>
      </c>
      <c r="C534" s="9" t="s">
        <v>656</v>
      </c>
      <c r="D534" s="13"/>
      <c r="E534" s="14" t="s">
        <v>238</v>
      </c>
      <c r="F534" s="49"/>
      <c r="G534" s="49"/>
      <c r="H534" s="49"/>
      <c r="I534" s="49"/>
      <c r="J534" s="49">
        <v>1174426</v>
      </c>
      <c r="K534" s="49">
        <v>1174426</v>
      </c>
      <c r="L534" s="49">
        <v>1174426</v>
      </c>
      <c r="M534" s="49">
        <v>1174426</v>
      </c>
      <c r="N534" s="49">
        <v>1174426</v>
      </c>
      <c r="O534" s="49"/>
      <c r="P534" s="43">
        <f t="shared" si="130"/>
        <v>5872130</v>
      </c>
    </row>
    <row r="535" spans="1:16" x14ac:dyDescent="0.25">
      <c r="A535" s="220"/>
      <c r="B535" s="24" t="s">
        <v>114</v>
      </c>
      <c r="C535" s="9" t="s">
        <v>656</v>
      </c>
      <c r="D535" s="13" t="s">
        <v>75</v>
      </c>
      <c r="E535" s="14" t="s">
        <v>356</v>
      </c>
      <c r="F535" s="49"/>
      <c r="G535" s="49"/>
      <c r="H535" s="49"/>
      <c r="I535" s="49"/>
      <c r="J535" s="49">
        <v>623723</v>
      </c>
      <c r="K535" s="49">
        <v>623723</v>
      </c>
      <c r="L535" s="49">
        <v>623723</v>
      </c>
      <c r="M535" s="49">
        <v>623723</v>
      </c>
      <c r="N535" s="49">
        <v>623723</v>
      </c>
      <c r="O535" s="49"/>
      <c r="P535" s="43">
        <f t="shared" si="130"/>
        <v>3118615</v>
      </c>
    </row>
    <row r="536" spans="1:16" ht="14.25" customHeight="1" x14ac:dyDescent="0.25">
      <c r="A536" s="220"/>
      <c r="B536" s="24" t="s">
        <v>114</v>
      </c>
      <c r="C536" s="9" t="s">
        <v>656</v>
      </c>
      <c r="D536" s="13" t="s">
        <v>383</v>
      </c>
      <c r="E536" s="14" t="s">
        <v>356</v>
      </c>
      <c r="F536" s="49"/>
      <c r="G536" s="49"/>
      <c r="H536" s="49"/>
      <c r="I536" s="49"/>
      <c r="J536" s="49">
        <v>145401</v>
      </c>
      <c r="K536" s="49">
        <v>145401</v>
      </c>
      <c r="L536" s="49">
        <v>145401</v>
      </c>
      <c r="M536" s="49">
        <v>145401</v>
      </c>
      <c r="N536" s="49">
        <v>145401</v>
      </c>
      <c r="O536" s="49"/>
      <c r="P536" s="43">
        <f t="shared" si="130"/>
        <v>727005</v>
      </c>
    </row>
    <row r="537" spans="1:16" x14ac:dyDescent="0.25">
      <c r="A537" s="220"/>
      <c r="B537" s="44"/>
      <c r="C537" s="9"/>
      <c r="D537" s="45" t="s">
        <v>584</v>
      </c>
      <c r="E537" s="46">
        <f>COUNTA(E530:E536)</f>
        <v>7</v>
      </c>
      <c r="F537" s="47"/>
      <c r="G537" s="47">
        <f t="shared" ref="G537:P537" si="131">SUM(G530:G536)</f>
        <v>0</v>
      </c>
      <c r="H537" s="47">
        <f t="shared" si="131"/>
        <v>0</v>
      </c>
      <c r="I537" s="47">
        <f>SUM(I530:I535)</f>
        <v>0</v>
      </c>
      <c r="J537" s="47">
        <f t="shared" si="131"/>
        <v>3971257</v>
      </c>
      <c r="K537" s="47">
        <f t="shared" si="131"/>
        <v>3971257</v>
      </c>
      <c r="L537" s="47">
        <f t="shared" si="131"/>
        <v>3971257</v>
      </c>
      <c r="M537" s="47">
        <f t="shared" si="131"/>
        <v>3971257</v>
      </c>
      <c r="N537" s="47">
        <f t="shared" si="131"/>
        <v>3971257</v>
      </c>
      <c r="O537" s="47">
        <f t="shared" si="131"/>
        <v>0</v>
      </c>
      <c r="P537" s="43">
        <f t="shared" si="131"/>
        <v>19856285</v>
      </c>
    </row>
    <row r="538" spans="1:16" ht="15.75" customHeight="1" x14ac:dyDescent="0.25">
      <c r="A538" s="220"/>
      <c r="B538" s="44"/>
      <c r="C538" s="9"/>
      <c r="D538" s="13"/>
      <c r="E538" s="14"/>
      <c r="F538" s="9"/>
      <c r="G538" s="9"/>
      <c r="H538" s="9"/>
      <c r="I538" s="9"/>
      <c r="J538" s="9"/>
      <c r="K538" s="9"/>
      <c r="L538" s="9"/>
      <c r="M538" s="9"/>
      <c r="N538" s="9"/>
      <c r="O538" s="9"/>
      <c r="P538" s="48"/>
    </row>
    <row r="539" spans="1:16" x14ac:dyDescent="0.25">
      <c r="A539" s="195" t="s">
        <v>582</v>
      </c>
      <c r="B539" s="24" t="s">
        <v>548</v>
      </c>
      <c r="C539" s="9" t="s">
        <v>657</v>
      </c>
      <c r="D539" s="13" t="s">
        <v>549</v>
      </c>
      <c r="E539" s="14" t="s">
        <v>488</v>
      </c>
      <c r="F539" s="49"/>
      <c r="G539" s="49"/>
      <c r="H539" s="49"/>
      <c r="I539" s="49">
        <f>938709+6410+1135</f>
        <v>946254</v>
      </c>
      <c r="J539" s="49">
        <f>938709+6410+1135</f>
        <v>946254</v>
      </c>
      <c r="K539" s="49">
        <f>938709+6410+1135</f>
        <v>946254</v>
      </c>
      <c r="L539" s="49">
        <f>938709+6410+1135</f>
        <v>946254</v>
      </c>
      <c r="M539" s="49">
        <f>938709+6410+1135+9698</f>
        <v>955952</v>
      </c>
      <c r="N539" s="49"/>
      <c r="O539" s="49"/>
      <c r="P539" s="43">
        <f>SUM(G539:O539)</f>
        <v>4740968</v>
      </c>
    </row>
    <row r="540" spans="1:16" x14ac:dyDescent="0.25">
      <c r="A540" s="220"/>
      <c r="B540" s="24" t="s">
        <v>548</v>
      </c>
      <c r="C540" s="9" t="s">
        <v>657</v>
      </c>
      <c r="D540" s="13" t="s">
        <v>552</v>
      </c>
      <c r="E540" s="14" t="s">
        <v>488</v>
      </c>
      <c r="F540" s="49"/>
      <c r="G540" s="49"/>
      <c r="H540" s="49"/>
      <c r="I540" s="49">
        <f>987850+6633+1299</f>
        <v>995782</v>
      </c>
      <c r="J540" s="49">
        <f>987850+6633+1299</f>
        <v>995782</v>
      </c>
      <c r="K540" s="49">
        <f>987850+6633+1299</f>
        <v>995782</v>
      </c>
      <c r="L540" s="49">
        <f>987850+6633+1299</f>
        <v>995782</v>
      </c>
      <c r="M540" s="49">
        <f>987850+6633+1299+12996</f>
        <v>1008778</v>
      </c>
      <c r="N540" s="49"/>
      <c r="O540" s="49"/>
      <c r="P540" s="43">
        <f>SUM(G540:O540)</f>
        <v>4991906</v>
      </c>
    </row>
    <row r="541" spans="1:16" x14ac:dyDescent="0.25">
      <c r="A541" s="220"/>
      <c r="B541" s="44"/>
      <c r="C541" s="9"/>
      <c r="D541" s="45" t="s">
        <v>584</v>
      </c>
      <c r="E541" s="46">
        <f>COUNTA(E539:E540)</f>
        <v>2</v>
      </c>
      <c r="F541" s="47"/>
      <c r="G541" s="47">
        <f t="shared" ref="G541:L541" si="132">G539+G540</f>
        <v>0</v>
      </c>
      <c r="H541" s="47">
        <f>H539+H540</f>
        <v>0</v>
      </c>
      <c r="I541" s="47">
        <f t="shared" si="132"/>
        <v>1942036</v>
      </c>
      <c r="J541" s="47">
        <f t="shared" si="132"/>
        <v>1942036</v>
      </c>
      <c r="K541" s="47">
        <f t="shared" si="132"/>
        <v>1942036</v>
      </c>
      <c r="L541" s="47">
        <f t="shared" si="132"/>
        <v>1942036</v>
      </c>
      <c r="M541" s="47">
        <f>M539+M540</f>
        <v>1964730</v>
      </c>
      <c r="N541" s="47">
        <f>N539+N540</f>
        <v>0</v>
      </c>
      <c r="O541" s="47">
        <f>O539+O540</f>
        <v>0</v>
      </c>
      <c r="P541" s="43">
        <f>P539+P540</f>
        <v>9732874</v>
      </c>
    </row>
    <row r="542" spans="1:16" x14ac:dyDescent="0.25">
      <c r="A542" s="196">
        <f>COUNTA(A2:A541)</f>
        <v>93</v>
      </c>
      <c r="I542" s="11"/>
      <c r="L542" s="11"/>
      <c r="M542" s="11"/>
      <c r="N542" s="11"/>
      <c r="O542" s="11"/>
      <c r="P542" s="11"/>
    </row>
    <row r="543" spans="1:16" x14ac:dyDescent="0.25">
      <c r="E543" s="79">
        <f>E3+E24+E8+E18+E24+E27+E39+E42+E131+E45+E56+E63+E66+E70+E73+E80+E83+E89+E99+E110+E384+E114+E117+E123+E128+E145+E149+E153+E162+E187+E200+E206+E211+E214+E219+E222+E225+E228+E231+E239+E245+E270+E277+E281+E284+E287+E290+E293+E296+E300+E304+E307+E32+E313+E316+E327+E330+E333+E337+E340+E347+E350+E355+E366+E370+E373+E377+E381+E388+E392+E395+E399+E405+E408+E411+E414+E417+E420+E431+E437+E440+E443+E461+E467+E474+E486+E525+E528+E537+E541+E254+E402+E343+E242</f>
        <v>337</v>
      </c>
      <c r="F543" s="79"/>
      <c r="G543" s="80">
        <f t="shared" ref="G543:P543" si="133">G3+G24+G8+G18+G24+G27+G39+G42+G131+G45+G56+G63+G66+G70+G73+G80+G83+G89+G99+G110+G384+G114+G117+G123+G128+G145+G149+G153+G162+G187+G200+G206+G214+G219+G222+G225+G228+G231+G239+G245+G270+G277+G211+G281+G284+G287+G290+G293+G296+G300+G304+G307+G32+G313+G316+G327+G330+G333+G337+G340+G347+G350+G355+G366+G370+G373+G377+G381+G388+G392+G395+G399+G405+G408+G411+G417+G420+G431+G437+G440+G443+G461+G467+G474+G486+G525+G528+G537+G541+G254+G402+G343+G242</f>
        <v>1085428</v>
      </c>
      <c r="H543" s="80">
        <f t="shared" si="133"/>
        <v>8315084</v>
      </c>
      <c r="I543" s="80">
        <f t="shared" si="133"/>
        <v>55480329</v>
      </c>
      <c r="J543" s="80">
        <f t="shared" si="133"/>
        <v>117839598.91666667</v>
      </c>
      <c r="K543" s="80">
        <f t="shared" si="133"/>
        <v>195544705.18000001</v>
      </c>
      <c r="L543" s="80">
        <f t="shared" si="133"/>
        <v>181866003.18000001</v>
      </c>
      <c r="M543" s="80">
        <f t="shared" si="133"/>
        <v>141779604.18000001</v>
      </c>
      <c r="N543" s="80">
        <f t="shared" si="133"/>
        <v>50147983</v>
      </c>
      <c r="O543" s="80">
        <f t="shared" si="133"/>
        <v>93523</v>
      </c>
      <c r="P543" s="80">
        <f t="shared" si="133"/>
        <v>750970748.45666671</v>
      </c>
    </row>
    <row r="544" spans="1:16" x14ac:dyDescent="0.25">
      <c r="B544" s="81" t="s">
        <v>658</v>
      </c>
      <c r="C544" s="82">
        <f>A542</f>
        <v>93</v>
      </c>
      <c r="I544" s="11"/>
      <c r="L544" s="11"/>
      <c r="M544" s="11"/>
      <c r="N544" s="11"/>
      <c r="O544" s="11"/>
      <c r="P544" s="11"/>
    </row>
    <row r="545" spans="2:16" x14ac:dyDescent="0.25">
      <c r="B545" s="81" t="s">
        <v>659</v>
      </c>
      <c r="C545" s="82">
        <f>E543</f>
        <v>337</v>
      </c>
      <c r="I545" s="11"/>
      <c r="L545" s="11"/>
      <c r="M545" s="11"/>
      <c r="N545" s="11"/>
      <c r="O545" s="11"/>
      <c r="P545" s="11"/>
    </row>
    <row r="546" spans="2:16" hidden="1" x14ac:dyDescent="0.25">
      <c r="B546" s="18"/>
      <c r="I546" s="11"/>
      <c r="L546" s="11"/>
      <c r="M546" s="11"/>
      <c r="N546" s="11"/>
      <c r="O546" s="11"/>
      <c r="P546" s="11"/>
    </row>
    <row r="547" spans="2:16" hidden="1" x14ac:dyDescent="0.25">
      <c r="B547" s="83"/>
      <c r="C547" s="84" t="s">
        <v>660</v>
      </c>
      <c r="D547" s="84" t="s">
        <v>661</v>
      </c>
      <c r="I547" s="11"/>
      <c r="L547" s="11"/>
      <c r="M547" s="11"/>
      <c r="N547" s="11"/>
      <c r="O547" s="11"/>
      <c r="P547" s="11"/>
    </row>
    <row r="548" spans="2:16" hidden="1" x14ac:dyDescent="0.25">
      <c r="B548" s="83" t="s">
        <v>662</v>
      </c>
      <c r="C548" s="82">
        <v>29</v>
      </c>
      <c r="D548" s="82" t="e">
        <f>#REF!+E24+E56+E66+E70+E73+E123+E145+E187+E200+E219+E222+E245+#REF!+E281+E284+E287+E290+E296+E32+E330+E343+E355+E373+E377+E399+E408+E467+E242</f>
        <v>#REF!</v>
      </c>
      <c r="I548" s="11"/>
      <c r="L548" s="11"/>
      <c r="M548" s="11"/>
      <c r="N548" s="11"/>
      <c r="O548" s="11"/>
      <c r="P548" s="11"/>
    </row>
    <row r="549" spans="2:16" hidden="1" x14ac:dyDescent="0.25">
      <c r="B549" s="83" t="s">
        <v>663</v>
      </c>
      <c r="C549" s="82">
        <v>29</v>
      </c>
      <c r="D549" s="82">
        <f>E3+E27+E42+E131+E63+E83+E89+E99+E384+E114+E153+E162+E225+E231+E254+E277+E304+E307+E333+E347+E370+E381+E417+E420+E431+E437+E443+E474+E541</f>
        <v>79</v>
      </c>
      <c r="I549" s="11"/>
      <c r="L549" s="11"/>
      <c r="M549" s="11"/>
      <c r="N549" s="11"/>
      <c r="O549" s="11"/>
      <c r="P549" s="11"/>
    </row>
    <row r="550" spans="2:16" hidden="1" x14ac:dyDescent="0.25">
      <c r="B550" s="83" t="s">
        <v>664</v>
      </c>
      <c r="C550" s="82">
        <v>20</v>
      </c>
      <c r="D550" s="82">
        <f>E18+E45+E80+E149+E228+E293+E300+E313+E316+E337+E366+E392+E395+E405+E411+E440+E461+E525+E528+E131</f>
        <v>92</v>
      </c>
      <c r="I550" s="11"/>
      <c r="L550" s="11"/>
      <c r="M550" s="11"/>
      <c r="N550" s="11"/>
      <c r="O550" s="11"/>
      <c r="P550" s="11"/>
    </row>
    <row r="551" spans="2:16" hidden="1" x14ac:dyDescent="0.25">
      <c r="B551" s="83" t="s">
        <v>665</v>
      </c>
      <c r="C551" s="82">
        <v>15</v>
      </c>
      <c r="D551" s="82">
        <f>E8+E39+E110+E117+E128+E206+E239+E270+E327+E340+E350+E388+E486+E537+E402</f>
        <v>71</v>
      </c>
      <c r="I551" s="11"/>
      <c r="L551" s="11"/>
      <c r="M551" s="11"/>
      <c r="N551" s="11"/>
      <c r="O551" s="11"/>
      <c r="P551" s="11"/>
    </row>
    <row r="552" spans="2:16" hidden="1" x14ac:dyDescent="0.25">
      <c r="B552" s="85" t="s">
        <v>666</v>
      </c>
      <c r="C552" s="86">
        <f>SUM(C548:C551)</f>
        <v>93</v>
      </c>
      <c r="D552" s="86" t="e">
        <f>SUM(D548:D551)</f>
        <v>#REF!</v>
      </c>
      <c r="I552" s="11"/>
      <c r="L552" s="11"/>
      <c r="M552" s="11"/>
      <c r="N552" s="11"/>
      <c r="O552" s="11"/>
      <c r="P552" s="11"/>
    </row>
    <row r="553" spans="2:16" hidden="1" x14ac:dyDescent="0.25">
      <c r="B553" s="18"/>
      <c r="I553" s="11"/>
      <c r="L553" s="11"/>
      <c r="M553" s="11"/>
      <c r="N553" s="11"/>
      <c r="O553" s="11"/>
      <c r="P553" s="11"/>
    </row>
    <row r="554" spans="2:16" hidden="1" x14ac:dyDescent="0.25">
      <c r="B554" s="18"/>
      <c r="I554" s="11"/>
      <c r="L554" s="11"/>
      <c r="M554" s="11"/>
      <c r="N554" s="11"/>
      <c r="O554" s="11"/>
      <c r="P554" s="11"/>
    </row>
    <row r="555" spans="2:16" hidden="1" x14ac:dyDescent="0.25">
      <c r="I555" s="11"/>
      <c r="L555" s="11"/>
      <c r="M555" s="11"/>
      <c r="N555" s="11"/>
      <c r="O555" s="11"/>
      <c r="P555" s="11"/>
    </row>
    <row r="556" spans="2:16" x14ac:dyDescent="0.25">
      <c r="I556" s="11"/>
      <c r="L556" s="11"/>
      <c r="M556" s="11"/>
      <c r="N556" s="11"/>
      <c r="O556" s="11"/>
      <c r="P556" s="11"/>
    </row>
    <row r="557" spans="2:16" x14ac:dyDescent="0.25">
      <c r="I557" s="11"/>
      <c r="L557" s="11"/>
      <c r="M557" s="11"/>
      <c r="N557" s="11"/>
      <c r="O557" s="11"/>
      <c r="P557" s="11"/>
    </row>
    <row r="558" spans="2:16" x14ac:dyDescent="0.25">
      <c r="I558" s="11"/>
      <c r="L558" s="11"/>
      <c r="M558" s="11"/>
      <c r="N558" s="11"/>
      <c r="O558" s="11"/>
      <c r="P558" s="11"/>
    </row>
    <row r="559" spans="2:16" x14ac:dyDescent="0.25">
      <c r="I559" s="11"/>
      <c r="L559" s="11"/>
      <c r="M559" s="11"/>
      <c r="N559" s="11"/>
      <c r="O559" s="11"/>
      <c r="P559" s="11"/>
    </row>
    <row r="560" spans="2:16" x14ac:dyDescent="0.25">
      <c r="I560" s="11"/>
      <c r="L560" s="11"/>
      <c r="M560" s="11"/>
      <c r="N560" s="11"/>
      <c r="O560" s="11"/>
      <c r="P560" s="11"/>
    </row>
    <row r="561" spans="9:16" x14ac:dyDescent="0.25">
      <c r="I561" s="11"/>
      <c r="L561" s="11"/>
      <c r="M561" s="11"/>
      <c r="N561" s="11"/>
      <c r="O561" s="11"/>
      <c r="P561" s="11"/>
    </row>
    <row r="562" spans="9:16" x14ac:dyDescent="0.25">
      <c r="I562" s="11"/>
      <c r="L562" s="11"/>
      <c r="M562" s="11"/>
      <c r="N562" s="11"/>
      <c r="O562" s="11"/>
      <c r="P562" s="11"/>
    </row>
    <row r="563" spans="9:16" x14ac:dyDescent="0.25">
      <c r="I563" s="11"/>
      <c r="L563" s="11"/>
      <c r="M563" s="11"/>
      <c r="N563" s="11"/>
      <c r="O563" s="11"/>
      <c r="P563" s="11"/>
    </row>
    <row r="564" spans="9:16" x14ac:dyDescent="0.25">
      <c r="I564" s="11"/>
      <c r="L564" s="11"/>
      <c r="M564" s="11"/>
      <c r="N564" s="11"/>
      <c r="O564" s="11"/>
      <c r="P564" s="11"/>
    </row>
    <row r="565" spans="9:16" x14ac:dyDescent="0.25">
      <c r="I565" s="11"/>
      <c r="L565" s="11"/>
      <c r="M565" s="11"/>
      <c r="N565" s="11"/>
      <c r="O565" s="11"/>
      <c r="P565" s="11"/>
    </row>
    <row r="566" spans="9:16" x14ac:dyDescent="0.25">
      <c r="I566" s="11"/>
      <c r="L566" s="11"/>
      <c r="M566" s="11"/>
      <c r="N566" s="11"/>
      <c r="O566" s="11"/>
      <c r="P566" s="11"/>
    </row>
    <row r="567" spans="9:16" x14ac:dyDescent="0.25">
      <c r="I567" s="11"/>
      <c r="L567" s="11"/>
      <c r="M567" s="11"/>
      <c r="N567" s="11"/>
      <c r="O567" s="11"/>
      <c r="P567" s="11"/>
    </row>
    <row r="568" spans="9:16" x14ac:dyDescent="0.25">
      <c r="I568" s="11"/>
      <c r="L568" s="11"/>
      <c r="M568" s="11"/>
      <c r="N568" s="11"/>
      <c r="O568" s="11"/>
      <c r="P568" s="11"/>
    </row>
    <row r="569" spans="9:16" x14ac:dyDescent="0.25">
      <c r="I569" s="11"/>
      <c r="L569" s="11"/>
      <c r="M569" s="11"/>
      <c r="N569" s="11"/>
      <c r="O569" s="11"/>
      <c r="P569" s="11"/>
    </row>
    <row r="570" spans="9:16" x14ac:dyDescent="0.25">
      <c r="I570" s="11"/>
      <c r="L570" s="11"/>
      <c r="M570" s="11"/>
      <c r="N570" s="11"/>
      <c r="O570" s="11"/>
      <c r="P570" s="11"/>
    </row>
    <row r="571" spans="9:16" x14ac:dyDescent="0.25">
      <c r="I571" s="11"/>
      <c r="L571" s="11"/>
      <c r="M571" s="11"/>
      <c r="N571" s="11"/>
      <c r="O571" s="11"/>
      <c r="P571" s="11"/>
    </row>
    <row r="572" spans="9:16" x14ac:dyDescent="0.25">
      <c r="I572" s="11"/>
      <c r="L572" s="11"/>
      <c r="M572" s="11"/>
      <c r="N572" s="11"/>
      <c r="O572" s="11"/>
      <c r="P572" s="11"/>
    </row>
    <row r="573" spans="9:16" x14ac:dyDescent="0.25">
      <c r="I573" s="11"/>
      <c r="L573" s="11"/>
      <c r="M573" s="11"/>
      <c r="N573" s="11"/>
      <c r="O573" s="11"/>
      <c r="P573" s="11"/>
    </row>
    <row r="574" spans="9:16" x14ac:dyDescent="0.25">
      <c r="I574" s="11"/>
      <c r="L574" s="11"/>
      <c r="M574" s="11"/>
      <c r="N574" s="11"/>
      <c r="O574" s="11"/>
      <c r="P574" s="11"/>
    </row>
    <row r="575" spans="9:16" x14ac:dyDescent="0.25">
      <c r="I575" s="11"/>
      <c r="L575" s="11"/>
      <c r="M575" s="11"/>
      <c r="N575" s="11"/>
      <c r="O575" s="11"/>
      <c r="P575" s="11"/>
    </row>
    <row r="576" spans="9:16" x14ac:dyDescent="0.25">
      <c r="I576" s="11"/>
      <c r="L576" s="11"/>
      <c r="M576" s="11"/>
      <c r="N576" s="11"/>
      <c r="O576" s="11"/>
      <c r="P576" s="11"/>
    </row>
    <row r="577" spans="9:16" x14ac:dyDescent="0.25">
      <c r="I577" s="11"/>
      <c r="L577" s="11"/>
      <c r="M577" s="11"/>
      <c r="N577" s="11"/>
      <c r="O577" s="11"/>
      <c r="P577" s="11"/>
    </row>
    <row r="578" spans="9:16" x14ac:dyDescent="0.25">
      <c r="I578" s="11"/>
      <c r="L578" s="11"/>
      <c r="M578" s="11"/>
      <c r="N578" s="11"/>
      <c r="O578" s="11"/>
      <c r="P578" s="11"/>
    </row>
    <row r="579" spans="9:16" x14ac:dyDescent="0.25">
      <c r="I579" s="11"/>
      <c r="L579" s="11"/>
      <c r="M579" s="11"/>
      <c r="N579" s="11"/>
      <c r="O579" s="11"/>
      <c r="P579" s="11"/>
    </row>
    <row r="580" spans="9:16" x14ac:dyDescent="0.25">
      <c r="I580" s="11"/>
      <c r="L580" s="11"/>
      <c r="M580" s="11"/>
      <c r="N580" s="11"/>
      <c r="O580" s="11"/>
      <c r="P580" s="11"/>
    </row>
    <row r="581" spans="9:16" x14ac:dyDescent="0.25">
      <c r="I581" s="11"/>
      <c r="L581" s="11"/>
      <c r="M581" s="11"/>
      <c r="N581" s="11"/>
      <c r="O581" s="11"/>
      <c r="P581" s="11"/>
    </row>
    <row r="582" spans="9:16" x14ac:dyDescent="0.25">
      <c r="I582" s="11"/>
      <c r="L582" s="11"/>
      <c r="M582" s="11"/>
      <c r="N582" s="11"/>
      <c r="O582" s="11"/>
      <c r="P582" s="11"/>
    </row>
    <row r="583" spans="9:16" x14ac:dyDescent="0.25">
      <c r="I583" s="11"/>
      <c r="L583" s="11"/>
      <c r="M583" s="11"/>
      <c r="N583" s="11"/>
      <c r="O583" s="11"/>
      <c r="P583" s="11"/>
    </row>
    <row r="584" spans="9:16" x14ac:dyDescent="0.25">
      <c r="I584" s="11"/>
      <c r="L584" s="11"/>
      <c r="M584" s="11"/>
      <c r="N584" s="11"/>
      <c r="O584" s="11"/>
      <c r="P584" s="11"/>
    </row>
    <row r="585" spans="9:16" x14ac:dyDescent="0.25">
      <c r="I585" s="11"/>
      <c r="L585" s="11"/>
      <c r="M585" s="11"/>
      <c r="N585" s="11"/>
      <c r="O585" s="11"/>
      <c r="P585" s="11"/>
    </row>
    <row r="586" spans="9:16" x14ac:dyDescent="0.25">
      <c r="I586" s="11"/>
      <c r="L586" s="11"/>
      <c r="M586" s="11"/>
      <c r="N586" s="11"/>
      <c r="O586" s="11"/>
      <c r="P586" s="11"/>
    </row>
    <row r="587" spans="9:16" x14ac:dyDescent="0.25">
      <c r="I587" s="11"/>
      <c r="L587" s="11"/>
      <c r="M587" s="11"/>
      <c r="N587" s="11"/>
      <c r="O587" s="11"/>
      <c r="P587" s="11"/>
    </row>
    <row r="588" spans="9:16" x14ac:dyDescent="0.25">
      <c r="I588" s="11"/>
      <c r="L588" s="11"/>
      <c r="M588" s="11"/>
      <c r="N588" s="11"/>
      <c r="O588" s="11"/>
      <c r="P588" s="11"/>
    </row>
    <row r="589" spans="9:16" x14ac:dyDescent="0.25">
      <c r="I589" s="11"/>
      <c r="L589" s="11"/>
      <c r="M589" s="11"/>
      <c r="N589" s="11"/>
      <c r="O589" s="11"/>
      <c r="P589" s="11"/>
    </row>
    <row r="590" spans="9:16" x14ac:dyDescent="0.25">
      <c r="I590" s="11"/>
      <c r="L590" s="11"/>
      <c r="M590" s="11"/>
      <c r="N590" s="11"/>
      <c r="O590" s="11"/>
      <c r="P590" s="11"/>
    </row>
    <row r="591" spans="9:16" x14ac:dyDescent="0.25">
      <c r="I591" s="11"/>
      <c r="L591" s="11"/>
      <c r="M591" s="11"/>
      <c r="N591" s="11"/>
      <c r="O591" s="11"/>
      <c r="P591" s="11"/>
    </row>
    <row r="592" spans="9:16" x14ac:dyDescent="0.25">
      <c r="I592" s="11"/>
      <c r="L592" s="11"/>
      <c r="M592" s="11"/>
      <c r="N592" s="11"/>
      <c r="O592" s="11"/>
      <c r="P592" s="11"/>
    </row>
    <row r="593" spans="9:16" x14ac:dyDescent="0.25">
      <c r="I593" s="11"/>
      <c r="L593" s="11"/>
      <c r="M593" s="11"/>
      <c r="N593" s="11"/>
      <c r="O593" s="11"/>
      <c r="P593" s="11"/>
    </row>
    <row r="594" spans="9:16" x14ac:dyDescent="0.25">
      <c r="I594" s="11"/>
      <c r="L594" s="11"/>
      <c r="M594" s="11"/>
      <c r="N594" s="11"/>
      <c r="O594" s="11"/>
      <c r="P594" s="11"/>
    </row>
    <row r="595" spans="9:16" x14ac:dyDescent="0.25">
      <c r="I595" s="11"/>
      <c r="L595" s="11"/>
      <c r="M595" s="11"/>
      <c r="N595" s="11"/>
      <c r="O595" s="11"/>
      <c r="P595" s="11"/>
    </row>
    <row r="596" spans="9:16" x14ac:dyDescent="0.25">
      <c r="I596" s="11"/>
      <c r="L596" s="11"/>
      <c r="M596" s="11"/>
      <c r="N596" s="11"/>
      <c r="O596" s="11"/>
      <c r="P596" s="11"/>
    </row>
    <row r="597" spans="9:16" x14ac:dyDescent="0.25">
      <c r="I597" s="11"/>
      <c r="L597" s="11"/>
      <c r="M597" s="11"/>
      <c r="N597" s="11"/>
      <c r="O597" s="11"/>
      <c r="P597" s="11"/>
    </row>
    <row r="598" spans="9:16" x14ac:dyDescent="0.25">
      <c r="I598" s="11"/>
      <c r="L598" s="11"/>
      <c r="M598" s="11"/>
      <c r="N598" s="11"/>
      <c r="O598" s="11"/>
      <c r="P598" s="11"/>
    </row>
    <row r="599" spans="9:16" x14ac:dyDescent="0.25">
      <c r="I599" s="11"/>
      <c r="L599" s="11"/>
      <c r="M599" s="11"/>
      <c r="N599" s="11"/>
      <c r="O599" s="11"/>
      <c r="P599" s="11"/>
    </row>
    <row r="600" spans="9:16" x14ac:dyDescent="0.25">
      <c r="I600" s="11"/>
      <c r="L600" s="11"/>
      <c r="M600" s="11"/>
      <c r="N600" s="11"/>
      <c r="O600" s="11"/>
      <c r="P600" s="11"/>
    </row>
    <row r="601" spans="9:16" x14ac:dyDescent="0.25">
      <c r="I601" s="11"/>
      <c r="L601" s="11"/>
      <c r="M601" s="11"/>
      <c r="N601" s="11"/>
      <c r="O601" s="11"/>
      <c r="P601" s="11"/>
    </row>
    <row r="602" spans="9:16" x14ac:dyDescent="0.25">
      <c r="I602" s="11"/>
      <c r="L602" s="11"/>
      <c r="M602" s="11"/>
      <c r="N602" s="11"/>
      <c r="O602" s="11"/>
      <c r="P602" s="11"/>
    </row>
    <row r="603" spans="9:16" x14ac:dyDescent="0.25">
      <c r="I603" s="11"/>
      <c r="L603" s="11"/>
      <c r="M603" s="11"/>
      <c r="N603" s="11"/>
      <c r="O603" s="11"/>
      <c r="P603" s="11"/>
    </row>
    <row r="604" spans="9:16" x14ac:dyDescent="0.25">
      <c r="I604" s="11"/>
      <c r="L604" s="11"/>
      <c r="M604" s="11"/>
      <c r="N604" s="11"/>
      <c r="O604" s="11"/>
      <c r="P604" s="11"/>
    </row>
    <row r="605" spans="9:16" x14ac:dyDescent="0.25">
      <c r="I605" s="11"/>
      <c r="L605" s="11"/>
      <c r="M605" s="11"/>
      <c r="N605" s="11"/>
      <c r="O605" s="11"/>
      <c r="P605" s="11"/>
    </row>
    <row r="606" spans="9:16" x14ac:dyDescent="0.25">
      <c r="I606" s="11"/>
      <c r="L606" s="11"/>
      <c r="M606" s="11"/>
      <c r="N606" s="11"/>
      <c r="O606" s="11"/>
      <c r="P606" s="11"/>
    </row>
    <row r="607" spans="9:16" x14ac:dyDescent="0.25">
      <c r="I607" s="11"/>
      <c r="L607" s="11"/>
      <c r="M607" s="11"/>
      <c r="N607" s="11"/>
      <c r="O607" s="11"/>
      <c r="P607" s="11"/>
    </row>
    <row r="608" spans="9:16" x14ac:dyDescent="0.25">
      <c r="I608" s="11"/>
      <c r="L608" s="11"/>
      <c r="M608" s="11"/>
      <c r="N608" s="11"/>
      <c r="O608" s="11"/>
      <c r="P608" s="11"/>
    </row>
    <row r="609" spans="9:16" x14ac:dyDescent="0.25">
      <c r="I609" s="11"/>
      <c r="L609" s="11"/>
      <c r="M609" s="11"/>
      <c r="N609" s="11"/>
      <c r="O609" s="11"/>
      <c r="P609" s="11"/>
    </row>
    <row r="610" spans="9:16" x14ac:dyDescent="0.25">
      <c r="I610" s="11"/>
      <c r="L610" s="11"/>
      <c r="M610" s="11"/>
      <c r="N610" s="11"/>
      <c r="O610" s="11"/>
      <c r="P610" s="11"/>
    </row>
    <row r="611" spans="9:16" x14ac:dyDescent="0.25">
      <c r="I611" s="11"/>
      <c r="L611" s="11"/>
      <c r="M611" s="11"/>
      <c r="N611" s="11"/>
      <c r="O611" s="11"/>
      <c r="P611" s="11"/>
    </row>
    <row r="612" spans="9:16" x14ac:dyDescent="0.25">
      <c r="I612" s="11"/>
      <c r="L612" s="11"/>
      <c r="M612" s="11"/>
      <c r="N612" s="11"/>
      <c r="O612" s="11"/>
      <c r="P612" s="11"/>
    </row>
    <row r="613" spans="9:16" x14ac:dyDescent="0.25">
      <c r="I613" s="11"/>
      <c r="L613" s="11"/>
      <c r="M613" s="11"/>
      <c r="N613" s="11"/>
      <c r="O613" s="11"/>
      <c r="P613" s="11"/>
    </row>
    <row r="614" spans="9:16" x14ac:dyDescent="0.25">
      <c r="I614" s="11"/>
      <c r="L614" s="11"/>
      <c r="M614" s="11"/>
      <c r="N614" s="11"/>
      <c r="O614" s="11"/>
      <c r="P614" s="11"/>
    </row>
    <row r="615" spans="9:16" x14ac:dyDescent="0.25">
      <c r="I615" s="11"/>
      <c r="L615" s="11"/>
      <c r="M615" s="11"/>
      <c r="N615" s="11"/>
      <c r="O615" s="11"/>
      <c r="P615" s="11"/>
    </row>
    <row r="616" spans="9:16" x14ac:dyDescent="0.25">
      <c r="I616" s="11"/>
      <c r="L616" s="11"/>
      <c r="M616" s="11"/>
      <c r="N616" s="11"/>
      <c r="O616" s="11"/>
      <c r="P616" s="11"/>
    </row>
    <row r="617" spans="9:16" x14ac:dyDescent="0.25">
      <c r="I617" s="11"/>
      <c r="L617" s="11"/>
      <c r="M617" s="11"/>
      <c r="N617" s="11"/>
      <c r="O617" s="11"/>
      <c r="P617" s="11"/>
    </row>
    <row r="618" spans="9:16" x14ac:dyDescent="0.25">
      <c r="I618" s="11"/>
      <c r="L618" s="11"/>
      <c r="M618" s="11"/>
      <c r="N618" s="11"/>
      <c r="O618" s="11"/>
      <c r="P618" s="11"/>
    </row>
    <row r="619" spans="9:16" x14ac:dyDescent="0.25">
      <c r="I619" s="11"/>
      <c r="L619" s="11"/>
      <c r="M619" s="11"/>
      <c r="N619" s="11"/>
      <c r="O619" s="11"/>
      <c r="P619" s="11"/>
    </row>
    <row r="620" spans="9:16" x14ac:dyDescent="0.25">
      <c r="I620" s="11"/>
      <c r="L620" s="11"/>
      <c r="M620" s="11"/>
      <c r="N620" s="11"/>
      <c r="O620" s="11"/>
      <c r="P620" s="11"/>
    </row>
    <row r="621" spans="9:16" x14ac:dyDescent="0.25">
      <c r="I621" s="11"/>
      <c r="L621" s="11"/>
      <c r="M621" s="11"/>
      <c r="N621" s="11"/>
      <c r="O621" s="11"/>
      <c r="P621" s="11"/>
    </row>
    <row r="622" spans="9:16" x14ac:dyDescent="0.25">
      <c r="I622" s="11"/>
      <c r="L622" s="11"/>
      <c r="M622" s="11"/>
      <c r="N622" s="11"/>
      <c r="O622" s="11"/>
      <c r="P622" s="11"/>
    </row>
    <row r="623" spans="9:16" x14ac:dyDescent="0.25">
      <c r="I623" s="11"/>
      <c r="L623" s="11"/>
      <c r="M623" s="11"/>
      <c r="N623" s="11"/>
      <c r="O623" s="11"/>
      <c r="P623" s="11"/>
    </row>
    <row r="624" spans="9:16" x14ac:dyDescent="0.25">
      <c r="I624" s="11"/>
      <c r="L624" s="11"/>
      <c r="M624" s="11"/>
      <c r="N624" s="11"/>
      <c r="O624" s="11"/>
      <c r="P624" s="11"/>
    </row>
    <row r="625" spans="9:16" x14ac:dyDescent="0.25">
      <c r="I625" s="11"/>
      <c r="L625" s="11"/>
      <c r="M625" s="11"/>
      <c r="N625" s="11"/>
      <c r="O625" s="11"/>
      <c r="P625" s="11"/>
    </row>
    <row r="626" spans="9:16" x14ac:dyDescent="0.25">
      <c r="I626" s="11"/>
      <c r="L626" s="11"/>
      <c r="M626" s="11"/>
      <c r="N626" s="11"/>
      <c r="O626" s="11"/>
      <c r="P626" s="11"/>
    </row>
    <row r="627" spans="9:16" x14ac:dyDescent="0.25">
      <c r="I627" s="11"/>
      <c r="L627" s="11"/>
      <c r="M627" s="11"/>
      <c r="N627" s="11"/>
      <c r="O627" s="11"/>
      <c r="P627" s="11"/>
    </row>
    <row r="628" spans="9:16" x14ac:dyDescent="0.25">
      <c r="I628" s="11"/>
      <c r="L628" s="11"/>
      <c r="M628" s="11"/>
      <c r="N628" s="11"/>
      <c r="O628" s="11"/>
      <c r="P628" s="11"/>
    </row>
    <row r="629" spans="9:16" x14ac:dyDescent="0.25">
      <c r="I629" s="11"/>
      <c r="L629" s="11"/>
      <c r="M629" s="11"/>
      <c r="N629" s="11"/>
      <c r="O629" s="11"/>
      <c r="P629" s="11"/>
    </row>
    <row r="630" spans="9:16" x14ac:dyDescent="0.25">
      <c r="I630" s="11"/>
      <c r="L630" s="11"/>
      <c r="M630" s="11"/>
      <c r="N630" s="11"/>
      <c r="O630" s="11"/>
      <c r="P630" s="11"/>
    </row>
    <row r="631" spans="9:16" x14ac:dyDescent="0.25">
      <c r="I631" s="11"/>
      <c r="L631" s="11"/>
      <c r="M631" s="11"/>
      <c r="N631" s="11"/>
      <c r="O631" s="11"/>
      <c r="P631" s="11"/>
    </row>
    <row r="632" spans="9:16" x14ac:dyDescent="0.25">
      <c r="I632" s="11"/>
      <c r="L632" s="11"/>
      <c r="M632" s="11"/>
      <c r="N632" s="11"/>
      <c r="O632" s="11"/>
      <c r="P632" s="11"/>
    </row>
    <row r="633" spans="9:16" x14ac:dyDescent="0.25">
      <c r="I633" s="11"/>
      <c r="L633" s="11"/>
      <c r="M633" s="11"/>
      <c r="N633" s="11"/>
      <c r="O633" s="11"/>
      <c r="P633" s="11"/>
    </row>
    <row r="634" spans="9:16" x14ac:dyDescent="0.25">
      <c r="I634" s="11"/>
      <c r="L634" s="11"/>
      <c r="M634" s="11"/>
      <c r="N634" s="11"/>
      <c r="O634" s="11"/>
      <c r="P634" s="11"/>
    </row>
    <row r="635" spans="9:16" x14ac:dyDescent="0.25">
      <c r="I635" s="11"/>
      <c r="L635" s="11"/>
      <c r="M635" s="11"/>
      <c r="N635" s="11"/>
      <c r="O635" s="11"/>
      <c r="P635" s="11"/>
    </row>
    <row r="636" spans="9:16" x14ac:dyDescent="0.25">
      <c r="I636" s="11"/>
      <c r="L636" s="11"/>
      <c r="M636" s="11"/>
      <c r="N636" s="11"/>
      <c r="O636" s="11"/>
      <c r="P636" s="11"/>
    </row>
    <row r="637" spans="9:16" x14ac:dyDescent="0.25">
      <c r="I637" s="11"/>
      <c r="L637" s="11"/>
      <c r="M637" s="11"/>
      <c r="N637" s="11"/>
      <c r="O637" s="11"/>
      <c r="P637" s="11"/>
    </row>
    <row r="638" spans="9:16" x14ac:dyDescent="0.25">
      <c r="I638" s="11"/>
      <c r="L638" s="11"/>
      <c r="M638" s="11"/>
      <c r="N638" s="11"/>
      <c r="O638" s="11"/>
      <c r="P638" s="11"/>
    </row>
    <row r="639" spans="9:16" x14ac:dyDescent="0.25">
      <c r="I639" s="11"/>
      <c r="L639" s="11"/>
      <c r="M639" s="11"/>
      <c r="N639" s="11"/>
      <c r="O639" s="11"/>
      <c r="P639" s="11"/>
    </row>
    <row r="640" spans="9:16" x14ac:dyDescent="0.25">
      <c r="I640" s="11"/>
      <c r="L640" s="11"/>
      <c r="M640" s="11"/>
      <c r="N640" s="11"/>
      <c r="O640" s="11"/>
      <c r="P640" s="11"/>
    </row>
    <row r="641" spans="9:16" x14ac:dyDescent="0.25">
      <c r="I641" s="11"/>
      <c r="L641" s="11"/>
      <c r="M641" s="11"/>
      <c r="N641" s="11"/>
      <c r="O641" s="11"/>
      <c r="P641" s="11"/>
    </row>
    <row r="642" spans="9:16" x14ac:dyDescent="0.25">
      <c r="I642" s="11"/>
      <c r="L642" s="11"/>
      <c r="M642" s="11"/>
      <c r="N642" s="11"/>
      <c r="O642" s="11"/>
      <c r="P642" s="11"/>
    </row>
    <row r="643" spans="9:16" x14ac:dyDescent="0.25">
      <c r="I643" s="11"/>
      <c r="L643" s="11"/>
      <c r="M643" s="11"/>
      <c r="N643" s="11"/>
      <c r="O643" s="11"/>
      <c r="P643" s="11"/>
    </row>
    <row r="644" spans="9:16" x14ac:dyDescent="0.25">
      <c r="I644" s="11"/>
      <c r="L644" s="11"/>
      <c r="M644" s="11"/>
      <c r="N644" s="11"/>
      <c r="O644" s="11"/>
      <c r="P644" s="11"/>
    </row>
    <row r="645" spans="9:16" x14ac:dyDescent="0.25">
      <c r="I645" s="11"/>
      <c r="L645" s="11"/>
      <c r="M645" s="11"/>
      <c r="N645" s="11"/>
      <c r="O645" s="11"/>
      <c r="P645" s="11"/>
    </row>
    <row r="646" spans="9:16" x14ac:dyDescent="0.25">
      <c r="I646" s="11"/>
      <c r="L646" s="11"/>
      <c r="M646" s="11"/>
      <c r="N646" s="11"/>
      <c r="O646" s="11"/>
      <c r="P646" s="11"/>
    </row>
    <row r="647" spans="9:16" x14ac:dyDescent="0.25">
      <c r="I647" s="11"/>
      <c r="L647" s="11"/>
      <c r="M647" s="11"/>
      <c r="N647" s="11"/>
      <c r="O647" s="11"/>
      <c r="P647" s="11"/>
    </row>
    <row r="648" spans="9:16" x14ac:dyDescent="0.25">
      <c r="I648" s="11"/>
      <c r="L648" s="11"/>
      <c r="M648" s="11"/>
      <c r="N648" s="11"/>
      <c r="O648" s="11"/>
      <c r="P648" s="11"/>
    </row>
    <row r="649" spans="9:16" x14ac:dyDescent="0.25">
      <c r="I649" s="11"/>
      <c r="L649" s="11"/>
      <c r="M649" s="11"/>
      <c r="N649" s="11"/>
      <c r="O649" s="11"/>
      <c r="P649" s="11"/>
    </row>
    <row r="650" spans="9:16" x14ac:dyDescent="0.25">
      <c r="I650" s="11"/>
      <c r="L650" s="11"/>
      <c r="M650" s="11"/>
      <c r="N650" s="11"/>
      <c r="O650" s="11"/>
      <c r="P650" s="11"/>
    </row>
    <row r="651" spans="9:16" x14ac:dyDescent="0.25">
      <c r="I651" s="11"/>
      <c r="L651" s="11"/>
      <c r="M651" s="11"/>
      <c r="N651" s="11"/>
      <c r="O651" s="11"/>
      <c r="P651" s="11"/>
    </row>
    <row r="652" spans="9:16" x14ac:dyDescent="0.25">
      <c r="I652" s="11"/>
      <c r="L652" s="11"/>
      <c r="M652" s="11"/>
      <c r="N652" s="11"/>
      <c r="O652" s="11"/>
      <c r="P652" s="11"/>
    </row>
    <row r="653" spans="9:16" x14ac:dyDescent="0.25">
      <c r="I653" s="11"/>
      <c r="L653" s="11"/>
      <c r="M653" s="11"/>
      <c r="N653" s="11"/>
      <c r="O653" s="11"/>
      <c r="P653" s="11"/>
    </row>
    <row r="654" spans="9:16" x14ac:dyDescent="0.25">
      <c r="I654" s="11"/>
      <c r="L654" s="11"/>
      <c r="M654" s="11"/>
      <c r="N654" s="11"/>
      <c r="O654" s="11"/>
      <c r="P654" s="11"/>
    </row>
    <row r="655" spans="9:16" x14ac:dyDescent="0.25">
      <c r="I655" s="11"/>
      <c r="L655" s="11"/>
      <c r="M655" s="11"/>
      <c r="N655" s="11"/>
      <c r="O655" s="11"/>
      <c r="P655" s="11"/>
    </row>
    <row r="656" spans="9:16" x14ac:dyDescent="0.25">
      <c r="I656" s="11"/>
      <c r="L656" s="11"/>
      <c r="M656" s="11"/>
      <c r="N656" s="11"/>
      <c r="O656" s="11"/>
      <c r="P656" s="11"/>
    </row>
    <row r="657" spans="9:16" x14ac:dyDescent="0.25">
      <c r="I657" s="11"/>
      <c r="L657" s="11"/>
      <c r="M657" s="11"/>
      <c r="N657" s="11"/>
      <c r="O657" s="11"/>
      <c r="P657" s="11"/>
    </row>
    <row r="658" spans="9:16" x14ac:dyDescent="0.25">
      <c r="I658" s="11"/>
      <c r="L658" s="11"/>
      <c r="M658" s="11"/>
      <c r="N658" s="11"/>
      <c r="O658" s="11"/>
      <c r="P658" s="11"/>
    </row>
    <row r="659" spans="9:16" x14ac:dyDescent="0.25">
      <c r="I659" s="11"/>
      <c r="L659" s="11"/>
      <c r="M659" s="11"/>
      <c r="N659" s="11"/>
      <c r="O659" s="11"/>
      <c r="P659" s="11"/>
    </row>
    <row r="660" spans="9:16" x14ac:dyDescent="0.25">
      <c r="I660" s="11"/>
      <c r="L660" s="11"/>
      <c r="M660" s="11"/>
      <c r="N660" s="11"/>
      <c r="O660" s="11"/>
      <c r="P660" s="11"/>
    </row>
    <row r="661" spans="9:16" x14ac:dyDescent="0.25">
      <c r="I661" s="11"/>
      <c r="L661" s="11"/>
      <c r="M661" s="11"/>
      <c r="N661" s="11"/>
      <c r="O661" s="11"/>
      <c r="P661" s="11"/>
    </row>
    <row r="662" spans="9:16" x14ac:dyDescent="0.25">
      <c r="I662" s="11"/>
      <c r="L662" s="11"/>
      <c r="M662" s="11"/>
      <c r="N662" s="11"/>
      <c r="O662" s="11"/>
      <c r="P662" s="11"/>
    </row>
    <row r="663" spans="9:16" x14ac:dyDescent="0.25">
      <c r="I663" s="11"/>
      <c r="L663" s="11"/>
      <c r="M663" s="11"/>
      <c r="N663" s="11"/>
      <c r="O663" s="11"/>
      <c r="P663" s="11"/>
    </row>
    <row r="664" spans="9:16" x14ac:dyDescent="0.25">
      <c r="I664" s="11"/>
      <c r="L664" s="11"/>
      <c r="M664" s="11"/>
      <c r="N664" s="11"/>
      <c r="O664" s="11"/>
      <c r="P664" s="11"/>
    </row>
    <row r="665" spans="9:16" x14ac:dyDescent="0.25">
      <c r="I665" s="11"/>
      <c r="L665" s="11"/>
      <c r="M665" s="11"/>
      <c r="N665" s="11"/>
      <c r="O665" s="11"/>
      <c r="P665" s="11"/>
    </row>
    <row r="666" spans="9:16" x14ac:dyDescent="0.25">
      <c r="I666" s="11"/>
      <c r="L666" s="11"/>
      <c r="M666" s="11"/>
      <c r="N666" s="11"/>
      <c r="O666" s="11"/>
      <c r="P666" s="11"/>
    </row>
    <row r="667" spans="9:16" x14ac:dyDescent="0.25">
      <c r="I667" s="11"/>
      <c r="L667" s="11"/>
      <c r="M667" s="11"/>
      <c r="N667" s="11"/>
      <c r="O667" s="11"/>
      <c r="P667" s="11"/>
    </row>
    <row r="668" spans="9:16" x14ac:dyDescent="0.25">
      <c r="I668" s="11"/>
      <c r="L668" s="11"/>
      <c r="M668" s="11"/>
      <c r="N668" s="11"/>
      <c r="O668" s="11"/>
      <c r="P668" s="11"/>
    </row>
    <row r="669" spans="9:16" x14ac:dyDescent="0.25">
      <c r="I669" s="11"/>
      <c r="L669" s="11"/>
      <c r="M669" s="11"/>
      <c r="N669" s="11"/>
      <c r="O669" s="11"/>
      <c r="P669" s="11"/>
    </row>
    <row r="670" spans="9:16" x14ac:dyDescent="0.25">
      <c r="I670" s="11"/>
      <c r="L670" s="11"/>
      <c r="M670" s="11"/>
      <c r="N670" s="11"/>
      <c r="O670" s="11"/>
      <c r="P670" s="11"/>
    </row>
    <row r="671" spans="9:16" x14ac:dyDescent="0.25">
      <c r="I671" s="11"/>
      <c r="L671" s="11"/>
      <c r="M671" s="11"/>
      <c r="N671" s="11"/>
      <c r="O671" s="11"/>
      <c r="P671" s="11"/>
    </row>
    <row r="672" spans="9:16" x14ac:dyDescent="0.25">
      <c r="I672" s="11"/>
      <c r="L672" s="11"/>
      <c r="M672" s="11"/>
      <c r="N672" s="11"/>
      <c r="O672" s="11"/>
      <c r="P672" s="11"/>
    </row>
    <row r="673" spans="9:16" x14ac:dyDescent="0.25">
      <c r="I673" s="11"/>
      <c r="L673" s="11"/>
      <c r="M673" s="11"/>
      <c r="N673" s="11"/>
      <c r="O673" s="11"/>
      <c r="P673" s="11"/>
    </row>
    <row r="674" spans="9:16" x14ac:dyDescent="0.25">
      <c r="I674" s="11"/>
      <c r="L674" s="11"/>
      <c r="M674" s="11"/>
      <c r="N674" s="11"/>
      <c r="O674" s="11"/>
      <c r="P674" s="11"/>
    </row>
    <row r="675" spans="9:16" x14ac:dyDescent="0.25">
      <c r="I675" s="11"/>
      <c r="L675" s="11"/>
      <c r="M675" s="11"/>
      <c r="N675" s="11"/>
      <c r="O675" s="11"/>
      <c r="P675" s="11"/>
    </row>
    <row r="676" spans="9:16" x14ac:dyDescent="0.25">
      <c r="I676" s="11"/>
      <c r="L676" s="11"/>
      <c r="M676" s="11"/>
      <c r="N676" s="11"/>
      <c r="O676" s="11"/>
      <c r="P676" s="11"/>
    </row>
    <row r="677" spans="9:16" x14ac:dyDescent="0.25">
      <c r="I677" s="11"/>
      <c r="L677" s="11"/>
      <c r="M677" s="11"/>
      <c r="N677" s="11"/>
      <c r="O677" s="11"/>
      <c r="P677" s="11"/>
    </row>
    <row r="678" spans="9:16" x14ac:dyDescent="0.25">
      <c r="I678" s="11"/>
      <c r="L678" s="11"/>
      <c r="M678" s="11"/>
      <c r="N678" s="11"/>
      <c r="O678" s="11"/>
      <c r="P678" s="11"/>
    </row>
    <row r="679" spans="9:16" x14ac:dyDescent="0.25">
      <c r="I679" s="11"/>
      <c r="L679" s="11"/>
      <c r="M679" s="11"/>
      <c r="N679" s="11"/>
      <c r="O679" s="11"/>
      <c r="P679" s="11"/>
    </row>
    <row r="680" spans="9:16" x14ac:dyDescent="0.25">
      <c r="I680" s="11"/>
      <c r="L680" s="11"/>
      <c r="M680" s="11"/>
      <c r="N680" s="11"/>
      <c r="O680" s="11"/>
      <c r="P680" s="11"/>
    </row>
    <row r="681" spans="9:16" x14ac:dyDescent="0.25">
      <c r="I681" s="11"/>
      <c r="L681" s="11"/>
      <c r="M681" s="11"/>
      <c r="N681" s="11"/>
      <c r="O681" s="11"/>
      <c r="P681" s="11"/>
    </row>
    <row r="682" spans="9:16" x14ac:dyDescent="0.25">
      <c r="I682" s="11"/>
      <c r="L682" s="11"/>
      <c r="M682" s="11"/>
      <c r="N682" s="11"/>
      <c r="O682" s="11"/>
      <c r="P682" s="11"/>
    </row>
    <row r="683" spans="9:16" x14ac:dyDescent="0.25">
      <c r="I683" s="11"/>
      <c r="L683" s="11"/>
      <c r="M683" s="11"/>
      <c r="N683" s="11"/>
      <c r="O683" s="11"/>
      <c r="P683" s="11"/>
    </row>
    <row r="684" spans="9:16" x14ac:dyDescent="0.25">
      <c r="I684" s="11"/>
      <c r="L684" s="11"/>
      <c r="M684" s="11"/>
      <c r="N684" s="11"/>
      <c r="O684" s="11"/>
      <c r="P684" s="11"/>
    </row>
    <row r="685" spans="9:16" x14ac:dyDescent="0.25">
      <c r="I685" s="11"/>
      <c r="L685" s="11"/>
      <c r="M685" s="11"/>
      <c r="N685" s="11"/>
      <c r="O685" s="11"/>
      <c r="P685" s="11"/>
    </row>
    <row r="686" spans="9:16" x14ac:dyDescent="0.25">
      <c r="I686" s="11"/>
      <c r="L686" s="11"/>
      <c r="M686" s="11"/>
      <c r="N686" s="11"/>
      <c r="O686" s="11"/>
      <c r="P686" s="11"/>
    </row>
    <row r="687" spans="9:16" x14ac:dyDescent="0.25">
      <c r="I687" s="11"/>
      <c r="L687" s="11"/>
      <c r="M687" s="11"/>
      <c r="N687" s="11"/>
      <c r="O687" s="11"/>
      <c r="P687" s="11"/>
    </row>
    <row r="688" spans="9:16" x14ac:dyDescent="0.25">
      <c r="I688" s="11"/>
      <c r="L688" s="11"/>
      <c r="M688" s="11"/>
      <c r="N688" s="11"/>
      <c r="O688" s="11"/>
      <c r="P688" s="11"/>
    </row>
    <row r="689" spans="9:16" x14ac:dyDescent="0.25">
      <c r="I689" s="11"/>
      <c r="L689" s="11"/>
      <c r="M689" s="11"/>
      <c r="N689" s="11"/>
      <c r="O689" s="11"/>
      <c r="P689" s="11"/>
    </row>
    <row r="690" spans="9:16" x14ac:dyDescent="0.25">
      <c r="I690" s="11"/>
      <c r="L690" s="11"/>
      <c r="M690" s="11"/>
      <c r="N690" s="11"/>
      <c r="O690" s="11"/>
      <c r="P690" s="11"/>
    </row>
    <row r="691" spans="9:16" x14ac:dyDescent="0.25">
      <c r="I691" s="11"/>
      <c r="L691" s="11"/>
      <c r="M691" s="11"/>
      <c r="N691" s="11"/>
      <c r="O691" s="11"/>
      <c r="P691" s="11"/>
    </row>
    <row r="692" spans="9:16" x14ac:dyDescent="0.25">
      <c r="I692" s="11"/>
      <c r="L692" s="11"/>
      <c r="M692" s="11"/>
      <c r="N692" s="11"/>
      <c r="O692" s="11"/>
      <c r="P692" s="11"/>
    </row>
    <row r="693" spans="9:16" x14ac:dyDescent="0.25">
      <c r="I693" s="11"/>
      <c r="L693" s="11"/>
      <c r="M693" s="11"/>
      <c r="N693" s="11"/>
      <c r="O693" s="11"/>
      <c r="P693" s="11"/>
    </row>
    <row r="694" spans="9:16" x14ac:dyDescent="0.25">
      <c r="I694" s="11"/>
      <c r="L694" s="11"/>
      <c r="M694" s="11"/>
      <c r="N694" s="11"/>
      <c r="O694" s="11"/>
      <c r="P694" s="11"/>
    </row>
    <row r="695" spans="9:16" x14ac:dyDescent="0.25">
      <c r="I695" s="11"/>
      <c r="L695" s="11"/>
      <c r="M695" s="11"/>
      <c r="N695" s="11"/>
      <c r="O695" s="11"/>
      <c r="P695" s="11"/>
    </row>
    <row r="696" spans="9:16" x14ac:dyDescent="0.25">
      <c r="I696" s="11"/>
      <c r="L696" s="11"/>
      <c r="M696" s="11"/>
      <c r="N696" s="11"/>
      <c r="O696" s="11"/>
      <c r="P696" s="11"/>
    </row>
    <row r="697" spans="9:16" x14ac:dyDescent="0.25">
      <c r="I697" s="11"/>
      <c r="L697" s="11"/>
      <c r="M697" s="11"/>
      <c r="N697" s="11"/>
      <c r="O697" s="11"/>
      <c r="P697" s="11"/>
    </row>
    <row r="698" spans="9:16" x14ac:dyDescent="0.25">
      <c r="I698" s="11"/>
      <c r="L698" s="11"/>
      <c r="M698" s="11"/>
      <c r="N698" s="11"/>
      <c r="O698" s="11"/>
      <c r="P698" s="11"/>
    </row>
    <row r="699" spans="9:16" x14ac:dyDescent="0.25">
      <c r="I699" s="11"/>
      <c r="L699" s="11"/>
      <c r="M699" s="11"/>
      <c r="N699" s="11"/>
      <c r="O699" s="11"/>
      <c r="P699" s="11"/>
    </row>
    <row r="700" spans="9:16" x14ac:dyDescent="0.25">
      <c r="I700" s="11"/>
      <c r="L700" s="11"/>
      <c r="M700" s="11"/>
      <c r="N700" s="11"/>
      <c r="O700" s="11"/>
      <c r="P700" s="11"/>
    </row>
    <row r="701" spans="9:16" x14ac:dyDescent="0.25">
      <c r="I701" s="11"/>
      <c r="L701" s="11"/>
      <c r="M701" s="11"/>
      <c r="N701" s="11"/>
      <c r="O701" s="11"/>
      <c r="P701" s="11"/>
    </row>
    <row r="702" spans="9:16" x14ac:dyDescent="0.25">
      <c r="I702" s="11"/>
      <c r="L702" s="11"/>
      <c r="M702" s="11"/>
      <c r="N702" s="11"/>
      <c r="O702" s="11"/>
      <c r="P702" s="11"/>
    </row>
    <row r="703" spans="9:16" x14ac:dyDescent="0.25">
      <c r="I703" s="11"/>
      <c r="L703" s="11"/>
      <c r="M703" s="11"/>
      <c r="N703" s="11"/>
      <c r="O703" s="11"/>
      <c r="P703" s="11"/>
    </row>
    <row r="704" spans="9:16" x14ac:dyDescent="0.25">
      <c r="I704" s="11"/>
      <c r="L704" s="11"/>
      <c r="M704" s="11"/>
      <c r="N704" s="11"/>
      <c r="O704" s="11"/>
      <c r="P704" s="11"/>
    </row>
    <row r="705" spans="9:16" x14ac:dyDescent="0.25">
      <c r="I705" s="11"/>
      <c r="L705" s="11"/>
      <c r="M705" s="11"/>
      <c r="N705" s="11"/>
      <c r="O705" s="11"/>
      <c r="P705" s="11"/>
    </row>
    <row r="706" spans="9:16" x14ac:dyDescent="0.25">
      <c r="I706" s="11"/>
      <c r="L706" s="11"/>
      <c r="M706" s="11"/>
      <c r="N706" s="11"/>
      <c r="O706" s="11"/>
      <c r="P706" s="11"/>
    </row>
    <row r="707" spans="9:16" x14ac:dyDescent="0.25">
      <c r="I707" s="11"/>
      <c r="L707" s="11"/>
      <c r="M707" s="11"/>
      <c r="N707" s="11"/>
      <c r="O707" s="11"/>
      <c r="P707" s="11"/>
    </row>
    <row r="708" spans="9:16" x14ac:dyDescent="0.25">
      <c r="I708" s="11"/>
      <c r="L708" s="11"/>
      <c r="M708" s="11"/>
      <c r="N708" s="11"/>
      <c r="O708" s="11"/>
      <c r="P708" s="11"/>
    </row>
    <row r="709" spans="9:16" x14ac:dyDescent="0.25">
      <c r="I709" s="11"/>
      <c r="L709" s="11"/>
      <c r="M709" s="11"/>
      <c r="N709" s="11"/>
      <c r="O709" s="11"/>
      <c r="P709" s="11"/>
    </row>
    <row r="710" spans="9:16" x14ac:dyDescent="0.25">
      <c r="I710" s="11"/>
      <c r="L710" s="11"/>
      <c r="M710" s="11"/>
      <c r="N710" s="11"/>
      <c r="O710" s="11"/>
      <c r="P710" s="11"/>
    </row>
    <row r="711" spans="9:16" x14ac:dyDescent="0.25">
      <c r="I711" s="11"/>
      <c r="L711" s="11"/>
      <c r="M711" s="11"/>
      <c r="N711" s="11"/>
      <c r="O711" s="11"/>
      <c r="P711" s="11"/>
    </row>
    <row r="712" spans="9:16" x14ac:dyDescent="0.25">
      <c r="I712" s="11"/>
      <c r="L712" s="11"/>
      <c r="M712" s="11"/>
      <c r="N712" s="11"/>
      <c r="O712" s="11"/>
      <c r="P712" s="11"/>
    </row>
    <row r="713" spans="9:16" x14ac:dyDescent="0.25">
      <c r="I713" s="11"/>
      <c r="L713" s="11"/>
      <c r="M713" s="11"/>
      <c r="N713" s="11"/>
      <c r="O713" s="11"/>
      <c r="P713" s="11"/>
    </row>
    <row r="714" spans="9:16" x14ac:dyDescent="0.25">
      <c r="I714" s="11"/>
      <c r="L714" s="11"/>
      <c r="M714" s="11"/>
      <c r="N714" s="11"/>
      <c r="O714" s="11"/>
      <c r="P714" s="11"/>
    </row>
    <row r="715" spans="9:16" x14ac:dyDescent="0.25">
      <c r="I715" s="11"/>
      <c r="L715" s="11"/>
      <c r="M715" s="11"/>
      <c r="N715" s="11"/>
      <c r="O715" s="11"/>
      <c r="P715" s="11"/>
    </row>
    <row r="716" spans="9:16" x14ac:dyDescent="0.25">
      <c r="I716" s="11"/>
      <c r="L716" s="11"/>
      <c r="M716" s="11"/>
      <c r="N716" s="11"/>
      <c r="O716" s="11"/>
      <c r="P716" s="11"/>
    </row>
    <row r="717" spans="9:16" x14ac:dyDescent="0.25">
      <c r="I717" s="11"/>
      <c r="L717" s="11"/>
      <c r="M717" s="11"/>
      <c r="N717" s="11"/>
      <c r="O717" s="11"/>
      <c r="P717" s="11"/>
    </row>
    <row r="718" spans="9:16" x14ac:dyDescent="0.25">
      <c r="I718" s="11"/>
      <c r="L718" s="11"/>
      <c r="M718" s="11"/>
      <c r="N718" s="11"/>
      <c r="O718" s="11"/>
      <c r="P718" s="11"/>
    </row>
    <row r="719" spans="9:16" x14ac:dyDescent="0.25">
      <c r="I719" s="11"/>
      <c r="L719" s="11"/>
      <c r="M719" s="11"/>
      <c r="N719" s="11"/>
      <c r="O719" s="11"/>
      <c r="P719" s="11"/>
    </row>
    <row r="720" spans="9:16" x14ac:dyDescent="0.25">
      <c r="I720" s="11"/>
      <c r="L720" s="11"/>
      <c r="M720" s="11"/>
      <c r="N720" s="11"/>
      <c r="O720" s="11"/>
      <c r="P720" s="11"/>
    </row>
    <row r="721" spans="9:16" x14ac:dyDescent="0.25">
      <c r="I721" s="11"/>
      <c r="L721" s="11"/>
      <c r="M721" s="11"/>
      <c r="N721" s="11"/>
      <c r="O721" s="11"/>
      <c r="P721" s="11"/>
    </row>
    <row r="722" spans="9:16" x14ac:dyDescent="0.25">
      <c r="I722" s="11"/>
      <c r="L722" s="11"/>
      <c r="M722" s="11"/>
      <c r="N722" s="11"/>
      <c r="O722" s="11"/>
      <c r="P722" s="11"/>
    </row>
    <row r="723" spans="9:16" x14ac:dyDescent="0.25">
      <c r="I723" s="11"/>
      <c r="L723" s="11"/>
      <c r="M723" s="11"/>
      <c r="N723" s="11"/>
      <c r="O723" s="11"/>
      <c r="P723" s="11"/>
    </row>
    <row r="724" spans="9:16" x14ac:dyDescent="0.25">
      <c r="I724" s="11"/>
      <c r="L724" s="11"/>
      <c r="M724" s="11"/>
      <c r="N724" s="11"/>
      <c r="O724" s="11"/>
      <c r="P724" s="11"/>
    </row>
    <row r="725" spans="9:16" x14ac:dyDescent="0.25">
      <c r="I725" s="11"/>
      <c r="L725" s="11"/>
      <c r="M725" s="11"/>
      <c r="N725" s="11"/>
      <c r="O725" s="11"/>
      <c r="P725" s="11"/>
    </row>
    <row r="726" spans="9:16" x14ac:dyDescent="0.25">
      <c r="I726" s="11"/>
      <c r="L726" s="11"/>
      <c r="M726" s="11"/>
      <c r="N726" s="11"/>
      <c r="O726" s="11"/>
      <c r="P726" s="11"/>
    </row>
    <row r="727" spans="9:16" x14ac:dyDescent="0.25">
      <c r="I727" s="11"/>
      <c r="L727" s="11"/>
      <c r="M727" s="11"/>
      <c r="N727" s="11"/>
      <c r="O727" s="11"/>
      <c r="P727" s="11"/>
    </row>
    <row r="728" spans="9:16" x14ac:dyDescent="0.25">
      <c r="I728" s="11"/>
      <c r="L728" s="11"/>
      <c r="M728" s="11"/>
      <c r="N728" s="11"/>
      <c r="O728" s="11"/>
      <c r="P728" s="11"/>
    </row>
    <row r="729" spans="9:16" x14ac:dyDescent="0.25">
      <c r="I729" s="11"/>
      <c r="L729" s="11"/>
      <c r="M729" s="11"/>
      <c r="N729" s="11"/>
      <c r="O729" s="11"/>
      <c r="P729" s="11"/>
    </row>
    <row r="730" spans="9:16" x14ac:dyDescent="0.25">
      <c r="I730" s="11"/>
      <c r="L730" s="11"/>
      <c r="M730" s="11"/>
      <c r="N730" s="11"/>
      <c r="O730" s="11"/>
      <c r="P730" s="11"/>
    </row>
    <row r="731" spans="9:16" x14ac:dyDescent="0.25">
      <c r="I731" s="11"/>
      <c r="L731" s="11"/>
      <c r="M731" s="11"/>
      <c r="N731" s="11"/>
      <c r="O731" s="11"/>
      <c r="P731" s="11"/>
    </row>
    <row r="732" spans="9:16" x14ac:dyDescent="0.25">
      <c r="I732" s="11"/>
      <c r="L732" s="11"/>
      <c r="M732" s="11"/>
      <c r="N732" s="11"/>
      <c r="O732" s="11"/>
      <c r="P732" s="11"/>
    </row>
    <row r="733" spans="9:16" x14ac:dyDescent="0.25">
      <c r="I733" s="11"/>
      <c r="L733" s="11"/>
      <c r="M733" s="11"/>
      <c r="N733" s="11"/>
      <c r="O733" s="11"/>
      <c r="P733" s="11"/>
    </row>
    <row r="734" spans="9:16" x14ac:dyDescent="0.25">
      <c r="I734" s="11"/>
      <c r="L734" s="11"/>
      <c r="M734" s="11"/>
      <c r="N734" s="11"/>
      <c r="O734" s="11"/>
      <c r="P734" s="11"/>
    </row>
    <row r="735" spans="9:16" x14ac:dyDescent="0.25">
      <c r="I735" s="11"/>
      <c r="L735" s="11"/>
      <c r="M735" s="11"/>
      <c r="N735" s="11"/>
      <c r="O735" s="11"/>
      <c r="P735" s="11"/>
    </row>
    <row r="736" spans="9:16" x14ac:dyDescent="0.25">
      <c r="I736" s="11"/>
      <c r="L736" s="11"/>
      <c r="M736" s="11"/>
      <c r="N736" s="11"/>
      <c r="O736" s="11"/>
      <c r="P736" s="11"/>
    </row>
    <row r="737" spans="9:16" x14ac:dyDescent="0.25">
      <c r="I737" s="11"/>
      <c r="L737" s="11"/>
      <c r="M737" s="11"/>
      <c r="N737" s="11"/>
      <c r="O737" s="11"/>
      <c r="P737" s="11"/>
    </row>
    <row r="738" spans="9:16" x14ac:dyDescent="0.25">
      <c r="I738" s="11"/>
      <c r="L738" s="11"/>
      <c r="M738" s="11"/>
      <c r="N738" s="11"/>
      <c r="O738" s="11"/>
      <c r="P738" s="11"/>
    </row>
    <row r="739" spans="9:16" x14ac:dyDescent="0.25">
      <c r="I739" s="11"/>
      <c r="L739" s="11"/>
      <c r="M739" s="11"/>
      <c r="N739" s="11"/>
      <c r="O739" s="11"/>
      <c r="P739" s="11"/>
    </row>
    <row r="740" spans="9:16" x14ac:dyDescent="0.25">
      <c r="I740" s="11"/>
      <c r="L740" s="11"/>
      <c r="M740" s="11"/>
      <c r="N740" s="11"/>
      <c r="O740" s="11"/>
      <c r="P740" s="11"/>
    </row>
    <row r="741" spans="9:16" x14ac:dyDescent="0.25">
      <c r="I741" s="11"/>
      <c r="L741" s="11"/>
      <c r="M741" s="11"/>
      <c r="N741" s="11"/>
      <c r="O741" s="11"/>
      <c r="P741" s="11"/>
    </row>
    <row r="742" spans="9:16" x14ac:dyDescent="0.25">
      <c r="I742" s="11"/>
      <c r="L742" s="11"/>
      <c r="M742" s="11"/>
      <c r="N742" s="11"/>
      <c r="O742" s="11"/>
      <c r="P742" s="11"/>
    </row>
    <row r="743" spans="9:16" x14ac:dyDescent="0.25">
      <c r="I743" s="11"/>
      <c r="L743" s="11"/>
      <c r="M743" s="11"/>
      <c r="N743" s="11"/>
      <c r="O743" s="11"/>
      <c r="P743" s="11"/>
    </row>
    <row r="744" spans="9:16" x14ac:dyDescent="0.25">
      <c r="I744" s="11"/>
      <c r="L744" s="11"/>
      <c r="M744" s="11"/>
      <c r="N744" s="11"/>
      <c r="O744" s="11"/>
      <c r="P744" s="11"/>
    </row>
    <row r="745" spans="9:16" x14ac:dyDescent="0.25">
      <c r="I745" s="11"/>
      <c r="L745" s="11"/>
      <c r="M745" s="11"/>
      <c r="N745" s="11"/>
      <c r="O745" s="11"/>
      <c r="P745" s="11"/>
    </row>
    <row r="746" spans="9:16" x14ac:dyDescent="0.25">
      <c r="I746" s="11"/>
      <c r="L746" s="11"/>
      <c r="M746" s="11"/>
      <c r="N746" s="11"/>
      <c r="O746" s="11"/>
      <c r="P746" s="11"/>
    </row>
    <row r="747" spans="9:16" x14ac:dyDescent="0.25">
      <c r="I747" s="11"/>
      <c r="L747" s="11"/>
      <c r="M747" s="11"/>
      <c r="N747" s="11"/>
      <c r="O747" s="11"/>
      <c r="P747" s="11"/>
    </row>
    <row r="748" spans="9:16" x14ac:dyDescent="0.25">
      <c r="I748" s="11"/>
      <c r="L748" s="11"/>
      <c r="M748" s="11"/>
      <c r="N748" s="11"/>
      <c r="O748" s="11"/>
      <c r="P748" s="11"/>
    </row>
    <row r="749" spans="9:16" x14ac:dyDescent="0.25">
      <c r="I749" s="11"/>
      <c r="L749" s="11"/>
      <c r="M749" s="11"/>
      <c r="N749" s="11"/>
      <c r="O749" s="11"/>
      <c r="P749" s="11"/>
    </row>
    <row r="750" spans="9:16" x14ac:dyDescent="0.25">
      <c r="I750" s="11"/>
      <c r="L750" s="11"/>
      <c r="M750" s="11"/>
      <c r="N750" s="11"/>
      <c r="O750" s="11"/>
      <c r="P750" s="11"/>
    </row>
    <row r="751" spans="9:16" x14ac:dyDescent="0.25">
      <c r="I751" s="11"/>
      <c r="L751" s="11"/>
      <c r="M751" s="11"/>
      <c r="N751" s="11"/>
      <c r="O751" s="11"/>
      <c r="P751" s="11"/>
    </row>
    <row r="752" spans="9:16" x14ac:dyDescent="0.25">
      <c r="I752" s="11"/>
      <c r="L752" s="11"/>
      <c r="M752" s="11"/>
      <c r="N752" s="11"/>
      <c r="O752" s="11"/>
      <c r="P752" s="11"/>
    </row>
    <row r="753" spans="9:16" x14ac:dyDescent="0.25">
      <c r="I753" s="11"/>
      <c r="L753" s="11"/>
      <c r="M753" s="11"/>
      <c r="N753" s="11"/>
      <c r="O753" s="11"/>
      <c r="P753" s="11"/>
    </row>
    <row r="754" spans="9:16" x14ac:dyDescent="0.25">
      <c r="I754" s="11"/>
      <c r="L754" s="11"/>
      <c r="M754" s="11"/>
      <c r="N754" s="11"/>
      <c r="O754" s="11"/>
      <c r="P754" s="11"/>
    </row>
    <row r="755" spans="9:16" x14ac:dyDescent="0.25">
      <c r="I755" s="11"/>
      <c r="L755" s="11"/>
      <c r="M755" s="11"/>
      <c r="N755" s="11"/>
      <c r="O755" s="11"/>
      <c r="P755" s="11"/>
    </row>
    <row r="756" spans="9:16" x14ac:dyDescent="0.25">
      <c r="I756" s="11"/>
      <c r="L756" s="11"/>
      <c r="M756" s="11"/>
      <c r="N756" s="11"/>
      <c r="O756" s="11"/>
      <c r="P756" s="11"/>
    </row>
    <row r="757" spans="9:16" x14ac:dyDescent="0.25">
      <c r="I757" s="11"/>
      <c r="L757" s="11"/>
      <c r="M757" s="11"/>
      <c r="N757" s="11"/>
      <c r="O757" s="11"/>
      <c r="P757" s="11"/>
    </row>
    <row r="758" spans="9:16" x14ac:dyDescent="0.25">
      <c r="I758" s="11"/>
      <c r="L758" s="11"/>
      <c r="M758" s="11"/>
      <c r="N758" s="11"/>
      <c r="O758" s="11"/>
      <c r="P758" s="11"/>
    </row>
    <row r="759" spans="9:16" x14ac:dyDescent="0.25">
      <c r="I759" s="11"/>
      <c r="L759" s="11"/>
      <c r="M759" s="11"/>
      <c r="N759" s="11"/>
      <c r="O759" s="11"/>
      <c r="P759" s="11"/>
    </row>
    <row r="760" spans="9:16" x14ac:dyDescent="0.25">
      <c r="I760" s="11"/>
      <c r="L760" s="11"/>
      <c r="M760" s="11"/>
      <c r="N760" s="11"/>
      <c r="O760" s="11"/>
      <c r="P760" s="11"/>
    </row>
    <row r="761" spans="9:16" x14ac:dyDescent="0.25">
      <c r="I761" s="11"/>
      <c r="L761" s="11"/>
      <c r="M761" s="11"/>
      <c r="N761" s="11"/>
      <c r="O761" s="11"/>
      <c r="P761" s="11"/>
    </row>
    <row r="762" spans="9:16" x14ac:dyDescent="0.25">
      <c r="I762" s="11"/>
      <c r="L762" s="11"/>
      <c r="M762" s="11"/>
      <c r="N762" s="11"/>
      <c r="O762" s="11"/>
      <c r="P762" s="11"/>
    </row>
    <row r="763" spans="9:16" x14ac:dyDescent="0.25">
      <c r="I763" s="11"/>
      <c r="L763" s="11"/>
      <c r="M763" s="11"/>
      <c r="N763" s="11"/>
      <c r="O763" s="11"/>
      <c r="P763" s="11"/>
    </row>
    <row r="764" spans="9:16" x14ac:dyDescent="0.25">
      <c r="I764" s="11"/>
      <c r="L764" s="11"/>
      <c r="M764" s="11"/>
      <c r="N764" s="11"/>
      <c r="O764" s="11"/>
      <c r="P764" s="11"/>
    </row>
    <row r="765" spans="9:16" x14ac:dyDescent="0.25">
      <c r="I765" s="11"/>
      <c r="L765" s="11"/>
      <c r="M765" s="11"/>
      <c r="N765" s="11"/>
      <c r="O765" s="11"/>
      <c r="P765" s="11"/>
    </row>
    <row r="766" spans="9:16" x14ac:dyDescent="0.25">
      <c r="I766" s="11"/>
      <c r="L766" s="11"/>
      <c r="M766" s="11"/>
      <c r="N766" s="11"/>
      <c r="O766" s="11"/>
      <c r="P766" s="11"/>
    </row>
    <row r="767" spans="9:16" x14ac:dyDescent="0.25">
      <c r="I767" s="11"/>
      <c r="L767" s="11"/>
      <c r="M767" s="11"/>
      <c r="N767" s="11"/>
      <c r="O767" s="11"/>
      <c r="P767" s="11"/>
    </row>
    <row r="768" spans="9:16" x14ac:dyDescent="0.25">
      <c r="I768" s="11"/>
      <c r="L768" s="11"/>
      <c r="M768" s="11"/>
      <c r="N768" s="11"/>
      <c r="O768" s="11"/>
      <c r="P768" s="11"/>
    </row>
    <row r="769" spans="9:16" x14ac:dyDescent="0.25">
      <c r="I769" s="11"/>
      <c r="L769" s="11"/>
      <c r="M769" s="11"/>
      <c r="N769" s="11"/>
      <c r="O769" s="11"/>
      <c r="P769" s="11"/>
    </row>
    <row r="770" spans="9:16" x14ac:dyDescent="0.25">
      <c r="I770" s="11"/>
      <c r="L770" s="11"/>
      <c r="M770" s="11"/>
      <c r="N770" s="11"/>
      <c r="O770" s="11"/>
      <c r="P770" s="11"/>
    </row>
    <row r="771" spans="9:16" x14ac:dyDescent="0.25">
      <c r="I771" s="11"/>
      <c r="L771" s="11"/>
      <c r="M771" s="11"/>
      <c r="N771" s="11"/>
      <c r="O771" s="11"/>
      <c r="P771" s="11"/>
    </row>
    <row r="772" spans="9:16" x14ac:dyDescent="0.25">
      <c r="I772" s="11"/>
      <c r="L772" s="11"/>
      <c r="M772" s="11"/>
      <c r="N772" s="11"/>
      <c r="O772" s="11"/>
      <c r="P772" s="11"/>
    </row>
    <row r="773" spans="9:16" x14ac:dyDescent="0.25">
      <c r="I773" s="11"/>
      <c r="L773" s="11"/>
      <c r="M773" s="11"/>
      <c r="N773" s="11"/>
      <c r="O773" s="11"/>
      <c r="P773" s="11"/>
    </row>
    <row r="774" spans="9:16" x14ac:dyDescent="0.25">
      <c r="I774" s="11"/>
      <c r="L774" s="11"/>
      <c r="M774" s="11"/>
      <c r="N774" s="11"/>
      <c r="O774" s="11"/>
      <c r="P774" s="11"/>
    </row>
    <row r="775" spans="9:16" x14ac:dyDescent="0.25">
      <c r="I775" s="11"/>
      <c r="L775" s="11"/>
      <c r="M775" s="11"/>
      <c r="N775" s="11"/>
      <c r="O775" s="11"/>
      <c r="P775" s="11"/>
    </row>
    <row r="776" spans="9:16" x14ac:dyDescent="0.25">
      <c r="I776" s="11"/>
      <c r="L776" s="11"/>
      <c r="M776" s="11"/>
      <c r="N776" s="11"/>
      <c r="O776" s="11"/>
      <c r="P776" s="11"/>
    </row>
    <row r="777" spans="9:16" x14ac:dyDescent="0.25">
      <c r="I777" s="11"/>
      <c r="L777" s="11"/>
      <c r="M777" s="11"/>
      <c r="N777" s="11"/>
      <c r="O777" s="11"/>
      <c r="P777" s="11"/>
    </row>
    <row r="778" spans="9:16" x14ac:dyDescent="0.25">
      <c r="I778" s="11"/>
      <c r="L778" s="11"/>
      <c r="M778" s="11"/>
      <c r="N778" s="11"/>
      <c r="O778" s="11"/>
      <c r="P778" s="11"/>
    </row>
    <row r="779" spans="9:16" x14ac:dyDescent="0.25">
      <c r="I779" s="11"/>
      <c r="L779" s="11"/>
      <c r="M779" s="11"/>
      <c r="N779" s="11"/>
      <c r="O779" s="11"/>
      <c r="P779" s="11"/>
    </row>
    <row r="780" spans="9:16" x14ac:dyDescent="0.25">
      <c r="I780" s="11"/>
      <c r="L780" s="11"/>
      <c r="M780" s="11"/>
      <c r="N780" s="11"/>
      <c r="O780" s="11"/>
      <c r="P780" s="11"/>
    </row>
    <row r="781" spans="9:16" x14ac:dyDescent="0.25">
      <c r="I781" s="11"/>
      <c r="L781" s="11"/>
      <c r="M781" s="11"/>
      <c r="N781" s="11"/>
      <c r="O781" s="11"/>
      <c r="P781" s="11"/>
    </row>
    <row r="782" spans="9:16" x14ac:dyDescent="0.25">
      <c r="I782" s="11"/>
      <c r="L782" s="11"/>
      <c r="M782" s="11"/>
      <c r="N782" s="11"/>
      <c r="O782" s="11"/>
      <c r="P782" s="11"/>
    </row>
    <row r="783" spans="9:16" x14ac:dyDescent="0.25">
      <c r="I783" s="11"/>
      <c r="L783" s="11"/>
      <c r="M783" s="11"/>
      <c r="N783" s="11"/>
      <c r="O783" s="11"/>
      <c r="P783" s="11"/>
    </row>
    <row r="784" spans="9:16" x14ac:dyDescent="0.25">
      <c r="I784" s="11"/>
      <c r="L784" s="11"/>
      <c r="M784" s="11"/>
      <c r="N784" s="11"/>
      <c r="O784" s="11"/>
      <c r="P784" s="11"/>
    </row>
    <row r="785" spans="9:16" x14ac:dyDescent="0.25">
      <c r="I785" s="11"/>
      <c r="L785" s="11"/>
      <c r="M785" s="11"/>
      <c r="N785" s="11"/>
      <c r="O785" s="11"/>
      <c r="P785" s="11"/>
    </row>
    <row r="786" spans="9:16" x14ac:dyDescent="0.25">
      <c r="I786" s="11"/>
      <c r="L786" s="11"/>
      <c r="M786" s="11"/>
      <c r="N786" s="11"/>
      <c r="O786" s="11"/>
      <c r="P786" s="11"/>
    </row>
    <row r="787" spans="9:16" x14ac:dyDescent="0.25">
      <c r="I787" s="11"/>
      <c r="L787" s="11"/>
      <c r="M787" s="11"/>
      <c r="N787" s="11"/>
      <c r="O787" s="11"/>
      <c r="P787" s="11"/>
    </row>
    <row r="788" spans="9:16" x14ac:dyDescent="0.25">
      <c r="I788" s="11"/>
      <c r="L788" s="11"/>
      <c r="M788" s="11"/>
      <c r="N788" s="11"/>
      <c r="O788" s="11"/>
      <c r="P788" s="11"/>
    </row>
    <row r="789" spans="9:16" x14ac:dyDescent="0.25">
      <c r="I789" s="11"/>
      <c r="L789" s="11"/>
      <c r="M789" s="11"/>
      <c r="N789" s="11"/>
      <c r="O789" s="11"/>
      <c r="P789" s="11"/>
    </row>
    <row r="790" spans="9:16" x14ac:dyDescent="0.25">
      <c r="I790" s="11"/>
      <c r="L790" s="11"/>
      <c r="M790" s="11"/>
      <c r="N790" s="11"/>
      <c r="O790" s="11"/>
      <c r="P790" s="11"/>
    </row>
    <row r="791" spans="9:16" x14ac:dyDescent="0.25">
      <c r="I791" s="11"/>
      <c r="L791" s="11"/>
      <c r="M791" s="11"/>
      <c r="N791" s="11"/>
      <c r="O791" s="11"/>
      <c r="P791" s="11"/>
    </row>
    <row r="792" spans="9:16" x14ac:dyDescent="0.25">
      <c r="I792" s="11"/>
      <c r="L792" s="11"/>
      <c r="M792" s="11"/>
      <c r="N792" s="11"/>
      <c r="O792" s="11"/>
      <c r="P792" s="11"/>
    </row>
    <row r="793" spans="9:16" x14ac:dyDescent="0.25">
      <c r="I793" s="11"/>
      <c r="L793" s="11"/>
      <c r="M793" s="11"/>
      <c r="N793" s="11"/>
      <c r="O793" s="11"/>
      <c r="P793" s="11"/>
    </row>
    <row r="794" spans="9:16" x14ac:dyDescent="0.25">
      <c r="I794" s="11"/>
      <c r="L794" s="11"/>
      <c r="M794" s="11"/>
      <c r="N794" s="11"/>
      <c r="O794" s="11"/>
      <c r="P794" s="11"/>
    </row>
    <row r="795" spans="9:16" x14ac:dyDescent="0.25">
      <c r="I795" s="11"/>
      <c r="L795" s="11"/>
      <c r="M795" s="11"/>
      <c r="N795" s="11"/>
      <c r="O795" s="11"/>
      <c r="P795" s="11"/>
    </row>
    <row r="796" spans="9:16" x14ac:dyDescent="0.25">
      <c r="I796" s="11"/>
      <c r="L796" s="11"/>
      <c r="M796" s="11"/>
      <c r="N796" s="11"/>
      <c r="O796" s="11"/>
      <c r="P796" s="11"/>
    </row>
    <row r="797" spans="9:16" x14ac:dyDescent="0.25">
      <c r="I797" s="11"/>
      <c r="L797" s="11"/>
      <c r="M797" s="11"/>
      <c r="N797" s="11"/>
      <c r="O797" s="11"/>
      <c r="P797" s="11"/>
    </row>
    <row r="798" spans="9:16" x14ac:dyDescent="0.25">
      <c r="I798" s="11"/>
      <c r="L798" s="11"/>
      <c r="M798" s="11"/>
      <c r="N798" s="11"/>
      <c r="O798" s="11"/>
      <c r="P798" s="11"/>
    </row>
    <row r="799" spans="9:16" x14ac:dyDescent="0.25">
      <c r="I799" s="11"/>
      <c r="L799" s="11"/>
      <c r="M799" s="11"/>
      <c r="N799" s="11"/>
      <c r="O799" s="11"/>
      <c r="P799" s="11"/>
    </row>
    <row r="800" spans="9:16" x14ac:dyDescent="0.25">
      <c r="I800" s="11"/>
      <c r="L800" s="11"/>
      <c r="M800" s="11"/>
      <c r="N800" s="11"/>
      <c r="O800" s="11"/>
      <c r="P800" s="11"/>
    </row>
    <row r="801" spans="9:16" x14ac:dyDescent="0.25">
      <c r="I801" s="11"/>
      <c r="L801" s="11"/>
      <c r="M801" s="11"/>
      <c r="N801" s="11"/>
      <c r="O801" s="11"/>
      <c r="P801" s="11"/>
    </row>
    <row r="802" spans="9:16" x14ac:dyDescent="0.25">
      <c r="I802" s="11"/>
      <c r="L802" s="11"/>
      <c r="M802" s="11"/>
      <c r="N802" s="11"/>
      <c r="O802" s="11"/>
      <c r="P802" s="11"/>
    </row>
    <row r="803" spans="9:16" x14ac:dyDescent="0.25">
      <c r="I803" s="11"/>
      <c r="L803" s="11"/>
      <c r="M803" s="11"/>
      <c r="N803" s="11"/>
      <c r="O803" s="11"/>
      <c r="P803" s="11"/>
    </row>
    <row r="804" spans="9:16" x14ac:dyDescent="0.25">
      <c r="I804" s="11"/>
      <c r="L804" s="11"/>
      <c r="M804" s="11"/>
      <c r="N804" s="11"/>
      <c r="O804" s="11"/>
      <c r="P804" s="11"/>
    </row>
    <row r="805" spans="9:16" x14ac:dyDescent="0.25">
      <c r="I805" s="11"/>
      <c r="L805" s="11"/>
      <c r="M805" s="11"/>
      <c r="N805" s="11"/>
      <c r="O805" s="11"/>
      <c r="P805" s="11"/>
    </row>
    <row r="806" spans="9:16" x14ac:dyDescent="0.25">
      <c r="I806" s="11"/>
      <c r="L806" s="11"/>
      <c r="M806" s="11"/>
      <c r="N806" s="11"/>
      <c r="O806" s="11"/>
      <c r="P806" s="11"/>
    </row>
    <row r="807" spans="9:16" x14ac:dyDescent="0.25">
      <c r="I807" s="11"/>
      <c r="L807" s="11"/>
      <c r="M807" s="11"/>
      <c r="N807" s="11"/>
      <c r="O807" s="11"/>
      <c r="P807" s="11"/>
    </row>
    <row r="808" spans="9:16" x14ac:dyDescent="0.25">
      <c r="I808" s="11"/>
      <c r="L808" s="11"/>
      <c r="M808" s="11"/>
      <c r="N808" s="11"/>
      <c r="O808" s="11"/>
      <c r="P808" s="11"/>
    </row>
    <row r="809" spans="9:16" x14ac:dyDescent="0.25">
      <c r="I809" s="11"/>
      <c r="L809" s="11"/>
      <c r="M809" s="11"/>
      <c r="N809" s="11"/>
      <c r="O809" s="11"/>
      <c r="P809" s="11"/>
    </row>
    <row r="810" spans="9:16" x14ac:dyDescent="0.25">
      <c r="I810" s="11"/>
      <c r="L810" s="11"/>
      <c r="M810" s="11"/>
      <c r="N810" s="11"/>
      <c r="O810" s="11"/>
      <c r="P810" s="11"/>
    </row>
    <row r="811" spans="9:16" x14ac:dyDescent="0.25">
      <c r="I811" s="11"/>
      <c r="L811" s="11"/>
      <c r="M811" s="11"/>
      <c r="N811" s="11"/>
      <c r="O811" s="11"/>
      <c r="P811" s="11"/>
    </row>
    <row r="812" spans="9:16" x14ac:dyDescent="0.25">
      <c r="I812" s="11"/>
      <c r="L812" s="11"/>
      <c r="M812" s="11"/>
      <c r="N812" s="11"/>
      <c r="O812" s="11"/>
      <c r="P812" s="11"/>
    </row>
    <row r="813" spans="9:16" x14ac:dyDescent="0.25">
      <c r="I813" s="11"/>
      <c r="L813" s="11"/>
      <c r="M813" s="11"/>
      <c r="N813" s="11"/>
      <c r="O813" s="11"/>
      <c r="P813" s="11"/>
    </row>
    <row r="814" spans="9:16" x14ac:dyDescent="0.25">
      <c r="I814" s="11"/>
      <c r="L814" s="11"/>
      <c r="M814" s="11"/>
      <c r="N814" s="11"/>
      <c r="O814" s="11"/>
      <c r="P814" s="11"/>
    </row>
    <row r="815" spans="9:16" x14ac:dyDescent="0.25">
      <c r="I815" s="11"/>
      <c r="L815" s="11"/>
      <c r="M815" s="11"/>
      <c r="N815" s="11"/>
      <c r="O815" s="11"/>
      <c r="P815" s="11"/>
    </row>
    <row r="816" spans="9:16" x14ac:dyDescent="0.25">
      <c r="I816" s="11"/>
      <c r="L816" s="11"/>
      <c r="M816" s="11"/>
      <c r="N816" s="11"/>
      <c r="O816" s="11"/>
      <c r="P816" s="11"/>
    </row>
    <row r="817" spans="9:16" x14ac:dyDescent="0.25">
      <c r="I817" s="11"/>
      <c r="L817" s="11"/>
      <c r="M817" s="11"/>
      <c r="N817" s="11"/>
      <c r="O817" s="11"/>
      <c r="P817" s="11"/>
    </row>
    <row r="818" spans="9:16" x14ac:dyDescent="0.25">
      <c r="I818" s="11"/>
      <c r="L818" s="11"/>
      <c r="M818" s="11"/>
      <c r="N818" s="11"/>
      <c r="O818" s="11"/>
      <c r="P818" s="11"/>
    </row>
    <row r="819" spans="9:16" x14ac:dyDescent="0.25">
      <c r="I819" s="11"/>
      <c r="L819" s="11"/>
      <c r="M819" s="11"/>
      <c r="N819" s="11"/>
      <c r="O819" s="11"/>
      <c r="P819" s="11"/>
    </row>
    <row r="820" spans="9:16" x14ac:dyDescent="0.25">
      <c r="I820" s="11"/>
      <c r="L820" s="11"/>
      <c r="M820" s="11"/>
      <c r="N820" s="11"/>
      <c r="O820" s="11"/>
      <c r="P820" s="11"/>
    </row>
    <row r="821" spans="9:16" x14ac:dyDescent="0.25">
      <c r="I821" s="11"/>
      <c r="L821" s="11"/>
      <c r="M821" s="11"/>
      <c r="N821" s="11"/>
      <c r="O821" s="11"/>
      <c r="P821" s="11"/>
    </row>
    <row r="822" spans="9:16" x14ac:dyDescent="0.25">
      <c r="I822" s="11"/>
      <c r="L822" s="11"/>
      <c r="M822" s="11"/>
      <c r="N822" s="11"/>
      <c r="O822" s="11"/>
      <c r="P822" s="11"/>
    </row>
    <row r="823" spans="9:16" x14ac:dyDescent="0.25">
      <c r="I823" s="11"/>
      <c r="L823" s="11"/>
      <c r="M823" s="11"/>
      <c r="N823" s="11"/>
      <c r="O823" s="11"/>
      <c r="P823" s="11"/>
    </row>
    <row r="824" spans="9:16" x14ac:dyDescent="0.25">
      <c r="I824" s="11"/>
      <c r="L824" s="11"/>
      <c r="M824" s="11"/>
      <c r="N824" s="11"/>
      <c r="O824" s="11"/>
      <c r="P824" s="11"/>
    </row>
    <row r="825" spans="9:16" x14ac:dyDescent="0.25">
      <c r="I825" s="11"/>
      <c r="L825" s="11"/>
      <c r="M825" s="11"/>
      <c r="N825" s="11"/>
      <c r="O825" s="11"/>
      <c r="P825" s="11"/>
    </row>
    <row r="826" spans="9:16" x14ac:dyDescent="0.25">
      <c r="I826" s="11"/>
      <c r="L826" s="11"/>
      <c r="M826" s="11"/>
      <c r="N826" s="11"/>
      <c r="O826" s="11"/>
      <c r="P826" s="11"/>
    </row>
    <row r="827" spans="9:16" x14ac:dyDescent="0.25">
      <c r="I827" s="11"/>
      <c r="L827" s="11"/>
      <c r="M827" s="11"/>
      <c r="N827" s="11"/>
      <c r="O827" s="11"/>
      <c r="P827" s="11"/>
    </row>
    <row r="828" spans="9:16" x14ac:dyDescent="0.25">
      <c r="I828" s="11"/>
      <c r="L828" s="11"/>
      <c r="M828" s="11"/>
      <c r="N828" s="11"/>
      <c r="O828" s="11"/>
      <c r="P828" s="11"/>
    </row>
    <row r="829" spans="9:16" x14ac:dyDescent="0.25">
      <c r="I829" s="11"/>
      <c r="L829" s="11"/>
      <c r="M829" s="11"/>
      <c r="N829" s="11"/>
      <c r="O829" s="11"/>
      <c r="P829" s="11"/>
    </row>
    <row r="830" spans="9:16" x14ac:dyDescent="0.25">
      <c r="I830" s="11"/>
      <c r="L830" s="11"/>
      <c r="M830" s="11"/>
      <c r="N830" s="11"/>
      <c r="O830" s="11"/>
      <c r="P830" s="11"/>
    </row>
    <row r="831" spans="9:16" x14ac:dyDescent="0.25">
      <c r="I831" s="11"/>
      <c r="L831" s="11"/>
      <c r="M831" s="11"/>
      <c r="N831" s="11"/>
      <c r="O831" s="11"/>
      <c r="P831" s="11"/>
    </row>
    <row r="832" spans="9:16" x14ac:dyDescent="0.25">
      <c r="I832" s="11"/>
      <c r="L832" s="11"/>
      <c r="M832" s="11"/>
      <c r="N832" s="11"/>
      <c r="O832" s="11"/>
      <c r="P832" s="11"/>
    </row>
    <row r="833" spans="9:16" x14ac:dyDescent="0.25">
      <c r="I833" s="11"/>
      <c r="L833" s="11"/>
      <c r="M833" s="11"/>
      <c r="N833" s="11"/>
      <c r="O833" s="11"/>
      <c r="P833" s="11"/>
    </row>
    <row r="834" spans="9:16" x14ac:dyDescent="0.25">
      <c r="I834" s="11"/>
      <c r="L834" s="11"/>
      <c r="M834" s="11"/>
      <c r="N834" s="11"/>
      <c r="O834" s="11"/>
      <c r="P834" s="11"/>
    </row>
    <row r="835" spans="9:16" x14ac:dyDescent="0.25">
      <c r="I835" s="11"/>
      <c r="L835" s="11"/>
      <c r="M835" s="11"/>
      <c r="N835" s="11"/>
      <c r="O835" s="11"/>
      <c r="P835" s="11"/>
    </row>
    <row r="836" spans="9:16" x14ac:dyDescent="0.25">
      <c r="I836" s="11"/>
      <c r="L836" s="11"/>
      <c r="M836" s="11"/>
      <c r="N836" s="11"/>
      <c r="O836" s="11"/>
      <c r="P836" s="11"/>
    </row>
    <row r="837" spans="9:16" x14ac:dyDescent="0.25">
      <c r="I837" s="11"/>
      <c r="L837" s="11"/>
      <c r="M837" s="11"/>
      <c r="N837" s="11"/>
      <c r="O837" s="11"/>
      <c r="P837" s="11"/>
    </row>
    <row r="838" spans="9:16" x14ac:dyDescent="0.25">
      <c r="I838" s="11"/>
      <c r="L838" s="11"/>
      <c r="M838" s="11"/>
      <c r="N838" s="11"/>
      <c r="O838" s="11"/>
      <c r="P838" s="11"/>
    </row>
    <row r="839" spans="9:16" x14ac:dyDescent="0.25">
      <c r="I839" s="11"/>
      <c r="L839" s="11"/>
      <c r="M839" s="11"/>
      <c r="N839" s="11"/>
      <c r="O839" s="11"/>
      <c r="P839" s="11"/>
    </row>
    <row r="840" spans="9:16" x14ac:dyDescent="0.25">
      <c r="I840" s="11"/>
      <c r="L840" s="11"/>
      <c r="M840" s="11"/>
      <c r="N840" s="11"/>
      <c r="O840" s="11"/>
      <c r="P840" s="11"/>
    </row>
    <row r="841" spans="9:16" x14ac:dyDescent="0.25">
      <c r="I841" s="11"/>
      <c r="L841" s="11"/>
      <c r="M841" s="11"/>
      <c r="N841" s="11"/>
      <c r="O841" s="11"/>
      <c r="P841" s="11"/>
    </row>
    <row r="842" spans="9:16" x14ac:dyDescent="0.25">
      <c r="I842" s="11"/>
      <c r="L842" s="11"/>
      <c r="M842" s="11"/>
      <c r="N842" s="11"/>
      <c r="O842" s="11"/>
      <c r="P842" s="11"/>
    </row>
    <row r="843" spans="9:16" x14ac:dyDescent="0.25">
      <c r="I843" s="11"/>
      <c r="L843" s="11"/>
      <c r="M843" s="11"/>
      <c r="N843" s="11"/>
      <c r="O843" s="11"/>
      <c r="P843" s="11"/>
    </row>
    <row r="844" spans="9:16" x14ac:dyDescent="0.25">
      <c r="I844" s="11"/>
      <c r="L844" s="11"/>
      <c r="M844" s="11"/>
      <c r="N844" s="11"/>
      <c r="O844" s="11"/>
      <c r="P844" s="11"/>
    </row>
    <row r="845" spans="9:16" x14ac:dyDescent="0.25">
      <c r="I845" s="11"/>
      <c r="L845" s="11"/>
      <c r="M845" s="11"/>
      <c r="N845" s="11"/>
      <c r="O845" s="11"/>
      <c r="P845" s="11"/>
    </row>
    <row r="846" spans="9:16" x14ac:dyDescent="0.25">
      <c r="I846" s="11"/>
      <c r="L846" s="11"/>
      <c r="M846" s="11"/>
      <c r="N846" s="11"/>
      <c r="O846" s="11"/>
      <c r="P846" s="11"/>
    </row>
    <row r="847" spans="9:16" x14ac:dyDescent="0.25">
      <c r="I847" s="11"/>
      <c r="L847" s="11"/>
      <c r="M847" s="11"/>
      <c r="N847" s="11"/>
      <c r="O847" s="11"/>
      <c r="P847" s="11"/>
    </row>
    <row r="848" spans="9:16" x14ac:dyDescent="0.25">
      <c r="I848" s="11"/>
      <c r="L848" s="11"/>
      <c r="M848" s="11"/>
      <c r="N848" s="11"/>
      <c r="O848" s="11"/>
      <c r="P848" s="11"/>
    </row>
    <row r="849" spans="9:16" x14ac:dyDescent="0.25">
      <c r="I849" s="11"/>
      <c r="L849" s="11"/>
      <c r="M849" s="11"/>
      <c r="N849" s="11"/>
      <c r="O849" s="11"/>
      <c r="P849" s="11"/>
    </row>
    <row r="850" spans="9:16" x14ac:dyDescent="0.25">
      <c r="I850" s="11"/>
      <c r="L850" s="11"/>
      <c r="M850" s="11"/>
      <c r="N850" s="11"/>
      <c r="O850" s="11"/>
      <c r="P850" s="11"/>
    </row>
    <row r="851" spans="9:16" x14ac:dyDescent="0.25">
      <c r="I851" s="11"/>
      <c r="L851" s="11"/>
      <c r="M851" s="11"/>
      <c r="N851" s="11"/>
      <c r="O851" s="11"/>
      <c r="P851" s="11"/>
    </row>
    <row r="852" spans="9:16" x14ac:dyDescent="0.25">
      <c r="I852" s="11"/>
      <c r="L852" s="11"/>
      <c r="M852" s="11"/>
      <c r="N852" s="11"/>
      <c r="O852" s="11"/>
      <c r="P852" s="11"/>
    </row>
    <row r="853" spans="9:16" x14ac:dyDescent="0.25">
      <c r="I853" s="11"/>
      <c r="L853" s="11"/>
      <c r="M853" s="11"/>
      <c r="N853" s="11"/>
      <c r="O853" s="11"/>
      <c r="P853" s="11"/>
    </row>
    <row r="854" spans="9:16" x14ac:dyDescent="0.25">
      <c r="I854" s="11"/>
      <c r="L854" s="11"/>
      <c r="M854" s="11"/>
      <c r="N854" s="11"/>
      <c r="O854" s="11"/>
      <c r="P854" s="11"/>
    </row>
    <row r="855" spans="9:16" x14ac:dyDescent="0.25">
      <c r="I855" s="11"/>
      <c r="L855" s="11"/>
      <c r="M855" s="11"/>
      <c r="N855" s="11"/>
      <c r="O855" s="11"/>
      <c r="P855" s="11"/>
    </row>
    <row r="856" spans="9:16" x14ac:dyDescent="0.25">
      <c r="I856" s="11"/>
      <c r="L856" s="11"/>
      <c r="M856" s="11"/>
      <c r="N856" s="11"/>
      <c r="O856" s="11"/>
      <c r="P856" s="11"/>
    </row>
    <row r="857" spans="9:16" x14ac:dyDescent="0.25">
      <c r="I857" s="11"/>
      <c r="L857" s="11"/>
      <c r="M857" s="11"/>
      <c r="N857" s="11"/>
      <c r="O857" s="11"/>
      <c r="P857" s="11"/>
    </row>
    <row r="858" spans="9:16" x14ac:dyDescent="0.25">
      <c r="I858" s="11"/>
      <c r="L858" s="11"/>
      <c r="M858" s="11"/>
      <c r="N858" s="11"/>
      <c r="O858" s="11"/>
      <c r="P858" s="11"/>
    </row>
    <row r="859" spans="9:16" x14ac:dyDescent="0.25">
      <c r="I859" s="11"/>
      <c r="L859" s="11"/>
      <c r="M859" s="11"/>
      <c r="N859" s="11"/>
      <c r="O859" s="11"/>
      <c r="P859" s="11"/>
    </row>
    <row r="860" spans="9:16" x14ac:dyDescent="0.25">
      <c r="I860" s="11"/>
      <c r="L860" s="11"/>
      <c r="M860" s="11"/>
      <c r="N860" s="11"/>
      <c r="O860" s="11"/>
      <c r="P860" s="11"/>
    </row>
    <row r="861" spans="9:16" x14ac:dyDescent="0.25">
      <c r="I861" s="11"/>
      <c r="L861" s="11"/>
      <c r="M861" s="11"/>
      <c r="N861" s="11"/>
      <c r="O861" s="11"/>
      <c r="P861" s="11"/>
    </row>
    <row r="862" spans="9:16" x14ac:dyDescent="0.25">
      <c r="I862" s="11"/>
      <c r="L862" s="11"/>
      <c r="M862" s="11"/>
      <c r="N862" s="11"/>
      <c r="O862" s="11"/>
      <c r="P862" s="11">
        <f t="shared" ref="P862:P867" si="134">SUM(G862:O862)</f>
        <v>0</v>
      </c>
    </row>
    <row r="863" spans="9:16" x14ac:dyDescent="0.25">
      <c r="I863" s="11"/>
      <c r="L863" s="11"/>
      <c r="M863" s="11"/>
      <c r="N863" s="11"/>
      <c r="O863" s="11"/>
      <c r="P863" s="11">
        <f t="shared" si="134"/>
        <v>0</v>
      </c>
    </row>
    <row r="864" spans="9:16" x14ac:dyDescent="0.25">
      <c r="I864" s="11"/>
      <c r="L864" s="11"/>
      <c r="M864" s="11"/>
      <c r="N864" s="11"/>
      <c r="O864" s="11"/>
      <c r="P864" s="11">
        <f t="shared" si="134"/>
        <v>0</v>
      </c>
    </row>
    <row r="865" spans="9:16" x14ac:dyDescent="0.25">
      <c r="I865" s="11"/>
      <c r="L865" s="11"/>
      <c r="M865" s="11"/>
      <c r="N865" s="11"/>
      <c r="O865" s="11"/>
      <c r="P865" s="11">
        <f t="shared" si="134"/>
        <v>0</v>
      </c>
    </row>
    <row r="866" spans="9:16" x14ac:dyDescent="0.25">
      <c r="I866" s="11"/>
      <c r="L866" s="11"/>
      <c r="M866" s="11"/>
      <c r="N866" s="11"/>
      <c r="O866" s="11"/>
      <c r="P866" s="11">
        <f t="shared" si="134"/>
        <v>0</v>
      </c>
    </row>
    <row r="867" spans="9:16" x14ac:dyDescent="0.25">
      <c r="I867" s="11"/>
      <c r="L867" s="11"/>
      <c r="M867" s="11"/>
      <c r="N867" s="11"/>
      <c r="O867" s="11"/>
      <c r="P867" s="11">
        <f t="shared" si="134"/>
        <v>0</v>
      </c>
    </row>
    <row r="868" spans="9:16" x14ac:dyDescent="0.25">
      <c r="I868" s="11"/>
      <c r="L868" s="11"/>
      <c r="M868" s="11"/>
      <c r="N868" s="11"/>
      <c r="O868" s="11"/>
      <c r="P868" s="11"/>
    </row>
    <row r="869" spans="9:16" x14ac:dyDescent="0.25">
      <c r="I869" s="11"/>
      <c r="L869" s="11"/>
      <c r="M869" s="11"/>
      <c r="N869" s="11"/>
      <c r="O869" s="11"/>
      <c r="P869" s="11"/>
    </row>
    <row r="870" spans="9:16" x14ac:dyDescent="0.25">
      <c r="I870" s="11"/>
      <c r="L870" s="11"/>
      <c r="M870" s="11"/>
      <c r="N870" s="11"/>
      <c r="O870" s="11"/>
      <c r="P870" s="11"/>
    </row>
    <row r="871" spans="9:16" x14ac:dyDescent="0.25">
      <c r="I871" s="11"/>
      <c r="L871" s="11"/>
      <c r="M871" s="11"/>
      <c r="N871" s="11"/>
      <c r="O871" s="11"/>
      <c r="P871" s="11"/>
    </row>
    <row r="872" spans="9:16" x14ac:dyDescent="0.25">
      <c r="I872" s="11"/>
      <c r="L872" s="11"/>
      <c r="M872" s="11"/>
      <c r="N872" s="11"/>
      <c r="O872" s="11"/>
      <c r="P872" s="11"/>
    </row>
    <row r="873" spans="9:16" x14ac:dyDescent="0.25">
      <c r="I873" s="11"/>
      <c r="L873" s="11"/>
      <c r="M873" s="11"/>
      <c r="N873" s="11"/>
      <c r="O873" s="11"/>
      <c r="P873" s="11"/>
    </row>
    <row r="874" spans="9:16" x14ac:dyDescent="0.25">
      <c r="I874" s="11"/>
      <c r="L874" s="11"/>
      <c r="M874" s="11"/>
      <c r="N874" s="11"/>
      <c r="O874" s="11"/>
      <c r="P874" s="11"/>
    </row>
    <row r="875" spans="9:16" x14ac:dyDescent="0.25">
      <c r="I875" s="11"/>
      <c r="L875" s="11"/>
      <c r="M875" s="11"/>
      <c r="N875" s="11"/>
      <c r="O875" s="11"/>
      <c r="P875" s="11"/>
    </row>
    <row r="876" spans="9:16" x14ac:dyDescent="0.25">
      <c r="I876" s="11"/>
      <c r="L876" s="11"/>
      <c r="M876" s="11"/>
      <c r="N876" s="11"/>
      <c r="O876" s="11"/>
      <c r="P876" s="11"/>
    </row>
    <row r="877" spans="9:16" x14ac:dyDescent="0.25">
      <c r="I877" s="11"/>
      <c r="L877" s="11"/>
      <c r="M877" s="11"/>
      <c r="N877" s="11"/>
      <c r="O877" s="11"/>
      <c r="P877" s="11"/>
    </row>
    <row r="878" spans="9:16" x14ac:dyDescent="0.25">
      <c r="I878" s="11"/>
      <c r="L878" s="11"/>
      <c r="M878" s="11"/>
      <c r="N878" s="11"/>
      <c r="O878" s="11"/>
      <c r="P878" s="11"/>
    </row>
    <row r="879" spans="9:16" x14ac:dyDescent="0.25">
      <c r="I879" s="11"/>
      <c r="L879" s="11"/>
      <c r="M879" s="11"/>
      <c r="N879" s="11"/>
      <c r="O879" s="11"/>
      <c r="P879" s="11"/>
    </row>
    <row r="880" spans="9:16" x14ac:dyDescent="0.25">
      <c r="I880" s="11"/>
      <c r="L880" s="11"/>
      <c r="M880" s="11"/>
      <c r="N880" s="11"/>
      <c r="O880" s="11"/>
      <c r="P880" s="11"/>
    </row>
    <row r="881" spans="9:16" x14ac:dyDescent="0.25">
      <c r="I881" s="11"/>
      <c r="L881" s="11"/>
      <c r="M881" s="11"/>
      <c r="N881" s="11"/>
      <c r="O881" s="11"/>
      <c r="P881" s="11"/>
    </row>
    <row r="882" spans="9:16" x14ac:dyDescent="0.25">
      <c r="I882" s="11"/>
      <c r="L882" s="11"/>
      <c r="M882" s="11"/>
      <c r="N882" s="11"/>
      <c r="O882" s="11"/>
      <c r="P882" s="11"/>
    </row>
    <row r="883" spans="9:16" x14ac:dyDescent="0.25">
      <c r="I883" s="11"/>
      <c r="L883" s="11"/>
      <c r="M883" s="11"/>
      <c r="N883" s="11"/>
      <c r="O883" s="11"/>
      <c r="P883" s="11"/>
    </row>
    <row r="884" spans="9:16" x14ac:dyDescent="0.25">
      <c r="I884" s="11"/>
      <c r="L884" s="11"/>
      <c r="M884" s="11"/>
      <c r="N884" s="11"/>
      <c r="O884" s="11"/>
      <c r="P884" s="11"/>
    </row>
    <row r="885" spans="9:16" x14ac:dyDescent="0.25">
      <c r="I885" s="11"/>
      <c r="L885" s="11"/>
      <c r="M885" s="11"/>
      <c r="N885" s="11"/>
      <c r="O885" s="11"/>
      <c r="P885" s="11"/>
    </row>
    <row r="886" spans="9:16" x14ac:dyDescent="0.25">
      <c r="I886" s="11"/>
      <c r="L886" s="11"/>
      <c r="M886" s="11"/>
      <c r="N886" s="11"/>
      <c r="O886" s="11"/>
      <c r="P886" s="11"/>
    </row>
    <row r="887" spans="9:16" x14ac:dyDescent="0.25">
      <c r="I887" s="11"/>
      <c r="L887" s="11"/>
      <c r="M887" s="11"/>
      <c r="N887" s="11"/>
      <c r="O887" s="11"/>
      <c r="P887" s="11"/>
    </row>
    <row r="888" spans="9:16" x14ac:dyDescent="0.25">
      <c r="I888" s="11"/>
      <c r="L888" s="11"/>
      <c r="M888" s="11"/>
      <c r="N888" s="11"/>
      <c r="O888" s="11"/>
      <c r="P888" s="11"/>
    </row>
    <row r="889" spans="9:16" x14ac:dyDescent="0.25">
      <c r="I889" s="11"/>
      <c r="L889" s="11"/>
      <c r="M889" s="11"/>
      <c r="N889" s="11"/>
      <c r="O889" s="11"/>
      <c r="P889" s="11"/>
    </row>
    <row r="890" spans="9:16" x14ac:dyDescent="0.25">
      <c r="I890" s="11"/>
      <c r="L890" s="11"/>
      <c r="M890" s="11"/>
      <c r="N890" s="11"/>
      <c r="O890" s="11"/>
      <c r="P890" s="11"/>
    </row>
    <row r="891" spans="9:16" x14ac:dyDescent="0.25">
      <c r="I891" s="11"/>
      <c r="L891" s="11"/>
      <c r="M891" s="11"/>
      <c r="N891" s="11"/>
      <c r="O891" s="11"/>
      <c r="P891" s="11"/>
    </row>
    <row r="892" spans="9:16" x14ac:dyDescent="0.25">
      <c r="I892" s="11"/>
      <c r="L892" s="11"/>
      <c r="M892" s="11"/>
      <c r="N892" s="11"/>
      <c r="O892" s="11"/>
      <c r="P892" s="11"/>
    </row>
    <row r="893" spans="9:16" x14ac:dyDescent="0.25">
      <c r="I893" s="11"/>
      <c r="L893" s="11"/>
      <c r="M893" s="11"/>
      <c r="N893" s="11"/>
      <c r="O893" s="11"/>
      <c r="P893" s="11"/>
    </row>
    <row r="894" spans="9:16" x14ac:dyDescent="0.25">
      <c r="I894" s="11"/>
      <c r="L894" s="11"/>
      <c r="M894" s="11"/>
      <c r="N894" s="11"/>
      <c r="O894" s="11"/>
      <c r="P894" s="11"/>
    </row>
    <row r="895" spans="9:16" x14ac:dyDescent="0.25">
      <c r="I895" s="11"/>
      <c r="L895" s="11"/>
      <c r="M895" s="11"/>
      <c r="N895" s="11"/>
      <c r="O895" s="11"/>
      <c r="P895" s="11"/>
    </row>
    <row r="896" spans="9:16" x14ac:dyDescent="0.25">
      <c r="I896" s="11"/>
      <c r="L896" s="11"/>
      <c r="M896" s="11"/>
      <c r="N896" s="11"/>
      <c r="O896" s="11"/>
      <c r="P896" s="11"/>
    </row>
    <row r="897" spans="9:16" x14ac:dyDescent="0.25">
      <c r="I897" s="11"/>
      <c r="L897" s="11"/>
      <c r="M897" s="11"/>
      <c r="N897" s="11"/>
      <c r="O897" s="11"/>
      <c r="P897" s="11"/>
    </row>
    <row r="898" spans="9:16" x14ac:dyDescent="0.25">
      <c r="I898" s="11"/>
      <c r="L898" s="11"/>
      <c r="M898" s="11"/>
      <c r="N898" s="11"/>
      <c r="O898" s="11"/>
      <c r="P898" s="11"/>
    </row>
    <row r="899" spans="9:16" x14ac:dyDescent="0.25">
      <c r="I899" s="11"/>
      <c r="L899" s="11"/>
      <c r="M899" s="11"/>
      <c r="N899" s="11"/>
      <c r="O899" s="11"/>
      <c r="P899" s="11"/>
    </row>
    <row r="900" spans="9:16" x14ac:dyDescent="0.25">
      <c r="I900" s="11"/>
      <c r="L900" s="11"/>
      <c r="M900" s="11"/>
      <c r="N900" s="11"/>
      <c r="O900" s="11"/>
      <c r="P900" s="11"/>
    </row>
    <row r="901" spans="9:16" x14ac:dyDescent="0.25">
      <c r="I901" s="11"/>
      <c r="L901" s="11"/>
      <c r="M901" s="11"/>
      <c r="N901" s="11"/>
      <c r="O901" s="11"/>
      <c r="P901" s="11"/>
    </row>
    <row r="902" spans="9:16" x14ac:dyDescent="0.25">
      <c r="I902" s="11"/>
      <c r="L902" s="11"/>
      <c r="M902" s="11"/>
      <c r="N902" s="11"/>
      <c r="O902" s="11"/>
      <c r="P902" s="11"/>
    </row>
    <row r="903" spans="9:16" x14ac:dyDescent="0.25">
      <c r="I903" s="11"/>
      <c r="L903" s="11"/>
      <c r="M903" s="11"/>
      <c r="N903" s="11"/>
      <c r="O903" s="11"/>
      <c r="P903" s="11"/>
    </row>
    <row r="904" spans="9:16" x14ac:dyDescent="0.25">
      <c r="I904" s="11"/>
      <c r="L904" s="11"/>
      <c r="M904" s="11"/>
      <c r="N904" s="11"/>
      <c r="O904" s="11"/>
      <c r="P904" s="11"/>
    </row>
    <row r="905" spans="9:16" x14ac:dyDescent="0.25">
      <c r="I905" s="11"/>
      <c r="L905" s="11"/>
      <c r="M905" s="11"/>
      <c r="N905" s="11"/>
      <c r="O905" s="11"/>
      <c r="P905" s="11"/>
    </row>
    <row r="906" spans="9:16" x14ac:dyDescent="0.25">
      <c r="I906" s="11"/>
      <c r="L906" s="11"/>
      <c r="M906" s="11"/>
      <c r="N906" s="11"/>
      <c r="O906" s="11"/>
      <c r="P906" s="11"/>
    </row>
    <row r="907" spans="9:16" x14ac:dyDescent="0.25">
      <c r="I907" s="11"/>
      <c r="L907" s="11"/>
      <c r="M907" s="11"/>
      <c r="N907" s="11"/>
      <c r="O907" s="11"/>
      <c r="P907" s="11"/>
    </row>
    <row r="908" spans="9:16" x14ac:dyDescent="0.25">
      <c r="I908" s="11"/>
      <c r="L908" s="11"/>
      <c r="M908" s="11"/>
      <c r="N908" s="11"/>
      <c r="O908" s="11"/>
      <c r="P908" s="11"/>
    </row>
    <row r="909" spans="9:16" x14ac:dyDescent="0.25">
      <c r="I909" s="11"/>
      <c r="L909" s="11"/>
      <c r="M909" s="11"/>
      <c r="N909" s="11"/>
      <c r="O909" s="11"/>
      <c r="P909" s="11"/>
    </row>
    <row r="910" spans="9:16" x14ac:dyDescent="0.25">
      <c r="I910" s="11"/>
      <c r="L910" s="11"/>
      <c r="M910" s="11"/>
      <c r="N910" s="11"/>
      <c r="O910" s="11"/>
      <c r="P910" s="11"/>
    </row>
    <row r="911" spans="9:16" x14ac:dyDescent="0.25">
      <c r="I911" s="11"/>
      <c r="L911" s="11"/>
      <c r="M911" s="11"/>
      <c r="N911" s="11"/>
      <c r="O911" s="11"/>
      <c r="P911" s="11"/>
    </row>
    <row r="912" spans="9:16" x14ac:dyDescent="0.25">
      <c r="I912" s="11"/>
      <c r="L912" s="11"/>
      <c r="M912" s="11"/>
      <c r="N912" s="11"/>
      <c r="O912" s="11"/>
      <c r="P912" s="11"/>
    </row>
    <row r="913" spans="9:16" x14ac:dyDescent="0.25">
      <c r="I913" s="11"/>
      <c r="L913" s="11"/>
      <c r="M913" s="11"/>
      <c r="N913" s="11"/>
      <c r="O913" s="11"/>
      <c r="P913" s="11"/>
    </row>
    <row r="914" spans="9:16" x14ac:dyDescent="0.25">
      <c r="I914" s="11"/>
      <c r="L914" s="11"/>
      <c r="M914" s="11"/>
      <c r="N914" s="11"/>
      <c r="O914" s="11"/>
      <c r="P914" s="11"/>
    </row>
    <row r="915" spans="9:16" x14ac:dyDescent="0.25">
      <c r="I915" s="11"/>
      <c r="L915" s="11"/>
      <c r="M915" s="11"/>
      <c r="N915" s="11"/>
      <c r="O915" s="11"/>
      <c r="P915" s="11"/>
    </row>
    <row r="916" spans="9:16" x14ac:dyDescent="0.25">
      <c r="I916" s="11"/>
      <c r="L916" s="11"/>
      <c r="M916" s="11"/>
      <c r="N916" s="11"/>
      <c r="O916" s="11"/>
      <c r="P916" s="11"/>
    </row>
    <row r="917" spans="9:16" x14ac:dyDescent="0.25">
      <c r="I917" s="11"/>
      <c r="L917" s="11"/>
      <c r="M917" s="11"/>
      <c r="N917" s="11"/>
      <c r="O917" s="11"/>
      <c r="P917" s="11"/>
    </row>
    <row r="918" spans="9:16" x14ac:dyDescent="0.25">
      <c r="I918" s="11"/>
      <c r="L918" s="11"/>
      <c r="M918" s="11"/>
      <c r="N918" s="11"/>
      <c r="O918" s="11"/>
      <c r="P918" s="11"/>
    </row>
    <row r="919" spans="9:16" x14ac:dyDescent="0.25">
      <c r="I919" s="11"/>
      <c r="L919" s="11"/>
      <c r="M919" s="11"/>
      <c r="N919" s="11"/>
      <c r="O919" s="11"/>
      <c r="P919" s="11"/>
    </row>
    <row r="920" spans="9:16" x14ac:dyDescent="0.25">
      <c r="I920" s="11"/>
      <c r="L920" s="11"/>
      <c r="M920" s="11"/>
      <c r="N920" s="11"/>
      <c r="O920" s="11"/>
      <c r="P920" s="11"/>
    </row>
    <row r="921" spans="9:16" x14ac:dyDescent="0.25">
      <c r="I921" s="11"/>
      <c r="L921" s="11"/>
      <c r="M921" s="11"/>
      <c r="N921" s="11"/>
      <c r="O921" s="11"/>
      <c r="P921" s="11"/>
    </row>
    <row r="922" spans="9:16" x14ac:dyDescent="0.25">
      <c r="I922" s="11"/>
      <c r="L922" s="11"/>
      <c r="M922" s="11"/>
      <c r="N922" s="11"/>
      <c r="O922" s="11"/>
      <c r="P922" s="11"/>
    </row>
    <row r="923" spans="9:16" x14ac:dyDescent="0.25">
      <c r="I923" s="11"/>
      <c r="L923" s="11"/>
      <c r="M923" s="11"/>
      <c r="N923" s="11"/>
      <c r="O923" s="11"/>
      <c r="P923" s="11"/>
    </row>
    <row r="924" spans="9:16" x14ac:dyDescent="0.25">
      <c r="I924" s="11"/>
      <c r="L924" s="11"/>
      <c r="M924" s="11"/>
      <c r="N924" s="11"/>
      <c r="O924" s="11"/>
      <c r="P924" s="11"/>
    </row>
    <row r="925" spans="9:16" x14ac:dyDescent="0.25">
      <c r="I925" s="11"/>
      <c r="L925" s="11"/>
      <c r="M925" s="11"/>
      <c r="N925" s="11"/>
      <c r="O925" s="11"/>
      <c r="P925" s="11"/>
    </row>
    <row r="926" spans="9:16" x14ac:dyDescent="0.25">
      <c r="I926" s="11"/>
      <c r="L926" s="11"/>
      <c r="M926" s="11"/>
      <c r="N926" s="11"/>
      <c r="O926" s="11"/>
      <c r="P926" s="11"/>
    </row>
    <row r="927" spans="9:16" x14ac:dyDescent="0.25">
      <c r="I927" s="11"/>
      <c r="L927" s="11"/>
      <c r="M927" s="11"/>
      <c r="N927" s="11"/>
      <c r="O927" s="11"/>
      <c r="P927" s="11"/>
    </row>
    <row r="928" spans="9:16" x14ac:dyDescent="0.25">
      <c r="I928" s="11"/>
      <c r="L928" s="11"/>
      <c r="M928" s="11"/>
      <c r="N928" s="11"/>
      <c r="O928" s="11"/>
      <c r="P928" s="11"/>
    </row>
    <row r="929" spans="9:16" x14ac:dyDescent="0.25">
      <c r="I929" s="11"/>
      <c r="L929" s="11"/>
      <c r="M929" s="11"/>
      <c r="N929" s="11"/>
      <c r="O929" s="11"/>
      <c r="P929" s="11"/>
    </row>
    <row r="930" spans="9:16" x14ac:dyDescent="0.25">
      <c r="I930" s="11"/>
      <c r="L930" s="11"/>
      <c r="M930" s="11"/>
      <c r="N930" s="11"/>
      <c r="O930" s="11"/>
      <c r="P930" s="11"/>
    </row>
    <row r="931" spans="9:16" x14ac:dyDescent="0.25">
      <c r="I931" s="11"/>
      <c r="L931" s="11"/>
      <c r="M931" s="11"/>
      <c r="N931" s="11"/>
      <c r="O931" s="11"/>
      <c r="P931" s="11"/>
    </row>
    <row r="932" spans="9:16" x14ac:dyDescent="0.25">
      <c r="I932" s="11"/>
      <c r="L932" s="11"/>
      <c r="M932" s="11"/>
      <c r="N932" s="11"/>
      <c r="O932" s="11"/>
      <c r="P932" s="11"/>
    </row>
    <row r="933" spans="9:16" x14ac:dyDescent="0.25">
      <c r="I933" s="11"/>
      <c r="L933" s="11"/>
      <c r="M933" s="11"/>
      <c r="N933" s="11"/>
      <c r="O933" s="11"/>
      <c r="P933" s="11"/>
    </row>
    <row r="934" spans="9:16" x14ac:dyDescent="0.25">
      <c r="I934" s="11"/>
      <c r="L934" s="11"/>
      <c r="M934" s="11"/>
      <c r="N934" s="11"/>
      <c r="O934" s="11"/>
      <c r="P934" s="11"/>
    </row>
    <row r="935" spans="9:16" x14ac:dyDescent="0.25">
      <c r="I935" s="11"/>
      <c r="L935" s="11"/>
      <c r="M935" s="11"/>
      <c r="N935" s="11"/>
      <c r="O935" s="11"/>
      <c r="P935" s="11"/>
    </row>
    <row r="936" spans="9:16" x14ac:dyDescent="0.25">
      <c r="I936" s="11"/>
      <c r="L936" s="11"/>
      <c r="M936" s="11"/>
      <c r="N936" s="11"/>
      <c r="O936" s="11"/>
      <c r="P936" s="11"/>
    </row>
    <row r="937" spans="9:16" x14ac:dyDescent="0.25">
      <c r="I937" s="11"/>
      <c r="L937" s="11"/>
      <c r="M937" s="11"/>
      <c r="N937" s="11"/>
      <c r="O937" s="11"/>
      <c r="P937" s="11"/>
    </row>
    <row r="938" spans="9:16" x14ac:dyDescent="0.25">
      <c r="I938" s="11"/>
      <c r="L938" s="11"/>
      <c r="M938" s="11"/>
      <c r="N938" s="11"/>
      <c r="O938" s="11"/>
      <c r="P938" s="11"/>
    </row>
    <row r="939" spans="9:16" x14ac:dyDescent="0.25">
      <c r="I939" s="11"/>
      <c r="L939" s="11"/>
      <c r="M939" s="11"/>
      <c r="N939" s="11"/>
      <c r="O939" s="11"/>
      <c r="P939" s="11"/>
    </row>
    <row r="940" spans="9:16" x14ac:dyDescent="0.25">
      <c r="I940" s="11"/>
      <c r="L940" s="11"/>
      <c r="M940" s="11"/>
      <c r="N940" s="11"/>
      <c r="O940" s="11"/>
      <c r="P940" s="11"/>
    </row>
    <row r="941" spans="9:16" x14ac:dyDescent="0.25">
      <c r="I941" s="11"/>
      <c r="L941" s="11"/>
      <c r="M941" s="11"/>
      <c r="N941" s="11"/>
      <c r="O941" s="11"/>
      <c r="P941" s="11"/>
    </row>
    <row r="942" spans="9:16" x14ac:dyDescent="0.25">
      <c r="I942" s="11"/>
      <c r="L942" s="11"/>
      <c r="M942" s="11"/>
      <c r="N942" s="11"/>
      <c r="O942" s="11"/>
      <c r="P942" s="11"/>
    </row>
    <row r="943" spans="9:16" x14ac:dyDescent="0.25">
      <c r="I943" s="11"/>
      <c r="L943" s="11"/>
      <c r="M943" s="11"/>
      <c r="N943" s="11"/>
      <c r="O943" s="11"/>
      <c r="P943" s="11"/>
    </row>
    <row r="944" spans="9:16" x14ac:dyDescent="0.25">
      <c r="I944" s="11"/>
      <c r="L944" s="11"/>
      <c r="M944" s="11"/>
      <c r="N944" s="11"/>
      <c r="O944" s="11"/>
      <c r="P944" s="11"/>
    </row>
    <row r="945" spans="9:16" x14ac:dyDescent="0.25">
      <c r="I945" s="11"/>
      <c r="L945" s="11"/>
      <c r="M945" s="11"/>
      <c r="N945" s="11"/>
      <c r="O945" s="11"/>
      <c r="P945" s="11"/>
    </row>
    <row r="946" spans="9:16" x14ac:dyDescent="0.25">
      <c r="I946" s="11"/>
      <c r="L946" s="11"/>
      <c r="M946" s="11"/>
      <c r="N946" s="11"/>
      <c r="O946" s="11"/>
      <c r="P946" s="11"/>
    </row>
    <row r="947" spans="9:16" x14ac:dyDescent="0.25">
      <c r="I947" s="11"/>
      <c r="L947" s="11"/>
      <c r="M947" s="11"/>
      <c r="N947" s="11"/>
      <c r="O947" s="11"/>
      <c r="P947" s="11"/>
    </row>
    <row r="948" spans="9:16" x14ac:dyDescent="0.25">
      <c r="I948" s="11"/>
      <c r="L948" s="11"/>
      <c r="M948" s="11"/>
      <c r="N948" s="11"/>
      <c r="O948" s="11"/>
      <c r="P948" s="11"/>
    </row>
    <row r="949" spans="9:16" x14ac:dyDescent="0.25">
      <c r="I949" s="11"/>
      <c r="L949" s="11"/>
      <c r="M949" s="11"/>
      <c r="N949" s="11"/>
      <c r="O949" s="11"/>
      <c r="P949" s="11"/>
    </row>
    <row r="950" spans="9:16" x14ac:dyDescent="0.25">
      <c r="I950" s="11"/>
      <c r="L950" s="11"/>
      <c r="M950" s="11"/>
      <c r="N950" s="11"/>
      <c r="O950" s="11"/>
      <c r="P950" s="11"/>
    </row>
    <row r="951" spans="9:16" x14ac:dyDescent="0.25">
      <c r="I951" s="11"/>
      <c r="L951" s="11"/>
      <c r="M951" s="11"/>
      <c r="N951" s="11"/>
      <c r="O951" s="11"/>
      <c r="P951" s="11"/>
    </row>
    <row r="952" spans="9:16" x14ac:dyDescent="0.25">
      <c r="I952" s="11"/>
      <c r="L952" s="11"/>
      <c r="M952" s="11"/>
      <c r="N952" s="11"/>
      <c r="O952" s="11"/>
      <c r="P952" s="11"/>
    </row>
    <row r="953" spans="9:16" x14ac:dyDescent="0.25">
      <c r="I953" s="11"/>
      <c r="L953" s="11"/>
      <c r="M953" s="11"/>
      <c r="N953" s="11"/>
      <c r="O953" s="11"/>
      <c r="P953" s="11"/>
    </row>
    <row r="954" spans="9:16" x14ac:dyDescent="0.25">
      <c r="I954" s="11"/>
      <c r="L954" s="11"/>
      <c r="M954" s="11"/>
      <c r="N954" s="11"/>
      <c r="O954" s="11"/>
      <c r="P954" s="11"/>
    </row>
    <row r="955" spans="9:16" x14ac:dyDescent="0.25">
      <c r="I955" s="11"/>
      <c r="L955" s="11"/>
      <c r="M955" s="11"/>
      <c r="N955" s="11"/>
      <c r="O955" s="11"/>
      <c r="P955" s="11"/>
    </row>
    <row r="956" spans="9:16" x14ac:dyDescent="0.25">
      <c r="I956" s="11"/>
      <c r="L956" s="11"/>
      <c r="M956" s="11"/>
      <c r="N956" s="11"/>
      <c r="O956" s="11"/>
      <c r="P956" s="11"/>
    </row>
    <row r="957" spans="9:16" x14ac:dyDescent="0.25">
      <c r="I957" s="11"/>
      <c r="L957" s="11"/>
      <c r="M957" s="11"/>
      <c r="N957" s="11"/>
      <c r="O957" s="11"/>
      <c r="P957" s="11"/>
    </row>
    <row r="958" spans="9:16" x14ac:dyDescent="0.25">
      <c r="I958" s="11"/>
      <c r="L958" s="11"/>
      <c r="M958" s="11"/>
      <c r="N958" s="11"/>
      <c r="O958" s="11"/>
      <c r="P958" s="11"/>
    </row>
    <row r="959" spans="9:16" x14ac:dyDescent="0.25">
      <c r="I959" s="11"/>
      <c r="L959" s="11"/>
      <c r="M959" s="11"/>
      <c r="N959" s="11"/>
      <c r="O959" s="11"/>
      <c r="P959" s="11"/>
    </row>
    <row r="960" spans="9:16" x14ac:dyDescent="0.25">
      <c r="I960" s="11"/>
      <c r="L960" s="11"/>
      <c r="M960" s="11"/>
      <c r="N960" s="11"/>
      <c r="O960" s="11"/>
      <c r="P960" s="11"/>
    </row>
    <row r="961" spans="9:16" x14ac:dyDescent="0.25">
      <c r="I961" s="11"/>
      <c r="L961" s="11"/>
      <c r="M961" s="11"/>
      <c r="N961" s="11"/>
      <c r="O961" s="11"/>
      <c r="P961" s="11"/>
    </row>
    <row r="962" spans="9:16" x14ac:dyDescent="0.25">
      <c r="I962" s="11"/>
      <c r="L962" s="11"/>
      <c r="M962" s="11"/>
      <c r="N962" s="11"/>
      <c r="O962" s="11"/>
      <c r="P962" s="11"/>
    </row>
    <row r="963" spans="9:16" x14ac:dyDescent="0.25">
      <c r="I963" s="11"/>
      <c r="L963" s="11"/>
      <c r="M963" s="11"/>
      <c r="N963" s="11"/>
      <c r="O963" s="11"/>
      <c r="P963" s="11"/>
    </row>
    <row r="964" spans="9:16" x14ac:dyDescent="0.25">
      <c r="I964" s="11"/>
      <c r="L964" s="11"/>
      <c r="M964" s="11"/>
      <c r="N964" s="11"/>
      <c r="O964" s="11"/>
      <c r="P964" s="11"/>
    </row>
    <row r="965" spans="9:16" x14ac:dyDescent="0.25">
      <c r="I965" s="11"/>
      <c r="L965" s="11"/>
      <c r="M965" s="11"/>
      <c r="N965" s="11"/>
      <c r="O965" s="11"/>
      <c r="P965" s="11"/>
    </row>
    <row r="966" spans="9:16" x14ac:dyDescent="0.25">
      <c r="I966" s="11"/>
      <c r="L966" s="11"/>
      <c r="M966" s="11"/>
      <c r="N966" s="11"/>
      <c r="O966" s="11"/>
      <c r="P966" s="11"/>
    </row>
    <row r="967" spans="9:16" x14ac:dyDescent="0.25">
      <c r="I967" s="11"/>
      <c r="L967" s="11"/>
      <c r="M967" s="11"/>
      <c r="N967" s="11"/>
      <c r="O967" s="11"/>
      <c r="P967" s="11"/>
    </row>
    <row r="968" spans="9:16" x14ac:dyDescent="0.25">
      <c r="I968" s="11"/>
      <c r="L968" s="11"/>
      <c r="M968" s="11"/>
      <c r="N968" s="11"/>
      <c r="O968" s="11"/>
      <c r="P968" s="11"/>
    </row>
    <row r="969" spans="9:16" x14ac:dyDescent="0.25">
      <c r="I969" s="11"/>
      <c r="L969" s="11"/>
      <c r="M969" s="11"/>
      <c r="N969" s="11"/>
      <c r="O969" s="11"/>
      <c r="P969" s="11"/>
    </row>
    <row r="970" spans="9:16" x14ac:dyDescent="0.25">
      <c r="I970" s="11"/>
      <c r="L970" s="11"/>
      <c r="M970" s="11"/>
      <c r="N970" s="11"/>
      <c r="O970" s="11"/>
      <c r="P970" s="11"/>
    </row>
    <row r="971" spans="9:16" x14ac:dyDescent="0.25">
      <c r="I971" s="11"/>
      <c r="L971" s="11"/>
      <c r="M971" s="11"/>
      <c r="N971" s="11"/>
      <c r="O971" s="11"/>
      <c r="P971" s="11"/>
    </row>
    <row r="972" spans="9:16" x14ac:dyDescent="0.25">
      <c r="I972" s="11"/>
      <c r="L972" s="11"/>
      <c r="M972" s="11"/>
      <c r="N972" s="11"/>
      <c r="O972" s="11"/>
      <c r="P972" s="11"/>
    </row>
    <row r="973" spans="9:16" x14ac:dyDescent="0.25">
      <c r="I973" s="11"/>
      <c r="L973" s="11"/>
      <c r="M973" s="11"/>
      <c r="N973" s="11"/>
      <c r="O973" s="11"/>
      <c r="P973" s="11"/>
    </row>
    <row r="974" spans="9:16" x14ac:dyDescent="0.25">
      <c r="I974" s="11"/>
      <c r="L974" s="11"/>
      <c r="M974" s="11"/>
      <c r="N974" s="11"/>
      <c r="O974" s="11"/>
      <c r="P974" s="11"/>
    </row>
    <row r="975" spans="9:16" x14ac:dyDescent="0.25">
      <c r="I975" s="11"/>
      <c r="L975" s="11"/>
      <c r="M975" s="11"/>
      <c r="N975" s="11"/>
      <c r="O975" s="11"/>
      <c r="P975" s="11"/>
    </row>
    <row r="976" spans="9:16" x14ac:dyDescent="0.25">
      <c r="I976" s="11"/>
      <c r="L976" s="11"/>
      <c r="M976" s="11"/>
      <c r="N976" s="11"/>
      <c r="O976" s="11"/>
      <c r="P976" s="11"/>
    </row>
    <row r="977" spans="9:16" x14ac:dyDescent="0.25">
      <c r="I977" s="11"/>
      <c r="L977" s="11"/>
      <c r="M977" s="11"/>
      <c r="N977" s="11"/>
      <c r="O977" s="11"/>
      <c r="P977" s="11"/>
    </row>
    <row r="978" spans="9:16" x14ac:dyDescent="0.25">
      <c r="I978" s="11"/>
      <c r="L978" s="11"/>
      <c r="M978" s="11"/>
      <c r="N978" s="11"/>
      <c r="O978" s="11"/>
      <c r="P978" s="11"/>
    </row>
    <row r="979" spans="9:16" x14ac:dyDescent="0.25">
      <c r="I979" s="11"/>
      <c r="L979" s="11"/>
      <c r="M979" s="11"/>
      <c r="N979" s="11"/>
      <c r="O979" s="11"/>
      <c r="P979" s="11"/>
    </row>
    <row r="980" spans="9:16" x14ac:dyDescent="0.25">
      <c r="I980" s="11"/>
      <c r="L980" s="11"/>
      <c r="M980" s="11"/>
      <c r="N980" s="11"/>
      <c r="O980" s="11"/>
      <c r="P980" s="11"/>
    </row>
    <row r="981" spans="9:16" x14ac:dyDescent="0.25">
      <c r="I981" s="11"/>
      <c r="L981" s="11"/>
      <c r="M981" s="11"/>
      <c r="N981" s="11"/>
      <c r="O981" s="11"/>
      <c r="P981" s="11"/>
    </row>
    <row r="982" spans="9:16" x14ac:dyDescent="0.25">
      <c r="I982" s="11"/>
      <c r="L982" s="11"/>
      <c r="M982" s="11"/>
      <c r="N982" s="11"/>
      <c r="O982" s="11"/>
      <c r="P982" s="11"/>
    </row>
    <row r="983" spans="9:16" x14ac:dyDescent="0.25">
      <c r="I983" s="11"/>
      <c r="L983" s="11"/>
      <c r="M983" s="11"/>
      <c r="N983" s="11"/>
      <c r="O983" s="11"/>
      <c r="P983" s="11"/>
    </row>
    <row r="984" spans="9:16" x14ac:dyDescent="0.25">
      <c r="I984" s="11"/>
      <c r="L984" s="11"/>
      <c r="M984" s="11"/>
      <c r="N984" s="11"/>
      <c r="O984" s="11"/>
      <c r="P984" s="11"/>
    </row>
    <row r="985" spans="9:16" x14ac:dyDescent="0.25">
      <c r="I985" s="11"/>
      <c r="L985" s="11"/>
      <c r="M985" s="11"/>
      <c r="N985" s="11"/>
      <c r="O985" s="11"/>
      <c r="P985" s="11"/>
    </row>
    <row r="986" spans="9:16" x14ac:dyDescent="0.25">
      <c r="I986" s="11"/>
      <c r="L986" s="11"/>
      <c r="M986" s="11"/>
      <c r="N986" s="11"/>
      <c r="O986" s="11"/>
      <c r="P986" s="11"/>
    </row>
    <row r="987" spans="9:16" x14ac:dyDescent="0.25">
      <c r="I987" s="11"/>
      <c r="L987" s="11"/>
      <c r="M987" s="11"/>
      <c r="N987" s="11"/>
      <c r="O987" s="11"/>
      <c r="P987" s="11"/>
    </row>
    <row r="988" spans="9:16" x14ac:dyDescent="0.25">
      <c r="I988" s="11"/>
      <c r="L988" s="11"/>
      <c r="M988" s="11"/>
      <c r="N988" s="11"/>
      <c r="O988" s="11"/>
      <c r="P988" s="11"/>
    </row>
    <row r="989" spans="9:16" x14ac:dyDescent="0.25">
      <c r="I989" s="11"/>
      <c r="L989" s="11"/>
      <c r="M989" s="11"/>
      <c r="N989" s="11"/>
      <c r="O989" s="11"/>
      <c r="P989" s="11"/>
    </row>
    <row r="990" spans="9:16" x14ac:dyDescent="0.25">
      <c r="I990" s="11"/>
      <c r="L990" s="11"/>
      <c r="M990" s="11"/>
      <c r="N990" s="11"/>
      <c r="O990" s="11"/>
      <c r="P990" s="11"/>
    </row>
    <row r="991" spans="9:16" x14ac:dyDescent="0.25">
      <c r="I991" s="11"/>
      <c r="L991" s="11"/>
      <c r="M991" s="11"/>
      <c r="N991" s="11"/>
      <c r="O991" s="11"/>
      <c r="P991" s="11"/>
    </row>
    <row r="992" spans="9:16" x14ac:dyDescent="0.25">
      <c r="I992" s="11"/>
      <c r="L992" s="11"/>
      <c r="M992" s="11"/>
      <c r="N992" s="11"/>
      <c r="O992" s="11"/>
      <c r="P992" s="11"/>
    </row>
    <row r="993" spans="9:16" x14ac:dyDescent="0.25">
      <c r="I993" s="11"/>
      <c r="L993" s="11"/>
      <c r="M993" s="11"/>
      <c r="N993" s="11"/>
      <c r="O993" s="11"/>
      <c r="P993" s="11"/>
    </row>
    <row r="994" spans="9:16" x14ac:dyDescent="0.25">
      <c r="I994" s="11"/>
      <c r="L994" s="11"/>
      <c r="M994" s="11"/>
      <c r="N994" s="11"/>
      <c r="O994" s="11"/>
      <c r="P994" s="11"/>
    </row>
    <row r="995" spans="9:16" x14ac:dyDescent="0.25">
      <c r="I995" s="11"/>
      <c r="L995" s="11"/>
      <c r="M995" s="11"/>
      <c r="N995" s="11"/>
      <c r="O995" s="11"/>
      <c r="P995" s="11"/>
    </row>
    <row r="996" spans="9:16" x14ac:dyDescent="0.25">
      <c r="I996" s="11"/>
      <c r="L996" s="11"/>
      <c r="M996" s="11"/>
      <c r="N996" s="11"/>
      <c r="O996" s="11"/>
      <c r="P996" s="11"/>
    </row>
    <row r="997" spans="9:16" x14ac:dyDescent="0.25">
      <c r="I997" s="11"/>
      <c r="L997" s="11"/>
      <c r="M997" s="11"/>
      <c r="N997" s="11"/>
      <c r="O997" s="11"/>
      <c r="P997" s="11"/>
    </row>
    <row r="998" spans="9:16" x14ac:dyDescent="0.25">
      <c r="I998" s="11"/>
      <c r="L998" s="11"/>
      <c r="M998" s="11"/>
      <c r="N998" s="11"/>
      <c r="O998" s="11"/>
      <c r="P998" s="11"/>
    </row>
    <row r="999" spans="9:16" x14ac:dyDescent="0.25">
      <c r="I999" s="11"/>
      <c r="L999" s="11"/>
      <c r="M999" s="11"/>
      <c r="N999" s="11"/>
      <c r="O999" s="11"/>
      <c r="P999" s="11"/>
    </row>
    <row r="1000" spans="9:16" x14ac:dyDescent="0.25">
      <c r="I1000" s="11"/>
      <c r="L1000" s="11"/>
      <c r="M1000" s="11"/>
      <c r="N1000" s="11"/>
      <c r="O1000" s="11"/>
      <c r="P1000" s="11"/>
    </row>
    <row r="1001" spans="9:16" x14ac:dyDescent="0.25">
      <c r="I1001" s="11"/>
      <c r="L1001" s="11"/>
      <c r="M1001" s="11"/>
      <c r="N1001" s="11"/>
      <c r="O1001" s="11"/>
      <c r="P1001" s="11"/>
    </row>
    <row r="1002" spans="9:16" x14ac:dyDescent="0.25">
      <c r="I1002" s="11"/>
      <c r="L1002" s="11"/>
      <c r="M1002" s="11"/>
      <c r="N1002" s="11"/>
      <c r="O1002" s="11"/>
      <c r="P1002" s="11"/>
    </row>
    <row r="1003" spans="9:16" x14ac:dyDescent="0.25">
      <c r="I1003" s="11"/>
      <c r="L1003" s="11"/>
      <c r="M1003" s="11"/>
      <c r="N1003" s="11"/>
      <c r="O1003" s="11"/>
      <c r="P1003" s="11"/>
    </row>
    <row r="1004" spans="9:16" x14ac:dyDescent="0.25">
      <c r="I1004" s="11"/>
      <c r="L1004" s="11"/>
      <c r="M1004" s="11"/>
      <c r="N1004" s="11"/>
      <c r="O1004" s="11"/>
      <c r="P1004" s="11"/>
    </row>
    <row r="1005" spans="9:16" x14ac:dyDescent="0.25">
      <c r="I1005" s="11"/>
      <c r="L1005" s="11"/>
      <c r="M1005" s="11"/>
      <c r="N1005" s="11"/>
      <c r="O1005" s="11"/>
      <c r="P1005" s="11"/>
    </row>
    <row r="1006" spans="9:16" x14ac:dyDescent="0.25">
      <c r="I1006" s="11"/>
      <c r="L1006" s="11"/>
      <c r="M1006" s="11"/>
      <c r="N1006" s="11"/>
      <c r="O1006" s="11"/>
      <c r="P1006" s="11"/>
    </row>
    <row r="1007" spans="9:16" x14ac:dyDescent="0.25">
      <c r="I1007" s="11"/>
      <c r="L1007" s="11"/>
      <c r="M1007" s="11"/>
      <c r="N1007" s="11"/>
      <c r="O1007" s="11"/>
      <c r="P1007" s="11"/>
    </row>
    <row r="1008" spans="9:16" x14ac:dyDescent="0.25">
      <c r="I1008" s="11"/>
      <c r="L1008" s="11"/>
      <c r="M1008" s="11"/>
      <c r="N1008" s="11"/>
      <c r="O1008" s="11"/>
      <c r="P1008" s="11"/>
    </row>
    <row r="1009" spans="9:16" x14ac:dyDescent="0.25">
      <c r="I1009" s="11"/>
      <c r="L1009" s="11"/>
      <c r="M1009" s="11"/>
      <c r="N1009" s="11"/>
      <c r="O1009" s="11"/>
      <c r="P1009" s="11"/>
    </row>
    <row r="1010" spans="9:16" x14ac:dyDescent="0.25">
      <c r="I1010" s="11"/>
      <c r="L1010" s="11"/>
      <c r="M1010" s="11"/>
      <c r="N1010" s="11"/>
      <c r="O1010" s="11"/>
      <c r="P1010" s="11"/>
    </row>
    <row r="1011" spans="9:16" x14ac:dyDescent="0.25">
      <c r="I1011" s="11"/>
      <c r="L1011" s="11"/>
      <c r="M1011" s="11"/>
      <c r="N1011" s="11"/>
      <c r="O1011" s="11"/>
      <c r="P1011" s="11"/>
    </row>
    <row r="1012" spans="9:16" x14ac:dyDescent="0.25">
      <c r="I1012" s="11"/>
      <c r="L1012" s="11"/>
      <c r="M1012" s="11"/>
      <c r="N1012" s="11"/>
      <c r="O1012" s="11"/>
      <c r="P1012" s="11"/>
    </row>
    <row r="1013" spans="9:16" x14ac:dyDescent="0.25">
      <c r="I1013" s="11"/>
      <c r="L1013" s="11"/>
      <c r="M1013" s="11"/>
      <c r="N1013" s="11"/>
      <c r="O1013" s="11"/>
      <c r="P1013" s="11"/>
    </row>
    <row r="1014" spans="9:16" x14ac:dyDescent="0.25">
      <c r="I1014" s="11"/>
      <c r="L1014" s="11"/>
      <c r="M1014" s="11"/>
      <c r="N1014" s="11"/>
      <c r="O1014" s="11"/>
      <c r="P1014" s="11"/>
    </row>
    <row r="1015" spans="9:16" x14ac:dyDescent="0.25">
      <c r="I1015" s="11"/>
      <c r="L1015" s="11"/>
      <c r="M1015" s="11"/>
      <c r="N1015" s="11"/>
      <c r="O1015" s="11"/>
      <c r="P1015" s="11"/>
    </row>
    <row r="1016" spans="9:16" x14ac:dyDescent="0.25">
      <c r="I1016" s="11"/>
      <c r="L1016" s="11"/>
      <c r="M1016" s="11"/>
      <c r="N1016" s="11"/>
      <c r="O1016" s="11"/>
      <c r="P1016" s="11"/>
    </row>
    <row r="1017" spans="9:16" x14ac:dyDescent="0.25">
      <c r="I1017" s="11"/>
      <c r="L1017" s="11"/>
      <c r="M1017" s="11"/>
      <c r="N1017" s="11"/>
      <c r="O1017" s="11"/>
      <c r="P1017" s="11"/>
    </row>
    <row r="1018" spans="9:16" x14ac:dyDescent="0.25">
      <c r="I1018" s="11"/>
      <c r="L1018" s="11"/>
      <c r="M1018" s="11"/>
      <c r="N1018" s="11"/>
      <c r="O1018" s="11"/>
      <c r="P1018" s="11"/>
    </row>
    <row r="1019" spans="9:16" x14ac:dyDescent="0.25">
      <c r="I1019" s="11"/>
      <c r="L1019" s="11"/>
      <c r="M1019" s="11"/>
      <c r="N1019" s="11"/>
      <c r="O1019" s="11"/>
      <c r="P1019" s="11"/>
    </row>
    <row r="1020" spans="9:16" x14ac:dyDescent="0.25">
      <c r="I1020" s="11"/>
      <c r="L1020" s="11"/>
      <c r="M1020" s="11"/>
      <c r="N1020" s="11"/>
      <c r="O1020" s="11"/>
      <c r="P1020" s="11"/>
    </row>
    <row r="1021" spans="9:16" x14ac:dyDescent="0.25">
      <c r="I1021" s="11"/>
      <c r="L1021" s="11"/>
      <c r="M1021" s="11"/>
      <c r="N1021" s="11"/>
      <c r="O1021" s="11"/>
      <c r="P1021" s="11"/>
    </row>
    <row r="1022" spans="9:16" x14ac:dyDescent="0.25">
      <c r="I1022" s="11"/>
      <c r="L1022" s="11"/>
      <c r="M1022" s="11"/>
      <c r="N1022" s="11"/>
      <c r="O1022" s="11"/>
      <c r="P1022" s="11"/>
    </row>
    <row r="1023" spans="9:16" x14ac:dyDescent="0.25">
      <c r="I1023" s="11"/>
      <c r="L1023" s="11"/>
      <c r="M1023" s="11"/>
      <c r="N1023" s="11"/>
      <c r="O1023" s="11"/>
      <c r="P1023" s="11"/>
    </row>
    <row r="1024" spans="9:16" x14ac:dyDescent="0.25">
      <c r="I1024" s="11"/>
      <c r="L1024" s="11"/>
      <c r="M1024" s="11"/>
      <c r="N1024" s="11"/>
      <c r="O1024" s="11"/>
      <c r="P1024" s="11"/>
    </row>
    <row r="1025" spans="9:16" x14ac:dyDescent="0.25">
      <c r="I1025" s="11"/>
      <c r="L1025" s="11"/>
      <c r="M1025" s="11"/>
      <c r="N1025" s="11"/>
      <c r="O1025" s="11"/>
      <c r="P1025" s="11"/>
    </row>
    <row r="1026" spans="9:16" x14ac:dyDescent="0.25">
      <c r="I1026" s="11"/>
      <c r="L1026" s="11"/>
      <c r="M1026" s="11"/>
      <c r="N1026" s="11"/>
      <c r="O1026" s="11"/>
      <c r="P1026" s="11"/>
    </row>
    <row r="1027" spans="9:16" x14ac:dyDescent="0.25">
      <c r="I1027" s="11"/>
      <c r="L1027" s="11"/>
      <c r="M1027" s="11"/>
      <c r="N1027" s="11"/>
      <c r="O1027" s="11"/>
      <c r="P1027" s="11"/>
    </row>
    <row r="1028" spans="9:16" x14ac:dyDescent="0.25">
      <c r="I1028" s="11"/>
      <c r="L1028" s="11"/>
      <c r="M1028" s="11"/>
      <c r="N1028" s="11"/>
      <c r="O1028" s="11"/>
      <c r="P1028" s="11"/>
    </row>
    <row r="1029" spans="9:16" x14ac:dyDescent="0.25">
      <c r="I1029" s="11"/>
      <c r="L1029" s="11"/>
      <c r="M1029" s="11"/>
      <c r="N1029" s="11"/>
      <c r="O1029" s="11"/>
      <c r="P1029" s="11"/>
    </row>
    <row r="1030" spans="9:16" x14ac:dyDescent="0.25">
      <c r="I1030" s="11"/>
      <c r="L1030" s="11"/>
      <c r="M1030" s="11"/>
      <c r="N1030" s="11"/>
      <c r="O1030" s="11"/>
      <c r="P1030" s="11"/>
    </row>
    <row r="1031" spans="9:16" x14ac:dyDescent="0.25">
      <c r="I1031" s="11"/>
      <c r="L1031" s="11"/>
      <c r="M1031" s="11"/>
      <c r="N1031" s="11"/>
      <c r="O1031" s="11"/>
      <c r="P1031" s="11"/>
    </row>
    <row r="1032" spans="9:16" x14ac:dyDescent="0.25">
      <c r="I1032" s="11"/>
      <c r="L1032" s="11"/>
      <c r="M1032" s="11"/>
      <c r="N1032" s="11"/>
      <c r="O1032" s="11"/>
      <c r="P1032" s="11"/>
    </row>
    <row r="1033" spans="9:16" x14ac:dyDescent="0.25">
      <c r="I1033" s="11"/>
      <c r="L1033" s="11"/>
      <c r="M1033" s="11"/>
      <c r="N1033" s="11"/>
      <c r="O1033" s="11"/>
      <c r="P1033" s="11"/>
    </row>
    <row r="1034" spans="9:16" x14ac:dyDescent="0.25">
      <c r="I1034" s="11"/>
      <c r="L1034" s="11"/>
      <c r="M1034" s="11"/>
      <c r="N1034" s="11"/>
      <c r="O1034" s="11"/>
      <c r="P1034" s="11"/>
    </row>
    <row r="1035" spans="9:16" x14ac:dyDescent="0.25">
      <c r="I1035" s="11"/>
      <c r="L1035" s="11"/>
      <c r="M1035" s="11"/>
      <c r="N1035" s="11"/>
      <c r="O1035" s="11"/>
      <c r="P1035" s="11"/>
    </row>
    <row r="1036" spans="9:16" x14ac:dyDescent="0.25">
      <c r="I1036" s="11"/>
      <c r="L1036" s="11"/>
      <c r="M1036" s="11"/>
      <c r="N1036" s="11"/>
      <c r="O1036" s="11"/>
      <c r="P1036" s="11"/>
    </row>
    <row r="1037" spans="9:16" x14ac:dyDescent="0.25">
      <c r="I1037" s="11"/>
      <c r="L1037" s="11"/>
      <c r="M1037" s="11"/>
      <c r="N1037" s="11"/>
      <c r="O1037" s="11"/>
      <c r="P1037" s="11"/>
    </row>
    <row r="1038" spans="9:16" x14ac:dyDescent="0.25">
      <c r="I1038" s="11"/>
      <c r="L1038" s="11"/>
      <c r="M1038" s="11"/>
      <c r="N1038" s="11"/>
      <c r="O1038" s="11"/>
      <c r="P1038" s="11"/>
    </row>
    <row r="1039" spans="9:16" x14ac:dyDescent="0.25">
      <c r="I1039" s="11"/>
      <c r="L1039" s="11"/>
      <c r="M1039" s="11"/>
      <c r="N1039" s="11"/>
      <c r="O1039" s="11"/>
      <c r="P1039" s="11"/>
    </row>
    <row r="1040" spans="9:16" x14ac:dyDescent="0.25">
      <c r="I1040" s="11"/>
      <c r="L1040" s="11"/>
      <c r="M1040" s="11"/>
      <c r="N1040" s="11"/>
      <c r="O1040" s="11"/>
      <c r="P1040" s="11"/>
    </row>
    <row r="1041" spans="9:16" x14ac:dyDescent="0.25">
      <c r="I1041" s="11"/>
      <c r="L1041" s="11"/>
      <c r="M1041" s="11"/>
      <c r="N1041" s="11"/>
      <c r="O1041" s="11"/>
      <c r="P1041" s="11"/>
    </row>
    <row r="1042" spans="9:16" x14ac:dyDescent="0.25">
      <c r="I1042" s="11"/>
      <c r="L1042" s="11"/>
      <c r="M1042" s="11"/>
      <c r="N1042" s="11"/>
      <c r="O1042" s="11"/>
      <c r="P1042" s="11"/>
    </row>
    <row r="1043" spans="9:16" x14ac:dyDescent="0.25">
      <c r="I1043" s="11"/>
      <c r="L1043" s="11"/>
      <c r="M1043" s="11"/>
      <c r="N1043" s="11"/>
      <c r="O1043" s="11"/>
      <c r="P1043" s="11"/>
    </row>
    <row r="1044" spans="9:16" x14ac:dyDescent="0.25">
      <c r="I1044" s="11"/>
      <c r="L1044" s="11"/>
      <c r="M1044" s="11"/>
      <c r="N1044" s="11"/>
      <c r="O1044" s="11"/>
      <c r="P1044" s="11"/>
    </row>
    <row r="1045" spans="9:16" x14ac:dyDescent="0.25">
      <c r="I1045" s="11"/>
      <c r="L1045" s="11"/>
      <c r="M1045" s="11"/>
      <c r="N1045" s="11"/>
      <c r="O1045" s="11"/>
      <c r="P1045" s="11"/>
    </row>
    <row r="1046" spans="9:16" x14ac:dyDescent="0.25">
      <c r="I1046" s="11"/>
      <c r="L1046" s="11"/>
      <c r="M1046" s="11"/>
      <c r="N1046" s="11"/>
      <c r="O1046" s="11"/>
      <c r="P1046" s="11"/>
    </row>
    <row r="1047" spans="9:16" x14ac:dyDescent="0.25">
      <c r="I1047" s="11"/>
      <c r="L1047" s="11"/>
      <c r="M1047" s="11"/>
      <c r="N1047" s="11"/>
      <c r="O1047" s="11"/>
      <c r="P1047" s="11"/>
    </row>
    <row r="1048" spans="9:16" x14ac:dyDescent="0.25">
      <c r="I1048" s="11"/>
      <c r="L1048" s="11"/>
      <c r="M1048" s="11"/>
      <c r="N1048" s="11"/>
      <c r="O1048" s="11"/>
      <c r="P1048" s="11"/>
    </row>
    <row r="1049" spans="9:16" x14ac:dyDescent="0.25">
      <c r="I1049" s="11"/>
      <c r="L1049" s="11"/>
      <c r="M1049" s="11"/>
      <c r="N1049" s="11"/>
      <c r="O1049" s="11"/>
      <c r="P1049" s="11"/>
    </row>
    <row r="1050" spans="9:16" x14ac:dyDescent="0.25">
      <c r="I1050" s="11"/>
      <c r="L1050" s="11"/>
      <c r="M1050" s="11"/>
      <c r="N1050" s="11"/>
      <c r="O1050" s="11"/>
      <c r="P1050" s="11"/>
    </row>
    <row r="1051" spans="9:16" x14ac:dyDescent="0.25">
      <c r="I1051" s="11"/>
      <c r="L1051" s="11"/>
      <c r="M1051" s="11"/>
      <c r="N1051" s="11"/>
      <c r="O1051" s="11"/>
      <c r="P1051" s="11"/>
    </row>
    <row r="1052" spans="9:16" x14ac:dyDescent="0.25">
      <c r="I1052" s="11"/>
      <c r="L1052" s="11"/>
      <c r="M1052" s="11"/>
      <c r="N1052" s="11"/>
      <c r="O1052" s="11"/>
      <c r="P1052" s="11"/>
    </row>
    <row r="1053" spans="9:16" x14ac:dyDescent="0.25">
      <c r="I1053" s="11"/>
      <c r="L1053" s="11"/>
      <c r="M1053" s="11"/>
      <c r="N1053" s="11"/>
      <c r="O1053" s="11"/>
      <c r="P1053" s="11"/>
    </row>
    <row r="1054" spans="9:16" x14ac:dyDescent="0.25">
      <c r="I1054" s="11"/>
      <c r="L1054" s="11"/>
      <c r="M1054" s="11"/>
      <c r="N1054" s="11"/>
      <c r="O1054" s="11"/>
      <c r="P1054" s="11"/>
    </row>
    <row r="1055" spans="9:16" x14ac:dyDescent="0.25">
      <c r="I1055" s="11"/>
      <c r="L1055" s="11"/>
      <c r="M1055" s="11"/>
      <c r="N1055" s="11"/>
      <c r="O1055" s="11"/>
      <c r="P1055" s="11"/>
    </row>
    <row r="1056" spans="9:16" x14ac:dyDescent="0.25">
      <c r="I1056" s="11"/>
      <c r="L1056" s="11"/>
      <c r="M1056" s="11"/>
      <c r="N1056" s="11"/>
      <c r="O1056" s="11"/>
      <c r="P1056" s="11"/>
    </row>
    <row r="1057" spans="9:16" x14ac:dyDescent="0.25">
      <c r="I1057" s="11"/>
      <c r="L1057" s="11"/>
      <c r="M1057" s="11"/>
      <c r="N1057" s="11"/>
      <c r="O1057" s="11"/>
      <c r="P1057" s="11"/>
    </row>
    <row r="1058" spans="9:16" x14ac:dyDescent="0.25">
      <c r="I1058" s="11"/>
      <c r="L1058" s="11"/>
      <c r="M1058" s="11"/>
      <c r="N1058" s="11"/>
      <c r="O1058" s="11"/>
      <c r="P1058" s="11"/>
    </row>
    <row r="1059" spans="9:16" x14ac:dyDescent="0.25">
      <c r="I1059" s="11"/>
      <c r="L1059" s="11"/>
      <c r="M1059" s="11"/>
      <c r="N1059" s="11"/>
      <c r="O1059" s="11"/>
      <c r="P1059" s="11"/>
    </row>
    <row r="1060" spans="9:16" x14ac:dyDescent="0.25">
      <c r="I1060" s="11"/>
      <c r="L1060" s="11"/>
      <c r="M1060" s="11"/>
      <c r="N1060" s="11"/>
      <c r="O1060" s="11"/>
      <c r="P1060" s="11"/>
    </row>
    <row r="1061" spans="9:16" x14ac:dyDescent="0.25">
      <c r="I1061" s="11"/>
      <c r="L1061" s="11"/>
      <c r="M1061" s="11"/>
      <c r="N1061" s="11"/>
      <c r="O1061" s="11"/>
      <c r="P1061" s="11"/>
    </row>
    <row r="1062" spans="9:16" x14ac:dyDescent="0.25">
      <c r="I1062" s="11"/>
      <c r="L1062" s="11"/>
      <c r="M1062" s="11"/>
      <c r="N1062" s="11"/>
      <c r="O1062" s="11"/>
      <c r="P1062" s="11"/>
    </row>
    <row r="1063" spans="9:16" x14ac:dyDescent="0.25">
      <c r="I1063" s="11"/>
      <c r="L1063" s="11"/>
      <c r="M1063" s="11"/>
      <c r="N1063" s="11"/>
      <c r="O1063" s="11"/>
      <c r="P1063" s="11"/>
    </row>
    <row r="1064" spans="9:16" x14ac:dyDescent="0.25">
      <c r="I1064" s="11"/>
      <c r="L1064" s="11"/>
      <c r="M1064" s="11"/>
      <c r="N1064" s="11"/>
      <c r="O1064" s="11"/>
      <c r="P1064" s="11"/>
    </row>
    <row r="1065" spans="9:16" x14ac:dyDescent="0.25">
      <c r="I1065" s="11"/>
      <c r="L1065" s="11"/>
      <c r="M1065" s="11"/>
      <c r="N1065" s="11"/>
      <c r="O1065" s="11"/>
      <c r="P1065" s="11"/>
    </row>
    <row r="1066" spans="9:16" x14ac:dyDescent="0.25">
      <c r="I1066" s="11"/>
      <c r="L1066" s="11"/>
      <c r="M1066" s="11"/>
      <c r="N1066" s="11"/>
      <c r="O1066" s="11"/>
      <c r="P1066" s="11"/>
    </row>
    <row r="1067" spans="9:16" x14ac:dyDescent="0.25">
      <c r="I1067" s="11"/>
      <c r="L1067" s="11"/>
      <c r="M1067" s="11"/>
      <c r="N1067" s="11"/>
      <c r="O1067" s="11"/>
      <c r="P1067" s="11"/>
    </row>
    <row r="1068" spans="9:16" x14ac:dyDescent="0.25">
      <c r="I1068" s="11"/>
      <c r="L1068" s="11"/>
      <c r="M1068" s="11"/>
      <c r="N1068" s="11"/>
      <c r="O1068" s="11"/>
      <c r="P1068" s="11"/>
    </row>
    <row r="1069" spans="9:16" x14ac:dyDescent="0.25">
      <c r="I1069" s="11"/>
      <c r="L1069" s="11"/>
      <c r="M1069" s="11"/>
      <c r="N1069" s="11"/>
      <c r="O1069" s="11"/>
      <c r="P1069" s="11"/>
    </row>
    <row r="1070" spans="9:16" x14ac:dyDescent="0.25">
      <c r="I1070" s="11"/>
      <c r="L1070" s="11"/>
      <c r="M1070" s="11"/>
      <c r="N1070" s="11"/>
      <c r="O1070" s="11"/>
      <c r="P1070" s="11"/>
    </row>
    <row r="1071" spans="9:16" x14ac:dyDescent="0.25">
      <c r="I1071" s="11"/>
      <c r="L1071" s="11"/>
      <c r="M1071" s="11"/>
      <c r="N1071" s="11"/>
      <c r="O1071" s="11"/>
      <c r="P1071" s="11"/>
    </row>
    <row r="1072" spans="9:16" x14ac:dyDescent="0.25">
      <c r="I1072" s="11"/>
      <c r="L1072" s="11"/>
      <c r="M1072" s="11"/>
      <c r="N1072" s="11"/>
      <c r="O1072" s="11"/>
      <c r="P1072" s="11"/>
    </row>
    <row r="1073" spans="9:16" x14ac:dyDescent="0.25">
      <c r="I1073" s="11"/>
      <c r="L1073" s="11"/>
      <c r="M1073" s="11"/>
      <c r="N1073" s="11"/>
      <c r="O1073" s="11"/>
      <c r="P1073" s="11"/>
    </row>
    <row r="1074" spans="9:16" x14ac:dyDescent="0.25">
      <c r="I1074" s="11"/>
      <c r="L1074" s="11"/>
      <c r="M1074" s="11"/>
      <c r="N1074" s="11"/>
      <c r="O1074" s="11"/>
      <c r="P1074" s="11"/>
    </row>
    <row r="1075" spans="9:16" x14ac:dyDescent="0.25">
      <c r="I1075" s="11"/>
      <c r="L1075" s="11"/>
      <c r="M1075" s="11"/>
      <c r="N1075" s="11"/>
      <c r="O1075" s="11"/>
      <c r="P1075" s="11"/>
    </row>
    <row r="1076" spans="9:16" x14ac:dyDescent="0.25">
      <c r="I1076" s="11"/>
      <c r="L1076" s="11"/>
      <c r="M1076" s="11"/>
      <c r="N1076" s="11"/>
      <c r="O1076" s="11"/>
      <c r="P1076" s="11"/>
    </row>
    <row r="1077" spans="9:16" x14ac:dyDescent="0.25">
      <c r="I1077" s="11"/>
      <c r="L1077" s="11"/>
      <c r="M1077" s="11"/>
      <c r="N1077" s="11"/>
      <c r="O1077" s="11"/>
      <c r="P1077" s="11"/>
    </row>
    <row r="1078" spans="9:16" x14ac:dyDescent="0.25">
      <c r="I1078" s="11"/>
      <c r="L1078" s="11"/>
      <c r="M1078" s="11"/>
      <c r="N1078" s="11"/>
      <c r="O1078" s="11"/>
      <c r="P1078" s="11"/>
    </row>
    <row r="1079" spans="9:16" x14ac:dyDescent="0.25">
      <c r="I1079" s="11"/>
      <c r="L1079" s="11"/>
      <c r="M1079" s="11"/>
      <c r="N1079" s="11"/>
      <c r="O1079" s="11"/>
      <c r="P1079" s="11"/>
    </row>
    <row r="1080" spans="9:16" x14ac:dyDescent="0.25">
      <c r="I1080" s="11"/>
      <c r="L1080" s="11"/>
      <c r="M1080" s="11"/>
      <c r="N1080" s="11"/>
      <c r="O1080" s="11"/>
      <c r="P1080" s="11"/>
    </row>
    <row r="1081" spans="9:16" x14ac:dyDescent="0.25">
      <c r="I1081" s="11"/>
      <c r="L1081" s="11"/>
      <c r="M1081" s="11"/>
      <c r="N1081" s="11"/>
      <c r="O1081" s="11"/>
      <c r="P1081" s="11"/>
    </row>
    <row r="1082" spans="9:16" x14ac:dyDescent="0.25">
      <c r="I1082" s="11"/>
      <c r="L1082" s="11"/>
      <c r="M1082" s="11"/>
      <c r="N1082" s="11"/>
      <c r="O1082" s="11"/>
      <c r="P1082" s="11"/>
    </row>
    <row r="1083" spans="9:16" x14ac:dyDescent="0.25">
      <c r="I1083" s="11"/>
      <c r="L1083" s="11"/>
      <c r="M1083" s="11"/>
      <c r="N1083" s="11"/>
      <c r="O1083" s="11"/>
      <c r="P1083" s="11"/>
    </row>
    <row r="1084" spans="9:16" x14ac:dyDescent="0.25">
      <c r="I1084" s="11"/>
      <c r="L1084" s="11"/>
      <c r="M1084" s="11"/>
      <c r="N1084" s="11"/>
      <c r="O1084" s="11"/>
      <c r="P1084" s="11"/>
    </row>
    <row r="1085" spans="9:16" x14ac:dyDescent="0.25">
      <c r="I1085" s="11"/>
      <c r="L1085" s="11"/>
      <c r="M1085" s="11"/>
      <c r="N1085" s="11"/>
      <c r="O1085" s="11"/>
      <c r="P1085" s="11"/>
    </row>
    <row r="1086" spans="9:16" x14ac:dyDescent="0.25">
      <c r="I1086" s="11"/>
      <c r="L1086" s="11"/>
      <c r="M1086" s="11"/>
      <c r="N1086" s="11"/>
      <c r="O1086" s="11"/>
      <c r="P1086" s="11"/>
    </row>
    <row r="1087" spans="9:16" x14ac:dyDescent="0.25">
      <c r="I1087" s="11"/>
      <c r="L1087" s="11"/>
      <c r="M1087" s="11"/>
      <c r="N1087" s="11"/>
      <c r="O1087" s="11"/>
      <c r="P1087" s="11"/>
    </row>
    <row r="1088" spans="9:16" x14ac:dyDescent="0.25">
      <c r="I1088" s="11"/>
      <c r="L1088" s="11"/>
      <c r="M1088" s="11"/>
      <c r="N1088" s="11"/>
      <c r="O1088" s="11"/>
      <c r="P1088" s="11"/>
    </row>
    <row r="1089" spans="9:16" x14ac:dyDescent="0.25">
      <c r="I1089" s="11"/>
      <c r="L1089" s="11"/>
      <c r="M1089" s="11"/>
      <c r="N1089" s="11"/>
      <c r="O1089" s="11"/>
      <c r="P1089" s="11"/>
    </row>
    <row r="1090" spans="9:16" x14ac:dyDescent="0.25">
      <c r="I1090" s="11"/>
      <c r="L1090" s="11"/>
      <c r="M1090" s="11"/>
      <c r="N1090" s="11"/>
      <c r="O1090" s="11"/>
      <c r="P1090" s="11"/>
    </row>
    <row r="1091" spans="9:16" x14ac:dyDescent="0.25">
      <c r="I1091" s="11"/>
      <c r="L1091" s="11"/>
      <c r="M1091" s="11"/>
      <c r="N1091" s="11"/>
      <c r="O1091" s="11"/>
      <c r="P1091" s="11"/>
    </row>
    <row r="1092" spans="9:16" x14ac:dyDescent="0.25">
      <c r="I1092" s="11"/>
      <c r="L1092" s="11"/>
      <c r="M1092" s="11"/>
      <c r="N1092" s="11"/>
      <c r="O1092" s="11"/>
      <c r="P1092" s="11"/>
    </row>
    <row r="1093" spans="9:16" x14ac:dyDescent="0.25">
      <c r="I1093" s="11"/>
      <c r="L1093" s="11"/>
      <c r="M1093" s="11"/>
      <c r="N1093" s="11"/>
      <c r="O1093" s="11"/>
      <c r="P1093" s="11"/>
    </row>
    <row r="1094" spans="9:16" x14ac:dyDescent="0.25">
      <c r="I1094" s="11"/>
      <c r="L1094" s="11"/>
      <c r="M1094" s="11"/>
      <c r="N1094" s="11"/>
      <c r="O1094" s="11"/>
      <c r="P1094" s="11"/>
    </row>
    <row r="1095" spans="9:16" x14ac:dyDescent="0.25">
      <c r="I1095" s="11"/>
      <c r="L1095" s="11"/>
      <c r="M1095" s="11"/>
      <c r="N1095" s="11"/>
      <c r="O1095" s="11"/>
      <c r="P1095" s="11"/>
    </row>
    <row r="1096" spans="9:16" x14ac:dyDescent="0.25">
      <c r="I1096" s="11"/>
      <c r="L1096" s="11"/>
      <c r="M1096" s="11"/>
      <c r="N1096" s="11"/>
      <c r="O1096" s="11"/>
      <c r="P1096" s="11"/>
    </row>
    <row r="1097" spans="9:16" x14ac:dyDescent="0.25">
      <c r="I1097" s="11"/>
      <c r="L1097" s="11"/>
      <c r="M1097" s="11"/>
      <c r="N1097" s="11"/>
      <c r="O1097" s="11"/>
      <c r="P1097" s="11"/>
    </row>
    <row r="1098" spans="9:16" x14ac:dyDescent="0.25">
      <c r="I1098" s="11"/>
      <c r="L1098" s="11"/>
      <c r="M1098" s="11"/>
      <c r="N1098" s="11"/>
      <c r="O1098" s="11"/>
      <c r="P1098" s="11"/>
    </row>
    <row r="1099" spans="9:16" x14ac:dyDescent="0.25">
      <c r="I1099" s="11"/>
      <c r="L1099" s="11"/>
      <c r="M1099" s="11"/>
      <c r="N1099" s="11"/>
      <c r="O1099" s="11"/>
      <c r="P1099" s="11"/>
    </row>
    <row r="1100" spans="9:16" x14ac:dyDescent="0.25">
      <c r="I1100" s="11"/>
      <c r="L1100" s="11"/>
      <c r="M1100" s="11"/>
      <c r="N1100" s="11"/>
      <c r="O1100" s="11"/>
      <c r="P1100" s="11"/>
    </row>
    <row r="1101" spans="9:16" x14ac:dyDescent="0.25">
      <c r="I1101" s="11"/>
      <c r="L1101" s="11"/>
      <c r="M1101" s="11"/>
      <c r="N1101" s="11"/>
      <c r="O1101" s="11"/>
      <c r="P1101" s="11"/>
    </row>
    <row r="1102" spans="9:16" x14ac:dyDescent="0.25">
      <c r="I1102" s="11"/>
      <c r="L1102" s="11"/>
      <c r="M1102" s="11"/>
      <c r="N1102" s="11"/>
      <c r="O1102" s="11"/>
      <c r="P1102" s="11"/>
    </row>
    <row r="1103" spans="9:16" x14ac:dyDescent="0.25">
      <c r="I1103" s="11"/>
      <c r="L1103" s="11"/>
      <c r="M1103" s="11"/>
      <c r="N1103" s="11"/>
      <c r="O1103" s="11"/>
      <c r="P1103" s="11"/>
    </row>
    <row r="1104" spans="9:16" x14ac:dyDescent="0.25">
      <c r="I1104" s="11"/>
      <c r="L1104" s="11"/>
      <c r="M1104" s="11"/>
      <c r="N1104" s="11"/>
      <c r="O1104" s="11"/>
      <c r="P1104" s="11"/>
    </row>
    <row r="1105" spans="9:16" x14ac:dyDescent="0.25">
      <c r="I1105" s="11"/>
      <c r="L1105" s="11"/>
      <c r="M1105" s="11"/>
      <c r="N1105" s="11"/>
      <c r="O1105" s="11"/>
      <c r="P1105" s="11"/>
    </row>
    <row r="1106" spans="9:16" x14ac:dyDescent="0.25">
      <c r="I1106" s="11"/>
      <c r="L1106" s="11"/>
      <c r="M1106" s="11"/>
      <c r="N1106" s="11"/>
      <c r="O1106" s="11"/>
      <c r="P1106" s="11"/>
    </row>
    <row r="1107" spans="9:16" x14ac:dyDescent="0.25">
      <c r="I1107" s="11"/>
      <c r="L1107" s="11"/>
      <c r="M1107" s="11"/>
      <c r="N1107" s="11"/>
      <c r="O1107" s="11"/>
      <c r="P1107" s="11"/>
    </row>
    <row r="1108" spans="9:16" x14ac:dyDescent="0.25">
      <c r="I1108" s="11"/>
      <c r="L1108" s="11"/>
      <c r="M1108" s="11"/>
      <c r="N1108" s="11"/>
      <c r="O1108" s="11"/>
      <c r="P1108" s="11"/>
    </row>
    <row r="1109" spans="9:16" x14ac:dyDescent="0.25">
      <c r="I1109" s="11"/>
      <c r="L1109" s="11"/>
      <c r="M1109" s="11"/>
      <c r="N1109" s="11"/>
      <c r="O1109" s="11"/>
      <c r="P1109" s="11"/>
    </row>
    <row r="1110" spans="9:16" x14ac:dyDescent="0.25">
      <c r="I1110" s="11"/>
      <c r="L1110" s="11"/>
      <c r="M1110" s="11"/>
      <c r="N1110" s="11"/>
      <c r="O1110" s="11"/>
      <c r="P1110" s="11"/>
    </row>
    <row r="1111" spans="9:16" x14ac:dyDescent="0.25">
      <c r="I1111" s="11"/>
      <c r="L1111" s="11"/>
      <c r="M1111" s="11"/>
      <c r="N1111" s="11"/>
      <c r="O1111" s="11"/>
      <c r="P1111" s="11"/>
    </row>
    <row r="1112" spans="9:16" x14ac:dyDescent="0.25">
      <c r="I1112" s="11"/>
      <c r="L1112" s="11"/>
      <c r="M1112" s="11"/>
      <c r="N1112" s="11"/>
      <c r="O1112" s="11"/>
      <c r="P1112" s="11"/>
    </row>
    <row r="1113" spans="9:16" x14ac:dyDescent="0.25">
      <c r="I1113" s="11"/>
      <c r="L1113" s="11"/>
      <c r="M1113" s="11"/>
      <c r="N1113" s="11"/>
      <c r="O1113" s="11"/>
      <c r="P1113" s="11"/>
    </row>
    <row r="1114" spans="9:16" x14ac:dyDescent="0.25">
      <c r="I1114" s="11"/>
      <c r="L1114" s="11"/>
      <c r="M1114" s="11"/>
      <c r="N1114" s="11"/>
      <c r="O1114" s="11"/>
      <c r="P1114" s="11"/>
    </row>
    <row r="1115" spans="9:16" x14ac:dyDescent="0.25">
      <c r="I1115" s="11"/>
      <c r="L1115" s="11"/>
      <c r="M1115" s="11"/>
      <c r="N1115" s="11"/>
      <c r="O1115" s="11"/>
      <c r="P1115" s="11"/>
    </row>
    <row r="1116" spans="9:16" x14ac:dyDescent="0.25">
      <c r="I1116" s="11"/>
      <c r="L1116" s="11"/>
      <c r="M1116" s="11"/>
      <c r="N1116" s="11"/>
      <c r="O1116" s="11"/>
      <c r="P1116" s="11"/>
    </row>
    <row r="1117" spans="9:16" x14ac:dyDescent="0.25">
      <c r="I1117" s="11"/>
      <c r="L1117" s="11"/>
      <c r="M1117" s="11"/>
      <c r="N1117" s="11"/>
      <c r="O1117" s="11"/>
      <c r="P1117" s="11"/>
    </row>
    <row r="1118" spans="9:16" x14ac:dyDescent="0.25">
      <c r="I1118" s="11"/>
      <c r="L1118" s="11"/>
      <c r="M1118" s="11"/>
      <c r="N1118" s="11"/>
      <c r="O1118" s="11"/>
      <c r="P1118" s="11"/>
    </row>
    <row r="1119" spans="9:16" x14ac:dyDescent="0.25">
      <c r="I1119" s="11"/>
      <c r="L1119" s="11"/>
      <c r="M1119" s="11"/>
      <c r="N1119" s="11"/>
      <c r="O1119" s="11"/>
      <c r="P1119" s="11"/>
    </row>
    <row r="1120" spans="9:16" x14ac:dyDescent="0.25">
      <c r="I1120" s="11"/>
      <c r="L1120" s="11"/>
      <c r="M1120" s="11"/>
      <c r="N1120" s="11"/>
      <c r="O1120" s="11"/>
      <c r="P1120" s="11"/>
    </row>
    <row r="1121" spans="9:16" x14ac:dyDescent="0.25">
      <c r="I1121" s="11"/>
      <c r="L1121" s="11"/>
      <c r="M1121" s="11"/>
      <c r="N1121" s="11"/>
      <c r="O1121" s="11"/>
      <c r="P1121" s="11"/>
    </row>
    <row r="1122" spans="9:16" x14ac:dyDescent="0.25">
      <c r="I1122" s="11"/>
      <c r="L1122" s="11"/>
      <c r="M1122" s="11"/>
      <c r="N1122" s="11"/>
      <c r="O1122" s="11"/>
      <c r="P1122" s="11"/>
    </row>
    <row r="1123" spans="9:16" x14ac:dyDescent="0.25">
      <c r="I1123" s="11"/>
      <c r="L1123" s="11"/>
      <c r="M1123" s="11"/>
      <c r="N1123" s="11"/>
      <c r="O1123" s="11"/>
      <c r="P1123" s="11"/>
    </row>
    <row r="1124" spans="9:16" x14ac:dyDescent="0.25">
      <c r="I1124" s="11"/>
      <c r="L1124" s="11"/>
      <c r="M1124" s="11"/>
      <c r="N1124" s="11"/>
      <c r="O1124" s="11"/>
      <c r="P1124" s="11"/>
    </row>
    <row r="1125" spans="9:16" x14ac:dyDescent="0.25">
      <c r="I1125" s="11"/>
      <c r="L1125" s="11"/>
      <c r="M1125" s="11"/>
      <c r="N1125" s="11"/>
      <c r="O1125" s="11"/>
      <c r="P1125" s="11"/>
    </row>
    <row r="1126" spans="9:16" x14ac:dyDescent="0.25">
      <c r="I1126" s="11"/>
      <c r="L1126" s="11"/>
      <c r="M1126" s="11"/>
      <c r="N1126" s="11"/>
      <c r="O1126" s="11"/>
      <c r="P1126" s="11"/>
    </row>
    <row r="1127" spans="9:16" x14ac:dyDescent="0.25">
      <c r="I1127" s="11"/>
      <c r="L1127" s="11"/>
      <c r="M1127" s="11"/>
      <c r="N1127" s="11"/>
      <c r="O1127" s="11"/>
      <c r="P1127" s="11"/>
    </row>
    <row r="1128" spans="9:16" x14ac:dyDescent="0.25">
      <c r="I1128" s="11"/>
      <c r="L1128" s="11"/>
      <c r="M1128" s="11"/>
      <c r="N1128" s="11"/>
      <c r="O1128" s="11"/>
      <c r="P1128" s="11"/>
    </row>
    <row r="1129" spans="9:16" x14ac:dyDescent="0.25">
      <c r="I1129" s="11"/>
      <c r="L1129" s="11"/>
      <c r="M1129" s="11"/>
      <c r="N1129" s="11"/>
      <c r="O1129" s="11"/>
      <c r="P1129" s="11"/>
    </row>
    <row r="1130" spans="9:16" x14ac:dyDescent="0.25">
      <c r="I1130" s="11"/>
      <c r="L1130" s="11"/>
      <c r="M1130" s="11"/>
      <c r="N1130" s="11"/>
      <c r="O1130" s="11"/>
      <c r="P1130" s="11"/>
    </row>
    <row r="1131" spans="9:16" x14ac:dyDescent="0.25">
      <c r="I1131" s="11"/>
      <c r="L1131" s="11"/>
      <c r="M1131" s="11"/>
      <c r="N1131" s="11"/>
      <c r="O1131" s="11"/>
      <c r="P1131" s="11"/>
    </row>
    <row r="1132" spans="9:16" x14ac:dyDescent="0.25">
      <c r="I1132" s="11"/>
      <c r="L1132" s="11"/>
      <c r="M1132" s="11"/>
      <c r="N1132" s="11"/>
      <c r="O1132" s="11"/>
      <c r="P1132" s="11"/>
    </row>
    <row r="1133" spans="9:16" x14ac:dyDescent="0.25">
      <c r="I1133" s="11"/>
      <c r="L1133" s="11"/>
      <c r="M1133" s="11"/>
      <c r="N1133" s="11"/>
      <c r="O1133" s="11"/>
      <c r="P1133" s="11"/>
    </row>
    <row r="1134" spans="9:16" x14ac:dyDescent="0.25">
      <c r="I1134" s="11"/>
      <c r="L1134" s="11"/>
      <c r="M1134" s="11"/>
      <c r="N1134" s="11"/>
      <c r="O1134" s="11"/>
      <c r="P1134" s="11"/>
    </row>
    <row r="1135" spans="9:16" x14ac:dyDescent="0.25">
      <c r="I1135" s="11"/>
      <c r="L1135" s="11"/>
      <c r="M1135" s="11"/>
      <c r="N1135" s="11"/>
      <c r="O1135" s="11"/>
      <c r="P1135" s="11"/>
    </row>
    <row r="1136" spans="9:16" x14ac:dyDescent="0.25">
      <c r="I1136" s="11"/>
      <c r="L1136" s="11"/>
      <c r="M1136" s="11"/>
      <c r="N1136" s="11"/>
      <c r="O1136" s="11"/>
      <c r="P1136" s="11"/>
    </row>
    <row r="1137" spans="9:16" x14ac:dyDescent="0.25">
      <c r="I1137" s="11"/>
      <c r="L1137" s="11"/>
      <c r="M1137" s="11"/>
      <c r="N1137" s="11"/>
      <c r="O1137" s="11"/>
      <c r="P1137" s="11"/>
    </row>
    <row r="1138" spans="9:16" x14ac:dyDescent="0.25">
      <c r="I1138" s="11"/>
      <c r="L1138" s="11"/>
      <c r="M1138" s="11"/>
      <c r="N1138" s="11"/>
      <c r="O1138" s="11"/>
      <c r="P1138" s="11"/>
    </row>
    <row r="1139" spans="9:16" x14ac:dyDescent="0.25">
      <c r="I1139" s="11"/>
      <c r="L1139" s="11"/>
      <c r="M1139" s="11"/>
      <c r="N1139" s="11"/>
      <c r="O1139" s="11"/>
      <c r="P1139" s="11"/>
    </row>
    <row r="1140" spans="9:16" x14ac:dyDescent="0.25">
      <c r="I1140" s="11"/>
      <c r="L1140" s="11"/>
      <c r="M1140" s="11"/>
      <c r="N1140" s="11"/>
      <c r="O1140" s="11"/>
      <c r="P1140" s="11"/>
    </row>
    <row r="1141" spans="9:16" x14ac:dyDescent="0.25">
      <c r="I1141" s="11"/>
      <c r="L1141" s="11"/>
      <c r="M1141" s="11"/>
      <c r="N1141" s="11"/>
      <c r="O1141" s="11"/>
      <c r="P1141" s="11"/>
    </row>
    <row r="1142" spans="9:16" x14ac:dyDescent="0.25">
      <c r="I1142" s="11"/>
      <c r="L1142" s="11"/>
      <c r="M1142" s="11"/>
      <c r="N1142" s="11"/>
      <c r="O1142" s="11"/>
      <c r="P1142" s="11"/>
    </row>
    <row r="1143" spans="9:16" x14ac:dyDescent="0.25">
      <c r="I1143" s="11"/>
      <c r="L1143" s="11"/>
      <c r="M1143" s="11"/>
      <c r="N1143" s="11"/>
      <c r="O1143" s="11"/>
      <c r="P1143" s="11"/>
    </row>
    <row r="1144" spans="9:16" x14ac:dyDescent="0.25">
      <c r="I1144" s="11"/>
      <c r="L1144" s="11"/>
      <c r="M1144" s="11"/>
      <c r="N1144" s="11"/>
      <c r="O1144" s="11"/>
      <c r="P1144" s="11"/>
    </row>
    <row r="1145" spans="9:16" x14ac:dyDescent="0.25">
      <c r="I1145" s="11"/>
      <c r="L1145" s="11"/>
      <c r="M1145" s="11"/>
      <c r="N1145" s="11"/>
      <c r="O1145" s="11"/>
      <c r="P1145" s="11"/>
    </row>
    <row r="1146" spans="9:16" x14ac:dyDescent="0.25">
      <c r="I1146" s="11"/>
      <c r="L1146" s="11"/>
      <c r="M1146" s="11"/>
      <c r="N1146" s="11"/>
      <c r="O1146" s="11"/>
      <c r="P1146" s="11"/>
    </row>
    <row r="1147" spans="9:16" x14ac:dyDescent="0.25">
      <c r="I1147" s="11"/>
      <c r="L1147" s="11"/>
      <c r="M1147" s="11"/>
      <c r="N1147" s="11"/>
      <c r="O1147" s="11"/>
      <c r="P1147" s="11"/>
    </row>
    <row r="1148" spans="9:16" x14ac:dyDescent="0.25">
      <c r="I1148" s="11"/>
      <c r="L1148" s="11"/>
      <c r="M1148" s="11"/>
      <c r="N1148" s="11"/>
      <c r="O1148" s="11"/>
      <c r="P1148" s="11"/>
    </row>
    <row r="1149" spans="9:16" x14ac:dyDescent="0.25">
      <c r="I1149" s="11"/>
      <c r="L1149" s="11"/>
      <c r="M1149" s="11"/>
      <c r="N1149" s="11"/>
      <c r="O1149" s="11"/>
      <c r="P1149" s="11"/>
    </row>
    <row r="1150" spans="9:16" x14ac:dyDescent="0.25">
      <c r="I1150" s="11"/>
      <c r="L1150" s="11"/>
      <c r="M1150" s="11"/>
      <c r="N1150" s="11"/>
      <c r="O1150" s="11"/>
      <c r="P1150" s="11"/>
    </row>
    <row r="1151" spans="9:16" x14ac:dyDescent="0.25">
      <c r="I1151" s="11"/>
      <c r="L1151" s="11"/>
      <c r="M1151" s="11"/>
      <c r="N1151" s="11"/>
      <c r="O1151" s="11"/>
      <c r="P1151" s="11"/>
    </row>
    <row r="1152" spans="9:16" x14ac:dyDescent="0.25">
      <c r="I1152" s="11"/>
      <c r="L1152" s="11"/>
      <c r="M1152" s="11"/>
      <c r="N1152" s="11"/>
      <c r="O1152" s="11"/>
      <c r="P1152" s="11"/>
    </row>
    <row r="1153" spans="9:16" x14ac:dyDescent="0.25">
      <c r="I1153" s="11"/>
      <c r="L1153" s="11"/>
      <c r="M1153" s="11"/>
      <c r="N1153" s="11"/>
      <c r="O1153" s="11"/>
      <c r="P1153" s="11"/>
    </row>
    <row r="1154" spans="9:16" x14ac:dyDescent="0.25">
      <c r="I1154" s="11"/>
      <c r="L1154" s="11"/>
      <c r="M1154" s="11"/>
      <c r="N1154" s="11"/>
      <c r="O1154" s="11"/>
      <c r="P1154" s="11"/>
    </row>
    <row r="1155" spans="9:16" x14ac:dyDescent="0.25">
      <c r="I1155" s="11"/>
      <c r="L1155" s="11"/>
      <c r="M1155" s="11"/>
      <c r="N1155" s="11"/>
      <c r="O1155" s="11"/>
      <c r="P1155" s="11"/>
    </row>
    <row r="1156" spans="9:16" x14ac:dyDescent="0.25">
      <c r="I1156" s="11"/>
      <c r="L1156" s="11"/>
      <c r="M1156" s="11"/>
      <c r="N1156" s="11"/>
      <c r="O1156" s="11"/>
      <c r="P1156" s="11"/>
    </row>
    <row r="1157" spans="9:16" x14ac:dyDescent="0.25">
      <c r="I1157" s="11"/>
      <c r="L1157" s="11"/>
      <c r="M1157" s="11"/>
      <c r="N1157" s="11"/>
      <c r="O1157" s="11"/>
      <c r="P1157" s="11"/>
    </row>
    <row r="1158" spans="9:16" x14ac:dyDescent="0.25">
      <c r="I1158" s="11"/>
      <c r="L1158" s="11"/>
      <c r="M1158" s="11"/>
      <c r="N1158" s="11"/>
      <c r="O1158" s="11"/>
      <c r="P1158" s="11"/>
    </row>
    <row r="1159" spans="9:16" x14ac:dyDescent="0.25">
      <c r="I1159" s="11"/>
      <c r="L1159" s="11"/>
      <c r="M1159" s="11"/>
      <c r="N1159" s="11"/>
      <c r="O1159" s="11"/>
      <c r="P1159" s="11"/>
    </row>
    <row r="1160" spans="9:16" x14ac:dyDescent="0.25">
      <c r="I1160" s="11"/>
      <c r="L1160" s="11"/>
      <c r="M1160" s="11"/>
      <c r="N1160" s="11"/>
      <c r="O1160" s="11"/>
      <c r="P1160" s="11"/>
    </row>
    <row r="1161" spans="9:16" x14ac:dyDescent="0.25">
      <c r="I1161" s="11"/>
      <c r="L1161" s="11"/>
      <c r="M1161" s="11"/>
      <c r="N1161" s="11"/>
      <c r="O1161" s="11"/>
      <c r="P1161" s="11"/>
    </row>
    <row r="1162" spans="9:16" x14ac:dyDescent="0.25">
      <c r="I1162" s="11"/>
      <c r="L1162" s="11"/>
      <c r="M1162" s="11"/>
      <c r="N1162" s="11"/>
      <c r="O1162" s="11"/>
      <c r="P1162" s="11"/>
    </row>
    <row r="1163" spans="9:16" x14ac:dyDescent="0.25">
      <c r="I1163" s="11"/>
      <c r="L1163" s="11"/>
      <c r="M1163" s="11"/>
      <c r="N1163" s="11"/>
      <c r="O1163" s="11"/>
      <c r="P1163" s="11"/>
    </row>
    <row r="1164" spans="9:16" x14ac:dyDescent="0.25">
      <c r="I1164" s="11"/>
      <c r="L1164" s="11"/>
      <c r="M1164" s="11"/>
      <c r="N1164" s="11"/>
      <c r="O1164" s="11"/>
      <c r="P1164" s="11"/>
    </row>
    <row r="1165" spans="9:16" x14ac:dyDescent="0.25">
      <c r="I1165" s="11"/>
      <c r="L1165" s="11"/>
      <c r="M1165" s="11"/>
      <c r="N1165" s="11"/>
      <c r="O1165" s="11"/>
      <c r="P1165" s="11"/>
    </row>
    <row r="1166" spans="9:16" x14ac:dyDescent="0.25">
      <c r="I1166" s="11"/>
      <c r="L1166" s="11"/>
      <c r="M1166" s="11"/>
      <c r="N1166" s="11"/>
      <c r="O1166" s="11"/>
      <c r="P1166" s="11"/>
    </row>
    <row r="1167" spans="9:16" x14ac:dyDescent="0.25">
      <c r="I1167" s="11"/>
      <c r="L1167" s="11"/>
      <c r="M1167" s="11"/>
      <c r="N1167" s="11"/>
      <c r="O1167" s="11"/>
      <c r="P1167" s="11"/>
    </row>
    <row r="1168" spans="9:16" x14ac:dyDescent="0.25">
      <c r="I1168" s="11"/>
      <c r="L1168" s="11"/>
      <c r="M1168" s="11"/>
      <c r="N1168" s="11"/>
      <c r="O1168" s="11"/>
      <c r="P1168" s="11"/>
    </row>
    <row r="1169" spans="9:16" x14ac:dyDescent="0.25">
      <c r="I1169" s="11"/>
      <c r="L1169" s="11"/>
      <c r="M1169" s="11"/>
      <c r="N1169" s="11"/>
      <c r="O1169" s="11"/>
      <c r="P1169" s="11"/>
    </row>
    <row r="1170" spans="9:16" x14ac:dyDescent="0.25">
      <c r="I1170" s="11"/>
      <c r="L1170" s="11"/>
      <c r="M1170" s="11"/>
      <c r="N1170" s="11"/>
      <c r="O1170" s="11"/>
      <c r="P1170" s="11"/>
    </row>
    <row r="1171" spans="9:16" x14ac:dyDescent="0.25">
      <c r="I1171" s="11"/>
      <c r="L1171" s="11"/>
      <c r="M1171" s="11"/>
      <c r="N1171" s="11"/>
      <c r="O1171" s="11"/>
      <c r="P1171" s="11"/>
    </row>
    <row r="1172" spans="9:16" x14ac:dyDescent="0.25">
      <c r="I1172" s="11"/>
      <c r="L1172" s="11"/>
      <c r="M1172" s="11"/>
      <c r="N1172" s="11"/>
      <c r="O1172" s="11"/>
      <c r="P1172" s="11"/>
    </row>
    <row r="1173" spans="9:16" x14ac:dyDescent="0.25">
      <c r="I1173" s="11"/>
      <c r="L1173" s="11"/>
      <c r="M1173" s="11"/>
      <c r="N1173" s="11"/>
      <c r="O1173" s="11"/>
      <c r="P1173" s="11"/>
    </row>
    <row r="1174" spans="9:16" x14ac:dyDescent="0.25">
      <c r="I1174" s="11"/>
      <c r="L1174" s="11"/>
      <c r="M1174" s="11"/>
      <c r="N1174" s="11"/>
      <c r="O1174" s="11"/>
      <c r="P1174" s="11"/>
    </row>
    <row r="1175" spans="9:16" x14ac:dyDescent="0.25">
      <c r="I1175" s="11"/>
      <c r="L1175" s="11"/>
      <c r="M1175" s="11"/>
      <c r="N1175" s="11"/>
      <c r="O1175" s="11"/>
      <c r="P1175" s="11"/>
    </row>
    <row r="1176" spans="9:16" x14ac:dyDescent="0.25">
      <c r="I1176" s="11"/>
      <c r="L1176" s="11"/>
      <c r="M1176" s="11"/>
      <c r="N1176" s="11"/>
      <c r="O1176" s="11"/>
      <c r="P1176" s="11"/>
    </row>
    <row r="1177" spans="9:16" x14ac:dyDescent="0.25">
      <c r="I1177" s="11"/>
      <c r="L1177" s="11"/>
      <c r="M1177" s="11"/>
      <c r="N1177" s="11"/>
      <c r="O1177" s="11"/>
      <c r="P1177" s="11"/>
    </row>
    <row r="1178" spans="9:16" x14ac:dyDescent="0.25">
      <c r="I1178" s="11"/>
      <c r="L1178" s="11"/>
      <c r="M1178" s="11"/>
      <c r="N1178" s="11"/>
      <c r="O1178" s="11"/>
      <c r="P1178" s="11"/>
    </row>
    <row r="1179" spans="9:16" x14ac:dyDescent="0.25">
      <c r="I1179" s="11"/>
      <c r="L1179" s="11"/>
      <c r="M1179" s="11"/>
      <c r="N1179" s="11"/>
      <c r="O1179" s="11"/>
      <c r="P1179" s="11"/>
    </row>
    <row r="1180" spans="9:16" x14ac:dyDescent="0.25">
      <c r="I1180" s="11"/>
      <c r="L1180" s="11"/>
      <c r="M1180" s="11"/>
      <c r="N1180" s="11"/>
      <c r="O1180" s="11"/>
      <c r="P1180" s="11"/>
    </row>
    <row r="1181" spans="9:16" x14ac:dyDescent="0.25">
      <c r="I1181" s="11"/>
      <c r="L1181" s="11"/>
      <c r="M1181" s="11"/>
      <c r="N1181" s="11"/>
      <c r="O1181" s="11"/>
      <c r="P1181" s="11"/>
    </row>
    <row r="1182" spans="9:16" x14ac:dyDescent="0.25">
      <c r="I1182" s="11"/>
      <c r="L1182" s="11"/>
      <c r="M1182" s="11"/>
      <c r="N1182" s="11"/>
      <c r="O1182" s="11"/>
      <c r="P1182" s="11"/>
    </row>
    <row r="1183" spans="9:16" x14ac:dyDescent="0.25">
      <c r="I1183" s="11"/>
      <c r="L1183" s="11"/>
      <c r="M1183" s="11"/>
      <c r="N1183" s="11"/>
      <c r="O1183" s="11"/>
      <c r="P1183" s="11"/>
    </row>
    <row r="1184" spans="9:16" x14ac:dyDescent="0.25">
      <c r="I1184" s="11"/>
      <c r="L1184" s="11"/>
      <c r="M1184" s="11"/>
      <c r="N1184" s="11"/>
      <c r="O1184" s="11"/>
      <c r="P1184" s="11"/>
    </row>
    <row r="1185" spans="9:16" x14ac:dyDescent="0.25">
      <c r="I1185" s="11"/>
      <c r="L1185" s="11"/>
      <c r="M1185" s="11"/>
      <c r="N1185" s="11"/>
      <c r="O1185" s="11"/>
      <c r="P1185" s="11"/>
    </row>
    <row r="1186" spans="9:16" x14ac:dyDescent="0.25">
      <c r="I1186" s="11"/>
      <c r="L1186" s="11"/>
      <c r="M1186" s="11"/>
      <c r="N1186" s="11"/>
      <c r="O1186" s="11"/>
      <c r="P1186" s="11"/>
    </row>
    <row r="1187" spans="9:16" x14ac:dyDescent="0.25">
      <c r="I1187" s="11"/>
      <c r="L1187" s="11"/>
      <c r="M1187" s="11"/>
      <c r="N1187" s="11"/>
      <c r="O1187" s="11"/>
      <c r="P1187" s="11"/>
    </row>
    <row r="1188" spans="9:16" x14ac:dyDescent="0.25">
      <c r="I1188" s="11"/>
      <c r="L1188" s="11"/>
      <c r="M1188" s="11"/>
      <c r="N1188" s="11"/>
      <c r="O1188" s="11"/>
      <c r="P1188" s="11"/>
    </row>
    <row r="1189" spans="9:16" x14ac:dyDescent="0.25">
      <c r="I1189" s="11"/>
      <c r="L1189" s="11"/>
      <c r="M1189" s="11"/>
      <c r="N1189" s="11"/>
      <c r="O1189" s="11"/>
      <c r="P1189" s="11"/>
    </row>
    <row r="1190" spans="9:16" x14ac:dyDescent="0.25">
      <c r="I1190" s="11"/>
      <c r="L1190" s="11"/>
      <c r="M1190" s="11"/>
      <c r="N1190" s="11"/>
      <c r="O1190" s="11"/>
      <c r="P1190" s="11"/>
    </row>
    <row r="1191" spans="9:16" x14ac:dyDescent="0.25">
      <c r="I1191" s="11"/>
      <c r="L1191" s="11"/>
      <c r="M1191" s="11"/>
      <c r="N1191" s="11"/>
      <c r="O1191" s="11"/>
      <c r="P1191" s="11"/>
    </row>
    <row r="1192" spans="9:16" x14ac:dyDescent="0.25">
      <c r="I1192" s="11"/>
      <c r="L1192" s="11"/>
      <c r="M1192" s="11"/>
      <c r="N1192" s="11"/>
      <c r="O1192" s="11"/>
      <c r="P1192" s="11"/>
    </row>
    <row r="1193" spans="9:16" x14ac:dyDescent="0.25">
      <c r="I1193" s="11"/>
      <c r="L1193" s="11"/>
      <c r="M1193" s="11"/>
      <c r="N1193" s="11"/>
      <c r="O1193" s="11"/>
      <c r="P1193" s="11"/>
    </row>
    <row r="1194" spans="9:16" x14ac:dyDescent="0.25">
      <c r="I1194" s="11"/>
      <c r="L1194" s="11"/>
      <c r="M1194" s="11"/>
      <c r="N1194" s="11"/>
      <c r="O1194" s="11"/>
      <c r="P1194" s="11"/>
    </row>
    <row r="1195" spans="9:16" x14ac:dyDescent="0.25">
      <c r="I1195" s="11"/>
      <c r="L1195" s="11"/>
      <c r="M1195" s="11"/>
      <c r="N1195" s="11"/>
      <c r="O1195" s="11"/>
      <c r="P1195" s="11"/>
    </row>
    <row r="1196" spans="9:16" x14ac:dyDescent="0.25">
      <c r="I1196" s="11"/>
      <c r="L1196" s="11"/>
      <c r="M1196" s="11"/>
      <c r="N1196" s="11"/>
      <c r="O1196" s="11"/>
      <c r="P1196" s="11"/>
    </row>
    <row r="1197" spans="9:16" x14ac:dyDescent="0.25">
      <c r="I1197" s="11"/>
      <c r="L1197" s="11"/>
      <c r="M1197" s="11"/>
      <c r="N1197" s="11"/>
      <c r="O1197" s="11"/>
      <c r="P1197" s="11"/>
    </row>
    <row r="1198" spans="9:16" x14ac:dyDescent="0.25">
      <c r="I1198" s="11"/>
      <c r="L1198" s="11"/>
      <c r="M1198" s="11"/>
      <c r="N1198" s="11"/>
      <c r="O1198" s="11"/>
      <c r="P1198" s="11"/>
    </row>
    <row r="1199" spans="9:16" x14ac:dyDescent="0.25">
      <c r="I1199" s="11"/>
      <c r="L1199" s="11"/>
      <c r="M1199" s="11"/>
      <c r="N1199" s="11"/>
      <c r="O1199" s="11"/>
      <c r="P1199" s="11"/>
    </row>
    <row r="1200" spans="9:16" x14ac:dyDescent="0.25">
      <c r="I1200" s="11"/>
      <c r="L1200" s="11"/>
      <c r="M1200" s="11"/>
      <c r="N1200" s="11"/>
      <c r="O1200" s="11"/>
      <c r="P1200" s="11"/>
    </row>
    <row r="1201" spans="9:16" x14ac:dyDescent="0.25">
      <c r="I1201" s="11"/>
      <c r="L1201" s="11"/>
      <c r="M1201" s="11"/>
      <c r="N1201" s="11"/>
      <c r="O1201" s="11"/>
      <c r="P1201" s="11"/>
    </row>
    <row r="1202" spans="9:16" x14ac:dyDescent="0.25">
      <c r="I1202" s="11"/>
      <c r="L1202" s="11"/>
      <c r="M1202" s="11"/>
      <c r="N1202" s="11"/>
      <c r="O1202" s="11"/>
      <c r="P1202" s="11"/>
    </row>
    <row r="1203" spans="9:16" x14ac:dyDescent="0.25">
      <c r="I1203" s="11"/>
      <c r="L1203" s="11"/>
      <c r="M1203" s="11"/>
      <c r="N1203" s="11"/>
      <c r="O1203" s="11"/>
      <c r="P1203" s="11"/>
    </row>
    <row r="1204" spans="9:16" x14ac:dyDescent="0.25">
      <c r="I1204" s="11"/>
      <c r="L1204" s="11"/>
      <c r="M1204" s="11"/>
      <c r="N1204" s="11"/>
      <c r="O1204" s="11"/>
      <c r="P1204" s="11"/>
    </row>
    <row r="1205" spans="9:16" x14ac:dyDescent="0.25">
      <c r="I1205" s="11"/>
      <c r="L1205" s="11"/>
      <c r="M1205" s="11"/>
      <c r="N1205" s="11"/>
      <c r="O1205" s="11"/>
      <c r="P1205" s="11"/>
    </row>
    <row r="1206" spans="9:16" x14ac:dyDescent="0.25">
      <c r="I1206" s="11"/>
      <c r="L1206" s="11"/>
      <c r="M1206" s="11"/>
      <c r="N1206" s="11"/>
      <c r="O1206" s="11"/>
      <c r="P1206" s="11"/>
    </row>
    <row r="1207" spans="9:16" x14ac:dyDescent="0.25">
      <c r="I1207" s="11"/>
      <c r="L1207" s="11"/>
      <c r="M1207" s="11"/>
      <c r="N1207" s="11"/>
      <c r="O1207" s="11"/>
      <c r="P1207" s="11"/>
    </row>
    <row r="1208" spans="9:16" x14ac:dyDescent="0.25">
      <c r="I1208" s="11"/>
      <c r="L1208" s="11"/>
      <c r="M1208" s="11"/>
      <c r="N1208" s="11"/>
      <c r="O1208" s="11"/>
      <c r="P1208" s="11"/>
    </row>
    <row r="1209" spans="9:16" x14ac:dyDescent="0.25">
      <c r="I1209" s="11"/>
      <c r="L1209" s="11"/>
      <c r="M1209" s="11"/>
      <c r="N1209" s="11"/>
      <c r="O1209" s="11"/>
      <c r="P1209" s="11"/>
    </row>
    <row r="1210" spans="9:16" x14ac:dyDescent="0.25">
      <c r="I1210" s="11"/>
      <c r="L1210" s="11"/>
      <c r="M1210" s="11"/>
      <c r="N1210" s="11"/>
      <c r="O1210" s="11"/>
      <c r="P1210" s="11"/>
    </row>
    <row r="1211" spans="9:16" x14ac:dyDescent="0.25">
      <c r="I1211" s="11"/>
      <c r="L1211" s="11"/>
      <c r="M1211" s="11"/>
      <c r="N1211" s="11"/>
      <c r="O1211" s="11"/>
      <c r="P1211" s="11"/>
    </row>
    <row r="1212" spans="9:16" x14ac:dyDescent="0.25">
      <c r="I1212" s="11"/>
      <c r="L1212" s="11"/>
      <c r="M1212" s="11"/>
      <c r="N1212" s="11"/>
      <c r="O1212" s="11"/>
      <c r="P1212" s="11"/>
    </row>
    <row r="1213" spans="9:16" x14ac:dyDescent="0.25">
      <c r="I1213" s="11"/>
      <c r="L1213" s="11"/>
      <c r="M1213" s="11"/>
      <c r="N1213" s="11"/>
      <c r="O1213" s="11"/>
      <c r="P1213" s="11"/>
    </row>
    <row r="1214" spans="9:16" x14ac:dyDescent="0.25">
      <c r="I1214" s="11"/>
      <c r="L1214" s="11"/>
      <c r="M1214" s="11"/>
      <c r="N1214" s="11"/>
      <c r="O1214" s="11"/>
      <c r="P1214" s="11"/>
    </row>
    <row r="1215" spans="9:16" x14ac:dyDescent="0.25">
      <c r="I1215" s="11"/>
      <c r="L1215" s="11"/>
      <c r="M1215" s="11"/>
      <c r="N1215" s="11"/>
      <c r="O1215" s="11"/>
      <c r="P1215" s="11"/>
    </row>
    <row r="1216" spans="9:16" x14ac:dyDescent="0.25">
      <c r="I1216" s="11"/>
      <c r="L1216" s="11"/>
      <c r="M1216" s="11"/>
      <c r="N1216" s="11"/>
      <c r="O1216" s="11"/>
      <c r="P1216" s="11"/>
    </row>
    <row r="1217" spans="9:16" x14ac:dyDescent="0.25">
      <c r="I1217" s="11"/>
      <c r="L1217" s="11"/>
      <c r="M1217" s="11"/>
      <c r="N1217" s="11"/>
      <c r="O1217" s="11"/>
      <c r="P1217" s="11"/>
    </row>
    <row r="1218" spans="9:16" x14ac:dyDescent="0.25">
      <c r="I1218" s="11"/>
      <c r="L1218" s="11"/>
      <c r="M1218" s="11"/>
      <c r="N1218" s="11"/>
      <c r="O1218" s="11"/>
      <c r="P1218" s="11"/>
    </row>
    <row r="1219" spans="9:16" x14ac:dyDescent="0.25">
      <c r="I1219" s="11"/>
      <c r="L1219" s="11"/>
      <c r="M1219" s="11"/>
      <c r="N1219" s="11"/>
      <c r="O1219" s="11"/>
      <c r="P1219" s="11"/>
    </row>
    <row r="1220" spans="9:16" x14ac:dyDescent="0.25">
      <c r="I1220" s="11"/>
      <c r="L1220" s="11"/>
      <c r="M1220" s="11"/>
      <c r="N1220" s="11"/>
      <c r="O1220" s="11"/>
      <c r="P1220" s="11"/>
    </row>
    <row r="1221" spans="9:16" x14ac:dyDescent="0.25">
      <c r="I1221" s="11"/>
      <c r="L1221" s="11"/>
      <c r="M1221" s="11"/>
      <c r="N1221" s="11"/>
      <c r="O1221" s="11"/>
      <c r="P1221" s="11"/>
    </row>
    <row r="1222" spans="9:16" x14ac:dyDescent="0.25">
      <c r="I1222" s="11"/>
      <c r="L1222" s="11"/>
      <c r="M1222" s="11"/>
      <c r="N1222" s="11"/>
      <c r="O1222" s="11"/>
      <c r="P1222" s="11"/>
    </row>
    <row r="1223" spans="9:16" x14ac:dyDescent="0.25">
      <c r="I1223" s="11"/>
      <c r="L1223" s="11"/>
      <c r="M1223" s="11"/>
      <c r="N1223" s="11"/>
      <c r="O1223" s="11"/>
      <c r="P1223" s="11"/>
    </row>
    <row r="1224" spans="9:16" x14ac:dyDescent="0.25">
      <c r="I1224" s="11"/>
      <c r="L1224" s="11"/>
      <c r="M1224" s="11"/>
      <c r="N1224" s="11"/>
      <c r="O1224" s="11"/>
      <c r="P1224" s="11"/>
    </row>
    <row r="1225" spans="9:16" x14ac:dyDescent="0.25">
      <c r="I1225" s="11"/>
      <c r="L1225" s="11"/>
      <c r="M1225" s="11"/>
      <c r="N1225" s="11"/>
      <c r="O1225" s="11"/>
      <c r="P1225" s="11"/>
    </row>
    <row r="1226" spans="9:16" x14ac:dyDescent="0.25">
      <c r="I1226" s="11"/>
      <c r="L1226" s="11"/>
      <c r="M1226" s="11"/>
      <c r="N1226" s="11"/>
      <c r="O1226" s="11"/>
      <c r="P1226" s="11"/>
    </row>
    <row r="1227" spans="9:16" x14ac:dyDescent="0.25">
      <c r="I1227" s="11"/>
      <c r="L1227" s="11"/>
      <c r="M1227" s="11"/>
      <c r="N1227" s="11"/>
      <c r="O1227" s="11"/>
      <c r="P1227" s="11"/>
    </row>
    <row r="1228" spans="9:16" x14ac:dyDescent="0.25">
      <c r="I1228" s="11"/>
      <c r="L1228" s="11"/>
      <c r="M1228" s="11"/>
      <c r="N1228" s="11"/>
      <c r="O1228" s="11"/>
      <c r="P1228" s="11"/>
    </row>
    <row r="1229" spans="9:16" x14ac:dyDescent="0.25">
      <c r="I1229" s="11"/>
      <c r="L1229" s="11"/>
      <c r="M1229" s="11"/>
      <c r="N1229" s="11"/>
      <c r="O1229" s="11"/>
      <c r="P1229" s="11"/>
    </row>
    <row r="1230" spans="9:16" x14ac:dyDescent="0.25">
      <c r="I1230" s="11"/>
      <c r="L1230" s="11"/>
      <c r="M1230" s="11"/>
      <c r="N1230" s="11"/>
      <c r="O1230" s="11"/>
      <c r="P1230" s="11"/>
    </row>
    <row r="1231" spans="9:16" x14ac:dyDescent="0.25">
      <c r="I1231" s="11"/>
      <c r="L1231" s="11"/>
      <c r="M1231" s="11"/>
      <c r="N1231" s="11"/>
      <c r="O1231" s="11"/>
      <c r="P1231" s="11"/>
    </row>
    <row r="1232" spans="9:16" x14ac:dyDescent="0.25">
      <c r="I1232" s="11"/>
      <c r="L1232" s="11"/>
      <c r="M1232" s="11"/>
      <c r="N1232" s="11"/>
      <c r="O1232" s="11"/>
      <c r="P1232" s="11"/>
    </row>
    <row r="1233" spans="9:16" x14ac:dyDescent="0.25">
      <c r="I1233" s="11"/>
      <c r="L1233" s="11"/>
      <c r="M1233" s="11"/>
      <c r="N1233" s="11"/>
      <c r="O1233" s="11"/>
      <c r="P1233" s="11"/>
    </row>
    <row r="1234" spans="9:16" x14ac:dyDescent="0.25">
      <c r="I1234" s="11"/>
      <c r="L1234" s="11"/>
      <c r="M1234" s="11"/>
      <c r="N1234" s="11"/>
      <c r="O1234" s="11"/>
      <c r="P1234" s="11"/>
    </row>
    <row r="1235" spans="9:16" x14ac:dyDescent="0.25">
      <c r="I1235" s="11"/>
      <c r="L1235" s="11"/>
      <c r="M1235" s="11"/>
      <c r="N1235" s="11"/>
      <c r="O1235" s="11"/>
      <c r="P1235" s="11"/>
    </row>
    <row r="1236" spans="9:16" x14ac:dyDescent="0.25">
      <c r="I1236" s="11"/>
      <c r="L1236" s="11"/>
      <c r="M1236" s="11"/>
      <c r="N1236" s="11"/>
      <c r="O1236" s="11"/>
      <c r="P1236" s="11"/>
    </row>
    <row r="1237" spans="9:16" x14ac:dyDescent="0.25">
      <c r="I1237" s="11"/>
      <c r="L1237" s="11"/>
      <c r="M1237" s="11"/>
      <c r="N1237" s="11"/>
      <c r="O1237" s="11"/>
      <c r="P1237" s="11"/>
    </row>
    <row r="1238" spans="9:16" x14ac:dyDescent="0.25">
      <c r="I1238" s="11"/>
      <c r="L1238" s="11"/>
      <c r="M1238" s="11"/>
      <c r="N1238" s="11"/>
      <c r="O1238" s="11"/>
      <c r="P1238" s="11"/>
    </row>
    <row r="1239" spans="9:16" x14ac:dyDescent="0.25">
      <c r="I1239" s="11"/>
      <c r="L1239" s="11"/>
      <c r="M1239" s="11"/>
      <c r="N1239" s="11"/>
      <c r="O1239" s="11"/>
      <c r="P1239" s="11"/>
    </row>
    <row r="1240" spans="9:16" x14ac:dyDescent="0.25">
      <c r="I1240" s="11"/>
      <c r="L1240" s="11"/>
      <c r="M1240" s="11"/>
      <c r="N1240" s="11"/>
      <c r="O1240" s="11"/>
      <c r="P1240" s="11"/>
    </row>
    <row r="1241" spans="9:16" x14ac:dyDescent="0.25">
      <c r="I1241" s="11"/>
      <c r="L1241" s="11"/>
      <c r="M1241" s="11"/>
      <c r="N1241" s="11"/>
      <c r="O1241" s="11"/>
      <c r="P1241" s="11"/>
    </row>
    <row r="1242" spans="9:16" x14ac:dyDescent="0.25">
      <c r="I1242" s="11"/>
      <c r="L1242" s="11"/>
      <c r="M1242" s="11"/>
      <c r="N1242" s="11"/>
      <c r="O1242" s="11"/>
      <c r="P1242" s="11"/>
    </row>
    <row r="1243" spans="9:16" x14ac:dyDescent="0.25">
      <c r="I1243" s="11"/>
      <c r="L1243" s="11"/>
      <c r="M1243" s="11"/>
      <c r="N1243" s="11"/>
      <c r="O1243" s="11"/>
      <c r="P1243" s="11"/>
    </row>
    <row r="1244" spans="9:16" x14ac:dyDescent="0.25">
      <c r="I1244" s="11"/>
      <c r="L1244" s="11"/>
      <c r="M1244" s="11"/>
      <c r="N1244" s="11"/>
      <c r="O1244" s="11"/>
      <c r="P1244" s="11"/>
    </row>
    <row r="1245" spans="9:16" x14ac:dyDescent="0.25">
      <c r="I1245" s="11"/>
      <c r="L1245" s="11"/>
      <c r="M1245" s="11"/>
      <c r="N1245" s="11"/>
      <c r="O1245" s="11"/>
      <c r="P1245" s="11"/>
    </row>
    <row r="1246" spans="9:16" x14ac:dyDescent="0.25">
      <c r="I1246" s="11"/>
      <c r="L1246" s="11"/>
      <c r="M1246" s="11"/>
      <c r="N1246" s="11"/>
      <c r="O1246" s="11"/>
      <c r="P1246" s="11"/>
    </row>
    <row r="1247" spans="9:16" x14ac:dyDescent="0.25">
      <c r="I1247" s="11"/>
      <c r="L1247" s="11"/>
      <c r="M1247" s="11"/>
      <c r="N1247" s="11"/>
      <c r="O1247" s="11"/>
      <c r="P1247" s="11"/>
    </row>
    <row r="1248" spans="9:16" x14ac:dyDescent="0.25">
      <c r="I1248" s="11"/>
      <c r="L1248" s="11"/>
      <c r="M1248" s="11"/>
      <c r="N1248" s="11"/>
      <c r="O1248" s="11"/>
      <c r="P1248" s="11"/>
    </row>
    <row r="1249" spans="9:16" x14ac:dyDescent="0.25">
      <c r="I1249" s="11"/>
      <c r="L1249" s="11"/>
      <c r="M1249" s="11"/>
      <c r="N1249" s="11"/>
      <c r="O1249" s="11"/>
      <c r="P1249" s="11"/>
    </row>
    <row r="1250" spans="9:16" x14ac:dyDescent="0.25">
      <c r="I1250" s="11"/>
      <c r="L1250" s="11"/>
      <c r="M1250" s="11"/>
      <c r="N1250" s="11"/>
      <c r="O1250" s="11"/>
      <c r="P1250" s="11"/>
    </row>
    <row r="1251" spans="9:16" x14ac:dyDescent="0.25">
      <c r="I1251" s="11"/>
      <c r="L1251" s="11"/>
      <c r="M1251" s="11"/>
      <c r="N1251" s="11"/>
      <c r="O1251" s="11"/>
      <c r="P1251" s="11"/>
    </row>
    <row r="1252" spans="9:16" x14ac:dyDescent="0.25">
      <c r="I1252" s="11"/>
      <c r="L1252" s="11"/>
      <c r="M1252" s="11"/>
      <c r="N1252" s="11"/>
      <c r="O1252" s="11"/>
      <c r="P1252" s="11"/>
    </row>
    <row r="1253" spans="9:16" x14ac:dyDescent="0.25">
      <c r="I1253" s="11"/>
      <c r="L1253" s="11"/>
      <c r="M1253" s="11"/>
      <c r="N1253" s="11"/>
      <c r="O1253" s="11"/>
      <c r="P1253" s="11"/>
    </row>
    <row r="1254" spans="9:16" x14ac:dyDescent="0.25">
      <c r="I1254" s="11"/>
      <c r="L1254" s="11"/>
      <c r="M1254" s="11"/>
      <c r="N1254" s="11"/>
      <c r="O1254" s="11"/>
      <c r="P1254" s="11"/>
    </row>
    <row r="1255" spans="9:16" x14ac:dyDescent="0.25">
      <c r="I1255" s="11"/>
      <c r="L1255" s="11"/>
      <c r="M1255" s="11"/>
      <c r="N1255" s="11"/>
      <c r="O1255" s="11"/>
      <c r="P1255" s="11"/>
    </row>
    <row r="1256" spans="9:16" x14ac:dyDescent="0.25">
      <c r="I1256" s="11"/>
      <c r="L1256" s="11"/>
      <c r="M1256" s="11"/>
      <c r="N1256" s="11"/>
      <c r="O1256" s="11"/>
      <c r="P1256" s="11"/>
    </row>
    <row r="1257" spans="9:16" x14ac:dyDescent="0.25">
      <c r="I1257" s="11"/>
      <c r="L1257" s="11"/>
      <c r="M1257" s="11"/>
      <c r="N1257" s="11"/>
      <c r="O1257" s="11"/>
      <c r="P1257" s="11"/>
    </row>
    <row r="1258" spans="9:16" x14ac:dyDescent="0.25">
      <c r="I1258" s="11"/>
      <c r="L1258" s="11"/>
      <c r="M1258" s="11"/>
      <c r="N1258" s="11"/>
      <c r="O1258" s="11"/>
      <c r="P1258" s="11"/>
    </row>
    <row r="1259" spans="9:16" x14ac:dyDescent="0.25">
      <c r="I1259" s="11"/>
      <c r="L1259" s="11"/>
      <c r="M1259" s="11"/>
      <c r="N1259" s="11"/>
      <c r="O1259" s="11"/>
      <c r="P1259" s="11"/>
    </row>
    <row r="1260" spans="9:16" x14ac:dyDescent="0.25">
      <c r="I1260" s="11"/>
      <c r="L1260" s="11"/>
      <c r="M1260" s="11"/>
      <c r="N1260" s="11"/>
      <c r="O1260" s="11"/>
      <c r="P1260" s="11"/>
    </row>
    <row r="1261" spans="9:16" x14ac:dyDescent="0.25">
      <c r="I1261" s="11"/>
      <c r="L1261" s="11"/>
      <c r="M1261" s="11"/>
      <c r="N1261" s="11"/>
      <c r="O1261" s="11"/>
      <c r="P1261" s="11"/>
    </row>
    <row r="1262" spans="9:16" x14ac:dyDescent="0.25">
      <c r="I1262" s="11"/>
      <c r="L1262" s="11"/>
      <c r="M1262" s="11"/>
      <c r="N1262" s="11"/>
      <c r="O1262" s="11"/>
      <c r="P1262" s="11"/>
    </row>
    <row r="1263" spans="9:16" x14ac:dyDescent="0.25">
      <c r="I1263" s="11"/>
      <c r="L1263" s="11"/>
      <c r="M1263" s="11"/>
      <c r="N1263" s="11"/>
      <c r="O1263" s="11"/>
      <c r="P1263" s="11"/>
    </row>
    <row r="1264" spans="9:16" x14ac:dyDescent="0.25">
      <c r="I1264" s="11"/>
      <c r="L1264" s="11"/>
      <c r="M1264" s="11"/>
      <c r="N1264" s="11"/>
      <c r="O1264" s="11"/>
      <c r="P1264" s="11"/>
    </row>
    <row r="1265" spans="9:16" x14ac:dyDescent="0.25">
      <c r="I1265" s="11"/>
      <c r="L1265" s="11"/>
      <c r="M1265" s="11"/>
      <c r="N1265" s="11"/>
      <c r="O1265" s="11"/>
      <c r="P1265" s="11"/>
    </row>
    <row r="1266" spans="9:16" x14ac:dyDescent="0.25">
      <c r="I1266" s="11"/>
      <c r="L1266" s="11"/>
      <c r="M1266" s="11"/>
      <c r="N1266" s="11"/>
      <c r="O1266" s="11"/>
      <c r="P1266" s="11"/>
    </row>
    <row r="1267" spans="9:16" x14ac:dyDescent="0.25">
      <c r="I1267" s="11"/>
      <c r="L1267" s="11"/>
      <c r="M1267" s="11"/>
      <c r="N1267" s="11"/>
      <c r="O1267" s="11"/>
      <c r="P1267" s="11"/>
    </row>
    <row r="1268" spans="9:16" x14ac:dyDescent="0.25">
      <c r="I1268" s="11"/>
      <c r="L1268" s="11"/>
      <c r="M1268" s="11"/>
      <c r="N1268" s="11"/>
      <c r="O1268" s="11"/>
      <c r="P1268" s="11"/>
    </row>
    <row r="1269" spans="9:16" x14ac:dyDescent="0.25">
      <c r="I1269" s="11"/>
      <c r="L1269" s="11"/>
      <c r="M1269" s="11"/>
      <c r="N1269" s="11"/>
      <c r="O1269" s="11"/>
      <c r="P1269" s="11"/>
    </row>
    <row r="1270" spans="9:16" x14ac:dyDescent="0.25">
      <c r="I1270" s="11"/>
      <c r="L1270" s="11"/>
      <c r="M1270" s="11"/>
      <c r="N1270" s="11"/>
      <c r="O1270" s="11"/>
      <c r="P1270" s="11"/>
    </row>
    <row r="1271" spans="9:16" x14ac:dyDescent="0.25">
      <c r="I1271" s="11"/>
      <c r="L1271" s="11"/>
      <c r="M1271" s="11"/>
      <c r="N1271" s="11"/>
      <c r="O1271" s="11"/>
      <c r="P1271" s="11"/>
    </row>
    <row r="1272" spans="9:16" x14ac:dyDescent="0.25">
      <c r="I1272" s="11"/>
      <c r="L1272" s="11"/>
      <c r="M1272" s="11"/>
      <c r="N1272" s="11"/>
      <c r="O1272" s="11"/>
      <c r="P1272" s="11"/>
    </row>
    <row r="1273" spans="9:16" x14ac:dyDescent="0.25">
      <c r="I1273" s="11"/>
      <c r="L1273" s="11"/>
      <c r="M1273" s="11"/>
      <c r="N1273" s="11"/>
      <c r="O1273" s="11"/>
      <c r="P1273" s="11"/>
    </row>
    <row r="1274" spans="9:16" x14ac:dyDescent="0.25">
      <c r="I1274" s="11"/>
      <c r="L1274" s="11"/>
      <c r="M1274" s="11"/>
      <c r="N1274" s="11"/>
      <c r="O1274" s="11"/>
      <c r="P1274" s="11"/>
    </row>
    <row r="1275" spans="9:16" x14ac:dyDescent="0.25">
      <c r="I1275" s="11"/>
      <c r="L1275" s="11"/>
      <c r="M1275" s="11"/>
      <c r="N1275" s="11"/>
      <c r="O1275" s="11"/>
      <c r="P1275" s="11"/>
    </row>
    <row r="1276" spans="9:16" x14ac:dyDescent="0.25">
      <c r="I1276" s="11"/>
      <c r="L1276" s="11"/>
      <c r="M1276" s="11"/>
      <c r="N1276" s="11"/>
      <c r="O1276" s="11"/>
      <c r="P1276" s="11"/>
    </row>
    <row r="1277" spans="9:16" x14ac:dyDescent="0.25">
      <c r="I1277" s="11"/>
      <c r="L1277" s="11"/>
      <c r="M1277" s="11"/>
      <c r="N1277" s="11"/>
      <c r="O1277" s="11"/>
      <c r="P1277" s="11"/>
    </row>
    <row r="1278" spans="9:16" x14ac:dyDescent="0.25">
      <c r="I1278" s="11"/>
      <c r="L1278" s="11"/>
      <c r="M1278" s="11"/>
      <c r="N1278" s="11"/>
      <c r="O1278" s="11"/>
      <c r="P1278" s="11"/>
    </row>
    <row r="1279" spans="9:16" x14ac:dyDescent="0.25">
      <c r="I1279" s="11"/>
      <c r="L1279" s="11"/>
      <c r="M1279" s="11"/>
      <c r="N1279" s="11"/>
      <c r="O1279" s="11"/>
      <c r="P1279" s="11"/>
    </row>
    <row r="1280" spans="9:16" x14ac:dyDescent="0.25">
      <c r="I1280" s="11"/>
      <c r="L1280" s="11"/>
      <c r="M1280" s="11"/>
      <c r="N1280" s="11"/>
      <c r="O1280" s="11"/>
      <c r="P1280" s="11"/>
    </row>
    <row r="1281" spans="9:16" x14ac:dyDescent="0.25">
      <c r="I1281" s="11"/>
      <c r="L1281" s="11"/>
      <c r="M1281" s="11"/>
      <c r="N1281" s="11"/>
      <c r="O1281" s="11"/>
      <c r="P1281" s="11"/>
    </row>
    <row r="1282" spans="9:16" x14ac:dyDescent="0.25">
      <c r="I1282" s="11"/>
      <c r="L1282" s="11"/>
      <c r="M1282" s="11"/>
      <c r="N1282" s="11"/>
      <c r="O1282" s="11"/>
      <c r="P1282" s="11"/>
    </row>
    <row r="1283" spans="9:16" x14ac:dyDescent="0.25">
      <c r="I1283" s="11"/>
      <c r="L1283" s="11"/>
      <c r="M1283" s="11"/>
      <c r="N1283" s="11"/>
      <c r="O1283" s="11"/>
      <c r="P1283" s="11"/>
    </row>
    <row r="1284" spans="9:16" x14ac:dyDescent="0.25">
      <c r="I1284" s="11"/>
      <c r="L1284" s="11"/>
      <c r="M1284" s="11"/>
      <c r="N1284" s="11"/>
      <c r="O1284" s="11"/>
      <c r="P1284" s="11"/>
    </row>
    <row r="1285" spans="9:16" x14ac:dyDescent="0.25">
      <c r="I1285" s="11"/>
      <c r="L1285" s="11"/>
      <c r="M1285" s="11"/>
      <c r="N1285" s="11"/>
      <c r="O1285" s="11"/>
      <c r="P1285" s="11"/>
    </row>
    <row r="1286" spans="9:16" x14ac:dyDescent="0.25">
      <c r="I1286" s="11"/>
      <c r="L1286" s="11"/>
      <c r="M1286" s="11"/>
      <c r="N1286" s="11"/>
      <c r="O1286" s="11"/>
      <c r="P1286" s="11"/>
    </row>
    <row r="1287" spans="9:16" x14ac:dyDescent="0.25">
      <c r="I1287" s="11"/>
      <c r="L1287" s="11"/>
      <c r="M1287" s="11"/>
      <c r="N1287" s="11"/>
      <c r="O1287" s="11"/>
      <c r="P1287" s="11"/>
    </row>
    <row r="1288" spans="9:16" x14ac:dyDescent="0.25">
      <c r="I1288" s="11"/>
      <c r="L1288" s="11"/>
      <c r="M1288" s="11"/>
      <c r="N1288" s="11"/>
      <c r="O1288" s="11"/>
      <c r="P1288" s="11"/>
    </row>
    <row r="1289" spans="9:16" x14ac:dyDescent="0.25">
      <c r="I1289" s="11"/>
      <c r="L1289" s="11"/>
      <c r="M1289" s="11"/>
      <c r="N1289" s="11"/>
      <c r="O1289" s="11"/>
      <c r="P1289" s="11"/>
    </row>
    <row r="1290" spans="9:16" x14ac:dyDescent="0.25">
      <c r="I1290" s="11"/>
      <c r="L1290" s="11"/>
      <c r="M1290" s="11"/>
      <c r="N1290" s="11"/>
      <c r="O1290" s="11"/>
      <c r="P1290" s="11"/>
    </row>
    <row r="1291" spans="9:16" x14ac:dyDescent="0.25">
      <c r="I1291" s="11"/>
      <c r="L1291" s="11"/>
      <c r="M1291" s="11"/>
      <c r="N1291" s="11"/>
      <c r="O1291" s="11"/>
      <c r="P1291" s="11"/>
    </row>
    <row r="1292" spans="9:16" x14ac:dyDescent="0.25">
      <c r="I1292" s="11"/>
      <c r="L1292" s="11"/>
      <c r="M1292" s="11"/>
      <c r="N1292" s="11"/>
      <c r="O1292" s="11"/>
      <c r="P1292" s="11"/>
    </row>
    <row r="1293" spans="9:16" x14ac:dyDescent="0.25">
      <c r="I1293" s="11"/>
      <c r="L1293" s="11"/>
      <c r="M1293" s="11"/>
      <c r="N1293" s="11"/>
      <c r="O1293" s="11"/>
      <c r="P1293" s="11"/>
    </row>
    <row r="1294" spans="9:16" x14ac:dyDescent="0.25">
      <c r="I1294" s="11"/>
      <c r="L1294" s="11"/>
      <c r="M1294" s="11"/>
      <c r="N1294" s="11"/>
      <c r="O1294" s="11"/>
      <c r="P1294" s="11"/>
    </row>
    <row r="1295" spans="9:16" x14ac:dyDescent="0.25">
      <c r="I1295" s="11"/>
      <c r="L1295" s="11"/>
      <c r="M1295" s="11"/>
      <c r="N1295" s="11"/>
      <c r="O1295" s="11"/>
      <c r="P1295" s="11"/>
    </row>
    <row r="1296" spans="9:16" x14ac:dyDescent="0.25">
      <c r="I1296" s="11"/>
      <c r="L1296" s="11"/>
      <c r="M1296" s="11"/>
      <c r="N1296" s="11"/>
      <c r="O1296" s="11"/>
      <c r="P1296" s="11"/>
    </row>
    <row r="1297" spans="9:16" x14ac:dyDescent="0.25">
      <c r="I1297" s="11"/>
      <c r="L1297" s="11"/>
      <c r="M1297" s="11"/>
      <c r="N1297" s="11"/>
      <c r="O1297" s="11"/>
      <c r="P1297" s="11"/>
    </row>
    <row r="1298" spans="9:16" x14ac:dyDescent="0.25">
      <c r="I1298" s="11"/>
      <c r="L1298" s="11"/>
      <c r="M1298" s="11"/>
      <c r="N1298" s="11"/>
      <c r="O1298" s="11"/>
      <c r="P1298" s="11"/>
    </row>
    <row r="1299" spans="9:16" x14ac:dyDescent="0.25">
      <c r="I1299" s="11"/>
      <c r="L1299" s="11"/>
      <c r="M1299" s="11"/>
      <c r="N1299" s="11"/>
      <c r="O1299" s="11"/>
      <c r="P1299" s="11"/>
    </row>
    <row r="1300" spans="9:16" x14ac:dyDescent="0.25">
      <c r="I1300" s="11"/>
      <c r="L1300" s="11"/>
      <c r="M1300" s="11"/>
      <c r="N1300" s="11"/>
      <c r="O1300" s="11"/>
      <c r="P1300" s="11"/>
    </row>
    <row r="1301" spans="9:16" x14ac:dyDescent="0.25">
      <c r="I1301" s="11"/>
      <c r="L1301" s="11"/>
      <c r="M1301" s="11"/>
      <c r="N1301" s="11"/>
      <c r="O1301" s="11"/>
      <c r="P1301" s="11"/>
    </row>
    <row r="1302" spans="9:16" x14ac:dyDescent="0.25">
      <c r="I1302" s="11"/>
      <c r="L1302" s="11"/>
      <c r="M1302" s="11"/>
      <c r="N1302" s="11"/>
      <c r="O1302" s="11"/>
      <c r="P1302" s="11"/>
    </row>
    <row r="1303" spans="9:16" x14ac:dyDescent="0.25">
      <c r="I1303" s="11"/>
      <c r="L1303" s="11"/>
      <c r="M1303" s="11"/>
      <c r="N1303" s="11"/>
      <c r="O1303" s="11"/>
      <c r="P1303" s="11"/>
    </row>
    <row r="1304" spans="9:16" x14ac:dyDescent="0.25">
      <c r="I1304" s="11"/>
      <c r="L1304" s="11"/>
      <c r="M1304" s="11"/>
      <c r="N1304" s="11"/>
      <c r="O1304" s="11"/>
      <c r="P1304" s="11"/>
    </row>
    <row r="1305" spans="9:16" x14ac:dyDescent="0.25">
      <c r="I1305" s="11"/>
      <c r="L1305" s="11"/>
      <c r="M1305" s="11"/>
      <c r="N1305" s="11"/>
      <c r="O1305" s="11"/>
      <c r="P1305" s="11"/>
    </row>
    <row r="1306" spans="9:16" x14ac:dyDescent="0.25">
      <c r="I1306" s="11"/>
      <c r="L1306" s="11"/>
      <c r="M1306" s="11"/>
      <c r="N1306" s="11"/>
      <c r="O1306" s="11"/>
      <c r="P1306" s="11"/>
    </row>
    <row r="1307" spans="9:16" x14ac:dyDescent="0.25">
      <c r="I1307" s="11"/>
      <c r="L1307" s="11"/>
      <c r="M1307" s="11"/>
      <c r="N1307" s="11"/>
      <c r="O1307" s="11"/>
      <c r="P1307" s="11"/>
    </row>
    <row r="1308" spans="9:16" x14ac:dyDescent="0.25">
      <c r="I1308" s="11"/>
      <c r="L1308" s="11"/>
      <c r="M1308" s="11"/>
      <c r="N1308" s="11"/>
      <c r="O1308" s="11"/>
      <c r="P1308" s="11"/>
    </row>
    <row r="1309" spans="9:16" x14ac:dyDescent="0.25">
      <c r="I1309" s="11"/>
      <c r="L1309" s="11"/>
      <c r="M1309" s="11"/>
      <c r="N1309" s="11"/>
      <c r="O1309" s="11"/>
      <c r="P1309" s="11"/>
    </row>
    <row r="1310" spans="9:16" x14ac:dyDescent="0.25">
      <c r="I1310" s="11"/>
      <c r="L1310" s="11"/>
      <c r="M1310" s="11"/>
      <c r="N1310" s="11"/>
      <c r="O1310" s="11"/>
      <c r="P1310" s="11"/>
    </row>
    <row r="1311" spans="9:16" x14ac:dyDescent="0.25">
      <c r="I1311" s="11"/>
      <c r="L1311" s="11"/>
      <c r="M1311" s="11"/>
      <c r="N1311" s="11"/>
      <c r="O1311" s="11"/>
      <c r="P1311" s="11"/>
    </row>
    <row r="1312" spans="9:16" x14ac:dyDescent="0.25">
      <c r="I1312" s="11"/>
      <c r="L1312" s="11"/>
      <c r="M1312" s="11"/>
      <c r="N1312" s="11"/>
      <c r="O1312" s="11"/>
      <c r="P1312" s="11"/>
    </row>
    <row r="1313" spans="9:16" x14ac:dyDescent="0.25">
      <c r="I1313" s="11"/>
      <c r="L1313" s="11"/>
      <c r="M1313" s="11"/>
      <c r="N1313" s="11"/>
      <c r="O1313" s="11"/>
      <c r="P1313" s="11"/>
    </row>
    <row r="1314" spans="9:16" x14ac:dyDescent="0.25">
      <c r="I1314" s="11"/>
      <c r="L1314" s="11"/>
      <c r="M1314" s="11"/>
      <c r="N1314" s="11"/>
      <c r="O1314" s="11"/>
      <c r="P1314" s="11"/>
    </row>
    <row r="1315" spans="9:16" x14ac:dyDescent="0.25">
      <c r="I1315" s="11"/>
      <c r="L1315" s="11"/>
      <c r="M1315" s="11"/>
      <c r="N1315" s="11"/>
      <c r="O1315" s="11"/>
      <c r="P1315" s="11"/>
    </row>
    <row r="1316" spans="9:16" x14ac:dyDescent="0.25">
      <c r="I1316" s="11"/>
      <c r="L1316" s="11"/>
      <c r="M1316" s="11"/>
      <c r="N1316" s="11"/>
      <c r="O1316" s="11"/>
      <c r="P1316" s="11"/>
    </row>
    <row r="1317" spans="9:16" x14ac:dyDescent="0.25">
      <c r="I1317" s="11"/>
      <c r="L1317" s="11"/>
      <c r="M1317" s="11"/>
      <c r="N1317" s="11"/>
      <c r="O1317" s="11"/>
      <c r="P1317" s="11"/>
    </row>
    <row r="1318" spans="9:16" x14ac:dyDescent="0.25">
      <c r="I1318" s="11"/>
      <c r="L1318" s="11"/>
      <c r="M1318" s="11"/>
      <c r="N1318" s="11"/>
      <c r="O1318" s="11"/>
      <c r="P1318" s="11"/>
    </row>
    <row r="1319" spans="9:16" x14ac:dyDescent="0.25">
      <c r="I1319" s="11"/>
      <c r="L1319" s="11"/>
      <c r="M1319" s="11"/>
      <c r="N1319" s="11"/>
      <c r="O1319" s="11"/>
      <c r="P1319" s="11"/>
    </row>
    <row r="1320" spans="9:16" x14ac:dyDescent="0.25">
      <c r="I1320" s="11"/>
      <c r="L1320" s="11"/>
      <c r="M1320" s="11"/>
      <c r="N1320" s="11"/>
      <c r="O1320" s="11"/>
      <c r="P1320" s="11"/>
    </row>
    <row r="1321" spans="9:16" x14ac:dyDescent="0.25">
      <c r="I1321" s="11"/>
      <c r="L1321" s="11"/>
      <c r="M1321" s="11"/>
      <c r="N1321" s="11"/>
      <c r="O1321" s="11"/>
      <c r="P1321" s="11"/>
    </row>
    <row r="1322" spans="9:16" x14ac:dyDescent="0.25">
      <c r="I1322" s="11"/>
      <c r="L1322" s="11"/>
      <c r="M1322" s="11"/>
      <c r="N1322" s="11"/>
      <c r="O1322" s="11"/>
      <c r="P1322" s="11"/>
    </row>
    <row r="1323" spans="9:16" x14ac:dyDescent="0.25">
      <c r="I1323" s="11"/>
      <c r="L1323" s="11"/>
      <c r="M1323" s="11"/>
      <c r="N1323" s="11"/>
      <c r="O1323" s="11"/>
      <c r="P1323" s="11"/>
    </row>
    <row r="1324" spans="9:16" x14ac:dyDescent="0.25">
      <c r="I1324" s="11"/>
      <c r="L1324" s="11"/>
      <c r="M1324" s="11"/>
      <c r="N1324" s="11"/>
      <c r="O1324" s="11"/>
      <c r="P1324" s="11"/>
    </row>
    <row r="1325" spans="9:16" x14ac:dyDescent="0.25">
      <c r="I1325" s="11"/>
      <c r="L1325" s="11"/>
      <c r="M1325" s="11"/>
      <c r="N1325" s="11"/>
      <c r="O1325" s="11"/>
      <c r="P1325" s="11"/>
    </row>
    <row r="1326" spans="9:16" x14ac:dyDescent="0.25">
      <c r="I1326" s="11"/>
      <c r="L1326" s="11"/>
      <c r="M1326" s="11"/>
      <c r="N1326" s="11"/>
      <c r="O1326" s="11"/>
      <c r="P1326" s="11"/>
    </row>
    <row r="1327" spans="9:16" x14ac:dyDescent="0.25">
      <c r="I1327" s="11"/>
      <c r="L1327" s="11"/>
      <c r="M1327" s="11"/>
      <c r="N1327" s="11"/>
      <c r="O1327" s="11"/>
      <c r="P1327" s="11"/>
    </row>
    <row r="1328" spans="9:16" x14ac:dyDescent="0.25">
      <c r="I1328" s="11"/>
      <c r="L1328" s="11"/>
      <c r="M1328" s="11"/>
      <c r="N1328" s="11"/>
      <c r="O1328" s="11"/>
      <c r="P1328" s="11"/>
    </row>
    <row r="1329" spans="9:16" x14ac:dyDescent="0.25">
      <c r="I1329" s="11"/>
      <c r="L1329" s="11"/>
      <c r="M1329" s="11"/>
      <c r="N1329" s="11"/>
      <c r="O1329" s="11"/>
      <c r="P1329" s="11"/>
    </row>
    <row r="1330" spans="9:16" x14ac:dyDescent="0.25">
      <c r="I1330" s="11"/>
      <c r="L1330" s="11"/>
      <c r="M1330" s="11"/>
      <c r="N1330" s="11"/>
      <c r="O1330" s="11"/>
      <c r="P1330" s="11"/>
    </row>
    <row r="1331" spans="9:16" x14ac:dyDescent="0.25">
      <c r="I1331" s="11"/>
      <c r="L1331" s="11"/>
      <c r="M1331" s="11"/>
      <c r="N1331" s="11"/>
      <c r="O1331" s="11"/>
      <c r="P1331" s="11"/>
    </row>
    <row r="1332" spans="9:16" x14ac:dyDescent="0.25">
      <c r="I1332" s="11"/>
      <c r="L1332" s="11"/>
      <c r="M1332" s="11"/>
      <c r="N1332" s="11"/>
      <c r="O1332" s="11"/>
      <c r="P1332" s="11"/>
    </row>
    <row r="1333" spans="9:16" x14ac:dyDescent="0.25">
      <c r="I1333" s="11"/>
      <c r="L1333" s="11"/>
      <c r="M1333" s="11"/>
      <c r="N1333" s="11"/>
      <c r="O1333" s="11"/>
      <c r="P1333" s="11"/>
    </row>
    <row r="1334" spans="9:16" x14ac:dyDescent="0.25">
      <c r="I1334" s="11"/>
      <c r="L1334" s="11"/>
      <c r="M1334" s="11"/>
      <c r="N1334" s="11"/>
      <c r="O1334" s="11"/>
      <c r="P1334" s="11"/>
    </row>
    <row r="1335" spans="9:16" x14ac:dyDescent="0.25">
      <c r="I1335" s="11"/>
      <c r="L1335" s="11"/>
      <c r="M1335" s="11"/>
      <c r="N1335" s="11"/>
      <c r="O1335" s="11"/>
      <c r="P1335" s="11"/>
    </row>
    <row r="1336" spans="9:16" x14ac:dyDescent="0.25">
      <c r="I1336" s="11"/>
      <c r="L1336" s="11"/>
      <c r="M1336" s="11"/>
      <c r="N1336" s="11"/>
      <c r="O1336" s="11"/>
      <c r="P1336" s="11"/>
    </row>
    <row r="1337" spans="9:16" x14ac:dyDescent="0.25">
      <c r="I1337" s="11"/>
      <c r="L1337" s="11"/>
      <c r="M1337" s="11"/>
      <c r="N1337" s="11"/>
      <c r="O1337" s="11"/>
      <c r="P1337" s="11"/>
    </row>
    <row r="1338" spans="9:16" x14ac:dyDescent="0.25">
      <c r="I1338" s="11"/>
      <c r="L1338" s="11"/>
      <c r="M1338" s="11"/>
      <c r="N1338" s="11"/>
      <c r="O1338" s="11"/>
      <c r="P1338" s="11"/>
    </row>
    <row r="1339" spans="9:16" x14ac:dyDescent="0.25">
      <c r="I1339" s="11"/>
      <c r="L1339" s="11"/>
      <c r="M1339" s="11"/>
      <c r="N1339" s="11"/>
      <c r="O1339" s="11"/>
      <c r="P1339" s="11"/>
    </row>
    <row r="1340" spans="9:16" x14ac:dyDescent="0.25">
      <c r="I1340" s="11"/>
      <c r="L1340" s="11"/>
      <c r="M1340" s="11"/>
      <c r="N1340" s="11"/>
      <c r="O1340" s="11"/>
      <c r="P1340" s="11"/>
    </row>
    <row r="1341" spans="9:16" x14ac:dyDescent="0.25">
      <c r="I1341" s="11"/>
      <c r="L1341" s="11"/>
      <c r="M1341" s="11"/>
      <c r="N1341" s="11"/>
      <c r="O1341" s="11"/>
      <c r="P1341" s="11"/>
    </row>
    <row r="1342" spans="9:16" x14ac:dyDescent="0.25">
      <c r="I1342" s="11"/>
      <c r="L1342" s="11"/>
      <c r="M1342" s="11"/>
      <c r="N1342" s="11"/>
      <c r="O1342" s="11"/>
      <c r="P1342" s="11"/>
    </row>
    <row r="1343" spans="9:16" x14ac:dyDescent="0.25">
      <c r="I1343" s="11"/>
      <c r="L1343" s="11"/>
      <c r="M1343" s="11"/>
      <c r="N1343" s="11"/>
      <c r="O1343" s="11"/>
      <c r="P1343" s="11"/>
    </row>
    <row r="1344" spans="9:16" x14ac:dyDescent="0.25">
      <c r="I1344" s="11"/>
      <c r="L1344" s="11"/>
      <c r="M1344" s="11"/>
      <c r="N1344" s="11"/>
      <c r="O1344" s="11"/>
      <c r="P1344" s="11"/>
    </row>
    <row r="1345" spans="9:16" x14ac:dyDescent="0.25">
      <c r="I1345" s="11"/>
      <c r="L1345" s="11"/>
      <c r="M1345" s="11"/>
      <c r="N1345" s="11"/>
      <c r="O1345" s="11"/>
      <c r="P1345" s="11"/>
    </row>
    <row r="1346" spans="9:16" x14ac:dyDescent="0.25">
      <c r="I1346" s="11"/>
      <c r="L1346" s="11"/>
      <c r="M1346" s="11"/>
      <c r="N1346" s="11"/>
      <c r="O1346" s="11"/>
      <c r="P1346" s="11"/>
    </row>
    <row r="1347" spans="9:16" x14ac:dyDescent="0.25">
      <c r="I1347" s="11"/>
      <c r="L1347" s="11"/>
      <c r="M1347" s="11"/>
      <c r="N1347" s="11"/>
      <c r="O1347" s="11"/>
      <c r="P1347" s="11"/>
    </row>
    <row r="1348" spans="9:16" x14ac:dyDescent="0.25">
      <c r="I1348" s="11"/>
      <c r="L1348" s="11"/>
      <c r="M1348" s="11"/>
      <c r="N1348" s="11"/>
      <c r="O1348" s="11"/>
      <c r="P1348" s="11"/>
    </row>
    <row r="1349" spans="9:16" x14ac:dyDescent="0.25">
      <c r="I1349" s="11"/>
      <c r="L1349" s="11"/>
      <c r="M1349" s="11"/>
      <c r="N1349" s="11"/>
      <c r="O1349" s="11"/>
      <c r="P1349" s="11"/>
    </row>
    <row r="1350" spans="9:16" x14ac:dyDescent="0.25">
      <c r="I1350" s="11"/>
      <c r="L1350" s="11"/>
      <c r="M1350" s="11"/>
      <c r="N1350" s="11"/>
      <c r="O1350" s="11"/>
      <c r="P1350" s="11"/>
    </row>
    <row r="1351" spans="9:16" x14ac:dyDescent="0.25">
      <c r="I1351" s="11"/>
      <c r="L1351" s="11"/>
      <c r="M1351" s="11"/>
      <c r="N1351" s="11"/>
      <c r="O1351" s="11"/>
      <c r="P1351" s="11"/>
    </row>
    <row r="1352" spans="9:16" x14ac:dyDescent="0.25">
      <c r="I1352" s="11"/>
      <c r="L1352" s="11"/>
      <c r="M1352" s="11"/>
      <c r="N1352" s="11"/>
      <c r="O1352" s="11"/>
      <c r="P1352" s="11"/>
    </row>
    <row r="1353" spans="9:16" x14ac:dyDescent="0.25">
      <c r="I1353" s="11"/>
      <c r="L1353" s="11"/>
      <c r="M1353" s="11"/>
      <c r="N1353" s="11"/>
      <c r="O1353" s="11"/>
      <c r="P1353" s="11"/>
    </row>
    <row r="1354" spans="9:16" x14ac:dyDescent="0.25">
      <c r="I1354" s="11"/>
      <c r="L1354" s="11"/>
      <c r="M1354" s="11"/>
      <c r="N1354" s="11"/>
      <c r="O1354" s="11"/>
      <c r="P1354" s="11"/>
    </row>
    <row r="1355" spans="9:16" x14ac:dyDescent="0.25">
      <c r="I1355" s="11"/>
      <c r="L1355" s="11"/>
      <c r="M1355" s="11"/>
      <c r="N1355" s="11"/>
      <c r="O1355" s="11"/>
      <c r="P1355" s="11"/>
    </row>
    <row r="1356" spans="9:16" x14ac:dyDescent="0.25">
      <c r="I1356" s="11"/>
      <c r="L1356" s="11"/>
      <c r="M1356" s="11"/>
      <c r="N1356" s="11"/>
      <c r="O1356" s="11"/>
      <c r="P1356" s="11"/>
    </row>
    <row r="1357" spans="9:16" x14ac:dyDescent="0.25">
      <c r="I1357" s="11"/>
      <c r="L1357" s="11"/>
      <c r="M1357" s="11"/>
      <c r="N1357" s="11"/>
      <c r="O1357" s="11"/>
      <c r="P1357" s="11"/>
    </row>
    <row r="1358" spans="9:16" x14ac:dyDescent="0.25">
      <c r="I1358" s="11"/>
      <c r="L1358" s="11"/>
      <c r="M1358" s="11"/>
      <c r="N1358" s="11"/>
      <c r="O1358" s="11"/>
      <c r="P1358" s="11"/>
    </row>
    <row r="1359" spans="9:16" x14ac:dyDescent="0.25">
      <c r="I1359" s="11"/>
      <c r="L1359" s="11"/>
      <c r="M1359" s="11"/>
      <c r="N1359" s="11"/>
      <c r="O1359" s="11"/>
      <c r="P1359" s="11"/>
    </row>
    <row r="1360" spans="9:16" x14ac:dyDescent="0.25">
      <c r="I1360" s="11"/>
      <c r="L1360" s="11"/>
      <c r="M1360" s="11"/>
      <c r="N1360" s="11"/>
      <c r="O1360" s="11"/>
      <c r="P1360" s="11"/>
    </row>
    <row r="1361" spans="9:16" x14ac:dyDescent="0.25">
      <c r="I1361" s="11"/>
      <c r="L1361" s="11"/>
      <c r="M1361" s="11"/>
      <c r="N1361" s="11"/>
      <c r="O1361" s="11"/>
      <c r="P1361" s="11"/>
    </row>
    <row r="1362" spans="9:16" x14ac:dyDescent="0.25">
      <c r="I1362" s="11"/>
      <c r="L1362" s="11"/>
      <c r="M1362" s="11"/>
      <c r="N1362" s="11"/>
      <c r="O1362" s="11"/>
      <c r="P1362" s="11"/>
    </row>
    <row r="1363" spans="9:16" x14ac:dyDescent="0.25">
      <c r="I1363" s="11"/>
      <c r="L1363" s="11"/>
      <c r="M1363" s="11"/>
      <c r="N1363" s="11"/>
      <c r="O1363" s="11"/>
      <c r="P1363" s="11"/>
    </row>
    <row r="1364" spans="9:16" x14ac:dyDescent="0.25">
      <c r="I1364" s="11"/>
      <c r="L1364" s="11"/>
      <c r="M1364" s="11"/>
      <c r="N1364" s="11"/>
      <c r="O1364" s="11"/>
      <c r="P1364" s="11"/>
    </row>
    <row r="1365" spans="9:16" x14ac:dyDescent="0.25">
      <c r="I1365" s="11"/>
      <c r="L1365" s="11"/>
      <c r="M1365" s="11"/>
      <c r="N1365" s="11"/>
      <c r="O1365" s="11"/>
      <c r="P1365" s="11"/>
    </row>
    <row r="1366" spans="9:16" x14ac:dyDescent="0.25">
      <c r="I1366" s="11"/>
      <c r="L1366" s="11"/>
      <c r="M1366" s="11"/>
      <c r="N1366" s="11"/>
      <c r="O1366" s="11"/>
      <c r="P1366" s="11"/>
    </row>
    <row r="1367" spans="9:16" x14ac:dyDescent="0.25">
      <c r="I1367" s="11"/>
      <c r="L1367" s="11"/>
      <c r="M1367" s="11"/>
      <c r="N1367" s="11"/>
      <c r="O1367" s="11"/>
      <c r="P1367" s="11"/>
    </row>
    <row r="1368" spans="9:16" x14ac:dyDescent="0.25">
      <c r="I1368" s="11"/>
      <c r="L1368" s="11"/>
      <c r="M1368" s="11"/>
      <c r="N1368" s="11"/>
      <c r="O1368" s="11"/>
      <c r="P1368" s="11"/>
    </row>
    <row r="1369" spans="9:16" x14ac:dyDescent="0.25">
      <c r="I1369" s="11"/>
      <c r="L1369" s="11"/>
      <c r="M1369" s="11"/>
      <c r="N1369" s="11"/>
      <c r="O1369" s="11"/>
      <c r="P1369" s="11"/>
    </row>
    <row r="1370" spans="9:16" x14ac:dyDescent="0.25">
      <c r="I1370" s="11"/>
      <c r="L1370" s="11"/>
      <c r="M1370" s="11"/>
      <c r="N1370" s="11"/>
      <c r="O1370" s="11"/>
      <c r="P1370" s="11"/>
    </row>
    <row r="1371" spans="9:16" x14ac:dyDescent="0.25">
      <c r="I1371" s="11"/>
      <c r="L1371" s="11"/>
      <c r="M1371" s="11"/>
      <c r="N1371" s="11"/>
      <c r="O1371" s="11"/>
      <c r="P1371" s="11"/>
    </row>
    <row r="1372" spans="9:16" x14ac:dyDescent="0.25">
      <c r="I1372" s="11"/>
      <c r="L1372" s="11"/>
      <c r="M1372" s="11"/>
      <c r="N1372" s="11"/>
      <c r="O1372" s="11"/>
      <c r="P1372" s="11"/>
    </row>
    <row r="1373" spans="9:16" x14ac:dyDescent="0.25">
      <c r="I1373" s="11"/>
      <c r="L1373" s="11"/>
      <c r="M1373" s="11"/>
      <c r="N1373" s="11"/>
      <c r="O1373" s="11"/>
      <c r="P1373" s="11"/>
    </row>
    <row r="1374" spans="9:16" x14ac:dyDescent="0.25">
      <c r="I1374" s="11"/>
      <c r="L1374" s="11"/>
      <c r="M1374" s="11"/>
      <c r="N1374" s="11"/>
      <c r="O1374" s="11"/>
      <c r="P1374" s="11"/>
    </row>
    <row r="1375" spans="9:16" x14ac:dyDescent="0.25">
      <c r="I1375" s="11"/>
      <c r="L1375" s="11"/>
      <c r="M1375" s="11"/>
      <c r="N1375" s="11"/>
      <c r="O1375" s="11"/>
      <c r="P1375" s="11"/>
    </row>
    <row r="1376" spans="9:16" x14ac:dyDescent="0.25">
      <c r="I1376" s="11"/>
      <c r="L1376" s="11"/>
      <c r="M1376" s="11"/>
      <c r="N1376" s="11"/>
      <c r="O1376" s="11"/>
      <c r="P1376" s="11"/>
    </row>
    <row r="1377" spans="9:16" x14ac:dyDescent="0.25">
      <c r="I1377" s="11"/>
      <c r="L1377" s="11"/>
      <c r="M1377" s="11"/>
      <c r="N1377" s="11"/>
      <c r="O1377" s="11"/>
      <c r="P1377" s="11"/>
    </row>
    <row r="1378" spans="9:16" x14ac:dyDescent="0.25">
      <c r="I1378" s="11"/>
      <c r="L1378" s="11"/>
      <c r="M1378" s="11"/>
      <c r="N1378" s="11"/>
      <c r="O1378" s="11"/>
      <c r="P1378" s="11"/>
    </row>
    <row r="1379" spans="9:16" x14ac:dyDescent="0.25">
      <c r="I1379" s="11"/>
      <c r="L1379" s="11"/>
      <c r="M1379" s="11"/>
      <c r="N1379" s="11"/>
      <c r="O1379" s="11"/>
      <c r="P1379" s="11"/>
    </row>
    <row r="1380" spans="9:16" x14ac:dyDescent="0.25">
      <c r="I1380" s="11"/>
      <c r="L1380" s="11"/>
      <c r="M1380" s="11"/>
      <c r="N1380" s="11"/>
      <c r="O1380" s="11"/>
      <c r="P1380" s="11"/>
    </row>
    <row r="1381" spans="9:16" x14ac:dyDescent="0.25">
      <c r="I1381" s="11"/>
      <c r="L1381" s="11"/>
      <c r="M1381" s="11"/>
      <c r="N1381" s="11"/>
      <c r="O1381" s="11"/>
      <c r="P1381" s="11"/>
    </row>
    <row r="1382" spans="9:16" x14ac:dyDescent="0.25">
      <c r="I1382" s="11"/>
      <c r="L1382" s="11"/>
      <c r="M1382" s="11"/>
      <c r="N1382" s="11"/>
      <c r="O1382" s="11"/>
      <c r="P1382" s="11"/>
    </row>
    <row r="1383" spans="9:16" x14ac:dyDescent="0.25">
      <c r="I1383" s="11"/>
      <c r="L1383" s="11"/>
      <c r="M1383" s="11"/>
      <c r="N1383" s="11"/>
      <c r="O1383" s="11"/>
      <c r="P1383" s="11"/>
    </row>
    <row r="1384" spans="9:16" x14ac:dyDescent="0.25">
      <c r="I1384" s="11"/>
      <c r="L1384" s="11"/>
      <c r="M1384" s="11"/>
      <c r="N1384" s="11"/>
      <c r="O1384" s="11"/>
      <c r="P1384" s="11"/>
    </row>
    <row r="1385" spans="9:16" x14ac:dyDescent="0.25">
      <c r="I1385" s="11"/>
      <c r="L1385" s="11"/>
      <c r="M1385" s="11"/>
      <c r="N1385" s="11"/>
      <c r="O1385" s="11"/>
      <c r="P1385" s="11"/>
    </row>
    <row r="1386" spans="9:16" x14ac:dyDescent="0.25">
      <c r="I1386" s="11"/>
      <c r="L1386" s="11"/>
      <c r="M1386" s="11"/>
      <c r="N1386" s="11"/>
      <c r="O1386" s="11"/>
      <c r="P1386" s="11"/>
    </row>
    <row r="1387" spans="9:16" x14ac:dyDescent="0.25">
      <c r="I1387" s="11"/>
      <c r="L1387" s="11"/>
      <c r="M1387" s="11"/>
      <c r="N1387" s="11"/>
      <c r="O1387" s="11"/>
      <c r="P1387" s="11"/>
    </row>
    <row r="1388" spans="9:16" x14ac:dyDescent="0.25">
      <c r="I1388" s="11"/>
      <c r="L1388" s="11"/>
      <c r="M1388" s="11"/>
      <c r="N1388" s="11"/>
      <c r="O1388" s="11"/>
      <c r="P1388" s="11"/>
    </row>
    <row r="1389" spans="9:16" x14ac:dyDescent="0.25">
      <c r="I1389" s="11"/>
      <c r="L1389" s="11"/>
      <c r="M1389" s="11"/>
      <c r="N1389" s="11"/>
      <c r="O1389" s="11"/>
      <c r="P1389" s="11"/>
    </row>
    <row r="1390" spans="9:16" x14ac:dyDescent="0.25">
      <c r="I1390" s="11"/>
      <c r="L1390" s="11"/>
      <c r="M1390" s="11"/>
      <c r="N1390" s="11"/>
      <c r="O1390" s="11"/>
      <c r="P1390" s="11"/>
    </row>
    <row r="1391" spans="9:16" x14ac:dyDescent="0.25">
      <c r="I1391" s="11"/>
      <c r="L1391" s="11"/>
      <c r="M1391" s="11"/>
      <c r="N1391" s="11"/>
      <c r="O1391" s="11"/>
      <c r="P1391" s="11"/>
    </row>
    <row r="1392" spans="9:16" x14ac:dyDescent="0.25">
      <c r="I1392" s="11"/>
      <c r="L1392" s="11"/>
      <c r="M1392" s="11"/>
      <c r="N1392" s="11"/>
      <c r="O1392" s="11"/>
      <c r="P1392" s="11"/>
    </row>
    <row r="1393" spans="9:16" x14ac:dyDescent="0.25">
      <c r="I1393" s="11"/>
      <c r="L1393" s="11"/>
      <c r="M1393" s="11"/>
      <c r="N1393" s="11"/>
      <c r="O1393" s="11"/>
      <c r="P1393" s="11"/>
    </row>
    <row r="1394" spans="9:16" x14ac:dyDescent="0.25">
      <c r="I1394" s="11"/>
      <c r="L1394" s="11"/>
      <c r="M1394" s="11"/>
      <c r="N1394" s="11"/>
      <c r="O1394" s="11"/>
      <c r="P1394" s="11"/>
    </row>
    <row r="1395" spans="9:16" x14ac:dyDescent="0.25">
      <c r="I1395" s="11"/>
      <c r="L1395" s="11"/>
      <c r="M1395" s="11"/>
      <c r="N1395" s="11"/>
      <c r="O1395" s="11"/>
      <c r="P1395" s="11"/>
    </row>
    <row r="1396" spans="9:16" x14ac:dyDescent="0.25">
      <c r="I1396" s="11"/>
      <c r="L1396" s="11"/>
      <c r="M1396" s="11"/>
      <c r="N1396" s="11"/>
      <c r="O1396" s="11"/>
      <c r="P1396" s="11"/>
    </row>
    <row r="1397" spans="9:16" x14ac:dyDescent="0.25">
      <c r="I1397" s="11"/>
      <c r="L1397" s="11"/>
      <c r="M1397" s="11"/>
      <c r="N1397" s="11"/>
      <c r="O1397" s="11"/>
      <c r="P1397" s="11"/>
    </row>
    <row r="1398" spans="9:16" x14ac:dyDescent="0.25">
      <c r="I1398" s="11"/>
      <c r="L1398" s="11"/>
      <c r="M1398" s="11"/>
      <c r="N1398" s="11"/>
      <c r="O1398" s="11"/>
      <c r="P1398" s="11"/>
    </row>
    <row r="1399" spans="9:16" x14ac:dyDescent="0.25">
      <c r="I1399" s="11"/>
      <c r="L1399" s="11"/>
      <c r="M1399" s="11"/>
      <c r="N1399" s="11"/>
      <c r="O1399" s="11"/>
      <c r="P1399" s="11"/>
    </row>
    <row r="1400" spans="9:16" x14ac:dyDescent="0.25">
      <c r="I1400" s="11"/>
      <c r="L1400" s="11"/>
      <c r="M1400" s="11"/>
      <c r="N1400" s="11"/>
      <c r="O1400" s="11"/>
      <c r="P1400" s="11"/>
    </row>
    <row r="1401" spans="9:16" x14ac:dyDescent="0.25">
      <c r="I1401" s="11"/>
      <c r="L1401" s="11"/>
      <c r="M1401" s="11"/>
      <c r="N1401" s="11"/>
      <c r="O1401" s="11"/>
      <c r="P1401" s="11"/>
    </row>
    <row r="1402" spans="9:16" x14ac:dyDescent="0.25">
      <c r="I1402" s="11"/>
      <c r="L1402" s="11"/>
      <c r="M1402" s="11"/>
      <c r="N1402" s="11"/>
      <c r="O1402" s="11"/>
      <c r="P1402" s="11"/>
    </row>
    <row r="1403" spans="9:16" x14ac:dyDescent="0.25">
      <c r="I1403" s="11"/>
      <c r="L1403" s="11"/>
      <c r="M1403" s="11"/>
      <c r="N1403" s="11"/>
      <c r="O1403" s="11"/>
      <c r="P1403" s="11"/>
    </row>
    <row r="1404" spans="9:16" x14ac:dyDescent="0.25">
      <c r="I1404" s="11"/>
      <c r="L1404" s="11"/>
      <c r="M1404" s="11"/>
      <c r="N1404" s="11"/>
      <c r="O1404" s="11"/>
      <c r="P1404" s="11"/>
    </row>
    <row r="1405" spans="9:16" x14ac:dyDescent="0.25">
      <c r="I1405" s="11"/>
      <c r="L1405" s="11"/>
      <c r="M1405" s="11"/>
      <c r="N1405" s="11"/>
      <c r="O1405" s="11"/>
      <c r="P1405" s="11"/>
    </row>
    <row r="1406" spans="9:16" x14ac:dyDescent="0.25">
      <c r="I1406" s="11"/>
      <c r="L1406" s="11"/>
      <c r="M1406" s="11"/>
      <c r="N1406" s="11"/>
      <c r="O1406" s="11"/>
      <c r="P1406" s="11"/>
    </row>
    <row r="1407" spans="9:16" x14ac:dyDescent="0.25">
      <c r="I1407" s="11"/>
      <c r="L1407" s="11"/>
      <c r="M1407" s="11"/>
      <c r="N1407" s="11"/>
      <c r="O1407" s="11"/>
      <c r="P1407" s="11"/>
    </row>
    <row r="1408" spans="9:16" x14ac:dyDescent="0.25">
      <c r="I1408" s="11"/>
      <c r="L1408" s="11"/>
      <c r="M1408" s="11"/>
      <c r="N1408" s="11"/>
      <c r="O1408" s="11"/>
      <c r="P1408" s="11"/>
    </row>
    <row r="1409" spans="9:16" x14ac:dyDescent="0.25">
      <c r="I1409" s="11"/>
      <c r="L1409" s="11"/>
      <c r="M1409" s="11"/>
      <c r="N1409" s="11"/>
      <c r="O1409" s="11"/>
      <c r="P1409" s="11"/>
    </row>
    <row r="1410" spans="9:16" x14ac:dyDescent="0.25">
      <c r="I1410" s="11"/>
      <c r="L1410" s="11"/>
      <c r="M1410" s="11"/>
      <c r="N1410" s="11"/>
      <c r="O1410" s="11"/>
      <c r="P1410" s="11"/>
    </row>
    <row r="1411" spans="9:16" x14ac:dyDescent="0.25">
      <c r="I1411" s="11"/>
      <c r="L1411" s="11"/>
      <c r="M1411" s="11"/>
      <c r="N1411" s="11"/>
      <c r="O1411" s="11"/>
      <c r="P1411" s="11"/>
    </row>
    <row r="1412" spans="9:16" x14ac:dyDescent="0.25">
      <c r="I1412" s="11"/>
      <c r="L1412" s="11"/>
      <c r="M1412" s="11"/>
      <c r="N1412" s="11"/>
      <c r="O1412" s="11"/>
      <c r="P1412" s="11"/>
    </row>
    <row r="1413" spans="9:16" x14ac:dyDescent="0.25">
      <c r="I1413" s="11"/>
      <c r="L1413" s="11"/>
      <c r="M1413" s="11"/>
      <c r="N1413" s="11"/>
      <c r="O1413" s="11"/>
      <c r="P1413" s="11"/>
    </row>
    <row r="1414" spans="9:16" x14ac:dyDescent="0.25">
      <c r="I1414" s="11"/>
      <c r="L1414" s="11"/>
      <c r="M1414" s="11"/>
      <c r="N1414" s="11"/>
      <c r="O1414" s="11"/>
      <c r="P1414" s="11"/>
    </row>
    <row r="1415" spans="9:16" x14ac:dyDescent="0.25">
      <c r="I1415" s="11"/>
      <c r="L1415" s="11"/>
      <c r="M1415" s="11"/>
      <c r="N1415" s="11"/>
      <c r="O1415" s="11"/>
      <c r="P1415" s="11"/>
    </row>
    <row r="1416" spans="9:16" x14ac:dyDescent="0.25">
      <c r="I1416" s="11"/>
      <c r="L1416" s="11"/>
      <c r="M1416" s="11"/>
      <c r="N1416" s="11"/>
      <c r="O1416" s="11"/>
      <c r="P1416" s="11"/>
    </row>
    <row r="1417" spans="9:16" x14ac:dyDescent="0.25">
      <c r="I1417" s="11"/>
      <c r="L1417" s="11"/>
      <c r="M1417" s="11"/>
      <c r="N1417" s="11"/>
      <c r="O1417" s="11"/>
      <c r="P1417" s="11"/>
    </row>
    <row r="1418" spans="9:16" x14ac:dyDescent="0.25">
      <c r="I1418" s="11"/>
      <c r="L1418" s="11"/>
      <c r="M1418" s="11"/>
      <c r="N1418" s="11"/>
      <c r="O1418" s="11"/>
      <c r="P1418" s="11"/>
    </row>
    <row r="1419" spans="9:16" x14ac:dyDescent="0.25">
      <c r="I1419" s="11"/>
      <c r="L1419" s="11"/>
      <c r="M1419" s="11"/>
      <c r="N1419" s="11"/>
      <c r="O1419" s="11"/>
      <c r="P1419" s="11"/>
    </row>
    <row r="1420" spans="9:16" x14ac:dyDescent="0.25">
      <c r="I1420" s="11"/>
      <c r="L1420" s="11"/>
      <c r="M1420" s="11"/>
      <c r="N1420" s="11"/>
      <c r="O1420" s="11"/>
      <c r="P1420" s="11"/>
    </row>
    <row r="1421" spans="9:16" x14ac:dyDescent="0.25">
      <c r="I1421" s="11"/>
      <c r="L1421" s="11"/>
      <c r="M1421" s="11"/>
      <c r="N1421" s="11"/>
      <c r="O1421" s="11"/>
      <c r="P1421" s="11"/>
    </row>
    <row r="1422" spans="9:16" x14ac:dyDescent="0.25">
      <c r="I1422" s="11"/>
      <c r="L1422" s="11"/>
      <c r="M1422" s="11"/>
      <c r="N1422" s="11"/>
      <c r="O1422" s="11"/>
      <c r="P1422" s="11"/>
    </row>
    <row r="1423" spans="9:16" x14ac:dyDescent="0.25">
      <c r="I1423" s="11"/>
      <c r="L1423" s="11"/>
      <c r="M1423" s="11"/>
      <c r="N1423" s="11"/>
      <c r="O1423" s="11"/>
      <c r="P1423" s="11"/>
    </row>
    <row r="1424" spans="9:16" x14ac:dyDescent="0.25">
      <c r="I1424" s="11"/>
      <c r="L1424" s="11"/>
      <c r="M1424" s="11"/>
      <c r="N1424" s="11"/>
      <c r="O1424" s="11"/>
      <c r="P1424" s="11"/>
    </row>
    <row r="1425" spans="9:16" x14ac:dyDescent="0.25">
      <c r="I1425" s="11"/>
      <c r="L1425" s="11"/>
      <c r="M1425" s="11"/>
      <c r="N1425" s="11"/>
      <c r="O1425" s="11"/>
      <c r="P1425" s="11"/>
    </row>
    <row r="1426" spans="9:16" x14ac:dyDescent="0.25">
      <c r="I1426" s="11"/>
      <c r="L1426" s="11"/>
      <c r="M1426" s="11"/>
      <c r="N1426" s="11"/>
      <c r="O1426" s="11"/>
      <c r="P1426" s="11"/>
    </row>
    <row r="1427" spans="9:16" x14ac:dyDescent="0.25">
      <c r="I1427" s="11"/>
      <c r="L1427" s="11"/>
      <c r="M1427" s="11"/>
      <c r="N1427" s="11"/>
      <c r="O1427" s="11"/>
      <c r="P1427" s="11"/>
    </row>
    <row r="1428" spans="9:16" x14ac:dyDescent="0.25">
      <c r="I1428" s="11"/>
      <c r="L1428" s="11"/>
      <c r="M1428" s="11"/>
      <c r="N1428" s="11"/>
      <c r="O1428" s="11"/>
      <c r="P1428" s="11"/>
    </row>
    <row r="1429" spans="9:16" x14ac:dyDescent="0.25">
      <c r="I1429" s="11"/>
      <c r="L1429" s="11"/>
      <c r="M1429" s="11"/>
      <c r="N1429" s="11"/>
      <c r="O1429" s="11"/>
      <c r="P1429" s="11"/>
    </row>
    <row r="1430" spans="9:16" x14ac:dyDescent="0.25">
      <c r="I1430" s="11"/>
      <c r="L1430" s="11"/>
      <c r="M1430" s="11"/>
      <c r="N1430" s="11"/>
      <c r="O1430" s="11"/>
      <c r="P1430" s="11"/>
    </row>
    <row r="1431" spans="9:16" x14ac:dyDescent="0.25">
      <c r="I1431" s="11"/>
      <c r="L1431" s="11"/>
      <c r="M1431" s="11"/>
      <c r="N1431" s="11"/>
      <c r="O1431" s="11"/>
      <c r="P1431" s="11"/>
    </row>
    <row r="1432" spans="9:16" x14ac:dyDescent="0.25">
      <c r="I1432" s="11"/>
      <c r="L1432" s="11"/>
      <c r="M1432" s="11"/>
      <c r="N1432" s="11"/>
      <c r="O1432" s="11"/>
      <c r="P1432" s="11"/>
    </row>
    <row r="1433" spans="9:16" x14ac:dyDescent="0.25">
      <c r="I1433" s="11"/>
      <c r="L1433" s="11"/>
      <c r="M1433" s="11"/>
      <c r="N1433" s="11"/>
      <c r="O1433" s="11"/>
      <c r="P1433" s="11"/>
    </row>
    <row r="1434" spans="9:16" x14ac:dyDescent="0.25">
      <c r="I1434" s="11"/>
      <c r="L1434" s="11"/>
      <c r="M1434" s="11"/>
      <c r="N1434" s="11"/>
      <c r="O1434" s="11"/>
      <c r="P1434" s="11"/>
    </row>
    <row r="1435" spans="9:16" x14ac:dyDescent="0.25">
      <c r="I1435" s="11"/>
      <c r="L1435" s="11"/>
      <c r="M1435" s="11"/>
      <c r="N1435" s="11"/>
      <c r="O1435" s="11"/>
      <c r="P1435" s="11"/>
    </row>
    <row r="1436" spans="9:16" x14ac:dyDescent="0.25">
      <c r="I1436" s="11"/>
      <c r="L1436" s="11"/>
      <c r="M1436" s="11"/>
      <c r="N1436" s="11"/>
      <c r="O1436" s="11"/>
      <c r="P1436" s="11"/>
    </row>
    <row r="1437" spans="9:16" x14ac:dyDescent="0.25">
      <c r="I1437" s="11"/>
      <c r="L1437" s="11"/>
      <c r="M1437" s="11"/>
      <c r="N1437" s="11"/>
      <c r="O1437" s="11"/>
      <c r="P1437" s="11"/>
    </row>
    <row r="1438" spans="9:16" x14ac:dyDescent="0.25">
      <c r="I1438" s="11"/>
      <c r="L1438" s="11"/>
      <c r="M1438" s="11"/>
      <c r="N1438" s="11"/>
      <c r="O1438" s="11"/>
      <c r="P1438" s="11"/>
    </row>
    <row r="1439" spans="9:16" x14ac:dyDescent="0.25">
      <c r="I1439" s="11"/>
      <c r="L1439" s="11"/>
      <c r="M1439" s="11"/>
      <c r="N1439" s="11"/>
      <c r="O1439" s="11"/>
      <c r="P1439" s="11"/>
    </row>
    <row r="1440" spans="9:16" x14ac:dyDescent="0.25">
      <c r="I1440" s="11"/>
      <c r="L1440" s="11"/>
      <c r="M1440" s="11"/>
      <c r="N1440" s="11"/>
      <c r="O1440" s="11"/>
      <c r="P1440" s="11"/>
    </row>
    <row r="1441" spans="9:16" x14ac:dyDescent="0.25">
      <c r="I1441" s="11"/>
      <c r="L1441" s="11"/>
      <c r="M1441" s="11"/>
      <c r="N1441" s="11"/>
      <c r="O1441" s="11"/>
      <c r="P1441" s="11"/>
    </row>
    <row r="1442" spans="9:16" x14ac:dyDescent="0.25">
      <c r="I1442" s="11"/>
      <c r="L1442" s="11"/>
      <c r="M1442" s="11"/>
      <c r="N1442" s="11"/>
      <c r="O1442" s="11"/>
      <c r="P1442" s="11"/>
    </row>
    <row r="1443" spans="9:16" x14ac:dyDescent="0.25">
      <c r="I1443" s="11"/>
      <c r="L1443" s="11"/>
      <c r="M1443" s="11"/>
      <c r="N1443" s="11"/>
      <c r="O1443" s="11"/>
      <c r="P1443" s="11"/>
    </row>
    <row r="1444" spans="9:16" x14ac:dyDescent="0.25">
      <c r="I1444" s="11"/>
      <c r="L1444" s="11"/>
      <c r="M1444" s="11"/>
      <c r="N1444" s="11"/>
      <c r="O1444" s="11"/>
      <c r="P1444" s="11"/>
    </row>
    <row r="1445" spans="9:16" x14ac:dyDescent="0.25">
      <c r="I1445" s="11"/>
      <c r="L1445" s="11"/>
      <c r="M1445" s="11"/>
      <c r="N1445" s="11"/>
      <c r="O1445" s="11"/>
      <c r="P1445" s="11"/>
    </row>
    <row r="1446" spans="9:16" x14ac:dyDescent="0.25">
      <c r="I1446" s="11"/>
      <c r="L1446" s="11"/>
      <c r="M1446" s="11"/>
      <c r="N1446" s="11"/>
      <c r="O1446" s="11"/>
      <c r="P1446" s="11"/>
    </row>
    <row r="1447" spans="9:16" x14ac:dyDescent="0.25">
      <c r="I1447" s="11"/>
      <c r="L1447" s="11"/>
      <c r="M1447" s="11"/>
      <c r="N1447" s="11"/>
      <c r="O1447" s="11"/>
      <c r="P1447" s="11"/>
    </row>
    <row r="1448" spans="9:16" x14ac:dyDescent="0.25">
      <c r="I1448" s="11"/>
      <c r="L1448" s="11"/>
      <c r="M1448" s="11"/>
      <c r="N1448" s="11"/>
      <c r="O1448" s="11"/>
      <c r="P1448" s="11"/>
    </row>
    <row r="1449" spans="9:16" x14ac:dyDescent="0.25">
      <c r="I1449" s="11"/>
      <c r="L1449" s="11"/>
      <c r="M1449" s="11"/>
      <c r="N1449" s="11"/>
      <c r="O1449" s="11"/>
      <c r="P1449" s="11"/>
    </row>
    <row r="1450" spans="9:16" x14ac:dyDescent="0.25">
      <c r="I1450" s="11"/>
      <c r="L1450" s="11"/>
      <c r="M1450" s="11"/>
      <c r="N1450" s="11"/>
      <c r="O1450" s="11"/>
      <c r="P1450" s="11"/>
    </row>
    <row r="1451" spans="9:16" x14ac:dyDescent="0.25">
      <c r="I1451" s="11"/>
      <c r="L1451" s="11"/>
      <c r="M1451" s="11"/>
      <c r="N1451" s="11"/>
      <c r="O1451" s="11"/>
      <c r="P1451" s="11"/>
    </row>
    <row r="1452" spans="9:16" x14ac:dyDescent="0.25">
      <c r="I1452" s="11"/>
      <c r="L1452" s="11"/>
      <c r="M1452" s="11"/>
      <c r="N1452" s="11"/>
      <c r="O1452" s="11"/>
      <c r="P1452" s="11"/>
    </row>
    <row r="1453" spans="9:16" x14ac:dyDescent="0.25">
      <c r="I1453" s="11"/>
      <c r="L1453" s="11"/>
      <c r="M1453" s="11"/>
      <c r="N1453" s="11"/>
      <c r="O1453" s="11"/>
      <c r="P1453" s="11"/>
    </row>
    <row r="1454" spans="9:16" x14ac:dyDescent="0.25">
      <c r="I1454" s="11"/>
      <c r="L1454" s="11"/>
      <c r="M1454" s="11"/>
      <c r="N1454" s="11"/>
      <c r="O1454" s="11"/>
      <c r="P1454" s="11"/>
    </row>
    <row r="1455" spans="9:16" x14ac:dyDescent="0.25">
      <c r="I1455" s="11"/>
      <c r="L1455" s="11"/>
      <c r="M1455" s="11"/>
      <c r="N1455" s="11"/>
      <c r="O1455" s="11"/>
      <c r="P1455" s="11"/>
    </row>
    <row r="1456" spans="9:16" x14ac:dyDescent="0.25">
      <c r="I1456" s="11"/>
      <c r="L1456" s="11"/>
      <c r="M1456" s="11"/>
      <c r="N1456" s="11"/>
      <c r="O1456" s="11"/>
      <c r="P1456" s="11"/>
    </row>
    <row r="1457" spans="9:16" x14ac:dyDescent="0.25">
      <c r="I1457" s="11"/>
      <c r="L1457" s="11"/>
      <c r="M1457" s="11"/>
      <c r="N1457" s="11"/>
      <c r="O1457" s="11"/>
      <c r="P1457" s="11"/>
    </row>
    <row r="1458" spans="9:16" x14ac:dyDescent="0.25">
      <c r="I1458" s="11"/>
      <c r="L1458" s="11"/>
      <c r="M1458" s="11"/>
      <c r="N1458" s="11"/>
      <c r="O1458" s="11"/>
      <c r="P1458" s="11"/>
    </row>
    <row r="1459" spans="9:16" x14ac:dyDescent="0.25">
      <c r="I1459" s="11"/>
      <c r="L1459" s="11"/>
      <c r="M1459" s="11"/>
      <c r="N1459" s="11"/>
      <c r="O1459" s="11"/>
      <c r="P1459" s="11"/>
    </row>
    <row r="1460" spans="9:16" x14ac:dyDescent="0.25">
      <c r="I1460" s="11"/>
      <c r="L1460" s="11"/>
      <c r="M1460" s="11"/>
      <c r="N1460" s="11"/>
      <c r="O1460" s="11"/>
      <c r="P1460" s="11"/>
    </row>
    <row r="1461" spans="9:16" x14ac:dyDescent="0.25">
      <c r="I1461" s="11"/>
      <c r="L1461" s="11"/>
      <c r="M1461" s="11"/>
      <c r="N1461" s="11"/>
      <c r="O1461" s="11"/>
      <c r="P1461" s="11"/>
    </row>
    <row r="1462" spans="9:16" x14ac:dyDescent="0.25">
      <c r="I1462" s="11"/>
      <c r="L1462" s="11"/>
      <c r="M1462" s="11"/>
      <c r="N1462" s="11"/>
      <c r="O1462" s="11"/>
      <c r="P1462" s="11"/>
    </row>
    <row r="1463" spans="9:16" x14ac:dyDescent="0.25">
      <c r="I1463" s="11"/>
      <c r="L1463" s="11"/>
      <c r="M1463" s="11"/>
      <c r="N1463" s="11"/>
      <c r="O1463" s="11"/>
      <c r="P1463" s="11"/>
    </row>
    <row r="1464" spans="9:16" x14ac:dyDescent="0.25">
      <c r="I1464" s="11"/>
      <c r="L1464" s="11"/>
      <c r="M1464" s="11"/>
      <c r="N1464" s="11"/>
      <c r="O1464" s="11"/>
      <c r="P1464" s="11"/>
    </row>
    <row r="1465" spans="9:16" x14ac:dyDescent="0.25">
      <c r="I1465" s="11"/>
      <c r="L1465" s="11"/>
      <c r="M1465" s="11"/>
      <c r="N1465" s="11"/>
      <c r="O1465" s="11"/>
      <c r="P1465" s="11"/>
    </row>
    <row r="1466" spans="9:16" x14ac:dyDescent="0.25">
      <c r="I1466" s="11"/>
      <c r="L1466" s="11"/>
      <c r="M1466" s="11"/>
      <c r="N1466" s="11"/>
      <c r="O1466" s="11"/>
      <c r="P1466" s="11"/>
    </row>
    <row r="1467" spans="9:16" x14ac:dyDescent="0.25">
      <c r="I1467" s="11"/>
      <c r="L1467" s="11"/>
      <c r="M1467" s="11"/>
      <c r="N1467" s="11"/>
      <c r="O1467" s="11"/>
      <c r="P1467" s="11"/>
    </row>
    <row r="1468" spans="9:16" x14ac:dyDescent="0.25">
      <c r="I1468" s="11"/>
      <c r="L1468" s="11"/>
      <c r="M1468" s="11"/>
      <c r="N1468" s="11"/>
      <c r="O1468" s="11"/>
      <c r="P1468" s="11"/>
    </row>
    <row r="1469" spans="9:16" x14ac:dyDescent="0.25">
      <c r="I1469" s="11"/>
      <c r="L1469" s="11"/>
      <c r="M1469" s="11"/>
      <c r="N1469" s="11"/>
      <c r="O1469" s="11"/>
      <c r="P1469" s="11"/>
    </row>
    <row r="1470" spans="9:16" x14ac:dyDescent="0.25">
      <c r="I1470" s="11"/>
      <c r="L1470" s="11"/>
      <c r="M1470" s="11"/>
      <c r="N1470" s="11"/>
      <c r="O1470" s="11"/>
      <c r="P1470" s="11"/>
    </row>
    <row r="1471" spans="9:16" x14ac:dyDescent="0.25">
      <c r="I1471" s="11"/>
      <c r="L1471" s="11"/>
      <c r="M1471" s="11"/>
      <c r="N1471" s="11"/>
      <c r="O1471" s="11"/>
      <c r="P1471" s="11"/>
    </row>
    <row r="1472" spans="9:16" x14ac:dyDescent="0.25">
      <c r="I1472" s="11"/>
      <c r="L1472" s="11"/>
      <c r="M1472" s="11"/>
      <c r="N1472" s="11"/>
      <c r="O1472" s="11"/>
      <c r="P1472" s="11"/>
    </row>
    <row r="1473" spans="9:16" x14ac:dyDescent="0.25">
      <c r="I1473" s="11"/>
      <c r="L1473" s="11"/>
      <c r="M1473" s="11"/>
      <c r="N1473" s="11"/>
      <c r="O1473" s="11"/>
      <c r="P1473" s="11"/>
    </row>
    <row r="1474" spans="9:16" x14ac:dyDescent="0.25">
      <c r="I1474" s="11"/>
      <c r="L1474" s="11"/>
      <c r="M1474" s="11"/>
      <c r="N1474" s="11"/>
      <c r="O1474" s="11"/>
      <c r="P1474" s="11"/>
    </row>
    <row r="1475" spans="9:16" x14ac:dyDescent="0.25">
      <c r="I1475" s="11"/>
      <c r="L1475" s="11"/>
      <c r="M1475" s="11"/>
      <c r="N1475" s="11"/>
      <c r="O1475" s="11"/>
      <c r="P1475" s="11"/>
    </row>
    <row r="1476" spans="9:16" x14ac:dyDescent="0.25">
      <c r="I1476" s="11"/>
      <c r="L1476" s="11"/>
      <c r="M1476" s="11"/>
      <c r="N1476" s="11"/>
      <c r="O1476" s="11"/>
      <c r="P1476" s="11"/>
    </row>
    <row r="1477" spans="9:16" x14ac:dyDescent="0.25">
      <c r="I1477" s="11"/>
      <c r="L1477" s="11"/>
      <c r="M1477" s="11"/>
      <c r="N1477" s="11"/>
      <c r="O1477" s="11"/>
      <c r="P1477" s="11"/>
    </row>
    <row r="1478" spans="9:16" x14ac:dyDescent="0.25">
      <c r="I1478" s="11"/>
      <c r="L1478" s="11"/>
      <c r="M1478" s="11"/>
      <c r="N1478" s="11"/>
      <c r="O1478" s="11"/>
      <c r="P1478" s="11"/>
    </row>
    <row r="1479" spans="9:16" x14ac:dyDescent="0.25">
      <c r="I1479" s="11"/>
      <c r="L1479" s="11"/>
      <c r="M1479" s="11"/>
      <c r="N1479" s="11"/>
      <c r="O1479" s="11"/>
      <c r="P1479" s="11"/>
    </row>
    <row r="1480" spans="9:16" x14ac:dyDescent="0.25">
      <c r="I1480" s="11"/>
      <c r="L1480" s="11"/>
      <c r="M1480" s="11"/>
      <c r="N1480" s="11"/>
      <c r="O1480" s="11"/>
      <c r="P1480" s="11"/>
    </row>
    <row r="1481" spans="9:16" x14ac:dyDescent="0.25">
      <c r="I1481" s="11"/>
      <c r="L1481" s="11"/>
      <c r="M1481" s="11"/>
      <c r="N1481" s="11"/>
      <c r="O1481" s="11"/>
      <c r="P1481" s="11"/>
    </row>
    <row r="1482" spans="9:16" x14ac:dyDescent="0.25">
      <c r="I1482" s="11"/>
      <c r="L1482" s="11"/>
      <c r="M1482" s="11"/>
      <c r="N1482" s="11"/>
      <c r="O1482" s="11"/>
      <c r="P1482" s="11"/>
    </row>
    <row r="1483" spans="9:16" x14ac:dyDescent="0.25">
      <c r="I1483" s="11"/>
      <c r="L1483" s="11"/>
      <c r="M1483" s="11"/>
      <c r="N1483" s="11"/>
      <c r="O1483" s="11"/>
      <c r="P1483" s="11"/>
    </row>
    <row r="1484" spans="9:16" x14ac:dyDescent="0.25">
      <c r="I1484" s="11"/>
      <c r="L1484" s="11"/>
      <c r="M1484" s="11"/>
      <c r="N1484" s="11"/>
      <c r="O1484" s="11"/>
      <c r="P1484" s="11"/>
    </row>
    <row r="1485" spans="9:16" x14ac:dyDescent="0.25">
      <c r="I1485" s="11"/>
      <c r="L1485" s="11"/>
      <c r="M1485" s="11"/>
      <c r="N1485" s="11"/>
      <c r="O1485" s="11"/>
      <c r="P1485" s="11"/>
    </row>
    <row r="1486" spans="9:16" x14ac:dyDescent="0.25">
      <c r="I1486" s="11"/>
      <c r="L1486" s="11"/>
      <c r="M1486" s="11"/>
      <c r="N1486" s="11"/>
      <c r="O1486" s="11"/>
      <c r="P1486" s="11"/>
    </row>
    <row r="1487" spans="9:16" x14ac:dyDescent="0.25">
      <c r="I1487" s="11"/>
      <c r="L1487" s="11"/>
      <c r="M1487" s="11"/>
      <c r="N1487" s="11"/>
      <c r="O1487" s="11"/>
      <c r="P1487" s="11"/>
    </row>
    <row r="1488" spans="9:16" x14ac:dyDescent="0.25">
      <c r="I1488" s="11"/>
      <c r="L1488" s="11"/>
      <c r="M1488" s="11"/>
      <c r="N1488" s="11"/>
      <c r="O1488" s="11"/>
      <c r="P1488" s="11"/>
    </row>
    <row r="1489" spans="9:16" x14ac:dyDescent="0.25">
      <c r="I1489" s="11"/>
      <c r="L1489" s="11"/>
      <c r="M1489" s="11"/>
      <c r="N1489" s="11"/>
      <c r="O1489" s="11"/>
      <c r="P1489" s="11"/>
    </row>
    <row r="1490" spans="9:16" x14ac:dyDescent="0.25">
      <c r="I1490" s="11"/>
      <c r="L1490" s="11"/>
      <c r="M1490" s="11"/>
      <c r="N1490" s="11"/>
      <c r="O1490" s="11"/>
      <c r="P1490" s="11"/>
    </row>
    <row r="1491" spans="9:16" x14ac:dyDescent="0.25">
      <c r="I1491" s="11"/>
      <c r="L1491" s="11"/>
      <c r="M1491" s="11"/>
      <c r="N1491" s="11"/>
      <c r="O1491" s="11"/>
      <c r="P1491" s="11"/>
    </row>
    <row r="1492" spans="9:16" x14ac:dyDescent="0.25">
      <c r="I1492" s="11"/>
      <c r="L1492" s="11"/>
      <c r="M1492" s="11"/>
      <c r="N1492" s="11"/>
      <c r="O1492" s="11"/>
      <c r="P1492" s="11"/>
    </row>
    <row r="1493" spans="9:16" x14ac:dyDescent="0.25">
      <c r="I1493" s="11"/>
      <c r="L1493" s="11"/>
      <c r="M1493" s="11"/>
      <c r="N1493" s="11"/>
      <c r="O1493" s="11"/>
      <c r="P1493" s="11"/>
    </row>
    <row r="1494" spans="9:16" x14ac:dyDescent="0.25">
      <c r="I1494" s="11"/>
      <c r="L1494" s="11"/>
      <c r="M1494" s="11"/>
      <c r="N1494" s="11"/>
      <c r="O1494" s="11"/>
      <c r="P1494" s="11"/>
    </row>
    <row r="1495" spans="9:16" x14ac:dyDescent="0.25">
      <c r="I1495" s="11"/>
      <c r="L1495" s="11"/>
      <c r="M1495" s="11"/>
      <c r="N1495" s="11"/>
      <c r="O1495" s="11"/>
      <c r="P1495" s="11"/>
    </row>
    <row r="1496" spans="9:16" x14ac:dyDescent="0.25">
      <c r="I1496" s="11"/>
      <c r="L1496" s="11"/>
      <c r="M1496" s="11"/>
      <c r="N1496" s="11"/>
      <c r="O1496" s="11"/>
      <c r="P1496" s="11"/>
    </row>
    <row r="1497" spans="9:16" x14ac:dyDescent="0.25">
      <c r="I1497" s="11"/>
      <c r="L1497" s="11"/>
      <c r="M1497" s="11"/>
      <c r="N1497" s="11"/>
      <c r="O1497" s="11"/>
      <c r="P1497" s="11"/>
    </row>
    <row r="1498" spans="9:16" x14ac:dyDescent="0.25">
      <c r="I1498" s="11"/>
      <c r="L1498" s="11"/>
      <c r="M1498" s="11"/>
      <c r="N1498" s="11"/>
      <c r="O1498" s="11"/>
      <c r="P1498" s="11"/>
    </row>
    <row r="1499" spans="9:16" x14ac:dyDescent="0.25">
      <c r="I1499" s="11"/>
      <c r="L1499" s="11"/>
      <c r="M1499" s="11"/>
      <c r="N1499" s="11"/>
      <c r="O1499" s="11"/>
      <c r="P1499" s="11"/>
    </row>
    <row r="1500" spans="9:16" x14ac:dyDescent="0.25">
      <c r="I1500" s="11"/>
      <c r="L1500" s="11"/>
      <c r="M1500" s="11"/>
      <c r="N1500" s="11"/>
      <c r="O1500" s="11"/>
      <c r="P1500" s="11"/>
    </row>
    <row r="1501" spans="9:16" x14ac:dyDescent="0.25">
      <c r="I1501" s="11"/>
      <c r="L1501" s="11"/>
      <c r="M1501" s="11"/>
      <c r="N1501" s="11"/>
      <c r="O1501" s="11"/>
      <c r="P1501" s="11"/>
    </row>
    <row r="1502" spans="9:16" x14ac:dyDescent="0.25">
      <c r="I1502" s="11"/>
      <c r="L1502" s="11"/>
      <c r="M1502" s="11"/>
      <c r="N1502" s="11"/>
      <c r="O1502" s="11"/>
      <c r="P1502" s="11"/>
    </row>
    <row r="1503" spans="9:16" x14ac:dyDescent="0.25">
      <c r="I1503" s="11"/>
      <c r="L1503" s="11"/>
      <c r="M1503" s="11"/>
      <c r="N1503" s="11"/>
      <c r="O1503" s="11"/>
      <c r="P1503" s="11"/>
    </row>
    <row r="1504" spans="9:16" x14ac:dyDescent="0.25">
      <c r="I1504" s="11"/>
      <c r="L1504" s="11"/>
      <c r="M1504" s="11"/>
      <c r="N1504" s="11"/>
      <c r="O1504" s="11"/>
      <c r="P1504" s="11"/>
    </row>
    <row r="1505" spans="9:16" x14ac:dyDescent="0.25">
      <c r="I1505" s="11"/>
      <c r="L1505" s="11"/>
      <c r="M1505" s="11"/>
      <c r="N1505" s="11"/>
      <c r="O1505" s="11"/>
      <c r="P1505" s="11"/>
    </row>
    <row r="1506" spans="9:16" x14ac:dyDescent="0.25">
      <c r="I1506" s="11"/>
      <c r="L1506" s="11"/>
      <c r="M1506" s="11"/>
      <c r="N1506" s="11"/>
      <c r="O1506" s="11"/>
      <c r="P1506" s="11"/>
    </row>
    <row r="1507" spans="9:16" x14ac:dyDescent="0.25">
      <c r="I1507" s="11"/>
      <c r="L1507" s="11"/>
      <c r="M1507" s="11"/>
      <c r="N1507" s="11"/>
      <c r="O1507" s="11"/>
      <c r="P1507" s="11"/>
    </row>
    <row r="1508" spans="9:16" x14ac:dyDescent="0.25">
      <c r="I1508" s="11"/>
      <c r="L1508" s="11"/>
      <c r="M1508" s="11"/>
      <c r="N1508" s="11"/>
      <c r="O1508" s="11"/>
      <c r="P1508" s="11"/>
    </row>
    <row r="1509" spans="9:16" x14ac:dyDescent="0.25">
      <c r="I1509" s="11"/>
      <c r="L1509" s="11"/>
      <c r="M1509" s="11"/>
      <c r="N1509" s="11"/>
      <c r="O1509" s="11"/>
      <c r="P1509" s="11"/>
    </row>
    <row r="1510" spans="9:16" x14ac:dyDescent="0.25">
      <c r="I1510" s="11"/>
      <c r="L1510" s="11"/>
      <c r="M1510" s="11"/>
      <c r="N1510" s="11"/>
      <c r="O1510" s="11"/>
      <c r="P1510" s="11"/>
    </row>
    <row r="1511" spans="9:16" x14ac:dyDescent="0.25">
      <c r="I1511" s="11"/>
      <c r="L1511" s="11"/>
      <c r="M1511" s="11"/>
      <c r="N1511" s="11"/>
      <c r="O1511" s="11"/>
      <c r="P1511" s="11"/>
    </row>
    <row r="1512" spans="9:16" x14ac:dyDescent="0.25">
      <c r="I1512" s="11"/>
      <c r="L1512" s="11"/>
      <c r="M1512" s="11"/>
      <c r="N1512" s="11"/>
      <c r="O1512" s="11"/>
      <c r="P1512" s="11"/>
    </row>
    <row r="1513" spans="9:16" x14ac:dyDescent="0.25">
      <c r="I1513" s="11"/>
      <c r="L1513" s="11"/>
      <c r="M1513" s="11"/>
      <c r="N1513" s="11"/>
      <c r="O1513" s="11"/>
      <c r="P1513" s="11"/>
    </row>
    <row r="1514" spans="9:16" x14ac:dyDescent="0.25">
      <c r="I1514" s="11"/>
      <c r="L1514" s="11"/>
      <c r="M1514" s="11"/>
      <c r="N1514" s="11"/>
      <c r="O1514" s="11"/>
      <c r="P1514" s="11"/>
    </row>
    <row r="1515" spans="9:16" x14ac:dyDescent="0.25">
      <c r="I1515" s="11"/>
      <c r="L1515" s="11"/>
      <c r="M1515" s="11"/>
      <c r="N1515" s="11"/>
      <c r="O1515" s="11"/>
      <c r="P1515" s="11"/>
    </row>
    <row r="1516" spans="9:16" x14ac:dyDescent="0.25">
      <c r="I1516" s="11"/>
      <c r="L1516" s="11"/>
      <c r="M1516" s="11"/>
      <c r="N1516" s="11"/>
      <c r="O1516" s="11"/>
      <c r="P1516" s="11"/>
    </row>
    <row r="1517" spans="9:16" x14ac:dyDescent="0.25">
      <c r="I1517" s="11"/>
      <c r="L1517" s="11"/>
      <c r="M1517" s="11"/>
      <c r="N1517" s="11"/>
      <c r="O1517" s="11"/>
      <c r="P1517" s="11"/>
    </row>
    <row r="1518" spans="9:16" x14ac:dyDescent="0.25">
      <c r="I1518" s="11"/>
      <c r="L1518" s="11"/>
      <c r="M1518" s="11"/>
      <c r="N1518" s="11"/>
      <c r="O1518" s="11"/>
      <c r="P1518" s="11"/>
    </row>
    <row r="1519" spans="9:16" x14ac:dyDescent="0.25">
      <c r="I1519" s="11"/>
      <c r="L1519" s="11"/>
      <c r="M1519" s="11"/>
      <c r="N1519" s="11"/>
      <c r="O1519" s="11"/>
      <c r="P1519" s="11"/>
    </row>
    <row r="1520" spans="9:16" x14ac:dyDescent="0.25">
      <c r="I1520" s="11"/>
      <c r="L1520" s="11"/>
      <c r="M1520" s="11"/>
      <c r="N1520" s="11"/>
      <c r="O1520" s="11"/>
      <c r="P1520" s="11"/>
    </row>
    <row r="1521" spans="9:16" x14ac:dyDescent="0.25">
      <c r="I1521" s="11"/>
      <c r="L1521" s="11"/>
      <c r="M1521" s="11"/>
      <c r="N1521" s="11"/>
      <c r="O1521" s="11"/>
      <c r="P1521" s="11"/>
    </row>
    <row r="1522" spans="9:16" x14ac:dyDescent="0.25">
      <c r="I1522" s="11"/>
      <c r="L1522" s="11"/>
      <c r="M1522" s="11"/>
      <c r="N1522" s="11"/>
      <c r="O1522" s="11"/>
      <c r="P1522" s="11"/>
    </row>
    <row r="1523" spans="9:16" x14ac:dyDescent="0.25">
      <c r="I1523" s="11"/>
      <c r="L1523" s="11"/>
      <c r="M1523" s="11"/>
      <c r="N1523" s="11"/>
      <c r="O1523" s="11"/>
      <c r="P1523" s="11"/>
    </row>
    <row r="1524" spans="9:16" x14ac:dyDescent="0.25">
      <c r="I1524" s="11"/>
      <c r="L1524" s="11"/>
      <c r="M1524" s="11"/>
      <c r="N1524" s="11"/>
      <c r="O1524" s="11"/>
      <c r="P1524" s="11"/>
    </row>
    <row r="1525" spans="9:16" x14ac:dyDescent="0.25">
      <c r="I1525" s="11"/>
      <c r="L1525" s="11"/>
      <c r="M1525" s="11"/>
      <c r="N1525" s="11"/>
      <c r="O1525" s="11"/>
      <c r="P1525" s="11"/>
    </row>
    <row r="1526" spans="9:16" x14ac:dyDescent="0.25">
      <c r="I1526" s="11"/>
      <c r="L1526" s="11"/>
      <c r="M1526" s="11"/>
      <c r="N1526" s="11"/>
      <c r="O1526" s="11"/>
      <c r="P1526" s="11"/>
    </row>
    <row r="1527" spans="9:16" x14ac:dyDescent="0.25">
      <c r="I1527" s="11"/>
      <c r="L1527" s="11"/>
      <c r="M1527" s="11"/>
      <c r="N1527" s="11"/>
      <c r="O1527" s="11"/>
      <c r="P1527" s="11"/>
    </row>
    <row r="1528" spans="9:16" x14ac:dyDescent="0.25">
      <c r="I1528" s="11"/>
      <c r="L1528" s="11"/>
      <c r="M1528" s="11"/>
      <c r="N1528" s="11"/>
      <c r="O1528" s="11"/>
      <c r="P1528" s="11"/>
    </row>
    <row r="1529" spans="9:16" x14ac:dyDescent="0.25">
      <c r="I1529" s="11"/>
      <c r="L1529" s="11"/>
      <c r="M1529" s="11"/>
      <c r="N1529" s="11"/>
      <c r="O1529" s="11"/>
      <c r="P1529" s="11"/>
    </row>
    <row r="1530" spans="9:16" x14ac:dyDescent="0.25">
      <c r="I1530" s="11"/>
      <c r="L1530" s="11"/>
      <c r="M1530" s="11"/>
      <c r="N1530" s="11"/>
      <c r="O1530" s="11"/>
      <c r="P1530" s="11"/>
    </row>
    <row r="1531" spans="9:16" x14ac:dyDescent="0.25">
      <c r="I1531" s="11"/>
      <c r="L1531" s="11"/>
      <c r="M1531" s="11"/>
      <c r="N1531" s="11"/>
      <c r="O1531" s="11"/>
      <c r="P1531" s="11"/>
    </row>
    <row r="1532" spans="9:16" x14ac:dyDescent="0.25">
      <c r="I1532" s="11"/>
      <c r="L1532" s="11"/>
      <c r="M1532" s="11"/>
      <c r="N1532" s="11"/>
      <c r="O1532" s="11"/>
      <c r="P1532" s="11"/>
    </row>
    <row r="1533" spans="9:16" x14ac:dyDescent="0.25">
      <c r="I1533" s="11"/>
      <c r="L1533" s="11"/>
      <c r="M1533" s="11"/>
      <c r="N1533" s="11"/>
      <c r="O1533" s="11"/>
      <c r="P1533" s="11"/>
    </row>
    <row r="1534" spans="9:16" x14ac:dyDescent="0.25">
      <c r="I1534" s="11"/>
      <c r="L1534" s="11"/>
      <c r="M1534" s="11"/>
      <c r="N1534" s="11"/>
      <c r="O1534" s="11"/>
      <c r="P1534" s="11"/>
    </row>
    <row r="1535" spans="9:16" x14ac:dyDescent="0.25">
      <c r="I1535" s="11"/>
      <c r="L1535" s="11"/>
      <c r="M1535" s="11"/>
      <c r="N1535" s="11"/>
      <c r="O1535" s="11"/>
      <c r="P1535" s="11"/>
    </row>
    <row r="1536" spans="9:16" x14ac:dyDescent="0.25">
      <c r="I1536" s="11"/>
      <c r="L1536" s="11"/>
      <c r="M1536" s="11"/>
      <c r="N1536" s="11"/>
      <c r="O1536" s="11"/>
      <c r="P1536" s="11"/>
    </row>
    <row r="1537" spans="9:16" x14ac:dyDescent="0.25">
      <c r="I1537" s="11"/>
      <c r="L1537" s="11"/>
      <c r="M1537" s="11"/>
      <c r="N1537" s="11"/>
      <c r="O1537" s="11"/>
      <c r="P1537" s="11"/>
    </row>
    <row r="1538" spans="9:16" x14ac:dyDescent="0.25">
      <c r="I1538" s="11"/>
      <c r="L1538" s="11"/>
      <c r="M1538" s="11"/>
      <c r="N1538" s="11"/>
      <c r="O1538" s="11"/>
      <c r="P1538" s="11"/>
    </row>
    <row r="1539" spans="9:16" x14ac:dyDescent="0.25">
      <c r="I1539" s="11"/>
      <c r="L1539" s="11"/>
      <c r="M1539" s="11"/>
      <c r="N1539" s="11"/>
      <c r="O1539" s="11"/>
      <c r="P1539" s="11"/>
    </row>
    <row r="1540" spans="9:16" x14ac:dyDescent="0.25">
      <c r="I1540" s="11"/>
      <c r="L1540" s="11"/>
      <c r="M1540" s="11"/>
      <c r="N1540" s="11"/>
      <c r="O1540" s="11"/>
      <c r="P1540" s="11"/>
    </row>
    <row r="1541" spans="9:16" x14ac:dyDescent="0.25">
      <c r="I1541" s="11"/>
      <c r="L1541" s="11"/>
      <c r="M1541" s="11"/>
      <c r="N1541" s="11"/>
      <c r="O1541" s="11"/>
      <c r="P1541" s="11"/>
    </row>
    <row r="1542" spans="9:16" x14ac:dyDescent="0.25">
      <c r="I1542" s="11"/>
      <c r="L1542" s="11"/>
      <c r="M1542" s="11"/>
      <c r="N1542" s="11"/>
      <c r="O1542" s="11"/>
      <c r="P1542" s="11"/>
    </row>
    <row r="1543" spans="9:16" x14ac:dyDescent="0.25">
      <c r="I1543" s="11"/>
      <c r="L1543" s="11"/>
      <c r="M1543" s="11"/>
      <c r="N1543" s="11"/>
      <c r="O1543" s="11"/>
      <c r="P1543" s="11"/>
    </row>
    <row r="1544" spans="9:16" x14ac:dyDescent="0.25">
      <c r="I1544" s="11"/>
      <c r="L1544" s="11"/>
      <c r="M1544" s="11"/>
      <c r="N1544" s="11"/>
      <c r="O1544" s="11"/>
      <c r="P1544" s="11"/>
    </row>
    <row r="1545" spans="9:16" x14ac:dyDescent="0.25">
      <c r="I1545" s="11"/>
      <c r="L1545" s="11"/>
      <c r="M1545" s="11"/>
      <c r="N1545" s="11"/>
      <c r="O1545" s="11"/>
      <c r="P1545" s="11"/>
    </row>
    <row r="1546" spans="9:16" x14ac:dyDescent="0.25">
      <c r="I1546" s="11"/>
      <c r="L1546" s="11"/>
      <c r="M1546" s="11"/>
      <c r="N1546" s="11"/>
      <c r="O1546" s="11"/>
      <c r="P1546" s="11"/>
    </row>
    <row r="1547" spans="9:16" x14ac:dyDescent="0.25">
      <c r="I1547" s="11"/>
      <c r="L1547" s="11"/>
      <c r="M1547" s="11"/>
      <c r="N1547" s="11"/>
      <c r="O1547" s="11"/>
      <c r="P1547" s="11"/>
    </row>
    <row r="1548" spans="9:16" x14ac:dyDescent="0.25">
      <c r="I1548" s="11"/>
      <c r="L1548" s="11"/>
      <c r="M1548" s="11"/>
      <c r="N1548" s="11"/>
      <c r="O1548" s="11"/>
      <c r="P1548" s="11"/>
    </row>
    <row r="1549" spans="9:16" x14ac:dyDescent="0.25">
      <c r="I1549" s="11"/>
      <c r="L1549" s="11"/>
      <c r="M1549" s="11"/>
      <c r="N1549" s="11"/>
      <c r="O1549" s="11"/>
      <c r="P1549" s="11"/>
    </row>
    <row r="1550" spans="9:16" x14ac:dyDescent="0.25">
      <c r="I1550" s="11"/>
      <c r="L1550" s="11"/>
      <c r="M1550" s="11"/>
      <c r="N1550" s="11"/>
      <c r="O1550" s="11"/>
      <c r="P1550" s="11"/>
    </row>
    <row r="1551" spans="9:16" x14ac:dyDescent="0.25">
      <c r="I1551" s="11"/>
      <c r="L1551" s="11"/>
      <c r="M1551" s="11"/>
      <c r="N1551" s="11"/>
      <c r="O1551" s="11"/>
      <c r="P1551" s="11"/>
    </row>
    <row r="1552" spans="9:16" x14ac:dyDescent="0.25">
      <c r="I1552" s="11"/>
      <c r="L1552" s="11"/>
      <c r="M1552" s="11"/>
      <c r="N1552" s="11"/>
      <c r="O1552" s="11"/>
      <c r="P1552" s="11"/>
    </row>
    <row r="1553" spans="9:16" x14ac:dyDescent="0.25">
      <c r="I1553" s="11"/>
      <c r="L1553" s="11"/>
      <c r="M1553" s="11"/>
      <c r="N1553" s="11"/>
      <c r="O1553" s="11"/>
      <c r="P1553" s="11"/>
    </row>
    <row r="1554" spans="9:16" x14ac:dyDescent="0.25">
      <c r="I1554" s="11"/>
      <c r="L1554" s="11"/>
      <c r="M1554" s="11"/>
      <c r="N1554" s="11"/>
      <c r="O1554" s="11"/>
      <c r="P1554" s="11"/>
    </row>
    <row r="1555" spans="9:16" x14ac:dyDescent="0.25">
      <c r="I1555" s="11"/>
      <c r="L1555" s="11"/>
      <c r="M1555" s="11"/>
      <c r="N1555" s="11"/>
      <c r="O1555" s="11"/>
      <c r="P1555" s="11"/>
    </row>
    <row r="1556" spans="9:16" x14ac:dyDescent="0.25">
      <c r="I1556" s="11"/>
      <c r="L1556" s="11"/>
      <c r="M1556" s="11"/>
      <c r="N1556" s="11"/>
      <c r="O1556" s="11"/>
      <c r="P1556" s="11"/>
    </row>
    <row r="1557" spans="9:16" x14ac:dyDescent="0.25">
      <c r="I1557" s="11"/>
      <c r="L1557" s="11"/>
      <c r="M1557" s="11"/>
      <c r="N1557" s="11"/>
      <c r="O1557" s="11"/>
      <c r="P1557" s="11"/>
    </row>
    <row r="1558" spans="9:16" x14ac:dyDescent="0.25">
      <c r="I1558" s="11"/>
      <c r="L1558" s="11"/>
      <c r="M1558" s="11"/>
      <c r="N1558" s="11"/>
      <c r="O1558" s="11"/>
      <c r="P1558" s="11"/>
    </row>
    <row r="1559" spans="9:16" x14ac:dyDescent="0.25">
      <c r="I1559" s="11"/>
      <c r="L1559" s="11"/>
      <c r="M1559" s="11"/>
      <c r="N1559" s="11"/>
      <c r="O1559" s="11"/>
      <c r="P1559" s="11"/>
    </row>
    <row r="1560" spans="9:16" x14ac:dyDescent="0.25">
      <c r="I1560" s="11"/>
      <c r="L1560" s="11"/>
      <c r="M1560" s="11"/>
      <c r="N1560" s="11"/>
      <c r="O1560" s="11"/>
      <c r="P1560" s="11"/>
    </row>
    <row r="1561" spans="9:16" x14ac:dyDescent="0.25">
      <c r="I1561" s="11"/>
      <c r="L1561" s="11"/>
      <c r="M1561" s="11"/>
      <c r="N1561" s="11"/>
      <c r="O1561" s="11"/>
      <c r="P1561" s="11"/>
    </row>
    <row r="1562" spans="9:16" x14ac:dyDescent="0.25">
      <c r="I1562" s="11"/>
      <c r="L1562" s="11"/>
      <c r="M1562" s="11"/>
      <c r="N1562" s="11"/>
      <c r="O1562" s="11"/>
      <c r="P1562" s="11"/>
    </row>
    <row r="1563" spans="9:16" x14ac:dyDescent="0.25">
      <c r="I1563" s="11"/>
      <c r="L1563" s="11"/>
      <c r="M1563" s="11"/>
      <c r="N1563" s="11"/>
      <c r="O1563" s="11"/>
      <c r="P1563" s="11"/>
    </row>
    <row r="1564" spans="9:16" x14ac:dyDescent="0.25">
      <c r="I1564" s="11"/>
      <c r="L1564" s="11"/>
      <c r="M1564" s="11"/>
      <c r="N1564" s="11"/>
      <c r="O1564" s="11"/>
      <c r="P1564" s="11"/>
    </row>
    <row r="1565" spans="9:16" x14ac:dyDescent="0.25">
      <c r="I1565" s="11"/>
      <c r="L1565" s="11"/>
      <c r="M1565" s="11"/>
      <c r="N1565" s="11"/>
      <c r="O1565" s="11"/>
      <c r="P1565" s="11"/>
    </row>
    <row r="1566" spans="9:16" x14ac:dyDescent="0.25">
      <c r="I1566" s="11"/>
      <c r="L1566" s="11"/>
      <c r="M1566" s="11"/>
      <c r="N1566" s="11"/>
      <c r="O1566" s="11"/>
      <c r="P1566" s="11"/>
    </row>
    <row r="1567" spans="9:16" x14ac:dyDescent="0.25">
      <c r="I1567" s="11"/>
      <c r="L1567" s="11"/>
      <c r="M1567" s="11"/>
      <c r="N1567" s="11"/>
      <c r="O1567" s="11"/>
      <c r="P1567" s="11"/>
    </row>
    <row r="1568" spans="9:16" x14ac:dyDescent="0.25">
      <c r="I1568" s="11"/>
      <c r="L1568" s="11"/>
      <c r="M1568" s="11"/>
      <c r="N1568" s="11"/>
      <c r="O1568" s="11"/>
      <c r="P1568" s="11"/>
    </row>
    <row r="1569" spans="9:16" x14ac:dyDescent="0.25">
      <c r="I1569" s="11"/>
      <c r="L1569" s="11"/>
      <c r="M1569" s="11"/>
      <c r="N1569" s="11"/>
      <c r="O1569" s="11"/>
      <c r="P1569" s="11"/>
    </row>
    <row r="1570" spans="9:16" x14ac:dyDescent="0.25">
      <c r="I1570" s="11"/>
      <c r="L1570" s="11"/>
      <c r="M1570" s="11"/>
      <c r="N1570" s="11"/>
      <c r="O1570" s="11"/>
      <c r="P1570" s="11"/>
    </row>
    <row r="1571" spans="9:16" x14ac:dyDescent="0.25">
      <c r="I1571" s="11"/>
      <c r="L1571" s="11"/>
      <c r="M1571" s="11"/>
      <c r="N1571" s="11"/>
      <c r="O1571" s="11"/>
      <c r="P1571" s="11"/>
    </row>
    <row r="1572" spans="9:16" x14ac:dyDescent="0.25">
      <c r="I1572" s="11"/>
      <c r="L1572" s="11"/>
      <c r="M1572" s="11"/>
      <c r="N1572" s="11"/>
      <c r="O1572" s="11"/>
      <c r="P1572" s="11"/>
    </row>
    <row r="1573" spans="9:16" x14ac:dyDescent="0.25">
      <c r="I1573" s="11"/>
      <c r="L1573" s="11"/>
      <c r="M1573" s="11"/>
      <c r="N1573" s="11"/>
      <c r="O1573" s="11"/>
      <c r="P1573" s="11"/>
    </row>
    <row r="1574" spans="9:16" x14ac:dyDescent="0.25">
      <c r="I1574" s="11"/>
      <c r="L1574" s="11"/>
      <c r="M1574" s="11"/>
      <c r="N1574" s="11"/>
      <c r="O1574" s="11"/>
      <c r="P1574" s="11"/>
    </row>
    <row r="1575" spans="9:16" x14ac:dyDescent="0.25">
      <c r="I1575" s="11"/>
      <c r="L1575" s="11"/>
      <c r="M1575" s="11"/>
      <c r="N1575" s="11"/>
      <c r="O1575" s="11"/>
      <c r="P1575" s="11"/>
    </row>
    <row r="1576" spans="9:16" x14ac:dyDescent="0.25">
      <c r="I1576" s="11"/>
      <c r="L1576" s="11"/>
      <c r="M1576" s="11"/>
      <c r="N1576" s="11"/>
      <c r="O1576" s="11"/>
      <c r="P1576" s="11"/>
    </row>
    <row r="1577" spans="9:16" x14ac:dyDescent="0.25">
      <c r="I1577" s="11"/>
      <c r="L1577" s="11"/>
      <c r="M1577" s="11"/>
      <c r="N1577" s="11"/>
      <c r="O1577" s="11"/>
      <c r="P1577" s="11"/>
    </row>
    <row r="1578" spans="9:16" x14ac:dyDescent="0.25">
      <c r="I1578" s="11"/>
      <c r="L1578" s="11"/>
      <c r="M1578" s="11"/>
      <c r="N1578" s="11"/>
      <c r="O1578" s="11"/>
      <c r="P1578" s="11"/>
    </row>
    <row r="1579" spans="9:16" x14ac:dyDescent="0.25">
      <c r="I1579" s="11"/>
      <c r="L1579" s="11"/>
      <c r="M1579" s="11"/>
      <c r="N1579" s="11"/>
      <c r="O1579" s="11"/>
      <c r="P1579" s="11"/>
    </row>
    <row r="1580" spans="9:16" x14ac:dyDescent="0.25">
      <c r="I1580" s="11"/>
      <c r="L1580" s="11"/>
      <c r="M1580" s="11"/>
      <c r="N1580" s="11"/>
      <c r="O1580" s="11"/>
      <c r="P1580" s="11"/>
    </row>
    <row r="1581" spans="9:16" x14ac:dyDescent="0.25">
      <c r="I1581" s="11"/>
      <c r="L1581" s="11"/>
      <c r="M1581" s="11"/>
      <c r="N1581" s="11"/>
      <c r="O1581" s="11"/>
      <c r="P1581" s="11"/>
    </row>
    <row r="1582" spans="9:16" x14ac:dyDescent="0.25">
      <c r="I1582" s="11"/>
      <c r="L1582" s="11"/>
      <c r="M1582" s="11"/>
      <c r="N1582" s="11"/>
      <c r="O1582" s="11"/>
      <c r="P1582" s="11"/>
    </row>
    <row r="1583" spans="9:16" x14ac:dyDescent="0.25">
      <c r="I1583" s="11"/>
      <c r="L1583" s="11"/>
      <c r="M1583" s="11"/>
      <c r="N1583" s="11"/>
      <c r="O1583" s="11"/>
      <c r="P1583" s="11"/>
    </row>
    <row r="1584" spans="9:16" x14ac:dyDescent="0.25">
      <c r="I1584" s="11"/>
      <c r="L1584" s="11"/>
      <c r="M1584" s="11"/>
      <c r="N1584" s="11"/>
      <c r="O1584" s="11"/>
      <c r="P1584" s="11"/>
    </row>
    <row r="1585" spans="9:16" x14ac:dyDescent="0.25">
      <c r="I1585" s="11"/>
      <c r="L1585" s="11"/>
      <c r="M1585" s="11"/>
      <c r="N1585" s="11"/>
      <c r="O1585" s="11"/>
      <c r="P1585" s="11"/>
    </row>
    <row r="1586" spans="9:16" x14ac:dyDescent="0.25">
      <c r="I1586" s="11"/>
      <c r="L1586" s="11"/>
      <c r="M1586" s="11"/>
      <c r="N1586" s="11"/>
      <c r="O1586" s="11"/>
      <c r="P1586" s="11"/>
    </row>
    <row r="1587" spans="9:16" x14ac:dyDescent="0.25">
      <c r="I1587" s="11"/>
      <c r="L1587" s="11"/>
      <c r="M1587" s="11"/>
      <c r="N1587" s="11"/>
      <c r="O1587" s="11"/>
      <c r="P1587" s="11"/>
    </row>
    <row r="1588" spans="9:16" x14ac:dyDescent="0.25">
      <c r="I1588" s="11"/>
      <c r="L1588" s="11"/>
      <c r="M1588" s="11"/>
      <c r="N1588" s="11"/>
      <c r="O1588" s="11"/>
      <c r="P1588" s="11"/>
    </row>
    <row r="1589" spans="9:16" x14ac:dyDescent="0.25">
      <c r="I1589" s="11"/>
      <c r="L1589" s="11"/>
      <c r="M1589" s="11"/>
      <c r="N1589" s="11"/>
      <c r="O1589" s="11"/>
      <c r="P1589" s="11"/>
    </row>
    <row r="1590" spans="9:16" x14ac:dyDescent="0.25">
      <c r="I1590" s="11"/>
      <c r="L1590" s="11"/>
      <c r="M1590" s="11"/>
      <c r="N1590" s="11"/>
      <c r="O1590" s="11"/>
      <c r="P1590" s="11"/>
    </row>
    <row r="1591" spans="9:16" x14ac:dyDescent="0.25">
      <c r="I1591" s="11"/>
      <c r="L1591" s="11"/>
      <c r="M1591" s="11"/>
      <c r="N1591" s="11"/>
      <c r="O1591" s="11"/>
      <c r="P1591" s="11"/>
    </row>
    <row r="1592" spans="9:16" x14ac:dyDescent="0.25">
      <c r="I1592" s="11"/>
      <c r="L1592" s="11"/>
      <c r="M1592" s="11"/>
      <c r="N1592" s="11"/>
      <c r="O1592" s="11"/>
      <c r="P1592" s="11"/>
    </row>
    <row r="1593" spans="9:16" x14ac:dyDescent="0.25">
      <c r="I1593" s="11"/>
      <c r="L1593" s="11"/>
      <c r="M1593" s="11"/>
      <c r="N1593" s="11"/>
      <c r="O1593" s="11"/>
      <c r="P1593" s="11"/>
    </row>
    <row r="1594" spans="9:16" x14ac:dyDescent="0.25">
      <c r="I1594" s="11"/>
      <c r="L1594" s="11"/>
      <c r="M1594" s="11"/>
      <c r="N1594" s="11"/>
      <c r="O1594" s="11"/>
      <c r="P1594" s="11"/>
    </row>
    <row r="1595" spans="9:16" x14ac:dyDescent="0.25">
      <c r="I1595" s="11"/>
      <c r="L1595" s="11"/>
      <c r="M1595" s="11"/>
      <c r="N1595" s="11"/>
      <c r="O1595" s="11"/>
      <c r="P1595" s="11"/>
    </row>
    <row r="1596" spans="9:16" x14ac:dyDescent="0.25">
      <c r="I1596" s="11"/>
      <c r="L1596" s="11"/>
      <c r="M1596" s="11"/>
      <c r="N1596" s="11"/>
      <c r="O1596" s="11"/>
      <c r="P1596" s="11"/>
    </row>
    <row r="1597" spans="9:16" x14ac:dyDescent="0.25">
      <c r="I1597" s="11"/>
      <c r="L1597" s="11"/>
      <c r="M1597" s="11"/>
      <c r="N1597" s="11"/>
      <c r="O1597" s="11"/>
      <c r="P1597" s="11"/>
    </row>
    <row r="1598" spans="9:16" x14ac:dyDescent="0.25">
      <c r="I1598" s="11"/>
      <c r="L1598" s="11"/>
      <c r="M1598" s="11"/>
      <c r="N1598" s="11"/>
      <c r="O1598" s="11"/>
      <c r="P1598" s="11"/>
    </row>
    <row r="1599" spans="9:16" x14ac:dyDescent="0.25">
      <c r="I1599" s="11"/>
      <c r="L1599" s="11"/>
      <c r="M1599" s="11"/>
      <c r="N1599" s="11"/>
      <c r="O1599" s="11"/>
      <c r="P1599" s="11"/>
    </row>
    <row r="1600" spans="9:16" x14ac:dyDescent="0.25">
      <c r="I1600" s="11"/>
      <c r="L1600" s="11"/>
      <c r="M1600" s="11"/>
      <c r="N1600" s="11"/>
      <c r="O1600" s="11"/>
      <c r="P1600" s="11"/>
    </row>
    <row r="1601" spans="9:16" x14ac:dyDescent="0.25">
      <c r="I1601" s="11"/>
      <c r="L1601" s="11"/>
      <c r="M1601" s="11"/>
      <c r="N1601" s="11"/>
      <c r="O1601" s="11"/>
      <c r="P1601" s="11"/>
    </row>
    <row r="1602" spans="9:16" x14ac:dyDescent="0.25">
      <c r="I1602" s="11"/>
      <c r="L1602" s="11"/>
      <c r="M1602" s="11"/>
      <c r="N1602" s="11"/>
      <c r="O1602" s="11"/>
      <c r="P1602" s="11"/>
    </row>
    <row r="1603" spans="9:16" x14ac:dyDescent="0.25">
      <c r="I1603" s="11"/>
      <c r="L1603" s="11"/>
      <c r="M1603" s="11"/>
      <c r="N1603" s="11"/>
      <c r="O1603" s="11"/>
      <c r="P1603" s="11"/>
    </row>
    <row r="1604" spans="9:16" x14ac:dyDescent="0.25">
      <c r="I1604" s="11"/>
      <c r="L1604" s="11"/>
      <c r="M1604" s="11"/>
      <c r="N1604" s="11"/>
      <c r="O1604" s="11"/>
      <c r="P1604" s="11"/>
    </row>
    <row r="1605" spans="9:16" x14ac:dyDescent="0.25">
      <c r="I1605" s="11"/>
      <c r="L1605" s="11"/>
      <c r="M1605" s="11"/>
      <c r="N1605" s="11"/>
      <c r="O1605" s="11"/>
      <c r="P1605" s="11"/>
    </row>
    <row r="1606" spans="9:16" x14ac:dyDescent="0.25">
      <c r="I1606" s="11"/>
      <c r="L1606" s="11"/>
      <c r="M1606" s="11"/>
      <c r="N1606" s="11"/>
      <c r="O1606" s="11"/>
      <c r="P1606" s="11"/>
    </row>
    <row r="1607" spans="9:16" x14ac:dyDescent="0.25">
      <c r="I1607" s="11"/>
      <c r="L1607" s="11"/>
      <c r="M1607" s="11"/>
      <c r="N1607" s="11"/>
      <c r="O1607" s="11"/>
      <c r="P1607" s="11"/>
    </row>
    <row r="1608" spans="9:16" x14ac:dyDescent="0.25">
      <c r="I1608" s="11"/>
      <c r="L1608" s="11"/>
      <c r="M1608" s="11"/>
      <c r="N1608" s="11"/>
      <c r="O1608" s="11"/>
      <c r="P1608" s="11"/>
    </row>
    <row r="1609" spans="9:16" x14ac:dyDescent="0.25">
      <c r="I1609" s="11"/>
      <c r="L1609" s="11"/>
      <c r="M1609" s="11"/>
      <c r="N1609" s="11"/>
      <c r="O1609" s="11"/>
      <c r="P1609" s="11"/>
    </row>
    <row r="1610" spans="9:16" x14ac:dyDescent="0.25">
      <c r="I1610" s="11"/>
      <c r="L1610" s="11"/>
      <c r="M1610" s="11"/>
      <c r="N1610" s="11"/>
      <c r="O1610" s="11"/>
      <c r="P1610" s="11"/>
    </row>
    <row r="1611" spans="9:16" x14ac:dyDescent="0.25">
      <c r="I1611" s="11"/>
      <c r="L1611" s="11"/>
      <c r="M1611" s="11"/>
      <c r="N1611" s="11"/>
      <c r="O1611" s="11"/>
      <c r="P1611" s="11"/>
    </row>
    <row r="1612" spans="9:16" x14ac:dyDescent="0.25">
      <c r="I1612" s="11"/>
      <c r="L1612" s="11"/>
      <c r="M1612" s="11"/>
      <c r="N1612" s="11"/>
      <c r="O1612" s="11"/>
      <c r="P1612" s="11"/>
    </row>
    <row r="1613" spans="9:16" x14ac:dyDescent="0.25">
      <c r="I1613" s="11"/>
      <c r="L1613" s="11"/>
      <c r="M1613" s="11"/>
      <c r="N1613" s="11"/>
      <c r="O1613" s="11"/>
      <c r="P1613" s="11"/>
    </row>
    <row r="1614" spans="9:16" x14ac:dyDescent="0.25">
      <c r="I1614" s="11"/>
      <c r="L1614" s="11"/>
      <c r="M1614" s="11"/>
      <c r="N1614" s="11"/>
      <c r="O1614" s="11"/>
      <c r="P1614" s="11"/>
    </row>
    <row r="1615" spans="9:16" x14ac:dyDescent="0.25">
      <c r="I1615" s="11"/>
      <c r="L1615" s="11"/>
      <c r="M1615" s="11"/>
      <c r="N1615" s="11"/>
      <c r="O1615" s="11"/>
      <c r="P1615" s="11"/>
    </row>
    <row r="1616" spans="9:16" x14ac:dyDescent="0.25">
      <c r="I1616" s="11"/>
      <c r="L1616" s="11"/>
      <c r="M1616" s="11"/>
      <c r="N1616" s="11"/>
      <c r="O1616" s="11"/>
      <c r="P1616" s="11"/>
    </row>
    <row r="1617" spans="9:16" x14ac:dyDescent="0.25">
      <c r="I1617" s="11"/>
      <c r="L1617" s="11"/>
      <c r="M1617" s="11"/>
      <c r="N1617" s="11"/>
      <c r="O1617" s="11"/>
      <c r="P1617" s="11"/>
    </row>
    <row r="1618" spans="9:16" x14ac:dyDescent="0.25">
      <c r="I1618" s="11"/>
      <c r="L1618" s="11"/>
      <c r="M1618" s="11"/>
      <c r="N1618" s="11"/>
      <c r="O1618" s="11"/>
      <c r="P1618" s="11"/>
    </row>
    <row r="1619" spans="9:16" x14ac:dyDescent="0.25">
      <c r="I1619" s="11"/>
      <c r="L1619" s="11"/>
      <c r="M1619" s="11"/>
      <c r="N1619" s="11"/>
      <c r="O1619" s="11"/>
      <c r="P1619" s="11"/>
    </row>
    <row r="1620" spans="9:16" x14ac:dyDescent="0.25">
      <c r="I1620" s="11"/>
      <c r="L1620" s="11"/>
      <c r="M1620" s="11"/>
      <c r="N1620" s="11"/>
      <c r="O1620" s="11"/>
      <c r="P1620" s="11"/>
    </row>
    <row r="1621" spans="9:16" x14ac:dyDescent="0.25">
      <c r="I1621" s="11"/>
      <c r="L1621" s="11"/>
      <c r="M1621" s="11"/>
      <c r="N1621" s="11"/>
      <c r="O1621" s="11"/>
      <c r="P1621" s="11"/>
    </row>
    <row r="1622" spans="9:16" x14ac:dyDescent="0.25">
      <c r="I1622" s="11"/>
      <c r="L1622" s="11"/>
      <c r="M1622" s="11"/>
      <c r="N1622" s="11"/>
      <c r="O1622" s="11"/>
      <c r="P1622" s="11"/>
    </row>
    <row r="1623" spans="9:16" x14ac:dyDescent="0.25">
      <c r="I1623" s="11"/>
      <c r="L1623" s="11"/>
      <c r="M1623" s="11"/>
      <c r="N1623" s="11"/>
      <c r="O1623" s="11"/>
      <c r="P1623" s="11"/>
    </row>
    <row r="1624" spans="9:16" x14ac:dyDescent="0.25">
      <c r="I1624" s="11"/>
      <c r="L1624" s="11"/>
      <c r="M1624" s="11"/>
      <c r="N1624" s="11"/>
      <c r="O1624" s="11"/>
      <c r="P1624" s="11"/>
    </row>
    <row r="1625" spans="9:16" x14ac:dyDescent="0.25">
      <c r="I1625" s="11"/>
      <c r="L1625" s="11"/>
      <c r="M1625" s="11"/>
      <c r="N1625" s="11"/>
      <c r="O1625" s="11"/>
      <c r="P1625" s="11"/>
    </row>
    <row r="1626" spans="9:16" x14ac:dyDescent="0.25">
      <c r="I1626" s="11"/>
      <c r="L1626" s="11"/>
      <c r="M1626" s="11"/>
      <c r="N1626" s="11"/>
      <c r="O1626" s="11"/>
      <c r="P1626" s="11"/>
    </row>
    <row r="1627" spans="9:16" x14ac:dyDescent="0.25">
      <c r="I1627" s="11"/>
      <c r="L1627" s="11"/>
      <c r="M1627" s="11"/>
      <c r="N1627" s="11"/>
      <c r="O1627" s="11"/>
      <c r="P1627" s="11"/>
    </row>
    <row r="1628" spans="9:16" x14ac:dyDescent="0.25">
      <c r="I1628" s="11"/>
      <c r="L1628" s="11"/>
      <c r="M1628" s="11"/>
      <c r="N1628" s="11"/>
      <c r="O1628" s="11"/>
      <c r="P1628" s="11"/>
    </row>
    <row r="1629" spans="9:16" x14ac:dyDescent="0.25">
      <c r="I1629" s="11"/>
      <c r="L1629" s="11"/>
      <c r="M1629" s="11"/>
      <c r="N1629" s="11"/>
      <c r="O1629" s="11"/>
      <c r="P1629" s="11"/>
    </row>
    <row r="1630" spans="9:16" x14ac:dyDescent="0.25">
      <c r="I1630" s="11"/>
      <c r="L1630" s="11"/>
      <c r="M1630" s="11"/>
      <c r="N1630" s="11"/>
      <c r="O1630" s="11"/>
      <c r="P1630" s="11"/>
    </row>
    <row r="1631" spans="9:16" x14ac:dyDescent="0.25">
      <c r="I1631" s="11"/>
      <c r="L1631" s="11"/>
      <c r="M1631" s="11"/>
      <c r="N1631" s="11"/>
      <c r="O1631" s="11"/>
      <c r="P1631" s="11"/>
    </row>
    <row r="1632" spans="9:16" x14ac:dyDescent="0.25">
      <c r="I1632" s="11"/>
      <c r="L1632" s="11"/>
      <c r="M1632" s="11"/>
      <c r="N1632" s="11"/>
      <c r="O1632" s="11"/>
      <c r="P1632" s="11"/>
    </row>
    <row r="1633" spans="9:16" x14ac:dyDescent="0.25">
      <c r="I1633" s="11"/>
      <c r="L1633" s="11"/>
      <c r="M1633" s="11"/>
      <c r="N1633" s="11"/>
      <c r="O1633" s="11"/>
      <c r="P1633" s="11"/>
    </row>
    <row r="1634" spans="9:16" x14ac:dyDescent="0.25">
      <c r="I1634" s="11"/>
      <c r="L1634" s="11"/>
      <c r="M1634" s="11"/>
      <c r="N1634" s="11"/>
      <c r="O1634" s="11"/>
      <c r="P1634" s="11"/>
    </row>
    <row r="1635" spans="9:16" x14ac:dyDescent="0.25">
      <c r="I1635" s="11"/>
      <c r="L1635" s="11"/>
      <c r="M1635" s="11"/>
      <c r="N1635" s="11"/>
      <c r="O1635" s="11"/>
      <c r="P1635" s="11"/>
    </row>
    <row r="1636" spans="9:16" x14ac:dyDescent="0.25">
      <c r="I1636" s="11"/>
      <c r="L1636" s="11"/>
      <c r="M1636" s="11"/>
      <c r="N1636" s="11"/>
      <c r="O1636" s="11"/>
      <c r="P1636" s="11"/>
    </row>
    <row r="1637" spans="9:16" x14ac:dyDescent="0.25">
      <c r="I1637" s="11"/>
      <c r="L1637" s="11"/>
      <c r="M1637" s="11"/>
      <c r="N1637" s="11"/>
      <c r="O1637" s="11"/>
      <c r="P1637" s="11"/>
    </row>
    <row r="1638" spans="9:16" x14ac:dyDescent="0.25">
      <c r="I1638" s="11"/>
      <c r="L1638" s="11"/>
      <c r="M1638" s="11"/>
      <c r="N1638" s="11"/>
      <c r="O1638" s="11"/>
      <c r="P1638" s="11"/>
    </row>
    <row r="1639" spans="9:16" x14ac:dyDescent="0.25">
      <c r="I1639" s="11"/>
      <c r="L1639" s="11"/>
      <c r="M1639" s="11"/>
      <c r="N1639" s="11"/>
      <c r="O1639" s="11"/>
      <c r="P1639" s="11"/>
    </row>
    <row r="1640" spans="9:16" x14ac:dyDescent="0.25">
      <c r="I1640" s="11"/>
      <c r="L1640" s="11"/>
      <c r="M1640" s="11"/>
      <c r="N1640" s="11"/>
      <c r="O1640" s="11"/>
      <c r="P1640" s="11"/>
    </row>
    <row r="1641" spans="9:16" x14ac:dyDescent="0.25">
      <c r="I1641" s="11"/>
      <c r="L1641" s="11"/>
      <c r="M1641" s="11"/>
      <c r="N1641" s="11"/>
      <c r="O1641" s="11"/>
      <c r="P1641" s="11"/>
    </row>
    <row r="1642" spans="9:16" x14ac:dyDescent="0.25">
      <c r="I1642" s="11"/>
      <c r="L1642" s="11"/>
      <c r="M1642" s="11"/>
      <c r="N1642" s="11"/>
      <c r="O1642" s="11"/>
      <c r="P1642" s="11"/>
    </row>
    <row r="1643" spans="9:16" x14ac:dyDescent="0.25">
      <c r="I1643" s="11"/>
      <c r="L1643" s="11"/>
      <c r="M1643" s="11"/>
      <c r="N1643" s="11"/>
      <c r="O1643" s="11"/>
      <c r="P1643" s="11"/>
    </row>
    <row r="1644" spans="9:16" x14ac:dyDescent="0.25">
      <c r="I1644" s="11"/>
      <c r="L1644" s="11"/>
      <c r="M1644" s="11"/>
      <c r="N1644" s="11"/>
      <c r="O1644" s="11"/>
      <c r="P1644" s="11"/>
    </row>
    <row r="1645" spans="9:16" x14ac:dyDescent="0.25">
      <c r="I1645" s="11"/>
      <c r="L1645" s="11"/>
      <c r="M1645" s="11"/>
      <c r="N1645" s="11"/>
      <c r="O1645" s="11"/>
      <c r="P1645" s="11"/>
    </row>
    <row r="1646" spans="9:16" x14ac:dyDescent="0.25">
      <c r="I1646" s="11"/>
      <c r="L1646" s="11"/>
      <c r="M1646" s="11"/>
      <c r="N1646" s="11"/>
      <c r="O1646" s="11"/>
      <c r="P1646" s="11"/>
    </row>
    <row r="1647" spans="9:16" x14ac:dyDescent="0.25">
      <c r="I1647" s="11"/>
      <c r="L1647" s="11"/>
      <c r="M1647" s="11"/>
      <c r="N1647" s="11"/>
      <c r="O1647" s="11"/>
      <c r="P1647" s="11"/>
    </row>
    <row r="1648" spans="9:16" x14ac:dyDescent="0.25">
      <c r="I1648" s="11"/>
      <c r="L1648" s="11"/>
      <c r="M1648" s="11"/>
      <c r="N1648" s="11"/>
      <c r="O1648" s="11"/>
      <c r="P1648" s="11"/>
    </row>
    <row r="1649" spans="9:16" x14ac:dyDescent="0.25">
      <c r="I1649" s="11"/>
      <c r="L1649" s="11"/>
      <c r="M1649" s="11"/>
      <c r="N1649" s="11"/>
      <c r="O1649" s="11"/>
      <c r="P1649" s="11"/>
    </row>
    <row r="1650" spans="9:16" x14ac:dyDescent="0.25">
      <c r="I1650" s="11"/>
      <c r="L1650" s="11"/>
      <c r="M1650" s="11"/>
      <c r="N1650" s="11"/>
      <c r="O1650" s="11"/>
      <c r="P1650" s="11"/>
    </row>
    <row r="1651" spans="9:16" x14ac:dyDescent="0.25">
      <c r="I1651" s="11"/>
      <c r="L1651" s="11"/>
      <c r="M1651" s="11"/>
      <c r="N1651" s="11"/>
      <c r="O1651" s="11"/>
      <c r="P1651" s="11"/>
    </row>
    <row r="1652" spans="9:16" x14ac:dyDescent="0.25">
      <c r="I1652" s="11"/>
      <c r="L1652" s="11"/>
      <c r="M1652" s="11"/>
      <c r="N1652" s="11"/>
      <c r="O1652" s="11"/>
      <c r="P1652" s="11"/>
    </row>
    <row r="1653" spans="9:16" x14ac:dyDescent="0.25">
      <c r="I1653" s="11"/>
      <c r="L1653" s="11"/>
      <c r="M1653" s="11"/>
      <c r="N1653" s="11"/>
      <c r="O1653" s="11"/>
      <c r="P1653" s="11"/>
    </row>
    <row r="1654" spans="9:16" x14ac:dyDescent="0.25">
      <c r="I1654" s="11"/>
      <c r="L1654" s="11"/>
      <c r="M1654" s="11"/>
      <c r="N1654" s="11"/>
      <c r="O1654" s="11"/>
      <c r="P1654" s="11"/>
    </row>
    <row r="1655" spans="9:16" x14ac:dyDescent="0.25">
      <c r="I1655" s="11"/>
      <c r="L1655" s="11"/>
      <c r="M1655" s="11"/>
      <c r="N1655" s="11"/>
      <c r="O1655" s="11"/>
      <c r="P1655" s="11"/>
    </row>
    <row r="1656" spans="9:16" x14ac:dyDescent="0.25">
      <c r="I1656" s="11"/>
      <c r="L1656" s="11"/>
      <c r="M1656" s="11"/>
      <c r="N1656" s="11"/>
      <c r="O1656" s="11"/>
      <c r="P1656" s="11"/>
    </row>
    <row r="1657" spans="9:16" x14ac:dyDescent="0.25">
      <c r="I1657" s="11"/>
      <c r="L1657" s="11"/>
      <c r="M1657" s="11"/>
      <c r="N1657" s="11"/>
      <c r="O1657" s="11"/>
      <c r="P1657" s="11"/>
    </row>
    <row r="1658" spans="9:16" x14ac:dyDescent="0.25">
      <c r="I1658" s="11"/>
      <c r="L1658" s="11"/>
      <c r="M1658" s="11"/>
      <c r="N1658" s="11"/>
      <c r="O1658" s="11"/>
      <c r="P1658" s="11"/>
    </row>
    <row r="1659" spans="9:16" x14ac:dyDescent="0.25">
      <c r="I1659" s="11"/>
      <c r="L1659" s="11"/>
      <c r="M1659" s="11"/>
      <c r="N1659" s="11"/>
      <c r="O1659" s="11"/>
      <c r="P1659" s="11"/>
    </row>
    <row r="1660" spans="9:16" x14ac:dyDescent="0.25">
      <c r="I1660" s="11"/>
      <c r="L1660" s="11"/>
      <c r="M1660" s="11"/>
      <c r="N1660" s="11"/>
      <c r="O1660" s="11"/>
      <c r="P1660" s="11"/>
    </row>
    <row r="1661" spans="9:16" x14ac:dyDescent="0.25">
      <c r="I1661" s="11"/>
      <c r="L1661" s="11"/>
      <c r="M1661" s="11"/>
      <c r="N1661" s="11"/>
      <c r="O1661" s="11"/>
      <c r="P1661" s="11"/>
    </row>
    <row r="1662" spans="9:16" x14ac:dyDescent="0.25">
      <c r="I1662" s="11"/>
      <c r="L1662" s="11"/>
      <c r="M1662" s="11"/>
      <c r="N1662" s="11"/>
      <c r="O1662" s="11"/>
      <c r="P1662" s="11"/>
    </row>
    <row r="1663" spans="9:16" x14ac:dyDescent="0.25">
      <c r="I1663" s="11"/>
      <c r="L1663" s="11"/>
      <c r="M1663" s="11"/>
      <c r="N1663" s="11"/>
      <c r="O1663" s="11"/>
      <c r="P1663" s="11"/>
    </row>
    <row r="1664" spans="9:16" x14ac:dyDescent="0.25">
      <c r="I1664" s="11"/>
      <c r="L1664" s="11"/>
      <c r="M1664" s="11"/>
      <c r="N1664" s="11"/>
      <c r="O1664" s="11"/>
      <c r="P1664" s="11"/>
    </row>
    <row r="1665" spans="9:16" x14ac:dyDescent="0.25">
      <c r="I1665" s="11"/>
      <c r="L1665" s="11"/>
      <c r="M1665" s="11"/>
      <c r="N1665" s="11"/>
      <c r="O1665" s="11"/>
      <c r="P1665" s="11"/>
    </row>
    <row r="1666" spans="9:16" x14ac:dyDescent="0.25">
      <c r="I1666" s="11"/>
      <c r="L1666" s="11"/>
      <c r="M1666" s="11"/>
      <c r="N1666" s="11"/>
      <c r="O1666" s="11"/>
      <c r="P1666" s="11"/>
    </row>
    <row r="1667" spans="9:16" x14ac:dyDescent="0.25">
      <c r="I1667" s="11"/>
      <c r="L1667" s="11"/>
      <c r="M1667" s="11"/>
      <c r="N1667" s="11"/>
      <c r="O1667" s="11"/>
      <c r="P1667" s="11"/>
    </row>
    <row r="1668" spans="9:16" x14ac:dyDescent="0.25">
      <c r="I1668" s="11"/>
      <c r="L1668" s="11"/>
      <c r="M1668" s="11"/>
      <c r="N1668" s="11"/>
      <c r="O1668" s="11"/>
      <c r="P1668" s="11"/>
    </row>
    <row r="1669" spans="9:16" x14ac:dyDescent="0.25">
      <c r="I1669" s="11"/>
      <c r="L1669" s="11"/>
      <c r="M1669" s="11"/>
      <c r="N1669" s="11"/>
      <c r="O1669" s="11"/>
      <c r="P1669" s="11"/>
    </row>
    <row r="1670" spans="9:16" x14ac:dyDescent="0.25">
      <c r="I1670" s="11"/>
      <c r="L1670" s="11"/>
      <c r="M1670" s="11"/>
      <c r="N1670" s="11"/>
      <c r="O1670" s="11"/>
      <c r="P1670" s="11"/>
    </row>
    <row r="1671" spans="9:16" x14ac:dyDescent="0.25">
      <c r="I1671" s="11"/>
      <c r="L1671" s="11"/>
      <c r="M1671" s="11"/>
      <c r="N1671" s="11"/>
      <c r="O1671" s="11"/>
      <c r="P1671" s="11"/>
    </row>
    <row r="1672" spans="9:16" x14ac:dyDescent="0.25">
      <c r="I1672" s="11"/>
      <c r="L1672" s="11"/>
      <c r="M1672" s="11"/>
      <c r="N1672" s="11"/>
      <c r="O1672" s="11"/>
      <c r="P1672" s="11"/>
    </row>
    <row r="1673" spans="9:16" x14ac:dyDescent="0.25">
      <c r="I1673" s="11"/>
      <c r="L1673" s="11"/>
      <c r="M1673" s="11"/>
      <c r="N1673" s="11"/>
      <c r="O1673" s="11"/>
      <c r="P1673" s="11"/>
    </row>
    <row r="1674" spans="9:16" x14ac:dyDescent="0.25">
      <c r="I1674" s="11"/>
      <c r="L1674" s="11"/>
      <c r="M1674" s="11"/>
      <c r="N1674" s="11"/>
      <c r="O1674" s="11"/>
      <c r="P1674" s="11"/>
    </row>
    <row r="1675" spans="9:16" x14ac:dyDescent="0.25">
      <c r="I1675" s="11"/>
      <c r="L1675" s="11"/>
      <c r="M1675" s="11"/>
      <c r="N1675" s="11"/>
      <c r="O1675" s="11"/>
      <c r="P1675" s="11"/>
    </row>
    <row r="1676" spans="9:16" x14ac:dyDescent="0.25">
      <c r="I1676" s="11"/>
      <c r="L1676" s="11"/>
      <c r="M1676" s="11"/>
      <c r="N1676" s="11"/>
      <c r="O1676" s="11"/>
      <c r="P1676" s="11"/>
    </row>
    <row r="1677" spans="9:16" x14ac:dyDescent="0.25">
      <c r="I1677" s="11"/>
      <c r="L1677" s="11"/>
      <c r="M1677" s="11"/>
      <c r="N1677" s="11"/>
      <c r="O1677" s="11"/>
      <c r="P1677" s="11"/>
    </row>
    <row r="1678" spans="9:16" x14ac:dyDescent="0.25">
      <c r="I1678" s="11"/>
      <c r="L1678" s="11"/>
      <c r="M1678" s="11"/>
      <c r="N1678" s="11"/>
      <c r="O1678" s="11"/>
      <c r="P1678" s="11"/>
    </row>
    <row r="1679" spans="9:16" x14ac:dyDescent="0.25">
      <c r="I1679" s="11"/>
      <c r="L1679" s="11"/>
      <c r="M1679" s="11"/>
      <c r="N1679" s="11"/>
      <c r="O1679" s="11"/>
      <c r="P1679" s="11"/>
    </row>
    <row r="1680" spans="9:16" x14ac:dyDescent="0.25">
      <c r="I1680" s="11"/>
      <c r="L1680" s="11"/>
      <c r="M1680" s="11"/>
      <c r="N1680" s="11"/>
      <c r="O1680" s="11"/>
      <c r="P1680" s="11"/>
    </row>
    <row r="1681" spans="9:16" x14ac:dyDescent="0.25">
      <c r="I1681" s="11"/>
      <c r="L1681" s="11"/>
      <c r="M1681" s="11"/>
      <c r="N1681" s="11"/>
      <c r="O1681" s="11"/>
      <c r="P1681" s="11"/>
    </row>
    <row r="1682" spans="9:16" x14ac:dyDescent="0.25">
      <c r="I1682" s="11"/>
      <c r="L1682" s="11"/>
      <c r="M1682" s="11"/>
      <c r="N1682" s="11"/>
      <c r="O1682" s="11"/>
      <c r="P1682" s="11"/>
    </row>
    <row r="1683" spans="9:16" x14ac:dyDescent="0.25">
      <c r="I1683" s="11"/>
      <c r="L1683" s="11"/>
      <c r="M1683" s="11"/>
      <c r="N1683" s="11"/>
      <c r="O1683" s="11"/>
      <c r="P1683" s="11"/>
    </row>
    <row r="1684" spans="9:16" x14ac:dyDescent="0.25">
      <c r="I1684" s="11"/>
      <c r="L1684" s="11"/>
      <c r="M1684" s="11"/>
      <c r="N1684" s="11"/>
      <c r="O1684" s="11"/>
      <c r="P1684" s="11"/>
    </row>
    <row r="1685" spans="9:16" x14ac:dyDescent="0.25">
      <c r="I1685" s="11"/>
      <c r="L1685" s="11"/>
      <c r="M1685" s="11"/>
      <c r="N1685" s="11"/>
      <c r="O1685" s="11"/>
      <c r="P1685" s="11"/>
    </row>
    <row r="1686" spans="9:16" x14ac:dyDescent="0.25">
      <c r="I1686" s="11"/>
      <c r="L1686" s="11"/>
      <c r="M1686" s="11"/>
      <c r="N1686" s="11"/>
      <c r="O1686" s="11"/>
      <c r="P1686" s="11"/>
    </row>
    <row r="1687" spans="9:16" x14ac:dyDescent="0.25">
      <c r="I1687" s="11"/>
      <c r="L1687" s="11"/>
      <c r="M1687" s="11"/>
      <c r="N1687" s="11"/>
      <c r="O1687" s="11"/>
      <c r="P1687" s="11"/>
    </row>
    <row r="1688" spans="9:16" x14ac:dyDescent="0.25">
      <c r="I1688" s="11"/>
      <c r="L1688" s="11"/>
      <c r="M1688" s="11"/>
      <c r="N1688" s="11"/>
      <c r="O1688" s="11"/>
      <c r="P1688" s="11"/>
    </row>
    <row r="1689" spans="9:16" x14ac:dyDescent="0.25">
      <c r="I1689" s="11"/>
      <c r="L1689" s="11"/>
      <c r="M1689" s="11"/>
      <c r="N1689" s="11"/>
      <c r="O1689" s="11"/>
      <c r="P1689" s="11"/>
    </row>
    <row r="1690" spans="9:16" x14ac:dyDescent="0.25">
      <c r="I1690" s="11"/>
      <c r="L1690" s="11"/>
      <c r="M1690" s="11"/>
      <c r="N1690" s="11"/>
      <c r="O1690" s="11"/>
      <c r="P1690" s="11"/>
    </row>
    <row r="1691" spans="9:16" x14ac:dyDescent="0.25">
      <c r="I1691" s="11"/>
      <c r="L1691" s="11"/>
      <c r="M1691" s="11"/>
      <c r="N1691" s="11"/>
      <c r="O1691" s="11"/>
      <c r="P1691" s="11"/>
    </row>
    <row r="1692" spans="9:16" x14ac:dyDescent="0.25">
      <c r="I1692" s="11"/>
      <c r="L1692" s="11"/>
      <c r="M1692" s="11"/>
      <c r="N1692" s="11"/>
      <c r="O1692" s="11"/>
      <c r="P1692" s="11"/>
    </row>
    <row r="1693" spans="9:16" x14ac:dyDescent="0.25">
      <c r="I1693" s="11"/>
      <c r="L1693" s="11"/>
      <c r="M1693" s="11"/>
      <c r="N1693" s="11"/>
      <c r="O1693" s="11"/>
      <c r="P1693" s="11"/>
    </row>
    <row r="1694" spans="9:16" x14ac:dyDescent="0.25">
      <c r="I1694" s="11"/>
      <c r="L1694" s="11"/>
      <c r="M1694" s="11"/>
      <c r="N1694" s="11"/>
      <c r="O1694" s="11"/>
      <c r="P1694" s="11"/>
    </row>
    <row r="1695" spans="9:16" x14ac:dyDescent="0.25">
      <c r="I1695" s="11"/>
      <c r="L1695" s="11"/>
      <c r="M1695" s="11"/>
      <c r="N1695" s="11"/>
      <c r="O1695" s="11"/>
      <c r="P1695" s="11"/>
    </row>
    <row r="1696" spans="9:16" x14ac:dyDescent="0.25">
      <c r="I1696" s="11"/>
      <c r="L1696" s="11"/>
      <c r="M1696" s="11"/>
      <c r="N1696" s="11"/>
      <c r="O1696" s="11"/>
      <c r="P1696" s="11"/>
    </row>
    <row r="1697" spans="9:16" x14ac:dyDescent="0.25">
      <c r="I1697" s="11"/>
      <c r="L1697" s="11"/>
      <c r="M1697" s="11"/>
      <c r="N1697" s="11"/>
      <c r="O1697" s="11"/>
      <c r="P1697" s="11"/>
    </row>
    <row r="1698" spans="9:16" x14ac:dyDescent="0.25">
      <c r="I1698" s="11"/>
      <c r="L1698" s="11"/>
      <c r="M1698" s="11"/>
      <c r="N1698" s="11"/>
      <c r="O1698" s="11"/>
      <c r="P1698" s="11"/>
    </row>
    <row r="1699" spans="9:16" x14ac:dyDescent="0.25">
      <c r="I1699" s="11"/>
      <c r="L1699" s="11"/>
      <c r="M1699" s="11"/>
      <c r="N1699" s="11"/>
      <c r="O1699" s="11"/>
      <c r="P1699" s="11"/>
    </row>
    <row r="1700" spans="9:16" x14ac:dyDescent="0.25">
      <c r="I1700" s="11"/>
      <c r="L1700" s="11"/>
      <c r="M1700" s="11"/>
      <c r="N1700" s="11"/>
      <c r="O1700" s="11"/>
      <c r="P1700" s="11"/>
    </row>
    <row r="1701" spans="9:16" x14ac:dyDescent="0.25">
      <c r="I1701" s="11"/>
      <c r="L1701" s="11"/>
      <c r="M1701" s="11"/>
      <c r="N1701" s="11"/>
      <c r="O1701" s="11"/>
      <c r="P1701" s="11"/>
    </row>
    <row r="1702" spans="9:16" x14ac:dyDescent="0.25">
      <c r="I1702" s="11"/>
      <c r="L1702" s="11"/>
      <c r="M1702" s="11"/>
      <c r="N1702" s="11"/>
      <c r="O1702" s="11"/>
      <c r="P1702" s="11"/>
    </row>
    <row r="1703" spans="9:16" x14ac:dyDescent="0.25">
      <c r="I1703" s="11"/>
      <c r="L1703" s="11"/>
      <c r="M1703" s="11"/>
      <c r="N1703" s="11"/>
      <c r="O1703" s="11"/>
      <c r="P1703" s="11"/>
    </row>
    <row r="1704" spans="9:16" x14ac:dyDescent="0.25">
      <c r="I1704" s="11"/>
      <c r="L1704" s="11"/>
      <c r="M1704" s="11"/>
      <c r="N1704" s="11"/>
      <c r="O1704" s="11"/>
      <c r="P1704" s="11"/>
    </row>
    <row r="1705" spans="9:16" x14ac:dyDescent="0.25">
      <c r="I1705" s="11"/>
      <c r="L1705" s="11"/>
      <c r="M1705" s="11"/>
      <c r="N1705" s="11"/>
      <c r="O1705" s="11"/>
      <c r="P1705" s="11"/>
    </row>
    <row r="1706" spans="9:16" x14ac:dyDescent="0.25">
      <c r="I1706" s="11"/>
      <c r="L1706" s="11"/>
      <c r="M1706" s="11"/>
      <c r="N1706" s="11"/>
      <c r="O1706" s="11"/>
      <c r="P1706" s="11"/>
    </row>
    <row r="1707" spans="9:16" x14ac:dyDescent="0.25">
      <c r="I1707" s="11"/>
      <c r="L1707" s="11"/>
      <c r="M1707" s="11"/>
      <c r="N1707" s="11"/>
      <c r="O1707" s="11"/>
      <c r="P1707" s="11"/>
    </row>
    <row r="1708" spans="9:16" x14ac:dyDescent="0.25">
      <c r="I1708" s="11"/>
      <c r="L1708" s="11"/>
      <c r="M1708" s="11"/>
      <c r="N1708" s="11"/>
      <c r="O1708" s="11"/>
      <c r="P1708" s="11"/>
    </row>
    <row r="1709" spans="9:16" x14ac:dyDescent="0.25">
      <c r="I1709" s="11"/>
      <c r="L1709" s="11"/>
      <c r="M1709" s="11"/>
      <c r="N1709" s="11"/>
      <c r="O1709" s="11"/>
      <c r="P1709" s="11"/>
    </row>
    <row r="1710" spans="9:16" x14ac:dyDescent="0.25">
      <c r="I1710" s="11"/>
      <c r="L1710" s="11"/>
      <c r="M1710" s="11"/>
      <c r="N1710" s="11"/>
      <c r="O1710" s="11"/>
      <c r="P1710" s="11"/>
    </row>
    <row r="1711" spans="9:16" x14ac:dyDescent="0.25">
      <c r="I1711" s="11"/>
      <c r="L1711" s="11"/>
      <c r="M1711" s="11"/>
      <c r="N1711" s="11"/>
      <c r="O1711" s="11"/>
      <c r="P1711" s="11"/>
    </row>
    <row r="1712" spans="9:16" x14ac:dyDescent="0.25">
      <c r="I1712" s="11"/>
      <c r="L1712" s="11"/>
      <c r="M1712" s="11"/>
      <c r="N1712" s="11"/>
      <c r="O1712" s="11"/>
      <c r="P1712" s="11"/>
    </row>
    <row r="1713" spans="9:16" x14ac:dyDescent="0.25">
      <c r="I1713" s="11"/>
      <c r="L1713" s="11"/>
      <c r="M1713" s="11"/>
      <c r="N1713" s="11"/>
      <c r="O1713" s="11"/>
      <c r="P1713" s="11"/>
    </row>
    <row r="1714" spans="9:16" x14ac:dyDescent="0.25">
      <c r="I1714" s="11"/>
      <c r="L1714" s="11"/>
      <c r="M1714" s="11"/>
      <c r="N1714" s="11"/>
      <c r="O1714" s="11"/>
      <c r="P1714" s="11"/>
    </row>
    <row r="1715" spans="9:16" x14ac:dyDescent="0.25">
      <c r="I1715" s="11"/>
      <c r="L1715" s="11"/>
      <c r="M1715" s="11"/>
      <c r="N1715" s="11"/>
      <c r="O1715" s="11"/>
      <c r="P1715" s="11"/>
    </row>
    <row r="1716" spans="9:16" x14ac:dyDescent="0.25">
      <c r="I1716" s="11"/>
      <c r="L1716" s="11"/>
      <c r="M1716" s="11"/>
      <c r="N1716" s="11"/>
      <c r="O1716" s="11"/>
      <c r="P1716" s="11"/>
    </row>
    <row r="1717" spans="9:16" x14ac:dyDescent="0.25">
      <c r="I1717" s="11"/>
      <c r="L1717" s="11"/>
      <c r="M1717" s="11"/>
      <c r="N1717" s="11"/>
      <c r="O1717" s="11"/>
      <c r="P1717" s="11"/>
    </row>
    <row r="1718" spans="9:16" x14ac:dyDescent="0.25">
      <c r="I1718" s="11"/>
      <c r="L1718" s="11"/>
      <c r="M1718" s="11"/>
      <c r="N1718" s="11"/>
      <c r="O1718" s="11"/>
      <c r="P1718" s="11"/>
    </row>
    <row r="1719" spans="9:16" x14ac:dyDescent="0.25">
      <c r="I1719" s="11"/>
      <c r="L1719" s="11"/>
      <c r="M1719" s="11"/>
      <c r="N1719" s="11"/>
      <c r="O1719" s="11"/>
      <c r="P1719" s="11"/>
    </row>
    <row r="1720" spans="9:16" x14ac:dyDescent="0.25">
      <c r="I1720" s="11"/>
      <c r="L1720" s="11"/>
      <c r="M1720" s="11"/>
      <c r="N1720" s="11"/>
      <c r="O1720" s="11"/>
      <c r="P1720" s="11"/>
    </row>
    <row r="1721" spans="9:16" x14ac:dyDescent="0.25">
      <c r="I1721" s="11"/>
      <c r="L1721" s="11"/>
      <c r="M1721" s="11"/>
      <c r="N1721" s="11"/>
      <c r="O1721" s="11"/>
      <c r="P1721" s="11"/>
    </row>
    <row r="1722" spans="9:16" x14ac:dyDescent="0.25">
      <c r="I1722" s="11"/>
      <c r="L1722" s="11"/>
      <c r="M1722" s="11"/>
      <c r="N1722" s="11"/>
      <c r="O1722" s="11"/>
      <c r="P1722" s="11"/>
    </row>
    <row r="1723" spans="9:16" x14ac:dyDescent="0.25">
      <c r="I1723" s="11"/>
      <c r="L1723" s="11"/>
      <c r="M1723" s="11"/>
      <c r="N1723" s="11"/>
      <c r="O1723" s="11"/>
      <c r="P1723" s="11"/>
    </row>
    <row r="1724" spans="9:16" x14ac:dyDescent="0.25">
      <c r="I1724" s="11"/>
      <c r="L1724" s="11"/>
      <c r="M1724" s="11"/>
      <c r="N1724" s="11"/>
      <c r="O1724" s="11"/>
      <c r="P1724" s="11"/>
    </row>
    <row r="1725" spans="9:16" x14ac:dyDescent="0.25">
      <c r="I1725" s="11"/>
      <c r="L1725" s="11"/>
      <c r="M1725" s="11"/>
      <c r="N1725" s="11"/>
      <c r="O1725" s="11"/>
      <c r="P1725" s="11"/>
    </row>
    <row r="1726" spans="9:16" x14ac:dyDescent="0.25">
      <c r="I1726" s="11"/>
      <c r="L1726" s="11"/>
      <c r="M1726" s="11"/>
      <c r="N1726" s="11"/>
      <c r="O1726" s="11"/>
      <c r="P1726" s="11"/>
    </row>
    <row r="1727" spans="9:16" x14ac:dyDescent="0.25">
      <c r="I1727" s="11"/>
      <c r="L1727" s="11"/>
      <c r="M1727" s="11"/>
      <c r="N1727" s="11"/>
      <c r="O1727" s="11"/>
      <c r="P1727" s="11"/>
    </row>
    <row r="1728" spans="9:16" x14ac:dyDescent="0.25">
      <c r="I1728" s="11"/>
      <c r="L1728" s="11"/>
      <c r="M1728" s="11"/>
      <c r="N1728" s="11"/>
      <c r="O1728" s="11"/>
      <c r="P1728" s="11"/>
    </row>
    <row r="1729" spans="9:16" x14ac:dyDescent="0.25">
      <c r="I1729" s="11"/>
      <c r="L1729" s="11"/>
      <c r="M1729" s="11"/>
      <c r="N1729" s="11"/>
      <c r="O1729" s="11"/>
      <c r="P1729" s="11"/>
    </row>
    <row r="1730" spans="9:16" x14ac:dyDescent="0.25">
      <c r="I1730" s="11"/>
      <c r="L1730" s="11"/>
      <c r="M1730" s="11"/>
      <c r="N1730" s="11"/>
      <c r="O1730" s="11"/>
      <c r="P1730" s="11"/>
    </row>
    <row r="1731" spans="9:16" x14ac:dyDescent="0.25">
      <c r="I1731" s="11"/>
      <c r="L1731" s="11"/>
      <c r="M1731" s="11"/>
      <c r="N1731" s="11"/>
      <c r="O1731" s="11"/>
      <c r="P1731" s="11"/>
    </row>
    <row r="1732" spans="9:16" x14ac:dyDescent="0.25">
      <c r="I1732" s="11"/>
      <c r="L1732" s="11"/>
      <c r="M1732" s="11"/>
      <c r="N1732" s="11"/>
      <c r="O1732" s="11"/>
      <c r="P1732" s="11"/>
    </row>
    <row r="1733" spans="9:16" x14ac:dyDescent="0.25">
      <c r="I1733" s="11"/>
      <c r="L1733" s="11"/>
      <c r="M1733" s="11"/>
      <c r="N1733" s="11"/>
      <c r="O1733" s="11"/>
      <c r="P1733" s="11"/>
    </row>
    <row r="1734" spans="9:16" x14ac:dyDescent="0.25">
      <c r="I1734" s="11"/>
      <c r="L1734" s="11"/>
      <c r="M1734" s="11"/>
      <c r="N1734" s="11"/>
      <c r="O1734" s="11"/>
      <c r="P1734" s="11"/>
    </row>
    <row r="1735" spans="9:16" x14ac:dyDescent="0.25">
      <c r="I1735" s="11"/>
      <c r="L1735" s="11"/>
      <c r="M1735" s="11"/>
      <c r="N1735" s="11"/>
      <c r="O1735" s="11"/>
      <c r="P1735" s="11"/>
    </row>
    <row r="1736" spans="9:16" x14ac:dyDescent="0.25">
      <c r="I1736" s="11"/>
      <c r="L1736" s="11"/>
      <c r="M1736" s="11"/>
      <c r="N1736" s="11"/>
      <c r="O1736" s="11"/>
      <c r="P1736" s="11"/>
    </row>
    <row r="1737" spans="9:16" x14ac:dyDescent="0.25">
      <c r="I1737" s="11"/>
      <c r="L1737" s="11"/>
      <c r="M1737" s="11"/>
      <c r="N1737" s="11"/>
      <c r="O1737" s="11"/>
      <c r="P1737" s="11"/>
    </row>
    <row r="1738" spans="9:16" x14ac:dyDescent="0.25">
      <c r="I1738" s="11"/>
      <c r="L1738" s="11"/>
      <c r="M1738" s="11"/>
      <c r="N1738" s="11"/>
      <c r="O1738" s="11"/>
      <c r="P1738" s="11"/>
    </row>
    <row r="1739" spans="9:16" x14ac:dyDescent="0.25">
      <c r="I1739" s="11"/>
      <c r="L1739" s="11"/>
      <c r="M1739" s="11"/>
      <c r="N1739" s="11"/>
      <c r="O1739" s="11"/>
      <c r="P1739" s="11"/>
    </row>
    <row r="1740" spans="9:16" x14ac:dyDescent="0.25">
      <c r="I1740" s="11"/>
      <c r="L1740" s="11"/>
      <c r="M1740" s="11"/>
      <c r="N1740" s="11"/>
      <c r="O1740" s="11"/>
      <c r="P1740" s="11"/>
    </row>
    <row r="1741" spans="9:16" x14ac:dyDescent="0.25">
      <c r="I1741" s="11"/>
      <c r="L1741" s="11"/>
      <c r="M1741" s="11"/>
      <c r="N1741" s="11"/>
      <c r="O1741" s="11"/>
      <c r="P1741" s="11"/>
    </row>
    <row r="1742" spans="9:16" x14ac:dyDescent="0.25">
      <c r="I1742" s="11"/>
      <c r="L1742" s="11"/>
      <c r="M1742" s="11"/>
      <c r="N1742" s="11"/>
      <c r="O1742" s="11"/>
      <c r="P1742" s="11"/>
    </row>
    <row r="1743" spans="9:16" x14ac:dyDescent="0.25">
      <c r="I1743" s="11"/>
      <c r="L1743" s="11"/>
      <c r="M1743" s="11"/>
      <c r="N1743" s="11"/>
      <c r="O1743" s="11"/>
      <c r="P1743" s="11"/>
    </row>
    <row r="1744" spans="9:16" x14ac:dyDescent="0.25">
      <c r="I1744" s="11"/>
      <c r="L1744" s="11"/>
      <c r="M1744" s="11"/>
      <c r="N1744" s="11"/>
      <c r="O1744" s="11"/>
      <c r="P1744" s="11"/>
    </row>
    <row r="1745" spans="9:16" x14ac:dyDescent="0.25">
      <c r="I1745" s="11"/>
      <c r="L1745" s="11"/>
      <c r="M1745" s="11"/>
      <c r="N1745" s="11"/>
      <c r="O1745" s="11"/>
      <c r="P1745" s="11"/>
    </row>
    <row r="1746" spans="9:16" x14ac:dyDescent="0.25">
      <c r="I1746" s="11"/>
      <c r="L1746" s="11"/>
      <c r="M1746" s="11"/>
      <c r="N1746" s="11"/>
      <c r="O1746" s="11"/>
      <c r="P1746" s="11"/>
    </row>
    <row r="1747" spans="9:16" x14ac:dyDescent="0.25">
      <c r="I1747" s="11"/>
      <c r="L1747" s="11"/>
      <c r="M1747" s="11"/>
      <c r="N1747" s="11"/>
      <c r="O1747" s="11"/>
      <c r="P1747" s="11"/>
    </row>
    <row r="1748" spans="9:16" x14ac:dyDescent="0.25">
      <c r="I1748" s="11"/>
      <c r="L1748" s="11"/>
      <c r="M1748" s="11"/>
      <c r="N1748" s="11"/>
      <c r="O1748" s="11"/>
      <c r="P1748" s="11"/>
    </row>
    <row r="1749" spans="9:16" x14ac:dyDescent="0.25">
      <c r="I1749" s="11"/>
      <c r="L1749" s="11"/>
      <c r="M1749" s="11"/>
      <c r="N1749" s="11"/>
      <c r="O1749" s="11"/>
      <c r="P1749" s="11"/>
    </row>
    <row r="1750" spans="9:16" x14ac:dyDescent="0.25">
      <c r="I1750" s="11"/>
      <c r="L1750" s="11"/>
      <c r="M1750" s="11"/>
      <c r="N1750" s="11"/>
      <c r="O1750" s="11"/>
      <c r="P1750" s="11"/>
    </row>
    <row r="1751" spans="9:16" x14ac:dyDescent="0.25">
      <c r="I1751" s="11"/>
      <c r="L1751" s="11"/>
      <c r="M1751" s="11"/>
      <c r="N1751" s="11"/>
      <c r="O1751" s="11"/>
      <c r="P1751" s="11"/>
    </row>
    <row r="1752" spans="9:16" x14ac:dyDescent="0.25">
      <c r="I1752" s="11"/>
      <c r="L1752" s="11"/>
      <c r="M1752" s="11"/>
      <c r="N1752" s="11"/>
      <c r="O1752" s="11"/>
      <c r="P1752" s="11"/>
    </row>
    <row r="1753" spans="9:16" x14ac:dyDescent="0.25">
      <c r="I1753" s="11"/>
      <c r="L1753" s="11"/>
      <c r="M1753" s="11"/>
      <c r="N1753" s="11"/>
      <c r="O1753" s="11"/>
      <c r="P1753" s="11"/>
    </row>
    <row r="1754" spans="9:16" x14ac:dyDescent="0.25">
      <c r="I1754" s="11"/>
      <c r="L1754" s="11"/>
      <c r="M1754" s="11"/>
      <c r="N1754" s="11"/>
      <c r="O1754" s="11"/>
      <c r="P1754" s="11"/>
    </row>
    <row r="1755" spans="9:16" x14ac:dyDescent="0.25">
      <c r="I1755" s="11"/>
      <c r="L1755" s="11"/>
      <c r="M1755" s="11"/>
      <c r="N1755" s="11"/>
      <c r="O1755" s="11"/>
      <c r="P1755" s="11"/>
    </row>
    <row r="1756" spans="9:16" x14ac:dyDescent="0.25">
      <c r="I1756" s="11"/>
      <c r="L1756" s="11"/>
      <c r="M1756" s="11"/>
      <c r="N1756" s="11"/>
      <c r="O1756" s="11"/>
      <c r="P1756" s="11"/>
    </row>
    <row r="1757" spans="9:16" x14ac:dyDescent="0.25">
      <c r="I1757" s="11"/>
      <c r="L1757" s="11"/>
      <c r="M1757" s="11"/>
      <c r="N1757" s="11"/>
      <c r="O1757" s="11"/>
      <c r="P1757" s="11"/>
    </row>
    <row r="1758" spans="9:16" x14ac:dyDescent="0.25">
      <c r="I1758" s="11"/>
      <c r="L1758" s="11"/>
      <c r="M1758" s="11"/>
      <c r="N1758" s="11"/>
      <c r="O1758" s="11"/>
      <c r="P1758" s="11"/>
    </row>
    <row r="1759" spans="9:16" x14ac:dyDescent="0.25">
      <c r="I1759" s="11"/>
      <c r="L1759" s="11"/>
      <c r="M1759" s="11"/>
      <c r="N1759" s="11"/>
      <c r="O1759" s="11"/>
      <c r="P1759" s="11"/>
    </row>
    <row r="1760" spans="9:16" x14ac:dyDescent="0.25">
      <c r="I1760" s="11"/>
      <c r="L1760" s="11"/>
      <c r="M1760" s="11"/>
      <c r="N1760" s="11"/>
      <c r="O1760" s="11"/>
      <c r="P1760" s="11"/>
    </row>
    <row r="1761" spans="9:16" x14ac:dyDescent="0.25">
      <c r="I1761" s="11"/>
      <c r="L1761" s="11"/>
      <c r="M1761" s="11"/>
      <c r="N1761" s="11"/>
      <c r="O1761" s="11"/>
      <c r="P1761" s="11"/>
    </row>
    <row r="1762" spans="9:16" x14ac:dyDescent="0.25">
      <c r="I1762" s="11"/>
      <c r="L1762" s="11"/>
      <c r="M1762" s="11"/>
      <c r="N1762" s="11"/>
      <c r="O1762" s="11"/>
      <c r="P1762" s="11"/>
    </row>
    <row r="1763" spans="9:16" x14ac:dyDescent="0.25">
      <c r="I1763" s="11"/>
      <c r="L1763" s="11"/>
      <c r="M1763" s="11"/>
      <c r="N1763" s="11"/>
      <c r="O1763" s="11"/>
      <c r="P1763" s="11"/>
    </row>
    <row r="1764" spans="9:16" x14ac:dyDescent="0.25">
      <c r="I1764" s="11"/>
      <c r="L1764" s="11"/>
      <c r="M1764" s="11"/>
      <c r="N1764" s="11"/>
      <c r="O1764" s="11"/>
      <c r="P1764" s="11"/>
    </row>
    <row r="1765" spans="9:16" x14ac:dyDescent="0.25">
      <c r="I1765" s="11"/>
      <c r="L1765" s="11"/>
      <c r="M1765" s="11"/>
      <c r="N1765" s="11"/>
      <c r="O1765" s="11"/>
      <c r="P1765" s="11"/>
    </row>
    <row r="1766" spans="9:16" x14ac:dyDescent="0.25">
      <c r="I1766" s="11"/>
      <c r="L1766" s="11"/>
      <c r="M1766" s="11"/>
      <c r="N1766" s="11"/>
      <c r="O1766" s="11"/>
      <c r="P1766" s="11"/>
    </row>
    <row r="1767" spans="9:16" x14ac:dyDescent="0.25">
      <c r="I1767" s="11"/>
      <c r="L1767" s="11"/>
      <c r="M1767" s="11"/>
      <c r="N1767" s="11"/>
      <c r="O1767" s="11"/>
      <c r="P1767" s="11"/>
    </row>
    <row r="1768" spans="9:16" x14ac:dyDescent="0.25">
      <c r="I1768" s="11"/>
      <c r="L1768" s="11"/>
      <c r="M1768" s="11"/>
      <c r="N1768" s="11"/>
      <c r="O1768" s="11"/>
      <c r="P1768" s="11"/>
    </row>
    <row r="1769" spans="9:16" x14ac:dyDescent="0.25">
      <c r="I1769" s="11"/>
      <c r="L1769" s="11"/>
      <c r="M1769" s="11"/>
      <c r="N1769" s="11"/>
      <c r="O1769" s="11"/>
      <c r="P1769" s="11"/>
    </row>
    <row r="1770" spans="9:16" x14ac:dyDescent="0.25">
      <c r="I1770" s="11"/>
      <c r="L1770" s="11"/>
      <c r="M1770" s="11"/>
      <c r="N1770" s="11"/>
      <c r="O1770" s="11"/>
      <c r="P1770" s="11"/>
    </row>
    <row r="1771" spans="9:16" x14ac:dyDescent="0.25">
      <c r="I1771" s="11"/>
      <c r="L1771" s="11"/>
      <c r="M1771" s="11"/>
      <c r="N1771" s="11"/>
      <c r="O1771" s="11"/>
      <c r="P1771" s="11"/>
    </row>
    <row r="1772" spans="9:16" x14ac:dyDescent="0.25">
      <c r="I1772" s="11"/>
      <c r="L1772" s="11"/>
      <c r="M1772" s="11"/>
      <c r="N1772" s="11"/>
      <c r="O1772" s="11"/>
      <c r="P1772" s="11"/>
    </row>
    <row r="1773" spans="9:16" x14ac:dyDescent="0.25">
      <c r="I1773" s="11"/>
      <c r="L1773" s="11"/>
      <c r="M1773" s="11"/>
      <c r="N1773" s="11"/>
      <c r="O1773" s="11"/>
      <c r="P1773" s="11"/>
    </row>
    <row r="1774" spans="9:16" x14ac:dyDescent="0.25">
      <c r="I1774" s="11"/>
      <c r="L1774" s="11"/>
      <c r="M1774" s="11"/>
      <c r="N1774" s="11"/>
      <c r="O1774" s="11"/>
      <c r="P1774" s="11"/>
    </row>
    <row r="1775" spans="9:16" x14ac:dyDescent="0.25">
      <c r="I1775" s="11"/>
      <c r="L1775" s="11"/>
      <c r="M1775" s="11"/>
      <c r="N1775" s="11"/>
      <c r="O1775" s="11"/>
      <c r="P1775" s="11"/>
    </row>
    <row r="1776" spans="9:16" x14ac:dyDescent="0.25">
      <c r="I1776" s="11"/>
      <c r="L1776" s="11"/>
      <c r="M1776" s="11"/>
      <c r="N1776" s="11"/>
      <c r="O1776" s="11"/>
      <c r="P1776" s="11"/>
    </row>
    <row r="1777" spans="9:16" x14ac:dyDescent="0.25">
      <c r="I1777" s="11"/>
      <c r="L1777" s="11"/>
      <c r="M1777" s="11"/>
      <c r="N1777" s="11"/>
      <c r="O1777" s="11"/>
      <c r="P1777" s="11"/>
    </row>
    <row r="1778" spans="9:16" x14ac:dyDescent="0.25">
      <c r="I1778" s="11"/>
      <c r="L1778" s="11"/>
      <c r="M1778" s="11"/>
      <c r="N1778" s="11"/>
      <c r="O1778" s="11"/>
      <c r="P1778" s="11"/>
    </row>
    <row r="1779" spans="9:16" x14ac:dyDescent="0.25">
      <c r="I1779" s="11"/>
      <c r="L1779" s="11"/>
      <c r="M1779" s="11"/>
      <c r="N1779" s="11"/>
      <c r="O1779" s="11"/>
      <c r="P1779" s="11"/>
    </row>
    <row r="1780" spans="9:16" x14ac:dyDescent="0.25">
      <c r="I1780" s="11"/>
      <c r="L1780" s="11"/>
      <c r="M1780" s="11"/>
      <c r="N1780" s="11"/>
      <c r="O1780" s="11"/>
      <c r="P1780" s="11"/>
    </row>
    <row r="1781" spans="9:16" x14ac:dyDescent="0.25">
      <c r="I1781" s="11"/>
      <c r="L1781" s="11"/>
      <c r="M1781" s="11"/>
      <c r="N1781" s="11"/>
      <c r="O1781" s="11"/>
      <c r="P1781" s="11"/>
    </row>
    <row r="1782" spans="9:16" x14ac:dyDescent="0.25">
      <c r="I1782" s="11"/>
      <c r="L1782" s="11"/>
      <c r="M1782" s="11"/>
      <c r="N1782" s="11"/>
      <c r="O1782" s="11"/>
      <c r="P1782" s="11"/>
    </row>
    <row r="1783" spans="9:16" x14ac:dyDescent="0.25">
      <c r="I1783" s="11"/>
      <c r="L1783" s="11"/>
      <c r="M1783" s="11"/>
      <c r="N1783" s="11"/>
      <c r="O1783" s="11"/>
      <c r="P1783" s="11"/>
    </row>
    <row r="1784" spans="9:16" x14ac:dyDescent="0.25">
      <c r="I1784" s="11"/>
      <c r="L1784" s="11"/>
      <c r="M1784" s="11"/>
      <c r="N1784" s="11"/>
      <c r="O1784" s="11"/>
      <c r="P1784" s="11"/>
    </row>
    <row r="1785" spans="9:16" x14ac:dyDescent="0.25">
      <c r="I1785" s="11"/>
      <c r="L1785" s="11"/>
      <c r="M1785" s="11"/>
      <c r="N1785" s="11"/>
      <c r="O1785" s="11"/>
      <c r="P1785" s="11"/>
    </row>
    <row r="1786" spans="9:16" x14ac:dyDescent="0.25">
      <c r="I1786" s="11"/>
      <c r="L1786" s="11"/>
      <c r="M1786" s="11"/>
      <c r="N1786" s="11"/>
      <c r="O1786" s="11"/>
      <c r="P1786" s="11"/>
    </row>
    <row r="1787" spans="9:16" x14ac:dyDescent="0.25">
      <c r="I1787" s="11"/>
      <c r="L1787" s="11"/>
      <c r="M1787" s="11"/>
      <c r="N1787" s="11"/>
      <c r="O1787" s="11"/>
      <c r="P1787" s="11"/>
    </row>
    <row r="1788" spans="9:16" x14ac:dyDescent="0.25">
      <c r="I1788" s="11"/>
      <c r="L1788" s="11"/>
      <c r="M1788" s="11"/>
      <c r="N1788" s="11"/>
      <c r="O1788" s="11"/>
      <c r="P1788" s="11"/>
    </row>
    <row r="1789" spans="9:16" x14ac:dyDescent="0.25">
      <c r="I1789" s="11"/>
      <c r="L1789" s="11"/>
      <c r="M1789" s="11"/>
      <c r="N1789" s="11"/>
      <c r="O1789" s="11"/>
      <c r="P1789" s="11"/>
    </row>
    <row r="1790" spans="9:16" x14ac:dyDescent="0.25">
      <c r="I1790" s="11"/>
      <c r="L1790" s="11"/>
      <c r="M1790" s="11"/>
      <c r="N1790" s="11"/>
      <c r="O1790" s="11"/>
      <c r="P1790" s="11"/>
    </row>
    <row r="1791" spans="9:16" x14ac:dyDescent="0.25">
      <c r="I1791" s="11"/>
      <c r="L1791" s="11"/>
      <c r="M1791" s="11"/>
      <c r="N1791" s="11"/>
      <c r="O1791" s="11"/>
      <c r="P1791" s="11"/>
    </row>
    <row r="1792" spans="9:16" x14ac:dyDescent="0.25">
      <c r="I1792" s="11"/>
      <c r="L1792" s="11"/>
      <c r="M1792" s="11"/>
      <c r="N1792" s="11"/>
      <c r="O1792" s="11"/>
      <c r="P1792" s="11"/>
    </row>
    <row r="1793" spans="9:16" x14ac:dyDescent="0.25">
      <c r="I1793" s="11"/>
      <c r="L1793" s="11"/>
      <c r="M1793" s="11"/>
      <c r="N1793" s="11"/>
      <c r="O1793" s="11"/>
      <c r="P1793" s="11"/>
    </row>
    <row r="1794" spans="9:16" x14ac:dyDescent="0.25">
      <c r="I1794" s="11"/>
      <c r="L1794" s="11"/>
      <c r="M1794" s="11"/>
      <c r="N1794" s="11"/>
      <c r="O1794" s="11"/>
      <c r="P1794" s="11"/>
    </row>
    <row r="1795" spans="9:16" x14ac:dyDescent="0.25">
      <c r="I1795" s="11"/>
      <c r="L1795" s="11"/>
      <c r="M1795" s="11"/>
      <c r="N1795" s="11"/>
      <c r="O1795" s="11"/>
      <c r="P1795" s="11"/>
    </row>
    <row r="1796" spans="9:16" x14ac:dyDescent="0.25">
      <c r="I1796" s="11"/>
      <c r="L1796" s="11"/>
      <c r="M1796" s="11"/>
      <c r="N1796" s="11"/>
      <c r="O1796" s="11"/>
      <c r="P1796" s="11"/>
    </row>
    <row r="1797" spans="9:16" x14ac:dyDescent="0.25">
      <c r="I1797" s="11"/>
      <c r="L1797" s="11"/>
      <c r="M1797" s="11"/>
      <c r="N1797" s="11"/>
      <c r="O1797" s="11"/>
      <c r="P1797" s="11"/>
    </row>
    <row r="1798" spans="9:16" x14ac:dyDescent="0.25">
      <c r="I1798" s="11"/>
      <c r="L1798" s="11"/>
      <c r="M1798" s="11"/>
      <c r="N1798" s="11"/>
      <c r="O1798" s="11"/>
      <c r="P1798" s="11"/>
    </row>
    <row r="1799" spans="9:16" x14ac:dyDescent="0.25">
      <c r="I1799" s="11"/>
      <c r="L1799" s="11"/>
      <c r="M1799" s="11"/>
      <c r="N1799" s="11"/>
      <c r="O1799" s="11"/>
      <c r="P1799" s="11"/>
    </row>
    <row r="1800" spans="9:16" x14ac:dyDescent="0.25">
      <c r="I1800" s="11"/>
      <c r="L1800" s="11"/>
      <c r="M1800" s="11"/>
      <c r="N1800" s="11"/>
      <c r="O1800" s="11"/>
      <c r="P1800" s="11"/>
    </row>
    <row r="1801" spans="9:16" x14ac:dyDescent="0.25">
      <c r="I1801" s="11"/>
      <c r="L1801" s="11"/>
      <c r="M1801" s="11"/>
      <c r="N1801" s="11"/>
      <c r="O1801" s="11"/>
      <c r="P1801" s="11"/>
    </row>
    <row r="1802" spans="9:16" x14ac:dyDescent="0.25">
      <c r="I1802" s="11"/>
      <c r="L1802" s="11"/>
      <c r="M1802" s="11"/>
      <c r="N1802" s="11"/>
      <c r="O1802" s="11"/>
      <c r="P1802" s="11"/>
    </row>
    <row r="1803" spans="9:16" x14ac:dyDescent="0.25">
      <c r="I1803" s="11"/>
      <c r="L1803" s="11"/>
      <c r="M1803" s="11"/>
      <c r="N1803" s="11"/>
      <c r="O1803" s="11"/>
      <c r="P1803" s="11"/>
    </row>
    <row r="1804" spans="9:16" x14ac:dyDescent="0.25">
      <c r="I1804" s="11"/>
      <c r="L1804" s="11"/>
      <c r="M1804" s="11"/>
      <c r="N1804" s="11"/>
      <c r="O1804" s="11"/>
      <c r="P1804" s="11"/>
    </row>
    <row r="1805" spans="9:16" x14ac:dyDescent="0.25">
      <c r="I1805" s="11"/>
      <c r="L1805" s="11"/>
      <c r="M1805" s="11"/>
      <c r="N1805" s="11"/>
      <c r="O1805" s="11"/>
      <c r="P1805" s="11"/>
    </row>
    <row r="1806" spans="9:16" x14ac:dyDescent="0.25">
      <c r="I1806" s="11"/>
      <c r="L1806" s="11"/>
      <c r="M1806" s="11"/>
      <c r="N1806" s="11"/>
      <c r="O1806" s="11"/>
      <c r="P1806" s="11"/>
    </row>
    <row r="1807" spans="9:16" x14ac:dyDescent="0.25">
      <c r="I1807" s="11"/>
      <c r="L1807" s="11"/>
      <c r="M1807" s="11"/>
      <c r="N1807" s="11"/>
      <c r="O1807" s="11"/>
      <c r="P1807" s="11"/>
    </row>
    <row r="1808" spans="9:16" x14ac:dyDescent="0.25">
      <c r="I1808" s="11"/>
      <c r="L1808" s="11"/>
      <c r="M1808" s="11"/>
      <c r="N1808" s="11"/>
      <c r="O1808" s="11"/>
      <c r="P1808" s="11"/>
    </row>
    <row r="1809" spans="9:16" x14ac:dyDescent="0.25">
      <c r="I1809" s="11"/>
      <c r="L1809" s="11"/>
      <c r="M1809" s="11"/>
      <c r="N1809" s="11"/>
      <c r="O1809" s="11"/>
      <c r="P1809" s="11"/>
    </row>
    <row r="1810" spans="9:16" x14ac:dyDescent="0.25">
      <c r="I1810" s="11"/>
      <c r="L1810" s="11"/>
      <c r="M1810" s="11"/>
      <c r="N1810" s="11"/>
      <c r="O1810" s="11"/>
      <c r="P1810" s="11"/>
    </row>
    <row r="1811" spans="9:16" x14ac:dyDescent="0.25">
      <c r="I1811" s="11"/>
      <c r="L1811" s="11"/>
      <c r="M1811" s="11"/>
      <c r="N1811" s="11"/>
      <c r="O1811" s="11"/>
      <c r="P1811" s="11"/>
    </row>
    <row r="1812" spans="9:16" x14ac:dyDescent="0.25">
      <c r="I1812" s="11"/>
      <c r="L1812" s="11"/>
      <c r="M1812" s="11"/>
      <c r="N1812" s="11"/>
      <c r="O1812" s="11"/>
      <c r="P1812" s="11"/>
    </row>
    <row r="1813" spans="9:16" x14ac:dyDescent="0.25">
      <c r="I1813" s="11"/>
      <c r="L1813" s="11"/>
      <c r="M1813" s="11"/>
      <c r="N1813" s="11"/>
      <c r="O1813" s="11"/>
      <c r="P1813" s="11"/>
    </row>
    <row r="1814" spans="9:16" x14ac:dyDescent="0.25">
      <c r="I1814" s="11"/>
      <c r="L1814" s="11"/>
      <c r="M1814" s="11"/>
      <c r="N1814" s="11"/>
      <c r="O1814" s="11"/>
      <c r="P1814" s="11"/>
    </row>
    <row r="1815" spans="9:16" x14ac:dyDescent="0.25">
      <c r="I1815" s="11"/>
      <c r="L1815" s="11"/>
      <c r="M1815" s="11"/>
      <c r="N1815" s="11"/>
      <c r="O1815" s="11"/>
      <c r="P1815" s="11"/>
    </row>
    <row r="1816" spans="9:16" x14ac:dyDescent="0.25">
      <c r="I1816" s="11"/>
      <c r="L1816" s="11"/>
      <c r="M1816" s="11"/>
      <c r="N1816" s="11"/>
      <c r="O1816" s="11"/>
      <c r="P1816" s="11"/>
    </row>
    <row r="1817" spans="9:16" x14ac:dyDescent="0.25">
      <c r="I1817" s="11"/>
      <c r="L1817" s="11"/>
      <c r="M1817" s="11"/>
      <c r="N1817" s="11"/>
      <c r="O1817" s="11"/>
      <c r="P1817" s="11"/>
    </row>
    <row r="1818" spans="9:16" x14ac:dyDescent="0.25">
      <c r="I1818" s="11"/>
      <c r="L1818" s="11"/>
      <c r="M1818" s="11"/>
      <c r="N1818" s="11"/>
      <c r="O1818" s="11"/>
      <c r="P1818" s="11"/>
    </row>
    <row r="1819" spans="9:16" x14ac:dyDescent="0.25">
      <c r="I1819" s="11"/>
      <c r="L1819" s="11"/>
      <c r="M1819" s="11"/>
      <c r="N1819" s="11"/>
      <c r="O1819" s="11"/>
      <c r="P1819" s="11"/>
    </row>
    <row r="1820" spans="9:16" x14ac:dyDescent="0.25">
      <c r="I1820" s="11"/>
      <c r="L1820" s="11"/>
      <c r="M1820" s="11"/>
      <c r="N1820" s="11"/>
      <c r="O1820" s="11"/>
      <c r="P1820" s="11"/>
    </row>
    <row r="1821" spans="9:16" x14ac:dyDescent="0.25">
      <c r="I1821" s="11"/>
      <c r="L1821" s="11"/>
      <c r="M1821" s="11"/>
      <c r="N1821" s="11"/>
      <c r="O1821" s="11"/>
      <c r="P1821" s="11"/>
    </row>
    <row r="1822" spans="9:16" x14ac:dyDescent="0.25">
      <c r="I1822" s="11"/>
      <c r="L1822" s="11"/>
      <c r="M1822" s="11"/>
      <c r="N1822" s="11"/>
      <c r="O1822" s="11"/>
      <c r="P1822" s="11"/>
    </row>
    <row r="1823" spans="9:16" x14ac:dyDescent="0.25">
      <c r="I1823" s="11"/>
      <c r="L1823" s="11"/>
      <c r="M1823" s="11"/>
      <c r="N1823" s="11"/>
      <c r="O1823" s="11"/>
      <c r="P1823" s="11"/>
    </row>
    <row r="1824" spans="9:16" x14ac:dyDescent="0.25">
      <c r="I1824" s="11"/>
      <c r="L1824" s="11"/>
      <c r="M1824" s="11"/>
      <c r="N1824" s="11"/>
      <c r="O1824" s="11"/>
      <c r="P1824" s="11"/>
    </row>
    <row r="1825" spans="9:16" x14ac:dyDescent="0.25">
      <c r="I1825" s="11"/>
      <c r="L1825" s="11"/>
      <c r="M1825" s="11"/>
      <c r="N1825" s="11"/>
      <c r="O1825" s="11"/>
      <c r="P1825" s="11"/>
    </row>
    <row r="1826" spans="9:16" x14ac:dyDescent="0.25">
      <c r="I1826" s="11"/>
      <c r="L1826" s="11"/>
      <c r="M1826" s="11"/>
      <c r="N1826" s="11"/>
      <c r="O1826" s="11"/>
      <c r="P1826" s="11"/>
    </row>
    <row r="1827" spans="9:16" x14ac:dyDescent="0.25">
      <c r="I1827" s="11"/>
      <c r="L1827" s="11"/>
      <c r="M1827" s="11"/>
      <c r="N1827" s="11"/>
      <c r="O1827" s="11"/>
      <c r="P1827" s="11"/>
    </row>
    <row r="1828" spans="9:16" x14ac:dyDescent="0.25">
      <c r="I1828" s="11"/>
      <c r="L1828" s="11"/>
      <c r="M1828" s="11"/>
      <c r="N1828" s="11"/>
      <c r="O1828" s="11"/>
      <c r="P1828" s="11"/>
    </row>
    <row r="1829" spans="9:16" x14ac:dyDescent="0.25">
      <c r="I1829" s="11"/>
      <c r="L1829" s="11"/>
      <c r="M1829" s="11"/>
      <c r="N1829" s="11"/>
      <c r="O1829" s="11"/>
      <c r="P1829" s="11"/>
    </row>
    <row r="1830" spans="9:16" x14ac:dyDescent="0.25">
      <c r="I1830" s="11"/>
      <c r="L1830" s="11"/>
      <c r="M1830" s="11"/>
      <c r="N1830" s="11"/>
      <c r="O1830" s="11"/>
      <c r="P1830" s="11"/>
    </row>
    <row r="1831" spans="9:16" x14ac:dyDescent="0.25">
      <c r="I1831" s="11"/>
      <c r="L1831" s="11"/>
      <c r="M1831" s="11"/>
      <c r="N1831" s="11"/>
      <c r="O1831" s="11"/>
      <c r="P1831" s="11"/>
    </row>
    <row r="1832" spans="9:16" x14ac:dyDescent="0.25">
      <c r="I1832" s="11"/>
      <c r="L1832" s="11"/>
      <c r="M1832" s="11"/>
      <c r="N1832" s="11"/>
      <c r="O1832" s="11"/>
      <c r="P1832" s="11"/>
    </row>
    <row r="1833" spans="9:16" x14ac:dyDescent="0.25">
      <c r="I1833" s="11"/>
      <c r="L1833" s="11"/>
      <c r="M1833" s="11"/>
      <c r="N1833" s="11"/>
      <c r="O1833" s="11"/>
      <c r="P1833" s="11"/>
    </row>
    <row r="1834" spans="9:16" x14ac:dyDescent="0.25">
      <c r="I1834" s="11"/>
      <c r="L1834" s="11"/>
      <c r="M1834" s="11"/>
      <c r="N1834" s="11"/>
      <c r="O1834" s="11"/>
      <c r="P1834" s="11"/>
    </row>
    <row r="1835" spans="9:16" x14ac:dyDescent="0.25">
      <c r="I1835" s="11"/>
      <c r="L1835" s="11"/>
      <c r="M1835" s="11"/>
      <c r="N1835" s="11"/>
      <c r="O1835" s="11"/>
      <c r="P1835" s="11"/>
    </row>
    <row r="1836" spans="9:16" x14ac:dyDescent="0.25">
      <c r="I1836" s="11"/>
      <c r="L1836" s="11"/>
      <c r="M1836" s="11"/>
      <c r="N1836" s="11"/>
      <c r="O1836" s="11"/>
      <c r="P1836" s="11"/>
    </row>
    <row r="1837" spans="9:16" x14ac:dyDescent="0.25">
      <c r="I1837" s="11"/>
      <c r="L1837" s="11"/>
      <c r="M1837" s="11"/>
      <c r="N1837" s="11"/>
      <c r="O1837" s="11"/>
      <c r="P1837" s="11"/>
    </row>
    <row r="1838" spans="9:16" x14ac:dyDescent="0.25">
      <c r="I1838" s="11"/>
      <c r="L1838" s="11"/>
      <c r="M1838" s="11"/>
      <c r="N1838" s="11"/>
      <c r="O1838" s="11"/>
      <c r="P1838" s="11"/>
    </row>
    <row r="1839" spans="9:16" x14ac:dyDescent="0.25">
      <c r="I1839" s="11"/>
      <c r="L1839" s="11"/>
      <c r="M1839" s="11"/>
      <c r="N1839" s="11"/>
      <c r="O1839" s="11"/>
      <c r="P1839" s="11"/>
    </row>
    <row r="1840" spans="9:16" x14ac:dyDescent="0.25">
      <c r="I1840" s="11"/>
      <c r="L1840" s="11"/>
      <c r="M1840" s="11"/>
      <c r="N1840" s="11"/>
      <c r="O1840" s="11"/>
      <c r="P1840" s="11"/>
    </row>
    <row r="1841" spans="9:16" x14ac:dyDescent="0.25">
      <c r="I1841" s="11"/>
      <c r="L1841" s="11"/>
      <c r="M1841" s="11"/>
      <c r="N1841" s="11"/>
      <c r="O1841" s="11"/>
      <c r="P1841" s="11"/>
    </row>
    <row r="1842" spans="9:16" x14ac:dyDescent="0.25">
      <c r="I1842" s="11"/>
      <c r="L1842" s="11"/>
      <c r="M1842" s="11"/>
      <c r="N1842" s="11"/>
      <c r="O1842" s="11"/>
      <c r="P1842" s="11"/>
    </row>
    <row r="1843" spans="9:16" x14ac:dyDescent="0.25">
      <c r="I1843" s="11"/>
      <c r="L1843" s="11"/>
      <c r="M1843" s="11"/>
      <c r="N1843" s="11"/>
      <c r="O1843" s="11"/>
      <c r="P1843" s="11"/>
    </row>
    <row r="1844" spans="9:16" x14ac:dyDescent="0.25">
      <c r="I1844" s="11"/>
      <c r="L1844" s="11"/>
      <c r="M1844" s="11"/>
      <c r="N1844" s="11"/>
      <c r="O1844" s="11"/>
      <c r="P1844" s="11"/>
    </row>
    <row r="1845" spans="9:16" x14ac:dyDescent="0.25">
      <c r="I1845" s="11"/>
      <c r="L1845" s="11"/>
      <c r="M1845" s="11"/>
      <c r="N1845" s="11"/>
      <c r="O1845" s="11"/>
      <c r="P1845" s="11"/>
    </row>
    <row r="1846" spans="9:16" x14ac:dyDescent="0.25">
      <c r="I1846" s="11"/>
      <c r="L1846" s="11"/>
      <c r="M1846" s="11"/>
      <c r="N1846" s="11"/>
      <c r="O1846" s="11"/>
      <c r="P1846" s="11"/>
    </row>
    <row r="1847" spans="9:16" x14ac:dyDescent="0.25">
      <c r="I1847" s="11"/>
      <c r="L1847" s="11"/>
      <c r="M1847" s="11"/>
      <c r="N1847" s="11"/>
      <c r="O1847" s="11"/>
      <c r="P1847" s="11"/>
    </row>
    <row r="1848" spans="9:16" x14ac:dyDescent="0.25">
      <c r="I1848" s="11"/>
      <c r="L1848" s="11"/>
      <c r="M1848" s="11"/>
      <c r="N1848" s="11"/>
      <c r="O1848" s="11"/>
      <c r="P1848" s="11"/>
    </row>
    <row r="1849" spans="9:16" x14ac:dyDescent="0.25">
      <c r="I1849" s="11"/>
      <c r="L1849" s="11"/>
      <c r="M1849" s="11"/>
      <c r="N1849" s="11"/>
      <c r="O1849" s="11"/>
      <c r="P1849" s="11"/>
    </row>
    <row r="1850" spans="9:16" x14ac:dyDescent="0.25">
      <c r="I1850" s="11"/>
      <c r="L1850" s="11"/>
      <c r="M1850" s="11"/>
      <c r="N1850" s="11"/>
      <c r="O1850" s="11"/>
      <c r="P1850" s="11"/>
    </row>
    <row r="1851" spans="9:16" x14ac:dyDescent="0.25">
      <c r="I1851" s="11"/>
      <c r="L1851" s="11"/>
      <c r="M1851" s="11"/>
      <c r="N1851" s="11"/>
      <c r="O1851" s="11"/>
      <c r="P1851" s="11"/>
    </row>
    <row r="1852" spans="9:16" x14ac:dyDescent="0.25">
      <c r="I1852" s="11"/>
      <c r="L1852" s="11"/>
      <c r="M1852" s="11"/>
      <c r="N1852" s="11"/>
      <c r="O1852" s="11"/>
      <c r="P1852" s="11"/>
    </row>
    <row r="1853" spans="9:16" x14ac:dyDescent="0.25">
      <c r="I1853" s="11"/>
      <c r="L1853" s="11"/>
      <c r="M1853" s="11"/>
      <c r="N1853" s="11"/>
      <c r="O1853" s="11"/>
      <c r="P1853" s="11"/>
    </row>
    <row r="1854" spans="9:16" x14ac:dyDescent="0.25">
      <c r="I1854" s="11"/>
      <c r="L1854" s="11"/>
      <c r="M1854" s="11"/>
      <c r="N1854" s="11"/>
      <c r="O1854" s="11"/>
      <c r="P1854" s="11"/>
    </row>
    <row r="1855" spans="9:16" x14ac:dyDescent="0.25">
      <c r="I1855" s="11"/>
      <c r="L1855" s="11"/>
      <c r="M1855" s="11"/>
      <c r="N1855" s="11"/>
      <c r="O1855" s="11"/>
      <c r="P1855" s="11"/>
    </row>
    <row r="1856" spans="9:16" x14ac:dyDescent="0.25">
      <c r="I1856" s="11"/>
      <c r="L1856" s="11"/>
      <c r="M1856" s="11"/>
      <c r="N1856" s="11"/>
      <c r="O1856" s="11"/>
      <c r="P1856" s="11"/>
    </row>
    <row r="1857" spans="9:16" x14ac:dyDescent="0.25">
      <c r="I1857" s="11"/>
      <c r="L1857" s="11"/>
      <c r="M1857" s="11"/>
      <c r="N1857" s="11"/>
      <c r="O1857" s="11"/>
      <c r="P1857" s="11"/>
    </row>
    <row r="1858" spans="9:16" x14ac:dyDescent="0.25">
      <c r="I1858" s="11"/>
      <c r="L1858" s="11"/>
      <c r="M1858" s="11"/>
      <c r="N1858" s="11"/>
      <c r="O1858" s="11"/>
      <c r="P1858" s="11"/>
    </row>
    <row r="1859" spans="9:16" x14ac:dyDescent="0.25">
      <c r="I1859" s="11"/>
      <c r="L1859" s="11"/>
      <c r="M1859" s="11"/>
      <c r="N1859" s="11"/>
      <c r="O1859" s="11"/>
      <c r="P1859" s="11"/>
    </row>
    <row r="1860" spans="9:16" x14ac:dyDescent="0.25">
      <c r="I1860" s="11"/>
      <c r="L1860" s="11"/>
      <c r="M1860" s="11"/>
      <c r="N1860" s="11"/>
      <c r="O1860" s="11"/>
      <c r="P1860" s="11"/>
    </row>
    <row r="1861" spans="9:16" x14ac:dyDescent="0.25">
      <c r="I1861" s="11"/>
      <c r="L1861" s="11"/>
      <c r="M1861" s="11"/>
      <c r="N1861" s="11"/>
      <c r="O1861" s="11"/>
      <c r="P1861" s="11"/>
    </row>
    <row r="1862" spans="9:16" x14ac:dyDescent="0.25">
      <c r="I1862" s="11"/>
      <c r="L1862" s="11"/>
      <c r="M1862" s="11"/>
      <c r="N1862" s="11"/>
      <c r="O1862" s="11"/>
      <c r="P1862" s="11"/>
    </row>
    <row r="1863" spans="9:16" x14ac:dyDescent="0.25">
      <c r="I1863" s="11"/>
      <c r="L1863" s="11"/>
      <c r="M1863" s="11"/>
      <c r="N1863" s="11"/>
      <c r="O1863" s="11"/>
      <c r="P1863" s="11"/>
    </row>
    <row r="1864" spans="9:16" x14ac:dyDescent="0.25">
      <c r="I1864" s="11"/>
      <c r="L1864" s="11"/>
      <c r="M1864" s="11"/>
      <c r="N1864" s="11"/>
      <c r="O1864" s="11"/>
      <c r="P1864" s="11"/>
    </row>
    <row r="1865" spans="9:16" x14ac:dyDescent="0.25">
      <c r="I1865" s="11"/>
      <c r="L1865" s="11"/>
      <c r="M1865" s="11"/>
      <c r="N1865" s="11"/>
      <c r="O1865" s="11"/>
      <c r="P1865" s="11"/>
    </row>
    <row r="1866" spans="9:16" x14ac:dyDescent="0.25">
      <c r="I1866" s="11"/>
      <c r="L1866" s="11"/>
      <c r="M1866" s="11"/>
      <c r="N1866" s="11"/>
      <c r="O1866" s="11"/>
      <c r="P1866" s="11"/>
    </row>
    <row r="1867" spans="9:16" x14ac:dyDescent="0.25">
      <c r="I1867" s="11"/>
      <c r="L1867" s="11"/>
      <c r="M1867" s="11"/>
      <c r="N1867" s="11"/>
      <c r="O1867" s="11"/>
      <c r="P1867" s="11"/>
    </row>
    <row r="1868" spans="9:16" x14ac:dyDescent="0.25">
      <c r="I1868" s="11"/>
      <c r="L1868" s="11"/>
      <c r="M1868" s="11"/>
      <c r="N1868" s="11"/>
      <c r="O1868" s="11"/>
      <c r="P1868" s="11"/>
    </row>
    <row r="1869" spans="9:16" x14ac:dyDescent="0.25">
      <c r="I1869" s="11"/>
      <c r="L1869" s="11"/>
      <c r="M1869" s="11"/>
      <c r="N1869" s="11"/>
      <c r="O1869" s="11"/>
      <c r="P1869" s="11"/>
    </row>
    <row r="1870" spans="9:16" x14ac:dyDescent="0.25">
      <c r="I1870" s="11"/>
      <c r="L1870" s="11"/>
      <c r="M1870" s="11"/>
      <c r="N1870" s="11"/>
      <c r="O1870" s="11"/>
      <c r="P1870" s="11"/>
    </row>
    <row r="1871" spans="9:16" x14ac:dyDescent="0.25">
      <c r="I1871" s="11"/>
      <c r="L1871" s="11"/>
      <c r="M1871" s="11"/>
      <c r="N1871" s="11"/>
      <c r="O1871" s="11"/>
      <c r="P1871" s="11"/>
    </row>
    <row r="1872" spans="9:16" x14ac:dyDescent="0.25">
      <c r="I1872" s="11"/>
      <c r="L1872" s="11"/>
      <c r="M1872" s="11"/>
      <c r="N1872" s="11"/>
      <c r="O1872" s="11"/>
      <c r="P1872" s="11"/>
    </row>
    <row r="1873" spans="9:16" x14ac:dyDescent="0.25">
      <c r="I1873" s="11"/>
      <c r="L1873" s="11"/>
      <c r="M1873" s="11"/>
      <c r="N1873" s="11"/>
      <c r="O1873" s="11"/>
      <c r="P1873" s="11"/>
    </row>
    <row r="1874" spans="9:16" x14ac:dyDescent="0.25">
      <c r="I1874" s="11"/>
      <c r="L1874" s="11"/>
      <c r="M1874" s="11"/>
      <c r="N1874" s="11"/>
      <c r="O1874" s="11"/>
      <c r="P1874" s="11"/>
    </row>
    <row r="1875" spans="9:16" x14ac:dyDescent="0.25">
      <c r="I1875" s="11"/>
      <c r="L1875" s="11"/>
      <c r="M1875" s="11"/>
      <c r="N1875" s="11"/>
      <c r="O1875" s="11"/>
      <c r="P1875" s="11"/>
    </row>
    <row r="1876" spans="9:16" x14ac:dyDescent="0.25">
      <c r="I1876" s="11"/>
      <c r="L1876" s="11"/>
      <c r="M1876" s="11"/>
      <c r="N1876" s="11"/>
      <c r="O1876" s="11"/>
      <c r="P1876" s="11"/>
    </row>
    <row r="1877" spans="9:16" x14ac:dyDescent="0.25">
      <c r="I1877" s="11"/>
      <c r="L1877" s="11"/>
      <c r="M1877" s="11"/>
      <c r="N1877" s="11"/>
      <c r="O1877" s="11"/>
      <c r="P1877" s="11"/>
    </row>
    <row r="1878" spans="9:16" x14ac:dyDescent="0.25">
      <c r="I1878" s="11"/>
      <c r="L1878" s="11"/>
      <c r="M1878" s="11"/>
      <c r="N1878" s="11"/>
      <c r="O1878" s="11"/>
      <c r="P1878" s="11"/>
    </row>
    <row r="1879" spans="9:16" x14ac:dyDescent="0.25">
      <c r="I1879" s="11"/>
      <c r="L1879" s="11"/>
      <c r="M1879" s="11"/>
      <c r="N1879" s="11"/>
      <c r="O1879" s="11"/>
      <c r="P1879" s="11"/>
    </row>
    <row r="1880" spans="9:16" x14ac:dyDescent="0.25">
      <c r="I1880" s="11"/>
      <c r="L1880" s="11"/>
      <c r="M1880" s="11"/>
      <c r="N1880" s="11"/>
      <c r="O1880" s="11"/>
      <c r="P1880" s="11"/>
    </row>
    <row r="1881" spans="9:16" x14ac:dyDescent="0.25">
      <c r="I1881" s="11"/>
      <c r="L1881" s="11"/>
      <c r="M1881" s="11"/>
      <c r="N1881" s="11"/>
      <c r="O1881" s="11"/>
      <c r="P1881" s="11"/>
    </row>
    <row r="1882" spans="9:16" x14ac:dyDescent="0.25">
      <c r="I1882" s="11"/>
      <c r="L1882" s="11"/>
      <c r="M1882" s="11"/>
      <c r="N1882" s="11"/>
      <c r="O1882" s="11"/>
      <c r="P1882" s="11"/>
    </row>
    <row r="1883" spans="9:16" x14ac:dyDescent="0.25">
      <c r="I1883" s="11"/>
      <c r="L1883" s="11"/>
      <c r="M1883" s="11"/>
      <c r="N1883" s="11"/>
      <c r="O1883" s="11"/>
      <c r="P1883" s="11"/>
    </row>
    <row r="1884" spans="9:16" x14ac:dyDescent="0.25">
      <c r="I1884" s="11"/>
      <c r="L1884" s="11"/>
      <c r="M1884" s="11"/>
      <c r="N1884" s="11"/>
      <c r="O1884" s="11"/>
      <c r="P1884" s="11"/>
    </row>
    <row r="1885" spans="9:16" x14ac:dyDescent="0.25">
      <c r="I1885" s="11"/>
      <c r="L1885" s="11"/>
      <c r="M1885" s="11"/>
      <c r="N1885" s="11"/>
      <c r="O1885" s="11"/>
      <c r="P1885" s="11"/>
    </row>
    <row r="1886" spans="9:16" x14ac:dyDescent="0.25">
      <c r="I1886" s="11"/>
      <c r="L1886" s="11"/>
      <c r="M1886" s="11"/>
      <c r="N1886" s="11"/>
      <c r="O1886" s="11"/>
      <c r="P1886" s="11"/>
    </row>
    <row r="1887" spans="9:16" x14ac:dyDescent="0.25">
      <c r="I1887" s="11"/>
      <c r="L1887" s="11"/>
      <c r="M1887" s="11"/>
      <c r="N1887" s="11"/>
      <c r="O1887" s="11"/>
      <c r="P1887" s="11"/>
    </row>
    <row r="1888" spans="9:16" x14ac:dyDescent="0.25">
      <c r="I1888" s="11"/>
      <c r="L1888" s="11"/>
      <c r="M1888" s="11"/>
      <c r="N1888" s="11"/>
      <c r="O1888" s="11"/>
      <c r="P1888" s="11"/>
    </row>
    <row r="1889" spans="9:16" x14ac:dyDescent="0.25">
      <c r="I1889" s="11"/>
      <c r="L1889" s="11"/>
      <c r="M1889" s="11"/>
      <c r="N1889" s="11"/>
      <c r="O1889" s="11"/>
      <c r="P1889" s="11"/>
    </row>
    <row r="1890" spans="9:16" x14ac:dyDescent="0.25">
      <c r="I1890" s="11"/>
      <c r="L1890" s="11"/>
      <c r="M1890" s="11"/>
      <c r="N1890" s="11"/>
      <c r="O1890" s="11"/>
      <c r="P1890" s="11"/>
    </row>
    <row r="1891" spans="9:16" x14ac:dyDescent="0.25">
      <c r="I1891" s="11"/>
      <c r="L1891" s="11"/>
      <c r="M1891" s="11"/>
      <c r="N1891" s="11"/>
      <c r="O1891" s="11"/>
      <c r="P1891" s="11"/>
    </row>
    <row r="1892" spans="9:16" x14ac:dyDescent="0.25">
      <c r="I1892" s="11"/>
      <c r="L1892" s="11"/>
      <c r="M1892" s="11"/>
      <c r="N1892" s="11"/>
      <c r="O1892" s="11"/>
      <c r="P1892" s="11"/>
    </row>
    <row r="1893" spans="9:16" x14ac:dyDescent="0.25">
      <c r="I1893" s="11"/>
      <c r="L1893" s="11"/>
      <c r="M1893" s="11"/>
      <c r="N1893" s="11"/>
      <c r="O1893" s="11"/>
      <c r="P1893" s="11"/>
    </row>
    <row r="1894" spans="9:16" x14ac:dyDescent="0.25">
      <c r="I1894" s="11"/>
      <c r="L1894" s="11"/>
      <c r="M1894" s="11"/>
      <c r="N1894" s="11"/>
      <c r="O1894" s="11"/>
      <c r="P1894" s="11"/>
    </row>
    <row r="1895" spans="9:16" x14ac:dyDescent="0.25">
      <c r="I1895" s="11"/>
      <c r="L1895" s="11"/>
      <c r="M1895" s="11"/>
      <c r="N1895" s="11"/>
      <c r="O1895" s="11"/>
      <c r="P1895" s="11"/>
    </row>
    <row r="1896" spans="9:16" x14ac:dyDescent="0.25">
      <c r="I1896" s="11"/>
      <c r="L1896" s="11"/>
      <c r="M1896" s="11"/>
      <c r="N1896" s="11"/>
      <c r="O1896" s="11"/>
      <c r="P1896" s="11"/>
    </row>
    <row r="1897" spans="9:16" x14ac:dyDescent="0.25">
      <c r="I1897" s="11"/>
      <c r="L1897" s="11"/>
      <c r="M1897" s="11"/>
      <c r="N1897" s="11"/>
      <c r="O1897" s="11"/>
      <c r="P1897" s="11"/>
    </row>
    <row r="1898" spans="9:16" x14ac:dyDescent="0.25">
      <c r="I1898" s="11"/>
      <c r="L1898" s="11"/>
      <c r="M1898" s="11"/>
      <c r="N1898" s="11"/>
      <c r="O1898" s="11"/>
      <c r="P1898" s="11"/>
    </row>
    <row r="1899" spans="9:16" x14ac:dyDescent="0.25">
      <c r="I1899" s="11"/>
      <c r="L1899" s="11"/>
      <c r="M1899" s="11"/>
      <c r="N1899" s="11"/>
      <c r="O1899" s="11"/>
      <c r="P1899" s="11"/>
    </row>
    <row r="1900" spans="9:16" x14ac:dyDescent="0.25">
      <c r="I1900" s="11"/>
      <c r="L1900" s="11"/>
      <c r="M1900" s="11"/>
      <c r="N1900" s="11"/>
      <c r="O1900" s="11"/>
      <c r="P1900" s="11"/>
    </row>
    <row r="1901" spans="9:16" x14ac:dyDescent="0.25">
      <c r="I1901" s="11"/>
      <c r="L1901" s="11"/>
      <c r="M1901" s="11"/>
      <c r="N1901" s="11"/>
      <c r="O1901" s="11"/>
      <c r="P1901" s="11"/>
    </row>
    <row r="1902" spans="9:16" x14ac:dyDescent="0.25">
      <c r="I1902" s="11"/>
      <c r="L1902" s="11"/>
      <c r="M1902" s="11"/>
      <c r="N1902" s="11"/>
      <c r="O1902" s="11"/>
      <c r="P1902" s="11"/>
    </row>
    <row r="1903" spans="9:16" x14ac:dyDescent="0.25">
      <c r="I1903" s="11"/>
      <c r="L1903" s="11"/>
      <c r="M1903" s="11"/>
      <c r="N1903" s="11"/>
      <c r="O1903" s="11"/>
      <c r="P1903" s="11"/>
    </row>
    <row r="1904" spans="9:16" x14ac:dyDescent="0.25">
      <c r="I1904" s="11"/>
      <c r="L1904" s="11"/>
      <c r="M1904" s="11"/>
      <c r="N1904" s="11"/>
      <c r="O1904" s="11"/>
      <c r="P1904" s="11"/>
    </row>
    <row r="1905" spans="9:16" x14ac:dyDescent="0.25">
      <c r="I1905" s="11"/>
      <c r="L1905" s="11"/>
      <c r="M1905" s="11"/>
      <c r="N1905" s="11"/>
      <c r="O1905" s="11"/>
      <c r="P1905" s="11"/>
    </row>
    <row r="1906" spans="9:16" x14ac:dyDescent="0.25">
      <c r="I1906" s="11"/>
      <c r="L1906" s="11"/>
      <c r="M1906" s="11"/>
      <c r="N1906" s="11"/>
      <c r="O1906" s="11"/>
      <c r="P1906" s="11"/>
    </row>
    <row r="1907" spans="9:16" x14ac:dyDescent="0.25">
      <c r="I1907" s="11"/>
      <c r="L1907" s="11"/>
      <c r="M1907" s="11"/>
      <c r="N1907" s="11"/>
      <c r="O1907" s="11"/>
      <c r="P1907" s="11"/>
    </row>
    <row r="1908" spans="9:16" x14ac:dyDescent="0.25">
      <c r="I1908" s="11"/>
      <c r="L1908" s="11"/>
      <c r="M1908" s="11"/>
      <c r="N1908" s="11"/>
      <c r="O1908" s="11"/>
      <c r="P1908" s="11"/>
    </row>
    <row r="1909" spans="9:16" x14ac:dyDescent="0.25">
      <c r="I1909" s="11"/>
      <c r="L1909" s="11"/>
      <c r="M1909" s="11"/>
      <c r="N1909" s="11"/>
      <c r="O1909" s="11"/>
      <c r="P1909" s="11"/>
    </row>
    <row r="1910" spans="9:16" x14ac:dyDescent="0.25">
      <c r="I1910" s="11"/>
      <c r="L1910" s="11"/>
      <c r="M1910" s="11"/>
      <c r="N1910" s="11"/>
      <c r="O1910" s="11"/>
      <c r="P1910" s="11"/>
    </row>
    <row r="1911" spans="9:16" x14ac:dyDescent="0.25">
      <c r="I1911" s="11"/>
      <c r="L1911" s="11"/>
      <c r="M1911" s="11"/>
      <c r="N1911" s="11"/>
      <c r="O1911" s="11"/>
      <c r="P1911" s="11"/>
    </row>
    <row r="1912" spans="9:16" x14ac:dyDescent="0.25">
      <c r="I1912" s="11"/>
      <c r="L1912" s="11"/>
      <c r="M1912" s="11"/>
      <c r="N1912" s="11"/>
      <c r="O1912" s="11"/>
      <c r="P1912" s="11"/>
    </row>
    <row r="1913" spans="9:16" x14ac:dyDescent="0.25">
      <c r="I1913" s="11"/>
      <c r="L1913" s="11"/>
      <c r="M1913" s="11"/>
      <c r="N1913" s="11"/>
      <c r="O1913" s="11"/>
      <c r="P1913" s="11"/>
    </row>
    <row r="1914" spans="9:16" x14ac:dyDescent="0.25">
      <c r="I1914" s="11"/>
      <c r="L1914" s="11"/>
      <c r="M1914" s="11"/>
      <c r="N1914" s="11"/>
      <c r="O1914" s="11"/>
      <c r="P1914" s="11"/>
    </row>
    <row r="1915" spans="9:16" x14ac:dyDescent="0.25">
      <c r="I1915" s="11"/>
      <c r="L1915" s="11"/>
      <c r="M1915" s="11"/>
      <c r="N1915" s="11"/>
      <c r="O1915" s="11"/>
      <c r="P1915" s="11"/>
    </row>
    <row r="1916" spans="9:16" x14ac:dyDescent="0.25">
      <c r="I1916" s="11"/>
      <c r="L1916" s="11"/>
      <c r="M1916" s="11"/>
      <c r="N1916" s="11"/>
      <c r="O1916" s="11"/>
      <c r="P1916" s="11"/>
    </row>
    <row r="1917" spans="9:16" x14ac:dyDescent="0.25">
      <c r="I1917" s="11"/>
      <c r="L1917" s="11"/>
      <c r="M1917" s="11"/>
      <c r="N1917" s="11"/>
      <c r="O1917" s="11"/>
      <c r="P1917" s="11"/>
    </row>
    <row r="1918" spans="9:16" x14ac:dyDescent="0.25">
      <c r="I1918" s="11"/>
      <c r="L1918" s="11"/>
      <c r="M1918" s="11"/>
      <c r="N1918" s="11"/>
      <c r="O1918" s="11"/>
      <c r="P1918" s="11"/>
    </row>
    <row r="1919" spans="9:16" x14ac:dyDescent="0.25">
      <c r="I1919" s="11"/>
      <c r="L1919" s="11"/>
      <c r="M1919" s="11"/>
      <c r="N1919" s="11"/>
      <c r="O1919" s="11"/>
      <c r="P1919" s="11"/>
    </row>
    <row r="1920" spans="9:16" x14ac:dyDescent="0.25">
      <c r="I1920" s="11"/>
      <c r="L1920" s="11"/>
      <c r="M1920" s="11"/>
      <c r="N1920" s="11"/>
      <c r="O1920" s="11"/>
      <c r="P1920" s="11"/>
    </row>
    <row r="1921" spans="9:16" x14ac:dyDescent="0.25">
      <c r="I1921" s="11"/>
      <c r="L1921" s="11"/>
      <c r="M1921" s="11"/>
      <c r="N1921" s="11"/>
      <c r="O1921" s="11"/>
      <c r="P1921" s="11"/>
    </row>
    <row r="1922" spans="9:16" x14ac:dyDescent="0.25">
      <c r="I1922" s="11"/>
      <c r="L1922" s="11"/>
      <c r="M1922" s="11"/>
      <c r="N1922" s="11"/>
      <c r="O1922" s="11"/>
      <c r="P1922" s="11"/>
    </row>
    <row r="1923" spans="9:16" x14ac:dyDescent="0.25">
      <c r="I1923" s="11"/>
      <c r="L1923" s="11"/>
      <c r="M1923" s="11"/>
      <c r="N1923" s="11"/>
      <c r="O1923" s="11"/>
      <c r="P1923" s="11"/>
    </row>
    <row r="1924" spans="9:16" x14ac:dyDescent="0.25">
      <c r="I1924" s="11"/>
      <c r="L1924" s="11"/>
      <c r="M1924" s="11"/>
      <c r="N1924" s="11"/>
      <c r="O1924" s="11"/>
      <c r="P1924" s="11"/>
    </row>
    <row r="1925" spans="9:16" x14ac:dyDescent="0.25">
      <c r="I1925" s="11"/>
      <c r="L1925" s="11"/>
      <c r="M1925" s="11"/>
      <c r="N1925" s="11"/>
      <c r="O1925" s="11"/>
      <c r="P1925" s="11"/>
    </row>
    <row r="1926" spans="9:16" x14ac:dyDescent="0.25">
      <c r="I1926" s="11"/>
      <c r="L1926" s="11"/>
      <c r="M1926" s="11"/>
      <c r="N1926" s="11"/>
      <c r="O1926" s="11"/>
      <c r="P1926" s="11"/>
    </row>
    <row r="1927" spans="9:16" x14ac:dyDescent="0.25">
      <c r="I1927" s="11"/>
      <c r="L1927" s="11"/>
      <c r="M1927" s="11"/>
      <c r="N1927" s="11"/>
      <c r="O1927" s="11"/>
      <c r="P1927" s="11"/>
    </row>
    <row r="1928" spans="9:16" x14ac:dyDescent="0.25">
      <c r="I1928" s="11"/>
      <c r="L1928" s="11"/>
      <c r="M1928" s="11"/>
      <c r="N1928" s="11"/>
      <c r="O1928" s="11"/>
      <c r="P1928" s="11"/>
    </row>
    <row r="1929" spans="9:16" x14ac:dyDescent="0.25">
      <c r="I1929" s="11"/>
      <c r="L1929" s="11"/>
      <c r="M1929" s="11"/>
      <c r="N1929" s="11"/>
      <c r="O1929" s="11"/>
      <c r="P1929" s="11"/>
    </row>
    <row r="1930" spans="9:16" x14ac:dyDescent="0.25">
      <c r="I1930" s="11"/>
      <c r="L1930" s="11"/>
      <c r="M1930" s="11"/>
      <c r="N1930" s="11"/>
      <c r="O1930" s="11"/>
      <c r="P1930" s="11"/>
    </row>
    <row r="1931" spans="9:16" x14ac:dyDescent="0.25">
      <c r="I1931" s="11"/>
      <c r="L1931" s="11"/>
      <c r="M1931" s="11"/>
      <c r="N1931" s="11"/>
      <c r="O1931" s="11"/>
      <c r="P1931" s="11"/>
    </row>
    <row r="1932" spans="9:16" x14ac:dyDescent="0.25">
      <c r="I1932" s="11"/>
      <c r="L1932" s="11"/>
      <c r="M1932" s="11"/>
      <c r="N1932" s="11"/>
      <c r="O1932" s="11"/>
      <c r="P1932" s="11"/>
    </row>
    <row r="1933" spans="9:16" x14ac:dyDescent="0.25">
      <c r="I1933" s="11"/>
      <c r="L1933" s="11"/>
      <c r="M1933" s="11"/>
      <c r="N1933" s="11"/>
      <c r="O1933" s="11"/>
      <c r="P1933" s="11"/>
    </row>
    <row r="1934" spans="9:16" x14ac:dyDescent="0.25">
      <c r="I1934" s="11"/>
      <c r="L1934" s="11"/>
      <c r="M1934" s="11"/>
      <c r="N1934" s="11"/>
      <c r="O1934" s="11"/>
      <c r="P1934" s="11"/>
    </row>
    <row r="1935" spans="9:16" x14ac:dyDescent="0.25">
      <c r="I1935" s="11"/>
      <c r="L1935" s="11"/>
      <c r="M1935" s="11"/>
      <c r="N1935" s="11"/>
      <c r="O1935" s="11"/>
      <c r="P1935" s="11"/>
    </row>
    <row r="1936" spans="9:16" x14ac:dyDescent="0.25">
      <c r="I1936" s="11"/>
      <c r="L1936" s="11"/>
      <c r="M1936" s="11"/>
      <c r="N1936" s="11"/>
      <c r="O1936" s="11"/>
      <c r="P1936" s="11"/>
    </row>
    <row r="1937" spans="9:16" x14ac:dyDescent="0.25">
      <c r="I1937" s="11"/>
      <c r="L1937" s="11"/>
      <c r="M1937" s="11"/>
      <c r="N1937" s="11"/>
      <c r="O1937" s="11"/>
      <c r="P1937" s="11"/>
    </row>
    <row r="1938" spans="9:16" x14ac:dyDescent="0.25">
      <c r="I1938" s="11"/>
      <c r="L1938" s="11"/>
      <c r="M1938" s="11"/>
      <c r="N1938" s="11"/>
      <c r="O1938" s="11"/>
      <c r="P1938" s="11"/>
    </row>
    <row r="1939" spans="9:16" x14ac:dyDescent="0.25">
      <c r="I1939" s="11"/>
      <c r="L1939" s="11"/>
      <c r="M1939" s="11"/>
      <c r="N1939" s="11"/>
      <c r="O1939" s="11"/>
      <c r="P1939" s="11"/>
    </row>
    <row r="1940" spans="9:16" x14ac:dyDescent="0.25">
      <c r="I1940" s="11"/>
      <c r="L1940" s="11"/>
      <c r="M1940" s="11"/>
      <c r="N1940" s="11"/>
      <c r="O1940" s="11"/>
      <c r="P1940" s="11"/>
    </row>
    <row r="1941" spans="9:16" x14ac:dyDescent="0.25">
      <c r="I1941" s="11"/>
      <c r="L1941" s="11"/>
      <c r="M1941" s="11"/>
      <c r="N1941" s="11"/>
      <c r="O1941" s="11"/>
      <c r="P1941" s="11"/>
    </row>
    <row r="1942" spans="9:16" x14ac:dyDescent="0.25">
      <c r="I1942" s="11"/>
      <c r="L1942" s="11"/>
      <c r="M1942" s="11"/>
      <c r="N1942" s="11"/>
      <c r="O1942" s="11"/>
      <c r="P1942" s="11"/>
    </row>
    <row r="1943" spans="9:16" x14ac:dyDescent="0.25">
      <c r="I1943" s="11"/>
      <c r="L1943" s="11"/>
      <c r="M1943" s="11"/>
      <c r="N1943" s="11"/>
      <c r="O1943" s="11"/>
      <c r="P1943" s="11"/>
    </row>
    <row r="1944" spans="9:16" x14ac:dyDescent="0.25">
      <c r="I1944" s="11"/>
      <c r="L1944" s="11"/>
      <c r="M1944" s="11"/>
      <c r="N1944" s="11"/>
      <c r="O1944" s="11"/>
      <c r="P1944" s="11"/>
    </row>
    <row r="1945" spans="9:16" x14ac:dyDescent="0.25">
      <c r="I1945" s="11"/>
      <c r="L1945" s="11"/>
      <c r="M1945" s="11"/>
      <c r="N1945" s="11"/>
      <c r="O1945" s="11"/>
      <c r="P1945" s="11"/>
    </row>
    <row r="1946" spans="9:16" x14ac:dyDescent="0.25">
      <c r="I1946" s="11"/>
      <c r="L1946" s="11"/>
      <c r="M1946" s="11"/>
      <c r="N1946" s="11"/>
      <c r="O1946" s="11"/>
      <c r="P1946" s="11"/>
    </row>
    <row r="1947" spans="9:16" x14ac:dyDescent="0.25">
      <c r="I1947" s="11"/>
      <c r="L1947" s="11"/>
      <c r="M1947" s="11"/>
      <c r="N1947" s="11"/>
      <c r="O1947" s="11"/>
      <c r="P1947" s="11"/>
    </row>
    <row r="1948" spans="9:16" x14ac:dyDescent="0.25">
      <c r="I1948" s="11"/>
      <c r="L1948" s="11"/>
      <c r="M1948" s="11"/>
      <c r="N1948" s="11"/>
      <c r="O1948" s="11"/>
      <c r="P1948" s="11"/>
    </row>
    <row r="1949" spans="9:16" x14ac:dyDescent="0.25">
      <c r="I1949" s="11"/>
      <c r="L1949" s="11"/>
      <c r="M1949" s="11"/>
      <c r="N1949" s="11"/>
      <c r="O1949" s="11"/>
      <c r="P1949" s="11"/>
    </row>
    <row r="1950" spans="9:16" x14ac:dyDescent="0.25">
      <c r="I1950" s="11"/>
      <c r="L1950" s="11"/>
      <c r="M1950" s="11"/>
      <c r="N1950" s="11"/>
      <c r="O1950" s="11"/>
      <c r="P1950" s="11"/>
    </row>
    <row r="1951" spans="9:16" x14ac:dyDescent="0.25">
      <c r="I1951" s="11"/>
      <c r="L1951" s="11"/>
      <c r="M1951" s="11"/>
      <c r="N1951" s="11"/>
      <c r="O1951" s="11"/>
      <c r="P1951" s="11"/>
    </row>
    <row r="1952" spans="9:16" x14ac:dyDescent="0.25">
      <c r="I1952" s="11"/>
      <c r="L1952" s="11"/>
      <c r="M1952" s="11"/>
      <c r="N1952" s="11"/>
      <c r="O1952" s="11"/>
      <c r="P1952" s="11"/>
    </row>
    <row r="1953" spans="9:16" x14ac:dyDescent="0.25">
      <c r="I1953" s="11"/>
      <c r="L1953" s="11"/>
      <c r="M1953" s="11"/>
      <c r="N1953" s="11"/>
      <c r="O1953" s="11"/>
      <c r="P1953" s="11"/>
    </row>
    <row r="1954" spans="9:16" x14ac:dyDescent="0.25">
      <c r="I1954" s="11"/>
      <c r="L1954" s="11"/>
      <c r="M1954" s="11"/>
      <c r="N1954" s="11"/>
      <c r="O1954" s="11"/>
      <c r="P1954" s="11"/>
    </row>
    <row r="1955" spans="9:16" x14ac:dyDescent="0.25">
      <c r="I1955" s="11"/>
      <c r="L1955" s="11"/>
      <c r="M1955" s="11"/>
      <c r="N1955" s="11"/>
      <c r="O1955" s="11"/>
      <c r="P1955" s="11"/>
    </row>
    <row r="1956" spans="9:16" x14ac:dyDescent="0.25">
      <c r="I1956" s="11"/>
      <c r="L1956" s="11"/>
      <c r="M1956" s="11"/>
      <c r="N1956" s="11"/>
      <c r="O1956" s="11"/>
      <c r="P1956" s="11"/>
    </row>
    <row r="1957" spans="9:16" x14ac:dyDescent="0.25">
      <c r="I1957" s="11"/>
      <c r="L1957" s="11"/>
      <c r="M1957" s="11"/>
      <c r="N1957" s="11"/>
      <c r="O1957" s="11"/>
      <c r="P1957" s="11"/>
    </row>
    <row r="1958" spans="9:16" x14ac:dyDescent="0.25">
      <c r="I1958" s="11"/>
      <c r="L1958" s="11"/>
      <c r="M1958" s="11"/>
      <c r="N1958" s="11"/>
      <c r="O1958" s="11"/>
      <c r="P1958" s="11"/>
    </row>
    <row r="1959" spans="9:16" x14ac:dyDescent="0.25">
      <c r="I1959" s="11"/>
      <c r="L1959" s="11"/>
      <c r="M1959" s="11"/>
      <c r="N1959" s="11"/>
      <c r="O1959" s="11"/>
      <c r="P1959" s="11"/>
    </row>
    <row r="1960" spans="9:16" x14ac:dyDescent="0.25">
      <c r="I1960" s="11"/>
      <c r="L1960" s="11"/>
      <c r="M1960" s="11"/>
      <c r="N1960" s="11"/>
      <c r="O1960" s="11"/>
      <c r="P1960" s="11"/>
    </row>
    <row r="1961" spans="9:16" x14ac:dyDescent="0.25">
      <c r="I1961" s="11"/>
      <c r="L1961" s="11"/>
      <c r="M1961" s="11"/>
      <c r="N1961" s="11"/>
      <c r="O1961" s="11"/>
      <c r="P1961" s="11"/>
    </row>
    <row r="1962" spans="9:16" x14ac:dyDescent="0.25">
      <c r="I1962" s="11"/>
      <c r="L1962" s="11"/>
      <c r="M1962" s="11"/>
      <c r="N1962" s="11"/>
      <c r="O1962" s="11"/>
      <c r="P1962" s="11"/>
    </row>
    <row r="1963" spans="9:16" x14ac:dyDescent="0.25">
      <c r="I1963" s="11"/>
      <c r="L1963" s="11"/>
      <c r="M1963" s="11"/>
      <c r="N1963" s="11"/>
      <c r="O1963" s="11"/>
      <c r="P1963" s="11"/>
    </row>
    <row r="1964" spans="9:16" x14ac:dyDescent="0.25">
      <c r="I1964" s="11"/>
      <c r="L1964" s="11"/>
      <c r="M1964" s="11"/>
      <c r="N1964" s="11"/>
      <c r="O1964" s="11"/>
      <c r="P1964" s="11"/>
    </row>
    <row r="1965" spans="9:16" x14ac:dyDescent="0.25">
      <c r="I1965" s="11"/>
      <c r="L1965" s="11"/>
      <c r="M1965" s="11"/>
      <c r="N1965" s="11"/>
      <c r="O1965" s="11"/>
      <c r="P1965" s="11"/>
    </row>
    <row r="1966" spans="9:16" x14ac:dyDescent="0.25">
      <c r="I1966" s="11"/>
      <c r="L1966" s="11"/>
      <c r="M1966" s="11"/>
      <c r="N1966" s="11"/>
      <c r="O1966" s="11"/>
      <c r="P1966" s="11"/>
    </row>
    <row r="1967" spans="9:16" x14ac:dyDescent="0.25">
      <c r="I1967" s="11"/>
      <c r="L1967" s="11"/>
      <c r="M1967" s="11"/>
      <c r="N1967" s="11"/>
      <c r="O1967" s="11"/>
      <c r="P1967" s="11"/>
    </row>
    <row r="1968" spans="9:16" x14ac:dyDescent="0.25">
      <c r="I1968" s="11"/>
      <c r="L1968" s="11"/>
      <c r="M1968" s="11"/>
      <c r="N1968" s="11"/>
      <c r="O1968" s="11"/>
      <c r="P1968" s="11"/>
    </row>
    <row r="1969" spans="9:16" x14ac:dyDescent="0.25">
      <c r="I1969" s="11"/>
      <c r="L1969" s="11"/>
      <c r="M1969" s="11"/>
      <c r="N1969" s="11"/>
      <c r="O1969" s="11"/>
      <c r="P1969" s="11"/>
    </row>
    <row r="1970" spans="9:16" x14ac:dyDescent="0.25">
      <c r="I1970" s="11"/>
      <c r="L1970" s="11"/>
      <c r="M1970" s="11"/>
      <c r="N1970" s="11"/>
      <c r="O1970" s="11"/>
      <c r="P1970" s="11"/>
    </row>
    <row r="1971" spans="9:16" x14ac:dyDescent="0.25">
      <c r="I1971" s="11"/>
      <c r="L1971" s="11"/>
      <c r="M1971" s="11"/>
      <c r="N1971" s="11"/>
      <c r="O1971" s="11"/>
      <c r="P1971" s="11"/>
    </row>
    <row r="1972" spans="9:16" x14ac:dyDescent="0.25">
      <c r="I1972" s="11"/>
      <c r="L1972" s="11"/>
      <c r="M1972" s="11"/>
      <c r="N1972" s="11"/>
      <c r="O1972" s="11"/>
      <c r="P1972" s="11"/>
    </row>
    <row r="1973" spans="9:16" x14ac:dyDescent="0.25">
      <c r="I1973" s="11"/>
      <c r="L1973" s="11"/>
      <c r="M1973" s="11"/>
      <c r="N1973" s="11"/>
      <c r="O1973" s="11"/>
      <c r="P1973" s="11"/>
    </row>
    <row r="1974" spans="9:16" x14ac:dyDescent="0.25">
      <c r="I1974" s="11"/>
      <c r="L1974" s="11"/>
      <c r="M1974" s="11"/>
      <c r="N1974" s="11"/>
      <c r="O1974" s="11"/>
      <c r="P1974" s="11"/>
    </row>
    <row r="1975" spans="9:16" x14ac:dyDescent="0.25">
      <c r="I1975" s="11"/>
      <c r="L1975" s="11"/>
      <c r="M1975" s="11"/>
      <c r="N1975" s="11"/>
      <c r="O1975" s="11"/>
      <c r="P1975" s="11"/>
    </row>
    <row r="1976" spans="9:16" x14ac:dyDescent="0.25">
      <c r="I1976" s="11"/>
      <c r="L1976" s="11"/>
      <c r="M1976" s="11"/>
      <c r="N1976" s="11"/>
      <c r="O1976" s="11"/>
      <c r="P1976" s="11"/>
    </row>
    <row r="1977" spans="9:16" x14ac:dyDescent="0.25">
      <c r="I1977" s="11"/>
      <c r="L1977" s="11"/>
      <c r="M1977" s="11"/>
      <c r="N1977" s="11"/>
      <c r="O1977" s="11"/>
      <c r="P1977" s="11"/>
    </row>
    <row r="1978" spans="9:16" x14ac:dyDescent="0.25">
      <c r="I1978" s="11"/>
      <c r="L1978" s="11"/>
      <c r="M1978" s="11"/>
      <c r="N1978" s="11"/>
      <c r="O1978" s="11"/>
      <c r="P1978" s="11"/>
    </row>
    <row r="1979" spans="9:16" x14ac:dyDescent="0.25">
      <c r="I1979" s="11"/>
      <c r="L1979" s="11"/>
      <c r="M1979" s="11"/>
      <c r="N1979" s="11"/>
      <c r="O1979" s="11"/>
      <c r="P1979" s="11"/>
    </row>
    <row r="1980" spans="9:16" x14ac:dyDescent="0.25">
      <c r="I1980" s="11"/>
      <c r="L1980" s="11"/>
      <c r="M1980" s="11"/>
      <c r="N1980" s="11"/>
      <c r="O1980" s="11"/>
      <c r="P1980" s="11"/>
    </row>
    <row r="1981" spans="9:16" x14ac:dyDescent="0.25">
      <c r="I1981" s="11"/>
      <c r="L1981" s="11"/>
      <c r="M1981" s="11"/>
      <c r="N1981" s="11"/>
      <c r="O1981" s="11"/>
      <c r="P1981" s="11"/>
    </row>
    <row r="1982" spans="9:16" x14ac:dyDescent="0.25">
      <c r="I1982" s="11"/>
      <c r="L1982" s="11"/>
      <c r="M1982" s="11"/>
      <c r="N1982" s="11"/>
      <c r="O1982" s="11"/>
      <c r="P1982" s="11"/>
    </row>
    <row r="1983" spans="9:16" x14ac:dyDescent="0.25">
      <c r="I1983" s="11"/>
      <c r="L1983" s="11"/>
      <c r="M1983" s="11"/>
      <c r="N1983" s="11"/>
      <c r="O1983" s="11"/>
      <c r="P1983" s="11"/>
    </row>
    <row r="1984" spans="9:16" x14ac:dyDescent="0.25">
      <c r="I1984" s="11"/>
      <c r="L1984" s="11"/>
      <c r="M1984" s="11"/>
      <c r="N1984" s="11"/>
      <c r="O1984" s="11"/>
      <c r="P1984" s="11"/>
    </row>
    <row r="1985" spans="9:16" x14ac:dyDescent="0.25">
      <c r="I1985" s="11"/>
      <c r="L1985" s="11"/>
      <c r="M1985" s="11"/>
      <c r="N1985" s="11"/>
      <c r="O1985" s="11"/>
      <c r="P1985" s="11"/>
    </row>
    <row r="1986" spans="9:16" x14ac:dyDescent="0.25">
      <c r="I1986" s="11"/>
      <c r="L1986" s="11"/>
      <c r="M1986" s="11"/>
      <c r="N1986" s="11"/>
      <c r="O1986" s="11"/>
      <c r="P1986" s="11"/>
    </row>
    <row r="1987" spans="9:16" x14ac:dyDescent="0.25">
      <c r="I1987" s="11"/>
      <c r="L1987" s="11"/>
      <c r="M1987" s="11"/>
      <c r="N1987" s="11"/>
      <c r="O1987" s="11"/>
      <c r="P1987" s="11"/>
    </row>
    <row r="1988" spans="9:16" x14ac:dyDescent="0.25">
      <c r="I1988" s="11"/>
      <c r="L1988" s="11"/>
      <c r="M1988" s="11"/>
      <c r="N1988" s="11"/>
      <c r="O1988" s="11"/>
      <c r="P1988" s="11"/>
    </row>
    <row r="1989" spans="9:16" x14ac:dyDescent="0.25">
      <c r="I1989" s="11"/>
      <c r="L1989" s="11"/>
      <c r="M1989" s="11"/>
      <c r="N1989" s="11"/>
      <c r="O1989" s="11"/>
      <c r="P1989" s="11"/>
    </row>
    <row r="1990" spans="9:16" x14ac:dyDescent="0.25">
      <c r="I1990" s="11"/>
      <c r="L1990" s="11"/>
      <c r="M1990" s="11"/>
      <c r="N1990" s="11"/>
      <c r="O1990" s="11"/>
      <c r="P1990" s="11"/>
    </row>
    <row r="1991" spans="9:16" x14ac:dyDescent="0.25">
      <c r="I1991" s="11"/>
      <c r="L1991" s="11"/>
      <c r="M1991" s="11"/>
      <c r="N1991" s="11"/>
      <c r="O1991" s="11"/>
      <c r="P1991" s="11"/>
    </row>
    <row r="1992" spans="9:16" x14ac:dyDescent="0.25">
      <c r="I1992" s="11"/>
      <c r="L1992" s="11"/>
      <c r="M1992" s="11"/>
      <c r="N1992" s="11"/>
      <c r="O1992" s="11"/>
      <c r="P1992" s="11"/>
    </row>
    <row r="1993" spans="9:16" x14ac:dyDescent="0.25">
      <c r="I1993" s="11"/>
      <c r="L1993" s="11"/>
      <c r="M1993" s="11"/>
      <c r="N1993" s="11"/>
      <c r="O1993" s="11"/>
      <c r="P1993" s="11"/>
    </row>
    <row r="1994" spans="9:16" x14ac:dyDescent="0.25">
      <c r="I1994" s="11"/>
      <c r="L1994" s="11"/>
      <c r="M1994" s="11"/>
      <c r="N1994" s="11"/>
      <c r="O1994" s="11"/>
      <c r="P1994" s="11"/>
    </row>
    <row r="1995" spans="9:16" x14ac:dyDescent="0.25">
      <c r="I1995" s="11"/>
      <c r="L1995" s="11"/>
      <c r="M1995" s="11"/>
      <c r="N1995" s="11"/>
      <c r="O1995" s="11"/>
      <c r="P1995" s="11"/>
    </row>
    <row r="1996" spans="9:16" x14ac:dyDescent="0.25">
      <c r="I1996" s="11"/>
      <c r="L1996" s="11"/>
      <c r="M1996" s="11"/>
      <c r="N1996" s="11"/>
      <c r="O1996" s="11"/>
      <c r="P1996" s="11"/>
    </row>
    <row r="1997" spans="9:16" x14ac:dyDescent="0.25">
      <c r="I1997" s="11"/>
      <c r="L1997" s="11"/>
      <c r="M1997" s="11"/>
      <c r="N1997" s="11"/>
      <c r="O1997" s="11"/>
      <c r="P1997" s="11"/>
    </row>
    <row r="1998" spans="9:16" x14ac:dyDescent="0.25">
      <c r="I1998" s="11"/>
      <c r="L1998" s="11"/>
      <c r="M1998" s="11"/>
      <c r="N1998" s="11"/>
      <c r="O1998" s="11"/>
      <c r="P1998" s="11"/>
    </row>
    <row r="1999" spans="9:16" x14ac:dyDescent="0.25">
      <c r="I1999" s="11"/>
      <c r="L1999" s="11"/>
      <c r="M1999" s="11"/>
      <c r="N1999" s="11"/>
      <c r="O1999" s="11"/>
      <c r="P1999" s="11"/>
    </row>
    <row r="2000" spans="9:16" x14ac:dyDescent="0.25">
      <c r="I2000" s="11"/>
      <c r="L2000" s="11"/>
      <c r="M2000" s="11"/>
      <c r="N2000" s="11"/>
      <c r="O2000" s="11"/>
      <c r="P2000" s="11"/>
    </row>
    <row r="2001" spans="9:16" x14ac:dyDescent="0.25">
      <c r="I2001" s="11"/>
      <c r="L2001" s="11"/>
      <c r="M2001" s="11"/>
      <c r="N2001" s="11"/>
      <c r="O2001" s="11"/>
      <c r="P2001" s="11"/>
    </row>
    <row r="2002" spans="9:16" x14ac:dyDescent="0.25">
      <c r="I2002" s="11"/>
      <c r="L2002" s="11"/>
      <c r="M2002" s="11"/>
      <c r="N2002" s="11"/>
      <c r="O2002" s="11"/>
      <c r="P2002" s="11"/>
    </row>
    <row r="2003" spans="9:16" x14ac:dyDescent="0.25">
      <c r="I2003" s="11"/>
      <c r="L2003" s="11"/>
      <c r="M2003" s="11"/>
      <c r="N2003" s="11"/>
      <c r="O2003" s="11"/>
      <c r="P2003" s="11"/>
    </row>
    <row r="2004" spans="9:16" x14ac:dyDescent="0.25">
      <c r="I2004" s="11"/>
      <c r="L2004" s="11"/>
      <c r="M2004" s="11"/>
      <c r="N2004" s="11"/>
      <c r="O2004" s="11"/>
      <c r="P2004" s="11"/>
    </row>
    <row r="2005" spans="9:16" x14ac:dyDescent="0.25">
      <c r="I2005" s="11"/>
      <c r="L2005" s="11"/>
      <c r="M2005" s="11"/>
      <c r="N2005" s="11"/>
      <c r="O2005" s="11"/>
      <c r="P2005" s="11"/>
    </row>
    <row r="2006" spans="9:16" x14ac:dyDescent="0.25">
      <c r="I2006" s="11"/>
      <c r="L2006" s="11"/>
      <c r="M2006" s="11"/>
      <c r="N2006" s="11"/>
      <c r="O2006" s="11"/>
      <c r="P2006" s="11"/>
    </row>
    <row r="2007" spans="9:16" x14ac:dyDescent="0.25">
      <c r="I2007" s="11"/>
      <c r="L2007" s="11"/>
      <c r="M2007" s="11"/>
      <c r="N2007" s="11"/>
      <c r="O2007" s="11"/>
      <c r="P2007" s="11"/>
    </row>
    <row r="2008" spans="9:16" x14ac:dyDescent="0.25">
      <c r="I2008" s="11"/>
      <c r="L2008" s="11"/>
      <c r="M2008" s="11"/>
      <c r="N2008" s="11"/>
      <c r="O2008" s="11"/>
      <c r="P2008" s="11"/>
    </row>
    <row r="2009" spans="9:16" x14ac:dyDescent="0.25">
      <c r="I2009" s="11"/>
      <c r="L2009" s="11"/>
      <c r="M2009" s="11"/>
      <c r="N2009" s="11"/>
      <c r="O2009" s="11"/>
      <c r="P2009" s="11"/>
    </row>
    <row r="2010" spans="9:16" x14ac:dyDescent="0.25">
      <c r="I2010" s="11"/>
      <c r="L2010" s="11"/>
      <c r="M2010" s="11"/>
      <c r="N2010" s="11"/>
      <c r="O2010" s="11"/>
      <c r="P2010" s="11"/>
    </row>
    <row r="2011" spans="9:16" x14ac:dyDescent="0.25">
      <c r="I2011" s="11"/>
      <c r="L2011" s="11"/>
      <c r="M2011" s="11"/>
      <c r="N2011" s="11"/>
      <c r="O2011" s="11"/>
      <c r="P2011" s="11"/>
    </row>
    <row r="2012" spans="9:16" x14ac:dyDescent="0.25">
      <c r="I2012" s="11"/>
      <c r="L2012" s="11"/>
      <c r="M2012" s="11"/>
      <c r="N2012" s="11"/>
      <c r="O2012" s="11"/>
      <c r="P2012" s="11"/>
    </row>
    <row r="2013" spans="9:16" x14ac:dyDescent="0.25">
      <c r="I2013" s="11"/>
      <c r="L2013" s="11"/>
      <c r="M2013" s="11"/>
      <c r="N2013" s="11"/>
      <c r="O2013" s="11"/>
      <c r="P2013" s="11"/>
    </row>
    <row r="2014" spans="9:16" x14ac:dyDescent="0.25">
      <c r="I2014" s="11"/>
      <c r="L2014" s="11"/>
      <c r="M2014" s="11"/>
      <c r="N2014" s="11"/>
      <c r="O2014" s="11"/>
      <c r="P2014" s="11"/>
    </row>
    <row r="2015" spans="9:16" x14ac:dyDescent="0.25">
      <c r="I2015" s="11"/>
      <c r="L2015" s="11"/>
      <c r="M2015" s="11"/>
      <c r="N2015" s="11"/>
      <c r="O2015" s="11"/>
      <c r="P2015" s="11"/>
    </row>
    <row r="2016" spans="9:16" x14ac:dyDescent="0.25">
      <c r="I2016" s="11"/>
      <c r="L2016" s="11"/>
      <c r="M2016" s="11"/>
      <c r="N2016" s="11"/>
      <c r="O2016" s="11"/>
      <c r="P2016" s="11"/>
    </row>
    <row r="2017" spans="9:16" x14ac:dyDescent="0.25">
      <c r="I2017" s="11"/>
      <c r="L2017" s="11"/>
      <c r="M2017" s="11"/>
      <c r="N2017" s="11"/>
      <c r="O2017" s="11"/>
      <c r="P2017" s="11"/>
    </row>
    <row r="2018" spans="9:16" x14ac:dyDescent="0.25">
      <c r="I2018" s="11"/>
      <c r="L2018" s="11"/>
      <c r="M2018" s="11"/>
      <c r="N2018" s="11"/>
      <c r="O2018" s="11"/>
      <c r="P2018" s="11"/>
    </row>
    <row r="2019" spans="9:16" x14ac:dyDescent="0.25">
      <c r="I2019" s="11"/>
      <c r="L2019" s="11"/>
      <c r="M2019" s="11"/>
      <c r="N2019" s="11"/>
      <c r="O2019" s="11"/>
      <c r="P2019" s="11"/>
    </row>
    <row r="2020" spans="9:16" x14ac:dyDescent="0.25">
      <c r="I2020" s="11"/>
      <c r="L2020" s="11"/>
      <c r="M2020" s="11"/>
      <c r="N2020" s="11"/>
      <c r="O2020" s="11"/>
      <c r="P2020" s="11"/>
    </row>
    <row r="2021" spans="9:16" x14ac:dyDescent="0.25">
      <c r="I2021" s="11"/>
      <c r="L2021" s="11"/>
      <c r="M2021" s="11"/>
      <c r="N2021" s="11"/>
      <c r="O2021" s="11"/>
      <c r="P2021" s="11"/>
    </row>
    <row r="2022" spans="9:16" x14ac:dyDescent="0.25">
      <c r="I2022" s="11"/>
      <c r="L2022" s="11"/>
      <c r="M2022" s="11"/>
      <c r="N2022" s="11"/>
      <c r="O2022" s="11"/>
      <c r="P2022" s="11"/>
    </row>
    <row r="2023" spans="9:16" x14ac:dyDescent="0.25">
      <c r="I2023" s="11"/>
      <c r="L2023" s="11"/>
      <c r="M2023" s="11"/>
      <c r="N2023" s="11"/>
      <c r="O2023" s="11"/>
      <c r="P2023" s="11"/>
    </row>
    <row r="2024" spans="9:16" x14ac:dyDescent="0.25">
      <c r="I2024" s="11"/>
      <c r="L2024" s="11"/>
      <c r="M2024" s="11"/>
      <c r="N2024" s="11"/>
      <c r="O2024" s="11"/>
      <c r="P2024" s="11"/>
    </row>
    <row r="2025" spans="9:16" x14ac:dyDescent="0.25">
      <c r="I2025" s="11"/>
      <c r="L2025" s="11"/>
      <c r="M2025" s="11"/>
      <c r="N2025" s="11"/>
      <c r="O2025" s="11"/>
      <c r="P2025" s="11"/>
    </row>
    <row r="2026" spans="9:16" x14ac:dyDescent="0.25">
      <c r="I2026" s="11"/>
      <c r="L2026" s="11"/>
      <c r="M2026" s="11"/>
      <c r="N2026" s="11"/>
      <c r="O2026" s="11"/>
      <c r="P2026" s="11"/>
    </row>
    <row r="2027" spans="9:16" x14ac:dyDescent="0.25">
      <c r="I2027" s="11"/>
      <c r="L2027" s="11"/>
      <c r="M2027" s="11"/>
      <c r="N2027" s="11"/>
      <c r="O2027" s="11"/>
      <c r="P2027" s="11"/>
    </row>
    <row r="2028" spans="9:16" x14ac:dyDescent="0.25">
      <c r="I2028" s="11"/>
      <c r="L2028" s="11"/>
      <c r="M2028" s="11"/>
      <c r="N2028" s="11"/>
      <c r="O2028" s="11"/>
      <c r="P2028" s="11"/>
    </row>
    <row r="2029" spans="9:16" x14ac:dyDescent="0.25">
      <c r="I2029" s="11"/>
      <c r="L2029" s="11"/>
      <c r="M2029" s="11"/>
      <c r="N2029" s="11"/>
      <c r="O2029" s="11"/>
      <c r="P2029" s="11"/>
    </row>
    <row r="2030" spans="9:16" x14ac:dyDescent="0.25">
      <c r="I2030" s="11"/>
      <c r="L2030" s="11"/>
      <c r="M2030" s="11"/>
      <c r="N2030" s="11"/>
      <c r="O2030" s="11"/>
      <c r="P2030" s="11"/>
    </row>
    <row r="2031" spans="9:16" x14ac:dyDescent="0.25">
      <c r="I2031" s="11"/>
      <c r="L2031" s="11"/>
      <c r="M2031" s="11"/>
      <c r="N2031" s="11"/>
      <c r="O2031" s="11"/>
      <c r="P2031" s="11"/>
    </row>
    <row r="2032" spans="9:16" x14ac:dyDescent="0.25">
      <c r="I2032" s="11"/>
      <c r="L2032" s="11"/>
      <c r="M2032" s="11"/>
      <c r="N2032" s="11"/>
      <c r="O2032" s="11"/>
      <c r="P2032" s="11"/>
    </row>
    <row r="2033" spans="9:16" x14ac:dyDescent="0.25">
      <c r="I2033" s="11"/>
      <c r="L2033" s="11"/>
      <c r="M2033" s="11"/>
      <c r="N2033" s="11"/>
      <c r="O2033" s="11"/>
      <c r="P2033" s="11"/>
    </row>
    <row r="2034" spans="9:16" x14ac:dyDescent="0.25">
      <c r="I2034" s="11"/>
      <c r="L2034" s="11"/>
      <c r="M2034" s="11"/>
      <c r="N2034" s="11"/>
      <c r="O2034" s="11"/>
      <c r="P2034" s="11"/>
    </row>
    <row r="2035" spans="9:16" x14ac:dyDescent="0.25">
      <c r="I2035" s="11"/>
      <c r="L2035" s="11"/>
      <c r="M2035" s="11"/>
      <c r="N2035" s="11"/>
      <c r="O2035" s="11"/>
      <c r="P2035" s="11"/>
    </row>
    <row r="2036" spans="9:16" x14ac:dyDescent="0.25">
      <c r="I2036" s="11"/>
      <c r="L2036" s="11"/>
      <c r="M2036" s="11"/>
      <c r="N2036" s="11"/>
      <c r="O2036" s="11"/>
      <c r="P2036" s="11"/>
    </row>
    <row r="2037" spans="9:16" x14ac:dyDescent="0.25">
      <c r="I2037" s="11"/>
      <c r="L2037" s="11"/>
      <c r="M2037" s="11"/>
      <c r="N2037" s="11"/>
      <c r="O2037" s="11"/>
      <c r="P2037" s="11"/>
    </row>
    <row r="2038" spans="9:16" x14ac:dyDescent="0.25">
      <c r="I2038" s="11"/>
      <c r="L2038" s="11"/>
      <c r="M2038" s="11"/>
      <c r="N2038" s="11"/>
      <c r="O2038" s="11"/>
      <c r="P2038" s="11"/>
    </row>
    <row r="2039" spans="9:16" x14ac:dyDescent="0.25">
      <c r="I2039" s="11"/>
      <c r="L2039" s="11"/>
      <c r="M2039" s="11"/>
      <c r="N2039" s="11"/>
      <c r="O2039" s="11"/>
      <c r="P2039" s="11"/>
    </row>
    <row r="2040" spans="9:16" x14ac:dyDescent="0.25">
      <c r="I2040" s="11"/>
      <c r="L2040" s="11"/>
      <c r="M2040" s="11"/>
      <c r="N2040" s="11"/>
      <c r="O2040" s="11"/>
      <c r="P2040" s="11"/>
    </row>
    <row r="2041" spans="9:16" x14ac:dyDescent="0.25">
      <c r="I2041" s="11"/>
      <c r="L2041" s="11"/>
      <c r="M2041" s="11"/>
      <c r="N2041" s="11"/>
      <c r="O2041" s="11"/>
      <c r="P2041" s="11"/>
    </row>
    <row r="2042" spans="9:16" x14ac:dyDescent="0.25">
      <c r="I2042" s="11"/>
      <c r="L2042" s="11"/>
      <c r="M2042" s="11"/>
      <c r="N2042" s="11"/>
      <c r="O2042" s="11"/>
      <c r="P2042" s="11"/>
    </row>
    <row r="2043" spans="9:16" x14ac:dyDescent="0.25">
      <c r="I2043" s="11"/>
      <c r="L2043" s="11"/>
      <c r="M2043" s="11"/>
      <c r="N2043" s="11"/>
      <c r="O2043" s="11"/>
      <c r="P2043" s="11"/>
    </row>
    <row r="2044" spans="9:16" x14ac:dyDescent="0.25">
      <c r="I2044" s="11"/>
      <c r="L2044" s="11"/>
      <c r="M2044" s="11"/>
      <c r="N2044" s="11"/>
      <c r="O2044" s="11"/>
      <c r="P2044" s="11"/>
    </row>
    <row r="2045" spans="9:16" x14ac:dyDescent="0.25">
      <c r="I2045" s="11"/>
      <c r="L2045" s="11"/>
      <c r="M2045" s="11"/>
      <c r="N2045" s="11"/>
      <c r="O2045" s="11"/>
      <c r="P2045" s="11"/>
    </row>
    <row r="2046" spans="9:16" x14ac:dyDescent="0.25">
      <c r="I2046" s="11"/>
      <c r="L2046" s="11"/>
      <c r="M2046" s="11"/>
      <c r="N2046" s="11"/>
      <c r="O2046" s="11"/>
      <c r="P2046" s="11"/>
    </row>
    <row r="2047" spans="9:16" x14ac:dyDescent="0.25">
      <c r="I2047" s="11"/>
      <c r="L2047" s="11"/>
      <c r="M2047" s="11"/>
      <c r="N2047" s="11"/>
      <c r="O2047" s="11"/>
      <c r="P2047" s="11"/>
    </row>
    <row r="2048" spans="9:16" x14ac:dyDescent="0.25">
      <c r="I2048" s="11"/>
      <c r="L2048" s="11"/>
      <c r="M2048" s="11"/>
      <c r="N2048" s="11"/>
      <c r="O2048" s="11"/>
      <c r="P2048" s="11"/>
    </row>
    <row r="2049" spans="9:16" x14ac:dyDescent="0.25">
      <c r="I2049" s="11"/>
      <c r="L2049" s="11"/>
      <c r="M2049" s="11"/>
      <c r="N2049" s="11"/>
      <c r="O2049" s="11"/>
      <c r="P2049" s="11"/>
    </row>
    <row r="2050" spans="9:16" x14ac:dyDescent="0.25">
      <c r="I2050" s="11"/>
      <c r="L2050" s="11"/>
      <c r="M2050" s="11"/>
      <c r="N2050" s="11"/>
      <c r="O2050" s="11"/>
      <c r="P2050" s="11"/>
    </row>
    <row r="2051" spans="9:16" x14ac:dyDescent="0.25">
      <c r="I2051" s="11"/>
      <c r="L2051" s="11"/>
      <c r="M2051" s="11"/>
      <c r="N2051" s="11"/>
      <c r="O2051" s="11"/>
      <c r="P2051" s="11"/>
    </row>
    <row r="2052" spans="9:16" x14ac:dyDescent="0.25">
      <c r="I2052" s="11"/>
      <c r="L2052" s="11"/>
      <c r="M2052" s="11"/>
      <c r="N2052" s="11"/>
      <c r="O2052" s="11"/>
      <c r="P2052" s="11"/>
    </row>
    <row r="2053" spans="9:16" x14ac:dyDescent="0.25">
      <c r="I2053" s="11"/>
      <c r="L2053" s="11"/>
      <c r="M2053" s="11"/>
      <c r="N2053" s="11"/>
      <c r="O2053" s="11"/>
      <c r="P2053" s="11"/>
    </row>
    <row r="2054" spans="9:16" x14ac:dyDescent="0.25">
      <c r="I2054" s="11"/>
      <c r="L2054" s="11"/>
      <c r="M2054" s="11"/>
      <c r="N2054" s="11"/>
      <c r="O2054" s="11"/>
      <c r="P2054" s="11"/>
    </row>
    <row r="2055" spans="9:16" x14ac:dyDescent="0.25">
      <c r="I2055" s="11"/>
      <c r="L2055" s="11"/>
      <c r="M2055" s="11"/>
      <c r="N2055" s="11"/>
      <c r="O2055" s="11"/>
      <c r="P2055" s="11"/>
    </row>
    <row r="2056" spans="9:16" x14ac:dyDescent="0.25">
      <c r="I2056" s="11"/>
      <c r="L2056" s="11"/>
      <c r="M2056" s="11"/>
      <c r="N2056" s="11"/>
      <c r="O2056" s="11"/>
      <c r="P2056" s="11"/>
    </row>
    <row r="2057" spans="9:16" x14ac:dyDescent="0.25">
      <c r="I2057" s="11"/>
      <c r="L2057" s="11"/>
      <c r="M2057" s="11"/>
      <c r="N2057" s="11"/>
      <c r="O2057" s="11"/>
      <c r="P2057" s="11"/>
    </row>
    <row r="2058" spans="9:16" x14ac:dyDescent="0.25">
      <c r="I2058" s="11"/>
      <c r="L2058" s="11"/>
      <c r="M2058" s="11"/>
      <c r="N2058" s="11"/>
      <c r="O2058" s="11"/>
      <c r="P2058" s="11"/>
    </row>
    <row r="2059" spans="9:16" x14ac:dyDescent="0.25">
      <c r="I2059" s="11"/>
      <c r="L2059" s="11"/>
      <c r="M2059" s="11"/>
      <c r="N2059" s="11"/>
      <c r="O2059" s="11"/>
      <c r="P2059" s="11"/>
    </row>
    <row r="2060" spans="9:16" x14ac:dyDescent="0.25">
      <c r="I2060" s="11"/>
      <c r="L2060" s="11"/>
      <c r="M2060" s="11"/>
      <c r="N2060" s="11"/>
      <c r="O2060" s="11"/>
      <c r="P2060" s="11"/>
    </row>
    <row r="2061" spans="9:16" x14ac:dyDescent="0.25">
      <c r="I2061" s="11"/>
      <c r="L2061" s="11"/>
      <c r="M2061" s="11"/>
      <c r="N2061" s="11"/>
      <c r="O2061" s="11"/>
      <c r="P2061" s="11"/>
    </row>
    <row r="2062" spans="9:16" x14ac:dyDescent="0.25">
      <c r="I2062" s="11"/>
      <c r="L2062" s="11"/>
      <c r="M2062" s="11"/>
      <c r="N2062" s="11"/>
      <c r="O2062" s="11"/>
      <c r="P2062" s="11"/>
    </row>
    <row r="2063" spans="9:16" x14ac:dyDescent="0.25">
      <c r="I2063" s="11"/>
      <c r="L2063" s="11"/>
      <c r="M2063" s="11"/>
      <c r="N2063" s="11"/>
      <c r="O2063" s="11"/>
      <c r="P2063" s="11"/>
    </row>
    <row r="2064" spans="9:16" x14ac:dyDescent="0.25">
      <c r="I2064" s="11"/>
      <c r="L2064" s="11"/>
      <c r="M2064" s="11"/>
      <c r="N2064" s="11"/>
      <c r="O2064" s="11"/>
      <c r="P2064" s="11"/>
    </row>
    <row r="2065" spans="9:16" x14ac:dyDescent="0.25">
      <c r="I2065" s="11"/>
      <c r="L2065" s="11"/>
      <c r="M2065" s="11"/>
      <c r="N2065" s="11"/>
      <c r="O2065" s="11"/>
      <c r="P2065" s="11"/>
    </row>
    <row r="2066" spans="9:16" x14ac:dyDescent="0.25">
      <c r="I2066" s="11"/>
      <c r="L2066" s="11"/>
      <c r="M2066" s="11"/>
      <c r="N2066" s="11"/>
      <c r="O2066" s="11"/>
      <c r="P2066" s="11"/>
    </row>
    <row r="2067" spans="9:16" x14ac:dyDescent="0.25">
      <c r="I2067" s="11"/>
      <c r="L2067" s="11"/>
      <c r="M2067" s="11"/>
      <c r="N2067" s="11"/>
      <c r="O2067" s="11"/>
      <c r="P2067" s="11"/>
    </row>
  </sheetData>
  <autoFilter ref="A1:S1" xr:uid="{00000000-0009-0000-0000-000002000000}"/>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1261"/>
  <sheetViews>
    <sheetView workbookViewId="0">
      <pane ySplit="1" topLeftCell="A2" activePane="bottomLeft" state="frozen"/>
      <selection activeCell="F1" sqref="F1"/>
      <selection pane="bottomLeft" activeCell="B2" sqref="B2"/>
    </sheetView>
  </sheetViews>
  <sheetFormatPr defaultRowHeight="16.5" x14ac:dyDescent="0.25"/>
  <cols>
    <col min="1" max="1" width="8.28515625" style="117" customWidth="1"/>
    <col min="2" max="2" width="39.28515625" style="20" bestFit="1" customWidth="1"/>
    <col min="3" max="3" width="15.42578125" style="11" customWidth="1"/>
    <col min="4" max="4" width="22.28515625" style="11" bestFit="1" customWidth="1"/>
    <col min="5" max="5" width="62.42578125" style="11" bestFit="1" customWidth="1"/>
    <col min="6" max="6" width="5.7109375" style="11" customWidth="1"/>
    <col min="7" max="7" width="11.7109375" style="49" bestFit="1" customWidth="1"/>
    <col min="8" max="9" width="11.42578125" style="49" bestFit="1" customWidth="1"/>
    <col min="10" max="10" width="10.7109375" style="49" bestFit="1" customWidth="1"/>
    <col min="11" max="11" width="11.42578125" style="49" bestFit="1" customWidth="1"/>
    <col min="12" max="12" width="10.42578125" style="49" bestFit="1" customWidth="1"/>
    <col min="13" max="13" width="10.42578125" style="49" customWidth="1"/>
    <col min="14" max="17" width="10.42578125" style="132" customWidth="1"/>
    <col min="18" max="18" width="9.7109375" style="132" customWidth="1"/>
    <col min="19" max="20" width="8.7109375" style="132" customWidth="1"/>
    <col min="21" max="23" width="10.42578125" style="132" customWidth="1"/>
    <col min="24" max="24" width="8.7109375" style="132" customWidth="1"/>
    <col min="25" max="25" width="10.42578125" style="132" customWidth="1"/>
    <col min="26" max="26" width="10.42578125" style="132" bestFit="1" customWidth="1"/>
    <col min="27" max="32" width="8.7109375" style="132" customWidth="1"/>
    <col min="33" max="33" width="11.7109375" style="133" bestFit="1" customWidth="1"/>
    <col min="34" max="34" width="9.7109375" style="11" bestFit="1" customWidth="1"/>
    <col min="35" max="261" width="9.28515625" style="11"/>
    <col min="262" max="262" width="8.28515625" style="11" customWidth="1"/>
    <col min="263" max="263" width="39.28515625" style="11" bestFit="1" customWidth="1"/>
    <col min="264" max="264" width="15.42578125" style="11" customWidth="1"/>
    <col min="265" max="265" width="12.7109375" style="11" customWidth="1"/>
    <col min="266" max="266" width="62.42578125" style="11" bestFit="1" customWidth="1"/>
    <col min="267" max="267" width="5.28515625" style="11" bestFit="1" customWidth="1"/>
    <col min="268" max="268" width="11.7109375" style="11" bestFit="1" customWidth="1"/>
    <col min="269" max="270" width="11.42578125" style="11" bestFit="1" customWidth="1"/>
    <col min="271" max="271" width="10.7109375" style="11" bestFit="1" customWidth="1"/>
    <col min="272" max="272" width="11.42578125" style="11" bestFit="1" customWidth="1"/>
    <col min="273" max="278" width="10.42578125" style="11" bestFit="1" customWidth="1"/>
    <col min="279" max="279" width="9.7109375" style="11" bestFit="1" customWidth="1"/>
    <col min="280" max="281" width="8.7109375" style="11" customWidth="1"/>
    <col min="282" max="284" width="10.42578125" style="11" bestFit="1" customWidth="1"/>
    <col min="285" max="285" width="8.7109375" style="11" customWidth="1"/>
    <col min="286" max="287" width="10.42578125" style="11" bestFit="1" customWidth="1"/>
    <col min="288" max="288" width="8.7109375" style="11" customWidth="1"/>
    <col min="289" max="289" width="11.7109375" style="11" bestFit="1" customWidth="1"/>
    <col min="290" max="517" width="9.28515625" style="11"/>
    <col min="518" max="518" width="8.28515625" style="11" customWidth="1"/>
    <col min="519" max="519" width="39.28515625" style="11" bestFit="1" customWidth="1"/>
    <col min="520" max="520" width="15.42578125" style="11" customWidth="1"/>
    <col min="521" max="521" width="12.7109375" style="11" customWidth="1"/>
    <col min="522" max="522" width="62.42578125" style="11" bestFit="1" customWidth="1"/>
    <col min="523" max="523" width="5.28515625" style="11" bestFit="1" customWidth="1"/>
    <col min="524" max="524" width="11.7109375" style="11" bestFit="1" customWidth="1"/>
    <col min="525" max="526" width="11.42578125" style="11" bestFit="1" customWidth="1"/>
    <col min="527" max="527" width="10.7109375" style="11" bestFit="1" customWidth="1"/>
    <col min="528" max="528" width="11.42578125" style="11" bestFit="1" customWidth="1"/>
    <col min="529" max="534" width="10.42578125" style="11" bestFit="1" customWidth="1"/>
    <col min="535" max="535" width="9.7109375" style="11" bestFit="1" customWidth="1"/>
    <col min="536" max="537" width="8.7109375" style="11" customWidth="1"/>
    <col min="538" max="540" width="10.42578125" style="11" bestFit="1" customWidth="1"/>
    <col min="541" max="541" width="8.7109375" style="11" customWidth="1"/>
    <col min="542" max="543" width="10.42578125" style="11" bestFit="1" customWidth="1"/>
    <col min="544" max="544" width="8.7109375" style="11" customWidth="1"/>
    <col min="545" max="545" width="11.7109375" style="11" bestFit="1" customWidth="1"/>
    <col min="546" max="773" width="9.28515625" style="11"/>
    <col min="774" max="774" width="8.28515625" style="11" customWidth="1"/>
    <col min="775" max="775" width="39.28515625" style="11" bestFit="1" customWidth="1"/>
    <col min="776" max="776" width="15.42578125" style="11" customWidth="1"/>
    <col min="777" max="777" width="12.7109375" style="11" customWidth="1"/>
    <col min="778" max="778" width="62.42578125" style="11" bestFit="1" customWidth="1"/>
    <col min="779" max="779" width="5.28515625" style="11" bestFit="1" customWidth="1"/>
    <col min="780" max="780" width="11.7109375" style="11" bestFit="1" customWidth="1"/>
    <col min="781" max="782" width="11.42578125" style="11" bestFit="1" customWidth="1"/>
    <col min="783" max="783" width="10.7109375" style="11" bestFit="1" customWidth="1"/>
    <col min="784" max="784" width="11.42578125" style="11" bestFit="1" customWidth="1"/>
    <col min="785" max="790" width="10.42578125" style="11" bestFit="1" customWidth="1"/>
    <col min="791" max="791" width="9.7109375" style="11" bestFit="1" customWidth="1"/>
    <col min="792" max="793" width="8.7109375" style="11" customWidth="1"/>
    <col min="794" max="796" width="10.42578125" style="11" bestFit="1" customWidth="1"/>
    <col min="797" max="797" width="8.7109375" style="11" customWidth="1"/>
    <col min="798" max="799" width="10.42578125" style="11" bestFit="1" customWidth="1"/>
    <col min="800" max="800" width="8.7109375" style="11" customWidth="1"/>
    <col min="801" max="801" width="11.7109375" style="11" bestFit="1" customWidth="1"/>
    <col min="802" max="1029" width="9.28515625" style="11"/>
    <col min="1030" max="1030" width="8.28515625" style="11" customWidth="1"/>
    <col min="1031" max="1031" width="39.28515625" style="11" bestFit="1" customWidth="1"/>
    <col min="1032" max="1032" width="15.42578125" style="11" customWidth="1"/>
    <col min="1033" max="1033" width="12.7109375" style="11" customWidth="1"/>
    <col min="1034" max="1034" width="62.42578125" style="11" bestFit="1" customWidth="1"/>
    <col min="1035" max="1035" width="5.28515625" style="11" bestFit="1" customWidth="1"/>
    <col min="1036" max="1036" width="11.7109375" style="11" bestFit="1" customWidth="1"/>
    <col min="1037" max="1038" width="11.42578125" style="11" bestFit="1" customWidth="1"/>
    <col min="1039" max="1039" width="10.7109375" style="11" bestFit="1" customWidth="1"/>
    <col min="1040" max="1040" width="11.42578125" style="11" bestFit="1" customWidth="1"/>
    <col min="1041" max="1046" width="10.42578125" style="11" bestFit="1" customWidth="1"/>
    <col min="1047" max="1047" width="9.7109375" style="11" bestFit="1" customWidth="1"/>
    <col min="1048" max="1049" width="8.7109375" style="11" customWidth="1"/>
    <col min="1050" max="1052" width="10.42578125" style="11" bestFit="1" customWidth="1"/>
    <col min="1053" max="1053" width="8.7109375" style="11" customWidth="1"/>
    <col min="1054" max="1055" width="10.42578125" style="11" bestFit="1" customWidth="1"/>
    <col min="1056" max="1056" width="8.7109375" style="11" customWidth="1"/>
    <col min="1057" max="1057" width="11.7109375" style="11" bestFit="1" customWidth="1"/>
    <col min="1058" max="1285" width="9.28515625" style="11"/>
    <col min="1286" max="1286" width="8.28515625" style="11" customWidth="1"/>
    <col min="1287" max="1287" width="39.28515625" style="11" bestFit="1" customWidth="1"/>
    <col min="1288" max="1288" width="15.42578125" style="11" customWidth="1"/>
    <col min="1289" max="1289" width="12.7109375" style="11" customWidth="1"/>
    <col min="1290" max="1290" width="62.42578125" style="11" bestFit="1" customWidth="1"/>
    <col min="1291" max="1291" width="5.28515625" style="11" bestFit="1" customWidth="1"/>
    <col min="1292" max="1292" width="11.7109375" style="11" bestFit="1" customWidth="1"/>
    <col min="1293" max="1294" width="11.42578125" style="11" bestFit="1" customWidth="1"/>
    <col min="1295" max="1295" width="10.7109375" style="11" bestFit="1" customWidth="1"/>
    <col min="1296" max="1296" width="11.42578125" style="11" bestFit="1" customWidth="1"/>
    <col min="1297" max="1302" width="10.42578125" style="11" bestFit="1" customWidth="1"/>
    <col min="1303" max="1303" width="9.7109375" style="11" bestFit="1" customWidth="1"/>
    <col min="1304" max="1305" width="8.7109375" style="11" customWidth="1"/>
    <col min="1306" max="1308" width="10.42578125" style="11" bestFit="1" customWidth="1"/>
    <col min="1309" max="1309" width="8.7109375" style="11" customWidth="1"/>
    <col min="1310" max="1311" width="10.42578125" style="11" bestFit="1" customWidth="1"/>
    <col min="1312" max="1312" width="8.7109375" style="11" customWidth="1"/>
    <col min="1313" max="1313" width="11.7109375" style="11" bestFit="1" customWidth="1"/>
    <col min="1314" max="1541" width="9.28515625" style="11"/>
    <col min="1542" max="1542" width="8.28515625" style="11" customWidth="1"/>
    <col min="1543" max="1543" width="39.28515625" style="11" bestFit="1" customWidth="1"/>
    <col min="1544" max="1544" width="15.42578125" style="11" customWidth="1"/>
    <col min="1545" max="1545" width="12.7109375" style="11" customWidth="1"/>
    <col min="1546" max="1546" width="62.42578125" style="11" bestFit="1" customWidth="1"/>
    <col min="1547" max="1547" width="5.28515625" style="11" bestFit="1" customWidth="1"/>
    <col min="1548" max="1548" width="11.7109375" style="11" bestFit="1" customWidth="1"/>
    <col min="1549" max="1550" width="11.42578125" style="11" bestFit="1" customWidth="1"/>
    <col min="1551" max="1551" width="10.7109375" style="11" bestFit="1" customWidth="1"/>
    <col min="1552" max="1552" width="11.42578125" style="11" bestFit="1" customWidth="1"/>
    <col min="1553" max="1558" width="10.42578125" style="11" bestFit="1" customWidth="1"/>
    <col min="1559" max="1559" width="9.7109375" style="11" bestFit="1" customWidth="1"/>
    <col min="1560" max="1561" width="8.7109375" style="11" customWidth="1"/>
    <col min="1562" max="1564" width="10.42578125" style="11" bestFit="1" customWidth="1"/>
    <col min="1565" max="1565" width="8.7109375" style="11" customWidth="1"/>
    <col min="1566" max="1567" width="10.42578125" style="11" bestFit="1" customWidth="1"/>
    <col min="1568" max="1568" width="8.7109375" style="11" customWidth="1"/>
    <col min="1569" max="1569" width="11.7109375" style="11" bestFit="1" customWidth="1"/>
    <col min="1570" max="1797" width="9.28515625" style="11"/>
    <col min="1798" max="1798" width="8.28515625" style="11" customWidth="1"/>
    <col min="1799" max="1799" width="39.28515625" style="11" bestFit="1" customWidth="1"/>
    <col min="1800" max="1800" width="15.42578125" style="11" customWidth="1"/>
    <col min="1801" max="1801" width="12.7109375" style="11" customWidth="1"/>
    <col min="1802" max="1802" width="62.42578125" style="11" bestFit="1" customWidth="1"/>
    <col min="1803" max="1803" width="5.28515625" style="11" bestFit="1" customWidth="1"/>
    <col min="1804" max="1804" width="11.7109375" style="11" bestFit="1" customWidth="1"/>
    <col min="1805" max="1806" width="11.42578125" style="11" bestFit="1" customWidth="1"/>
    <col min="1807" max="1807" width="10.7109375" style="11" bestFit="1" customWidth="1"/>
    <col min="1808" max="1808" width="11.42578125" style="11" bestFit="1" customWidth="1"/>
    <col min="1809" max="1814" width="10.42578125" style="11" bestFit="1" customWidth="1"/>
    <col min="1815" max="1815" width="9.7109375" style="11" bestFit="1" customWidth="1"/>
    <col min="1816" max="1817" width="8.7109375" style="11" customWidth="1"/>
    <col min="1818" max="1820" width="10.42578125" style="11" bestFit="1" customWidth="1"/>
    <col min="1821" max="1821" width="8.7109375" style="11" customWidth="1"/>
    <col min="1822" max="1823" width="10.42578125" style="11" bestFit="1" customWidth="1"/>
    <col min="1824" max="1824" width="8.7109375" style="11" customWidth="1"/>
    <col min="1825" max="1825" width="11.7109375" style="11" bestFit="1" customWidth="1"/>
    <col min="1826" max="2053" width="9.28515625" style="11"/>
    <col min="2054" max="2054" width="8.28515625" style="11" customWidth="1"/>
    <col min="2055" max="2055" width="39.28515625" style="11" bestFit="1" customWidth="1"/>
    <col min="2056" max="2056" width="15.42578125" style="11" customWidth="1"/>
    <col min="2057" max="2057" width="12.7109375" style="11" customWidth="1"/>
    <col min="2058" max="2058" width="62.42578125" style="11" bestFit="1" customWidth="1"/>
    <col min="2059" max="2059" width="5.28515625" style="11" bestFit="1" customWidth="1"/>
    <col min="2060" max="2060" width="11.7109375" style="11" bestFit="1" customWidth="1"/>
    <col min="2061" max="2062" width="11.42578125" style="11" bestFit="1" customWidth="1"/>
    <col min="2063" max="2063" width="10.7109375" style="11" bestFit="1" customWidth="1"/>
    <col min="2064" max="2064" width="11.42578125" style="11" bestFit="1" customWidth="1"/>
    <col min="2065" max="2070" width="10.42578125" style="11" bestFit="1" customWidth="1"/>
    <col min="2071" max="2071" width="9.7109375" style="11" bestFit="1" customWidth="1"/>
    <col min="2072" max="2073" width="8.7109375" style="11" customWidth="1"/>
    <col min="2074" max="2076" width="10.42578125" style="11" bestFit="1" customWidth="1"/>
    <col min="2077" max="2077" width="8.7109375" style="11" customWidth="1"/>
    <col min="2078" max="2079" width="10.42578125" style="11" bestFit="1" customWidth="1"/>
    <col min="2080" max="2080" width="8.7109375" style="11" customWidth="1"/>
    <col min="2081" max="2081" width="11.7109375" style="11" bestFit="1" customWidth="1"/>
    <col min="2082" max="2309" width="9.28515625" style="11"/>
    <col min="2310" max="2310" width="8.28515625" style="11" customWidth="1"/>
    <col min="2311" max="2311" width="39.28515625" style="11" bestFit="1" customWidth="1"/>
    <col min="2312" max="2312" width="15.42578125" style="11" customWidth="1"/>
    <col min="2313" max="2313" width="12.7109375" style="11" customWidth="1"/>
    <col min="2314" max="2314" width="62.42578125" style="11" bestFit="1" customWidth="1"/>
    <col min="2315" max="2315" width="5.28515625" style="11" bestFit="1" customWidth="1"/>
    <col min="2316" max="2316" width="11.7109375" style="11" bestFit="1" customWidth="1"/>
    <col min="2317" max="2318" width="11.42578125" style="11" bestFit="1" customWidth="1"/>
    <col min="2319" max="2319" width="10.7109375" style="11" bestFit="1" customWidth="1"/>
    <col min="2320" max="2320" width="11.42578125" style="11" bestFit="1" customWidth="1"/>
    <col min="2321" max="2326" width="10.42578125" style="11" bestFit="1" customWidth="1"/>
    <col min="2327" max="2327" width="9.7109375" style="11" bestFit="1" customWidth="1"/>
    <col min="2328" max="2329" width="8.7109375" style="11" customWidth="1"/>
    <col min="2330" max="2332" width="10.42578125" style="11" bestFit="1" customWidth="1"/>
    <col min="2333" max="2333" width="8.7109375" style="11" customWidth="1"/>
    <col min="2334" max="2335" width="10.42578125" style="11" bestFit="1" customWidth="1"/>
    <col min="2336" max="2336" width="8.7109375" style="11" customWidth="1"/>
    <col min="2337" max="2337" width="11.7109375" style="11" bestFit="1" customWidth="1"/>
    <col min="2338" max="2565" width="9.28515625" style="11"/>
    <col min="2566" max="2566" width="8.28515625" style="11" customWidth="1"/>
    <col min="2567" max="2567" width="39.28515625" style="11" bestFit="1" customWidth="1"/>
    <col min="2568" max="2568" width="15.42578125" style="11" customWidth="1"/>
    <col min="2569" max="2569" width="12.7109375" style="11" customWidth="1"/>
    <col min="2570" max="2570" width="62.42578125" style="11" bestFit="1" customWidth="1"/>
    <col min="2571" max="2571" width="5.28515625" style="11" bestFit="1" customWidth="1"/>
    <col min="2572" max="2572" width="11.7109375" style="11" bestFit="1" customWidth="1"/>
    <col min="2573" max="2574" width="11.42578125" style="11" bestFit="1" customWidth="1"/>
    <col min="2575" max="2575" width="10.7109375" style="11" bestFit="1" customWidth="1"/>
    <col min="2576" max="2576" width="11.42578125" style="11" bestFit="1" customWidth="1"/>
    <col min="2577" max="2582" width="10.42578125" style="11" bestFit="1" customWidth="1"/>
    <col min="2583" max="2583" width="9.7109375" style="11" bestFit="1" customWidth="1"/>
    <col min="2584" max="2585" width="8.7109375" style="11" customWidth="1"/>
    <col min="2586" max="2588" width="10.42578125" style="11" bestFit="1" customWidth="1"/>
    <col min="2589" max="2589" width="8.7109375" style="11" customWidth="1"/>
    <col min="2590" max="2591" width="10.42578125" style="11" bestFit="1" customWidth="1"/>
    <col min="2592" max="2592" width="8.7109375" style="11" customWidth="1"/>
    <col min="2593" max="2593" width="11.7109375" style="11" bestFit="1" customWidth="1"/>
    <col min="2594" max="2821" width="9.28515625" style="11"/>
    <col min="2822" max="2822" width="8.28515625" style="11" customWidth="1"/>
    <col min="2823" max="2823" width="39.28515625" style="11" bestFit="1" customWidth="1"/>
    <col min="2824" max="2824" width="15.42578125" style="11" customWidth="1"/>
    <col min="2825" max="2825" width="12.7109375" style="11" customWidth="1"/>
    <col min="2826" max="2826" width="62.42578125" style="11" bestFit="1" customWidth="1"/>
    <col min="2827" max="2827" width="5.28515625" style="11" bestFit="1" customWidth="1"/>
    <col min="2828" max="2828" width="11.7109375" style="11" bestFit="1" customWidth="1"/>
    <col min="2829" max="2830" width="11.42578125" style="11" bestFit="1" customWidth="1"/>
    <col min="2831" max="2831" width="10.7109375" style="11" bestFit="1" customWidth="1"/>
    <col min="2832" max="2832" width="11.42578125" style="11" bestFit="1" customWidth="1"/>
    <col min="2833" max="2838" width="10.42578125" style="11" bestFit="1" customWidth="1"/>
    <col min="2839" max="2839" width="9.7109375" style="11" bestFit="1" customWidth="1"/>
    <col min="2840" max="2841" width="8.7109375" style="11" customWidth="1"/>
    <col min="2842" max="2844" width="10.42578125" style="11" bestFit="1" customWidth="1"/>
    <col min="2845" max="2845" width="8.7109375" style="11" customWidth="1"/>
    <col min="2846" max="2847" width="10.42578125" style="11" bestFit="1" customWidth="1"/>
    <col min="2848" max="2848" width="8.7109375" style="11" customWidth="1"/>
    <col min="2849" max="2849" width="11.7109375" style="11" bestFit="1" customWidth="1"/>
    <col min="2850" max="3077" width="9.28515625" style="11"/>
    <col min="3078" max="3078" width="8.28515625" style="11" customWidth="1"/>
    <col min="3079" max="3079" width="39.28515625" style="11" bestFit="1" customWidth="1"/>
    <col min="3080" max="3080" width="15.42578125" style="11" customWidth="1"/>
    <col min="3081" max="3081" width="12.7109375" style="11" customWidth="1"/>
    <col min="3082" max="3082" width="62.42578125" style="11" bestFit="1" customWidth="1"/>
    <col min="3083" max="3083" width="5.28515625" style="11" bestFit="1" customWidth="1"/>
    <col min="3084" max="3084" width="11.7109375" style="11" bestFit="1" customWidth="1"/>
    <col min="3085" max="3086" width="11.42578125" style="11" bestFit="1" customWidth="1"/>
    <col min="3087" max="3087" width="10.7109375" style="11" bestFit="1" customWidth="1"/>
    <col min="3088" max="3088" width="11.42578125" style="11" bestFit="1" customWidth="1"/>
    <col min="3089" max="3094" width="10.42578125" style="11" bestFit="1" customWidth="1"/>
    <col min="3095" max="3095" width="9.7109375" style="11" bestFit="1" customWidth="1"/>
    <col min="3096" max="3097" width="8.7109375" style="11" customWidth="1"/>
    <col min="3098" max="3100" width="10.42578125" style="11" bestFit="1" customWidth="1"/>
    <col min="3101" max="3101" width="8.7109375" style="11" customWidth="1"/>
    <col min="3102" max="3103" width="10.42578125" style="11" bestFit="1" customWidth="1"/>
    <col min="3104" max="3104" width="8.7109375" style="11" customWidth="1"/>
    <col min="3105" max="3105" width="11.7109375" style="11" bestFit="1" customWidth="1"/>
    <col min="3106" max="3333" width="9.28515625" style="11"/>
    <col min="3334" max="3334" width="8.28515625" style="11" customWidth="1"/>
    <col min="3335" max="3335" width="39.28515625" style="11" bestFit="1" customWidth="1"/>
    <col min="3336" max="3336" width="15.42578125" style="11" customWidth="1"/>
    <col min="3337" max="3337" width="12.7109375" style="11" customWidth="1"/>
    <col min="3338" max="3338" width="62.42578125" style="11" bestFit="1" customWidth="1"/>
    <col min="3339" max="3339" width="5.28515625" style="11" bestFit="1" customWidth="1"/>
    <col min="3340" max="3340" width="11.7109375" style="11" bestFit="1" customWidth="1"/>
    <col min="3341" max="3342" width="11.42578125" style="11" bestFit="1" customWidth="1"/>
    <col min="3343" max="3343" width="10.7109375" style="11" bestFit="1" customWidth="1"/>
    <col min="3344" max="3344" width="11.42578125" style="11" bestFit="1" customWidth="1"/>
    <col min="3345" max="3350" width="10.42578125" style="11" bestFit="1" customWidth="1"/>
    <col min="3351" max="3351" width="9.7109375" style="11" bestFit="1" customWidth="1"/>
    <col min="3352" max="3353" width="8.7109375" style="11" customWidth="1"/>
    <col min="3354" max="3356" width="10.42578125" style="11" bestFit="1" customWidth="1"/>
    <col min="3357" max="3357" width="8.7109375" style="11" customWidth="1"/>
    <col min="3358" max="3359" width="10.42578125" style="11" bestFit="1" customWidth="1"/>
    <col min="3360" max="3360" width="8.7109375" style="11" customWidth="1"/>
    <col min="3361" max="3361" width="11.7109375" style="11" bestFit="1" customWidth="1"/>
    <col min="3362" max="3589" width="9.28515625" style="11"/>
    <col min="3590" max="3590" width="8.28515625" style="11" customWidth="1"/>
    <col min="3591" max="3591" width="39.28515625" style="11" bestFit="1" customWidth="1"/>
    <col min="3592" max="3592" width="15.42578125" style="11" customWidth="1"/>
    <col min="3593" max="3593" width="12.7109375" style="11" customWidth="1"/>
    <col min="3594" max="3594" width="62.42578125" style="11" bestFit="1" customWidth="1"/>
    <col min="3595" max="3595" width="5.28515625" style="11" bestFit="1" customWidth="1"/>
    <col min="3596" max="3596" width="11.7109375" style="11" bestFit="1" customWidth="1"/>
    <col min="3597" max="3598" width="11.42578125" style="11" bestFit="1" customWidth="1"/>
    <col min="3599" max="3599" width="10.7109375" style="11" bestFit="1" customWidth="1"/>
    <col min="3600" max="3600" width="11.42578125" style="11" bestFit="1" customWidth="1"/>
    <col min="3601" max="3606" width="10.42578125" style="11" bestFit="1" customWidth="1"/>
    <col min="3607" max="3607" width="9.7109375" style="11" bestFit="1" customWidth="1"/>
    <col min="3608" max="3609" width="8.7109375" style="11" customWidth="1"/>
    <col min="3610" max="3612" width="10.42578125" style="11" bestFit="1" customWidth="1"/>
    <col min="3613" max="3613" width="8.7109375" style="11" customWidth="1"/>
    <col min="3614" max="3615" width="10.42578125" style="11" bestFit="1" customWidth="1"/>
    <col min="3616" max="3616" width="8.7109375" style="11" customWidth="1"/>
    <col min="3617" max="3617" width="11.7109375" style="11" bestFit="1" customWidth="1"/>
    <col min="3618" max="3845" width="9.28515625" style="11"/>
    <col min="3846" max="3846" width="8.28515625" style="11" customWidth="1"/>
    <col min="3847" max="3847" width="39.28515625" style="11" bestFit="1" customWidth="1"/>
    <col min="3848" max="3848" width="15.42578125" style="11" customWidth="1"/>
    <col min="3849" max="3849" width="12.7109375" style="11" customWidth="1"/>
    <col min="3850" max="3850" width="62.42578125" style="11" bestFit="1" customWidth="1"/>
    <col min="3851" max="3851" width="5.28515625" style="11" bestFit="1" customWidth="1"/>
    <col min="3852" max="3852" width="11.7109375" style="11" bestFit="1" customWidth="1"/>
    <col min="3853" max="3854" width="11.42578125" style="11" bestFit="1" customWidth="1"/>
    <col min="3855" max="3855" width="10.7109375" style="11" bestFit="1" customWidth="1"/>
    <col min="3856" max="3856" width="11.42578125" style="11" bestFit="1" customWidth="1"/>
    <col min="3857" max="3862" width="10.42578125" style="11" bestFit="1" customWidth="1"/>
    <col min="3863" max="3863" width="9.7109375" style="11" bestFit="1" customWidth="1"/>
    <col min="3864" max="3865" width="8.7109375" style="11" customWidth="1"/>
    <col min="3866" max="3868" width="10.42578125" style="11" bestFit="1" customWidth="1"/>
    <col min="3869" max="3869" width="8.7109375" style="11" customWidth="1"/>
    <col min="3870" max="3871" width="10.42578125" style="11" bestFit="1" customWidth="1"/>
    <col min="3872" max="3872" width="8.7109375" style="11" customWidth="1"/>
    <col min="3873" max="3873" width="11.7109375" style="11" bestFit="1" customWidth="1"/>
    <col min="3874" max="4101" width="9.28515625" style="11"/>
    <col min="4102" max="4102" width="8.28515625" style="11" customWidth="1"/>
    <col min="4103" max="4103" width="39.28515625" style="11" bestFit="1" customWidth="1"/>
    <col min="4104" max="4104" width="15.42578125" style="11" customWidth="1"/>
    <col min="4105" max="4105" width="12.7109375" style="11" customWidth="1"/>
    <col min="4106" max="4106" width="62.42578125" style="11" bestFit="1" customWidth="1"/>
    <col min="4107" max="4107" width="5.28515625" style="11" bestFit="1" customWidth="1"/>
    <col min="4108" max="4108" width="11.7109375" style="11" bestFit="1" customWidth="1"/>
    <col min="4109" max="4110" width="11.42578125" style="11" bestFit="1" customWidth="1"/>
    <col min="4111" max="4111" width="10.7109375" style="11" bestFit="1" customWidth="1"/>
    <col min="4112" max="4112" width="11.42578125" style="11" bestFit="1" customWidth="1"/>
    <col min="4113" max="4118" width="10.42578125" style="11" bestFit="1" customWidth="1"/>
    <col min="4119" max="4119" width="9.7109375" style="11" bestFit="1" customWidth="1"/>
    <col min="4120" max="4121" width="8.7109375" style="11" customWidth="1"/>
    <col min="4122" max="4124" width="10.42578125" style="11" bestFit="1" customWidth="1"/>
    <col min="4125" max="4125" width="8.7109375" style="11" customWidth="1"/>
    <col min="4126" max="4127" width="10.42578125" style="11" bestFit="1" customWidth="1"/>
    <col min="4128" max="4128" width="8.7109375" style="11" customWidth="1"/>
    <col min="4129" max="4129" width="11.7109375" style="11" bestFit="1" customWidth="1"/>
    <col min="4130" max="4357" width="9.28515625" style="11"/>
    <col min="4358" max="4358" width="8.28515625" style="11" customWidth="1"/>
    <col min="4359" max="4359" width="39.28515625" style="11" bestFit="1" customWidth="1"/>
    <col min="4360" max="4360" width="15.42578125" style="11" customWidth="1"/>
    <col min="4361" max="4361" width="12.7109375" style="11" customWidth="1"/>
    <col min="4362" max="4362" width="62.42578125" style="11" bestFit="1" customWidth="1"/>
    <col min="4363" max="4363" width="5.28515625" style="11" bestFit="1" customWidth="1"/>
    <col min="4364" max="4364" width="11.7109375" style="11" bestFit="1" customWidth="1"/>
    <col min="4365" max="4366" width="11.42578125" style="11" bestFit="1" customWidth="1"/>
    <col min="4367" max="4367" width="10.7109375" style="11" bestFit="1" customWidth="1"/>
    <col min="4368" max="4368" width="11.42578125" style="11" bestFit="1" customWidth="1"/>
    <col min="4369" max="4374" width="10.42578125" style="11" bestFit="1" customWidth="1"/>
    <col min="4375" max="4375" width="9.7109375" style="11" bestFit="1" customWidth="1"/>
    <col min="4376" max="4377" width="8.7109375" style="11" customWidth="1"/>
    <col min="4378" max="4380" width="10.42578125" style="11" bestFit="1" customWidth="1"/>
    <col min="4381" max="4381" width="8.7109375" style="11" customWidth="1"/>
    <col min="4382" max="4383" width="10.42578125" style="11" bestFit="1" customWidth="1"/>
    <col min="4384" max="4384" width="8.7109375" style="11" customWidth="1"/>
    <col min="4385" max="4385" width="11.7109375" style="11" bestFit="1" customWidth="1"/>
    <col min="4386" max="4613" width="9.28515625" style="11"/>
    <col min="4614" max="4614" width="8.28515625" style="11" customWidth="1"/>
    <col min="4615" max="4615" width="39.28515625" style="11" bestFit="1" customWidth="1"/>
    <col min="4616" max="4616" width="15.42578125" style="11" customWidth="1"/>
    <col min="4617" max="4617" width="12.7109375" style="11" customWidth="1"/>
    <col min="4618" max="4618" width="62.42578125" style="11" bestFit="1" customWidth="1"/>
    <col min="4619" max="4619" width="5.28515625" style="11" bestFit="1" customWidth="1"/>
    <col min="4620" max="4620" width="11.7109375" style="11" bestFit="1" customWidth="1"/>
    <col min="4621" max="4622" width="11.42578125" style="11" bestFit="1" customWidth="1"/>
    <col min="4623" max="4623" width="10.7109375" style="11" bestFit="1" customWidth="1"/>
    <col min="4624" max="4624" width="11.42578125" style="11" bestFit="1" customWidth="1"/>
    <col min="4625" max="4630" width="10.42578125" style="11" bestFit="1" customWidth="1"/>
    <col min="4631" max="4631" width="9.7109375" style="11" bestFit="1" customWidth="1"/>
    <col min="4632" max="4633" width="8.7109375" style="11" customWidth="1"/>
    <col min="4634" max="4636" width="10.42578125" style="11" bestFit="1" customWidth="1"/>
    <col min="4637" max="4637" width="8.7109375" style="11" customWidth="1"/>
    <col min="4638" max="4639" width="10.42578125" style="11" bestFit="1" customWidth="1"/>
    <col min="4640" max="4640" width="8.7109375" style="11" customWidth="1"/>
    <col min="4641" max="4641" width="11.7109375" style="11" bestFit="1" customWidth="1"/>
    <col min="4642" max="4869" width="9.28515625" style="11"/>
    <col min="4870" max="4870" width="8.28515625" style="11" customWidth="1"/>
    <col min="4871" max="4871" width="39.28515625" style="11" bestFit="1" customWidth="1"/>
    <col min="4872" max="4872" width="15.42578125" style="11" customWidth="1"/>
    <col min="4873" max="4873" width="12.7109375" style="11" customWidth="1"/>
    <col min="4874" max="4874" width="62.42578125" style="11" bestFit="1" customWidth="1"/>
    <col min="4875" max="4875" width="5.28515625" style="11" bestFit="1" customWidth="1"/>
    <col min="4876" max="4876" width="11.7109375" style="11" bestFit="1" customWidth="1"/>
    <col min="4877" max="4878" width="11.42578125" style="11" bestFit="1" customWidth="1"/>
    <col min="4879" max="4879" width="10.7109375" style="11" bestFit="1" customWidth="1"/>
    <col min="4880" max="4880" width="11.42578125" style="11" bestFit="1" customWidth="1"/>
    <col min="4881" max="4886" width="10.42578125" style="11" bestFit="1" customWidth="1"/>
    <col min="4887" max="4887" width="9.7109375" style="11" bestFit="1" customWidth="1"/>
    <col min="4888" max="4889" width="8.7109375" style="11" customWidth="1"/>
    <col min="4890" max="4892" width="10.42578125" style="11" bestFit="1" customWidth="1"/>
    <col min="4893" max="4893" width="8.7109375" style="11" customWidth="1"/>
    <col min="4894" max="4895" width="10.42578125" style="11" bestFit="1" customWidth="1"/>
    <col min="4896" max="4896" width="8.7109375" style="11" customWidth="1"/>
    <col min="4897" max="4897" width="11.7109375" style="11" bestFit="1" customWidth="1"/>
    <col min="4898" max="5125" width="9.28515625" style="11"/>
    <col min="5126" max="5126" width="8.28515625" style="11" customWidth="1"/>
    <col min="5127" max="5127" width="39.28515625" style="11" bestFit="1" customWidth="1"/>
    <col min="5128" max="5128" width="15.42578125" style="11" customWidth="1"/>
    <col min="5129" max="5129" width="12.7109375" style="11" customWidth="1"/>
    <col min="5130" max="5130" width="62.42578125" style="11" bestFit="1" customWidth="1"/>
    <col min="5131" max="5131" width="5.28515625" style="11" bestFit="1" customWidth="1"/>
    <col min="5132" max="5132" width="11.7109375" style="11" bestFit="1" customWidth="1"/>
    <col min="5133" max="5134" width="11.42578125" style="11" bestFit="1" customWidth="1"/>
    <col min="5135" max="5135" width="10.7109375" style="11" bestFit="1" customWidth="1"/>
    <col min="5136" max="5136" width="11.42578125" style="11" bestFit="1" customWidth="1"/>
    <col min="5137" max="5142" width="10.42578125" style="11" bestFit="1" customWidth="1"/>
    <col min="5143" max="5143" width="9.7109375" style="11" bestFit="1" customWidth="1"/>
    <col min="5144" max="5145" width="8.7109375" style="11" customWidth="1"/>
    <col min="5146" max="5148" width="10.42578125" style="11" bestFit="1" customWidth="1"/>
    <col min="5149" max="5149" width="8.7109375" style="11" customWidth="1"/>
    <col min="5150" max="5151" width="10.42578125" style="11" bestFit="1" customWidth="1"/>
    <col min="5152" max="5152" width="8.7109375" style="11" customWidth="1"/>
    <col min="5153" max="5153" width="11.7109375" style="11" bestFit="1" customWidth="1"/>
    <col min="5154" max="5381" width="9.28515625" style="11"/>
    <col min="5382" max="5382" width="8.28515625" style="11" customWidth="1"/>
    <col min="5383" max="5383" width="39.28515625" style="11" bestFit="1" customWidth="1"/>
    <col min="5384" max="5384" width="15.42578125" style="11" customWidth="1"/>
    <col min="5385" max="5385" width="12.7109375" style="11" customWidth="1"/>
    <col min="5386" max="5386" width="62.42578125" style="11" bestFit="1" customWidth="1"/>
    <col min="5387" max="5387" width="5.28515625" style="11" bestFit="1" customWidth="1"/>
    <col min="5388" max="5388" width="11.7109375" style="11" bestFit="1" customWidth="1"/>
    <col min="5389" max="5390" width="11.42578125" style="11" bestFit="1" customWidth="1"/>
    <col min="5391" max="5391" width="10.7109375" style="11" bestFit="1" customWidth="1"/>
    <col min="5392" max="5392" width="11.42578125" style="11" bestFit="1" customWidth="1"/>
    <col min="5393" max="5398" width="10.42578125" style="11" bestFit="1" customWidth="1"/>
    <col min="5399" max="5399" width="9.7109375" style="11" bestFit="1" customWidth="1"/>
    <col min="5400" max="5401" width="8.7109375" style="11" customWidth="1"/>
    <col min="5402" max="5404" width="10.42578125" style="11" bestFit="1" customWidth="1"/>
    <col min="5405" max="5405" width="8.7109375" style="11" customWidth="1"/>
    <col min="5406" max="5407" width="10.42578125" style="11" bestFit="1" customWidth="1"/>
    <col min="5408" max="5408" width="8.7109375" style="11" customWidth="1"/>
    <col min="5409" max="5409" width="11.7109375" style="11" bestFit="1" customWidth="1"/>
    <col min="5410" max="5637" width="9.28515625" style="11"/>
    <col min="5638" max="5638" width="8.28515625" style="11" customWidth="1"/>
    <col min="5639" max="5639" width="39.28515625" style="11" bestFit="1" customWidth="1"/>
    <col min="5640" max="5640" width="15.42578125" style="11" customWidth="1"/>
    <col min="5641" max="5641" width="12.7109375" style="11" customWidth="1"/>
    <col min="5642" max="5642" width="62.42578125" style="11" bestFit="1" customWidth="1"/>
    <col min="5643" max="5643" width="5.28515625" style="11" bestFit="1" customWidth="1"/>
    <col min="5644" max="5644" width="11.7109375" style="11" bestFit="1" customWidth="1"/>
    <col min="5645" max="5646" width="11.42578125" style="11" bestFit="1" customWidth="1"/>
    <col min="5647" max="5647" width="10.7109375" style="11" bestFit="1" customWidth="1"/>
    <col min="5648" max="5648" width="11.42578125" style="11" bestFit="1" customWidth="1"/>
    <col min="5649" max="5654" width="10.42578125" style="11" bestFit="1" customWidth="1"/>
    <col min="5655" max="5655" width="9.7109375" style="11" bestFit="1" customWidth="1"/>
    <col min="5656" max="5657" width="8.7109375" style="11" customWidth="1"/>
    <col min="5658" max="5660" width="10.42578125" style="11" bestFit="1" customWidth="1"/>
    <col min="5661" max="5661" width="8.7109375" style="11" customWidth="1"/>
    <col min="5662" max="5663" width="10.42578125" style="11" bestFit="1" customWidth="1"/>
    <col min="5664" max="5664" width="8.7109375" style="11" customWidth="1"/>
    <col min="5665" max="5665" width="11.7109375" style="11" bestFit="1" customWidth="1"/>
    <col min="5666" max="5893" width="9.28515625" style="11"/>
    <col min="5894" max="5894" width="8.28515625" style="11" customWidth="1"/>
    <col min="5895" max="5895" width="39.28515625" style="11" bestFit="1" customWidth="1"/>
    <col min="5896" max="5896" width="15.42578125" style="11" customWidth="1"/>
    <col min="5897" max="5897" width="12.7109375" style="11" customWidth="1"/>
    <col min="5898" max="5898" width="62.42578125" style="11" bestFit="1" customWidth="1"/>
    <col min="5899" max="5899" width="5.28515625" style="11" bestFit="1" customWidth="1"/>
    <col min="5900" max="5900" width="11.7109375" style="11" bestFit="1" customWidth="1"/>
    <col min="5901" max="5902" width="11.42578125" style="11" bestFit="1" customWidth="1"/>
    <col min="5903" max="5903" width="10.7109375" style="11" bestFit="1" customWidth="1"/>
    <col min="5904" max="5904" width="11.42578125" style="11" bestFit="1" customWidth="1"/>
    <col min="5905" max="5910" width="10.42578125" style="11" bestFit="1" customWidth="1"/>
    <col min="5911" max="5911" width="9.7109375" style="11" bestFit="1" customWidth="1"/>
    <col min="5912" max="5913" width="8.7109375" style="11" customWidth="1"/>
    <col min="5914" max="5916" width="10.42578125" style="11" bestFit="1" customWidth="1"/>
    <col min="5917" max="5917" width="8.7109375" style="11" customWidth="1"/>
    <col min="5918" max="5919" width="10.42578125" style="11" bestFit="1" customWidth="1"/>
    <col min="5920" max="5920" width="8.7109375" style="11" customWidth="1"/>
    <col min="5921" max="5921" width="11.7109375" style="11" bestFit="1" customWidth="1"/>
    <col min="5922" max="6149" width="9.28515625" style="11"/>
    <col min="6150" max="6150" width="8.28515625" style="11" customWidth="1"/>
    <col min="6151" max="6151" width="39.28515625" style="11" bestFit="1" customWidth="1"/>
    <col min="6152" max="6152" width="15.42578125" style="11" customWidth="1"/>
    <col min="6153" max="6153" width="12.7109375" style="11" customWidth="1"/>
    <col min="6154" max="6154" width="62.42578125" style="11" bestFit="1" customWidth="1"/>
    <col min="6155" max="6155" width="5.28515625" style="11" bestFit="1" customWidth="1"/>
    <col min="6156" max="6156" width="11.7109375" style="11" bestFit="1" customWidth="1"/>
    <col min="6157" max="6158" width="11.42578125" style="11" bestFit="1" customWidth="1"/>
    <col min="6159" max="6159" width="10.7109375" style="11" bestFit="1" customWidth="1"/>
    <col min="6160" max="6160" width="11.42578125" style="11" bestFit="1" customWidth="1"/>
    <col min="6161" max="6166" width="10.42578125" style="11" bestFit="1" customWidth="1"/>
    <col min="6167" max="6167" width="9.7109375" style="11" bestFit="1" customWidth="1"/>
    <col min="6168" max="6169" width="8.7109375" style="11" customWidth="1"/>
    <col min="6170" max="6172" width="10.42578125" style="11" bestFit="1" customWidth="1"/>
    <col min="6173" max="6173" width="8.7109375" style="11" customWidth="1"/>
    <col min="6174" max="6175" width="10.42578125" style="11" bestFit="1" customWidth="1"/>
    <col min="6176" max="6176" width="8.7109375" style="11" customWidth="1"/>
    <col min="6177" max="6177" width="11.7109375" style="11" bestFit="1" customWidth="1"/>
    <col min="6178" max="6405" width="9.28515625" style="11"/>
    <col min="6406" max="6406" width="8.28515625" style="11" customWidth="1"/>
    <col min="6407" max="6407" width="39.28515625" style="11" bestFit="1" customWidth="1"/>
    <col min="6408" max="6408" width="15.42578125" style="11" customWidth="1"/>
    <col min="6409" max="6409" width="12.7109375" style="11" customWidth="1"/>
    <col min="6410" max="6410" width="62.42578125" style="11" bestFit="1" customWidth="1"/>
    <col min="6411" max="6411" width="5.28515625" style="11" bestFit="1" customWidth="1"/>
    <col min="6412" max="6412" width="11.7109375" style="11" bestFit="1" customWidth="1"/>
    <col min="6413" max="6414" width="11.42578125" style="11" bestFit="1" customWidth="1"/>
    <col min="6415" max="6415" width="10.7109375" style="11" bestFit="1" customWidth="1"/>
    <col min="6416" max="6416" width="11.42578125" style="11" bestFit="1" customWidth="1"/>
    <col min="6417" max="6422" width="10.42578125" style="11" bestFit="1" customWidth="1"/>
    <col min="6423" max="6423" width="9.7109375" style="11" bestFit="1" customWidth="1"/>
    <col min="6424" max="6425" width="8.7109375" style="11" customWidth="1"/>
    <col min="6426" max="6428" width="10.42578125" style="11" bestFit="1" customWidth="1"/>
    <col min="6429" max="6429" width="8.7109375" style="11" customWidth="1"/>
    <col min="6430" max="6431" width="10.42578125" style="11" bestFit="1" customWidth="1"/>
    <col min="6432" max="6432" width="8.7109375" style="11" customWidth="1"/>
    <col min="6433" max="6433" width="11.7109375" style="11" bestFit="1" customWidth="1"/>
    <col min="6434" max="6661" width="9.28515625" style="11"/>
    <col min="6662" max="6662" width="8.28515625" style="11" customWidth="1"/>
    <col min="6663" max="6663" width="39.28515625" style="11" bestFit="1" customWidth="1"/>
    <col min="6664" max="6664" width="15.42578125" style="11" customWidth="1"/>
    <col min="6665" max="6665" width="12.7109375" style="11" customWidth="1"/>
    <col min="6666" max="6666" width="62.42578125" style="11" bestFit="1" customWidth="1"/>
    <col min="6667" max="6667" width="5.28515625" style="11" bestFit="1" customWidth="1"/>
    <col min="6668" max="6668" width="11.7109375" style="11" bestFit="1" customWidth="1"/>
    <col min="6669" max="6670" width="11.42578125" style="11" bestFit="1" customWidth="1"/>
    <col min="6671" max="6671" width="10.7109375" style="11" bestFit="1" customWidth="1"/>
    <col min="6672" max="6672" width="11.42578125" style="11" bestFit="1" customWidth="1"/>
    <col min="6673" max="6678" width="10.42578125" style="11" bestFit="1" customWidth="1"/>
    <col min="6679" max="6679" width="9.7109375" style="11" bestFit="1" customWidth="1"/>
    <col min="6680" max="6681" width="8.7109375" style="11" customWidth="1"/>
    <col min="6682" max="6684" width="10.42578125" style="11" bestFit="1" customWidth="1"/>
    <col min="6685" max="6685" width="8.7109375" style="11" customWidth="1"/>
    <col min="6686" max="6687" width="10.42578125" style="11" bestFit="1" customWidth="1"/>
    <col min="6688" max="6688" width="8.7109375" style="11" customWidth="1"/>
    <col min="6689" max="6689" width="11.7109375" style="11" bestFit="1" customWidth="1"/>
    <col min="6690" max="6917" width="9.28515625" style="11"/>
    <col min="6918" max="6918" width="8.28515625" style="11" customWidth="1"/>
    <col min="6919" max="6919" width="39.28515625" style="11" bestFit="1" customWidth="1"/>
    <col min="6920" max="6920" width="15.42578125" style="11" customWidth="1"/>
    <col min="6921" max="6921" width="12.7109375" style="11" customWidth="1"/>
    <col min="6922" max="6922" width="62.42578125" style="11" bestFit="1" customWidth="1"/>
    <col min="6923" max="6923" width="5.28515625" style="11" bestFit="1" customWidth="1"/>
    <col min="6924" max="6924" width="11.7109375" style="11" bestFit="1" customWidth="1"/>
    <col min="6925" max="6926" width="11.42578125" style="11" bestFit="1" customWidth="1"/>
    <col min="6927" max="6927" width="10.7109375" style="11" bestFit="1" customWidth="1"/>
    <col min="6928" max="6928" width="11.42578125" style="11" bestFit="1" customWidth="1"/>
    <col min="6929" max="6934" width="10.42578125" style="11" bestFit="1" customWidth="1"/>
    <col min="6935" max="6935" width="9.7109375" style="11" bestFit="1" customWidth="1"/>
    <col min="6936" max="6937" width="8.7109375" style="11" customWidth="1"/>
    <col min="6938" max="6940" width="10.42578125" style="11" bestFit="1" customWidth="1"/>
    <col min="6941" max="6941" width="8.7109375" style="11" customWidth="1"/>
    <col min="6942" max="6943" width="10.42578125" style="11" bestFit="1" customWidth="1"/>
    <col min="6944" max="6944" width="8.7109375" style="11" customWidth="1"/>
    <col min="6945" max="6945" width="11.7109375" style="11" bestFit="1" customWidth="1"/>
    <col min="6946" max="7173" width="9.28515625" style="11"/>
    <col min="7174" max="7174" width="8.28515625" style="11" customWidth="1"/>
    <col min="7175" max="7175" width="39.28515625" style="11" bestFit="1" customWidth="1"/>
    <col min="7176" max="7176" width="15.42578125" style="11" customWidth="1"/>
    <col min="7177" max="7177" width="12.7109375" style="11" customWidth="1"/>
    <col min="7178" max="7178" width="62.42578125" style="11" bestFit="1" customWidth="1"/>
    <col min="7179" max="7179" width="5.28515625" style="11" bestFit="1" customWidth="1"/>
    <col min="7180" max="7180" width="11.7109375" style="11" bestFit="1" customWidth="1"/>
    <col min="7181" max="7182" width="11.42578125" style="11" bestFit="1" customWidth="1"/>
    <col min="7183" max="7183" width="10.7109375" style="11" bestFit="1" customWidth="1"/>
    <col min="7184" max="7184" width="11.42578125" style="11" bestFit="1" customWidth="1"/>
    <col min="7185" max="7190" width="10.42578125" style="11" bestFit="1" customWidth="1"/>
    <col min="7191" max="7191" width="9.7109375" style="11" bestFit="1" customWidth="1"/>
    <col min="7192" max="7193" width="8.7109375" style="11" customWidth="1"/>
    <col min="7194" max="7196" width="10.42578125" style="11" bestFit="1" customWidth="1"/>
    <col min="7197" max="7197" width="8.7109375" style="11" customWidth="1"/>
    <col min="7198" max="7199" width="10.42578125" style="11" bestFit="1" customWidth="1"/>
    <col min="7200" max="7200" width="8.7109375" style="11" customWidth="1"/>
    <col min="7201" max="7201" width="11.7109375" style="11" bestFit="1" customWidth="1"/>
    <col min="7202" max="7429" width="9.28515625" style="11"/>
    <col min="7430" max="7430" width="8.28515625" style="11" customWidth="1"/>
    <col min="7431" max="7431" width="39.28515625" style="11" bestFit="1" customWidth="1"/>
    <col min="7432" max="7432" width="15.42578125" style="11" customWidth="1"/>
    <col min="7433" max="7433" width="12.7109375" style="11" customWidth="1"/>
    <col min="7434" max="7434" width="62.42578125" style="11" bestFit="1" customWidth="1"/>
    <col min="7435" max="7435" width="5.28515625" style="11" bestFit="1" customWidth="1"/>
    <col min="7436" max="7436" width="11.7109375" style="11" bestFit="1" customWidth="1"/>
    <col min="7437" max="7438" width="11.42578125" style="11" bestFit="1" customWidth="1"/>
    <col min="7439" max="7439" width="10.7109375" style="11" bestFit="1" customWidth="1"/>
    <col min="7440" max="7440" width="11.42578125" style="11" bestFit="1" customWidth="1"/>
    <col min="7441" max="7446" width="10.42578125" style="11" bestFit="1" customWidth="1"/>
    <col min="7447" max="7447" width="9.7109375" style="11" bestFit="1" customWidth="1"/>
    <col min="7448" max="7449" width="8.7109375" style="11" customWidth="1"/>
    <col min="7450" max="7452" width="10.42578125" style="11" bestFit="1" customWidth="1"/>
    <col min="7453" max="7453" width="8.7109375" style="11" customWidth="1"/>
    <col min="7454" max="7455" width="10.42578125" style="11" bestFit="1" customWidth="1"/>
    <col min="7456" max="7456" width="8.7109375" style="11" customWidth="1"/>
    <col min="7457" max="7457" width="11.7109375" style="11" bestFit="1" customWidth="1"/>
    <col min="7458" max="7685" width="9.28515625" style="11"/>
    <col min="7686" max="7686" width="8.28515625" style="11" customWidth="1"/>
    <col min="7687" max="7687" width="39.28515625" style="11" bestFit="1" customWidth="1"/>
    <col min="7688" max="7688" width="15.42578125" style="11" customWidth="1"/>
    <col min="7689" max="7689" width="12.7109375" style="11" customWidth="1"/>
    <col min="7690" max="7690" width="62.42578125" style="11" bestFit="1" customWidth="1"/>
    <col min="7691" max="7691" width="5.28515625" style="11" bestFit="1" customWidth="1"/>
    <col min="7692" max="7692" width="11.7109375" style="11" bestFit="1" customWidth="1"/>
    <col min="7693" max="7694" width="11.42578125" style="11" bestFit="1" customWidth="1"/>
    <col min="7695" max="7695" width="10.7109375" style="11" bestFit="1" customWidth="1"/>
    <col min="7696" max="7696" width="11.42578125" style="11" bestFit="1" customWidth="1"/>
    <col min="7697" max="7702" width="10.42578125" style="11" bestFit="1" customWidth="1"/>
    <col min="7703" max="7703" width="9.7109375" style="11" bestFit="1" customWidth="1"/>
    <col min="7704" max="7705" width="8.7109375" style="11" customWidth="1"/>
    <col min="7706" max="7708" width="10.42578125" style="11" bestFit="1" customWidth="1"/>
    <col min="7709" max="7709" width="8.7109375" style="11" customWidth="1"/>
    <col min="7710" max="7711" width="10.42578125" style="11" bestFit="1" customWidth="1"/>
    <col min="7712" max="7712" width="8.7109375" style="11" customWidth="1"/>
    <col min="7713" max="7713" width="11.7109375" style="11" bestFit="1" customWidth="1"/>
    <col min="7714" max="7941" width="9.28515625" style="11"/>
    <col min="7942" max="7942" width="8.28515625" style="11" customWidth="1"/>
    <col min="7943" max="7943" width="39.28515625" style="11" bestFit="1" customWidth="1"/>
    <col min="7944" max="7944" width="15.42578125" style="11" customWidth="1"/>
    <col min="7945" max="7945" width="12.7109375" style="11" customWidth="1"/>
    <col min="7946" max="7946" width="62.42578125" style="11" bestFit="1" customWidth="1"/>
    <col min="7947" max="7947" width="5.28515625" style="11" bestFit="1" customWidth="1"/>
    <col min="7948" max="7948" width="11.7109375" style="11" bestFit="1" customWidth="1"/>
    <col min="7949" max="7950" width="11.42578125" style="11" bestFit="1" customWidth="1"/>
    <col min="7951" max="7951" width="10.7109375" style="11" bestFit="1" customWidth="1"/>
    <col min="7952" max="7952" width="11.42578125" style="11" bestFit="1" customWidth="1"/>
    <col min="7953" max="7958" width="10.42578125" style="11" bestFit="1" customWidth="1"/>
    <col min="7959" max="7959" width="9.7109375" style="11" bestFit="1" customWidth="1"/>
    <col min="7960" max="7961" width="8.7109375" style="11" customWidth="1"/>
    <col min="7962" max="7964" width="10.42578125" style="11" bestFit="1" customWidth="1"/>
    <col min="7965" max="7965" width="8.7109375" style="11" customWidth="1"/>
    <col min="7966" max="7967" width="10.42578125" style="11" bestFit="1" customWidth="1"/>
    <col min="7968" max="7968" width="8.7109375" style="11" customWidth="1"/>
    <col min="7969" max="7969" width="11.7109375" style="11" bestFit="1" customWidth="1"/>
    <col min="7970" max="8197" width="9.28515625" style="11"/>
    <col min="8198" max="8198" width="8.28515625" style="11" customWidth="1"/>
    <col min="8199" max="8199" width="39.28515625" style="11" bestFit="1" customWidth="1"/>
    <col min="8200" max="8200" width="15.42578125" style="11" customWidth="1"/>
    <col min="8201" max="8201" width="12.7109375" style="11" customWidth="1"/>
    <col min="8202" max="8202" width="62.42578125" style="11" bestFit="1" customWidth="1"/>
    <col min="8203" max="8203" width="5.28515625" style="11" bestFit="1" customWidth="1"/>
    <col min="8204" max="8204" width="11.7109375" style="11" bestFit="1" customWidth="1"/>
    <col min="8205" max="8206" width="11.42578125" style="11" bestFit="1" customWidth="1"/>
    <col min="8207" max="8207" width="10.7109375" style="11" bestFit="1" customWidth="1"/>
    <col min="8208" max="8208" width="11.42578125" style="11" bestFit="1" customWidth="1"/>
    <col min="8209" max="8214" width="10.42578125" style="11" bestFit="1" customWidth="1"/>
    <col min="8215" max="8215" width="9.7109375" style="11" bestFit="1" customWidth="1"/>
    <col min="8216" max="8217" width="8.7109375" style="11" customWidth="1"/>
    <col min="8218" max="8220" width="10.42578125" style="11" bestFit="1" customWidth="1"/>
    <col min="8221" max="8221" width="8.7109375" style="11" customWidth="1"/>
    <col min="8222" max="8223" width="10.42578125" style="11" bestFit="1" customWidth="1"/>
    <col min="8224" max="8224" width="8.7109375" style="11" customWidth="1"/>
    <col min="8225" max="8225" width="11.7109375" style="11" bestFit="1" customWidth="1"/>
    <col min="8226" max="8453" width="9.28515625" style="11"/>
    <col min="8454" max="8454" width="8.28515625" style="11" customWidth="1"/>
    <col min="8455" max="8455" width="39.28515625" style="11" bestFit="1" customWidth="1"/>
    <col min="8456" max="8456" width="15.42578125" style="11" customWidth="1"/>
    <col min="8457" max="8457" width="12.7109375" style="11" customWidth="1"/>
    <col min="8458" max="8458" width="62.42578125" style="11" bestFit="1" customWidth="1"/>
    <col min="8459" max="8459" width="5.28515625" style="11" bestFit="1" customWidth="1"/>
    <col min="8460" max="8460" width="11.7109375" style="11" bestFit="1" customWidth="1"/>
    <col min="8461" max="8462" width="11.42578125" style="11" bestFit="1" customWidth="1"/>
    <col min="8463" max="8463" width="10.7109375" style="11" bestFit="1" customWidth="1"/>
    <col min="8464" max="8464" width="11.42578125" style="11" bestFit="1" customWidth="1"/>
    <col min="8465" max="8470" width="10.42578125" style="11" bestFit="1" customWidth="1"/>
    <col min="8471" max="8471" width="9.7109375" style="11" bestFit="1" customWidth="1"/>
    <col min="8472" max="8473" width="8.7109375" style="11" customWidth="1"/>
    <col min="8474" max="8476" width="10.42578125" style="11" bestFit="1" customWidth="1"/>
    <col min="8477" max="8477" width="8.7109375" style="11" customWidth="1"/>
    <col min="8478" max="8479" width="10.42578125" style="11" bestFit="1" customWidth="1"/>
    <col min="8480" max="8480" width="8.7109375" style="11" customWidth="1"/>
    <col min="8481" max="8481" width="11.7109375" style="11" bestFit="1" customWidth="1"/>
    <col min="8482" max="8709" width="9.28515625" style="11"/>
    <col min="8710" max="8710" width="8.28515625" style="11" customWidth="1"/>
    <col min="8711" max="8711" width="39.28515625" style="11" bestFit="1" customWidth="1"/>
    <col min="8712" max="8712" width="15.42578125" style="11" customWidth="1"/>
    <col min="8713" max="8713" width="12.7109375" style="11" customWidth="1"/>
    <col min="8714" max="8714" width="62.42578125" style="11" bestFit="1" customWidth="1"/>
    <col min="8715" max="8715" width="5.28515625" style="11" bestFit="1" customWidth="1"/>
    <col min="8716" max="8716" width="11.7109375" style="11" bestFit="1" customWidth="1"/>
    <col min="8717" max="8718" width="11.42578125" style="11" bestFit="1" customWidth="1"/>
    <col min="8719" max="8719" width="10.7109375" style="11" bestFit="1" customWidth="1"/>
    <col min="8720" max="8720" width="11.42578125" style="11" bestFit="1" customWidth="1"/>
    <col min="8721" max="8726" width="10.42578125" style="11" bestFit="1" customWidth="1"/>
    <col min="8727" max="8727" width="9.7109375" style="11" bestFit="1" customWidth="1"/>
    <col min="8728" max="8729" width="8.7109375" style="11" customWidth="1"/>
    <col min="8730" max="8732" width="10.42578125" style="11" bestFit="1" customWidth="1"/>
    <col min="8733" max="8733" width="8.7109375" style="11" customWidth="1"/>
    <col min="8734" max="8735" width="10.42578125" style="11" bestFit="1" customWidth="1"/>
    <col min="8736" max="8736" width="8.7109375" style="11" customWidth="1"/>
    <col min="8737" max="8737" width="11.7109375" style="11" bestFit="1" customWidth="1"/>
    <col min="8738" max="8965" width="9.28515625" style="11"/>
    <col min="8966" max="8966" width="8.28515625" style="11" customWidth="1"/>
    <col min="8967" max="8967" width="39.28515625" style="11" bestFit="1" customWidth="1"/>
    <col min="8968" max="8968" width="15.42578125" style="11" customWidth="1"/>
    <col min="8969" max="8969" width="12.7109375" style="11" customWidth="1"/>
    <col min="8970" max="8970" width="62.42578125" style="11" bestFit="1" customWidth="1"/>
    <col min="8971" max="8971" width="5.28515625" style="11" bestFit="1" customWidth="1"/>
    <col min="8972" max="8972" width="11.7109375" style="11" bestFit="1" customWidth="1"/>
    <col min="8973" max="8974" width="11.42578125" style="11" bestFit="1" customWidth="1"/>
    <col min="8975" max="8975" width="10.7109375" style="11" bestFit="1" customWidth="1"/>
    <col min="8976" max="8976" width="11.42578125" style="11" bestFit="1" customWidth="1"/>
    <col min="8977" max="8982" width="10.42578125" style="11" bestFit="1" customWidth="1"/>
    <col min="8983" max="8983" width="9.7109375" style="11" bestFit="1" customWidth="1"/>
    <col min="8984" max="8985" width="8.7109375" style="11" customWidth="1"/>
    <col min="8986" max="8988" width="10.42578125" style="11" bestFit="1" customWidth="1"/>
    <col min="8989" max="8989" width="8.7109375" style="11" customWidth="1"/>
    <col min="8990" max="8991" width="10.42578125" style="11" bestFit="1" customWidth="1"/>
    <col min="8992" max="8992" width="8.7109375" style="11" customWidth="1"/>
    <col min="8993" max="8993" width="11.7109375" style="11" bestFit="1" customWidth="1"/>
    <col min="8994" max="9221" width="9.28515625" style="11"/>
    <col min="9222" max="9222" width="8.28515625" style="11" customWidth="1"/>
    <col min="9223" max="9223" width="39.28515625" style="11" bestFit="1" customWidth="1"/>
    <col min="9224" max="9224" width="15.42578125" style="11" customWidth="1"/>
    <col min="9225" max="9225" width="12.7109375" style="11" customWidth="1"/>
    <col min="9226" max="9226" width="62.42578125" style="11" bestFit="1" customWidth="1"/>
    <col min="9227" max="9227" width="5.28515625" style="11" bestFit="1" customWidth="1"/>
    <col min="9228" max="9228" width="11.7109375" style="11" bestFit="1" customWidth="1"/>
    <col min="9229" max="9230" width="11.42578125" style="11" bestFit="1" customWidth="1"/>
    <col min="9231" max="9231" width="10.7109375" style="11" bestFit="1" customWidth="1"/>
    <col min="9232" max="9232" width="11.42578125" style="11" bestFit="1" customWidth="1"/>
    <col min="9233" max="9238" width="10.42578125" style="11" bestFit="1" customWidth="1"/>
    <col min="9239" max="9239" width="9.7109375" style="11" bestFit="1" customWidth="1"/>
    <col min="9240" max="9241" width="8.7109375" style="11" customWidth="1"/>
    <col min="9242" max="9244" width="10.42578125" style="11" bestFit="1" customWidth="1"/>
    <col min="9245" max="9245" width="8.7109375" style="11" customWidth="1"/>
    <col min="9246" max="9247" width="10.42578125" style="11" bestFit="1" customWidth="1"/>
    <col min="9248" max="9248" width="8.7109375" style="11" customWidth="1"/>
    <col min="9249" max="9249" width="11.7109375" style="11" bestFit="1" customWidth="1"/>
    <col min="9250" max="9477" width="9.28515625" style="11"/>
    <col min="9478" max="9478" width="8.28515625" style="11" customWidth="1"/>
    <col min="9479" max="9479" width="39.28515625" style="11" bestFit="1" customWidth="1"/>
    <col min="9480" max="9480" width="15.42578125" style="11" customWidth="1"/>
    <col min="9481" max="9481" width="12.7109375" style="11" customWidth="1"/>
    <col min="9482" max="9482" width="62.42578125" style="11" bestFit="1" customWidth="1"/>
    <col min="9483" max="9483" width="5.28515625" style="11" bestFit="1" customWidth="1"/>
    <col min="9484" max="9484" width="11.7109375" style="11" bestFit="1" customWidth="1"/>
    <col min="9485" max="9486" width="11.42578125" style="11" bestFit="1" customWidth="1"/>
    <col min="9487" max="9487" width="10.7109375" style="11" bestFit="1" customWidth="1"/>
    <col min="9488" max="9488" width="11.42578125" style="11" bestFit="1" customWidth="1"/>
    <col min="9489" max="9494" width="10.42578125" style="11" bestFit="1" customWidth="1"/>
    <col min="9495" max="9495" width="9.7109375" style="11" bestFit="1" customWidth="1"/>
    <col min="9496" max="9497" width="8.7109375" style="11" customWidth="1"/>
    <col min="9498" max="9500" width="10.42578125" style="11" bestFit="1" customWidth="1"/>
    <col min="9501" max="9501" width="8.7109375" style="11" customWidth="1"/>
    <col min="9502" max="9503" width="10.42578125" style="11" bestFit="1" customWidth="1"/>
    <col min="9504" max="9504" width="8.7109375" style="11" customWidth="1"/>
    <col min="9505" max="9505" width="11.7109375" style="11" bestFit="1" customWidth="1"/>
    <col min="9506" max="9733" width="9.28515625" style="11"/>
    <col min="9734" max="9734" width="8.28515625" style="11" customWidth="1"/>
    <col min="9735" max="9735" width="39.28515625" style="11" bestFit="1" customWidth="1"/>
    <col min="9736" max="9736" width="15.42578125" style="11" customWidth="1"/>
    <col min="9737" max="9737" width="12.7109375" style="11" customWidth="1"/>
    <col min="9738" max="9738" width="62.42578125" style="11" bestFit="1" customWidth="1"/>
    <col min="9739" max="9739" width="5.28515625" style="11" bestFit="1" customWidth="1"/>
    <col min="9740" max="9740" width="11.7109375" style="11" bestFit="1" customWidth="1"/>
    <col min="9741" max="9742" width="11.42578125" style="11" bestFit="1" customWidth="1"/>
    <col min="9743" max="9743" width="10.7109375" style="11" bestFit="1" customWidth="1"/>
    <col min="9744" max="9744" width="11.42578125" style="11" bestFit="1" customWidth="1"/>
    <col min="9745" max="9750" width="10.42578125" style="11" bestFit="1" customWidth="1"/>
    <col min="9751" max="9751" width="9.7109375" style="11" bestFit="1" customWidth="1"/>
    <col min="9752" max="9753" width="8.7109375" style="11" customWidth="1"/>
    <col min="9754" max="9756" width="10.42578125" style="11" bestFit="1" customWidth="1"/>
    <col min="9757" max="9757" width="8.7109375" style="11" customWidth="1"/>
    <col min="9758" max="9759" width="10.42578125" style="11" bestFit="1" customWidth="1"/>
    <col min="9760" max="9760" width="8.7109375" style="11" customWidth="1"/>
    <col min="9761" max="9761" width="11.7109375" style="11" bestFit="1" customWidth="1"/>
    <col min="9762" max="9989" width="9.28515625" style="11"/>
    <col min="9990" max="9990" width="8.28515625" style="11" customWidth="1"/>
    <col min="9991" max="9991" width="39.28515625" style="11" bestFit="1" customWidth="1"/>
    <col min="9992" max="9992" width="15.42578125" style="11" customWidth="1"/>
    <col min="9993" max="9993" width="12.7109375" style="11" customWidth="1"/>
    <col min="9994" max="9994" width="62.42578125" style="11" bestFit="1" customWidth="1"/>
    <col min="9995" max="9995" width="5.28515625" style="11" bestFit="1" customWidth="1"/>
    <col min="9996" max="9996" width="11.7109375" style="11" bestFit="1" customWidth="1"/>
    <col min="9997" max="9998" width="11.42578125" style="11" bestFit="1" customWidth="1"/>
    <col min="9999" max="9999" width="10.7109375" style="11" bestFit="1" customWidth="1"/>
    <col min="10000" max="10000" width="11.42578125" style="11" bestFit="1" customWidth="1"/>
    <col min="10001" max="10006" width="10.42578125" style="11" bestFit="1" customWidth="1"/>
    <col min="10007" max="10007" width="9.7109375" style="11" bestFit="1" customWidth="1"/>
    <col min="10008" max="10009" width="8.7109375" style="11" customWidth="1"/>
    <col min="10010" max="10012" width="10.42578125" style="11" bestFit="1" customWidth="1"/>
    <col min="10013" max="10013" width="8.7109375" style="11" customWidth="1"/>
    <col min="10014" max="10015" width="10.42578125" style="11" bestFit="1" customWidth="1"/>
    <col min="10016" max="10016" width="8.7109375" style="11" customWidth="1"/>
    <col min="10017" max="10017" width="11.7109375" style="11" bestFit="1" customWidth="1"/>
    <col min="10018" max="10245" width="9.28515625" style="11"/>
    <col min="10246" max="10246" width="8.28515625" style="11" customWidth="1"/>
    <col min="10247" max="10247" width="39.28515625" style="11" bestFit="1" customWidth="1"/>
    <col min="10248" max="10248" width="15.42578125" style="11" customWidth="1"/>
    <col min="10249" max="10249" width="12.7109375" style="11" customWidth="1"/>
    <col min="10250" max="10250" width="62.42578125" style="11" bestFit="1" customWidth="1"/>
    <col min="10251" max="10251" width="5.28515625" style="11" bestFit="1" customWidth="1"/>
    <col min="10252" max="10252" width="11.7109375" style="11" bestFit="1" customWidth="1"/>
    <col min="10253" max="10254" width="11.42578125" style="11" bestFit="1" customWidth="1"/>
    <col min="10255" max="10255" width="10.7109375" style="11" bestFit="1" customWidth="1"/>
    <col min="10256" max="10256" width="11.42578125" style="11" bestFit="1" customWidth="1"/>
    <col min="10257" max="10262" width="10.42578125" style="11" bestFit="1" customWidth="1"/>
    <col min="10263" max="10263" width="9.7109375" style="11" bestFit="1" customWidth="1"/>
    <col min="10264" max="10265" width="8.7109375" style="11" customWidth="1"/>
    <col min="10266" max="10268" width="10.42578125" style="11" bestFit="1" customWidth="1"/>
    <col min="10269" max="10269" width="8.7109375" style="11" customWidth="1"/>
    <col min="10270" max="10271" width="10.42578125" style="11" bestFit="1" customWidth="1"/>
    <col min="10272" max="10272" width="8.7109375" style="11" customWidth="1"/>
    <col min="10273" max="10273" width="11.7109375" style="11" bestFit="1" customWidth="1"/>
    <col min="10274" max="10501" width="9.28515625" style="11"/>
    <col min="10502" max="10502" width="8.28515625" style="11" customWidth="1"/>
    <col min="10503" max="10503" width="39.28515625" style="11" bestFit="1" customWidth="1"/>
    <col min="10504" max="10504" width="15.42578125" style="11" customWidth="1"/>
    <col min="10505" max="10505" width="12.7109375" style="11" customWidth="1"/>
    <col min="10506" max="10506" width="62.42578125" style="11" bestFit="1" customWidth="1"/>
    <col min="10507" max="10507" width="5.28515625" style="11" bestFit="1" customWidth="1"/>
    <col min="10508" max="10508" width="11.7109375" style="11" bestFit="1" customWidth="1"/>
    <col min="10509" max="10510" width="11.42578125" style="11" bestFit="1" customWidth="1"/>
    <col min="10511" max="10511" width="10.7109375" style="11" bestFit="1" customWidth="1"/>
    <col min="10512" max="10512" width="11.42578125" style="11" bestFit="1" customWidth="1"/>
    <col min="10513" max="10518" width="10.42578125" style="11" bestFit="1" customWidth="1"/>
    <col min="10519" max="10519" width="9.7109375" style="11" bestFit="1" customWidth="1"/>
    <col min="10520" max="10521" width="8.7109375" style="11" customWidth="1"/>
    <col min="10522" max="10524" width="10.42578125" style="11" bestFit="1" customWidth="1"/>
    <col min="10525" max="10525" width="8.7109375" style="11" customWidth="1"/>
    <col min="10526" max="10527" width="10.42578125" style="11" bestFit="1" customWidth="1"/>
    <col min="10528" max="10528" width="8.7109375" style="11" customWidth="1"/>
    <col min="10529" max="10529" width="11.7109375" style="11" bestFit="1" customWidth="1"/>
    <col min="10530" max="10757" width="9.28515625" style="11"/>
    <col min="10758" max="10758" width="8.28515625" style="11" customWidth="1"/>
    <col min="10759" max="10759" width="39.28515625" style="11" bestFit="1" customWidth="1"/>
    <col min="10760" max="10760" width="15.42578125" style="11" customWidth="1"/>
    <col min="10761" max="10761" width="12.7109375" style="11" customWidth="1"/>
    <col min="10762" max="10762" width="62.42578125" style="11" bestFit="1" customWidth="1"/>
    <col min="10763" max="10763" width="5.28515625" style="11" bestFit="1" customWidth="1"/>
    <col min="10764" max="10764" width="11.7109375" style="11" bestFit="1" customWidth="1"/>
    <col min="10765" max="10766" width="11.42578125" style="11" bestFit="1" customWidth="1"/>
    <col min="10767" max="10767" width="10.7109375" style="11" bestFit="1" customWidth="1"/>
    <col min="10768" max="10768" width="11.42578125" style="11" bestFit="1" customWidth="1"/>
    <col min="10769" max="10774" width="10.42578125" style="11" bestFit="1" customWidth="1"/>
    <col min="10775" max="10775" width="9.7109375" style="11" bestFit="1" customWidth="1"/>
    <col min="10776" max="10777" width="8.7109375" style="11" customWidth="1"/>
    <col min="10778" max="10780" width="10.42578125" style="11" bestFit="1" customWidth="1"/>
    <col min="10781" max="10781" width="8.7109375" style="11" customWidth="1"/>
    <col min="10782" max="10783" width="10.42578125" style="11" bestFit="1" customWidth="1"/>
    <col min="10784" max="10784" width="8.7109375" style="11" customWidth="1"/>
    <col min="10785" max="10785" width="11.7109375" style="11" bestFit="1" customWidth="1"/>
    <col min="10786" max="11013" width="9.28515625" style="11"/>
    <col min="11014" max="11014" width="8.28515625" style="11" customWidth="1"/>
    <col min="11015" max="11015" width="39.28515625" style="11" bestFit="1" customWidth="1"/>
    <col min="11016" max="11016" width="15.42578125" style="11" customWidth="1"/>
    <col min="11017" max="11017" width="12.7109375" style="11" customWidth="1"/>
    <col min="11018" max="11018" width="62.42578125" style="11" bestFit="1" customWidth="1"/>
    <col min="11019" max="11019" width="5.28515625" style="11" bestFit="1" customWidth="1"/>
    <col min="11020" max="11020" width="11.7109375" style="11" bestFit="1" customWidth="1"/>
    <col min="11021" max="11022" width="11.42578125" style="11" bestFit="1" customWidth="1"/>
    <col min="11023" max="11023" width="10.7109375" style="11" bestFit="1" customWidth="1"/>
    <col min="11024" max="11024" width="11.42578125" style="11" bestFit="1" customWidth="1"/>
    <col min="11025" max="11030" width="10.42578125" style="11" bestFit="1" customWidth="1"/>
    <col min="11031" max="11031" width="9.7109375" style="11" bestFit="1" customWidth="1"/>
    <col min="11032" max="11033" width="8.7109375" style="11" customWidth="1"/>
    <col min="11034" max="11036" width="10.42578125" style="11" bestFit="1" customWidth="1"/>
    <col min="11037" max="11037" width="8.7109375" style="11" customWidth="1"/>
    <col min="11038" max="11039" width="10.42578125" style="11" bestFit="1" customWidth="1"/>
    <col min="11040" max="11040" width="8.7109375" style="11" customWidth="1"/>
    <col min="11041" max="11041" width="11.7109375" style="11" bestFit="1" customWidth="1"/>
    <col min="11042" max="11269" width="9.28515625" style="11"/>
    <col min="11270" max="11270" width="8.28515625" style="11" customWidth="1"/>
    <col min="11271" max="11271" width="39.28515625" style="11" bestFit="1" customWidth="1"/>
    <col min="11272" max="11272" width="15.42578125" style="11" customWidth="1"/>
    <col min="11273" max="11273" width="12.7109375" style="11" customWidth="1"/>
    <col min="11274" max="11274" width="62.42578125" style="11" bestFit="1" customWidth="1"/>
    <col min="11275" max="11275" width="5.28515625" style="11" bestFit="1" customWidth="1"/>
    <col min="11276" max="11276" width="11.7109375" style="11" bestFit="1" customWidth="1"/>
    <col min="11277" max="11278" width="11.42578125" style="11" bestFit="1" customWidth="1"/>
    <col min="11279" max="11279" width="10.7109375" style="11" bestFit="1" customWidth="1"/>
    <col min="11280" max="11280" width="11.42578125" style="11" bestFit="1" customWidth="1"/>
    <col min="11281" max="11286" width="10.42578125" style="11" bestFit="1" customWidth="1"/>
    <col min="11287" max="11287" width="9.7109375" style="11" bestFit="1" customWidth="1"/>
    <col min="11288" max="11289" width="8.7109375" style="11" customWidth="1"/>
    <col min="11290" max="11292" width="10.42578125" style="11" bestFit="1" customWidth="1"/>
    <col min="11293" max="11293" width="8.7109375" style="11" customWidth="1"/>
    <col min="11294" max="11295" width="10.42578125" style="11" bestFit="1" customWidth="1"/>
    <col min="11296" max="11296" width="8.7109375" style="11" customWidth="1"/>
    <col min="11297" max="11297" width="11.7109375" style="11" bestFit="1" customWidth="1"/>
    <col min="11298" max="11525" width="9.28515625" style="11"/>
    <col min="11526" max="11526" width="8.28515625" style="11" customWidth="1"/>
    <col min="11527" max="11527" width="39.28515625" style="11" bestFit="1" customWidth="1"/>
    <col min="11528" max="11528" width="15.42578125" style="11" customWidth="1"/>
    <col min="11529" max="11529" width="12.7109375" style="11" customWidth="1"/>
    <col min="11530" max="11530" width="62.42578125" style="11" bestFit="1" customWidth="1"/>
    <col min="11531" max="11531" width="5.28515625" style="11" bestFit="1" customWidth="1"/>
    <col min="11532" max="11532" width="11.7109375" style="11" bestFit="1" customWidth="1"/>
    <col min="11533" max="11534" width="11.42578125" style="11" bestFit="1" customWidth="1"/>
    <col min="11535" max="11535" width="10.7109375" style="11" bestFit="1" customWidth="1"/>
    <col min="11536" max="11536" width="11.42578125" style="11" bestFit="1" customWidth="1"/>
    <col min="11537" max="11542" width="10.42578125" style="11" bestFit="1" customWidth="1"/>
    <col min="11543" max="11543" width="9.7109375" style="11" bestFit="1" customWidth="1"/>
    <col min="11544" max="11545" width="8.7109375" style="11" customWidth="1"/>
    <col min="11546" max="11548" width="10.42578125" style="11" bestFit="1" customWidth="1"/>
    <col min="11549" max="11549" width="8.7109375" style="11" customWidth="1"/>
    <col min="11550" max="11551" width="10.42578125" style="11" bestFit="1" customWidth="1"/>
    <col min="11552" max="11552" width="8.7109375" style="11" customWidth="1"/>
    <col min="11553" max="11553" width="11.7109375" style="11" bestFit="1" customWidth="1"/>
    <col min="11554" max="11781" width="9.28515625" style="11"/>
    <col min="11782" max="11782" width="8.28515625" style="11" customWidth="1"/>
    <col min="11783" max="11783" width="39.28515625" style="11" bestFit="1" customWidth="1"/>
    <col min="11784" max="11784" width="15.42578125" style="11" customWidth="1"/>
    <col min="11785" max="11785" width="12.7109375" style="11" customWidth="1"/>
    <col min="11786" max="11786" width="62.42578125" style="11" bestFit="1" customWidth="1"/>
    <col min="11787" max="11787" width="5.28515625" style="11" bestFit="1" customWidth="1"/>
    <col min="11788" max="11788" width="11.7109375" style="11" bestFit="1" customWidth="1"/>
    <col min="11789" max="11790" width="11.42578125" style="11" bestFit="1" customWidth="1"/>
    <col min="11791" max="11791" width="10.7109375" style="11" bestFit="1" customWidth="1"/>
    <col min="11792" max="11792" width="11.42578125" style="11" bestFit="1" customWidth="1"/>
    <col min="11793" max="11798" width="10.42578125" style="11" bestFit="1" customWidth="1"/>
    <col min="11799" max="11799" width="9.7109375" style="11" bestFit="1" customWidth="1"/>
    <col min="11800" max="11801" width="8.7109375" style="11" customWidth="1"/>
    <col min="11802" max="11804" width="10.42578125" style="11" bestFit="1" customWidth="1"/>
    <col min="11805" max="11805" width="8.7109375" style="11" customWidth="1"/>
    <col min="11806" max="11807" width="10.42578125" style="11" bestFit="1" customWidth="1"/>
    <col min="11808" max="11808" width="8.7109375" style="11" customWidth="1"/>
    <col min="11809" max="11809" width="11.7109375" style="11" bestFit="1" customWidth="1"/>
    <col min="11810" max="12037" width="9.28515625" style="11"/>
    <col min="12038" max="12038" width="8.28515625" style="11" customWidth="1"/>
    <col min="12039" max="12039" width="39.28515625" style="11" bestFit="1" customWidth="1"/>
    <col min="12040" max="12040" width="15.42578125" style="11" customWidth="1"/>
    <col min="12041" max="12041" width="12.7109375" style="11" customWidth="1"/>
    <col min="12042" max="12042" width="62.42578125" style="11" bestFit="1" customWidth="1"/>
    <col min="12043" max="12043" width="5.28515625" style="11" bestFit="1" customWidth="1"/>
    <col min="12044" max="12044" width="11.7109375" style="11" bestFit="1" customWidth="1"/>
    <col min="12045" max="12046" width="11.42578125" style="11" bestFit="1" customWidth="1"/>
    <col min="12047" max="12047" width="10.7109375" style="11" bestFit="1" customWidth="1"/>
    <col min="12048" max="12048" width="11.42578125" style="11" bestFit="1" customWidth="1"/>
    <col min="12049" max="12054" width="10.42578125" style="11" bestFit="1" customWidth="1"/>
    <col min="12055" max="12055" width="9.7109375" style="11" bestFit="1" customWidth="1"/>
    <col min="12056" max="12057" width="8.7109375" style="11" customWidth="1"/>
    <col min="12058" max="12060" width="10.42578125" style="11" bestFit="1" customWidth="1"/>
    <col min="12061" max="12061" width="8.7109375" style="11" customWidth="1"/>
    <col min="12062" max="12063" width="10.42578125" style="11" bestFit="1" customWidth="1"/>
    <col min="12064" max="12064" width="8.7109375" style="11" customWidth="1"/>
    <col min="12065" max="12065" width="11.7109375" style="11" bestFit="1" customWidth="1"/>
    <col min="12066" max="12293" width="9.28515625" style="11"/>
    <col min="12294" max="12294" width="8.28515625" style="11" customWidth="1"/>
    <col min="12295" max="12295" width="39.28515625" style="11" bestFit="1" customWidth="1"/>
    <col min="12296" max="12296" width="15.42578125" style="11" customWidth="1"/>
    <col min="12297" max="12297" width="12.7109375" style="11" customWidth="1"/>
    <col min="12298" max="12298" width="62.42578125" style="11" bestFit="1" customWidth="1"/>
    <col min="12299" max="12299" width="5.28515625" style="11" bestFit="1" customWidth="1"/>
    <col min="12300" max="12300" width="11.7109375" style="11" bestFit="1" customWidth="1"/>
    <col min="12301" max="12302" width="11.42578125" style="11" bestFit="1" customWidth="1"/>
    <col min="12303" max="12303" width="10.7109375" style="11" bestFit="1" customWidth="1"/>
    <col min="12304" max="12304" width="11.42578125" style="11" bestFit="1" customWidth="1"/>
    <col min="12305" max="12310" width="10.42578125" style="11" bestFit="1" customWidth="1"/>
    <col min="12311" max="12311" width="9.7109375" style="11" bestFit="1" customWidth="1"/>
    <col min="12312" max="12313" width="8.7109375" style="11" customWidth="1"/>
    <col min="12314" max="12316" width="10.42578125" style="11" bestFit="1" customWidth="1"/>
    <col min="12317" max="12317" width="8.7109375" style="11" customWidth="1"/>
    <col min="12318" max="12319" width="10.42578125" style="11" bestFit="1" customWidth="1"/>
    <col min="12320" max="12320" width="8.7109375" style="11" customWidth="1"/>
    <col min="12321" max="12321" width="11.7109375" style="11" bestFit="1" customWidth="1"/>
    <col min="12322" max="12549" width="9.28515625" style="11"/>
    <col min="12550" max="12550" width="8.28515625" style="11" customWidth="1"/>
    <col min="12551" max="12551" width="39.28515625" style="11" bestFit="1" customWidth="1"/>
    <col min="12552" max="12552" width="15.42578125" style="11" customWidth="1"/>
    <col min="12553" max="12553" width="12.7109375" style="11" customWidth="1"/>
    <col min="12554" max="12554" width="62.42578125" style="11" bestFit="1" customWidth="1"/>
    <col min="12555" max="12555" width="5.28515625" style="11" bestFit="1" customWidth="1"/>
    <col min="12556" max="12556" width="11.7109375" style="11" bestFit="1" customWidth="1"/>
    <col min="12557" max="12558" width="11.42578125" style="11" bestFit="1" customWidth="1"/>
    <col min="12559" max="12559" width="10.7109375" style="11" bestFit="1" customWidth="1"/>
    <col min="12560" max="12560" width="11.42578125" style="11" bestFit="1" customWidth="1"/>
    <col min="12561" max="12566" width="10.42578125" style="11" bestFit="1" customWidth="1"/>
    <col min="12567" max="12567" width="9.7109375" style="11" bestFit="1" customWidth="1"/>
    <col min="12568" max="12569" width="8.7109375" style="11" customWidth="1"/>
    <col min="12570" max="12572" width="10.42578125" style="11" bestFit="1" customWidth="1"/>
    <col min="12573" max="12573" width="8.7109375" style="11" customWidth="1"/>
    <col min="12574" max="12575" width="10.42578125" style="11" bestFit="1" customWidth="1"/>
    <col min="12576" max="12576" width="8.7109375" style="11" customWidth="1"/>
    <col min="12577" max="12577" width="11.7109375" style="11" bestFit="1" customWidth="1"/>
    <col min="12578" max="12805" width="9.28515625" style="11"/>
    <col min="12806" max="12806" width="8.28515625" style="11" customWidth="1"/>
    <col min="12807" max="12807" width="39.28515625" style="11" bestFit="1" customWidth="1"/>
    <col min="12808" max="12808" width="15.42578125" style="11" customWidth="1"/>
    <col min="12809" max="12809" width="12.7109375" style="11" customWidth="1"/>
    <col min="12810" max="12810" width="62.42578125" style="11" bestFit="1" customWidth="1"/>
    <col min="12811" max="12811" width="5.28515625" style="11" bestFit="1" customWidth="1"/>
    <col min="12812" max="12812" width="11.7109375" style="11" bestFit="1" customWidth="1"/>
    <col min="12813" max="12814" width="11.42578125" style="11" bestFit="1" customWidth="1"/>
    <col min="12815" max="12815" width="10.7109375" style="11" bestFit="1" customWidth="1"/>
    <col min="12816" max="12816" width="11.42578125" style="11" bestFit="1" customWidth="1"/>
    <col min="12817" max="12822" width="10.42578125" style="11" bestFit="1" customWidth="1"/>
    <col min="12823" max="12823" width="9.7109375" style="11" bestFit="1" customWidth="1"/>
    <col min="12824" max="12825" width="8.7109375" style="11" customWidth="1"/>
    <col min="12826" max="12828" width="10.42578125" style="11" bestFit="1" customWidth="1"/>
    <col min="12829" max="12829" width="8.7109375" style="11" customWidth="1"/>
    <col min="12830" max="12831" width="10.42578125" style="11" bestFit="1" customWidth="1"/>
    <col min="12832" max="12832" width="8.7109375" style="11" customWidth="1"/>
    <col min="12833" max="12833" width="11.7109375" style="11" bestFit="1" customWidth="1"/>
    <col min="12834" max="13061" width="9.28515625" style="11"/>
    <col min="13062" max="13062" width="8.28515625" style="11" customWidth="1"/>
    <col min="13063" max="13063" width="39.28515625" style="11" bestFit="1" customWidth="1"/>
    <col min="13064" max="13064" width="15.42578125" style="11" customWidth="1"/>
    <col min="13065" max="13065" width="12.7109375" style="11" customWidth="1"/>
    <col min="13066" max="13066" width="62.42578125" style="11" bestFit="1" customWidth="1"/>
    <col min="13067" max="13067" width="5.28515625" style="11" bestFit="1" customWidth="1"/>
    <col min="13068" max="13068" width="11.7109375" style="11" bestFit="1" customWidth="1"/>
    <col min="13069" max="13070" width="11.42578125" style="11" bestFit="1" customWidth="1"/>
    <col min="13071" max="13071" width="10.7109375" style="11" bestFit="1" customWidth="1"/>
    <col min="13072" max="13072" width="11.42578125" style="11" bestFit="1" customWidth="1"/>
    <col min="13073" max="13078" width="10.42578125" style="11" bestFit="1" customWidth="1"/>
    <col min="13079" max="13079" width="9.7109375" style="11" bestFit="1" customWidth="1"/>
    <col min="13080" max="13081" width="8.7109375" style="11" customWidth="1"/>
    <col min="13082" max="13084" width="10.42578125" style="11" bestFit="1" customWidth="1"/>
    <col min="13085" max="13085" width="8.7109375" style="11" customWidth="1"/>
    <col min="13086" max="13087" width="10.42578125" style="11" bestFit="1" customWidth="1"/>
    <col min="13088" max="13088" width="8.7109375" style="11" customWidth="1"/>
    <col min="13089" max="13089" width="11.7109375" style="11" bestFit="1" customWidth="1"/>
    <col min="13090" max="13317" width="9.28515625" style="11"/>
    <col min="13318" max="13318" width="8.28515625" style="11" customWidth="1"/>
    <col min="13319" max="13319" width="39.28515625" style="11" bestFit="1" customWidth="1"/>
    <col min="13320" max="13320" width="15.42578125" style="11" customWidth="1"/>
    <col min="13321" max="13321" width="12.7109375" style="11" customWidth="1"/>
    <col min="13322" max="13322" width="62.42578125" style="11" bestFit="1" customWidth="1"/>
    <col min="13323" max="13323" width="5.28515625" style="11" bestFit="1" customWidth="1"/>
    <col min="13324" max="13324" width="11.7109375" style="11" bestFit="1" customWidth="1"/>
    <col min="13325" max="13326" width="11.42578125" style="11" bestFit="1" customWidth="1"/>
    <col min="13327" max="13327" width="10.7109375" style="11" bestFit="1" customWidth="1"/>
    <col min="13328" max="13328" width="11.42578125" style="11" bestFit="1" customWidth="1"/>
    <col min="13329" max="13334" width="10.42578125" style="11" bestFit="1" customWidth="1"/>
    <col min="13335" max="13335" width="9.7109375" style="11" bestFit="1" customWidth="1"/>
    <col min="13336" max="13337" width="8.7109375" style="11" customWidth="1"/>
    <col min="13338" max="13340" width="10.42578125" style="11" bestFit="1" customWidth="1"/>
    <col min="13341" max="13341" width="8.7109375" style="11" customWidth="1"/>
    <col min="13342" max="13343" width="10.42578125" style="11" bestFit="1" customWidth="1"/>
    <col min="13344" max="13344" width="8.7109375" style="11" customWidth="1"/>
    <col min="13345" max="13345" width="11.7109375" style="11" bestFit="1" customWidth="1"/>
    <col min="13346" max="13573" width="9.28515625" style="11"/>
    <col min="13574" max="13574" width="8.28515625" style="11" customWidth="1"/>
    <col min="13575" max="13575" width="39.28515625" style="11" bestFit="1" customWidth="1"/>
    <col min="13576" max="13576" width="15.42578125" style="11" customWidth="1"/>
    <col min="13577" max="13577" width="12.7109375" style="11" customWidth="1"/>
    <col min="13578" max="13578" width="62.42578125" style="11" bestFit="1" customWidth="1"/>
    <col min="13579" max="13579" width="5.28515625" style="11" bestFit="1" customWidth="1"/>
    <col min="13580" max="13580" width="11.7109375" style="11" bestFit="1" customWidth="1"/>
    <col min="13581" max="13582" width="11.42578125" style="11" bestFit="1" customWidth="1"/>
    <col min="13583" max="13583" width="10.7109375" style="11" bestFit="1" customWidth="1"/>
    <col min="13584" max="13584" width="11.42578125" style="11" bestFit="1" customWidth="1"/>
    <col min="13585" max="13590" width="10.42578125" style="11" bestFit="1" customWidth="1"/>
    <col min="13591" max="13591" width="9.7109375" style="11" bestFit="1" customWidth="1"/>
    <col min="13592" max="13593" width="8.7109375" style="11" customWidth="1"/>
    <col min="13594" max="13596" width="10.42578125" style="11" bestFit="1" customWidth="1"/>
    <col min="13597" max="13597" width="8.7109375" style="11" customWidth="1"/>
    <col min="13598" max="13599" width="10.42578125" style="11" bestFit="1" customWidth="1"/>
    <col min="13600" max="13600" width="8.7109375" style="11" customWidth="1"/>
    <col min="13601" max="13601" width="11.7109375" style="11" bestFit="1" customWidth="1"/>
    <col min="13602" max="13829" width="9.28515625" style="11"/>
    <col min="13830" max="13830" width="8.28515625" style="11" customWidth="1"/>
    <col min="13831" max="13831" width="39.28515625" style="11" bestFit="1" customWidth="1"/>
    <col min="13832" max="13832" width="15.42578125" style="11" customWidth="1"/>
    <col min="13833" max="13833" width="12.7109375" style="11" customWidth="1"/>
    <col min="13834" max="13834" width="62.42578125" style="11" bestFit="1" customWidth="1"/>
    <col min="13835" max="13835" width="5.28515625" style="11" bestFit="1" customWidth="1"/>
    <col min="13836" max="13836" width="11.7109375" style="11" bestFit="1" customWidth="1"/>
    <col min="13837" max="13838" width="11.42578125" style="11" bestFit="1" customWidth="1"/>
    <col min="13839" max="13839" width="10.7109375" style="11" bestFit="1" customWidth="1"/>
    <col min="13840" max="13840" width="11.42578125" style="11" bestFit="1" customWidth="1"/>
    <col min="13841" max="13846" width="10.42578125" style="11" bestFit="1" customWidth="1"/>
    <col min="13847" max="13847" width="9.7109375" style="11" bestFit="1" customWidth="1"/>
    <col min="13848" max="13849" width="8.7109375" style="11" customWidth="1"/>
    <col min="13850" max="13852" width="10.42578125" style="11" bestFit="1" customWidth="1"/>
    <col min="13853" max="13853" width="8.7109375" style="11" customWidth="1"/>
    <col min="13854" max="13855" width="10.42578125" style="11" bestFit="1" customWidth="1"/>
    <col min="13856" max="13856" width="8.7109375" style="11" customWidth="1"/>
    <col min="13857" max="13857" width="11.7109375" style="11" bestFit="1" customWidth="1"/>
    <col min="13858" max="14085" width="9.28515625" style="11"/>
    <col min="14086" max="14086" width="8.28515625" style="11" customWidth="1"/>
    <col min="14087" max="14087" width="39.28515625" style="11" bestFit="1" customWidth="1"/>
    <col min="14088" max="14088" width="15.42578125" style="11" customWidth="1"/>
    <col min="14089" max="14089" width="12.7109375" style="11" customWidth="1"/>
    <col min="14090" max="14090" width="62.42578125" style="11" bestFit="1" customWidth="1"/>
    <col min="14091" max="14091" width="5.28515625" style="11" bestFit="1" customWidth="1"/>
    <col min="14092" max="14092" width="11.7109375" style="11" bestFit="1" customWidth="1"/>
    <col min="14093" max="14094" width="11.42578125" style="11" bestFit="1" customWidth="1"/>
    <col min="14095" max="14095" width="10.7109375" style="11" bestFit="1" customWidth="1"/>
    <col min="14096" max="14096" width="11.42578125" style="11" bestFit="1" customWidth="1"/>
    <col min="14097" max="14102" width="10.42578125" style="11" bestFit="1" customWidth="1"/>
    <col min="14103" max="14103" width="9.7109375" style="11" bestFit="1" customWidth="1"/>
    <col min="14104" max="14105" width="8.7109375" style="11" customWidth="1"/>
    <col min="14106" max="14108" width="10.42578125" style="11" bestFit="1" customWidth="1"/>
    <col min="14109" max="14109" width="8.7109375" style="11" customWidth="1"/>
    <col min="14110" max="14111" width="10.42578125" style="11" bestFit="1" customWidth="1"/>
    <col min="14112" max="14112" width="8.7109375" style="11" customWidth="1"/>
    <col min="14113" max="14113" width="11.7109375" style="11" bestFit="1" customWidth="1"/>
    <col min="14114" max="14341" width="9.28515625" style="11"/>
    <col min="14342" max="14342" width="8.28515625" style="11" customWidth="1"/>
    <col min="14343" max="14343" width="39.28515625" style="11" bestFit="1" customWidth="1"/>
    <col min="14344" max="14344" width="15.42578125" style="11" customWidth="1"/>
    <col min="14345" max="14345" width="12.7109375" style="11" customWidth="1"/>
    <col min="14346" max="14346" width="62.42578125" style="11" bestFit="1" customWidth="1"/>
    <col min="14347" max="14347" width="5.28515625" style="11" bestFit="1" customWidth="1"/>
    <col min="14348" max="14348" width="11.7109375" style="11" bestFit="1" customWidth="1"/>
    <col min="14349" max="14350" width="11.42578125" style="11" bestFit="1" customWidth="1"/>
    <col min="14351" max="14351" width="10.7109375" style="11" bestFit="1" customWidth="1"/>
    <col min="14352" max="14352" width="11.42578125" style="11" bestFit="1" customWidth="1"/>
    <col min="14353" max="14358" width="10.42578125" style="11" bestFit="1" customWidth="1"/>
    <col min="14359" max="14359" width="9.7109375" style="11" bestFit="1" customWidth="1"/>
    <col min="14360" max="14361" width="8.7109375" style="11" customWidth="1"/>
    <col min="14362" max="14364" width="10.42578125" style="11" bestFit="1" customWidth="1"/>
    <col min="14365" max="14365" width="8.7109375" style="11" customWidth="1"/>
    <col min="14366" max="14367" width="10.42578125" style="11" bestFit="1" customWidth="1"/>
    <col min="14368" max="14368" width="8.7109375" style="11" customWidth="1"/>
    <col min="14369" max="14369" width="11.7109375" style="11" bestFit="1" customWidth="1"/>
    <col min="14370" max="14597" width="9.28515625" style="11"/>
    <col min="14598" max="14598" width="8.28515625" style="11" customWidth="1"/>
    <col min="14599" max="14599" width="39.28515625" style="11" bestFit="1" customWidth="1"/>
    <col min="14600" max="14600" width="15.42578125" style="11" customWidth="1"/>
    <col min="14601" max="14601" width="12.7109375" style="11" customWidth="1"/>
    <col min="14602" max="14602" width="62.42578125" style="11" bestFit="1" customWidth="1"/>
    <col min="14603" max="14603" width="5.28515625" style="11" bestFit="1" customWidth="1"/>
    <col min="14604" max="14604" width="11.7109375" style="11" bestFit="1" customWidth="1"/>
    <col min="14605" max="14606" width="11.42578125" style="11" bestFit="1" customWidth="1"/>
    <col min="14607" max="14607" width="10.7109375" style="11" bestFit="1" customWidth="1"/>
    <col min="14608" max="14608" width="11.42578125" style="11" bestFit="1" customWidth="1"/>
    <col min="14609" max="14614" width="10.42578125" style="11" bestFit="1" customWidth="1"/>
    <col min="14615" max="14615" width="9.7109375" style="11" bestFit="1" customWidth="1"/>
    <col min="14616" max="14617" width="8.7109375" style="11" customWidth="1"/>
    <col min="14618" max="14620" width="10.42578125" style="11" bestFit="1" customWidth="1"/>
    <col min="14621" max="14621" width="8.7109375" style="11" customWidth="1"/>
    <col min="14622" max="14623" width="10.42578125" style="11" bestFit="1" customWidth="1"/>
    <col min="14624" max="14624" width="8.7109375" style="11" customWidth="1"/>
    <col min="14625" max="14625" width="11.7109375" style="11" bestFit="1" customWidth="1"/>
    <col min="14626" max="14853" width="9.28515625" style="11"/>
    <col min="14854" max="14854" width="8.28515625" style="11" customWidth="1"/>
    <col min="14855" max="14855" width="39.28515625" style="11" bestFit="1" customWidth="1"/>
    <col min="14856" max="14856" width="15.42578125" style="11" customWidth="1"/>
    <col min="14857" max="14857" width="12.7109375" style="11" customWidth="1"/>
    <col min="14858" max="14858" width="62.42578125" style="11" bestFit="1" customWidth="1"/>
    <col min="14859" max="14859" width="5.28515625" style="11" bestFit="1" customWidth="1"/>
    <col min="14860" max="14860" width="11.7109375" style="11" bestFit="1" customWidth="1"/>
    <col min="14861" max="14862" width="11.42578125" style="11" bestFit="1" customWidth="1"/>
    <col min="14863" max="14863" width="10.7109375" style="11" bestFit="1" customWidth="1"/>
    <col min="14864" max="14864" width="11.42578125" style="11" bestFit="1" customWidth="1"/>
    <col min="14865" max="14870" width="10.42578125" style="11" bestFit="1" customWidth="1"/>
    <col min="14871" max="14871" width="9.7109375" style="11" bestFit="1" customWidth="1"/>
    <col min="14872" max="14873" width="8.7109375" style="11" customWidth="1"/>
    <col min="14874" max="14876" width="10.42578125" style="11" bestFit="1" customWidth="1"/>
    <col min="14877" max="14877" width="8.7109375" style="11" customWidth="1"/>
    <col min="14878" max="14879" width="10.42578125" style="11" bestFit="1" customWidth="1"/>
    <col min="14880" max="14880" width="8.7109375" style="11" customWidth="1"/>
    <col min="14881" max="14881" width="11.7109375" style="11" bestFit="1" customWidth="1"/>
    <col min="14882" max="15109" width="9.28515625" style="11"/>
    <col min="15110" max="15110" width="8.28515625" style="11" customWidth="1"/>
    <col min="15111" max="15111" width="39.28515625" style="11" bestFit="1" customWidth="1"/>
    <col min="15112" max="15112" width="15.42578125" style="11" customWidth="1"/>
    <col min="15113" max="15113" width="12.7109375" style="11" customWidth="1"/>
    <col min="15114" max="15114" width="62.42578125" style="11" bestFit="1" customWidth="1"/>
    <col min="15115" max="15115" width="5.28515625" style="11" bestFit="1" customWidth="1"/>
    <col min="15116" max="15116" width="11.7109375" style="11" bestFit="1" customWidth="1"/>
    <col min="15117" max="15118" width="11.42578125" style="11" bestFit="1" customWidth="1"/>
    <col min="15119" max="15119" width="10.7109375" style="11" bestFit="1" customWidth="1"/>
    <col min="15120" max="15120" width="11.42578125" style="11" bestFit="1" customWidth="1"/>
    <col min="15121" max="15126" width="10.42578125" style="11" bestFit="1" customWidth="1"/>
    <col min="15127" max="15127" width="9.7109375" style="11" bestFit="1" customWidth="1"/>
    <col min="15128" max="15129" width="8.7109375" style="11" customWidth="1"/>
    <col min="15130" max="15132" width="10.42578125" style="11" bestFit="1" customWidth="1"/>
    <col min="15133" max="15133" width="8.7109375" style="11" customWidth="1"/>
    <col min="15134" max="15135" width="10.42578125" style="11" bestFit="1" customWidth="1"/>
    <col min="15136" max="15136" width="8.7109375" style="11" customWidth="1"/>
    <col min="15137" max="15137" width="11.7109375" style="11" bestFit="1" customWidth="1"/>
    <col min="15138" max="15365" width="9.28515625" style="11"/>
    <col min="15366" max="15366" width="8.28515625" style="11" customWidth="1"/>
    <col min="15367" max="15367" width="39.28515625" style="11" bestFit="1" customWidth="1"/>
    <col min="15368" max="15368" width="15.42578125" style="11" customWidth="1"/>
    <col min="15369" max="15369" width="12.7109375" style="11" customWidth="1"/>
    <col min="15370" max="15370" width="62.42578125" style="11" bestFit="1" customWidth="1"/>
    <col min="15371" max="15371" width="5.28515625" style="11" bestFit="1" customWidth="1"/>
    <col min="15372" max="15372" width="11.7109375" style="11" bestFit="1" customWidth="1"/>
    <col min="15373" max="15374" width="11.42578125" style="11" bestFit="1" customWidth="1"/>
    <col min="15375" max="15375" width="10.7109375" style="11" bestFit="1" customWidth="1"/>
    <col min="15376" max="15376" width="11.42578125" style="11" bestFit="1" customWidth="1"/>
    <col min="15377" max="15382" width="10.42578125" style="11" bestFit="1" customWidth="1"/>
    <col min="15383" max="15383" width="9.7109375" style="11" bestFit="1" customWidth="1"/>
    <col min="15384" max="15385" width="8.7109375" style="11" customWidth="1"/>
    <col min="15386" max="15388" width="10.42578125" style="11" bestFit="1" customWidth="1"/>
    <col min="15389" max="15389" width="8.7109375" style="11" customWidth="1"/>
    <col min="15390" max="15391" width="10.42578125" style="11" bestFit="1" customWidth="1"/>
    <col min="15392" max="15392" width="8.7109375" style="11" customWidth="1"/>
    <col min="15393" max="15393" width="11.7109375" style="11" bestFit="1" customWidth="1"/>
    <col min="15394" max="15621" width="9.28515625" style="11"/>
    <col min="15622" max="15622" width="8.28515625" style="11" customWidth="1"/>
    <col min="15623" max="15623" width="39.28515625" style="11" bestFit="1" customWidth="1"/>
    <col min="15624" max="15624" width="15.42578125" style="11" customWidth="1"/>
    <col min="15625" max="15625" width="12.7109375" style="11" customWidth="1"/>
    <col min="15626" max="15626" width="62.42578125" style="11" bestFit="1" customWidth="1"/>
    <col min="15627" max="15627" width="5.28515625" style="11" bestFit="1" customWidth="1"/>
    <col min="15628" max="15628" width="11.7109375" style="11" bestFit="1" customWidth="1"/>
    <col min="15629" max="15630" width="11.42578125" style="11" bestFit="1" customWidth="1"/>
    <col min="15631" max="15631" width="10.7109375" style="11" bestFit="1" customWidth="1"/>
    <col min="15632" max="15632" width="11.42578125" style="11" bestFit="1" customWidth="1"/>
    <col min="15633" max="15638" width="10.42578125" style="11" bestFit="1" customWidth="1"/>
    <col min="15639" max="15639" width="9.7109375" style="11" bestFit="1" customWidth="1"/>
    <col min="15640" max="15641" width="8.7109375" style="11" customWidth="1"/>
    <col min="15642" max="15644" width="10.42578125" style="11" bestFit="1" customWidth="1"/>
    <col min="15645" max="15645" width="8.7109375" style="11" customWidth="1"/>
    <col min="15646" max="15647" width="10.42578125" style="11" bestFit="1" customWidth="1"/>
    <col min="15648" max="15648" width="8.7109375" style="11" customWidth="1"/>
    <col min="15649" max="15649" width="11.7109375" style="11" bestFit="1" customWidth="1"/>
    <col min="15650" max="15877" width="9.28515625" style="11"/>
    <col min="15878" max="15878" width="8.28515625" style="11" customWidth="1"/>
    <col min="15879" max="15879" width="39.28515625" style="11" bestFit="1" customWidth="1"/>
    <col min="15880" max="15880" width="15.42578125" style="11" customWidth="1"/>
    <col min="15881" max="15881" width="12.7109375" style="11" customWidth="1"/>
    <col min="15882" max="15882" width="62.42578125" style="11" bestFit="1" customWidth="1"/>
    <col min="15883" max="15883" width="5.28515625" style="11" bestFit="1" customWidth="1"/>
    <col min="15884" max="15884" width="11.7109375" style="11" bestFit="1" customWidth="1"/>
    <col min="15885" max="15886" width="11.42578125" style="11" bestFit="1" customWidth="1"/>
    <col min="15887" max="15887" width="10.7109375" style="11" bestFit="1" customWidth="1"/>
    <col min="15888" max="15888" width="11.42578125" style="11" bestFit="1" customWidth="1"/>
    <col min="15889" max="15894" width="10.42578125" style="11" bestFit="1" customWidth="1"/>
    <col min="15895" max="15895" width="9.7109375" style="11" bestFit="1" customWidth="1"/>
    <col min="15896" max="15897" width="8.7109375" style="11" customWidth="1"/>
    <col min="15898" max="15900" width="10.42578125" style="11" bestFit="1" customWidth="1"/>
    <col min="15901" max="15901" width="8.7109375" style="11" customWidth="1"/>
    <col min="15902" max="15903" width="10.42578125" style="11" bestFit="1" customWidth="1"/>
    <col min="15904" max="15904" width="8.7109375" style="11" customWidth="1"/>
    <col min="15905" max="15905" width="11.7109375" style="11" bestFit="1" customWidth="1"/>
    <col min="15906" max="16133" width="9.28515625" style="11"/>
    <col min="16134" max="16134" width="8.28515625" style="11" customWidth="1"/>
    <col min="16135" max="16135" width="39.28515625" style="11" bestFit="1" customWidth="1"/>
    <col min="16136" max="16136" width="15.42578125" style="11" customWidth="1"/>
    <col min="16137" max="16137" width="12.7109375" style="11" customWidth="1"/>
    <col min="16138" max="16138" width="62.42578125" style="11" bestFit="1" customWidth="1"/>
    <col min="16139" max="16139" width="5.28515625" style="11" bestFit="1" customWidth="1"/>
    <col min="16140" max="16140" width="11.7109375" style="11" bestFit="1" customWidth="1"/>
    <col min="16141" max="16142" width="11.42578125" style="11" bestFit="1" customWidth="1"/>
    <col min="16143" max="16143" width="10.7109375" style="11" bestFit="1" customWidth="1"/>
    <col min="16144" max="16144" width="11.42578125" style="11" bestFit="1" customWidth="1"/>
    <col min="16145" max="16150" width="10.42578125" style="11" bestFit="1" customWidth="1"/>
    <col min="16151" max="16151" width="9.7109375" style="11" bestFit="1" customWidth="1"/>
    <col min="16152" max="16153" width="8.7109375" style="11" customWidth="1"/>
    <col min="16154" max="16156" width="10.42578125" style="11" bestFit="1" customWidth="1"/>
    <col min="16157" max="16157" width="8.7109375" style="11" customWidth="1"/>
    <col min="16158" max="16159" width="10.42578125" style="11" bestFit="1" customWidth="1"/>
    <col min="16160" max="16160" width="8.7109375" style="11" customWidth="1"/>
    <col min="16161" max="16161" width="11.7109375" style="11" bestFit="1" customWidth="1"/>
    <col min="16162" max="16384" width="9.28515625" style="11"/>
  </cols>
  <sheetData>
    <row r="1" spans="1:33" s="4" customFormat="1" ht="51.75" customHeight="1" x14ac:dyDescent="0.25">
      <c r="A1" s="89" t="s">
        <v>570</v>
      </c>
      <c r="B1" s="1" t="s">
        <v>0</v>
      </c>
      <c r="C1" s="2" t="s">
        <v>571</v>
      </c>
      <c r="D1" s="2" t="s">
        <v>1</v>
      </c>
      <c r="E1" s="2" t="s">
        <v>2</v>
      </c>
      <c r="F1" s="2" t="s">
        <v>572</v>
      </c>
      <c r="G1" s="2" t="s">
        <v>667</v>
      </c>
      <c r="H1" s="2" t="s">
        <v>668</v>
      </c>
      <c r="I1" s="2" t="s">
        <v>669</v>
      </c>
      <c r="J1" s="2" t="s">
        <v>670</v>
      </c>
      <c r="K1" s="2" t="s">
        <v>671</v>
      </c>
      <c r="L1" s="2" t="s">
        <v>672</v>
      </c>
      <c r="M1" s="2" t="s">
        <v>673</v>
      </c>
      <c r="N1" s="2" t="s">
        <v>674</v>
      </c>
      <c r="O1" s="2" t="s">
        <v>675</v>
      </c>
      <c r="P1" s="2" t="s">
        <v>676</v>
      </c>
      <c r="Q1" s="2" t="s">
        <v>677</v>
      </c>
      <c r="R1" s="2" t="s">
        <v>678</v>
      </c>
      <c r="S1" s="2" t="s">
        <v>679</v>
      </c>
      <c r="T1" s="2" t="s">
        <v>680</v>
      </c>
      <c r="U1" s="2" t="s">
        <v>681</v>
      </c>
      <c r="V1" s="2" t="s">
        <v>682</v>
      </c>
      <c r="W1" s="2" t="s">
        <v>683</v>
      </c>
      <c r="X1" s="2" t="s">
        <v>684</v>
      </c>
      <c r="Y1" s="2" t="s">
        <v>685</v>
      </c>
      <c r="Z1" s="2" t="s">
        <v>686</v>
      </c>
      <c r="AA1" s="2" t="s">
        <v>687</v>
      </c>
      <c r="AB1" s="2" t="s">
        <v>726</v>
      </c>
      <c r="AC1" s="2" t="s">
        <v>727</v>
      </c>
      <c r="AD1" s="2" t="s">
        <v>728</v>
      </c>
      <c r="AE1" s="2" t="s">
        <v>729</v>
      </c>
      <c r="AF1" s="2" t="s">
        <v>730</v>
      </c>
      <c r="AG1" s="90" t="s">
        <v>584</v>
      </c>
    </row>
    <row r="2" spans="1:33" s="18" customFormat="1" x14ac:dyDescent="0.2">
      <c r="A2" s="40" t="s">
        <v>582</v>
      </c>
      <c r="B2" s="12" t="s">
        <v>465</v>
      </c>
      <c r="C2" s="15" t="s">
        <v>583</v>
      </c>
      <c r="D2" s="19" t="s">
        <v>466</v>
      </c>
      <c r="E2" s="16" t="s">
        <v>467</v>
      </c>
      <c r="F2" s="41" t="s">
        <v>29</v>
      </c>
      <c r="G2" s="49">
        <v>3440925</v>
      </c>
      <c r="H2" s="49">
        <v>-3440925</v>
      </c>
      <c r="I2" s="49"/>
      <c r="J2" s="49"/>
      <c r="K2" s="49"/>
      <c r="L2" s="49"/>
      <c r="M2" s="49"/>
      <c r="N2" s="49"/>
      <c r="O2" s="49"/>
      <c r="P2" s="49"/>
      <c r="Q2" s="49"/>
      <c r="R2" s="49"/>
      <c r="S2" s="49"/>
      <c r="T2" s="49"/>
      <c r="U2" s="49"/>
      <c r="V2" s="49"/>
      <c r="W2" s="49"/>
      <c r="X2" s="49"/>
      <c r="Y2" s="49"/>
      <c r="Z2" s="49"/>
      <c r="AA2" s="49"/>
      <c r="AB2" s="49"/>
      <c r="AC2" s="49"/>
      <c r="AD2" s="49"/>
      <c r="AE2" s="49"/>
      <c r="AF2" s="49"/>
      <c r="AG2" s="91">
        <f>SUM(G2:AF2)</f>
        <v>0</v>
      </c>
    </row>
    <row r="3" spans="1:33" s="97" customFormat="1" x14ac:dyDescent="0.2">
      <c r="A3" s="92"/>
      <c r="B3" s="93"/>
      <c r="C3" s="94"/>
      <c r="D3" s="95"/>
      <c r="E3" s="46" t="s">
        <v>584</v>
      </c>
      <c r="F3" s="46"/>
      <c r="G3" s="47">
        <f t="shared" ref="G3:AG3" si="0">G2</f>
        <v>3440925</v>
      </c>
      <c r="H3" s="47">
        <f t="shared" si="0"/>
        <v>-3440925</v>
      </c>
      <c r="I3" s="96">
        <f t="shared" si="0"/>
        <v>0</v>
      </c>
      <c r="J3" s="47">
        <f t="shared" si="0"/>
        <v>0</v>
      </c>
      <c r="K3" s="47">
        <f t="shared" si="0"/>
        <v>0</v>
      </c>
      <c r="L3" s="47">
        <f t="shared" si="0"/>
        <v>0</v>
      </c>
      <c r="M3" s="47">
        <f t="shared" si="0"/>
        <v>0</v>
      </c>
      <c r="N3" s="47">
        <f t="shared" si="0"/>
        <v>0</v>
      </c>
      <c r="O3" s="47">
        <f t="shared" si="0"/>
        <v>0</v>
      </c>
      <c r="P3" s="47">
        <f t="shared" si="0"/>
        <v>0</v>
      </c>
      <c r="Q3" s="47">
        <f t="shared" si="0"/>
        <v>0</v>
      </c>
      <c r="R3" s="47">
        <f t="shared" si="0"/>
        <v>0</v>
      </c>
      <c r="S3" s="47">
        <f t="shared" si="0"/>
        <v>0</v>
      </c>
      <c r="T3" s="47">
        <f t="shared" si="0"/>
        <v>0</v>
      </c>
      <c r="U3" s="47">
        <f t="shared" si="0"/>
        <v>0</v>
      </c>
      <c r="V3" s="47">
        <f t="shared" si="0"/>
        <v>0</v>
      </c>
      <c r="W3" s="47">
        <f t="shared" si="0"/>
        <v>0</v>
      </c>
      <c r="X3" s="47">
        <f t="shared" si="0"/>
        <v>0</v>
      </c>
      <c r="Y3" s="47">
        <f t="shared" si="0"/>
        <v>0</v>
      </c>
      <c r="Z3" s="47">
        <f t="shared" si="0"/>
        <v>0</v>
      </c>
      <c r="AA3" s="47">
        <f t="shared" ref="AA3:AF3" si="1">AA2</f>
        <v>0</v>
      </c>
      <c r="AB3" s="47">
        <f t="shared" si="1"/>
        <v>0</v>
      </c>
      <c r="AC3" s="47">
        <f t="shared" si="1"/>
        <v>0</v>
      </c>
      <c r="AD3" s="47">
        <f t="shared" si="1"/>
        <v>0</v>
      </c>
      <c r="AE3" s="47">
        <f t="shared" si="1"/>
        <v>0</v>
      </c>
      <c r="AF3" s="47">
        <f t="shared" si="1"/>
        <v>0</v>
      </c>
      <c r="AG3" s="47">
        <f t="shared" si="0"/>
        <v>0</v>
      </c>
    </row>
    <row r="4" spans="1:33" s="18" customFormat="1" x14ac:dyDescent="0.2">
      <c r="A4" s="40"/>
      <c r="B4" s="98"/>
      <c r="C4" s="15"/>
      <c r="D4" s="19"/>
      <c r="E4" s="16"/>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91"/>
    </row>
    <row r="5" spans="1:33" x14ac:dyDescent="0.25">
      <c r="A5" s="99" t="s">
        <v>585</v>
      </c>
      <c r="B5" s="12" t="s">
        <v>1478</v>
      </c>
      <c r="C5" s="9" t="s">
        <v>586</v>
      </c>
      <c r="D5" s="13"/>
      <c r="E5" s="14" t="s">
        <v>475</v>
      </c>
      <c r="F5" s="9"/>
      <c r="G5" s="49">
        <v>1230440</v>
      </c>
      <c r="H5" s="49">
        <f>3001*4</f>
        <v>12004</v>
      </c>
      <c r="I5" s="49">
        <v>-22530</v>
      </c>
      <c r="N5" s="49"/>
      <c r="O5" s="49"/>
      <c r="P5" s="49"/>
      <c r="Q5" s="49"/>
      <c r="R5" s="49"/>
      <c r="S5" s="49"/>
      <c r="T5" s="49"/>
      <c r="U5" s="49"/>
      <c r="V5" s="49"/>
      <c r="W5" s="49"/>
      <c r="X5" s="49"/>
      <c r="Y5" s="49"/>
      <c r="Z5" s="49"/>
      <c r="AA5" s="49"/>
      <c r="AB5" s="49"/>
      <c r="AC5" s="49"/>
      <c r="AD5" s="49"/>
      <c r="AE5" s="49"/>
      <c r="AF5" s="49"/>
      <c r="AG5" s="91">
        <f>SUM(G5:AF5)</f>
        <v>1219914</v>
      </c>
    </row>
    <row r="6" spans="1:33" s="97" customFormat="1" x14ac:dyDescent="0.2">
      <c r="A6" s="92"/>
      <c r="B6" s="93"/>
      <c r="C6" s="94"/>
      <c r="D6" s="95"/>
      <c r="E6" s="46" t="s">
        <v>584</v>
      </c>
      <c r="F6" s="46"/>
      <c r="G6" s="47">
        <f t="shared" ref="G6:AG6" si="2">G5</f>
        <v>1230440</v>
      </c>
      <c r="H6" s="47">
        <f t="shared" si="2"/>
        <v>12004</v>
      </c>
      <c r="I6" s="47">
        <f t="shared" si="2"/>
        <v>-22530</v>
      </c>
      <c r="J6" s="96">
        <f t="shared" si="2"/>
        <v>0</v>
      </c>
      <c r="K6" s="47">
        <f t="shared" si="2"/>
        <v>0</v>
      </c>
      <c r="L6" s="47">
        <f t="shared" si="2"/>
        <v>0</v>
      </c>
      <c r="M6" s="47">
        <f t="shared" si="2"/>
        <v>0</v>
      </c>
      <c r="N6" s="47">
        <f t="shared" si="2"/>
        <v>0</v>
      </c>
      <c r="O6" s="47">
        <f t="shared" si="2"/>
        <v>0</v>
      </c>
      <c r="P6" s="47">
        <f t="shared" si="2"/>
        <v>0</v>
      </c>
      <c r="Q6" s="47">
        <f t="shared" si="2"/>
        <v>0</v>
      </c>
      <c r="R6" s="47">
        <f t="shared" si="2"/>
        <v>0</v>
      </c>
      <c r="S6" s="47">
        <f t="shared" si="2"/>
        <v>0</v>
      </c>
      <c r="T6" s="47">
        <f t="shared" si="2"/>
        <v>0</v>
      </c>
      <c r="U6" s="47">
        <f t="shared" si="2"/>
        <v>0</v>
      </c>
      <c r="V6" s="47">
        <f t="shared" si="2"/>
        <v>0</v>
      </c>
      <c r="W6" s="47">
        <f t="shared" si="2"/>
        <v>0</v>
      </c>
      <c r="X6" s="47">
        <f t="shared" si="2"/>
        <v>0</v>
      </c>
      <c r="Y6" s="47">
        <f t="shared" si="2"/>
        <v>0</v>
      </c>
      <c r="Z6" s="47">
        <f t="shared" si="2"/>
        <v>0</v>
      </c>
      <c r="AA6" s="47">
        <f t="shared" ref="AA6:AF6" si="3">AA5</f>
        <v>0</v>
      </c>
      <c r="AB6" s="47">
        <f t="shared" si="3"/>
        <v>0</v>
      </c>
      <c r="AC6" s="47">
        <f t="shared" si="3"/>
        <v>0</v>
      </c>
      <c r="AD6" s="47">
        <f t="shared" si="3"/>
        <v>0</v>
      </c>
      <c r="AE6" s="47">
        <f t="shared" si="3"/>
        <v>0</v>
      </c>
      <c r="AF6" s="47">
        <f t="shared" si="3"/>
        <v>0</v>
      </c>
      <c r="AG6" s="47">
        <f t="shared" si="2"/>
        <v>1219914</v>
      </c>
    </row>
    <row r="7" spans="1:33" x14ac:dyDescent="0.25">
      <c r="A7" s="99"/>
      <c r="B7" s="98"/>
      <c r="C7" s="9"/>
      <c r="D7" s="13"/>
      <c r="E7" s="14"/>
      <c r="F7" s="9"/>
      <c r="N7" s="49"/>
      <c r="O7" s="49"/>
      <c r="P7" s="49"/>
      <c r="Q7" s="49"/>
      <c r="R7" s="49"/>
      <c r="S7" s="49"/>
      <c r="T7" s="49"/>
      <c r="U7" s="49"/>
      <c r="V7" s="49"/>
      <c r="W7" s="49"/>
      <c r="X7" s="49"/>
      <c r="Y7" s="49"/>
      <c r="Z7" s="49"/>
      <c r="AA7" s="49"/>
      <c r="AB7" s="49"/>
      <c r="AC7" s="49"/>
      <c r="AD7" s="49"/>
      <c r="AE7" s="49"/>
      <c r="AF7" s="49"/>
      <c r="AG7" s="91"/>
    </row>
    <row r="8" spans="1:33" x14ac:dyDescent="0.25">
      <c r="A8" s="99" t="s">
        <v>587</v>
      </c>
      <c r="B8" s="12" t="s">
        <v>486</v>
      </c>
      <c r="C8" s="9" t="s">
        <v>588</v>
      </c>
      <c r="D8" s="13" t="s">
        <v>487</v>
      </c>
      <c r="E8" s="14" t="s">
        <v>488</v>
      </c>
      <c r="F8" s="49"/>
      <c r="G8" s="49">
        <v>4728310</v>
      </c>
      <c r="N8" s="49"/>
      <c r="O8" s="49"/>
      <c r="P8" s="49"/>
      <c r="Q8" s="49"/>
      <c r="R8" s="49"/>
      <c r="S8" s="49"/>
      <c r="T8" s="49"/>
      <c r="U8" s="49"/>
      <c r="V8" s="49"/>
      <c r="W8" s="49"/>
      <c r="X8" s="49"/>
      <c r="Y8" s="49"/>
      <c r="Z8" s="49"/>
      <c r="AA8" s="49"/>
      <c r="AB8" s="49"/>
      <c r="AC8" s="49"/>
      <c r="AD8" s="49"/>
      <c r="AE8" s="49"/>
      <c r="AF8" s="49"/>
      <c r="AG8" s="91">
        <f>SUM(G8:AF8)</f>
        <v>4728310</v>
      </c>
    </row>
    <row r="9" spans="1:33" x14ac:dyDescent="0.25">
      <c r="A9" s="99"/>
      <c r="B9" s="12" t="s">
        <v>486</v>
      </c>
      <c r="C9" s="9" t="s">
        <v>588</v>
      </c>
      <c r="D9" s="13" t="s">
        <v>489</v>
      </c>
      <c r="E9" s="14" t="s">
        <v>488</v>
      </c>
      <c r="F9" s="49"/>
      <c r="G9" s="49">
        <v>4727940</v>
      </c>
      <c r="N9" s="49"/>
      <c r="O9" s="49"/>
      <c r="P9" s="49"/>
      <c r="Q9" s="49"/>
      <c r="R9" s="49"/>
      <c r="S9" s="49"/>
      <c r="T9" s="49"/>
      <c r="U9" s="49"/>
      <c r="V9" s="49"/>
      <c r="W9" s="49"/>
      <c r="X9" s="49"/>
      <c r="Y9" s="49"/>
      <c r="Z9" s="49"/>
      <c r="AA9" s="49"/>
      <c r="AB9" s="49"/>
      <c r="AC9" s="49"/>
      <c r="AD9" s="49"/>
      <c r="AE9" s="49"/>
      <c r="AF9" s="49"/>
      <c r="AG9" s="91">
        <f>SUM(G9:AF9)</f>
        <v>4727940</v>
      </c>
    </row>
    <row r="10" spans="1:33" x14ac:dyDescent="0.25">
      <c r="A10" s="99"/>
      <c r="B10" s="12" t="s">
        <v>486</v>
      </c>
      <c r="C10" s="9" t="s">
        <v>588</v>
      </c>
      <c r="D10" s="13" t="s">
        <v>492</v>
      </c>
      <c r="E10" s="14" t="s">
        <v>488</v>
      </c>
      <c r="F10" s="49"/>
      <c r="G10" s="49">
        <v>4728150</v>
      </c>
      <c r="N10" s="49"/>
      <c r="O10" s="49"/>
      <c r="P10" s="49"/>
      <c r="Q10" s="49"/>
      <c r="R10" s="49"/>
      <c r="S10" s="49"/>
      <c r="T10" s="49"/>
      <c r="U10" s="49"/>
      <c r="V10" s="49"/>
      <c r="W10" s="49"/>
      <c r="X10" s="49"/>
      <c r="Y10" s="49"/>
      <c r="Z10" s="49"/>
      <c r="AA10" s="49"/>
      <c r="AB10" s="49"/>
      <c r="AC10" s="49"/>
      <c r="AD10" s="49"/>
      <c r="AE10" s="49"/>
      <c r="AF10" s="49"/>
      <c r="AG10" s="91">
        <f>SUM(G10:AF10)</f>
        <v>4728150</v>
      </c>
    </row>
    <row r="11" spans="1:33" s="97" customFormat="1" x14ac:dyDescent="0.2">
      <c r="A11" s="92"/>
      <c r="B11" s="93"/>
      <c r="C11" s="94"/>
      <c r="D11" s="95"/>
      <c r="E11" s="46" t="s">
        <v>584</v>
      </c>
      <c r="F11" s="46"/>
      <c r="G11" s="47">
        <f t="shared" ref="G11:AG11" si="4">SUM(G8:G10)</f>
        <v>14184400</v>
      </c>
      <c r="H11" s="47">
        <f t="shared" si="4"/>
        <v>0</v>
      </c>
      <c r="I11" s="96">
        <f t="shared" si="4"/>
        <v>0</v>
      </c>
      <c r="J11" s="47">
        <f t="shared" si="4"/>
        <v>0</v>
      </c>
      <c r="K11" s="47">
        <f t="shared" si="4"/>
        <v>0</v>
      </c>
      <c r="L11" s="47">
        <f t="shared" si="4"/>
        <v>0</v>
      </c>
      <c r="M11" s="47">
        <f t="shared" si="4"/>
        <v>0</v>
      </c>
      <c r="N11" s="47">
        <f t="shared" si="4"/>
        <v>0</v>
      </c>
      <c r="O11" s="47">
        <f t="shared" si="4"/>
        <v>0</v>
      </c>
      <c r="P11" s="47">
        <f t="shared" si="4"/>
        <v>0</v>
      </c>
      <c r="Q11" s="47">
        <f t="shared" si="4"/>
        <v>0</v>
      </c>
      <c r="R11" s="47">
        <f t="shared" si="4"/>
        <v>0</v>
      </c>
      <c r="S11" s="47">
        <f t="shared" si="4"/>
        <v>0</v>
      </c>
      <c r="T11" s="47">
        <f t="shared" si="4"/>
        <v>0</v>
      </c>
      <c r="U11" s="47">
        <f t="shared" si="4"/>
        <v>0</v>
      </c>
      <c r="V11" s="47">
        <f t="shared" si="4"/>
        <v>0</v>
      </c>
      <c r="W11" s="47">
        <f t="shared" si="4"/>
        <v>0</v>
      </c>
      <c r="X11" s="47">
        <f t="shared" si="4"/>
        <v>0</v>
      </c>
      <c r="Y11" s="47">
        <f t="shared" si="4"/>
        <v>0</v>
      </c>
      <c r="Z11" s="47">
        <f t="shared" si="4"/>
        <v>0</v>
      </c>
      <c r="AA11" s="47">
        <f t="shared" ref="AA11:AF11" si="5">SUM(AA8:AA10)</f>
        <v>0</v>
      </c>
      <c r="AB11" s="47">
        <f t="shared" si="5"/>
        <v>0</v>
      </c>
      <c r="AC11" s="47">
        <f t="shared" si="5"/>
        <v>0</v>
      </c>
      <c r="AD11" s="47">
        <f t="shared" si="5"/>
        <v>0</v>
      </c>
      <c r="AE11" s="47">
        <f t="shared" si="5"/>
        <v>0</v>
      </c>
      <c r="AF11" s="47">
        <f t="shared" si="5"/>
        <v>0</v>
      </c>
      <c r="AG11" s="47">
        <f t="shared" si="4"/>
        <v>14184400</v>
      </c>
    </row>
    <row r="12" spans="1:33" x14ac:dyDescent="0.25">
      <c r="A12" s="99"/>
      <c r="B12" s="98"/>
      <c r="C12" s="9"/>
      <c r="D12" s="13"/>
      <c r="E12" s="14"/>
      <c r="F12" s="49"/>
      <c r="N12" s="49"/>
      <c r="O12" s="49"/>
      <c r="P12" s="49"/>
      <c r="Q12" s="49"/>
      <c r="R12" s="49"/>
      <c r="S12" s="49"/>
      <c r="T12" s="49"/>
      <c r="U12" s="49"/>
      <c r="V12" s="49"/>
      <c r="W12" s="49"/>
      <c r="X12" s="49"/>
      <c r="Y12" s="49"/>
      <c r="Z12" s="49"/>
      <c r="AA12" s="49"/>
      <c r="AB12" s="49"/>
      <c r="AC12" s="49"/>
      <c r="AD12" s="49"/>
      <c r="AE12" s="49"/>
      <c r="AF12" s="49"/>
      <c r="AG12" s="91"/>
    </row>
    <row r="13" spans="1:33" x14ac:dyDescent="0.25">
      <c r="A13" s="40" t="s">
        <v>589</v>
      </c>
      <c r="B13" s="12" t="s">
        <v>275</v>
      </c>
      <c r="C13" s="9" t="s">
        <v>590</v>
      </c>
      <c r="D13" s="13"/>
      <c r="E13" s="14" t="s">
        <v>276</v>
      </c>
      <c r="F13" s="49"/>
      <c r="G13" s="49">
        <v>9001696</v>
      </c>
      <c r="I13" s="49">
        <v>750000</v>
      </c>
      <c r="N13" s="49"/>
      <c r="O13" s="49"/>
      <c r="P13" s="49"/>
      <c r="Q13" s="49"/>
      <c r="R13" s="49"/>
      <c r="S13" s="49"/>
      <c r="T13" s="49"/>
      <c r="U13" s="49"/>
      <c r="V13" s="49"/>
      <c r="W13" s="49"/>
      <c r="X13" s="49"/>
      <c r="Y13" s="49"/>
      <c r="Z13" s="49"/>
      <c r="AA13" s="49"/>
      <c r="AB13" s="49"/>
      <c r="AC13" s="49"/>
      <c r="AD13" s="49"/>
      <c r="AE13" s="49"/>
      <c r="AF13" s="49"/>
      <c r="AG13" s="91">
        <f t="shared" ref="AG13:AG20" si="6">SUM(G13:AF13)</f>
        <v>9751696</v>
      </c>
    </row>
    <row r="14" spans="1:33" s="201" customFormat="1" x14ac:dyDescent="0.25">
      <c r="A14" s="200"/>
      <c r="B14" s="19" t="s">
        <v>275</v>
      </c>
      <c r="C14" s="15" t="s">
        <v>590</v>
      </c>
      <c r="D14" s="19" t="s">
        <v>291</v>
      </c>
      <c r="E14" s="25" t="s">
        <v>286</v>
      </c>
      <c r="F14" s="42"/>
      <c r="G14" s="42">
        <v>1602520</v>
      </c>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131">
        <f t="shared" si="6"/>
        <v>1602520</v>
      </c>
    </row>
    <row r="15" spans="1:33" s="201" customFormat="1" x14ac:dyDescent="0.25">
      <c r="A15" s="200"/>
      <c r="B15" s="19" t="s">
        <v>275</v>
      </c>
      <c r="C15" s="15" t="s">
        <v>590</v>
      </c>
      <c r="D15" s="19" t="s">
        <v>289</v>
      </c>
      <c r="E15" s="25" t="s">
        <v>286</v>
      </c>
      <c r="F15" s="42"/>
      <c r="G15" s="42">
        <v>664000</v>
      </c>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131">
        <f t="shared" si="6"/>
        <v>664000</v>
      </c>
    </row>
    <row r="16" spans="1:33" s="201" customFormat="1" x14ac:dyDescent="0.25">
      <c r="A16" s="200"/>
      <c r="B16" s="19" t="s">
        <v>275</v>
      </c>
      <c r="C16" s="15" t="s">
        <v>590</v>
      </c>
      <c r="D16" s="19" t="s">
        <v>285</v>
      </c>
      <c r="E16" s="25" t="s">
        <v>286</v>
      </c>
      <c r="F16" s="42"/>
      <c r="G16" s="42">
        <v>455000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131">
        <f t="shared" si="6"/>
        <v>455000</v>
      </c>
    </row>
    <row r="17" spans="1:34" s="201" customFormat="1" x14ac:dyDescent="0.25">
      <c r="A17" s="200"/>
      <c r="B17" s="19" t="s">
        <v>275</v>
      </c>
      <c r="C17" s="15" t="s">
        <v>590</v>
      </c>
      <c r="D17" s="19" t="s">
        <v>290</v>
      </c>
      <c r="E17" s="25" t="s">
        <v>286</v>
      </c>
      <c r="F17" s="42"/>
      <c r="G17" s="42">
        <v>695640</v>
      </c>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131">
        <f t="shared" si="6"/>
        <v>695640</v>
      </c>
    </row>
    <row r="18" spans="1:34" s="201" customFormat="1" x14ac:dyDescent="0.25">
      <c r="A18" s="200"/>
      <c r="B18" s="19" t="s">
        <v>275</v>
      </c>
      <c r="C18" s="15" t="s">
        <v>590</v>
      </c>
      <c r="D18" s="19" t="s">
        <v>287</v>
      </c>
      <c r="E18" s="25" t="s">
        <v>286</v>
      </c>
      <c r="F18" s="42"/>
      <c r="G18" s="42">
        <v>946280</v>
      </c>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131">
        <f t="shared" si="6"/>
        <v>946280</v>
      </c>
    </row>
    <row r="19" spans="1:34" s="201" customFormat="1" x14ac:dyDescent="0.25">
      <c r="A19" s="200"/>
      <c r="B19" s="19" t="s">
        <v>275</v>
      </c>
      <c r="C19" s="15" t="s">
        <v>590</v>
      </c>
      <c r="D19" s="19" t="s">
        <v>288</v>
      </c>
      <c r="E19" s="25" t="s">
        <v>286</v>
      </c>
      <c r="F19" s="42"/>
      <c r="G19" s="42">
        <v>2113600</v>
      </c>
      <c r="H19" s="42">
        <v>-245600</v>
      </c>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131">
        <f t="shared" si="6"/>
        <v>1868000</v>
      </c>
    </row>
    <row r="20" spans="1:34" s="105" customFormat="1" x14ac:dyDescent="0.2">
      <c r="A20" s="100"/>
      <c r="B20" s="12" t="s">
        <v>275</v>
      </c>
      <c r="C20" s="9" t="s">
        <v>590</v>
      </c>
      <c r="D20" s="101"/>
      <c r="E20" s="16" t="s">
        <v>427</v>
      </c>
      <c r="F20" s="102"/>
      <c r="G20" s="49">
        <v>1773999</v>
      </c>
      <c r="H20" s="102"/>
      <c r="I20" s="102"/>
      <c r="J20" s="102"/>
      <c r="K20" s="102"/>
      <c r="L20" s="102"/>
      <c r="M20" s="102"/>
      <c r="N20" s="102"/>
      <c r="O20" s="102"/>
      <c r="P20" s="102"/>
      <c r="Q20" s="102"/>
      <c r="R20" s="102"/>
      <c r="S20" s="102"/>
      <c r="T20" s="42"/>
      <c r="U20" s="102"/>
      <c r="V20" s="102"/>
      <c r="W20" s="102"/>
      <c r="X20" s="102"/>
      <c r="Y20" s="102"/>
      <c r="Z20" s="102"/>
      <c r="AA20" s="102"/>
      <c r="AB20" s="102"/>
      <c r="AC20" s="102"/>
      <c r="AD20" s="102"/>
      <c r="AE20" s="102"/>
      <c r="AF20" s="102"/>
      <c r="AG20" s="91">
        <f t="shared" si="6"/>
        <v>1773999</v>
      </c>
      <c r="AH20" s="104"/>
    </row>
    <row r="21" spans="1:34" s="97" customFormat="1" x14ac:dyDescent="0.2">
      <c r="A21" s="92"/>
      <c r="B21" s="93"/>
      <c r="C21" s="94"/>
      <c r="D21" s="95"/>
      <c r="E21" s="46" t="s">
        <v>584</v>
      </c>
      <c r="F21" s="46"/>
      <c r="G21" s="47">
        <f t="shared" ref="G21:AG21" si="7">SUM(G13:G20)</f>
        <v>17252735</v>
      </c>
      <c r="H21" s="47">
        <f t="shared" si="7"/>
        <v>-245600</v>
      </c>
      <c r="I21" s="47">
        <f t="shared" si="7"/>
        <v>750000</v>
      </c>
      <c r="J21" s="96">
        <f t="shared" si="7"/>
        <v>0</v>
      </c>
      <c r="K21" s="47">
        <f t="shared" si="7"/>
        <v>0</v>
      </c>
      <c r="L21" s="47">
        <f t="shared" si="7"/>
        <v>0</v>
      </c>
      <c r="M21" s="47">
        <f t="shared" si="7"/>
        <v>0</v>
      </c>
      <c r="N21" s="47">
        <f t="shared" si="7"/>
        <v>0</v>
      </c>
      <c r="O21" s="47">
        <f t="shared" si="7"/>
        <v>0</v>
      </c>
      <c r="P21" s="47">
        <f t="shared" si="7"/>
        <v>0</v>
      </c>
      <c r="Q21" s="47">
        <f t="shared" si="7"/>
        <v>0</v>
      </c>
      <c r="R21" s="47">
        <f t="shared" si="7"/>
        <v>0</v>
      </c>
      <c r="S21" s="47">
        <f t="shared" si="7"/>
        <v>0</v>
      </c>
      <c r="T21" s="47">
        <f t="shared" si="7"/>
        <v>0</v>
      </c>
      <c r="U21" s="47">
        <f t="shared" si="7"/>
        <v>0</v>
      </c>
      <c r="V21" s="47">
        <f t="shared" si="7"/>
        <v>0</v>
      </c>
      <c r="W21" s="47">
        <f t="shared" si="7"/>
        <v>0</v>
      </c>
      <c r="X21" s="47">
        <f t="shared" si="7"/>
        <v>0</v>
      </c>
      <c r="Y21" s="47">
        <f t="shared" si="7"/>
        <v>0</v>
      </c>
      <c r="Z21" s="47">
        <f t="shared" si="7"/>
        <v>0</v>
      </c>
      <c r="AA21" s="47">
        <f t="shared" ref="AA21:AF21" si="8">SUM(AA13:AA20)</f>
        <v>0</v>
      </c>
      <c r="AB21" s="47">
        <f t="shared" si="8"/>
        <v>0</v>
      </c>
      <c r="AC21" s="47">
        <f t="shared" si="8"/>
        <v>0</v>
      </c>
      <c r="AD21" s="47">
        <f t="shared" si="8"/>
        <v>0</v>
      </c>
      <c r="AE21" s="47">
        <f t="shared" si="8"/>
        <v>0</v>
      </c>
      <c r="AF21" s="47">
        <f t="shared" si="8"/>
        <v>0</v>
      </c>
      <c r="AG21" s="47">
        <f t="shared" si="7"/>
        <v>17757135</v>
      </c>
    </row>
    <row r="22" spans="1:34" x14ac:dyDescent="0.25">
      <c r="A22" s="40"/>
      <c r="B22" s="98"/>
      <c r="C22" s="9"/>
      <c r="D22" s="13"/>
      <c r="E22" s="14"/>
      <c r="F22" s="49"/>
      <c r="N22" s="49"/>
      <c r="O22" s="49"/>
      <c r="P22" s="49"/>
      <c r="Q22" s="49"/>
      <c r="R22" s="49"/>
      <c r="S22" s="49"/>
      <c r="T22" s="49"/>
      <c r="U22" s="49"/>
      <c r="V22" s="49"/>
      <c r="W22" s="49"/>
      <c r="X22" s="49"/>
      <c r="Y22" s="49"/>
      <c r="Z22" s="49"/>
      <c r="AA22" s="49"/>
      <c r="AB22" s="49"/>
      <c r="AC22" s="49"/>
      <c r="AD22" s="49"/>
      <c r="AE22" s="49"/>
      <c r="AF22" s="49"/>
      <c r="AG22" s="91"/>
    </row>
    <row r="23" spans="1:34" x14ac:dyDescent="0.25">
      <c r="A23" s="99" t="s">
        <v>585</v>
      </c>
      <c r="B23" s="12" t="s">
        <v>452</v>
      </c>
      <c r="C23" s="9" t="s">
        <v>591</v>
      </c>
      <c r="D23" s="13"/>
      <c r="E23" s="14" t="s">
        <v>453</v>
      </c>
      <c r="F23" s="49"/>
      <c r="G23" s="49">
        <v>405000</v>
      </c>
      <c r="H23" s="49">
        <v>8000</v>
      </c>
      <c r="I23" s="49">
        <f>351*5</f>
        <v>1755</v>
      </c>
      <c r="N23" s="49"/>
      <c r="O23" s="49"/>
      <c r="P23" s="49"/>
      <c r="Q23" s="49"/>
      <c r="R23" s="49"/>
      <c r="S23" s="49"/>
      <c r="T23" s="49"/>
      <c r="U23" s="49"/>
      <c r="V23" s="49"/>
      <c r="W23" s="49"/>
      <c r="X23" s="49"/>
      <c r="Y23" s="49"/>
      <c r="Z23" s="49"/>
      <c r="AA23" s="49"/>
      <c r="AB23" s="49"/>
      <c r="AC23" s="49"/>
      <c r="AD23" s="49"/>
      <c r="AE23" s="49"/>
      <c r="AF23" s="49"/>
      <c r="AG23" s="91">
        <f>SUM(G23:AF23)</f>
        <v>414755</v>
      </c>
    </row>
    <row r="24" spans="1:34" s="97" customFormat="1" x14ac:dyDescent="0.2">
      <c r="A24" s="92"/>
      <c r="B24" s="93"/>
      <c r="C24" s="94"/>
      <c r="D24" s="95"/>
      <c r="E24" s="46" t="s">
        <v>584</v>
      </c>
      <c r="F24" s="46"/>
      <c r="G24" s="47">
        <f t="shared" ref="G24:AG24" si="9">G23</f>
        <v>405000</v>
      </c>
      <c r="H24" s="47">
        <f t="shared" si="9"/>
        <v>8000</v>
      </c>
      <c r="I24" s="47">
        <f t="shared" si="9"/>
        <v>1755</v>
      </c>
      <c r="J24" s="47">
        <f t="shared" si="9"/>
        <v>0</v>
      </c>
      <c r="K24" s="96">
        <f t="shared" si="9"/>
        <v>0</v>
      </c>
      <c r="L24" s="47">
        <f t="shared" si="9"/>
        <v>0</v>
      </c>
      <c r="M24" s="47">
        <f t="shared" si="9"/>
        <v>0</v>
      </c>
      <c r="N24" s="47">
        <f t="shared" si="9"/>
        <v>0</v>
      </c>
      <c r="O24" s="47">
        <f t="shared" si="9"/>
        <v>0</v>
      </c>
      <c r="P24" s="47">
        <f t="shared" si="9"/>
        <v>0</v>
      </c>
      <c r="Q24" s="47">
        <f t="shared" si="9"/>
        <v>0</v>
      </c>
      <c r="R24" s="47">
        <f t="shared" si="9"/>
        <v>0</v>
      </c>
      <c r="S24" s="47">
        <f t="shared" si="9"/>
        <v>0</v>
      </c>
      <c r="T24" s="47">
        <f t="shared" si="9"/>
        <v>0</v>
      </c>
      <c r="U24" s="47">
        <f t="shared" si="9"/>
        <v>0</v>
      </c>
      <c r="V24" s="47">
        <f t="shared" si="9"/>
        <v>0</v>
      </c>
      <c r="W24" s="47">
        <f t="shared" si="9"/>
        <v>0</v>
      </c>
      <c r="X24" s="47">
        <f t="shared" si="9"/>
        <v>0</v>
      </c>
      <c r="Y24" s="47">
        <f t="shared" si="9"/>
        <v>0</v>
      </c>
      <c r="Z24" s="47">
        <f t="shared" si="9"/>
        <v>0</v>
      </c>
      <c r="AA24" s="47">
        <f t="shared" ref="AA24:AF24" si="10">AA23</f>
        <v>0</v>
      </c>
      <c r="AB24" s="47">
        <f t="shared" si="10"/>
        <v>0</v>
      </c>
      <c r="AC24" s="47">
        <f t="shared" si="10"/>
        <v>0</v>
      </c>
      <c r="AD24" s="47">
        <f t="shared" si="10"/>
        <v>0</v>
      </c>
      <c r="AE24" s="47">
        <f t="shared" si="10"/>
        <v>0</v>
      </c>
      <c r="AF24" s="47">
        <f t="shared" si="10"/>
        <v>0</v>
      </c>
      <c r="AG24" s="47">
        <f t="shared" si="9"/>
        <v>414755</v>
      </c>
    </row>
    <row r="25" spans="1:34" x14ac:dyDescent="0.25">
      <c r="A25" s="99"/>
      <c r="B25" s="98"/>
      <c r="C25" s="9"/>
      <c r="D25" s="13"/>
      <c r="E25" s="14"/>
      <c r="F25" s="9"/>
      <c r="N25" s="49"/>
      <c r="O25" s="49"/>
      <c r="P25" s="49"/>
      <c r="Q25" s="49"/>
      <c r="R25" s="49"/>
      <c r="S25" s="49"/>
      <c r="T25" s="49"/>
      <c r="U25" s="49"/>
      <c r="V25" s="49"/>
      <c r="W25" s="49"/>
      <c r="X25" s="49"/>
      <c r="Y25" s="49"/>
      <c r="Z25" s="49"/>
      <c r="AA25" s="49"/>
      <c r="AB25" s="49"/>
      <c r="AC25" s="49"/>
      <c r="AD25" s="49"/>
      <c r="AE25" s="49"/>
      <c r="AF25" s="49"/>
      <c r="AG25" s="91"/>
    </row>
    <row r="26" spans="1:34" x14ac:dyDescent="0.25">
      <c r="A26" s="99" t="s">
        <v>582</v>
      </c>
      <c r="B26" s="12" t="s">
        <v>322</v>
      </c>
      <c r="C26" s="9" t="s">
        <v>592</v>
      </c>
      <c r="D26" s="13"/>
      <c r="E26" s="14" t="s">
        <v>323</v>
      </c>
      <c r="F26" s="49"/>
      <c r="G26" s="49">
        <v>191840</v>
      </c>
      <c r="H26" s="49">
        <v>1100</v>
      </c>
      <c r="N26" s="49"/>
      <c r="O26" s="49"/>
      <c r="P26" s="49"/>
      <c r="Q26" s="49"/>
      <c r="R26" s="49"/>
      <c r="S26" s="49"/>
      <c r="T26" s="49"/>
      <c r="U26" s="49"/>
      <c r="V26" s="49"/>
      <c r="W26" s="49"/>
      <c r="X26" s="49"/>
      <c r="Y26" s="49"/>
      <c r="Z26" s="49"/>
      <c r="AA26" s="49"/>
      <c r="AB26" s="49"/>
      <c r="AC26" s="49"/>
      <c r="AD26" s="49"/>
      <c r="AE26" s="49"/>
      <c r="AF26" s="49"/>
      <c r="AG26" s="91">
        <f>SUM(G26:AF26)</f>
        <v>192940</v>
      </c>
    </row>
    <row r="27" spans="1:34" s="97" customFormat="1" x14ac:dyDescent="0.2">
      <c r="A27" s="92"/>
      <c r="B27" s="93"/>
      <c r="C27" s="94"/>
      <c r="D27" s="95"/>
      <c r="E27" s="46" t="s">
        <v>584</v>
      </c>
      <c r="F27" s="46"/>
      <c r="G27" s="47">
        <f t="shared" ref="G27:AG27" si="11">G26</f>
        <v>191840</v>
      </c>
      <c r="H27" s="47">
        <f>H26</f>
        <v>1100</v>
      </c>
      <c r="I27" s="96">
        <f t="shared" si="11"/>
        <v>0</v>
      </c>
      <c r="J27" s="47">
        <f t="shared" si="11"/>
        <v>0</v>
      </c>
      <c r="K27" s="47">
        <f t="shared" si="11"/>
        <v>0</v>
      </c>
      <c r="L27" s="47">
        <f t="shared" si="11"/>
        <v>0</v>
      </c>
      <c r="M27" s="47">
        <f t="shared" si="11"/>
        <v>0</v>
      </c>
      <c r="N27" s="47">
        <f t="shared" si="11"/>
        <v>0</v>
      </c>
      <c r="O27" s="47">
        <f t="shared" si="11"/>
        <v>0</v>
      </c>
      <c r="P27" s="47">
        <f t="shared" si="11"/>
        <v>0</v>
      </c>
      <c r="Q27" s="47">
        <f t="shared" si="11"/>
        <v>0</v>
      </c>
      <c r="R27" s="47">
        <f t="shared" si="11"/>
        <v>0</v>
      </c>
      <c r="S27" s="47">
        <f t="shared" si="11"/>
        <v>0</v>
      </c>
      <c r="T27" s="47">
        <f t="shared" si="11"/>
        <v>0</v>
      </c>
      <c r="U27" s="47">
        <f t="shared" si="11"/>
        <v>0</v>
      </c>
      <c r="V27" s="47">
        <f t="shared" si="11"/>
        <v>0</v>
      </c>
      <c r="W27" s="47">
        <f t="shared" si="11"/>
        <v>0</v>
      </c>
      <c r="X27" s="47">
        <f t="shared" si="11"/>
        <v>0</v>
      </c>
      <c r="Y27" s="47">
        <f t="shared" si="11"/>
        <v>0</v>
      </c>
      <c r="Z27" s="47">
        <f t="shared" si="11"/>
        <v>0</v>
      </c>
      <c r="AA27" s="47">
        <f t="shared" ref="AA27:AF27" si="12">AA26</f>
        <v>0</v>
      </c>
      <c r="AB27" s="47">
        <f t="shared" si="12"/>
        <v>0</v>
      </c>
      <c r="AC27" s="47">
        <f t="shared" si="12"/>
        <v>0</v>
      </c>
      <c r="AD27" s="47">
        <f t="shared" si="12"/>
        <v>0</v>
      </c>
      <c r="AE27" s="47">
        <f t="shared" si="12"/>
        <v>0</v>
      </c>
      <c r="AF27" s="47">
        <f t="shared" si="12"/>
        <v>0</v>
      </c>
      <c r="AG27" s="47">
        <f t="shared" si="11"/>
        <v>192940</v>
      </c>
    </row>
    <row r="28" spans="1:34" x14ac:dyDescent="0.25">
      <c r="A28" s="99"/>
      <c r="B28" s="98"/>
      <c r="C28" s="9"/>
      <c r="D28" s="13"/>
      <c r="E28" s="14"/>
      <c r="F28" s="9"/>
      <c r="N28" s="49"/>
      <c r="O28" s="49"/>
      <c r="P28" s="49"/>
      <c r="Q28" s="49"/>
      <c r="R28" s="49"/>
      <c r="S28" s="49"/>
      <c r="T28" s="49"/>
      <c r="U28" s="49"/>
      <c r="V28" s="49"/>
      <c r="W28" s="49"/>
      <c r="X28" s="49"/>
      <c r="Y28" s="49"/>
      <c r="Z28" s="49"/>
      <c r="AA28" s="49"/>
      <c r="AB28" s="49"/>
      <c r="AC28" s="49"/>
      <c r="AD28" s="49"/>
      <c r="AE28" s="49"/>
      <c r="AF28" s="49"/>
      <c r="AG28" s="91"/>
    </row>
    <row r="29" spans="1:34" x14ac:dyDescent="0.25">
      <c r="A29" s="99" t="s">
        <v>585</v>
      </c>
      <c r="B29" s="12" t="s">
        <v>1515</v>
      </c>
      <c r="C29" s="9" t="s">
        <v>630</v>
      </c>
      <c r="D29" s="13"/>
      <c r="E29" s="14" t="s">
        <v>187</v>
      </c>
      <c r="F29" s="68" t="s">
        <v>29</v>
      </c>
      <c r="G29" s="49">
        <v>13319670</v>
      </c>
      <c r="I29" s="49">
        <v>-7991802</v>
      </c>
      <c r="K29" s="49" t="s">
        <v>1517</v>
      </c>
      <c r="L29" s="49" t="s">
        <v>1519</v>
      </c>
      <c r="N29" s="49"/>
      <c r="O29" s="49"/>
      <c r="P29" s="49"/>
      <c r="Q29" s="49"/>
      <c r="R29" s="49"/>
      <c r="S29" s="49"/>
      <c r="T29" s="49"/>
      <c r="U29" s="49"/>
      <c r="V29" s="49"/>
      <c r="W29" s="49"/>
      <c r="X29" s="49"/>
      <c r="Y29" s="49"/>
      <c r="Z29" s="49"/>
      <c r="AA29" s="49"/>
      <c r="AB29" s="49"/>
      <c r="AC29" s="49"/>
      <c r="AD29" s="49"/>
      <c r="AE29" s="49"/>
      <c r="AF29" s="49"/>
      <c r="AG29" s="91">
        <f>SUM(G29:AF29)</f>
        <v>5327868</v>
      </c>
    </row>
    <row r="30" spans="1:34" ht="12.75" customHeight="1" x14ac:dyDescent="0.25">
      <c r="B30" s="266" t="s">
        <v>1516</v>
      </c>
      <c r="C30" s="260" t="s">
        <v>630</v>
      </c>
      <c r="D30" s="260"/>
      <c r="E30" s="260" t="s">
        <v>608</v>
      </c>
      <c r="F30" s="272" t="s">
        <v>29</v>
      </c>
      <c r="G30" s="249">
        <v>625000</v>
      </c>
      <c r="H30" s="249"/>
      <c r="I30" s="249">
        <v>-375000</v>
      </c>
      <c r="J30" s="249"/>
      <c r="K30" s="249" t="s">
        <v>1518</v>
      </c>
      <c r="L30" s="249" t="s">
        <v>1520</v>
      </c>
      <c r="M30" s="249"/>
      <c r="N30" s="249"/>
      <c r="O30" s="249"/>
      <c r="P30" s="249"/>
      <c r="Q30" s="249"/>
      <c r="R30" s="249"/>
      <c r="S30" s="249"/>
      <c r="T30" s="249"/>
      <c r="U30" s="249"/>
      <c r="V30" s="249"/>
      <c r="W30" s="249"/>
      <c r="X30" s="249"/>
      <c r="Y30" s="249"/>
      <c r="Z30" s="249"/>
      <c r="AA30" s="249"/>
      <c r="AB30" s="144"/>
      <c r="AC30" s="144"/>
      <c r="AD30" s="144"/>
      <c r="AE30" s="144"/>
      <c r="AF30" s="144"/>
      <c r="AG30" s="252">
        <f>SUM(G30:AF31)</f>
        <v>250000</v>
      </c>
    </row>
    <row r="31" spans="1:34" ht="15" x14ac:dyDescent="0.25">
      <c r="B31" s="271"/>
      <c r="C31" s="251"/>
      <c r="D31" s="251"/>
      <c r="E31" s="251"/>
      <c r="F31" s="251"/>
      <c r="G31" s="251"/>
      <c r="H31" s="254"/>
      <c r="I31" s="251"/>
      <c r="J31" s="251"/>
      <c r="K31" s="251"/>
      <c r="L31" s="251"/>
      <c r="M31" s="251"/>
      <c r="N31" s="251"/>
      <c r="O31" s="251"/>
      <c r="P31" s="251"/>
      <c r="Q31" s="251"/>
      <c r="R31" s="251"/>
      <c r="S31" s="251"/>
      <c r="T31" s="251"/>
      <c r="U31" s="251"/>
      <c r="V31" s="251"/>
      <c r="W31" s="251"/>
      <c r="X31" s="251"/>
      <c r="Y31" s="251"/>
      <c r="Z31" s="251"/>
      <c r="AA31" s="251"/>
      <c r="AB31" s="145"/>
      <c r="AC31" s="145"/>
      <c r="AD31" s="145"/>
      <c r="AE31" s="145"/>
      <c r="AF31" s="145"/>
      <c r="AG31" s="251"/>
    </row>
    <row r="32" spans="1:34" x14ac:dyDescent="0.25">
      <c r="B32" s="12" t="s">
        <v>1516</v>
      </c>
      <c r="C32" s="9" t="s">
        <v>630</v>
      </c>
      <c r="D32" s="13"/>
      <c r="E32" s="14" t="s">
        <v>480</v>
      </c>
      <c r="F32" s="68" t="s">
        <v>29</v>
      </c>
      <c r="G32" s="49">
        <v>19568475</v>
      </c>
      <c r="H32" s="49">
        <v>-15654780</v>
      </c>
      <c r="N32" s="49"/>
      <c r="O32" s="49"/>
      <c r="P32" s="49"/>
      <c r="Q32" s="49"/>
      <c r="R32" s="49"/>
      <c r="S32" s="49"/>
      <c r="T32" s="49"/>
      <c r="U32" s="49"/>
      <c r="V32" s="49"/>
      <c r="W32" s="49"/>
      <c r="X32" s="49"/>
      <c r="Y32" s="49"/>
      <c r="Z32" s="49"/>
      <c r="AA32" s="49"/>
      <c r="AB32" s="49"/>
      <c r="AC32" s="49"/>
      <c r="AD32" s="49"/>
      <c r="AE32" s="49"/>
      <c r="AF32" s="49"/>
      <c r="AG32" s="91">
        <f>SUM(G32:AF32)</f>
        <v>3913695</v>
      </c>
    </row>
    <row r="33" spans="1:33" s="97" customFormat="1" x14ac:dyDescent="0.2">
      <c r="A33" s="92"/>
      <c r="B33" s="93"/>
      <c r="C33" s="94"/>
      <c r="D33" s="95"/>
      <c r="E33" s="46" t="s">
        <v>584</v>
      </c>
      <c r="F33" s="46"/>
      <c r="G33" s="47">
        <f>SUM(G29:G32)</f>
        <v>33513145</v>
      </c>
      <c r="H33" s="47">
        <f t="shared" ref="H33:AG33" si="13">SUM(H29:H32)</f>
        <v>-15654780</v>
      </c>
      <c r="I33" s="47">
        <f t="shared" si="13"/>
        <v>-8366802</v>
      </c>
      <c r="J33" s="47">
        <f t="shared" si="13"/>
        <v>0</v>
      </c>
      <c r="K33" s="96">
        <f t="shared" si="13"/>
        <v>0</v>
      </c>
      <c r="L33" s="47">
        <f t="shared" si="13"/>
        <v>0</v>
      </c>
      <c r="M33" s="47">
        <f t="shared" si="13"/>
        <v>0</v>
      </c>
      <c r="N33" s="47">
        <f t="shared" si="13"/>
        <v>0</v>
      </c>
      <c r="O33" s="47">
        <f t="shared" si="13"/>
        <v>0</v>
      </c>
      <c r="P33" s="47">
        <f t="shared" si="13"/>
        <v>0</v>
      </c>
      <c r="Q33" s="47">
        <f t="shared" si="13"/>
        <v>0</v>
      </c>
      <c r="R33" s="47">
        <f t="shared" si="13"/>
        <v>0</v>
      </c>
      <c r="S33" s="47">
        <f t="shared" si="13"/>
        <v>0</v>
      </c>
      <c r="T33" s="47">
        <f t="shared" si="13"/>
        <v>0</v>
      </c>
      <c r="U33" s="47">
        <f t="shared" si="13"/>
        <v>0</v>
      </c>
      <c r="V33" s="47">
        <f t="shared" si="13"/>
        <v>0</v>
      </c>
      <c r="W33" s="47">
        <f t="shared" si="13"/>
        <v>0</v>
      </c>
      <c r="X33" s="47">
        <f t="shared" si="13"/>
        <v>0</v>
      </c>
      <c r="Y33" s="47">
        <f t="shared" si="13"/>
        <v>0</v>
      </c>
      <c r="Z33" s="47">
        <f t="shared" si="13"/>
        <v>0</v>
      </c>
      <c r="AA33" s="47">
        <f t="shared" ref="AA33:AF33" si="14">SUM(AA29:AA32)</f>
        <v>0</v>
      </c>
      <c r="AB33" s="47">
        <f t="shared" si="14"/>
        <v>0</v>
      </c>
      <c r="AC33" s="47">
        <f t="shared" si="14"/>
        <v>0</v>
      </c>
      <c r="AD33" s="47">
        <f t="shared" si="14"/>
        <v>0</v>
      </c>
      <c r="AE33" s="47">
        <f t="shared" si="14"/>
        <v>0</v>
      </c>
      <c r="AF33" s="47">
        <f t="shared" si="14"/>
        <v>0</v>
      </c>
      <c r="AG33" s="47">
        <f t="shared" si="13"/>
        <v>9491563</v>
      </c>
    </row>
    <row r="34" spans="1:33" x14ac:dyDescent="0.25">
      <c r="A34" s="227"/>
      <c r="B34" s="98"/>
      <c r="C34" s="9"/>
      <c r="D34" s="13"/>
      <c r="E34" s="14"/>
      <c r="F34" s="49"/>
      <c r="N34" s="49"/>
      <c r="O34" s="49"/>
      <c r="P34" s="49"/>
      <c r="Q34" s="49"/>
      <c r="R34" s="49"/>
      <c r="S34" s="49"/>
      <c r="T34" s="49"/>
      <c r="U34" s="49"/>
      <c r="V34" s="49"/>
      <c r="W34" s="49"/>
      <c r="X34" s="49"/>
      <c r="Y34" s="49"/>
      <c r="Z34" s="49"/>
      <c r="AA34" s="49"/>
      <c r="AB34" s="49"/>
      <c r="AC34" s="49"/>
      <c r="AD34" s="49"/>
      <c r="AE34" s="49"/>
      <c r="AF34" s="49"/>
      <c r="AG34" s="91"/>
    </row>
    <row r="35" spans="1:33" x14ac:dyDescent="0.25">
      <c r="A35" s="99" t="s">
        <v>587</v>
      </c>
      <c r="B35" s="12" t="s">
        <v>87</v>
      </c>
      <c r="C35" s="9" t="s">
        <v>1351</v>
      </c>
      <c r="D35" s="13"/>
      <c r="E35" s="14" t="s">
        <v>88</v>
      </c>
      <c r="F35" s="49"/>
      <c r="G35" s="49">
        <v>6823158</v>
      </c>
      <c r="N35" s="49"/>
      <c r="O35" s="49"/>
      <c r="P35" s="49"/>
      <c r="Q35" s="49"/>
      <c r="R35" s="49"/>
      <c r="S35" s="49"/>
      <c r="T35" s="49"/>
      <c r="U35" s="49"/>
      <c r="V35" s="49"/>
      <c r="W35" s="49"/>
      <c r="X35" s="49"/>
      <c r="Y35" s="49"/>
      <c r="Z35" s="49"/>
      <c r="AA35" s="49"/>
      <c r="AB35" s="49"/>
      <c r="AC35" s="49"/>
      <c r="AD35" s="49"/>
      <c r="AE35" s="49"/>
      <c r="AF35" s="49"/>
      <c r="AG35" s="91">
        <f>SUM(G35:AF35)</f>
        <v>6823158</v>
      </c>
    </row>
    <row r="36" spans="1:33" x14ac:dyDescent="0.25">
      <c r="A36" s="99"/>
      <c r="B36" s="12" t="s">
        <v>87</v>
      </c>
      <c r="C36" s="9" t="s">
        <v>1351</v>
      </c>
      <c r="D36" s="13"/>
      <c r="E36" s="14" t="s">
        <v>131</v>
      </c>
      <c r="F36" s="49"/>
      <c r="G36" s="49">
        <v>4932813</v>
      </c>
      <c r="N36" s="49"/>
      <c r="O36" s="49"/>
      <c r="P36" s="49"/>
      <c r="Q36" s="49"/>
      <c r="R36" s="49"/>
      <c r="S36" s="49"/>
      <c r="T36" s="49"/>
      <c r="U36" s="49"/>
      <c r="V36" s="49"/>
      <c r="W36" s="49"/>
      <c r="X36" s="49"/>
      <c r="Y36" s="49"/>
      <c r="Z36" s="49"/>
      <c r="AA36" s="49"/>
      <c r="AB36" s="49"/>
      <c r="AC36" s="49"/>
      <c r="AD36" s="49"/>
      <c r="AE36" s="49"/>
      <c r="AF36" s="49"/>
      <c r="AG36" s="91">
        <f>SUM(G36:AF36)</f>
        <v>4932813</v>
      </c>
    </row>
    <row r="37" spans="1:33" x14ac:dyDescent="0.25">
      <c r="A37" s="150"/>
      <c r="B37" s="12" t="s">
        <v>87</v>
      </c>
      <c r="C37" s="9" t="s">
        <v>1351</v>
      </c>
      <c r="D37" s="13"/>
      <c r="E37" s="14" t="s">
        <v>211</v>
      </c>
      <c r="F37" s="49"/>
      <c r="G37" s="49">
        <v>985359</v>
      </c>
      <c r="N37" s="49"/>
      <c r="O37" s="49"/>
      <c r="P37" s="49"/>
      <c r="Q37" s="49"/>
      <c r="R37" s="49"/>
      <c r="S37" s="49"/>
      <c r="T37" s="49"/>
      <c r="U37" s="49"/>
      <c r="V37" s="49"/>
      <c r="W37" s="49"/>
      <c r="X37" s="49"/>
      <c r="Y37" s="49"/>
      <c r="Z37" s="49"/>
      <c r="AA37" s="49"/>
      <c r="AB37" s="49"/>
      <c r="AC37" s="49"/>
      <c r="AD37" s="49"/>
      <c r="AE37" s="49"/>
      <c r="AF37" s="49"/>
      <c r="AG37" s="91">
        <f>SUM(G37:AF37)</f>
        <v>985359</v>
      </c>
    </row>
    <row r="38" spans="1:33" x14ac:dyDescent="0.25">
      <c r="A38" s="192"/>
      <c r="B38" s="12" t="s">
        <v>87</v>
      </c>
      <c r="C38" s="9" t="s">
        <v>1351</v>
      </c>
      <c r="D38" s="13"/>
      <c r="E38" s="14" t="s">
        <v>722</v>
      </c>
      <c r="F38" s="49"/>
      <c r="G38" s="49">
        <v>14797940</v>
      </c>
      <c r="N38" s="49"/>
      <c r="O38" s="49"/>
      <c r="P38" s="49"/>
      <c r="Q38" s="49"/>
      <c r="R38" s="49"/>
      <c r="S38" s="49"/>
      <c r="T38" s="49"/>
      <c r="U38" s="49"/>
      <c r="V38" s="49"/>
      <c r="W38" s="49"/>
      <c r="X38" s="49"/>
      <c r="Y38" s="49"/>
      <c r="Z38" s="49"/>
      <c r="AA38" s="49"/>
      <c r="AB38" s="49"/>
      <c r="AC38" s="49"/>
      <c r="AD38" s="49"/>
      <c r="AE38" s="49"/>
      <c r="AF38" s="49"/>
      <c r="AG38" s="91">
        <f>SUM(G38:AF38)</f>
        <v>14797940</v>
      </c>
    </row>
    <row r="39" spans="1:33" x14ac:dyDescent="0.25">
      <c r="A39" s="99"/>
      <c r="B39" s="12" t="s">
        <v>87</v>
      </c>
      <c r="C39" s="9" t="s">
        <v>1351</v>
      </c>
      <c r="D39" s="13"/>
      <c r="E39" s="14" t="s">
        <v>1388</v>
      </c>
      <c r="F39" s="49"/>
      <c r="G39" s="49">
        <v>19813191</v>
      </c>
      <c r="N39" s="49"/>
      <c r="O39" s="49"/>
      <c r="P39" s="49"/>
      <c r="Q39" s="49"/>
      <c r="R39" s="49"/>
      <c r="S39" s="49"/>
      <c r="T39" s="49"/>
      <c r="U39" s="49"/>
      <c r="V39" s="49"/>
      <c r="W39" s="49"/>
      <c r="X39" s="49"/>
      <c r="Y39" s="49"/>
      <c r="Z39" s="49"/>
      <c r="AA39" s="49"/>
      <c r="AB39" s="49"/>
      <c r="AC39" s="49"/>
      <c r="AD39" s="49"/>
      <c r="AE39" s="49"/>
      <c r="AF39" s="49"/>
      <c r="AG39" s="91">
        <f>SUM(G39:AF39)</f>
        <v>19813191</v>
      </c>
    </row>
    <row r="40" spans="1:33" s="97" customFormat="1" x14ac:dyDescent="0.2">
      <c r="A40" s="92"/>
      <c r="B40" s="106"/>
      <c r="C40" s="94"/>
      <c r="D40" s="95"/>
      <c r="E40" s="46" t="s">
        <v>584</v>
      </c>
      <c r="F40" s="46"/>
      <c r="G40" s="47">
        <f t="shared" ref="G40:AA40" si="15">SUM(G35:G39)</f>
        <v>47352461</v>
      </c>
      <c r="H40" s="96">
        <f t="shared" si="15"/>
        <v>0</v>
      </c>
      <c r="I40" s="47">
        <f t="shared" si="15"/>
        <v>0</v>
      </c>
      <c r="J40" s="47">
        <f t="shared" si="15"/>
        <v>0</v>
      </c>
      <c r="K40" s="47">
        <f t="shared" si="15"/>
        <v>0</v>
      </c>
      <c r="L40" s="47">
        <f t="shared" si="15"/>
        <v>0</v>
      </c>
      <c r="M40" s="47">
        <f t="shared" si="15"/>
        <v>0</v>
      </c>
      <c r="N40" s="47">
        <f t="shared" si="15"/>
        <v>0</v>
      </c>
      <c r="O40" s="47">
        <f t="shared" si="15"/>
        <v>0</v>
      </c>
      <c r="P40" s="47">
        <f t="shared" si="15"/>
        <v>0</v>
      </c>
      <c r="Q40" s="47">
        <f t="shared" si="15"/>
        <v>0</v>
      </c>
      <c r="R40" s="47">
        <f t="shared" si="15"/>
        <v>0</v>
      </c>
      <c r="S40" s="47">
        <f t="shared" si="15"/>
        <v>0</v>
      </c>
      <c r="T40" s="47">
        <f t="shared" si="15"/>
        <v>0</v>
      </c>
      <c r="U40" s="47">
        <f t="shared" si="15"/>
        <v>0</v>
      </c>
      <c r="V40" s="47">
        <f t="shared" si="15"/>
        <v>0</v>
      </c>
      <c r="W40" s="47">
        <f t="shared" si="15"/>
        <v>0</v>
      </c>
      <c r="X40" s="47">
        <f t="shared" si="15"/>
        <v>0</v>
      </c>
      <c r="Y40" s="47">
        <f t="shared" si="15"/>
        <v>0</v>
      </c>
      <c r="Z40" s="47">
        <f t="shared" si="15"/>
        <v>0</v>
      </c>
      <c r="AA40" s="47">
        <f t="shared" si="15"/>
        <v>0</v>
      </c>
      <c r="AB40" s="47">
        <f t="shared" ref="AB40:AF40" si="16">SUM(AB35:AB39)</f>
        <v>0</v>
      </c>
      <c r="AC40" s="47">
        <f t="shared" si="16"/>
        <v>0</v>
      </c>
      <c r="AD40" s="47">
        <f t="shared" si="16"/>
        <v>0</v>
      </c>
      <c r="AE40" s="47">
        <f t="shared" si="16"/>
        <v>0</v>
      </c>
      <c r="AF40" s="47">
        <f t="shared" si="16"/>
        <v>0</v>
      </c>
      <c r="AG40" s="47">
        <f>SUM(AG35:AG39)</f>
        <v>47352461</v>
      </c>
    </row>
    <row r="41" spans="1:33" x14ac:dyDescent="0.25">
      <c r="A41" s="99"/>
      <c r="B41" s="107"/>
      <c r="C41" s="22"/>
      <c r="D41" s="7"/>
      <c r="E41" s="8"/>
      <c r="F41" s="56"/>
      <c r="G41" s="56"/>
      <c r="H41" s="56"/>
      <c r="I41" s="56"/>
      <c r="J41" s="56"/>
      <c r="K41" s="56"/>
      <c r="L41" s="56"/>
      <c r="M41" s="56"/>
      <c r="N41" s="56"/>
      <c r="O41" s="56"/>
      <c r="P41" s="56"/>
      <c r="Q41" s="56"/>
      <c r="R41" s="56"/>
      <c r="S41" s="56"/>
      <c r="T41" s="56"/>
      <c r="U41" s="56"/>
      <c r="V41" s="56"/>
      <c r="W41" s="56"/>
      <c r="X41" s="56"/>
      <c r="Y41" s="56"/>
      <c r="Z41" s="56"/>
      <c r="AA41" s="144"/>
      <c r="AB41" s="144"/>
      <c r="AC41" s="144"/>
      <c r="AD41" s="144"/>
      <c r="AE41" s="144"/>
      <c r="AF41" s="144"/>
      <c r="AG41" s="108"/>
    </row>
    <row r="42" spans="1:33" x14ac:dyDescent="0.25">
      <c r="A42" s="183" t="s">
        <v>582</v>
      </c>
      <c r="B42" s="12" t="s">
        <v>1356</v>
      </c>
      <c r="C42" s="9" t="s">
        <v>1357</v>
      </c>
      <c r="D42" s="13"/>
      <c r="E42" s="14" t="s">
        <v>356</v>
      </c>
      <c r="F42" s="49"/>
      <c r="G42" s="49">
        <v>1482020</v>
      </c>
      <c r="N42" s="49"/>
      <c r="O42" s="49"/>
      <c r="P42" s="49"/>
      <c r="Q42" s="49"/>
      <c r="R42" s="49"/>
      <c r="S42" s="49"/>
      <c r="T42" s="49"/>
      <c r="U42" s="49"/>
      <c r="V42" s="49"/>
      <c r="W42" s="49"/>
      <c r="X42" s="49"/>
      <c r="Y42" s="49"/>
      <c r="Z42" s="49"/>
      <c r="AA42" s="49"/>
      <c r="AB42" s="49"/>
      <c r="AC42" s="49"/>
      <c r="AD42" s="49"/>
      <c r="AE42" s="49"/>
      <c r="AF42" s="49"/>
      <c r="AG42" s="91">
        <f>SUM(G42:AF42)</f>
        <v>1482020</v>
      </c>
    </row>
    <row r="43" spans="1:33" s="97" customFormat="1" x14ac:dyDescent="0.2">
      <c r="A43" s="92"/>
      <c r="B43" s="93"/>
      <c r="C43" s="94"/>
      <c r="D43" s="95"/>
      <c r="E43" s="46" t="s">
        <v>584</v>
      </c>
      <c r="F43" s="46"/>
      <c r="G43" s="47">
        <f>G42</f>
        <v>1482020</v>
      </c>
      <c r="H43" s="96">
        <f t="shared" ref="H43:AG43" si="17">H42</f>
        <v>0</v>
      </c>
      <c r="I43" s="47">
        <f t="shared" si="17"/>
        <v>0</v>
      </c>
      <c r="J43" s="47">
        <f t="shared" si="17"/>
        <v>0</v>
      </c>
      <c r="K43" s="47">
        <f t="shared" si="17"/>
        <v>0</v>
      </c>
      <c r="L43" s="47">
        <f t="shared" si="17"/>
        <v>0</v>
      </c>
      <c r="M43" s="47">
        <f t="shared" si="17"/>
        <v>0</v>
      </c>
      <c r="N43" s="47">
        <f t="shared" si="17"/>
        <v>0</v>
      </c>
      <c r="O43" s="47">
        <f t="shared" si="17"/>
        <v>0</v>
      </c>
      <c r="P43" s="47">
        <f t="shared" si="17"/>
        <v>0</v>
      </c>
      <c r="Q43" s="47">
        <f t="shared" si="17"/>
        <v>0</v>
      </c>
      <c r="R43" s="47">
        <f t="shared" si="17"/>
        <v>0</v>
      </c>
      <c r="S43" s="47">
        <f t="shared" si="17"/>
        <v>0</v>
      </c>
      <c r="T43" s="47">
        <f t="shared" si="17"/>
        <v>0</v>
      </c>
      <c r="U43" s="47">
        <f t="shared" si="17"/>
        <v>0</v>
      </c>
      <c r="V43" s="47">
        <f t="shared" si="17"/>
        <v>0</v>
      </c>
      <c r="W43" s="47">
        <f t="shared" si="17"/>
        <v>0</v>
      </c>
      <c r="X43" s="47">
        <f t="shared" si="17"/>
        <v>0</v>
      </c>
      <c r="Y43" s="47">
        <f t="shared" si="17"/>
        <v>0</v>
      </c>
      <c r="Z43" s="47">
        <f t="shared" si="17"/>
        <v>0</v>
      </c>
      <c r="AA43" s="47">
        <f t="shared" si="17"/>
        <v>0</v>
      </c>
      <c r="AB43" s="47">
        <f t="shared" si="17"/>
        <v>0</v>
      </c>
      <c r="AC43" s="47">
        <f t="shared" si="17"/>
        <v>0</v>
      </c>
      <c r="AD43" s="47">
        <f t="shared" si="17"/>
        <v>0</v>
      </c>
      <c r="AE43" s="47">
        <f t="shared" si="17"/>
        <v>0</v>
      </c>
      <c r="AF43" s="47">
        <f t="shared" si="17"/>
        <v>0</v>
      </c>
      <c r="AG43" s="47">
        <f t="shared" si="17"/>
        <v>1482020</v>
      </c>
    </row>
    <row r="44" spans="1:33" ht="15.75" customHeight="1" x14ac:dyDescent="0.25">
      <c r="A44" s="184"/>
      <c r="B44" s="98"/>
      <c r="C44" s="9"/>
      <c r="D44" s="13"/>
      <c r="E44" s="14"/>
      <c r="F44" s="9"/>
      <c r="N44" s="49"/>
      <c r="O44" s="49"/>
      <c r="P44" s="49"/>
      <c r="Q44" s="49"/>
      <c r="R44" s="49"/>
      <c r="S44" s="49"/>
      <c r="T44" s="49"/>
      <c r="U44" s="49"/>
      <c r="V44" s="49"/>
      <c r="W44" s="49"/>
      <c r="X44" s="49"/>
      <c r="Y44" s="49"/>
      <c r="Z44" s="49"/>
      <c r="AA44" s="49"/>
      <c r="AB44" s="49"/>
      <c r="AC44" s="49"/>
      <c r="AD44" s="49"/>
      <c r="AE44" s="49"/>
      <c r="AF44" s="49"/>
      <c r="AG44" s="91"/>
    </row>
    <row r="45" spans="1:33" s="18" customFormat="1" x14ac:dyDescent="0.2">
      <c r="A45" s="99" t="s">
        <v>589</v>
      </c>
      <c r="B45" s="12" t="s">
        <v>217</v>
      </c>
      <c r="C45" s="15" t="s">
        <v>593</v>
      </c>
      <c r="D45" s="19"/>
      <c r="E45" s="16" t="s">
        <v>218</v>
      </c>
      <c r="F45" s="42"/>
      <c r="G45" s="49">
        <v>243845</v>
      </c>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91">
        <f>SUM(G45:AF45)</f>
        <v>243845</v>
      </c>
    </row>
    <row r="46" spans="1:33" s="97" customFormat="1" x14ac:dyDescent="0.2">
      <c r="A46" s="92"/>
      <c r="B46" s="93"/>
      <c r="C46" s="94"/>
      <c r="D46" s="95"/>
      <c r="E46" s="46" t="s">
        <v>584</v>
      </c>
      <c r="F46" s="46"/>
      <c r="G46" s="47">
        <f>G45</f>
        <v>243845</v>
      </c>
      <c r="H46" s="96">
        <f t="shared" ref="H46:AG46" si="18">H45</f>
        <v>0</v>
      </c>
      <c r="I46" s="47">
        <f t="shared" si="18"/>
        <v>0</v>
      </c>
      <c r="J46" s="47">
        <f t="shared" si="18"/>
        <v>0</v>
      </c>
      <c r="K46" s="47">
        <f t="shared" si="18"/>
        <v>0</v>
      </c>
      <c r="L46" s="47">
        <f t="shared" si="18"/>
        <v>0</v>
      </c>
      <c r="M46" s="47">
        <f t="shared" si="18"/>
        <v>0</v>
      </c>
      <c r="N46" s="47">
        <f t="shared" si="18"/>
        <v>0</v>
      </c>
      <c r="O46" s="47">
        <f t="shared" si="18"/>
        <v>0</v>
      </c>
      <c r="P46" s="47">
        <f t="shared" si="18"/>
        <v>0</v>
      </c>
      <c r="Q46" s="47">
        <f t="shared" si="18"/>
        <v>0</v>
      </c>
      <c r="R46" s="47">
        <f t="shared" si="18"/>
        <v>0</v>
      </c>
      <c r="S46" s="47">
        <f t="shared" si="18"/>
        <v>0</v>
      </c>
      <c r="T46" s="47">
        <f t="shared" si="18"/>
        <v>0</v>
      </c>
      <c r="U46" s="47">
        <f t="shared" si="18"/>
        <v>0</v>
      </c>
      <c r="V46" s="47">
        <f t="shared" si="18"/>
        <v>0</v>
      </c>
      <c r="W46" s="47">
        <f t="shared" si="18"/>
        <v>0</v>
      </c>
      <c r="X46" s="47">
        <f t="shared" si="18"/>
        <v>0</v>
      </c>
      <c r="Y46" s="47">
        <f t="shared" si="18"/>
        <v>0</v>
      </c>
      <c r="Z46" s="47">
        <f t="shared" si="18"/>
        <v>0</v>
      </c>
      <c r="AA46" s="47">
        <f t="shared" ref="AA46:AF46" si="19">AA45</f>
        <v>0</v>
      </c>
      <c r="AB46" s="47">
        <f t="shared" si="19"/>
        <v>0</v>
      </c>
      <c r="AC46" s="47">
        <f t="shared" si="19"/>
        <v>0</v>
      </c>
      <c r="AD46" s="47">
        <f t="shared" si="19"/>
        <v>0</v>
      </c>
      <c r="AE46" s="47">
        <f t="shared" si="19"/>
        <v>0</v>
      </c>
      <c r="AF46" s="47">
        <f t="shared" si="19"/>
        <v>0</v>
      </c>
      <c r="AG46" s="47">
        <f t="shared" si="18"/>
        <v>243845</v>
      </c>
    </row>
    <row r="47" spans="1:33" s="18" customFormat="1" x14ac:dyDescent="0.2">
      <c r="A47" s="99"/>
      <c r="B47" s="98"/>
      <c r="C47" s="15"/>
      <c r="D47" s="19"/>
      <c r="E47" s="16"/>
      <c r="F47" s="42"/>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91"/>
    </row>
    <row r="48" spans="1:33" ht="12.75" customHeight="1" x14ac:dyDescent="0.25">
      <c r="A48" s="99" t="s">
        <v>585</v>
      </c>
      <c r="B48" s="12" t="s">
        <v>163</v>
      </c>
      <c r="C48" s="9" t="s">
        <v>1352</v>
      </c>
      <c r="D48" s="13"/>
      <c r="E48" s="14" t="s">
        <v>164</v>
      </c>
      <c r="F48" s="49"/>
      <c r="G48" s="49">
        <v>1175451</v>
      </c>
      <c r="N48" s="49"/>
      <c r="O48" s="49"/>
      <c r="P48" s="49"/>
      <c r="Q48" s="49"/>
      <c r="R48" s="49"/>
      <c r="S48" s="49"/>
      <c r="T48" s="49"/>
      <c r="U48" s="49"/>
      <c r="V48" s="49"/>
      <c r="W48" s="49"/>
      <c r="X48" s="49"/>
      <c r="Y48" s="49"/>
      <c r="Z48" s="49"/>
      <c r="AA48" s="49"/>
      <c r="AB48" s="49"/>
      <c r="AC48" s="49"/>
      <c r="AD48" s="49"/>
      <c r="AE48" s="49"/>
      <c r="AF48" s="49"/>
      <c r="AG48" s="91">
        <f t="shared" ref="AG48:AG56" si="20">SUM(G48:AF48)</f>
        <v>1175451</v>
      </c>
    </row>
    <row r="49" spans="1:35" x14ac:dyDescent="0.25">
      <c r="A49" s="99"/>
      <c r="B49" s="12" t="s">
        <v>163</v>
      </c>
      <c r="C49" s="9" t="s">
        <v>1352</v>
      </c>
      <c r="D49" s="13"/>
      <c r="E49" s="14" t="s">
        <v>1359</v>
      </c>
      <c r="F49" s="49"/>
      <c r="G49" s="49">
        <v>2970000</v>
      </c>
      <c r="N49" s="49"/>
      <c r="O49" s="49"/>
      <c r="P49" s="49"/>
      <c r="Q49" s="49"/>
      <c r="R49" s="49"/>
      <c r="S49" s="49"/>
      <c r="T49" s="49"/>
      <c r="U49" s="49"/>
      <c r="V49" s="49"/>
      <c r="W49" s="49"/>
      <c r="X49" s="49"/>
      <c r="Y49" s="49"/>
      <c r="Z49" s="49"/>
      <c r="AA49" s="49"/>
      <c r="AB49" s="49"/>
      <c r="AC49" s="49"/>
      <c r="AD49" s="49"/>
      <c r="AE49" s="49"/>
      <c r="AF49" s="49"/>
      <c r="AG49" s="91">
        <f t="shared" si="20"/>
        <v>2970000</v>
      </c>
      <c r="AI49" s="110"/>
    </row>
    <row r="50" spans="1:35" x14ac:dyDescent="0.25">
      <c r="A50" s="99"/>
      <c r="B50" s="12" t="s">
        <v>163</v>
      </c>
      <c r="C50" s="9" t="s">
        <v>1352</v>
      </c>
      <c r="D50" s="7"/>
      <c r="E50" s="8" t="s">
        <v>281</v>
      </c>
      <c r="F50" s="56"/>
      <c r="G50" s="56">
        <v>1305000</v>
      </c>
      <c r="H50" s="56"/>
      <c r="I50" s="56"/>
      <c r="J50" s="56"/>
      <c r="K50" s="56"/>
      <c r="L50" s="56"/>
      <c r="M50" s="56"/>
      <c r="N50" s="56"/>
      <c r="O50" s="56"/>
      <c r="P50" s="56"/>
      <c r="Q50" s="56"/>
      <c r="R50" s="56"/>
      <c r="S50" s="56"/>
      <c r="T50" s="56"/>
      <c r="U50" s="56"/>
      <c r="V50" s="56"/>
      <c r="W50" s="56"/>
      <c r="X50" s="56"/>
      <c r="Y50" s="56"/>
      <c r="Z50" s="56"/>
      <c r="AA50" s="144"/>
      <c r="AB50" s="144"/>
      <c r="AC50" s="144"/>
      <c r="AD50" s="144"/>
      <c r="AE50" s="144"/>
      <c r="AF50" s="144"/>
      <c r="AG50" s="91">
        <f t="shared" si="20"/>
        <v>1305000</v>
      </c>
    </row>
    <row r="51" spans="1:35" x14ac:dyDescent="0.25">
      <c r="A51" s="99"/>
      <c r="B51" s="12" t="s">
        <v>163</v>
      </c>
      <c r="C51" s="9" t="s">
        <v>1352</v>
      </c>
      <c r="D51" s="7"/>
      <c r="E51" s="8" t="s">
        <v>303</v>
      </c>
      <c r="F51" s="56"/>
      <c r="G51" s="56">
        <v>1514910</v>
      </c>
      <c r="H51" s="56"/>
      <c r="I51" s="56"/>
      <c r="J51" s="56"/>
      <c r="K51" s="56"/>
      <c r="L51" s="56"/>
      <c r="M51" s="56"/>
      <c r="N51" s="56"/>
      <c r="O51" s="56"/>
      <c r="P51" s="56"/>
      <c r="Q51" s="56"/>
      <c r="R51" s="134"/>
      <c r="S51" s="134"/>
      <c r="T51" s="56"/>
      <c r="U51" s="56"/>
      <c r="V51" s="56"/>
      <c r="W51" s="56"/>
      <c r="X51" s="56"/>
      <c r="Y51" s="56"/>
      <c r="Z51" s="56"/>
      <c r="AA51" s="144"/>
      <c r="AB51" s="144"/>
      <c r="AC51" s="144"/>
      <c r="AD51" s="144"/>
      <c r="AE51" s="144"/>
      <c r="AF51" s="144"/>
      <c r="AG51" s="91">
        <f t="shared" si="20"/>
        <v>1514910</v>
      </c>
    </row>
    <row r="52" spans="1:35" x14ac:dyDescent="0.25">
      <c r="A52" s="87"/>
      <c r="B52" s="16" t="s">
        <v>163</v>
      </c>
      <c r="C52" s="9" t="s">
        <v>1352</v>
      </c>
      <c r="D52" s="111"/>
      <c r="E52" s="8" t="s">
        <v>386</v>
      </c>
      <c r="F52" s="112"/>
      <c r="G52" s="215">
        <v>1609524</v>
      </c>
      <c r="H52" s="112"/>
      <c r="I52" s="112"/>
      <c r="J52" s="112"/>
      <c r="K52" s="112"/>
      <c r="L52" s="112"/>
      <c r="M52" s="112"/>
      <c r="N52" s="112"/>
      <c r="O52" s="113"/>
      <c r="P52" s="112"/>
      <c r="Q52" s="49"/>
      <c r="R52" s="49"/>
      <c r="S52" s="112"/>
      <c r="T52" s="112"/>
      <c r="U52" s="112"/>
      <c r="V52" s="112"/>
      <c r="W52" s="112"/>
      <c r="X52" s="112"/>
      <c r="Y52" s="112"/>
      <c r="Z52" s="112"/>
      <c r="AA52" s="112"/>
      <c r="AB52" s="112"/>
      <c r="AC52" s="112"/>
      <c r="AD52" s="112"/>
      <c r="AE52" s="112"/>
      <c r="AF52" s="112"/>
      <c r="AG52" s="91">
        <f t="shared" si="20"/>
        <v>1609524</v>
      </c>
    </row>
    <row r="53" spans="1:35" x14ac:dyDescent="0.25">
      <c r="A53" s="99"/>
      <c r="B53" s="24" t="s">
        <v>163</v>
      </c>
      <c r="C53" s="9" t="s">
        <v>1352</v>
      </c>
      <c r="D53" s="13"/>
      <c r="E53" s="14" t="s">
        <v>594</v>
      </c>
      <c r="F53" s="51" t="s">
        <v>29</v>
      </c>
      <c r="G53" s="49">
        <v>0</v>
      </c>
      <c r="N53" s="49"/>
      <c r="O53" s="49"/>
      <c r="P53" s="49"/>
      <c r="Q53" s="49"/>
      <c r="R53" s="49"/>
      <c r="S53" s="49"/>
      <c r="T53" s="49"/>
      <c r="U53" s="49"/>
      <c r="V53" s="49"/>
      <c r="W53" s="49"/>
      <c r="X53" s="49"/>
      <c r="Y53" s="49"/>
      <c r="Z53" s="49"/>
      <c r="AA53" s="49"/>
      <c r="AB53" s="49"/>
      <c r="AC53" s="49"/>
      <c r="AD53" s="49"/>
      <c r="AE53" s="49"/>
      <c r="AF53" s="49"/>
      <c r="AG53" s="91">
        <f t="shared" si="20"/>
        <v>0</v>
      </c>
    </row>
    <row r="54" spans="1:35" x14ac:dyDescent="0.25">
      <c r="A54" s="99"/>
      <c r="B54" s="12" t="s">
        <v>163</v>
      </c>
      <c r="C54" s="9" t="s">
        <v>1352</v>
      </c>
      <c r="D54" s="13"/>
      <c r="E54" s="14" t="s">
        <v>426</v>
      </c>
      <c r="F54" s="49"/>
      <c r="G54" s="49">
        <v>1745241</v>
      </c>
      <c r="N54" s="49"/>
      <c r="O54" s="49"/>
      <c r="P54" s="49"/>
      <c r="Q54" s="49"/>
      <c r="R54" s="49"/>
      <c r="S54" s="49"/>
      <c r="T54" s="49"/>
      <c r="U54" s="49"/>
      <c r="V54" s="49"/>
      <c r="W54" s="49"/>
      <c r="X54" s="49"/>
      <c r="Y54" s="49"/>
      <c r="Z54" s="49"/>
      <c r="AA54" s="49"/>
      <c r="AB54" s="49"/>
      <c r="AC54" s="49"/>
      <c r="AD54" s="49"/>
      <c r="AE54" s="49"/>
      <c r="AF54" s="49"/>
      <c r="AG54" s="91">
        <f t="shared" si="20"/>
        <v>1745241</v>
      </c>
    </row>
    <row r="55" spans="1:35" x14ac:dyDescent="0.25">
      <c r="A55" s="99"/>
      <c r="B55" s="12" t="s">
        <v>163</v>
      </c>
      <c r="C55" s="9" t="s">
        <v>1352</v>
      </c>
      <c r="D55" s="13"/>
      <c r="E55" s="14" t="s">
        <v>480</v>
      </c>
      <c r="F55" s="51" t="s">
        <v>29</v>
      </c>
      <c r="G55" s="49">
        <v>0</v>
      </c>
      <c r="N55" s="49"/>
      <c r="O55" s="49"/>
      <c r="P55" s="49"/>
      <c r="Q55" s="49"/>
      <c r="R55" s="49"/>
      <c r="S55" s="49"/>
      <c r="T55" s="49"/>
      <c r="U55" s="49"/>
      <c r="V55" s="49"/>
      <c r="W55" s="49"/>
      <c r="X55" s="49"/>
      <c r="Y55" s="49"/>
      <c r="Z55" s="49"/>
      <c r="AA55" s="49"/>
      <c r="AB55" s="49"/>
      <c r="AC55" s="49"/>
      <c r="AD55" s="49"/>
      <c r="AE55" s="49"/>
      <c r="AF55" s="49"/>
      <c r="AG55" s="91">
        <f t="shared" si="20"/>
        <v>0</v>
      </c>
    </row>
    <row r="56" spans="1:35" x14ac:dyDescent="0.25">
      <c r="A56" s="99"/>
      <c r="B56" s="12" t="s">
        <v>163</v>
      </c>
      <c r="C56" s="9" t="s">
        <v>1352</v>
      </c>
      <c r="D56" s="13"/>
      <c r="E56" s="14" t="s">
        <v>555</v>
      </c>
      <c r="F56" s="49"/>
      <c r="G56" s="49">
        <v>1981857</v>
      </c>
      <c r="N56" s="49"/>
      <c r="O56" s="49"/>
      <c r="P56" s="49"/>
      <c r="Q56" s="49"/>
      <c r="R56" s="49"/>
      <c r="S56" s="49"/>
      <c r="T56" s="49"/>
      <c r="U56" s="49"/>
      <c r="V56" s="49"/>
      <c r="W56" s="49"/>
      <c r="X56" s="49"/>
      <c r="Y56" s="49"/>
      <c r="Z56" s="49"/>
      <c r="AA56" s="49"/>
      <c r="AB56" s="49"/>
      <c r="AC56" s="49"/>
      <c r="AD56" s="49"/>
      <c r="AE56" s="49"/>
      <c r="AF56" s="49"/>
      <c r="AG56" s="91">
        <f t="shared" si="20"/>
        <v>1981857</v>
      </c>
    </row>
    <row r="57" spans="1:35" s="97" customFormat="1" x14ac:dyDescent="0.2">
      <c r="A57" s="92"/>
      <c r="B57" s="93"/>
      <c r="C57" s="94"/>
      <c r="D57" s="95"/>
      <c r="E57" s="46" t="s">
        <v>584</v>
      </c>
      <c r="F57" s="46"/>
      <c r="G57" s="47">
        <f t="shared" ref="G57:AG57" si="21">SUM(G48:G56)</f>
        <v>12301983</v>
      </c>
      <c r="H57" s="96">
        <f t="shared" si="21"/>
        <v>0</v>
      </c>
      <c r="I57" s="47">
        <f t="shared" si="21"/>
        <v>0</v>
      </c>
      <c r="J57" s="47">
        <f t="shared" si="21"/>
        <v>0</v>
      </c>
      <c r="K57" s="47">
        <f t="shared" si="21"/>
        <v>0</v>
      </c>
      <c r="L57" s="47">
        <f t="shared" si="21"/>
        <v>0</v>
      </c>
      <c r="M57" s="47">
        <f t="shared" si="21"/>
        <v>0</v>
      </c>
      <c r="N57" s="47">
        <f t="shared" si="21"/>
        <v>0</v>
      </c>
      <c r="O57" s="47">
        <f t="shared" si="21"/>
        <v>0</v>
      </c>
      <c r="P57" s="47">
        <f t="shared" si="21"/>
        <v>0</v>
      </c>
      <c r="Q57" s="47">
        <f t="shared" si="21"/>
        <v>0</v>
      </c>
      <c r="R57" s="47">
        <f t="shared" si="21"/>
        <v>0</v>
      </c>
      <c r="S57" s="47">
        <f t="shared" si="21"/>
        <v>0</v>
      </c>
      <c r="T57" s="47">
        <f t="shared" si="21"/>
        <v>0</v>
      </c>
      <c r="U57" s="47">
        <f t="shared" si="21"/>
        <v>0</v>
      </c>
      <c r="V57" s="47">
        <f t="shared" si="21"/>
        <v>0</v>
      </c>
      <c r="W57" s="47">
        <f t="shared" si="21"/>
        <v>0</v>
      </c>
      <c r="X57" s="47">
        <f t="shared" si="21"/>
        <v>0</v>
      </c>
      <c r="Y57" s="47">
        <f t="shared" si="21"/>
        <v>0</v>
      </c>
      <c r="Z57" s="47">
        <f t="shared" si="21"/>
        <v>0</v>
      </c>
      <c r="AA57" s="47">
        <f t="shared" si="21"/>
        <v>0</v>
      </c>
      <c r="AB57" s="47">
        <f t="shared" si="21"/>
        <v>0</v>
      </c>
      <c r="AC57" s="47">
        <f t="shared" si="21"/>
        <v>0</v>
      </c>
      <c r="AD57" s="47">
        <f t="shared" si="21"/>
        <v>0</v>
      </c>
      <c r="AE57" s="47">
        <f t="shared" si="21"/>
        <v>0</v>
      </c>
      <c r="AF57" s="47">
        <f t="shared" si="21"/>
        <v>0</v>
      </c>
      <c r="AG57" s="47">
        <f t="shared" si="21"/>
        <v>12301983</v>
      </c>
    </row>
    <row r="58" spans="1:35" x14ac:dyDescent="0.25">
      <c r="A58" s="99"/>
      <c r="B58" s="98"/>
      <c r="C58" s="9"/>
      <c r="D58" s="13"/>
      <c r="E58" s="14"/>
      <c r="F58" s="9"/>
      <c r="N58" s="49"/>
      <c r="O58" s="49"/>
      <c r="P58" s="49"/>
      <c r="Q58" s="49"/>
      <c r="R58" s="49"/>
      <c r="S58" s="49"/>
      <c r="T58" s="49"/>
      <c r="U58" s="49"/>
      <c r="V58" s="49"/>
      <c r="W58" s="49"/>
      <c r="X58" s="49"/>
      <c r="Y58" s="49"/>
      <c r="Z58" s="49"/>
      <c r="AA58" s="49"/>
      <c r="AB58" s="49"/>
      <c r="AC58" s="49"/>
      <c r="AD58" s="49"/>
      <c r="AE58" s="49"/>
      <c r="AF58" s="49"/>
      <c r="AG58" s="91"/>
    </row>
    <row r="59" spans="1:35" x14ac:dyDescent="0.25">
      <c r="A59" s="150" t="s">
        <v>582</v>
      </c>
      <c r="B59" s="12" t="s">
        <v>436</v>
      </c>
      <c r="C59" s="9" t="s">
        <v>595</v>
      </c>
      <c r="D59" s="13" t="s">
        <v>440</v>
      </c>
      <c r="E59" s="14" t="s">
        <v>438</v>
      </c>
      <c r="F59" s="49"/>
      <c r="G59" s="49">
        <v>2975260</v>
      </c>
      <c r="H59" s="49">
        <f>4604*4</f>
        <v>18416</v>
      </c>
      <c r="I59" s="49">
        <v>3256</v>
      </c>
      <c r="N59" s="49"/>
      <c r="O59" s="49"/>
      <c r="P59" s="49"/>
      <c r="Q59" s="49"/>
      <c r="R59" s="49"/>
      <c r="S59" s="49"/>
      <c r="T59" s="49"/>
      <c r="U59" s="49"/>
      <c r="V59" s="49"/>
      <c r="W59" s="49"/>
      <c r="X59" s="49"/>
      <c r="Y59" s="49"/>
      <c r="Z59" s="49"/>
      <c r="AA59" s="49"/>
      <c r="AB59" s="49"/>
      <c r="AC59" s="49"/>
      <c r="AD59" s="49"/>
      <c r="AE59" s="49"/>
      <c r="AF59" s="49"/>
      <c r="AG59" s="91">
        <f>SUM(G59:AF59)</f>
        <v>2996932</v>
      </c>
    </row>
    <row r="60" spans="1:35" x14ac:dyDescent="0.25">
      <c r="A60" s="150"/>
      <c r="B60" s="12" t="s">
        <v>436</v>
      </c>
      <c r="C60" s="9" t="s">
        <v>595</v>
      </c>
      <c r="D60" s="13" t="s">
        <v>444</v>
      </c>
      <c r="E60" s="14" t="s">
        <v>438</v>
      </c>
      <c r="F60" s="49"/>
      <c r="G60" s="49">
        <v>2975260</v>
      </c>
      <c r="H60" s="49">
        <f>4722*4</f>
        <v>18888</v>
      </c>
      <c r="I60" s="49">
        <v>2804</v>
      </c>
      <c r="N60" s="49"/>
      <c r="O60" s="49"/>
      <c r="P60" s="49"/>
      <c r="Q60" s="49"/>
      <c r="R60" s="49"/>
      <c r="S60" s="49"/>
      <c r="T60" s="49"/>
      <c r="U60" s="49"/>
      <c r="V60" s="49"/>
      <c r="W60" s="49"/>
      <c r="X60" s="49"/>
      <c r="Y60" s="49"/>
      <c r="Z60" s="49"/>
      <c r="AA60" s="49"/>
      <c r="AB60" s="49"/>
      <c r="AC60" s="49"/>
      <c r="AD60" s="49"/>
      <c r="AE60" s="49"/>
      <c r="AF60" s="49"/>
      <c r="AG60" s="91">
        <f>SUM(G60:AF60)</f>
        <v>2996952</v>
      </c>
    </row>
    <row r="61" spans="1:35" x14ac:dyDescent="0.25">
      <c r="A61" s="99"/>
      <c r="B61" s="12" t="s">
        <v>436</v>
      </c>
      <c r="C61" s="9" t="s">
        <v>595</v>
      </c>
      <c r="D61" s="13" t="s">
        <v>442</v>
      </c>
      <c r="E61" s="14" t="s">
        <v>438</v>
      </c>
      <c r="F61" s="49"/>
      <c r="G61" s="49">
        <v>2975260</v>
      </c>
      <c r="H61" s="49">
        <f>5337*4</f>
        <v>21348</v>
      </c>
      <c r="I61" s="49">
        <v>3716</v>
      </c>
      <c r="N61" s="49"/>
      <c r="O61" s="49"/>
      <c r="P61" s="49"/>
      <c r="Q61" s="49"/>
      <c r="R61" s="49"/>
      <c r="S61" s="49"/>
      <c r="T61" s="49"/>
      <c r="U61" s="49"/>
      <c r="V61" s="49"/>
      <c r="W61" s="49"/>
      <c r="X61" s="49"/>
      <c r="Y61" s="49"/>
      <c r="Z61" s="49"/>
      <c r="AA61" s="49"/>
      <c r="AB61" s="49"/>
      <c r="AC61" s="49"/>
      <c r="AD61" s="49"/>
      <c r="AE61" s="49"/>
      <c r="AF61" s="49"/>
      <c r="AG61" s="91">
        <f>SUM(G61:AF61)</f>
        <v>3000324</v>
      </c>
    </row>
    <row r="62" spans="1:35" x14ac:dyDescent="0.25">
      <c r="A62" s="150"/>
      <c r="B62" s="12" t="s">
        <v>436</v>
      </c>
      <c r="C62" s="9" t="s">
        <v>595</v>
      </c>
      <c r="D62" s="13" t="s">
        <v>437</v>
      </c>
      <c r="E62" s="14" t="s">
        <v>438</v>
      </c>
      <c r="F62" s="49"/>
      <c r="G62" s="49">
        <v>2975260</v>
      </c>
      <c r="H62" s="49">
        <f>5060*4</f>
        <v>20240</v>
      </c>
      <c r="I62" s="49">
        <v>3392</v>
      </c>
      <c r="N62" s="49"/>
      <c r="O62" s="49"/>
      <c r="P62" s="49"/>
      <c r="Q62" s="49"/>
      <c r="R62" s="49"/>
      <c r="S62" s="49"/>
      <c r="T62" s="49"/>
      <c r="U62" s="49"/>
      <c r="V62" s="49"/>
      <c r="W62" s="49"/>
      <c r="X62" s="49"/>
      <c r="Y62" s="49"/>
      <c r="Z62" s="49"/>
      <c r="AA62" s="49"/>
      <c r="AB62" s="49"/>
      <c r="AC62" s="49"/>
      <c r="AD62" s="49"/>
      <c r="AE62" s="49"/>
      <c r="AF62" s="49"/>
      <c r="AG62" s="91">
        <f>SUM(G62:AF62)</f>
        <v>2998892</v>
      </c>
    </row>
    <row r="63" spans="1:35" x14ac:dyDescent="0.25">
      <c r="A63" s="99"/>
      <c r="B63" s="12" t="s">
        <v>436</v>
      </c>
      <c r="C63" s="9" t="s">
        <v>595</v>
      </c>
      <c r="D63" s="13" t="s">
        <v>495</v>
      </c>
      <c r="E63" s="14" t="s">
        <v>488</v>
      </c>
      <c r="F63" s="49"/>
      <c r="G63" s="49">
        <v>3951404</v>
      </c>
      <c r="H63" s="49">
        <f>5844*4</f>
        <v>23376</v>
      </c>
      <c r="I63" s="49">
        <v>4044</v>
      </c>
      <c r="N63" s="49"/>
      <c r="O63" s="49"/>
      <c r="P63" s="49"/>
      <c r="Q63" s="49"/>
      <c r="R63" s="49"/>
      <c r="S63" s="49"/>
      <c r="T63" s="49"/>
      <c r="U63" s="49"/>
      <c r="V63" s="49"/>
      <c r="W63" s="49"/>
      <c r="X63" s="49"/>
      <c r="Y63" s="49"/>
      <c r="Z63" s="49"/>
      <c r="AA63" s="49"/>
      <c r="AB63" s="49"/>
      <c r="AC63" s="49"/>
      <c r="AD63" s="49"/>
      <c r="AE63" s="49"/>
      <c r="AF63" s="49"/>
      <c r="AG63" s="91">
        <f>SUM(G63:AF63)</f>
        <v>3978824</v>
      </c>
    </row>
    <row r="64" spans="1:35" s="97" customFormat="1" x14ac:dyDescent="0.2">
      <c r="A64" s="92"/>
      <c r="B64" s="93"/>
      <c r="C64" s="94"/>
      <c r="D64" s="95"/>
      <c r="E64" s="46" t="s">
        <v>584</v>
      </c>
      <c r="F64" s="46"/>
      <c r="G64" s="47">
        <f t="shared" ref="G64:AA64" si="22">SUM(G59:G63)</f>
        <v>15852444</v>
      </c>
      <c r="H64" s="47">
        <f t="shared" si="22"/>
        <v>102268</v>
      </c>
      <c r="I64" s="47">
        <f t="shared" si="22"/>
        <v>17212</v>
      </c>
      <c r="J64" s="47">
        <f t="shared" si="22"/>
        <v>0</v>
      </c>
      <c r="K64" s="96">
        <f t="shared" si="22"/>
        <v>0</v>
      </c>
      <c r="L64" s="47">
        <f t="shared" si="22"/>
        <v>0</v>
      </c>
      <c r="M64" s="47">
        <f t="shared" si="22"/>
        <v>0</v>
      </c>
      <c r="N64" s="47">
        <f t="shared" si="22"/>
        <v>0</v>
      </c>
      <c r="O64" s="47">
        <f t="shared" si="22"/>
        <v>0</v>
      </c>
      <c r="P64" s="47">
        <f t="shared" si="22"/>
        <v>0</v>
      </c>
      <c r="Q64" s="47">
        <f t="shared" si="22"/>
        <v>0</v>
      </c>
      <c r="R64" s="47">
        <f t="shared" si="22"/>
        <v>0</v>
      </c>
      <c r="S64" s="47">
        <f t="shared" si="22"/>
        <v>0</v>
      </c>
      <c r="T64" s="47">
        <f t="shared" si="22"/>
        <v>0</v>
      </c>
      <c r="U64" s="47">
        <f t="shared" si="22"/>
        <v>0</v>
      </c>
      <c r="V64" s="47">
        <f t="shared" si="22"/>
        <v>0</v>
      </c>
      <c r="W64" s="47">
        <f t="shared" si="22"/>
        <v>0</v>
      </c>
      <c r="X64" s="47">
        <f t="shared" si="22"/>
        <v>0</v>
      </c>
      <c r="Y64" s="47">
        <f t="shared" si="22"/>
        <v>0</v>
      </c>
      <c r="Z64" s="47">
        <f t="shared" si="22"/>
        <v>0</v>
      </c>
      <c r="AA64" s="47">
        <f t="shared" si="22"/>
        <v>0</v>
      </c>
      <c r="AB64" s="47">
        <f t="shared" ref="AB64:AF64" si="23">SUM(AB59:AB63)</f>
        <v>0</v>
      </c>
      <c r="AC64" s="47">
        <f t="shared" si="23"/>
        <v>0</v>
      </c>
      <c r="AD64" s="47">
        <f t="shared" si="23"/>
        <v>0</v>
      </c>
      <c r="AE64" s="47">
        <f t="shared" si="23"/>
        <v>0</v>
      </c>
      <c r="AF64" s="47">
        <f t="shared" si="23"/>
        <v>0</v>
      </c>
      <c r="AG64" s="47">
        <f>SUM(AG59:AG63)</f>
        <v>15971924</v>
      </c>
    </row>
    <row r="65" spans="1:33" x14ac:dyDescent="0.25">
      <c r="A65" s="99"/>
      <c r="B65" s="98"/>
      <c r="C65" s="9"/>
      <c r="D65" s="13"/>
      <c r="E65" s="14"/>
      <c r="F65" s="49"/>
      <c r="N65" s="49"/>
      <c r="O65" s="49"/>
      <c r="P65" s="49"/>
      <c r="Q65" s="49"/>
      <c r="R65" s="49"/>
      <c r="S65" s="49"/>
      <c r="T65" s="49"/>
      <c r="U65" s="49"/>
      <c r="V65" s="49"/>
      <c r="W65" s="49"/>
      <c r="X65" s="49"/>
      <c r="Y65" s="49"/>
      <c r="Z65" s="49"/>
      <c r="AA65" s="49"/>
      <c r="AB65" s="49"/>
      <c r="AC65" s="49"/>
      <c r="AD65" s="49"/>
      <c r="AE65" s="49"/>
      <c r="AF65" s="49"/>
      <c r="AG65" s="91"/>
    </row>
    <row r="66" spans="1:33" x14ac:dyDescent="0.25">
      <c r="A66" s="99" t="s">
        <v>585</v>
      </c>
      <c r="B66" s="12" t="s">
        <v>137</v>
      </c>
      <c r="C66" s="9" t="s">
        <v>596</v>
      </c>
      <c r="D66" s="13"/>
      <c r="E66" s="14" t="s">
        <v>138</v>
      </c>
      <c r="F66" s="49"/>
      <c r="G66" s="49">
        <v>2980524</v>
      </c>
      <c r="N66" s="49"/>
      <c r="O66" s="49"/>
      <c r="P66" s="49"/>
      <c r="Q66" s="49"/>
      <c r="R66" s="49"/>
      <c r="S66" s="49"/>
      <c r="T66" s="49"/>
      <c r="U66" s="49"/>
      <c r="V66" s="49"/>
      <c r="W66" s="49"/>
      <c r="X66" s="49"/>
      <c r="Y66" s="49"/>
      <c r="Z66" s="49"/>
      <c r="AA66" s="49"/>
      <c r="AB66" s="49"/>
      <c r="AC66" s="49"/>
      <c r="AD66" s="49"/>
      <c r="AE66" s="49"/>
      <c r="AF66" s="49"/>
      <c r="AG66" s="91">
        <f>SUM(G66:AF66)</f>
        <v>2980524</v>
      </c>
    </row>
    <row r="67" spans="1:33" s="97" customFormat="1" x14ac:dyDescent="0.2">
      <c r="A67" s="92"/>
      <c r="B67" s="93"/>
      <c r="C67" s="94"/>
      <c r="D67" s="95"/>
      <c r="E67" s="46" t="s">
        <v>584</v>
      </c>
      <c r="F67" s="46"/>
      <c r="G67" s="47">
        <f t="shared" ref="G67:AG67" si="24">G66</f>
        <v>2980524</v>
      </c>
      <c r="H67" s="96">
        <f t="shared" si="24"/>
        <v>0</v>
      </c>
      <c r="I67" s="47">
        <f t="shared" si="24"/>
        <v>0</v>
      </c>
      <c r="J67" s="47">
        <f t="shared" si="24"/>
        <v>0</v>
      </c>
      <c r="K67" s="47">
        <f t="shared" si="24"/>
        <v>0</v>
      </c>
      <c r="L67" s="47">
        <f t="shared" si="24"/>
        <v>0</v>
      </c>
      <c r="M67" s="47">
        <f t="shared" si="24"/>
        <v>0</v>
      </c>
      <c r="N67" s="47">
        <f t="shared" si="24"/>
        <v>0</v>
      </c>
      <c r="O67" s="47">
        <f t="shared" si="24"/>
        <v>0</v>
      </c>
      <c r="P67" s="47">
        <f t="shared" si="24"/>
        <v>0</v>
      </c>
      <c r="Q67" s="47">
        <f t="shared" si="24"/>
        <v>0</v>
      </c>
      <c r="R67" s="47">
        <f t="shared" si="24"/>
        <v>0</v>
      </c>
      <c r="S67" s="47">
        <f t="shared" si="24"/>
        <v>0</v>
      </c>
      <c r="T67" s="47">
        <f t="shared" si="24"/>
        <v>0</v>
      </c>
      <c r="U67" s="47">
        <f t="shared" si="24"/>
        <v>0</v>
      </c>
      <c r="V67" s="47">
        <f t="shared" si="24"/>
        <v>0</v>
      </c>
      <c r="W67" s="47">
        <f t="shared" si="24"/>
        <v>0</v>
      </c>
      <c r="X67" s="47">
        <f t="shared" si="24"/>
        <v>0</v>
      </c>
      <c r="Y67" s="47">
        <f t="shared" si="24"/>
        <v>0</v>
      </c>
      <c r="Z67" s="47">
        <f t="shared" si="24"/>
        <v>0</v>
      </c>
      <c r="AA67" s="47">
        <f t="shared" ref="AA67:AF67" si="25">AA66</f>
        <v>0</v>
      </c>
      <c r="AB67" s="47">
        <f t="shared" si="25"/>
        <v>0</v>
      </c>
      <c r="AC67" s="47">
        <f t="shared" si="25"/>
        <v>0</v>
      </c>
      <c r="AD67" s="47">
        <f t="shared" si="25"/>
        <v>0</v>
      </c>
      <c r="AE67" s="47">
        <f t="shared" si="25"/>
        <v>0</v>
      </c>
      <c r="AF67" s="47">
        <f t="shared" si="25"/>
        <v>0</v>
      </c>
      <c r="AG67" s="47">
        <f t="shared" si="24"/>
        <v>2980524</v>
      </c>
    </row>
    <row r="68" spans="1:33" x14ac:dyDescent="0.25">
      <c r="A68" s="99"/>
      <c r="B68" s="98"/>
      <c r="C68" s="9"/>
      <c r="D68" s="13"/>
      <c r="E68" s="14"/>
      <c r="F68" s="9"/>
      <c r="N68" s="49"/>
      <c r="O68" s="49"/>
      <c r="P68" s="49"/>
      <c r="Q68" s="49"/>
      <c r="R68" s="49"/>
      <c r="S68" s="49"/>
      <c r="T68" s="49"/>
      <c r="U68" s="49"/>
      <c r="V68" s="49"/>
      <c r="W68" s="49"/>
      <c r="X68" s="49"/>
      <c r="Y68" s="49"/>
      <c r="Z68" s="49"/>
      <c r="AA68" s="49"/>
      <c r="AB68" s="49"/>
      <c r="AC68" s="49"/>
      <c r="AD68" s="49"/>
      <c r="AE68" s="49"/>
      <c r="AF68" s="49"/>
      <c r="AG68" s="91"/>
    </row>
    <row r="69" spans="1:33" ht="13.5" customHeight="1" x14ac:dyDescent="0.25">
      <c r="A69" s="99" t="s">
        <v>585</v>
      </c>
      <c r="B69" s="12" t="s">
        <v>64</v>
      </c>
      <c r="C69" s="9" t="s">
        <v>597</v>
      </c>
      <c r="D69" s="13"/>
      <c r="E69" s="14" t="s">
        <v>65</v>
      </c>
      <c r="F69" s="49"/>
      <c r="G69" s="49">
        <v>1795137</v>
      </c>
      <c r="N69" s="49"/>
      <c r="O69" s="49"/>
      <c r="P69" s="49"/>
      <c r="Q69" s="49"/>
      <c r="R69" s="49"/>
      <c r="S69" s="49"/>
      <c r="T69" s="49"/>
      <c r="U69" s="49"/>
      <c r="V69" s="49"/>
      <c r="W69" s="49"/>
      <c r="X69" s="49"/>
      <c r="Y69" s="49"/>
      <c r="Z69" s="49"/>
      <c r="AA69" s="49"/>
      <c r="AB69" s="49"/>
      <c r="AC69" s="49"/>
      <c r="AD69" s="49"/>
      <c r="AE69" s="49"/>
      <c r="AF69" s="49"/>
      <c r="AG69" s="91">
        <f>SUM(G69:AF69)</f>
        <v>1795137</v>
      </c>
    </row>
    <row r="70" spans="1:33" x14ac:dyDescent="0.25">
      <c r="A70" s="183"/>
      <c r="B70" s="181" t="s">
        <v>64</v>
      </c>
      <c r="C70" s="177" t="s">
        <v>597</v>
      </c>
      <c r="D70" s="182"/>
      <c r="E70" s="177" t="s">
        <v>356</v>
      </c>
      <c r="F70" s="177"/>
      <c r="G70" s="178">
        <v>861375</v>
      </c>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9">
        <f>SUM(G70:AF70)</f>
        <v>861375</v>
      </c>
    </row>
    <row r="71" spans="1:33" s="97" customFormat="1" x14ac:dyDescent="0.2">
      <c r="A71" s="92"/>
      <c r="B71" s="93"/>
      <c r="C71" s="94"/>
      <c r="D71" s="95"/>
      <c r="E71" s="46" t="s">
        <v>584</v>
      </c>
      <c r="F71" s="46"/>
      <c r="G71" s="47">
        <f t="shared" ref="G71:AG71" si="26">SUM(G69:G70)</f>
        <v>2656512</v>
      </c>
      <c r="H71" s="96">
        <f t="shared" si="26"/>
        <v>0</v>
      </c>
      <c r="I71" s="47">
        <f t="shared" si="26"/>
        <v>0</v>
      </c>
      <c r="J71" s="47">
        <f t="shared" si="26"/>
        <v>0</v>
      </c>
      <c r="K71" s="47">
        <f t="shared" si="26"/>
        <v>0</v>
      </c>
      <c r="L71" s="47">
        <f t="shared" si="26"/>
        <v>0</v>
      </c>
      <c r="M71" s="47">
        <f t="shared" si="26"/>
        <v>0</v>
      </c>
      <c r="N71" s="47">
        <f t="shared" si="26"/>
        <v>0</v>
      </c>
      <c r="O71" s="47">
        <f t="shared" si="26"/>
        <v>0</v>
      </c>
      <c r="P71" s="47">
        <f t="shared" si="26"/>
        <v>0</v>
      </c>
      <c r="Q71" s="47">
        <f t="shared" si="26"/>
        <v>0</v>
      </c>
      <c r="R71" s="47">
        <f t="shared" si="26"/>
        <v>0</v>
      </c>
      <c r="S71" s="47">
        <f t="shared" si="26"/>
        <v>0</v>
      </c>
      <c r="T71" s="47">
        <f t="shared" si="26"/>
        <v>0</v>
      </c>
      <c r="U71" s="47">
        <f t="shared" si="26"/>
        <v>0</v>
      </c>
      <c r="V71" s="47">
        <f t="shared" si="26"/>
        <v>0</v>
      </c>
      <c r="W71" s="47">
        <f t="shared" si="26"/>
        <v>0</v>
      </c>
      <c r="X71" s="47">
        <f t="shared" si="26"/>
        <v>0</v>
      </c>
      <c r="Y71" s="47">
        <f t="shared" si="26"/>
        <v>0</v>
      </c>
      <c r="Z71" s="47">
        <f t="shared" si="26"/>
        <v>0</v>
      </c>
      <c r="AA71" s="47">
        <f t="shared" si="26"/>
        <v>0</v>
      </c>
      <c r="AB71" s="47">
        <f t="shared" si="26"/>
        <v>0</v>
      </c>
      <c r="AC71" s="47">
        <f t="shared" si="26"/>
        <v>0</v>
      </c>
      <c r="AD71" s="47">
        <f t="shared" si="26"/>
        <v>0</v>
      </c>
      <c r="AE71" s="47">
        <f t="shared" si="26"/>
        <v>0</v>
      </c>
      <c r="AF71" s="47">
        <f t="shared" si="26"/>
        <v>0</v>
      </c>
      <c r="AG71" s="47">
        <f t="shared" si="26"/>
        <v>2656512</v>
      </c>
    </row>
    <row r="72" spans="1:33" x14ac:dyDescent="0.25">
      <c r="A72" s="99"/>
      <c r="B72" s="98"/>
      <c r="C72" s="9"/>
      <c r="D72" s="13"/>
      <c r="E72" s="14"/>
      <c r="F72" s="9"/>
      <c r="N72" s="49"/>
      <c r="O72" s="49"/>
      <c r="P72" s="49"/>
      <c r="Q72" s="49"/>
      <c r="R72" s="49"/>
      <c r="S72" s="49"/>
      <c r="T72" s="49"/>
      <c r="U72" s="49"/>
      <c r="V72" s="49"/>
      <c r="W72" s="49"/>
      <c r="X72" s="49"/>
      <c r="Y72" s="49"/>
      <c r="Z72" s="49"/>
      <c r="AA72" s="49"/>
      <c r="AB72" s="49"/>
      <c r="AC72" s="49"/>
      <c r="AD72" s="49"/>
      <c r="AE72" s="49"/>
      <c r="AF72" s="49"/>
      <c r="AG72" s="91"/>
    </row>
    <row r="73" spans="1:33" x14ac:dyDescent="0.25">
      <c r="A73" s="99" t="s">
        <v>585</v>
      </c>
      <c r="B73" s="12" t="s">
        <v>307</v>
      </c>
      <c r="C73" s="9" t="s">
        <v>1353</v>
      </c>
      <c r="D73" s="13"/>
      <c r="E73" s="14" t="s">
        <v>308</v>
      </c>
      <c r="F73" s="49"/>
      <c r="G73" s="49">
        <v>467615</v>
      </c>
      <c r="N73" s="49"/>
      <c r="O73" s="49"/>
      <c r="P73" s="49"/>
      <c r="Q73" s="49"/>
      <c r="R73" s="49"/>
      <c r="S73" s="49"/>
      <c r="T73" s="49"/>
      <c r="U73" s="49"/>
      <c r="V73" s="49"/>
      <c r="W73" s="49"/>
      <c r="X73" s="49"/>
      <c r="Y73" s="49"/>
      <c r="Z73" s="49"/>
      <c r="AA73" s="49"/>
      <c r="AB73" s="49"/>
      <c r="AC73" s="49"/>
      <c r="AD73" s="49"/>
      <c r="AE73" s="49"/>
      <c r="AF73" s="49"/>
      <c r="AG73" s="91">
        <f>SUM(G73:AF73)</f>
        <v>467615</v>
      </c>
    </row>
    <row r="74" spans="1:33" s="97" customFormat="1" x14ac:dyDescent="0.2">
      <c r="A74" s="92"/>
      <c r="B74" s="93"/>
      <c r="C74" s="94"/>
      <c r="D74" s="95"/>
      <c r="E74" s="46" t="s">
        <v>584</v>
      </c>
      <c r="F74" s="46"/>
      <c r="G74" s="47">
        <f t="shared" ref="G74:AG74" si="27">SUM(G73:G73)</f>
        <v>467615</v>
      </c>
      <c r="H74" s="96">
        <f t="shared" si="27"/>
        <v>0</v>
      </c>
      <c r="I74" s="47">
        <f t="shared" si="27"/>
        <v>0</v>
      </c>
      <c r="J74" s="47">
        <f t="shared" si="27"/>
        <v>0</v>
      </c>
      <c r="K74" s="47">
        <f t="shared" si="27"/>
        <v>0</v>
      </c>
      <c r="L74" s="47">
        <f t="shared" si="27"/>
        <v>0</v>
      </c>
      <c r="M74" s="47">
        <f t="shared" si="27"/>
        <v>0</v>
      </c>
      <c r="N74" s="47">
        <f t="shared" si="27"/>
        <v>0</v>
      </c>
      <c r="O74" s="47">
        <f t="shared" si="27"/>
        <v>0</v>
      </c>
      <c r="P74" s="47">
        <f t="shared" si="27"/>
        <v>0</v>
      </c>
      <c r="Q74" s="47">
        <f t="shared" si="27"/>
        <v>0</v>
      </c>
      <c r="R74" s="47">
        <f t="shared" si="27"/>
        <v>0</v>
      </c>
      <c r="S74" s="47">
        <f t="shared" si="27"/>
        <v>0</v>
      </c>
      <c r="T74" s="47">
        <f t="shared" si="27"/>
        <v>0</v>
      </c>
      <c r="U74" s="47">
        <f t="shared" si="27"/>
        <v>0</v>
      </c>
      <c r="V74" s="47">
        <f t="shared" si="27"/>
        <v>0</v>
      </c>
      <c r="W74" s="47">
        <f t="shared" si="27"/>
        <v>0</v>
      </c>
      <c r="X74" s="47">
        <f t="shared" si="27"/>
        <v>0</v>
      </c>
      <c r="Y74" s="47">
        <f t="shared" si="27"/>
        <v>0</v>
      </c>
      <c r="Z74" s="47">
        <f t="shared" si="27"/>
        <v>0</v>
      </c>
      <c r="AA74" s="47">
        <f t="shared" si="27"/>
        <v>0</v>
      </c>
      <c r="AB74" s="47">
        <f t="shared" si="27"/>
        <v>0</v>
      </c>
      <c r="AC74" s="47">
        <f t="shared" si="27"/>
        <v>0</v>
      </c>
      <c r="AD74" s="47">
        <f t="shared" si="27"/>
        <v>0</v>
      </c>
      <c r="AE74" s="47">
        <f t="shared" si="27"/>
        <v>0</v>
      </c>
      <c r="AF74" s="47">
        <f t="shared" si="27"/>
        <v>0</v>
      </c>
      <c r="AG74" s="47">
        <f t="shared" si="27"/>
        <v>467615</v>
      </c>
    </row>
    <row r="75" spans="1:33" x14ac:dyDescent="0.25">
      <c r="A75" s="99"/>
      <c r="B75" s="98"/>
      <c r="C75" s="9"/>
      <c r="D75" s="13"/>
      <c r="E75" s="14"/>
      <c r="F75" s="9"/>
      <c r="N75" s="49"/>
      <c r="O75" s="49"/>
      <c r="P75" s="49"/>
      <c r="Q75" s="49"/>
      <c r="R75" s="49"/>
      <c r="S75" s="49"/>
      <c r="T75" s="49"/>
      <c r="U75" s="49"/>
      <c r="V75" s="49"/>
      <c r="W75" s="49"/>
      <c r="X75" s="49"/>
      <c r="Y75" s="49"/>
      <c r="Z75" s="49"/>
      <c r="AA75" s="49"/>
      <c r="AB75" s="49"/>
      <c r="AC75" s="49"/>
      <c r="AD75" s="49"/>
      <c r="AE75" s="49"/>
      <c r="AF75" s="49"/>
      <c r="AG75" s="91"/>
    </row>
    <row r="76" spans="1:33" x14ac:dyDescent="0.25">
      <c r="A76" s="99" t="s">
        <v>589</v>
      </c>
      <c r="B76" s="101" t="s">
        <v>360</v>
      </c>
      <c r="C76" s="115" t="s">
        <v>598</v>
      </c>
      <c r="D76" s="101"/>
      <c r="E76" s="116" t="s">
        <v>254</v>
      </c>
      <c r="F76" s="49"/>
      <c r="G76" s="102">
        <v>1875753</v>
      </c>
      <c r="H76" s="102">
        <v>-98259</v>
      </c>
      <c r="I76" s="102">
        <f>4859*3</f>
        <v>14577</v>
      </c>
      <c r="J76" s="102">
        <v>-1493393</v>
      </c>
      <c r="N76" s="49"/>
      <c r="O76" s="49"/>
      <c r="P76" s="49"/>
      <c r="Q76" s="49"/>
      <c r="R76" s="49"/>
      <c r="S76" s="49"/>
      <c r="T76" s="49"/>
      <c r="U76" s="49"/>
      <c r="V76" s="49"/>
      <c r="W76" s="49"/>
      <c r="X76" s="49"/>
      <c r="Y76" s="49"/>
      <c r="Z76" s="49"/>
      <c r="AA76" s="49"/>
      <c r="AB76" s="49"/>
      <c r="AC76" s="49"/>
      <c r="AD76" s="49"/>
      <c r="AE76" s="49"/>
      <c r="AF76" s="49"/>
      <c r="AG76" s="103">
        <f>SUM(G76:AF76)</f>
        <v>298678</v>
      </c>
    </row>
    <row r="77" spans="1:33" x14ac:dyDescent="0.25">
      <c r="A77" s="99"/>
      <c r="B77" s="12" t="s">
        <v>360</v>
      </c>
      <c r="C77" s="9" t="s">
        <v>598</v>
      </c>
      <c r="D77" s="13"/>
      <c r="E77" s="14" t="s">
        <v>356</v>
      </c>
      <c r="F77" s="49"/>
      <c r="G77" s="49">
        <v>572466</v>
      </c>
      <c r="I77" s="49">
        <f>1908*3</f>
        <v>5724</v>
      </c>
      <c r="N77" s="49"/>
      <c r="O77" s="49"/>
      <c r="P77" s="49"/>
      <c r="Q77" s="49"/>
      <c r="R77" s="49"/>
      <c r="S77" s="49"/>
      <c r="T77" s="49"/>
      <c r="U77" s="49"/>
      <c r="V77" s="49"/>
      <c r="W77" s="49"/>
      <c r="X77" s="49"/>
      <c r="Y77" s="49"/>
      <c r="Z77" s="49"/>
      <c r="AA77" s="49"/>
      <c r="AB77" s="49"/>
      <c r="AC77" s="49"/>
      <c r="AD77" s="49"/>
      <c r="AE77" s="49"/>
      <c r="AF77" s="49"/>
      <c r="AG77" s="91">
        <f>SUM(G77:AF77)</f>
        <v>578190</v>
      </c>
    </row>
    <row r="78" spans="1:33" x14ac:dyDescent="0.25">
      <c r="A78" s="99"/>
      <c r="B78" s="12" t="s">
        <v>360</v>
      </c>
      <c r="C78" s="9" t="s">
        <v>598</v>
      </c>
      <c r="D78" s="13"/>
      <c r="E78" s="14" t="s">
        <v>386</v>
      </c>
      <c r="F78" s="49"/>
      <c r="G78" s="49">
        <v>1393353</v>
      </c>
      <c r="H78" s="49">
        <v>-3930</v>
      </c>
      <c r="I78" s="49">
        <f>4096*3</f>
        <v>12288</v>
      </c>
      <c r="K78" s="49">
        <f>299749+299749+331026+331026-934474</f>
        <v>327076</v>
      </c>
      <c r="N78" s="49"/>
      <c r="O78" s="49"/>
      <c r="P78" s="49"/>
      <c r="Q78" s="49"/>
      <c r="R78" s="49"/>
      <c r="S78" s="49"/>
      <c r="T78" s="49"/>
      <c r="U78" s="49"/>
      <c r="V78" s="49"/>
      <c r="W78" s="49"/>
      <c r="X78" s="49"/>
      <c r="Y78" s="49"/>
      <c r="Z78" s="49"/>
      <c r="AA78" s="49"/>
      <c r="AB78" s="49"/>
      <c r="AC78" s="49"/>
      <c r="AD78" s="49"/>
      <c r="AE78" s="49"/>
      <c r="AF78" s="49"/>
      <c r="AG78" s="91">
        <f>SUM(G78:AF78)</f>
        <v>1728787</v>
      </c>
    </row>
    <row r="79" spans="1:33" x14ac:dyDescent="0.25">
      <c r="A79" s="99"/>
      <c r="B79" s="12" t="s">
        <v>360</v>
      </c>
      <c r="C79" s="9" t="s">
        <v>598</v>
      </c>
      <c r="D79" s="13"/>
      <c r="E79" s="14" t="s">
        <v>400</v>
      </c>
      <c r="F79" s="51" t="s">
        <v>29</v>
      </c>
      <c r="G79" s="49">
        <v>313650</v>
      </c>
      <c r="L79" s="49">
        <f>-104550-104550</f>
        <v>-209100</v>
      </c>
      <c r="N79" s="49"/>
      <c r="O79" s="49"/>
      <c r="P79" s="49"/>
      <c r="Q79" s="49"/>
      <c r="R79" s="49"/>
      <c r="S79" s="49"/>
      <c r="T79" s="49"/>
      <c r="U79" s="49"/>
      <c r="V79" s="49"/>
      <c r="W79" s="49"/>
      <c r="X79" s="49"/>
      <c r="Y79" s="49"/>
      <c r="Z79" s="49"/>
      <c r="AA79" s="49"/>
      <c r="AB79" s="49"/>
      <c r="AC79" s="49"/>
      <c r="AD79" s="49"/>
      <c r="AE79" s="49"/>
      <c r="AF79" s="49"/>
      <c r="AG79" s="91">
        <f>SUM(G79:AF79)</f>
        <v>104550</v>
      </c>
    </row>
    <row r="80" spans="1:33" s="97" customFormat="1" x14ac:dyDescent="0.2">
      <c r="A80" s="92"/>
      <c r="B80" s="93"/>
      <c r="C80" s="94"/>
      <c r="D80" s="95"/>
      <c r="E80" s="46" t="s">
        <v>584</v>
      </c>
      <c r="F80" s="46"/>
      <c r="G80" s="47">
        <f>SUM(G76:G79)</f>
        <v>4155222</v>
      </c>
      <c r="H80" s="47">
        <f t="shared" ref="H80:AG80" si="28">SUM(H76:H79)</f>
        <v>-102189</v>
      </c>
      <c r="I80" s="47">
        <f t="shared" si="28"/>
        <v>32589</v>
      </c>
      <c r="J80" s="47">
        <f t="shared" si="28"/>
        <v>-1493393</v>
      </c>
      <c r="K80" s="47">
        <f t="shared" si="28"/>
        <v>327076</v>
      </c>
      <c r="L80" s="47">
        <f t="shared" si="28"/>
        <v>-209100</v>
      </c>
      <c r="M80" s="96">
        <f t="shared" si="28"/>
        <v>0</v>
      </c>
      <c r="N80" s="47">
        <f t="shared" si="28"/>
        <v>0</v>
      </c>
      <c r="O80" s="47">
        <f t="shared" si="28"/>
        <v>0</v>
      </c>
      <c r="P80" s="47">
        <f t="shared" si="28"/>
        <v>0</v>
      </c>
      <c r="Q80" s="47">
        <f t="shared" si="28"/>
        <v>0</v>
      </c>
      <c r="R80" s="47">
        <f t="shared" si="28"/>
        <v>0</v>
      </c>
      <c r="S80" s="47">
        <f t="shared" si="28"/>
        <v>0</v>
      </c>
      <c r="T80" s="47">
        <f t="shared" si="28"/>
        <v>0</v>
      </c>
      <c r="U80" s="47">
        <f t="shared" si="28"/>
        <v>0</v>
      </c>
      <c r="V80" s="47">
        <f t="shared" si="28"/>
        <v>0</v>
      </c>
      <c r="W80" s="47">
        <f t="shared" si="28"/>
        <v>0</v>
      </c>
      <c r="X80" s="47">
        <f t="shared" si="28"/>
        <v>0</v>
      </c>
      <c r="Y80" s="47">
        <f t="shared" si="28"/>
        <v>0</v>
      </c>
      <c r="Z80" s="47">
        <f t="shared" si="28"/>
        <v>0</v>
      </c>
      <c r="AA80" s="47">
        <f t="shared" ref="AA80:AF80" si="29">SUM(AA76:AA79)</f>
        <v>0</v>
      </c>
      <c r="AB80" s="47">
        <f t="shared" si="29"/>
        <v>0</v>
      </c>
      <c r="AC80" s="47">
        <f t="shared" si="29"/>
        <v>0</v>
      </c>
      <c r="AD80" s="47">
        <f t="shared" si="29"/>
        <v>0</v>
      </c>
      <c r="AE80" s="47">
        <f t="shared" si="29"/>
        <v>0</v>
      </c>
      <c r="AF80" s="47">
        <f t="shared" si="29"/>
        <v>0</v>
      </c>
      <c r="AG80" s="47">
        <f t="shared" si="28"/>
        <v>2710205</v>
      </c>
    </row>
    <row r="81" spans="1:33" x14ac:dyDescent="0.25">
      <c r="A81" s="99"/>
      <c r="B81" s="98"/>
      <c r="C81" s="9"/>
      <c r="D81" s="13"/>
      <c r="E81" s="14"/>
      <c r="F81" s="49"/>
      <c r="N81" s="49"/>
      <c r="O81" s="49"/>
      <c r="P81" s="49"/>
      <c r="Q81" s="49"/>
      <c r="R81" s="49"/>
      <c r="S81" s="49"/>
      <c r="T81" s="49"/>
      <c r="U81" s="49"/>
      <c r="V81" s="49"/>
      <c r="W81" s="49"/>
      <c r="X81" s="49"/>
      <c r="Y81" s="49"/>
      <c r="Z81" s="49"/>
      <c r="AA81" s="49"/>
      <c r="AB81" s="49"/>
      <c r="AC81" s="49"/>
      <c r="AD81" s="49"/>
      <c r="AE81" s="49"/>
      <c r="AF81" s="49"/>
      <c r="AG81" s="91"/>
    </row>
    <row r="82" spans="1:33" x14ac:dyDescent="0.25">
      <c r="A82" s="99" t="s">
        <v>582</v>
      </c>
      <c r="B82" s="12" t="s">
        <v>328</v>
      </c>
      <c r="C82" s="9" t="s">
        <v>600</v>
      </c>
      <c r="D82" s="13"/>
      <c r="E82" s="14" t="s">
        <v>323</v>
      </c>
      <c r="F82" s="49"/>
      <c r="G82" s="49">
        <v>390270</v>
      </c>
      <c r="I82" s="49">
        <v>2013</v>
      </c>
      <c r="N82" s="49"/>
      <c r="O82" s="49"/>
      <c r="P82" s="49"/>
      <c r="Q82" s="49"/>
      <c r="R82" s="49"/>
      <c r="S82" s="49"/>
      <c r="T82" s="49"/>
      <c r="U82" s="49"/>
      <c r="V82" s="49"/>
      <c r="W82" s="49"/>
      <c r="X82" s="49"/>
      <c r="Y82" s="49"/>
      <c r="Z82" s="49"/>
      <c r="AA82" s="49"/>
      <c r="AB82" s="49"/>
      <c r="AC82" s="49"/>
      <c r="AD82" s="49"/>
      <c r="AE82" s="49"/>
      <c r="AF82" s="49"/>
      <c r="AG82" s="91">
        <f>SUM(G82:AF82)</f>
        <v>392283</v>
      </c>
    </row>
    <row r="83" spans="1:33" s="97" customFormat="1" x14ac:dyDescent="0.2">
      <c r="A83" s="92"/>
      <c r="B83" s="93"/>
      <c r="C83" s="94"/>
      <c r="D83" s="95"/>
      <c r="E83" s="46" t="s">
        <v>584</v>
      </c>
      <c r="F83" s="46"/>
      <c r="G83" s="47">
        <f>G82</f>
        <v>390270</v>
      </c>
      <c r="H83" s="47">
        <f t="shared" ref="H83:AG83" si="30">H82</f>
        <v>0</v>
      </c>
      <c r="I83" s="47">
        <f t="shared" si="30"/>
        <v>2013</v>
      </c>
      <c r="J83" s="96">
        <f t="shared" si="30"/>
        <v>0</v>
      </c>
      <c r="K83" s="47">
        <f t="shared" si="30"/>
        <v>0</v>
      </c>
      <c r="L83" s="47">
        <f t="shared" si="30"/>
        <v>0</v>
      </c>
      <c r="M83" s="47">
        <f t="shared" si="30"/>
        <v>0</v>
      </c>
      <c r="N83" s="47">
        <f t="shared" si="30"/>
        <v>0</v>
      </c>
      <c r="O83" s="47">
        <f t="shared" si="30"/>
        <v>0</v>
      </c>
      <c r="P83" s="47">
        <f t="shared" si="30"/>
        <v>0</v>
      </c>
      <c r="Q83" s="47">
        <f t="shared" si="30"/>
        <v>0</v>
      </c>
      <c r="R83" s="47">
        <f t="shared" si="30"/>
        <v>0</v>
      </c>
      <c r="S83" s="47">
        <f t="shared" si="30"/>
        <v>0</v>
      </c>
      <c r="T83" s="47">
        <f t="shared" si="30"/>
        <v>0</v>
      </c>
      <c r="U83" s="47">
        <f t="shared" si="30"/>
        <v>0</v>
      </c>
      <c r="V83" s="47">
        <f t="shared" si="30"/>
        <v>0</v>
      </c>
      <c r="W83" s="47">
        <f t="shared" si="30"/>
        <v>0</v>
      </c>
      <c r="X83" s="47">
        <f t="shared" si="30"/>
        <v>0</v>
      </c>
      <c r="Y83" s="47">
        <f t="shared" si="30"/>
        <v>0</v>
      </c>
      <c r="Z83" s="47">
        <f t="shared" si="30"/>
        <v>0</v>
      </c>
      <c r="AA83" s="47">
        <f t="shared" ref="AA83:AF83" si="31">AA82</f>
        <v>0</v>
      </c>
      <c r="AB83" s="47">
        <f t="shared" si="31"/>
        <v>0</v>
      </c>
      <c r="AC83" s="47">
        <f t="shared" si="31"/>
        <v>0</v>
      </c>
      <c r="AD83" s="47">
        <f t="shared" si="31"/>
        <v>0</v>
      </c>
      <c r="AE83" s="47">
        <f t="shared" si="31"/>
        <v>0</v>
      </c>
      <c r="AF83" s="47">
        <f t="shared" si="31"/>
        <v>0</v>
      </c>
      <c r="AG83" s="47">
        <f t="shared" si="30"/>
        <v>392283</v>
      </c>
    </row>
    <row r="84" spans="1:33" x14ac:dyDescent="0.25">
      <c r="A84" s="99"/>
      <c r="B84" s="98"/>
      <c r="C84" s="9"/>
      <c r="D84" s="13"/>
      <c r="E84" s="14"/>
      <c r="F84" s="9"/>
      <c r="N84" s="49"/>
      <c r="O84" s="49"/>
      <c r="P84" s="49"/>
      <c r="Q84" s="49"/>
      <c r="R84" s="49"/>
      <c r="S84" s="49"/>
      <c r="T84" s="49"/>
      <c r="U84" s="49"/>
      <c r="V84" s="49"/>
      <c r="W84" s="49"/>
      <c r="X84" s="49"/>
      <c r="Y84" s="49"/>
      <c r="Z84" s="49"/>
      <c r="AA84" s="49"/>
      <c r="AB84" s="49"/>
      <c r="AC84" s="49"/>
      <c r="AD84" s="49"/>
      <c r="AE84" s="49"/>
      <c r="AF84" s="49"/>
      <c r="AG84" s="91"/>
    </row>
    <row r="85" spans="1:33" x14ac:dyDescent="0.25">
      <c r="A85" s="99" t="s">
        <v>582</v>
      </c>
      <c r="B85" s="12" t="s">
        <v>140</v>
      </c>
      <c r="C85" s="9" t="s">
        <v>601</v>
      </c>
      <c r="D85" s="13"/>
      <c r="E85" s="14" t="s">
        <v>138</v>
      </c>
      <c r="F85" s="49"/>
      <c r="G85" s="49">
        <v>1050000</v>
      </c>
      <c r="H85" s="49">
        <f>1890*5</f>
        <v>9450</v>
      </c>
      <c r="I85" s="49">
        <f>329*5</f>
        <v>1645</v>
      </c>
      <c r="N85" s="49"/>
      <c r="O85" s="49"/>
      <c r="P85" s="49"/>
      <c r="Q85" s="49"/>
      <c r="R85" s="49"/>
      <c r="S85" s="49"/>
      <c r="T85" s="49"/>
      <c r="U85" s="49"/>
      <c r="V85" s="49"/>
      <c r="W85" s="49"/>
      <c r="X85" s="49"/>
      <c r="Y85" s="49"/>
      <c r="Z85" s="49"/>
      <c r="AA85" s="49"/>
      <c r="AB85" s="49"/>
      <c r="AC85" s="49"/>
      <c r="AD85" s="49"/>
      <c r="AE85" s="49"/>
      <c r="AF85" s="49"/>
      <c r="AG85" s="91">
        <f>SUM(G85:AF85)</f>
        <v>1061095</v>
      </c>
    </row>
    <row r="86" spans="1:33" x14ac:dyDescent="0.25">
      <c r="A86" s="99"/>
      <c r="B86" s="12" t="s">
        <v>140</v>
      </c>
      <c r="C86" s="9" t="s">
        <v>601</v>
      </c>
      <c r="D86" s="13"/>
      <c r="E86" s="14" t="s">
        <v>164</v>
      </c>
      <c r="F86" s="49"/>
      <c r="G86" s="49">
        <v>1429535</v>
      </c>
      <c r="H86" s="49">
        <f>2859*5</f>
        <v>14295</v>
      </c>
      <c r="N86" s="49"/>
      <c r="O86" s="49"/>
      <c r="P86" s="49"/>
      <c r="Q86" s="49"/>
      <c r="R86" s="49"/>
      <c r="S86" s="49"/>
      <c r="T86" s="49"/>
      <c r="U86" s="49"/>
      <c r="V86" s="49"/>
      <c r="W86" s="49"/>
      <c r="X86" s="49"/>
      <c r="Y86" s="49"/>
      <c r="Z86" s="49"/>
      <c r="AA86" s="49"/>
      <c r="AB86" s="49"/>
      <c r="AC86" s="49"/>
      <c r="AD86" s="49"/>
      <c r="AE86" s="49"/>
      <c r="AF86" s="49"/>
      <c r="AG86" s="91">
        <f>SUM(G86:AF86)</f>
        <v>1443830</v>
      </c>
    </row>
    <row r="87" spans="1:33" x14ac:dyDescent="0.25">
      <c r="A87" s="99"/>
      <c r="B87" s="12" t="s">
        <v>140</v>
      </c>
      <c r="C87" s="9" t="s">
        <v>601</v>
      </c>
      <c r="D87" s="13"/>
      <c r="E87" s="14" t="s">
        <v>323</v>
      </c>
      <c r="F87" s="49"/>
      <c r="G87" s="49">
        <v>312660</v>
      </c>
      <c r="H87" s="49">
        <f>2107*5</f>
        <v>10535</v>
      </c>
      <c r="N87" s="49"/>
      <c r="O87" s="49"/>
      <c r="P87" s="49"/>
      <c r="Q87" s="49"/>
      <c r="R87" s="49"/>
      <c r="S87" s="49"/>
      <c r="T87" s="49"/>
      <c r="U87" s="49"/>
      <c r="V87" s="49"/>
      <c r="W87" s="49"/>
      <c r="X87" s="49"/>
      <c r="Y87" s="49"/>
      <c r="Z87" s="49"/>
      <c r="AA87" s="49"/>
      <c r="AB87" s="49"/>
      <c r="AC87" s="49"/>
      <c r="AD87" s="49"/>
      <c r="AE87" s="49"/>
      <c r="AF87" s="49"/>
      <c r="AG87" s="91">
        <f>SUM(G87:AF87)</f>
        <v>323195</v>
      </c>
    </row>
    <row r="88" spans="1:33" x14ac:dyDescent="0.25">
      <c r="A88" s="180"/>
      <c r="B88" s="181" t="s">
        <v>140</v>
      </c>
      <c r="C88" s="177" t="s">
        <v>601</v>
      </c>
      <c r="D88" s="182"/>
      <c r="E88" s="177" t="s">
        <v>356</v>
      </c>
      <c r="F88" s="177"/>
      <c r="G88" s="178">
        <v>1516135</v>
      </c>
      <c r="H88" s="178">
        <f>3032*5</f>
        <v>15160</v>
      </c>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9">
        <f>SUM(G88:AF88)</f>
        <v>1531295</v>
      </c>
    </row>
    <row r="89" spans="1:33" s="97" customFormat="1" x14ac:dyDescent="0.2">
      <c r="A89" s="92"/>
      <c r="B89" s="93"/>
      <c r="C89" s="94"/>
      <c r="D89" s="95"/>
      <c r="E89" s="46" t="s">
        <v>584</v>
      </c>
      <c r="F89" s="46"/>
      <c r="G89" s="47">
        <f t="shared" ref="G89:AG89" si="32">SUM(G85:G88)</f>
        <v>4308330</v>
      </c>
      <c r="H89" s="47">
        <f t="shared" si="32"/>
        <v>49440</v>
      </c>
      <c r="I89" s="47">
        <f t="shared" si="32"/>
        <v>1645</v>
      </c>
      <c r="J89" s="47">
        <f t="shared" si="32"/>
        <v>0</v>
      </c>
      <c r="K89" s="96">
        <f t="shared" si="32"/>
        <v>0</v>
      </c>
      <c r="L89" s="47">
        <f t="shared" si="32"/>
        <v>0</v>
      </c>
      <c r="M89" s="47">
        <f t="shared" si="32"/>
        <v>0</v>
      </c>
      <c r="N89" s="47">
        <f t="shared" si="32"/>
        <v>0</v>
      </c>
      <c r="O89" s="47">
        <f t="shared" si="32"/>
        <v>0</v>
      </c>
      <c r="P89" s="47">
        <f t="shared" si="32"/>
        <v>0</v>
      </c>
      <c r="Q89" s="47">
        <f t="shared" si="32"/>
        <v>0</v>
      </c>
      <c r="R89" s="47">
        <f t="shared" si="32"/>
        <v>0</v>
      </c>
      <c r="S89" s="47">
        <f t="shared" si="32"/>
        <v>0</v>
      </c>
      <c r="T89" s="47">
        <f t="shared" si="32"/>
        <v>0</v>
      </c>
      <c r="U89" s="47">
        <f t="shared" si="32"/>
        <v>0</v>
      </c>
      <c r="V89" s="47">
        <f t="shared" si="32"/>
        <v>0</v>
      </c>
      <c r="W89" s="47">
        <f t="shared" si="32"/>
        <v>0</v>
      </c>
      <c r="X89" s="47">
        <f t="shared" si="32"/>
        <v>0</v>
      </c>
      <c r="Y89" s="47">
        <f t="shared" si="32"/>
        <v>0</v>
      </c>
      <c r="Z89" s="47">
        <f t="shared" si="32"/>
        <v>0</v>
      </c>
      <c r="AA89" s="47">
        <f t="shared" si="32"/>
        <v>0</v>
      </c>
      <c r="AB89" s="47">
        <f t="shared" si="32"/>
        <v>0</v>
      </c>
      <c r="AC89" s="47">
        <f t="shared" si="32"/>
        <v>0</v>
      </c>
      <c r="AD89" s="47">
        <f t="shared" si="32"/>
        <v>0</v>
      </c>
      <c r="AE89" s="47">
        <f t="shared" si="32"/>
        <v>0</v>
      </c>
      <c r="AF89" s="47">
        <f t="shared" si="32"/>
        <v>0</v>
      </c>
      <c r="AG89" s="47">
        <f t="shared" si="32"/>
        <v>4359415</v>
      </c>
    </row>
    <row r="90" spans="1:33" x14ac:dyDescent="0.25">
      <c r="A90" s="99"/>
      <c r="B90" s="98"/>
      <c r="C90" s="9"/>
      <c r="D90" s="13"/>
      <c r="E90" s="14"/>
      <c r="F90" s="9"/>
      <c r="N90" s="49"/>
      <c r="O90" s="49"/>
      <c r="P90" s="49"/>
      <c r="Q90" s="49"/>
      <c r="R90" s="49"/>
      <c r="S90" s="49"/>
      <c r="T90" s="49"/>
      <c r="U90" s="49"/>
      <c r="V90" s="49"/>
      <c r="W90" s="49"/>
      <c r="X90" s="49"/>
      <c r="Y90" s="49"/>
      <c r="Z90" s="49"/>
      <c r="AA90" s="49"/>
      <c r="AB90" s="49"/>
      <c r="AC90" s="49"/>
      <c r="AD90" s="49"/>
      <c r="AE90" s="49"/>
      <c r="AF90" s="49"/>
      <c r="AG90" s="91"/>
    </row>
    <row r="91" spans="1:33" x14ac:dyDescent="0.25">
      <c r="A91" s="99" t="s">
        <v>582</v>
      </c>
      <c r="B91" s="12" t="s">
        <v>224</v>
      </c>
      <c r="C91" s="9" t="s">
        <v>602</v>
      </c>
      <c r="D91" s="13" t="s">
        <v>148</v>
      </c>
      <c r="E91" s="14" t="s">
        <v>225</v>
      </c>
      <c r="F91" s="49"/>
      <c r="G91" s="49">
        <v>1972040</v>
      </c>
      <c r="N91" s="49"/>
      <c r="O91" s="49"/>
      <c r="P91" s="49"/>
      <c r="Q91" s="49"/>
      <c r="R91" s="49"/>
      <c r="S91" s="49"/>
      <c r="T91" s="49"/>
      <c r="U91" s="49"/>
      <c r="V91" s="49"/>
      <c r="W91" s="49"/>
      <c r="X91" s="49"/>
      <c r="Y91" s="49"/>
      <c r="Z91" s="49"/>
      <c r="AA91" s="49"/>
      <c r="AB91" s="49"/>
      <c r="AC91" s="49"/>
      <c r="AD91" s="49"/>
      <c r="AE91" s="49"/>
      <c r="AF91" s="49"/>
      <c r="AG91" s="91">
        <f>SUM(G91:AF91)</f>
        <v>1972040</v>
      </c>
    </row>
    <row r="92" spans="1:33" ht="14.25" customHeight="1" x14ac:dyDescent="0.25">
      <c r="A92" s="99"/>
      <c r="B92" s="12" t="s">
        <v>224</v>
      </c>
      <c r="C92" s="9" t="s">
        <v>602</v>
      </c>
      <c r="D92" s="13" t="s">
        <v>60</v>
      </c>
      <c r="E92" s="14" t="s">
        <v>225</v>
      </c>
      <c r="F92" s="49"/>
      <c r="G92" s="49">
        <v>1866905</v>
      </c>
      <c r="N92" s="49"/>
      <c r="O92" s="49"/>
      <c r="P92" s="49"/>
      <c r="Q92" s="49"/>
      <c r="R92" s="49"/>
      <c r="S92" s="49"/>
      <c r="T92" s="49"/>
      <c r="U92" s="49"/>
      <c r="V92" s="49"/>
      <c r="W92" s="49"/>
      <c r="X92" s="49"/>
      <c r="Y92" s="49"/>
      <c r="Z92" s="49"/>
      <c r="AA92" s="49"/>
      <c r="AB92" s="49"/>
      <c r="AC92" s="49"/>
      <c r="AD92" s="49"/>
      <c r="AE92" s="49"/>
      <c r="AF92" s="49"/>
      <c r="AG92" s="91">
        <f>SUM(G92:AF92)</f>
        <v>1866905</v>
      </c>
    </row>
    <row r="93" spans="1:33" ht="12.75" customHeight="1" x14ac:dyDescent="0.25">
      <c r="A93" s="180"/>
      <c r="B93" s="181" t="s">
        <v>224</v>
      </c>
      <c r="C93" s="9" t="s">
        <v>602</v>
      </c>
      <c r="D93" s="182"/>
      <c r="E93" s="177" t="s">
        <v>238</v>
      </c>
      <c r="F93" s="177"/>
      <c r="G93" s="178">
        <v>5701655</v>
      </c>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9">
        <f>SUM(G93:AF93)</f>
        <v>5701655</v>
      </c>
    </row>
    <row r="94" spans="1:33" x14ac:dyDescent="0.25">
      <c r="A94" s="99"/>
      <c r="B94" s="12" t="s">
        <v>224</v>
      </c>
      <c r="C94" s="9" t="s">
        <v>602</v>
      </c>
      <c r="D94" s="13"/>
      <c r="E94" s="14" t="s">
        <v>688</v>
      </c>
      <c r="F94" s="49"/>
      <c r="G94" s="49">
        <v>2942160</v>
      </c>
      <c r="N94" s="49"/>
      <c r="O94" s="49"/>
      <c r="P94" s="49"/>
      <c r="Q94" s="49"/>
      <c r="R94" s="49"/>
      <c r="S94" s="49"/>
      <c r="T94" s="49"/>
      <c r="U94" s="49"/>
      <c r="V94" s="49"/>
      <c r="W94" s="49"/>
      <c r="X94" s="49"/>
      <c r="Y94" s="49"/>
      <c r="Z94" s="49"/>
      <c r="AA94" s="49"/>
      <c r="AB94" s="49"/>
      <c r="AC94" s="49"/>
      <c r="AD94" s="49"/>
      <c r="AE94" s="49"/>
      <c r="AF94" s="49"/>
      <c r="AG94" s="91">
        <f>SUM(G94:AF94)</f>
        <v>2942160</v>
      </c>
    </row>
    <row r="95" spans="1:33" x14ac:dyDescent="0.25">
      <c r="A95" s="99"/>
      <c r="B95" s="12" t="s">
        <v>224</v>
      </c>
      <c r="C95" s="9" t="s">
        <v>602</v>
      </c>
      <c r="D95" s="7"/>
      <c r="E95" s="8" t="s">
        <v>1358</v>
      </c>
      <c r="F95" s="56"/>
      <c r="G95" s="56">
        <v>4950000</v>
      </c>
      <c r="H95" s="56"/>
      <c r="I95" s="56"/>
      <c r="J95" s="56"/>
      <c r="K95" s="56"/>
      <c r="L95" s="56"/>
      <c r="M95" s="56"/>
      <c r="N95" s="56"/>
      <c r="O95" s="56"/>
      <c r="P95" s="56"/>
      <c r="Q95" s="56"/>
      <c r="R95" s="56"/>
      <c r="S95" s="56"/>
      <c r="T95" s="56"/>
      <c r="U95" s="56"/>
      <c r="V95" s="56"/>
      <c r="W95" s="56"/>
      <c r="X95" s="56"/>
      <c r="Y95" s="56"/>
      <c r="Z95" s="56"/>
      <c r="AA95" s="144"/>
      <c r="AB95" s="144"/>
      <c r="AC95" s="144"/>
      <c r="AD95" s="144"/>
      <c r="AE95" s="144"/>
      <c r="AF95" s="144"/>
      <c r="AG95" s="108"/>
    </row>
    <row r="96" spans="1:33" ht="12.75" customHeight="1" x14ac:dyDescent="0.25">
      <c r="A96" s="180"/>
      <c r="B96" s="181" t="s">
        <v>224</v>
      </c>
      <c r="C96" s="182" t="s">
        <v>602</v>
      </c>
      <c r="D96" s="182" t="s">
        <v>227</v>
      </c>
      <c r="E96" s="177" t="s">
        <v>356</v>
      </c>
      <c r="F96" s="177"/>
      <c r="G96" s="178">
        <v>957235</v>
      </c>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9">
        <f>SUM(G96:AF96)</f>
        <v>957235</v>
      </c>
    </row>
    <row r="97" spans="1:34" x14ac:dyDescent="0.25">
      <c r="A97" s="99"/>
      <c r="B97" s="12" t="s">
        <v>224</v>
      </c>
      <c r="C97" s="9" t="s">
        <v>602</v>
      </c>
      <c r="D97" s="13" t="s">
        <v>229</v>
      </c>
      <c r="E97" s="14" t="s">
        <v>356</v>
      </c>
      <c r="F97" s="49"/>
      <c r="G97" s="49">
        <v>3233185</v>
      </c>
      <c r="N97" s="49"/>
      <c r="O97" s="49"/>
      <c r="P97" s="49"/>
      <c r="Q97" s="49"/>
      <c r="R97" s="49"/>
      <c r="S97" s="49"/>
      <c r="T97" s="49"/>
      <c r="U97" s="49"/>
      <c r="V97" s="49"/>
      <c r="W97" s="49"/>
      <c r="X97" s="49"/>
      <c r="Y97" s="49"/>
      <c r="Z97" s="49"/>
      <c r="AA97" s="49"/>
      <c r="AB97" s="49"/>
      <c r="AC97" s="49"/>
      <c r="AD97" s="49"/>
      <c r="AE97" s="49"/>
      <c r="AF97" s="49"/>
      <c r="AG97" s="91">
        <f>SUM(G97:AF97)</f>
        <v>3233185</v>
      </c>
    </row>
    <row r="98" spans="1:34" x14ac:dyDescent="0.25">
      <c r="A98" s="99"/>
      <c r="B98" s="12" t="s">
        <v>224</v>
      </c>
      <c r="C98" s="9" t="s">
        <v>602</v>
      </c>
      <c r="D98" s="13"/>
      <c r="E98" s="14" t="s">
        <v>426</v>
      </c>
      <c r="F98" s="49"/>
      <c r="G98" s="49">
        <v>4468355</v>
      </c>
      <c r="N98" s="49"/>
      <c r="O98" s="49"/>
      <c r="P98" s="49"/>
      <c r="Q98" s="49"/>
      <c r="R98" s="49"/>
      <c r="S98" s="49"/>
      <c r="T98" s="49"/>
      <c r="U98" s="49"/>
      <c r="V98" s="49"/>
      <c r="W98" s="49"/>
      <c r="X98" s="49"/>
      <c r="Y98" s="49"/>
      <c r="Z98" s="49"/>
      <c r="AA98" s="49"/>
      <c r="AB98" s="49"/>
      <c r="AC98" s="49"/>
      <c r="AD98" s="49"/>
      <c r="AE98" s="49"/>
      <c r="AF98" s="49"/>
      <c r="AG98" s="91">
        <f>SUM(G98:AF98)</f>
        <v>4468355</v>
      </c>
    </row>
    <row r="99" spans="1:34" s="97" customFormat="1" x14ac:dyDescent="0.2">
      <c r="A99" s="92"/>
      <c r="B99" s="93"/>
      <c r="C99" s="94"/>
      <c r="D99" s="95"/>
      <c r="E99" s="46" t="s">
        <v>584</v>
      </c>
      <c r="F99" s="46"/>
      <c r="G99" s="47">
        <f t="shared" ref="G99:AG99" si="33">SUM(G91:G98)</f>
        <v>26091535</v>
      </c>
      <c r="H99" s="96">
        <f t="shared" si="33"/>
        <v>0</v>
      </c>
      <c r="I99" s="47">
        <f t="shared" si="33"/>
        <v>0</v>
      </c>
      <c r="J99" s="47">
        <f t="shared" si="33"/>
        <v>0</v>
      </c>
      <c r="K99" s="47">
        <f t="shared" si="33"/>
        <v>0</v>
      </c>
      <c r="L99" s="47">
        <f t="shared" si="33"/>
        <v>0</v>
      </c>
      <c r="M99" s="47">
        <f t="shared" si="33"/>
        <v>0</v>
      </c>
      <c r="N99" s="47">
        <f t="shared" si="33"/>
        <v>0</v>
      </c>
      <c r="O99" s="47">
        <f t="shared" si="33"/>
        <v>0</v>
      </c>
      <c r="P99" s="47">
        <f t="shared" si="33"/>
        <v>0</v>
      </c>
      <c r="Q99" s="47">
        <f t="shared" si="33"/>
        <v>0</v>
      </c>
      <c r="R99" s="47">
        <f t="shared" si="33"/>
        <v>0</v>
      </c>
      <c r="S99" s="47">
        <f t="shared" si="33"/>
        <v>0</v>
      </c>
      <c r="T99" s="47">
        <f t="shared" si="33"/>
        <v>0</v>
      </c>
      <c r="U99" s="47">
        <f t="shared" si="33"/>
        <v>0</v>
      </c>
      <c r="V99" s="47">
        <f t="shared" si="33"/>
        <v>0</v>
      </c>
      <c r="W99" s="47">
        <f t="shared" si="33"/>
        <v>0</v>
      </c>
      <c r="X99" s="47">
        <f t="shared" si="33"/>
        <v>0</v>
      </c>
      <c r="Y99" s="47">
        <f t="shared" si="33"/>
        <v>0</v>
      </c>
      <c r="Z99" s="47">
        <f t="shared" si="33"/>
        <v>0</v>
      </c>
      <c r="AA99" s="47">
        <f t="shared" si="33"/>
        <v>0</v>
      </c>
      <c r="AB99" s="47">
        <f t="shared" si="33"/>
        <v>0</v>
      </c>
      <c r="AC99" s="47">
        <f t="shared" si="33"/>
        <v>0</v>
      </c>
      <c r="AD99" s="47">
        <f t="shared" si="33"/>
        <v>0</v>
      </c>
      <c r="AE99" s="47">
        <f t="shared" si="33"/>
        <v>0</v>
      </c>
      <c r="AF99" s="47">
        <f t="shared" si="33"/>
        <v>0</v>
      </c>
      <c r="AG99" s="47">
        <f t="shared" si="33"/>
        <v>21141535</v>
      </c>
    </row>
    <row r="100" spans="1:34" x14ac:dyDescent="0.25">
      <c r="A100" s="99"/>
      <c r="B100" s="98"/>
      <c r="C100" s="9"/>
      <c r="D100" s="13"/>
      <c r="E100" s="14"/>
      <c r="F100" s="9"/>
      <c r="N100" s="49"/>
      <c r="O100" s="49"/>
      <c r="P100" s="49"/>
      <c r="Q100" s="49"/>
      <c r="R100" s="49"/>
      <c r="S100" s="49"/>
      <c r="T100" s="49"/>
      <c r="U100" s="49"/>
      <c r="V100" s="49"/>
      <c r="W100" s="49"/>
      <c r="X100" s="49"/>
      <c r="Y100" s="49"/>
      <c r="Z100" s="49"/>
      <c r="AA100" s="49"/>
      <c r="AB100" s="49"/>
      <c r="AC100" s="49"/>
      <c r="AD100" s="49"/>
      <c r="AE100" s="49"/>
      <c r="AF100" s="49"/>
      <c r="AG100" s="91"/>
      <c r="AH100" s="97"/>
    </row>
    <row r="101" spans="1:34" x14ac:dyDescent="0.25">
      <c r="A101" s="99" t="s">
        <v>587</v>
      </c>
      <c r="B101" s="12" t="s">
        <v>25</v>
      </c>
      <c r="C101" s="9" t="s">
        <v>604</v>
      </c>
      <c r="D101" s="13"/>
      <c r="E101" s="9" t="s">
        <v>26</v>
      </c>
      <c r="F101" s="49"/>
      <c r="G101" s="49">
        <v>693765</v>
      </c>
      <c r="N101" s="49"/>
      <c r="O101" s="49"/>
      <c r="P101" s="49"/>
      <c r="Q101" s="49"/>
      <c r="R101" s="49"/>
      <c r="S101" s="49"/>
      <c r="T101" s="49"/>
      <c r="U101" s="49"/>
      <c r="V101" s="49"/>
      <c r="W101" s="49"/>
      <c r="X101" s="49"/>
      <c r="Y101" s="49"/>
      <c r="Z101" s="49"/>
      <c r="AA101" s="49"/>
      <c r="AB101" s="49"/>
      <c r="AC101" s="49"/>
      <c r="AD101" s="49"/>
      <c r="AE101" s="49"/>
      <c r="AF101" s="49"/>
      <c r="AG101" s="91">
        <f t="shared" ref="AG101:AG106" si="34">SUM(G101:AF101)</f>
        <v>693765</v>
      </c>
      <c r="AH101" s="97"/>
    </row>
    <row r="102" spans="1:34" x14ac:dyDescent="0.25">
      <c r="A102" s="99"/>
      <c r="B102" s="12" t="s">
        <v>25</v>
      </c>
      <c r="C102" s="9" t="s">
        <v>604</v>
      </c>
      <c r="D102" s="13"/>
      <c r="E102" s="14" t="s">
        <v>68</v>
      </c>
      <c r="F102" s="49"/>
      <c r="G102" s="49">
        <v>2852025</v>
      </c>
      <c r="N102" s="49"/>
      <c r="O102" s="49"/>
      <c r="P102" s="49"/>
      <c r="Q102" s="49"/>
      <c r="R102" s="49"/>
      <c r="S102" s="49"/>
      <c r="T102" s="49"/>
      <c r="U102" s="49"/>
      <c r="V102" s="49"/>
      <c r="W102" s="49"/>
      <c r="X102" s="49"/>
      <c r="Y102" s="49"/>
      <c r="Z102" s="49"/>
      <c r="AA102" s="49"/>
      <c r="AB102" s="49"/>
      <c r="AC102" s="49"/>
      <c r="AD102" s="49"/>
      <c r="AE102" s="49"/>
      <c r="AF102" s="49"/>
      <c r="AG102" s="91">
        <f t="shared" si="34"/>
        <v>2852025</v>
      </c>
      <c r="AH102" s="97"/>
    </row>
    <row r="103" spans="1:34" x14ac:dyDescent="0.25">
      <c r="A103" s="99"/>
      <c r="B103" s="12" t="s">
        <v>25</v>
      </c>
      <c r="C103" s="9" t="s">
        <v>604</v>
      </c>
      <c r="D103" s="13"/>
      <c r="E103" s="14" t="s">
        <v>122</v>
      </c>
      <c r="F103" s="49"/>
      <c r="G103" s="49">
        <v>3564924</v>
      </c>
      <c r="N103" s="49"/>
      <c r="O103" s="49"/>
      <c r="P103" s="49"/>
      <c r="Q103" s="49"/>
      <c r="R103" s="49"/>
      <c r="S103" s="49"/>
      <c r="T103" s="49"/>
      <c r="U103" s="49"/>
      <c r="V103" s="49"/>
      <c r="W103" s="49"/>
      <c r="X103" s="49"/>
      <c r="Y103" s="49"/>
      <c r="Z103" s="49"/>
      <c r="AA103" s="49"/>
      <c r="AB103" s="49"/>
      <c r="AC103" s="49"/>
      <c r="AD103" s="49"/>
      <c r="AE103" s="49"/>
      <c r="AF103" s="49"/>
      <c r="AG103" s="91">
        <f t="shared" si="34"/>
        <v>3564924</v>
      </c>
      <c r="AH103" s="97"/>
    </row>
    <row r="104" spans="1:34" ht="12.75" customHeight="1" x14ac:dyDescent="0.25">
      <c r="A104" s="99"/>
      <c r="B104" s="12" t="s">
        <v>25</v>
      </c>
      <c r="C104" s="9" t="s">
        <v>604</v>
      </c>
      <c r="D104" s="13"/>
      <c r="E104" s="14" t="s">
        <v>230</v>
      </c>
      <c r="F104" s="49"/>
      <c r="G104" s="49">
        <v>862467</v>
      </c>
      <c r="N104" s="49"/>
      <c r="O104" s="49"/>
      <c r="P104" s="49"/>
      <c r="Q104" s="49"/>
      <c r="R104" s="49"/>
      <c r="S104" s="49"/>
      <c r="T104" s="49"/>
      <c r="U104" s="49"/>
      <c r="V104" s="49"/>
      <c r="W104" s="49"/>
      <c r="X104" s="49"/>
      <c r="Y104" s="49"/>
      <c r="Z104" s="49"/>
      <c r="AA104" s="49"/>
      <c r="AB104" s="49"/>
      <c r="AC104" s="49"/>
      <c r="AD104" s="49"/>
      <c r="AE104" s="49"/>
      <c r="AF104" s="49"/>
      <c r="AG104" s="91">
        <f t="shared" si="34"/>
        <v>862467</v>
      </c>
      <c r="AH104" s="97"/>
    </row>
    <row r="105" spans="1:34" x14ac:dyDescent="0.25">
      <c r="A105" s="99"/>
      <c r="B105" s="12" t="s">
        <v>25</v>
      </c>
      <c r="C105" s="9" t="s">
        <v>604</v>
      </c>
      <c r="D105" s="13"/>
      <c r="E105" s="14" t="s">
        <v>157</v>
      </c>
      <c r="F105" s="49"/>
      <c r="G105" s="49">
        <v>6434454</v>
      </c>
      <c r="H105" s="49">
        <v>150000</v>
      </c>
      <c r="N105" s="49"/>
      <c r="O105" s="49"/>
      <c r="P105" s="49"/>
      <c r="Q105" s="49"/>
      <c r="R105" s="49"/>
      <c r="S105" s="49"/>
      <c r="T105" s="49"/>
      <c r="U105" s="49"/>
      <c r="V105" s="49"/>
      <c r="W105" s="49"/>
      <c r="X105" s="49"/>
      <c r="Y105" s="49"/>
      <c r="Z105" s="49"/>
      <c r="AA105" s="49"/>
      <c r="AB105" s="49"/>
      <c r="AC105" s="49"/>
      <c r="AD105" s="49"/>
      <c r="AE105" s="49"/>
      <c r="AF105" s="49"/>
      <c r="AG105" s="91">
        <f t="shared" si="34"/>
        <v>6584454</v>
      </c>
      <c r="AH105" s="97"/>
    </row>
    <row r="106" spans="1:34" x14ac:dyDescent="0.25">
      <c r="A106" s="183"/>
      <c r="B106" s="101" t="s">
        <v>25</v>
      </c>
      <c r="C106" s="115" t="s">
        <v>604</v>
      </c>
      <c r="D106" s="101"/>
      <c r="E106" s="116" t="s">
        <v>279</v>
      </c>
      <c r="F106" s="49"/>
      <c r="G106" s="102">
        <v>682839</v>
      </c>
      <c r="H106" s="102"/>
      <c r="I106" s="102"/>
      <c r="J106" s="102">
        <v>-587970</v>
      </c>
      <c r="N106" s="49"/>
      <c r="O106" s="49"/>
      <c r="P106" s="49"/>
      <c r="Q106" s="49"/>
      <c r="R106" s="49"/>
      <c r="S106" s="49"/>
      <c r="T106" s="49"/>
      <c r="U106" s="49"/>
      <c r="V106" s="49"/>
      <c r="W106" s="49"/>
      <c r="X106" s="49"/>
      <c r="Y106" s="49"/>
      <c r="Z106" s="49"/>
      <c r="AA106" s="49"/>
      <c r="AB106" s="49"/>
      <c r="AC106" s="49"/>
      <c r="AD106" s="49"/>
      <c r="AE106" s="49"/>
      <c r="AF106" s="49"/>
      <c r="AG106" s="103">
        <f t="shared" si="34"/>
        <v>94869</v>
      </c>
    </row>
    <row r="107" spans="1:34" x14ac:dyDescent="0.25">
      <c r="A107" s="99"/>
      <c r="B107" s="181" t="s">
        <v>25</v>
      </c>
      <c r="C107" s="177" t="s">
        <v>604</v>
      </c>
      <c r="D107" s="182"/>
      <c r="E107" s="177" t="s">
        <v>295</v>
      </c>
      <c r="F107" s="178"/>
      <c r="G107" s="178">
        <v>980631</v>
      </c>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9">
        <f>SUM(G107:AF107)</f>
        <v>980631</v>
      </c>
      <c r="AH107" s="97"/>
    </row>
    <row r="108" spans="1:34" x14ac:dyDescent="0.25">
      <c r="A108" s="99"/>
      <c r="B108" s="181" t="s">
        <v>25</v>
      </c>
      <c r="C108" s="177" t="s">
        <v>604</v>
      </c>
      <c r="D108" s="182"/>
      <c r="E108" s="177" t="s">
        <v>356</v>
      </c>
      <c r="F108" s="177"/>
      <c r="G108" s="178">
        <v>2737539</v>
      </c>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9">
        <f>SUM(G108:AF108)</f>
        <v>2737539</v>
      </c>
      <c r="AH108" s="97"/>
    </row>
    <row r="109" spans="1:34" x14ac:dyDescent="0.25">
      <c r="A109" s="99"/>
      <c r="B109" s="12" t="s">
        <v>25</v>
      </c>
      <c r="C109" s="9" t="s">
        <v>604</v>
      </c>
      <c r="D109" s="13"/>
      <c r="E109" s="14" t="s">
        <v>426</v>
      </c>
      <c r="F109" s="49"/>
      <c r="G109" s="49">
        <v>2336595</v>
      </c>
      <c r="N109" s="49"/>
      <c r="O109" s="49"/>
      <c r="P109" s="49"/>
      <c r="Q109" s="49"/>
      <c r="R109" s="49"/>
      <c r="S109" s="49"/>
      <c r="T109" s="49"/>
      <c r="U109" s="49"/>
      <c r="V109" s="49"/>
      <c r="W109" s="49"/>
      <c r="X109" s="49"/>
      <c r="Y109" s="49"/>
      <c r="Z109" s="49"/>
      <c r="AA109" s="49"/>
      <c r="AB109" s="49"/>
      <c r="AC109" s="49"/>
      <c r="AD109" s="49"/>
      <c r="AE109" s="49"/>
      <c r="AF109" s="49"/>
      <c r="AG109" s="91">
        <f>SUM(G109:AF109)</f>
        <v>2336595</v>
      </c>
    </row>
    <row r="110" spans="1:34" s="97" customFormat="1" x14ac:dyDescent="0.2">
      <c r="A110" s="92"/>
      <c r="B110" s="93"/>
      <c r="C110" s="94"/>
      <c r="D110" s="95"/>
      <c r="E110" s="46" t="s">
        <v>584</v>
      </c>
      <c r="F110" s="46"/>
      <c r="G110" s="47">
        <f t="shared" ref="G110:AG110" si="35">SUM(G101:G109)</f>
        <v>21145239</v>
      </c>
      <c r="H110" s="47">
        <f t="shared" si="35"/>
        <v>150000</v>
      </c>
      <c r="I110" s="47">
        <f t="shared" si="35"/>
        <v>0</v>
      </c>
      <c r="J110" s="47">
        <f t="shared" si="35"/>
        <v>-587970</v>
      </c>
      <c r="K110" s="47">
        <f t="shared" si="35"/>
        <v>0</v>
      </c>
      <c r="L110" s="96">
        <f t="shared" si="35"/>
        <v>0</v>
      </c>
      <c r="M110" s="47">
        <f t="shared" si="35"/>
        <v>0</v>
      </c>
      <c r="N110" s="47">
        <f t="shared" si="35"/>
        <v>0</v>
      </c>
      <c r="O110" s="47">
        <f t="shared" si="35"/>
        <v>0</v>
      </c>
      <c r="P110" s="47">
        <f t="shared" si="35"/>
        <v>0</v>
      </c>
      <c r="Q110" s="47">
        <f t="shared" si="35"/>
        <v>0</v>
      </c>
      <c r="R110" s="47">
        <f t="shared" si="35"/>
        <v>0</v>
      </c>
      <c r="S110" s="47">
        <f t="shared" si="35"/>
        <v>0</v>
      </c>
      <c r="T110" s="47">
        <f t="shared" si="35"/>
        <v>0</v>
      </c>
      <c r="U110" s="47">
        <f t="shared" si="35"/>
        <v>0</v>
      </c>
      <c r="V110" s="47">
        <f t="shared" si="35"/>
        <v>0</v>
      </c>
      <c r="W110" s="47">
        <f t="shared" si="35"/>
        <v>0</v>
      </c>
      <c r="X110" s="47">
        <f t="shared" si="35"/>
        <v>0</v>
      </c>
      <c r="Y110" s="47">
        <f t="shared" si="35"/>
        <v>0</v>
      </c>
      <c r="Z110" s="47">
        <f t="shared" si="35"/>
        <v>0</v>
      </c>
      <c r="AA110" s="47">
        <f t="shared" si="35"/>
        <v>0</v>
      </c>
      <c r="AB110" s="47">
        <f t="shared" si="35"/>
        <v>0</v>
      </c>
      <c r="AC110" s="47">
        <f t="shared" si="35"/>
        <v>0</v>
      </c>
      <c r="AD110" s="47">
        <f t="shared" si="35"/>
        <v>0</v>
      </c>
      <c r="AE110" s="47">
        <f t="shared" si="35"/>
        <v>0</v>
      </c>
      <c r="AF110" s="47">
        <f t="shared" si="35"/>
        <v>0</v>
      </c>
      <c r="AG110" s="47">
        <f t="shared" si="35"/>
        <v>20707269</v>
      </c>
    </row>
    <row r="111" spans="1:34" x14ac:dyDescent="0.25">
      <c r="A111" s="99"/>
      <c r="B111" s="98"/>
      <c r="C111" s="9"/>
      <c r="D111" s="13"/>
      <c r="E111" s="14"/>
      <c r="F111" s="9"/>
      <c r="N111" s="49"/>
      <c r="O111" s="49"/>
      <c r="P111" s="49"/>
      <c r="Q111" s="49"/>
      <c r="R111" s="49"/>
      <c r="S111" s="49"/>
      <c r="T111" s="49"/>
      <c r="U111" s="49"/>
      <c r="V111" s="49"/>
      <c r="W111" s="49"/>
      <c r="X111" s="49"/>
      <c r="Y111" s="49"/>
      <c r="Z111" s="49"/>
      <c r="AA111" s="49"/>
      <c r="AB111" s="49"/>
      <c r="AC111" s="49"/>
      <c r="AD111" s="49"/>
      <c r="AE111" s="49"/>
      <c r="AF111" s="49"/>
      <c r="AG111" s="91"/>
    </row>
    <row r="112" spans="1:34" x14ac:dyDescent="0.25">
      <c r="A112" s="99" t="s">
        <v>582</v>
      </c>
      <c r="B112" s="12" t="s">
        <v>247</v>
      </c>
      <c r="C112" s="9" t="s">
        <v>1360</v>
      </c>
      <c r="D112" s="13"/>
      <c r="E112" s="14" t="s">
        <v>244</v>
      </c>
      <c r="F112" s="49"/>
      <c r="G112" s="49">
        <v>1573776</v>
      </c>
      <c r="N112" s="49"/>
      <c r="O112" s="49"/>
      <c r="P112" s="49"/>
      <c r="Q112" s="49"/>
      <c r="R112" s="49"/>
      <c r="S112" s="49"/>
      <c r="T112" s="49"/>
      <c r="U112" s="49"/>
      <c r="V112" s="49"/>
      <c r="W112" s="49"/>
      <c r="X112" s="49"/>
      <c r="Y112" s="49"/>
      <c r="Z112" s="49"/>
      <c r="AA112" s="49"/>
      <c r="AB112" s="49"/>
      <c r="AC112" s="49"/>
      <c r="AD112" s="49"/>
      <c r="AE112" s="49"/>
      <c r="AF112" s="49"/>
      <c r="AG112" s="91">
        <f>SUM(G112:AF112)</f>
        <v>1573776</v>
      </c>
    </row>
    <row r="113" spans="1:33" x14ac:dyDescent="0.25">
      <c r="A113" s="99"/>
      <c r="B113" s="12" t="s">
        <v>247</v>
      </c>
      <c r="C113" s="9" t="s">
        <v>1360</v>
      </c>
      <c r="D113" s="13"/>
      <c r="E113" s="14" t="s">
        <v>356</v>
      </c>
      <c r="F113" s="49"/>
      <c r="G113" s="49">
        <v>1981436</v>
      </c>
      <c r="N113" s="49"/>
      <c r="O113" s="49"/>
      <c r="P113" s="49"/>
      <c r="Q113" s="49"/>
      <c r="R113" s="49"/>
      <c r="S113" s="49"/>
      <c r="T113" s="49"/>
      <c r="U113" s="49"/>
      <c r="V113" s="49"/>
      <c r="W113" s="49"/>
      <c r="X113" s="49"/>
      <c r="Y113" s="49"/>
      <c r="Z113" s="49"/>
      <c r="AA113" s="49"/>
      <c r="AB113" s="49"/>
      <c r="AC113" s="49"/>
      <c r="AD113" s="49"/>
      <c r="AE113" s="49"/>
      <c r="AF113" s="49"/>
      <c r="AG113" s="91">
        <f>SUM(G113:AF113)</f>
        <v>1981436</v>
      </c>
    </row>
    <row r="114" spans="1:33" s="97" customFormat="1" x14ac:dyDescent="0.2">
      <c r="A114" s="92"/>
      <c r="B114" s="93"/>
      <c r="C114" s="94"/>
      <c r="D114" s="95"/>
      <c r="E114" s="46" t="s">
        <v>584</v>
      </c>
      <c r="F114" s="46"/>
      <c r="G114" s="47">
        <f t="shared" ref="G114:AG114" si="36">SUM(G112:G113)</f>
        <v>3555212</v>
      </c>
      <c r="H114" s="96">
        <f t="shared" si="36"/>
        <v>0</v>
      </c>
      <c r="I114" s="47">
        <f t="shared" si="36"/>
        <v>0</v>
      </c>
      <c r="J114" s="47">
        <f t="shared" si="36"/>
        <v>0</v>
      </c>
      <c r="K114" s="47">
        <f t="shared" si="36"/>
        <v>0</v>
      </c>
      <c r="L114" s="47">
        <f t="shared" si="36"/>
        <v>0</v>
      </c>
      <c r="M114" s="47">
        <f t="shared" si="36"/>
        <v>0</v>
      </c>
      <c r="N114" s="47">
        <f t="shared" si="36"/>
        <v>0</v>
      </c>
      <c r="O114" s="47">
        <f t="shared" si="36"/>
        <v>0</v>
      </c>
      <c r="P114" s="47">
        <f t="shared" si="36"/>
        <v>0</v>
      </c>
      <c r="Q114" s="47">
        <f t="shared" si="36"/>
        <v>0</v>
      </c>
      <c r="R114" s="47">
        <f t="shared" si="36"/>
        <v>0</v>
      </c>
      <c r="S114" s="47">
        <f t="shared" si="36"/>
        <v>0</v>
      </c>
      <c r="T114" s="47">
        <f t="shared" si="36"/>
        <v>0</v>
      </c>
      <c r="U114" s="47">
        <f t="shared" si="36"/>
        <v>0</v>
      </c>
      <c r="V114" s="47">
        <f t="shared" si="36"/>
        <v>0</v>
      </c>
      <c r="W114" s="47">
        <f t="shared" si="36"/>
        <v>0</v>
      </c>
      <c r="X114" s="47">
        <f t="shared" si="36"/>
        <v>0</v>
      </c>
      <c r="Y114" s="47">
        <f t="shared" si="36"/>
        <v>0</v>
      </c>
      <c r="Z114" s="47">
        <f t="shared" si="36"/>
        <v>0</v>
      </c>
      <c r="AA114" s="47">
        <f t="shared" ref="AA114:AF114" si="37">SUM(AA112:AA113)</f>
        <v>0</v>
      </c>
      <c r="AB114" s="47">
        <f t="shared" si="37"/>
        <v>0</v>
      </c>
      <c r="AC114" s="47">
        <f t="shared" si="37"/>
        <v>0</v>
      </c>
      <c r="AD114" s="47">
        <f t="shared" si="37"/>
        <v>0</v>
      </c>
      <c r="AE114" s="47">
        <f t="shared" si="37"/>
        <v>0</v>
      </c>
      <c r="AF114" s="47">
        <f t="shared" si="37"/>
        <v>0</v>
      </c>
      <c r="AG114" s="47">
        <f t="shared" si="36"/>
        <v>3555212</v>
      </c>
    </row>
    <row r="115" spans="1:33" x14ac:dyDescent="0.25">
      <c r="A115" s="99"/>
      <c r="B115" s="98"/>
      <c r="C115" s="9"/>
      <c r="D115" s="13"/>
      <c r="E115" s="14"/>
      <c r="F115" s="9"/>
      <c r="N115" s="49"/>
      <c r="O115" s="49"/>
      <c r="P115" s="49"/>
      <c r="Q115" s="49"/>
      <c r="R115" s="49"/>
      <c r="S115" s="49"/>
      <c r="T115" s="49"/>
      <c r="U115" s="49"/>
      <c r="V115" s="49"/>
      <c r="W115" s="49"/>
      <c r="X115" s="49"/>
      <c r="Y115" s="49"/>
      <c r="Z115" s="49"/>
      <c r="AA115" s="49"/>
      <c r="AB115" s="49"/>
      <c r="AC115" s="49"/>
      <c r="AD115" s="49"/>
      <c r="AE115" s="49"/>
      <c r="AF115" s="49"/>
      <c r="AG115" s="91"/>
    </row>
    <row r="116" spans="1:33" x14ac:dyDescent="0.25">
      <c r="A116" s="99" t="s">
        <v>587</v>
      </c>
      <c r="B116" s="12" t="s">
        <v>396</v>
      </c>
      <c r="C116" s="9" t="s">
        <v>1354</v>
      </c>
      <c r="D116" s="13"/>
      <c r="E116" s="14" t="s">
        <v>397</v>
      </c>
      <c r="F116" s="49"/>
      <c r="G116" s="49">
        <v>1527750</v>
      </c>
      <c r="N116" s="49"/>
      <c r="O116" s="49"/>
      <c r="P116" s="49"/>
      <c r="Q116" s="49"/>
      <c r="R116" s="49"/>
      <c r="S116" s="49"/>
      <c r="T116" s="49"/>
      <c r="U116" s="49"/>
      <c r="V116" s="49"/>
      <c r="W116" s="49"/>
      <c r="X116" s="49"/>
      <c r="Y116" s="49"/>
      <c r="Z116" s="49"/>
      <c r="AA116" s="49"/>
      <c r="AB116" s="49"/>
      <c r="AC116" s="49"/>
      <c r="AD116" s="49"/>
      <c r="AE116" s="49"/>
      <c r="AF116" s="49"/>
      <c r="AG116" s="91">
        <f>SUM(G116:AF116)</f>
        <v>1527750</v>
      </c>
    </row>
    <row r="117" spans="1:33" s="97" customFormat="1" x14ac:dyDescent="0.2">
      <c r="A117" s="92"/>
      <c r="B117" s="93"/>
      <c r="C117" s="94"/>
      <c r="D117" s="95"/>
      <c r="E117" s="46" t="s">
        <v>584</v>
      </c>
      <c r="F117" s="46"/>
      <c r="G117" s="47">
        <f>G116</f>
        <v>1527750</v>
      </c>
      <c r="H117" s="96">
        <f t="shared" ref="H117:AG117" si="38">H116</f>
        <v>0</v>
      </c>
      <c r="I117" s="47">
        <f t="shared" si="38"/>
        <v>0</v>
      </c>
      <c r="J117" s="47">
        <f t="shared" si="38"/>
        <v>0</v>
      </c>
      <c r="K117" s="47">
        <f t="shared" si="38"/>
        <v>0</v>
      </c>
      <c r="L117" s="47">
        <f t="shared" si="38"/>
        <v>0</v>
      </c>
      <c r="M117" s="47">
        <f t="shared" si="38"/>
        <v>0</v>
      </c>
      <c r="N117" s="47">
        <f t="shared" si="38"/>
        <v>0</v>
      </c>
      <c r="O117" s="47">
        <f t="shared" si="38"/>
        <v>0</v>
      </c>
      <c r="P117" s="47">
        <f t="shared" si="38"/>
        <v>0</v>
      </c>
      <c r="Q117" s="47">
        <f t="shared" si="38"/>
        <v>0</v>
      </c>
      <c r="R117" s="47">
        <f t="shared" si="38"/>
        <v>0</v>
      </c>
      <c r="S117" s="47">
        <f t="shared" si="38"/>
        <v>0</v>
      </c>
      <c r="T117" s="47">
        <f t="shared" si="38"/>
        <v>0</v>
      </c>
      <c r="U117" s="47">
        <f t="shared" si="38"/>
        <v>0</v>
      </c>
      <c r="V117" s="47">
        <f t="shared" si="38"/>
        <v>0</v>
      </c>
      <c r="W117" s="47">
        <f t="shared" si="38"/>
        <v>0</v>
      </c>
      <c r="X117" s="47">
        <f t="shared" si="38"/>
        <v>0</v>
      </c>
      <c r="Y117" s="47">
        <f t="shared" si="38"/>
        <v>0</v>
      </c>
      <c r="Z117" s="47">
        <f t="shared" si="38"/>
        <v>0</v>
      </c>
      <c r="AA117" s="47">
        <f t="shared" ref="AA117:AF117" si="39">AA116</f>
        <v>0</v>
      </c>
      <c r="AB117" s="47">
        <f t="shared" si="39"/>
        <v>0</v>
      </c>
      <c r="AC117" s="47">
        <f t="shared" si="39"/>
        <v>0</v>
      </c>
      <c r="AD117" s="47">
        <f t="shared" si="39"/>
        <v>0</v>
      </c>
      <c r="AE117" s="47">
        <f t="shared" si="39"/>
        <v>0</v>
      </c>
      <c r="AF117" s="47">
        <f t="shared" si="39"/>
        <v>0</v>
      </c>
      <c r="AG117" s="47">
        <f t="shared" si="38"/>
        <v>1527750</v>
      </c>
    </row>
    <row r="118" spans="1:33" x14ac:dyDescent="0.25">
      <c r="A118" s="99"/>
      <c r="B118" s="98"/>
      <c r="C118" s="9"/>
      <c r="D118" s="13"/>
      <c r="E118" s="14"/>
      <c r="F118" s="49"/>
      <c r="N118" s="49"/>
      <c r="O118" s="49"/>
      <c r="P118" s="49"/>
      <c r="Q118" s="49"/>
      <c r="R118" s="49"/>
      <c r="S118" s="49"/>
      <c r="T118" s="49"/>
      <c r="U118" s="49"/>
      <c r="V118" s="49"/>
      <c r="W118" s="49"/>
      <c r="X118" s="49"/>
      <c r="Y118" s="49"/>
      <c r="Z118" s="49"/>
      <c r="AA118" s="49"/>
      <c r="AB118" s="49"/>
      <c r="AC118" s="49"/>
      <c r="AD118" s="49"/>
      <c r="AE118" s="49"/>
      <c r="AF118" s="49"/>
      <c r="AG118" s="91"/>
    </row>
    <row r="119" spans="1:33" x14ac:dyDescent="0.25">
      <c r="A119" s="99" t="s">
        <v>585</v>
      </c>
      <c r="B119" s="12" t="s">
        <v>30</v>
      </c>
      <c r="C119" s="9" t="s">
        <v>606</v>
      </c>
      <c r="D119" s="13"/>
      <c r="E119" s="9" t="s">
        <v>26</v>
      </c>
      <c r="F119" s="49"/>
      <c r="G119" s="49">
        <v>865113</v>
      </c>
      <c r="H119" s="49">
        <v>-180000</v>
      </c>
      <c r="I119" s="49">
        <v>8652</v>
      </c>
      <c r="N119" s="49"/>
      <c r="O119" s="49"/>
      <c r="P119" s="49"/>
      <c r="Q119" s="49"/>
      <c r="R119" s="49"/>
      <c r="S119" s="49"/>
      <c r="T119" s="49"/>
      <c r="U119" s="49"/>
      <c r="V119" s="49"/>
      <c r="W119" s="49"/>
      <c r="X119" s="49"/>
      <c r="Y119" s="49"/>
      <c r="Z119" s="49"/>
      <c r="AA119" s="49"/>
      <c r="AB119" s="49"/>
      <c r="AC119" s="49"/>
      <c r="AD119" s="49"/>
      <c r="AE119" s="49"/>
      <c r="AF119" s="49"/>
      <c r="AG119" s="91">
        <f>SUM(G119:AF119)</f>
        <v>693765</v>
      </c>
    </row>
    <row r="120" spans="1:33" s="105" customFormat="1" x14ac:dyDescent="0.2">
      <c r="A120" s="100"/>
      <c r="B120" s="115" t="s">
        <v>30</v>
      </c>
      <c r="C120" s="115" t="s">
        <v>606</v>
      </c>
      <c r="D120" s="101"/>
      <c r="E120" s="109" t="s">
        <v>134</v>
      </c>
      <c r="F120" s="102"/>
      <c r="G120" s="102">
        <v>3100593</v>
      </c>
      <c r="H120" s="102"/>
      <c r="I120" s="102">
        <v>26997</v>
      </c>
      <c r="J120" s="102">
        <v>-2345692</v>
      </c>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3">
        <f>SUM(G120:AF120)</f>
        <v>781898</v>
      </c>
    </row>
    <row r="121" spans="1:33" x14ac:dyDescent="0.25">
      <c r="A121" s="99"/>
      <c r="B121" s="12" t="s">
        <v>30</v>
      </c>
      <c r="C121" s="9" t="s">
        <v>606</v>
      </c>
      <c r="D121" s="13"/>
      <c r="E121" s="14" t="s">
        <v>164</v>
      </c>
      <c r="F121" s="49"/>
      <c r="G121" s="49">
        <v>3131439</v>
      </c>
      <c r="I121" s="49">
        <v>31314</v>
      </c>
      <c r="N121" s="49"/>
      <c r="O121" s="49"/>
      <c r="P121" s="49"/>
      <c r="Q121" s="49"/>
      <c r="R121" s="49"/>
      <c r="S121" s="49"/>
      <c r="T121" s="49"/>
      <c r="U121" s="49"/>
      <c r="V121" s="49"/>
      <c r="W121" s="49"/>
      <c r="X121" s="49"/>
      <c r="Y121" s="49"/>
      <c r="Z121" s="49"/>
      <c r="AA121" s="49"/>
      <c r="AB121" s="49"/>
      <c r="AC121" s="49"/>
      <c r="AD121" s="49"/>
      <c r="AE121" s="49"/>
      <c r="AF121" s="49"/>
      <c r="AG121" s="91">
        <f>SUM(G121:AF121)</f>
        <v>3162753</v>
      </c>
    </row>
    <row r="122" spans="1:33" x14ac:dyDescent="0.25">
      <c r="A122" s="99"/>
      <c r="B122" s="12" t="s">
        <v>30</v>
      </c>
      <c r="C122" s="9" t="s">
        <v>606</v>
      </c>
      <c r="D122" s="13"/>
      <c r="E122" s="9" t="s">
        <v>450</v>
      </c>
      <c r="F122" s="49"/>
      <c r="G122" s="49">
        <v>4248495</v>
      </c>
      <c r="I122" s="49">
        <v>35121</v>
      </c>
      <c r="J122" s="49">
        <v>1345894</v>
      </c>
      <c r="N122" s="49"/>
      <c r="O122" s="49"/>
      <c r="P122" s="49"/>
      <c r="Q122" s="49"/>
      <c r="R122" s="49"/>
      <c r="S122" s="49"/>
      <c r="T122" s="49"/>
      <c r="U122" s="49"/>
      <c r="V122" s="49"/>
      <c r="W122" s="49"/>
      <c r="X122" s="49"/>
      <c r="Y122" s="49"/>
      <c r="Z122" s="49"/>
      <c r="AA122" s="49"/>
      <c r="AB122" s="49"/>
      <c r="AC122" s="49"/>
      <c r="AD122" s="49"/>
      <c r="AE122" s="49"/>
      <c r="AF122" s="49"/>
      <c r="AG122" s="91">
        <f>SUM(G122:AF122)</f>
        <v>5629510</v>
      </c>
    </row>
    <row r="123" spans="1:33" s="97" customFormat="1" x14ac:dyDescent="0.2">
      <c r="A123" s="92"/>
      <c r="B123" s="106"/>
      <c r="C123" s="94"/>
      <c r="D123" s="95"/>
      <c r="E123" s="46" t="s">
        <v>584</v>
      </c>
      <c r="F123" s="46"/>
      <c r="G123" s="47">
        <f>SUM(G119:G122)</f>
        <v>11345640</v>
      </c>
      <c r="H123" s="47">
        <f t="shared" ref="H123:AG123" si="40">SUM(H119:H122)</f>
        <v>-180000</v>
      </c>
      <c r="I123" s="47">
        <f t="shared" si="40"/>
        <v>102084</v>
      </c>
      <c r="J123" s="47">
        <f t="shared" si="40"/>
        <v>-999798</v>
      </c>
      <c r="K123" s="96">
        <f t="shared" si="40"/>
        <v>0</v>
      </c>
      <c r="L123" s="47">
        <f t="shared" si="40"/>
        <v>0</v>
      </c>
      <c r="M123" s="47">
        <f t="shared" si="40"/>
        <v>0</v>
      </c>
      <c r="N123" s="47">
        <f t="shared" si="40"/>
        <v>0</v>
      </c>
      <c r="O123" s="47">
        <f t="shared" si="40"/>
        <v>0</v>
      </c>
      <c r="P123" s="47">
        <f t="shared" si="40"/>
        <v>0</v>
      </c>
      <c r="Q123" s="47">
        <f t="shared" si="40"/>
        <v>0</v>
      </c>
      <c r="R123" s="47">
        <f t="shared" si="40"/>
        <v>0</v>
      </c>
      <c r="S123" s="47">
        <f t="shared" si="40"/>
        <v>0</v>
      </c>
      <c r="T123" s="47">
        <f t="shared" si="40"/>
        <v>0</v>
      </c>
      <c r="U123" s="47">
        <f t="shared" si="40"/>
        <v>0</v>
      </c>
      <c r="V123" s="47">
        <f t="shared" si="40"/>
        <v>0</v>
      </c>
      <c r="W123" s="47">
        <f t="shared" si="40"/>
        <v>0</v>
      </c>
      <c r="X123" s="47">
        <f t="shared" si="40"/>
        <v>0</v>
      </c>
      <c r="Y123" s="47">
        <f t="shared" si="40"/>
        <v>0</v>
      </c>
      <c r="Z123" s="47">
        <f t="shared" si="40"/>
        <v>0</v>
      </c>
      <c r="AA123" s="47">
        <f t="shared" ref="AA123:AF123" si="41">SUM(AA119:AA122)</f>
        <v>0</v>
      </c>
      <c r="AB123" s="47">
        <f t="shared" si="41"/>
        <v>0</v>
      </c>
      <c r="AC123" s="47">
        <f t="shared" si="41"/>
        <v>0</v>
      </c>
      <c r="AD123" s="47">
        <f t="shared" si="41"/>
        <v>0</v>
      </c>
      <c r="AE123" s="47">
        <f t="shared" si="41"/>
        <v>0</v>
      </c>
      <c r="AF123" s="47">
        <f t="shared" si="41"/>
        <v>0</v>
      </c>
      <c r="AG123" s="47">
        <f t="shared" si="40"/>
        <v>10267926</v>
      </c>
    </row>
    <row r="124" spans="1:33" x14ac:dyDescent="0.25">
      <c r="A124" s="99"/>
      <c r="B124" s="98"/>
      <c r="C124" s="9"/>
      <c r="D124" s="13"/>
      <c r="E124" s="14"/>
      <c r="F124" s="9"/>
      <c r="N124" s="49"/>
      <c r="O124" s="49"/>
      <c r="P124" s="49"/>
      <c r="Q124" s="49"/>
      <c r="R124" s="49"/>
      <c r="S124" s="49"/>
      <c r="T124" s="49"/>
      <c r="U124" s="49"/>
      <c r="V124" s="49"/>
      <c r="W124" s="49"/>
      <c r="X124" s="49"/>
      <c r="Y124" s="49"/>
      <c r="Z124" s="49"/>
      <c r="AA124" s="49"/>
      <c r="AB124" s="49"/>
      <c r="AC124" s="49"/>
      <c r="AD124" s="49"/>
      <c r="AE124" s="49"/>
      <c r="AF124" s="49"/>
      <c r="AG124" s="91"/>
    </row>
    <row r="125" spans="1:33" x14ac:dyDescent="0.25">
      <c r="A125" s="99" t="s">
        <v>587</v>
      </c>
      <c r="B125" s="12" t="s">
        <v>404</v>
      </c>
      <c r="C125" s="9" t="s">
        <v>607</v>
      </c>
      <c r="D125" s="13"/>
      <c r="E125" s="14" t="s">
        <v>608</v>
      </c>
      <c r="F125" s="68" t="s">
        <v>29</v>
      </c>
      <c r="G125" s="49">
        <v>312090</v>
      </c>
      <c r="H125" s="49">
        <v>-208060</v>
      </c>
      <c r="N125" s="49"/>
      <c r="O125" s="49"/>
      <c r="P125" s="49"/>
      <c r="Q125" s="49"/>
      <c r="R125" s="49"/>
      <c r="S125" s="49"/>
      <c r="T125" s="49"/>
      <c r="U125" s="49"/>
      <c r="V125" s="49"/>
      <c r="W125" s="49"/>
      <c r="X125" s="49"/>
      <c r="Y125" s="49"/>
      <c r="Z125" s="49"/>
      <c r="AA125" s="49"/>
      <c r="AB125" s="49"/>
      <c r="AC125" s="49"/>
      <c r="AD125" s="49"/>
      <c r="AE125" s="49"/>
      <c r="AF125" s="49"/>
      <c r="AG125" s="91">
        <f>SUM(G125:AF125)</f>
        <v>104030</v>
      </c>
    </row>
    <row r="126" spans="1:33" x14ac:dyDescent="0.25">
      <c r="A126" s="99"/>
      <c r="B126" s="12" t="s">
        <v>404</v>
      </c>
      <c r="C126" s="9" t="s">
        <v>607</v>
      </c>
      <c r="D126" s="13"/>
      <c r="E126" s="14" t="s">
        <v>480</v>
      </c>
      <c r="F126" s="68" t="s">
        <v>29</v>
      </c>
      <c r="G126" s="49">
        <v>14709135</v>
      </c>
      <c r="H126" s="49">
        <v>-9806090</v>
      </c>
      <c r="N126" s="49"/>
      <c r="O126" s="49"/>
      <c r="P126" s="49"/>
      <c r="Q126" s="49"/>
      <c r="R126" s="49"/>
      <c r="S126" s="49"/>
      <c r="T126" s="49"/>
      <c r="U126" s="49"/>
      <c r="V126" s="49"/>
      <c r="W126" s="49"/>
      <c r="X126" s="49"/>
      <c r="Y126" s="49"/>
      <c r="Z126" s="49"/>
      <c r="AA126" s="49"/>
      <c r="AB126" s="49"/>
      <c r="AC126" s="49"/>
      <c r="AD126" s="49"/>
      <c r="AE126" s="49"/>
      <c r="AF126" s="49"/>
      <c r="AG126" s="91">
        <f>SUM(G126:AF126)</f>
        <v>4903045</v>
      </c>
    </row>
    <row r="127" spans="1:33" x14ac:dyDescent="0.25">
      <c r="A127" s="99"/>
      <c r="B127" s="12" t="s">
        <v>404</v>
      </c>
      <c r="C127" s="9" t="s">
        <v>607</v>
      </c>
      <c r="D127" s="13"/>
      <c r="E127" s="14" t="s">
        <v>483</v>
      </c>
      <c r="F127" s="68" t="s">
        <v>29</v>
      </c>
      <c r="G127" s="49">
        <v>875559</v>
      </c>
      <c r="H127" s="49">
        <v>-583706</v>
      </c>
      <c r="N127" s="49"/>
      <c r="O127" s="49"/>
      <c r="P127" s="49"/>
      <c r="Q127" s="49"/>
      <c r="R127" s="49"/>
      <c r="S127" s="49"/>
      <c r="T127" s="49"/>
      <c r="U127" s="49"/>
      <c r="V127" s="49"/>
      <c r="W127" s="49"/>
      <c r="X127" s="49"/>
      <c r="Y127" s="49"/>
      <c r="Z127" s="49"/>
      <c r="AA127" s="49"/>
      <c r="AB127" s="49"/>
      <c r="AC127" s="49"/>
      <c r="AD127" s="49"/>
      <c r="AE127" s="49"/>
      <c r="AF127" s="49"/>
      <c r="AG127" s="91">
        <f>SUM(G127:AF127)</f>
        <v>291853</v>
      </c>
    </row>
    <row r="128" spans="1:33" s="97" customFormat="1" x14ac:dyDescent="0.2">
      <c r="A128" s="92"/>
      <c r="B128" s="93"/>
      <c r="C128" s="94"/>
      <c r="D128" s="95"/>
      <c r="E128" s="46" t="s">
        <v>584</v>
      </c>
      <c r="F128" s="46"/>
      <c r="G128" s="47">
        <f>SUM(G125:G127)</f>
        <v>15896784</v>
      </c>
      <c r="H128" s="47">
        <f t="shared" ref="H128:AG128" si="42">SUM(H125:H127)</f>
        <v>-10597856</v>
      </c>
      <c r="I128" s="47">
        <f t="shared" si="42"/>
        <v>0</v>
      </c>
      <c r="J128" s="47">
        <f t="shared" si="42"/>
        <v>0</v>
      </c>
      <c r="K128" s="96">
        <f t="shared" si="42"/>
        <v>0</v>
      </c>
      <c r="L128" s="47">
        <f t="shared" si="42"/>
        <v>0</v>
      </c>
      <c r="M128" s="47">
        <f t="shared" si="42"/>
        <v>0</v>
      </c>
      <c r="N128" s="47">
        <f t="shared" si="42"/>
        <v>0</v>
      </c>
      <c r="O128" s="47">
        <f t="shared" si="42"/>
        <v>0</v>
      </c>
      <c r="P128" s="47">
        <f t="shared" si="42"/>
        <v>0</v>
      </c>
      <c r="Q128" s="47">
        <f t="shared" si="42"/>
        <v>0</v>
      </c>
      <c r="R128" s="47">
        <f t="shared" si="42"/>
        <v>0</v>
      </c>
      <c r="S128" s="47">
        <f t="shared" si="42"/>
        <v>0</v>
      </c>
      <c r="T128" s="47">
        <f t="shared" si="42"/>
        <v>0</v>
      </c>
      <c r="U128" s="47">
        <f t="shared" si="42"/>
        <v>0</v>
      </c>
      <c r="V128" s="47">
        <f t="shared" si="42"/>
        <v>0</v>
      </c>
      <c r="W128" s="47">
        <f t="shared" si="42"/>
        <v>0</v>
      </c>
      <c r="X128" s="47">
        <f t="shared" si="42"/>
        <v>0</v>
      </c>
      <c r="Y128" s="47">
        <f t="shared" si="42"/>
        <v>0</v>
      </c>
      <c r="Z128" s="47">
        <f t="shared" si="42"/>
        <v>0</v>
      </c>
      <c r="AA128" s="47">
        <f t="shared" ref="AA128:AF128" si="43">SUM(AA125:AA127)</f>
        <v>0</v>
      </c>
      <c r="AB128" s="47">
        <f t="shared" si="43"/>
        <v>0</v>
      </c>
      <c r="AC128" s="47">
        <f t="shared" si="43"/>
        <v>0</v>
      </c>
      <c r="AD128" s="47">
        <f t="shared" si="43"/>
        <v>0</v>
      </c>
      <c r="AE128" s="47">
        <f t="shared" si="43"/>
        <v>0</v>
      </c>
      <c r="AF128" s="47">
        <f t="shared" si="43"/>
        <v>0</v>
      </c>
      <c r="AG128" s="47">
        <f t="shared" si="42"/>
        <v>5298928</v>
      </c>
    </row>
    <row r="129" spans="1:33" x14ac:dyDescent="0.25">
      <c r="A129" s="99"/>
      <c r="B129" s="98"/>
      <c r="C129" s="9"/>
      <c r="D129" s="13"/>
      <c r="E129" s="14"/>
      <c r="F129" s="49"/>
      <c r="N129" s="49"/>
      <c r="O129" s="49"/>
      <c r="P129" s="49"/>
      <c r="Q129" s="49"/>
      <c r="R129" s="49"/>
      <c r="S129" s="49"/>
      <c r="T129" s="49"/>
      <c r="U129" s="49"/>
      <c r="V129" s="49"/>
      <c r="W129" s="49"/>
      <c r="X129" s="49"/>
      <c r="Y129" s="49"/>
      <c r="Z129" s="49"/>
      <c r="AA129" s="49"/>
      <c r="AB129" s="49"/>
      <c r="AC129" s="49"/>
      <c r="AD129" s="49"/>
      <c r="AE129" s="49"/>
      <c r="AF129" s="49"/>
      <c r="AG129" s="91"/>
    </row>
    <row r="130" spans="1:33" x14ac:dyDescent="0.25">
      <c r="A130" s="150" t="s">
        <v>589</v>
      </c>
      <c r="B130" s="12" t="s">
        <v>719</v>
      </c>
      <c r="C130" s="9" t="s">
        <v>725</v>
      </c>
      <c r="D130" s="13"/>
      <c r="E130" s="14" t="s">
        <v>702</v>
      </c>
      <c r="F130" s="49"/>
      <c r="G130" s="49">
        <v>678042</v>
      </c>
      <c r="N130" s="49"/>
      <c r="O130" s="49"/>
      <c r="P130" s="49"/>
      <c r="Q130" s="49"/>
      <c r="R130" s="49"/>
      <c r="S130" s="49"/>
      <c r="T130" s="49"/>
      <c r="U130" s="49"/>
      <c r="V130" s="49"/>
      <c r="W130" s="49"/>
      <c r="X130" s="49"/>
      <c r="Y130" s="49"/>
      <c r="Z130" s="49"/>
      <c r="AA130" s="49"/>
      <c r="AB130" s="49"/>
      <c r="AC130" s="49"/>
      <c r="AD130" s="49"/>
      <c r="AE130" s="49"/>
      <c r="AF130" s="49"/>
      <c r="AG130" s="91">
        <f>SUM(G130:AF130)</f>
        <v>678042</v>
      </c>
    </row>
    <row r="131" spans="1:33" s="97" customFormat="1" x14ac:dyDescent="0.2">
      <c r="A131" s="92"/>
      <c r="B131" s="93"/>
      <c r="C131" s="94"/>
      <c r="D131" s="95"/>
      <c r="E131" s="46" t="s">
        <v>584</v>
      </c>
      <c r="F131" s="46"/>
      <c r="G131" s="47">
        <f>G130</f>
        <v>678042</v>
      </c>
      <c r="H131" s="96">
        <f t="shared" ref="H131:AG131" si="44">H130</f>
        <v>0</v>
      </c>
      <c r="I131" s="47">
        <f t="shared" si="44"/>
        <v>0</v>
      </c>
      <c r="J131" s="47">
        <f t="shared" si="44"/>
        <v>0</v>
      </c>
      <c r="K131" s="47">
        <f t="shared" si="44"/>
        <v>0</v>
      </c>
      <c r="L131" s="47">
        <f t="shared" si="44"/>
        <v>0</v>
      </c>
      <c r="M131" s="47">
        <f t="shared" si="44"/>
        <v>0</v>
      </c>
      <c r="N131" s="47">
        <f t="shared" si="44"/>
        <v>0</v>
      </c>
      <c r="O131" s="47">
        <f t="shared" si="44"/>
        <v>0</v>
      </c>
      <c r="P131" s="47">
        <f t="shared" si="44"/>
        <v>0</v>
      </c>
      <c r="Q131" s="47">
        <f t="shared" si="44"/>
        <v>0</v>
      </c>
      <c r="R131" s="47">
        <f t="shared" si="44"/>
        <v>0</v>
      </c>
      <c r="S131" s="47">
        <f t="shared" si="44"/>
        <v>0</v>
      </c>
      <c r="T131" s="47">
        <f t="shared" si="44"/>
        <v>0</v>
      </c>
      <c r="U131" s="47">
        <f t="shared" si="44"/>
        <v>0</v>
      </c>
      <c r="V131" s="47">
        <f t="shared" si="44"/>
        <v>0</v>
      </c>
      <c r="W131" s="47">
        <f t="shared" si="44"/>
        <v>0</v>
      </c>
      <c r="X131" s="47">
        <f t="shared" si="44"/>
        <v>0</v>
      </c>
      <c r="Y131" s="47">
        <f t="shared" si="44"/>
        <v>0</v>
      </c>
      <c r="Z131" s="47">
        <f t="shared" si="44"/>
        <v>0</v>
      </c>
      <c r="AA131" s="47">
        <f t="shared" ref="AA131:AF131" si="45">AA130</f>
        <v>0</v>
      </c>
      <c r="AB131" s="47">
        <f t="shared" si="45"/>
        <v>0</v>
      </c>
      <c r="AC131" s="47">
        <f t="shared" si="45"/>
        <v>0</v>
      </c>
      <c r="AD131" s="47">
        <f t="shared" si="45"/>
        <v>0</v>
      </c>
      <c r="AE131" s="47">
        <f t="shared" si="45"/>
        <v>0</v>
      </c>
      <c r="AF131" s="47">
        <f t="shared" si="45"/>
        <v>0</v>
      </c>
      <c r="AG131" s="47">
        <f t="shared" si="44"/>
        <v>678042</v>
      </c>
    </row>
    <row r="132" spans="1:33" x14ac:dyDescent="0.25">
      <c r="A132" s="150"/>
      <c r="B132" s="98"/>
      <c r="C132" s="9"/>
      <c r="D132" s="13"/>
      <c r="E132" s="14"/>
      <c r="F132" s="49"/>
      <c r="N132" s="49"/>
      <c r="O132" s="49"/>
      <c r="P132" s="49"/>
      <c r="Q132" s="49"/>
      <c r="R132" s="49"/>
      <c r="S132" s="49"/>
      <c r="T132" s="49"/>
      <c r="U132" s="49"/>
      <c r="V132" s="49"/>
      <c r="W132" s="49"/>
      <c r="X132" s="49"/>
      <c r="Y132" s="49"/>
      <c r="Z132" s="49"/>
      <c r="AA132" s="49"/>
      <c r="AB132" s="49"/>
      <c r="AC132" s="49"/>
      <c r="AD132" s="49"/>
      <c r="AE132" s="49"/>
      <c r="AF132" s="49"/>
      <c r="AG132" s="91"/>
    </row>
    <row r="133" spans="1:33" x14ac:dyDescent="0.25">
      <c r="A133" s="99" t="s">
        <v>585</v>
      </c>
      <c r="B133" s="12" t="s">
        <v>73</v>
      </c>
      <c r="C133" s="9" t="s">
        <v>609</v>
      </c>
      <c r="D133" s="13"/>
      <c r="E133" s="14" t="s">
        <v>65</v>
      </c>
      <c r="F133" s="49"/>
      <c r="G133" s="49">
        <v>2939725</v>
      </c>
      <c r="N133" s="49"/>
      <c r="O133" s="49"/>
      <c r="P133" s="49"/>
      <c r="Q133" s="49"/>
      <c r="R133" s="49"/>
      <c r="S133" s="49"/>
      <c r="T133" s="49"/>
      <c r="U133" s="49"/>
      <c r="V133" s="49"/>
      <c r="W133" s="49"/>
      <c r="X133" s="49"/>
      <c r="Y133" s="49"/>
      <c r="Z133" s="49"/>
      <c r="AA133" s="49"/>
      <c r="AB133" s="49"/>
      <c r="AC133" s="49"/>
      <c r="AD133" s="49"/>
      <c r="AE133" s="49"/>
      <c r="AF133" s="49"/>
      <c r="AG133" s="91">
        <f t="shared" ref="AG133:AG142" si="46">SUM(G133:AF133)</f>
        <v>2939725</v>
      </c>
    </row>
    <row r="134" spans="1:33" x14ac:dyDescent="0.25">
      <c r="A134" s="99"/>
      <c r="B134" s="12" t="s">
        <v>73</v>
      </c>
      <c r="C134" s="9" t="s">
        <v>609</v>
      </c>
      <c r="D134" s="13"/>
      <c r="E134" s="14" t="s">
        <v>122</v>
      </c>
      <c r="F134" s="49"/>
      <c r="G134" s="49">
        <v>3036735</v>
      </c>
      <c r="N134" s="49"/>
      <c r="O134" s="49"/>
      <c r="P134" s="49"/>
      <c r="Q134" s="49"/>
      <c r="R134" s="49"/>
      <c r="S134" s="49"/>
      <c r="T134" s="49"/>
      <c r="U134" s="49"/>
      <c r="V134" s="49"/>
      <c r="W134" s="49"/>
      <c r="X134" s="49"/>
      <c r="Y134" s="49"/>
      <c r="Z134" s="49"/>
      <c r="AA134" s="49"/>
      <c r="AB134" s="49"/>
      <c r="AC134" s="49"/>
      <c r="AD134" s="49"/>
      <c r="AE134" s="49"/>
      <c r="AF134" s="49"/>
      <c r="AG134" s="91">
        <f t="shared" si="46"/>
        <v>3036735</v>
      </c>
    </row>
    <row r="135" spans="1:33" x14ac:dyDescent="0.25">
      <c r="A135" s="99"/>
      <c r="B135" s="12" t="s">
        <v>73</v>
      </c>
      <c r="C135" s="9" t="s">
        <v>609</v>
      </c>
      <c r="D135" s="13"/>
      <c r="E135" s="14" t="s">
        <v>717</v>
      </c>
      <c r="F135" s="49"/>
      <c r="G135" s="49">
        <v>856660</v>
      </c>
      <c r="J135" s="49">
        <v>1588005</v>
      </c>
      <c r="N135" s="49"/>
      <c r="O135" s="49"/>
      <c r="P135" s="49"/>
      <c r="Q135" s="49"/>
      <c r="R135" s="49"/>
      <c r="S135" s="49"/>
      <c r="T135" s="49"/>
      <c r="U135" s="49"/>
      <c r="V135" s="49"/>
      <c r="W135" s="49"/>
      <c r="X135" s="49"/>
      <c r="Y135" s="49"/>
      <c r="Z135" s="49"/>
      <c r="AA135" s="49"/>
      <c r="AB135" s="49"/>
      <c r="AC135" s="49"/>
      <c r="AD135" s="49"/>
      <c r="AE135" s="49"/>
      <c r="AF135" s="49"/>
      <c r="AG135" s="91">
        <f t="shared" si="46"/>
        <v>2444665</v>
      </c>
    </row>
    <row r="136" spans="1:33" x14ac:dyDescent="0.25">
      <c r="A136" s="99"/>
      <c r="B136" s="12" t="s">
        <v>73</v>
      </c>
      <c r="C136" s="9" t="s">
        <v>609</v>
      </c>
      <c r="D136" s="13"/>
      <c r="E136" s="14" t="s">
        <v>138</v>
      </c>
      <c r="F136" s="49"/>
      <c r="G136" s="49">
        <v>2225695</v>
      </c>
      <c r="N136" s="49"/>
      <c r="O136" s="49"/>
      <c r="P136" s="49"/>
      <c r="Q136" s="49"/>
      <c r="R136" s="49"/>
      <c r="S136" s="49"/>
      <c r="T136" s="49"/>
      <c r="U136" s="49"/>
      <c r="V136" s="49"/>
      <c r="W136" s="49"/>
      <c r="X136" s="49"/>
      <c r="Y136" s="49"/>
      <c r="Z136" s="49"/>
      <c r="AA136" s="49"/>
      <c r="AB136" s="49"/>
      <c r="AC136" s="49"/>
      <c r="AD136" s="49"/>
      <c r="AE136" s="49"/>
      <c r="AF136" s="49"/>
      <c r="AG136" s="91">
        <f t="shared" si="46"/>
        <v>2225695</v>
      </c>
    </row>
    <row r="137" spans="1:33" s="105" customFormat="1" x14ac:dyDescent="0.2">
      <c r="A137" s="100"/>
      <c r="B137" s="115" t="s">
        <v>73</v>
      </c>
      <c r="C137" s="115" t="s">
        <v>609</v>
      </c>
      <c r="D137" s="101"/>
      <c r="E137" s="109" t="s">
        <v>156</v>
      </c>
      <c r="F137" s="102"/>
      <c r="G137" s="102"/>
      <c r="H137" s="102">
        <v>25000</v>
      </c>
      <c r="I137" s="102"/>
      <c r="J137" s="102"/>
      <c r="K137" s="102"/>
      <c r="L137" s="102"/>
      <c r="M137" s="102">
        <v>54190</v>
      </c>
      <c r="N137" s="102"/>
      <c r="O137" s="102"/>
      <c r="P137" s="102"/>
      <c r="Q137" s="102"/>
      <c r="R137" s="102"/>
      <c r="S137" s="102"/>
      <c r="T137" s="102"/>
      <c r="U137" s="102"/>
      <c r="V137" s="102"/>
      <c r="W137" s="102"/>
      <c r="X137" s="102"/>
      <c r="Y137" s="102"/>
      <c r="Z137" s="102"/>
      <c r="AA137" s="102"/>
      <c r="AB137" s="102"/>
      <c r="AC137" s="102"/>
      <c r="AD137" s="102"/>
      <c r="AE137" s="102"/>
      <c r="AF137" s="102"/>
      <c r="AG137" s="103">
        <f t="shared" si="46"/>
        <v>79190</v>
      </c>
    </row>
    <row r="138" spans="1:33" x14ac:dyDescent="0.25">
      <c r="A138" s="99"/>
      <c r="B138" s="12" t="s">
        <v>73</v>
      </c>
      <c r="C138" s="9" t="s">
        <v>609</v>
      </c>
      <c r="D138" s="13"/>
      <c r="E138" s="14" t="s">
        <v>198</v>
      </c>
      <c r="F138" s="49"/>
      <c r="G138" s="49">
        <v>565000</v>
      </c>
      <c r="N138" s="49"/>
      <c r="O138" s="49"/>
      <c r="P138" s="49"/>
      <c r="Q138" s="49"/>
      <c r="R138" s="49"/>
      <c r="S138" s="49"/>
      <c r="T138" s="49"/>
      <c r="U138" s="49"/>
      <c r="V138" s="49"/>
      <c r="W138" s="49"/>
      <c r="X138" s="49"/>
      <c r="Y138" s="49"/>
      <c r="Z138" s="49"/>
      <c r="AA138" s="49"/>
      <c r="AB138" s="49"/>
      <c r="AC138" s="49"/>
      <c r="AD138" s="49"/>
      <c r="AE138" s="49"/>
      <c r="AF138" s="49"/>
      <c r="AG138" s="91">
        <f t="shared" si="46"/>
        <v>565000</v>
      </c>
    </row>
    <row r="139" spans="1:33" s="105" customFormat="1" x14ac:dyDescent="0.2">
      <c r="A139" s="100"/>
      <c r="B139" s="115" t="s">
        <v>73</v>
      </c>
      <c r="C139" s="115" t="s">
        <v>609</v>
      </c>
      <c r="D139" s="101"/>
      <c r="E139" s="109" t="s">
        <v>253</v>
      </c>
      <c r="F139" s="102"/>
      <c r="G139" s="102">
        <v>1588005</v>
      </c>
      <c r="H139" s="102"/>
      <c r="I139" s="102"/>
      <c r="J139" s="102">
        <v>-1588005</v>
      </c>
      <c r="K139" s="102"/>
      <c r="L139" s="102"/>
      <c r="M139" s="102"/>
      <c r="N139" s="102"/>
      <c r="O139" s="102"/>
      <c r="P139" s="102"/>
      <c r="Q139" s="102"/>
      <c r="R139" s="102"/>
      <c r="S139" s="102"/>
      <c r="T139" s="102"/>
      <c r="U139" s="102"/>
      <c r="V139" s="102"/>
      <c r="W139" s="102"/>
      <c r="X139" s="102"/>
      <c r="Y139" s="102"/>
      <c r="Z139" s="102"/>
      <c r="AA139" s="102"/>
      <c r="AB139" s="102"/>
      <c r="AC139" s="102"/>
      <c r="AD139" s="102"/>
      <c r="AE139" s="102"/>
      <c r="AF139" s="102"/>
      <c r="AG139" s="103">
        <f t="shared" si="46"/>
        <v>0</v>
      </c>
    </row>
    <row r="140" spans="1:33" x14ac:dyDescent="0.25">
      <c r="A140" s="99"/>
      <c r="B140" s="12" t="s">
        <v>73</v>
      </c>
      <c r="C140" s="9" t="s">
        <v>609</v>
      </c>
      <c r="D140" s="13"/>
      <c r="E140" s="14" t="s">
        <v>157</v>
      </c>
      <c r="F140" s="49"/>
      <c r="G140" s="49">
        <v>10402030</v>
      </c>
      <c r="I140" s="49">
        <v>250000</v>
      </c>
      <c r="N140" s="49"/>
      <c r="O140" s="49"/>
      <c r="P140" s="49"/>
      <c r="Q140" s="49"/>
      <c r="R140" s="49"/>
      <c r="S140" s="49"/>
      <c r="T140" s="49"/>
      <c r="U140" s="49"/>
      <c r="V140" s="49"/>
      <c r="W140" s="49"/>
      <c r="X140" s="49"/>
      <c r="Y140" s="49"/>
      <c r="Z140" s="49"/>
      <c r="AA140" s="49"/>
      <c r="AB140" s="49"/>
      <c r="AC140" s="49"/>
      <c r="AD140" s="49"/>
      <c r="AE140" s="49"/>
      <c r="AF140" s="49"/>
      <c r="AG140" s="91">
        <f t="shared" si="46"/>
        <v>10652030</v>
      </c>
    </row>
    <row r="141" spans="1:33" x14ac:dyDescent="0.25">
      <c r="A141" s="99"/>
      <c r="B141" s="12" t="s">
        <v>73</v>
      </c>
      <c r="C141" s="9" t="s">
        <v>609</v>
      </c>
      <c r="D141" s="13"/>
      <c r="E141" s="14" t="s">
        <v>323</v>
      </c>
      <c r="F141" s="49"/>
      <c r="G141" s="49">
        <v>423335</v>
      </c>
      <c r="N141" s="49"/>
      <c r="O141" s="49"/>
      <c r="P141" s="49"/>
      <c r="Q141" s="49"/>
      <c r="R141" s="49"/>
      <c r="S141" s="49"/>
      <c r="T141" s="49"/>
      <c r="U141" s="49"/>
      <c r="V141" s="49"/>
      <c r="W141" s="49"/>
      <c r="X141" s="49"/>
      <c r="Y141" s="49"/>
      <c r="Z141" s="49"/>
      <c r="AA141" s="49"/>
      <c r="AB141" s="49"/>
      <c r="AC141" s="49"/>
      <c r="AD141" s="49"/>
      <c r="AE141" s="49"/>
      <c r="AF141" s="49"/>
      <c r="AG141" s="91">
        <f t="shared" si="46"/>
        <v>423335</v>
      </c>
    </row>
    <row r="142" spans="1:33" x14ac:dyDescent="0.25">
      <c r="A142" s="99"/>
      <c r="B142" s="12" t="s">
        <v>73</v>
      </c>
      <c r="C142" s="9" t="s">
        <v>609</v>
      </c>
      <c r="D142" s="13"/>
      <c r="E142" s="14" t="s">
        <v>353</v>
      </c>
      <c r="F142" s="49"/>
      <c r="G142" s="49">
        <v>5033815</v>
      </c>
      <c r="N142" s="49"/>
      <c r="O142" s="49"/>
      <c r="P142" s="49"/>
      <c r="Q142" s="49"/>
      <c r="R142" s="49"/>
      <c r="S142" s="49"/>
      <c r="T142" s="49"/>
      <c r="U142" s="49"/>
      <c r="V142" s="49"/>
      <c r="W142" s="49"/>
      <c r="X142" s="49"/>
      <c r="Y142" s="49"/>
      <c r="Z142" s="49"/>
      <c r="AA142" s="49"/>
      <c r="AB142" s="49"/>
      <c r="AC142" s="49"/>
      <c r="AD142" s="49"/>
      <c r="AE142" s="49"/>
      <c r="AF142" s="49"/>
      <c r="AG142" s="91">
        <f t="shared" si="46"/>
        <v>5033815</v>
      </c>
    </row>
    <row r="143" spans="1:33" x14ac:dyDescent="0.25">
      <c r="A143" s="255"/>
      <c r="B143" s="257" t="s">
        <v>73</v>
      </c>
      <c r="C143" s="260" t="s">
        <v>609</v>
      </c>
      <c r="D143" s="261"/>
      <c r="E143" s="260" t="s">
        <v>356</v>
      </c>
      <c r="F143" s="249"/>
      <c r="G143" s="249">
        <v>3648210</v>
      </c>
      <c r="H143" s="249"/>
      <c r="I143" s="249"/>
      <c r="J143" s="249"/>
      <c r="K143" s="249"/>
      <c r="L143" s="249"/>
      <c r="M143" s="249"/>
      <c r="N143" s="249"/>
      <c r="O143" s="249"/>
      <c r="P143" s="249"/>
      <c r="Q143" s="249"/>
      <c r="R143" s="249"/>
      <c r="S143" s="249"/>
      <c r="T143" s="249"/>
      <c r="U143" s="249"/>
      <c r="V143" s="249"/>
      <c r="W143" s="249"/>
      <c r="X143" s="249"/>
      <c r="Y143" s="249"/>
      <c r="Z143" s="249"/>
      <c r="AA143" s="249"/>
      <c r="AB143" s="144"/>
      <c r="AC143" s="144"/>
      <c r="AD143" s="144"/>
      <c r="AE143" s="144"/>
      <c r="AF143" s="144"/>
      <c r="AG143" s="252">
        <f>SUM(G143:AF145)</f>
        <v>3648210</v>
      </c>
    </row>
    <row r="144" spans="1:33" ht="15" x14ac:dyDescent="0.25">
      <c r="A144" s="256"/>
      <c r="B144" s="258"/>
      <c r="C144" s="250"/>
      <c r="D144" s="262"/>
      <c r="E144" s="250"/>
      <c r="F144" s="250"/>
      <c r="G144" s="253"/>
      <c r="H144" s="250"/>
      <c r="I144" s="250"/>
      <c r="J144" s="250"/>
      <c r="K144" s="250"/>
      <c r="L144" s="250"/>
      <c r="M144" s="250"/>
      <c r="N144" s="250"/>
      <c r="O144" s="250"/>
      <c r="P144" s="253"/>
      <c r="Q144" s="250"/>
      <c r="R144" s="250"/>
      <c r="S144" s="250"/>
      <c r="T144" s="250"/>
      <c r="U144" s="250"/>
      <c r="V144" s="250"/>
      <c r="W144" s="250"/>
      <c r="X144" s="250"/>
      <c r="Y144" s="250"/>
      <c r="Z144" s="250"/>
      <c r="AA144" s="250"/>
      <c r="AB144" s="146"/>
      <c r="AC144" s="146"/>
      <c r="AD144" s="146"/>
      <c r="AE144" s="146"/>
      <c r="AF144" s="146"/>
      <c r="AG144" s="250"/>
    </row>
    <row r="145" spans="1:33" ht="15" x14ac:dyDescent="0.25">
      <c r="A145" s="256"/>
      <c r="B145" s="259"/>
      <c r="C145" s="251"/>
      <c r="D145" s="263"/>
      <c r="E145" s="251"/>
      <c r="F145" s="251"/>
      <c r="G145" s="254"/>
      <c r="H145" s="251"/>
      <c r="I145" s="251"/>
      <c r="J145" s="251"/>
      <c r="K145" s="251"/>
      <c r="L145" s="251"/>
      <c r="M145" s="251"/>
      <c r="N145" s="251"/>
      <c r="O145" s="251"/>
      <c r="P145" s="254"/>
      <c r="Q145" s="251"/>
      <c r="R145" s="251"/>
      <c r="S145" s="251"/>
      <c r="T145" s="251"/>
      <c r="U145" s="251"/>
      <c r="V145" s="251"/>
      <c r="W145" s="251"/>
      <c r="X145" s="251"/>
      <c r="Y145" s="251"/>
      <c r="Z145" s="251"/>
      <c r="AA145" s="251"/>
      <c r="AB145" s="145"/>
      <c r="AC145" s="145"/>
      <c r="AD145" s="145"/>
      <c r="AE145" s="145"/>
      <c r="AF145" s="145"/>
      <c r="AG145" s="251"/>
    </row>
    <row r="146" spans="1:33" x14ac:dyDescent="0.25">
      <c r="A146" s="99"/>
      <c r="B146" s="12" t="s">
        <v>73</v>
      </c>
      <c r="C146" s="9" t="s">
        <v>609</v>
      </c>
      <c r="D146" s="13"/>
      <c r="E146" s="14" t="s">
        <v>427</v>
      </c>
      <c r="F146" s="49"/>
      <c r="G146" s="49">
        <v>2208332</v>
      </c>
      <c r="N146" s="49">
        <v>25313</v>
      </c>
      <c r="O146" s="49"/>
      <c r="P146" s="49"/>
      <c r="Q146" s="49"/>
      <c r="R146" s="49"/>
      <c r="S146" s="49"/>
      <c r="T146" s="49"/>
      <c r="U146" s="49"/>
      <c r="V146" s="49"/>
      <c r="W146" s="49"/>
      <c r="X146" s="49"/>
      <c r="Y146" s="49"/>
      <c r="Z146" s="49"/>
      <c r="AA146" s="49"/>
      <c r="AB146" s="49"/>
      <c r="AC146" s="49"/>
      <c r="AD146" s="49"/>
      <c r="AE146" s="49"/>
      <c r="AF146" s="49"/>
      <c r="AG146" s="91">
        <f>SUM(G146:AF146)</f>
        <v>2233645</v>
      </c>
    </row>
    <row r="147" spans="1:33" s="97" customFormat="1" x14ac:dyDescent="0.2">
      <c r="A147" s="92"/>
      <c r="B147" s="93"/>
      <c r="C147" s="94"/>
      <c r="D147" s="95"/>
      <c r="E147" s="46" t="s">
        <v>584</v>
      </c>
      <c r="F147" s="46"/>
      <c r="G147" s="47">
        <f t="shared" ref="G147:AG147" si="47">SUM(G133:G146)</f>
        <v>32927542</v>
      </c>
      <c r="H147" s="47">
        <f t="shared" si="47"/>
        <v>25000</v>
      </c>
      <c r="I147" s="47">
        <f t="shared" si="47"/>
        <v>250000</v>
      </c>
      <c r="J147" s="47">
        <f t="shared" si="47"/>
        <v>0</v>
      </c>
      <c r="K147" s="47">
        <f>SUM(K132:K146)</f>
        <v>0</v>
      </c>
      <c r="L147" s="47">
        <f t="shared" si="47"/>
        <v>0</v>
      </c>
      <c r="M147" s="47">
        <f t="shared" si="47"/>
        <v>54190</v>
      </c>
      <c r="N147" s="47">
        <f t="shared" si="47"/>
        <v>25313</v>
      </c>
      <c r="O147" s="96">
        <f t="shared" si="47"/>
        <v>0</v>
      </c>
      <c r="P147" s="47">
        <f t="shared" si="47"/>
        <v>0</v>
      </c>
      <c r="Q147" s="47">
        <f t="shared" si="47"/>
        <v>0</v>
      </c>
      <c r="R147" s="47">
        <f t="shared" si="47"/>
        <v>0</v>
      </c>
      <c r="S147" s="47">
        <f t="shared" si="47"/>
        <v>0</v>
      </c>
      <c r="T147" s="47">
        <f t="shared" si="47"/>
        <v>0</v>
      </c>
      <c r="U147" s="47">
        <f t="shared" si="47"/>
        <v>0</v>
      </c>
      <c r="V147" s="47">
        <f t="shared" si="47"/>
        <v>0</v>
      </c>
      <c r="W147" s="47">
        <f t="shared" si="47"/>
        <v>0</v>
      </c>
      <c r="X147" s="47">
        <f t="shared" si="47"/>
        <v>0</v>
      </c>
      <c r="Y147" s="47">
        <f t="shared" si="47"/>
        <v>0</v>
      </c>
      <c r="Z147" s="47">
        <f t="shared" si="47"/>
        <v>0</v>
      </c>
      <c r="AA147" s="47">
        <f t="shared" ref="AA147:AF147" si="48">SUM(AA133:AA146)</f>
        <v>0</v>
      </c>
      <c r="AB147" s="47">
        <f t="shared" si="48"/>
        <v>0</v>
      </c>
      <c r="AC147" s="47">
        <f t="shared" si="48"/>
        <v>0</v>
      </c>
      <c r="AD147" s="47">
        <f t="shared" si="48"/>
        <v>0</v>
      </c>
      <c r="AE147" s="47">
        <f t="shared" si="48"/>
        <v>0</v>
      </c>
      <c r="AF147" s="47">
        <f t="shared" si="48"/>
        <v>0</v>
      </c>
      <c r="AG147" s="47">
        <f t="shared" si="47"/>
        <v>33282045</v>
      </c>
    </row>
    <row r="148" spans="1:33" x14ac:dyDescent="0.25">
      <c r="A148" s="99"/>
      <c r="B148" s="98"/>
      <c r="C148" s="9"/>
      <c r="D148" s="13"/>
      <c r="E148" s="14"/>
      <c r="F148" s="9"/>
      <c r="N148" s="49"/>
      <c r="O148" s="49"/>
      <c r="P148" s="49"/>
      <c r="Q148" s="49"/>
      <c r="R148" s="49"/>
      <c r="S148" s="49"/>
      <c r="T148" s="49"/>
      <c r="U148" s="49"/>
      <c r="V148" s="49"/>
      <c r="W148" s="49"/>
      <c r="X148" s="49"/>
      <c r="Y148" s="49"/>
      <c r="Z148" s="49"/>
      <c r="AA148" s="49"/>
      <c r="AB148" s="49"/>
      <c r="AC148" s="49"/>
      <c r="AD148" s="49"/>
      <c r="AE148" s="49"/>
      <c r="AF148" s="49"/>
      <c r="AG148" s="91"/>
    </row>
    <row r="149" spans="1:33" x14ac:dyDescent="0.25">
      <c r="A149" s="183" t="s">
        <v>589</v>
      </c>
      <c r="B149" s="181" t="s">
        <v>123</v>
      </c>
      <c r="C149" s="177" t="s">
        <v>1355</v>
      </c>
      <c r="D149" s="13"/>
      <c r="E149" s="9" t="s">
        <v>122</v>
      </c>
      <c r="F149" s="9"/>
      <c r="G149" s="49">
        <v>1818828</v>
      </c>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9">
        <f>SUM(G149:AF149)</f>
        <v>1818828</v>
      </c>
    </row>
    <row r="150" spans="1:33" x14ac:dyDescent="0.25">
      <c r="B150" s="118" t="s">
        <v>123</v>
      </c>
      <c r="C150" s="177" t="s">
        <v>1355</v>
      </c>
      <c r="D150" s="111"/>
      <c r="E150" s="32" t="s">
        <v>427</v>
      </c>
      <c r="F150" s="112"/>
      <c r="G150" s="49">
        <v>1302999</v>
      </c>
      <c r="H150" s="113"/>
      <c r="I150" s="112"/>
      <c r="M150" s="120"/>
      <c r="N150" s="120"/>
      <c r="O150" s="120"/>
      <c r="P150" s="120"/>
      <c r="Q150" s="120"/>
      <c r="R150" s="120"/>
      <c r="S150" s="120"/>
      <c r="T150" s="120"/>
      <c r="U150" s="120"/>
      <c r="V150" s="120"/>
      <c r="W150" s="120"/>
      <c r="X150" s="120"/>
      <c r="Y150" s="120"/>
      <c r="Z150" s="120"/>
      <c r="AA150" s="145"/>
      <c r="AB150" s="145"/>
      <c r="AC150" s="145"/>
      <c r="AD150" s="145"/>
      <c r="AE150" s="145"/>
      <c r="AF150" s="145"/>
      <c r="AG150" s="91">
        <f>SUM(G150:AF150)</f>
        <v>1302999</v>
      </c>
    </row>
    <row r="151" spans="1:33" s="97" customFormat="1" x14ac:dyDescent="0.2">
      <c r="A151" s="92"/>
      <c r="B151" s="93"/>
      <c r="C151" s="94"/>
      <c r="D151" s="95"/>
      <c r="E151" s="46" t="s">
        <v>584</v>
      </c>
      <c r="F151" s="46"/>
      <c r="G151" s="47">
        <f t="shared" ref="G151:AG151" si="49">SUM(G149:G150)</f>
        <v>3121827</v>
      </c>
      <c r="H151" s="96">
        <f t="shared" si="49"/>
        <v>0</v>
      </c>
      <c r="I151" s="47">
        <f t="shared" si="49"/>
        <v>0</v>
      </c>
      <c r="J151" s="47">
        <f t="shared" si="49"/>
        <v>0</v>
      </c>
      <c r="K151" s="47">
        <f t="shared" si="49"/>
        <v>0</v>
      </c>
      <c r="L151" s="47">
        <f t="shared" si="49"/>
        <v>0</v>
      </c>
      <c r="M151" s="47">
        <f t="shared" si="49"/>
        <v>0</v>
      </c>
      <c r="N151" s="47">
        <f t="shared" si="49"/>
        <v>0</v>
      </c>
      <c r="O151" s="47">
        <f t="shared" si="49"/>
        <v>0</v>
      </c>
      <c r="P151" s="47">
        <f t="shared" si="49"/>
        <v>0</v>
      </c>
      <c r="Q151" s="47">
        <f t="shared" si="49"/>
        <v>0</v>
      </c>
      <c r="R151" s="47">
        <f t="shared" si="49"/>
        <v>0</v>
      </c>
      <c r="S151" s="47">
        <f t="shared" si="49"/>
        <v>0</v>
      </c>
      <c r="T151" s="47">
        <f t="shared" si="49"/>
        <v>0</v>
      </c>
      <c r="U151" s="47">
        <f t="shared" si="49"/>
        <v>0</v>
      </c>
      <c r="V151" s="47">
        <f t="shared" si="49"/>
        <v>0</v>
      </c>
      <c r="W151" s="47">
        <f t="shared" si="49"/>
        <v>0</v>
      </c>
      <c r="X151" s="47">
        <f t="shared" si="49"/>
        <v>0</v>
      </c>
      <c r="Y151" s="47">
        <f t="shared" si="49"/>
        <v>0</v>
      </c>
      <c r="Z151" s="47">
        <f t="shared" si="49"/>
        <v>0</v>
      </c>
      <c r="AA151" s="47">
        <f t="shared" si="49"/>
        <v>0</v>
      </c>
      <c r="AB151" s="47">
        <f t="shared" si="49"/>
        <v>0</v>
      </c>
      <c r="AC151" s="47">
        <f t="shared" si="49"/>
        <v>0</v>
      </c>
      <c r="AD151" s="47">
        <f t="shared" si="49"/>
        <v>0</v>
      </c>
      <c r="AE151" s="47">
        <f t="shared" si="49"/>
        <v>0</v>
      </c>
      <c r="AF151" s="47">
        <f t="shared" si="49"/>
        <v>0</v>
      </c>
      <c r="AG151" s="47">
        <f t="shared" si="49"/>
        <v>3121827</v>
      </c>
    </row>
    <row r="152" spans="1:33" x14ac:dyDescent="0.25">
      <c r="B152" s="121"/>
      <c r="C152" s="122"/>
      <c r="D152" s="123"/>
      <c r="E152" s="122"/>
      <c r="F152" s="122"/>
      <c r="N152" s="124"/>
      <c r="O152" s="124"/>
      <c r="P152" s="124"/>
      <c r="Q152" s="124"/>
      <c r="R152" s="124"/>
      <c r="S152" s="124"/>
      <c r="T152" s="124"/>
      <c r="U152" s="124"/>
      <c r="V152" s="124"/>
      <c r="W152" s="124"/>
      <c r="X152" s="124"/>
      <c r="Y152" s="124"/>
      <c r="Z152" s="124"/>
      <c r="AA152" s="124"/>
      <c r="AB152" s="124"/>
      <c r="AC152" s="124"/>
      <c r="AD152" s="124"/>
      <c r="AE152" s="124"/>
      <c r="AF152" s="124"/>
      <c r="AG152" s="125"/>
    </row>
    <row r="153" spans="1:33" x14ac:dyDescent="0.25">
      <c r="A153" s="264" t="s">
        <v>582</v>
      </c>
      <c r="B153" s="257" t="s">
        <v>333</v>
      </c>
      <c r="C153" s="260" t="s">
        <v>610</v>
      </c>
      <c r="D153" s="261"/>
      <c r="E153" s="260" t="s">
        <v>323</v>
      </c>
      <c r="F153" s="260"/>
      <c r="G153" s="249">
        <v>239800</v>
      </c>
      <c r="H153" s="249"/>
      <c r="I153" s="249">
        <f>331*4</f>
        <v>1324</v>
      </c>
      <c r="J153" s="249"/>
      <c r="K153" s="249"/>
      <c r="L153" s="249"/>
      <c r="M153" s="249"/>
      <c r="N153" s="249"/>
      <c r="O153" s="249"/>
      <c r="P153" s="249"/>
      <c r="Q153" s="249"/>
      <c r="R153" s="249"/>
      <c r="S153" s="249"/>
      <c r="T153" s="249"/>
      <c r="U153" s="249"/>
      <c r="V153" s="249"/>
      <c r="W153" s="249"/>
      <c r="X153" s="249"/>
      <c r="Y153" s="249"/>
      <c r="Z153" s="249"/>
      <c r="AA153" s="249"/>
      <c r="AB153" s="144"/>
      <c r="AC153" s="144"/>
      <c r="AD153" s="144"/>
      <c r="AE153" s="144"/>
      <c r="AF153" s="144"/>
      <c r="AG153" s="252">
        <f>SUM(G153:AF154)</f>
        <v>241124</v>
      </c>
    </row>
    <row r="154" spans="1:33" ht="15" x14ac:dyDescent="0.25">
      <c r="A154" s="265"/>
      <c r="B154" s="259"/>
      <c r="C154" s="251"/>
      <c r="D154" s="263"/>
      <c r="E154" s="251"/>
      <c r="F154" s="251"/>
      <c r="G154" s="251"/>
      <c r="H154" s="254"/>
      <c r="I154" s="251"/>
      <c r="J154" s="251"/>
      <c r="K154" s="251"/>
      <c r="L154" s="251"/>
      <c r="M154" s="251"/>
      <c r="N154" s="251"/>
      <c r="O154" s="251"/>
      <c r="P154" s="251"/>
      <c r="Q154" s="251"/>
      <c r="R154" s="251"/>
      <c r="S154" s="251"/>
      <c r="T154" s="251"/>
      <c r="U154" s="251"/>
      <c r="V154" s="251"/>
      <c r="W154" s="251"/>
      <c r="X154" s="251"/>
      <c r="Y154" s="251"/>
      <c r="Z154" s="251"/>
      <c r="AA154" s="251"/>
      <c r="AB154" s="145"/>
      <c r="AC154" s="145"/>
      <c r="AD154" s="145"/>
      <c r="AE154" s="145"/>
      <c r="AF154" s="145"/>
      <c r="AG154" s="251"/>
    </row>
    <row r="155" spans="1:33" ht="12.75" customHeight="1" x14ac:dyDescent="0.25">
      <c r="A155" s="264"/>
      <c r="B155" s="257" t="s">
        <v>333</v>
      </c>
      <c r="C155" s="260" t="s">
        <v>610</v>
      </c>
      <c r="D155" s="261"/>
      <c r="E155" s="260" t="s">
        <v>356</v>
      </c>
      <c r="F155" s="260"/>
      <c r="G155" s="249">
        <v>2395335</v>
      </c>
      <c r="H155" s="249"/>
      <c r="I155" s="249">
        <f>4791*4</f>
        <v>19164</v>
      </c>
      <c r="J155" s="249"/>
      <c r="K155" s="249"/>
      <c r="L155" s="249"/>
      <c r="M155" s="249"/>
      <c r="N155" s="249"/>
      <c r="O155" s="249"/>
      <c r="P155" s="249"/>
      <c r="Q155" s="249"/>
      <c r="R155" s="249"/>
      <c r="S155" s="249"/>
      <c r="T155" s="249"/>
      <c r="U155" s="249"/>
      <c r="V155" s="249"/>
      <c r="W155" s="249"/>
      <c r="X155" s="249"/>
      <c r="Y155" s="249"/>
      <c r="Z155" s="249"/>
      <c r="AA155" s="249"/>
      <c r="AB155" s="144"/>
      <c r="AC155" s="144"/>
      <c r="AD155" s="144"/>
      <c r="AE155" s="144"/>
      <c r="AF155" s="144"/>
      <c r="AG155" s="252">
        <f>SUM(G155:AF156)</f>
        <v>2414499</v>
      </c>
    </row>
    <row r="156" spans="1:33" ht="15" x14ac:dyDescent="0.25">
      <c r="A156" s="265"/>
      <c r="B156" s="259"/>
      <c r="C156" s="251"/>
      <c r="D156" s="263"/>
      <c r="E156" s="251"/>
      <c r="F156" s="251"/>
      <c r="G156" s="251"/>
      <c r="H156" s="254"/>
      <c r="I156" s="251"/>
      <c r="J156" s="251"/>
      <c r="K156" s="251"/>
      <c r="L156" s="251"/>
      <c r="M156" s="251"/>
      <c r="N156" s="251"/>
      <c r="O156" s="251"/>
      <c r="P156" s="251"/>
      <c r="Q156" s="251"/>
      <c r="R156" s="251"/>
      <c r="S156" s="251"/>
      <c r="T156" s="251"/>
      <c r="U156" s="251"/>
      <c r="V156" s="251"/>
      <c r="W156" s="251"/>
      <c r="X156" s="251"/>
      <c r="Y156" s="251"/>
      <c r="Z156" s="251"/>
      <c r="AA156" s="251"/>
      <c r="AB156" s="145"/>
      <c r="AC156" s="145"/>
      <c r="AD156" s="145"/>
      <c r="AE156" s="145"/>
      <c r="AF156" s="145"/>
      <c r="AG156" s="251"/>
    </row>
    <row r="157" spans="1:33" s="97" customFormat="1" x14ac:dyDescent="0.2">
      <c r="A157" s="92"/>
      <c r="B157" s="93"/>
      <c r="C157" s="94"/>
      <c r="D157" s="95"/>
      <c r="E157" s="46" t="s">
        <v>584</v>
      </c>
      <c r="F157" s="46"/>
      <c r="G157" s="47">
        <f>G153+G155</f>
        <v>2635135</v>
      </c>
      <c r="H157" s="47">
        <f t="shared" ref="H157:AG157" si="50">H153+H155</f>
        <v>0</v>
      </c>
      <c r="I157" s="47">
        <f t="shared" si="50"/>
        <v>20488</v>
      </c>
      <c r="J157" s="96">
        <f t="shared" si="50"/>
        <v>0</v>
      </c>
      <c r="K157" s="47">
        <f t="shared" si="50"/>
        <v>0</v>
      </c>
      <c r="L157" s="47">
        <f t="shared" si="50"/>
        <v>0</v>
      </c>
      <c r="M157" s="47">
        <f t="shared" si="50"/>
        <v>0</v>
      </c>
      <c r="N157" s="47">
        <f t="shared" si="50"/>
        <v>0</v>
      </c>
      <c r="O157" s="47">
        <f t="shared" si="50"/>
        <v>0</v>
      </c>
      <c r="P157" s="47">
        <f t="shared" si="50"/>
        <v>0</v>
      </c>
      <c r="Q157" s="47">
        <f t="shared" si="50"/>
        <v>0</v>
      </c>
      <c r="R157" s="47">
        <f t="shared" si="50"/>
        <v>0</v>
      </c>
      <c r="S157" s="47">
        <f t="shared" si="50"/>
        <v>0</v>
      </c>
      <c r="T157" s="47">
        <f t="shared" si="50"/>
        <v>0</v>
      </c>
      <c r="U157" s="47">
        <f t="shared" si="50"/>
        <v>0</v>
      </c>
      <c r="V157" s="47">
        <f t="shared" si="50"/>
        <v>0</v>
      </c>
      <c r="W157" s="47">
        <f t="shared" si="50"/>
        <v>0</v>
      </c>
      <c r="X157" s="47">
        <f t="shared" si="50"/>
        <v>0</v>
      </c>
      <c r="Y157" s="47">
        <f t="shared" si="50"/>
        <v>0</v>
      </c>
      <c r="Z157" s="47">
        <f t="shared" si="50"/>
        <v>0</v>
      </c>
      <c r="AA157" s="47">
        <f t="shared" ref="AA157:AF157" si="51">AA153+AA155</f>
        <v>0</v>
      </c>
      <c r="AB157" s="47">
        <f t="shared" si="51"/>
        <v>0</v>
      </c>
      <c r="AC157" s="47">
        <f t="shared" si="51"/>
        <v>0</v>
      </c>
      <c r="AD157" s="47">
        <f t="shared" si="51"/>
        <v>0</v>
      </c>
      <c r="AE157" s="47">
        <f t="shared" si="51"/>
        <v>0</v>
      </c>
      <c r="AF157" s="47">
        <f t="shared" si="51"/>
        <v>0</v>
      </c>
      <c r="AG157" s="47">
        <f t="shared" si="50"/>
        <v>2655623</v>
      </c>
    </row>
    <row r="158" spans="1:33" x14ac:dyDescent="0.25">
      <c r="A158" s="99"/>
      <c r="B158" s="98"/>
      <c r="C158" s="9"/>
      <c r="D158" s="13"/>
      <c r="E158" s="14"/>
      <c r="F158" s="9"/>
      <c r="N158" s="49"/>
      <c r="O158" s="49"/>
      <c r="P158" s="49"/>
      <c r="Q158" s="49"/>
      <c r="R158" s="49"/>
      <c r="S158" s="49"/>
      <c r="T158" s="49"/>
      <c r="U158" s="49"/>
      <c r="V158" s="49"/>
      <c r="W158" s="49"/>
      <c r="X158" s="49"/>
      <c r="Y158" s="49"/>
      <c r="Z158" s="49"/>
      <c r="AA158" s="49"/>
      <c r="AB158" s="49"/>
      <c r="AC158" s="49"/>
      <c r="AD158" s="49"/>
      <c r="AE158" s="49"/>
      <c r="AF158" s="49"/>
      <c r="AG158" s="91"/>
    </row>
    <row r="159" spans="1:33" x14ac:dyDescent="0.25">
      <c r="A159" s="99" t="s">
        <v>582</v>
      </c>
      <c r="B159" s="12" t="s">
        <v>311</v>
      </c>
      <c r="C159" s="9" t="s">
        <v>611</v>
      </c>
      <c r="D159" s="13"/>
      <c r="E159" s="177" t="s">
        <v>65</v>
      </c>
      <c r="F159" s="49"/>
      <c r="J159" s="49">
        <v>1070718</v>
      </c>
      <c r="N159" s="49"/>
      <c r="O159" s="49"/>
      <c r="P159" s="49"/>
      <c r="Q159" s="49"/>
      <c r="R159" s="49"/>
      <c r="S159" s="49"/>
      <c r="T159" s="49"/>
      <c r="U159" s="49"/>
      <c r="V159" s="49"/>
      <c r="W159" s="49"/>
      <c r="X159" s="49"/>
      <c r="Y159" s="49"/>
      <c r="Z159" s="49"/>
      <c r="AA159" s="49"/>
      <c r="AB159" s="49"/>
      <c r="AC159" s="49"/>
      <c r="AD159" s="49"/>
      <c r="AE159" s="49"/>
      <c r="AF159" s="49"/>
      <c r="AG159" s="91">
        <f>SUM(G159:AF159)</f>
        <v>1070718</v>
      </c>
    </row>
    <row r="160" spans="1:33" x14ac:dyDescent="0.25">
      <c r="A160" s="183" t="s">
        <v>582</v>
      </c>
      <c r="B160" s="12" t="s">
        <v>311</v>
      </c>
      <c r="C160" s="9" t="s">
        <v>611</v>
      </c>
      <c r="D160" s="13"/>
      <c r="E160" s="14" t="s">
        <v>138</v>
      </c>
      <c r="F160" s="49"/>
      <c r="J160" s="49">
        <v>1048310</v>
      </c>
      <c r="N160" s="49"/>
      <c r="O160" s="49"/>
      <c r="P160" s="49"/>
      <c r="Q160" s="49"/>
      <c r="R160" s="49"/>
      <c r="S160" s="49"/>
      <c r="T160" s="49"/>
      <c r="U160" s="49"/>
      <c r="V160" s="49"/>
      <c r="W160" s="49"/>
      <c r="X160" s="49"/>
      <c r="Y160" s="49"/>
      <c r="Z160" s="49"/>
      <c r="AA160" s="49"/>
      <c r="AB160" s="49"/>
      <c r="AC160" s="49"/>
      <c r="AD160" s="49"/>
      <c r="AE160" s="49"/>
      <c r="AF160" s="49"/>
      <c r="AG160" s="91">
        <f t="shared" ref="AG160:AG161" si="52">SUM(G160:AF160)</f>
        <v>1048310</v>
      </c>
    </row>
    <row r="161" spans="1:33" x14ac:dyDescent="0.25">
      <c r="A161" s="183" t="s">
        <v>582</v>
      </c>
      <c r="B161" s="12" t="s">
        <v>311</v>
      </c>
      <c r="C161" s="9" t="s">
        <v>611</v>
      </c>
      <c r="D161" s="13"/>
      <c r="E161" s="14" t="s">
        <v>308</v>
      </c>
      <c r="F161" s="49"/>
      <c r="G161" s="49">
        <v>146020</v>
      </c>
      <c r="I161" s="49">
        <f t="shared" ref="I161" si="53">365*4</f>
        <v>1460</v>
      </c>
      <c r="N161" s="49"/>
      <c r="O161" s="49"/>
      <c r="P161" s="49"/>
      <c r="Q161" s="49"/>
      <c r="R161" s="49"/>
      <c r="S161" s="49"/>
      <c r="T161" s="49"/>
      <c r="U161" s="49"/>
      <c r="V161" s="49"/>
      <c r="W161" s="49"/>
      <c r="X161" s="49"/>
      <c r="Y161" s="49"/>
      <c r="Z161" s="49"/>
      <c r="AA161" s="49"/>
      <c r="AB161" s="49"/>
      <c r="AC161" s="49"/>
      <c r="AD161" s="49"/>
      <c r="AE161" s="49"/>
      <c r="AF161" s="49"/>
      <c r="AG161" s="91">
        <f t="shared" si="52"/>
        <v>147480</v>
      </c>
    </row>
    <row r="162" spans="1:33" x14ac:dyDescent="0.25">
      <c r="A162" s="183"/>
      <c r="B162" s="12" t="s">
        <v>311</v>
      </c>
      <c r="C162" s="9" t="s">
        <v>611</v>
      </c>
      <c r="D162" s="13"/>
      <c r="E162" s="14" t="s">
        <v>323</v>
      </c>
      <c r="F162" s="49"/>
      <c r="J162" s="49">
        <v>157783</v>
      </c>
      <c r="N162" s="49"/>
      <c r="O162" s="49"/>
      <c r="P162" s="49"/>
      <c r="Q162" s="49"/>
      <c r="R162" s="49"/>
      <c r="S162" s="49"/>
      <c r="T162" s="49"/>
      <c r="U162" s="49"/>
      <c r="V162" s="49"/>
      <c r="W162" s="49"/>
      <c r="X162" s="49"/>
      <c r="Y162" s="49"/>
      <c r="Z162" s="49"/>
      <c r="AA162" s="49"/>
      <c r="AB162" s="49"/>
      <c r="AC162" s="49"/>
      <c r="AD162" s="49"/>
      <c r="AE162" s="49"/>
      <c r="AF162" s="49"/>
      <c r="AG162" s="91"/>
    </row>
    <row r="163" spans="1:33" ht="15" customHeight="1" x14ac:dyDescent="0.25">
      <c r="A163" s="99"/>
      <c r="B163" s="12" t="s">
        <v>311</v>
      </c>
      <c r="C163" s="9" t="s">
        <v>611</v>
      </c>
      <c r="D163" s="13" t="s">
        <v>200</v>
      </c>
      <c r="E163" s="177" t="s">
        <v>356</v>
      </c>
      <c r="F163" s="49"/>
      <c r="J163" s="49">
        <v>1303665</v>
      </c>
      <c r="N163" s="49"/>
      <c r="O163" s="49"/>
      <c r="P163" s="49"/>
      <c r="Q163" s="49"/>
      <c r="R163" s="49"/>
      <c r="S163" s="49"/>
      <c r="T163" s="49"/>
      <c r="U163" s="49"/>
      <c r="V163" s="49"/>
      <c r="W163" s="49"/>
      <c r="X163" s="49"/>
      <c r="Y163" s="49"/>
      <c r="Z163" s="49"/>
      <c r="AA163" s="49"/>
      <c r="AB163" s="49"/>
      <c r="AC163" s="49"/>
      <c r="AD163" s="49"/>
      <c r="AE163" s="49"/>
      <c r="AF163" s="49"/>
      <c r="AG163" s="91">
        <f>SUM(G163:AF163)</f>
        <v>1303665</v>
      </c>
    </row>
    <row r="164" spans="1:33" ht="15" customHeight="1" x14ac:dyDescent="0.25">
      <c r="A164" s="183"/>
      <c r="B164" s="12" t="s">
        <v>311</v>
      </c>
      <c r="C164" s="9" t="s">
        <v>611</v>
      </c>
      <c r="D164" s="13" t="s">
        <v>37</v>
      </c>
      <c r="E164" s="14" t="s">
        <v>356</v>
      </c>
      <c r="F164" s="49"/>
      <c r="G164" s="49">
        <v>894896</v>
      </c>
      <c r="I164" s="49">
        <f>2237*4</f>
        <v>8948</v>
      </c>
      <c r="N164" s="49"/>
      <c r="O164" s="49"/>
      <c r="P164" s="49"/>
      <c r="Q164" s="49"/>
      <c r="R164" s="49"/>
      <c r="S164" s="49"/>
      <c r="T164" s="49"/>
      <c r="U164" s="49"/>
      <c r="V164" s="49"/>
      <c r="W164" s="49"/>
      <c r="X164" s="49"/>
      <c r="Y164" s="49"/>
      <c r="Z164" s="49"/>
      <c r="AA164" s="49"/>
      <c r="AB164" s="49"/>
      <c r="AC164" s="49"/>
      <c r="AD164" s="49"/>
      <c r="AE164" s="49"/>
      <c r="AF164" s="49"/>
      <c r="AG164" s="91">
        <f>SUM(G164:AF164)</f>
        <v>903844</v>
      </c>
    </row>
    <row r="165" spans="1:33" s="105" customFormat="1" x14ac:dyDescent="0.2">
      <c r="A165" s="100"/>
      <c r="B165" s="115" t="s">
        <v>311</v>
      </c>
      <c r="C165" s="115" t="s">
        <v>611</v>
      </c>
      <c r="D165" s="101"/>
      <c r="E165" s="109" t="s">
        <v>386</v>
      </c>
      <c r="F165" s="102"/>
      <c r="G165" s="102">
        <v>372440</v>
      </c>
      <c r="H165" s="102">
        <v>-364681</v>
      </c>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102"/>
      <c r="AG165" s="103">
        <f>SUM(G165:AF165)</f>
        <v>7759</v>
      </c>
    </row>
    <row r="166" spans="1:33" s="97" customFormat="1" x14ac:dyDescent="0.2">
      <c r="A166" s="92"/>
      <c r="B166" s="93"/>
      <c r="C166" s="94"/>
      <c r="D166" s="95"/>
      <c r="E166" s="46" t="s">
        <v>584</v>
      </c>
      <c r="F166" s="46"/>
      <c r="G166" s="47">
        <f>SUM(G159:G165)</f>
        <v>1413356</v>
      </c>
      <c r="H166" s="47">
        <f t="shared" ref="H166:AG166" si="54">SUM(H159:H165)</f>
        <v>-364681</v>
      </c>
      <c r="I166" s="47">
        <f t="shared" si="54"/>
        <v>10408</v>
      </c>
      <c r="J166" s="47">
        <f t="shared" si="54"/>
        <v>3580476</v>
      </c>
      <c r="K166" s="96">
        <f t="shared" si="54"/>
        <v>0</v>
      </c>
      <c r="L166" s="47">
        <f t="shared" si="54"/>
        <v>0</v>
      </c>
      <c r="M166" s="47">
        <f t="shared" si="54"/>
        <v>0</v>
      </c>
      <c r="N166" s="47">
        <f t="shared" si="54"/>
        <v>0</v>
      </c>
      <c r="O166" s="47">
        <f t="shared" si="54"/>
        <v>0</v>
      </c>
      <c r="P166" s="47">
        <f t="shared" si="54"/>
        <v>0</v>
      </c>
      <c r="Q166" s="47">
        <f t="shared" si="54"/>
        <v>0</v>
      </c>
      <c r="R166" s="47">
        <f t="shared" si="54"/>
        <v>0</v>
      </c>
      <c r="S166" s="47">
        <f t="shared" si="54"/>
        <v>0</v>
      </c>
      <c r="T166" s="47">
        <f t="shared" si="54"/>
        <v>0</v>
      </c>
      <c r="U166" s="47">
        <f t="shared" si="54"/>
        <v>0</v>
      </c>
      <c r="V166" s="47">
        <f t="shared" si="54"/>
        <v>0</v>
      </c>
      <c r="W166" s="47">
        <f t="shared" si="54"/>
        <v>0</v>
      </c>
      <c r="X166" s="47">
        <f t="shared" si="54"/>
        <v>0</v>
      </c>
      <c r="Y166" s="47">
        <f t="shared" si="54"/>
        <v>0</v>
      </c>
      <c r="Z166" s="47">
        <f t="shared" si="54"/>
        <v>0</v>
      </c>
      <c r="AA166" s="47">
        <f t="shared" ref="AA166:AF166" si="55">SUM(AA159:AA165)</f>
        <v>0</v>
      </c>
      <c r="AB166" s="47">
        <f t="shared" si="55"/>
        <v>0</v>
      </c>
      <c r="AC166" s="47">
        <f t="shared" si="55"/>
        <v>0</v>
      </c>
      <c r="AD166" s="47">
        <f t="shared" si="55"/>
        <v>0</v>
      </c>
      <c r="AE166" s="47">
        <f t="shared" si="55"/>
        <v>0</v>
      </c>
      <c r="AF166" s="47">
        <f t="shared" si="55"/>
        <v>0</v>
      </c>
      <c r="AG166" s="47">
        <f t="shared" si="54"/>
        <v>4481776</v>
      </c>
    </row>
    <row r="167" spans="1:33" s="20" customFormat="1" x14ac:dyDescent="0.2">
      <c r="A167" s="99"/>
      <c r="B167" s="107"/>
      <c r="C167" s="73"/>
      <c r="D167" s="26"/>
      <c r="E167" s="126"/>
      <c r="F167" s="72"/>
      <c r="G167" s="49"/>
      <c r="H167" s="49"/>
      <c r="I167" s="49"/>
      <c r="J167" s="49"/>
      <c r="K167" s="49"/>
      <c r="L167" s="49"/>
      <c r="M167" s="49"/>
      <c r="N167" s="56"/>
      <c r="O167" s="56"/>
      <c r="P167" s="56"/>
      <c r="Q167" s="56"/>
      <c r="R167" s="56"/>
      <c r="S167" s="56"/>
      <c r="T167" s="56"/>
      <c r="U167" s="56"/>
      <c r="V167" s="56"/>
      <c r="W167" s="56"/>
      <c r="X167" s="56"/>
      <c r="Y167" s="56"/>
      <c r="Z167" s="56"/>
      <c r="AA167" s="144"/>
      <c r="AB167" s="144"/>
      <c r="AC167" s="144"/>
      <c r="AD167" s="144"/>
      <c r="AE167" s="144"/>
      <c r="AF167" s="144"/>
      <c r="AG167" s="108"/>
    </row>
    <row r="168" spans="1:33" s="18" customFormat="1" x14ac:dyDescent="0.2">
      <c r="A168" s="186" t="s">
        <v>585</v>
      </c>
      <c r="B168" s="12" t="s">
        <v>34</v>
      </c>
      <c r="C168" s="15" t="s">
        <v>1362</v>
      </c>
      <c r="D168" s="19" t="s">
        <v>37</v>
      </c>
      <c r="E168" s="15" t="s">
        <v>26</v>
      </c>
      <c r="F168" s="42"/>
      <c r="G168" s="49">
        <v>392510</v>
      </c>
      <c r="H168" s="49"/>
      <c r="I168" s="49"/>
      <c r="J168" s="49"/>
      <c r="K168" s="49"/>
      <c r="L168" s="49"/>
      <c r="M168" s="49"/>
      <c r="N168" s="49"/>
      <c r="O168" s="49"/>
      <c r="P168" s="49"/>
      <c r="Q168" s="49"/>
      <c r="R168" s="49"/>
      <c r="S168" s="15"/>
      <c r="T168" s="15"/>
      <c r="U168" s="49"/>
      <c r="V168" s="49"/>
      <c r="W168" s="49"/>
      <c r="X168" s="49"/>
      <c r="Y168" s="49"/>
      <c r="Z168" s="49"/>
      <c r="AA168" s="49"/>
      <c r="AB168" s="49"/>
      <c r="AC168" s="49"/>
      <c r="AD168" s="49"/>
      <c r="AE168" s="49"/>
      <c r="AF168" s="49"/>
      <c r="AG168" s="91">
        <f>SUM(G168:AF168)</f>
        <v>392510</v>
      </c>
    </row>
    <row r="169" spans="1:33" s="18" customFormat="1" ht="12.75" customHeight="1" x14ac:dyDescent="0.2">
      <c r="A169" s="186"/>
      <c r="B169" s="181" t="s">
        <v>34</v>
      </c>
      <c r="C169" s="15" t="s">
        <v>1362</v>
      </c>
      <c r="D169" s="209" t="s">
        <v>35</v>
      </c>
      <c r="E169" s="209" t="s">
        <v>26</v>
      </c>
      <c r="F169" s="185"/>
      <c r="G169" s="178">
        <v>392510</v>
      </c>
      <c r="H169" s="178"/>
      <c r="I169" s="178"/>
      <c r="J169" s="178"/>
      <c r="K169" s="178"/>
      <c r="L169" s="178"/>
      <c r="M169" s="178"/>
      <c r="N169" s="178"/>
      <c r="O169" s="178"/>
      <c r="P169" s="178"/>
      <c r="Q169" s="178"/>
      <c r="R169" s="178"/>
      <c r="S169" s="185"/>
      <c r="T169" s="185"/>
      <c r="U169" s="178"/>
      <c r="V169" s="178"/>
      <c r="W169" s="178"/>
      <c r="X169" s="178"/>
      <c r="Y169" s="178"/>
      <c r="Z169" s="178"/>
      <c r="AA169" s="178"/>
      <c r="AB169" s="178"/>
      <c r="AC169" s="178"/>
      <c r="AD169" s="178"/>
      <c r="AE169" s="178"/>
      <c r="AF169" s="178"/>
      <c r="AG169" s="179">
        <f>SUM(G169:AF171)</f>
        <v>2202354</v>
      </c>
    </row>
    <row r="170" spans="1:33" x14ac:dyDescent="0.25">
      <c r="A170" s="40"/>
      <c r="B170" s="12" t="s">
        <v>34</v>
      </c>
      <c r="C170" s="15" t="s">
        <v>1362</v>
      </c>
      <c r="D170" s="13"/>
      <c r="E170" s="16" t="s">
        <v>53</v>
      </c>
      <c r="F170" s="49"/>
      <c r="G170" s="49">
        <v>110000</v>
      </c>
      <c r="N170" s="49"/>
      <c r="O170" s="49"/>
      <c r="P170" s="49"/>
      <c r="Q170" s="49"/>
      <c r="R170" s="49"/>
      <c r="S170" s="49"/>
      <c r="T170" s="49"/>
      <c r="U170" s="49"/>
      <c r="V170" s="49"/>
      <c r="W170" s="49"/>
      <c r="X170" s="49"/>
      <c r="Y170" s="49"/>
      <c r="Z170" s="49"/>
      <c r="AA170" s="49"/>
      <c r="AB170" s="49"/>
      <c r="AC170" s="49"/>
      <c r="AD170" s="49"/>
      <c r="AE170" s="49"/>
      <c r="AF170" s="49"/>
      <c r="AG170" s="91">
        <f t="shared" ref="AG170:AG184" si="56">SUM(G170:AF170)</f>
        <v>110000</v>
      </c>
    </row>
    <row r="171" spans="1:33" ht="12.75" customHeight="1" x14ac:dyDescent="0.25">
      <c r="A171" s="180"/>
      <c r="B171" s="181" t="s">
        <v>34</v>
      </c>
      <c r="C171" s="15" t="s">
        <v>1362</v>
      </c>
      <c r="D171" s="211"/>
      <c r="E171" s="209" t="s">
        <v>65</v>
      </c>
      <c r="F171" s="177"/>
      <c r="G171" s="178">
        <v>1699844</v>
      </c>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9">
        <f t="shared" si="56"/>
        <v>1699844</v>
      </c>
    </row>
    <row r="172" spans="1:33" ht="12.75" customHeight="1" x14ac:dyDescent="0.25">
      <c r="A172" s="210"/>
      <c r="B172" s="207"/>
      <c r="C172" s="15"/>
      <c r="D172" s="211"/>
      <c r="E172" s="209" t="s">
        <v>97</v>
      </c>
      <c r="F172" s="208"/>
      <c r="G172" s="206">
        <v>2707592</v>
      </c>
      <c r="H172" s="206"/>
      <c r="I172" s="206"/>
      <c r="J172" s="206"/>
      <c r="K172" s="206"/>
      <c r="L172" s="206"/>
      <c r="M172" s="206"/>
      <c r="N172" s="206"/>
      <c r="O172" s="206"/>
      <c r="P172" s="206"/>
      <c r="Q172" s="206"/>
      <c r="R172" s="206"/>
      <c r="S172" s="206"/>
      <c r="T172" s="206"/>
      <c r="U172" s="206"/>
      <c r="V172" s="206"/>
      <c r="W172" s="206"/>
      <c r="X172" s="206"/>
      <c r="Y172" s="206"/>
      <c r="Z172" s="206"/>
      <c r="AA172" s="206"/>
      <c r="AB172" s="206"/>
      <c r="AC172" s="206"/>
      <c r="AD172" s="206"/>
      <c r="AE172" s="206"/>
      <c r="AF172" s="206"/>
      <c r="AG172" s="205"/>
    </row>
    <row r="173" spans="1:33" ht="12.75" customHeight="1" x14ac:dyDescent="0.25">
      <c r="A173" s="180"/>
      <c r="B173" s="181" t="s">
        <v>34</v>
      </c>
      <c r="C173" s="15" t="s">
        <v>1362</v>
      </c>
      <c r="D173" s="211"/>
      <c r="E173" s="209" t="s">
        <v>122</v>
      </c>
      <c r="F173" s="177"/>
      <c r="G173" s="178">
        <v>3010184</v>
      </c>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c r="AG173" s="179">
        <f t="shared" si="56"/>
        <v>3010184</v>
      </c>
    </row>
    <row r="174" spans="1:33" ht="12.75" customHeight="1" x14ac:dyDescent="0.25">
      <c r="A174" s="180"/>
      <c r="B174" s="181" t="s">
        <v>34</v>
      </c>
      <c r="C174" s="15" t="s">
        <v>1362</v>
      </c>
      <c r="D174" s="13"/>
      <c r="E174" s="16" t="s">
        <v>724</v>
      </c>
      <c r="F174" s="177"/>
      <c r="G174" s="178">
        <v>653776</v>
      </c>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c r="AG174" s="179">
        <f t="shared" si="56"/>
        <v>653776</v>
      </c>
    </row>
    <row r="175" spans="1:33" x14ac:dyDescent="0.25">
      <c r="A175" s="148"/>
      <c r="B175" s="12" t="s">
        <v>34</v>
      </c>
      <c r="C175" s="15" t="s">
        <v>1362</v>
      </c>
      <c r="D175" s="211"/>
      <c r="E175" s="209" t="s">
        <v>235</v>
      </c>
      <c r="F175" s="49"/>
      <c r="G175" s="49">
        <v>807614</v>
      </c>
      <c r="N175" s="49"/>
      <c r="O175" s="49"/>
      <c r="P175" s="49"/>
      <c r="Q175" s="49"/>
      <c r="R175" s="49"/>
      <c r="S175" s="49"/>
      <c r="T175" s="49"/>
      <c r="U175" s="49"/>
      <c r="V175" s="49"/>
      <c r="W175" s="49"/>
      <c r="X175" s="49"/>
      <c r="Y175" s="49"/>
      <c r="Z175" s="49"/>
      <c r="AA175" s="49"/>
      <c r="AB175" s="49"/>
      <c r="AC175" s="49"/>
      <c r="AD175" s="49"/>
      <c r="AE175" s="49"/>
      <c r="AF175" s="49"/>
      <c r="AG175" s="127">
        <f t="shared" si="56"/>
        <v>807614</v>
      </c>
    </row>
    <row r="176" spans="1:33" ht="12.75" customHeight="1" x14ac:dyDescent="0.25">
      <c r="A176" s="180"/>
      <c r="B176" s="181" t="s">
        <v>34</v>
      </c>
      <c r="C176" s="15" t="s">
        <v>1362</v>
      </c>
      <c r="D176" s="211"/>
      <c r="E176" s="209" t="s">
        <v>244</v>
      </c>
      <c r="F176" s="177"/>
      <c r="G176" s="178">
        <v>1176460</v>
      </c>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9">
        <f t="shared" si="56"/>
        <v>1176460</v>
      </c>
    </row>
    <row r="177" spans="1:33" ht="12.75" customHeight="1" x14ac:dyDescent="0.25">
      <c r="A177" s="180"/>
      <c r="B177" s="181" t="s">
        <v>34</v>
      </c>
      <c r="C177" s="15" t="s">
        <v>1362</v>
      </c>
      <c r="D177" s="13"/>
      <c r="E177" s="16" t="s">
        <v>157</v>
      </c>
      <c r="F177" s="177"/>
      <c r="G177" s="178">
        <v>2970000</v>
      </c>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9">
        <f t="shared" si="56"/>
        <v>2970000</v>
      </c>
    </row>
    <row r="178" spans="1:33" x14ac:dyDescent="0.25">
      <c r="A178" s="40"/>
      <c r="B178" s="12" t="s">
        <v>34</v>
      </c>
      <c r="C178" s="15" t="s">
        <v>1362</v>
      </c>
      <c r="D178" s="13"/>
      <c r="E178" s="16" t="s">
        <v>283</v>
      </c>
      <c r="F178" s="49"/>
      <c r="G178" s="49">
        <v>990000</v>
      </c>
      <c r="N178" s="49"/>
      <c r="O178" s="49"/>
      <c r="P178" s="49"/>
      <c r="Q178" s="49"/>
      <c r="R178" s="49"/>
      <c r="S178" s="49"/>
      <c r="T178" s="49"/>
      <c r="U178" s="49"/>
      <c r="V178" s="49"/>
      <c r="W178" s="49"/>
      <c r="X178" s="49"/>
      <c r="Y178" s="49"/>
      <c r="Z178" s="49"/>
      <c r="AA178" s="49"/>
      <c r="AB178" s="49"/>
      <c r="AC178" s="49"/>
      <c r="AD178" s="49"/>
      <c r="AE178" s="49"/>
      <c r="AF178" s="49"/>
      <c r="AG178" s="91">
        <f t="shared" si="56"/>
        <v>990000</v>
      </c>
    </row>
    <row r="179" spans="1:33" x14ac:dyDescent="0.25">
      <c r="A179" s="40"/>
      <c r="B179" s="12" t="s">
        <v>34</v>
      </c>
      <c r="C179" s="15" t="s">
        <v>1362</v>
      </c>
      <c r="D179" s="211" t="s">
        <v>260</v>
      </c>
      <c r="E179" s="209" t="s">
        <v>1358</v>
      </c>
      <c r="F179" s="49"/>
      <c r="G179" s="49">
        <v>3019668</v>
      </c>
      <c r="N179" s="49"/>
      <c r="O179" s="49"/>
      <c r="P179" s="49"/>
      <c r="Q179" s="49"/>
      <c r="R179" s="49"/>
      <c r="S179" s="49"/>
      <c r="T179" s="49"/>
      <c r="U179" s="49"/>
      <c r="V179" s="49"/>
      <c r="W179" s="49"/>
      <c r="X179" s="49"/>
      <c r="Y179" s="49"/>
      <c r="Z179" s="49"/>
      <c r="AA179" s="49"/>
      <c r="AB179" s="49"/>
      <c r="AC179" s="49"/>
      <c r="AD179" s="49"/>
      <c r="AE179" s="49"/>
      <c r="AF179" s="49"/>
      <c r="AG179" s="91">
        <f t="shared" si="56"/>
        <v>3019668</v>
      </c>
    </row>
    <row r="180" spans="1:33" x14ac:dyDescent="0.25">
      <c r="A180" s="40"/>
      <c r="B180" s="12" t="s">
        <v>34</v>
      </c>
      <c r="C180" s="15" t="s">
        <v>1362</v>
      </c>
      <c r="D180" s="13"/>
      <c r="E180" s="209" t="s">
        <v>1358</v>
      </c>
      <c r="F180" s="49"/>
      <c r="G180" s="49">
        <v>877476</v>
      </c>
      <c r="N180" s="49"/>
      <c r="O180" s="49"/>
      <c r="P180" s="49"/>
      <c r="Q180" s="49"/>
      <c r="R180" s="49"/>
      <c r="S180" s="49"/>
      <c r="T180" s="49"/>
      <c r="U180" s="49"/>
      <c r="V180" s="49"/>
      <c r="W180" s="49"/>
      <c r="X180" s="49"/>
      <c r="Y180" s="49"/>
      <c r="Z180" s="49"/>
      <c r="AA180" s="49"/>
      <c r="AB180" s="49"/>
      <c r="AC180" s="49"/>
      <c r="AD180" s="49"/>
      <c r="AE180" s="49"/>
      <c r="AF180" s="49"/>
      <c r="AG180" s="91">
        <f t="shared" si="56"/>
        <v>877476</v>
      </c>
    </row>
    <row r="181" spans="1:33" x14ac:dyDescent="0.25">
      <c r="A181" s="40"/>
      <c r="B181" s="12" t="s">
        <v>34</v>
      </c>
      <c r="C181" s="15" t="s">
        <v>1362</v>
      </c>
      <c r="D181" s="13"/>
      <c r="E181" s="16" t="s">
        <v>323</v>
      </c>
      <c r="F181" s="49"/>
      <c r="G181" s="49">
        <v>96824</v>
      </c>
      <c r="N181" s="49"/>
      <c r="O181" s="49"/>
      <c r="P181" s="49"/>
      <c r="Q181" s="49"/>
      <c r="R181" s="49"/>
      <c r="S181" s="49"/>
      <c r="T181" s="49"/>
      <c r="U181" s="49"/>
      <c r="V181" s="49"/>
      <c r="W181" s="49"/>
      <c r="X181" s="49"/>
      <c r="Y181" s="49"/>
      <c r="Z181" s="49"/>
      <c r="AA181" s="49"/>
      <c r="AB181" s="49"/>
      <c r="AC181" s="49"/>
      <c r="AD181" s="49"/>
      <c r="AE181" s="49"/>
      <c r="AF181" s="49"/>
      <c r="AG181" s="91">
        <f t="shared" si="56"/>
        <v>96824</v>
      </c>
    </row>
    <row r="182" spans="1:33" ht="12.75" customHeight="1" x14ac:dyDescent="0.25">
      <c r="A182" s="180"/>
      <c r="B182" s="181" t="s">
        <v>34</v>
      </c>
      <c r="C182" s="15" t="s">
        <v>1362</v>
      </c>
      <c r="D182" s="211"/>
      <c r="E182" s="209" t="s">
        <v>356</v>
      </c>
      <c r="F182" s="177"/>
      <c r="G182" s="178">
        <v>737480</v>
      </c>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9">
        <f t="shared" si="56"/>
        <v>737480</v>
      </c>
    </row>
    <row r="183" spans="1:33" x14ac:dyDescent="0.25">
      <c r="A183" s="128"/>
      <c r="B183" s="12" t="s">
        <v>34</v>
      </c>
      <c r="C183" s="15" t="s">
        <v>1362</v>
      </c>
      <c r="D183" s="211" t="s">
        <v>388</v>
      </c>
      <c r="E183" s="16" t="s">
        <v>386</v>
      </c>
      <c r="F183" s="120"/>
      <c r="G183" s="120">
        <v>599150</v>
      </c>
      <c r="H183" s="120"/>
      <c r="I183" s="120"/>
      <c r="J183" s="120"/>
      <c r="K183" s="120"/>
      <c r="L183" s="120"/>
      <c r="M183" s="120"/>
      <c r="N183" s="120"/>
      <c r="O183" s="120"/>
      <c r="P183" s="120"/>
      <c r="Q183" s="120"/>
      <c r="R183" s="120"/>
      <c r="S183" s="120"/>
      <c r="T183" s="120"/>
      <c r="U183" s="120"/>
      <c r="V183" s="120"/>
      <c r="W183" s="49"/>
      <c r="X183" s="49"/>
      <c r="Y183" s="120"/>
      <c r="Z183" s="120"/>
      <c r="AA183" s="145"/>
      <c r="AB183" s="145"/>
      <c r="AC183" s="145"/>
      <c r="AD183" s="145"/>
      <c r="AE183" s="145"/>
      <c r="AF183" s="145"/>
      <c r="AG183" s="91">
        <f t="shared" si="56"/>
        <v>599150</v>
      </c>
    </row>
    <row r="184" spans="1:33" x14ac:dyDescent="0.25">
      <c r="A184" s="40"/>
      <c r="B184" s="12" t="s">
        <v>34</v>
      </c>
      <c r="C184" s="15" t="s">
        <v>1362</v>
      </c>
      <c r="D184" s="13" t="s">
        <v>35</v>
      </c>
      <c r="E184" s="16" t="s">
        <v>386</v>
      </c>
      <c r="F184" s="49"/>
      <c r="G184" s="49">
        <v>1010202</v>
      </c>
      <c r="N184" s="49"/>
      <c r="O184" s="49"/>
      <c r="P184" s="49"/>
      <c r="Q184" s="49"/>
      <c r="R184" s="49"/>
      <c r="S184" s="49"/>
      <c r="T184" s="49"/>
      <c r="U184" s="49"/>
      <c r="V184" s="49"/>
      <c r="W184" s="49"/>
      <c r="X184" s="49"/>
      <c r="Y184" s="49"/>
      <c r="Z184" s="49"/>
      <c r="AA184" s="49"/>
      <c r="AB184" s="49"/>
      <c r="AC184" s="49"/>
      <c r="AD184" s="49"/>
      <c r="AE184" s="49"/>
      <c r="AF184" s="49"/>
      <c r="AG184" s="91">
        <f t="shared" si="56"/>
        <v>1010202</v>
      </c>
    </row>
    <row r="185" spans="1:33" s="105" customFormat="1" x14ac:dyDescent="0.2">
      <c r="A185" s="100"/>
      <c r="B185" s="12" t="s">
        <v>34</v>
      </c>
      <c r="C185" s="15" t="s">
        <v>1362</v>
      </c>
      <c r="D185" s="208"/>
      <c r="E185" s="209" t="s">
        <v>427</v>
      </c>
      <c r="F185" s="102"/>
      <c r="G185" s="42">
        <v>868666</v>
      </c>
      <c r="H185" s="102"/>
      <c r="I185" s="102"/>
      <c r="J185" s="102"/>
      <c r="K185" s="102"/>
      <c r="L185" s="102"/>
      <c r="M185" s="102"/>
      <c r="N185" s="102"/>
      <c r="O185" s="102"/>
      <c r="P185" s="102"/>
      <c r="Q185" s="102"/>
      <c r="R185" s="102"/>
      <c r="S185" s="50"/>
      <c r="T185" s="42"/>
      <c r="U185" s="42"/>
      <c r="V185" s="102"/>
      <c r="W185" s="42"/>
      <c r="X185" s="42"/>
      <c r="Y185" s="102"/>
      <c r="Z185" s="102"/>
      <c r="AA185" s="102"/>
      <c r="AB185" s="102"/>
      <c r="AC185" s="102"/>
      <c r="AD185" s="102"/>
      <c r="AE185" s="102"/>
      <c r="AF185" s="102"/>
      <c r="AG185" s="91">
        <f t="shared" ref="AG185:AG190" si="57">SUM(G185:AF185)</f>
        <v>868666</v>
      </c>
    </row>
    <row r="186" spans="1:33" x14ac:dyDescent="0.25">
      <c r="A186" s="40"/>
      <c r="B186" s="12" t="s">
        <v>34</v>
      </c>
      <c r="C186" s="15" t="s">
        <v>1362</v>
      </c>
      <c r="D186" s="13"/>
      <c r="E186" s="16" t="s">
        <v>480</v>
      </c>
      <c r="F186" s="70" t="s">
        <v>29</v>
      </c>
      <c r="G186" s="49">
        <v>0</v>
      </c>
      <c r="N186" s="49"/>
      <c r="O186" s="49"/>
      <c r="P186" s="49"/>
      <c r="Q186" s="49"/>
      <c r="R186" s="49"/>
      <c r="S186" s="49"/>
      <c r="T186" s="49"/>
      <c r="U186" s="49"/>
      <c r="V186" s="49"/>
      <c r="W186" s="49"/>
      <c r="X186" s="49"/>
      <c r="Y186" s="49"/>
      <c r="Z186" s="49"/>
      <c r="AA186" s="49"/>
      <c r="AB186" s="49"/>
      <c r="AC186" s="49"/>
      <c r="AD186" s="49"/>
      <c r="AE186" s="49"/>
      <c r="AF186" s="49"/>
      <c r="AG186" s="91">
        <f t="shared" si="57"/>
        <v>0</v>
      </c>
    </row>
    <row r="187" spans="1:33" x14ac:dyDescent="0.25">
      <c r="A187" s="40"/>
      <c r="B187" s="12" t="s">
        <v>34</v>
      </c>
      <c r="C187" s="15" t="s">
        <v>1362</v>
      </c>
      <c r="D187" s="13" t="s">
        <v>497</v>
      </c>
      <c r="E187" s="16" t="s">
        <v>488</v>
      </c>
      <c r="F187" s="49"/>
      <c r="G187" s="49">
        <v>2095550</v>
      </c>
      <c r="N187" s="49"/>
      <c r="O187" s="49"/>
      <c r="P187" s="49"/>
      <c r="Q187" s="49"/>
      <c r="R187" s="49"/>
      <c r="S187" s="49"/>
      <c r="T187" s="49"/>
      <c r="U187" s="49"/>
      <c r="V187" s="49"/>
      <c r="W187" s="49"/>
      <c r="X187" s="49"/>
      <c r="Y187" s="49"/>
      <c r="Z187" s="49"/>
      <c r="AA187" s="49"/>
      <c r="AB187" s="49"/>
      <c r="AC187" s="49"/>
      <c r="AD187" s="49"/>
      <c r="AE187" s="49"/>
      <c r="AF187" s="49"/>
      <c r="AG187" s="91">
        <f t="shared" si="57"/>
        <v>2095550</v>
      </c>
    </row>
    <row r="188" spans="1:33" x14ac:dyDescent="0.25">
      <c r="A188" s="40"/>
      <c r="B188" s="12" t="s">
        <v>34</v>
      </c>
      <c r="C188" s="15" t="s">
        <v>1362</v>
      </c>
      <c r="D188" s="13" t="s">
        <v>499</v>
      </c>
      <c r="E188" s="16" t="s">
        <v>488</v>
      </c>
      <c r="F188" s="49"/>
      <c r="G188" s="49">
        <v>1992800</v>
      </c>
      <c r="N188" s="49"/>
      <c r="O188" s="49"/>
      <c r="P188" s="49"/>
      <c r="Q188" s="49"/>
      <c r="R188" s="49"/>
      <c r="S188" s="49"/>
      <c r="T188" s="49"/>
      <c r="U188" s="49"/>
      <c r="V188" s="49"/>
      <c r="W188" s="49"/>
      <c r="X188" s="49"/>
      <c r="Y188" s="49"/>
      <c r="Z188" s="49"/>
      <c r="AA188" s="49"/>
      <c r="AB188" s="49"/>
      <c r="AC188" s="49"/>
      <c r="AD188" s="49"/>
      <c r="AE188" s="49"/>
      <c r="AF188" s="49"/>
      <c r="AG188" s="91">
        <f t="shared" si="57"/>
        <v>1992800</v>
      </c>
    </row>
    <row r="189" spans="1:33" x14ac:dyDescent="0.25">
      <c r="A189" s="40"/>
      <c r="B189" s="12" t="s">
        <v>34</v>
      </c>
      <c r="C189" s="15" t="s">
        <v>1362</v>
      </c>
      <c r="D189" s="13" t="s">
        <v>502</v>
      </c>
      <c r="E189" s="16" t="s">
        <v>488</v>
      </c>
      <c r="F189" s="49"/>
      <c r="G189" s="49">
        <v>1945948</v>
      </c>
      <c r="N189" s="49"/>
      <c r="O189" s="49"/>
      <c r="P189" s="49"/>
      <c r="Q189" s="49"/>
      <c r="R189" s="49"/>
      <c r="S189" s="49"/>
      <c r="T189" s="49"/>
      <c r="U189" s="49"/>
      <c r="V189" s="49"/>
      <c r="W189" s="49"/>
      <c r="X189" s="49"/>
      <c r="Y189" s="49"/>
      <c r="Z189" s="49"/>
      <c r="AA189" s="49"/>
      <c r="AB189" s="49"/>
      <c r="AC189" s="49"/>
      <c r="AD189" s="49"/>
      <c r="AE189" s="49"/>
      <c r="AF189" s="49"/>
      <c r="AG189" s="91">
        <f t="shared" si="57"/>
        <v>1945948</v>
      </c>
    </row>
    <row r="190" spans="1:33" x14ac:dyDescent="0.25">
      <c r="A190" s="40"/>
      <c r="B190" s="12" t="s">
        <v>34</v>
      </c>
      <c r="C190" s="15" t="s">
        <v>1362</v>
      </c>
      <c r="D190" s="208"/>
      <c r="E190" s="209" t="s">
        <v>376</v>
      </c>
      <c r="F190" s="49"/>
      <c r="G190" s="49">
        <v>960000</v>
      </c>
      <c r="N190" s="49"/>
      <c r="O190" s="49"/>
      <c r="P190" s="49"/>
      <c r="Q190" s="49"/>
      <c r="R190" s="49"/>
      <c r="S190" s="49"/>
      <c r="T190" s="49"/>
      <c r="U190" s="49"/>
      <c r="V190" s="49"/>
      <c r="W190" s="49"/>
      <c r="X190" s="49"/>
      <c r="Y190" s="49"/>
      <c r="Z190" s="49"/>
      <c r="AA190" s="49"/>
      <c r="AB190" s="49"/>
      <c r="AC190" s="49"/>
      <c r="AD190" s="49"/>
      <c r="AE190" s="49"/>
      <c r="AF190" s="49"/>
      <c r="AG190" s="91">
        <f t="shared" si="57"/>
        <v>960000</v>
      </c>
    </row>
    <row r="191" spans="1:33" s="97" customFormat="1" x14ac:dyDescent="0.2">
      <c r="A191" s="92"/>
      <c r="B191" s="93"/>
      <c r="C191" s="94"/>
      <c r="D191" s="95"/>
      <c r="E191" s="46" t="s">
        <v>584</v>
      </c>
      <c r="F191" s="46"/>
      <c r="G191" s="47">
        <f t="shared" ref="G191:AG191" si="58">SUM(G168:G190)</f>
        <v>29114254</v>
      </c>
      <c r="H191" s="96">
        <f t="shared" si="58"/>
        <v>0</v>
      </c>
      <c r="I191" s="47">
        <f t="shared" si="58"/>
        <v>0</v>
      </c>
      <c r="J191" s="47">
        <f t="shared" si="58"/>
        <v>0</v>
      </c>
      <c r="K191" s="47">
        <f t="shared" si="58"/>
        <v>0</v>
      </c>
      <c r="L191" s="47">
        <f t="shared" si="58"/>
        <v>0</v>
      </c>
      <c r="M191" s="47">
        <f t="shared" si="58"/>
        <v>0</v>
      </c>
      <c r="N191" s="47">
        <f t="shared" si="58"/>
        <v>0</v>
      </c>
      <c r="O191" s="47">
        <f t="shared" si="58"/>
        <v>0</v>
      </c>
      <c r="P191" s="47">
        <f t="shared" si="58"/>
        <v>0</v>
      </c>
      <c r="Q191" s="47">
        <f t="shared" si="58"/>
        <v>0</v>
      </c>
      <c r="R191" s="47">
        <f t="shared" si="58"/>
        <v>0</v>
      </c>
      <c r="S191" s="47">
        <f t="shared" si="58"/>
        <v>0</v>
      </c>
      <c r="T191" s="47">
        <f t="shared" si="58"/>
        <v>0</v>
      </c>
      <c r="U191" s="47">
        <f t="shared" si="58"/>
        <v>0</v>
      </c>
      <c r="V191" s="47">
        <f t="shared" si="58"/>
        <v>0</v>
      </c>
      <c r="W191" s="47">
        <f t="shared" si="58"/>
        <v>0</v>
      </c>
      <c r="X191" s="47">
        <f t="shared" si="58"/>
        <v>0</v>
      </c>
      <c r="Y191" s="47">
        <f t="shared" si="58"/>
        <v>0</v>
      </c>
      <c r="Z191" s="47">
        <f t="shared" si="58"/>
        <v>0</v>
      </c>
      <c r="AA191" s="47">
        <f t="shared" si="58"/>
        <v>0</v>
      </c>
      <c r="AB191" s="47">
        <f t="shared" si="58"/>
        <v>0</v>
      </c>
      <c r="AC191" s="47">
        <f t="shared" si="58"/>
        <v>0</v>
      </c>
      <c r="AD191" s="47">
        <f t="shared" si="58"/>
        <v>0</v>
      </c>
      <c r="AE191" s="47">
        <f t="shared" si="58"/>
        <v>0</v>
      </c>
      <c r="AF191" s="47">
        <f t="shared" si="58"/>
        <v>0</v>
      </c>
      <c r="AG191" s="47">
        <f t="shared" si="58"/>
        <v>28216506</v>
      </c>
    </row>
    <row r="192" spans="1:33" x14ac:dyDescent="0.25">
      <c r="A192" s="99"/>
      <c r="B192" s="98"/>
      <c r="C192" s="9"/>
      <c r="D192" s="13"/>
      <c r="E192" s="14"/>
      <c r="F192" s="9"/>
      <c r="N192" s="49"/>
      <c r="O192" s="49"/>
      <c r="P192" s="49"/>
      <c r="Q192" s="49"/>
      <c r="R192" s="49"/>
      <c r="S192" s="49"/>
      <c r="T192" s="49"/>
      <c r="U192" s="49"/>
      <c r="V192" s="49"/>
      <c r="W192" s="49"/>
      <c r="X192" s="49"/>
      <c r="Y192" s="49"/>
      <c r="Z192" s="49"/>
      <c r="AA192" s="49"/>
      <c r="AB192" s="49"/>
      <c r="AC192" s="49"/>
      <c r="AD192" s="49"/>
      <c r="AE192" s="49"/>
      <c r="AF192" s="49"/>
      <c r="AG192" s="91"/>
    </row>
    <row r="193" spans="1:33" ht="14.25" customHeight="1" x14ac:dyDescent="0.25">
      <c r="A193" s="117" t="s">
        <v>585</v>
      </c>
      <c r="B193" s="12" t="s">
        <v>166</v>
      </c>
      <c r="C193" s="9" t="s">
        <v>612</v>
      </c>
      <c r="D193" s="13" t="s">
        <v>48</v>
      </c>
      <c r="E193" s="14" t="s">
        <v>164</v>
      </c>
      <c r="F193" s="49"/>
      <c r="G193" s="49">
        <v>1223016</v>
      </c>
      <c r="N193" s="49"/>
      <c r="O193" s="49"/>
      <c r="P193" s="49"/>
      <c r="Q193" s="49"/>
      <c r="R193" s="49"/>
      <c r="S193" s="49"/>
      <c r="T193" s="49"/>
      <c r="U193" s="49"/>
      <c r="V193" s="49"/>
      <c r="W193" s="49"/>
      <c r="X193" s="49"/>
      <c r="Y193" s="49"/>
      <c r="Z193" s="49"/>
      <c r="AA193" s="49"/>
      <c r="AB193" s="49"/>
      <c r="AC193" s="49"/>
      <c r="AD193" s="49"/>
      <c r="AE193" s="49"/>
      <c r="AF193" s="49"/>
      <c r="AG193" s="91">
        <f t="shared" ref="AG193:AG199" si="59">SUM(G193:AF193)</f>
        <v>1223016</v>
      </c>
    </row>
    <row r="194" spans="1:33" x14ac:dyDescent="0.25">
      <c r="B194" s="12" t="s">
        <v>166</v>
      </c>
      <c r="C194" s="9" t="s">
        <v>612</v>
      </c>
      <c r="D194" s="13" t="s">
        <v>46</v>
      </c>
      <c r="E194" s="14" t="s">
        <v>724</v>
      </c>
      <c r="F194" s="49"/>
      <c r="G194" s="49">
        <v>1306080</v>
      </c>
      <c r="K194" s="49">
        <v>893750</v>
      </c>
      <c r="N194" s="49"/>
      <c r="O194" s="49"/>
      <c r="P194" s="49"/>
      <c r="Q194" s="49"/>
      <c r="R194" s="49"/>
      <c r="S194" s="49"/>
      <c r="T194" s="49"/>
      <c r="U194" s="49"/>
      <c r="V194" s="49"/>
      <c r="W194" s="49"/>
      <c r="X194" s="49"/>
      <c r="Y194" s="49"/>
      <c r="Z194" s="49"/>
      <c r="AA194" s="49"/>
      <c r="AB194" s="49"/>
      <c r="AC194" s="49"/>
      <c r="AD194" s="49"/>
      <c r="AE194" s="49"/>
      <c r="AF194" s="49"/>
      <c r="AG194" s="91">
        <f t="shared" si="59"/>
        <v>2199830</v>
      </c>
    </row>
    <row r="195" spans="1:33" x14ac:dyDescent="0.25">
      <c r="B195" s="12" t="s">
        <v>166</v>
      </c>
      <c r="C195" s="9" t="s">
        <v>612</v>
      </c>
      <c r="D195" s="13" t="s">
        <v>42</v>
      </c>
      <c r="E195" s="14" t="s">
        <v>724</v>
      </c>
      <c r="F195" s="49"/>
      <c r="G195" s="49">
        <v>2612872</v>
      </c>
      <c r="N195" s="49"/>
      <c r="O195" s="49"/>
      <c r="P195" s="49"/>
      <c r="Q195" s="49"/>
      <c r="R195" s="49"/>
      <c r="S195" s="49"/>
      <c r="T195" s="49"/>
      <c r="U195" s="49"/>
      <c r="V195" s="49"/>
      <c r="W195" s="49"/>
      <c r="X195" s="49"/>
      <c r="Y195" s="49"/>
      <c r="Z195" s="49"/>
      <c r="AA195" s="49"/>
      <c r="AB195" s="49"/>
      <c r="AC195" s="49"/>
      <c r="AD195" s="49"/>
      <c r="AE195" s="49"/>
      <c r="AF195" s="49"/>
      <c r="AG195" s="91">
        <f t="shared" si="59"/>
        <v>2612872</v>
      </c>
    </row>
    <row r="196" spans="1:33" x14ac:dyDescent="0.25">
      <c r="A196" s="149"/>
      <c r="B196" s="12" t="s">
        <v>166</v>
      </c>
      <c r="C196" s="9" t="s">
        <v>612</v>
      </c>
      <c r="D196" s="13"/>
      <c r="E196" s="14" t="s">
        <v>238</v>
      </c>
      <c r="F196" s="49"/>
      <c r="G196" s="49">
        <v>4135484</v>
      </c>
      <c r="N196" s="49"/>
      <c r="O196" s="49"/>
      <c r="P196" s="49"/>
      <c r="Q196" s="49"/>
      <c r="R196" s="49"/>
      <c r="S196" s="49"/>
      <c r="T196" s="49"/>
      <c r="U196" s="49"/>
      <c r="V196" s="49"/>
      <c r="W196" s="49"/>
      <c r="X196" s="49"/>
      <c r="Y196" s="49"/>
      <c r="Z196" s="49"/>
      <c r="AA196" s="49"/>
      <c r="AB196" s="49"/>
      <c r="AC196" s="49"/>
      <c r="AD196" s="49"/>
      <c r="AE196" s="49"/>
      <c r="AF196" s="49"/>
      <c r="AG196" s="91">
        <f t="shared" si="59"/>
        <v>4135484</v>
      </c>
    </row>
    <row r="197" spans="1:33" x14ac:dyDescent="0.25">
      <c r="A197" s="149"/>
      <c r="B197" s="12" t="s">
        <v>166</v>
      </c>
      <c r="C197" s="9" t="s">
        <v>612</v>
      </c>
      <c r="D197" s="13"/>
      <c r="E197" s="14" t="s">
        <v>254</v>
      </c>
      <c r="F197" s="49"/>
      <c r="G197" s="49">
        <v>3960000</v>
      </c>
      <c r="N197" s="49"/>
      <c r="O197" s="49"/>
      <c r="P197" s="49"/>
      <c r="Q197" s="49"/>
      <c r="R197" s="49"/>
      <c r="S197" s="49"/>
      <c r="T197" s="49"/>
      <c r="U197" s="49"/>
      <c r="V197" s="49"/>
      <c r="W197" s="49"/>
      <c r="X197" s="49"/>
      <c r="Y197" s="49"/>
      <c r="Z197" s="49"/>
      <c r="AA197" s="49"/>
      <c r="AB197" s="49"/>
      <c r="AC197" s="49"/>
      <c r="AD197" s="49"/>
      <c r="AE197" s="49"/>
      <c r="AF197" s="49"/>
      <c r="AG197" s="91">
        <f t="shared" si="59"/>
        <v>3960000</v>
      </c>
    </row>
    <row r="198" spans="1:33" x14ac:dyDescent="0.25">
      <c r="B198" s="12" t="s">
        <v>166</v>
      </c>
      <c r="C198" s="9" t="s">
        <v>612</v>
      </c>
      <c r="D198" s="13"/>
      <c r="E198" s="14" t="s">
        <v>323</v>
      </c>
      <c r="F198" s="49"/>
      <c r="G198" s="49">
        <v>267464</v>
      </c>
      <c r="N198" s="49"/>
      <c r="O198" s="49"/>
      <c r="P198" s="49"/>
      <c r="Q198" s="49"/>
      <c r="R198" s="49"/>
      <c r="S198" s="49"/>
      <c r="T198" s="49"/>
      <c r="U198" s="49"/>
      <c r="V198" s="49"/>
      <c r="W198" s="49"/>
      <c r="X198" s="49"/>
      <c r="Y198" s="49"/>
      <c r="Z198" s="49"/>
      <c r="AA198" s="49"/>
      <c r="AB198" s="49"/>
      <c r="AC198" s="49"/>
      <c r="AD198" s="49"/>
      <c r="AE198" s="49"/>
      <c r="AF198" s="49"/>
      <c r="AG198" s="91">
        <f t="shared" si="59"/>
        <v>267464</v>
      </c>
    </row>
    <row r="199" spans="1:33" s="18" customFormat="1" x14ac:dyDescent="0.2">
      <c r="A199" s="117"/>
      <c r="B199" s="6" t="s">
        <v>166</v>
      </c>
      <c r="C199" s="9" t="s">
        <v>612</v>
      </c>
      <c r="D199" s="23"/>
      <c r="E199" s="23" t="s">
        <v>356</v>
      </c>
      <c r="F199" s="63"/>
      <c r="G199" s="49">
        <v>1505160</v>
      </c>
      <c r="H199" s="49"/>
      <c r="I199" s="49"/>
      <c r="J199" s="49"/>
      <c r="K199" s="49"/>
      <c r="L199" s="49"/>
      <c r="M199" s="49"/>
      <c r="N199" s="56"/>
      <c r="O199" s="56"/>
      <c r="P199" s="56"/>
      <c r="Q199" s="56"/>
      <c r="R199" s="49"/>
      <c r="S199" s="56"/>
      <c r="T199" s="56"/>
      <c r="U199" s="56"/>
      <c r="V199" s="56"/>
      <c r="W199" s="56"/>
      <c r="X199" s="56"/>
      <c r="Y199" s="56"/>
      <c r="Z199" s="56"/>
      <c r="AA199" s="144"/>
      <c r="AB199" s="144"/>
      <c r="AC199" s="144"/>
      <c r="AD199" s="144"/>
      <c r="AE199" s="144"/>
      <c r="AF199" s="144"/>
      <c r="AG199" s="91">
        <f t="shared" si="59"/>
        <v>1505160</v>
      </c>
    </row>
    <row r="200" spans="1:33" s="18" customFormat="1" ht="12.75" customHeight="1" x14ac:dyDescent="0.2">
      <c r="A200" s="117"/>
      <c r="B200" s="257" t="s">
        <v>166</v>
      </c>
      <c r="C200" s="9" t="s">
        <v>612</v>
      </c>
      <c r="D200" s="266"/>
      <c r="E200" s="266" t="s">
        <v>356</v>
      </c>
      <c r="F200" s="268"/>
      <c r="G200" s="249">
        <v>973792</v>
      </c>
      <c r="H200" s="249"/>
      <c r="I200" s="249"/>
      <c r="J200" s="249"/>
      <c r="K200" s="249"/>
      <c r="L200" s="249"/>
      <c r="M200" s="249"/>
      <c r="N200" s="249"/>
      <c r="O200" s="249"/>
      <c r="P200" s="249"/>
      <c r="Q200" s="249"/>
      <c r="R200" s="268"/>
      <c r="S200" s="249"/>
      <c r="T200" s="249"/>
      <c r="U200" s="249"/>
      <c r="V200" s="249"/>
      <c r="W200" s="249"/>
      <c r="X200" s="249"/>
      <c r="Y200" s="249"/>
      <c r="Z200" s="249"/>
      <c r="AA200" s="249"/>
      <c r="AB200" s="144"/>
      <c r="AC200" s="144"/>
      <c r="AD200" s="144"/>
      <c r="AE200" s="144"/>
      <c r="AF200" s="144"/>
      <c r="AG200" s="252">
        <f>SUM(G200:AF201)</f>
        <v>973792</v>
      </c>
    </row>
    <row r="201" spans="1:33" s="18" customFormat="1" x14ac:dyDescent="0.2">
      <c r="A201" s="117"/>
      <c r="B201" s="259"/>
      <c r="C201" s="9" t="s">
        <v>612</v>
      </c>
      <c r="D201" s="267"/>
      <c r="E201" s="267"/>
      <c r="F201" s="251"/>
      <c r="G201" s="251"/>
      <c r="H201" s="251"/>
      <c r="I201" s="251"/>
      <c r="J201" s="251"/>
      <c r="K201" s="251"/>
      <c r="L201" s="251"/>
      <c r="M201" s="251"/>
      <c r="N201" s="251"/>
      <c r="O201" s="251"/>
      <c r="P201" s="251"/>
      <c r="Q201" s="251"/>
      <c r="R201" s="267"/>
      <c r="S201" s="251"/>
      <c r="T201" s="251"/>
      <c r="U201" s="251"/>
      <c r="V201" s="251"/>
      <c r="W201" s="251"/>
      <c r="X201" s="251"/>
      <c r="Y201" s="251"/>
      <c r="Z201" s="251"/>
      <c r="AA201" s="251"/>
      <c r="AB201" s="145"/>
      <c r="AC201" s="145"/>
      <c r="AD201" s="145"/>
      <c r="AE201" s="145"/>
      <c r="AF201" s="145"/>
      <c r="AG201" s="251"/>
    </row>
    <row r="202" spans="1:33" s="18" customFormat="1" x14ac:dyDescent="0.2">
      <c r="A202" s="117"/>
      <c r="B202" s="118"/>
      <c r="C202" s="9" t="s">
        <v>612</v>
      </c>
      <c r="D202" s="129" t="s">
        <v>389</v>
      </c>
      <c r="E202" s="14" t="s">
        <v>386</v>
      </c>
      <c r="F202" s="120"/>
      <c r="G202" s="120"/>
      <c r="H202" s="49">
        <v>946868</v>
      </c>
      <c r="I202" s="120"/>
      <c r="J202" s="120"/>
      <c r="K202" s="120"/>
      <c r="L202" s="120"/>
      <c r="M202" s="120"/>
      <c r="N202" s="120"/>
      <c r="O202" s="120"/>
      <c r="P202" s="120"/>
      <c r="Q202" s="120"/>
      <c r="R202" s="129"/>
      <c r="S202" s="120"/>
      <c r="T202" s="120"/>
      <c r="U202" s="120"/>
      <c r="V202" s="120"/>
      <c r="W202" s="120"/>
      <c r="X202" s="120"/>
      <c r="Y202" s="120"/>
      <c r="Z202" s="120"/>
      <c r="AA202" s="145"/>
      <c r="AB202" s="145"/>
      <c r="AC202" s="145"/>
      <c r="AD202" s="145"/>
      <c r="AE202" s="145"/>
      <c r="AF202" s="145"/>
      <c r="AG202" s="252">
        <f>SUM(G202:AF203)</f>
        <v>2144644</v>
      </c>
    </row>
    <row r="203" spans="1:33" x14ac:dyDescent="0.25">
      <c r="B203" s="12" t="s">
        <v>166</v>
      </c>
      <c r="C203" s="9" t="s">
        <v>612</v>
      </c>
      <c r="D203" s="13" t="s">
        <v>390</v>
      </c>
      <c r="E203" s="14" t="s">
        <v>386</v>
      </c>
      <c r="F203" s="49"/>
      <c r="H203" s="49">
        <v>1197776</v>
      </c>
      <c r="N203" s="49"/>
      <c r="O203" s="49"/>
      <c r="P203" s="49"/>
      <c r="Q203" s="49"/>
      <c r="R203" s="49"/>
      <c r="S203" s="49"/>
      <c r="T203" s="49"/>
      <c r="U203" s="49"/>
      <c r="V203" s="49"/>
      <c r="W203" s="49"/>
      <c r="X203" s="49"/>
      <c r="Y203" s="49"/>
      <c r="Z203" s="49"/>
      <c r="AA203" s="49"/>
      <c r="AB203" s="49"/>
      <c r="AC203" s="49"/>
      <c r="AD203" s="49"/>
      <c r="AE203" s="49"/>
      <c r="AF203" s="49"/>
      <c r="AG203" s="251"/>
    </row>
    <row r="204" spans="1:33" ht="13.5" customHeight="1" x14ac:dyDescent="0.25">
      <c r="B204" s="12" t="s">
        <v>166</v>
      </c>
      <c r="C204" s="9" t="s">
        <v>612</v>
      </c>
      <c r="D204" s="13"/>
      <c r="E204" s="14" t="s">
        <v>426</v>
      </c>
      <c r="F204" s="49"/>
      <c r="G204" s="49">
        <v>3028276</v>
      </c>
      <c r="N204" s="49"/>
      <c r="O204" s="49"/>
      <c r="P204" s="49"/>
      <c r="Q204" s="49"/>
      <c r="R204" s="49"/>
      <c r="S204" s="49"/>
      <c r="T204" s="49"/>
      <c r="U204" s="49"/>
      <c r="V204" s="49"/>
      <c r="W204" s="49"/>
      <c r="X204" s="49"/>
      <c r="Y204" s="49"/>
      <c r="Z204" s="49"/>
      <c r="AA204" s="49"/>
      <c r="AB204" s="49"/>
      <c r="AC204" s="49"/>
      <c r="AD204" s="49"/>
      <c r="AE204" s="49"/>
      <c r="AF204" s="49"/>
      <c r="AG204" s="91">
        <f>SUM(G204:AF204)</f>
        <v>3028276</v>
      </c>
    </row>
    <row r="205" spans="1:33" s="97" customFormat="1" x14ac:dyDescent="0.2">
      <c r="A205" s="92"/>
      <c r="B205" s="93"/>
      <c r="C205" s="94"/>
      <c r="D205" s="95"/>
      <c r="E205" s="46" t="s">
        <v>584</v>
      </c>
      <c r="F205" s="46"/>
      <c r="G205" s="47">
        <f t="shared" ref="G205:AG205" si="60">SUM(G193:G204)</f>
        <v>19012144</v>
      </c>
      <c r="H205" s="47">
        <f t="shared" si="60"/>
        <v>2144644</v>
      </c>
      <c r="I205" s="47">
        <f t="shared" si="60"/>
        <v>0</v>
      </c>
      <c r="J205" s="47">
        <f t="shared" si="60"/>
        <v>0</v>
      </c>
      <c r="K205" s="47">
        <f t="shared" si="60"/>
        <v>893750</v>
      </c>
      <c r="L205" s="96">
        <f t="shared" si="60"/>
        <v>0</v>
      </c>
      <c r="M205" s="47">
        <f t="shared" si="60"/>
        <v>0</v>
      </c>
      <c r="N205" s="47">
        <f t="shared" si="60"/>
        <v>0</v>
      </c>
      <c r="O205" s="47">
        <f t="shared" si="60"/>
        <v>0</v>
      </c>
      <c r="P205" s="47">
        <f t="shared" si="60"/>
        <v>0</v>
      </c>
      <c r="Q205" s="47">
        <f t="shared" si="60"/>
        <v>0</v>
      </c>
      <c r="R205" s="47">
        <f t="shared" si="60"/>
        <v>0</v>
      </c>
      <c r="S205" s="47">
        <f t="shared" si="60"/>
        <v>0</v>
      </c>
      <c r="T205" s="47">
        <f t="shared" si="60"/>
        <v>0</v>
      </c>
      <c r="U205" s="47">
        <f t="shared" si="60"/>
        <v>0</v>
      </c>
      <c r="V205" s="47">
        <f t="shared" si="60"/>
        <v>0</v>
      </c>
      <c r="W205" s="47">
        <f t="shared" si="60"/>
        <v>0</v>
      </c>
      <c r="X205" s="47">
        <f t="shared" si="60"/>
        <v>0</v>
      </c>
      <c r="Y205" s="47">
        <f t="shared" si="60"/>
        <v>0</v>
      </c>
      <c r="Z205" s="47">
        <f t="shared" si="60"/>
        <v>0</v>
      </c>
      <c r="AA205" s="47">
        <f t="shared" si="60"/>
        <v>0</v>
      </c>
      <c r="AB205" s="47">
        <f t="shared" si="60"/>
        <v>0</v>
      </c>
      <c r="AC205" s="47">
        <f t="shared" si="60"/>
        <v>0</v>
      </c>
      <c r="AD205" s="47">
        <f t="shared" si="60"/>
        <v>0</v>
      </c>
      <c r="AE205" s="47">
        <f t="shared" si="60"/>
        <v>0</v>
      </c>
      <c r="AF205" s="47">
        <f t="shared" si="60"/>
        <v>0</v>
      </c>
      <c r="AG205" s="47">
        <f t="shared" si="60"/>
        <v>22050538</v>
      </c>
    </row>
    <row r="206" spans="1:33" x14ac:dyDescent="0.25">
      <c r="A206" s="99"/>
      <c r="B206" s="98"/>
      <c r="C206" s="9"/>
      <c r="D206" s="13"/>
      <c r="E206" s="14"/>
      <c r="F206" s="9"/>
      <c r="N206" s="49"/>
      <c r="O206" s="49"/>
      <c r="P206" s="49"/>
      <c r="Q206" s="49"/>
      <c r="R206" s="49"/>
      <c r="S206" s="49"/>
      <c r="T206" s="49"/>
      <c r="U206" s="49"/>
      <c r="V206" s="49"/>
      <c r="W206" s="49"/>
      <c r="X206" s="49"/>
      <c r="Y206" s="49"/>
      <c r="Z206" s="49"/>
      <c r="AA206" s="49"/>
      <c r="AB206" s="49"/>
      <c r="AC206" s="49"/>
      <c r="AD206" s="49"/>
      <c r="AE206" s="49"/>
      <c r="AF206" s="49"/>
      <c r="AG206" s="91"/>
    </row>
    <row r="207" spans="1:33" x14ac:dyDescent="0.25">
      <c r="A207" s="117" t="s">
        <v>587</v>
      </c>
      <c r="B207" s="12" t="s">
        <v>189</v>
      </c>
      <c r="C207" s="9" t="s">
        <v>613</v>
      </c>
      <c r="D207" s="13"/>
      <c r="E207" s="14" t="s">
        <v>187</v>
      </c>
      <c r="F207" s="68" t="s">
        <v>29</v>
      </c>
      <c r="G207" s="49">
        <v>720000</v>
      </c>
      <c r="I207" s="49">
        <v>-480000</v>
      </c>
      <c r="N207" s="49"/>
      <c r="O207" s="49"/>
      <c r="P207" s="49"/>
      <c r="Q207" s="49"/>
      <c r="R207" s="49"/>
      <c r="S207" s="49"/>
      <c r="T207" s="49"/>
      <c r="U207" s="49"/>
      <c r="V207" s="49"/>
      <c r="W207" s="49"/>
      <c r="X207" s="49"/>
      <c r="Y207" s="49"/>
      <c r="Z207" s="49"/>
      <c r="AA207" s="49"/>
      <c r="AB207" s="49"/>
      <c r="AC207" s="49"/>
      <c r="AD207" s="49"/>
      <c r="AE207" s="49"/>
      <c r="AF207" s="49"/>
      <c r="AG207" s="91">
        <f>SUM(G207:AF207)</f>
        <v>240000</v>
      </c>
    </row>
    <row r="208" spans="1:33" x14ac:dyDescent="0.25">
      <c r="B208" s="12" t="s">
        <v>189</v>
      </c>
      <c r="C208" s="9" t="s">
        <v>613</v>
      </c>
      <c r="D208" s="13"/>
      <c r="E208" s="14" t="s">
        <v>608</v>
      </c>
      <c r="F208" s="68" t="s">
        <v>29</v>
      </c>
      <c r="G208" s="49">
        <v>655392</v>
      </c>
      <c r="I208" s="49">
        <v>-436928</v>
      </c>
      <c r="N208" s="49"/>
      <c r="O208" s="49"/>
      <c r="P208" s="49"/>
      <c r="Q208" s="49"/>
      <c r="R208" s="49"/>
      <c r="S208" s="49"/>
      <c r="T208" s="49"/>
      <c r="U208" s="49"/>
      <c r="V208" s="49"/>
      <c r="W208" s="49"/>
      <c r="X208" s="49"/>
      <c r="Y208" s="49"/>
      <c r="Z208" s="49"/>
      <c r="AA208" s="49"/>
      <c r="AB208" s="49"/>
      <c r="AC208" s="49"/>
      <c r="AD208" s="49"/>
      <c r="AE208" s="49"/>
      <c r="AF208" s="49"/>
      <c r="AG208" s="91">
        <f>SUM(G208:AF208)</f>
        <v>218464</v>
      </c>
    </row>
    <row r="209" spans="1:33" x14ac:dyDescent="0.25">
      <c r="B209" s="12" t="s">
        <v>189</v>
      </c>
      <c r="C209" s="9" t="s">
        <v>613</v>
      </c>
      <c r="D209" s="13"/>
      <c r="E209" s="14" t="s">
        <v>480</v>
      </c>
      <c r="F209" s="68" t="s">
        <v>29</v>
      </c>
      <c r="G209" s="49">
        <v>15591684</v>
      </c>
      <c r="H209" s="49">
        <v>-15591684</v>
      </c>
      <c r="N209" s="49"/>
      <c r="O209" s="49"/>
      <c r="P209" s="49"/>
      <c r="Q209" s="49"/>
      <c r="R209" s="49"/>
      <c r="S209" s="49"/>
      <c r="T209" s="49"/>
      <c r="U209" s="49"/>
      <c r="V209" s="49"/>
      <c r="W209" s="49"/>
      <c r="X209" s="49"/>
      <c r="Y209" s="49"/>
      <c r="Z209" s="49"/>
      <c r="AA209" s="49"/>
      <c r="AB209" s="49"/>
      <c r="AC209" s="49"/>
      <c r="AD209" s="49"/>
      <c r="AE209" s="49"/>
      <c r="AF209" s="49"/>
      <c r="AG209" s="91">
        <f>SUM(G209:AF209)</f>
        <v>0</v>
      </c>
    </row>
    <row r="210" spans="1:33" x14ac:dyDescent="0.25">
      <c r="B210" s="12" t="s">
        <v>189</v>
      </c>
      <c r="C210" s="9" t="s">
        <v>613</v>
      </c>
      <c r="D210" s="13"/>
      <c r="E210" s="14" t="s">
        <v>483</v>
      </c>
      <c r="F210" s="68" t="s">
        <v>29</v>
      </c>
      <c r="G210" s="49">
        <v>2188896</v>
      </c>
      <c r="I210" s="49">
        <v>-1459264</v>
      </c>
      <c r="N210" s="49"/>
      <c r="O210" s="49"/>
      <c r="P210" s="49"/>
      <c r="Q210" s="49"/>
      <c r="R210" s="49"/>
      <c r="S210" s="49"/>
      <c r="T210" s="49"/>
      <c r="U210" s="49"/>
      <c r="V210" s="49"/>
      <c r="W210" s="49"/>
      <c r="X210" s="49"/>
      <c r="Y210" s="49"/>
      <c r="Z210" s="49"/>
      <c r="AA210" s="49"/>
      <c r="AB210" s="49"/>
      <c r="AC210" s="49"/>
      <c r="AD210" s="49"/>
      <c r="AE210" s="49"/>
      <c r="AF210" s="49"/>
      <c r="AG210" s="91">
        <f>SUM(G210:AF210)</f>
        <v>729632</v>
      </c>
    </row>
    <row r="211" spans="1:33" s="97" customFormat="1" x14ac:dyDescent="0.2">
      <c r="A211" s="92"/>
      <c r="B211" s="93"/>
      <c r="C211" s="94"/>
      <c r="D211" s="95"/>
      <c r="E211" s="46" t="s">
        <v>584</v>
      </c>
      <c r="F211" s="46"/>
      <c r="G211" s="47">
        <f>SUM(G207:G210)</f>
        <v>19155972</v>
      </c>
      <c r="H211" s="47">
        <f t="shared" ref="H211:AG211" si="61">SUM(H207:H210)</f>
        <v>-15591684</v>
      </c>
      <c r="I211" s="47">
        <f t="shared" si="61"/>
        <v>-2376192</v>
      </c>
      <c r="J211" s="47">
        <f t="shared" si="61"/>
        <v>0</v>
      </c>
      <c r="K211" s="96">
        <f t="shared" si="61"/>
        <v>0</v>
      </c>
      <c r="L211" s="47">
        <f t="shared" si="61"/>
        <v>0</v>
      </c>
      <c r="M211" s="47">
        <f t="shared" si="61"/>
        <v>0</v>
      </c>
      <c r="N211" s="47">
        <f t="shared" si="61"/>
        <v>0</v>
      </c>
      <c r="O211" s="47">
        <f t="shared" si="61"/>
        <v>0</v>
      </c>
      <c r="P211" s="47">
        <f t="shared" si="61"/>
        <v>0</v>
      </c>
      <c r="Q211" s="47">
        <f t="shared" si="61"/>
        <v>0</v>
      </c>
      <c r="R211" s="47">
        <f t="shared" si="61"/>
        <v>0</v>
      </c>
      <c r="S211" s="47">
        <f t="shared" si="61"/>
        <v>0</v>
      </c>
      <c r="T211" s="47">
        <f t="shared" si="61"/>
        <v>0</v>
      </c>
      <c r="U211" s="47">
        <f t="shared" si="61"/>
        <v>0</v>
      </c>
      <c r="V211" s="47">
        <f t="shared" si="61"/>
        <v>0</v>
      </c>
      <c r="W211" s="47">
        <f t="shared" si="61"/>
        <v>0</v>
      </c>
      <c r="X211" s="47">
        <f t="shared" si="61"/>
        <v>0</v>
      </c>
      <c r="Y211" s="47">
        <f t="shared" si="61"/>
        <v>0</v>
      </c>
      <c r="Z211" s="47">
        <f t="shared" si="61"/>
        <v>0</v>
      </c>
      <c r="AA211" s="47">
        <f t="shared" ref="AA211:AF211" si="62">SUM(AA207:AA210)</f>
        <v>0</v>
      </c>
      <c r="AB211" s="47">
        <f t="shared" si="62"/>
        <v>0</v>
      </c>
      <c r="AC211" s="47">
        <f t="shared" si="62"/>
        <v>0</v>
      </c>
      <c r="AD211" s="47">
        <f t="shared" si="62"/>
        <v>0</v>
      </c>
      <c r="AE211" s="47">
        <f t="shared" si="62"/>
        <v>0</v>
      </c>
      <c r="AF211" s="47">
        <f t="shared" si="62"/>
        <v>0</v>
      </c>
      <c r="AG211" s="47">
        <f t="shared" si="61"/>
        <v>1188096</v>
      </c>
    </row>
    <row r="212" spans="1:33" x14ac:dyDescent="0.25">
      <c r="B212" s="98"/>
      <c r="C212" s="9"/>
      <c r="D212" s="13"/>
      <c r="E212" s="14"/>
      <c r="F212" s="14"/>
      <c r="N212" s="49"/>
      <c r="O212" s="49"/>
      <c r="P212" s="49"/>
      <c r="Q212" s="49"/>
      <c r="R212" s="49"/>
      <c r="S212" s="49"/>
      <c r="T212" s="49"/>
      <c r="U212" s="49"/>
      <c r="V212" s="49"/>
      <c r="W212" s="49"/>
      <c r="X212" s="49"/>
      <c r="Y212" s="49"/>
      <c r="Z212" s="49"/>
      <c r="AA212" s="49"/>
      <c r="AB212" s="49"/>
      <c r="AC212" s="49"/>
      <c r="AD212" s="49"/>
      <c r="AE212" s="49"/>
      <c r="AF212" s="49"/>
      <c r="AG212" s="91"/>
    </row>
    <row r="213" spans="1:33" x14ac:dyDescent="0.25">
      <c r="A213" s="99" t="s">
        <v>585</v>
      </c>
      <c r="B213" s="54" t="s">
        <v>1491</v>
      </c>
      <c r="C213" s="22" t="s">
        <v>623</v>
      </c>
      <c r="D213" s="7" t="s">
        <v>200</v>
      </c>
      <c r="E213" s="8" t="s">
        <v>198</v>
      </c>
      <c r="F213" s="22"/>
      <c r="G213" s="56"/>
      <c r="H213" s="56"/>
      <c r="I213" s="56">
        <v>294000</v>
      </c>
      <c r="J213" s="56"/>
      <c r="K213" s="56"/>
      <c r="L213" s="56"/>
      <c r="M213" s="56"/>
      <c r="N213" s="56"/>
      <c r="O213" s="56"/>
      <c r="P213" s="56"/>
      <c r="Q213" s="56"/>
      <c r="R213" s="56"/>
      <c r="S213" s="56"/>
      <c r="T213" s="56"/>
      <c r="U213" s="56"/>
      <c r="V213" s="56"/>
      <c r="W213" s="56"/>
      <c r="X213" s="56"/>
      <c r="Y213" s="56"/>
      <c r="Z213" s="56"/>
      <c r="AA213" s="144"/>
      <c r="AB213" s="144"/>
      <c r="AC213" s="144"/>
      <c r="AD213" s="144"/>
      <c r="AE213" s="144"/>
      <c r="AF213" s="144"/>
      <c r="AG213" s="91">
        <f>SUM(G213:AF213)</f>
        <v>294000</v>
      </c>
    </row>
    <row r="214" spans="1:33" x14ac:dyDescent="0.25">
      <c r="B214" s="54" t="s">
        <v>1491</v>
      </c>
      <c r="C214" s="22" t="s">
        <v>623</v>
      </c>
      <c r="D214" s="7" t="s">
        <v>202</v>
      </c>
      <c r="E214" s="8" t="s">
        <v>198</v>
      </c>
      <c r="F214" s="22"/>
      <c r="G214" s="56"/>
      <c r="H214" s="56"/>
      <c r="I214" s="56">
        <v>420000</v>
      </c>
      <c r="J214" s="56"/>
      <c r="K214" s="56"/>
      <c r="L214" s="56"/>
      <c r="M214" s="56"/>
      <c r="N214" s="56"/>
      <c r="O214" s="56"/>
      <c r="P214" s="56"/>
      <c r="Q214" s="56"/>
      <c r="R214" s="56"/>
      <c r="S214" s="56"/>
      <c r="T214" s="56"/>
      <c r="U214" s="56"/>
      <c r="V214" s="56"/>
      <c r="W214" s="56"/>
      <c r="X214" s="56"/>
      <c r="Y214" s="56"/>
      <c r="Z214" s="56"/>
      <c r="AA214" s="144"/>
      <c r="AB214" s="144"/>
      <c r="AC214" s="144"/>
      <c r="AD214" s="144"/>
      <c r="AE214" s="144"/>
      <c r="AF214" s="144"/>
      <c r="AG214" s="91">
        <f>SUM(G214:AF214)</f>
        <v>420000</v>
      </c>
    </row>
    <row r="215" spans="1:33" x14ac:dyDescent="0.25">
      <c r="A215" s="255"/>
      <c r="B215" s="269" t="s">
        <v>1491</v>
      </c>
      <c r="C215" s="260" t="s">
        <v>623</v>
      </c>
      <c r="D215" s="260"/>
      <c r="E215" s="260" t="s">
        <v>244</v>
      </c>
      <c r="F215" s="260"/>
      <c r="G215" s="249">
        <v>1560000</v>
      </c>
      <c r="H215" s="249">
        <v>11720</v>
      </c>
      <c r="I215" s="249"/>
      <c r="J215" s="249"/>
      <c r="K215" s="249"/>
      <c r="L215" s="249"/>
      <c r="M215" s="249"/>
      <c r="N215" s="249"/>
      <c r="O215" s="249"/>
      <c r="P215" s="249"/>
      <c r="Q215" s="249"/>
      <c r="R215" s="249"/>
      <c r="S215" s="249"/>
      <c r="T215" s="249"/>
      <c r="U215" s="249"/>
      <c r="V215" s="249"/>
      <c r="W215" s="249"/>
      <c r="X215" s="249"/>
      <c r="Y215" s="249"/>
      <c r="Z215" s="249"/>
      <c r="AA215" s="249"/>
      <c r="AB215" s="144"/>
      <c r="AC215" s="144"/>
      <c r="AD215" s="144"/>
      <c r="AE215" s="144"/>
      <c r="AF215" s="144"/>
      <c r="AG215" s="252">
        <f>SUM(G215:AF216)</f>
        <v>1571720</v>
      </c>
    </row>
    <row r="216" spans="1:33" ht="15" customHeight="1" x14ac:dyDescent="0.25">
      <c r="A216" s="256"/>
      <c r="B216" s="270"/>
      <c r="C216" s="251"/>
      <c r="D216" s="251"/>
      <c r="E216" s="251"/>
      <c r="F216" s="251"/>
      <c r="G216" s="251"/>
      <c r="H216" s="254"/>
      <c r="I216" s="251"/>
      <c r="J216" s="251"/>
      <c r="K216" s="251"/>
      <c r="L216" s="251"/>
      <c r="M216" s="251"/>
      <c r="N216" s="251"/>
      <c r="O216" s="251"/>
      <c r="P216" s="251"/>
      <c r="Q216" s="251"/>
      <c r="R216" s="251"/>
      <c r="S216" s="251"/>
      <c r="T216" s="251"/>
      <c r="U216" s="251"/>
      <c r="V216" s="251"/>
      <c r="W216" s="251"/>
      <c r="X216" s="251"/>
      <c r="Y216" s="251"/>
      <c r="Z216" s="251"/>
      <c r="AA216" s="251"/>
      <c r="AB216" s="145"/>
      <c r="AC216" s="145"/>
      <c r="AD216" s="145"/>
      <c r="AE216" s="145"/>
      <c r="AF216" s="145"/>
      <c r="AG216" s="251"/>
    </row>
    <row r="217" spans="1:33" s="97" customFormat="1" x14ac:dyDescent="0.2">
      <c r="A217" s="92"/>
      <c r="B217" s="93"/>
      <c r="C217" s="94"/>
      <c r="D217" s="95"/>
      <c r="E217" s="46" t="s">
        <v>584</v>
      </c>
      <c r="F217" s="46"/>
      <c r="G217" s="47">
        <f>SUM(G213:G216)</f>
        <v>1560000</v>
      </c>
      <c r="H217" s="47">
        <f t="shared" ref="H217:Z217" si="63">SUM(H213:H216)</f>
        <v>11720</v>
      </c>
      <c r="I217" s="47">
        <f t="shared" si="63"/>
        <v>714000</v>
      </c>
      <c r="J217" s="47">
        <f t="shared" si="63"/>
        <v>0</v>
      </c>
      <c r="K217" s="96">
        <f t="shared" si="63"/>
        <v>0</v>
      </c>
      <c r="L217" s="47">
        <f t="shared" si="63"/>
        <v>0</v>
      </c>
      <c r="M217" s="47">
        <f t="shared" si="63"/>
        <v>0</v>
      </c>
      <c r="N217" s="47">
        <f t="shared" si="63"/>
        <v>0</v>
      </c>
      <c r="O217" s="47">
        <f t="shared" si="63"/>
        <v>0</v>
      </c>
      <c r="P217" s="47">
        <f t="shared" si="63"/>
        <v>0</v>
      </c>
      <c r="Q217" s="47">
        <f t="shared" si="63"/>
        <v>0</v>
      </c>
      <c r="R217" s="47">
        <f t="shared" si="63"/>
        <v>0</v>
      </c>
      <c r="S217" s="47">
        <f t="shared" si="63"/>
        <v>0</v>
      </c>
      <c r="T217" s="47">
        <f t="shared" si="63"/>
        <v>0</v>
      </c>
      <c r="U217" s="47">
        <f t="shared" si="63"/>
        <v>0</v>
      </c>
      <c r="V217" s="47">
        <f t="shared" si="63"/>
        <v>0</v>
      </c>
      <c r="W217" s="47">
        <f t="shared" si="63"/>
        <v>0</v>
      </c>
      <c r="X217" s="47">
        <f t="shared" si="63"/>
        <v>0</v>
      </c>
      <c r="Y217" s="47">
        <f t="shared" si="63"/>
        <v>0</v>
      </c>
      <c r="Z217" s="47">
        <f t="shared" si="63"/>
        <v>0</v>
      </c>
      <c r="AA217" s="47">
        <f t="shared" ref="AA217:AF217" si="64">SUM(AA213:AA216)</f>
        <v>0</v>
      </c>
      <c r="AB217" s="47">
        <f t="shared" si="64"/>
        <v>0</v>
      </c>
      <c r="AC217" s="47">
        <f t="shared" si="64"/>
        <v>0</v>
      </c>
      <c r="AD217" s="47">
        <f t="shared" si="64"/>
        <v>0</v>
      </c>
      <c r="AE217" s="47">
        <f t="shared" si="64"/>
        <v>0</v>
      </c>
      <c r="AF217" s="47">
        <f t="shared" si="64"/>
        <v>0</v>
      </c>
      <c r="AG217" s="47">
        <f>SUM(AG213:AG216)</f>
        <v>2285720</v>
      </c>
    </row>
    <row r="218" spans="1:33" x14ac:dyDescent="0.25">
      <c r="B218" s="98"/>
      <c r="C218" s="9"/>
      <c r="D218" s="13"/>
      <c r="E218" s="14"/>
      <c r="F218" s="9"/>
      <c r="N218" s="49"/>
      <c r="O218" s="49"/>
      <c r="P218" s="49"/>
      <c r="Q218" s="49"/>
      <c r="R218" s="49"/>
      <c r="S218" s="49"/>
      <c r="T218" s="49"/>
      <c r="U218" s="49"/>
      <c r="V218" s="49"/>
      <c r="W218" s="49"/>
      <c r="X218" s="49"/>
      <c r="Y218" s="49"/>
      <c r="Z218" s="49"/>
      <c r="AA218" s="49"/>
      <c r="AB218" s="49"/>
      <c r="AC218" s="49"/>
      <c r="AD218" s="49"/>
      <c r="AE218" s="49"/>
      <c r="AF218" s="49"/>
      <c r="AG218" s="91"/>
    </row>
    <row r="219" spans="1:33" s="18" customFormat="1" x14ac:dyDescent="0.2">
      <c r="A219" s="189" t="s">
        <v>582</v>
      </c>
      <c r="B219" s="12" t="s">
        <v>1320</v>
      </c>
      <c r="C219" s="15" t="s">
        <v>634</v>
      </c>
      <c r="D219" s="19"/>
      <c r="E219" s="16" t="s">
        <v>693</v>
      </c>
      <c r="F219" s="68" t="s">
        <v>29</v>
      </c>
      <c r="G219" s="49">
        <v>5507670</v>
      </c>
      <c r="H219" s="49">
        <v>-4406136</v>
      </c>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91">
        <f>SUM(G219:AF219)</f>
        <v>1101534</v>
      </c>
    </row>
    <row r="220" spans="1:33" s="97" customFormat="1" x14ac:dyDescent="0.2">
      <c r="A220" s="92"/>
      <c r="B220" s="93"/>
      <c r="C220" s="94"/>
      <c r="D220" s="95"/>
      <c r="E220" s="46" t="s">
        <v>584</v>
      </c>
      <c r="F220" s="46"/>
      <c r="G220" s="47">
        <f>G219</f>
        <v>5507670</v>
      </c>
      <c r="H220" s="47">
        <f>H219</f>
        <v>-4406136</v>
      </c>
      <c r="I220" s="96">
        <f t="shared" ref="I220:AF220" si="65">I219</f>
        <v>0</v>
      </c>
      <c r="J220" s="47">
        <f t="shared" si="65"/>
        <v>0</v>
      </c>
      <c r="K220" s="47">
        <f t="shared" si="65"/>
        <v>0</v>
      </c>
      <c r="L220" s="47">
        <f t="shared" si="65"/>
        <v>0</v>
      </c>
      <c r="M220" s="47">
        <f t="shared" si="65"/>
        <v>0</v>
      </c>
      <c r="N220" s="47">
        <f t="shared" si="65"/>
        <v>0</v>
      </c>
      <c r="O220" s="47">
        <f t="shared" si="65"/>
        <v>0</v>
      </c>
      <c r="P220" s="47">
        <f t="shared" si="65"/>
        <v>0</v>
      </c>
      <c r="Q220" s="47">
        <f t="shared" si="65"/>
        <v>0</v>
      </c>
      <c r="R220" s="47">
        <f t="shared" si="65"/>
        <v>0</v>
      </c>
      <c r="S220" s="47">
        <f t="shared" si="65"/>
        <v>0</v>
      </c>
      <c r="T220" s="47">
        <f t="shared" si="65"/>
        <v>0</v>
      </c>
      <c r="U220" s="47">
        <f t="shared" si="65"/>
        <v>0</v>
      </c>
      <c r="V220" s="47">
        <f t="shared" si="65"/>
        <v>0</v>
      </c>
      <c r="W220" s="47">
        <f t="shared" si="65"/>
        <v>0</v>
      </c>
      <c r="X220" s="47">
        <f t="shared" si="65"/>
        <v>0</v>
      </c>
      <c r="Y220" s="47">
        <f t="shared" si="65"/>
        <v>0</v>
      </c>
      <c r="Z220" s="47">
        <f t="shared" si="65"/>
        <v>0</v>
      </c>
      <c r="AA220" s="47">
        <f t="shared" si="65"/>
        <v>0</v>
      </c>
      <c r="AB220" s="47">
        <f t="shared" si="65"/>
        <v>0</v>
      </c>
      <c r="AC220" s="47">
        <f t="shared" si="65"/>
        <v>0</v>
      </c>
      <c r="AD220" s="47">
        <f t="shared" si="65"/>
        <v>0</v>
      </c>
      <c r="AE220" s="47">
        <f t="shared" si="65"/>
        <v>0</v>
      </c>
      <c r="AF220" s="47">
        <f t="shared" si="65"/>
        <v>0</v>
      </c>
      <c r="AG220" s="47">
        <f>SUM(G220:AF220)</f>
        <v>1101534</v>
      </c>
    </row>
    <row r="221" spans="1:33" ht="15.75" customHeight="1" x14ac:dyDescent="0.25">
      <c r="A221" s="184"/>
      <c r="B221" s="98"/>
      <c r="C221" s="9"/>
      <c r="D221" s="13"/>
      <c r="E221" s="14"/>
      <c r="F221" s="9"/>
      <c r="N221" s="49"/>
      <c r="O221" s="49"/>
      <c r="P221" s="49"/>
      <c r="Q221" s="49"/>
      <c r="R221" s="49"/>
      <c r="S221" s="49"/>
      <c r="T221" s="49"/>
      <c r="U221" s="49"/>
      <c r="V221" s="49"/>
      <c r="W221" s="49"/>
      <c r="X221" s="49"/>
      <c r="Y221" s="49"/>
      <c r="Z221" s="49"/>
      <c r="AA221" s="49"/>
      <c r="AB221" s="49"/>
      <c r="AC221" s="49"/>
      <c r="AD221" s="49"/>
      <c r="AE221" s="49"/>
      <c r="AF221" s="49"/>
      <c r="AG221" s="91"/>
    </row>
    <row r="222" spans="1:33" x14ac:dyDescent="0.25">
      <c r="A222" s="148" t="s">
        <v>585</v>
      </c>
      <c r="B222" s="12" t="s">
        <v>456</v>
      </c>
      <c r="C222" s="9" t="s">
        <v>1363</v>
      </c>
      <c r="D222" s="13"/>
      <c r="E222" s="14" t="s">
        <v>457</v>
      </c>
      <c r="F222" s="49"/>
      <c r="G222" s="49">
        <v>2284904</v>
      </c>
      <c r="N222" s="49"/>
      <c r="O222" s="49"/>
      <c r="P222" s="49"/>
      <c r="Q222" s="49"/>
      <c r="R222" s="49"/>
      <c r="S222" s="49"/>
      <c r="T222" s="49"/>
      <c r="U222" s="49"/>
      <c r="V222" s="49"/>
      <c r="W222" s="49"/>
      <c r="X222" s="49"/>
      <c r="Y222" s="49"/>
      <c r="Z222" s="49"/>
      <c r="AA222" s="49"/>
      <c r="AB222" s="49"/>
      <c r="AC222" s="49"/>
      <c r="AD222" s="49"/>
      <c r="AE222" s="49"/>
      <c r="AF222" s="49"/>
      <c r="AG222" s="91">
        <f>SUM(G222:AF222)</f>
        <v>2284904</v>
      </c>
    </row>
    <row r="223" spans="1:33" ht="15.75" customHeight="1" x14ac:dyDescent="0.25">
      <c r="B223" s="12" t="s">
        <v>456</v>
      </c>
      <c r="C223" s="9" t="s">
        <v>1363</v>
      </c>
      <c r="D223" s="13"/>
      <c r="E223" s="14" t="s">
        <v>463</v>
      </c>
      <c r="F223" s="49"/>
      <c r="G223" s="49">
        <v>41883192</v>
      </c>
      <c r="N223" s="49"/>
      <c r="O223" s="49"/>
      <c r="P223" s="49"/>
      <c r="Q223" s="49"/>
      <c r="R223" s="49"/>
      <c r="S223" s="49"/>
      <c r="T223" s="49"/>
      <c r="U223" s="49"/>
      <c r="V223" s="49"/>
      <c r="W223" s="49"/>
      <c r="X223" s="49"/>
      <c r="Y223" s="49"/>
      <c r="Z223" s="49"/>
      <c r="AA223" s="49"/>
      <c r="AB223" s="49"/>
      <c r="AC223" s="49"/>
      <c r="AD223" s="49"/>
      <c r="AE223" s="49"/>
      <c r="AF223" s="49"/>
      <c r="AG223" s="91">
        <f>SUM(G223:AF223)</f>
        <v>41883192</v>
      </c>
    </row>
    <row r="224" spans="1:33" x14ac:dyDescent="0.25">
      <c r="B224" s="12" t="s">
        <v>456</v>
      </c>
      <c r="C224" s="9" t="s">
        <v>1363</v>
      </c>
      <c r="D224" s="13"/>
      <c r="E224" s="14" t="s">
        <v>480</v>
      </c>
      <c r="F224" s="68" t="s">
        <v>29</v>
      </c>
      <c r="G224" s="49">
        <v>0</v>
      </c>
      <c r="N224" s="49"/>
      <c r="O224" s="49"/>
      <c r="P224" s="49"/>
      <c r="Q224" s="49"/>
      <c r="R224" s="49"/>
      <c r="S224" s="49"/>
      <c r="T224" s="49"/>
      <c r="U224" s="49"/>
      <c r="V224" s="49"/>
      <c r="W224" s="49"/>
      <c r="X224" s="49"/>
      <c r="Y224" s="49"/>
      <c r="Z224" s="49"/>
      <c r="AA224" s="49"/>
      <c r="AB224" s="49"/>
      <c r="AC224" s="49"/>
      <c r="AD224" s="49"/>
      <c r="AE224" s="49"/>
      <c r="AF224" s="49"/>
      <c r="AG224" s="91">
        <f>SUM(G224:AF224)</f>
        <v>0</v>
      </c>
    </row>
    <row r="225" spans="1:33" s="97" customFormat="1" x14ac:dyDescent="0.2">
      <c r="A225" s="92"/>
      <c r="B225" s="93"/>
      <c r="C225" s="94"/>
      <c r="D225" s="95"/>
      <c r="E225" s="46" t="s">
        <v>584</v>
      </c>
      <c r="F225" s="46"/>
      <c r="G225" s="47">
        <f t="shared" ref="G225:AG225" si="66">SUM(G222:G224)</f>
        <v>44168096</v>
      </c>
      <c r="H225" s="96">
        <f t="shared" si="66"/>
        <v>0</v>
      </c>
      <c r="I225" s="47">
        <f t="shared" si="66"/>
        <v>0</v>
      </c>
      <c r="J225" s="47">
        <f t="shared" si="66"/>
        <v>0</v>
      </c>
      <c r="K225" s="47">
        <f t="shared" si="66"/>
        <v>0</v>
      </c>
      <c r="L225" s="47">
        <f t="shared" si="66"/>
        <v>0</v>
      </c>
      <c r="M225" s="47">
        <f t="shared" si="66"/>
        <v>0</v>
      </c>
      <c r="N225" s="47">
        <f t="shared" si="66"/>
        <v>0</v>
      </c>
      <c r="O225" s="47">
        <f t="shared" si="66"/>
        <v>0</v>
      </c>
      <c r="P225" s="47">
        <f t="shared" si="66"/>
        <v>0</v>
      </c>
      <c r="Q225" s="47">
        <f t="shared" si="66"/>
        <v>0</v>
      </c>
      <c r="R225" s="47">
        <f t="shared" si="66"/>
        <v>0</v>
      </c>
      <c r="S225" s="47">
        <f t="shared" si="66"/>
        <v>0</v>
      </c>
      <c r="T225" s="47">
        <f t="shared" si="66"/>
        <v>0</v>
      </c>
      <c r="U225" s="47">
        <f t="shared" si="66"/>
        <v>0</v>
      </c>
      <c r="V225" s="47">
        <f t="shared" si="66"/>
        <v>0</v>
      </c>
      <c r="W225" s="47">
        <f t="shared" si="66"/>
        <v>0</v>
      </c>
      <c r="X225" s="47">
        <f t="shared" si="66"/>
        <v>0</v>
      </c>
      <c r="Y225" s="47">
        <f t="shared" si="66"/>
        <v>0</v>
      </c>
      <c r="Z225" s="47">
        <f t="shared" si="66"/>
        <v>0</v>
      </c>
      <c r="AA225" s="47">
        <f t="shared" si="66"/>
        <v>0</v>
      </c>
      <c r="AB225" s="47">
        <f t="shared" si="66"/>
        <v>0</v>
      </c>
      <c r="AC225" s="47">
        <f t="shared" si="66"/>
        <v>0</v>
      </c>
      <c r="AD225" s="47">
        <f t="shared" si="66"/>
        <v>0</v>
      </c>
      <c r="AE225" s="47">
        <f t="shared" si="66"/>
        <v>0</v>
      </c>
      <c r="AF225" s="47">
        <f t="shared" si="66"/>
        <v>0</v>
      </c>
      <c r="AG225" s="47">
        <f t="shared" si="66"/>
        <v>44168096</v>
      </c>
    </row>
    <row r="226" spans="1:33" x14ac:dyDescent="0.25">
      <c r="A226" s="99"/>
      <c r="B226" s="98"/>
      <c r="C226" s="9"/>
      <c r="D226" s="13"/>
      <c r="E226" s="14"/>
      <c r="F226" s="9"/>
      <c r="N226" s="49"/>
      <c r="O226" s="49"/>
      <c r="P226" s="49"/>
      <c r="Q226" s="49"/>
      <c r="R226" s="49"/>
      <c r="S226" s="49"/>
      <c r="T226" s="49"/>
      <c r="U226" s="49"/>
      <c r="V226" s="49"/>
      <c r="W226" s="49"/>
      <c r="X226" s="49"/>
      <c r="Y226" s="49"/>
      <c r="Z226" s="49"/>
      <c r="AA226" s="49"/>
      <c r="AB226" s="49"/>
      <c r="AC226" s="49"/>
      <c r="AD226" s="49"/>
      <c r="AE226" s="49"/>
      <c r="AF226" s="49"/>
      <c r="AG226" s="91"/>
    </row>
    <row r="227" spans="1:33" x14ac:dyDescent="0.25">
      <c r="A227" s="148" t="s">
        <v>585</v>
      </c>
      <c r="B227" s="12" t="s">
        <v>374</v>
      </c>
      <c r="C227" s="9" t="s">
        <v>614</v>
      </c>
      <c r="D227" s="13"/>
      <c r="E227" s="14" t="s">
        <v>356</v>
      </c>
      <c r="F227" s="49"/>
      <c r="G227" s="49">
        <v>2567760</v>
      </c>
      <c r="H227" s="49">
        <v>15408</v>
      </c>
      <c r="N227" s="49"/>
      <c r="O227" s="49"/>
      <c r="P227" s="49"/>
      <c r="Q227" s="49"/>
      <c r="R227" s="49"/>
      <c r="S227" s="49"/>
      <c r="T227" s="49"/>
      <c r="U227" s="49"/>
      <c r="V227" s="49"/>
      <c r="W227" s="49"/>
      <c r="X227" s="49"/>
      <c r="Y227" s="49"/>
      <c r="Z227" s="49"/>
      <c r="AA227" s="49"/>
      <c r="AB227" s="49"/>
      <c r="AC227" s="49"/>
      <c r="AD227" s="49"/>
      <c r="AE227" s="49"/>
      <c r="AF227" s="49"/>
      <c r="AG227" s="91">
        <f>SUM(G227:AF227)</f>
        <v>2583168</v>
      </c>
    </row>
    <row r="228" spans="1:33" s="97" customFormat="1" x14ac:dyDescent="0.2">
      <c r="A228" s="92"/>
      <c r="B228" s="93"/>
      <c r="C228" s="94"/>
      <c r="D228" s="95"/>
      <c r="E228" s="46" t="s">
        <v>584</v>
      </c>
      <c r="F228" s="46"/>
      <c r="G228" s="47">
        <f>G227</f>
        <v>2567760</v>
      </c>
      <c r="H228" s="47">
        <f t="shared" ref="H228:AG228" si="67">H227</f>
        <v>15408</v>
      </c>
      <c r="I228" s="96">
        <f t="shared" si="67"/>
        <v>0</v>
      </c>
      <c r="J228" s="47">
        <f t="shared" si="67"/>
        <v>0</v>
      </c>
      <c r="K228" s="47">
        <f t="shared" si="67"/>
        <v>0</v>
      </c>
      <c r="L228" s="47">
        <f t="shared" si="67"/>
        <v>0</v>
      </c>
      <c r="M228" s="47">
        <f t="shared" si="67"/>
        <v>0</v>
      </c>
      <c r="N228" s="47">
        <f t="shared" si="67"/>
        <v>0</v>
      </c>
      <c r="O228" s="47">
        <f t="shared" si="67"/>
        <v>0</v>
      </c>
      <c r="P228" s="47">
        <f t="shared" si="67"/>
        <v>0</v>
      </c>
      <c r="Q228" s="47">
        <f t="shared" si="67"/>
        <v>0</v>
      </c>
      <c r="R228" s="47">
        <f t="shared" si="67"/>
        <v>0</v>
      </c>
      <c r="S228" s="47">
        <f t="shared" si="67"/>
        <v>0</v>
      </c>
      <c r="T228" s="47">
        <f t="shared" si="67"/>
        <v>0</v>
      </c>
      <c r="U228" s="47">
        <f t="shared" si="67"/>
        <v>0</v>
      </c>
      <c r="V228" s="47">
        <f t="shared" si="67"/>
        <v>0</v>
      </c>
      <c r="W228" s="47">
        <f t="shared" si="67"/>
        <v>0</v>
      </c>
      <c r="X228" s="47">
        <f t="shared" si="67"/>
        <v>0</v>
      </c>
      <c r="Y228" s="47">
        <f t="shared" si="67"/>
        <v>0</v>
      </c>
      <c r="Z228" s="47">
        <f t="shared" si="67"/>
        <v>0</v>
      </c>
      <c r="AA228" s="47">
        <f t="shared" ref="AA228:AF228" si="68">AA227</f>
        <v>0</v>
      </c>
      <c r="AB228" s="47">
        <f t="shared" si="68"/>
        <v>0</v>
      </c>
      <c r="AC228" s="47">
        <f t="shared" si="68"/>
        <v>0</v>
      </c>
      <c r="AD228" s="47">
        <f t="shared" si="68"/>
        <v>0</v>
      </c>
      <c r="AE228" s="47">
        <f t="shared" si="68"/>
        <v>0</v>
      </c>
      <c r="AF228" s="47">
        <f t="shared" si="68"/>
        <v>0</v>
      </c>
      <c r="AG228" s="47">
        <f t="shared" si="67"/>
        <v>2583168</v>
      </c>
    </row>
    <row r="229" spans="1:33" x14ac:dyDescent="0.25">
      <c r="A229" s="99"/>
      <c r="B229" s="98"/>
      <c r="C229" s="9"/>
      <c r="D229" s="13"/>
      <c r="E229" s="14"/>
      <c r="F229" s="9"/>
      <c r="N229" s="49"/>
      <c r="O229" s="49"/>
      <c r="P229" s="49"/>
      <c r="Q229" s="49"/>
      <c r="R229" s="49"/>
      <c r="S229" s="49"/>
      <c r="T229" s="49"/>
      <c r="U229" s="49"/>
      <c r="V229" s="49"/>
      <c r="W229" s="49"/>
      <c r="X229" s="49"/>
      <c r="Y229" s="49"/>
      <c r="Z229" s="49"/>
      <c r="AA229" s="49"/>
      <c r="AB229" s="49"/>
      <c r="AC229" s="49"/>
      <c r="AD229" s="49"/>
      <c r="AE229" s="49"/>
      <c r="AF229" s="49"/>
      <c r="AG229" s="91"/>
    </row>
    <row r="230" spans="1:33" x14ac:dyDescent="0.25">
      <c r="A230" s="148" t="s">
        <v>582</v>
      </c>
      <c r="B230" s="12" t="s">
        <v>49</v>
      </c>
      <c r="C230" s="9" t="s">
        <v>615</v>
      </c>
      <c r="D230" s="13"/>
      <c r="E230" s="14" t="s">
        <v>690</v>
      </c>
      <c r="F230" s="49"/>
      <c r="G230" s="49">
        <v>770061</v>
      </c>
      <c r="N230" s="49"/>
      <c r="O230" s="49"/>
      <c r="P230" s="49"/>
      <c r="Q230" s="49"/>
      <c r="R230" s="49"/>
      <c r="S230" s="49"/>
      <c r="T230" s="49"/>
      <c r="U230" s="49"/>
      <c r="V230" s="49"/>
      <c r="W230" s="49"/>
      <c r="X230" s="49"/>
      <c r="Y230" s="49"/>
      <c r="Z230" s="49"/>
      <c r="AA230" s="49"/>
      <c r="AB230" s="49"/>
      <c r="AC230" s="49"/>
      <c r="AD230" s="49"/>
      <c r="AE230" s="49"/>
      <c r="AF230" s="49"/>
      <c r="AG230" s="91">
        <f>SUM(G230:AF230)</f>
        <v>770061</v>
      </c>
    </row>
    <row r="231" spans="1:33" s="97" customFormat="1" x14ac:dyDescent="0.2">
      <c r="A231" s="92"/>
      <c r="B231" s="93"/>
      <c r="C231" s="94"/>
      <c r="D231" s="95"/>
      <c r="E231" s="46" t="s">
        <v>584</v>
      </c>
      <c r="F231" s="46"/>
      <c r="G231" s="47">
        <f>G230</f>
        <v>770061</v>
      </c>
      <c r="H231" s="96">
        <f t="shared" ref="H231:AG231" si="69">H230</f>
        <v>0</v>
      </c>
      <c r="I231" s="47">
        <f t="shared" si="69"/>
        <v>0</v>
      </c>
      <c r="J231" s="47">
        <f t="shared" si="69"/>
        <v>0</v>
      </c>
      <c r="K231" s="47">
        <f t="shared" si="69"/>
        <v>0</v>
      </c>
      <c r="L231" s="47">
        <f t="shared" si="69"/>
        <v>0</v>
      </c>
      <c r="M231" s="47">
        <f t="shared" si="69"/>
        <v>0</v>
      </c>
      <c r="N231" s="47">
        <f t="shared" si="69"/>
        <v>0</v>
      </c>
      <c r="O231" s="47">
        <f t="shared" si="69"/>
        <v>0</v>
      </c>
      <c r="P231" s="47">
        <f t="shared" si="69"/>
        <v>0</v>
      </c>
      <c r="Q231" s="47">
        <f t="shared" si="69"/>
        <v>0</v>
      </c>
      <c r="R231" s="47">
        <f t="shared" si="69"/>
        <v>0</v>
      </c>
      <c r="S231" s="47">
        <f t="shared" si="69"/>
        <v>0</v>
      </c>
      <c r="T231" s="47">
        <f t="shared" si="69"/>
        <v>0</v>
      </c>
      <c r="U231" s="47">
        <f t="shared" si="69"/>
        <v>0</v>
      </c>
      <c r="V231" s="47">
        <f t="shared" si="69"/>
        <v>0</v>
      </c>
      <c r="W231" s="47">
        <f t="shared" si="69"/>
        <v>0</v>
      </c>
      <c r="X231" s="47">
        <f t="shared" si="69"/>
        <v>0</v>
      </c>
      <c r="Y231" s="47">
        <f t="shared" si="69"/>
        <v>0</v>
      </c>
      <c r="Z231" s="47">
        <f t="shared" si="69"/>
        <v>0</v>
      </c>
      <c r="AA231" s="47">
        <f t="shared" ref="AA231:AF231" si="70">AA230</f>
        <v>0</v>
      </c>
      <c r="AB231" s="47">
        <f t="shared" si="70"/>
        <v>0</v>
      </c>
      <c r="AC231" s="47">
        <f t="shared" si="70"/>
        <v>0</v>
      </c>
      <c r="AD231" s="47">
        <f t="shared" si="70"/>
        <v>0</v>
      </c>
      <c r="AE231" s="47">
        <f t="shared" si="70"/>
        <v>0</v>
      </c>
      <c r="AF231" s="47">
        <f t="shared" si="70"/>
        <v>0</v>
      </c>
      <c r="AG231" s="47">
        <f t="shared" si="69"/>
        <v>770061</v>
      </c>
    </row>
    <row r="232" spans="1:33" x14ac:dyDescent="0.25">
      <c r="A232" s="99"/>
      <c r="B232" s="98"/>
      <c r="C232" s="9"/>
      <c r="D232" s="13"/>
      <c r="E232" s="14"/>
      <c r="F232" s="9"/>
      <c r="N232" s="49"/>
      <c r="O232" s="49"/>
      <c r="P232" s="49"/>
      <c r="Q232" s="49"/>
      <c r="R232" s="49"/>
      <c r="S232" s="49"/>
      <c r="T232" s="49"/>
      <c r="U232" s="49"/>
      <c r="V232" s="49"/>
      <c r="W232" s="49"/>
      <c r="X232" s="49"/>
      <c r="Y232" s="49"/>
      <c r="Z232" s="49"/>
      <c r="AA232" s="49"/>
      <c r="AB232" s="49"/>
      <c r="AC232" s="49"/>
      <c r="AD232" s="49"/>
      <c r="AE232" s="49"/>
      <c r="AF232" s="49"/>
      <c r="AG232" s="91"/>
    </row>
    <row r="233" spans="1:33" x14ac:dyDescent="0.25">
      <c r="A233" s="117" t="s">
        <v>589</v>
      </c>
      <c r="B233" s="12" t="s">
        <v>213</v>
      </c>
      <c r="C233" s="9" t="s">
        <v>616</v>
      </c>
      <c r="D233" s="13"/>
      <c r="E233" s="14" t="s">
        <v>214</v>
      </c>
      <c r="F233" s="49"/>
      <c r="G233" s="49">
        <v>4071136</v>
      </c>
      <c r="N233" s="49"/>
      <c r="O233" s="49"/>
      <c r="P233" s="49"/>
      <c r="Q233" s="49"/>
      <c r="R233" s="49"/>
      <c r="S233" s="49"/>
      <c r="T233" s="49"/>
      <c r="U233" s="49"/>
      <c r="V233" s="49"/>
      <c r="W233" s="49"/>
      <c r="X233" s="49"/>
      <c r="Y233" s="49"/>
      <c r="Z233" s="49"/>
      <c r="AA233" s="49"/>
      <c r="AB233" s="49"/>
      <c r="AC233" s="49"/>
      <c r="AD233" s="49"/>
      <c r="AE233" s="49"/>
      <c r="AF233" s="49"/>
      <c r="AG233" s="91">
        <f>SUM(G233:AF233)</f>
        <v>4071136</v>
      </c>
    </row>
    <row r="234" spans="1:33" s="97" customFormat="1" x14ac:dyDescent="0.2">
      <c r="A234" s="92"/>
      <c r="B234" s="93"/>
      <c r="C234" s="94"/>
      <c r="D234" s="95"/>
      <c r="E234" s="46" t="s">
        <v>584</v>
      </c>
      <c r="F234" s="46"/>
      <c r="G234" s="47">
        <f>G233</f>
        <v>4071136</v>
      </c>
      <c r="H234" s="96">
        <f t="shared" ref="H234:AG234" si="71">H233</f>
        <v>0</v>
      </c>
      <c r="I234" s="47">
        <f t="shared" si="71"/>
        <v>0</v>
      </c>
      <c r="J234" s="47">
        <f t="shared" si="71"/>
        <v>0</v>
      </c>
      <c r="K234" s="47">
        <f t="shared" si="71"/>
        <v>0</v>
      </c>
      <c r="L234" s="47">
        <f t="shared" si="71"/>
        <v>0</v>
      </c>
      <c r="M234" s="47">
        <f t="shared" si="71"/>
        <v>0</v>
      </c>
      <c r="N234" s="47">
        <f t="shared" si="71"/>
        <v>0</v>
      </c>
      <c r="O234" s="47">
        <f t="shared" si="71"/>
        <v>0</v>
      </c>
      <c r="P234" s="47">
        <f t="shared" si="71"/>
        <v>0</v>
      </c>
      <c r="Q234" s="47">
        <f t="shared" si="71"/>
        <v>0</v>
      </c>
      <c r="R234" s="47">
        <f t="shared" si="71"/>
        <v>0</v>
      </c>
      <c r="S234" s="47">
        <f t="shared" si="71"/>
        <v>0</v>
      </c>
      <c r="T234" s="47">
        <f t="shared" si="71"/>
        <v>0</v>
      </c>
      <c r="U234" s="47">
        <f t="shared" si="71"/>
        <v>0</v>
      </c>
      <c r="V234" s="47">
        <f t="shared" si="71"/>
        <v>0</v>
      </c>
      <c r="W234" s="47">
        <f t="shared" si="71"/>
        <v>0</v>
      </c>
      <c r="X234" s="47">
        <f t="shared" si="71"/>
        <v>0</v>
      </c>
      <c r="Y234" s="47">
        <f t="shared" si="71"/>
        <v>0</v>
      </c>
      <c r="Z234" s="47">
        <f t="shared" si="71"/>
        <v>0</v>
      </c>
      <c r="AA234" s="47">
        <f t="shared" ref="AA234:AF234" si="72">AA233</f>
        <v>0</v>
      </c>
      <c r="AB234" s="47">
        <f t="shared" si="72"/>
        <v>0</v>
      </c>
      <c r="AC234" s="47">
        <f t="shared" si="72"/>
        <v>0</v>
      </c>
      <c r="AD234" s="47">
        <f t="shared" si="72"/>
        <v>0</v>
      </c>
      <c r="AE234" s="47">
        <f t="shared" si="72"/>
        <v>0</v>
      </c>
      <c r="AF234" s="47">
        <f t="shared" si="72"/>
        <v>0</v>
      </c>
      <c r="AG234" s="47">
        <f t="shared" si="71"/>
        <v>4071136</v>
      </c>
    </row>
    <row r="235" spans="1:33" x14ac:dyDescent="0.25">
      <c r="B235" s="98"/>
      <c r="C235" s="9"/>
      <c r="D235" s="13"/>
      <c r="E235" s="14"/>
      <c r="F235" s="49"/>
      <c r="N235" s="49"/>
      <c r="O235" s="49"/>
      <c r="P235" s="49"/>
      <c r="Q235" s="49"/>
      <c r="R235" s="49"/>
      <c r="S235" s="49"/>
      <c r="T235" s="49"/>
      <c r="U235" s="49"/>
      <c r="V235" s="49"/>
      <c r="W235" s="49"/>
      <c r="X235" s="49"/>
      <c r="Y235" s="49"/>
      <c r="Z235" s="49"/>
      <c r="AA235" s="49"/>
      <c r="AB235" s="49"/>
      <c r="AC235" s="49"/>
      <c r="AD235" s="49"/>
      <c r="AE235" s="49"/>
      <c r="AF235" s="49"/>
      <c r="AG235" s="91"/>
    </row>
    <row r="236" spans="1:33" s="18" customFormat="1" x14ac:dyDescent="0.2">
      <c r="A236" s="40" t="s">
        <v>582</v>
      </c>
      <c r="B236" s="12" t="s">
        <v>111</v>
      </c>
      <c r="C236" s="15" t="s">
        <v>617</v>
      </c>
      <c r="D236" s="19"/>
      <c r="E236" s="16" t="s">
        <v>112</v>
      </c>
      <c r="F236" s="42"/>
      <c r="G236" s="49">
        <v>2062065</v>
      </c>
      <c r="H236" s="49">
        <v>272337</v>
      </c>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91">
        <f>SUM(G236:AF236)</f>
        <v>2334402</v>
      </c>
    </row>
    <row r="237" spans="1:33" s="97" customFormat="1" x14ac:dyDescent="0.2">
      <c r="A237" s="92"/>
      <c r="B237" s="93"/>
      <c r="C237" s="94"/>
      <c r="D237" s="95"/>
      <c r="E237" s="46" t="s">
        <v>584</v>
      </c>
      <c r="F237" s="46"/>
      <c r="G237" s="47">
        <f>G236</f>
        <v>2062065</v>
      </c>
      <c r="H237" s="47">
        <f t="shared" ref="H237:AG237" si="73">H236</f>
        <v>272337</v>
      </c>
      <c r="I237" s="96">
        <f t="shared" si="73"/>
        <v>0</v>
      </c>
      <c r="J237" s="47">
        <f t="shared" si="73"/>
        <v>0</v>
      </c>
      <c r="K237" s="47">
        <f t="shared" si="73"/>
        <v>0</v>
      </c>
      <c r="L237" s="47">
        <f t="shared" si="73"/>
        <v>0</v>
      </c>
      <c r="M237" s="47">
        <f t="shared" si="73"/>
        <v>0</v>
      </c>
      <c r="N237" s="47">
        <f t="shared" si="73"/>
        <v>0</v>
      </c>
      <c r="O237" s="47">
        <f t="shared" si="73"/>
        <v>0</v>
      </c>
      <c r="P237" s="47">
        <f t="shared" si="73"/>
        <v>0</v>
      </c>
      <c r="Q237" s="47">
        <f t="shared" si="73"/>
        <v>0</v>
      </c>
      <c r="R237" s="47">
        <f t="shared" si="73"/>
        <v>0</v>
      </c>
      <c r="S237" s="47">
        <f t="shared" si="73"/>
        <v>0</v>
      </c>
      <c r="T237" s="47">
        <f t="shared" si="73"/>
        <v>0</v>
      </c>
      <c r="U237" s="47">
        <f t="shared" si="73"/>
        <v>0</v>
      </c>
      <c r="V237" s="47">
        <f t="shared" si="73"/>
        <v>0</v>
      </c>
      <c r="W237" s="47">
        <f t="shared" si="73"/>
        <v>0</v>
      </c>
      <c r="X237" s="47">
        <f t="shared" si="73"/>
        <v>0</v>
      </c>
      <c r="Y237" s="47">
        <f t="shared" si="73"/>
        <v>0</v>
      </c>
      <c r="Z237" s="47">
        <f t="shared" si="73"/>
        <v>0</v>
      </c>
      <c r="AA237" s="47">
        <f t="shared" ref="AA237:AF237" si="74">AA236</f>
        <v>0</v>
      </c>
      <c r="AB237" s="47">
        <f t="shared" si="74"/>
        <v>0</v>
      </c>
      <c r="AC237" s="47">
        <f t="shared" si="74"/>
        <v>0</v>
      </c>
      <c r="AD237" s="47">
        <f t="shared" si="74"/>
        <v>0</v>
      </c>
      <c r="AE237" s="47">
        <f t="shared" si="74"/>
        <v>0</v>
      </c>
      <c r="AF237" s="47">
        <f t="shared" si="74"/>
        <v>0</v>
      </c>
      <c r="AG237" s="47">
        <f t="shared" si="73"/>
        <v>2334402</v>
      </c>
    </row>
    <row r="238" spans="1:33" x14ac:dyDescent="0.25">
      <c r="A238" s="99"/>
      <c r="B238" s="98"/>
      <c r="C238" s="9"/>
      <c r="D238" s="13"/>
      <c r="E238" s="14"/>
      <c r="F238" s="9"/>
      <c r="N238" s="49"/>
      <c r="O238" s="49"/>
      <c r="P238" s="49"/>
      <c r="Q238" s="49"/>
      <c r="R238" s="49"/>
      <c r="S238" s="49"/>
      <c r="T238" s="49"/>
      <c r="U238" s="49"/>
      <c r="V238" s="49"/>
      <c r="W238" s="49"/>
      <c r="X238" s="49"/>
      <c r="Y238" s="49"/>
      <c r="Z238" s="49"/>
      <c r="AA238" s="49"/>
      <c r="AB238" s="49"/>
      <c r="AC238" s="49"/>
      <c r="AD238" s="49"/>
      <c r="AE238" s="49"/>
      <c r="AF238" s="49"/>
      <c r="AG238" s="91"/>
    </row>
    <row r="239" spans="1:33" x14ac:dyDescent="0.25">
      <c r="A239" s="183" t="s">
        <v>587</v>
      </c>
      <c r="B239" s="12" t="s">
        <v>41</v>
      </c>
      <c r="C239" s="9" t="s">
        <v>618</v>
      </c>
      <c r="D239" s="13" t="s">
        <v>46</v>
      </c>
      <c r="E239" s="9" t="s">
        <v>26</v>
      </c>
      <c r="F239" s="49"/>
      <c r="G239" s="49">
        <v>797600</v>
      </c>
      <c r="H239" s="49">
        <f>966855-G239</f>
        <v>169255</v>
      </c>
      <c r="I239" s="49">
        <v>3400</v>
      </c>
      <c r="J239" s="49">
        <f>386*4</f>
        <v>1544</v>
      </c>
      <c r="N239" s="49"/>
      <c r="O239" s="49"/>
      <c r="P239" s="49"/>
      <c r="Q239" s="49"/>
      <c r="R239" s="49"/>
      <c r="S239" s="49"/>
      <c r="T239" s="49"/>
      <c r="U239" s="49"/>
      <c r="V239" s="49"/>
      <c r="W239" s="49"/>
      <c r="X239" s="49"/>
      <c r="Y239" s="49"/>
      <c r="Z239" s="49"/>
      <c r="AA239" s="49"/>
      <c r="AB239" s="49"/>
      <c r="AC239" s="49"/>
      <c r="AD239" s="49"/>
      <c r="AE239" s="49"/>
      <c r="AF239" s="49"/>
      <c r="AG239" s="91">
        <f t="shared" ref="AG239:AG244" si="75">SUM(G239:AF239)</f>
        <v>971799</v>
      </c>
    </row>
    <row r="240" spans="1:33" ht="12.75" customHeight="1" x14ac:dyDescent="0.25">
      <c r="A240" s="183"/>
      <c r="B240" s="181" t="s">
        <v>41</v>
      </c>
      <c r="C240" s="177" t="s">
        <v>618</v>
      </c>
      <c r="D240" s="177" t="s">
        <v>42</v>
      </c>
      <c r="E240" s="177" t="s">
        <v>26</v>
      </c>
      <c r="F240" s="177"/>
      <c r="G240" s="178">
        <f>1359275+82580</f>
        <v>1441855</v>
      </c>
      <c r="H240" s="178">
        <v>-475000</v>
      </c>
      <c r="I240" s="178">
        <f>680*5</f>
        <v>3400</v>
      </c>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c r="AG240" s="179">
        <f t="shared" si="75"/>
        <v>970255</v>
      </c>
    </row>
    <row r="241" spans="1:34" x14ac:dyDescent="0.25">
      <c r="B241" s="12" t="s">
        <v>41</v>
      </c>
      <c r="C241" s="9" t="s">
        <v>618</v>
      </c>
      <c r="D241" s="13"/>
      <c r="E241" s="14" t="s">
        <v>53</v>
      </c>
      <c r="F241" s="49"/>
      <c r="G241" s="49">
        <v>202900</v>
      </c>
      <c r="I241" s="49">
        <v>83040</v>
      </c>
      <c r="N241" s="49"/>
      <c r="O241" s="49"/>
      <c r="P241" s="49"/>
      <c r="Q241" s="49"/>
      <c r="R241" s="49"/>
      <c r="S241" s="49"/>
      <c r="T241" s="49"/>
      <c r="U241" s="49"/>
      <c r="V241" s="49"/>
      <c r="W241" s="49"/>
      <c r="X241" s="49"/>
      <c r="Y241" s="49"/>
      <c r="Z241" s="49"/>
      <c r="AA241" s="49"/>
      <c r="AB241" s="49"/>
      <c r="AC241" s="49"/>
      <c r="AD241" s="49"/>
      <c r="AE241" s="49"/>
      <c r="AF241" s="49"/>
      <c r="AG241" s="91">
        <f t="shared" si="75"/>
        <v>285940</v>
      </c>
    </row>
    <row r="242" spans="1:34" x14ac:dyDescent="0.25">
      <c r="B242" s="12" t="s">
        <v>41</v>
      </c>
      <c r="C242" s="9" t="s">
        <v>618</v>
      </c>
      <c r="D242" s="13"/>
      <c r="E242" s="14" t="s">
        <v>254</v>
      </c>
      <c r="F242" s="49"/>
      <c r="H242" s="49">
        <v>1611260</v>
      </c>
      <c r="I242" s="49">
        <f>2473*5</f>
        <v>12365</v>
      </c>
      <c r="J242" s="49">
        <f>1463*5</f>
        <v>7315</v>
      </c>
      <c r="K242" s="49">
        <v>773722</v>
      </c>
      <c r="N242" s="49"/>
      <c r="O242" s="49"/>
      <c r="P242" s="49"/>
      <c r="Q242" s="49"/>
      <c r="R242" s="49"/>
      <c r="S242" s="49"/>
      <c r="T242" s="49"/>
      <c r="U242" s="49"/>
      <c r="V242" s="49"/>
      <c r="W242" s="49"/>
      <c r="X242" s="49"/>
      <c r="Y242" s="49"/>
      <c r="Z242" s="49"/>
      <c r="AA242" s="49"/>
      <c r="AB242" s="49"/>
      <c r="AC242" s="49"/>
      <c r="AD242" s="49"/>
      <c r="AE242" s="49"/>
      <c r="AF242" s="49"/>
      <c r="AG242" s="91">
        <f t="shared" si="75"/>
        <v>2404662</v>
      </c>
    </row>
    <row r="243" spans="1:34" x14ac:dyDescent="0.25">
      <c r="A243" s="184"/>
      <c r="B243" s="12" t="s">
        <v>41</v>
      </c>
      <c r="C243" s="9" t="s">
        <v>618</v>
      </c>
      <c r="D243" s="13"/>
      <c r="E243" s="9" t="s">
        <v>270</v>
      </c>
      <c r="F243" s="49"/>
      <c r="G243" s="49">
        <v>6900000</v>
      </c>
      <c r="I243" s="49">
        <f>9619*5</f>
        <v>48095</v>
      </c>
      <c r="J243" s="49">
        <f>403*5</f>
        <v>2015</v>
      </c>
      <c r="N243" s="49"/>
      <c r="O243" s="49"/>
      <c r="P243" s="49"/>
      <c r="Q243" s="49"/>
      <c r="R243" s="49"/>
      <c r="S243" s="49"/>
      <c r="T243" s="49"/>
      <c r="U243" s="49"/>
      <c r="V243" s="49"/>
      <c r="W243" s="49"/>
      <c r="X243" s="49"/>
      <c r="Y243" s="49"/>
      <c r="Z243" s="49"/>
      <c r="AA243" s="49"/>
      <c r="AB243" s="49"/>
      <c r="AC243" s="49"/>
      <c r="AD243" s="49"/>
      <c r="AE243" s="49"/>
      <c r="AF243" s="49"/>
      <c r="AG243" s="91">
        <f t="shared" si="75"/>
        <v>6950110</v>
      </c>
    </row>
    <row r="244" spans="1:34" x14ac:dyDescent="0.25">
      <c r="B244" s="12" t="s">
        <v>41</v>
      </c>
      <c r="C244" s="9" t="s">
        <v>618</v>
      </c>
      <c r="D244" s="13" t="s">
        <v>505</v>
      </c>
      <c r="E244" s="14" t="s">
        <v>488</v>
      </c>
      <c r="F244" s="49"/>
      <c r="G244" s="49">
        <v>4693545</v>
      </c>
      <c r="I244" s="49">
        <f>7442*5</f>
        <v>37210</v>
      </c>
      <c r="J244" s="49">
        <f>949*5</f>
        <v>4745</v>
      </c>
      <c r="N244" s="49"/>
      <c r="O244" s="49"/>
      <c r="P244" s="49"/>
      <c r="Q244" s="49"/>
      <c r="R244" s="49"/>
      <c r="S244" s="49"/>
      <c r="T244" s="49"/>
      <c r="U244" s="49"/>
      <c r="V244" s="49"/>
      <c r="W244" s="49"/>
      <c r="X244" s="49"/>
      <c r="Y244" s="49"/>
      <c r="Z244" s="49"/>
      <c r="AA244" s="49"/>
      <c r="AB244" s="49"/>
      <c r="AC244" s="49"/>
      <c r="AD244" s="49"/>
      <c r="AE244" s="49"/>
      <c r="AF244" s="49"/>
      <c r="AG244" s="91">
        <f t="shared" si="75"/>
        <v>4735500</v>
      </c>
    </row>
    <row r="245" spans="1:34" s="97" customFormat="1" x14ac:dyDescent="0.2">
      <c r="A245" s="92"/>
      <c r="B245" s="93"/>
      <c r="C245" s="94"/>
      <c r="D245" s="95"/>
      <c r="E245" s="46" t="s">
        <v>584</v>
      </c>
      <c r="F245" s="46"/>
      <c r="G245" s="47">
        <f t="shared" ref="G245:AG245" si="76">SUM(G239:G244)</f>
        <v>14035900</v>
      </c>
      <c r="H245" s="47">
        <f t="shared" si="76"/>
        <v>1305515</v>
      </c>
      <c r="I245" s="47">
        <f t="shared" si="76"/>
        <v>187510</v>
      </c>
      <c r="J245" s="47">
        <f t="shared" si="76"/>
        <v>15619</v>
      </c>
      <c r="K245" s="47">
        <f t="shared" si="76"/>
        <v>773722</v>
      </c>
      <c r="L245" s="47">
        <f t="shared" si="76"/>
        <v>0</v>
      </c>
      <c r="M245" s="96">
        <f t="shared" si="76"/>
        <v>0</v>
      </c>
      <c r="N245" s="47">
        <f t="shared" si="76"/>
        <v>0</v>
      </c>
      <c r="O245" s="47">
        <f t="shared" si="76"/>
        <v>0</v>
      </c>
      <c r="P245" s="47">
        <f t="shared" si="76"/>
        <v>0</v>
      </c>
      <c r="Q245" s="47">
        <f t="shared" si="76"/>
        <v>0</v>
      </c>
      <c r="R245" s="47">
        <f t="shared" si="76"/>
        <v>0</v>
      </c>
      <c r="S245" s="47">
        <f t="shared" si="76"/>
        <v>0</v>
      </c>
      <c r="T245" s="47">
        <f t="shared" si="76"/>
        <v>0</v>
      </c>
      <c r="U245" s="47">
        <f t="shared" si="76"/>
        <v>0</v>
      </c>
      <c r="V245" s="47">
        <f t="shared" si="76"/>
        <v>0</v>
      </c>
      <c r="W245" s="47">
        <f t="shared" si="76"/>
        <v>0</v>
      </c>
      <c r="X245" s="47">
        <f t="shared" si="76"/>
        <v>0</v>
      </c>
      <c r="Y245" s="47">
        <f t="shared" si="76"/>
        <v>0</v>
      </c>
      <c r="Z245" s="47">
        <f t="shared" si="76"/>
        <v>0</v>
      </c>
      <c r="AA245" s="47">
        <f t="shared" si="76"/>
        <v>0</v>
      </c>
      <c r="AB245" s="47">
        <f t="shared" si="76"/>
        <v>0</v>
      </c>
      <c r="AC245" s="47">
        <f t="shared" si="76"/>
        <v>0</v>
      </c>
      <c r="AD245" s="47">
        <f t="shared" si="76"/>
        <v>0</v>
      </c>
      <c r="AE245" s="47">
        <f t="shared" si="76"/>
        <v>0</v>
      </c>
      <c r="AF245" s="47">
        <f t="shared" si="76"/>
        <v>0</v>
      </c>
      <c r="AG245" s="47">
        <f t="shared" si="76"/>
        <v>16318266</v>
      </c>
    </row>
    <row r="246" spans="1:34" x14ac:dyDescent="0.25">
      <c r="B246" s="107"/>
      <c r="C246" s="22"/>
      <c r="D246" s="7"/>
      <c r="E246" s="22"/>
      <c r="F246" s="56"/>
      <c r="N246" s="56"/>
      <c r="O246" s="56"/>
      <c r="P246" s="56"/>
      <c r="Q246" s="56"/>
      <c r="R246" s="56"/>
      <c r="S246" s="56"/>
      <c r="T246" s="56"/>
      <c r="U246" s="56"/>
      <c r="V246" s="56"/>
      <c r="W246" s="56"/>
      <c r="X246" s="56"/>
      <c r="Y246" s="56"/>
      <c r="Z246" s="56"/>
      <c r="AA246" s="144"/>
      <c r="AB246" s="144"/>
      <c r="AC246" s="144"/>
      <c r="AD246" s="144"/>
      <c r="AE246" s="144"/>
      <c r="AF246" s="144"/>
      <c r="AG246" s="108"/>
    </row>
    <row r="247" spans="1:34" s="18" customFormat="1" x14ac:dyDescent="0.2">
      <c r="A247" s="137" t="s">
        <v>585</v>
      </c>
      <c r="B247" s="12" t="s">
        <v>711</v>
      </c>
      <c r="C247" s="15" t="s">
        <v>712</v>
      </c>
      <c r="D247" s="19"/>
      <c r="E247" s="16" t="s">
        <v>710</v>
      </c>
      <c r="F247" s="42"/>
      <c r="G247" s="49">
        <v>1068729</v>
      </c>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91">
        <f>SUM(G247:AF247)</f>
        <v>1068729</v>
      </c>
    </row>
    <row r="248" spans="1:34" s="97" customFormat="1" x14ac:dyDescent="0.2">
      <c r="A248" s="92"/>
      <c r="B248" s="93"/>
      <c r="C248" s="94"/>
      <c r="D248" s="95"/>
      <c r="E248" s="46" t="s">
        <v>584</v>
      </c>
      <c r="F248" s="46"/>
      <c r="G248" s="47">
        <f>G247</f>
        <v>1068729</v>
      </c>
      <c r="H248" s="96">
        <f t="shared" ref="H248:AG248" si="77">H247</f>
        <v>0</v>
      </c>
      <c r="I248" s="47">
        <f t="shared" si="77"/>
        <v>0</v>
      </c>
      <c r="J248" s="47">
        <f t="shared" si="77"/>
        <v>0</v>
      </c>
      <c r="K248" s="47">
        <f t="shared" si="77"/>
        <v>0</v>
      </c>
      <c r="L248" s="47">
        <f t="shared" si="77"/>
        <v>0</v>
      </c>
      <c r="M248" s="47">
        <f t="shared" si="77"/>
        <v>0</v>
      </c>
      <c r="N248" s="47">
        <f t="shared" si="77"/>
        <v>0</v>
      </c>
      <c r="O248" s="47">
        <f t="shared" si="77"/>
        <v>0</v>
      </c>
      <c r="P248" s="47">
        <f t="shared" si="77"/>
        <v>0</v>
      </c>
      <c r="Q248" s="47">
        <f t="shared" si="77"/>
        <v>0</v>
      </c>
      <c r="R248" s="47">
        <f t="shared" si="77"/>
        <v>0</v>
      </c>
      <c r="S248" s="47">
        <f t="shared" si="77"/>
        <v>0</v>
      </c>
      <c r="T248" s="47">
        <f t="shared" si="77"/>
        <v>0</v>
      </c>
      <c r="U248" s="47">
        <f t="shared" si="77"/>
        <v>0</v>
      </c>
      <c r="V248" s="47">
        <f t="shared" si="77"/>
        <v>0</v>
      </c>
      <c r="W248" s="47">
        <f t="shared" si="77"/>
        <v>0</v>
      </c>
      <c r="X248" s="47">
        <f t="shared" si="77"/>
        <v>0</v>
      </c>
      <c r="Y248" s="47">
        <f t="shared" si="77"/>
        <v>0</v>
      </c>
      <c r="Z248" s="47">
        <f t="shared" si="77"/>
        <v>0</v>
      </c>
      <c r="AA248" s="47">
        <f t="shared" ref="AA248:AF248" si="78">AA247</f>
        <v>0</v>
      </c>
      <c r="AB248" s="47">
        <f t="shared" si="78"/>
        <v>0</v>
      </c>
      <c r="AC248" s="47">
        <f t="shared" si="78"/>
        <v>0</v>
      </c>
      <c r="AD248" s="47">
        <f t="shared" si="78"/>
        <v>0</v>
      </c>
      <c r="AE248" s="47">
        <f t="shared" si="78"/>
        <v>0</v>
      </c>
      <c r="AF248" s="47">
        <f t="shared" si="78"/>
        <v>0</v>
      </c>
      <c r="AG248" s="47">
        <f t="shared" si="77"/>
        <v>1068729</v>
      </c>
    </row>
    <row r="249" spans="1:34" x14ac:dyDescent="0.25">
      <c r="A249" s="135"/>
      <c r="B249" s="98"/>
      <c r="C249" s="9"/>
      <c r="D249" s="13"/>
      <c r="E249" s="14"/>
      <c r="F249" s="9"/>
      <c r="N249" s="49"/>
      <c r="O249" s="49"/>
      <c r="P249" s="49"/>
      <c r="Q249" s="49"/>
      <c r="R249" s="49"/>
      <c r="S249" s="49"/>
      <c r="T249" s="49"/>
      <c r="U249" s="49"/>
      <c r="V249" s="49"/>
      <c r="W249" s="49"/>
      <c r="X249" s="49"/>
      <c r="Y249" s="49"/>
      <c r="Z249" s="49"/>
      <c r="AA249" s="49"/>
      <c r="AB249" s="49"/>
      <c r="AC249" s="49"/>
      <c r="AD249" s="49"/>
      <c r="AE249" s="49"/>
      <c r="AF249" s="49"/>
      <c r="AG249" s="91"/>
    </row>
    <row r="250" spans="1:34" ht="33" x14ac:dyDescent="0.25">
      <c r="A250" s="99" t="s">
        <v>585</v>
      </c>
      <c r="B250" s="12" t="s">
        <v>221</v>
      </c>
      <c r="C250" s="9" t="s">
        <v>620</v>
      </c>
      <c r="D250" s="13"/>
      <c r="E250" s="14" t="s">
        <v>222</v>
      </c>
      <c r="F250" s="49"/>
      <c r="G250" s="49">
        <v>100000</v>
      </c>
      <c r="H250" s="102"/>
      <c r="N250" s="49"/>
      <c r="O250" s="49"/>
      <c r="P250" s="49"/>
      <c r="Q250" s="49"/>
      <c r="R250" s="49"/>
      <c r="S250" s="49"/>
      <c r="T250" s="49"/>
      <c r="U250" s="49"/>
      <c r="V250" s="49"/>
      <c r="W250" s="49"/>
      <c r="X250" s="49"/>
      <c r="Y250" s="49"/>
      <c r="Z250" s="49"/>
      <c r="AA250" s="49"/>
      <c r="AB250" s="49"/>
      <c r="AC250" s="49"/>
      <c r="AD250" s="49"/>
      <c r="AE250" s="49"/>
      <c r="AF250" s="49"/>
      <c r="AG250" s="91">
        <f>SUM(G250:AF250)</f>
        <v>100000</v>
      </c>
    </row>
    <row r="251" spans="1:34" s="97" customFormat="1" x14ac:dyDescent="0.2">
      <c r="A251" s="92"/>
      <c r="B251" s="93"/>
      <c r="C251" s="94"/>
      <c r="D251" s="95"/>
      <c r="E251" s="46" t="s">
        <v>584</v>
      </c>
      <c r="F251" s="46"/>
      <c r="G251" s="47">
        <f t="shared" ref="G251:AG251" si="79">G250</f>
        <v>100000</v>
      </c>
      <c r="H251" s="96">
        <f t="shared" si="79"/>
        <v>0</v>
      </c>
      <c r="I251" s="47">
        <f t="shared" si="79"/>
        <v>0</v>
      </c>
      <c r="J251" s="47">
        <f t="shared" si="79"/>
        <v>0</v>
      </c>
      <c r="K251" s="47">
        <f t="shared" si="79"/>
        <v>0</v>
      </c>
      <c r="L251" s="47">
        <f t="shared" si="79"/>
        <v>0</v>
      </c>
      <c r="M251" s="47">
        <f t="shared" si="79"/>
        <v>0</v>
      </c>
      <c r="N251" s="47">
        <f t="shared" si="79"/>
        <v>0</v>
      </c>
      <c r="O251" s="47">
        <f t="shared" si="79"/>
        <v>0</v>
      </c>
      <c r="P251" s="47">
        <f t="shared" si="79"/>
        <v>0</v>
      </c>
      <c r="Q251" s="47">
        <f t="shared" si="79"/>
        <v>0</v>
      </c>
      <c r="R251" s="47">
        <f t="shared" si="79"/>
        <v>0</v>
      </c>
      <c r="S251" s="47">
        <f t="shared" si="79"/>
        <v>0</v>
      </c>
      <c r="T251" s="47">
        <f t="shared" si="79"/>
        <v>0</v>
      </c>
      <c r="U251" s="47">
        <f t="shared" si="79"/>
        <v>0</v>
      </c>
      <c r="V251" s="47">
        <f t="shared" si="79"/>
        <v>0</v>
      </c>
      <c r="W251" s="47">
        <f t="shared" si="79"/>
        <v>0</v>
      </c>
      <c r="X251" s="47">
        <f t="shared" si="79"/>
        <v>0</v>
      </c>
      <c r="Y251" s="47">
        <f t="shared" si="79"/>
        <v>0</v>
      </c>
      <c r="Z251" s="47">
        <f t="shared" si="79"/>
        <v>0</v>
      </c>
      <c r="AA251" s="47">
        <f t="shared" ref="AA251:AF251" si="80">AA250</f>
        <v>0</v>
      </c>
      <c r="AB251" s="47">
        <f t="shared" si="80"/>
        <v>0</v>
      </c>
      <c r="AC251" s="47">
        <f t="shared" si="80"/>
        <v>0</v>
      </c>
      <c r="AD251" s="47">
        <f t="shared" si="80"/>
        <v>0</v>
      </c>
      <c r="AE251" s="47">
        <f t="shared" si="80"/>
        <v>0</v>
      </c>
      <c r="AF251" s="47">
        <f t="shared" si="80"/>
        <v>0</v>
      </c>
      <c r="AG251" s="47">
        <f t="shared" si="79"/>
        <v>100000</v>
      </c>
    </row>
    <row r="252" spans="1:34" x14ac:dyDescent="0.25">
      <c r="B252" s="98"/>
      <c r="C252" s="9"/>
      <c r="D252" s="13"/>
      <c r="E252" s="14"/>
      <c r="F252" s="9"/>
      <c r="N252" s="49"/>
      <c r="O252" s="49"/>
      <c r="P252" s="49"/>
      <c r="Q252" s="49"/>
      <c r="R252" s="49"/>
      <c r="S252" s="49"/>
      <c r="T252" s="49"/>
      <c r="U252" s="49"/>
      <c r="V252" s="49"/>
      <c r="W252" s="49"/>
      <c r="X252" s="49"/>
      <c r="Y252" s="49"/>
      <c r="Z252" s="49"/>
      <c r="AA252" s="49"/>
      <c r="AB252" s="49"/>
      <c r="AC252" s="49"/>
      <c r="AD252" s="49"/>
      <c r="AE252" s="49"/>
      <c r="AF252" s="49"/>
      <c r="AG252" s="91"/>
    </row>
    <row r="253" spans="1:34" x14ac:dyDescent="0.25">
      <c r="A253" s="99" t="s">
        <v>582</v>
      </c>
      <c r="B253" s="12" t="s">
        <v>102</v>
      </c>
      <c r="C253" s="9" t="s">
        <v>621</v>
      </c>
      <c r="D253" s="13"/>
      <c r="E253" s="14" t="s">
        <v>97</v>
      </c>
      <c r="F253" s="49"/>
      <c r="G253" s="49">
        <v>1474725</v>
      </c>
      <c r="H253" s="49">
        <v>182531</v>
      </c>
      <c r="N253" s="49"/>
      <c r="O253" s="49"/>
      <c r="P253" s="49"/>
      <c r="Q253" s="49"/>
      <c r="R253" s="49"/>
      <c r="S253" s="49"/>
      <c r="T253" s="49"/>
      <c r="U253" s="49"/>
      <c r="V253" s="49"/>
      <c r="W253" s="49"/>
      <c r="X253" s="49"/>
      <c r="Y253" s="49"/>
      <c r="Z253" s="49"/>
      <c r="AA253" s="49"/>
      <c r="AB253" s="49"/>
      <c r="AC253" s="49"/>
      <c r="AD253" s="49"/>
      <c r="AE253" s="49"/>
      <c r="AF253" s="49"/>
      <c r="AG253" s="91">
        <f t="shared" ref="AG253:AG259" si="81">SUM(G253:AF253)</f>
        <v>1657256</v>
      </c>
    </row>
    <row r="254" spans="1:34" x14ac:dyDescent="0.25">
      <c r="B254" s="12" t="s">
        <v>102</v>
      </c>
      <c r="C254" s="9" t="s">
        <v>621</v>
      </c>
      <c r="D254" s="13"/>
      <c r="E254" s="14" t="s">
        <v>238</v>
      </c>
      <c r="F254" s="49"/>
      <c r="G254" s="49">
        <v>2483433</v>
      </c>
      <c r="H254" s="49">
        <v>589957</v>
      </c>
      <c r="N254" s="49"/>
      <c r="O254" s="49"/>
      <c r="P254" s="49"/>
      <c r="Q254" s="49"/>
      <c r="R254" s="49"/>
      <c r="S254" s="49"/>
      <c r="T254" s="49"/>
      <c r="U254" s="49"/>
      <c r="V254" s="49"/>
      <c r="W254" s="49"/>
      <c r="X254" s="49"/>
      <c r="Y254" s="49"/>
      <c r="Z254" s="49"/>
      <c r="AA254" s="49"/>
      <c r="AB254" s="49"/>
      <c r="AC254" s="49"/>
      <c r="AD254" s="49"/>
      <c r="AE254" s="49"/>
      <c r="AF254" s="49"/>
      <c r="AG254" s="91">
        <f t="shared" si="81"/>
        <v>3073390</v>
      </c>
    </row>
    <row r="255" spans="1:34" x14ac:dyDescent="0.25">
      <c r="B255" s="115" t="s">
        <v>102</v>
      </c>
      <c r="C255" s="115" t="s">
        <v>621</v>
      </c>
      <c r="D255" s="13"/>
      <c r="E255" s="115" t="s">
        <v>386</v>
      </c>
      <c r="F255" s="49"/>
      <c r="G255" s="102">
        <v>346482</v>
      </c>
      <c r="H255" s="102">
        <v>-98058</v>
      </c>
      <c r="I255" s="102"/>
      <c r="J255" s="102">
        <v>-165616</v>
      </c>
      <c r="K255" s="102"/>
      <c r="N255" s="49"/>
      <c r="O255" s="49"/>
      <c r="P255" s="49"/>
      <c r="Q255" s="49"/>
      <c r="R255" s="49"/>
      <c r="S255" s="49"/>
      <c r="T255" s="49"/>
      <c r="U255" s="49"/>
      <c r="V255" s="49"/>
      <c r="W255" s="49"/>
      <c r="X255" s="49"/>
      <c r="Y255" s="49"/>
      <c r="Z255" s="49"/>
      <c r="AA255" s="49"/>
      <c r="AB255" s="49"/>
      <c r="AC255" s="49"/>
      <c r="AD255" s="49"/>
      <c r="AE255" s="49"/>
      <c r="AF255" s="49"/>
      <c r="AG255" s="91">
        <f t="shared" si="81"/>
        <v>82808</v>
      </c>
      <c r="AH255" s="130"/>
    </row>
    <row r="256" spans="1:34" x14ac:dyDescent="0.25">
      <c r="B256" s="12" t="s">
        <v>102</v>
      </c>
      <c r="C256" s="9" t="s">
        <v>621</v>
      </c>
      <c r="D256" s="13"/>
      <c r="E256" s="14" t="s">
        <v>691</v>
      </c>
      <c r="F256" s="68" t="s">
        <v>29</v>
      </c>
      <c r="N256" s="49"/>
      <c r="O256" s="49"/>
      <c r="P256" s="49"/>
      <c r="Q256" s="49"/>
      <c r="R256" s="49"/>
      <c r="S256" s="49"/>
      <c r="T256" s="49"/>
      <c r="U256" s="49"/>
      <c r="V256" s="49"/>
      <c r="W256" s="49"/>
      <c r="X256" s="49"/>
      <c r="Y256" s="49"/>
      <c r="Z256" s="49"/>
      <c r="AA256" s="49"/>
      <c r="AB256" s="49"/>
      <c r="AC256" s="49"/>
      <c r="AD256" s="49"/>
      <c r="AE256" s="49"/>
      <c r="AF256" s="49"/>
      <c r="AG256" s="91">
        <f t="shared" si="81"/>
        <v>0</v>
      </c>
    </row>
    <row r="257" spans="1:34" x14ac:dyDescent="0.25">
      <c r="B257" s="12" t="s">
        <v>102</v>
      </c>
      <c r="C257" s="9" t="s">
        <v>621</v>
      </c>
      <c r="D257" s="13"/>
      <c r="E257" s="14" t="s">
        <v>480</v>
      </c>
      <c r="F257" s="68" t="s">
        <v>29</v>
      </c>
      <c r="N257" s="49"/>
      <c r="O257" s="49"/>
      <c r="P257" s="49"/>
      <c r="Q257" s="49"/>
      <c r="R257" s="49"/>
      <c r="S257" s="49"/>
      <c r="T257" s="49"/>
      <c r="U257" s="49"/>
      <c r="V257" s="49"/>
      <c r="W257" s="49"/>
      <c r="X257" s="49"/>
      <c r="Y257" s="49"/>
      <c r="Z257" s="49"/>
      <c r="AA257" s="49"/>
      <c r="AB257" s="49"/>
      <c r="AC257" s="49"/>
      <c r="AD257" s="49"/>
      <c r="AE257" s="49"/>
      <c r="AF257" s="49"/>
      <c r="AG257" s="91">
        <f t="shared" si="81"/>
        <v>0</v>
      </c>
    </row>
    <row r="258" spans="1:34" x14ac:dyDescent="0.25">
      <c r="B258" s="12" t="s">
        <v>102</v>
      </c>
      <c r="C258" s="9" t="s">
        <v>621</v>
      </c>
      <c r="D258" s="13"/>
      <c r="E258" s="14" t="s">
        <v>485</v>
      </c>
      <c r="F258" s="68" t="s">
        <v>29</v>
      </c>
      <c r="N258" s="49"/>
      <c r="O258" s="49"/>
      <c r="P258" s="49"/>
      <c r="Q258" s="49"/>
      <c r="R258" s="49"/>
      <c r="S258" s="49"/>
      <c r="T258" s="49"/>
      <c r="U258" s="49"/>
      <c r="V258" s="49"/>
      <c r="W258" s="49"/>
      <c r="X258" s="49"/>
      <c r="Y258" s="49"/>
      <c r="Z258" s="49"/>
      <c r="AA258" s="49"/>
      <c r="AB258" s="49"/>
      <c r="AC258" s="49"/>
      <c r="AD258" s="49"/>
      <c r="AE258" s="49"/>
      <c r="AF258" s="49"/>
      <c r="AG258" s="91">
        <f t="shared" si="81"/>
        <v>0</v>
      </c>
    </row>
    <row r="259" spans="1:34" x14ac:dyDescent="0.25">
      <c r="B259" s="12" t="s">
        <v>102</v>
      </c>
      <c r="C259" s="9" t="s">
        <v>621</v>
      </c>
      <c r="D259" s="13"/>
      <c r="E259" s="14" t="s">
        <v>400</v>
      </c>
      <c r="F259" s="68" t="s">
        <v>29</v>
      </c>
      <c r="N259" s="49"/>
      <c r="O259" s="49"/>
      <c r="P259" s="49"/>
      <c r="Q259" s="49"/>
      <c r="R259" s="49"/>
      <c r="S259" s="49"/>
      <c r="T259" s="49"/>
      <c r="U259" s="49"/>
      <c r="V259" s="49"/>
      <c r="W259" s="49"/>
      <c r="X259" s="49"/>
      <c r="Y259" s="49"/>
      <c r="Z259" s="49"/>
      <c r="AA259" s="49"/>
      <c r="AB259" s="49"/>
      <c r="AC259" s="49"/>
      <c r="AD259" s="49"/>
      <c r="AE259" s="49"/>
      <c r="AF259" s="49"/>
      <c r="AG259" s="91">
        <f t="shared" si="81"/>
        <v>0</v>
      </c>
    </row>
    <row r="260" spans="1:34" s="97" customFormat="1" x14ac:dyDescent="0.2">
      <c r="A260" s="92"/>
      <c r="B260" s="93"/>
      <c r="C260" s="94"/>
      <c r="D260" s="95"/>
      <c r="E260" s="46" t="s">
        <v>584</v>
      </c>
      <c r="F260" s="46"/>
      <c r="G260" s="47">
        <f>SUM(G253:G259)</f>
        <v>4304640</v>
      </c>
      <c r="H260" s="47">
        <f t="shared" ref="H260:AG260" si="82">SUM(H253:H259)</f>
        <v>674430</v>
      </c>
      <c r="I260" s="47">
        <f t="shared" si="82"/>
        <v>0</v>
      </c>
      <c r="J260" s="47">
        <f t="shared" si="82"/>
        <v>-165616</v>
      </c>
      <c r="K260" s="47">
        <f t="shared" si="82"/>
        <v>0</v>
      </c>
      <c r="L260" s="47">
        <f t="shared" si="82"/>
        <v>0</v>
      </c>
      <c r="M260" s="96">
        <f t="shared" si="82"/>
        <v>0</v>
      </c>
      <c r="N260" s="47">
        <f t="shared" si="82"/>
        <v>0</v>
      </c>
      <c r="O260" s="47">
        <f t="shared" si="82"/>
        <v>0</v>
      </c>
      <c r="P260" s="47">
        <f t="shared" si="82"/>
        <v>0</v>
      </c>
      <c r="Q260" s="47">
        <f t="shared" si="82"/>
        <v>0</v>
      </c>
      <c r="R260" s="47">
        <f t="shared" si="82"/>
        <v>0</v>
      </c>
      <c r="S260" s="47">
        <f t="shared" si="82"/>
        <v>0</v>
      </c>
      <c r="T260" s="47">
        <f t="shared" si="82"/>
        <v>0</v>
      </c>
      <c r="U260" s="47">
        <f t="shared" si="82"/>
        <v>0</v>
      </c>
      <c r="V260" s="47">
        <f t="shared" si="82"/>
        <v>0</v>
      </c>
      <c r="W260" s="47">
        <f t="shared" si="82"/>
        <v>0</v>
      </c>
      <c r="X260" s="47">
        <f t="shared" si="82"/>
        <v>0</v>
      </c>
      <c r="Y260" s="47">
        <f t="shared" si="82"/>
        <v>0</v>
      </c>
      <c r="Z260" s="47">
        <f t="shared" si="82"/>
        <v>0</v>
      </c>
      <c r="AA260" s="47">
        <f t="shared" ref="AA260:AF260" si="83">SUM(AA253:AA259)</f>
        <v>0</v>
      </c>
      <c r="AB260" s="47">
        <f t="shared" si="83"/>
        <v>0</v>
      </c>
      <c r="AC260" s="47">
        <f t="shared" si="83"/>
        <v>0</v>
      </c>
      <c r="AD260" s="47">
        <f t="shared" si="83"/>
        <v>0</v>
      </c>
      <c r="AE260" s="47">
        <f t="shared" si="83"/>
        <v>0</v>
      </c>
      <c r="AF260" s="47">
        <f t="shared" si="83"/>
        <v>0</v>
      </c>
      <c r="AG260" s="47">
        <f t="shared" si="82"/>
        <v>4813454</v>
      </c>
    </row>
    <row r="261" spans="1:34" x14ac:dyDescent="0.25">
      <c r="B261" s="98"/>
      <c r="C261" s="9"/>
      <c r="D261" s="13"/>
      <c r="E261" s="14"/>
      <c r="F261" s="9"/>
      <c r="N261" s="49"/>
      <c r="O261" s="49"/>
      <c r="P261" s="49"/>
      <c r="Q261" s="49"/>
      <c r="R261" s="49"/>
      <c r="S261" s="49"/>
      <c r="T261" s="49"/>
      <c r="U261" s="49"/>
      <c r="V261" s="49"/>
      <c r="W261" s="49"/>
      <c r="X261" s="49"/>
      <c r="Y261" s="49"/>
      <c r="Z261" s="49"/>
      <c r="AA261" s="49"/>
      <c r="AB261" s="49"/>
      <c r="AC261" s="49"/>
      <c r="AD261" s="49"/>
      <c r="AE261" s="49"/>
      <c r="AF261" s="49"/>
      <c r="AG261" s="91"/>
    </row>
    <row r="262" spans="1:34" x14ac:dyDescent="0.25">
      <c r="A262" s="99" t="s">
        <v>587</v>
      </c>
      <c r="B262" s="12" t="s">
        <v>106</v>
      </c>
      <c r="C262" s="9" t="s">
        <v>622</v>
      </c>
      <c r="D262" s="13"/>
      <c r="E262" s="14" t="s">
        <v>97</v>
      </c>
      <c r="F262" s="49"/>
      <c r="G262" s="49">
        <v>3370800</v>
      </c>
      <c r="J262" s="49">
        <v>511889</v>
      </c>
      <c r="K262" s="42">
        <v>19295</v>
      </c>
      <c r="N262" s="49"/>
      <c r="O262" s="49"/>
      <c r="P262" s="49"/>
      <c r="Q262" s="49"/>
      <c r="R262" s="49"/>
      <c r="S262" s="49"/>
      <c r="T262" s="49"/>
      <c r="U262" s="49"/>
      <c r="V262" s="49"/>
      <c r="W262" s="49"/>
      <c r="X262" s="49"/>
      <c r="Y262" s="49"/>
      <c r="Z262" s="49"/>
      <c r="AA262" s="49"/>
      <c r="AB262" s="49"/>
      <c r="AC262" s="49"/>
      <c r="AD262" s="49"/>
      <c r="AE262" s="49"/>
      <c r="AF262" s="49"/>
      <c r="AG262" s="91">
        <f t="shared" ref="AG262:AG275" si="84">SUM(G262:AF262)</f>
        <v>3901984</v>
      </c>
      <c r="AH262" s="130"/>
    </row>
    <row r="263" spans="1:34" x14ac:dyDescent="0.25">
      <c r="B263" s="12" t="s">
        <v>106</v>
      </c>
      <c r="C263" s="9" t="s">
        <v>622</v>
      </c>
      <c r="D263" s="13"/>
      <c r="E263" s="14" t="s">
        <v>164</v>
      </c>
      <c r="F263" s="49"/>
      <c r="G263" s="49">
        <v>2085440</v>
      </c>
      <c r="J263" s="49">
        <f>27908-21360</f>
        <v>6548</v>
      </c>
      <c r="K263" s="42">
        <v>19644</v>
      </c>
      <c r="N263" s="49"/>
      <c r="O263" s="49"/>
      <c r="P263" s="49"/>
      <c r="Q263" s="49"/>
      <c r="R263" s="49"/>
      <c r="S263" s="49"/>
      <c r="T263" s="49"/>
      <c r="U263" s="49"/>
      <c r="V263" s="49"/>
      <c r="W263" s="49"/>
      <c r="X263" s="49"/>
      <c r="Y263" s="49"/>
      <c r="Z263" s="49"/>
      <c r="AA263" s="49"/>
      <c r="AB263" s="49"/>
      <c r="AC263" s="49"/>
      <c r="AD263" s="49"/>
      <c r="AE263" s="49"/>
      <c r="AF263" s="49"/>
      <c r="AG263" s="91">
        <f t="shared" si="84"/>
        <v>2111632</v>
      </c>
      <c r="AH263" s="130"/>
    </row>
    <row r="264" spans="1:34" x14ac:dyDescent="0.25">
      <c r="B264" s="12" t="s">
        <v>106</v>
      </c>
      <c r="C264" s="9" t="s">
        <v>622</v>
      </c>
      <c r="D264" s="13"/>
      <c r="E264" s="14" t="s">
        <v>216</v>
      </c>
      <c r="F264" s="49"/>
      <c r="G264" s="49">
        <v>36904</v>
      </c>
      <c r="J264" s="49">
        <f>306-226</f>
        <v>80</v>
      </c>
      <c r="K264" s="42">
        <v>244</v>
      </c>
      <c r="N264" s="49"/>
      <c r="O264" s="49"/>
      <c r="P264" s="49"/>
      <c r="Q264" s="49"/>
      <c r="R264" s="49"/>
      <c r="S264" s="49"/>
      <c r="T264" s="49"/>
      <c r="U264" s="49"/>
      <c r="V264" s="49"/>
      <c r="W264" s="49"/>
      <c r="X264" s="49"/>
      <c r="Y264" s="49"/>
      <c r="Z264" s="49"/>
      <c r="AA264" s="49"/>
      <c r="AB264" s="49"/>
      <c r="AC264" s="49"/>
      <c r="AD264" s="49"/>
      <c r="AE264" s="49"/>
      <c r="AF264" s="49"/>
      <c r="AG264" s="91">
        <f t="shared" si="84"/>
        <v>37228</v>
      </c>
      <c r="AH264" s="130"/>
    </row>
    <row r="265" spans="1:34" x14ac:dyDescent="0.25">
      <c r="B265" s="115" t="s">
        <v>106</v>
      </c>
      <c r="C265" s="115" t="s">
        <v>622</v>
      </c>
      <c r="D265" s="13"/>
      <c r="E265" s="115" t="s">
        <v>254</v>
      </c>
      <c r="F265" s="49"/>
      <c r="G265" s="102">
        <v>3333324</v>
      </c>
      <c r="H265" s="102">
        <v>-174608</v>
      </c>
      <c r="I265" s="102"/>
      <c r="J265" s="102">
        <f>97468-89679</f>
        <v>7789</v>
      </c>
      <c r="K265" s="102">
        <v>-2767560</v>
      </c>
      <c r="N265" s="49"/>
      <c r="O265" s="49"/>
      <c r="P265" s="49"/>
      <c r="Q265" s="49"/>
      <c r="R265" s="49"/>
      <c r="S265" s="49"/>
      <c r="T265" s="49"/>
      <c r="U265" s="49"/>
      <c r="V265" s="49"/>
      <c r="W265" s="49"/>
      <c r="X265" s="49"/>
      <c r="Y265" s="49"/>
      <c r="Z265" s="49"/>
      <c r="AA265" s="49"/>
      <c r="AB265" s="49"/>
      <c r="AC265" s="49"/>
      <c r="AD265" s="49"/>
      <c r="AE265" s="49"/>
      <c r="AF265" s="49"/>
      <c r="AG265" s="91">
        <f t="shared" si="84"/>
        <v>398945</v>
      </c>
      <c r="AH265" s="130"/>
    </row>
    <row r="266" spans="1:34" x14ac:dyDescent="0.25">
      <c r="B266" s="12" t="s">
        <v>106</v>
      </c>
      <c r="C266" s="9" t="s">
        <v>622</v>
      </c>
      <c r="D266" s="13"/>
      <c r="E266" s="14" t="s">
        <v>323</v>
      </c>
      <c r="F266" s="49"/>
      <c r="G266" s="49">
        <v>265212</v>
      </c>
      <c r="J266" s="49">
        <f>934-303</f>
        <v>631</v>
      </c>
      <c r="K266" s="42">
        <v>1893</v>
      </c>
      <c r="N266" s="49"/>
      <c r="O266" s="49"/>
      <c r="P266" s="49"/>
      <c r="Q266" s="49"/>
      <c r="R266" s="49"/>
      <c r="S266" s="49"/>
      <c r="T266" s="49"/>
      <c r="U266" s="49"/>
      <c r="V266" s="49"/>
      <c r="W266" s="49"/>
      <c r="X266" s="49"/>
      <c r="Y266" s="49"/>
      <c r="Z266" s="49"/>
      <c r="AA266" s="49"/>
      <c r="AB266" s="49"/>
      <c r="AC266" s="49"/>
      <c r="AD266" s="49"/>
      <c r="AE266" s="49"/>
      <c r="AF266" s="49"/>
      <c r="AG266" s="91">
        <f t="shared" si="84"/>
        <v>267736</v>
      </c>
      <c r="AH266" s="130"/>
    </row>
    <row r="267" spans="1:34" x14ac:dyDescent="0.25">
      <c r="B267" s="12" t="s">
        <v>106</v>
      </c>
      <c r="C267" s="9" t="s">
        <v>622</v>
      </c>
      <c r="D267" s="13"/>
      <c r="E267" s="14" t="s">
        <v>356</v>
      </c>
      <c r="F267" s="49"/>
      <c r="G267" s="49">
        <v>1234688</v>
      </c>
      <c r="J267" s="49">
        <f>11759-8672</f>
        <v>3087</v>
      </c>
      <c r="K267" s="42">
        <v>9261</v>
      </c>
      <c r="N267" s="49"/>
      <c r="O267" s="49"/>
      <c r="P267" s="49"/>
      <c r="Q267" s="49"/>
      <c r="R267" s="49"/>
      <c r="S267" s="49"/>
      <c r="T267" s="49"/>
      <c r="U267" s="49"/>
      <c r="V267" s="49"/>
      <c r="W267" s="49"/>
      <c r="X267" s="49"/>
      <c r="Y267" s="49"/>
      <c r="Z267" s="49"/>
      <c r="AA267" s="49"/>
      <c r="AB267" s="49"/>
      <c r="AC267" s="49"/>
      <c r="AD267" s="49"/>
      <c r="AE267" s="49"/>
      <c r="AF267" s="49"/>
      <c r="AG267" s="91">
        <f t="shared" si="84"/>
        <v>1247036</v>
      </c>
      <c r="AH267" s="130"/>
    </row>
    <row r="268" spans="1:34" x14ac:dyDescent="0.25">
      <c r="A268" s="184"/>
      <c r="B268" s="115" t="s">
        <v>106</v>
      </c>
      <c r="C268" s="115" t="s">
        <v>622</v>
      </c>
      <c r="D268" s="13"/>
      <c r="E268" s="115" t="s">
        <v>385</v>
      </c>
      <c r="F268" s="49"/>
      <c r="G268" s="102">
        <v>35468</v>
      </c>
      <c r="H268" s="102"/>
      <c r="I268" s="102"/>
      <c r="J268" s="102">
        <f>906-867</f>
        <v>39</v>
      </c>
      <c r="K268" s="102">
        <v>121</v>
      </c>
      <c r="M268" s="102"/>
      <c r="N268" s="49"/>
      <c r="O268" s="49"/>
      <c r="P268" s="49"/>
      <c r="Q268" s="102">
        <v>-17814</v>
      </c>
      <c r="R268" s="49"/>
      <c r="S268" s="49"/>
      <c r="T268" s="49"/>
      <c r="U268" s="49"/>
      <c r="V268" s="49"/>
      <c r="W268" s="49"/>
      <c r="X268" s="49"/>
      <c r="Y268" s="49"/>
      <c r="Z268" s="49"/>
      <c r="AA268" s="49"/>
      <c r="AB268" s="49"/>
      <c r="AC268" s="49"/>
      <c r="AD268" s="49"/>
      <c r="AE268" s="49"/>
      <c r="AF268" s="49"/>
      <c r="AG268" s="91">
        <f t="shared" si="84"/>
        <v>17814</v>
      </c>
      <c r="AH268" s="130"/>
    </row>
    <row r="269" spans="1:34" x14ac:dyDescent="0.25">
      <c r="B269" s="115" t="s">
        <v>106</v>
      </c>
      <c r="C269" s="115" t="s">
        <v>622</v>
      </c>
      <c r="D269" s="13"/>
      <c r="E269" s="115" t="s">
        <v>386</v>
      </c>
      <c r="F269" s="49"/>
      <c r="G269" s="102">
        <v>802456</v>
      </c>
      <c r="H269" s="102"/>
      <c r="I269" s="102"/>
      <c r="J269" s="102">
        <f>2280-614</f>
        <v>1666</v>
      </c>
      <c r="K269" s="102">
        <v>5918</v>
      </c>
      <c r="M269" s="102">
        <v>-607530</v>
      </c>
      <c r="N269" s="49"/>
      <c r="O269" s="49"/>
      <c r="P269" s="49"/>
      <c r="Q269" s="49"/>
      <c r="R269" s="49"/>
      <c r="S269" s="49"/>
      <c r="T269" s="49"/>
      <c r="U269" s="49"/>
      <c r="V269" s="49"/>
      <c r="W269" s="49"/>
      <c r="X269" s="49"/>
      <c r="Y269" s="49"/>
      <c r="Z269" s="49"/>
      <c r="AA269" s="49"/>
      <c r="AB269" s="49"/>
      <c r="AC269" s="49"/>
      <c r="AD269" s="49"/>
      <c r="AE269" s="49"/>
      <c r="AF269" s="49"/>
      <c r="AG269" s="91">
        <f t="shared" si="84"/>
        <v>202510</v>
      </c>
      <c r="AH269" s="130"/>
    </row>
    <row r="270" spans="1:34" x14ac:dyDescent="0.25">
      <c r="A270" s="199"/>
      <c r="B270" s="115" t="s">
        <v>106</v>
      </c>
      <c r="C270" s="115" t="s">
        <v>622</v>
      </c>
      <c r="D270" s="13"/>
      <c r="E270" s="115" t="s">
        <v>594</v>
      </c>
      <c r="F270" s="49" t="s">
        <v>29</v>
      </c>
      <c r="G270" s="102">
        <v>43692</v>
      </c>
      <c r="H270" s="102"/>
      <c r="I270" s="102"/>
      <c r="J270" s="102"/>
      <c r="K270" s="102"/>
      <c r="M270" s="102"/>
      <c r="N270" s="49"/>
      <c r="O270" s="49">
        <v>-32769</v>
      </c>
      <c r="P270" s="49"/>
      <c r="Q270" s="49"/>
      <c r="R270" s="49"/>
      <c r="S270" s="49"/>
      <c r="T270" s="49"/>
      <c r="U270" s="49"/>
      <c r="V270" s="49"/>
      <c r="W270" s="49"/>
      <c r="X270" s="49"/>
      <c r="Y270" s="49"/>
      <c r="Z270" s="49"/>
      <c r="AA270" s="49"/>
      <c r="AB270" s="49"/>
      <c r="AC270" s="49"/>
      <c r="AD270" s="49"/>
      <c r="AE270" s="49"/>
      <c r="AF270" s="49"/>
      <c r="AG270" s="91">
        <f t="shared" si="84"/>
        <v>10923</v>
      </c>
      <c r="AH270" s="130"/>
    </row>
    <row r="271" spans="1:34" x14ac:dyDescent="0.25">
      <c r="B271" s="12" t="s">
        <v>106</v>
      </c>
      <c r="C271" s="9" t="s">
        <v>622</v>
      </c>
      <c r="D271" s="13"/>
      <c r="E271" s="14" t="s">
        <v>426</v>
      </c>
      <c r="F271" s="49"/>
      <c r="G271" s="49">
        <f>1382084+358212</f>
        <v>1740296</v>
      </c>
      <c r="I271" s="49">
        <v>470000</v>
      </c>
      <c r="J271" s="49">
        <f>458216+89553-545074</f>
        <v>2695</v>
      </c>
      <c r="K271" s="42">
        <v>8085</v>
      </c>
      <c r="N271" s="49"/>
      <c r="O271" s="49"/>
      <c r="P271" s="49"/>
      <c r="Q271" s="49"/>
      <c r="R271" s="49"/>
      <c r="S271" s="49"/>
      <c r="T271" s="49"/>
      <c r="U271" s="49"/>
      <c r="V271" s="49"/>
      <c r="W271" s="49"/>
      <c r="X271" s="49"/>
      <c r="Y271" s="49"/>
      <c r="Z271" s="49"/>
      <c r="AA271" s="49"/>
      <c r="AB271" s="49"/>
      <c r="AC271" s="49"/>
      <c r="AD271" s="49"/>
      <c r="AE271" s="49"/>
      <c r="AF271" s="49"/>
      <c r="AG271" s="91">
        <f t="shared" si="84"/>
        <v>2221076</v>
      </c>
      <c r="AH271" s="130"/>
    </row>
    <row r="272" spans="1:34" x14ac:dyDescent="0.25">
      <c r="B272" s="12" t="s">
        <v>106</v>
      </c>
      <c r="C272" s="9" t="s">
        <v>622</v>
      </c>
      <c r="D272" s="13"/>
      <c r="E272" s="9" t="s">
        <v>450</v>
      </c>
      <c r="F272" s="49"/>
      <c r="G272" s="49">
        <v>4068148</v>
      </c>
      <c r="J272" s="49">
        <f>25587-17037</f>
        <v>8550</v>
      </c>
      <c r="K272" s="42">
        <v>28126</v>
      </c>
      <c r="N272" s="49"/>
      <c r="O272" s="49"/>
      <c r="P272" s="49"/>
      <c r="Q272" s="49"/>
      <c r="R272" s="49"/>
      <c r="S272" s="49"/>
      <c r="T272" s="49"/>
      <c r="U272" s="49"/>
      <c r="V272" s="49"/>
      <c r="W272" s="49"/>
      <c r="X272" s="49"/>
      <c r="Y272" s="49"/>
      <c r="Z272" s="49"/>
      <c r="AA272" s="49"/>
      <c r="AB272" s="49"/>
      <c r="AC272" s="49"/>
      <c r="AD272" s="49"/>
      <c r="AE272" s="49"/>
      <c r="AF272" s="49"/>
      <c r="AG272" s="91">
        <f t="shared" si="84"/>
        <v>4104824</v>
      </c>
      <c r="AH272" s="130"/>
    </row>
    <row r="273" spans="1:34" x14ac:dyDescent="0.25">
      <c r="B273" s="12" t="s">
        <v>106</v>
      </c>
      <c r="C273" s="9" t="s">
        <v>622</v>
      </c>
      <c r="D273" s="13"/>
      <c r="E273" s="14" t="s">
        <v>480</v>
      </c>
      <c r="F273" s="68" t="s">
        <v>29</v>
      </c>
      <c r="G273" s="49">
        <v>2549584</v>
      </c>
      <c r="K273" s="50"/>
      <c r="L273" s="49">
        <v>-2549584</v>
      </c>
      <c r="N273" s="49"/>
      <c r="O273" s="49"/>
      <c r="P273" s="49"/>
      <c r="Q273" s="49"/>
      <c r="R273" s="49"/>
      <c r="S273" s="49"/>
      <c r="T273" s="49"/>
      <c r="U273" s="49"/>
      <c r="V273" s="49"/>
      <c r="W273" s="49"/>
      <c r="X273" s="49"/>
      <c r="Y273" s="49"/>
      <c r="Z273" s="49"/>
      <c r="AA273" s="49"/>
      <c r="AB273" s="49"/>
      <c r="AC273" s="49"/>
      <c r="AD273" s="49"/>
      <c r="AE273" s="49"/>
      <c r="AF273" s="49"/>
      <c r="AG273" s="91">
        <f t="shared" si="84"/>
        <v>0</v>
      </c>
    </row>
    <row r="274" spans="1:34" x14ac:dyDescent="0.25">
      <c r="B274" s="12" t="s">
        <v>106</v>
      </c>
      <c r="C274" s="9" t="s">
        <v>622</v>
      </c>
      <c r="D274" s="13" t="s">
        <v>508</v>
      </c>
      <c r="E274" s="14" t="s">
        <v>488</v>
      </c>
      <c r="F274" s="49"/>
      <c r="G274" s="49">
        <v>3951404</v>
      </c>
      <c r="J274" s="49">
        <f>95751-87851</f>
        <v>7900</v>
      </c>
      <c r="K274" s="42">
        <v>26160</v>
      </c>
      <c r="N274" s="49"/>
      <c r="O274" s="49"/>
      <c r="P274" s="49"/>
      <c r="Q274" s="49"/>
      <c r="R274" s="49"/>
      <c r="S274" s="49"/>
      <c r="T274" s="49"/>
      <c r="U274" s="49"/>
      <c r="V274" s="49"/>
      <c r="W274" s="49"/>
      <c r="X274" s="49"/>
      <c r="Y274" s="49"/>
      <c r="Z274" s="49"/>
      <c r="AA274" s="49"/>
      <c r="AB274" s="49"/>
      <c r="AC274" s="49"/>
      <c r="AD274" s="49"/>
      <c r="AE274" s="49"/>
      <c r="AF274" s="49"/>
      <c r="AG274" s="91">
        <f t="shared" si="84"/>
        <v>3985464</v>
      </c>
      <c r="AH274" s="130"/>
    </row>
    <row r="275" spans="1:34" x14ac:dyDescent="0.25">
      <c r="B275" s="12" t="s">
        <v>106</v>
      </c>
      <c r="C275" s="9" t="s">
        <v>622</v>
      </c>
      <c r="D275" s="13" t="s">
        <v>509</v>
      </c>
      <c r="E275" s="14" t="s">
        <v>488</v>
      </c>
      <c r="F275" s="49"/>
      <c r="G275" s="49">
        <v>4163624</v>
      </c>
      <c r="J275" s="49">
        <f>48805-40906</f>
        <v>7899</v>
      </c>
      <c r="K275" s="42">
        <v>26445</v>
      </c>
      <c r="N275" s="49"/>
      <c r="O275" s="49"/>
      <c r="P275" s="49"/>
      <c r="Q275" s="49"/>
      <c r="R275" s="49"/>
      <c r="S275" s="49"/>
      <c r="T275" s="49"/>
      <c r="U275" s="49"/>
      <c r="V275" s="49"/>
      <c r="W275" s="49"/>
      <c r="X275" s="49"/>
      <c r="Y275" s="49"/>
      <c r="Z275" s="49"/>
      <c r="AA275" s="49"/>
      <c r="AB275" s="49"/>
      <c r="AC275" s="49"/>
      <c r="AD275" s="49"/>
      <c r="AE275" s="49"/>
      <c r="AF275" s="49"/>
      <c r="AG275" s="91">
        <f t="shared" si="84"/>
        <v>4197968</v>
      </c>
      <c r="AH275" s="130"/>
    </row>
    <row r="276" spans="1:34" s="97" customFormat="1" x14ac:dyDescent="0.2">
      <c r="A276" s="92"/>
      <c r="B276" s="93"/>
      <c r="C276" s="94"/>
      <c r="D276" s="95"/>
      <c r="E276" s="46" t="s">
        <v>584</v>
      </c>
      <c r="F276" s="46"/>
      <c r="G276" s="47">
        <f>SUM(G262:G275)</f>
        <v>27681040</v>
      </c>
      <c r="H276" s="47">
        <f t="shared" ref="H276:AG276" si="85">SUM(H262:H275)</f>
        <v>-174608</v>
      </c>
      <c r="I276" s="47">
        <f t="shared" si="85"/>
        <v>470000</v>
      </c>
      <c r="J276" s="47">
        <f t="shared" si="85"/>
        <v>558773</v>
      </c>
      <c r="K276" s="47">
        <f t="shared" si="85"/>
        <v>-2622368</v>
      </c>
      <c r="L276" s="47">
        <f t="shared" si="85"/>
        <v>-2549584</v>
      </c>
      <c r="M276" s="47">
        <f t="shared" si="85"/>
        <v>-607530</v>
      </c>
      <c r="N276" s="47">
        <f t="shared" si="85"/>
        <v>0</v>
      </c>
      <c r="O276" s="47">
        <f t="shared" si="85"/>
        <v>-32769</v>
      </c>
      <c r="P276" s="47">
        <f t="shared" si="85"/>
        <v>0</v>
      </c>
      <c r="Q276" s="47">
        <f t="shared" si="85"/>
        <v>-17814</v>
      </c>
      <c r="R276" s="96">
        <f t="shared" si="85"/>
        <v>0</v>
      </c>
      <c r="S276" s="47">
        <f t="shared" si="85"/>
        <v>0</v>
      </c>
      <c r="T276" s="47">
        <f t="shared" si="85"/>
        <v>0</v>
      </c>
      <c r="U276" s="47">
        <f t="shared" si="85"/>
        <v>0</v>
      </c>
      <c r="V276" s="47">
        <f t="shared" si="85"/>
        <v>0</v>
      </c>
      <c r="W276" s="47">
        <f t="shared" si="85"/>
        <v>0</v>
      </c>
      <c r="X276" s="47">
        <f t="shared" si="85"/>
        <v>0</v>
      </c>
      <c r="Y276" s="47">
        <f t="shared" si="85"/>
        <v>0</v>
      </c>
      <c r="Z276" s="47">
        <f t="shared" si="85"/>
        <v>0</v>
      </c>
      <c r="AA276" s="47">
        <f t="shared" ref="AA276:AF276" si="86">SUM(AA262:AA275)</f>
        <v>0</v>
      </c>
      <c r="AB276" s="47">
        <f t="shared" si="86"/>
        <v>0</v>
      </c>
      <c r="AC276" s="47">
        <f t="shared" si="86"/>
        <v>0</v>
      </c>
      <c r="AD276" s="47">
        <f t="shared" si="86"/>
        <v>0</v>
      </c>
      <c r="AE276" s="47">
        <f t="shared" si="86"/>
        <v>0</v>
      </c>
      <c r="AF276" s="47">
        <f t="shared" si="86"/>
        <v>0</v>
      </c>
      <c r="AG276" s="47">
        <f t="shared" si="85"/>
        <v>22705140</v>
      </c>
    </row>
    <row r="277" spans="1:34" x14ac:dyDescent="0.25">
      <c r="B277" s="98"/>
      <c r="C277" s="9"/>
      <c r="D277" s="13"/>
      <c r="E277" s="14"/>
      <c r="F277" s="9"/>
      <c r="N277" s="49"/>
      <c r="O277" s="49"/>
      <c r="P277" s="49"/>
      <c r="Q277" s="49"/>
      <c r="R277" s="49"/>
      <c r="S277" s="49"/>
      <c r="T277" s="49"/>
      <c r="U277" s="49"/>
      <c r="V277" s="49"/>
      <c r="W277" s="49"/>
      <c r="X277" s="49"/>
      <c r="Y277" s="49"/>
      <c r="Z277" s="49"/>
      <c r="AA277" s="49"/>
      <c r="AB277" s="49"/>
      <c r="AC277" s="49"/>
      <c r="AD277" s="49"/>
      <c r="AE277" s="49"/>
      <c r="AF277" s="49"/>
      <c r="AG277" s="91"/>
    </row>
    <row r="278" spans="1:34" x14ac:dyDescent="0.25">
      <c r="A278" s="99" t="s">
        <v>582</v>
      </c>
      <c r="B278" s="12" t="s">
        <v>109</v>
      </c>
      <c r="C278" s="9" t="s">
        <v>1366</v>
      </c>
      <c r="D278" s="13"/>
      <c r="E278" s="14" t="s">
        <v>97</v>
      </c>
      <c r="F278" s="49"/>
      <c r="G278" s="49">
        <v>2510790</v>
      </c>
      <c r="N278" s="49"/>
      <c r="O278" s="49"/>
      <c r="P278" s="49"/>
      <c r="Q278" s="49"/>
      <c r="R278" s="49"/>
      <c r="S278" s="49"/>
      <c r="T278" s="49"/>
      <c r="U278" s="49"/>
      <c r="V278" s="49"/>
      <c r="W278" s="49"/>
      <c r="X278" s="49"/>
      <c r="Y278" s="49"/>
      <c r="Z278" s="49"/>
      <c r="AA278" s="49"/>
      <c r="AB278" s="49"/>
      <c r="AC278" s="49"/>
      <c r="AD278" s="49"/>
      <c r="AE278" s="49"/>
      <c r="AF278" s="49"/>
      <c r="AG278" s="91">
        <f>SUM(G278:AF278)</f>
        <v>2510790</v>
      </c>
    </row>
    <row r="279" spans="1:34" x14ac:dyDescent="0.25">
      <c r="B279" s="12" t="s">
        <v>109</v>
      </c>
      <c r="C279" s="9" t="s">
        <v>1366</v>
      </c>
      <c r="D279" s="13"/>
      <c r="E279" s="14" t="s">
        <v>724</v>
      </c>
      <c r="F279" s="49"/>
      <c r="G279" s="49">
        <v>979902</v>
      </c>
      <c r="N279" s="49"/>
      <c r="O279" s="49"/>
      <c r="P279" s="49"/>
      <c r="Q279" s="49"/>
      <c r="R279" s="49"/>
      <c r="S279" s="49"/>
      <c r="T279" s="49"/>
      <c r="U279" s="49"/>
      <c r="V279" s="49"/>
      <c r="W279" s="49"/>
      <c r="X279" s="49"/>
      <c r="Y279" s="49"/>
      <c r="Z279" s="49"/>
      <c r="AA279" s="49"/>
      <c r="AB279" s="49"/>
      <c r="AC279" s="49"/>
      <c r="AD279" s="49"/>
      <c r="AE279" s="49"/>
      <c r="AF279" s="49"/>
      <c r="AG279" s="91">
        <f>SUM(G279:AF279)</f>
        <v>979902</v>
      </c>
    </row>
    <row r="280" spans="1:34" x14ac:dyDescent="0.25">
      <c r="B280" s="12" t="s">
        <v>109</v>
      </c>
      <c r="C280" s="9" t="s">
        <v>1366</v>
      </c>
      <c r="D280" s="13"/>
      <c r="E280" s="14" t="s">
        <v>692</v>
      </c>
      <c r="F280" s="49"/>
      <c r="G280" s="49">
        <v>1764087</v>
      </c>
      <c r="N280" s="49"/>
      <c r="O280" s="49"/>
      <c r="P280" s="49"/>
      <c r="Q280" s="49"/>
      <c r="R280" s="49"/>
      <c r="S280" s="49"/>
      <c r="T280" s="49"/>
      <c r="U280" s="49"/>
      <c r="V280" s="49"/>
      <c r="W280" s="49"/>
      <c r="X280" s="49"/>
      <c r="Y280" s="49"/>
      <c r="Z280" s="49"/>
      <c r="AA280" s="49"/>
      <c r="AB280" s="49"/>
      <c r="AC280" s="49"/>
      <c r="AD280" s="49"/>
      <c r="AE280" s="49"/>
      <c r="AF280" s="49"/>
      <c r="AG280" s="91">
        <f>SUM(G280:AF280)</f>
        <v>1764087</v>
      </c>
    </row>
    <row r="281" spans="1:34" x14ac:dyDescent="0.25">
      <c r="B281" s="12" t="s">
        <v>109</v>
      </c>
      <c r="C281" s="9" t="s">
        <v>1366</v>
      </c>
      <c r="D281" s="13"/>
      <c r="E281" s="14" t="s">
        <v>283</v>
      </c>
      <c r="F281" s="49"/>
      <c r="G281" s="49">
        <v>1316223</v>
      </c>
      <c r="N281" s="49"/>
      <c r="O281" s="49"/>
      <c r="P281" s="49"/>
      <c r="Q281" s="49"/>
      <c r="R281" s="49"/>
      <c r="S281" s="49"/>
      <c r="T281" s="49"/>
      <c r="U281" s="49"/>
      <c r="V281" s="49"/>
      <c r="W281" s="49"/>
      <c r="X281" s="49"/>
      <c r="Y281" s="49"/>
      <c r="Z281" s="49"/>
      <c r="AA281" s="49"/>
      <c r="AB281" s="49"/>
      <c r="AC281" s="49"/>
      <c r="AD281" s="49"/>
      <c r="AE281" s="49"/>
      <c r="AF281" s="49"/>
      <c r="AG281" s="91">
        <f>SUM(G281:AF281)</f>
        <v>1316223</v>
      </c>
    </row>
    <row r="282" spans="1:34" x14ac:dyDescent="0.25">
      <c r="B282" s="12" t="s">
        <v>109</v>
      </c>
      <c r="C282" s="9" t="s">
        <v>1366</v>
      </c>
      <c r="D282" s="13"/>
      <c r="E282" s="14" t="s">
        <v>386</v>
      </c>
      <c r="F282" s="49"/>
      <c r="G282" s="49">
        <v>1326729</v>
      </c>
      <c r="N282" s="49"/>
      <c r="O282" s="49"/>
      <c r="P282" s="49"/>
      <c r="Q282" s="49"/>
      <c r="R282" s="49"/>
      <c r="S282" s="49"/>
      <c r="T282" s="49"/>
      <c r="U282" s="49"/>
      <c r="V282" s="49"/>
      <c r="W282" s="49"/>
      <c r="X282" s="49"/>
      <c r="Y282" s="49"/>
      <c r="Z282" s="49"/>
      <c r="AA282" s="49"/>
      <c r="AB282" s="49"/>
      <c r="AC282" s="49"/>
      <c r="AD282" s="49"/>
      <c r="AE282" s="49"/>
      <c r="AF282" s="49"/>
      <c r="AG282" s="91">
        <f>SUM(G282:AF282)</f>
        <v>1326729</v>
      </c>
    </row>
    <row r="283" spans="1:34" s="97" customFormat="1" x14ac:dyDescent="0.2">
      <c r="A283" s="92"/>
      <c r="B283" s="93"/>
      <c r="C283" s="94"/>
      <c r="D283" s="95"/>
      <c r="E283" s="46" t="s">
        <v>584</v>
      </c>
      <c r="F283" s="46"/>
      <c r="G283" s="47">
        <f>SUM(G278:G282)</f>
        <v>7897731</v>
      </c>
      <c r="H283" s="96">
        <f t="shared" ref="H283:AG283" si="87">SUM(H278:H282)</f>
        <v>0</v>
      </c>
      <c r="I283" s="47">
        <f t="shared" si="87"/>
        <v>0</v>
      </c>
      <c r="J283" s="47">
        <f t="shared" si="87"/>
        <v>0</v>
      </c>
      <c r="K283" s="47">
        <f t="shared" si="87"/>
        <v>0</v>
      </c>
      <c r="L283" s="47">
        <f t="shared" si="87"/>
        <v>0</v>
      </c>
      <c r="M283" s="47">
        <f t="shared" si="87"/>
        <v>0</v>
      </c>
      <c r="N283" s="47">
        <f t="shared" si="87"/>
        <v>0</v>
      </c>
      <c r="O283" s="47">
        <f t="shared" si="87"/>
        <v>0</v>
      </c>
      <c r="P283" s="47">
        <f t="shared" si="87"/>
        <v>0</v>
      </c>
      <c r="Q283" s="47">
        <f t="shared" si="87"/>
        <v>0</v>
      </c>
      <c r="R283" s="47">
        <f t="shared" si="87"/>
        <v>0</v>
      </c>
      <c r="S283" s="47">
        <f t="shared" si="87"/>
        <v>0</v>
      </c>
      <c r="T283" s="47">
        <f t="shared" si="87"/>
        <v>0</v>
      </c>
      <c r="U283" s="47">
        <f t="shared" si="87"/>
        <v>0</v>
      </c>
      <c r="V283" s="47">
        <f t="shared" si="87"/>
        <v>0</v>
      </c>
      <c r="W283" s="47">
        <f t="shared" si="87"/>
        <v>0</v>
      </c>
      <c r="X283" s="47">
        <f t="shared" si="87"/>
        <v>0</v>
      </c>
      <c r="Y283" s="47">
        <f t="shared" si="87"/>
        <v>0</v>
      </c>
      <c r="Z283" s="47">
        <f t="shared" si="87"/>
        <v>0</v>
      </c>
      <c r="AA283" s="47">
        <f t="shared" ref="AA283:AF283" si="88">SUM(AA278:AA282)</f>
        <v>0</v>
      </c>
      <c r="AB283" s="47">
        <f t="shared" si="88"/>
        <v>0</v>
      </c>
      <c r="AC283" s="47">
        <f t="shared" si="88"/>
        <v>0</v>
      </c>
      <c r="AD283" s="47">
        <f t="shared" si="88"/>
        <v>0</v>
      </c>
      <c r="AE283" s="47">
        <f t="shared" si="88"/>
        <v>0</v>
      </c>
      <c r="AF283" s="47">
        <f t="shared" si="88"/>
        <v>0</v>
      </c>
      <c r="AG283" s="47">
        <f t="shared" si="87"/>
        <v>7897731</v>
      </c>
    </row>
    <row r="284" spans="1:34" x14ac:dyDescent="0.25">
      <c r="B284" s="98"/>
      <c r="C284" s="9"/>
      <c r="D284" s="13"/>
      <c r="E284" s="14"/>
      <c r="F284" s="9"/>
      <c r="N284" s="49"/>
      <c r="O284" s="49"/>
      <c r="P284" s="49"/>
      <c r="Q284" s="49"/>
      <c r="R284" s="49"/>
      <c r="S284" s="49"/>
      <c r="T284" s="49"/>
      <c r="U284" s="49"/>
      <c r="V284" s="49"/>
      <c r="W284" s="49"/>
      <c r="X284" s="49"/>
      <c r="Y284" s="49"/>
      <c r="Z284" s="49"/>
      <c r="AA284" s="49"/>
      <c r="AB284" s="49"/>
      <c r="AC284" s="49"/>
      <c r="AD284" s="49"/>
      <c r="AE284" s="49"/>
      <c r="AF284" s="49"/>
      <c r="AG284" s="91"/>
    </row>
    <row r="285" spans="1:34" x14ac:dyDescent="0.25">
      <c r="A285" s="99" t="s">
        <v>585</v>
      </c>
      <c r="B285" s="12" t="s">
        <v>459</v>
      </c>
      <c r="C285" s="9" t="s">
        <v>1367</v>
      </c>
      <c r="D285" s="13" t="s">
        <v>460</v>
      </c>
      <c r="E285" s="14" t="s">
        <v>461</v>
      </c>
      <c r="F285" s="49"/>
      <c r="G285" s="49">
        <v>110484</v>
      </c>
      <c r="N285" s="49"/>
      <c r="O285" s="49"/>
      <c r="P285" s="49"/>
      <c r="Q285" s="49"/>
      <c r="R285" s="49"/>
      <c r="S285" s="49"/>
      <c r="T285" s="49"/>
      <c r="U285" s="49"/>
      <c r="V285" s="49"/>
      <c r="W285" s="49"/>
      <c r="X285" s="49"/>
      <c r="Y285" s="49"/>
      <c r="Z285" s="49"/>
      <c r="AA285" s="49"/>
      <c r="AB285" s="49"/>
      <c r="AC285" s="49"/>
      <c r="AD285" s="49"/>
      <c r="AE285" s="49"/>
      <c r="AF285" s="49"/>
      <c r="AG285" s="91">
        <f>SUM(G285:AF285)</f>
        <v>110484</v>
      </c>
    </row>
    <row r="286" spans="1:34" x14ac:dyDescent="0.25">
      <c r="A286" s="183"/>
      <c r="B286" s="12" t="s">
        <v>459</v>
      </c>
      <c r="C286" s="9" t="s">
        <v>1367</v>
      </c>
      <c r="D286" s="13"/>
      <c r="E286" s="14" t="s">
        <v>461</v>
      </c>
      <c r="F286" s="49"/>
      <c r="G286" s="49">
        <v>5147703</v>
      </c>
      <c r="N286" s="49"/>
      <c r="O286" s="49"/>
      <c r="P286" s="49"/>
      <c r="Q286" s="49"/>
      <c r="R286" s="49"/>
      <c r="S286" s="49"/>
      <c r="T286" s="49"/>
      <c r="U286" s="49"/>
      <c r="V286" s="49"/>
      <c r="W286" s="49"/>
      <c r="X286" s="49"/>
      <c r="Y286" s="49"/>
      <c r="Z286" s="49"/>
      <c r="AA286" s="49"/>
      <c r="AB286" s="49"/>
      <c r="AC286" s="49"/>
      <c r="AD286" s="49"/>
      <c r="AE286" s="49"/>
      <c r="AF286" s="49"/>
      <c r="AG286" s="91">
        <f>SUM(G286:AF286)</f>
        <v>5147703</v>
      </c>
    </row>
    <row r="287" spans="1:34" s="97" customFormat="1" x14ac:dyDescent="0.2">
      <c r="A287" s="92"/>
      <c r="B287" s="93"/>
      <c r="C287" s="94"/>
      <c r="D287" s="95"/>
      <c r="E287" s="46" t="s">
        <v>584</v>
      </c>
      <c r="F287" s="46"/>
      <c r="G287" s="47">
        <f>SUM(G285:G286)</f>
        <v>5258187</v>
      </c>
      <c r="H287" s="47">
        <f t="shared" ref="H287:AG287" si="89">SUM(H285:H286)</f>
        <v>0</v>
      </c>
      <c r="I287" s="47">
        <f t="shared" si="89"/>
        <v>0</v>
      </c>
      <c r="J287" s="47">
        <f t="shared" si="89"/>
        <v>0</v>
      </c>
      <c r="K287" s="47">
        <f t="shared" si="89"/>
        <v>0</v>
      </c>
      <c r="L287" s="47">
        <f t="shared" si="89"/>
        <v>0</v>
      </c>
      <c r="M287" s="47">
        <f t="shared" si="89"/>
        <v>0</v>
      </c>
      <c r="N287" s="47">
        <f t="shared" si="89"/>
        <v>0</v>
      </c>
      <c r="O287" s="47">
        <f t="shared" si="89"/>
        <v>0</v>
      </c>
      <c r="P287" s="47">
        <f t="shared" si="89"/>
        <v>0</v>
      </c>
      <c r="Q287" s="47">
        <f t="shared" si="89"/>
        <v>0</v>
      </c>
      <c r="R287" s="47">
        <f t="shared" si="89"/>
        <v>0</v>
      </c>
      <c r="S287" s="47">
        <f t="shared" si="89"/>
        <v>0</v>
      </c>
      <c r="T287" s="47">
        <f t="shared" si="89"/>
        <v>0</v>
      </c>
      <c r="U287" s="47">
        <f t="shared" si="89"/>
        <v>0</v>
      </c>
      <c r="V287" s="47">
        <f t="shared" si="89"/>
        <v>0</v>
      </c>
      <c r="W287" s="47">
        <f t="shared" si="89"/>
        <v>0</v>
      </c>
      <c r="X287" s="47">
        <f t="shared" si="89"/>
        <v>0</v>
      </c>
      <c r="Y287" s="47">
        <f t="shared" si="89"/>
        <v>0</v>
      </c>
      <c r="Z287" s="47">
        <f t="shared" si="89"/>
        <v>0</v>
      </c>
      <c r="AA287" s="47">
        <f t="shared" si="89"/>
        <v>0</v>
      </c>
      <c r="AB287" s="47">
        <f t="shared" si="89"/>
        <v>0</v>
      </c>
      <c r="AC287" s="47">
        <f t="shared" si="89"/>
        <v>0</v>
      </c>
      <c r="AD287" s="47">
        <f t="shared" si="89"/>
        <v>0</v>
      </c>
      <c r="AE287" s="47">
        <f t="shared" si="89"/>
        <v>0</v>
      </c>
      <c r="AF287" s="47">
        <f t="shared" si="89"/>
        <v>0</v>
      </c>
      <c r="AG287" s="47">
        <f t="shared" si="89"/>
        <v>5258187</v>
      </c>
    </row>
    <row r="288" spans="1:34" x14ac:dyDescent="0.25">
      <c r="B288" s="98"/>
      <c r="C288" s="9"/>
      <c r="D288" s="13"/>
      <c r="E288" s="14"/>
      <c r="F288" s="9"/>
      <c r="N288" s="49"/>
      <c r="O288" s="49"/>
      <c r="P288" s="49"/>
      <c r="Q288" s="49"/>
      <c r="R288" s="49"/>
      <c r="S288" s="49"/>
      <c r="T288" s="49"/>
      <c r="U288" s="49"/>
      <c r="V288" s="49"/>
      <c r="W288" s="49"/>
      <c r="X288" s="49"/>
      <c r="Y288" s="49"/>
      <c r="Z288" s="49"/>
      <c r="AA288" s="49"/>
      <c r="AB288" s="49"/>
      <c r="AC288" s="49"/>
      <c r="AD288" s="49"/>
      <c r="AE288" s="49"/>
      <c r="AF288" s="49"/>
      <c r="AG288" s="91"/>
    </row>
    <row r="289" spans="1:33" x14ac:dyDescent="0.25">
      <c r="A289" s="99" t="s">
        <v>585</v>
      </c>
      <c r="B289" s="12" t="s">
        <v>510</v>
      </c>
      <c r="C289" s="9" t="s">
        <v>625</v>
      </c>
      <c r="D289" s="13"/>
      <c r="E289" s="14" t="s">
        <v>488</v>
      </c>
      <c r="F289" s="49"/>
      <c r="G289" s="49">
        <v>3754836</v>
      </c>
      <c r="H289" s="49">
        <v>26320</v>
      </c>
      <c r="I289" s="49">
        <v>4232</v>
      </c>
      <c r="N289" s="49"/>
      <c r="O289" s="49"/>
      <c r="P289" s="49"/>
      <c r="Q289" s="49"/>
      <c r="R289" s="49"/>
      <c r="S289" s="49"/>
      <c r="T289" s="49"/>
      <c r="U289" s="49"/>
      <c r="V289" s="49"/>
      <c r="W289" s="49"/>
      <c r="X289" s="49"/>
      <c r="Y289" s="49"/>
      <c r="Z289" s="49"/>
      <c r="AA289" s="49"/>
      <c r="AB289" s="49"/>
      <c r="AC289" s="49"/>
      <c r="AD289" s="49"/>
      <c r="AE289" s="49"/>
      <c r="AF289" s="49"/>
      <c r="AG289" s="91">
        <f>SUM(G289:AF289)</f>
        <v>3785388</v>
      </c>
    </row>
    <row r="290" spans="1:33" s="97" customFormat="1" x14ac:dyDescent="0.2">
      <c r="A290" s="92"/>
      <c r="B290" s="93"/>
      <c r="C290" s="94"/>
      <c r="D290" s="95"/>
      <c r="E290" s="46" t="s">
        <v>584</v>
      </c>
      <c r="F290" s="46"/>
      <c r="G290" s="47">
        <f t="shared" ref="G290:AG290" si="90">G289</f>
        <v>3754836</v>
      </c>
      <c r="H290" s="47">
        <f t="shared" si="90"/>
        <v>26320</v>
      </c>
      <c r="I290" s="47">
        <f t="shared" si="90"/>
        <v>4232</v>
      </c>
      <c r="J290" s="47">
        <f t="shared" si="90"/>
        <v>0</v>
      </c>
      <c r="K290" s="96">
        <f t="shared" si="90"/>
        <v>0</v>
      </c>
      <c r="L290" s="47">
        <f t="shared" si="90"/>
        <v>0</v>
      </c>
      <c r="M290" s="47">
        <f t="shared" si="90"/>
        <v>0</v>
      </c>
      <c r="N290" s="47">
        <f t="shared" si="90"/>
        <v>0</v>
      </c>
      <c r="O290" s="47">
        <f t="shared" si="90"/>
        <v>0</v>
      </c>
      <c r="P290" s="47">
        <f t="shared" si="90"/>
        <v>0</v>
      </c>
      <c r="Q290" s="47">
        <f t="shared" si="90"/>
        <v>0</v>
      </c>
      <c r="R290" s="47">
        <f t="shared" si="90"/>
        <v>0</v>
      </c>
      <c r="S290" s="47">
        <f t="shared" si="90"/>
        <v>0</v>
      </c>
      <c r="T290" s="47">
        <f t="shared" si="90"/>
        <v>0</v>
      </c>
      <c r="U290" s="47">
        <f t="shared" si="90"/>
        <v>0</v>
      </c>
      <c r="V290" s="47">
        <f t="shared" si="90"/>
        <v>0</v>
      </c>
      <c r="W290" s="47">
        <f t="shared" si="90"/>
        <v>0</v>
      </c>
      <c r="X290" s="47">
        <f t="shared" si="90"/>
        <v>0</v>
      </c>
      <c r="Y290" s="47">
        <f t="shared" si="90"/>
        <v>0</v>
      </c>
      <c r="Z290" s="47">
        <f t="shared" si="90"/>
        <v>0</v>
      </c>
      <c r="AA290" s="47">
        <f t="shared" ref="AA290:AF290" si="91">AA289</f>
        <v>0</v>
      </c>
      <c r="AB290" s="47">
        <f t="shared" si="91"/>
        <v>0</v>
      </c>
      <c r="AC290" s="47">
        <f t="shared" si="91"/>
        <v>0</v>
      </c>
      <c r="AD290" s="47">
        <f t="shared" si="91"/>
        <v>0</v>
      </c>
      <c r="AE290" s="47">
        <f t="shared" si="91"/>
        <v>0</v>
      </c>
      <c r="AF290" s="47">
        <f t="shared" si="91"/>
        <v>0</v>
      </c>
      <c r="AG290" s="47">
        <f t="shared" si="90"/>
        <v>3785388</v>
      </c>
    </row>
    <row r="291" spans="1:33" x14ac:dyDescent="0.25">
      <c r="B291" s="98"/>
      <c r="C291" s="9"/>
      <c r="D291" s="13"/>
      <c r="E291" s="14"/>
      <c r="F291" s="9"/>
      <c r="N291" s="49"/>
      <c r="O291" s="49"/>
      <c r="P291" s="49"/>
      <c r="Q291" s="49"/>
      <c r="R291" s="49"/>
      <c r="S291" s="49"/>
      <c r="T291" s="49"/>
      <c r="U291" s="49"/>
      <c r="V291" s="49"/>
      <c r="W291" s="49"/>
      <c r="X291" s="49"/>
      <c r="Y291" s="49"/>
      <c r="Z291" s="49"/>
      <c r="AA291" s="49"/>
      <c r="AB291" s="49"/>
      <c r="AC291" s="49"/>
      <c r="AD291" s="49"/>
      <c r="AE291" s="49"/>
      <c r="AF291" s="49"/>
      <c r="AG291" s="91"/>
    </row>
    <row r="292" spans="1:33" x14ac:dyDescent="0.25">
      <c r="A292" s="176" t="s">
        <v>585</v>
      </c>
      <c r="B292" s="12" t="s">
        <v>1290</v>
      </c>
      <c r="C292" s="9" t="s">
        <v>1291</v>
      </c>
      <c r="D292" s="13"/>
      <c r="E292" s="14" t="s">
        <v>1292</v>
      </c>
      <c r="F292" s="49"/>
      <c r="G292" s="49">
        <v>225000</v>
      </c>
      <c r="H292" s="49">
        <v>450000</v>
      </c>
      <c r="N292" s="49"/>
      <c r="O292" s="49"/>
      <c r="P292" s="49"/>
      <c r="Q292" s="49"/>
      <c r="R292" s="49"/>
      <c r="S292" s="49"/>
      <c r="T292" s="49"/>
      <c r="U292" s="49"/>
      <c r="V292" s="49"/>
      <c r="W292" s="49"/>
      <c r="X292" s="49"/>
      <c r="Y292" s="49"/>
      <c r="Z292" s="49"/>
      <c r="AA292" s="49"/>
      <c r="AB292" s="49"/>
      <c r="AC292" s="49"/>
      <c r="AD292" s="49"/>
      <c r="AE292" s="49"/>
      <c r="AF292" s="49"/>
      <c r="AG292" s="91">
        <f>SUM(G292:AF292)</f>
        <v>675000</v>
      </c>
    </row>
    <row r="293" spans="1:33" s="97" customFormat="1" x14ac:dyDescent="0.2">
      <c r="A293" s="92"/>
      <c r="B293" s="93"/>
      <c r="C293" s="94"/>
      <c r="D293" s="95"/>
      <c r="E293" s="46" t="s">
        <v>584</v>
      </c>
      <c r="F293" s="46"/>
      <c r="G293" s="47">
        <f t="shared" ref="G293:AG293" si="92">G292</f>
        <v>225000</v>
      </c>
      <c r="H293" s="47">
        <f t="shared" si="92"/>
        <v>450000</v>
      </c>
      <c r="I293" s="96">
        <f t="shared" si="92"/>
        <v>0</v>
      </c>
      <c r="J293" s="47">
        <f t="shared" si="92"/>
        <v>0</v>
      </c>
      <c r="K293" s="47">
        <f t="shared" si="92"/>
        <v>0</v>
      </c>
      <c r="L293" s="47">
        <f t="shared" si="92"/>
        <v>0</v>
      </c>
      <c r="M293" s="47">
        <f t="shared" si="92"/>
        <v>0</v>
      </c>
      <c r="N293" s="47">
        <f t="shared" si="92"/>
        <v>0</v>
      </c>
      <c r="O293" s="47">
        <f t="shared" si="92"/>
        <v>0</v>
      </c>
      <c r="P293" s="47">
        <f t="shared" si="92"/>
        <v>0</v>
      </c>
      <c r="Q293" s="47">
        <f t="shared" si="92"/>
        <v>0</v>
      </c>
      <c r="R293" s="47">
        <f t="shared" si="92"/>
        <v>0</v>
      </c>
      <c r="S293" s="47">
        <f t="shared" si="92"/>
        <v>0</v>
      </c>
      <c r="T293" s="47">
        <f t="shared" si="92"/>
        <v>0</v>
      </c>
      <c r="U293" s="47">
        <f t="shared" si="92"/>
        <v>0</v>
      </c>
      <c r="V293" s="47">
        <f t="shared" si="92"/>
        <v>0</v>
      </c>
      <c r="W293" s="47">
        <f t="shared" si="92"/>
        <v>0</v>
      </c>
      <c r="X293" s="47">
        <f t="shared" si="92"/>
        <v>0</v>
      </c>
      <c r="Y293" s="47">
        <f t="shared" si="92"/>
        <v>0</v>
      </c>
      <c r="Z293" s="47">
        <f t="shared" si="92"/>
        <v>0</v>
      </c>
      <c r="AA293" s="47">
        <f t="shared" si="92"/>
        <v>0</v>
      </c>
      <c r="AB293" s="47">
        <f t="shared" si="92"/>
        <v>0</v>
      </c>
      <c r="AC293" s="47">
        <f t="shared" si="92"/>
        <v>0</v>
      </c>
      <c r="AD293" s="47">
        <f t="shared" si="92"/>
        <v>0</v>
      </c>
      <c r="AE293" s="47">
        <f t="shared" si="92"/>
        <v>0</v>
      </c>
      <c r="AF293" s="47">
        <f t="shared" si="92"/>
        <v>0</v>
      </c>
      <c r="AG293" s="47">
        <f t="shared" si="92"/>
        <v>675000</v>
      </c>
    </row>
    <row r="294" spans="1:33" x14ac:dyDescent="0.25">
      <c r="A294" s="175"/>
      <c r="B294" s="98"/>
      <c r="C294" s="9"/>
      <c r="D294" s="13"/>
      <c r="E294" s="14"/>
      <c r="F294" s="9"/>
      <c r="N294" s="49"/>
      <c r="O294" s="49"/>
      <c r="P294" s="49"/>
      <c r="Q294" s="49"/>
      <c r="R294" s="49"/>
      <c r="S294" s="49"/>
      <c r="T294" s="49"/>
      <c r="U294" s="49"/>
      <c r="V294" s="49"/>
      <c r="W294" s="49"/>
      <c r="X294" s="49"/>
      <c r="Y294" s="49"/>
      <c r="Z294" s="49"/>
      <c r="AA294" s="49"/>
      <c r="AB294" s="49"/>
      <c r="AC294" s="49"/>
      <c r="AD294" s="49"/>
      <c r="AE294" s="49"/>
      <c r="AF294" s="49"/>
      <c r="AG294" s="91"/>
    </row>
    <row r="295" spans="1:33" x14ac:dyDescent="0.25">
      <c r="A295" s="255" t="s">
        <v>585</v>
      </c>
      <c r="B295" s="257" t="s">
        <v>313</v>
      </c>
      <c r="C295" s="260" t="s">
        <v>626</v>
      </c>
      <c r="D295" s="260"/>
      <c r="E295" s="260" t="s">
        <v>308</v>
      </c>
      <c r="F295" s="260"/>
      <c r="G295" s="249">
        <v>369024</v>
      </c>
      <c r="H295" s="249">
        <v>3204</v>
      </c>
      <c r="I295" s="249"/>
      <c r="J295" s="249"/>
      <c r="K295" s="249"/>
      <c r="L295" s="249"/>
      <c r="M295" s="249"/>
      <c r="N295" s="249"/>
      <c r="O295" s="249"/>
      <c r="P295" s="249"/>
      <c r="Q295" s="249"/>
      <c r="R295" s="249"/>
      <c r="S295" s="249"/>
      <c r="T295" s="249"/>
      <c r="U295" s="249"/>
      <c r="V295" s="249"/>
      <c r="W295" s="249"/>
      <c r="X295" s="249"/>
      <c r="Y295" s="249"/>
      <c r="Z295" s="249"/>
      <c r="AA295" s="249"/>
      <c r="AB295" s="144"/>
      <c r="AC295" s="144"/>
      <c r="AD295" s="144"/>
      <c r="AE295" s="144"/>
      <c r="AF295" s="144"/>
      <c r="AG295" s="252">
        <f>SUM(G295:AF296)</f>
        <v>372228</v>
      </c>
    </row>
    <row r="296" spans="1:33" ht="15" x14ac:dyDescent="0.25">
      <c r="A296" s="256"/>
      <c r="B296" s="259"/>
      <c r="C296" s="251"/>
      <c r="D296" s="251"/>
      <c r="E296" s="251"/>
      <c r="F296" s="251"/>
      <c r="G296" s="251"/>
      <c r="H296" s="254"/>
      <c r="I296" s="251"/>
      <c r="J296" s="251"/>
      <c r="K296" s="251"/>
      <c r="L296" s="251"/>
      <c r="M296" s="251"/>
      <c r="N296" s="251"/>
      <c r="O296" s="251"/>
      <c r="P296" s="251"/>
      <c r="Q296" s="251"/>
      <c r="R296" s="251"/>
      <c r="S296" s="251"/>
      <c r="T296" s="251"/>
      <c r="U296" s="251"/>
      <c r="V296" s="251"/>
      <c r="W296" s="251"/>
      <c r="X296" s="251"/>
      <c r="Y296" s="251"/>
      <c r="Z296" s="251"/>
      <c r="AA296" s="251"/>
      <c r="AB296" s="145"/>
      <c r="AC296" s="145"/>
      <c r="AD296" s="145"/>
      <c r="AE296" s="145"/>
      <c r="AF296" s="145"/>
      <c r="AG296" s="251"/>
    </row>
    <row r="297" spans="1:33" s="97" customFormat="1" x14ac:dyDescent="0.2">
      <c r="A297" s="92"/>
      <c r="B297" s="93"/>
      <c r="C297" s="94"/>
      <c r="D297" s="95"/>
      <c r="E297" s="46" t="s">
        <v>584</v>
      </c>
      <c r="F297" s="46"/>
      <c r="G297" s="47">
        <f>G295</f>
        <v>369024</v>
      </c>
      <c r="H297" s="47">
        <f t="shared" ref="H297:AG297" si="93">H295</f>
        <v>3204</v>
      </c>
      <c r="I297" s="96">
        <f t="shared" si="93"/>
        <v>0</v>
      </c>
      <c r="J297" s="47">
        <f t="shared" si="93"/>
        <v>0</v>
      </c>
      <c r="K297" s="47">
        <f t="shared" si="93"/>
        <v>0</v>
      </c>
      <c r="L297" s="47">
        <f t="shared" si="93"/>
        <v>0</v>
      </c>
      <c r="M297" s="47">
        <f t="shared" si="93"/>
        <v>0</v>
      </c>
      <c r="N297" s="47">
        <f t="shared" si="93"/>
        <v>0</v>
      </c>
      <c r="O297" s="47">
        <f t="shared" si="93"/>
        <v>0</v>
      </c>
      <c r="P297" s="47">
        <f t="shared" si="93"/>
        <v>0</v>
      </c>
      <c r="Q297" s="47">
        <f t="shared" si="93"/>
        <v>0</v>
      </c>
      <c r="R297" s="47">
        <f t="shared" si="93"/>
        <v>0</v>
      </c>
      <c r="S297" s="47">
        <f t="shared" si="93"/>
        <v>0</v>
      </c>
      <c r="T297" s="47">
        <f t="shared" si="93"/>
        <v>0</v>
      </c>
      <c r="U297" s="47">
        <f t="shared" si="93"/>
        <v>0</v>
      </c>
      <c r="V297" s="47">
        <f t="shared" si="93"/>
        <v>0</v>
      </c>
      <c r="W297" s="47">
        <f t="shared" si="93"/>
        <v>0</v>
      </c>
      <c r="X297" s="47">
        <f t="shared" si="93"/>
        <v>0</v>
      </c>
      <c r="Y297" s="47">
        <f t="shared" si="93"/>
        <v>0</v>
      </c>
      <c r="Z297" s="47">
        <f t="shared" si="93"/>
        <v>0</v>
      </c>
      <c r="AA297" s="47">
        <f t="shared" ref="AA297:AF297" si="94">AA295</f>
        <v>0</v>
      </c>
      <c r="AB297" s="47">
        <f t="shared" si="94"/>
        <v>0</v>
      </c>
      <c r="AC297" s="47">
        <f t="shared" si="94"/>
        <v>0</v>
      </c>
      <c r="AD297" s="47">
        <f t="shared" si="94"/>
        <v>0</v>
      </c>
      <c r="AE297" s="47">
        <f t="shared" si="94"/>
        <v>0</v>
      </c>
      <c r="AF297" s="47">
        <f t="shared" si="94"/>
        <v>0</v>
      </c>
      <c r="AG297" s="47">
        <f t="shared" si="93"/>
        <v>372228</v>
      </c>
    </row>
    <row r="298" spans="1:33" x14ac:dyDescent="0.25">
      <c r="B298" s="98"/>
      <c r="C298" s="9"/>
      <c r="D298" s="13"/>
      <c r="E298" s="14"/>
      <c r="F298" s="9"/>
      <c r="N298" s="49"/>
      <c r="O298" s="49"/>
      <c r="P298" s="49"/>
      <c r="Q298" s="49"/>
      <c r="R298" s="49"/>
      <c r="S298" s="49"/>
      <c r="T298" s="49"/>
      <c r="U298" s="49"/>
      <c r="V298" s="49"/>
      <c r="W298" s="49"/>
      <c r="X298" s="49"/>
      <c r="Y298" s="49"/>
      <c r="Z298" s="49"/>
      <c r="AA298" s="49"/>
      <c r="AB298" s="49"/>
      <c r="AC298" s="49"/>
      <c r="AD298" s="49"/>
      <c r="AE298" s="49"/>
      <c r="AF298" s="49"/>
      <c r="AG298" s="91"/>
    </row>
    <row r="299" spans="1:33" x14ac:dyDescent="0.25">
      <c r="A299" s="99" t="s">
        <v>589</v>
      </c>
      <c r="B299" s="12" t="s">
        <v>513</v>
      </c>
      <c r="C299" s="9" t="s">
        <v>627</v>
      </c>
      <c r="D299" s="13"/>
      <c r="E299" s="14" t="s">
        <v>488</v>
      </c>
      <c r="F299" s="49"/>
      <c r="G299" s="49">
        <v>4693545</v>
      </c>
      <c r="H299" s="49">
        <f>6869*5</f>
        <v>34345</v>
      </c>
      <c r="I299" s="49">
        <f>824*5</f>
        <v>4120</v>
      </c>
      <c r="N299" s="49"/>
      <c r="O299" s="49"/>
      <c r="P299" s="49"/>
      <c r="Q299" s="49"/>
      <c r="R299" s="49"/>
      <c r="S299" s="49"/>
      <c r="T299" s="49"/>
      <c r="U299" s="49"/>
      <c r="V299" s="49"/>
      <c r="W299" s="49"/>
      <c r="X299" s="49"/>
      <c r="Y299" s="49"/>
      <c r="Z299" s="49"/>
      <c r="AA299" s="49"/>
      <c r="AB299" s="49"/>
      <c r="AC299" s="49"/>
      <c r="AD299" s="49"/>
      <c r="AE299" s="49"/>
      <c r="AF299" s="49"/>
      <c r="AG299" s="91">
        <f>SUM(G299:AF299)</f>
        <v>4732010</v>
      </c>
    </row>
    <row r="300" spans="1:33" s="97" customFormat="1" x14ac:dyDescent="0.2">
      <c r="A300" s="92"/>
      <c r="B300" s="93"/>
      <c r="C300" s="94"/>
      <c r="D300" s="95"/>
      <c r="E300" s="46" t="s">
        <v>584</v>
      </c>
      <c r="F300" s="46"/>
      <c r="G300" s="47">
        <f>G299</f>
        <v>4693545</v>
      </c>
      <c r="H300" s="47">
        <f t="shared" ref="H300:AG300" si="95">H299</f>
        <v>34345</v>
      </c>
      <c r="I300" s="47">
        <f t="shared" si="95"/>
        <v>4120</v>
      </c>
      <c r="J300" s="96">
        <f t="shared" si="95"/>
        <v>0</v>
      </c>
      <c r="K300" s="47">
        <f t="shared" si="95"/>
        <v>0</v>
      </c>
      <c r="L300" s="47">
        <f t="shared" si="95"/>
        <v>0</v>
      </c>
      <c r="M300" s="47">
        <f t="shared" si="95"/>
        <v>0</v>
      </c>
      <c r="N300" s="47">
        <f t="shared" si="95"/>
        <v>0</v>
      </c>
      <c r="O300" s="47">
        <f t="shared" si="95"/>
        <v>0</v>
      </c>
      <c r="P300" s="47">
        <f t="shared" si="95"/>
        <v>0</v>
      </c>
      <c r="Q300" s="47">
        <f t="shared" si="95"/>
        <v>0</v>
      </c>
      <c r="R300" s="47">
        <f t="shared" si="95"/>
        <v>0</v>
      </c>
      <c r="S300" s="47">
        <f t="shared" si="95"/>
        <v>0</v>
      </c>
      <c r="T300" s="47">
        <f t="shared" si="95"/>
        <v>0</v>
      </c>
      <c r="U300" s="47">
        <f t="shared" si="95"/>
        <v>0</v>
      </c>
      <c r="V300" s="47">
        <f t="shared" si="95"/>
        <v>0</v>
      </c>
      <c r="W300" s="47">
        <f t="shared" si="95"/>
        <v>0</v>
      </c>
      <c r="X300" s="47">
        <f t="shared" si="95"/>
        <v>0</v>
      </c>
      <c r="Y300" s="47">
        <f t="shared" si="95"/>
        <v>0</v>
      </c>
      <c r="Z300" s="47">
        <f t="shared" si="95"/>
        <v>0</v>
      </c>
      <c r="AA300" s="47">
        <f t="shared" ref="AA300:AF300" si="96">AA299</f>
        <v>0</v>
      </c>
      <c r="AB300" s="47">
        <f t="shared" si="96"/>
        <v>0</v>
      </c>
      <c r="AC300" s="47">
        <f t="shared" si="96"/>
        <v>0</v>
      </c>
      <c r="AD300" s="47">
        <f t="shared" si="96"/>
        <v>0</v>
      </c>
      <c r="AE300" s="47">
        <f t="shared" si="96"/>
        <v>0</v>
      </c>
      <c r="AF300" s="47">
        <f t="shared" si="96"/>
        <v>0</v>
      </c>
      <c r="AG300" s="47">
        <f t="shared" si="95"/>
        <v>4732010</v>
      </c>
    </row>
    <row r="301" spans="1:33" x14ac:dyDescent="0.25">
      <c r="B301" s="98"/>
      <c r="C301" s="9"/>
      <c r="D301" s="13"/>
      <c r="E301" s="14"/>
      <c r="F301" s="9"/>
      <c r="N301" s="49"/>
      <c r="O301" s="49"/>
      <c r="P301" s="49"/>
      <c r="Q301" s="49"/>
      <c r="R301" s="49"/>
      <c r="S301" s="49"/>
      <c r="T301" s="49"/>
      <c r="U301" s="49"/>
      <c r="V301" s="49"/>
      <c r="W301" s="49"/>
      <c r="X301" s="49"/>
      <c r="Y301" s="49"/>
      <c r="Z301" s="49"/>
      <c r="AA301" s="49"/>
      <c r="AB301" s="49"/>
      <c r="AC301" s="49"/>
      <c r="AD301" s="49"/>
      <c r="AE301" s="49"/>
      <c r="AF301" s="49"/>
      <c r="AG301" s="91"/>
    </row>
    <row r="302" spans="1:33" x14ac:dyDescent="0.25">
      <c r="A302" s="99" t="s">
        <v>585</v>
      </c>
      <c r="B302" s="12" t="s">
        <v>93</v>
      </c>
      <c r="C302" s="9" t="s">
        <v>1368</v>
      </c>
      <c r="D302" s="13"/>
      <c r="E302" s="14" t="s">
        <v>94</v>
      </c>
      <c r="F302" s="49"/>
      <c r="G302" s="49">
        <v>371808</v>
      </c>
      <c r="N302" s="49"/>
      <c r="O302" s="49"/>
      <c r="P302" s="49"/>
      <c r="Q302" s="49"/>
      <c r="R302" s="49"/>
      <c r="S302" s="49"/>
      <c r="T302" s="49"/>
      <c r="U302" s="49"/>
      <c r="V302" s="49"/>
      <c r="W302" s="49"/>
      <c r="X302" s="49"/>
      <c r="Y302" s="49"/>
      <c r="Z302" s="49"/>
      <c r="AA302" s="49"/>
      <c r="AB302" s="49"/>
      <c r="AC302" s="49"/>
      <c r="AD302" s="49"/>
      <c r="AE302" s="49"/>
      <c r="AF302" s="49"/>
      <c r="AG302" s="91">
        <f>SUM(G302:AF302)</f>
        <v>371808</v>
      </c>
    </row>
    <row r="303" spans="1:33" s="97" customFormat="1" x14ac:dyDescent="0.2">
      <c r="A303" s="92"/>
      <c r="B303" s="93"/>
      <c r="C303" s="94"/>
      <c r="D303" s="95"/>
      <c r="E303" s="46" t="s">
        <v>584</v>
      </c>
      <c r="F303" s="46"/>
      <c r="G303" s="47">
        <f>G302</f>
        <v>371808</v>
      </c>
      <c r="H303" s="96">
        <f>H302</f>
        <v>0</v>
      </c>
      <c r="I303" s="47">
        <f t="shared" ref="I303:AG303" si="97">I302</f>
        <v>0</v>
      </c>
      <c r="J303" s="47">
        <f t="shared" si="97"/>
        <v>0</v>
      </c>
      <c r="K303" s="47">
        <f t="shared" si="97"/>
        <v>0</v>
      </c>
      <c r="L303" s="47">
        <f t="shared" si="97"/>
        <v>0</v>
      </c>
      <c r="M303" s="47">
        <f t="shared" si="97"/>
        <v>0</v>
      </c>
      <c r="N303" s="47">
        <f t="shared" si="97"/>
        <v>0</v>
      </c>
      <c r="O303" s="47">
        <f t="shared" si="97"/>
        <v>0</v>
      </c>
      <c r="P303" s="47">
        <f t="shared" si="97"/>
        <v>0</v>
      </c>
      <c r="Q303" s="47">
        <f t="shared" si="97"/>
        <v>0</v>
      </c>
      <c r="R303" s="47">
        <f t="shared" si="97"/>
        <v>0</v>
      </c>
      <c r="S303" s="47">
        <f t="shared" si="97"/>
        <v>0</v>
      </c>
      <c r="T303" s="47">
        <f t="shared" si="97"/>
        <v>0</v>
      </c>
      <c r="U303" s="47">
        <f t="shared" si="97"/>
        <v>0</v>
      </c>
      <c r="V303" s="47">
        <f t="shared" si="97"/>
        <v>0</v>
      </c>
      <c r="W303" s="47">
        <f t="shared" si="97"/>
        <v>0</v>
      </c>
      <c r="X303" s="47">
        <f t="shared" si="97"/>
        <v>0</v>
      </c>
      <c r="Y303" s="47">
        <f t="shared" si="97"/>
        <v>0</v>
      </c>
      <c r="Z303" s="47">
        <f t="shared" si="97"/>
        <v>0</v>
      </c>
      <c r="AA303" s="47">
        <f t="shared" ref="AA303:AF303" si="98">AA302</f>
        <v>0</v>
      </c>
      <c r="AB303" s="47">
        <f t="shared" si="98"/>
        <v>0</v>
      </c>
      <c r="AC303" s="47">
        <f t="shared" si="98"/>
        <v>0</v>
      </c>
      <c r="AD303" s="47">
        <f t="shared" si="98"/>
        <v>0</v>
      </c>
      <c r="AE303" s="47">
        <f t="shared" si="98"/>
        <v>0</v>
      </c>
      <c r="AF303" s="47">
        <f t="shared" si="98"/>
        <v>0</v>
      </c>
      <c r="AG303" s="47">
        <f t="shared" si="97"/>
        <v>371808</v>
      </c>
    </row>
    <row r="304" spans="1:33" x14ac:dyDescent="0.25">
      <c r="B304" s="98"/>
      <c r="C304" s="9"/>
      <c r="D304" s="13"/>
      <c r="E304" s="14"/>
      <c r="F304" s="9"/>
      <c r="N304" s="49"/>
      <c r="O304" s="49"/>
      <c r="P304" s="49"/>
      <c r="Q304" s="49"/>
      <c r="R304" s="49"/>
      <c r="S304" s="49"/>
      <c r="T304" s="49"/>
      <c r="U304" s="49"/>
      <c r="V304" s="49"/>
      <c r="W304" s="49"/>
      <c r="X304" s="49"/>
      <c r="Y304" s="49"/>
      <c r="Z304" s="49"/>
      <c r="AA304" s="49"/>
      <c r="AB304" s="49"/>
      <c r="AC304" s="49"/>
      <c r="AD304" s="49"/>
      <c r="AE304" s="49"/>
      <c r="AF304" s="49"/>
      <c r="AG304" s="91"/>
    </row>
    <row r="305" spans="1:33" x14ac:dyDescent="0.25">
      <c r="A305" s="99" t="s">
        <v>589</v>
      </c>
      <c r="B305" s="12" t="s">
        <v>168</v>
      </c>
      <c r="C305" s="9" t="s">
        <v>628</v>
      </c>
      <c r="D305" s="13"/>
      <c r="E305" s="14" t="s">
        <v>164</v>
      </c>
      <c r="F305" s="49"/>
      <c r="G305" s="49">
        <v>807272</v>
      </c>
      <c r="H305" s="49">
        <f>2018*4</f>
        <v>8072</v>
      </c>
      <c r="N305" s="49"/>
      <c r="O305" s="49"/>
      <c r="P305" s="49"/>
      <c r="Q305" s="49"/>
      <c r="R305" s="49"/>
      <c r="S305" s="49"/>
      <c r="T305" s="49"/>
      <c r="U305" s="49"/>
      <c r="V305" s="49"/>
      <c r="W305" s="49"/>
      <c r="X305" s="49"/>
      <c r="Y305" s="49"/>
      <c r="Z305" s="49"/>
      <c r="AA305" s="49"/>
      <c r="AB305" s="49"/>
      <c r="AC305" s="49"/>
      <c r="AD305" s="49"/>
      <c r="AE305" s="49"/>
      <c r="AF305" s="49"/>
      <c r="AG305" s="91">
        <f>SUM(G305:AF305)</f>
        <v>815344</v>
      </c>
    </row>
    <row r="306" spans="1:33" x14ac:dyDescent="0.25">
      <c r="B306" s="12" t="s">
        <v>168</v>
      </c>
      <c r="C306" s="9" t="s">
        <v>628</v>
      </c>
      <c r="D306" s="13"/>
      <c r="E306" s="14" t="s">
        <v>356</v>
      </c>
      <c r="F306" s="49"/>
      <c r="G306" s="49">
        <v>975704</v>
      </c>
      <c r="H306" s="49">
        <f>2439*4</f>
        <v>9756</v>
      </c>
      <c r="N306" s="49"/>
      <c r="O306" s="49"/>
      <c r="P306" s="49"/>
      <c r="Q306" s="49"/>
      <c r="R306" s="49"/>
      <c r="S306" s="49"/>
      <c r="T306" s="49"/>
      <c r="U306" s="49"/>
      <c r="V306" s="49"/>
      <c r="W306" s="49"/>
      <c r="X306" s="49"/>
      <c r="Y306" s="49"/>
      <c r="Z306" s="49"/>
      <c r="AA306" s="49"/>
      <c r="AB306" s="49"/>
      <c r="AC306" s="49"/>
      <c r="AD306" s="49"/>
      <c r="AE306" s="49"/>
      <c r="AF306" s="49"/>
      <c r="AG306" s="91">
        <f>SUM(G306:AF306)</f>
        <v>985460</v>
      </c>
    </row>
    <row r="307" spans="1:33" s="97" customFormat="1" x14ac:dyDescent="0.2">
      <c r="A307" s="92"/>
      <c r="B307" s="93"/>
      <c r="C307" s="94"/>
      <c r="D307" s="95"/>
      <c r="E307" s="46" t="s">
        <v>584</v>
      </c>
      <c r="F307" s="46"/>
      <c r="G307" s="47">
        <f>SUM(G305:G306)</f>
        <v>1782976</v>
      </c>
      <c r="H307" s="47">
        <f t="shared" ref="H307:AG307" si="99">SUM(H305:H306)</f>
        <v>17828</v>
      </c>
      <c r="I307" s="96">
        <f t="shared" si="99"/>
        <v>0</v>
      </c>
      <c r="J307" s="47">
        <f t="shared" si="99"/>
        <v>0</v>
      </c>
      <c r="K307" s="47">
        <f t="shared" si="99"/>
        <v>0</v>
      </c>
      <c r="L307" s="47">
        <f t="shared" si="99"/>
        <v>0</v>
      </c>
      <c r="M307" s="47">
        <f t="shared" si="99"/>
        <v>0</v>
      </c>
      <c r="N307" s="47">
        <f t="shared" si="99"/>
        <v>0</v>
      </c>
      <c r="O307" s="47">
        <f t="shared" si="99"/>
        <v>0</v>
      </c>
      <c r="P307" s="47">
        <f t="shared" si="99"/>
        <v>0</v>
      </c>
      <c r="Q307" s="47">
        <f t="shared" si="99"/>
        <v>0</v>
      </c>
      <c r="R307" s="47">
        <f t="shared" si="99"/>
        <v>0</v>
      </c>
      <c r="S307" s="47">
        <f t="shared" si="99"/>
        <v>0</v>
      </c>
      <c r="T307" s="47">
        <f t="shared" si="99"/>
        <v>0</v>
      </c>
      <c r="U307" s="47">
        <f t="shared" si="99"/>
        <v>0</v>
      </c>
      <c r="V307" s="47">
        <f t="shared" si="99"/>
        <v>0</v>
      </c>
      <c r="W307" s="47">
        <f t="shared" si="99"/>
        <v>0</v>
      </c>
      <c r="X307" s="47">
        <f t="shared" si="99"/>
        <v>0</v>
      </c>
      <c r="Y307" s="47">
        <f t="shared" si="99"/>
        <v>0</v>
      </c>
      <c r="Z307" s="47">
        <f t="shared" si="99"/>
        <v>0</v>
      </c>
      <c r="AA307" s="47">
        <f t="shared" ref="AA307:AF307" si="100">SUM(AA305:AA306)</f>
        <v>0</v>
      </c>
      <c r="AB307" s="47">
        <f t="shared" si="100"/>
        <v>0</v>
      </c>
      <c r="AC307" s="47">
        <f t="shared" si="100"/>
        <v>0</v>
      </c>
      <c r="AD307" s="47">
        <f t="shared" si="100"/>
        <v>0</v>
      </c>
      <c r="AE307" s="47">
        <f t="shared" si="100"/>
        <v>0</v>
      </c>
      <c r="AF307" s="47">
        <f t="shared" si="100"/>
        <v>0</v>
      </c>
      <c r="AG307" s="47">
        <f t="shared" si="99"/>
        <v>1800804</v>
      </c>
    </row>
    <row r="308" spans="1:33" x14ac:dyDescent="0.25">
      <c r="B308" s="98"/>
      <c r="C308" s="9"/>
      <c r="D308" s="13"/>
      <c r="E308" s="14"/>
      <c r="F308" s="9"/>
      <c r="N308" s="49"/>
      <c r="O308" s="49"/>
      <c r="P308" s="49"/>
      <c r="Q308" s="49"/>
      <c r="R308" s="49"/>
      <c r="S308" s="49"/>
      <c r="T308" s="49"/>
      <c r="U308" s="49"/>
      <c r="V308" s="49"/>
      <c r="W308" s="49"/>
      <c r="X308" s="49"/>
      <c r="Y308" s="49"/>
      <c r="Z308" s="49"/>
      <c r="AA308" s="49"/>
      <c r="AB308" s="49"/>
      <c r="AC308" s="49"/>
      <c r="AD308" s="49"/>
      <c r="AE308" s="49"/>
      <c r="AF308" s="49"/>
      <c r="AG308" s="91"/>
    </row>
    <row r="309" spans="1:33" x14ac:dyDescent="0.25">
      <c r="A309" s="99" t="s">
        <v>582</v>
      </c>
      <c r="B309" s="12" t="s">
        <v>407</v>
      </c>
      <c r="C309" s="9" t="s">
        <v>1370</v>
      </c>
      <c r="D309" s="13"/>
      <c r="E309" s="14" t="s">
        <v>608</v>
      </c>
      <c r="F309" s="68" t="s">
        <v>29</v>
      </c>
      <c r="G309" s="49">
        <v>0</v>
      </c>
      <c r="N309" s="49"/>
      <c r="O309" s="49"/>
      <c r="P309" s="49"/>
      <c r="Q309" s="49"/>
      <c r="R309" s="49"/>
      <c r="S309" s="49"/>
      <c r="T309" s="49"/>
      <c r="U309" s="49"/>
      <c r="V309" s="49"/>
      <c r="W309" s="49"/>
      <c r="X309" s="49"/>
      <c r="Y309" s="49"/>
      <c r="Z309" s="49"/>
      <c r="AA309" s="49"/>
      <c r="AB309" s="49"/>
      <c r="AC309" s="49"/>
      <c r="AD309" s="49"/>
      <c r="AE309" s="49"/>
      <c r="AF309" s="49"/>
      <c r="AG309" s="91">
        <f>SUM(G309:AF309)</f>
        <v>0</v>
      </c>
    </row>
    <row r="310" spans="1:33" x14ac:dyDescent="0.25">
      <c r="B310" s="12" t="s">
        <v>407</v>
      </c>
      <c r="C310" s="9" t="s">
        <v>1370</v>
      </c>
      <c r="D310" s="13"/>
      <c r="E310" s="14" t="s">
        <v>480</v>
      </c>
      <c r="F310" s="68" t="s">
        <v>29</v>
      </c>
      <c r="G310" s="49">
        <v>0</v>
      </c>
      <c r="N310" s="49"/>
      <c r="O310" s="49"/>
      <c r="P310" s="49"/>
      <c r="Q310" s="49"/>
      <c r="R310" s="49"/>
      <c r="S310" s="49"/>
      <c r="T310" s="49"/>
      <c r="U310" s="49"/>
      <c r="V310" s="49"/>
      <c r="W310" s="49"/>
      <c r="X310" s="49"/>
      <c r="Y310" s="49"/>
      <c r="Z310" s="49"/>
      <c r="AA310" s="49"/>
      <c r="AB310" s="49"/>
      <c r="AC310" s="49"/>
      <c r="AD310" s="49"/>
      <c r="AE310" s="49"/>
      <c r="AF310" s="49"/>
      <c r="AG310" s="91">
        <f>SUM(G310:AF310)</f>
        <v>0</v>
      </c>
    </row>
    <row r="311" spans="1:33" s="97" customFormat="1" x14ac:dyDescent="0.2">
      <c r="A311" s="92"/>
      <c r="B311" s="93"/>
      <c r="C311" s="94"/>
      <c r="D311" s="95"/>
      <c r="E311" s="46" t="s">
        <v>584</v>
      </c>
      <c r="F311" s="46"/>
      <c r="G311" s="47">
        <f>G309+G310</f>
        <v>0</v>
      </c>
      <c r="H311" s="96">
        <f>H309+H310</f>
        <v>0</v>
      </c>
      <c r="I311" s="47">
        <f t="shared" ref="I311:AG311" si="101">I309+I310</f>
        <v>0</v>
      </c>
      <c r="J311" s="47">
        <f t="shared" si="101"/>
        <v>0</v>
      </c>
      <c r="K311" s="47">
        <f t="shared" si="101"/>
        <v>0</v>
      </c>
      <c r="L311" s="47">
        <f t="shared" si="101"/>
        <v>0</v>
      </c>
      <c r="M311" s="47">
        <f t="shared" si="101"/>
        <v>0</v>
      </c>
      <c r="N311" s="47">
        <f t="shared" si="101"/>
        <v>0</v>
      </c>
      <c r="O311" s="47">
        <f t="shared" si="101"/>
        <v>0</v>
      </c>
      <c r="P311" s="47">
        <f t="shared" si="101"/>
        <v>0</v>
      </c>
      <c r="Q311" s="47">
        <f t="shared" si="101"/>
        <v>0</v>
      </c>
      <c r="R311" s="47">
        <f t="shared" si="101"/>
        <v>0</v>
      </c>
      <c r="S311" s="47">
        <f t="shared" si="101"/>
        <v>0</v>
      </c>
      <c r="T311" s="47">
        <f t="shared" si="101"/>
        <v>0</v>
      </c>
      <c r="U311" s="47">
        <f t="shared" si="101"/>
        <v>0</v>
      </c>
      <c r="V311" s="47">
        <f t="shared" si="101"/>
        <v>0</v>
      </c>
      <c r="W311" s="47">
        <f t="shared" si="101"/>
        <v>0</v>
      </c>
      <c r="X311" s="47">
        <f t="shared" si="101"/>
        <v>0</v>
      </c>
      <c r="Y311" s="47">
        <f t="shared" si="101"/>
        <v>0</v>
      </c>
      <c r="Z311" s="47">
        <f t="shared" si="101"/>
        <v>0</v>
      </c>
      <c r="AA311" s="47">
        <f t="shared" ref="AA311:AF311" si="102">AA309+AA310</f>
        <v>0</v>
      </c>
      <c r="AB311" s="47">
        <f t="shared" si="102"/>
        <v>0</v>
      </c>
      <c r="AC311" s="47">
        <f t="shared" si="102"/>
        <v>0</v>
      </c>
      <c r="AD311" s="47">
        <f t="shared" si="102"/>
        <v>0</v>
      </c>
      <c r="AE311" s="47">
        <f t="shared" si="102"/>
        <v>0</v>
      </c>
      <c r="AF311" s="47">
        <f t="shared" si="102"/>
        <v>0</v>
      </c>
      <c r="AG311" s="47">
        <f t="shared" si="101"/>
        <v>0</v>
      </c>
    </row>
    <row r="312" spans="1:33" x14ac:dyDescent="0.25">
      <c r="B312" s="98"/>
      <c r="C312" s="9"/>
      <c r="D312" s="13"/>
      <c r="E312" s="14"/>
      <c r="F312" s="9"/>
      <c r="N312" s="49"/>
      <c r="O312" s="49"/>
      <c r="P312" s="49"/>
      <c r="Q312" s="49"/>
      <c r="R312" s="49"/>
      <c r="S312" s="49"/>
      <c r="T312" s="49"/>
      <c r="U312" s="49"/>
      <c r="V312" s="49"/>
      <c r="W312" s="49"/>
      <c r="X312" s="49"/>
      <c r="Y312" s="49"/>
      <c r="Z312" s="49"/>
      <c r="AA312" s="49"/>
      <c r="AB312" s="49"/>
      <c r="AC312" s="49"/>
      <c r="AD312" s="49"/>
      <c r="AE312" s="49"/>
      <c r="AF312" s="49"/>
      <c r="AG312" s="91"/>
    </row>
    <row r="313" spans="1:33" x14ac:dyDescent="0.25">
      <c r="A313" s="99" t="s">
        <v>582</v>
      </c>
      <c r="B313" s="12" t="s">
        <v>340</v>
      </c>
      <c r="C313" s="9" t="s">
        <v>629</v>
      </c>
      <c r="D313" s="13"/>
      <c r="E313" s="14" t="s">
        <v>323</v>
      </c>
      <c r="F313" s="49"/>
      <c r="G313" s="49">
        <v>249228</v>
      </c>
      <c r="N313" s="49"/>
      <c r="O313" s="49"/>
      <c r="P313" s="49"/>
      <c r="Q313" s="49"/>
      <c r="R313" s="49"/>
      <c r="S313" s="49"/>
      <c r="T313" s="49"/>
      <c r="U313" s="49"/>
      <c r="V313" s="49"/>
      <c r="W313" s="49"/>
      <c r="X313" s="49"/>
      <c r="Y313" s="49"/>
      <c r="Z313" s="49"/>
      <c r="AA313" s="49"/>
      <c r="AB313" s="49"/>
      <c r="AC313" s="49"/>
      <c r="AD313" s="49"/>
      <c r="AE313" s="49"/>
      <c r="AF313" s="49"/>
      <c r="AG313" s="91">
        <f>SUM(G313:AF313)</f>
        <v>249228</v>
      </c>
    </row>
    <row r="314" spans="1:33" s="97" customFormat="1" x14ac:dyDescent="0.2">
      <c r="A314" s="92"/>
      <c r="B314" s="93"/>
      <c r="C314" s="94"/>
      <c r="D314" s="95"/>
      <c r="E314" s="46" t="s">
        <v>584</v>
      </c>
      <c r="F314" s="46"/>
      <c r="G314" s="47">
        <f>G313</f>
        <v>249228</v>
      </c>
      <c r="H314" s="96">
        <f t="shared" ref="H314:AG314" si="103">H313</f>
        <v>0</v>
      </c>
      <c r="I314" s="47">
        <f t="shared" si="103"/>
        <v>0</v>
      </c>
      <c r="J314" s="47">
        <f t="shared" si="103"/>
        <v>0</v>
      </c>
      <c r="K314" s="47">
        <f t="shared" si="103"/>
        <v>0</v>
      </c>
      <c r="L314" s="47">
        <f t="shared" si="103"/>
        <v>0</v>
      </c>
      <c r="M314" s="47">
        <f t="shared" si="103"/>
        <v>0</v>
      </c>
      <c r="N314" s="47">
        <f t="shared" si="103"/>
        <v>0</v>
      </c>
      <c r="O314" s="47">
        <f t="shared" si="103"/>
        <v>0</v>
      </c>
      <c r="P314" s="47">
        <f t="shared" si="103"/>
        <v>0</v>
      </c>
      <c r="Q314" s="47">
        <f t="shared" si="103"/>
        <v>0</v>
      </c>
      <c r="R314" s="47">
        <f t="shared" si="103"/>
        <v>0</v>
      </c>
      <c r="S314" s="47">
        <f t="shared" si="103"/>
        <v>0</v>
      </c>
      <c r="T314" s="47">
        <f t="shared" si="103"/>
        <v>0</v>
      </c>
      <c r="U314" s="47">
        <f t="shared" si="103"/>
        <v>0</v>
      </c>
      <c r="V314" s="47">
        <f t="shared" si="103"/>
        <v>0</v>
      </c>
      <c r="W314" s="47">
        <f t="shared" si="103"/>
        <v>0</v>
      </c>
      <c r="X314" s="47">
        <f t="shared" si="103"/>
        <v>0</v>
      </c>
      <c r="Y314" s="47">
        <f t="shared" si="103"/>
        <v>0</v>
      </c>
      <c r="Z314" s="47">
        <f t="shared" si="103"/>
        <v>0</v>
      </c>
      <c r="AA314" s="47">
        <f t="shared" ref="AA314:AF314" si="104">AA313</f>
        <v>0</v>
      </c>
      <c r="AB314" s="47">
        <f t="shared" si="104"/>
        <v>0</v>
      </c>
      <c r="AC314" s="47">
        <f t="shared" si="104"/>
        <v>0</v>
      </c>
      <c r="AD314" s="47">
        <f t="shared" si="104"/>
        <v>0</v>
      </c>
      <c r="AE314" s="47">
        <f t="shared" si="104"/>
        <v>0</v>
      </c>
      <c r="AF314" s="47">
        <f t="shared" si="104"/>
        <v>0</v>
      </c>
      <c r="AG314" s="47">
        <f t="shared" si="103"/>
        <v>249228</v>
      </c>
    </row>
    <row r="315" spans="1:33" x14ac:dyDescent="0.25">
      <c r="B315" s="98"/>
      <c r="C315" s="9"/>
      <c r="D315" s="13"/>
      <c r="E315" s="14"/>
      <c r="F315" s="9"/>
      <c r="N315" s="49"/>
      <c r="O315" s="49"/>
      <c r="P315" s="49"/>
      <c r="Q315" s="49"/>
      <c r="R315" s="49"/>
      <c r="S315" s="49"/>
      <c r="T315" s="49"/>
      <c r="U315" s="49"/>
      <c r="V315" s="49"/>
      <c r="W315" s="49"/>
      <c r="X315" s="49"/>
      <c r="Y315" s="49"/>
      <c r="Z315" s="49"/>
      <c r="AA315" s="49"/>
      <c r="AB315" s="49"/>
      <c r="AC315" s="49"/>
      <c r="AD315" s="49"/>
      <c r="AE315" s="49"/>
      <c r="AF315" s="49"/>
      <c r="AG315" s="91"/>
    </row>
    <row r="316" spans="1:33" x14ac:dyDescent="0.25">
      <c r="B316" s="98"/>
      <c r="C316" s="9"/>
      <c r="D316" s="13"/>
      <c r="E316" s="14"/>
      <c r="F316" s="9"/>
      <c r="N316" s="49"/>
      <c r="O316" s="49"/>
      <c r="P316" s="49"/>
      <c r="Q316" s="49"/>
      <c r="R316" s="49"/>
      <c r="S316" s="49"/>
      <c r="T316" s="49"/>
      <c r="U316" s="49"/>
      <c r="V316" s="49"/>
      <c r="W316" s="49"/>
      <c r="X316" s="49"/>
      <c r="Y316" s="49"/>
      <c r="Z316" s="49"/>
      <c r="AA316" s="49"/>
      <c r="AB316" s="49"/>
      <c r="AC316" s="49"/>
      <c r="AD316" s="49"/>
      <c r="AE316" s="49"/>
      <c r="AF316" s="49"/>
      <c r="AG316" s="91"/>
    </row>
    <row r="317" spans="1:33" ht="15.75" customHeight="1" x14ac:dyDescent="0.25">
      <c r="A317" s="99" t="s">
        <v>589</v>
      </c>
      <c r="B317" s="12" t="s">
        <v>412</v>
      </c>
      <c r="C317" s="9" t="s">
        <v>631</v>
      </c>
      <c r="D317" s="13"/>
      <c r="E317" s="14" t="s">
        <v>608</v>
      </c>
      <c r="F317" s="68" t="s">
        <v>29</v>
      </c>
      <c r="G317" s="49">
        <v>0</v>
      </c>
      <c r="N317" s="49"/>
      <c r="O317" s="49"/>
      <c r="P317" s="49"/>
      <c r="Q317" s="49"/>
      <c r="R317" s="49"/>
      <c r="S317" s="49"/>
      <c r="T317" s="49"/>
      <c r="U317" s="49"/>
      <c r="V317" s="49"/>
      <c r="W317" s="49"/>
      <c r="X317" s="49"/>
      <c r="Y317" s="49"/>
      <c r="Z317" s="49"/>
      <c r="AA317" s="49"/>
      <c r="AB317" s="49"/>
      <c r="AC317" s="49"/>
      <c r="AD317" s="49"/>
      <c r="AE317" s="49"/>
      <c r="AF317" s="49"/>
      <c r="AG317" s="91">
        <f>SUM(G317:AF317)</f>
        <v>0</v>
      </c>
    </row>
    <row r="318" spans="1:33" x14ac:dyDescent="0.25">
      <c r="B318" s="12" t="s">
        <v>412</v>
      </c>
      <c r="C318" s="9" t="s">
        <v>631</v>
      </c>
      <c r="D318" s="13"/>
      <c r="E318" s="14" t="s">
        <v>480</v>
      </c>
      <c r="F318" s="68" t="s">
        <v>29</v>
      </c>
      <c r="G318" s="49">
        <v>0</v>
      </c>
      <c r="N318" s="49"/>
      <c r="O318" s="49"/>
      <c r="P318" s="49"/>
      <c r="Q318" s="49"/>
      <c r="R318" s="49"/>
      <c r="S318" s="49"/>
      <c r="T318" s="49"/>
      <c r="U318" s="49"/>
      <c r="V318" s="49"/>
      <c r="W318" s="49"/>
      <c r="X318" s="49"/>
      <c r="Y318" s="49"/>
      <c r="Z318" s="49"/>
      <c r="AA318" s="49"/>
      <c r="AB318" s="49"/>
      <c r="AC318" s="49"/>
      <c r="AD318" s="49"/>
      <c r="AE318" s="49"/>
      <c r="AF318" s="49"/>
      <c r="AG318" s="91">
        <f>SUM(G318:AF318)</f>
        <v>0</v>
      </c>
    </row>
    <row r="319" spans="1:33" x14ac:dyDescent="0.25">
      <c r="A319" s="184"/>
      <c r="B319" s="12" t="s">
        <v>412</v>
      </c>
      <c r="C319" s="9" t="s">
        <v>631</v>
      </c>
      <c r="D319" s="13" t="s">
        <v>75</v>
      </c>
      <c r="E319" s="14" t="s">
        <v>483</v>
      </c>
      <c r="F319" s="68" t="s">
        <v>29</v>
      </c>
      <c r="G319" s="49">
        <v>0</v>
      </c>
      <c r="N319" s="49"/>
      <c r="O319" s="49"/>
      <c r="P319" s="49"/>
      <c r="Q319" s="49"/>
      <c r="R319" s="49"/>
      <c r="S319" s="49"/>
      <c r="T319" s="49"/>
      <c r="U319" s="49"/>
      <c r="V319" s="49"/>
      <c r="W319" s="49"/>
      <c r="X319" s="49"/>
      <c r="Y319" s="49"/>
      <c r="Z319" s="49"/>
      <c r="AA319" s="49"/>
      <c r="AB319" s="49"/>
      <c r="AC319" s="49"/>
      <c r="AD319" s="49"/>
      <c r="AE319" s="49"/>
      <c r="AF319" s="49"/>
      <c r="AG319" s="91"/>
    </row>
    <row r="320" spans="1:33" x14ac:dyDescent="0.25">
      <c r="B320" s="12" t="s">
        <v>412</v>
      </c>
      <c r="C320" s="9" t="s">
        <v>631</v>
      </c>
      <c r="D320" s="13" t="s">
        <v>46</v>
      </c>
      <c r="E320" s="14" t="s">
        <v>483</v>
      </c>
      <c r="F320" s="68" t="s">
        <v>29</v>
      </c>
      <c r="G320" s="49">
        <v>0</v>
      </c>
      <c r="N320" s="49"/>
      <c r="O320" s="49"/>
      <c r="P320" s="49"/>
      <c r="Q320" s="49"/>
      <c r="R320" s="49"/>
      <c r="S320" s="49"/>
      <c r="T320" s="49"/>
      <c r="U320" s="49"/>
      <c r="V320" s="49"/>
      <c r="W320" s="49"/>
      <c r="X320" s="49"/>
      <c r="Y320" s="49"/>
      <c r="Z320" s="49"/>
      <c r="AA320" s="49"/>
      <c r="AB320" s="49"/>
      <c r="AC320" s="49"/>
      <c r="AD320" s="49"/>
      <c r="AE320" s="49"/>
      <c r="AF320" s="49"/>
      <c r="AG320" s="91">
        <f>SUM(G320:AF320)</f>
        <v>0</v>
      </c>
    </row>
    <row r="321" spans="1:33" s="97" customFormat="1" x14ac:dyDescent="0.2">
      <c r="A321" s="92"/>
      <c r="B321" s="93"/>
      <c r="C321" s="94"/>
      <c r="D321" s="95"/>
      <c r="E321" s="46" t="s">
        <v>584</v>
      </c>
      <c r="F321" s="46"/>
      <c r="G321" s="47">
        <f t="shared" ref="G321:AG321" si="105">SUM(G317:G320)</f>
        <v>0</v>
      </c>
      <c r="H321" s="47">
        <f t="shared" si="105"/>
        <v>0</v>
      </c>
      <c r="I321" s="96">
        <f t="shared" si="105"/>
        <v>0</v>
      </c>
      <c r="J321" s="47">
        <f t="shared" si="105"/>
        <v>0</v>
      </c>
      <c r="K321" s="47">
        <f t="shared" si="105"/>
        <v>0</v>
      </c>
      <c r="L321" s="47">
        <f t="shared" si="105"/>
        <v>0</v>
      </c>
      <c r="M321" s="47">
        <f t="shared" si="105"/>
        <v>0</v>
      </c>
      <c r="N321" s="47">
        <f t="shared" si="105"/>
        <v>0</v>
      </c>
      <c r="O321" s="47">
        <f t="shared" si="105"/>
        <v>0</v>
      </c>
      <c r="P321" s="47">
        <f t="shared" si="105"/>
        <v>0</v>
      </c>
      <c r="Q321" s="47">
        <f t="shared" si="105"/>
        <v>0</v>
      </c>
      <c r="R321" s="47">
        <f t="shared" si="105"/>
        <v>0</v>
      </c>
      <c r="S321" s="47">
        <f t="shared" si="105"/>
        <v>0</v>
      </c>
      <c r="T321" s="47">
        <f t="shared" si="105"/>
        <v>0</v>
      </c>
      <c r="U321" s="47">
        <f t="shared" si="105"/>
        <v>0</v>
      </c>
      <c r="V321" s="47">
        <f t="shared" si="105"/>
        <v>0</v>
      </c>
      <c r="W321" s="47">
        <f t="shared" si="105"/>
        <v>0</v>
      </c>
      <c r="X321" s="47">
        <f t="shared" si="105"/>
        <v>0</v>
      </c>
      <c r="Y321" s="47">
        <f t="shared" si="105"/>
        <v>0</v>
      </c>
      <c r="Z321" s="47">
        <f t="shared" si="105"/>
        <v>0</v>
      </c>
      <c r="AA321" s="47">
        <f t="shared" ref="AA321:AF321" si="106">SUM(AA317:AA320)</f>
        <v>0</v>
      </c>
      <c r="AB321" s="47">
        <f t="shared" si="106"/>
        <v>0</v>
      </c>
      <c r="AC321" s="47">
        <f t="shared" si="106"/>
        <v>0</v>
      </c>
      <c r="AD321" s="47">
        <f t="shared" si="106"/>
        <v>0</v>
      </c>
      <c r="AE321" s="47">
        <f t="shared" si="106"/>
        <v>0</v>
      </c>
      <c r="AF321" s="47">
        <f t="shared" si="106"/>
        <v>0</v>
      </c>
      <c r="AG321" s="47">
        <f t="shared" si="105"/>
        <v>0</v>
      </c>
    </row>
    <row r="322" spans="1:33" x14ac:dyDescent="0.25">
      <c r="B322" s="98"/>
      <c r="C322" s="9"/>
      <c r="D322" s="13"/>
      <c r="E322" s="14"/>
      <c r="F322" s="9"/>
      <c r="N322" s="49"/>
      <c r="O322" s="49"/>
      <c r="P322" s="49"/>
      <c r="Q322" s="49"/>
      <c r="R322" s="49"/>
      <c r="S322" s="49"/>
      <c r="T322" s="49"/>
      <c r="U322" s="49"/>
      <c r="V322" s="49"/>
      <c r="W322" s="49"/>
      <c r="X322" s="49"/>
      <c r="Y322" s="49"/>
      <c r="Z322" s="49"/>
      <c r="AA322" s="49"/>
      <c r="AB322" s="49"/>
      <c r="AC322" s="49"/>
      <c r="AD322" s="49"/>
      <c r="AE322" s="49"/>
      <c r="AF322" s="49"/>
      <c r="AG322" s="91"/>
    </row>
    <row r="323" spans="1:33" s="18" customFormat="1" x14ac:dyDescent="0.2">
      <c r="A323" s="40" t="s">
        <v>589</v>
      </c>
      <c r="B323" s="12" t="s">
        <v>516</v>
      </c>
      <c r="C323" s="15" t="s">
        <v>632</v>
      </c>
      <c r="D323" s="19" t="s">
        <v>517</v>
      </c>
      <c r="E323" s="16" t="s">
        <v>488</v>
      </c>
      <c r="F323" s="42"/>
      <c r="G323" s="49">
        <v>5215210</v>
      </c>
      <c r="H323" s="49">
        <f>7462*5</f>
        <v>37310</v>
      </c>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91">
        <f>SUM(G323:AF323)</f>
        <v>5252520</v>
      </c>
    </row>
    <row r="324" spans="1:33" s="97" customFormat="1" x14ac:dyDescent="0.2">
      <c r="A324" s="92"/>
      <c r="B324" s="93"/>
      <c r="C324" s="94"/>
      <c r="D324" s="95"/>
      <c r="E324" s="46" t="s">
        <v>584</v>
      </c>
      <c r="F324" s="46"/>
      <c r="G324" s="47">
        <f>G323</f>
        <v>5215210</v>
      </c>
      <c r="H324" s="47">
        <f t="shared" ref="H324:AG324" si="107">H323</f>
        <v>37310</v>
      </c>
      <c r="I324" s="47">
        <f t="shared" si="107"/>
        <v>0</v>
      </c>
      <c r="J324" s="96">
        <f t="shared" si="107"/>
        <v>0</v>
      </c>
      <c r="K324" s="47">
        <f t="shared" si="107"/>
        <v>0</v>
      </c>
      <c r="L324" s="47">
        <f t="shared" si="107"/>
        <v>0</v>
      </c>
      <c r="M324" s="47">
        <f t="shared" si="107"/>
        <v>0</v>
      </c>
      <c r="N324" s="47">
        <f t="shared" si="107"/>
        <v>0</v>
      </c>
      <c r="O324" s="47">
        <f t="shared" si="107"/>
        <v>0</v>
      </c>
      <c r="P324" s="47">
        <f t="shared" si="107"/>
        <v>0</v>
      </c>
      <c r="Q324" s="47">
        <f t="shared" si="107"/>
        <v>0</v>
      </c>
      <c r="R324" s="47">
        <f t="shared" si="107"/>
        <v>0</v>
      </c>
      <c r="S324" s="47">
        <f t="shared" si="107"/>
        <v>0</v>
      </c>
      <c r="T324" s="47">
        <f t="shared" si="107"/>
        <v>0</v>
      </c>
      <c r="U324" s="47">
        <f t="shared" si="107"/>
        <v>0</v>
      </c>
      <c r="V324" s="47">
        <f t="shared" si="107"/>
        <v>0</v>
      </c>
      <c r="W324" s="47">
        <f t="shared" si="107"/>
        <v>0</v>
      </c>
      <c r="X324" s="47">
        <f t="shared" si="107"/>
        <v>0</v>
      </c>
      <c r="Y324" s="47">
        <f t="shared" si="107"/>
        <v>0</v>
      </c>
      <c r="Z324" s="47">
        <f t="shared" si="107"/>
        <v>0</v>
      </c>
      <c r="AA324" s="47">
        <f t="shared" ref="AA324:AF324" si="108">AA323</f>
        <v>0</v>
      </c>
      <c r="AB324" s="47">
        <f t="shared" si="108"/>
        <v>0</v>
      </c>
      <c r="AC324" s="47">
        <f t="shared" si="108"/>
        <v>0</v>
      </c>
      <c r="AD324" s="47">
        <f t="shared" si="108"/>
        <v>0</v>
      </c>
      <c r="AE324" s="47">
        <f t="shared" si="108"/>
        <v>0</v>
      </c>
      <c r="AF324" s="47">
        <f t="shared" si="108"/>
        <v>0</v>
      </c>
      <c r="AG324" s="47">
        <f t="shared" si="107"/>
        <v>5252520</v>
      </c>
    </row>
    <row r="325" spans="1:33" x14ac:dyDescent="0.25">
      <c r="B325" s="98"/>
      <c r="C325" s="9"/>
      <c r="D325" s="13"/>
      <c r="E325" s="14"/>
      <c r="F325" s="9"/>
      <c r="N325" s="49"/>
      <c r="O325" s="49"/>
      <c r="P325" s="49"/>
      <c r="Q325" s="49"/>
      <c r="R325" s="49"/>
      <c r="S325" s="49"/>
      <c r="T325" s="49"/>
      <c r="U325" s="49"/>
      <c r="V325" s="49"/>
      <c r="W325" s="49"/>
      <c r="X325" s="49"/>
      <c r="Y325" s="49"/>
      <c r="Z325" s="49"/>
      <c r="AA325" s="49"/>
      <c r="AB325" s="49"/>
      <c r="AC325" s="49"/>
      <c r="AD325" s="49"/>
      <c r="AE325" s="49"/>
      <c r="AF325" s="49"/>
      <c r="AG325" s="91"/>
    </row>
    <row r="326" spans="1:33" x14ac:dyDescent="0.25">
      <c r="A326" s="183" t="s">
        <v>587</v>
      </c>
      <c r="B326" s="12" t="s">
        <v>170</v>
      </c>
      <c r="C326" s="9" t="s">
        <v>1372</v>
      </c>
      <c r="D326" s="13"/>
      <c r="E326" s="14" t="s">
        <v>164</v>
      </c>
      <c r="F326" s="49"/>
      <c r="G326" s="49">
        <v>181625</v>
      </c>
      <c r="N326" s="49"/>
      <c r="O326" s="49"/>
      <c r="P326" s="49"/>
      <c r="Q326" s="49"/>
      <c r="R326" s="49"/>
      <c r="S326" s="49"/>
      <c r="T326" s="49"/>
      <c r="U326" s="49"/>
      <c r="V326" s="49"/>
      <c r="W326" s="49"/>
      <c r="X326" s="49"/>
      <c r="Y326" s="49"/>
      <c r="Z326" s="49"/>
      <c r="AA326" s="49"/>
      <c r="AB326" s="49"/>
      <c r="AC326" s="49"/>
      <c r="AD326" s="49"/>
      <c r="AE326" s="49"/>
      <c r="AF326" s="49"/>
      <c r="AG326" s="91">
        <f t="shared" ref="AG326" si="109">SUM(G326:AF326)</f>
        <v>181625</v>
      </c>
    </row>
    <row r="327" spans="1:33" ht="12.75" customHeight="1" x14ac:dyDescent="0.25">
      <c r="B327" s="181" t="s">
        <v>170</v>
      </c>
      <c r="C327" s="9" t="s">
        <v>1372</v>
      </c>
      <c r="D327" s="177"/>
      <c r="E327" s="177" t="s">
        <v>238</v>
      </c>
      <c r="F327" s="177"/>
      <c r="G327" s="178">
        <v>1380543</v>
      </c>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9">
        <f>SUM(G327:AF327)</f>
        <v>1380543</v>
      </c>
    </row>
    <row r="328" spans="1:33" x14ac:dyDescent="0.25">
      <c r="B328" s="12" t="s">
        <v>170</v>
      </c>
      <c r="C328" s="9" t="s">
        <v>1372</v>
      </c>
      <c r="D328" s="13"/>
      <c r="E328" s="14" t="s">
        <v>323</v>
      </c>
      <c r="F328" s="49"/>
      <c r="G328" s="49">
        <v>2757774</v>
      </c>
      <c r="N328" s="49"/>
      <c r="O328" s="49"/>
      <c r="P328" s="49"/>
      <c r="Q328" s="49"/>
      <c r="R328" s="49"/>
      <c r="S328" s="49"/>
      <c r="T328" s="49"/>
      <c r="U328" s="49"/>
      <c r="V328" s="49"/>
      <c r="W328" s="49"/>
      <c r="X328" s="49"/>
      <c r="Y328" s="49"/>
      <c r="Z328" s="49"/>
      <c r="AA328" s="49"/>
      <c r="AB328" s="49"/>
      <c r="AC328" s="49"/>
      <c r="AD328" s="49"/>
      <c r="AE328" s="49"/>
      <c r="AF328" s="49"/>
      <c r="AG328" s="91">
        <f>SUM(G328:AF328)</f>
        <v>2757774</v>
      </c>
    </row>
    <row r="329" spans="1:33" x14ac:dyDescent="0.25">
      <c r="B329" s="12" t="s">
        <v>170</v>
      </c>
      <c r="C329" s="9" t="s">
        <v>1372</v>
      </c>
      <c r="D329" s="13"/>
      <c r="E329" s="14" t="s">
        <v>633</v>
      </c>
      <c r="F329" s="68" t="s">
        <v>29</v>
      </c>
      <c r="G329" s="49">
        <v>251865</v>
      </c>
      <c r="N329" s="49"/>
      <c r="O329" s="49"/>
      <c r="P329" s="49"/>
      <c r="Q329" s="49"/>
      <c r="R329" s="49"/>
      <c r="S329" s="49"/>
      <c r="T329" s="49"/>
      <c r="U329" s="49"/>
      <c r="V329" s="49"/>
      <c r="W329" s="49"/>
      <c r="X329" s="49"/>
      <c r="Y329" s="49"/>
      <c r="Z329" s="49"/>
      <c r="AA329" s="49"/>
      <c r="AB329" s="49"/>
      <c r="AC329" s="49"/>
      <c r="AD329" s="49"/>
      <c r="AE329" s="49"/>
      <c r="AF329" s="49"/>
      <c r="AG329" s="91">
        <f>SUM(G329:AF329)</f>
        <v>251865</v>
      </c>
    </row>
    <row r="330" spans="1:33" x14ac:dyDescent="0.25">
      <c r="B330" s="12" t="s">
        <v>170</v>
      </c>
      <c r="C330" s="9" t="s">
        <v>1372</v>
      </c>
      <c r="D330" s="13"/>
      <c r="E330" s="14" t="s">
        <v>435</v>
      </c>
      <c r="F330" s="42"/>
      <c r="G330" s="49">
        <v>0</v>
      </c>
      <c r="N330" s="49"/>
      <c r="O330" s="49"/>
      <c r="P330" s="49"/>
      <c r="Q330" s="49"/>
      <c r="R330" s="49"/>
      <c r="S330" s="49"/>
      <c r="T330" s="49"/>
      <c r="U330" s="49"/>
      <c r="V330" s="49"/>
      <c r="W330" s="49"/>
      <c r="X330" s="49"/>
      <c r="Y330" s="49"/>
      <c r="Z330" s="49"/>
      <c r="AA330" s="49"/>
      <c r="AB330" s="49"/>
      <c r="AC330" s="49"/>
      <c r="AD330" s="49"/>
      <c r="AE330" s="49"/>
      <c r="AF330" s="49"/>
      <c r="AG330" s="91">
        <f>SUM(G330:AF330)</f>
        <v>0</v>
      </c>
    </row>
    <row r="331" spans="1:33" x14ac:dyDescent="0.25">
      <c r="B331" s="12" t="s">
        <v>170</v>
      </c>
      <c r="C331" s="9" t="s">
        <v>1372</v>
      </c>
      <c r="D331" s="13"/>
      <c r="E331" s="14" t="s">
        <v>480</v>
      </c>
      <c r="F331" s="68" t="s">
        <v>29</v>
      </c>
      <c r="G331" s="49">
        <v>0</v>
      </c>
      <c r="N331" s="49"/>
      <c r="O331" s="49"/>
      <c r="P331" s="49"/>
      <c r="Q331" s="49"/>
      <c r="R331" s="49"/>
      <c r="S331" s="49"/>
      <c r="T331" s="49"/>
      <c r="U331" s="49"/>
      <c r="V331" s="49"/>
      <c r="W331" s="49"/>
      <c r="X331" s="49"/>
      <c r="Y331" s="49"/>
      <c r="Z331" s="49"/>
      <c r="AA331" s="49"/>
      <c r="AB331" s="49"/>
      <c r="AC331" s="49"/>
      <c r="AD331" s="49"/>
      <c r="AE331" s="49"/>
      <c r="AF331" s="49"/>
      <c r="AG331" s="91">
        <f>SUM(G331:AF331)</f>
        <v>0</v>
      </c>
    </row>
    <row r="332" spans="1:33" x14ac:dyDescent="0.25">
      <c r="B332" s="12" t="s">
        <v>170</v>
      </c>
      <c r="C332" s="9" t="s">
        <v>1372</v>
      </c>
      <c r="D332" s="13" t="s">
        <v>520</v>
      </c>
      <c r="E332" s="14" t="s">
        <v>488</v>
      </c>
      <c r="F332" s="49"/>
      <c r="G332" s="49">
        <v>2839863</v>
      </c>
      <c r="N332" s="49"/>
      <c r="O332" s="49"/>
      <c r="P332" s="49"/>
      <c r="Q332" s="49"/>
      <c r="R332" s="49"/>
      <c r="S332" s="49"/>
      <c r="T332" s="49"/>
      <c r="U332" s="49"/>
      <c r="V332" s="49"/>
      <c r="W332" s="49"/>
      <c r="X332" s="49"/>
      <c r="Y332" s="49"/>
      <c r="Z332" s="49"/>
      <c r="AA332" s="49"/>
      <c r="AB332" s="49"/>
      <c r="AC332" s="49"/>
      <c r="AD332" s="49"/>
      <c r="AE332" s="49"/>
      <c r="AF332" s="49"/>
      <c r="AG332" s="91">
        <f t="shared" ref="AG332:AG334" si="110">SUM(G332:AF332)</f>
        <v>2839863</v>
      </c>
    </row>
    <row r="333" spans="1:33" x14ac:dyDescent="0.25">
      <c r="B333" s="12" t="s">
        <v>170</v>
      </c>
      <c r="C333" s="9" t="s">
        <v>1372</v>
      </c>
      <c r="D333" s="13" t="s">
        <v>523</v>
      </c>
      <c r="E333" s="14" t="s">
        <v>488</v>
      </c>
      <c r="F333" s="49"/>
      <c r="G333" s="49">
        <v>2839515</v>
      </c>
      <c r="N333" s="49"/>
      <c r="O333" s="49"/>
      <c r="P333" s="49"/>
      <c r="Q333" s="49"/>
      <c r="R333" s="49"/>
      <c r="S333" s="49"/>
      <c r="T333" s="49"/>
      <c r="U333" s="49"/>
      <c r="V333" s="49"/>
      <c r="W333" s="49"/>
      <c r="X333" s="49"/>
      <c r="Y333" s="49"/>
      <c r="Z333" s="49"/>
      <c r="AA333" s="49"/>
      <c r="AB333" s="49"/>
      <c r="AC333" s="49"/>
      <c r="AD333" s="49"/>
      <c r="AE333" s="49"/>
      <c r="AF333" s="49"/>
      <c r="AG333" s="91">
        <f t="shared" si="110"/>
        <v>2839515</v>
      </c>
    </row>
    <row r="334" spans="1:33" x14ac:dyDescent="0.25">
      <c r="B334" s="12" t="s">
        <v>170</v>
      </c>
      <c r="C334" s="9" t="s">
        <v>1372</v>
      </c>
      <c r="D334" s="13"/>
      <c r="E334" s="9" t="s">
        <v>554</v>
      </c>
      <c r="F334" s="49"/>
      <c r="G334" s="49">
        <v>519390</v>
      </c>
      <c r="N334" s="49"/>
      <c r="O334" s="49"/>
      <c r="P334" s="49"/>
      <c r="Q334" s="49"/>
      <c r="R334" s="49"/>
      <c r="S334" s="49"/>
      <c r="T334" s="49"/>
      <c r="U334" s="49"/>
      <c r="V334" s="49"/>
      <c r="W334" s="49"/>
      <c r="X334" s="49"/>
      <c r="Y334" s="49"/>
      <c r="Z334" s="49"/>
      <c r="AA334" s="49"/>
      <c r="AB334" s="49"/>
      <c r="AC334" s="49"/>
      <c r="AD334" s="49"/>
      <c r="AE334" s="49"/>
      <c r="AF334" s="49"/>
      <c r="AG334" s="91">
        <f t="shared" si="110"/>
        <v>519390</v>
      </c>
    </row>
    <row r="335" spans="1:33" s="97" customFormat="1" x14ac:dyDescent="0.2">
      <c r="A335" s="92"/>
      <c r="B335" s="93"/>
      <c r="C335" s="94"/>
      <c r="D335" s="95"/>
      <c r="E335" s="46" t="s">
        <v>584</v>
      </c>
      <c r="F335" s="46"/>
      <c r="G335" s="47">
        <f t="shared" ref="G335:AG335" si="111">SUM(G326:G334)</f>
        <v>10770575</v>
      </c>
      <c r="H335" s="96">
        <f t="shared" si="111"/>
        <v>0</v>
      </c>
      <c r="I335" s="47">
        <f t="shared" si="111"/>
        <v>0</v>
      </c>
      <c r="J335" s="47">
        <f t="shared" si="111"/>
        <v>0</v>
      </c>
      <c r="K335" s="47">
        <f t="shared" si="111"/>
        <v>0</v>
      </c>
      <c r="L335" s="47">
        <f t="shared" si="111"/>
        <v>0</v>
      </c>
      <c r="M335" s="47">
        <f t="shared" si="111"/>
        <v>0</v>
      </c>
      <c r="N335" s="47">
        <f t="shared" si="111"/>
        <v>0</v>
      </c>
      <c r="O335" s="47">
        <f t="shared" si="111"/>
        <v>0</v>
      </c>
      <c r="P335" s="47">
        <f t="shared" si="111"/>
        <v>0</v>
      </c>
      <c r="Q335" s="47">
        <f t="shared" si="111"/>
        <v>0</v>
      </c>
      <c r="R335" s="47">
        <f t="shared" si="111"/>
        <v>0</v>
      </c>
      <c r="S335" s="47">
        <f t="shared" si="111"/>
        <v>0</v>
      </c>
      <c r="T335" s="47">
        <f t="shared" si="111"/>
        <v>0</v>
      </c>
      <c r="U335" s="47">
        <f t="shared" si="111"/>
        <v>0</v>
      </c>
      <c r="V335" s="47">
        <f t="shared" si="111"/>
        <v>0</v>
      </c>
      <c r="W335" s="47">
        <f t="shared" si="111"/>
        <v>0</v>
      </c>
      <c r="X335" s="47">
        <f t="shared" si="111"/>
        <v>0</v>
      </c>
      <c r="Y335" s="47">
        <f t="shared" si="111"/>
        <v>0</v>
      </c>
      <c r="Z335" s="47">
        <f t="shared" si="111"/>
        <v>0</v>
      </c>
      <c r="AA335" s="47">
        <f t="shared" si="111"/>
        <v>0</v>
      </c>
      <c r="AB335" s="47">
        <f t="shared" si="111"/>
        <v>0</v>
      </c>
      <c r="AC335" s="47">
        <f t="shared" si="111"/>
        <v>0</v>
      </c>
      <c r="AD335" s="47">
        <f t="shared" si="111"/>
        <v>0</v>
      </c>
      <c r="AE335" s="47">
        <f t="shared" si="111"/>
        <v>0</v>
      </c>
      <c r="AF335" s="47">
        <f t="shared" si="111"/>
        <v>0</v>
      </c>
      <c r="AG335" s="47">
        <f t="shared" si="111"/>
        <v>10770575</v>
      </c>
    </row>
    <row r="336" spans="1:33" x14ac:dyDescent="0.25">
      <c r="B336" s="98"/>
      <c r="C336" s="9"/>
      <c r="D336" s="13"/>
      <c r="E336" s="14"/>
      <c r="F336" s="9"/>
      <c r="N336" s="49"/>
      <c r="O336" s="49"/>
      <c r="P336" s="49"/>
      <c r="Q336" s="49"/>
      <c r="R336" s="49"/>
      <c r="S336" s="49"/>
      <c r="T336" s="49"/>
      <c r="U336" s="49"/>
      <c r="V336" s="49"/>
      <c r="W336" s="49"/>
      <c r="X336" s="49"/>
      <c r="Y336" s="49"/>
      <c r="Z336" s="49"/>
      <c r="AA336" s="49"/>
      <c r="AB336" s="49"/>
      <c r="AC336" s="49"/>
      <c r="AD336" s="49"/>
      <c r="AE336" s="49"/>
      <c r="AF336" s="49"/>
      <c r="AG336" s="91"/>
    </row>
    <row r="337" spans="1:33" x14ac:dyDescent="0.25">
      <c r="A337" s="99" t="s">
        <v>585</v>
      </c>
      <c r="B337" s="12" t="s">
        <v>471</v>
      </c>
      <c r="C337" s="9" t="s">
        <v>635</v>
      </c>
      <c r="D337" s="13"/>
      <c r="E337" s="14" t="s">
        <v>472</v>
      </c>
      <c r="F337" s="49"/>
      <c r="G337" s="49">
        <v>1374260</v>
      </c>
      <c r="H337" s="49">
        <v>13744</v>
      </c>
      <c r="N337" s="49"/>
      <c r="O337" s="49"/>
      <c r="P337" s="49"/>
      <c r="Q337" s="49"/>
      <c r="R337" s="49"/>
      <c r="S337" s="49"/>
      <c r="T337" s="49"/>
      <c r="U337" s="49"/>
      <c r="V337" s="49"/>
      <c r="W337" s="49"/>
      <c r="X337" s="49"/>
      <c r="Y337" s="49"/>
      <c r="Z337" s="49"/>
      <c r="AA337" s="49"/>
      <c r="AB337" s="49"/>
      <c r="AC337" s="49"/>
      <c r="AD337" s="49"/>
      <c r="AE337" s="49"/>
      <c r="AF337" s="49"/>
      <c r="AG337" s="91">
        <f>SUM(G337:AF337)</f>
        <v>1388004</v>
      </c>
    </row>
    <row r="338" spans="1:33" s="97" customFormat="1" x14ac:dyDescent="0.2">
      <c r="A338" s="92"/>
      <c r="B338" s="93"/>
      <c r="C338" s="94"/>
      <c r="D338" s="95"/>
      <c r="E338" s="46" t="s">
        <v>584</v>
      </c>
      <c r="F338" s="46"/>
      <c r="G338" s="47">
        <f>G337</f>
        <v>1374260</v>
      </c>
      <c r="H338" s="47">
        <f t="shared" ref="H338:AG338" si="112">H337</f>
        <v>13744</v>
      </c>
      <c r="I338" s="96">
        <f t="shared" si="112"/>
        <v>0</v>
      </c>
      <c r="J338" s="47">
        <f t="shared" si="112"/>
        <v>0</v>
      </c>
      <c r="K338" s="47">
        <f t="shared" si="112"/>
        <v>0</v>
      </c>
      <c r="L338" s="47">
        <f t="shared" si="112"/>
        <v>0</v>
      </c>
      <c r="M338" s="47">
        <f t="shared" si="112"/>
        <v>0</v>
      </c>
      <c r="N338" s="47">
        <f t="shared" si="112"/>
        <v>0</v>
      </c>
      <c r="O338" s="47">
        <f t="shared" si="112"/>
        <v>0</v>
      </c>
      <c r="P338" s="47">
        <f t="shared" si="112"/>
        <v>0</v>
      </c>
      <c r="Q338" s="47">
        <f t="shared" si="112"/>
        <v>0</v>
      </c>
      <c r="R338" s="47">
        <f t="shared" si="112"/>
        <v>0</v>
      </c>
      <c r="S338" s="47">
        <f t="shared" si="112"/>
        <v>0</v>
      </c>
      <c r="T338" s="47">
        <f t="shared" si="112"/>
        <v>0</v>
      </c>
      <c r="U338" s="47">
        <f t="shared" si="112"/>
        <v>0</v>
      </c>
      <c r="V338" s="47">
        <f t="shared" si="112"/>
        <v>0</v>
      </c>
      <c r="W338" s="47">
        <f t="shared" si="112"/>
        <v>0</v>
      </c>
      <c r="X338" s="47">
        <f t="shared" si="112"/>
        <v>0</v>
      </c>
      <c r="Y338" s="47">
        <f t="shared" si="112"/>
        <v>0</v>
      </c>
      <c r="Z338" s="47">
        <f t="shared" si="112"/>
        <v>0</v>
      </c>
      <c r="AA338" s="47">
        <f t="shared" ref="AA338:AF338" si="113">AA337</f>
        <v>0</v>
      </c>
      <c r="AB338" s="47">
        <f t="shared" si="113"/>
        <v>0</v>
      </c>
      <c r="AC338" s="47">
        <f t="shared" si="113"/>
        <v>0</v>
      </c>
      <c r="AD338" s="47">
        <f t="shared" si="113"/>
        <v>0</v>
      </c>
      <c r="AE338" s="47">
        <f t="shared" si="113"/>
        <v>0</v>
      </c>
      <c r="AF338" s="47">
        <f t="shared" si="113"/>
        <v>0</v>
      </c>
      <c r="AG338" s="47">
        <f t="shared" si="112"/>
        <v>1388004</v>
      </c>
    </row>
    <row r="339" spans="1:33" ht="15.75" customHeight="1" x14ac:dyDescent="0.25">
      <c r="B339" s="98"/>
      <c r="C339" s="9"/>
      <c r="D339" s="13"/>
      <c r="E339" s="14"/>
      <c r="F339" s="9"/>
      <c r="N339" s="49"/>
      <c r="O339" s="49"/>
      <c r="P339" s="49"/>
      <c r="Q339" s="49"/>
      <c r="R339" s="49"/>
      <c r="S339" s="49"/>
      <c r="T339" s="49"/>
      <c r="U339" s="49"/>
      <c r="V339" s="49"/>
      <c r="W339" s="49"/>
      <c r="X339" s="49"/>
      <c r="Y339" s="49"/>
      <c r="Z339" s="49"/>
      <c r="AA339" s="49"/>
      <c r="AB339" s="49"/>
      <c r="AC339" s="49"/>
      <c r="AD339" s="49"/>
      <c r="AE339" s="49"/>
      <c r="AF339" s="49"/>
      <c r="AG339" s="91"/>
    </row>
    <row r="340" spans="1:33" x14ac:dyDescent="0.25">
      <c r="A340" s="99" t="s">
        <v>582</v>
      </c>
      <c r="B340" s="12" t="s">
        <v>197</v>
      </c>
      <c r="C340" s="9" t="s">
        <v>1373</v>
      </c>
      <c r="D340" s="13"/>
      <c r="E340" s="14" t="s">
        <v>694</v>
      </c>
      <c r="F340" s="49"/>
      <c r="G340" s="49">
        <f>240200*4</f>
        <v>960800</v>
      </c>
      <c r="N340" s="49"/>
      <c r="O340" s="49"/>
      <c r="P340" s="49"/>
      <c r="Q340" s="49"/>
      <c r="R340" s="49"/>
      <c r="S340" s="49"/>
      <c r="T340" s="49"/>
      <c r="U340" s="49"/>
      <c r="V340" s="49"/>
      <c r="W340" s="49"/>
      <c r="X340" s="49"/>
      <c r="Y340" s="49"/>
      <c r="Z340" s="49"/>
      <c r="AA340" s="49"/>
      <c r="AB340" s="49"/>
      <c r="AC340" s="49"/>
      <c r="AD340" s="49"/>
      <c r="AE340" s="49"/>
      <c r="AF340" s="49"/>
      <c r="AG340" s="91">
        <f>SUM(G340:AF340)</f>
        <v>960800</v>
      </c>
    </row>
    <row r="341" spans="1:33" s="97" customFormat="1" x14ac:dyDescent="0.2">
      <c r="A341" s="92"/>
      <c r="B341" s="93"/>
      <c r="C341" s="94"/>
      <c r="D341" s="95"/>
      <c r="E341" s="46" t="s">
        <v>584</v>
      </c>
      <c r="F341" s="46"/>
      <c r="G341" s="47">
        <f>G340</f>
        <v>960800</v>
      </c>
      <c r="H341" s="96">
        <f t="shared" ref="H341:AG341" si="114">H340</f>
        <v>0</v>
      </c>
      <c r="I341" s="47">
        <f t="shared" si="114"/>
        <v>0</v>
      </c>
      <c r="J341" s="47">
        <f t="shared" si="114"/>
        <v>0</v>
      </c>
      <c r="K341" s="47">
        <f t="shared" si="114"/>
        <v>0</v>
      </c>
      <c r="L341" s="47">
        <f t="shared" si="114"/>
        <v>0</v>
      </c>
      <c r="M341" s="47">
        <f t="shared" si="114"/>
        <v>0</v>
      </c>
      <c r="N341" s="47">
        <f t="shared" si="114"/>
        <v>0</v>
      </c>
      <c r="O341" s="47">
        <f t="shared" si="114"/>
        <v>0</v>
      </c>
      <c r="P341" s="47">
        <f t="shared" si="114"/>
        <v>0</v>
      </c>
      <c r="Q341" s="47">
        <f t="shared" si="114"/>
        <v>0</v>
      </c>
      <c r="R341" s="47">
        <f t="shared" si="114"/>
        <v>0</v>
      </c>
      <c r="S341" s="47">
        <f t="shared" si="114"/>
        <v>0</v>
      </c>
      <c r="T341" s="47">
        <f t="shared" si="114"/>
        <v>0</v>
      </c>
      <c r="U341" s="47">
        <f t="shared" si="114"/>
        <v>0</v>
      </c>
      <c r="V341" s="47">
        <f t="shared" si="114"/>
        <v>0</v>
      </c>
      <c r="W341" s="47">
        <f t="shared" si="114"/>
        <v>0</v>
      </c>
      <c r="X341" s="47">
        <f t="shared" si="114"/>
        <v>0</v>
      </c>
      <c r="Y341" s="47">
        <f t="shared" si="114"/>
        <v>0</v>
      </c>
      <c r="Z341" s="47">
        <f t="shared" si="114"/>
        <v>0</v>
      </c>
      <c r="AA341" s="47">
        <f t="shared" si="114"/>
        <v>0</v>
      </c>
      <c r="AB341" s="47">
        <f t="shared" si="114"/>
        <v>0</v>
      </c>
      <c r="AC341" s="47">
        <f t="shared" si="114"/>
        <v>0</v>
      </c>
      <c r="AD341" s="47">
        <f t="shared" si="114"/>
        <v>0</v>
      </c>
      <c r="AE341" s="47">
        <f t="shared" si="114"/>
        <v>0</v>
      </c>
      <c r="AF341" s="47">
        <f t="shared" si="114"/>
        <v>0</v>
      </c>
      <c r="AG341" s="47">
        <f t="shared" si="114"/>
        <v>960800</v>
      </c>
    </row>
    <row r="342" spans="1:33" ht="15.75" customHeight="1" x14ac:dyDescent="0.25">
      <c r="B342" s="98"/>
      <c r="C342" s="9"/>
      <c r="D342" s="13"/>
      <c r="E342" s="14"/>
      <c r="F342" s="9"/>
      <c r="N342" s="49"/>
      <c r="O342" s="49"/>
      <c r="P342" s="49"/>
      <c r="Q342" s="49"/>
      <c r="R342" s="49"/>
      <c r="S342" s="49"/>
      <c r="T342" s="49"/>
      <c r="U342" s="49"/>
      <c r="V342" s="49"/>
      <c r="W342" s="49"/>
      <c r="X342" s="49"/>
      <c r="Y342" s="49"/>
      <c r="Z342" s="49"/>
      <c r="AA342" s="49"/>
      <c r="AB342" s="49"/>
      <c r="AC342" s="49"/>
      <c r="AD342" s="49"/>
      <c r="AE342" s="49"/>
      <c r="AF342" s="49"/>
      <c r="AG342" s="91"/>
    </row>
    <row r="343" spans="1:33" x14ac:dyDescent="0.25">
      <c r="A343" s="99" t="s">
        <v>589</v>
      </c>
      <c r="B343" s="12" t="s">
        <v>557</v>
      </c>
      <c r="C343" s="9" t="s">
        <v>636</v>
      </c>
      <c r="D343" s="13" t="s">
        <v>48</v>
      </c>
      <c r="E343" s="14" t="s">
        <v>555</v>
      </c>
      <c r="F343" s="49"/>
      <c r="G343" s="49">
        <v>738582</v>
      </c>
      <c r="J343" s="49">
        <f>1621*3</f>
        <v>4863</v>
      </c>
      <c r="L343" s="49">
        <v>77500</v>
      </c>
      <c r="N343" s="49"/>
      <c r="O343" s="49"/>
      <c r="P343" s="49"/>
      <c r="Q343" s="49"/>
      <c r="R343" s="49"/>
      <c r="S343" s="49"/>
      <c r="T343" s="49"/>
      <c r="U343" s="49"/>
      <c r="V343" s="49"/>
      <c r="W343" s="49"/>
      <c r="X343" s="49"/>
      <c r="Y343" s="49"/>
      <c r="Z343" s="49"/>
      <c r="AA343" s="49"/>
      <c r="AB343" s="49"/>
      <c r="AC343" s="49"/>
      <c r="AD343" s="49"/>
      <c r="AE343" s="49"/>
      <c r="AF343" s="49"/>
      <c r="AG343" s="91">
        <f>SUM(G343:AF343)</f>
        <v>820945</v>
      </c>
    </row>
    <row r="344" spans="1:33" x14ac:dyDescent="0.25">
      <c r="B344" s="12" t="s">
        <v>557</v>
      </c>
      <c r="C344" s="9" t="s">
        <v>636</v>
      </c>
      <c r="D344" s="13" t="s">
        <v>268</v>
      </c>
      <c r="E344" s="14" t="s">
        <v>555</v>
      </c>
      <c r="F344" s="49"/>
      <c r="G344" s="49">
        <v>610176</v>
      </c>
      <c r="J344" s="49">
        <f>1414*3</f>
        <v>4242</v>
      </c>
      <c r="N344" s="49"/>
      <c r="O344" s="49"/>
      <c r="P344" s="49"/>
      <c r="Q344" s="49"/>
      <c r="R344" s="49"/>
      <c r="S344" s="49"/>
      <c r="T344" s="49"/>
      <c r="U344" s="49"/>
      <c r="V344" s="49"/>
      <c r="W344" s="49"/>
      <c r="X344" s="49"/>
      <c r="Y344" s="49"/>
      <c r="Z344" s="49"/>
      <c r="AA344" s="49"/>
      <c r="AB344" s="49"/>
      <c r="AC344" s="49"/>
      <c r="AD344" s="49"/>
      <c r="AE344" s="49"/>
      <c r="AF344" s="49"/>
      <c r="AG344" s="91">
        <f>SUM(G344:AF344)</f>
        <v>614418</v>
      </c>
    </row>
    <row r="345" spans="1:33" s="97" customFormat="1" x14ac:dyDescent="0.2">
      <c r="A345" s="92"/>
      <c r="B345" s="93"/>
      <c r="C345" s="94"/>
      <c r="D345" s="95"/>
      <c r="E345" s="46" t="s">
        <v>584</v>
      </c>
      <c r="F345" s="46"/>
      <c r="G345" s="47">
        <f>SUM(G343:G344)</f>
        <v>1348758</v>
      </c>
      <c r="H345" s="47">
        <f t="shared" ref="H345:AG345" si="115">SUM(H343:H344)</f>
        <v>0</v>
      </c>
      <c r="I345" s="47">
        <f t="shared" si="115"/>
        <v>0</v>
      </c>
      <c r="J345" s="47">
        <f t="shared" si="115"/>
        <v>9105</v>
      </c>
      <c r="K345" s="47">
        <f t="shared" si="115"/>
        <v>0</v>
      </c>
      <c r="L345" s="47">
        <f t="shared" si="115"/>
        <v>77500</v>
      </c>
      <c r="M345" s="47">
        <f t="shared" si="115"/>
        <v>0</v>
      </c>
      <c r="N345" s="96">
        <f t="shared" si="115"/>
        <v>0</v>
      </c>
      <c r="O345" s="47">
        <f t="shared" si="115"/>
        <v>0</v>
      </c>
      <c r="P345" s="47">
        <f t="shared" si="115"/>
        <v>0</v>
      </c>
      <c r="Q345" s="47">
        <f t="shared" si="115"/>
        <v>0</v>
      </c>
      <c r="R345" s="47">
        <f t="shared" si="115"/>
        <v>0</v>
      </c>
      <c r="S345" s="47">
        <f t="shared" si="115"/>
        <v>0</v>
      </c>
      <c r="T345" s="47">
        <f t="shared" si="115"/>
        <v>0</v>
      </c>
      <c r="U345" s="47">
        <f t="shared" si="115"/>
        <v>0</v>
      </c>
      <c r="V345" s="47">
        <f t="shared" si="115"/>
        <v>0</v>
      </c>
      <c r="W345" s="47">
        <f t="shared" si="115"/>
        <v>0</v>
      </c>
      <c r="X345" s="47">
        <f t="shared" si="115"/>
        <v>0</v>
      </c>
      <c r="Y345" s="47">
        <f t="shared" si="115"/>
        <v>0</v>
      </c>
      <c r="Z345" s="47">
        <f t="shared" si="115"/>
        <v>0</v>
      </c>
      <c r="AA345" s="47">
        <f t="shared" ref="AA345:AF345" si="116">SUM(AA343:AA344)</f>
        <v>0</v>
      </c>
      <c r="AB345" s="47">
        <f t="shared" si="116"/>
        <v>0</v>
      </c>
      <c r="AC345" s="47">
        <f t="shared" si="116"/>
        <v>0</v>
      </c>
      <c r="AD345" s="47">
        <f t="shared" si="116"/>
        <v>0</v>
      </c>
      <c r="AE345" s="47">
        <f t="shared" si="116"/>
        <v>0</v>
      </c>
      <c r="AF345" s="47">
        <f t="shared" si="116"/>
        <v>0</v>
      </c>
      <c r="AG345" s="47">
        <f t="shared" si="115"/>
        <v>1435363</v>
      </c>
    </row>
    <row r="346" spans="1:33" ht="15.75" customHeight="1" x14ac:dyDescent="0.25">
      <c r="B346" s="98"/>
      <c r="C346" s="9"/>
      <c r="D346" s="13"/>
      <c r="E346" s="14"/>
      <c r="F346" s="9"/>
      <c r="N346" s="49"/>
      <c r="O346" s="49"/>
      <c r="P346" s="49"/>
      <c r="Q346" s="49"/>
      <c r="R346" s="49"/>
      <c r="S346" s="49"/>
      <c r="T346" s="49"/>
      <c r="U346" s="49"/>
      <c r="V346" s="49"/>
      <c r="W346" s="49"/>
      <c r="X346" s="49"/>
      <c r="Y346" s="49"/>
      <c r="Z346" s="49"/>
      <c r="AA346" s="49"/>
      <c r="AB346" s="49"/>
      <c r="AC346" s="49"/>
      <c r="AD346" s="49"/>
      <c r="AE346" s="49"/>
      <c r="AF346" s="49"/>
      <c r="AG346" s="91"/>
    </row>
    <row r="347" spans="1:33" x14ac:dyDescent="0.25">
      <c r="A347" s="99" t="s">
        <v>587</v>
      </c>
      <c r="B347" s="12" t="s">
        <v>391</v>
      </c>
      <c r="C347" s="9" t="s">
        <v>1389</v>
      </c>
      <c r="D347" s="13"/>
      <c r="E347" s="14" t="s">
        <v>386</v>
      </c>
      <c r="F347" s="49"/>
      <c r="G347" s="49">
        <v>821236</v>
      </c>
      <c r="N347" s="49"/>
      <c r="O347" s="49"/>
      <c r="P347" s="49"/>
      <c r="Q347" s="49"/>
      <c r="R347" s="49"/>
      <c r="S347" s="49"/>
      <c r="T347" s="49"/>
      <c r="U347" s="49"/>
      <c r="V347" s="49"/>
      <c r="W347" s="49"/>
      <c r="X347" s="49"/>
      <c r="Y347" s="49"/>
      <c r="Z347" s="49"/>
      <c r="AA347" s="49"/>
      <c r="AB347" s="49"/>
      <c r="AC347" s="49"/>
      <c r="AD347" s="49"/>
      <c r="AE347" s="49"/>
      <c r="AF347" s="49"/>
      <c r="AG347" s="91">
        <f>SUM(G347:AF347)</f>
        <v>821236</v>
      </c>
    </row>
    <row r="348" spans="1:33" s="97" customFormat="1" x14ac:dyDescent="0.2">
      <c r="A348" s="92"/>
      <c r="B348" s="93"/>
      <c r="C348" s="94"/>
      <c r="D348" s="95"/>
      <c r="E348" s="46" t="s">
        <v>584</v>
      </c>
      <c r="F348" s="46"/>
      <c r="G348" s="47">
        <f>G347</f>
        <v>821236</v>
      </c>
      <c r="H348" s="96">
        <f t="shared" ref="H348:AG348" si="117">H347</f>
        <v>0</v>
      </c>
      <c r="I348" s="47">
        <f t="shared" si="117"/>
        <v>0</v>
      </c>
      <c r="J348" s="47">
        <f t="shared" si="117"/>
        <v>0</v>
      </c>
      <c r="K348" s="47">
        <f t="shared" si="117"/>
        <v>0</v>
      </c>
      <c r="L348" s="47">
        <f t="shared" si="117"/>
        <v>0</v>
      </c>
      <c r="M348" s="47">
        <f t="shared" si="117"/>
        <v>0</v>
      </c>
      <c r="N348" s="47">
        <f t="shared" si="117"/>
        <v>0</v>
      </c>
      <c r="O348" s="47">
        <f t="shared" si="117"/>
        <v>0</v>
      </c>
      <c r="P348" s="47">
        <f t="shared" si="117"/>
        <v>0</v>
      </c>
      <c r="Q348" s="47">
        <f t="shared" si="117"/>
        <v>0</v>
      </c>
      <c r="R348" s="47">
        <f t="shared" si="117"/>
        <v>0</v>
      </c>
      <c r="S348" s="47">
        <f t="shared" si="117"/>
        <v>0</v>
      </c>
      <c r="T348" s="47">
        <f t="shared" si="117"/>
        <v>0</v>
      </c>
      <c r="U348" s="47">
        <f t="shared" si="117"/>
        <v>0</v>
      </c>
      <c r="V348" s="47">
        <f t="shared" si="117"/>
        <v>0</v>
      </c>
      <c r="W348" s="47">
        <f t="shared" si="117"/>
        <v>0</v>
      </c>
      <c r="X348" s="47">
        <f t="shared" si="117"/>
        <v>0</v>
      </c>
      <c r="Y348" s="47">
        <f t="shared" si="117"/>
        <v>0</v>
      </c>
      <c r="Z348" s="47">
        <f t="shared" si="117"/>
        <v>0</v>
      </c>
      <c r="AA348" s="47">
        <f t="shared" ref="AA348:AF348" si="118">AA347</f>
        <v>0</v>
      </c>
      <c r="AB348" s="47">
        <f t="shared" si="118"/>
        <v>0</v>
      </c>
      <c r="AC348" s="47">
        <f t="shared" si="118"/>
        <v>0</v>
      </c>
      <c r="AD348" s="47">
        <f t="shared" si="118"/>
        <v>0</v>
      </c>
      <c r="AE348" s="47">
        <f t="shared" si="118"/>
        <v>0</v>
      </c>
      <c r="AF348" s="47">
        <f t="shared" si="118"/>
        <v>0</v>
      </c>
      <c r="AG348" s="47">
        <f t="shared" si="117"/>
        <v>821236</v>
      </c>
    </row>
    <row r="349" spans="1:33" ht="15.75" customHeight="1" x14ac:dyDescent="0.25">
      <c r="B349" s="98"/>
      <c r="C349" s="9"/>
      <c r="D349" s="13"/>
      <c r="E349" s="14"/>
      <c r="F349" s="9"/>
      <c r="N349" s="49"/>
      <c r="O349" s="49"/>
      <c r="P349" s="49"/>
      <c r="Q349" s="49"/>
      <c r="R349" s="49"/>
      <c r="S349" s="49"/>
      <c r="T349" s="49"/>
      <c r="U349" s="49"/>
      <c r="V349" s="49"/>
      <c r="W349" s="49"/>
      <c r="X349" s="49"/>
      <c r="Y349" s="49"/>
      <c r="Z349" s="49"/>
      <c r="AA349" s="49"/>
      <c r="AB349" s="49"/>
      <c r="AC349" s="49"/>
      <c r="AD349" s="49"/>
      <c r="AE349" s="49"/>
      <c r="AF349" s="49"/>
      <c r="AG349" s="91"/>
    </row>
    <row r="350" spans="1:33" x14ac:dyDescent="0.25">
      <c r="A350" s="99" t="s">
        <v>585</v>
      </c>
      <c r="B350" s="12" t="s">
        <v>272</v>
      </c>
      <c r="C350" s="9" t="s">
        <v>1374</v>
      </c>
      <c r="D350" s="13"/>
      <c r="E350" s="14" t="s">
        <v>273</v>
      </c>
      <c r="F350" s="49"/>
      <c r="G350" s="49">
        <v>1650000</v>
      </c>
      <c r="N350" s="49"/>
      <c r="O350" s="49"/>
      <c r="P350" s="49"/>
      <c r="Q350" s="49"/>
      <c r="R350" s="49"/>
      <c r="S350" s="49"/>
      <c r="T350" s="49"/>
      <c r="U350" s="49"/>
      <c r="V350" s="49"/>
      <c r="W350" s="49"/>
      <c r="X350" s="49"/>
      <c r="Y350" s="49"/>
      <c r="Z350" s="49"/>
      <c r="AA350" s="49"/>
      <c r="AB350" s="49"/>
      <c r="AC350" s="49"/>
      <c r="AD350" s="49"/>
      <c r="AE350" s="49"/>
      <c r="AF350" s="49"/>
      <c r="AG350" s="91">
        <f>SUM(G350:AF350)</f>
        <v>1650000</v>
      </c>
    </row>
    <row r="351" spans="1:33" s="97" customFormat="1" x14ac:dyDescent="0.2">
      <c r="A351" s="92"/>
      <c r="B351" s="93"/>
      <c r="C351" s="94"/>
      <c r="D351" s="95"/>
      <c r="E351" s="46" t="s">
        <v>584</v>
      </c>
      <c r="F351" s="46"/>
      <c r="G351" s="47">
        <f>G350</f>
        <v>1650000</v>
      </c>
      <c r="H351" s="96">
        <f>H350</f>
        <v>0</v>
      </c>
      <c r="I351" s="47">
        <f t="shared" ref="I351:AG351" si="119">I350</f>
        <v>0</v>
      </c>
      <c r="J351" s="47">
        <f t="shared" si="119"/>
        <v>0</v>
      </c>
      <c r="K351" s="47">
        <f t="shared" si="119"/>
        <v>0</v>
      </c>
      <c r="L351" s="47">
        <f t="shared" si="119"/>
        <v>0</v>
      </c>
      <c r="M351" s="47">
        <f t="shared" si="119"/>
        <v>0</v>
      </c>
      <c r="N351" s="47">
        <f t="shared" si="119"/>
        <v>0</v>
      </c>
      <c r="O351" s="47">
        <f t="shared" si="119"/>
        <v>0</v>
      </c>
      <c r="P351" s="47">
        <f t="shared" si="119"/>
        <v>0</v>
      </c>
      <c r="Q351" s="47">
        <f t="shared" si="119"/>
        <v>0</v>
      </c>
      <c r="R351" s="47">
        <f t="shared" si="119"/>
        <v>0</v>
      </c>
      <c r="S351" s="47">
        <f t="shared" si="119"/>
        <v>0</v>
      </c>
      <c r="T351" s="47">
        <f t="shared" si="119"/>
        <v>0</v>
      </c>
      <c r="U351" s="47">
        <f t="shared" si="119"/>
        <v>0</v>
      </c>
      <c r="V351" s="47">
        <f t="shared" si="119"/>
        <v>0</v>
      </c>
      <c r="W351" s="47">
        <f t="shared" si="119"/>
        <v>0</v>
      </c>
      <c r="X351" s="47">
        <f t="shared" si="119"/>
        <v>0</v>
      </c>
      <c r="Y351" s="47">
        <f t="shared" si="119"/>
        <v>0</v>
      </c>
      <c r="Z351" s="47">
        <f t="shared" si="119"/>
        <v>0</v>
      </c>
      <c r="AA351" s="47">
        <f t="shared" ref="AA351:AF351" si="120">AA350</f>
        <v>0</v>
      </c>
      <c r="AB351" s="47">
        <f t="shared" si="120"/>
        <v>0</v>
      </c>
      <c r="AC351" s="47">
        <f t="shared" si="120"/>
        <v>0</v>
      </c>
      <c r="AD351" s="47">
        <f t="shared" si="120"/>
        <v>0</v>
      </c>
      <c r="AE351" s="47">
        <f t="shared" si="120"/>
        <v>0</v>
      </c>
      <c r="AF351" s="47">
        <f t="shared" si="120"/>
        <v>0</v>
      </c>
      <c r="AG351" s="47">
        <f t="shared" si="119"/>
        <v>1650000</v>
      </c>
    </row>
    <row r="352" spans="1:33" ht="15.75" customHeight="1" x14ac:dyDescent="0.25">
      <c r="B352" s="98"/>
      <c r="C352" s="9"/>
      <c r="D352" s="13"/>
      <c r="E352" s="14"/>
      <c r="F352" s="9"/>
      <c r="N352" s="49"/>
      <c r="O352" s="49"/>
      <c r="P352" s="49"/>
      <c r="Q352" s="49"/>
      <c r="R352" s="49"/>
      <c r="S352" s="49"/>
      <c r="T352" s="49"/>
      <c r="U352" s="49"/>
      <c r="V352" s="49"/>
      <c r="W352" s="49"/>
      <c r="X352" s="49"/>
      <c r="Y352" s="49"/>
      <c r="Z352" s="49"/>
      <c r="AA352" s="49"/>
      <c r="AB352" s="49"/>
      <c r="AC352" s="49"/>
      <c r="AD352" s="49"/>
      <c r="AE352" s="49"/>
      <c r="AF352" s="49"/>
      <c r="AG352" s="91"/>
    </row>
    <row r="353" spans="1:33" ht="15" customHeight="1" x14ac:dyDescent="0.25">
      <c r="A353" s="99" t="s">
        <v>582</v>
      </c>
      <c r="B353" s="12" t="s">
        <v>146</v>
      </c>
      <c r="C353" s="9" t="s">
        <v>1375</v>
      </c>
      <c r="D353" s="13"/>
      <c r="E353" s="14" t="s">
        <v>138</v>
      </c>
      <c r="F353" s="49"/>
      <c r="G353" s="49">
        <v>1674028</v>
      </c>
      <c r="N353" s="49"/>
      <c r="O353" s="49"/>
      <c r="P353" s="49"/>
      <c r="Q353" s="49"/>
      <c r="R353" s="49"/>
      <c r="S353" s="49"/>
      <c r="T353" s="49"/>
      <c r="U353" s="49"/>
      <c r="V353" s="49"/>
      <c r="W353" s="49"/>
      <c r="X353" s="49"/>
      <c r="Y353" s="49"/>
      <c r="Z353" s="49"/>
      <c r="AA353" s="49"/>
      <c r="AB353" s="49"/>
      <c r="AC353" s="49"/>
      <c r="AD353" s="49"/>
      <c r="AE353" s="49"/>
      <c r="AF353" s="49"/>
      <c r="AG353" s="91">
        <f>SUM(G353:AF353)</f>
        <v>1674028</v>
      </c>
    </row>
    <row r="354" spans="1:33" x14ac:dyDescent="0.25">
      <c r="B354" s="12" t="s">
        <v>146</v>
      </c>
      <c r="C354" s="9" t="s">
        <v>1375</v>
      </c>
      <c r="D354" s="13"/>
      <c r="E354" s="14" t="s">
        <v>386</v>
      </c>
      <c r="F354" s="49"/>
      <c r="G354" s="49">
        <v>1198648</v>
      </c>
      <c r="N354" s="49"/>
      <c r="O354" s="49"/>
      <c r="P354" s="49"/>
      <c r="Q354" s="49"/>
      <c r="R354" s="49"/>
      <c r="S354" s="49"/>
      <c r="T354" s="49"/>
      <c r="U354" s="49"/>
      <c r="V354" s="49"/>
      <c r="W354" s="49"/>
      <c r="X354" s="49"/>
      <c r="Y354" s="49"/>
      <c r="Z354" s="49"/>
      <c r="AA354" s="49"/>
      <c r="AB354" s="49"/>
      <c r="AC354" s="49"/>
      <c r="AD354" s="49"/>
      <c r="AE354" s="49"/>
      <c r="AF354" s="49"/>
      <c r="AG354" s="91">
        <f>SUM(G354:AF354)</f>
        <v>1198648</v>
      </c>
    </row>
    <row r="355" spans="1:33" s="97" customFormat="1" x14ac:dyDescent="0.2">
      <c r="A355" s="92"/>
      <c r="B355" s="93"/>
      <c r="C355" s="94"/>
      <c r="D355" s="95"/>
      <c r="E355" s="46" t="s">
        <v>584</v>
      </c>
      <c r="F355" s="46"/>
      <c r="G355" s="47">
        <f t="shared" ref="G355:AG355" si="121">SUM(G353:G354)</f>
        <v>2872676</v>
      </c>
      <c r="H355" s="96">
        <f t="shared" si="121"/>
        <v>0</v>
      </c>
      <c r="I355" s="47">
        <f t="shared" si="121"/>
        <v>0</v>
      </c>
      <c r="J355" s="47">
        <f t="shared" si="121"/>
        <v>0</v>
      </c>
      <c r="K355" s="47">
        <f t="shared" si="121"/>
        <v>0</v>
      </c>
      <c r="L355" s="47">
        <f t="shared" si="121"/>
        <v>0</v>
      </c>
      <c r="M355" s="47">
        <f t="shared" si="121"/>
        <v>0</v>
      </c>
      <c r="N355" s="47">
        <f t="shared" si="121"/>
        <v>0</v>
      </c>
      <c r="O355" s="47">
        <f t="shared" si="121"/>
        <v>0</v>
      </c>
      <c r="P355" s="47">
        <f t="shared" si="121"/>
        <v>0</v>
      </c>
      <c r="Q355" s="47">
        <f t="shared" si="121"/>
        <v>0</v>
      </c>
      <c r="R355" s="47">
        <f t="shared" si="121"/>
        <v>0</v>
      </c>
      <c r="S355" s="47">
        <f t="shared" si="121"/>
        <v>0</v>
      </c>
      <c r="T355" s="47">
        <f t="shared" si="121"/>
        <v>0</v>
      </c>
      <c r="U355" s="47">
        <f t="shared" si="121"/>
        <v>0</v>
      </c>
      <c r="V355" s="47">
        <f t="shared" si="121"/>
        <v>0</v>
      </c>
      <c r="W355" s="47">
        <f t="shared" si="121"/>
        <v>0</v>
      </c>
      <c r="X355" s="47">
        <f t="shared" si="121"/>
        <v>0</v>
      </c>
      <c r="Y355" s="47">
        <f t="shared" si="121"/>
        <v>0</v>
      </c>
      <c r="Z355" s="47">
        <f t="shared" si="121"/>
        <v>0</v>
      </c>
      <c r="AA355" s="47">
        <f t="shared" si="121"/>
        <v>0</v>
      </c>
      <c r="AB355" s="47">
        <f t="shared" si="121"/>
        <v>0</v>
      </c>
      <c r="AC355" s="47">
        <f t="shared" si="121"/>
        <v>0</v>
      </c>
      <c r="AD355" s="47">
        <f t="shared" si="121"/>
        <v>0</v>
      </c>
      <c r="AE355" s="47">
        <f t="shared" si="121"/>
        <v>0</v>
      </c>
      <c r="AF355" s="47">
        <f t="shared" si="121"/>
        <v>0</v>
      </c>
      <c r="AG355" s="47">
        <f t="shared" si="121"/>
        <v>2872676</v>
      </c>
    </row>
    <row r="356" spans="1:33" ht="15.75" customHeight="1" x14ac:dyDescent="0.25">
      <c r="B356" s="98"/>
      <c r="C356" s="9"/>
      <c r="D356" s="13"/>
      <c r="E356" s="14"/>
      <c r="F356" s="9"/>
      <c r="N356" s="49"/>
      <c r="O356" s="49"/>
      <c r="P356" s="49"/>
      <c r="Q356" s="49"/>
      <c r="R356" s="49"/>
      <c r="S356" s="49"/>
      <c r="T356" s="49"/>
      <c r="U356" s="49"/>
      <c r="V356" s="49"/>
      <c r="W356" s="49"/>
      <c r="X356" s="49"/>
      <c r="Y356" s="49"/>
      <c r="Z356" s="49"/>
      <c r="AA356" s="49"/>
      <c r="AB356" s="49"/>
      <c r="AC356" s="49"/>
      <c r="AD356" s="49"/>
      <c r="AE356" s="49"/>
      <c r="AF356" s="49"/>
      <c r="AG356" s="91"/>
    </row>
    <row r="357" spans="1:33" x14ac:dyDescent="0.25">
      <c r="A357" s="99" t="s">
        <v>587</v>
      </c>
      <c r="B357" s="257" t="s">
        <v>345</v>
      </c>
      <c r="C357" s="260" t="s">
        <v>638</v>
      </c>
      <c r="D357" s="260"/>
      <c r="E357" s="260" t="s">
        <v>323</v>
      </c>
      <c r="F357" s="260"/>
      <c r="G357" s="249">
        <v>195104</v>
      </c>
      <c r="H357" s="249">
        <v>1152</v>
      </c>
      <c r="I357" s="249"/>
      <c r="J357" s="249"/>
      <c r="K357" s="249"/>
      <c r="L357" s="249"/>
      <c r="M357" s="249"/>
      <c r="N357" s="249"/>
      <c r="O357" s="249"/>
      <c r="P357" s="249"/>
      <c r="Q357" s="249"/>
      <c r="R357" s="249"/>
      <c r="S357" s="249"/>
      <c r="T357" s="249"/>
      <c r="U357" s="249"/>
      <c r="V357" s="249"/>
      <c r="W357" s="249"/>
      <c r="X357" s="249"/>
      <c r="Y357" s="249"/>
      <c r="Z357" s="249"/>
      <c r="AA357" s="249"/>
      <c r="AB357" s="144"/>
      <c r="AC357" s="144"/>
      <c r="AD357" s="144"/>
      <c r="AE357" s="144"/>
      <c r="AF357" s="144"/>
      <c r="AG357" s="252">
        <f>SUM(G357:AF358)</f>
        <v>196256</v>
      </c>
    </row>
    <row r="358" spans="1:33" ht="15" x14ac:dyDescent="0.25">
      <c r="B358" s="259"/>
      <c r="C358" s="251"/>
      <c r="D358" s="251"/>
      <c r="E358" s="251"/>
      <c r="F358" s="251"/>
      <c r="G358" s="251"/>
      <c r="H358" s="254"/>
      <c r="I358" s="251"/>
      <c r="J358" s="251"/>
      <c r="K358" s="251"/>
      <c r="L358" s="251"/>
      <c r="M358" s="251"/>
      <c r="N358" s="251"/>
      <c r="O358" s="251"/>
      <c r="P358" s="251"/>
      <c r="Q358" s="251"/>
      <c r="R358" s="251"/>
      <c r="S358" s="251"/>
      <c r="T358" s="251"/>
      <c r="U358" s="251"/>
      <c r="V358" s="251"/>
      <c r="W358" s="251"/>
      <c r="X358" s="251"/>
      <c r="Y358" s="251"/>
      <c r="Z358" s="251"/>
      <c r="AA358" s="251"/>
      <c r="AB358" s="145"/>
      <c r="AC358" s="145"/>
      <c r="AD358" s="145"/>
      <c r="AE358" s="145"/>
      <c r="AF358" s="145"/>
      <c r="AG358" s="251"/>
    </row>
    <row r="359" spans="1:33" s="97" customFormat="1" x14ac:dyDescent="0.2">
      <c r="A359" s="92"/>
      <c r="B359" s="93"/>
      <c r="C359" s="94"/>
      <c r="D359" s="95"/>
      <c r="E359" s="46" t="s">
        <v>584</v>
      </c>
      <c r="F359" s="46"/>
      <c r="G359" s="47">
        <f>G357</f>
        <v>195104</v>
      </c>
      <c r="H359" s="47">
        <f t="shared" ref="H359:AG359" si="122">H357</f>
        <v>1152</v>
      </c>
      <c r="I359" s="96">
        <f t="shared" si="122"/>
        <v>0</v>
      </c>
      <c r="J359" s="47">
        <f t="shared" si="122"/>
        <v>0</v>
      </c>
      <c r="K359" s="47">
        <f t="shared" si="122"/>
        <v>0</v>
      </c>
      <c r="L359" s="47">
        <f t="shared" si="122"/>
        <v>0</v>
      </c>
      <c r="M359" s="47">
        <f t="shared" si="122"/>
        <v>0</v>
      </c>
      <c r="N359" s="47">
        <f t="shared" si="122"/>
        <v>0</v>
      </c>
      <c r="O359" s="47">
        <f t="shared" si="122"/>
        <v>0</v>
      </c>
      <c r="P359" s="47">
        <f t="shared" si="122"/>
        <v>0</v>
      </c>
      <c r="Q359" s="47">
        <f t="shared" si="122"/>
        <v>0</v>
      </c>
      <c r="R359" s="47">
        <f t="shared" si="122"/>
        <v>0</v>
      </c>
      <c r="S359" s="47">
        <f t="shared" si="122"/>
        <v>0</v>
      </c>
      <c r="T359" s="47">
        <f t="shared" si="122"/>
        <v>0</v>
      </c>
      <c r="U359" s="47">
        <f t="shared" si="122"/>
        <v>0</v>
      </c>
      <c r="V359" s="47">
        <f t="shared" si="122"/>
        <v>0</v>
      </c>
      <c r="W359" s="47">
        <f t="shared" si="122"/>
        <v>0</v>
      </c>
      <c r="X359" s="47">
        <f t="shared" si="122"/>
        <v>0</v>
      </c>
      <c r="Y359" s="47">
        <f t="shared" si="122"/>
        <v>0</v>
      </c>
      <c r="Z359" s="47">
        <f t="shared" si="122"/>
        <v>0</v>
      </c>
      <c r="AA359" s="47">
        <f t="shared" ref="AA359:AF359" si="123">AA357</f>
        <v>0</v>
      </c>
      <c r="AB359" s="47">
        <f t="shared" si="123"/>
        <v>0</v>
      </c>
      <c r="AC359" s="47">
        <f t="shared" si="123"/>
        <v>0</v>
      </c>
      <c r="AD359" s="47">
        <f t="shared" si="123"/>
        <v>0</v>
      </c>
      <c r="AE359" s="47">
        <f t="shared" si="123"/>
        <v>0</v>
      </c>
      <c r="AF359" s="47">
        <f t="shared" si="123"/>
        <v>0</v>
      </c>
      <c r="AG359" s="47">
        <f t="shared" si="122"/>
        <v>196256</v>
      </c>
    </row>
    <row r="360" spans="1:33" ht="15.75" customHeight="1" x14ac:dyDescent="0.25">
      <c r="B360" s="98"/>
      <c r="C360" s="9"/>
      <c r="D360" s="13"/>
      <c r="E360" s="14"/>
      <c r="F360" s="9"/>
      <c r="N360" s="49"/>
      <c r="O360" s="49"/>
      <c r="P360" s="49"/>
      <c r="Q360" s="49"/>
      <c r="R360" s="49"/>
      <c r="S360" s="49"/>
      <c r="T360" s="49"/>
      <c r="U360" s="49"/>
      <c r="V360" s="49"/>
      <c r="W360" s="49"/>
      <c r="X360" s="49"/>
      <c r="Y360" s="49"/>
      <c r="Z360" s="49"/>
      <c r="AA360" s="49"/>
      <c r="AB360" s="49"/>
      <c r="AC360" s="49"/>
      <c r="AD360" s="49"/>
      <c r="AE360" s="49"/>
      <c r="AF360" s="49"/>
      <c r="AG360" s="91"/>
    </row>
    <row r="361" spans="1:33" x14ac:dyDescent="0.25">
      <c r="A361" s="99" t="s">
        <v>585</v>
      </c>
      <c r="B361" s="12" t="s">
        <v>149</v>
      </c>
      <c r="C361" s="9" t="s">
        <v>1376</v>
      </c>
      <c r="D361" s="13"/>
      <c r="E361" s="14" t="s">
        <v>138</v>
      </c>
      <c r="F361" s="49"/>
      <c r="G361" s="49">
        <v>1311423</v>
      </c>
      <c r="N361" s="49"/>
      <c r="O361" s="49"/>
      <c r="P361" s="49"/>
      <c r="Q361" s="49"/>
      <c r="R361" s="49"/>
      <c r="S361" s="49"/>
      <c r="T361" s="49"/>
      <c r="U361" s="49"/>
      <c r="V361" s="49"/>
      <c r="W361" s="49"/>
      <c r="X361" s="49"/>
      <c r="Y361" s="49"/>
      <c r="Z361" s="49"/>
      <c r="AA361" s="49"/>
      <c r="AB361" s="49"/>
      <c r="AC361" s="49"/>
      <c r="AD361" s="49"/>
      <c r="AE361" s="49"/>
      <c r="AF361" s="49"/>
      <c r="AG361" s="91">
        <f>SUM(G361:AF361)</f>
        <v>1311423</v>
      </c>
    </row>
    <row r="362" spans="1:33" x14ac:dyDescent="0.25">
      <c r="B362" s="12" t="s">
        <v>149</v>
      </c>
      <c r="C362" s="9" t="s">
        <v>1376</v>
      </c>
      <c r="D362" s="13"/>
      <c r="E362" s="14" t="s">
        <v>164</v>
      </c>
      <c r="F362" s="49"/>
      <c r="G362" s="49">
        <v>1019178</v>
      </c>
      <c r="N362" s="49"/>
      <c r="O362" s="49"/>
      <c r="P362" s="49"/>
      <c r="Q362" s="49"/>
      <c r="R362" s="49"/>
      <c r="S362" s="49"/>
      <c r="T362" s="49"/>
      <c r="U362" s="49"/>
      <c r="V362" s="49"/>
      <c r="W362" s="49"/>
      <c r="X362" s="49"/>
      <c r="Y362" s="49"/>
      <c r="Z362" s="49"/>
      <c r="AA362" s="49"/>
      <c r="AB362" s="49"/>
      <c r="AC362" s="49"/>
      <c r="AD362" s="49"/>
      <c r="AE362" s="49"/>
      <c r="AF362" s="49"/>
      <c r="AG362" s="91">
        <f>SUM(G362:AF362)</f>
        <v>1019178</v>
      </c>
    </row>
    <row r="363" spans="1:33" x14ac:dyDescent="0.25">
      <c r="B363" s="12" t="s">
        <v>149</v>
      </c>
      <c r="C363" s="9" t="s">
        <v>1376</v>
      </c>
      <c r="D363" s="13"/>
      <c r="E363" s="14" t="s">
        <v>356</v>
      </c>
      <c r="F363" s="49"/>
      <c r="G363" s="49">
        <v>1699566</v>
      </c>
      <c r="N363" s="49"/>
      <c r="O363" s="49"/>
      <c r="P363" s="49"/>
      <c r="Q363" s="49"/>
      <c r="R363" s="49"/>
      <c r="S363" s="49"/>
      <c r="T363" s="49"/>
      <c r="U363" s="49"/>
      <c r="V363" s="49"/>
      <c r="W363" s="49"/>
      <c r="X363" s="49"/>
      <c r="Y363" s="49"/>
      <c r="Z363" s="49"/>
      <c r="AA363" s="49"/>
      <c r="AB363" s="49"/>
      <c r="AC363" s="49"/>
      <c r="AD363" s="49"/>
      <c r="AE363" s="49"/>
      <c r="AF363" s="49"/>
      <c r="AG363" s="91">
        <f>SUM(G363:AF363)</f>
        <v>1699566</v>
      </c>
    </row>
    <row r="364" spans="1:33" s="97" customFormat="1" x14ac:dyDescent="0.2">
      <c r="A364" s="92"/>
      <c r="B364" s="93"/>
      <c r="C364" s="94"/>
      <c r="D364" s="95"/>
      <c r="E364" s="46" t="s">
        <v>584</v>
      </c>
      <c r="F364" s="46"/>
      <c r="G364" s="47">
        <f>SUM(G361:G363)</f>
        <v>4030167</v>
      </c>
      <c r="H364" s="47">
        <f t="shared" ref="H364:AG364" si="124">SUM(H361:H363)</f>
        <v>0</v>
      </c>
      <c r="I364" s="47">
        <f t="shared" si="124"/>
        <v>0</v>
      </c>
      <c r="J364" s="47">
        <f t="shared" si="124"/>
        <v>0</v>
      </c>
      <c r="K364" s="47">
        <f t="shared" si="124"/>
        <v>0</v>
      </c>
      <c r="L364" s="47">
        <f t="shared" si="124"/>
        <v>0</v>
      </c>
      <c r="M364" s="47">
        <f t="shared" si="124"/>
        <v>0</v>
      </c>
      <c r="N364" s="47">
        <f t="shared" si="124"/>
        <v>0</v>
      </c>
      <c r="O364" s="47">
        <f t="shared" si="124"/>
        <v>0</v>
      </c>
      <c r="P364" s="47">
        <f t="shared" si="124"/>
        <v>0</v>
      </c>
      <c r="Q364" s="47">
        <f t="shared" si="124"/>
        <v>0</v>
      </c>
      <c r="R364" s="47">
        <f t="shared" si="124"/>
        <v>0</v>
      </c>
      <c r="S364" s="47">
        <f>SUM(S361:S363)</f>
        <v>0</v>
      </c>
      <c r="T364" s="47">
        <f>SUM(T361:T363)</f>
        <v>0</v>
      </c>
      <c r="U364" s="47">
        <f t="shared" ref="U364:AF364" si="125">SUM(U361:U363)</f>
        <v>0</v>
      </c>
      <c r="V364" s="47">
        <f t="shared" si="125"/>
        <v>0</v>
      </c>
      <c r="W364" s="47">
        <f t="shared" si="125"/>
        <v>0</v>
      </c>
      <c r="X364" s="47">
        <f t="shared" si="125"/>
        <v>0</v>
      </c>
      <c r="Y364" s="47">
        <f t="shared" si="125"/>
        <v>0</v>
      </c>
      <c r="Z364" s="47">
        <f t="shared" si="125"/>
        <v>0</v>
      </c>
      <c r="AA364" s="47">
        <f t="shared" si="125"/>
        <v>0</v>
      </c>
      <c r="AB364" s="47">
        <f t="shared" si="125"/>
        <v>0</v>
      </c>
      <c r="AC364" s="47">
        <f t="shared" si="125"/>
        <v>0</v>
      </c>
      <c r="AD364" s="47">
        <f t="shared" si="125"/>
        <v>0</v>
      </c>
      <c r="AE364" s="47">
        <f t="shared" si="125"/>
        <v>0</v>
      </c>
      <c r="AF364" s="47">
        <f t="shared" si="125"/>
        <v>0</v>
      </c>
      <c r="AG364" s="47">
        <f t="shared" si="124"/>
        <v>4030167</v>
      </c>
    </row>
    <row r="365" spans="1:33" ht="15.75" customHeight="1" x14ac:dyDescent="0.25">
      <c r="B365" s="98"/>
      <c r="C365" s="9"/>
      <c r="D365" s="13"/>
      <c r="E365" s="14"/>
      <c r="F365" s="9"/>
      <c r="N365" s="49"/>
      <c r="O365" s="49"/>
      <c r="P365" s="49"/>
      <c r="Q365" s="49"/>
      <c r="R365" s="49"/>
      <c r="S365" s="49"/>
      <c r="T365" s="49"/>
      <c r="U365" s="49"/>
      <c r="V365" s="49"/>
      <c r="W365" s="49"/>
      <c r="X365" s="49"/>
      <c r="Y365" s="49"/>
      <c r="Z365" s="49"/>
      <c r="AA365" s="49"/>
      <c r="AB365" s="49"/>
      <c r="AC365" s="49"/>
      <c r="AD365" s="49"/>
      <c r="AE365" s="49"/>
      <c r="AF365" s="49"/>
      <c r="AG365" s="91"/>
    </row>
    <row r="366" spans="1:33" s="105" customFormat="1" x14ac:dyDescent="0.2">
      <c r="A366" s="153" t="s">
        <v>589</v>
      </c>
      <c r="B366" s="109" t="s">
        <v>280</v>
      </c>
      <c r="C366" s="115" t="s">
        <v>639</v>
      </c>
      <c r="D366" s="101"/>
      <c r="E366" s="109" t="s">
        <v>697</v>
      </c>
      <c r="F366" s="102"/>
      <c r="G366" s="102">
        <v>5579460</v>
      </c>
      <c r="H366" s="102">
        <v>46735</v>
      </c>
      <c r="I366" s="102"/>
      <c r="J366" s="102"/>
      <c r="K366" s="102"/>
      <c r="L366" s="102"/>
      <c r="M366" s="102">
        <v>-3975836</v>
      </c>
      <c r="N366" s="102"/>
      <c r="O366" s="102"/>
      <c r="P366" s="102"/>
      <c r="Q366" s="102"/>
      <c r="R366" s="102"/>
      <c r="S366" s="102"/>
      <c r="T366" s="102"/>
      <c r="U366" s="102"/>
      <c r="V366" s="102"/>
      <c r="W366" s="102"/>
      <c r="X366" s="102"/>
      <c r="Y366" s="102"/>
      <c r="Z366" s="102"/>
      <c r="AA366" s="102"/>
      <c r="AB366" s="102"/>
      <c r="AC366" s="102"/>
      <c r="AD366" s="102"/>
      <c r="AE366" s="102"/>
      <c r="AF366" s="102"/>
      <c r="AG366" s="103">
        <f t="shared" ref="AG366:AG373" si="126">SUM(G366:AF366)</f>
        <v>1650359</v>
      </c>
    </row>
    <row r="367" spans="1:33" s="18" customFormat="1" x14ac:dyDescent="0.2">
      <c r="A367" s="40"/>
      <c r="B367" s="12" t="s">
        <v>280</v>
      </c>
      <c r="C367" s="15" t="s">
        <v>639</v>
      </c>
      <c r="D367" s="129" t="s">
        <v>182</v>
      </c>
      <c r="E367" s="129" t="s">
        <v>695</v>
      </c>
      <c r="F367" s="129"/>
      <c r="G367" s="120"/>
      <c r="H367" s="129"/>
      <c r="I367" s="42">
        <v>2268750</v>
      </c>
      <c r="J367" s="120"/>
      <c r="K367" s="120"/>
      <c r="L367" s="120"/>
      <c r="M367" s="120"/>
      <c r="N367" s="120"/>
      <c r="O367" s="120"/>
      <c r="P367" s="120"/>
      <c r="Q367" s="120"/>
      <c r="R367" s="120"/>
      <c r="S367" s="120"/>
      <c r="T367" s="120"/>
      <c r="U367" s="120"/>
      <c r="V367" s="120"/>
      <c r="W367" s="120"/>
      <c r="X367" s="120"/>
      <c r="Y367" s="120"/>
      <c r="Z367" s="120"/>
      <c r="AA367" s="145"/>
      <c r="AB367" s="145"/>
      <c r="AC367" s="145"/>
      <c r="AD367" s="145"/>
      <c r="AE367" s="145"/>
      <c r="AF367" s="145"/>
      <c r="AG367" s="91">
        <f t="shared" si="126"/>
        <v>2268750</v>
      </c>
    </row>
    <row r="368" spans="1:33" s="18" customFormat="1" x14ac:dyDescent="0.2">
      <c r="A368" s="40"/>
      <c r="B368" s="12" t="s">
        <v>280</v>
      </c>
      <c r="C368" s="15" t="s">
        <v>639</v>
      </c>
      <c r="D368" s="129" t="s">
        <v>48</v>
      </c>
      <c r="E368" s="129" t="s">
        <v>293</v>
      </c>
      <c r="F368" s="129"/>
      <c r="G368" s="120"/>
      <c r="H368" s="129"/>
      <c r="I368" s="42">
        <v>2268750</v>
      </c>
      <c r="J368" s="120"/>
      <c r="K368" s="120"/>
      <c r="L368" s="120"/>
      <c r="M368" s="120"/>
      <c r="N368" s="120"/>
      <c r="O368" s="120"/>
      <c r="P368" s="120"/>
      <c r="Q368" s="120"/>
      <c r="R368" s="120"/>
      <c r="S368" s="120"/>
      <c r="T368" s="120"/>
      <c r="U368" s="120"/>
      <c r="V368" s="120"/>
      <c r="W368" s="120"/>
      <c r="X368" s="120"/>
      <c r="Y368" s="120"/>
      <c r="Z368" s="120"/>
      <c r="AA368" s="145"/>
      <c r="AB368" s="145"/>
      <c r="AC368" s="145"/>
      <c r="AD368" s="145"/>
      <c r="AE368" s="145"/>
      <c r="AF368" s="145"/>
      <c r="AG368" s="91">
        <f t="shared" si="126"/>
        <v>2268750</v>
      </c>
    </row>
    <row r="369" spans="1:33" s="18" customFormat="1" x14ac:dyDescent="0.2">
      <c r="A369" s="40"/>
      <c r="B369" s="12" t="s">
        <v>280</v>
      </c>
      <c r="C369" s="15" t="s">
        <v>639</v>
      </c>
      <c r="D369" s="19"/>
      <c r="E369" s="16" t="s">
        <v>301</v>
      </c>
      <c r="F369" s="42"/>
      <c r="G369" s="49">
        <v>2411300</v>
      </c>
      <c r="H369" s="42">
        <v>18915</v>
      </c>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91">
        <f t="shared" si="126"/>
        <v>2430215</v>
      </c>
    </row>
    <row r="370" spans="1:33" s="18" customFormat="1" x14ac:dyDescent="0.2">
      <c r="A370" s="40"/>
      <c r="B370" s="12" t="s">
        <v>280</v>
      </c>
      <c r="C370" s="15" t="s">
        <v>639</v>
      </c>
      <c r="D370" s="19"/>
      <c r="E370" s="16" t="s">
        <v>480</v>
      </c>
      <c r="F370" s="70" t="s">
        <v>29</v>
      </c>
      <c r="G370" s="49">
        <v>5215205</v>
      </c>
      <c r="H370" s="42"/>
      <c r="I370" s="49">
        <v>-5215205</v>
      </c>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91">
        <f t="shared" si="126"/>
        <v>0</v>
      </c>
    </row>
    <row r="371" spans="1:33" s="18" customFormat="1" x14ac:dyDescent="0.2">
      <c r="A371" s="40"/>
      <c r="B371" s="12" t="s">
        <v>280</v>
      </c>
      <c r="C371" s="15" t="s">
        <v>639</v>
      </c>
      <c r="D371" s="19" t="s">
        <v>526</v>
      </c>
      <c r="E371" s="16" t="s">
        <v>488</v>
      </c>
      <c r="F371" s="42"/>
      <c r="G371" s="49">
        <v>5215205</v>
      </c>
      <c r="H371" s="42">
        <v>41640</v>
      </c>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91">
        <f t="shared" si="126"/>
        <v>5256845</v>
      </c>
    </row>
    <row r="372" spans="1:33" s="18" customFormat="1" x14ac:dyDescent="0.2">
      <c r="A372" s="40"/>
      <c r="B372" s="12" t="s">
        <v>280</v>
      </c>
      <c r="C372" s="15" t="s">
        <v>639</v>
      </c>
      <c r="D372" s="19" t="s">
        <v>529</v>
      </c>
      <c r="E372" s="16" t="s">
        <v>488</v>
      </c>
      <c r="F372" s="42"/>
      <c r="G372" s="49">
        <v>4566335</v>
      </c>
      <c r="H372" s="42">
        <v>35035</v>
      </c>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91">
        <f t="shared" si="126"/>
        <v>4601370</v>
      </c>
    </row>
    <row r="373" spans="1:33" s="18" customFormat="1" x14ac:dyDescent="0.2">
      <c r="A373" s="40"/>
      <c r="B373" s="12" t="s">
        <v>280</v>
      </c>
      <c r="C373" s="15" t="s">
        <v>639</v>
      </c>
      <c r="D373" s="19" t="s">
        <v>531</v>
      </c>
      <c r="E373" s="16" t="s">
        <v>488</v>
      </c>
      <c r="F373" s="42"/>
      <c r="G373" s="49">
        <v>4566335</v>
      </c>
      <c r="H373" s="42">
        <v>36515</v>
      </c>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91">
        <f t="shared" si="126"/>
        <v>4602850</v>
      </c>
    </row>
    <row r="374" spans="1:33" s="97" customFormat="1" x14ac:dyDescent="0.2">
      <c r="A374" s="92"/>
      <c r="B374" s="93"/>
      <c r="C374" s="94"/>
      <c r="D374" s="95"/>
      <c r="E374" s="46" t="s">
        <v>584</v>
      </c>
      <c r="F374" s="46"/>
      <c r="G374" s="47">
        <f t="shared" ref="G374:AA374" si="127">SUM(G366:G373)</f>
        <v>27553840</v>
      </c>
      <c r="H374" s="47">
        <f t="shared" si="127"/>
        <v>178840</v>
      </c>
      <c r="I374" s="47">
        <f t="shared" si="127"/>
        <v>-677705</v>
      </c>
      <c r="J374" s="47">
        <f t="shared" si="127"/>
        <v>0</v>
      </c>
      <c r="K374" s="47">
        <f t="shared" si="127"/>
        <v>0</v>
      </c>
      <c r="L374" s="47">
        <f t="shared" si="127"/>
        <v>0</v>
      </c>
      <c r="M374" s="47">
        <f>SUM(M366:M373)</f>
        <v>-3975836</v>
      </c>
      <c r="N374" s="96">
        <f t="shared" si="127"/>
        <v>0</v>
      </c>
      <c r="O374" s="47">
        <f t="shared" si="127"/>
        <v>0</v>
      </c>
      <c r="P374" s="47">
        <f t="shared" si="127"/>
        <v>0</v>
      </c>
      <c r="Q374" s="47">
        <f t="shared" si="127"/>
        <v>0</v>
      </c>
      <c r="R374" s="47">
        <f t="shared" si="127"/>
        <v>0</v>
      </c>
      <c r="S374" s="47">
        <f t="shared" si="127"/>
        <v>0</v>
      </c>
      <c r="T374" s="47">
        <f t="shared" si="127"/>
        <v>0</v>
      </c>
      <c r="U374" s="47">
        <f t="shared" si="127"/>
        <v>0</v>
      </c>
      <c r="V374" s="47">
        <f t="shared" si="127"/>
        <v>0</v>
      </c>
      <c r="W374" s="47">
        <f t="shared" si="127"/>
        <v>0</v>
      </c>
      <c r="X374" s="47">
        <f t="shared" si="127"/>
        <v>0</v>
      </c>
      <c r="Y374" s="47">
        <f t="shared" si="127"/>
        <v>0</v>
      </c>
      <c r="Z374" s="47">
        <f t="shared" si="127"/>
        <v>0</v>
      </c>
      <c r="AA374" s="47">
        <f t="shared" si="127"/>
        <v>0</v>
      </c>
      <c r="AB374" s="47">
        <f t="shared" ref="AB374:AF374" si="128">SUM(AB366:AB373)</f>
        <v>0</v>
      </c>
      <c r="AC374" s="47">
        <f t="shared" si="128"/>
        <v>0</v>
      </c>
      <c r="AD374" s="47">
        <f t="shared" si="128"/>
        <v>0</v>
      </c>
      <c r="AE374" s="47">
        <f t="shared" si="128"/>
        <v>0</v>
      </c>
      <c r="AF374" s="47">
        <f t="shared" si="128"/>
        <v>0</v>
      </c>
      <c r="AG374" s="47">
        <f>SUM(AG366:AG373)</f>
        <v>23079139</v>
      </c>
    </row>
    <row r="375" spans="1:33" ht="15.75" customHeight="1" x14ac:dyDescent="0.25">
      <c r="B375" s="98"/>
      <c r="C375" s="9"/>
      <c r="D375" s="13"/>
      <c r="E375" s="14"/>
      <c r="F375" s="9"/>
      <c r="N375" s="49"/>
      <c r="O375" s="49"/>
      <c r="P375" s="49"/>
      <c r="Q375" s="49"/>
      <c r="R375" s="49"/>
      <c r="S375" s="49"/>
      <c r="T375" s="49"/>
      <c r="U375" s="49"/>
      <c r="V375" s="49"/>
      <c r="W375" s="49"/>
      <c r="X375" s="49"/>
      <c r="Y375" s="49"/>
      <c r="Z375" s="49"/>
      <c r="AA375" s="49"/>
      <c r="AB375" s="49"/>
      <c r="AC375" s="49"/>
      <c r="AD375" s="49"/>
      <c r="AE375" s="49"/>
      <c r="AF375" s="49"/>
      <c r="AG375" s="91"/>
    </row>
    <row r="376" spans="1:33" x14ac:dyDescent="0.25">
      <c r="A376" s="99" t="s">
        <v>582</v>
      </c>
      <c r="B376" s="257" t="s">
        <v>173</v>
      </c>
      <c r="C376" s="260" t="s">
        <v>640</v>
      </c>
      <c r="D376" s="260" t="s">
        <v>174</v>
      </c>
      <c r="E376" s="260" t="s">
        <v>164</v>
      </c>
      <c r="F376" s="260"/>
      <c r="G376" s="249">
        <v>1467612</v>
      </c>
      <c r="H376" s="249"/>
      <c r="I376" s="249"/>
      <c r="J376" s="249"/>
      <c r="K376" s="249"/>
      <c r="L376" s="249"/>
      <c r="M376" s="249"/>
      <c r="N376" s="249"/>
      <c r="O376" s="249"/>
      <c r="P376" s="249"/>
      <c r="Q376" s="249"/>
      <c r="R376" s="249"/>
      <c r="S376" s="249"/>
      <c r="T376" s="249"/>
      <c r="U376" s="249"/>
      <c r="V376" s="249"/>
      <c r="W376" s="249"/>
      <c r="X376" s="249"/>
      <c r="Y376" s="249"/>
      <c r="Z376" s="249"/>
      <c r="AA376" s="249"/>
      <c r="AB376" s="144"/>
      <c r="AC376" s="144"/>
      <c r="AD376" s="144"/>
      <c r="AE376" s="144"/>
      <c r="AF376" s="144"/>
      <c r="AG376" s="252">
        <f>SUM(G376:AF377)</f>
        <v>1467612</v>
      </c>
    </row>
    <row r="377" spans="1:33" ht="15" x14ac:dyDescent="0.25">
      <c r="B377" s="259"/>
      <c r="C377" s="251"/>
      <c r="D377" s="251"/>
      <c r="E377" s="251"/>
      <c r="F377" s="251"/>
      <c r="G377" s="251"/>
      <c r="H377" s="254"/>
      <c r="I377" s="251"/>
      <c r="J377" s="251"/>
      <c r="K377" s="251"/>
      <c r="L377" s="251"/>
      <c r="M377" s="251"/>
      <c r="N377" s="251"/>
      <c r="O377" s="251"/>
      <c r="P377" s="251"/>
      <c r="Q377" s="251"/>
      <c r="R377" s="251"/>
      <c r="S377" s="251"/>
      <c r="T377" s="251"/>
      <c r="U377" s="251"/>
      <c r="V377" s="251"/>
      <c r="W377" s="251"/>
      <c r="X377" s="251"/>
      <c r="Y377" s="251"/>
      <c r="Z377" s="251"/>
      <c r="AA377" s="251"/>
      <c r="AB377" s="145"/>
      <c r="AC377" s="145"/>
      <c r="AD377" s="145"/>
      <c r="AE377" s="145"/>
      <c r="AF377" s="145"/>
      <c r="AG377" s="251"/>
    </row>
    <row r="378" spans="1:33" ht="12.75" customHeight="1" x14ac:dyDescent="0.25">
      <c r="B378" s="257" t="s">
        <v>173</v>
      </c>
      <c r="C378" s="260" t="s">
        <v>640</v>
      </c>
      <c r="D378" s="260" t="s">
        <v>60</v>
      </c>
      <c r="E378" s="260" t="s">
        <v>164</v>
      </c>
      <c r="F378" s="260"/>
      <c r="G378" s="249">
        <v>2473208</v>
      </c>
      <c r="H378" s="249"/>
      <c r="I378" s="249"/>
      <c r="J378" s="249"/>
      <c r="K378" s="249"/>
      <c r="L378" s="249"/>
      <c r="M378" s="249"/>
      <c r="N378" s="249"/>
      <c r="O378" s="249"/>
      <c r="P378" s="249"/>
      <c r="Q378" s="249"/>
      <c r="R378" s="249"/>
      <c r="S378" s="249"/>
      <c r="T378" s="249"/>
      <c r="U378" s="249"/>
      <c r="V378" s="249"/>
      <c r="W378" s="249"/>
      <c r="X378" s="249"/>
      <c r="Y378" s="249"/>
      <c r="Z378" s="249"/>
      <c r="AA378" s="249"/>
      <c r="AB378" s="144"/>
      <c r="AC378" s="144"/>
      <c r="AD378" s="144"/>
      <c r="AE378" s="144"/>
      <c r="AF378" s="144"/>
      <c r="AG378" s="252">
        <f>SUM(G378:AF379)</f>
        <v>2473208</v>
      </c>
    </row>
    <row r="379" spans="1:33" ht="15" x14ac:dyDescent="0.25">
      <c r="B379" s="259"/>
      <c r="C379" s="251"/>
      <c r="D379" s="251"/>
      <c r="E379" s="251"/>
      <c r="F379" s="251"/>
      <c r="G379" s="251"/>
      <c r="H379" s="254"/>
      <c r="I379" s="251"/>
      <c r="J379" s="251"/>
      <c r="K379" s="251"/>
      <c r="L379" s="251"/>
      <c r="M379" s="251"/>
      <c r="N379" s="251"/>
      <c r="O379" s="251"/>
      <c r="P379" s="251"/>
      <c r="Q379" s="251"/>
      <c r="R379" s="251"/>
      <c r="S379" s="251"/>
      <c r="T379" s="251"/>
      <c r="U379" s="251"/>
      <c r="V379" s="251"/>
      <c r="W379" s="251"/>
      <c r="X379" s="251"/>
      <c r="Y379" s="251"/>
      <c r="Z379" s="251"/>
      <c r="AA379" s="251"/>
      <c r="AB379" s="145"/>
      <c r="AC379" s="145"/>
      <c r="AD379" s="145"/>
      <c r="AE379" s="145"/>
      <c r="AF379" s="145"/>
      <c r="AG379" s="251"/>
    </row>
    <row r="380" spans="1:33" s="97" customFormat="1" x14ac:dyDescent="0.2">
      <c r="A380" s="92"/>
      <c r="B380" s="93"/>
      <c r="C380" s="94"/>
      <c r="D380" s="95"/>
      <c r="E380" s="46" t="s">
        <v>584</v>
      </c>
      <c r="F380" s="46"/>
      <c r="G380" s="47">
        <f>G376+G378</f>
        <v>3940820</v>
      </c>
      <c r="H380" s="96">
        <f t="shared" ref="H380:AG380" si="129">H376+H378</f>
        <v>0</v>
      </c>
      <c r="I380" s="47">
        <f t="shared" si="129"/>
        <v>0</v>
      </c>
      <c r="J380" s="47">
        <f t="shared" si="129"/>
        <v>0</v>
      </c>
      <c r="K380" s="47">
        <f t="shared" si="129"/>
        <v>0</v>
      </c>
      <c r="L380" s="47">
        <f t="shared" si="129"/>
        <v>0</v>
      </c>
      <c r="M380" s="47">
        <f t="shared" si="129"/>
        <v>0</v>
      </c>
      <c r="N380" s="47">
        <f t="shared" si="129"/>
        <v>0</v>
      </c>
      <c r="O380" s="47">
        <f t="shared" si="129"/>
        <v>0</v>
      </c>
      <c r="P380" s="47">
        <f t="shared" si="129"/>
        <v>0</v>
      </c>
      <c r="Q380" s="47">
        <f t="shared" si="129"/>
        <v>0</v>
      </c>
      <c r="R380" s="47">
        <f t="shared" si="129"/>
        <v>0</v>
      </c>
      <c r="S380" s="47">
        <f t="shared" si="129"/>
        <v>0</v>
      </c>
      <c r="T380" s="47">
        <f t="shared" si="129"/>
        <v>0</v>
      </c>
      <c r="U380" s="47">
        <f t="shared" si="129"/>
        <v>0</v>
      </c>
      <c r="V380" s="47">
        <f t="shared" si="129"/>
        <v>0</v>
      </c>
      <c r="W380" s="47">
        <f t="shared" si="129"/>
        <v>0</v>
      </c>
      <c r="X380" s="47">
        <f t="shared" si="129"/>
        <v>0</v>
      </c>
      <c r="Y380" s="47">
        <f t="shared" si="129"/>
        <v>0</v>
      </c>
      <c r="Z380" s="47">
        <f t="shared" si="129"/>
        <v>0</v>
      </c>
      <c r="AA380" s="47">
        <f t="shared" ref="AA380:AF380" si="130">AA376+AA378</f>
        <v>0</v>
      </c>
      <c r="AB380" s="47">
        <f t="shared" si="130"/>
        <v>0</v>
      </c>
      <c r="AC380" s="47">
        <f t="shared" si="130"/>
        <v>0</v>
      </c>
      <c r="AD380" s="47">
        <f t="shared" si="130"/>
        <v>0</v>
      </c>
      <c r="AE380" s="47">
        <f t="shared" si="130"/>
        <v>0</v>
      </c>
      <c r="AF380" s="47">
        <f t="shared" si="130"/>
        <v>0</v>
      </c>
      <c r="AG380" s="47">
        <f t="shared" si="129"/>
        <v>3940820</v>
      </c>
    </row>
    <row r="381" spans="1:33" ht="15.75" customHeight="1" x14ac:dyDescent="0.25">
      <c r="B381" s="98"/>
      <c r="C381" s="9"/>
      <c r="D381" s="13"/>
      <c r="E381" s="14"/>
      <c r="F381" s="9"/>
      <c r="N381" s="49"/>
      <c r="O381" s="49"/>
      <c r="P381" s="49"/>
      <c r="Q381" s="49"/>
      <c r="R381" s="49"/>
      <c r="S381" s="49"/>
      <c r="T381" s="49"/>
      <c r="U381" s="49"/>
      <c r="V381" s="49"/>
      <c r="W381" s="49"/>
      <c r="X381" s="49"/>
      <c r="Y381" s="49"/>
      <c r="Z381" s="49"/>
      <c r="AA381" s="49"/>
      <c r="AB381" s="49"/>
      <c r="AC381" s="49"/>
      <c r="AD381" s="49"/>
      <c r="AE381" s="49"/>
      <c r="AF381" s="49"/>
      <c r="AG381" s="91"/>
    </row>
    <row r="382" spans="1:33" s="18" customFormat="1" x14ac:dyDescent="0.2">
      <c r="A382" s="273" t="s">
        <v>585</v>
      </c>
      <c r="B382" s="257" t="s">
        <v>568</v>
      </c>
      <c r="C382" s="266" t="s">
        <v>641</v>
      </c>
      <c r="D382" s="266"/>
      <c r="E382" s="266" t="s">
        <v>569</v>
      </c>
      <c r="F382" s="266"/>
      <c r="G382" s="249">
        <v>611165</v>
      </c>
      <c r="H382" s="249">
        <v>2664</v>
      </c>
      <c r="I382" s="249"/>
      <c r="J382" s="249"/>
      <c r="K382" s="249"/>
      <c r="L382" s="249"/>
      <c r="M382" s="249"/>
      <c r="N382" s="249"/>
      <c r="O382" s="249"/>
      <c r="P382" s="249"/>
      <c r="Q382" s="249"/>
      <c r="R382" s="249"/>
      <c r="S382" s="249"/>
      <c r="T382" s="249"/>
      <c r="U382" s="249"/>
      <c r="V382" s="249"/>
      <c r="W382" s="249"/>
      <c r="X382" s="249"/>
      <c r="Y382" s="249"/>
      <c r="Z382" s="249"/>
      <c r="AA382" s="249"/>
      <c r="AB382" s="144"/>
      <c r="AC382" s="144"/>
      <c r="AD382" s="144"/>
      <c r="AE382" s="144"/>
      <c r="AF382" s="144"/>
      <c r="AG382" s="252">
        <f>SUM(G382:AF383)</f>
        <v>613829</v>
      </c>
    </row>
    <row r="383" spans="1:33" s="20" customFormat="1" ht="15" x14ac:dyDescent="0.2">
      <c r="A383" s="265"/>
      <c r="B383" s="259"/>
      <c r="C383" s="251"/>
      <c r="D383" s="251"/>
      <c r="E383" s="251"/>
      <c r="F383" s="251"/>
      <c r="G383" s="251"/>
      <c r="H383" s="254"/>
      <c r="I383" s="251"/>
      <c r="J383" s="251"/>
      <c r="K383" s="251"/>
      <c r="L383" s="251"/>
      <c r="M383" s="251"/>
      <c r="N383" s="251"/>
      <c r="O383" s="251"/>
      <c r="P383" s="251"/>
      <c r="Q383" s="251"/>
      <c r="R383" s="251"/>
      <c r="S383" s="251"/>
      <c r="T383" s="251"/>
      <c r="U383" s="251"/>
      <c r="V383" s="251"/>
      <c r="W383" s="251"/>
      <c r="X383" s="251"/>
      <c r="Y383" s="251"/>
      <c r="Z383" s="251"/>
      <c r="AA383" s="251"/>
      <c r="AB383" s="145"/>
      <c r="AC383" s="145"/>
      <c r="AD383" s="145"/>
      <c r="AE383" s="145"/>
      <c r="AF383" s="145"/>
      <c r="AG383" s="251"/>
    </row>
    <row r="384" spans="1:33" s="97" customFormat="1" x14ac:dyDescent="0.2">
      <c r="A384" s="92"/>
      <c r="B384" s="93"/>
      <c r="C384" s="94"/>
      <c r="D384" s="95"/>
      <c r="E384" s="46" t="s">
        <v>584</v>
      </c>
      <c r="F384" s="46"/>
      <c r="G384" s="47">
        <f>G382</f>
        <v>611165</v>
      </c>
      <c r="H384" s="47">
        <f t="shared" ref="H384:AG384" si="131">H382</f>
        <v>2664</v>
      </c>
      <c r="I384" s="96">
        <f t="shared" si="131"/>
        <v>0</v>
      </c>
      <c r="J384" s="47">
        <f t="shared" si="131"/>
        <v>0</v>
      </c>
      <c r="K384" s="47">
        <f t="shared" si="131"/>
        <v>0</v>
      </c>
      <c r="L384" s="47">
        <f t="shared" si="131"/>
        <v>0</v>
      </c>
      <c r="M384" s="47">
        <f t="shared" si="131"/>
        <v>0</v>
      </c>
      <c r="N384" s="47">
        <f t="shared" si="131"/>
        <v>0</v>
      </c>
      <c r="O384" s="47">
        <f t="shared" si="131"/>
        <v>0</v>
      </c>
      <c r="P384" s="47">
        <f t="shared" si="131"/>
        <v>0</v>
      </c>
      <c r="Q384" s="47">
        <f t="shared" si="131"/>
        <v>0</v>
      </c>
      <c r="R384" s="47">
        <f t="shared" si="131"/>
        <v>0</v>
      </c>
      <c r="S384" s="47">
        <f t="shared" si="131"/>
        <v>0</v>
      </c>
      <c r="T384" s="47">
        <f t="shared" si="131"/>
        <v>0</v>
      </c>
      <c r="U384" s="47">
        <f t="shared" si="131"/>
        <v>0</v>
      </c>
      <c r="V384" s="47">
        <f t="shared" si="131"/>
        <v>0</v>
      </c>
      <c r="W384" s="47">
        <f t="shared" si="131"/>
        <v>0</v>
      </c>
      <c r="X384" s="47">
        <f t="shared" si="131"/>
        <v>0</v>
      </c>
      <c r="Y384" s="47">
        <f t="shared" si="131"/>
        <v>0</v>
      </c>
      <c r="Z384" s="47">
        <f t="shared" si="131"/>
        <v>0</v>
      </c>
      <c r="AA384" s="47">
        <f t="shared" ref="AA384:AF384" si="132">AA382</f>
        <v>0</v>
      </c>
      <c r="AB384" s="47">
        <f t="shared" si="132"/>
        <v>0</v>
      </c>
      <c r="AC384" s="47">
        <f t="shared" si="132"/>
        <v>0</v>
      </c>
      <c r="AD384" s="47">
        <f t="shared" si="132"/>
        <v>0</v>
      </c>
      <c r="AE384" s="47">
        <f t="shared" si="132"/>
        <v>0</v>
      </c>
      <c r="AF384" s="47">
        <f t="shared" si="132"/>
        <v>0</v>
      </c>
      <c r="AG384" s="47">
        <f t="shared" si="131"/>
        <v>613829</v>
      </c>
    </row>
    <row r="385" spans="1:33" ht="14.25" customHeight="1" x14ac:dyDescent="0.25">
      <c r="B385" s="98"/>
      <c r="C385" s="9"/>
      <c r="D385" s="13"/>
      <c r="E385" s="14"/>
      <c r="F385" s="9"/>
      <c r="N385" s="49"/>
      <c r="O385" s="49"/>
      <c r="P385" s="49"/>
      <c r="Q385" s="49"/>
      <c r="R385" s="49"/>
      <c r="S385" s="49"/>
      <c r="T385" s="49"/>
      <c r="U385" s="49"/>
      <c r="V385" s="49"/>
      <c r="W385" s="49"/>
      <c r="X385" s="49"/>
      <c r="Y385" s="49"/>
      <c r="Z385" s="49"/>
      <c r="AA385" s="49"/>
      <c r="AB385" s="49"/>
      <c r="AC385" s="49"/>
      <c r="AD385" s="49"/>
      <c r="AE385" s="49"/>
      <c r="AF385" s="49"/>
      <c r="AG385" s="91"/>
    </row>
    <row r="386" spans="1:33" s="18" customFormat="1" ht="15.75" customHeight="1" x14ac:dyDescent="0.2">
      <c r="A386" s="40" t="s">
        <v>585</v>
      </c>
      <c r="B386" s="12" t="s">
        <v>204</v>
      </c>
      <c r="C386" s="15" t="s">
        <v>642</v>
      </c>
      <c r="D386" s="19"/>
      <c r="E386" s="16" t="s">
        <v>198</v>
      </c>
      <c r="F386" s="15"/>
      <c r="G386" s="42">
        <v>456000</v>
      </c>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131">
        <f>SUM(G386:AF386)</f>
        <v>456000</v>
      </c>
    </row>
    <row r="387" spans="1:33" x14ac:dyDescent="0.25">
      <c r="A387" s="99"/>
      <c r="B387" s="12" t="s">
        <v>204</v>
      </c>
      <c r="C387" s="15" t="s">
        <v>642</v>
      </c>
      <c r="D387" s="13"/>
      <c r="E387" s="14" t="s">
        <v>480</v>
      </c>
      <c r="F387" s="70" t="s">
        <v>29</v>
      </c>
      <c r="G387" s="49">
        <v>0</v>
      </c>
      <c r="N387" s="49"/>
      <c r="O387" s="49"/>
      <c r="P387" s="49"/>
      <c r="Q387" s="49"/>
      <c r="R387" s="49"/>
      <c r="S387" s="49"/>
      <c r="T387" s="49"/>
      <c r="U387" s="49"/>
      <c r="V387" s="49"/>
      <c r="W387" s="49"/>
      <c r="X387" s="49"/>
      <c r="Y387" s="49"/>
      <c r="Z387" s="49"/>
      <c r="AA387" s="49"/>
      <c r="AB387" s="49"/>
      <c r="AC387" s="49"/>
      <c r="AD387" s="49"/>
      <c r="AE387" s="49"/>
      <c r="AF387" s="49"/>
      <c r="AG387" s="91">
        <f>SUM(G387:AF387)</f>
        <v>0</v>
      </c>
    </row>
    <row r="388" spans="1:33" s="97" customFormat="1" x14ac:dyDescent="0.2">
      <c r="A388" s="92"/>
      <c r="B388" s="93"/>
      <c r="C388" s="94"/>
      <c r="D388" s="95"/>
      <c r="E388" s="46" t="s">
        <v>584</v>
      </c>
      <c r="F388" s="46"/>
      <c r="G388" s="47">
        <f t="shared" ref="G388:AG388" si="133">SUM(G386:G387)</f>
        <v>456000</v>
      </c>
      <c r="H388" s="47">
        <f t="shared" si="133"/>
        <v>0</v>
      </c>
      <c r="I388" s="96">
        <f t="shared" si="133"/>
        <v>0</v>
      </c>
      <c r="J388" s="47">
        <f t="shared" si="133"/>
        <v>0</v>
      </c>
      <c r="K388" s="47">
        <f t="shared" si="133"/>
        <v>0</v>
      </c>
      <c r="L388" s="47">
        <f t="shared" si="133"/>
        <v>0</v>
      </c>
      <c r="M388" s="47">
        <f t="shared" si="133"/>
        <v>0</v>
      </c>
      <c r="N388" s="47">
        <f t="shared" si="133"/>
        <v>0</v>
      </c>
      <c r="O388" s="47">
        <f t="shared" si="133"/>
        <v>0</v>
      </c>
      <c r="P388" s="47">
        <f t="shared" si="133"/>
        <v>0</v>
      </c>
      <c r="Q388" s="47">
        <f t="shared" si="133"/>
        <v>0</v>
      </c>
      <c r="R388" s="47">
        <f t="shared" si="133"/>
        <v>0</v>
      </c>
      <c r="S388" s="47">
        <f t="shared" si="133"/>
        <v>0</v>
      </c>
      <c r="T388" s="47">
        <f t="shared" si="133"/>
        <v>0</v>
      </c>
      <c r="U388" s="47">
        <f t="shared" si="133"/>
        <v>0</v>
      </c>
      <c r="V388" s="47">
        <f t="shared" si="133"/>
        <v>0</v>
      </c>
      <c r="W388" s="47">
        <f t="shared" si="133"/>
        <v>0</v>
      </c>
      <c r="X388" s="47">
        <f t="shared" si="133"/>
        <v>0</v>
      </c>
      <c r="Y388" s="47">
        <f t="shared" si="133"/>
        <v>0</v>
      </c>
      <c r="Z388" s="47">
        <f t="shared" si="133"/>
        <v>0</v>
      </c>
      <c r="AA388" s="47">
        <f t="shared" ref="AA388:AF388" si="134">SUM(AA386:AA387)</f>
        <v>0</v>
      </c>
      <c r="AB388" s="47">
        <f t="shared" si="134"/>
        <v>0</v>
      </c>
      <c r="AC388" s="47">
        <f t="shared" si="134"/>
        <v>0</v>
      </c>
      <c r="AD388" s="47">
        <f t="shared" si="134"/>
        <v>0</v>
      </c>
      <c r="AE388" s="47">
        <f t="shared" si="134"/>
        <v>0</v>
      </c>
      <c r="AF388" s="47">
        <f t="shared" si="134"/>
        <v>0</v>
      </c>
      <c r="AG388" s="47">
        <f t="shared" si="133"/>
        <v>456000</v>
      </c>
    </row>
    <row r="389" spans="1:33" ht="15.75" customHeight="1" x14ac:dyDescent="0.25">
      <c r="B389" s="98"/>
      <c r="C389" s="9"/>
      <c r="D389" s="13"/>
      <c r="E389" s="14"/>
      <c r="F389" s="9"/>
      <c r="N389" s="49"/>
      <c r="O389" s="49"/>
      <c r="P389" s="49"/>
      <c r="Q389" s="49"/>
      <c r="R389" s="49"/>
      <c r="S389" s="49"/>
      <c r="T389" s="49"/>
      <c r="U389" s="49"/>
      <c r="V389" s="49"/>
      <c r="W389" s="49"/>
      <c r="X389" s="49"/>
      <c r="Y389" s="49"/>
      <c r="Z389" s="49"/>
      <c r="AA389" s="49"/>
      <c r="AB389" s="49"/>
      <c r="AC389" s="49"/>
      <c r="AD389" s="49"/>
      <c r="AE389" s="49"/>
      <c r="AF389" s="49"/>
      <c r="AG389" s="91"/>
    </row>
    <row r="390" spans="1:33" ht="15.75" customHeight="1" x14ac:dyDescent="0.25">
      <c r="A390" s="99" t="s">
        <v>582</v>
      </c>
      <c r="B390" s="12" t="s">
        <v>534</v>
      </c>
      <c r="C390" s="9" t="s">
        <v>643</v>
      </c>
      <c r="D390" s="13"/>
      <c r="E390" s="14" t="s">
        <v>438</v>
      </c>
      <c r="F390" s="9"/>
      <c r="J390" s="49">
        <v>1436306</v>
      </c>
      <c r="N390" s="49"/>
      <c r="O390" s="49"/>
      <c r="P390" s="49"/>
      <c r="Q390" s="49"/>
      <c r="R390" s="49"/>
      <c r="S390" s="49"/>
      <c r="T390" s="49"/>
      <c r="U390" s="49"/>
      <c r="V390" s="49"/>
      <c r="W390" s="49"/>
      <c r="X390" s="49"/>
      <c r="Y390" s="49"/>
      <c r="Z390" s="49"/>
      <c r="AA390" s="49"/>
      <c r="AB390" s="49"/>
      <c r="AC390" s="49"/>
      <c r="AD390" s="49"/>
      <c r="AE390" s="49"/>
      <c r="AF390" s="49"/>
      <c r="AG390" s="91">
        <f>SUM(G390:AF390)</f>
        <v>1436306</v>
      </c>
    </row>
    <row r="391" spans="1:33" x14ac:dyDescent="0.25">
      <c r="A391" s="99"/>
      <c r="B391" s="12" t="s">
        <v>534</v>
      </c>
      <c r="C391" s="9" t="s">
        <v>643</v>
      </c>
      <c r="D391" s="13"/>
      <c r="E391" s="14" t="s">
        <v>488</v>
      </c>
      <c r="F391" s="49"/>
      <c r="G391" s="49">
        <v>2816127</v>
      </c>
      <c r="H391" s="49">
        <v>22467</v>
      </c>
      <c r="I391" s="49">
        <v>3189</v>
      </c>
      <c r="N391" s="49"/>
      <c r="O391" s="49"/>
      <c r="P391" s="49"/>
      <c r="Q391" s="49"/>
      <c r="R391" s="49"/>
      <c r="S391" s="49"/>
      <c r="T391" s="49"/>
      <c r="U391" s="49"/>
      <c r="V391" s="49"/>
      <c r="W391" s="49"/>
      <c r="X391" s="49"/>
      <c r="Y391" s="49"/>
      <c r="Z391" s="49"/>
      <c r="AA391" s="49"/>
      <c r="AB391" s="49"/>
      <c r="AC391" s="49"/>
      <c r="AD391" s="49"/>
      <c r="AE391" s="49"/>
      <c r="AF391" s="49"/>
      <c r="AG391" s="91">
        <f>SUM(G391:AF391)</f>
        <v>2841783</v>
      </c>
    </row>
    <row r="392" spans="1:33" s="97" customFormat="1" x14ac:dyDescent="0.2">
      <c r="A392" s="92"/>
      <c r="B392" s="93"/>
      <c r="C392" s="94"/>
      <c r="D392" s="95"/>
      <c r="E392" s="46" t="s">
        <v>584</v>
      </c>
      <c r="F392" s="46"/>
      <c r="G392" s="47">
        <f t="shared" ref="G392:L392" si="135">SUM(G390:G391)</f>
        <v>2816127</v>
      </c>
      <c r="H392" s="47">
        <f t="shared" si="135"/>
        <v>22467</v>
      </c>
      <c r="I392" s="47">
        <f t="shared" si="135"/>
        <v>3189</v>
      </c>
      <c r="J392" s="47">
        <f t="shared" si="135"/>
        <v>1436306</v>
      </c>
      <c r="K392" s="47">
        <f t="shared" si="135"/>
        <v>0</v>
      </c>
      <c r="L392" s="96">
        <f t="shared" si="135"/>
        <v>0</v>
      </c>
      <c r="M392" s="47">
        <f t="shared" ref="M392:Z392" si="136">SUM(M390:M391)</f>
        <v>0</v>
      </c>
      <c r="N392" s="47">
        <f t="shared" si="136"/>
        <v>0</v>
      </c>
      <c r="O392" s="47">
        <f t="shared" si="136"/>
        <v>0</v>
      </c>
      <c r="P392" s="47">
        <f t="shared" si="136"/>
        <v>0</v>
      </c>
      <c r="Q392" s="47">
        <f t="shared" si="136"/>
        <v>0</v>
      </c>
      <c r="R392" s="47">
        <f t="shared" si="136"/>
        <v>0</v>
      </c>
      <c r="S392" s="47">
        <f t="shared" si="136"/>
        <v>0</v>
      </c>
      <c r="T392" s="47">
        <f t="shared" si="136"/>
        <v>0</v>
      </c>
      <c r="U392" s="47">
        <f t="shared" si="136"/>
        <v>0</v>
      </c>
      <c r="V392" s="47">
        <f t="shared" si="136"/>
        <v>0</v>
      </c>
      <c r="W392" s="47">
        <f t="shared" si="136"/>
        <v>0</v>
      </c>
      <c r="X392" s="47">
        <f t="shared" si="136"/>
        <v>0</v>
      </c>
      <c r="Y392" s="47">
        <f t="shared" si="136"/>
        <v>0</v>
      </c>
      <c r="Z392" s="47">
        <f t="shared" si="136"/>
        <v>0</v>
      </c>
      <c r="AA392" s="47">
        <f t="shared" ref="AA392:AF392" si="137">SUM(AA390:AA391)</f>
        <v>0</v>
      </c>
      <c r="AB392" s="47">
        <f t="shared" si="137"/>
        <v>0</v>
      </c>
      <c r="AC392" s="47">
        <f t="shared" si="137"/>
        <v>0</v>
      </c>
      <c r="AD392" s="47">
        <f t="shared" si="137"/>
        <v>0</v>
      </c>
      <c r="AE392" s="47">
        <f t="shared" si="137"/>
        <v>0</v>
      </c>
      <c r="AF392" s="47">
        <f t="shared" si="137"/>
        <v>0</v>
      </c>
      <c r="AG392" s="47">
        <f>SUM(AG390:AG391)</f>
        <v>4278089</v>
      </c>
    </row>
    <row r="393" spans="1:33" ht="15.75" customHeight="1" x14ac:dyDescent="0.25">
      <c r="B393" s="98"/>
      <c r="C393" s="9"/>
      <c r="D393" s="13"/>
      <c r="E393" s="14"/>
      <c r="F393" s="9"/>
      <c r="N393" s="49"/>
      <c r="O393" s="49"/>
      <c r="P393" s="49"/>
      <c r="Q393" s="49"/>
      <c r="R393" s="49"/>
      <c r="S393" s="49"/>
      <c r="T393" s="49"/>
      <c r="U393" s="49"/>
      <c r="V393" s="49"/>
      <c r="W393" s="49"/>
      <c r="X393" s="49"/>
      <c r="Y393" s="49"/>
      <c r="Z393" s="49"/>
      <c r="AA393" s="49"/>
      <c r="AB393" s="49"/>
      <c r="AC393" s="49"/>
      <c r="AD393" s="49"/>
      <c r="AE393" s="49"/>
      <c r="AF393" s="49"/>
      <c r="AG393" s="91"/>
    </row>
    <row r="394" spans="1:33" x14ac:dyDescent="0.25">
      <c r="A394" s="99" t="s">
        <v>582</v>
      </c>
      <c r="B394" s="16" t="s">
        <v>1556</v>
      </c>
      <c r="C394" s="9" t="s">
        <v>605</v>
      </c>
      <c r="D394" s="13"/>
      <c r="E394" s="14" t="s">
        <v>116</v>
      </c>
      <c r="F394" s="49"/>
      <c r="G394" s="49">
        <v>1857945</v>
      </c>
      <c r="N394" s="49"/>
      <c r="O394" s="49"/>
      <c r="P394" s="49"/>
      <c r="Q394" s="49"/>
      <c r="R394" s="49"/>
      <c r="S394" s="49"/>
      <c r="T394" s="49"/>
      <c r="U394" s="49"/>
      <c r="V394" s="49"/>
      <c r="W394" s="49"/>
      <c r="X394" s="49"/>
      <c r="Y394" s="49"/>
      <c r="Z394" s="49"/>
      <c r="AA394" s="49"/>
      <c r="AB394" s="49"/>
      <c r="AC394" s="49"/>
      <c r="AD394" s="49"/>
      <c r="AE394" s="49"/>
      <c r="AF394" s="49"/>
      <c r="AG394" s="91">
        <f>SUM(G394:AF394)</f>
        <v>1857945</v>
      </c>
    </row>
    <row r="395" spans="1:33" s="97" customFormat="1" x14ac:dyDescent="0.2">
      <c r="A395" s="92"/>
      <c r="B395" s="93"/>
      <c r="C395" s="94"/>
      <c r="D395" s="95"/>
      <c r="E395" s="46" t="s">
        <v>584</v>
      </c>
      <c r="F395" s="46"/>
      <c r="G395" s="47">
        <f>G394</f>
        <v>1857945</v>
      </c>
      <c r="H395" s="47">
        <f t="shared" ref="H395:AG395" si="138">H394</f>
        <v>0</v>
      </c>
      <c r="I395" s="96">
        <f t="shared" si="138"/>
        <v>0</v>
      </c>
      <c r="J395" s="47">
        <f t="shared" si="138"/>
        <v>0</v>
      </c>
      <c r="K395" s="47">
        <f t="shared" si="138"/>
        <v>0</v>
      </c>
      <c r="L395" s="47">
        <f t="shared" si="138"/>
        <v>0</v>
      </c>
      <c r="M395" s="47">
        <f t="shared" si="138"/>
        <v>0</v>
      </c>
      <c r="N395" s="47">
        <f t="shared" si="138"/>
        <v>0</v>
      </c>
      <c r="O395" s="47">
        <f t="shared" si="138"/>
        <v>0</v>
      </c>
      <c r="P395" s="47">
        <f t="shared" si="138"/>
        <v>0</v>
      </c>
      <c r="Q395" s="47">
        <f t="shared" si="138"/>
        <v>0</v>
      </c>
      <c r="R395" s="47">
        <f t="shared" si="138"/>
        <v>0</v>
      </c>
      <c r="S395" s="47">
        <f t="shared" si="138"/>
        <v>0</v>
      </c>
      <c r="T395" s="47">
        <f t="shared" si="138"/>
        <v>0</v>
      </c>
      <c r="U395" s="47">
        <f t="shared" si="138"/>
        <v>0</v>
      </c>
      <c r="V395" s="47">
        <f t="shared" si="138"/>
        <v>0</v>
      </c>
      <c r="W395" s="47">
        <f t="shared" si="138"/>
        <v>0</v>
      </c>
      <c r="X395" s="47">
        <f t="shared" si="138"/>
        <v>0</v>
      </c>
      <c r="Y395" s="47">
        <f t="shared" si="138"/>
        <v>0</v>
      </c>
      <c r="Z395" s="47">
        <f t="shared" si="138"/>
        <v>0</v>
      </c>
      <c r="AA395" s="47">
        <f t="shared" ref="AA395:AF395" si="139">AA394</f>
        <v>0</v>
      </c>
      <c r="AB395" s="47">
        <f t="shared" si="139"/>
        <v>0</v>
      </c>
      <c r="AC395" s="47">
        <f t="shared" si="139"/>
        <v>0</v>
      </c>
      <c r="AD395" s="47">
        <f t="shared" si="139"/>
        <v>0</v>
      </c>
      <c r="AE395" s="47">
        <f t="shared" si="139"/>
        <v>0</v>
      </c>
      <c r="AF395" s="47">
        <f t="shared" si="139"/>
        <v>0</v>
      </c>
      <c r="AG395" s="47">
        <f t="shared" si="138"/>
        <v>1857945</v>
      </c>
    </row>
    <row r="396" spans="1:33" x14ac:dyDescent="0.25">
      <c r="A396" s="99"/>
      <c r="B396" s="98"/>
      <c r="C396" s="9"/>
      <c r="D396" s="13"/>
      <c r="E396" s="14"/>
      <c r="F396" s="9"/>
      <c r="N396" s="49"/>
      <c r="O396" s="49"/>
      <c r="P396" s="49"/>
      <c r="Q396" s="49"/>
      <c r="R396" s="49"/>
      <c r="S396" s="49"/>
      <c r="T396" s="49"/>
      <c r="U396" s="49"/>
      <c r="V396" s="49"/>
      <c r="W396" s="49"/>
      <c r="X396" s="49"/>
      <c r="Y396" s="49"/>
      <c r="Z396" s="49"/>
      <c r="AA396" s="49"/>
      <c r="AB396" s="49"/>
      <c r="AC396" s="49"/>
      <c r="AD396" s="49"/>
      <c r="AE396" s="49"/>
      <c r="AF396" s="49"/>
      <c r="AG396" s="91"/>
    </row>
    <row r="397" spans="1:33" x14ac:dyDescent="0.25">
      <c r="A397" s="99" t="s">
        <v>587</v>
      </c>
      <c r="B397" s="257" t="s">
        <v>118</v>
      </c>
      <c r="C397" s="260" t="s">
        <v>644</v>
      </c>
      <c r="D397" s="260"/>
      <c r="E397" s="260" t="s">
        <v>119</v>
      </c>
      <c r="F397" s="249"/>
      <c r="G397" s="249">
        <v>761028</v>
      </c>
      <c r="H397" s="249"/>
      <c r="I397" s="249"/>
      <c r="J397" s="249"/>
      <c r="K397" s="249"/>
      <c r="L397" s="249"/>
      <c r="M397" s="249"/>
      <c r="N397" s="249"/>
      <c r="O397" s="249"/>
      <c r="P397" s="249"/>
      <c r="Q397" s="249"/>
      <c r="R397" s="249"/>
      <c r="S397" s="249"/>
      <c r="T397" s="249"/>
      <c r="U397" s="249"/>
      <c r="V397" s="249"/>
      <c r="W397" s="249"/>
      <c r="X397" s="249"/>
      <c r="Y397" s="249"/>
      <c r="Z397" s="249"/>
      <c r="AA397" s="249"/>
      <c r="AB397" s="144"/>
      <c r="AC397" s="144"/>
      <c r="AD397" s="144"/>
      <c r="AE397" s="144"/>
      <c r="AF397" s="144"/>
      <c r="AG397" s="252">
        <f>SUM(G397:AF400)</f>
        <v>761028</v>
      </c>
    </row>
    <row r="398" spans="1:33" ht="15" x14ac:dyDescent="0.25">
      <c r="B398" s="258"/>
      <c r="C398" s="250"/>
      <c r="D398" s="250"/>
      <c r="E398" s="250"/>
      <c r="F398" s="250"/>
      <c r="G398" s="250"/>
      <c r="H398" s="250"/>
      <c r="I398" s="253"/>
      <c r="J398" s="250"/>
      <c r="K398" s="250"/>
      <c r="L398" s="250"/>
      <c r="M398" s="250"/>
      <c r="N398" s="250"/>
      <c r="O398" s="250"/>
      <c r="P398" s="250"/>
      <c r="Q398" s="250"/>
      <c r="R398" s="250"/>
      <c r="S398" s="250"/>
      <c r="T398" s="250"/>
      <c r="U398" s="250"/>
      <c r="V398" s="250"/>
      <c r="W398" s="250"/>
      <c r="X398" s="250"/>
      <c r="Y398" s="250"/>
      <c r="Z398" s="250"/>
      <c r="AA398" s="250"/>
      <c r="AB398" s="146"/>
      <c r="AC398" s="146"/>
      <c r="AD398" s="146"/>
      <c r="AE398" s="146"/>
      <c r="AF398" s="146"/>
      <c r="AG398" s="250"/>
    </row>
    <row r="399" spans="1:33" ht="15" x14ac:dyDescent="0.25">
      <c r="B399" s="258"/>
      <c r="C399" s="250"/>
      <c r="D399" s="250"/>
      <c r="E399" s="250"/>
      <c r="F399" s="250"/>
      <c r="G399" s="250"/>
      <c r="H399" s="250"/>
      <c r="I399" s="253"/>
      <c r="J399" s="250"/>
      <c r="K399" s="250"/>
      <c r="L399" s="250"/>
      <c r="M399" s="250"/>
      <c r="N399" s="250"/>
      <c r="O399" s="250"/>
      <c r="P399" s="250"/>
      <c r="Q399" s="250"/>
      <c r="R399" s="250"/>
      <c r="S399" s="250"/>
      <c r="T399" s="250"/>
      <c r="U399" s="250"/>
      <c r="V399" s="250"/>
      <c r="W399" s="250"/>
      <c r="X399" s="250"/>
      <c r="Y399" s="250"/>
      <c r="Z399" s="250"/>
      <c r="AA399" s="250"/>
      <c r="AB399" s="146"/>
      <c r="AC399" s="146"/>
      <c r="AD399" s="146"/>
      <c r="AE399" s="146"/>
      <c r="AF399" s="146"/>
      <c r="AG399" s="250"/>
    </row>
    <row r="400" spans="1:33" ht="15" x14ac:dyDescent="0.25">
      <c r="B400" s="259"/>
      <c r="C400" s="251"/>
      <c r="D400" s="251"/>
      <c r="E400" s="251"/>
      <c r="F400" s="251"/>
      <c r="G400" s="251"/>
      <c r="H400" s="251"/>
      <c r="I400" s="254"/>
      <c r="J400" s="251"/>
      <c r="K400" s="251"/>
      <c r="L400" s="251"/>
      <c r="M400" s="251"/>
      <c r="N400" s="251"/>
      <c r="O400" s="251"/>
      <c r="P400" s="251"/>
      <c r="Q400" s="251"/>
      <c r="R400" s="251"/>
      <c r="S400" s="251"/>
      <c r="T400" s="251"/>
      <c r="U400" s="251"/>
      <c r="V400" s="251"/>
      <c r="W400" s="251"/>
      <c r="X400" s="251"/>
      <c r="Y400" s="251"/>
      <c r="Z400" s="251"/>
      <c r="AA400" s="251"/>
      <c r="AB400" s="145"/>
      <c r="AC400" s="145"/>
      <c r="AD400" s="145"/>
      <c r="AE400" s="145"/>
      <c r="AF400" s="145"/>
      <c r="AG400" s="251"/>
    </row>
    <row r="401" spans="1:33" x14ac:dyDescent="0.25">
      <c r="B401" s="12" t="s">
        <v>118</v>
      </c>
      <c r="C401" s="9" t="s">
        <v>644</v>
      </c>
      <c r="D401" s="13"/>
      <c r="E401" s="14" t="s">
        <v>308</v>
      </c>
      <c r="F401" s="49"/>
      <c r="G401" s="49">
        <v>717008</v>
      </c>
      <c r="N401" s="49"/>
      <c r="O401" s="49"/>
      <c r="P401" s="49"/>
      <c r="Q401" s="49"/>
      <c r="R401" s="49"/>
      <c r="S401" s="49"/>
      <c r="T401" s="49"/>
      <c r="U401" s="49"/>
      <c r="V401" s="49"/>
      <c r="W401" s="49"/>
      <c r="X401" s="49"/>
      <c r="Y401" s="49"/>
      <c r="Z401" s="49"/>
      <c r="AA401" s="49"/>
      <c r="AB401" s="49"/>
      <c r="AC401" s="49"/>
      <c r="AD401" s="49"/>
      <c r="AE401" s="49"/>
      <c r="AF401" s="49"/>
      <c r="AG401" s="91">
        <f>SUM(G401:AF401)</f>
        <v>717008</v>
      </c>
    </row>
    <row r="402" spans="1:33" s="97" customFormat="1" x14ac:dyDescent="0.2">
      <c r="A402" s="92"/>
      <c r="B402" s="93"/>
      <c r="C402" s="94"/>
      <c r="D402" s="95"/>
      <c r="E402" s="46" t="s">
        <v>584</v>
      </c>
      <c r="F402" s="46"/>
      <c r="G402" s="47">
        <f>G397+G401</f>
        <v>1478036</v>
      </c>
      <c r="H402" s="47">
        <f>H397+H401</f>
        <v>0</v>
      </c>
      <c r="I402" s="96">
        <f>I397+I401</f>
        <v>0</v>
      </c>
      <c r="J402" s="47">
        <f t="shared" ref="J402:AG402" si="140">J397+J401</f>
        <v>0</v>
      </c>
      <c r="K402" s="47">
        <f t="shared" si="140"/>
        <v>0</v>
      </c>
      <c r="L402" s="47">
        <f t="shared" si="140"/>
        <v>0</v>
      </c>
      <c r="M402" s="47">
        <f t="shared" si="140"/>
        <v>0</v>
      </c>
      <c r="N402" s="47">
        <f t="shared" si="140"/>
        <v>0</v>
      </c>
      <c r="O402" s="47">
        <f t="shared" si="140"/>
        <v>0</v>
      </c>
      <c r="P402" s="47">
        <f t="shared" si="140"/>
        <v>0</v>
      </c>
      <c r="Q402" s="47">
        <f t="shared" si="140"/>
        <v>0</v>
      </c>
      <c r="R402" s="47">
        <f t="shared" si="140"/>
        <v>0</v>
      </c>
      <c r="S402" s="47">
        <f t="shared" si="140"/>
        <v>0</v>
      </c>
      <c r="T402" s="47">
        <f t="shared" si="140"/>
        <v>0</v>
      </c>
      <c r="U402" s="47">
        <f t="shared" si="140"/>
        <v>0</v>
      </c>
      <c r="V402" s="47">
        <f t="shared" si="140"/>
        <v>0</v>
      </c>
      <c r="W402" s="47">
        <f t="shared" si="140"/>
        <v>0</v>
      </c>
      <c r="X402" s="47">
        <f t="shared" si="140"/>
        <v>0</v>
      </c>
      <c r="Y402" s="47">
        <f t="shared" si="140"/>
        <v>0</v>
      </c>
      <c r="Z402" s="47">
        <f t="shared" si="140"/>
        <v>0</v>
      </c>
      <c r="AA402" s="47">
        <f t="shared" ref="AA402:AF402" si="141">AA397+AA401</f>
        <v>0</v>
      </c>
      <c r="AB402" s="47">
        <f t="shared" si="141"/>
        <v>0</v>
      </c>
      <c r="AC402" s="47">
        <f t="shared" si="141"/>
        <v>0</v>
      </c>
      <c r="AD402" s="47">
        <f t="shared" si="141"/>
        <v>0</v>
      </c>
      <c r="AE402" s="47">
        <f t="shared" si="141"/>
        <v>0</v>
      </c>
      <c r="AF402" s="47">
        <f t="shared" si="141"/>
        <v>0</v>
      </c>
      <c r="AG402" s="47">
        <f t="shared" si="140"/>
        <v>1478036</v>
      </c>
    </row>
    <row r="403" spans="1:33" ht="15.75" customHeight="1" x14ac:dyDescent="0.25">
      <c r="B403" s="98"/>
      <c r="C403" s="9"/>
      <c r="D403" s="13"/>
      <c r="E403" s="14"/>
      <c r="F403" s="9"/>
      <c r="N403" s="49"/>
      <c r="O403" s="49"/>
      <c r="P403" s="49"/>
      <c r="Q403" s="49"/>
      <c r="R403" s="49"/>
      <c r="S403" s="49"/>
      <c r="T403" s="49"/>
      <c r="U403" s="49"/>
      <c r="V403" s="49"/>
      <c r="W403" s="49"/>
      <c r="X403" s="49"/>
      <c r="Y403" s="49"/>
      <c r="Z403" s="49"/>
      <c r="AA403" s="49"/>
      <c r="AB403" s="49"/>
      <c r="AC403" s="49"/>
      <c r="AD403" s="49"/>
      <c r="AE403" s="49"/>
      <c r="AF403" s="49"/>
      <c r="AG403" s="91"/>
    </row>
    <row r="404" spans="1:33" ht="15.75" customHeight="1" x14ac:dyDescent="0.25">
      <c r="A404" s="99" t="s">
        <v>589</v>
      </c>
      <c r="B404" s="15" t="s">
        <v>560</v>
      </c>
      <c r="C404" s="14" t="s">
        <v>645</v>
      </c>
      <c r="D404" s="13" t="s">
        <v>182</v>
      </c>
      <c r="E404" s="14" t="s">
        <v>555</v>
      </c>
      <c r="F404" s="9"/>
      <c r="G404" s="49">
        <f>2657880+1380270</f>
        <v>4038150</v>
      </c>
      <c r="H404" s="49">
        <f>5319*5</f>
        <v>26595</v>
      </c>
      <c r="L404" s="49">
        <f>95130*3</f>
        <v>285390</v>
      </c>
      <c r="N404" s="49"/>
      <c r="O404" s="49"/>
      <c r="P404" s="49"/>
      <c r="Q404" s="49"/>
      <c r="R404" s="49"/>
      <c r="S404" s="49"/>
      <c r="T404" s="49"/>
      <c r="U404" s="49"/>
      <c r="V404" s="49"/>
      <c r="W404" s="49"/>
      <c r="X404" s="49"/>
      <c r="Y404" s="49"/>
      <c r="Z404" s="49"/>
      <c r="AA404" s="49"/>
      <c r="AB404" s="49"/>
      <c r="AC404" s="49"/>
      <c r="AD404" s="49"/>
      <c r="AE404" s="49"/>
      <c r="AF404" s="49"/>
      <c r="AG404" s="91">
        <f>SUM(G404:AF404)</f>
        <v>4350135</v>
      </c>
    </row>
    <row r="405" spans="1:33" ht="15.75" customHeight="1" x14ac:dyDescent="0.25">
      <c r="B405" s="15" t="s">
        <v>560</v>
      </c>
      <c r="C405" s="14" t="s">
        <v>645</v>
      </c>
      <c r="D405" s="13" t="s">
        <v>60</v>
      </c>
      <c r="E405" s="14" t="s">
        <v>555</v>
      </c>
      <c r="F405" s="9"/>
      <c r="G405" s="49">
        <f>50515+2043985</f>
        <v>2094500</v>
      </c>
      <c r="H405" s="49">
        <f>2539*5</f>
        <v>12695</v>
      </c>
      <c r="J405" s="49">
        <f>286*5</f>
        <v>1430</v>
      </c>
      <c r="L405" s="49">
        <f>53106*3</f>
        <v>159318</v>
      </c>
      <c r="N405" s="49"/>
      <c r="O405" s="49"/>
      <c r="P405" s="49"/>
      <c r="Q405" s="49"/>
      <c r="R405" s="49"/>
      <c r="S405" s="49"/>
      <c r="T405" s="49"/>
      <c r="U405" s="49"/>
      <c r="V405" s="49"/>
      <c r="W405" s="49"/>
      <c r="X405" s="49"/>
      <c r="Y405" s="49"/>
      <c r="Z405" s="49"/>
      <c r="AA405" s="49"/>
      <c r="AB405" s="49"/>
      <c r="AC405" s="49"/>
      <c r="AD405" s="49"/>
      <c r="AE405" s="49"/>
      <c r="AF405" s="49"/>
      <c r="AG405" s="91">
        <f>SUM(G405:AF405)</f>
        <v>2267943</v>
      </c>
    </row>
    <row r="406" spans="1:33" s="97" customFormat="1" x14ac:dyDescent="0.2">
      <c r="A406" s="92"/>
      <c r="B406" s="93"/>
      <c r="C406" s="94"/>
      <c r="D406" s="95"/>
      <c r="E406" s="46" t="s">
        <v>584</v>
      </c>
      <c r="F406" s="46"/>
      <c r="G406" s="47">
        <f>G404+G405</f>
        <v>6132650</v>
      </c>
      <c r="H406" s="47">
        <f t="shared" ref="H406:AG406" si="142">H404+H405</f>
        <v>39290</v>
      </c>
      <c r="I406" s="47">
        <f t="shared" si="142"/>
        <v>0</v>
      </c>
      <c r="J406" s="47">
        <f t="shared" si="142"/>
        <v>1430</v>
      </c>
      <c r="K406" s="47">
        <f t="shared" si="142"/>
        <v>0</v>
      </c>
      <c r="L406" s="47">
        <f t="shared" si="142"/>
        <v>444708</v>
      </c>
      <c r="M406" s="96">
        <f t="shared" si="142"/>
        <v>0</v>
      </c>
      <c r="N406" s="47">
        <f t="shared" si="142"/>
        <v>0</v>
      </c>
      <c r="O406" s="47">
        <f t="shared" si="142"/>
        <v>0</v>
      </c>
      <c r="P406" s="47">
        <f t="shared" si="142"/>
        <v>0</v>
      </c>
      <c r="Q406" s="47">
        <f t="shared" si="142"/>
        <v>0</v>
      </c>
      <c r="R406" s="47">
        <f t="shared" si="142"/>
        <v>0</v>
      </c>
      <c r="S406" s="47">
        <f t="shared" si="142"/>
        <v>0</v>
      </c>
      <c r="T406" s="47">
        <f t="shared" si="142"/>
        <v>0</v>
      </c>
      <c r="U406" s="47">
        <f t="shared" si="142"/>
        <v>0</v>
      </c>
      <c r="V406" s="47">
        <f t="shared" si="142"/>
        <v>0</v>
      </c>
      <c r="W406" s="47">
        <f t="shared" si="142"/>
        <v>0</v>
      </c>
      <c r="X406" s="47">
        <f t="shared" si="142"/>
        <v>0</v>
      </c>
      <c r="Y406" s="47">
        <f t="shared" si="142"/>
        <v>0</v>
      </c>
      <c r="Z406" s="47">
        <f t="shared" si="142"/>
        <v>0</v>
      </c>
      <c r="AA406" s="47">
        <f t="shared" ref="AA406:AF406" si="143">AA404+AA405</f>
        <v>0</v>
      </c>
      <c r="AB406" s="47">
        <f t="shared" si="143"/>
        <v>0</v>
      </c>
      <c r="AC406" s="47">
        <f t="shared" si="143"/>
        <v>0</v>
      </c>
      <c r="AD406" s="47">
        <f t="shared" si="143"/>
        <v>0</v>
      </c>
      <c r="AE406" s="47">
        <f t="shared" si="143"/>
        <v>0</v>
      </c>
      <c r="AF406" s="47">
        <f t="shared" si="143"/>
        <v>0</v>
      </c>
      <c r="AG406" s="47">
        <f t="shared" si="142"/>
        <v>6618078</v>
      </c>
    </row>
    <row r="407" spans="1:33" ht="15.75" customHeight="1" x14ac:dyDescent="0.25">
      <c r="B407" s="98"/>
      <c r="C407" s="9"/>
      <c r="D407" s="13"/>
      <c r="E407" s="14"/>
      <c r="F407" s="9"/>
      <c r="N407" s="49"/>
      <c r="O407" s="49"/>
      <c r="P407" s="49"/>
      <c r="Q407" s="49"/>
      <c r="R407" s="49"/>
      <c r="S407" s="49"/>
      <c r="T407" s="49"/>
      <c r="U407" s="49"/>
      <c r="V407" s="49"/>
      <c r="W407" s="49"/>
      <c r="X407" s="49"/>
      <c r="Y407" s="49"/>
      <c r="Z407" s="49"/>
      <c r="AA407" s="49"/>
      <c r="AB407" s="49"/>
      <c r="AC407" s="49"/>
      <c r="AD407" s="49"/>
      <c r="AE407" s="49"/>
      <c r="AF407" s="49"/>
      <c r="AG407" s="91"/>
    </row>
    <row r="408" spans="1:33" s="18" customFormat="1" x14ac:dyDescent="0.2">
      <c r="A408" s="40" t="s">
        <v>589</v>
      </c>
      <c r="B408" s="12" t="s">
        <v>347</v>
      </c>
      <c r="C408" s="15" t="s">
        <v>646</v>
      </c>
      <c r="D408" s="19"/>
      <c r="E408" s="16" t="s">
        <v>323</v>
      </c>
      <c r="F408" s="42"/>
      <c r="G408" s="49">
        <v>193472</v>
      </c>
      <c r="H408" s="49">
        <f>311*4</f>
        <v>1244</v>
      </c>
      <c r="I408" s="49"/>
      <c r="J408" s="49"/>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91">
        <f>SUM(G408:AF408)</f>
        <v>194716</v>
      </c>
    </row>
    <row r="409" spans="1:33" s="97" customFormat="1" x14ac:dyDescent="0.2">
      <c r="A409" s="92"/>
      <c r="B409" s="93"/>
      <c r="C409" s="94"/>
      <c r="D409" s="95"/>
      <c r="E409" s="46" t="s">
        <v>584</v>
      </c>
      <c r="F409" s="46"/>
      <c r="G409" s="47">
        <f>G408</f>
        <v>193472</v>
      </c>
      <c r="H409" s="47">
        <f t="shared" ref="H409:AG409" si="144">H408</f>
        <v>1244</v>
      </c>
      <c r="I409" s="96">
        <f t="shared" si="144"/>
        <v>0</v>
      </c>
      <c r="J409" s="47">
        <f t="shared" si="144"/>
        <v>0</v>
      </c>
      <c r="K409" s="47">
        <f t="shared" si="144"/>
        <v>0</v>
      </c>
      <c r="L409" s="47">
        <f t="shared" si="144"/>
        <v>0</v>
      </c>
      <c r="M409" s="47">
        <f t="shared" si="144"/>
        <v>0</v>
      </c>
      <c r="N409" s="47">
        <f t="shared" si="144"/>
        <v>0</v>
      </c>
      <c r="O409" s="47">
        <f t="shared" si="144"/>
        <v>0</v>
      </c>
      <c r="P409" s="47">
        <f t="shared" si="144"/>
        <v>0</v>
      </c>
      <c r="Q409" s="47">
        <f t="shared" si="144"/>
        <v>0</v>
      </c>
      <c r="R409" s="47">
        <f t="shared" si="144"/>
        <v>0</v>
      </c>
      <c r="S409" s="47">
        <f t="shared" si="144"/>
        <v>0</v>
      </c>
      <c r="T409" s="47">
        <f t="shared" si="144"/>
        <v>0</v>
      </c>
      <c r="U409" s="47">
        <f t="shared" si="144"/>
        <v>0</v>
      </c>
      <c r="V409" s="47">
        <f t="shared" si="144"/>
        <v>0</v>
      </c>
      <c r="W409" s="47">
        <f t="shared" si="144"/>
        <v>0</v>
      </c>
      <c r="X409" s="47">
        <f t="shared" si="144"/>
        <v>0</v>
      </c>
      <c r="Y409" s="47">
        <f t="shared" si="144"/>
        <v>0</v>
      </c>
      <c r="Z409" s="47">
        <f t="shared" si="144"/>
        <v>0</v>
      </c>
      <c r="AA409" s="47">
        <f t="shared" ref="AA409:AF409" si="145">AA408</f>
        <v>0</v>
      </c>
      <c r="AB409" s="47">
        <f t="shared" si="145"/>
        <v>0</v>
      </c>
      <c r="AC409" s="47">
        <f t="shared" si="145"/>
        <v>0</v>
      </c>
      <c r="AD409" s="47">
        <f t="shared" si="145"/>
        <v>0</v>
      </c>
      <c r="AE409" s="47">
        <f t="shared" si="145"/>
        <v>0</v>
      </c>
      <c r="AF409" s="47">
        <f t="shared" si="145"/>
        <v>0</v>
      </c>
      <c r="AG409" s="47">
        <f t="shared" si="144"/>
        <v>194716</v>
      </c>
    </row>
    <row r="410" spans="1:33" ht="15" customHeight="1" x14ac:dyDescent="0.25">
      <c r="B410" s="98"/>
      <c r="C410" s="9"/>
      <c r="D410" s="13"/>
      <c r="E410" s="14"/>
      <c r="F410" s="9"/>
      <c r="N410" s="49"/>
      <c r="O410" s="49"/>
      <c r="P410" s="49"/>
      <c r="Q410" s="49"/>
      <c r="R410" s="49"/>
      <c r="S410" s="49"/>
      <c r="T410" s="49"/>
      <c r="U410" s="49"/>
      <c r="V410" s="49"/>
      <c r="W410" s="49"/>
      <c r="X410" s="49"/>
      <c r="Y410" s="49"/>
      <c r="Z410" s="49"/>
      <c r="AA410" s="49"/>
      <c r="AB410" s="49"/>
      <c r="AC410" s="49"/>
      <c r="AD410" s="49"/>
      <c r="AE410" s="49"/>
      <c r="AF410" s="49"/>
      <c r="AG410" s="91"/>
    </row>
    <row r="411" spans="1:33" x14ac:dyDescent="0.25">
      <c r="A411" s="99" t="s">
        <v>585</v>
      </c>
      <c r="B411" s="12" t="s">
        <v>414</v>
      </c>
      <c r="C411" s="9" t="s">
        <v>647</v>
      </c>
      <c r="D411" s="13"/>
      <c r="E411" s="14" t="s">
        <v>608</v>
      </c>
      <c r="F411" s="70" t="s">
        <v>29</v>
      </c>
      <c r="G411" s="49">
        <v>0</v>
      </c>
      <c r="N411" s="49"/>
      <c r="O411" s="49"/>
      <c r="P411" s="49"/>
      <c r="Q411" s="49"/>
      <c r="R411" s="49"/>
      <c r="S411" s="49"/>
      <c r="T411" s="49"/>
      <c r="U411" s="49"/>
      <c r="V411" s="49"/>
      <c r="W411" s="49"/>
      <c r="X411" s="49"/>
      <c r="Y411" s="49"/>
      <c r="Z411" s="49"/>
      <c r="AA411" s="49"/>
      <c r="AB411" s="49"/>
      <c r="AC411" s="49"/>
      <c r="AD411" s="49"/>
      <c r="AE411" s="49"/>
      <c r="AF411" s="49"/>
      <c r="AG411" s="91">
        <f>SUM(G411:AF411)</f>
        <v>0</v>
      </c>
    </row>
    <row r="412" spans="1:33" x14ac:dyDescent="0.25">
      <c r="B412" s="12" t="s">
        <v>414</v>
      </c>
      <c r="C412" s="9" t="s">
        <v>647</v>
      </c>
      <c r="D412" s="13"/>
      <c r="E412" s="14" t="s">
        <v>426</v>
      </c>
      <c r="F412" s="49"/>
      <c r="G412" s="49">
        <v>2313710</v>
      </c>
      <c r="N412" s="49"/>
      <c r="O412" s="49"/>
      <c r="P412" s="49"/>
      <c r="Q412" s="49"/>
      <c r="R412" s="49"/>
      <c r="S412" s="49"/>
      <c r="T412" s="49"/>
      <c r="U412" s="49"/>
      <c r="V412" s="49"/>
      <c r="W412" s="49"/>
      <c r="X412" s="49"/>
      <c r="Y412" s="49"/>
      <c r="Z412" s="49"/>
      <c r="AA412" s="49"/>
      <c r="AB412" s="49"/>
      <c r="AC412" s="49"/>
      <c r="AD412" s="49"/>
      <c r="AE412" s="49"/>
      <c r="AF412" s="49"/>
      <c r="AG412" s="91">
        <f>SUM(G412:AF412)</f>
        <v>2313710</v>
      </c>
    </row>
    <row r="413" spans="1:33" s="97" customFormat="1" x14ac:dyDescent="0.2">
      <c r="A413" s="92"/>
      <c r="B413" s="93"/>
      <c r="C413" s="94"/>
      <c r="D413" s="95"/>
      <c r="E413" s="46" t="s">
        <v>584</v>
      </c>
      <c r="F413" s="46"/>
      <c r="G413" s="47">
        <f t="shared" ref="G413:S413" si="146">SUM(G411:G412)</f>
        <v>2313710</v>
      </c>
      <c r="H413" s="96">
        <f t="shared" si="146"/>
        <v>0</v>
      </c>
      <c r="I413" s="47">
        <f t="shared" si="146"/>
        <v>0</v>
      </c>
      <c r="J413" s="47">
        <f t="shared" si="146"/>
        <v>0</v>
      </c>
      <c r="K413" s="47">
        <f t="shared" si="146"/>
        <v>0</v>
      </c>
      <c r="L413" s="47">
        <f t="shared" si="146"/>
        <v>0</v>
      </c>
      <c r="M413" s="47">
        <f t="shared" si="146"/>
        <v>0</v>
      </c>
      <c r="N413" s="47">
        <f t="shared" si="146"/>
        <v>0</v>
      </c>
      <c r="O413" s="47">
        <f t="shared" si="146"/>
        <v>0</v>
      </c>
      <c r="P413" s="47">
        <f t="shared" si="146"/>
        <v>0</v>
      </c>
      <c r="Q413" s="47">
        <f t="shared" si="146"/>
        <v>0</v>
      </c>
      <c r="R413" s="47">
        <f t="shared" si="146"/>
        <v>0</v>
      </c>
      <c r="S413" s="47">
        <f t="shared" si="146"/>
        <v>0</v>
      </c>
      <c r="T413" s="47">
        <f t="shared" ref="T413:Z413" si="147">SUM(S411:S412)</f>
        <v>0</v>
      </c>
      <c r="U413" s="47">
        <f t="shared" si="147"/>
        <v>0</v>
      </c>
      <c r="V413" s="47">
        <f t="shared" si="147"/>
        <v>0</v>
      </c>
      <c r="W413" s="47">
        <f t="shared" si="147"/>
        <v>0</v>
      </c>
      <c r="X413" s="47">
        <f t="shared" si="147"/>
        <v>0</v>
      </c>
      <c r="Y413" s="47">
        <f t="shared" si="147"/>
        <v>0</v>
      </c>
      <c r="Z413" s="47">
        <f t="shared" si="147"/>
        <v>0</v>
      </c>
      <c r="AA413" s="47">
        <f>SUM(AA411:AA412)</f>
        <v>0</v>
      </c>
      <c r="AB413" s="47">
        <f t="shared" ref="AB413:AF413" si="148">SUM(AB411:AB412)</f>
        <v>0</v>
      </c>
      <c r="AC413" s="47">
        <f t="shared" si="148"/>
        <v>0</v>
      </c>
      <c r="AD413" s="47">
        <f t="shared" si="148"/>
        <v>0</v>
      </c>
      <c r="AE413" s="47">
        <f t="shared" si="148"/>
        <v>0</v>
      </c>
      <c r="AF413" s="47">
        <f t="shared" si="148"/>
        <v>0</v>
      </c>
      <c r="AG413" s="47">
        <f>SUM(AG411:AG412)</f>
        <v>2313710</v>
      </c>
    </row>
    <row r="414" spans="1:33" ht="15.75" customHeight="1" x14ac:dyDescent="0.25">
      <c r="B414" s="98"/>
      <c r="C414" s="9"/>
      <c r="D414" s="13"/>
      <c r="E414" s="14"/>
      <c r="F414" s="9"/>
      <c r="N414" s="49"/>
      <c r="O414" s="49"/>
      <c r="P414" s="49"/>
      <c r="Q414" s="49"/>
      <c r="R414" s="49"/>
      <c r="S414" s="49"/>
      <c r="T414" s="49"/>
      <c r="U414" s="49"/>
      <c r="V414" s="49"/>
      <c r="W414" s="49"/>
      <c r="X414" s="49"/>
      <c r="Y414" s="49"/>
      <c r="Z414" s="49"/>
      <c r="AA414" s="49"/>
      <c r="AB414" s="49"/>
      <c r="AC414" s="49"/>
      <c r="AD414" s="49"/>
      <c r="AE414" s="49"/>
      <c r="AF414" s="49"/>
      <c r="AG414" s="91"/>
    </row>
    <row r="415" spans="1:33" s="18" customFormat="1" x14ac:dyDescent="0.2">
      <c r="A415" s="137" t="s">
        <v>587</v>
      </c>
      <c r="B415" s="12" t="s">
        <v>703</v>
      </c>
      <c r="C415" s="15" t="s">
        <v>705</v>
      </c>
      <c r="D415" s="19"/>
      <c r="E415" s="16" t="s">
        <v>702</v>
      </c>
      <c r="F415" s="42"/>
      <c r="G415" s="49">
        <v>602703</v>
      </c>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91">
        <f>SUM(G415:AF415)</f>
        <v>602703</v>
      </c>
    </row>
    <row r="416" spans="1:33" s="97" customFormat="1" x14ac:dyDescent="0.2">
      <c r="A416" s="92"/>
      <c r="B416" s="93"/>
      <c r="C416" s="94"/>
      <c r="D416" s="95"/>
      <c r="E416" s="46" t="s">
        <v>584</v>
      </c>
      <c r="F416" s="46"/>
      <c r="G416" s="47">
        <f>G415</f>
        <v>602703</v>
      </c>
      <c r="H416" s="96">
        <f t="shared" ref="H416:AG416" si="149">H415</f>
        <v>0</v>
      </c>
      <c r="I416" s="47">
        <f t="shared" si="149"/>
        <v>0</v>
      </c>
      <c r="J416" s="47">
        <f t="shared" si="149"/>
        <v>0</v>
      </c>
      <c r="K416" s="47">
        <f t="shared" si="149"/>
        <v>0</v>
      </c>
      <c r="L416" s="47">
        <f t="shared" si="149"/>
        <v>0</v>
      </c>
      <c r="M416" s="47">
        <f t="shared" si="149"/>
        <v>0</v>
      </c>
      <c r="N416" s="47">
        <f t="shared" si="149"/>
        <v>0</v>
      </c>
      <c r="O416" s="47">
        <f t="shared" si="149"/>
        <v>0</v>
      </c>
      <c r="P416" s="47">
        <f t="shared" si="149"/>
        <v>0</v>
      </c>
      <c r="Q416" s="47">
        <f t="shared" si="149"/>
        <v>0</v>
      </c>
      <c r="R416" s="47">
        <f t="shared" si="149"/>
        <v>0</v>
      </c>
      <c r="S416" s="47">
        <f t="shared" si="149"/>
        <v>0</v>
      </c>
      <c r="T416" s="47">
        <f t="shared" si="149"/>
        <v>0</v>
      </c>
      <c r="U416" s="47">
        <f t="shared" si="149"/>
        <v>0</v>
      </c>
      <c r="V416" s="47">
        <f t="shared" si="149"/>
        <v>0</v>
      </c>
      <c r="W416" s="47">
        <f t="shared" si="149"/>
        <v>0</v>
      </c>
      <c r="X416" s="47">
        <f t="shared" si="149"/>
        <v>0</v>
      </c>
      <c r="Y416" s="47">
        <f t="shared" si="149"/>
        <v>0</v>
      </c>
      <c r="Z416" s="47">
        <f t="shared" si="149"/>
        <v>0</v>
      </c>
      <c r="AA416" s="47">
        <f t="shared" ref="AA416:AF416" si="150">AA415</f>
        <v>0</v>
      </c>
      <c r="AB416" s="47">
        <f t="shared" si="150"/>
        <v>0</v>
      </c>
      <c r="AC416" s="47">
        <f t="shared" si="150"/>
        <v>0</v>
      </c>
      <c r="AD416" s="47">
        <f t="shared" si="150"/>
        <v>0</v>
      </c>
      <c r="AE416" s="47">
        <f t="shared" si="150"/>
        <v>0</v>
      </c>
      <c r="AF416" s="47">
        <f t="shared" si="150"/>
        <v>0</v>
      </c>
      <c r="AG416" s="47">
        <f t="shared" si="149"/>
        <v>602703</v>
      </c>
    </row>
    <row r="417" spans="1:33" ht="15" customHeight="1" x14ac:dyDescent="0.25">
      <c r="A417" s="136"/>
      <c r="B417" s="98"/>
      <c r="C417" s="9"/>
      <c r="D417" s="13"/>
      <c r="E417" s="14"/>
      <c r="F417" s="9"/>
      <c r="N417" s="49"/>
      <c r="O417" s="49"/>
      <c r="P417" s="49"/>
      <c r="Q417" s="49"/>
      <c r="R417" s="49"/>
      <c r="S417" s="49"/>
      <c r="T417" s="49"/>
      <c r="U417" s="49"/>
      <c r="V417" s="49"/>
      <c r="W417" s="49"/>
      <c r="X417" s="49"/>
      <c r="Y417" s="49"/>
      <c r="Z417" s="49"/>
      <c r="AA417" s="49"/>
      <c r="AB417" s="49"/>
      <c r="AC417" s="49"/>
      <c r="AD417" s="49"/>
      <c r="AE417" s="49"/>
      <c r="AF417" s="49"/>
      <c r="AG417" s="91"/>
    </row>
    <row r="418" spans="1:33" x14ac:dyDescent="0.25">
      <c r="A418" s="99" t="s">
        <v>589</v>
      </c>
      <c r="B418" s="12" t="s">
        <v>79</v>
      </c>
      <c r="C418" s="9" t="s">
        <v>1378</v>
      </c>
      <c r="D418" s="13"/>
      <c r="E418" s="14" t="s">
        <v>65</v>
      </c>
      <c r="F418" s="49"/>
      <c r="G418" s="49">
        <v>856422</v>
      </c>
      <c r="N418" s="49"/>
      <c r="O418" s="49"/>
      <c r="P418" s="49"/>
      <c r="Q418" s="49"/>
      <c r="R418" s="49"/>
      <c r="S418" s="49"/>
      <c r="T418" s="49"/>
      <c r="U418" s="49"/>
      <c r="V418" s="49"/>
      <c r="W418" s="49"/>
      <c r="X418" s="49"/>
      <c r="Y418" s="49"/>
      <c r="Z418" s="49"/>
      <c r="AA418" s="49"/>
      <c r="AB418" s="49"/>
      <c r="AC418" s="49"/>
      <c r="AD418" s="49"/>
      <c r="AE418" s="49"/>
      <c r="AF418" s="49"/>
      <c r="AG418" s="91">
        <f>SUM(G418:AF418)</f>
        <v>856422</v>
      </c>
    </row>
    <row r="419" spans="1:33" s="97" customFormat="1" x14ac:dyDescent="0.2">
      <c r="A419" s="92"/>
      <c r="B419" s="93"/>
      <c r="C419" s="94"/>
      <c r="D419" s="95"/>
      <c r="E419" s="46" t="s">
        <v>584</v>
      </c>
      <c r="F419" s="46"/>
      <c r="G419" s="47">
        <f t="shared" ref="G419:AG419" si="151">SUM(G418:G418)</f>
        <v>856422</v>
      </c>
      <c r="H419" s="96">
        <f t="shared" si="151"/>
        <v>0</v>
      </c>
      <c r="I419" s="47">
        <f t="shared" si="151"/>
        <v>0</v>
      </c>
      <c r="J419" s="47">
        <f t="shared" si="151"/>
        <v>0</v>
      </c>
      <c r="K419" s="47">
        <f t="shared" si="151"/>
        <v>0</v>
      </c>
      <c r="L419" s="47">
        <f t="shared" si="151"/>
        <v>0</v>
      </c>
      <c r="M419" s="47">
        <f t="shared" si="151"/>
        <v>0</v>
      </c>
      <c r="N419" s="47">
        <f t="shared" si="151"/>
        <v>0</v>
      </c>
      <c r="O419" s="47">
        <f t="shared" si="151"/>
        <v>0</v>
      </c>
      <c r="P419" s="47">
        <f t="shared" si="151"/>
        <v>0</v>
      </c>
      <c r="Q419" s="47">
        <f t="shared" si="151"/>
        <v>0</v>
      </c>
      <c r="R419" s="47">
        <f t="shared" si="151"/>
        <v>0</v>
      </c>
      <c r="S419" s="47">
        <f t="shared" si="151"/>
        <v>0</v>
      </c>
      <c r="T419" s="47">
        <f t="shared" si="151"/>
        <v>0</v>
      </c>
      <c r="U419" s="47">
        <f t="shared" si="151"/>
        <v>0</v>
      </c>
      <c r="V419" s="47">
        <f t="shared" si="151"/>
        <v>0</v>
      </c>
      <c r="W419" s="47">
        <f t="shared" si="151"/>
        <v>0</v>
      </c>
      <c r="X419" s="47">
        <f t="shared" si="151"/>
        <v>0</v>
      </c>
      <c r="Y419" s="47">
        <f t="shared" si="151"/>
        <v>0</v>
      </c>
      <c r="Z419" s="47">
        <f t="shared" si="151"/>
        <v>0</v>
      </c>
      <c r="AA419" s="47">
        <f t="shared" si="151"/>
        <v>0</v>
      </c>
      <c r="AB419" s="47">
        <f t="shared" si="151"/>
        <v>0</v>
      </c>
      <c r="AC419" s="47">
        <f t="shared" si="151"/>
        <v>0</v>
      </c>
      <c r="AD419" s="47">
        <f t="shared" si="151"/>
        <v>0</v>
      </c>
      <c r="AE419" s="47">
        <f t="shared" si="151"/>
        <v>0</v>
      </c>
      <c r="AF419" s="47">
        <f t="shared" si="151"/>
        <v>0</v>
      </c>
      <c r="AG419" s="47">
        <f t="shared" si="151"/>
        <v>856422</v>
      </c>
    </row>
    <row r="420" spans="1:33" ht="15.75" customHeight="1" x14ac:dyDescent="0.25">
      <c r="B420" s="98"/>
      <c r="C420" s="9"/>
      <c r="D420" s="13"/>
      <c r="E420" s="14"/>
      <c r="F420" s="9"/>
      <c r="N420" s="49"/>
      <c r="O420" s="49"/>
      <c r="P420" s="49"/>
      <c r="Q420" s="49"/>
      <c r="R420" s="49"/>
      <c r="S420" s="49"/>
      <c r="T420" s="49"/>
      <c r="U420" s="49"/>
      <c r="V420" s="49"/>
      <c r="W420" s="49"/>
      <c r="X420" s="49"/>
      <c r="Y420" s="49"/>
      <c r="Z420" s="49"/>
      <c r="AA420" s="49"/>
      <c r="AB420" s="49"/>
      <c r="AC420" s="49"/>
      <c r="AD420" s="49"/>
      <c r="AE420" s="49"/>
      <c r="AF420" s="49"/>
      <c r="AG420" s="91"/>
    </row>
    <row r="421" spans="1:33" x14ac:dyDescent="0.25">
      <c r="A421" s="99" t="s">
        <v>585</v>
      </c>
      <c r="B421" s="12" t="s">
        <v>350</v>
      </c>
      <c r="C421" s="9" t="s">
        <v>1379</v>
      </c>
      <c r="D421" s="13"/>
      <c r="E421" s="14" t="s">
        <v>323</v>
      </c>
      <c r="F421" s="49"/>
      <c r="G421" s="49">
        <v>296540</v>
      </c>
      <c r="N421" s="49"/>
      <c r="O421" s="49"/>
      <c r="P421" s="49"/>
      <c r="Q421" s="49"/>
      <c r="R421" s="49"/>
      <c r="S421" s="49"/>
      <c r="T421" s="49"/>
      <c r="U421" s="49"/>
      <c r="V421" s="49"/>
      <c r="W421" s="49"/>
      <c r="X421" s="49"/>
      <c r="Y421" s="49"/>
      <c r="Z421" s="49"/>
      <c r="AA421" s="49"/>
      <c r="AB421" s="49"/>
      <c r="AC421" s="49"/>
      <c r="AD421" s="49"/>
      <c r="AE421" s="49"/>
      <c r="AF421" s="49"/>
      <c r="AG421" s="91">
        <f>SUM(G421:AF421)</f>
        <v>296540</v>
      </c>
    </row>
    <row r="422" spans="1:33" s="97" customFormat="1" x14ac:dyDescent="0.2">
      <c r="A422" s="92"/>
      <c r="B422" s="93"/>
      <c r="C422" s="94"/>
      <c r="D422" s="95"/>
      <c r="E422" s="46" t="s">
        <v>584</v>
      </c>
      <c r="F422" s="46"/>
      <c r="G422" s="47">
        <f>G421</f>
        <v>296540</v>
      </c>
      <c r="H422" s="96">
        <f t="shared" ref="H422:AG422" si="152">H421</f>
        <v>0</v>
      </c>
      <c r="I422" s="47">
        <f t="shared" si="152"/>
        <v>0</v>
      </c>
      <c r="J422" s="47">
        <f t="shared" si="152"/>
        <v>0</v>
      </c>
      <c r="K422" s="47">
        <f t="shared" si="152"/>
        <v>0</v>
      </c>
      <c r="L422" s="47">
        <f t="shared" si="152"/>
        <v>0</v>
      </c>
      <c r="M422" s="47">
        <f t="shared" si="152"/>
        <v>0</v>
      </c>
      <c r="N422" s="47">
        <f t="shared" si="152"/>
        <v>0</v>
      </c>
      <c r="O422" s="47">
        <f t="shared" si="152"/>
        <v>0</v>
      </c>
      <c r="P422" s="47">
        <f t="shared" si="152"/>
        <v>0</v>
      </c>
      <c r="Q422" s="47">
        <f t="shared" si="152"/>
        <v>0</v>
      </c>
      <c r="R422" s="47">
        <f t="shared" si="152"/>
        <v>0</v>
      </c>
      <c r="S422" s="47">
        <f t="shared" si="152"/>
        <v>0</v>
      </c>
      <c r="T422" s="47">
        <f t="shared" si="152"/>
        <v>0</v>
      </c>
      <c r="U422" s="47">
        <f t="shared" si="152"/>
        <v>0</v>
      </c>
      <c r="V422" s="47">
        <f t="shared" si="152"/>
        <v>0</v>
      </c>
      <c r="W422" s="47">
        <f t="shared" si="152"/>
        <v>0</v>
      </c>
      <c r="X422" s="47">
        <f t="shared" si="152"/>
        <v>0</v>
      </c>
      <c r="Y422" s="47">
        <f t="shared" si="152"/>
        <v>0</v>
      </c>
      <c r="Z422" s="47">
        <f t="shared" si="152"/>
        <v>0</v>
      </c>
      <c r="AA422" s="47">
        <f t="shared" ref="AA422:AF422" si="153">AA421</f>
        <v>0</v>
      </c>
      <c r="AB422" s="47">
        <f t="shared" si="153"/>
        <v>0</v>
      </c>
      <c r="AC422" s="47">
        <f t="shared" si="153"/>
        <v>0</v>
      </c>
      <c r="AD422" s="47">
        <f t="shared" si="153"/>
        <v>0</v>
      </c>
      <c r="AE422" s="47">
        <f t="shared" si="153"/>
        <v>0</v>
      </c>
      <c r="AF422" s="47">
        <f t="shared" si="153"/>
        <v>0</v>
      </c>
      <c r="AG422" s="47">
        <f t="shared" si="152"/>
        <v>296540</v>
      </c>
    </row>
    <row r="423" spans="1:33" ht="15.75" customHeight="1" x14ac:dyDescent="0.25">
      <c r="B423" s="98"/>
      <c r="C423" s="9"/>
      <c r="D423" s="13"/>
      <c r="E423" s="14"/>
      <c r="F423" s="9"/>
      <c r="N423" s="49"/>
      <c r="O423" s="49"/>
      <c r="P423" s="49"/>
      <c r="Q423" s="49"/>
      <c r="R423" s="49"/>
      <c r="S423" s="49"/>
      <c r="T423" s="49"/>
      <c r="U423" s="49"/>
      <c r="V423" s="49"/>
      <c r="W423" s="49"/>
      <c r="X423" s="49"/>
      <c r="Y423" s="49"/>
      <c r="Z423" s="49"/>
      <c r="AA423" s="49"/>
      <c r="AB423" s="49"/>
      <c r="AC423" s="49"/>
      <c r="AD423" s="49"/>
      <c r="AE423" s="49"/>
      <c r="AF423" s="49"/>
      <c r="AG423" s="91"/>
    </row>
    <row r="424" spans="1:33" x14ac:dyDescent="0.25">
      <c r="A424" s="183" t="s">
        <v>589</v>
      </c>
      <c r="B424" s="12" t="s">
        <v>394</v>
      </c>
      <c r="C424" s="9" t="s">
        <v>1380</v>
      </c>
      <c r="D424" s="13"/>
      <c r="E424" s="14" t="s">
        <v>386</v>
      </c>
      <c r="F424" s="49"/>
      <c r="G424" s="49">
        <v>3343988</v>
      </c>
      <c r="N424" s="49"/>
      <c r="O424" s="49"/>
      <c r="P424" s="49"/>
      <c r="Q424" s="49"/>
      <c r="R424" s="49"/>
      <c r="S424" s="49"/>
      <c r="T424" s="49"/>
      <c r="U424" s="49"/>
      <c r="V424" s="49"/>
      <c r="W424" s="49"/>
      <c r="X424" s="49"/>
      <c r="Y424" s="49"/>
      <c r="Z424" s="49"/>
      <c r="AA424" s="49"/>
      <c r="AB424" s="49"/>
      <c r="AC424" s="49"/>
      <c r="AD424" s="49"/>
      <c r="AE424" s="49"/>
      <c r="AF424" s="49"/>
      <c r="AG424" s="91">
        <f>SUM(G424:AF424)</f>
        <v>3343988</v>
      </c>
    </row>
    <row r="425" spans="1:33" s="97" customFormat="1" x14ac:dyDescent="0.2">
      <c r="A425" s="92"/>
      <c r="B425" s="93"/>
      <c r="C425" s="94"/>
      <c r="D425" s="95"/>
      <c r="E425" s="46" t="s">
        <v>584</v>
      </c>
      <c r="F425" s="46"/>
      <c r="G425" s="47">
        <f>G424</f>
        <v>3343988</v>
      </c>
      <c r="H425" s="96">
        <f t="shared" ref="H425:AG425" si="154">H424</f>
        <v>0</v>
      </c>
      <c r="I425" s="47">
        <f t="shared" si="154"/>
        <v>0</v>
      </c>
      <c r="J425" s="47">
        <f t="shared" si="154"/>
        <v>0</v>
      </c>
      <c r="K425" s="47">
        <f t="shared" si="154"/>
        <v>0</v>
      </c>
      <c r="L425" s="47">
        <f t="shared" si="154"/>
        <v>0</v>
      </c>
      <c r="M425" s="47">
        <f t="shared" si="154"/>
        <v>0</v>
      </c>
      <c r="N425" s="47">
        <f t="shared" si="154"/>
        <v>0</v>
      </c>
      <c r="O425" s="47">
        <f t="shared" si="154"/>
        <v>0</v>
      </c>
      <c r="P425" s="47">
        <f t="shared" si="154"/>
        <v>0</v>
      </c>
      <c r="Q425" s="47">
        <f t="shared" si="154"/>
        <v>0</v>
      </c>
      <c r="R425" s="47">
        <f t="shared" si="154"/>
        <v>0</v>
      </c>
      <c r="S425" s="47">
        <f t="shared" si="154"/>
        <v>0</v>
      </c>
      <c r="T425" s="47">
        <f t="shared" si="154"/>
        <v>0</v>
      </c>
      <c r="U425" s="47">
        <f t="shared" si="154"/>
        <v>0</v>
      </c>
      <c r="V425" s="47">
        <f t="shared" si="154"/>
        <v>0</v>
      </c>
      <c r="W425" s="47">
        <f t="shared" si="154"/>
        <v>0</v>
      </c>
      <c r="X425" s="47">
        <f t="shared" si="154"/>
        <v>0</v>
      </c>
      <c r="Y425" s="47">
        <f t="shared" si="154"/>
        <v>0</v>
      </c>
      <c r="Z425" s="47">
        <f t="shared" si="154"/>
        <v>0</v>
      </c>
      <c r="AA425" s="47">
        <f t="shared" si="154"/>
        <v>0</v>
      </c>
      <c r="AB425" s="47">
        <f t="shared" si="154"/>
        <v>0</v>
      </c>
      <c r="AC425" s="47">
        <f t="shared" si="154"/>
        <v>0</v>
      </c>
      <c r="AD425" s="47">
        <f t="shared" si="154"/>
        <v>0</v>
      </c>
      <c r="AE425" s="47">
        <f t="shared" si="154"/>
        <v>0</v>
      </c>
      <c r="AF425" s="47">
        <f t="shared" si="154"/>
        <v>0</v>
      </c>
      <c r="AG425" s="47">
        <f t="shared" si="154"/>
        <v>3343988</v>
      </c>
    </row>
    <row r="426" spans="1:33" ht="15.75" customHeight="1" x14ac:dyDescent="0.25">
      <c r="B426" s="98"/>
      <c r="C426" s="9"/>
      <c r="D426" s="13"/>
      <c r="E426" s="14"/>
      <c r="F426" s="9"/>
      <c r="N426" s="49"/>
      <c r="O426" s="49"/>
      <c r="P426" s="49"/>
      <c r="Q426" s="49"/>
      <c r="R426" s="49"/>
      <c r="S426" s="49"/>
      <c r="T426" s="49"/>
      <c r="U426" s="49"/>
      <c r="V426" s="49"/>
      <c r="W426" s="49"/>
      <c r="X426" s="49"/>
      <c r="Y426" s="49"/>
      <c r="Z426" s="49"/>
      <c r="AA426" s="49"/>
      <c r="AB426" s="49"/>
      <c r="AC426" s="49"/>
      <c r="AD426" s="49"/>
      <c r="AE426" s="49"/>
      <c r="AF426" s="49"/>
      <c r="AG426" s="91"/>
    </row>
    <row r="427" spans="1:33" x14ac:dyDescent="0.25">
      <c r="A427" s="99" t="s">
        <v>582</v>
      </c>
      <c r="B427" s="12" t="s">
        <v>194</v>
      </c>
      <c r="C427" s="9" t="s">
        <v>648</v>
      </c>
      <c r="D427" s="13"/>
      <c r="E427" s="14" t="s">
        <v>195</v>
      </c>
      <c r="F427" s="49"/>
      <c r="G427" s="49">
        <v>236430</v>
      </c>
      <c r="N427" s="49"/>
      <c r="O427" s="49"/>
      <c r="P427" s="49"/>
      <c r="Q427" s="49"/>
      <c r="R427" s="49"/>
      <c r="S427" s="49"/>
      <c r="T427" s="49"/>
      <c r="U427" s="49"/>
      <c r="V427" s="49"/>
      <c r="W427" s="49"/>
      <c r="X427" s="49"/>
      <c r="Y427" s="49"/>
      <c r="Z427" s="49"/>
      <c r="AA427" s="49"/>
      <c r="AB427" s="49"/>
      <c r="AC427" s="49"/>
      <c r="AD427" s="49"/>
      <c r="AE427" s="49"/>
      <c r="AF427" s="49"/>
      <c r="AG427" s="91">
        <f>SUM(G427:AF427)</f>
        <v>236430</v>
      </c>
    </row>
    <row r="428" spans="1:33" s="97" customFormat="1" x14ac:dyDescent="0.2">
      <c r="A428" s="92"/>
      <c r="B428" s="93"/>
      <c r="C428" s="94"/>
      <c r="D428" s="95"/>
      <c r="E428" s="46" t="s">
        <v>584</v>
      </c>
      <c r="F428" s="46"/>
      <c r="G428" s="47">
        <f>G427</f>
        <v>236430</v>
      </c>
      <c r="H428" s="96">
        <f t="shared" ref="H428:AG428" si="155">H427</f>
        <v>0</v>
      </c>
      <c r="I428" s="47">
        <f t="shared" si="155"/>
        <v>0</v>
      </c>
      <c r="J428" s="47">
        <f t="shared" si="155"/>
        <v>0</v>
      </c>
      <c r="K428" s="47">
        <f t="shared" si="155"/>
        <v>0</v>
      </c>
      <c r="L428" s="47">
        <f t="shared" si="155"/>
        <v>0</v>
      </c>
      <c r="M428" s="47">
        <f t="shared" si="155"/>
        <v>0</v>
      </c>
      <c r="N428" s="47">
        <f t="shared" si="155"/>
        <v>0</v>
      </c>
      <c r="O428" s="47">
        <f t="shared" si="155"/>
        <v>0</v>
      </c>
      <c r="P428" s="47">
        <f t="shared" si="155"/>
        <v>0</v>
      </c>
      <c r="Q428" s="47">
        <f t="shared" si="155"/>
        <v>0</v>
      </c>
      <c r="R428" s="47">
        <f t="shared" si="155"/>
        <v>0</v>
      </c>
      <c r="S428" s="47">
        <f t="shared" si="155"/>
        <v>0</v>
      </c>
      <c r="T428" s="47">
        <f t="shared" si="155"/>
        <v>0</v>
      </c>
      <c r="U428" s="47">
        <f t="shared" si="155"/>
        <v>0</v>
      </c>
      <c r="V428" s="47">
        <f t="shared" si="155"/>
        <v>0</v>
      </c>
      <c r="W428" s="47">
        <f t="shared" si="155"/>
        <v>0</v>
      </c>
      <c r="X428" s="47">
        <f t="shared" si="155"/>
        <v>0</v>
      </c>
      <c r="Y428" s="47">
        <f t="shared" si="155"/>
        <v>0</v>
      </c>
      <c r="Z428" s="47">
        <f t="shared" si="155"/>
        <v>0</v>
      </c>
      <c r="AA428" s="47">
        <f t="shared" ref="AA428:AF428" si="156">AA427</f>
        <v>0</v>
      </c>
      <c r="AB428" s="47">
        <f t="shared" si="156"/>
        <v>0</v>
      </c>
      <c r="AC428" s="47">
        <f t="shared" si="156"/>
        <v>0</v>
      </c>
      <c r="AD428" s="47">
        <f t="shared" si="156"/>
        <v>0</v>
      </c>
      <c r="AE428" s="47">
        <f t="shared" si="156"/>
        <v>0</v>
      </c>
      <c r="AF428" s="47">
        <f t="shared" si="156"/>
        <v>0</v>
      </c>
      <c r="AG428" s="47">
        <f t="shared" si="155"/>
        <v>236430</v>
      </c>
    </row>
    <row r="429" spans="1:33" ht="13.5" customHeight="1" x14ac:dyDescent="0.25">
      <c r="B429" s="98"/>
      <c r="C429" s="9"/>
      <c r="D429" s="13"/>
      <c r="E429" s="14"/>
      <c r="F429" s="9"/>
      <c r="N429" s="49"/>
      <c r="O429" s="49"/>
      <c r="P429" s="49"/>
      <c r="Q429" s="49"/>
      <c r="R429" s="49"/>
      <c r="S429" s="49"/>
      <c r="T429" s="49"/>
      <c r="U429" s="49"/>
      <c r="V429" s="49"/>
      <c r="W429" s="49"/>
      <c r="X429" s="49"/>
      <c r="Y429" s="49"/>
      <c r="Z429" s="49"/>
      <c r="AA429" s="49"/>
      <c r="AB429" s="49"/>
      <c r="AC429" s="49"/>
      <c r="AD429" s="49"/>
      <c r="AE429" s="49"/>
      <c r="AF429" s="49"/>
      <c r="AG429" s="91"/>
    </row>
    <row r="430" spans="1:33" x14ac:dyDescent="0.25">
      <c r="A430" s="99" t="s">
        <v>582</v>
      </c>
      <c r="B430" s="12" t="s">
        <v>354</v>
      </c>
      <c r="C430" s="9" t="s">
        <v>1381</v>
      </c>
      <c r="D430" s="13"/>
      <c r="E430" s="14" t="s">
        <v>355</v>
      </c>
      <c r="F430" s="49"/>
      <c r="G430" s="49">
        <v>178558</v>
      </c>
      <c r="N430" s="49"/>
      <c r="O430" s="49"/>
      <c r="P430" s="49"/>
      <c r="Q430" s="49"/>
      <c r="R430" s="49"/>
      <c r="S430" s="49"/>
      <c r="T430" s="49"/>
      <c r="U430" s="49"/>
      <c r="V430" s="49"/>
      <c r="W430" s="49"/>
      <c r="X430" s="49"/>
      <c r="Y430" s="49"/>
      <c r="Z430" s="49"/>
      <c r="AA430" s="49"/>
      <c r="AB430" s="49"/>
      <c r="AC430" s="49"/>
      <c r="AD430" s="49"/>
      <c r="AE430" s="49"/>
      <c r="AF430" s="49"/>
      <c r="AG430" s="91">
        <f>SUM( G430:AF430)</f>
        <v>178558</v>
      </c>
    </row>
    <row r="431" spans="1:33" s="97" customFormat="1" x14ac:dyDescent="0.2">
      <c r="A431" s="92"/>
      <c r="B431" s="93"/>
      <c r="C431" s="94"/>
      <c r="D431" s="95"/>
      <c r="E431" s="46" t="s">
        <v>584</v>
      </c>
      <c r="F431" s="46"/>
      <c r="G431" s="47">
        <f>G430</f>
        <v>178558</v>
      </c>
      <c r="H431" s="96">
        <f t="shared" ref="H431:AG431" si="157">H430</f>
        <v>0</v>
      </c>
      <c r="I431" s="47">
        <f t="shared" si="157"/>
        <v>0</v>
      </c>
      <c r="J431" s="47">
        <f t="shared" si="157"/>
        <v>0</v>
      </c>
      <c r="K431" s="47">
        <f t="shared" si="157"/>
        <v>0</v>
      </c>
      <c r="L431" s="47">
        <f t="shared" si="157"/>
        <v>0</v>
      </c>
      <c r="M431" s="47">
        <f t="shared" si="157"/>
        <v>0</v>
      </c>
      <c r="N431" s="47">
        <f t="shared" si="157"/>
        <v>0</v>
      </c>
      <c r="O431" s="47">
        <f t="shared" si="157"/>
        <v>0</v>
      </c>
      <c r="P431" s="47">
        <f t="shared" si="157"/>
        <v>0</v>
      </c>
      <c r="Q431" s="47">
        <f t="shared" si="157"/>
        <v>0</v>
      </c>
      <c r="R431" s="47">
        <f t="shared" si="157"/>
        <v>0</v>
      </c>
      <c r="S431" s="47">
        <f t="shared" si="157"/>
        <v>0</v>
      </c>
      <c r="T431" s="47">
        <f t="shared" si="157"/>
        <v>0</v>
      </c>
      <c r="U431" s="47">
        <f t="shared" si="157"/>
        <v>0</v>
      </c>
      <c r="V431" s="47">
        <f t="shared" si="157"/>
        <v>0</v>
      </c>
      <c r="W431" s="47">
        <f t="shared" si="157"/>
        <v>0</v>
      </c>
      <c r="X431" s="47">
        <f t="shared" si="157"/>
        <v>0</v>
      </c>
      <c r="Y431" s="47">
        <f t="shared" si="157"/>
        <v>0</v>
      </c>
      <c r="Z431" s="47">
        <f t="shared" si="157"/>
        <v>0</v>
      </c>
      <c r="AA431" s="47">
        <f t="shared" ref="AA431:AF431" si="158">AA430</f>
        <v>0</v>
      </c>
      <c r="AB431" s="47">
        <f t="shared" si="158"/>
        <v>0</v>
      </c>
      <c r="AC431" s="47">
        <f t="shared" si="158"/>
        <v>0</v>
      </c>
      <c r="AD431" s="47">
        <f t="shared" si="158"/>
        <v>0</v>
      </c>
      <c r="AE431" s="47">
        <f t="shared" si="158"/>
        <v>0</v>
      </c>
      <c r="AF431" s="47">
        <f t="shared" si="158"/>
        <v>0</v>
      </c>
      <c r="AG431" s="47">
        <f t="shared" si="157"/>
        <v>178558</v>
      </c>
    </row>
    <row r="432" spans="1:33" ht="15.75" customHeight="1" x14ac:dyDescent="0.25">
      <c r="B432" s="98"/>
      <c r="C432" s="9"/>
      <c r="D432" s="13"/>
      <c r="E432" s="14"/>
      <c r="F432" s="9"/>
      <c r="N432" s="49"/>
      <c r="O432" s="49"/>
      <c r="P432" s="49"/>
      <c r="Q432" s="49"/>
      <c r="R432" s="49"/>
      <c r="S432" s="49"/>
      <c r="T432" s="49"/>
      <c r="U432" s="49"/>
      <c r="V432" s="49"/>
      <c r="W432" s="49"/>
      <c r="X432" s="49"/>
      <c r="Y432" s="49"/>
      <c r="Z432" s="49"/>
      <c r="AA432" s="49"/>
      <c r="AB432" s="49"/>
      <c r="AC432" s="49"/>
      <c r="AD432" s="49"/>
      <c r="AE432" s="49"/>
      <c r="AF432" s="49"/>
      <c r="AG432" s="91"/>
    </row>
    <row r="433" spans="1:34" x14ac:dyDescent="0.25">
      <c r="A433" s="99" t="s">
        <v>582</v>
      </c>
      <c r="B433" s="12" t="s">
        <v>58</v>
      </c>
      <c r="C433" s="9" t="s">
        <v>1382</v>
      </c>
      <c r="D433" s="13"/>
      <c r="E433" s="14" t="s">
        <v>53</v>
      </c>
      <c r="F433" s="49"/>
      <c r="G433" s="49">
        <v>110000</v>
      </c>
      <c r="N433" s="49"/>
      <c r="O433" s="49"/>
      <c r="P433" s="49"/>
      <c r="Q433" s="49"/>
      <c r="R433" s="49"/>
      <c r="S433" s="49"/>
      <c r="T433" s="49"/>
      <c r="U433" s="49"/>
      <c r="V433" s="49"/>
      <c r="W433" s="49"/>
      <c r="X433" s="49"/>
      <c r="Y433" s="49"/>
      <c r="Z433" s="49"/>
      <c r="AA433" s="49"/>
      <c r="AB433" s="49"/>
      <c r="AC433" s="49"/>
      <c r="AD433" s="49"/>
      <c r="AE433" s="49"/>
      <c r="AF433" s="49"/>
      <c r="AG433" s="91">
        <f t="shared" ref="AG433:AG437" si="159">SUM(G433:AF433)</f>
        <v>110000</v>
      </c>
      <c r="AH433" s="130"/>
    </row>
    <row r="434" spans="1:34" x14ac:dyDescent="0.25">
      <c r="B434" s="12" t="s">
        <v>58</v>
      </c>
      <c r="C434" s="9" t="s">
        <v>1382</v>
      </c>
      <c r="D434" s="13"/>
      <c r="E434" s="14" t="s">
        <v>65</v>
      </c>
      <c r="F434" s="49"/>
      <c r="G434" s="49">
        <v>1486215</v>
      </c>
      <c r="N434" s="49"/>
      <c r="O434" s="49"/>
      <c r="P434" s="49"/>
      <c r="Q434" s="49"/>
      <c r="R434" s="49"/>
      <c r="S434" s="49"/>
      <c r="T434" s="49"/>
      <c r="U434" s="49"/>
      <c r="V434" s="49"/>
      <c r="W434" s="49"/>
      <c r="X434" s="49"/>
      <c r="Y434" s="49"/>
      <c r="Z434" s="49"/>
      <c r="AA434" s="49"/>
      <c r="AB434" s="49"/>
      <c r="AC434" s="49"/>
      <c r="AD434" s="49"/>
      <c r="AE434" s="49"/>
      <c r="AF434" s="49"/>
      <c r="AG434" s="91">
        <f t="shared" si="159"/>
        <v>1486215</v>
      </c>
    </row>
    <row r="435" spans="1:34" x14ac:dyDescent="0.25">
      <c r="B435" s="12" t="s">
        <v>58</v>
      </c>
      <c r="C435" s="9" t="s">
        <v>1382</v>
      </c>
      <c r="D435" s="13"/>
      <c r="E435" s="14" t="s">
        <v>97</v>
      </c>
      <c r="F435" s="49"/>
      <c r="G435" s="49">
        <v>3051291.7199999997</v>
      </c>
      <c r="N435" s="49"/>
      <c r="O435" s="49"/>
      <c r="P435" s="49"/>
      <c r="Q435" s="49"/>
      <c r="R435" s="49"/>
      <c r="S435" s="49"/>
      <c r="T435" s="49"/>
      <c r="U435" s="49"/>
      <c r="V435" s="49"/>
      <c r="W435" s="49"/>
      <c r="X435" s="49"/>
      <c r="Y435" s="49"/>
      <c r="Z435" s="49"/>
      <c r="AA435" s="49"/>
      <c r="AB435" s="49"/>
      <c r="AC435" s="49"/>
      <c r="AD435" s="49"/>
      <c r="AE435" s="49"/>
      <c r="AF435" s="49"/>
      <c r="AG435" s="91">
        <f t="shared" si="159"/>
        <v>3051291.7199999997</v>
      </c>
      <c r="AH435" s="130"/>
    </row>
    <row r="436" spans="1:34" x14ac:dyDescent="0.25">
      <c r="B436" s="12" t="s">
        <v>58</v>
      </c>
      <c r="C436" s="9" t="s">
        <v>1382</v>
      </c>
      <c r="D436" s="13"/>
      <c r="E436" s="14" t="s">
        <v>138</v>
      </c>
      <c r="F436" s="49"/>
      <c r="G436" s="49">
        <v>2937753</v>
      </c>
      <c r="N436" s="49"/>
      <c r="O436" s="49"/>
      <c r="P436" s="49"/>
      <c r="Q436" s="49"/>
      <c r="R436" s="49"/>
      <c r="S436" s="49"/>
      <c r="T436" s="49"/>
      <c r="U436" s="49"/>
      <c r="V436" s="49"/>
      <c r="W436" s="49"/>
      <c r="X436" s="49"/>
      <c r="Y436" s="49"/>
      <c r="Z436" s="49"/>
      <c r="AA436" s="49"/>
      <c r="AB436" s="49"/>
      <c r="AC436" s="49"/>
      <c r="AD436" s="49"/>
      <c r="AE436" s="49"/>
      <c r="AF436" s="49"/>
      <c r="AG436" s="91">
        <f t="shared" si="159"/>
        <v>2937753</v>
      </c>
      <c r="AH436" s="130"/>
    </row>
    <row r="437" spans="1:34" x14ac:dyDescent="0.25">
      <c r="B437" s="12" t="s">
        <v>58</v>
      </c>
      <c r="C437" s="9" t="s">
        <v>1382</v>
      </c>
      <c r="D437" s="13"/>
      <c r="E437" s="14" t="s">
        <v>724</v>
      </c>
      <c r="F437" s="49"/>
      <c r="G437" s="49">
        <v>979988.22</v>
      </c>
      <c r="N437" s="49"/>
      <c r="O437" s="49"/>
      <c r="P437" s="49"/>
      <c r="Q437" s="49"/>
      <c r="R437" s="49"/>
      <c r="S437" s="49"/>
      <c r="T437" s="49"/>
      <c r="U437" s="49"/>
      <c r="V437" s="49"/>
      <c r="W437" s="49"/>
      <c r="X437" s="49"/>
      <c r="Y437" s="49"/>
      <c r="Z437" s="49"/>
      <c r="AA437" s="49"/>
      <c r="AB437" s="49"/>
      <c r="AC437" s="49"/>
      <c r="AD437" s="49"/>
      <c r="AE437" s="49"/>
      <c r="AF437" s="49"/>
      <c r="AG437" s="91">
        <f t="shared" si="159"/>
        <v>979988.22</v>
      </c>
      <c r="AH437" s="130"/>
    </row>
    <row r="438" spans="1:34" x14ac:dyDescent="0.25">
      <c r="B438" s="181" t="s">
        <v>58</v>
      </c>
      <c r="C438" s="9" t="s">
        <v>1382</v>
      </c>
      <c r="D438" s="13"/>
      <c r="E438" s="14" t="s">
        <v>157</v>
      </c>
      <c r="F438" s="177"/>
      <c r="G438" s="49">
        <v>4876500.3600000003</v>
      </c>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c r="AG438" s="179">
        <f>SUM(G438:AF438)</f>
        <v>4876500.3600000003</v>
      </c>
      <c r="AH438" s="130"/>
    </row>
    <row r="439" spans="1:34" ht="15" customHeight="1" x14ac:dyDescent="0.25">
      <c r="B439" s="12" t="s">
        <v>58</v>
      </c>
      <c r="C439" s="9" t="s">
        <v>1382</v>
      </c>
      <c r="D439" s="204" t="s">
        <v>260</v>
      </c>
      <c r="E439" s="204" t="s">
        <v>254</v>
      </c>
      <c r="F439" s="49"/>
      <c r="G439" s="49">
        <v>1485000.2399999998</v>
      </c>
      <c r="N439" s="49"/>
      <c r="O439" s="49"/>
      <c r="P439" s="49"/>
      <c r="Q439" s="49"/>
      <c r="R439" s="49"/>
      <c r="S439" s="49"/>
      <c r="T439" s="49"/>
      <c r="U439" s="49"/>
      <c r="V439" s="49"/>
      <c r="W439" s="49"/>
      <c r="X439" s="49"/>
      <c r="Y439" s="49"/>
      <c r="Z439" s="49"/>
      <c r="AA439" s="49"/>
      <c r="AB439" s="49"/>
      <c r="AC439" s="49"/>
      <c r="AD439" s="49"/>
      <c r="AE439" s="49"/>
      <c r="AF439" s="49"/>
      <c r="AG439" s="91">
        <f>SUM(G439:AF439)</f>
        <v>1485000.2399999998</v>
      </c>
      <c r="AH439" s="130"/>
    </row>
    <row r="440" spans="1:34" x14ac:dyDescent="0.25">
      <c r="B440" s="12" t="s">
        <v>58</v>
      </c>
      <c r="C440" s="9" t="s">
        <v>1382</v>
      </c>
      <c r="D440" s="13"/>
      <c r="E440" s="14" t="s">
        <v>308</v>
      </c>
      <c r="F440" s="49"/>
      <c r="G440" s="49">
        <v>488898</v>
      </c>
      <c r="N440" s="49"/>
      <c r="O440" s="49"/>
      <c r="P440" s="49"/>
      <c r="Q440" s="49"/>
      <c r="R440" s="49"/>
      <c r="S440" s="49"/>
      <c r="T440" s="49"/>
      <c r="U440" s="49"/>
      <c r="V440" s="49"/>
      <c r="W440" s="49"/>
      <c r="X440" s="49"/>
      <c r="Y440" s="49"/>
      <c r="Z440" s="49"/>
      <c r="AA440" s="49"/>
      <c r="AB440" s="49"/>
      <c r="AC440" s="49"/>
      <c r="AD440" s="49"/>
      <c r="AE440" s="49"/>
      <c r="AF440" s="49"/>
      <c r="AG440" s="91">
        <f>SUM(G440:AF440)</f>
        <v>488898</v>
      </c>
      <c r="AH440" s="130"/>
    </row>
    <row r="441" spans="1:34" x14ac:dyDescent="0.25">
      <c r="B441" s="12" t="s">
        <v>58</v>
      </c>
      <c r="C441" s="9" t="s">
        <v>1382</v>
      </c>
      <c r="D441" s="13"/>
      <c r="E441" s="14" t="s">
        <v>356</v>
      </c>
      <c r="F441" s="49"/>
      <c r="G441" s="49">
        <v>1441350</v>
      </c>
      <c r="N441" s="49"/>
      <c r="O441" s="49"/>
      <c r="P441" s="49"/>
      <c r="Q441" s="49"/>
      <c r="R441" s="49"/>
      <c r="S441" s="49"/>
      <c r="T441" s="49"/>
      <c r="U441" s="49"/>
      <c r="V441" s="49"/>
      <c r="W441" s="49"/>
      <c r="X441" s="49"/>
      <c r="Y441" s="49"/>
      <c r="Z441" s="49"/>
      <c r="AA441" s="49"/>
      <c r="AB441" s="49"/>
      <c r="AC441" s="49"/>
      <c r="AD441" s="49"/>
      <c r="AE441" s="49"/>
      <c r="AF441" s="49"/>
      <c r="AG441" s="91">
        <f>SUM(G441:AF441)</f>
        <v>1441350</v>
      </c>
      <c r="AH441" s="130"/>
    </row>
    <row r="442" spans="1:34" s="97" customFormat="1" x14ac:dyDescent="0.2">
      <c r="A442" s="92"/>
      <c r="B442" s="93"/>
      <c r="C442" s="94"/>
      <c r="D442" s="95"/>
      <c r="E442" s="46" t="s">
        <v>584</v>
      </c>
      <c r="F442" s="46"/>
      <c r="G442" s="47">
        <f t="shared" ref="G442:AG442" si="160">SUM(G433:G441)</f>
        <v>16856996.539999999</v>
      </c>
      <c r="H442" s="96">
        <f t="shared" si="160"/>
        <v>0</v>
      </c>
      <c r="I442" s="47">
        <f t="shared" si="160"/>
        <v>0</v>
      </c>
      <c r="J442" s="47">
        <f t="shared" si="160"/>
        <v>0</v>
      </c>
      <c r="K442" s="47">
        <f t="shared" si="160"/>
        <v>0</v>
      </c>
      <c r="L442" s="47">
        <f t="shared" si="160"/>
        <v>0</v>
      </c>
      <c r="M442" s="47">
        <f t="shared" si="160"/>
        <v>0</v>
      </c>
      <c r="N442" s="47">
        <f t="shared" si="160"/>
        <v>0</v>
      </c>
      <c r="O442" s="47">
        <f t="shared" si="160"/>
        <v>0</v>
      </c>
      <c r="P442" s="47">
        <f t="shared" si="160"/>
        <v>0</v>
      </c>
      <c r="Q442" s="47">
        <f t="shared" si="160"/>
        <v>0</v>
      </c>
      <c r="R442" s="47">
        <f t="shared" si="160"/>
        <v>0</v>
      </c>
      <c r="S442" s="47">
        <f t="shared" si="160"/>
        <v>0</v>
      </c>
      <c r="T442" s="47">
        <f t="shared" si="160"/>
        <v>0</v>
      </c>
      <c r="U442" s="47">
        <f t="shared" si="160"/>
        <v>0</v>
      </c>
      <c r="V442" s="47">
        <f t="shared" si="160"/>
        <v>0</v>
      </c>
      <c r="W442" s="47">
        <f t="shared" si="160"/>
        <v>0</v>
      </c>
      <c r="X442" s="47">
        <f t="shared" si="160"/>
        <v>0</v>
      </c>
      <c r="Y442" s="47">
        <f t="shared" si="160"/>
        <v>0</v>
      </c>
      <c r="Z442" s="47">
        <f t="shared" si="160"/>
        <v>0</v>
      </c>
      <c r="AA442" s="47">
        <f t="shared" si="160"/>
        <v>0</v>
      </c>
      <c r="AB442" s="47">
        <f t="shared" si="160"/>
        <v>0</v>
      </c>
      <c r="AC442" s="47">
        <f t="shared" si="160"/>
        <v>0</v>
      </c>
      <c r="AD442" s="47">
        <f t="shared" si="160"/>
        <v>0</v>
      </c>
      <c r="AE442" s="47">
        <f t="shared" si="160"/>
        <v>0</v>
      </c>
      <c r="AF442" s="47">
        <f t="shared" si="160"/>
        <v>0</v>
      </c>
      <c r="AG442" s="47">
        <f t="shared" si="160"/>
        <v>16856996.539999999</v>
      </c>
    </row>
    <row r="443" spans="1:34" ht="14.25" customHeight="1" x14ac:dyDescent="0.25">
      <c r="B443" s="98"/>
      <c r="C443" s="9"/>
      <c r="D443" s="13"/>
      <c r="E443" s="14"/>
      <c r="F443" s="9"/>
      <c r="N443" s="49"/>
      <c r="O443" s="49"/>
      <c r="P443" s="49"/>
      <c r="Q443" s="49"/>
      <c r="R443" s="49"/>
      <c r="S443" s="49"/>
      <c r="T443" s="49"/>
      <c r="U443" s="49"/>
      <c r="V443" s="49"/>
      <c r="W443" s="49"/>
      <c r="X443" s="49"/>
      <c r="Y443" s="49"/>
      <c r="Z443" s="49"/>
      <c r="AA443" s="49"/>
      <c r="AB443" s="49"/>
      <c r="AC443" s="49"/>
      <c r="AD443" s="49"/>
      <c r="AE443" s="49"/>
      <c r="AF443" s="49"/>
      <c r="AG443" s="91"/>
    </row>
    <row r="444" spans="1:34" ht="12.75" customHeight="1" x14ac:dyDescent="0.25">
      <c r="A444" s="99" t="s">
        <v>582</v>
      </c>
      <c r="B444" s="266" t="s">
        <v>380</v>
      </c>
      <c r="C444" s="260" t="s">
        <v>649</v>
      </c>
      <c r="D444" s="260"/>
      <c r="E444" s="260" t="s">
        <v>356</v>
      </c>
      <c r="F444" s="260"/>
      <c r="G444" s="249">
        <v>4591005</v>
      </c>
      <c r="H444" s="249"/>
      <c r="I444" s="249"/>
      <c r="J444" s="249"/>
      <c r="K444" s="249"/>
      <c r="L444" s="249"/>
      <c r="M444" s="249"/>
      <c r="N444" s="249"/>
      <c r="O444" s="249"/>
      <c r="P444" s="249"/>
      <c r="Q444" s="249"/>
      <c r="R444" s="249"/>
      <c r="S444" s="249"/>
      <c r="T444" s="249"/>
      <c r="U444" s="249"/>
      <c r="V444" s="249"/>
      <c r="W444" s="249"/>
      <c r="X444" s="249"/>
      <c r="Y444" s="249"/>
      <c r="Z444" s="249"/>
      <c r="AA444" s="249"/>
      <c r="AB444" s="144"/>
      <c r="AC444" s="144"/>
      <c r="AD444" s="144"/>
      <c r="AE444" s="144"/>
      <c r="AF444" s="144"/>
      <c r="AG444" s="252">
        <f>SUM(G444:AF445)</f>
        <v>4591005</v>
      </c>
    </row>
    <row r="445" spans="1:34" ht="15" customHeight="1" x14ac:dyDescent="0.25">
      <c r="B445" s="271"/>
      <c r="C445" s="251"/>
      <c r="D445" s="251"/>
      <c r="E445" s="251"/>
      <c r="F445" s="251"/>
      <c r="G445" s="251"/>
      <c r="H445" s="251"/>
      <c r="I445" s="251"/>
      <c r="J445" s="251"/>
      <c r="K445" s="251"/>
      <c r="L445" s="251"/>
      <c r="M445" s="251"/>
      <c r="N445" s="251"/>
      <c r="O445" s="251"/>
      <c r="P445" s="254"/>
      <c r="Q445" s="251"/>
      <c r="R445" s="251"/>
      <c r="S445" s="251"/>
      <c r="T445" s="251"/>
      <c r="U445" s="251"/>
      <c r="V445" s="251"/>
      <c r="W445" s="251"/>
      <c r="X445" s="251"/>
      <c r="Y445" s="251"/>
      <c r="Z445" s="251"/>
      <c r="AA445" s="251"/>
      <c r="AB445" s="145"/>
      <c r="AC445" s="145"/>
      <c r="AD445" s="145"/>
      <c r="AE445" s="145"/>
      <c r="AF445" s="145"/>
      <c r="AG445" s="251"/>
    </row>
    <row r="446" spans="1:34" x14ac:dyDescent="0.25">
      <c r="B446" s="257" t="s">
        <v>380</v>
      </c>
      <c r="C446" s="260" t="s">
        <v>649</v>
      </c>
      <c r="D446" s="260"/>
      <c r="E446" s="260" t="s">
        <v>386</v>
      </c>
      <c r="F446" s="260"/>
      <c r="G446" s="249">
        <v>2211435</v>
      </c>
      <c r="H446" s="249"/>
      <c r="I446" s="249"/>
      <c r="J446" s="249"/>
      <c r="K446" s="249"/>
      <c r="L446" s="249"/>
      <c r="M446" s="249"/>
      <c r="N446" s="249"/>
      <c r="O446" s="249"/>
      <c r="P446" s="249"/>
      <c r="Q446" s="249"/>
      <c r="R446" s="249"/>
      <c r="S446" s="249"/>
      <c r="T446" s="249"/>
      <c r="U446" s="249"/>
      <c r="V446" s="249"/>
      <c r="W446" s="249"/>
      <c r="X446" s="249"/>
      <c r="Y446" s="249"/>
      <c r="Z446" s="249"/>
      <c r="AA446" s="249"/>
      <c r="AB446" s="144"/>
      <c r="AC446" s="144"/>
      <c r="AD446" s="144"/>
      <c r="AE446" s="144"/>
      <c r="AF446" s="144"/>
      <c r="AG446" s="252">
        <f>SUM(G446:AF447)</f>
        <v>2211435</v>
      </c>
    </row>
    <row r="447" spans="1:34" ht="15" x14ac:dyDescent="0.25">
      <c r="B447" s="259"/>
      <c r="C447" s="251"/>
      <c r="D447" s="251"/>
      <c r="E447" s="251"/>
      <c r="F447" s="251"/>
      <c r="G447" s="251"/>
      <c r="H447" s="251"/>
      <c r="I447" s="251"/>
      <c r="J447" s="251"/>
      <c r="K447" s="251"/>
      <c r="L447" s="251"/>
      <c r="M447" s="251"/>
      <c r="N447" s="251"/>
      <c r="O447" s="251"/>
      <c r="P447" s="254"/>
      <c r="Q447" s="251"/>
      <c r="R447" s="251"/>
      <c r="S447" s="251"/>
      <c r="T447" s="251"/>
      <c r="U447" s="251"/>
      <c r="V447" s="251"/>
      <c r="W447" s="251"/>
      <c r="X447" s="251"/>
      <c r="Y447" s="251"/>
      <c r="Z447" s="251"/>
      <c r="AA447" s="251"/>
      <c r="AB447" s="145"/>
      <c r="AC447" s="145"/>
      <c r="AD447" s="145"/>
      <c r="AE447" s="145"/>
      <c r="AF447" s="145"/>
      <c r="AG447" s="251"/>
    </row>
    <row r="448" spans="1:34" ht="12.75" customHeight="1" x14ac:dyDescent="0.25">
      <c r="B448" s="257" t="s">
        <v>380</v>
      </c>
      <c r="C448" s="260" t="s">
        <v>649</v>
      </c>
      <c r="D448" s="260"/>
      <c r="E448" s="260" t="s">
        <v>608</v>
      </c>
      <c r="F448" s="274" t="s">
        <v>29</v>
      </c>
      <c r="G448" s="249">
        <v>0</v>
      </c>
      <c r="H448" s="249"/>
      <c r="I448" s="249"/>
      <c r="J448" s="249"/>
      <c r="K448" s="249"/>
      <c r="L448" s="249"/>
      <c r="M448" s="249"/>
      <c r="N448" s="249"/>
      <c r="O448" s="249"/>
      <c r="P448" s="249"/>
      <c r="Q448" s="249"/>
      <c r="R448" s="249"/>
      <c r="S448" s="249"/>
      <c r="T448" s="249"/>
      <c r="U448" s="249"/>
      <c r="V448" s="249"/>
      <c r="W448" s="249"/>
      <c r="X448" s="249"/>
      <c r="Y448" s="249"/>
      <c r="Z448" s="249"/>
      <c r="AA448" s="249"/>
      <c r="AB448" s="144"/>
      <c r="AC448" s="144"/>
      <c r="AD448" s="144"/>
      <c r="AE448" s="144"/>
      <c r="AF448" s="144"/>
      <c r="AG448" s="252">
        <f>SUM(G448:AF449)</f>
        <v>0</v>
      </c>
    </row>
    <row r="449" spans="1:34" ht="15" x14ac:dyDescent="0.25">
      <c r="B449" s="259"/>
      <c r="C449" s="251"/>
      <c r="D449" s="251"/>
      <c r="E449" s="251"/>
      <c r="F449" s="251"/>
      <c r="G449" s="251"/>
      <c r="H449" s="251"/>
      <c r="I449" s="251"/>
      <c r="J449" s="251"/>
      <c r="K449" s="251"/>
      <c r="L449" s="251"/>
      <c r="M449" s="251"/>
      <c r="N449" s="251"/>
      <c r="O449" s="251"/>
      <c r="P449" s="254"/>
      <c r="Q449" s="251"/>
      <c r="R449" s="251"/>
      <c r="S449" s="251"/>
      <c r="T449" s="251"/>
      <c r="U449" s="251"/>
      <c r="V449" s="251"/>
      <c r="W449" s="251"/>
      <c r="X449" s="251"/>
      <c r="Y449" s="251"/>
      <c r="Z449" s="251"/>
      <c r="AA449" s="251"/>
      <c r="AB449" s="145"/>
      <c r="AC449" s="145"/>
      <c r="AD449" s="145"/>
      <c r="AE449" s="145"/>
      <c r="AF449" s="145"/>
      <c r="AG449" s="251"/>
    </row>
    <row r="450" spans="1:34" ht="12.75" customHeight="1" x14ac:dyDescent="0.25">
      <c r="B450" s="257" t="s">
        <v>380</v>
      </c>
      <c r="C450" s="260" t="s">
        <v>649</v>
      </c>
      <c r="D450" s="260"/>
      <c r="E450" s="260" t="s">
        <v>426</v>
      </c>
      <c r="F450" s="260"/>
      <c r="G450" s="249">
        <v>2071025</v>
      </c>
      <c r="H450" s="249"/>
      <c r="I450" s="249"/>
      <c r="J450" s="249"/>
      <c r="K450" s="249"/>
      <c r="L450" s="249"/>
      <c r="M450" s="249"/>
      <c r="N450" s="249"/>
      <c r="O450" s="249"/>
      <c r="P450" s="249"/>
      <c r="Q450" s="249"/>
      <c r="R450" s="249"/>
      <c r="S450" s="249"/>
      <c r="T450" s="249"/>
      <c r="U450" s="249"/>
      <c r="V450" s="249"/>
      <c r="W450" s="249"/>
      <c r="X450" s="249"/>
      <c r="Y450" s="249"/>
      <c r="Z450" s="249"/>
      <c r="AA450" s="249"/>
      <c r="AB450" s="144"/>
      <c r="AC450" s="144"/>
      <c r="AD450" s="144"/>
      <c r="AE450" s="144"/>
      <c r="AF450" s="144"/>
      <c r="AG450" s="252">
        <f>SUM(G450:AF451)</f>
        <v>2071025</v>
      </c>
    </row>
    <row r="451" spans="1:34" ht="15" x14ac:dyDescent="0.25">
      <c r="B451" s="259"/>
      <c r="C451" s="251"/>
      <c r="D451" s="251"/>
      <c r="E451" s="251"/>
      <c r="F451" s="251"/>
      <c r="G451" s="251"/>
      <c r="H451" s="251"/>
      <c r="I451" s="251"/>
      <c r="J451" s="251"/>
      <c r="K451" s="251"/>
      <c r="L451" s="251"/>
      <c r="M451" s="251"/>
      <c r="N451" s="251"/>
      <c r="O451" s="251"/>
      <c r="P451" s="254"/>
      <c r="Q451" s="251"/>
      <c r="R451" s="251"/>
      <c r="S451" s="251"/>
      <c r="T451" s="251"/>
      <c r="U451" s="251"/>
      <c r="V451" s="251"/>
      <c r="W451" s="251"/>
      <c r="X451" s="251"/>
      <c r="Y451" s="251"/>
      <c r="Z451" s="251"/>
      <c r="AA451" s="251"/>
      <c r="AB451" s="145"/>
      <c r="AC451" s="145"/>
      <c r="AD451" s="145"/>
      <c r="AE451" s="145"/>
      <c r="AF451" s="145"/>
      <c r="AG451" s="251"/>
    </row>
    <row r="452" spans="1:34" s="97" customFormat="1" x14ac:dyDescent="0.2">
      <c r="A452" s="92"/>
      <c r="B452" s="93"/>
      <c r="C452" s="94"/>
      <c r="D452" s="95"/>
      <c r="E452" s="46" t="s">
        <v>584</v>
      </c>
      <c r="F452" s="46"/>
      <c r="G452" s="47">
        <f t="shared" ref="G452:AG452" si="161">SUM(G444:G451)</f>
        <v>8873465</v>
      </c>
      <c r="H452" s="96">
        <f t="shared" si="161"/>
        <v>0</v>
      </c>
      <c r="I452" s="47">
        <f t="shared" si="161"/>
        <v>0</v>
      </c>
      <c r="J452" s="47">
        <f t="shared" si="161"/>
        <v>0</v>
      </c>
      <c r="K452" s="47">
        <f t="shared" si="161"/>
        <v>0</v>
      </c>
      <c r="L452" s="47">
        <f t="shared" si="161"/>
        <v>0</v>
      </c>
      <c r="M452" s="47">
        <f t="shared" si="161"/>
        <v>0</v>
      </c>
      <c r="N452" s="47">
        <f t="shared" si="161"/>
        <v>0</v>
      </c>
      <c r="O452" s="47">
        <f t="shared" si="161"/>
        <v>0</v>
      </c>
      <c r="P452" s="47">
        <f t="shared" si="161"/>
        <v>0</v>
      </c>
      <c r="Q452" s="47">
        <f t="shared" si="161"/>
        <v>0</v>
      </c>
      <c r="R452" s="96">
        <f t="shared" si="161"/>
        <v>0</v>
      </c>
      <c r="S452" s="47">
        <f t="shared" si="161"/>
        <v>0</v>
      </c>
      <c r="T452" s="47">
        <f t="shared" si="161"/>
        <v>0</v>
      </c>
      <c r="U452" s="47">
        <f t="shared" si="161"/>
        <v>0</v>
      </c>
      <c r="V452" s="47">
        <f t="shared" si="161"/>
        <v>0</v>
      </c>
      <c r="W452" s="47">
        <f t="shared" si="161"/>
        <v>0</v>
      </c>
      <c r="X452" s="47">
        <f t="shared" si="161"/>
        <v>0</v>
      </c>
      <c r="Y452" s="47">
        <f t="shared" si="161"/>
        <v>0</v>
      </c>
      <c r="Z452" s="47">
        <f t="shared" si="161"/>
        <v>0</v>
      </c>
      <c r="AA452" s="47">
        <f t="shared" ref="AA452:AF452" si="162">SUM(AA444:AA451)</f>
        <v>0</v>
      </c>
      <c r="AB452" s="47">
        <f t="shared" si="162"/>
        <v>0</v>
      </c>
      <c r="AC452" s="47">
        <f t="shared" si="162"/>
        <v>0</v>
      </c>
      <c r="AD452" s="47">
        <f t="shared" si="162"/>
        <v>0</v>
      </c>
      <c r="AE452" s="47">
        <f t="shared" si="162"/>
        <v>0</v>
      </c>
      <c r="AF452" s="47">
        <f t="shared" si="162"/>
        <v>0</v>
      </c>
      <c r="AG452" s="47">
        <f t="shared" si="161"/>
        <v>8873465</v>
      </c>
    </row>
    <row r="453" spans="1:34" ht="15.75" customHeight="1" x14ac:dyDescent="0.25">
      <c r="B453" s="98"/>
      <c r="C453" s="9"/>
      <c r="D453" s="13"/>
      <c r="E453" s="14"/>
      <c r="F453" s="9"/>
      <c r="N453" s="49"/>
      <c r="O453" s="49"/>
      <c r="P453" s="49"/>
      <c r="Q453" s="49"/>
      <c r="R453" s="49"/>
      <c r="S453" s="49"/>
      <c r="T453" s="49"/>
      <c r="U453" s="49"/>
      <c r="V453" s="49"/>
      <c r="W453" s="49"/>
      <c r="X453" s="49"/>
      <c r="Y453" s="49"/>
      <c r="Z453" s="49"/>
      <c r="AA453" s="49"/>
      <c r="AB453" s="49"/>
      <c r="AC453" s="49"/>
      <c r="AD453" s="49"/>
      <c r="AE453" s="49"/>
      <c r="AF453" s="49"/>
      <c r="AG453" s="91"/>
    </row>
    <row r="454" spans="1:34" x14ac:dyDescent="0.25">
      <c r="A454" s="99" t="s">
        <v>589</v>
      </c>
      <c r="B454" s="12" t="s">
        <v>161</v>
      </c>
      <c r="C454" s="9" t="s">
        <v>650</v>
      </c>
      <c r="D454" s="13"/>
      <c r="E454" s="14" t="s">
        <v>1383</v>
      </c>
      <c r="F454" s="49"/>
      <c r="G454" s="49">
        <v>3661845</v>
      </c>
      <c r="H454" s="49">
        <v>1500000</v>
      </c>
      <c r="N454" s="49"/>
      <c r="O454" s="49"/>
      <c r="P454" s="49"/>
      <c r="Q454" s="49"/>
      <c r="R454" s="49"/>
      <c r="S454" s="49"/>
      <c r="T454" s="49"/>
      <c r="U454" s="49"/>
      <c r="V454" s="49"/>
      <c r="W454" s="49"/>
      <c r="X454" s="49"/>
      <c r="Y454" s="49"/>
      <c r="Z454" s="49"/>
      <c r="AA454" s="49"/>
      <c r="AB454" s="49"/>
      <c r="AC454" s="49"/>
      <c r="AD454" s="49"/>
      <c r="AE454" s="49"/>
      <c r="AF454" s="49"/>
      <c r="AG454" s="91">
        <f>SUM(G454:AF454)</f>
        <v>5161845</v>
      </c>
    </row>
    <row r="455" spans="1:34" s="97" customFormat="1" x14ac:dyDescent="0.2">
      <c r="A455" s="92"/>
      <c r="B455" s="93"/>
      <c r="C455" s="94"/>
      <c r="D455" s="95"/>
      <c r="E455" s="46" t="s">
        <v>584</v>
      </c>
      <c r="F455" s="46"/>
      <c r="G455" s="47">
        <f>G454</f>
        <v>3661845</v>
      </c>
      <c r="H455" s="47">
        <f>H454</f>
        <v>1500000</v>
      </c>
      <c r="I455" s="96">
        <f t="shared" ref="I455:AG455" si="163">I454</f>
        <v>0</v>
      </c>
      <c r="J455" s="47">
        <f t="shared" si="163"/>
        <v>0</v>
      </c>
      <c r="K455" s="47">
        <f t="shared" si="163"/>
        <v>0</v>
      </c>
      <c r="L455" s="47">
        <f t="shared" si="163"/>
        <v>0</v>
      </c>
      <c r="M455" s="47">
        <f t="shared" si="163"/>
        <v>0</v>
      </c>
      <c r="N455" s="47">
        <f t="shared" si="163"/>
        <v>0</v>
      </c>
      <c r="O455" s="47">
        <f t="shared" si="163"/>
        <v>0</v>
      </c>
      <c r="P455" s="47">
        <f t="shared" si="163"/>
        <v>0</v>
      </c>
      <c r="Q455" s="47">
        <f t="shared" si="163"/>
        <v>0</v>
      </c>
      <c r="R455" s="47">
        <f t="shared" si="163"/>
        <v>0</v>
      </c>
      <c r="S455" s="47">
        <f t="shared" si="163"/>
        <v>0</v>
      </c>
      <c r="T455" s="47">
        <f t="shared" si="163"/>
        <v>0</v>
      </c>
      <c r="U455" s="47">
        <f t="shared" si="163"/>
        <v>0</v>
      </c>
      <c r="V455" s="47">
        <f t="shared" si="163"/>
        <v>0</v>
      </c>
      <c r="W455" s="47">
        <f t="shared" si="163"/>
        <v>0</v>
      </c>
      <c r="X455" s="47">
        <f t="shared" si="163"/>
        <v>0</v>
      </c>
      <c r="Y455" s="47">
        <f t="shared" si="163"/>
        <v>0</v>
      </c>
      <c r="Z455" s="47">
        <f t="shared" si="163"/>
        <v>0</v>
      </c>
      <c r="AA455" s="47">
        <f t="shared" ref="AA455:AF455" si="164">AA454</f>
        <v>0</v>
      </c>
      <c r="AB455" s="47">
        <f t="shared" si="164"/>
        <v>0</v>
      </c>
      <c r="AC455" s="47">
        <f t="shared" si="164"/>
        <v>0</v>
      </c>
      <c r="AD455" s="47">
        <f t="shared" si="164"/>
        <v>0</v>
      </c>
      <c r="AE455" s="47">
        <f t="shared" si="164"/>
        <v>0</v>
      </c>
      <c r="AF455" s="47">
        <f t="shared" si="164"/>
        <v>0</v>
      </c>
      <c r="AG455" s="47">
        <f t="shared" si="163"/>
        <v>5161845</v>
      </c>
    </row>
    <row r="456" spans="1:34" ht="15.75" customHeight="1" x14ac:dyDescent="0.25">
      <c r="B456" s="98"/>
      <c r="C456" s="9"/>
      <c r="D456" s="13"/>
      <c r="E456" s="14"/>
      <c r="F456" s="9"/>
      <c r="N456" s="49"/>
      <c r="O456" s="49"/>
      <c r="P456" s="49"/>
      <c r="Q456" s="49"/>
      <c r="R456" s="49"/>
      <c r="S456" s="49"/>
      <c r="T456" s="49"/>
      <c r="U456" s="49"/>
      <c r="V456" s="49"/>
      <c r="W456" s="49"/>
      <c r="X456" s="49"/>
      <c r="Y456" s="49"/>
      <c r="Z456" s="49"/>
      <c r="AA456" s="49"/>
      <c r="AB456" s="49"/>
      <c r="AC456" s="49"/>
      <c r="AD456" s="49"/>
      <c r="AE456" s="49"/>
      <c r="AF456" s="49"/>
      <c r="AG456" s="91"/>
    </row>
    <row r="457" spans="1:34" s="18" customFormat="1" x14ac:dyDescent="0.2">
      <c r="A457" s="153" t="s">
        <v>582</v>
      </c>
      <c r="B457" s="24" t="s">
        <v>1377</v>
      </c>
      <c r="C457" s="15" t="s">
        <v>731</v>
      </c>
      <c r="D457" s="19"/>
      <c r="E457" s="16" t="s">
        <v>702</v>
      </c>
      <c r="F457" s="42"/>
      <c r="G457" s="49">
        <v>678042</v>
      </c>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91">
        <f>SUM(G457:AF457)</f>
        <v>678042</v>
      </c>
    </row>
    <row r="458" spans="1:34" s="97" customFormat="1" x14ac:dyDescent="0.2">
      <c r="A458" s="92"/>
      <c r="B458" s="93"/>
      <c r="C458" s="94"/>
      <c r="D458" s="95"/>
      <c r="E458" s="46" t="s">
        <v>584</v>
      </c>
      <c r="F458" s="46"/>
      <c r="G458" s="47">
        <f>G457</f>
        <v>678042</v>
      </c>
      <c r="H458" s="96">
        <f t="shared" ref="H458:AF458" si="165">H457</f>
        <v>0</v>
      </c>
      <c r="I458" s="47">
        <f t="shared" si="165"/>
        <v>0</v>
      </c>
      <c r="J458" s="47">
        <f t="shared" si="165"/>
        <v>0</v>
      </c>
      <c r="K458" s="47">
        <f t="shared" si="165"/>
        <v>0</v>
      </c>
      <c r="L458" s="47">
        <f t="shared" si="165"/>
        <v>0</v>
      </c>
      <c r="M458" s="47">
        <f t="shared" si="165"/>
        <v>0</v>
      </c>
      <c r="N458" s="47">
        <f t="shared" si="165"/>
        <v>0</v>
      </c>
      <c r="O458" s="47">
        <f t="shared" si="165"/>
        <v>0</v>
      </c>
      <c r="P458" s="47">
        <f t="shared" si="165"/>
        <v>0</v>
      </c>
      <c r="Q458" s="47">
        <f t="shared" si="165"/>
        <v>0</v>
      </c>
      <c r="R458" s="47">
        <f t="shared" si="165"/>
        <v>0</v>
      </c>
      <c r="S458" s="47">
        <f t="shared" si="165"/>
        <v>0</v>
      </c>
      <c r="T458" s="47">
        <f t="shared" si="165"/>
        <v>0</v>
      </c>
      <c r="U458" s="47">
        <f t="shared" si="165"/>
        <v>0</v>
      </c>
      <c r="V458" s="47">
        <f t="shared" si="165"/>
        <v>0</v>
      </c>
      <c r="W458" s="47">
        <f t="shared" si="165"/>
        <v>0</v>
      </c>
      <c r="X458" s="47">
        <f t="shared" si="165"/>
        <v>0</v>
      </c>
      <c r="Y458" s="47">
        <f t="shared" si="165"/>
        <v>0</v>
      </c>
      <c r="Z458" s="47">
        <f t="shared" si="165"/>
        <v>0</v>
      </c>
      <c r="AA458" s="47">
        <f t="shared" si="165"/>
        <v>0</v>
      </c>
      <c r="AB458" s="47">
        <f t="shared" si="165"/>
        <v>0</v>
      </c>
      <c r="AC458" s="47">
        <f t="shared" si="165"/>
        <v>0</v>
      </c>
      <c r="AD458" s="47">
        <f t="shared" si="165"/>
        <v>0</v>
      </c>
      <c r="AE458" s="47">
        <f t="shared" si="165"/>
        <v>0</v>
      </c>
      <c r="AF458" s="47">
        <f t="shared" si="165"/>
        <v>0</v>
      </c>
      <c r="AG458" s="47">
        <f t="shared" ref="AG458" si="166">AG457</f>
        <v>678042</v>
      </c>
    </row>
    <row r="459" spans="1:34" ht="15" customHeight="1" x14ac:dyDescent="0.25">
      <c r="A459" s="152"/>
      <c r="B459" s="98"/>
      <c r="C459" s="9"/>
      <c r="D459" s="13"/>
      <c r="E459" s="14"/>
      <c r="F459" s="9"/>
      <c r="N459" s="49"/>
      <c r="O459" s="49"/>
      <c r="P459" s="49"/>
      <c r="Q459" s="49"/>
      <c r="R459" s="49"/>
      <c r="S459" s="49"/>
      <c r="T459" s="49"/>
      <c r="U459" s="49"/>
      <c r="V459" s="49"/>
      <c r="W459" s="49"/>
      <c r="X459" s="49"/>
      <c r="Y459" s="49"/>
      <c r="Z459" s="49"/>
      <c r="AA459" s="49"/>
      <c r="AB459" s="49"/>
      <c r="AC459" s="49"/>
      <c r="AD459" s="49"/>
      <c r="AE459" s="49"/>
      <c r="AF459" s="49"/>
      <c r="AG459" s="91"/>
    </row>
    <row r="460" spans="1:34" x14ac:dyDescent="0.25">
      <c r="A460" s="99" t="s">
        <v>589</v>
      </c>
      <c r="B460" s="12" t="s">
        <v>124</v>
      </c>
      <c r="C460" s="9" t="s">
        <v>1384</v>
      </c>
      <c r="D460" s="13"/>
      <c r="E460" s="14" t="s">
        <v>122</v>
      </c>
      <c r="F460" s="49"/>
      <c r="G460" s="49">
        <v>2590605</v>
      </c>
      <c r="H460" s="49">
        <v>8676</v>
      </c>
      <c r="N460" s="49"/>
      <c r="O460" s="49"/>
      <c r="P460" s="49"/>
      <c r="Q460" s="49"/>
      <c r="R460" s="49"/>
      <c r="S460" s="49"/>
      <c r="T460" s="49"/>
      <c r="U460" s="49"/>
      <c r="V460" s="49"/>
      <c r="W460" s="49"/>
      <c r="X460" s="49"/>
      <c r="Y460" s="49"/>
      <c r="Z460" s="49"/>
      <c r="AA460" s="49"/>
      <c r="AB460" s="49"/>
      <c r="AC460" s="49"/>
      <c r="AD460" s="49"/>
      <c r="AE460" s="49"/>
      <c r="AF460" s="49"/>
      <c r="AG460" s="91">
        <f t="shared" ref="AG460:AG475" si="167">SUM(G460:AF460)</f>
        <v>2599281</v>
      </c>
    </row>
    <row r="461" spans="1:34" x14ac:dyDescent="0.25">
      <c r="B461" s="12" t="s">
        <v>124</v>
      </c>
      <c r="C461" s="9" t="s">
        <v>1384</v>
      </c>
      <c r="D461" s="13"/>
      <c r="E461" s="14" t="s">
        <v>138</v>
      </c>
      <c r="F461" s="49"/>
      <c r="G461" s="49">
        <v>1264137</v>
      </c>
      <c r="N461" s="49"/>
      <c r="O461" s="49"/>
      <c r="P461" s="49"/>
      <c r="Q461" s="49"/>
      <c r="R461" s="49"/>
      <c r="S461" s="49"/>
      <c r="T461" s="49"/>
      <c r="U461" s="49"/>
      <c r="V461" s="49"/>
      <c r="W461" s="49"/>
      <c r="X461" s="49"/>
      <c r="Y461" s="49"/>
      <c r="Z461" s="49"/>
      <c r="AA461" s="49"/>
      <c r="AB461" s="49"/>
      <c r="AC461" s="49"/>
      <c r="AD461" s="49"/>
      <c r="AE461" s="49"/>
      <c r="AF461" s="49"/>
      <c r="AG461" s="91">
        <f t="shared" si="167"/>
        <v>1264137</v>
      </c>
      <c r="AH461" s="130" t="s">
        <v>29</v>
      </c>
    </row>
    <row r="462" spans="1:34" x14ac:dyDescent="0.25">
      <c r="B462" s="12" t="s">
        <v>124</v>
      </c>
      <c r="C462" s="9" t="s">
        <v>1384</v>
      </c>
      <c r="D462" s="13" t="s">
        <v>182</v>
      </c>
      <c r="E462" s="14" t="s">
        <v>164</v>
      </c>
      <c r="F462" s="49"/>
      <c r="G462" s="49">
        <v>2490927</v>
      </c>
      <c r="N462" s="49"/>
      <c r="O462" s="49"/>
      <c r="P462" s="49"/>
      <c r="Q462" s="49"/>
      <c r="R462" s="49"/>
      <c r="S462" s="49"/>
      <c r="T462" s="49"/>
      <c r="U462" s="49"/>
      <c r="V462" s="49"/>
      <c r="W462" s="49"/>
      <c r="X462" s="49"/>
      <c r="Y462" s="49"/>
      <c r="Z462" s="49"/>
      <c r="AA462" s="49"/>
      <c r="AB462" s="49"/>
      <c r="AC462" s="49"/>
      <c r="AD462" s="49"/>
      <c r="AE462" s="49"/>
      <c r="AF462" s="49"/>
      <c r="AG462" s="91">
        <f t="shared" si="167"/>
        <v>2490927</v>
      </c>
      <c r="AH462" s="130" t="s">
        <v>29</v>
      </c>
    </row>
    <row r="463" spans="1:34" x14ac:dyDescent="0.25">
      <c r="B463" s="12" t="s">
        <v>124</v>
      </c>
      <c r="C463" s="9" t="s">
        <v>1384</v>
      </c>
      <c r="D463" s="13" t="s">
        <v>56</v>
      </c>
      <c r="E463" s="14" t="s">
        <v>164</v>
      </c>
      <c r="F463" s="49"/>
      <c r="G463" s="49">
        <v>761295</v>
      </c>
      <c r="N463" s="49"/>
      <c r="O463" s="49"/>
      <c r="P463" s="49"/>
      <c r="Q463" s="49"/>
      <c r="R463" s="49"/>
      <c r="S463" s="49"/>
      <c r="T463" s="49"/>
      <c r="U463" s="49"/>
      <c r="V463" s="49"/>
      <c r="W463" s="49"/>
      <c r="X463" s="49"/>
      <c r="Y463" s="49"/>
      <c r="Z463" s="49"/>
      <c r="AA463" s="49"/>
      <c r="AB463" s="49"/>
      <c r="AC463" s="49"/>
      <c r="AD463" s="49"/>
      <c r="AE463" s="49"/>
      <c r="AF463" s="49"/>
      <c r="AG463" s="91">
        <f t="shared" si="167"/>
        <v>761295</v>
      </c>
      <c r="AH463" s="130" t="s">
        <v>29</v>
      </c>
    </row>
    <row r="464" spans="1:34" ht="15.75" customHeight="1" x14ac:dyDescent="0.25">
      <c r="B464" s="12" t="s">
        <v>124</v>
      </c>
      <c r="C464" s="9" t="s">
        <v>1384</v>
      </c>
      <c r="D464" s="13" t="s">
        <v>81</v>
      </c>
      <c r="E464" s="14" t="s">
        <v>164</v>
      </c>
      <c r="F464" s="49"/>
      <c r="G464" s="49">
        <v>1591086</v>
      </c>
      <c r="H464" s="49">
        <v>85060</v>
      </c>
      <c r="N464" s="49"/>
      <c r="O464" s="49"/>
      <c r="P464" s="49"/>
      <c r="Q464" s="49"/>
      <c r="R464" s="49"/>
      <c r="S464" s="49"/>
      <c r="T464" s="49"/>
      <c r="U464" s="49"/>
      <c r="V464" s="49"/>
      <c r="W464" s="49"/>
      <c r="X464" s="49"/>
      <c r="Y464" s="49"/>
      <c r="Z464" s="49"/>
      <c r="AA464" s="49"/>
      <c r="AB464" s="49"/>
      <c r="AC464" s="49"/>
      <c r="AD464" s="49"/>
      <c r="AE464" s="49"/>
      <c r="AF464" s="49"/>
      <c r="AG464" s="91">
        <f t="shared" si="167"/>
        <v>1676146</v>
      </c>
      <c r="AH464" s="130" t="s">
        <v>29</v>
      </c>
    </row>
    <row r="465" spans="1:34" s="18" customFormat="1" x14ac:dyDescent="0.2">
      <c r="A465" s="40"/>
      <c r="B465" s="12" t="s">
        <v>124</v>
      </c>
      <c r="C465" s="9" t="s">
        <v>1384</v>
      </c>
      <c r="D465" s="19"/>
      <c r="E465" s="16" t="s">
        <v>187</v>
      </c>
      <c r="F465" s="70" t="s">
        <v>29</v>
      </c>
      <c r="G465" s="42">
        <v>0</v>
      </c>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131">
        <f t="shared" si="167"/>
        <v>0</v>
      </c>
    </row>
    <row r="466" spans="1:34" s="105" customFormat="1" x14ac:dyDescent="0.2">
      <c r="A466" s="100"/>
      <c r="B466" s="12" t="s">
        <v>124</v>
      </c>
      <c r="C466" s="9" t="s">
        <v>1384</v>
      </c>
      <c r="D466" s="13"/>
      <c r="E466" s="14" t="s">
        <v>724</v>
      </c>
      <c r="F466" s="102"/>
      <c r="G466" s="49">
        <v>2941122</v>
      </c>
      <c r="H466" s="102"/>
      <c r="I466" s="102"/>
      <c r="J466" s="102"/>
      <c r="K466" s="49"/>
      <c r="L466" s="102"/>
      <c r="M466" s="102"/>
      <c r="N466" s="102"/>
      <c r="O466" s="102"/>
      <c r="P466" s="102"/>
      <c r="Q466" s="102"/>
      <c r="R466" s="102"/>
      <c r="S466" s="102"/>
      <c r="T466" s="102"/>
      <c r="U466" s="42"/>
      <c r="V466" s="50"/>
      <c r="W466" s="102"/>
      <c r="X466" s="102"/>
      <c r="Y466" s="102"/>
      <c r="Z466" s="102"/>
      <c r="AA466" s="102"/>
      <c r="AB466" s="102"/>
      <c r="AC466" s="102"/>
      <c r="AD466" s="102"/>
      <c r="AE466" s="102"/>
      <c r="AF466" s="102"/>
      <c r="AG466" s="131">
        <f t="shared" si="167"/>
        <v>2941122</v>
      </c>
    </row>
    <row r="467" spans="1:34" x14ac:dyDescent="0.25">
      <c r="B467" s="12" t="s">
        <v>124</v>
      </c>
      <c r="C467" s="9" t="s">
        <v>1384</v>
      </c>
      <c r="D467" s="31"/>
      <c r="E467" s="16" t="s">
        <v>198</v>
      </c>
      <c r="F467" s="49"/>
      <c r="G467" s="49">
        <v>540000</v>
      </c>
      <c r="N467" s="49"/>
      <c r="O467" s="49"/>
      <c r="P467" s="49"/>
      <c r="Q467" s="49"/>
      <c r="R467" s="49"/>
      <c r="S467" s="49"/>
      <c r="T467" s="49"/>
      <c r="U467" s="49"/>
      <c r="V467" s="49"/>
      <c r="W467" s="49"/>
      <c r="X467" s="49"/>
      <c r="Y467" s="49"/>
      <c r="Z467" s="49"/>
      <c r="AA467" s="49"/>
      <c r="AB467" s="49"/>
      <c r="AC467" s="49"/>
      <c r="AD467" s="49"/>
      <c r="AE467" s="49"/>
      <c r="AF467" s="49"/>
      <c r="AG467" s="91">
        <f t="shared" si="167"/>
        <v>540000</v>
      </c>
    </row>
    <row r="468" spans="1:34" x14ac:dyDescent="0.25">
      <c r="B468" s="12" t="s">
        <v>124</v>
      </c>
      <c r="C468" s="9" t="s">
        <v>1384</v>
      </c>
      <c r="D468" s="13"/>
      <c r="E468" s="14" t="s">
        <v>308</v>
      </c>
      <c r="F468" s="49"/>
      <c r="G468" s="49">
        <v>495291</v>
      </c>
      <c r="H468" s="49">
        <v>37112</v>
      </c>
      <c r="N468" s="49"/>
      <c r="O468" s="49"/>
      <c r="P468" s="49"/>
      <c r="Q468" s="49"/>
      <c r="R468" s="49"/>
      <c r="S468" s="49"/>
      <c r="T468" s="49"/>
      <c r="U468" s="49"/>
      <c r="V468" s="49"/>
      <c r="W468" s="49"/>
      <c r="X468" s="49"/>
      <c r="Y468" s="49"/>
      <c r="Z468" s="49"/>
      <c r="AA468" s="49"/>
      <c r="AB468" s="49"/>
      <c r="AC468" s="49"/>
      <c r="AD468" s="49"/>
      <c r="AE468" s="49"/>
      <c r="AF468" s="49"/>
      <c r="AG468" s="91">
        <f t="shared" si="167"/>
        <v>532403</v>
      </c>
      <c r="AH468" s="130" t="s">
        <v>29</v>
      </c>
    </row>
    <row r="469" spans="1:34" x14ac:dyDescent="0.25">
      <c r="B469" s="12" t="s">
        <v>124</v>
      </c>
      <c r="C469" s="9" t="s">
        <v>1384</v>
      </c>
      <c r="D469" s="13"/>
      <c r="E469" s="14" t="s">
        <v>356</v>
      </c>
      <c r="F469" s="49"/>
      <c r="G469" s="49">
        <v>2446473</v>
      </c>
      <c r="H469" s="49">
        <v>101885</v>
      </c>
      <c r="N469" s="49"/>
      <c r="O469" s="49"/>
      <c r="P469" s="49"/>
      <c r="Q469" s="49"/>
      <c r="R469" s="49"/>
      <c r="S469" s="49"/>
      <c r="T469" s="49"/>
      <c r="U469" s="49"/>
      <c r="V469" s="49"/>
      <c r="W469" s="49"/>
      <c r="X469" s="49"/>
      <c r="Y469" s="49"/>
      <c r="Z469" s="49"/>
      <c r="AA469" s="49"/>
      <c r="AB469" s="49"/>
      <c r="AC469" s="49"/>
      <c r="AD469" s="49"/>
      <c r="AE469" s="49"/>
      <c r="AF469" s="49"/>
      <c r="AG469" s="91">
        <f t="shared" si="167"/>
        <v>2548358</v>
      </c>
      <c r="AH469" s="130" t="s">
        <v>29</v>
      </c>
    </row>
    <row r="470" spans="1:34" x14ac:dyDescent="0.25">
      <c r="B470" s="12" t="s">
        <v>124</v>
      </c>
      <c r="C470" s="9" t="s">
        <v>1384</v>
      </c>
      <c r="D470" s="13"/>
      <c r="E470" s="14" t="s">
        <v>608</v>
      </c>
      <c r="F470" s="70" t="s">
        <v>29</v>
      </c>
      <c r="G470" s="49">
        <v>0</v>
      </c>
      <c r="N470" s="49"/>
      <c r="O470" s="49"/>
      <c r="P470" s="49"/>
      <c r="Q470" s="49"/>
      <c r="R470" s="49"/>
      <c r="S470" s="49"/>
      <c r="T470" s="49"/>
      <c r="U470" s="49"/>
      <c r="V470" s="49"/>
      <c r="W470" s="49"/>
      <c r="X470" s="49"/>
      <c r="Y470" s="49"/>
      <c r="Z470" s="49"/>
      <c r="AA470" s="49"/>
      <c r="AB470" s="49"/>
      <c r="AC470" s="49"/>
      <c r="AD470" s="49"/>
      <c r="AE470" s="49"/>
      <c r="AF470" s="49"/>
      <c r="AG470" s="91">
        <f t="shared" si="167"/>
        <v>0</v>
      </c>
    </row>
    <row r="471" spans="1:34" x14ac:dyDescent="0.25">
      <c r="B471" s="12" t="s">
        <v>124</v>
      </c>
      <c r="C471" s="9" t="s">
        <v>1384</v>
      </c>
      <c r="D471" s="13"/>
      <c r="E471" s="14" t="s">
        <v>426</v>
      </c>
      <c r="F471" s="49"/>
      <c r="G471" s="49">
        <v>4309773</v>
      </c>
      <c r="N471" s="49"/>
      <c r="O471" s="49"/>
      <c r="P471" s="49"/>
      <c r="Q471" s="49"/>
      <c r="R471" s="49"/>
      <c r="S471" s="49"/>
      <c r="T471" s="49"/>
      <c r="U471" s="49"/>
      <c r="V471" s="49"/>
      <c r="W471" s="49"/>
      <c r="X471" s="49"/>
      <c r="Y471" s="49"/>
      <c r="Z471" s="49"/>
      <c r="AA471" s="49"/>
      <c r="AB471" s="49"/>
      <c r="AC471" s="49"/>
      <c r="AD471" s="49"/>
      <c r="AE471" s="49"/>
      <c r="AF471" s="49"/>
      <c r="AG471" s="91">
        <f t="shared" si="167"/>
        <v>4309773</v>
      </c>
      <c r="AH471" s="130" t="s">
        <v>29</v>
      </c>
    </row>
    <row r="472" spans="1:34" x14ac:dyDescent="0.25">
      <c r="B472" s="12" t="s">
        <v>124</v>
      </c>
      <c r="C472" s="9" t="s">
        <v>1384</v>
      </c>
      <c r="D472" s="13"/>
      <c r="E472" s="9" t="s">
        <v>450</v>
      </c>
      <c r="F472" s="49"/>
      <c r="G472" s="49">
        <v>4350996</v>
      </c>
      <c r="H472" s="49">
        <v>35984</v>
      </c>
      <c r="N472" s="49"/>
      <c r="O472" s="49"/>
      <c r="P472" s="49"/>
      <c r="Q472" s="49"/>
      <c r="R472" s="49"/>
      <c r="S472" s="49"/>
      <c r="T472" s="49"/>
      <c r="U472" s="49"/>
      <c r="V472" s="49"/>
      <c r="W472" s="49"/>
      <c r="X472" s="49"/>
      <c r="Y472" s="49"/>
      <c r="Z472" s="49"/>
      <c r="AA472" s="49"/>
      <c r="AB472" s="49"/>
      <c r="AC472" s="49"/>
      <c r="AD472" s="49"/>
      <c r="AE472" s="49"/>
      <c r="AF472" s="49"/>
      <c r="AG472" s="91">
        <f t="shared" si="167"/>
        <v>4386980</v>
      </c>
      <c r="AH472" s="130" t="s">
        <v>29</v>
      </c>
    </row>
    <row r="473" spans="1:34" x14ac:dyDescent="0.25">
      <c r="B473" s="12" t="s">
        <v>124</v>
      </c>
      <c r="C473" s="9" t="s">
        <v>1384</v>
      </c>
      <c r="D473" s="13"/>
      <c r="E473" s="14" t="s">
        <v>480</v>
      </c>
      <c r="F473" s="70" t="s">
        <v>29</v>
      </c>
      <c r="G473" s="49">
        <v>0</v>
      </c>
      <c r="N473" s="49"/>
      <c r="O473" s="49"/>
      <c r="P473" s="49"/>
      <c r="Q473" s="49"/>
      <c r="R473" s="49"/>
      <c r="S473" s="49"/>
      <c r="T473" s="49"/>
      <c r="U473" s="49"/>
      <c r="V473" s="49"/>
      <c r="W473" s="49"/>
      <c r="X473" s="49"/>
      <c r="Y473" s="49"/>
      <c r="Z473" s="49"/>
      <c r="AA473" s="49"/>
      <c r="AB473" s="49"/>
      <c r="AC473" s="49"/>
      <c r="AD473" s="49"/>
      <c r="AE473" s="49"/>
      <c r="AF473" s="49"/>
      <c r="AG473" s="91">
        <f t="shared" si="167"/>
        <v>0</v>
      </c>
    </row>
    <row r="474" spans="1:34" x14ac:dyDescent="0.25">
      <c r="B474" s="12" t="s">
        <v>124</v>
      </c>
      <c r="C474" s="9" t="s">
        <v>1384</v>
      </c>
      <c r="D474" s="13"/>
      <c r="E474" s="14" t="s">
        <v>483</v>
      </c>
      <c r="F474" s="70" t="s">
        <v>29</v>
      </c>
      <c r="G474" s="49">
        <v>0</v>
      </c>
      <c r="N474" s="49"/>
      <c r="O474" s="49"/>
      <c r="P474" s="49"/>
      <c r="Q474" s="49"/>
      <c r="R474" s="49"/>
      <c r="S474" s="49"/>
      <c r="T474" s="49"/>
      <c r="U474" s="49"/>
      <c r="V474" s="49"/>
      <c r="W474" s="49"/>
      <c r="X474" s="49"/>
      <c r="Y474" s="49"/>
      <c r="Z474" s="49"/>
      <c r="AA474" s="49"/>
      <c r="AB474" s="49"/>
      <c r="AC474" s="49"/>
      <c r="AD474" s="49"/>
      <c r="AE474" s="49"/>
      <c r="AF474" s="49"/>
      <c r="AG474" s="91">
        <f t="shared" si="167"/>
        <v>0</v>
      </c>
    </row>
    <row r="475" spans="1:34" x14ac:dyDescent="0.25">
      <c r="B475" s="12" t="s">
        <v>124</v>
      </c>
      <c r="C475" s="9" t="s">
        <v>1384</v>
      </c>
      <c r="D475" s="13" t="s">
        <v>538</v>
      </c>
      <c r="E475" s="14" t="s">
        <v>488</v>
      </c>
      <c r="F475" s="49"/>
      <c r="G475" s="49">
        <v>2986521</v>
      </c>
      <c r="H475" s="49">
        <v>38468</v>
      </c>
      <c r="N475" s="49"/>
      <c r="O475" s="49"/>
      <c r="P475" s="49"/>
      <c r="Q475" s="49"/>
      <c r="R475" s="49"/>
      <c r="S475" s="49"/>
      <c r="T475" s="49"/>
      <c r="U475" s="49"/>
      <c r="V475" s="49"/>
      <c r="W475" s="49"/>
      <c r="X475" s="49"/>
      <c r="Y475" s="49"/>
      <c r="Z475" s="49"/>
      <c r="AA475" s="49"/>
      <c r="AB475" s="49"/>
      <c r="AC475" s="49"/>
      <c r="AD475" s="49"/>
      <c r="AE475" s="49"/>
      <c r="AF475" s="49"/>
      <c r="AG475" s="91">
        <f t="shared" si="167"/>
        <v>3024989</v>
      </c>
    </row>
    <row r="476" spans="1:34" s="97" customFormat="1" x14ac:dyDescent="0.2">
      <c r="A476" s="92"/>
      <c r="B476" s="106"/>
      <c r="C476" s="94"/>
      <c r="D476" s="95"/>
      <c r="E476" s="46" t="s">
        <v>584</v>
      </c>
      <c r="F476" s="46"/>
      <c r="G476" s="47">
        <f t="shared" ref="G476:AG476" si="168">SUM(G460:G475)</f>
        <v>26768226</v>
      </c>
      <c r="H476" s="96">
        <f t="shared" si="168"/>
        <v>307185</v>
      </c>
      <c r="I476" s="47">
        <f t="shared" si="168"/>
        <v>0</v>
      </c>
      <c r="J476" s="47">
        <f t="shared" si="168"/>
        <v>0</v>
      </c>
      <c r="K476" s="47">
        <f t="shared" si="168"/>
        <v>0</v>
      </c>
      <c r="L476" s="47">
        <f t="shared" si="168"/>
        <v>0</v>
      </c>
      <c r="M476" s="47">
        <f t="shared" si="168"/>
        <v>0</v>
      </c>
      <c r="N476" s="47">
        <f t="shared" si="168"/>
        <v>0</v>
      </c>
      <c r="O476" s="47">
        <f t="shared" si="168"/>
        <v>0</v>
      </c>
      <c r="P476" s="47">
        <f t="shared" si="168"/>
        <v>0</v>
      </c>
      <c r="Q476" s="47">
        <f t="shared" si="168"/>
        <v>0</v>
      </c>
      <c r="R476" s="47">
        <f t="shared" si="168"/>
        <v>0</v>
      </c>
      <c r="S476" s="47">
        <f t="shared" si="168"/>
        <v>0</v>
      </c>
      <c r="T476" s="47">
        <f t="shared" si="168"/>
        <v>0</v>
      </c>
      <c r="U476" s="47">
        <f t="shared" si="168"/>
        <v>0</v>
      </c>
      <c r="V476" s="47">
        <f t="shared" si="168"/>
        <v>0</v>
      </c>
      <c r="W476" s="47">
        <f t="shared" si="168"/>
        <v>0</v>
      </c>
      <c r="X476" s="47">
        <f t="shared" si="168"/>
        <v>0</v>
      </c>
      <c r="Y476" s="47">
        <f t="shared" si="168"/>
        <v>0</v>
      </c>
      <c r="Z476" s="47">
        <f t="shared" si="168"/>
        <v>0</v>
      </c>
      <c r="AA476" s="47">
        <f t="shared" si="168"/>
        <v>0</v>
      </c>
      <c r="AB476" s="47">
        <f t="shared" si="168"/>
        <v>0</v>
      </c>
      <c r="AC476" s="47">
        <f t="shared" si="168"/>
        <v>0</v>
      </c>
      <c r="AD476" s="47">
        <f t="shared" si="168"/>
        <v>0</v>
      </c>
      <c r="AE476" s="47">
        <f t="shared" si="168"/>
        <v>0</v>
      </c>
      <c r="AF476" s="47">
        <f t="shared" si="168"/>
        <v>0</v>
      </c>
      <c r="AG476" s="47">
        <f t="shared" si="168"/>
        <v>27075411</v>
      </c>
    </row>
    <row r="477" spans="1:34" ht="15.75" customHeight="1" x14ac:dyDescent="0.25">
      <c r="B477" s="98"/>
      <c r="C477" s="9"/>
      <c r="D477" s="13"/>
      <c r="E477" s="14"/>
      <c r="F477" s="9"/>
      <c r="N477" s="49"/>
      <c r="O477" s="49"/>
      <c r="P477" s="49"/>
      <c r="Q477" s="49"/>
      <c r="R477" s="49"/>
      <c r="S477" s="49"/>
      <c r="T477" s="49"/>
      <c r="U477" s="49"/>
      <c r="V477" s="49"/>
      <c r="W477" s="49"/>
      <c r="X477" s="49"/>
      <c r="Y477" s="49"/>
      <c r="Z477" s="49"/>
      <c r="AA477" s="49"/>
      <c r="AB477" s="49"/>
      <c r="AC477" s="49"/>
      <c r="AD477" s="49"/>
      <c r="AE477" s="49"/>
      <c r="AF477" s="49"/>
      <c r="AG477" s="91"/>
    </row>
    <row r="478" spans="1:34" x14ac:dyDescent="0.25">
      <c r="A478" s="99" t="s">
        <v>585</v>
      </c>
      <c r="B478" s="12" t="s">
        <v>351</v>
      </c>
      <c r="C478" s="9" t="s">
        <v>651</v>
      </c>
      <c r="D478" s="13"/>
      <c r="E478" s="14" t="s">
        <v>708</v>
      </c>
      <c r="F478" s="49"/>
      <c r="I478" s="49">
        <v>1223900</v>
      </c>
      <c r="N478" s="49"/>
      <c r="O478" s="49"/>
      <c r="P478" s="49"/>
      <c r="Q478" s="49"/>
      <c r="R478" s="49"/>
      <c r="S478" s="49"/>
      <c r="T478" s="49"/>
      <c r="U478" s="49"/>
      <c r="V478" s="49"/>
      <c r="W478" s="49"/>
      <c r="X478" s="49"/>
      <c r="Y478" s="49"/>
      <c r="Z478" s="49"/>
      <c r="AA478" s="49"/>
      <c r="AB478" s="49"/>
      <c r="AC478" s="49"/>
      <c r="AD478" s="49"/>
      <c r="AE478" s="49"/>
      <c r="AF478" s="49"/>
      <c r="AG478" s="91">
        <f>SUM(G478:AF478)</f>
        <v>1223900</v>
      </c>
    </row>
    <row r="479" spans="1:34" x14ac:dyDescent="0.25">
      <c r="A479" s="135"/>
      <c r="B479" s="12" t="s">
        <v>351</v>
      </c>
      <c r="C479" s="9" t="s">
        <v>651</v>
      </c>
      <c r="D479" s="13"/>
      <c r="E479" s="14" t="s">
        <v>323</v>
      </c>
      <c r="F479" s="49"/>
      <c r="G479" s="49">
        <f>276805+125000</f>
        <v>401805</v>
      </c>
      <c r="H479" s="49">
        <v>2770</v>
      </c>
      <c r="N479" s="49"/>
      <c r="O479" s="49"/>
      <c r="P479" s="49"/>
      <c r="Q479" s="49"/>
      <c r="R479" s="49"/>
      <c r="S479" s="49"/>
      <c r="T479" s="49"/>
      <c r="U479" s="49"/>
      <c r="V479" s="49"/>
      <c r="W479" s="49"/>
      <c r="X479" s="49"/>
      <c r="Y479" s="49"/>
      <c r="Z479" s="49"/>
      <c r="AA479" s="49"/>
      <c r="AB479" s="49"/>
      <c r="AC479" s="49"/>
      <c r="AD479" s="49"/>
      <c r="AE479" s="49"/>
      <c r="AF479" s="49"/>
      <c r="AG479" s="91">
        <f>SUM(G479:AF479)</f>
        <v>404575</v>
      </c>
    </row>
    <row r="480" spans="1:34" s="105" customFormat="1" x14ac:dyDescent="0.2">
      <c r="A480" s="100"/>
      <c r="B480" s="115" t="s">
        <v>351</v>
      </c>
      <c r="C480" s="115" t="s">
        <v>651</v>
      </c>
      <c r="D480" s="101"/>
      <c r="E480" s="109" t="s">
        <v>355</v>
      </c>
      <c r="F480" s="102"/>
      <c r="G480" s="102">
        <f>50000</f>
        <v>50000</v>
      </c>
      <c r="H480" s="102">
        <v>-47500</v>
      </c>
      <c r="I480" s="102"/>
      <c r="J480" s="50"/>
      <c r="K480" s="102"/>
      <c r="L480" s="102"/>
      <c r="M480" s="102"/>
      <c r="N480" s="102"/>
      <c r="O480" s="102"/>
      <c r="P480" s="102"/>
      <c r="Q480" s="102"/>
      <c r="R480" s="102"/>
      <c r="S480" s="102"/>
      <c r="T480" s="102"/>
      <c r="U480" s="102"/>
      <c r="V480" s="102"/>
      <c r="W480" s="102"/>
      <c r="X480" s="102"/>
      <c r="Y480" s="102"/>
      <c r="Z480" s="102"/>
      <c r="AA480" s="102"/>
      <c r="AB480" s="102"/>
      <c r="AC480" s="102"/>
      <c r="AD480" s="102"/>
      <c r="AE480" s="102"/>
      <c r="AF480" s="102"/>
      <c r="AG480" s="103">
        <f>SUM(G480:AF480)</f>
        <v>2500</v>
      </c>
    </row>
    <row r="481" spans="1:33" x14ac:dyDescent="0.25">
      <c r="B481" s="12" t="s">
        <v>351</v>
      </c>
      <c r="C481" s="9" t="s">
        <v>651</v>
      </c>
      <c r="D481" s="13"/>
      <c r="E481" s="9" t="s">
        <v>450</v>
      </c>
      <c r="F481" s="49"/>
      <c r="G481" s="49">
        <f>5546745</f>
        <v>5546745</v>
      </c>
      <c r="H481" s="49">
        <f>8395*5</f>
        <v>41975</v>
      </c>
      <c r="N481" s="49"/>
      <c r="O481" s="49"/>
      <c r="P481" s="49"/>
      <c r="Q481" s="49"/>
      <c r="R481" s="49"/>
      <c r="S481" s="49"/>
      <c r="T481" s="49"/>
      <c r="U481" s="49"/>
      <c r="V481" s="49"/>
      <c r="W481" s="49"/>
      <c r="X481" s="49"/>
      <c r="Y481" s="49"/>
      <c r="Z481" s="49"/>
      <c r="AA481" s="49"/>
      <c r="AB481" s="49"/>
      <c r="AC481" s="49"/>
      <c r="AD481" s="49"/>
      <c r="AE481" s="49"/>
      <c r="AF481" s="49"/>
      <c r="AG481" s="91">
        <f>SUM(G481:AF481)</f>
        <v>5588720</v>
      </c>
    </row>
    <row r="482" spans="1:33" s="97" customFormat="1" x14ac:dyDescent="0.2">
      <c r="A482" s="92"/>
      <c r="B482" s="93"/>
      <c r="C482" s="94"/>
      <c r="D482" s="95"/>
      <c r="E482" s="46" t="s">
        <v>584</v>
      </c>
      <c r="F482" s="46"/>
      <c r="G482" s="47">
        <f>SUM(G478:G481)</f>
        <v>5998550</v>
      </c>
      <c r="H482" s="47">
        <f t="shared" ref="H482:AG482" si="169">SUM(H478:H481)</f>
        <v>-2755</v>
      </c>
      <c r="I482" s="47">
        <f t="shared" si="169"/>
        <v>1223900</v>
      </c>
      <c r="J482" s="96">
        <f t="shared" si="169"/>
        <v>0</v>
      </c>
      <c r="K482" s="47">
        <f t="shared" si="169"/>
        <v>0</v>
      </c>
      <c r="L482" s="47">
        <f t="shared" si="169"/>
        <v>0</v>
      </c>
      <c r="M482" s="47">
        <f t="shared" si="169"/>
        <v>0</v>
      </c>
      <c r="N482" s="47">
        <f t="shared" si="169"/>
        <v>0</v>
      </c>
      <c r="O482" s="47">
        <f t="shared" si="169"/>
        <v>0</v>
      </c>
      <c r="P482" s="47">
        <f t="shared" si="169"/>
        <v>0</v>
      </c>
      <c r="Q482" s="47">
        <f t="shared" si="169"/>
        <v>0</v>
      </c>
      <c r="R482" s="47">
        <f t="shared" si="169"/>
        <v>0</v>
      </c>
      <c r="S482" s="47">
        <f t="shared" si="169"/>
        <v>0</v>
      </c>
      <c r="T482" s="47">
        <f t="shared" si="169"/>
        <v>0</v>
      </c>
      <c r="U482" s="47">
        <f t="shared" si="169"/>
        <v>0</v>
      </c>
      <c r="V482" s="47">
        <f t="shared" si="169"/>
        <v>0</v>
      </c>
      <c r="W482" s="47">
        <f t="shared" si="169"/>
        <v>0</v>
      </c>
      <c r="X482" s="47">
        <f t="shared" si="169"/>
        <v>0</v>
      </c>
      <c r="Y482" s="47">
        <f t="shared" si="169"/>
        <v>0</v>
      </c>
      <c r="Z482" s="47">
        <f t="shared" si="169"/>
        <v>0</v>
      </c>
      <c r="AA482" s="47">
        <f t="shared" ref="AA482:AF482" si="170">SUM(AA478:AA481)</f>
        <v>0</v>
      </c>
      <c r="AB482" s="47">
        <f t="shared" si="170"/>
        <v>0</v>
      </c>
      <c r="AC482" s="47">
        <f t="shared" si="170"/>
        <v>0</v>
      </c>
      <c r="AD482" s="47">
        <f t="shared" si="170"/>
        <v>0</v>
      </c>
      <c r="AE482" s="47">
        <f t="shared" si="170"/>
        <v>0</v>
      </c>
      <c r="AF482" s="47">
        <f t="shared" si="170"/>
        <v>0</v>
      </c>
      <c r="AG482" s="47">
        <f t="shared" si="169"/>
        <v>7219695</v>
      </c>
    </row>
    <row r="483" spans="1:33" ht="12.75" customHeight="1" x14ac:dyDescent="0.25">
      <c r="B483" s="98"/>
      <c r="C483" s="9"/>
      <c r="D483" s="13"/>
      <c r="E483" s="14"/>
      <c r="F483" s="9"/>
      <c r="N483" s="49"/>
      <c r="O483" s="49"/>
      <c r="P483" s="49"/>
      <c r="Q483" s="49"/>
      <c r="R483" s="49"/>
      <c r="S483" s="49"/>
      <c r="T483" s="49"/>
      <c r="U483" s="49"/>
      <c r="V483" s="49"/>
      <c r="W483" s="49"/>
      <c r="X483" s="49"/>
      <c r="Y483" s="49"/>
      <c r="Z483" s="49"/>
      <c r="AA483" s="49"/>
      <c r="AB483" s="49"/>
      <c r="AC483" s="49"/>
      <c r="AD483" s="49"/>
      <c r="AE483" s="49"/>
      <c r="AF483" s="49"/>
      <c r="AG483" s="91"/>
    </row>
    <row r="484" spans="1:33" x14ac:dyDescent="0.25">
      <c r="A484" s="183" t="s">
        <v>582</v>
      </c>
      <c r="B484" s="181" t="s">
        <v>419</v>
      </c>
      <c r="C484" s="185" t="s">
        <v>1385</v>
      </c>
      <c r="D484" s="185"/>
      <c r="E484" s="185" t="s">
        <v>608</v>
      </c>
      <c r="F484" s="187" t="s">
        <v>29</v>
      </c>
      <c r="G484" s="178">
        <v>0</v>
      </c>
      <c r="H484" s="178"/>
      <c r="I484" s="178"/>
      <c r="J484" s="178"/>
      <c r="K484" s="178"/>
      <c r="L484" s="178"/>
      <c r="M484" s="178"/>
      <c r="N484" s="178"/>
      <c r="O484" s="178"/>
      <c r="P484" s="178"/>
      <c r="Q484" s="178"/>
      <c r="R484" s="178"/>
      <c r="S484" s="178"/>
      <c r="T484" s="178"/>
      <c r="U484" s="178"/>
      <c r="V484" s="178"/>
      <c r="W484" s="178"/>
      <c r="X484" s="178"/>
      <c r="Y484" s="178"/>
      <c r="Z484" s="178"/>
      <c r="AA484" s="178"/>
      <c r="AB484" s="178"/>
      <c r="AC484" s="178"/>
      <c r="AD484" s="178"/>
      <c r="AE484" s="178"/>
      <c r="AF484" s="178"/>
      <c r="AG484" s="179">
        <f>SUM(G484:AF484)</f>
        <v>0</v>
      </c>
    </row>
    <row r="485" spans="1:33" x14ac:dyDescent="0.25">
      <c r="B485" s="12" t="s">
        <v>419</v>
      </c>
      <c r="C485" s="185" t="s">
        <v>1385</v>
      </c>
      <c r="D485" s="13" t="s">
        <v>446</v>
      </c>
      <c r="E485" s="14" t="s">
        <v>652</v>
      </c>
      <c r="F485" s="49"/>
      <c r="G485" s="49">
        <v>2997694</v>
      </c>
      <c r="N485" s="49"/>
      <c r="O485" s="49"/>
      <c r="P485" s="49"/>
      <c r="Q485" s="49"/>
      <c r="R485" s="49"/>
      <c r="S485" s="49"/>
      <c r="T485" s="49"/>
      <c r="U485" s="49"/>
      <c r="V485" s="49"/>
      <c r="W485" s="49"/>
      <c r="X485" s="49"/>
      <c r="Y485" s="49"/>
      <c r="Z485" s="49"/>
      <c r="AA485" s="49"/>
      <c r="AB485" s="49"/>
      <c r="AC485" s="49"/>
      <c r="AD485" s="49"/>
      <c r="AE485" s="49"/>
      <c r="AF485" s="49"/>
      <c r="AG485" s="91">
        <f>SUM(G485:AF485)</f>
        <v>2997694</v>
      </c>
    </row>
    <row r="486" spans="1:33" ht="12.75" customHeight="1" x14ac:dyDescent="0.25">
      <c r="B486" s="181" t="s">
        <v>419</v>
      </c>
      <c r="C486" s="185" t="s">
        <v>1385</v>
      </c>
      <c r="D486" s="177"/>
      <c r="E486" s="177" t="s">
        <v>450</v>
      </c>
      <c r="F486" s="178"/>
      <c r="G486" s="178">
        <v>9940164</v>
      </c>
      <c r="H486" s="178"/>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9">
        <f>SUM(G486:AF486)</f>
        <v>9940164</v>
      </c>
    </row>
    <row r="487" spans="1:33" s="18" customFormat="1" x14ac:dyDescent="0.2">
      <c r="A487" s="40"/>
      <c r="B487" s="12" t="s">
        <v>419</v>
      </c>
      <c r="C487" s="185" t="s">
        <v>1385</v>
      </c>
      <c r="D487" s="19"/>
      <c r="E487" s="16" t="s">
        <v>480</v>
      </c>
      <c r="F487" s="70" t="s">
        <v>29</v>
      </c>
      <c r="G487" s="49">
        <v>0</v>
      </c>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91">
        <f>SUM(G487:AF487)</f>
        <v>0</v>
      </c>
    </row>
    <row r="488" spans="1:33" s="18" customFormat="1" x14ac:dyDescent="0.2">
      <c r="A488" s="40"/>
      <c r="B488" s="12" t="s">
        <v>419</v>
      </c>
      <c r="C488" s="185" t="s">
        <v>1385</v>
      </c>
      <c r="D488" s="19"/>
      <c r="E488" s="16" t="s">
        <v>483</v>
      </c>
      <c r="F488" s="70" t="s">
        <v>29</v>
      </c>
      <c r="G488" s="49">
        <v>0</v>
      </c>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91">
        <f>SUM(G488:AF488)</f>
        <v>0</v>
      </c>
    </row>
    <row r="489" spans="1:33" s="97" customFormat="1" x14ac:dyDescent="0.2">
      <c r="A489" s="92"/>
      <c r="B489" s="93"/>
      <c r="C489" s="94"/>
      <c r="D489" s="95"/>
      <c r="E489" s="46" t="s">
        <v>584</v>
      </c>
      <c r="F489" s="46"/>
      <c r="G489" s="47">
        <f t="shared" ref="G489:AG489" si="171">SUM(G484:G488)</f>
        <v>12937858</v>
      </c>
      <c r="H489" s="96">
        <f t="shared" si="171"/>
        <v>0</v>
      </c>
      <c r="I489" s="47">
        <f t="shared" si="171"/>
        <v>0</v>
      </c>
      <c r="J489" s="47">
        <f t="shared" si="171"/>
        <v>0</v>
      </c>
      <c r="K489" s="47">
        <f t="shared" si="171"/>
        <v>0</v>
      </c>
      <c r="L489" s="47">
        <f t="shared" si="171"/>
        <v>0</v>
      </c>
      <c r="M489" s="47">
        <f t="shared" si="171"/>
        <v>0</v>
      </c>
      <c r="N489" s="47">
        <f t="shared" si="171"/>
        <v>0</v>
      </c>
      <c r="O489" s="47">
        <f t="shared" si="171"/>
        <v>0</v>
      </c>
      <c r="P489" s="47">
        <f t="shared" si="171"/>
        <v>0</v>
      </c>
      <c r="Q489" s="47">
        <f t="shared" si="171"/>
        <v>0</v>
      </c>
      <c r="R489" s="47">
        <f t="shared" si="171"/>
        <v>0</v>
      </c>
      <c r="S489" s="47">
        <f t="shared" si="171"/>
        <v>0</v>
      </c>
      <c r="T489" s="47">
        <f t="shared" si="171"/>
        <v>0</v>
      </c>
      <c r="U489" s="47">
        <f t="shared" si="171"/>
        <v>0</v>
      </c>
      <c r="V489" s="47">
        <f t="shared" si="171"/>
        <v>0</v>
      </c>
      <c r="W489" s="47">
        <f t="shared" si="171"/>
        <v>0</v>
      </c>
      <c r="X489" s="47">
        <f t="shared" si="171"/>
        <v>0</v>
      </c>
      <c r="Y489" s="47">
        <f t="shared" si="171"/>
        <v>0</v>
      </c>
      <c r="Z489" s="47">
        <f t="shared" si="171"/>
        <v>0</v>
      </c>
      <c r="AA489" s="47">
        <f t="shared" si="171"/>
        <v>0</v>
      </c>
      <c r="AB489" s="47">
        <f t="shared" si="171"/>
        <v>0</v>
      </c>
      <c r="AC489" s="47">
        <f t="shared" si="171"/>
        <v>0</v>
      </c>
      <c r="AD489" s="47">
        <f t="shared" si="171"/>
        <v>0</v>
      </c>
      <c r="AE489" s="47">
        <f t="shared" si="171"/>
        <v>0</v>
      </c>
      <c r="AF489" s="47">
        <f t="shared" si="171"/>
        <v>0</v>
      </c>
      <c r="AG489" s="47">
        <f t="shared" si="171"/>
        <v>12937858</v>
      </c>
    </row>
    <row r="490" spans="1:33" ht="15.75" customHeight="1" x14ac:dyDescent="0.25">
      <c r="B490" s="98"/>
      <c r="C490" s="9"/>
      <c r="D490" s="13"/>
      <c r="E490" s="14"/>
      <c r="F490" s="9"/>
      <c r="N490" s="49"/>
      <c r="O490" s="49"/>
      <c r="P490" s="49"/>
      <c r="Q490" s="49"/>
      <c r="R490" s="49"/>
      <c r="S490" s="49"/>
      <c r="T490" s="49"/>
      <c r="U490" s="49"/>
      <c r="V490" s="49"/>
      <c r="W490" s="49"/>
      <c r="X490" s="49"/>
      <c r="Y490" s="49"/>
      <c r="Z490" s="49"/>
      <c r="AA490" s="49"/>
      <c r="AB490" s="49"/>
      <c r="AC490" s="49"/>
      <c r="AD490" s="49"/>
      <c r="AE490" s="49"/>
      <c r="AF490" s="49"/>
      <c r="AG490" s="91"/>
    </row>
    <row r="491" spans="1:33" ht="12.75" customHeight="1" x14ac:dyDescent="0.25">
      <c r="A491" s="99" t="s">
        <v>587</v>
      </c>
      <c r="B491" s="257" t="s">
        <v>82</v>
      </c>
      <c r="C491" s="260" t="s">
        <v>653</v>
      </c>
      <c r="D491" s="260"/>
      <c r="E491" s="260" t="s">
        <v>65</v>
      </c>
      <c r="F491" s="260"/>
      <c r="G491" s="249">
        <f>3136308+200000+57060</f>
        <v>3393368</v>
      </c>
      <c r="H491" s="249"/>
      <c r="I491" s="249"/>
      <c r="J491" s="249"/>
      <c r="K491" s="249"/>
      <c r="L491" s="249"/>
      <c r="M491" s="249"/>
      <c r="N491" s="249"/>
      <c r="O491" s="249"/>
      <c r="P491" s="249"/>
      <c r="Q491" s="249"/>
      <c r="R491" s="249"/>
      <c r="S491" s="249"/>
      <c r="T491" s="249"/>
      <c r="U491" s="249"/>
      <c r="V491" s="249"/>
      <c r="W491" s="249"/>
      <c r="X491" s="249"/>
      <c r="Y491" s="249"/>
      <c r="Z491" s="249"/>
      <c r="AA491" s="249"/>
      <c r="AB491" s="144"/>
      <c r="AC491" s="144"/>
      <c r="AD491" s="144"/>
      <c r="AE491" s="144"/>
      <c r="AF491" s="144"/>
      <c r="AG491" s="252">
        <f>SUM(G491:AF493)</f>
        <v>3393368</v>
      </c>
    </row>
    <row r="492" spans="1:33" ht="12.75" customHeight="1" x14ac:dyDescent="0.25">
      <c r="B492" s="258"/>
      <c r="C492" s="250"/>
      <c r="D492" s="250"/>
      <c r="E492" s="250"/>
      <c r="F492" s="250"/>
      <c r="G492" s="250"/>
      <c r="H492" s="250"/>
      <c r="I492" s="250"/>
      <c r="J492" s="250"/>
      <c r="K492" s="250"/>
      <c r="L492" s="250"/>
      <c r="M492" s="250"/>
      <c r="N492" s="250"/>
      <c r="O492" s="250"/>
      <c r="P492" s="250"/>
      <c r="Q492" s="250"/>
      <c r="R492" s="250"/>
      <c r="S492" s="250"/>
      <c r="T492" s="250"/>
      <c r="U492" s="250"/>
      <c r="V492" s="250"/>
      <c r="W492" s="250"/>
      <c r="X492" s="250"/>
      <c r="Y492" s="250"/>
      <c r="Z492" s="250"/>
      <c r="AA492" s="250"/>
      <c r="AB492" s="146"/>
      <c r="AC492" s="146"/>
      <c r="AD492" s="146"/>
      <c r="AE492" s="146"/>
      <c r="AF492" s="146"/>
      <c r="AG492" s="250"/>
    </row>
    <row r="493" spans="1:33" ht="12.75" customHeight="1" x14ac:dyDescent="0.25">
      <c r="B493" s="259"/>
      <c r="C493" s="251"/>
      <c r="D493" s="251"/>
      <c r="E493" s="251"/>
      <c r="F493" s="251"/>
      <c r="G493" s="251"/>
      <c r="H493" s="251"/>
      <c r="I493" s="251"/>
      <c r="J493" s="251"/>
      <c r="K493" s="251"/>
      <c r="L493" s="251"/>
      <c r="M493" s="251"/>
      <c r="N493" s="251"/>
      <c r="O493" s="251"/>
      <c r="P493" s="251"/>
      <c r="Q493" s="251"/>
      <c r="R493" s="251"/>
      <c r="S493" s="251"/>
      <c r="T493" s="251"/>
      <c r="U493" s="251"/>
      <c r="V493" s="251"/>
      <c r="W493" s="251"/>
      <c r="X493" s="251"/>
      <c r="Y493" s="251"/>
      <c r="Z493" s="251"/>
      <c r="AA493" s="251"/>
      <c r="AB493" s="145"/>
      <c r="AC493" s="145"/>
      <c r="AD493" s="145"/>
      <c r="AE493" s="145"/>
      <c r="AF493" s="145"/>
      <c r="AG493" s="251"/>
    </row>
    <row r="494" spans="1:33" x14ac:dyDescent="0.25">
      <c r="B494" s="12" t="s">
        <v>82</v>
      </c>
      <c r="C494" s="9" t="s">
        <v>653</v>
      </c>
      <c r="D494" s="13"/>
      <c r="E494" s="14" t="s">
        <v>122</v>
      </c>
      <c r="F494" s="49"/>
      <c r="G494" s="49">
        <v>4960728</v>
      </c>
      <c r="N494" s="49"/>
      <c r="O494" s="49"/>
      <c r="P494" s="49"/>
      <c r="Q494" s="49"/>
      <c r="R494" s="49"/>
      <c r="S494" s="49"/>
      <c r="T494" s="49"/>
      <c r="U494" s="49"/>
      <c r="V494" s="49"/>
      <c r="W494" s="49"/>
      <c r="X494" s="49"/>
      <c r="Y494" s="49"/>
      <c r="Z494" s="49"/>
      <c r="AA494" s="49"/>
      <c r="AB494" s="49"/>
      <c r="AC494" s="49"/>
      <c r="AD494" s="49"/>
      <c r="AE494" s="49"/>
      <c r="AF494" s="49"/>
      <c r="AG494" s="91">
        <f>SUM(G494:AF494)</f>
        <v>4960728</v>
      </c>
    </row>
    <row r="495" spans="1:33" x14ac:dyDescent="0.25">
      <c r="B495" s="12" t="s">
        <v>82</v>
      </c>
      <c r="C495" s="9" t="s">
        <v>653</v>
      </c>
      <c r="D495" s="13"/>
      <c r="E495" s="14" t="s">
        <v>138</v>
      </c>
      <c r="F495" s="49"/>
      <c r="G495" s="49">
        <v>1674868</v>
      </c>
      <c r="N495" s="49"/>
      <c r="O495" s="49"/>
      <c r="P495" s="49"/>
      <c r="Q495" s="49"/>
      <c r="R495" s="49"/>
      <c r="S495" s="49"/>
      <c r="T495" s="49"/>
      <c r="U495" s="49"/>
      <c r="V495" s="49"/>
      <c r="W495" s="49"/>
      <c r="X495" s="49"/>
      <c r="Y495" s="49"/>
      <c r="Z495" s="49"/>
      <c r="AA495" s="49"/>
      <c r="AB495" s="49"/>
      <c r="AC495" s="49"/>
      <c r="AD495" s="49"/>
      <c r="AE495" s="49"/>
      <c r="AF495" s="49"/>
      <c r="AG495" s="91">
        <f>SUM(G495:AF495)</f>
        <v>1674868</v>
      </c>
    </row>
    <row r="496" spans="1:33" x14ac:dyDescent="0.25">
      <c r="B496" s="12" t="s">
        <v>82</v>
      </c>
      <c r="C496" s="9" t="s">
        <v>653</v>
      </c>
      <c r="D496" s="13"/>
      <c r="E496" s="14" t="s">
        <v>198</v>
      </c>
      <c r="F496" s="49"/>
      <c r="G496" s="49">
        <v>788000</v>
      </c>
      <c r="N496" s="49"/>
      <c r="O496" s="49"/>
      <c r="P496" s="49"/>
      <c r="Q496" s="49"/>
      <c r="R496" s="49"/>
      <c r="S496" s="49"/>
      <c r="T496" s="49"/>
      <c r="U496" s="49"/>
      <c r="V496" s="49"/>
      <c r="W496" s="49"/>
      <c r="X496" s="49"/>
      <c r="Y496" s="49"/>
      <c r="Z496" s="49"/>
      <c r="AA496" s="49"/>
      <c r="AB496" s="49"/>
      <c r="AC496" s="49"/>
      <c r="AD496" s="49"/>
      <c r="AE496" s="49"/>
      <c r="AF496" s="49"/>
      <c r="AG496" s="91">
        <f>SUM(G496:AF496)</f>
        <v>788000</v>
      </c>
    </row>
    <row r="497" spans="1:34" x14ac:dyDescent="0.25">
      <c r="B497" s="12" t="s">
        <v>82</v>
      </c>
      <c r="C497" s="9" t="s">
        <v>653</v>
      </c>
      <c r="D497" s="13"/>
      <c r="E497" s="14" t="s">
        <v>689</v>
      </c>
      <c r="F497" s="49"/>
      <c r="G497" s="49">
        <v>1393640</v>
      </c>
      <c r="N497" s="49"/>
      <c r="O497" s="49"/>
      <c r="P497" s="49"/>
      <c r="Q497" s="49"/>
      <c r="R497" s="49"/>
      <c r="S497" s="49"/>
      <c r="T497" s="49"/>
      <c r="U497" s="49"/>
      <c r="V497" s="49"/>
      <c r="W497" s="49"/>
      <c r="X497" s="49"/>
      <c r="Y497" s="49"/>
      <c r="Z497" s="49"/>
      <c r="AA497" s="49"/>
      <c r="AB497" s="49"/>
      <c r="AC497" s="49"/>
      <c r="AD497" s="49"/>
      <c r="AE497" s="49"/>
      <c r="AF497" s="49"/>
      <c r="AG497" s="91">
        <f>SUM(G497:AF497)</f>
        <v>1393640</v>
      </c>
    </row>
    <row r="498" spans="1:34" ht="12.75" customHeight="1" x14ac:dyDescent="0.25">
      <c r="B498" s="257" t="s">
        <v>82</v>
      </c>
      <c r="C498" s="260" t="s">
        <v>653</v>
      </c>
      <c r="D498" s="260"/>
      <c r="E498" s="260" t="s">
        <v>244</v>
      </c>
      <c r="F498" s="260"/>
      <c r="G498" s="249">
        <v>1574524</v>
      </c>
      <c r="H498" s="249"/>
      <c r="I498" s="249"/>
      <c r="J498" s="249"/>
      <c r="K498" s="249"/>
      <c r="L498" s="249"/>
      <c r="M498" s="249"/>
      <c r="N498" s="249"/>
      <c r="O498" s="249"/>
      <c r="P498" s="249"/>
      <c r="Q498" s="249"/>
      <c r="R498" s="249"/>
      <c r="S498" s="249"/>
      <c r="T498" s="249"/>
      <c r="U498" s="249"/>
      <c r="V498" s="249"/>
      <c r="W498" s="249"/>
      <c r="X498" s="249"/>
      <c r="Y498" s="249"/>
      <c r="Z498" s="249"/>
      <c r="AA498" s="249"/>
      <c r="AB498" s="144"/>
      <c r="AC498" s="144"/>
      <c r="AD498" s="144"/>
      <c r="AE498" s="144"/>
      <c r="AF498" s="144"/>
      <c r="AG498" s="252">
        <f>SUM(G498:AF500)</f>
        <v>1574524</v>
      </c>
    </row>
    <row r="499" spans="1:34" ht="12.75" customHeight="1" x14ac:dyDescent="0.25">
      <c r="B499" s="258"/>
      <c r="C499" s="250"/>
      <c r="D499" s="250"/>
      <c r="E499" s="250"/>
      <c r="F499" s="250"/>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146"/>
      <c r="AC499" s="146"/>
      <c r="AD499" s="146"/>
      <c r="AE499" s="146"/>
      <c r="AF499" s="146"/>
      <c r="AG499" s="250"/>
    </row>
    <row r="500" spans="1:34" ht="12.75" customHeight="1" x14ac:dyDescent="0.25">
      <c r="B500" s="259"/>
      <c r="C500" s="251"/>
      <c r="D500" s="251"/>
      <c r="E500" s="251"/>
      <c r="F500" s="251"/>
      <c r="G500" s="251"/>
      <c r="H500" s="251"/>
      <c r="I500" s="251"/>
      <c r="J500" s="251"/>
      <c r="K500" s="251"/>
      <c r="L500" s="251"/>
      <c r="M500" s="251"/>
      <c r="N500" s="251"/>
      <c r="O500" s="251"/>
      <c r="P500" s="251"/>
      <c r="Q500" s="251"/>
      <c r="R500" s="251"/>
      <c r="S500" s="251"/>
      <c r="T500" s="251"/>
      <c r="U500" s="251"/>
      <c r="V500" s="251"/>
      <c r="W500" s="251"/>
      <c r="X500" s="251"/>
      <c r="Y500" s="251"/>
      <c r="Z500" s="251"/>
      <c r="AA500" s="251"/>
      <c r="AB500" s="145"/>
      <c r="AC500" s="145"/>
      <c r="AD500" s="145"/>
      <c r="AE500" s="145"/>
      <c r="AF500" s="145"/>
      <c r="AG500" s="251"/>
    </row>
    <row r="501" spans="1:34" x14ac:dyDescent="0.25">
      <c r="B501" s="12" t="s">
        <v>82</v>
      </c>
      <c r="C501" s="9" t="s">
        <v>653</v>
      </c>
      <c r="D501" s="13"/>
      <c r="E501" s="14" t="s">
        <v>157</v>
      </c>
      <c r="F501" s="49"/>
      <c r="G501" s="49">
        <v>8272148</v>
      </c>
      <c r="J501" s="49">
        <v>200000</v>
      </c>
      <c r="N501" s="49"/>
      <c r="O501" s="49"/>
      <c r="P501" s="49"/>
      <c r="Q501" s="49"/>
      <c r="R501" s="49"/>
      <c r="S501" s="49"/>
      <c r="T501" s="49"/>
      <c r="U501" s="49"/>
      <c r="V501" s="49"/>
      <c r="W501" s="49"/>
      <c r="X501" s="49"/>
      <c r="Y501" s="49"/>
      <c r="Z501" s="49"/>
      <c r="AA501" s="49"/>
      <c r="AB501" s="49"/>
      <c r="AC501" s="49"/>
      <c r="AD501" s="49"/>
      <c r="AE501" s="49"/>
      <c r="AF501" s="49"/>
      <c r="AG501" s="91">
        <f>SUM(G501:AF501)</f>
        <v>8472148</v>
      </c>
    </row>
    <row r="502" spans="1:34" x14ac:dyDescent="0.25">
      <c r="B502" s="12" t="s">
        <v>82</v>
      </c>
      <c r="C502" s="9" t="s">
        <v>653</v>
      </c>
      <c r="D502" s="13"/>
      <c r="E502" s="14" t="s">
        <v>283</v>
      </c>
      <c r="F502" s="49"/>
      <c r="G502" s="49">
        <v>1756796</v>
      </c>
      <c r="N502" s="49"/>
      <c r="O502" s="49"/>
      <c r="P502" s="49"/>
      <c r="Q502" s="49"/>
      <c r="R502" s="49"/>
      <c r="S502" s="49"/>
      <c r="T502" s="49"/>
      <c r="U502" s="49"/>
      <c r="V502" s="49"/>
      <c r="W502" s="49"/>
      <c r="X502" s="49"/>
      <c r="Y502" s="49"/>
      <c r="Z502" s="49"/>
      <c r="AA502" s="49"/>
      <c r="AB502" s="49"/>
      <c r="AC502" s="49"/>
      <c r="AD502" s="49"/>
      <c r="AE502" s="49"/>
      <c r="AF502" s="49"/>
      <c r="AG502" s="91">
        <f>SUM(G502:AF502)</f>
        <v>1756796</v>
      </c>
    </row>
    <row r="503" spans="1:34" ht="12.75" customHeight="1" x14ac:dyDescent="0.25">
      <c r="B503" s="257" t="s">
        <v>82</v>
      </c>
      <c r="C503" s="260" t="s">
        <v>653</v>
      </c>
      <c r="D503" s="260"/>
      <c r="E503" s="260" t="s">
        <v>356</v>
      </c>
      <c r="F503" s="260"/>
      <c r="G503" s="249">
        <v>2422444</v>
      </c>
      <c r="H503" s="249"/>
      <c r="I503" s="249"/>
      <c r="J503" s="249"/>
      <c r="K503" s="249"/>
      <c r="L503" s="249"/>
      <c r="M503" s="249"/>
      <c r="N503" s="249"/>
      <c r="O503" s="249"/>
      <c r="P503" s="249"/>
      <c r="Q503" s="249"/>
      <c r="R503" s="249"/>
      <c r="S503" s="249"/>
      <c r="T503" s="249"/>
      <c r="U503" s="249"/>
      <c r="V503" s="249"/>
      <c r="W503" s="249"/>
      <c r="X503" s="249"/>
      <c r="Y503" s="249"/>
      <c r="Z503" s="249"/>
      <c r="AA503" s="249"/>
      <c r="AB503" s="144"/>
      <c r="AC503" s="144"/>
      <c r="AD503" s="144"/>
      <c r="AE503" s="144"/>
      <c r="AF503" s="144"/>
      <c r="AG503" s="252">
        <f>SUM(G503:AF504)</f>
        <v>2422444</v>
      </c>
    </row>
    <row r="504" spans="1:34" ht="12.75" customHeight="1" x14ac:dyDescent="0.25">
      <c r="B504" s="259"/>
      <c r="C504" s="251"/>
      <c r="D504" s="251"/>
      <c r="E504" s="251"/>
      <c r="F504" s="251"/>
      <c r="G504" s="251"/>
      <c r="H504" s="251"/>
      <c r="I504" s="251"/>
      <c r="J504" s="251"/>
      <c r="K504" s="251"/>
      <c r="L504" s="251"/>
      <c r="M504" s="251"/>
      <c r="N504" s="251"/>
      <c r="O504" s="251"/>
      <c r="P504" s="251"/>
      <c r="Q504" s="251"/>
      <c r="R504" s="251"/>
      <c r="S504" s="251"/>
      <c r="T504" s="251"/>
      <c r="U504" s="251"/>
      <c r="V504" s="251"/>
      <c r="W504" s="251"/>
      <c r="X504" s="251"/>
      <c r="Y504" s="251"/>
      <c r="Z504" s="251"/>
      <c r="AA504" s="251"/>
      <c r="AB504" s="145"/>
      <c r="AC504" s="145"/>
      <c r="AD504" s="145"/>
      <c r="AE504" s="145"/>
      <c r="AF504" s="145"/>
      <c r="AG504" s="251"/>
    </row>
    <row r="505" spans="1:34" ht="14.25" customHeight="1" x14ac:dyDescent="0.25">
      <c r="B505" s="12" t="s">
        <v>82</v>
      </c>
      <c r="C505" s="9" t="s">
        <v>653</v>
      </c>
      <c r="D505" s="13" t="s">
        <v>539</v>
      </c>
      <c r="E505" s="14" t="s">
        <v>488</v>
      </c>
      <c r="F505" s="49"/>
      <c r="G505" s="49">
        <v>3788284</v>
      </c>
      <c r="N505" s="49"/>
      <c r="O505" s="49"/>
      <c r="P505" s="49"/>
      <c r="Q505" s="49"/>
      <c r="R505" s="49"/>
      <c r="S505" s="49"/>
      <c r="T505" s="49"/>
      <c r="U505" s="49"/>
      <c r="V505" s="49"/>
      <c r="W505" s="49"/>
      <c r="X505" s="49"/>
      <c r="Y505" s="49"/>
      <c r="Z505" s="49"/>
      <c r="AA505" s="49"/>
      <c r="AB505" s="49"/>
      <c r="AC505" s="49"/>
      <c r="AD505" s="49"/>
      <c r="AE505" s="49"/>
      <c r="AF505" s="49"/>
      <c r="AG505" s="91">
        <f>SUM(G505:AF505)</f>
        <v>3788284</v>
      </c>
    </row>
    <row r="506" spans="1:34" s="97" customFormat="1" x14ac:dyDescent="0.2">
      <c r="A506" s="92"/>
      <c r="B506" s="93"/>
      <c r="C506" s="94"/>
      <c r="D506" s="95"/>
      <c r="E506" s="46" t="s">
        <v>584</v>
      </c>
      <c r="F506" s="46"/>
      <c r="G506" s="47">
        <f t="shared" ref="G506:AG506" si="172">SUM(G491:G505)</f>
        <v>30024800</v>
      </c>
      <c r="H506" s="47">
        <f t="shared" si="172"/>
        <v>0</v>
      </c>
      <c r="I506" s="47">
        <f t="shared" si="172"/>
        <v>0</v>
      </c>
      <c r="J506" s="47">
        <f t="shared" si="172"/>
        <v>200000</v>
      </c>
      <c r="K506" s="96">
        <f t="shared" si="172"/>
        <v>0</v>
      </c>
      <c r="L506" s="47">
        <f t="shared" si="172"/>
        <v>0</v>
      </c>
      <c r="M506" s="47">
        <f t="shared" si="172"/>
        <v>0</v>
      </c>
      <c r="N506" s="47">
        <f t="shared" si="172"/>
        <v>0</v>
      </c>
      <c r="O506" s="47">
        <f t="shared" si="172"/>
        <v>0</v>
      </c>
      <c r="P506" s="47">
        <f t="shared" si="172"/>
        <v>0</v>
      </c>
      <c r="Q506" s="47">
        <f t="shared" si="172"/>
        <v>0</v>
      </c>
      <c r="R506" s="47">
        <f t="shared" si="172"/>
        <v>0</v>
      </c>
      <c r="S506" s="47">
        <f t="shared" si="172"/>
        <v>0</v>
      </c>
      <c r="T506" s="47">
        <f t="shared" si="172"/>
        <v>0</v>
      </c>
      <c r="U506" s="47">
        <f t="shared" si="172"/>
        <v>0</v>
      </c>
      <c r="V506" s="47">
        <f t="shared" si="172"/>
        <v>0</v>
      </c>
      <c r="W506" s="47">
        <f t="shared" si="172"/>
        <v>0</v>
      </c>
      <c r="X506" s="47">
        <f t="shared" si="172"/>
        <v>0</v>
      </c>
      <c r="Y506" s="47">
        <f t="shared" si="172"/>
        <v>0</v>
      </c>
      <c r="Z506" s="47">
        <f t="shared" si="172"/>
        <v>0</v>
      </c>
      <c r="AA506" s="47">
        <f t="shared" ref="AA506:AF506" si="173">SUM(AA491:AA505)</f>
        <v>0</v>
      </c>
      <c r="AB506" s="47">
        <f t="shared" si="173"/>
        <v>0</v>
      </c>
      <c r="AC506" s="47">
        <f t="shared" si="173"/>
        <v>0</v>
      </c>
      <c r="AD506" s="47">
        <f t="shared" si="173"/>
        <v>0</v>
      </c>
      <c r="AE506" s="47">
        <f t="shared" si="173"/>
        <v>0</v>
      </c>
      <c r="AF506" s="47">
        <f t="shared" si="173"/>
        <v>0</v>
      </c>
      <c r="AG506" s="47">
        <f t="shared" si="172"/>
        <v>30224800</v>
      </c>
    </row>
    <row r="507" spans="1:34" ht="15.75" customHeight="1" x14ac:dyDescent="0.25">
      <c r="B507" s="98"/>
      <c r="C507" s="9"/>
      <c r="D507" s="13"/>
      <c r="E507" s="14"/>
      <c r="F507" s="9"/>
      <c r="N507" s="49"/>
      <c r="O507" s="49"/>
      <c r="P507" s="49"/>
      <c r="Q507" s="49"/>
      <c r="R507" s="49"/>
      <c r="S507" s="49"/>
      <c r="T507" s="49"/>
      <c r="U507" s="49"/>
      <c r="V507" s="49"/>
      <c r="W507" s="49"/>
      <c r="X507" s="49"/>
      <c r="Y507" s="49"/>
      <c r="Z507" s="49"/>
      <c r="AA507" s="49"/>
      <c r="AB507" s="49"/>
      <c r="AC507" s="49"/>
      <c r="AD507" s="49"/>
      <c r="AE507" s="49"/>
      <c r="AF507" s="49"/>
      <c r="AG507" s="91"/>
    </row>
    <row r="508" spans="1:34" x14ac:dyDescent="0.25">
      <c r="A508" s="99" t="s">
        <v>589</v>
      </c>
      <c r="B508" s="12" t="s">
        <v>61</v>
      </c>
      <c r="C508" s="9" t="s">
        <v>655</v>
      </c>
      <c r="D508" s="13"/>
      <c r="E508" s="14" t="s">
        <v>53</v>
      </c>
      <c r="F508" s="49"/>
      <c r="G508" s="42">
        <v>440000</v>
      </c>
      <c r="N508" s="49"/>
      <c r="O508" s="49"/>
      <c r="P508" s="49"/>
      <c r="Q508" s="49"/>
      <c r="R508" s="49"/>
      <c r="S508" s="49">
        <v>-242000</v>
      </c>
      <c r="T508" s="49"/>
      <c r="U508" s="49"/>
      <c r="V508" s="49"/>
      <c r="W508" s="49"/>
      <c r="X508" s="49"/>
      <c r="Y508" s="61"/>
      <c r="Z508" s="49"/>
      <c r="AA508" s="49"/>
      <c r="AB508" s="49"/>
      <c r="AC508" s="49"/>
      <c r="AD508" s="49"/>
      <c r="AE508" s="49"/>
      <c r="AF508" s="49"/>
      <c r="AG508" s="91">
        <f>SUM(G508:AF508)</f>
        <v>198000</v>
      </c>
    </row>
    <row r="509" spans="1:34" x14ac:dyDescent="0.25">
      <c r="B509" s="257" t="s">
        <v>61</v>
      </c>
      <c r="C509" s="260" t="s">
        <v>655</v>
      </c>
      <c r="D509" s="260"/>
      <c r="E509" s="260" t="s">
        <v>65</v>
      </c>
      <c r="F509" s="260"/>
      <c r="G509" s="268">
        <v>5322732</v>
      </c>
      <c r="H509" s="249"/>
      <c r="I509" s="249"/>
      <c r="J509" s="249"/>
      <c r="K509" s="249"/>
      <c r="L509" s="249"/>
      <c r="M509" s="249"/>
      <c r="N509" s="249"/>
      <c r="O509" s="249"/>
      <c r="P509" s="249"/>
      <c r="Q509" s="249"/>
      <c r="R509" s="249"/>
      <c r="S509" s="249"/>
      <c r="T509" s="249"/>
      <c r="U509" s="249"/>
      <c r="V509" s="249"/>
      <c r="W509" s="249"/>
      <c r="X509" s="249"/>
      <c r="Y509" s="268"/>
      <c r="Z509" s="249"/>
      <c r="AA509" s="249"/>
      <c r="AB509" s="144"/>
      <c r="AC509" s="144"/>
      <c r="AD509" s="144"/>
      <c r="AE509" s="144"/>
      <c r="AF509" s="144"/>
      <c r="AG509" s="252">
        <f>SUM(G509:AF510)</f>
        <v>5322732</v>
      </c>
      <c r="AH509" s="130" t="s">
        <v>29</v>
      </c>
    </row>
    <row r="510" spans="1:34" ht="15" x14ac:dyDescent="0.25">
      <c r="B510" s="259"/>
      <c r="C510" s="251"/>
      <c r="D510" s="251"/>
      <c r="E510" s="251"/>
      <c r="F510" s="251"/>
      <c r="G510" s="267"/>
      <c r="H510" s="251"/>
      <c r="I510" s="251"/>
      <c r="J510" s="251"/>
      <c r="K510" s="251"/>
      <c r="L510" s="251"/>
      <c r="M510" s="251"/>
      <c r="N510" s="251"/>
      <c r="O510" s="251"/>
      <c r="P510" s="251"/>
      <c r="Q510" s="251"/>
      <c r="R510" s="251"/>
      <c r="S510" s="251"/>
      <c r="T510" s="251"/>
      <c r="U510" s="251"/>
      <c r="V510" s="251"/>
      <c r="W510" s="251"/>
      <c r="X510" s="251"/>
      <c r="Y510" s="267"/>
      <c r="Z510" s="254"/>
      <c r="AA510" s="251"/>
      <c r="AB510" s="145"/>
      <c r="AC510" s="145"/>
      <c r="AD510" s="145"/>
      <c r="AE510" s="145"/>
      <c r="AF510" s="145"/>
      <c r="AG510" s="251"/>
      <c r="AH510" s="130" t="s">
        <v>29</v>
      </c>
    </row>
    <row r="511" spans="1:34" x14ac:dyDescent="0.25">
      <c r="B511" s="12" t="s">
        <v>61</v>
      </c>
      <c r="C511" s="9" t="s">
        <v>655</v>
      </c>
      <c r="D511" s="13"/>
      <c r="E511" s="14" t="s">
        <v>97</v>
      </c>
      <c r="F511" s="49"/>
      <c r="G511" s="42">
        <v>2869835</v>
      </c>
      <c r="N511" s="49"/>
      <c r="O511" s="49"/>
      <c r="P511" s="49"/>
      <c r="Q511" s="49"/>
      <c r="R511" s="49"/>
      <c r="S511" s="49"/>
      <c r="T511" s="49"/>
      <c r="U511" s="49"/>
      <c r="V511" s="49"/>
      <c r="W511" s="49"/>
      <c r="X511" s="49"/>
      <c r="Y511" s="42"/>
      <c r="Z511" s="49"/>
      <c r="AA511" s="49"/>
      <c r="AB511" s="49"/>
      <c r="AC511" s="49"/>
      <c r="AD511" s="49"/>
      <c r="AE511" s="49"/>
      <c r="AF511" s="49"/>
      <c r="AG511" s="91">
        <f t="shared" ref="AG511:AG523" si="174">SUM(G511:AF511)</f>
        <v>2869835</v>
      </c>
    </row>
    <row r="512" spans="1:34" x14ac:dyDescent="0.25">
      <c r="B512" s="12" t="s">
        <v>61</v>
      </c>
      <c r="C512" s="9" t="s">
        <v>655</v>
      </c>
      <c r="D512" s="13" t="s">
        <v>35</v>
      </c>
      <c r="E512" s="14" t="s">
        <v>122</v>
      </c>
      <c r="F512" s="49"/>
      <c r="G512" s="42">
        <v>4744505</v>
      </c>
      <c r="N512" s="49"/>
      <c r="O512" s="49"/>
      <c r="P512" s="49"/>
      <c r="Q512" s="49"/>
      <c r="R512" s="49"/>
      <c r="S512" s="49"/>
      <c r="T512" s="49"/>
      <c r="U512" s="49"/>
      <c r="V512" s="49"/>
      <c r="W512" s="49"/>
      <c r="X512" s="49"/>
      <c r="Y512" s="42"/>
      <c r="Z512" s="49"/>
      <c r="AA512" s="49"/>
      <c r="AB512" s="49"/>
      <c r="AC512" s="49"/>
      <c r="AD512" s="49"/>
      <c r="AE512" s="49"/>
      <c r="AF512" s="49"/>
      <c r="AG512" s="91">
        <f t="shared" si="174"/>
        <v>4744505</v>
      </c>
      <c r="AH512" s="130" t="s">
        <v>29</v>
      </c>
    </row>
    <row r="513" spans="1:34" x14ac:dyDescent="0.25">
      <c r="B513" s="12" t="s">
        <v>61</v>
      </c>
      <c r="C513" s="9" t="s">
        <v>655</v>
      </c>
      <c r="D513" s="9" t="s">
        <v>42</v>
      </c>
      <c r="E513" s="14" t="s">
        <v>122</v>
      </c>
      <c r="F513" s="49"/>
      <c r="G513" s="42">
        <v>5708275</v>
      </c>
      <c r="N513" s="49"/>
      <c r="O513" s="49"/>
      <c r="P513" s="49"/>
      <c r="Q513" s="49"/>
      <c r="R513" s="49"/>
      <c r="S513" s="49"/>
      <c r="T513" s="49"/>
      <c r="U513" s="49"/>
      <c r="V513" s="49"/>
      <c r="W513" s="49"/>
      <c r="X513" s="49"/>
      <c r="Y513" s="42"/>
      <c r="Z513" s="49"/>
      <c r="AA513" s="49"/>
      <c r="AB513" s="49"/>
      <c r="AC513" s="49"/>
      <c r="AD513" s="49"/>
      <c r="AE513" s="49"/>
      <c r="AF513" s="49"/>
      <c r="AG513" s="91">
        <f t="shared" si="174"/>
        <v>5708275</v>
      </c>
      <c r="AH513" s="130" t="s">
        <v>29</v>
      </c>
    </row>
    <row r="514" spans="1:34" x14ac:dyDescent="0.25">
      <c r="B514" s="12" t="s">
        <v>61</v>
      </c>
      <c r="C514" s="9" t="s">
        <v>655</v>
      </c>
      <c r="D514" s="13" t="s">
        <v>133</v>
      </c>
      <c r="E514" s="14" t="s">
        <v>134</v>
      </c>
      <c r="F514" s="49"/>
      <c r="G514" s="42">
        <v>4640380</v>
      </c>
      <c r="N514" s="49"/>
      <c r="O514" s="49"/>
      <c r="P514" s="49"/>
      <c r="Q514" s="49"/>
      <c r="R514" s="49"/>
      <c r="S514" s="49"/>
      <c r="T514" s="49"/>
      <c r="U514" s="49"/>
      <c r="V514" s="49"/>
      <c r="W514" s="49"/>
      <c r="X514" s="49"/>
      <c r="Y514" s="42"/>
      <c r="Z514" s="49"/>
      <c r="AA514" s="49"/>
      <c r="AB514" s="49"/>
      <c r="AC514" s="49"/>
      <c r="AD514" s="49"/>
      <c r="AE514" s="49"/>
      <c r="AF514" s="49"/>
      <c r="AG514" s="91">
        <f t="shared" si="174"/>
        <v>4640380</v>
      </c>
      <c r="AH514" s="130" t="s">
        <v>29</v>
      </c>
    </row>
    <row r="515" spans="1:34" x14ac:dyDescent="0.25">
      <c r="B515" s="12" t="s">
        <v>61</v>
      </c>
      <c r="C515" s="9" t="s">
        <v>655</v>
      </c>
      <c r="D515" s="13"/>
      <c r="E515" s="14" t="s">
        <v>138</v>
      </c>
      <c r="F515" s="49"/>
      <c r="G515" s="42">
        <v>2330410</v>
      </c>
      <c r="N515" s="49"/>
      <c r="O515" s="49"/>
      <c r="P515" s="49"/>
      <c r="Q515" s="49"/>
      <c r="R515" s="49"/>
      <c r="S515" s="49"/>
      <c r="T515" s="49"/>
      <c r="U515" s="49"/>
      <c r="V515" s="49"/>
      <c r="W515" s="49"/>
      <c r="X515" s="49"/>
      <c r="Y515" s="42"/>
      <c r="Z515" s="49"/>
      <c r="AA515" s="49"/>
      <c r="AB515" s="49"/>
      <c r="AC515" s="49"/>
      <c r="AD515" s="49"/>
      <c r="AE515" s="49"/>
      <c r="AF515" s="49"/>
      <c r="AG515" s="91">
        <f t="shared" si="174"/>
        <v>2330410</v>
      </c>
    </row>
    <row r="516" spans="1:34" x14ac:dyDescent="0.25">
      <c r="B516" s="12" t="s">
        <v>61</v>
      </c>
      <c r="C516" s="9" t="s">
        <v>655</v>
      </c>
      <c r="D516" s="13" t="s">
        <v>186</v>
      </c>
      <c r="E516" s="14" t="s">
        <v>164</v>
      </c>
      <c r="F516" s="49"/>
      <c r="G516" s="42">
        <v>3732245</v>
      </c>
      <c r="N516" s="49"/>
      <c r="O516" s="49"/>
      <c r="P516" s="49"/>
      <c r="Q516" s="49"/>
      <c r="R516" s="49"/>
      <c r="S516" s="49"/>
      <c r="T516" s="49"/>
      <c r="U516" s="49"/>
      <c r="V516" s="49"/>
      <c r="W516" s="49"/>
      <c r="X516" s="49"/>
      <c r="Y516" s="42"/>
      <c r="Z516" s="49"/>
      <c r="AA516" s="49"/>
      <c r="AB516" s="49"/>
      <c r="AC516" s="49"/>
      <c r="AD516" s="49"/>
      <c r="AE516" s="49"/>
      <c r="AF516" s="49"/>
      <c r="AG516" s="91">
        <f t="shared" si="174"/>
        <v>3732245</v>
      </c>
    </row>
    <row r="517" spans="1:34" x14ac:dyDescent="0.25">
      <c r="B517" s="12" t="s">
        <v>61</v>
      </c>
      <c r="C517" s="9" t="s">
        <v>655</v>
      </c>
      <c r="D517" s="13" t="s">
        <v>148</v>
      </c>
      <c r="E517" s="14" t="s">
        <v>164</v>
      </c>
      <c r="F517" s="49"/>
      <c r="G517" s="42">
        <v>1787240</v>
      </c>
      <c r="N517" s="49"/>
      <c r="O517" s="49"/>
      <c r="P517" s="49"/>
      <c r="Q517" s="49"/>
      <c r="R517" s="49"/>
      <c r="S517" s="49"/>
      <c r="T517" s="49"/>
      <c r="U517" s="49"/>
      <c r="V517" s="49"/>
      <c r="W517" s="49"/>
      <c r="X517" s="49"/>
      <c r="Y517" s="42"/>
      <c r="Z517" s="49"/>
      <c r="AA517" s="49"/>
      <c r="AB517" s="49"/>
      <c r="AC517" s="49"/>
      <c r="AD517" s="49"/>
      <c r="AE517" s="49"/>
      <c r="AF517" s="49"/>
      <c r="AG517" s="91">
        <f t="shared" si="174"/>
        <v>1787240</v>
      </c>
    </row>
    <row r="518" spans="1:34" s="18" customFormat="1" ht="15" customHeight="1" x14ac:dyDescent="0.2">
      <c r="A518" s="40"/>
      <c r="B518" s="12" t="s">
        <v>61</v>
      </c>
      <c r="C518" s="9" t="s">
        <v>655</v>
      </c>
      <c r="D518" s="19"/>
      <c r="E518" s="16" t="s">
        <v>187</v>
      </c>
      <c r="F518" s="70" t="s">
        <v>29</v>
      </c>
      <c r="G518" s="42">
        <v>0</v>
      </c>
      <c r="H518" s="49"/>
      <c r="I518" s="49"/>
      <c r="J518" s="49"/>
      <c r="K518" s="49"/>
      <c r="L518" s="49"/>
      <c r="M518" s="49"/>
      <c r="N518" s="49"/>
      <c r="O518" s="49"/>
      <c r="P518" s="49"/>
      <c r="Q518" s="49"/>
      <c r="R518" s="49"/>
      <c r="S518" s="49"/>
      <c r="T518" s="49"/>
      <c r="U518" s="49"/>
      <c r="V518" s="49"/>
      <c r="W518" s="49"/>
      <c r="X518" s="49"/>
      <c r="Y518" s="42"/>
      <c r="Z518" s="49"/>
      <c r="AA518" s="49"/>
      <c r="AB518" s="49"/>
      <c r="AC518" s="49"/>
      <c r="AD518" s="49"/>
      <c r="AE518" s="49"/>
      <c r="AF518" s="49"/>
      <c r="AG518" s="91">
        <f t="shared" si="174"/>
        <v>0</v>
      </c>
    </row>
    <row r="519" spans="1:34" x14ac:dyDescent="0.25">
      <c r="B519" s="12" t="s">
        <v>61</v>
      </c>
      <c r="C519" s="9" t="s">
        <v>655</v>
      </c>
      <c r="D519" s="13"/>
      <c r="E519" s="14" t="s">
        <v>424</v>
      </c>
      <c r="F519" s="49"/>
      <c r="G519" s="42">
        <v>284235</v>
      </c>
      <c r="N519" s="49"/>
      <c r="O519" s="49"/>
      <c r="P519" s="49"/>
      <c r="Q519" s="49">
        <v>75000</v>
      </c>
      <c r="R519" s="49"/>
      <c r="S519" s="49"/>
      <c r="T519" s="49"/>
      <c r="U519" s="49"/>
      <c r="V519" s="49"/>
      <c r="W519" s="49"/>
      <c r="X519" s="49"/>
      <c r="Y519" s="42"/>
      <c r="Z519" s="49"/>
      <c r="AA519" s="49"/>
      <c r="AB519" s="49"/>
      <c r="AC519" s="49"/>
      <c r="AD519" s="49"/>
      <c r="AE519" s="49"/>
      <c r="AF519" s="49"/>
      <c r="AG519" s="91">
        <f t="shared" si="174"/>
        <v>359235</v>
      </c>
    </row>
    <row r="520" spans="1:34" ht="15.75" customHeight="1" x14ac:dyDescent="0.25">
      <c r="B520" s="12" t="s">
        <v>61</v>
      </c>
      <c r="C520" s="9" t="s">
        <v>655</v>
      </c>
      <c r="D520" s="13"/>
      <c r="E520" s="14" t="s">
        <v>238</v>
      </c>
      <c r="F520" s="49"/>
      <c r="G520" s="42">
        <v>5704615</v>
      </c>
      <c r="N520" s="49"/>
      <c r="O520" s="49"/>
      <c r="P520" s="49"/>
      <c r="Q520" s="49"/>
      <c r="R520" s="49"/>
      <c r="S520" s="49"/>
      <c r="T520" s="49"/>
      <c r="U520" s="49"/>
      <c r="V520" s="49"/>
      <c r="W520" s="49"/>
      <c r="X520" s="49"/>
      <c r="Y520" s="42"/>
      <c r="Z520" s="49"/>
      <c r="AA520" s="49"/>
      <c r="AB520" s="49"/>
      <c r="AC520" s="49"/>
      <c r="AD520" s="49"/>
      <c r="AE520" s="49"/>
      <c r="AF520" s="49"/>
      <c r="AG520" s="91">
        <f t="shared" si="174"/>
        <v>5704615</v>
      </c>
    </row>
    <row r="521" spans="1:34" x14ac:dyDescent="0.25">
      <c r="B521" s="12" t="s">
        <v>61</v>
      </c>
      <c r="C521" s="9" t="s">
        <v>655</v>
      </c>
      <c r="D521" s="13" t="s">
        <v>696</v>
      </c>
      <c r="E521" s="14" t="s">
        <v>254</v>
      </c>
      <c r="F521" s="49"/>
      <c r="G521" s="42">
        <v>2475000</v>
      </c>
      <c r="N521" s="49"/>
      <c r="O521" s="49"/>
      <c r="P521" s="49"/>
      <c r="Q521" s="49"/>
      <c r="R521" s="49"/>
      <c r="S521" s="49"/>
      <c r="T521" s="49"/>
      <c r="U521" s="49"/>
      <c r="V521" s="49"/>
      <c r="W521" s="49"/>
      <c r="X521" s="49"/>
      <c r="Y521" s="42"/>
      <c r="Z521" s="49"/>
      <c r="AA521" s="49"/>
      <c r="AB521" s="49"/>
      <c r="AC521" s="49"/>
      <c r="AD521" s="49"/>
      <c r="AE521" s="49"/>
      <c r="AF521" s="49"/>
      <c r="AG521" s="91">
        <f t="shared" si="174"/>
        <v>2475000</v>
      </c>
    </row>
    <row r="522" spans="1:34" x14ac:dyDescent="0.25">
      <c r="B522" s="15" t="s">
        <v>61</v>
      </c>
      <c r="C522" s="9" t="s">
        <v>655</v>
      </c>
      <c r="D522" s="13" t="s">
        <v>268</v>
      </c>
      <c r="E522" s="14" t="s">
        <v>254</v>
      </c>
      <c r="F522" s="49"/>
      <c r="G522" s="42">
        <v>7425000</v>
      </c>
      <c r="N522" s="49"/>
      <c r="O522" s="49"/>
      <c r="P522" s="49"/>
      <c r="Q522" s="49"/>
      <c r="R522" s="49"/>
      <c r="S522" s="49"/>
      <c r="T522" s="49"/>
      <c r="U522" s="49"/>
      <c r="V522" s="49"/>
      <c r="W522" s="49"/>
      <c r="X522" s="49"/>
      <c r="Y522" s="42"/>
      <c r="Z522" s="49"/>
      <c r="AA522" s="49"/>
      <c r="AB522" s="49"/>
      <c r="AC522" s="49"/>
      <c r="AD522" s="49"/>
      <c r="AE522" s="49"/>
      <c r="AF522" s="49"/>
      <c r="AG522" s="91">
        <f t="shared" si="174"/>
        <v>7425000</v>
      </c>
    </row>
    <row r="523" spans="1:34" x14ac:dyDescent="0.25">
      <c r="B523" s="15" t="s">
        <v>61</v>
      </c>
      <c r="C523" s="9" t="s">
        <v>655</v>
      </c>
      <c r="D523" s="13" t="s">
        <v>46</v>
      </c>
      <c r="E523" s="14" t="s">
        <v>254</v>
      </c>
      <c r="F523" s="49"/>
      <c r="G523" s="42">
        <v>4950000</v>
      </c>
      <c r="N523" s="49"/>
      <c r="O523" s="49"/>
      <c r="P523" s="49"/>
      <c r="Q523" s="49"/>
      <c r="R523" s="49"/>
      <c r="S523" s="49"/>
      <c r="T523" s="49"/>
      <c r="U523" s="49"/>
      <c r="V523" s="49"/>
      <c r="W523" s="49"/>
      <c r="X523" s="49"/>
      <c r="Y523" s="42"/>
      <c r="Z523" s="49"/>
      <c r="AA523" s="49"/>
      <c r="AB523" s="49"/>
      <c r="AC523" s="49"/>
      <c r="AD523" s="49"/>
      <c r="AE523" s="49"/>
      <c r="AF523" s="49"/>
      <c r="AG523" s="91">
        <f t="shared" si="174"/>
        <v>4950000</v>
      </c>
    </row>
    <row r="524" spans="1:34" x14ac:dyDescent="0.25">
      <c r="B524" s="257" t="s">
        <v>61</v>
      </c>
      <c r="C524" s="260" t="s">
        <v>655</v>
      </c>
      <c r="D524" s="260"/>
      <c r="E524" s="260" t="s">
        <v>157</v>
      </c>
      <c r="F524" s="260"/>
      <c r="G524" s="268">
        <v>13724210</v>
      </c>
      <c r="H524" s="249"/>
      <c r="I524" s="249"/>
      <c r="J524" s="249">
        <v>250000</v>
      </c>
      <c r="K524" s="249"/>
      <c r="L524" s="249"/>
      <c r="M524" s="249"/>
      <c r="N524" s="249"/>
      <c r="O524" s="249"/>
      <c r="P524" s="249"/>
      <c r="Q524" s="249"/>
      <c r="R524" s="249"/>
      <c r="S524" s="249"/>
      <c r="T524" s="249"/>
      <c r="U524" s="249"/>
      <c r="V524" s="249"/>
      <c r="W524" s="249"/>
      <c r="X524" s="249"/>
      <c r="Y524" s="268"/>
      <c r="Z524" s="249"/>
      <c r="AA524" s="249"/>
      <c r="AB524" s="144"/>
      <c r="AC524" s="144"/>
      <c r="AD524" s="144"/>
      <c r="AE524" s="144"/>
      <c r="AF524" s="144"/>
      <c r="AG524" s="252">
        <f>SUM(G524:AF526)</f>
        <v>13974210</v>
      </c>
      <c r="AH524" s="130" t="s">
        <v>29</v>
      </c>
    </row>
    <row r="525" spans="1:34" ht="15" x14ac:dyDescent="0.25">
      <c r="B525" s="258"/>
      <c r="C525" s="250"/>
      <c r="D525" s="250"/>
      <c r="E525" s="250"/>
      <c r="F525" s="250"/>
      <c r="G525" s="275"/>
      <c r="H525" s="250"/>
      <c r="I525" s="250"/>
      <c r="J525" s="250"/>
      <c r="K525" s="250"/>
      <c r="L525" s="250"/>
      <c r="M525" s="250"/>
      <c r="N525" s="250"/>
      <c r="O525" s="250"/>
      <c r="P525" s="250"/>
      <c r="Q525" s="250"/>
      <c r="R525" s="250"/>
      <c r="S525" s="250"/>
      <c r="T525" s="250"/>
      <c r="U525" s="250"/>
      <c r="V525" s="250"/>
      <c r="W525" s="250"/>
      <c r="X525" s="250"/>
      <c r="Y525" s="275"/>
      <c r="Z525" s="253"/>
      <c r="AA525" s="250"/>
      <c r="AB525" s="146"/>
      <c r="AC525" s="146"/>
      <c r="AD525" s="146"/>
      <c r="AE525" s="146"/>
      <c r="AF525" s="146"/>
      <c r="AG525" s="250"/>
      <c r="AH525" s="130" t="s">
        <v>29</v>
      </c>
    </row>
    <row r="526" spans="1:34" ht="15" x14ac:dyDescent="0.25">
      <c r="B526" s="259"/>
      <c r="C526" s="251"/>
      <c r="D526" s="251"/>
      <c r="E526" s="251"/>
      <c r="F526" s="251"/>
      <c r="G526" s="267"/>
      <c r="H526" s="251"/>
      <c r="I526" s="251"/>
      <c r="J526" s="251"/>
      <c r="K526" s="251"/>
      <c r="L526" s="251"/>
      <c r="M526" s="251"/>
      <c r="N526" s="251"/>
      <c r="O526" s="251"/>
      <c r="P526" s="251"/>
      <c r="Q526" s="251"/>
      <c r="R526" s="251"/>
      <c r="S526" s="251"/>
      <c r="T526" s="251"/>
      <c r="U526" s="251"/>
      <c r="V526" s="251"/>
      <c r="W526" s="251"/>
      <c r="X526" s="251"/>
      <c r="Y526" s="267"/>
      <c r="Z526" s="254"/>
      <c r="AA526" s="251"/>
      <c r="AB526" s="145"/>
      <c r="AC526" s="145"/>
      <c r="AD526" s="145"/>
      <c r="AE526" s="145"/>
      <c r="AF526" s="145"/>
      <c r="AG526" s="251"/>
      <c r="AH526" s="130" t="s">
        <v>29</v>
      </c>
    </row>
    <row r="527" spans="1:34" s="105" customFormat="1" x14ac:dyDescent="0.2">
      <c r="A527" s="100"/>
      <c r="B527" s="101" t="s">
        <v>61</v>
      </c>
      <c r="C527" s="115" t="s">
        <v>655</v>
      </c>
      <c r="D527" s="101" t="s">
        <v>136</v>
      </c>
      <c r="E527" s="109" t="s">
        <v>279</v>
      </c>
      <c r="F527" s="102"/>
      <c r="G527" s="102">
        <v>1512920</v>
      </c>
      <c r="H527" s="102"/>
      <c r="I527" s="102"/>
      <c r="J527" s="102"/>
      <c r="K527" s="102"/>
      <c r="L527" s="102"/>
      <c r="M527" s="102"/>
      <c r="N527" s="102"/>
      <c r="O527" s="102">
        <v>-1386843</v>
      </c>
      <c r="P527" s="102"/>
      <c r="Q527" s="102"/>
      <c r="R527" s="102"/>
      <c r="S527" s="102"/>
      <c r="T527" s="102"/>
      <c r="U527" s="102"/>
      <c r="V527" s="102"/>
      <c r="W527" s="102"/>
      <c r="X527" s="102"/>
      <c r="Y527" s="102"/>
      <c r="Z527" s="102"/>
      <c r="AA527" s="102"/>
      <c r="AB527" s="102"/>
      <c r="AC527" s="102"/>
      <c r="AD527" s="102"/>
      <c r="AE527" s="102"/>
      <c r="AF527" s="102"/>
      <c r="AG527" s="103">
        <f t="shared" ref="AG527:AG534" si="175">SUM(G527:AF527)</f>
        <v>126077</v>
      </c>
    </row>
    <row r="528" spans="1:34" s="105" customFormat="1" x14ac:dyDescent="0.2">
      <c r="A528" s="100"/>
      <c r="B528" s="101" t="s">
        <v>61</v>
      </c>
      <c r="C528" s="115" t="s">
        <v>655</v>
      </c>
      <c r="D528" s="101" t="s">
        <v>35</v>
      </c>
      <c r="E528" s="109" t="s">
        <v>697</v>
      </c>
      <c r="F528" s="102"/>
      <c r="G528" s="102">
        <v>1145180</v>
      </c>
      <c r="H528" s="102"/>
      <c r="I528" s="102"/>
      <c r="J528" s="102"/>
      <c r="K528" s="102"/>
      <c r="L528" s="102"/>
      <c r="M528" s="102"/>
      <c r="N528" s="102"/>
      <c r="O528" s="102">
        <v>-1049748</v>
      </c>
      <c r="P528" s="102"/>
      <c r="Q528" s="102"/>
      <c r="R528" s="102"/>
      <c r="S528" s="102"/>
      <c r="T528" s="102"/>
      <c r="U528" s="102"/>
      <c r="V528" s="102"/>
      <c r="W528" s="102"/>
      <c r="X528" s="102"/>
      <c r="Y528" s="102"/>
      <c r="Z528" s="102"/>
      <c r="AA528" s="102"/>
      <c r="AB528" s="102"/>
      <c r="AC528" s="102"/>
      <c r="AD528" s="102"/>
      <c r="AE528" s="102"/>
      <c r="AF528" s="102"/>
      <c r="AG528" s="103">
        <f t="shared" si="175"/>
        <v>95432</v>
      </c>
    </row>
    <row r="529" spans="1:33" x14ac:dyDescent="0.25">
      <c r="B529" s="12" t="s">
        <v>61</v>
      </c>
      <c r="C529" s="9" t="s">
        <v>655</v>
      </c>
      <c r="D529" s="13" t="s">
        <v>56</v>
      </c>
      <c r="E529" s="14" t="s">
        <v>281</v>
      </c>
      <c r="F529" s="49"/>
      <c r="G529" s="42">
        <v>4406035</v>
      </c>
      <c r="N529" s="49"/>
      <c r="O529" s="49"/>
      <c r="P529" s="49"/>
      <c r="Q529" s="49"/>
      <c r="R529" s="49"/>
      <c r="S529" s="49"/>
      <c r="T529" s="49"/>
      <c r="U529" s="49"/>
      <c r="V529" s="49"/>
      <c r="W529" s="49"/>
      <c r="X529" s="49"/>
      <c r="Y529" s="42"/>
      <c r="Z529" s="49"/>
      <c r="AA529" s="49"/>
      <c r="AB529" s="49"/>
      <c r="AC529" s="49"/>
      <c r="AD529" s="49"/>
      <c r="AE529" s="49"/>
      <c r="AF529" s="49"/>
      <c r="AG529" s="91">
        <f t="shared" si="175"/>
        <v>4406035</v>
      </c>
    </row>
    <row r="530" spans="1:33" x14ac:dyDescent="0.25">
      <c r="B530" s="12"/>
      <c r="C530" s="9"/>
      <c r="D530" s="13" t="s">
        <v>136</v>
      </c>
      <c r="E530" s="14" t="s">
        <v>281</v>
      </c>
      <c r="F530" s="49"/>
      <c r="G530" s="42">
        <v>2175000</v>
      </c>
      <c r="N530" s="49"/>
      <c r="O530" s="49"/>
      <c r="P530" s="49"/>
      <c r="Q530" s="49"/>
      <c r="R530" s="49"/>
      <c r="S530" s="49"/>
      <c r="T530" s="49"/>
      <c r="U530" s="49"/>
      <c r="V530" s="49"/>
      <c r="W530" s="49"/>
      <c r="X530" s="49"/>
      <c r="Y530" s="42"/>
      <c r="Z530" s="49"/>
      <c r="AA530" s="49"/>
      <c r="AB530" s="49"/>
      <c r="AC530" s="49"/>
      <c r="AD530" s="49"/>
      <c r="AE530" s="49"/>
      <c r="AF530" s="49"/>
      <c r="AG530" s="91">
        <f t="shared" si="175"/>
        <v>2175000</v>
      </c>
    </row>
    <row r="531" spans="1:33" ht="14.25" customHeight="1" x14ac:dyDescent="0.25">
      <c r="B531" s="12" t="s">
        <v>61</v>
      </c>
      <c r="C531" s="9" t="s">
        <v>655</v>
      </c>
      <c r="D531" s="13"/>
      <c r="E531" s="14" t="s">
        <v>301</v>
      </c>
      <c r="F531" s="49"/>
      <c r="G531" s="42">
        <v>3850050</v>
      </c>
      <c r="N531" s="49"/>
      <c r="O531" s="49"/>
      <c r="P531" s="49"/>
      <c r="Q531" s="49"/>
      <c r="R531" s="49"/>
      <c r="S531" s="49"/>
      <c r="T531" s="49"/>
      <c r="U531" s="49"/>
      <c r="V531" s="49"/>
      <c r="W531" s="49"/>
      <c r="X531" s="49"/>
      <c r="Y531" s="42"/>
      <c r="Z531" s="49"/>
      <c r="AA531" s="49"/>
      <c r="AB531" s="49"/>
      <c r="AC531" s="49"/>
      <c r="AD531" s="49"/>
      <c r="AE531" s="49"/>
      <c r="AF531" s="49"/>
      <c r="AG531" s="91">
        <f t="shared" si="175"/>
        <v>3850050</v>
      </c>
    </row>
    <row r="532" spans="1:33" x14ac:dyDescent="0.25">
      <c r="B532" s="12" t="s">
        <v>61</v>
      </c>
      <c r="C532" s="9" t="s">
        <v>655</v>
      </c>
      <c r="D532" s="13"/>
      <c r="E532" s="14" t="s">
        <v>299</v>
      </c>
      <c r="F532" s="49"/>
      <c r="G532" s="42">
        <v>2193715</v>
      </c>
      <c r="N532" s="49"/>
      <c r="O532" s="49"/>
      <c r="P532" s="49"/>
      <c r="Q532" s="49"/>
      <c r="R532" s="49"/>
      <c r="S532" s="49"/>
      <c r="T532" s="49"/>
      <c r="U532" s="49"/>
      <c r="V532" s="49"/>
      <c r="W532" s="49"/>
      <c r="X532" s="49"/>
      <c r="Y532" s="42"/>
      <c r="Z532" s="49"/>
      <c r="AA532" s="49"/>
      <c r="AB532" s="49"/>
      <c r="AC532" s="49"/>
      <c r="AD532" s="49"/>
      <c r="AE532" s="49"/>
      <c r="AF532" s="49"/>
      <c r="AG532" s="91">
        <f t="shared" si="175"/>
        <v>2193715</v>
      </c>
    </row>
    <row r="533" spans="1:33" x14ac:dyDescent="0.25">
      <c r="B533" s="12" t="s">
        <v>61</v>
      </c>
      <c r="C533" s="9" t="s">
        <v>655</v>
      </c>
      <c r="D533" s="13" t="s">
        <v>46</v>
      </c>
      <c r="E533" s="14" t="s">
        <v>308</v>
      </c>
      <c r="F533" s="49"/>
      <c r="G533" s="42">
        <v>1190980</v>
      </c>
      <c r="N533" s="49"/>
      <c r="O533" s="49"/>
      <c r="P533" s="49"/>
      <c r="Q533" s="49"/>
      <c r="R533" s="49"/>
      <c r="S533" s="49"/>
      <c r="T533" s="49"/>
      <c r="U533" s="49"/>
      <c r="V533" s="49"/>
      <c r="W533" s="49"/>
      <c r="X533" s="49"/>
      <c r="Y533" s="42"/>
      <c r="Z533" s="49"/>
      <c r="AA533" s="49"/>
      <c r="AB533" s="49"/>
      <c r="AC533" s="49"/>
      <c r="AD533" s="49"/>
      <c r="AE533" s="49"/>
      <c r="AF533" s="49"/>
      <c r="AG533" s="91">
        <f t="shared" si="175"/>
        <v>1190980</v>
      </c>
    </row>
    <row r="534" spans="1:33" x14ac:dyDescent="0.25">
      <c r="B534" s="12" t="s">
        <v>61</v>
      </c>
      <c r="C534" s="9" t="s">
        <v>655</v>
      </c>
      <c r="D534" s="13" t="s">
        <v>42</v>
      </c>
      <c r="E534" s="14" t="s">
        <v>308</v>
      </c>
      <c r="F534" s="49"/>
      <c r="G534" s="42">
        <v>942670</v>
      </c>
      <c r="N534" s="49"/>
      <c r="O534" s="49"/>
      <c r="P534" s="49"/>
      <c r="Q534" s="49"/>
      <c r="R534" s="49"/>
      <c r="S534" s="49"/>
      <c r="T534" s="49"/>
      <c r="U534" s="49"/>
      <c r="V534" s="49"/>
      <c r="W534" s="49"/>
      <c r="X534" s="49"/>
      <c r="Y534" s="42"/>
      <c r="Z534" s="49"/>
      <c r="AA534" s="49"/>
      <c r="AB534" s="49"/>
      <c r="AC534" s="49"/>
      <c r="AD534" s="49"/>
      <c r="AE534" s="49"/>
      <c r="AF534" s="49"/>
      <c r="AG534" s="91">
        <f t="shared" si="175"/>
        <v>942670</v>
      </c>
    </row>
    <row r="535" spans="1:33" ht="12.75" customHeight="1" x14ac:dyDescent="0.25">
      <c r="B535" s="257" t="s">
        <v>61</v>
      </c>
      <c r="C535" s="260" t="s">
        <v>655</v>
      </c>
      <c r="D535" s="260"/>
      <c r="E535" s="260" t="s">
        <v>356</v>
      </c>
      <c r="F535" s="260"/>
      <c r="G535" s="268">
        <v>2120955</v>
      </c>
      <c r="H535" s="249"/>
      <c r="I535" s="249"/>
      <c r="J535" s="249"/>
      <c r="K535" s="249"/>
      <c r="L535" s="249"/>
      <c r="M535" s="249"/>
      <c r="N535" s="249"/>
      <c r="O535" s="249"/>
      <c r="P535" s="249"/>
      <c r="Q535" s="249"/>
      <c r="R535" s="249"/>
      <c r="S535" s="249"/>
      <c r="T535" s="249"/>
      <c r="U535" s="249"/>
      <c r="V535" s="249"/>
      <c r="W535" s="249"/>
      <c r="X535" s="249"/>
      <c r="Y535" s="268"/>
      <c r="Z535" s="249"/>
      <c r="AA535" s="249"/>
      <c r="AB535" s="144"/>
      <c r="AC535" s="144"/>
      <c r="AD535" s="144"/>
      <c r="AE535" s="144"/>
      <c r="AF535" s="144"/>
      <c r="AG535" s="252">
        <f>SUM(G535:AF536)</f>
        <v>2120955</v>
      </c>
    </row>
    <row r="536" spans="1:33" ht="15" x14ac:dyDescent="0.25">
      <c r="B536" s="259"/>
      <c r="C536" s="251"/>
      <c r="D536" s="251"/>
      <c r="E536" s="251"/>
      <c r="F536" s="251"/>
      <c r="G536" s="267"/>
      <c r="H536" s="251"/>
      <c r="I536" s="251"/>
      <c r="J536" s="251"/>
      <c r="K536" s="251"/>
      <c r="L536" s="251"/>
      <c r="M536" s="251"/>
      <c r="N536" s="251"/>
      <c r="O536" s="251"/>
      <c r="P536" s="251"/>
      <c r="Q536" s="251"/>
      <c r="R536" s="251"/>
      <c r="S536" s="251"/>
      <c r="T536" s="251"/>
      <c r="U536" s="251"/>
      <c r="V536" s="251"/>
      <c r="W536" s="251"/>
      <c r="X536" s="251"/>
      <c r="Y536" s="267"/>
      <c r="Z536" s="254"/>
      <c r="AA536" s="251"/>
      <c r="AB536" s="145"/>
      <c r="AC536" s="145"/>
      <c r="AD536" s="145"/>
      <c r="AE536" s="145"/>
      <c r="AF536" s="145"/>
      <c r="AG536" s="251"/>
    </row>
    <row r="537" spans="1:33" s="105" customFormat="1" x14ac:dyDescent="0.2">
      <c r="A537" s="100"/>
      <c r="B537" s="101" t="s">
        <v>61</v>
      </c>
      <c r="C537" s="115" t="s">
        <v>655</v>
      </c>
      <c r="D537" s="101"/>
      <c r="E537" s="109" t="s">
        <v>608</v>
      </c>
      <c r="F537" s="102" t="s">
        <v>29</v>
      </c>
      <c r="G537" s="102">
        <v>0</v>
      </c>
      <c r="H537" s="102"/>
      <c r="I537" s="102"/>
      <c r="J537" s="102"/>
      <c r="K537" s="102"/>
      <c r="L537" s="102"/>
      <c r="M537" s="102"/>
      <c r="N537" s="102"/>
      <c r="O537" s="102"/>
      <c r="P537" s="102"/>
      <c r="Q537" s="102"/>
      <c r="R537" s="102"/>
      <c r="S537" s="102"/>
      <c r="T537" s="102"/>
      <c r="U537" s="102"/>
      <c r="V537" s="102"/>
      <c r="W537" s="102"/>
      <c r="X537" s="102"/>
      <c r="Y537" s="102"/>
      <c r="Z537" s="102"/>
      <c r="AA537" s="102"/>
      <c r="AB537" s="102"/>
      <c r="AC537" s="102"/>
      <c r="AD537" s="102"/>
      <c r="AE537" s="102"/>
      <c r="AF537" s="102"/>
      <c r="AG537" s="103">
        <f>SUM(G537:AF537)</f>
        <v>0</v>
      </c>
    </row>
    <row r="538" spans="1:33" ht="12.75" customHeight="1" x14ac:dyDescent="0.25">
      <c r="B538" s="257" t="s">
        <v>61</v>
      </c>
      <c r="C538" s="260" t="s">
        <v>655</v>
      </c>
      <c r="D538" s="260"/>
      <c r="E538" s="260" t="s">
        <v>426</v>
      </c>
      <c r="F538" s="260"/>
      <c r="G538" s="268">
        <v>3271780</v>
      </c>
      <c r="H538" s="249"/>
      <c r="I538" s="249"/>
      <c r="J538" s="249"/>
      <c r="K538" s="249"/>
      <c r="L538" s="249"/>
      <c r="M538" s="249"/>
      <c r="N538" s="249"/>
      <c r="O538" s="249"/>
      <c r="P538" s="249"/>
      <c r="Q538" s="249"/>
      <c r="R538" s="249"/>
      <c r="S538" s="249"/>
      <c r="T538" s="249"/>
      <c r="U538" s="249"/>
      <c r="V538" s="249"/>
      <c r="W538" s="249"/>
      <c r="X538" s="249"/>
      <c r="Y538" s="268"/>
      <c r="Z538" s="249"/>
      <c r="AA538" s="249"/>
      <c r="AB538" s="144"/>
      <c r="AC538" s="144"/>
      <c r="AD538" s="144"/>
      <c r="AE538" s="144"/>
      <c r="AF538" s="144"/>
      <c r="AG538" s="252">
        <f>SUM(G538:AF539)</f>
        <v>3271780</v>
      </c>
    </row>
    <row r="539" spans="1:33" ht="15" x14ac:dyDescent="0.25">
      <c r="B539" s="259"/>
      <c r="C539" s="251"/>
      <c r="D539" s="251"/>
      <c r="E539" s="251"/>
      <c r="F539" s="251"/>
      <c r="G539" s="267"/>
      <c r="H539" s="251"/>
      <c r="I539" s="251"/>
      <c r="J539" s="251"/>
      <c r="K539" s="251"/>
      <c r="L539" s="251"/>
      <c r="M539" s="251"/>
      <c r="N539" s="251"/>
      <c r="O539" s="251"/>
      <c r="P539" s="251"/>
      <c r="Q539" s="251"/>
      <c r="R539" s="251"/>
      <c r="S539" s="251"/>
      <c r="T539" s="251"/>
      <c r="U539" s="251"/>
      <c r="V539" s="251"/>
      <c r="W539" s="251"/>
      <c r="X539" s="251"/>
      <c r="Y539" s="267"/>
      <c r="Z539" s="254"/>
      <c r="AA539" s="251"/>
      <c r="AB539" s="145"/>
      <c r="AC539" s="145"/>
      <c r="AD539" s="145"/>
      <c r="AE539" s="145"/>
      <c r="AF539" s="145"/>
      <c r="AG539" s="251"/>
    </row>
    <row r="540" spans="1:33" x14ac:dyDescent="0.25">
      <c r="B540" s="12" t="s">
        <v>61</v>
      </c>
      <c r="C540" s="9" t="s">
        <v>655</v>
      </c>
      <c r="D540" s="13" t="s">
        <v>35</v>
      </c>
      <c r="E540" s="119" t="s">
        <v>427</v>
      </c>
      <c r="F540" s="120"/>
      <c r="G540" s="42">
        <v>2212915</v>
      </c>
      <c r="H540" s="120"/>
      <c r="I540" s="49">
        <v>13750</v>
      </c>
      <c r="J540" s="120"/>
      <c r="K540" s="120"/>
      <c r="L540" s="120"/>
      <c r="M540" s="120"/>
      <c r="N540" s="120"/>
      <c r="O540" s="120"/>
      <c r="P540" s="49"/>
      <c r="Q540" s="49"/>
      <c r="R540" s="49">
        <v>16203</v>
      </c>
      <c r="S540" s="120"/>
      <c r="T540" s="120"/>
      <c r="U540" s="49">
        <v>4421</v>
      </c>
      <c r="V540" s="120"/>
      <c r="W540" s="120"/>
      <c r="X540" s="120"/>
      <c r="Y540" s="129"/>
      <c r="Z540" s="49"/>
      <c r="AA540" s="145"/>
      <c r="AB540" s="145"/>
      <c r="AC540" s="145"/>
      <c r="AD540" s="145"/>
      <c r="AE540" s="145"/>
      <c r="AF540" s="145"/>
      <c r="AG540" s="91">
        <f t="shared" ref="AG540:AG549" si="176">SUM(G540:AF540)</f>
        <v>2247289</v>
      </c>
    </row>
    <row r="541" spans="1:33" x14ac:dyDescent="0.25">
      <c r="B541" s="12" t="s">
        <v>61</v>
      </c>
      <c r="C541" s="9" t="s">
        <v>655</v>
      </c>
      <c r="D541" s="13" t="s">
        <v>42</v>
      </c>
      <c r="E541" s="119" t="s">
        <v>427</v>
      </c>
      <c r="F541" s="120"/>
      <c r="G541" s="42">
        <v>2212915</v>
      </c>
      <c r="H541" s="120"/>
      <c r="I541" s="49">
        <v>13750</v>
      </c>
      <c r="J541" s="120"/>
      <c r="K541" s="120"/>
      <c r="L541" s="120"/>
      <c r="M541" s="120"/>
      <c r="N541" s="120"/>
      <c r="O541" s="120"/>
      <c r="P541" s="49"/>
      <c r="Q541" s="49"/>
      <c r="R541" s="49">
        <v>7250</v>
      </c>
      <c r="S541" s="120"/>
      <c r="T541" s="120"/>
      <c r="U541" s="49"/>
      <c r="V541" s="120"/>
      <c r="W541" s="120"/>
      <c r="X541" s="120"/>
      <c r="Y541" s="129"/>
      <c r="Z541" s="49"/>
      <c r="AA541" s="145"/>
      <c r="AB541" s="145"/>
      <c r="AC541" s="145"/>
      <c r="AD541" s="145"/>
      <c r="AE541" s="145"/>
      <c r="AF541" s="145"/>
      <c r="AG541" s="91">
        <f t="shared" si="176"/>
        <v>2233915</v>
      </c>
    </row>
    <row r="542" spans="1:33" x14ac:dyDescent="0.25">
      <c r="B542" s="12" t="s">
        <v>61</v>
      </c>
      <c r="C542" s="9" t="s">
        <v>655</v>
      </c>
      <c r="D542" s="13"/>
      <c r="E542" s="9" t="s">
        <v>450</v>
      </c>
      <c r="F542" s="49"/>
      <c r="G542" s="42">
        <v>5656065</v>
      </c>
      <c r="N542" s="49"/>
      <c r="O542" s="49"/>
      <c r="P542" s="49"/>
      <c r="Q542" s="49"/>
      <c r="R542" s="49"/>
      <c r="S542" s="49"/>
      <c r="T542" s="49"/>
      <c r="U542" s="49"/>
      <c r="V542" s="49"/>
      <c r="W542" s="49"/>
      <c r="X542" s="49"/>
      <c r="Y542" s="42"/>
      <c r="Z542" s="49"/>
      <c r="AA542" s="49"/>
      <c r="AB542" s="49"/>
      <c r="AC542" s="49"/>
      <c r="AD542" s="49"/>
      <c r="AE542" s="49"/>
      <c r="AF542" s="49"/>
      <c r="AG542" s="91">
        <f t="shared" si="176"/>
        <v>5656065</v>
      </c>
    </row>
    <row r="543" spans="1:33" x14ac:dyDescent="0.25">
      <c r="B543" s="12" t="s">
        <v>61</v>
      </c>
      <c r="C543" s="9" t="s">
        <v>655</v>
      </c>
      <c r="D543" s="13"/>
      <c r="E543" s="14" t="s">
        <v>478</v>
      </c>
      <c r="F543" s="49"/>
      <c r="G543" s="42">
        <v>1868645</v>
      </c>
      <c r="N543" s="49"/>
      <c r="O543" s="49"/>
      <c r="P543" s="49"/>
      <c r="Q543" s="49"/>
      <c r="R543" s="49"/>
      <c r="S543" s="49"/>
      <c r="T543" s="49"/>
      <c r="U543" s="49"/>
      <c r="V543" s="49"/>
      <c r="W543" s="49"/>
      <c r="X543" s="49"/>
      <c r="Y543" s="42"/>
      <c r="Z543" s="49"/>
      <c r="AA543" s="49"/>
      <c r="AB543" s="49"/>
      <c r="AC543" s="49"/>
      <c r="AD543" s="49"/>
      <c r="AE543" s="49"/>
      <c r="AF543" s="49"/>
      <c r="AG543" s="91">
        <f t="shared" si="176"/>
        <v>1868645</v>
      </c>
    </row>
    <row r="544" spans="1:33" x14ac:dyDescent="0.25">
      <c r="B544" s="12" t="s">
        <v>61</v>
      </c>
      <c r="C544" s="9" t="s">
        <v>655</v>
      </c>
      <c r="D544" s="13"/>
      <c r="E544" s="14" t="s">
        <v>480</v>
      </c>
      <c r="F544" s="70" t="s">
        <v>29</v>
      </c>
      <c r="G544" s="42">
        <v>0</v>
      </c>
      <c r="N544" s="49"/>
      <c r="O544" s="49"/>
      <c r="P544" s="49"/>
      <c r="Q544" s="49"/>
      <c r="R544" s="49"/>
      <c r="S544" s="49"/>
      <c r="T544" s="49"/>
      <c r="U544" s="49"/>
      <c r="V544" s="49"/>
      <c r="W544" s="49"/>
      <c r="X544" s="49"/>
      <c r="Y544" s="42"/>
      <c r="Z544" s="49"/>
      <c r="AA544" s="49"/>
      <c r="AB544" s="49"/>
      <c r="AC544" s="49"/>
      <c r="AD544" s="49"/>
      <c r="AE544" s="49"/>
      <c r="AF544" s="49"/>
      <c r="AG544" s="91">
        <f t="shared" si="176"/>
        <v>0</v>
      </c>
    </row>
    <row r="545" spans="1:33" ht="13.5" customHeight="1" x14ac:dyDescent="0.25">
      <c r="B545" s="12" t="s">
        <v>61</v>
      </c>
      <c r="C545" s="9" t="s">
        <v>655</v>
      </c>
      <c r="D545" s="13"/>
      <c r="E545" s="14" t="s">
        <v>483</v>
      </c>
      <c r="F545" s="70" t="s">
        <v>29</v>
      </c>
      <c r="G545" s="42">
        <v>0</v>
      </c>
      <c r="N545" s="49"/>
      <c r="O545" s="49"/>
      <c r="P545" s="49"/>
      <c r="Q545" s="49"/>
      <c r="R545" s="49"/>
      <c r="S545" s="49"/>
      <c r="T545" s="49"/>
      <c r="U545" s="49"/>
      <c r="V545" s="49"/>
      <c r="W545" s="49"/>
      <c r="X545" s="49"/>
      <c r="Y545" s="42"/>
      <c r="Z545" s="49"/>
      <c r="AA545" s="49"/>
      <c r="AB545" s="49"/>
      <c r="AC545" s="49"/>
      <c r="AD545" s="49"/>
      <c r="AE545" s="49"/>
      <c r="AF545" s="49"/>
      <c r="AG545" s="91">
        <f t="shared" si="176"/>
        <v>0</v>
      </c>
    </row>
    <row r="546" spans="1:33" x14ac:dyDescent="0.25">
      <c r="B546" s="12" t="s">
        <v>61</v>
      </c>
      <c r="C546" s="9" t="s">
        <v>655</v>
      </c>
      <c r="D546" s="13" t="s">
        <v>544</v>
      </c>
      <c r="E546" s="14" t="s">
        <v>488</v>
      </c>
      <c r="F546" s="49"/>
      <c r="G546" s="42">
        <v>4732480</v>
      </c>
      <c r="N546" s="49"/>
      <c r="O546" s="49"/>
      <c r="P546" s="49"/>
      <c r="Q546" s="49"/>
      <c r="R546" s="49"/>
      <c r="S546" s="49"/>
      <c r="T546" s="49"/>
      <c r="U546" s="49">
        <v>46330</v>
      </c>
      <c r="V546" s="49"/>
      <c r="W546" s="49"/>
      <c r="X546" s="49"/>
      <c r="Y546" s="42"/>
      <c r="Z546" s="49"/>
      <c r="AA546" s="49"/>
      <c r="AB546" s="49"/>
      <c r="AC546" s="49"/>
      <c r="AD546" s="49"/>
      <c r="AE546" s="49"/>
      <c r="AF546" s="49"/>
      <c r="AG546" s="91">
        <f t="shared" si="176"/>
        <v>4778810</v>
      </c>
    </row>
    <row r="547" spans="1:33" x14ac:dyDescent="0.25">
      <c r="B547" s="12" t="s">
        <v>61</v>
      </c>
      <c r="C547" s="9" t="s">
        <v>655</v>
      </c>
      <c r="D547" s="13" t="s">
        <v>542</v>
      </c>
      <c r="E547" s="14" t="s">
        <v>488</v>
      </c>
      <c r="F547" s="49"/>
      <c r="G547" s="42">
        <v>4732680</v>
      </c>
      <c r="N547" s="49"/>
      <c r="O547" s="49"/>
      <c r="P547" s="49"/>
      <c r="Q547" s="49"/>
      <c r="R547" s="49"/>
      <c r="S547" s="49"/>
      <c r="T547" s="49"/>
      <c r="U547" s="49">
        <v>12476</v>
      </c>
      <c r="V547" s="49"/>
      <c r="W547" s="49"/>
      <c r="X547" s="49"/>
      <c r="Y547" s="42"/>
      <c r="Z547" s="49"/>
      <c r="AA547" s="49"/>
      <c r="AB547" s="49"/>
      <c r="AC547" s="49"/>
      <c r="AD547" s="49"/>
      <c r="AE547" s="49"/>
      <c r="AF547" s="49"/>
      <c r="AG547" s="91">
        <f t="shared" si="176"/>
        <v>4745156</v>
      </c>
    </row>
    <row r="548" spans="1:33" x14ac:dyDescent="0.25">
      <c r="B548" s="12" t="s">
        <v>61</v>
      </c>
      <c r="C548" s="9" t="s">
        <v>655</v>
      </c>
      <c r="D548" s="13" t="s">
        <v>546</v>
      </c>
      <c r="E548" s="14" t="s">
        <v>488</v>
      </c>
      <c r="F548" s="49"/>
      <c r="G548" s="42">
        <v>4732380</v>
      </c>
      <c r="N548" s="49"/>
      <c r="O548" s="49"/>
      <c r="P548" s="49"/>
      <c r="Q548" s="49"/>
      <c r="R548" s="49"/>
      <c r="S548" s="49"/>
      <c r="T548" s="49"/>
      <c r="U548" s="49"/>
      <c r="V548" s="49"/>
      <c r="W548" s="49"/>
      <c r="X548" s="49"/>
      <c r="Y548" s="42"/>
      <c r="Z548" s="49"/>
      <c r="AA548" s="49"/>
      <c r="AB548" s="49"/>
      <c r="AC548" s="49"/>
      <c r="AD548" s="49"/>
      <c r="AE548" s="49"/>
      <c r="AF548" s="49"/>
      <c r="AG548" s="91">
        <f t="shared" si="176"/>
        <v>4732380</v>
      </c>
    </row>
    <row r="549" spans="1:33" x14ac:dyDescent="0.25">
      <c r="B549" s="12" t="s">
        <v>61</v>
      </c>
      <c r="C549" s="9" t="s">
        <v>655</v>
      </c>
      <c r="D549" s="13"/>
      <c r="E549" s="14" t="s">
        <v>376</v>
      </c>
      <c r="F549" s="49"/>
      <c r="G549" s="42"/>
      <c r="I549" s="49">
        <v>1400000</v>
      </c>
      <c r="N549" s="49"/>
      <c r="O549" s="49"/>
      <c r="P549" s="49"/>
      <c r="Q549" s="49"/>
      <c r="R549" s="49"/>
      <c r="S549" s="49"/>
      <c r="T549" s="49"/>
      <c r="U549" s="49"/>
      <c r="V549" s="49"/>
      <c r="W549" s="49"/>
      <c r="X549" s="49"/>
      <c r="Y549" s="42"/>
      <c r="Z549" s="49"/>
      <c r="AA549" s="49"/>
      <c r="AB549" s="49"/>
      <c r="AC549" s="49"/>
      <c r="AD549" s="49"/>
      <c r="AE549" s="49"/>
      <c r="AF549" s="49"/>
      <c r="AG549" s="91">
        <f t="shared" si="176"/>
        <v>1400000</v>
      </c>
    </row>
    <row r="550" spans="1:33" s="97" customFormat="1" x14ac:dyDescent="0.2">
      <c r="A550" s="92"/>
      <c r="B550" s="93"/>
      <c r="C550" s="94"/>
      <c r="D550" s="95"/>
      <c r="E550" s="46" t="s">
        <v>584</v>
      </c>
      <c r="F550" s="46"/>
      <c r="G550" s="47">
        <f t="shared" ref="G550:AA550" si="177">SUM(G508:G549)</f>
        <v>115096047</v>
      </c>
      <c r="H550" s="47">
        <f t="shared" si="177"/>
        <v>0</v>
      </c>
      <c r="I550" s="47">
        <f t="shared" si="177"/>
        <v>1427500</v>
      </c>
      <c r="J550" s="47">
        <f t="shared" si="177"/>
        <v>250000</v>
      </c>
      <c r="K550" s="47">
        <f t="shared" si="177"/>
        <v>0</v>
      </c>
      <c r="L550" s="47">
        <f t="shared" si="177"/>
        <v>0</v>
      </c>
      <c r="M550" s="47">
        <f t="shared" si="177"/>
        <v>0</v>
      </c>
      <c r="N550" s="47">
        <f t="shared" si="177"/>
        <v>0</v>
      </c>
      <c r="O550" s="47">
        <f t="shared" si="177"/>
        <v>-2436591</v>
      </c>
      <c r="P550" s="47">
        <f t="shared" si="177"/>
        <v>0</v>
      </c>
      <c r="Q550" s="47">
        <f t="shared" si="177"/>
        <v>75000</v>
      </c>
      <c r="R550" s="47">
        <f t="shared" si="177"/>
        <v>23453</v>
      </c>
      <c r="S550" s="47">
        <f t="shared" si="177"/>
        <v>-242000</v>
      </c>
      <c r="T550" s="47">
        <f t="shared" si="177"/>
        <v>0</v>
      </c>
      <c r="U550" s="47">
        <f t="shared" si="177"/>
        <v>63227</v>
      </c>
      <c r="V550" s="96">
        <f t="shared" si="177"/>
        <v>0</v>
      </c>
      <c r="W550" s="47">
        <f t="shared" si="177"/>
        <v>0</v>
      </c>
      <c r="X550" s="47">
        <f t="shared" si="177"/>
        <v>0</v>
      </c>
      <c r="Y550" s="47">
        <f t="shared" si="177"/>
        <v>0</v>
      </c>
      <c r="Z550" s="47">
        <f t="shared" si="177"/>
        <v>0</v>
      </c>
      <c r="AA550" s="47">
        <f t="shared" si="177"/>
        <v>0</v>
      </c>
      <c r="AB550" s="47">
        <f t="shared" ref="AB550:AF550" si="178">SUM(AB508:AB549)</f>
        <v>0</v>
      </c>
      <c r="AC550" s="47">
        <f t="shared" si="178"/>
        <v>0</v>
      </c>
      <c r="AD550" s="47">
        <f t="shared" si="178"/>
        <v>0</v>
      </c>
      <c r="AE550" s="47">
        <f t="shared" si="178"/>
        <v>0</v>
      </c>
      <c r="AF550" s="47">
        <f t="shared" si="178"/>
        <v>0</v>
      </c>
      <c r="AG550" s="47">
        <f>SUM(AG508:AG549)</f>
        <v>114256636</v>
      </c>
    </row>
    <row r="551" spans="1:33" ht="15.75" customHeight="1" x14ac:dyDescent="0.25">
      <c r="B551" s="98"/>
      <c r="C551" s="9"/>
      <c r="D551" s="13"/>
      <c r="E551" s="14"/>
      <c r="F551" s="9"/>
      <c r="N551" s="49"/>
      <c r="O551" s="49"/>
      <c r="P551" s="49"/>
      <c r="Q551" s="49"/>
      <c r="R551" s="49"/>
      <c r="S551" s="49"/>
      <c r="T551" s="49"/>
      <c r="U551" s="49"/>
      <c r="V551" s="49"/>
      <c r="W551" s="49"/>
      <c r="X551" s="49"/>
      <c r="Y551" s="49"/>
      <c r="Z551" s="49"/>
      <c r="AA551" s="49"/>
      <c r="AB551" s="49"/>
      <c r="AC551" s="49"/>
      <c r="AD551" s="49"/>
      <c r="AE551" s="49"/>
      <c r="AF551" s="49"/>
      <c r="AG551" s="91"/>
    </row>
    <row r="552" spans="1:33" x14ac:dyDescent="0.25">
      <c r="A552" s="99" t="s">
        <v>589</v>
      </c>
      <c r="B552" s="12" t="s">
        <v>320</v>
      </c>
      <c r="C552" s="9" t="s">
        <v>1386</v>
      </c>
      <c r="D552" s="13"/>
      <c r="E552" s="14" t="s">
        <v>308</v>
      </c>
      <c r="F552" s="49"/>
      <c r="G552" s="49">
        <v>539028</v>
      </c>
      <c r="N552" s="49"/>
      <c r="O552" s="49"/>
      <c r="P552" s="49"/>
      <c r="Q552" s="49"/>
      <c r="R552" s="49"/>
      <c r="S552" s="49"/>
      <c r="T552" s="49"/>
      <c r="U552" s="49"/>
      <c r="V552" s="49"/>
      <c r="W552" s="49"/>
      <c r="X552" s="49"/>
      <c r="Y552" s="49"/>
      <c r="Z552" s="49"/>
      <c r="AA552" s="49"/>
      <c r="AB552" s="49"/>
      <c r="AC552" s="49"/>
      <c r="AD552" s="49"/>
      <c r="AE552" s="49"/>
      <c r="AF552" s="49"/>
      <c r="AG552" s="91">
        <f>SUM(G552:AF552)</f>
        <v>539028</v>
      </c>
    </row>
    <row r="553" spans="1:33" s="97" customFormat="1" x14ac:dyDescent="0.2">
      <c r="A553" s="92"/>
      <c r="B553" s="93"/>
      <c r="C553" s="94"/>
      <c r="D553" s="95"/>
      <c r="E553" s="46" t="s">
        <v>584</v>
      </c>
      <c r="F553" s="46"/>
      <c r="G553" s="47">
        <f>G552</f>
        <v>539028</v>
      </c>
      <c r="H553" s="47">
        <f t="shared" ref="H553:AG553" si="179">H552</f>
        <v>0</v>
      </c>
      <c r="I553" s="47">
        <f t="shared" si="179"/>
        <v>0</v>
      </c>
      <c r="J553" s="47">
        <f t="shared" si="179"/>
        <v>0</v>
      </c>
      <c r="K553" s="47">
        <f t="shared" si="179"/>
        <v>0</v>
      </c>
      <c r="L553" s="47">
        <f t="shared" si="179"/>
        <v>0</v>
      </c>
      <c r="M553" s="47">
        <f t="shared" si="179"/>
        <v>0</v>
      </c>
      <c r="N553" s="47">
        <f t="shared" si="179"/>
        <v>0</v>
      </c>
      <c r="O553" s="47">
        <f t="shared" si="179"/>
        <v>0</v>
      </c>
      <c r="P553" s="47">
        <f t="shared" si="179"/>
        <v>0</v>
      </c>
      <c r="Q553" s="47">
        <f t="shared" si="179"/>
        <v>0</v>
      </c>
      <c r="R553" s="47">
        <f t="shared" si="179"/>
        <v>0</v>
      </c>
      <c r="S553" s="47">
        <f t="shared" si="179"/>
        <v>0</v>
      </c>
      <c r="T553" s="47">
        <f t="shared" si="179"/>
        <v>0</v>
      </c>
      <c r="U553" s="47">
        <f t="shared" si="179"/>
        <v>0</v>
      </c>
      <c r="V553" s="47">
        <f t="shared" si="179"/>
        <v>0</v>
      </c>
      <c r="W553" s="47">
        <f t="shared" si="179"/>
        <v>0</v>
      </c>
      <c r="X553" s="47">
        <f t="shared" si="179"/>
        <v>0</v>
      </c>
      <c r="Y553" s="47">
        <f t="shared" si="179"/>
        <v>0</v>
      </c>
      <c r="Z553" s="47">
        <f t="shared" si="179"/>
        <v>0</v>
      </c>
      <c r="AA553" s="47">
        <f t="shared" ref="AA553" si="180">AA552</f>
        <v>0</v>
      </c>
      <c r="AB553" s="47"/>
      <c r="AC553" s="47"/>
      <c r="AD553" s="47"/>
      <c r="AE553" s="47"/>
      <c r="AF553" s="47"/>
      <c r="AG553" s="47">
        <f t="shared" si="179"/>
        <v>539028</v>
      </c>
    </row>
    <row r="554" spans="1:33" ht="15.75" customHeight="1" x14ac:dyDescent="0.25">
      <c r="B554" s="98"/>
      <c r="C554" s="9"/>
      <c r="D554" s="13"/>
      <c r="E554" s="14"/>
      <c r="F554" s="9"/>
      <c r="N554" s="49"/>
      <c r="O554" s="49"/>
      <c r="P554" s="49"/>
      <c r="Q554" s="49"/>
      <c r="R554" s="49"/>
      <c r="S554" s="49"/>
      <c r="T554" s="49"/>
      <c r="U554" s="49"/>
      <c r="V554" s="49"/>
      <c r="W554" s="49"/>
      <c r="X554" s="49"/>
      <c r="Y554" s="49"/>
      <c r="Z554" s="49"/>
      <c r="AA554" s="49"/>
      <c r="AB554" s="49"/>
      <c r="AC554" s="49"/>
      <c r="AD554" s="49"/>
      <c r="AE554" s="49"/>
      <c r="AF554" s="49"/>
      <c r="AG554" s="91"/>
    </row>
    <row r="555" spans="1:33" ht="15" customHeight="1" x14ac:dyDescent="0.25">
      <c r="A555" s="99" t="s">
        <v>587</v>
      </c>
      <c r="B555" s="12" t="s">
        <v>114</v>
      </c>
      <c r="C555" s="9" t="s">
        <v>656</v>
      </c>
      <c r="D555" s="13"/>
      <c r="E555" s="14" t="s">
        <v>112</v>
      </c>
      <c r="F555" s="49"/>
      <c r="G555" s="49">
        <v>3819990</v>
      </c>
      <c r="N555" s="49"/>
      <c r="O555" s="49"/>
      <c r="P555" s="49"/>
      <c r="Q555" s="49"/>
      <c r="R555" s="49"/>
      <c r="S555" s="49"/>
      <c r="T555" s="49"/>
      <c r="U555" s="49"/>
      <c r="V555" s="49"/>
      <c r="W555" s="49"/>
      <c r="X555" s="49"/>
      <c r="Y555" s="49"/>
      <c r="Z555" s="49"/>
      <c r="AA555" s="49"/>
      <c r="AB555" s="49"/>
      <c r="AC555" s="49"/>
      <c r="AD555" s="49"/>
      <c r="AE555" s="49"/>
      <c r="AF555" s="49"/>
      <c r="AG555" s="91">
        <f t="shared" ref="AG555:AG561" si="181">SUM(G555:AF555)</f>
        <v>3819990</v>
      </c>
    </row>
    <row r="556" spans="1:33" x14ac:dyDescent="0.25">
      <c r="B556" s="12" t="s">
        <v>114</v>
      </c>
      <c r="C556" s="9" t="s">
        <v>656</v>
      </c>
      <c r="D556" s="13"/>
      <c r="E556" s="14" t="s">
        <v>297</v>
      </c>
      <c r="F556" s="49"/>
      <c r="G556" s="49">
        <v>3288765</v>
      </c>
      <c r="N556" s="49"/>
      <c r="O556" s="49"/>
      <c r="P556" s="49"/>
      <c r="Q556" s="49"/>
      <c r="R556" s="49"/>
      <c r="S556" s="49"/>
      <c r="T556" s="49"/>
      <c r="U556" s="49"/>
      <c r="V556" s="49"/>
      <c r="W556" s="49"/>
      <c r="X556" s="49"/>
      <c r="Y556" s="49"/>
      <c r="Z556" s="49"/>
      <c r="AA556" s="49"/>
      <c r="AB556" s="49"/>
      <c r="AC556" s="49"/>
      <c r="AD556" s="49"/>
      <c r="AE556" s="49"/>
      <c r="AF556" s="49"/>
      <c r="AG556" s="91">
        <f t="shared" si="181"/>
        <v>3288765</v>
      </c>
    </row>
    <row r="557" spans="1:33" ht="15.75" customHeight="1" x14ac:dyDescent="0.25">
      <c r="B557" s="12" t="s">
        <v>114</v>
      </c>
      <c r="C557" s="9" t="s">
        <v>656</v>
      </c>
      <c r="D557" s="13"/>
      <c r="E557" s="14" t="s">
        <v>298</v>
      </c>
      <c r="F557" s="49"/>
      <c r="G557" s="49">
        <v>448645</v>
      </c>
      <c r="N557" s="49"/>
      <c r="O557" s="49"/>
      <c r="P557" s="49"/>
      <c r="Q557" s="49"/>
      <c r="R557" s="49"/>
      <c r="S557" s="49"/>
      <c r="T557" s="49"/>
      <c r="U557" s="49"/>
      <c r="V557" s="49"/>
      <c r="W557" s="49"/>
      <c r="X557" s="49"/>
      <c r="Y557" s="49"/>
      <c r="Z557" s="49"/>
      <c r="AA557" s="49"/>
      <c r="AB557" s="49"/>
      <c r="AC557" s="49"/>
      <c r="AD557" s="49"/>
      <c r="AE557" s="49"/>
      <c r="AF557" s="49"/>
      <c r="AG557" s="91">
        <f t="shared" si="181"/>
        <v>448645</v>
      </c>
    </row>
    <row r="558" spans="1:33" ht="14.25" customHeight="1" x14ac:dyDescent="0.25">
      <c r="B558" s="12" t="s">
        <v>114</v>
      </c>
      <c r="C558" s="9" t="s">
        <v>656</v>
      </c>
      <c r="D558" s="13"/>
      <c r="E558" s="14" t="s">
        <v>236</v>
      </c>
      <c r="F558" s="49"/>
      <c r="G558" s="49">
        <v>2581135</v>
      </c>
      <c r="N558" s="49"/>
      <c r="O558" s="49"/>
      <c r="P558" s="49"/>
      <c r="Q558" s="49"/>
      <c r="R558" s="49"/>
      <c r="S558" s="49"/>
      <c r="T558" s="49"/>
      <c r="U558" s="49"/>
      <c r="V558" s="49"/>
      <c r="W558" s="49"/>
      <c r="X558" s="49"/>
      <c r="Y558" s="49"/>
      <c r="Z558" s="49"/>
      <c r="AA558" s="49"/>
      <c r="AB558" s="49"/>
      <c r="AC558" s="49"/>
      <c r="AD558" s="49"/>
      <c r="AE558" s="49"/>
      <c r="AF558" s="49"/>
      <c r="AG558" s="91">
        <f t="shared" si="181"/>
        <v>2581135</v>
      </c>
    </row>
    <row r="559" spans="1:33" x14ac:dyDescent="0.25">
      <c r="B559" s="12" t="s">
        <v>114</v>
      </c>
      <c r="C559" s="9" t="s">
        <v>656</v>
      </c>
      <c r="D559" s="13" t="s">
        <v>75</v>
      </c>
      <c r="E559" s="14" t="s">
        <v>238</v>
      </c>
      <c r="F559" s="49"/>
      <c r="G559" s="49">
        <v>5872130</v>
      </c>
      <c r="N559" s="49"/>
      <c r="O559" s="49"/>
      <c r="P559" s="49"/>
      <c r="Q559" s="49"/>
      <c r="R559" s="49"/>
      <c r="S559" s="49"/>
      <c r="T559" s="49"/>
      <c r="U559" s="49"/>
      <c r="V559" s="49"/>
      <c r="W559" s="49"/>
      <c r="X559" s="49"/>
      <c r="Y559" s="49"/>
      <c r="Z559" s="49"/>
      <c r="AA559" s="49"/>
      <c r="AB559" s="49"/>
      <c r="AC559" s="49"/>
      <c r="AD559" s="49"/>
      <c r="AE559" s="49"/>
      <c r="AF559" s="49"/>
      <c r="AG559" s="91">
        <f t="shared" si="181"/>
        <v>5872130</v>
      </c>
    </row>
    <row r="560" spans="1:33" x14ac:dyDescent="0.25">
      <c r="B560" s="12" t="s">
        <v>114</v>
      </c>
      <c r="C560" s="9" t="s">
        <v>656</v>
      </c>
      <c r="D560" s="13" t="s">
        <v>75</v>
      </c>
      <c r="E560" s="14" t="s">
        <v>356</v>
      </c>
      <c r="F560" s="49"/>
      <c r="G560" s="49">
        <v>3118615</v>
      </c>
      <c r="N560" s="49"/>
      <c r="O560" s="49"/>
      <c r="P560" s="49"/>
      <c r="Q560" s="49"/>
      <c r="R560" s="49"/>
      <c r="S560" s="49"/>
      <c r="T560" s="49"/>
      <c r="U560" s="49"/>
      <c r="V560" s="49"/>
      <c r="W560" s="49"/>
      <c r="X560" s="49"/>
      <c r="Y560" s="49"/>
      <c r="Z560" s="49"/>
      <c r="AA560" s="49"/>
      <c r="AB560" s="49"/>
      <c r="AC560" s="49"/>
      <c r="AD560" s="49"/>
      <c r="AE560" s="49"/>
      <c r="AF560" s="49"/>
      <c r="AG560" s="91">
        <f t="shared" si="181"/>
        <v>3118615</v>
      </c>
    </row>
    <row r="561" spans="1:33" ht="15" customHeight="1" x14ac:dyDescent="0.25">
      <c r="B561" s="12" t="s">
        <v>114</v>
      </c>
      <c r="C561" s="9" t="s">
        <v>656</v>
      </c>
      <c r="D561" s="13" t="s">
        <v>383</v>
      </c>
      <c r="E561" s="14" t="s">
        <v>356</v>
      </c>
      <c r="F561" s="49"/>
      <c r="G561" s="49">
        <v>727005</v>
      </c>
      <c r="N561" s="49"/>
      <c r="O561" s="49"/>
      <c r="P561" s="49"/>
      <c r="Q561" s="49"/>
      <c r="R561" s="49"/>
      <c r="S561" s="49"/>
      <c r="T561" s="49"/>
      <c r="U561" s="49"/>
      <c r="V561" s="49"/>
      <c r="W561" s="49"/>
      <c r="X561" s="49"/>
      <c r="Y561" s="49"/>
      <c r="Z561" s="49"/>
      <c r="AA561" s="49"/>
      <c r="AB561" s="49"/>
      <c r="AC561" s="49"/>
      <c r="AD561" s="49"/>
      <c r="AE561" s="49"/>
      <c r="AF561" s="49"/>
      <c r="AG561" s="91">
        <f t="shared" si="181"/>
        <v>727005</v>
      </c>
    </row>
    <row r="562" spans="1:33" s="97" customFormat="1" x14ac:dyDescent="0.2">
      <c r="A562" s="92"/>
      <c r="B562" s="93"/>
      <c r="C562" s="94"/>
      <c r="D562" s="95"/>
      <c r="E562" s="46" t="s">
        <v>584</v>
      </c>
      <c r="F562" s="46"/>
      <c r="G562" s="47">
        <f t="shared" ref="G562:AG562" si="182">SUM(G555:G561)</f>
        <v>19856285</v>
      </c>
      <c r="H562" s="96">
        <f t="shared" si="182"/>
        <v>0</v>
      </c>
      <c r="I562" s="47">
        <f t="shared" si="182"/>
        <v>0</v>
      </c>
      <c r="J562" s="47">
        <f t="shared" si="182"/>
        <v>0</v>
      </c>
      <c r="K562" s="47">
        <f t="shared" si="182"/>
        <v>0</v>
      </c>
      <c r="L562" s="47">
        <f t="shared" si="182"/>
        <v>0</v>
      </c>
      <c r="M562" s="47">
        <f t="shared" si="182"/>
        <v>0</v>
      </c>
      <c r="N562" s="47">
        <f t="shared" si="182"/>
        <v>0</v>
      </c>
      <c r="O562" s="47">
        <f t="shared" si="182"/>
        <v>0</v>
      </c>
      <c r="P562" s="47">
        <f t="shared" si="182"/>
        <v>0</v>
      </c>
      <c r="Q562" s="47">
        <f t="shared" si="182"/>
        <v>0</v>
      </c>
      <c r="R562" s="47">
        <f t="shared" si="182"/>
        <v>0</v>
      </c>
      <c r="S562" s="47">
        <f t="shared" si="182"/>
        <v>0</v>
      </c>
      <c r="T562" s="47">
        <f t="shared" si="182"/>
        <v>0</v>
      </c>
      <c r="U562" s="47">
        <f t="shared" si="182"/>
        <v>0</v>
      </c>
      <c r="V562" s="47">
        <f t="shared" si="182"/>
        <v>0</v>
      </c>
      <c r="W562" s="47">
        <f t="shared" si="182"/>
        <v>0</v>
      </c>
      <c r="X562" s="47">
        <f t="shared" si="182"/>
        <v>0</v>
      </c>
      <c r="Y562" s="47">
        <f t="shared" si="182"/>
        <v>0</v>
      </c>
      <c r="Z562" s="47">
        <f t="shared" si="182"/>
        <v>0</v>
      </c>
      <c r="AA562" s="47">
        <f t="shared" ref="AA562" si="183">SUM(AA555:AA561)</f>
        <v>0</v>
      </c>
      <c r="AB562" s="47"/>
      <c r="AC562" s="47"/>
      <c r="AD562" s="47"/>
      <c r="AE562" s="47"/>
      <c r="AF562" s="47"/>
      <c r="AG562" s="47">
        <f t="shared" si="182"/>
        <v>19856285</v>
      </c>
    </row>
    <row r="563" spans="1:33" ht="15.75" customHeight="1" x14ac:dyDescent="0.25">
      <c r="B563" s="98"/>
      <c r="C563" s="9"/>
      <c r="D563" s="13"/>
      <c r="E563" s="14"/>
      <c r="F563" s="9"/>
      <c r="N563" s="49"/>
      <c r="O563" s="49"/>
      <c r="P563" s="49"/>
      <c r="Q563" s="49"/>
      <c r="R563" s="49"/>
      <c r="S563" s="49"/>
      <c r="T563" s="49"/>
      <c r="U563" s="49"/>
      <c r="V563" s="49"/>
      <c r="W563" s="49"/>
      <c r="X563" s="49"/>
      <c r="Y563" s="49"/>
      <c r="Z563" s="49"/>
      <c r="AA563" s="49"/>
      <c r="AB563" s="49"/>
      <c r="AC563" s="49"/>
      <c r="AD563" s="49"/>
      <c r="AE563" s="49"/>
      <c r="AF563" s="49"/>
      <c r="AG563" s="91"/>
    </row>
    <row r="564" spans="1:33" x14ac:dyDescent="0.25">
      <c r="A564" s="99" t="s">
        <v>582</v>
      </c>
      <c r="B564" s="12" t="s">
        <v>548</v>
      </c>
      <c r="C564" s="9" t="s">
        <v>657</v>
      </c>
      <c r="D564" s="13" t="s">
        <v>549</v>
      </c>
      <c r="E564" s="14" t="s">
        <v>488</v>
      </c>
      <c r="F564" s="49"/>
      <c r="G564" s="49">
        <v>4693545</v>
      </c>
      <c r="H564" s="49">
        <f>6410*5</f>
        <v>32050</v>
      </c>
      <c r="I564" s="49">
        <f>1135*5</f>
        <v>5675</v>
      </c>
      <c r="N564" s="49"/>
      <c r="O564" s="49"/>
      <c r="P564" s="49"/>
      <c r="Q564" s="49"/>
      <c r="R564" s="49"/>
      <c r="S564" s="49"/>
      <c r="T564" s="49"/>
      <c r="U564" s="49"/>
      <c r="V564" s="49"/>
      <c r="W564" s="49"/>
      <c r="X564" s="49"/>
      <c r="Y564" s="49"/>
      <c r="Z564" s="49"/>
      <c r="AA564" s="49"/>
      <c r="AB564" s="49"/>
      <c r="AC564" s="49"/>
      <c r="AD564" s="49"/>
      <c r="AE564" s="49"/>
      <c r="AF564" s="49"/>
      <c r="AG564" s="91">
        <f>SUM(G564:AF564)</f>
        <v>4731270</v>
      </c>
    </row>
    <row r="565" spans="1:33" x14ac:dyDescent="0.25">
      <c r="A565" s="99"/>
      <c r="B565" s="12" t="s">
        <v>548</v>
      </c>
      <c r="C565" s="9" t="s">
        <v>657</v>
      </c>
      <c r="D565" s="13" t="s">
        <v>552</v>
      </c>
      <c r="E565" s="14" t="s">
        <v>488</v>
      </c>
      <c r="F565" s="49"/>
      <c r="G565" s="49">
        <v>4939250</v>
      </c>
      <c r="H565" s="49">
        <f>6633*5</f>
        <v>33165</v>
      </c>
      <c r="I565" s="49">
        <f>1299*5</f>
        <v>6495</v>
      </c>
      <c r="N565" s="49"/>
      <c r="O565" s="49"/>
      <c r="P565" s="49"/>
      <c r="Q565" s="49"/>
      <c r="R565" s="49"/>
      <c r="S565" s="49"/>
      <c r="T565" s="49"/>
      <c r="U565" s="49"/>
      <c r="V565" s="49"/>
      <c r="W565" s="49"/>
      <c r="X565" s="49"/>
      <c r="Y565" s="49"/>
      <c r="Z565" s="49"/>
      <c r="AA565" s="49"/>
      <c r="AB565" s="49"/>
      <c r="AC565" s="49"/>
      <c r="AD565" s="49"/>
      <c r="AE565" s="49"/>
      <c r="AF565" s="49"/>
      <c r="AG565" s="91">
        <f>SUM(G565:AF565)</f>
        <v>4978910</v>
      </c>
    </row>
    <row r="566" spans="1:33" s="97" customFormat="1" x14ac:dyDescent="0.2">
      <c r="A566" s="92"/>
      <c r="B566" s="93"/>
      <c r="C566" s="94"/>
      <c r="D566" s="95"/>
      <c r="E566" s="46" t="s">
        <v>584</v>
      </c>
      <c r="F566" s="46"/>
      <c r="G566" s="47">
        <f>G564+G565</f>
        <v>9632795</v>
      </c>
      <c r="H566" s="47">
        <f t="shared" ref="H566:AG566" si="184">H564+H565</f>
        <v>65215</v>
      </c>
      <c r="I566" s="47">
        <f t="shared" si="184"/>
        <v>12170</v>
      </c>
      <c r="J566" s="47">
        <f t="shared" si="184"/>
        <v>0</v>
      </c>
      <c r="K566" s="96">
        <f t="shared" si="184"/>
        <v>0</v>
      </c>
      <c r="L566" s="47">
        <f t="shared" si="184"/>
        <v>0</v>
      </c>
      <c r="M566" s="47">
        <f t="shared" si="184"/>
        <v>0</v>
      </c>
      <c r="N566" s="47">
        <f t="shared" si="184"/>
        <v>0</v>
      </c>
      <c r="O566" s="47">
        <f t="shared" si="184"/>
        <v>0</v>
      </c>
      <c r="P566" s="47">
        <f t="shared" si="184"/>
        <v>0</v>
      </c>
      <c r="Q566" s="47">
        <f t="shared" si="184"/>
        <v>0</v>
      </c>
      <c r="R566" s="47">
        <f t="shared" si="184"/>
        <v>0</v>
      </c>
      <c r="S566" s="47">
        <f t="shared" si="184"/>
        <v>0</v>
      </c>
      <c r="T566" s="47">
        <f t="shared" si="184"/>
        <v>0</v>
      </c>
      <c r="U566" s="47">
        <f t="shared" si="184"/>
        <v>0</v>
      </c>
      <c r="V566" s="47">
        <f t="shared" si="184"/>
        <v>0</v>
      </c>
      <c r="W566" s="47">
        <f t="shared" si="184"/>
        <v>0</v>
      </c>
      <c r="X566" s="47">
        <f t="shared" si="184"/>
        <v>0</v>
      </c>
      <c r="Y566" s="47">
        <f t="shared" si="184"/>
        <v>0</v>
      </c>
      <c r="Z566" s="47">
        <f t="shared" si="184"/>
        <v>0</v>
      </c>
      <c r="AA566" s="47">
        <f t="shared" ref="AA566" si="185">AA564+AA565</f>
        <v>0</v>
      </c>
      <c r="AB566" s="47"/>
      <c r="AC566" s="47"/>
      <c r="AD566" s="47"/>
      <c r="AE566" s="47"/>
      <c r="AF566" s="47"/>
      <c r="AG566" s="47">
        <f t="shared" si="184"/>
        <v>9710180</v>
      </c>
    </row>
    <row r="567" spans="1:33" x14ac:dyDescent="0.25">
      <c r="G567" s="132"/>
      <c r="H567" s="132"/>
      <c r="I567" s="132"/>
      <c r="J567" s="132"/>
      <c r="K567" s="132"/>
      <c r="L567" s="132"/>
      <c r="M567" s="132"/>
      <c r="AG567" s="132"/>
    </row>
    <row r="568" spans="1:33" x14ac:dyDescent="0.25">
      <c r="A568" s="99"/>
      <c r="G568" s="132"/>
      <c r="H568" s="132"/>
      <c r="I568" s="132"/>
      <c r="J568" s="132"/>
      <c r="K568" s="132"/>
      <c r="L568" s="132"/>
      <c r="M568" s="132"/>
      <c r="AG568" s="132"/>
    </row>
    <row r="569" spans="1:33" x14ac:dyDescent="0.25">
      <c r="A569" s="99"/>
      <c r="G569" s="132"/>
      <c r="H569" s="132"/>
      <c r="I569" s="132"/>
      <c r="J569" s="132"/>
      <c r="K569" s="132"/>
      <c r="L569" s="132"/>
      <c r="M569" s="132"/>
      <c r="AG569" s="132"/>
    </row>
    <row r="570" spans="1:33" x14ac:dyDescent="0.25">
      <c r="A570" s="99"/>
      <c r="G570" s="132"/>
      <c r="H570" s="132"/>
      <c r="I570" s="132"/>
      <c r="J570" s="132"/>
      <c r="K570" s="132"/>
      <c r="L570" s="132"/>
      <c r="M570" s="132"/>
      <c r="AG570" s="132"/>
    </row>
    <row r="571" spans="1:33" x14ac:dyDescent="0.25">
      <c r="A571" s="99"/>
      <c r="G571" s="132"/>
      <c r="H571" s="132"/>
      <c r="I571" s="132"/>
      <c r="J571" s="132"/>
      <c r="K571" s="132"/>
      <c r="L571" s="132"/>
      <c r="M571" s="132"/>
      <c r="AG571" s="132"/>
    </row>
    <row r="572" spans="1:33" x14ac:dyDescent="0.25">
      <c r="G572" s="132"/>
      <c r="H572" s="132"/>
      <c r="I572" s="132"/>
      <c r="J572" s="132"/>
      <c r="K572" s="132"/>
      <c r="L572" s="132"/>
      <c r="M572" s="132"/>
      <c r="AG572" s="132"/>
    </row>
    <row r="573" spans="1:33" x14ac:dyDescent="0.25">
      <c r="G573" s="132"/>
      <c r="H573" s="132"/>
      <c r="I573" s="132"/>
      <c r="J573" s="132"/>
      <c r="K573" s="132"/>
      <c r="L573" s="132"/>
      <c r="M573" s="132"/>
      <c r="AG573" s="132"/>
    </row>
    <row r="574" spans="1:33" x14ac:dyDescent="0.25">
      <c r="G574" s="132"/>
      <c r="H574" s="132"/>
      <c r="I574" s="132"/>
      <c r="J574" s="132"/>
      <c r="K574" s="132"/>
      <c r="L574" s="132"/>
      <c r="M574" s="132"/>
      <c r="AG574" s="132"/>
    </row>
    <row r="575" spans="1:33" x14ac:dyDescent="0.25">
      <c r="G575" s="132"/>
      <c r="H575" s="132"/>
      <c r="I575" s="132"/>
      <c r="J575" s="132"/>
      <c r="K575" s="132"/>
      <c r="L575" s="132"/>
      <c r="M575" s="132"/>
      <c r="AG575" s="132"/>
    </row>
    <row r="576" spans="1:33" x14ac:dyDescent="0.25">
      <c r="G576" s="132"/>
      <c r="H576" s="132"/>
      <c r="I576" s="132"/>
      <c r="J576" s="132"/>
      <c r="K576" s="132"/>
      <c r="L576" s="132"/>
      <c r="M576" s="132"/>
      <c r="AG576" s="132"/>
    </row>
    <row r="577" spans="7:33" x14ac:dyDescent="0.25">
      <c r="G577" s="132"/>
      <c r="H577" s="132"/>
      <c r="I577" s="132"/>
      <c r="J577" s="132"/>
      <c r="K577" s="132"/>
      <c r="L577" s="132"/>
      <c r="M577" s="132"/>
      <c r="AG577" s="132"/>
    </row>
    <row r="578" spans="7:33" x14ac:dyDescent="0.25">
      <c r="G578" s="132"/>
      <c r="H578" s="132"/>
      <c r="I578" s="132"/>
      <c r="J578" s="132"/>
      <c r="K578" s="132"/>
      <c r="L578" s="132"/>
      <c r="M578" s="132"/>
      <c r="AG578" s="132"/>
    </row>
    <row r="579" spans="7:33" x14ac:dyDescent="0.25">
      <c r="G579" s="132"/>
      <c r="H579" s="132"/>
      <c r="I579" s="132"/>
      <c r="J579" s="132"/>
      <c r="K579" s="132"/>
      <c r="L579" s="132"/>
      <c r="M579" s="132"/>
      <c r="AG579" s="132"/>
    </row>
    <row r="580" spans="7:33" x14ac:dyDescent="0.25">
      <c r="G580" s="132"/>
      <c r="H580" s="132"/>
      <c r="I580" s="132"/>
      <c r="J580" s="132"/>
      <c r="K580" s="132"/>
      <c r="L580" s="132"/>
      <c r="M580" s="132"/>
      <c r="AG580" s="132"/>
    </row>
    <row r="581" spans="7:33" x14ac:dyDescent="0.25">
      <c r="G581" s="132"/>
      <c r="H581" s="132"/>
      <c r="I581" s="132"/>
      <c r="J581" s="132"/>
      <c r="K581" s="132"/>
      <c r="L581" s="132"/>
      <c r="M581" s="132"/>
      <c r="AG581" s="132"/>
    </row>
    <row r="582" spans="7:33" x14ac:dyDescent="0.25">
      <c r="G582" s="132"/>
      <c r="H582" s="132"/>
      <c r="I582" s="132"/>
      <c r="J582" s="132"/>
      <c r="K582" s="132"/>
      <c r="L582" s="132"/>
      <c r="M582" s="132"/>
      <c r="AG582" s="132"/>
    </row>
    <row r="583" spans="7:33" x14ac:dyDescent="0.25">
      <c r="G583" s="132"/>
      <c r="H583" s="132"/>
      <c r="I583" s="132"/>
      <c r="J583" s="132"/>
      <c r="K583" s="132"/>
      <c r="L583" s="132"/>
      <c r="M583" s="132"/>
      <c r="AG583" s="132"/>
    </row>
    <row r="584" spans="7:33" x14ac:dyDescent="0.25">
      <c r="G584" s="132"/>
      <c r="H584" s="132"/>
      <c r="I584" s="132"/>
      <c r="J584" s="132"/>
      <c r="K584" s="132"/>
      <c r="L584" s="132"/>
      <c r="M584" s="132"/>
      <c r="AG584" s="132"/>
    </row>
    <row r="585" spans="7:33" x14ac:dyDescent="0.25">
      <c r="G585" s="132"/>
      <c r="H585" s="132"/>
      <c r="I585" s="132"/>
      <c r="J585" s="132"/>
      <c r="K585" s="132"/>
      <c r="L585" s="132"/>
      <c r="M585" s="132"/>
      <c r="AG585" s="132"/>
    </row>
    <row r="586" spans="7:33" x14ac:dyDescent="0.25">
      <c r="G586" s="132"/>
      <c r="H586" s="132"/>
      <c r="I586" s="132"/>
      <c r="J586" s="132"/>
      <c r="K586" s="132"/>
      <c r="L586" s="132"/>
      <c r="M586" s="132"/>
      <c r="AG586" s="132"/>
    </row>
    <row r="587" spans="7:33" x14ac:dyDescent="0.25">
      <c r="G587" s="132"/>
      <c r="H587" s="132"/>
      <c r="I587" s="132"/>
      <c r="J587" s="132"/>
      <c r="K587" s="132"/>
      <c r="L587" s="132"/>
      <c r="M587" s="132"/>
      <c r="AG587" s="132"/>
    </row>
    <row r="588" spans="7:33" x14ac:dyDescent="0.25">
      <c r="G588" s="132"/>
      <c r="H588" s="132"/>
      <c r="I588" s="132"/>
      <c r="J588" s="132"/>
      <c r="K588" s="132"/>
      <c r="L588" s="132"/>
      <c r="M588" s="132"/>
      <c r="AG588" s="132"/>
    </row>
    <row r="589" spans="7:33" x14ac:dyDescent="0.25">
      <c r="G589" s="132"/>
      <c r="H589" s="132"/>
      <c r="I589" s="132"/>
      <c r="J589" s="132"/>
      <c r="K589" s="132"/>
      <c r="L589" s="132"/>
      <c r="M589" s="132"/>
      <c r="AG589" s="132"/>
    </row>
    <row r="590" spans="7:33" x14ac:dyDescent="0.25">
      <c r="G590" s="132"/>
      <c r="H590" s="132"/>
      <c r="I590" s="132"/>
      <c r="J590" s="132"/>
      <c r="K590" s="132"/>
      <c r="L590" s="132"/>
      <c r="M590" s="132"/>
      <c r="AG590" s="132"/>
    </row>
    <row r="591" spans="7:33" x14ac:dyDescent="0.25">
      <c r="G591" s="132"/>
      <c r="H591" s="132"/>
      <c r="I591" s="132"/>
      <c r="J591" s="132"/>
      <c r="K591" s="132"/>
      <c r="L591" s="132"/>
      <c r="M591" s="132"/>
      <c r="AG591" s="132"/>
    </row>
    <row r="592" spans="7:33" x14ac:dyDescent="0.25">
      <c r="G592" s="132"/>
      <c r="H592" s="132"/>
      <c r="I592" s="132"/>
      <c r="J592" s="132"/>
      <c r="K592" s="132"/>
      <c r="L592" s="132"/>
      <c r="M592" s="132"/>
      <c r="AG592" s="132"/>
    </row>
    <row r="593" spans="7:33" x14ac:dyDescent="0.25">
      <c r="G593" s="132"/>
      <c r="H593" s="132"/>
      <c r="I593" s="132"/>
      <c r="J593" s="132"/>
      <c r="K593" s="132"/>
      <c r="L593" s="132"/>
      <c r="M593" s="132"/>
      <c r="AG593" s="132"/>
    </row>
    <row r="594" spans="7:33" x14ac:dyDescent="0.25">
      <c r="G594" s="132"/>
      <c r="H594" s="132"/>
      <c r="I594" s="132"/>
      <c r="J594" s="132"/>
      <c r="K594" s="132"/>
      <c r="L594" s="132"/>
      <c r="M594" s="132"/>
      <c r="AG594" s="132"/>
    </row>
    <row r="595" spans="7:33" x14ac:dyDescent="0.25">
      <c r="G595" s="132"/>
      <c r="H595" s="132"/>
      <c r="I595" s="132"/>
      <c r="J595" s="132"/>
      <c r="K595" s="132"/>
      <c r="L595" s="132"/>
      <c r="M595" s="132"/>
      <c r="AG595" s="132"/>
    </row>
    <row r="596" spans="7:33" x14ac:dyDescent="0.25">
      <c r="G596" s="132"/>
      <c r="H596" s="132"/>
      <c r="I596" s="132"/>
      <c r="J596" s="132"/>
      <c r="K596" s="132"/>
      <c r="L596" s="132"/>
      <c r="M596" s="132"/>
      <c r="AG596" s="132"/>
    </row>
    <row r="597" spans="7:33" x14ac:dyDescent="0.25">
      <c r="G597" s="132"/>
      <c r="H597" s="132"/>
      <c r="I597" s="132"/>
      <c r="J597" s="132"/>
      <c r="K597" s="132"/>
      <c r="L597" s="132"/>
      <c r="M597" s="132"/>
      <c r="AG597" s="132"/>
    </row>
    <row r="598" spans="7:33" x14ac:dyDescent="0.25">
      <c r="G598" s="132"/>
      <c r="H598" s="132"/>
      <c r="I598" s="132"/>
      <c r="J598" s="132"/>
      <c r="K598" s="132"/>
      <c r="L598" s="132"/>
      <c r="M598" s="132"/>
      <c r="AG598" s="132"/>
    </row>
    <row r="599" spans="7:33" x14ac:dyDescent="0.25">
      <c r="G599" s="132"/>
      <c r="H599" s="132"/>
      <c r="I599" s="132"/>
      <c r="J599" s="132"/>
      <c r="K599" s="132"/>
      <c r="L599" s="132"/>
      <c r="M599" s="132"/>
      <c r="AG599" s="132"/>
    </row>
    <row r="600" spans="7:33" x14ac:dyDescent="0.25">
      <c r="G600" s="132"/>
      <c r="H600" s="132"/>
      <c r="I600" s="132"/>
      <c r="J600" s="132"/>
      <c r="K600" s="132"/>
      <c r="L600" s="132"/>
      <c r="M600" s="132"/>
      <c r="AG600" s="132"/>
    </row>
    <row r="601" spans="7:33" x14ac:dyDescent="0.25">
      <c r="G601" s="132"/>
      <c r="H601" s="132"/>
      <c r="I601" s="132"/>
      <c r="J601" s="132"/>
      <c r="K601" s="132"/>
      <c r="L601" s="132"/>
      <c r="M601" s="132"/>
      <c r="AG601" s="132"/>
    </row>
    <row r="602" spans="7:33" x14ac:dyDescent="0.25">
      <c r="G602" s="132"/>
      <c r="H602" s="132"/>
      <c r="I602" s="132"/>
      <c r="J602" s="132"/>
      <c r="K602" s="132"/>
      <c r="L602" s="132"/>
      <c r="M602" s="132"/>
      <c r="AG602" s="132"/>
    </row>
    <row r="603" spans="7:33" x14ac:dyDescent="0.25">
      <c r="G603" s="132"/>
      <c r="H603" s="132"/>
      <c r="I603" s="132"/>
      <c r="J603" s="132"/>
      <c r="K603" s="132"/>
      <c r="L603" s="132"/>
      <c r="M603" s="132"/>
      <c r="AG603" s="132"/>
    </row>
    <row r="604" spans="7:33" x14ac:dyDescent="0.25">
      <c r="G604" s="132"/>
      <c r="H604" s="132"/>
      <c r="I604" s="132"/>
      <c r="J604" s="132"/>
      <c r="K604" s="132"/>
      <c r="L604" s="132"/>
      <c r="M604" s="132"/>
      <c r="AG604" s="132"/>
    </row>
    <row r="605" spans="7:33" x14ac:dyDescent="0.25">
      <c r="G605" s="132"/>
      <c r="H605" s="132"/>
      <c r="I605" s="132"/>
      <c r="J605" s="132"/>
      <c r="K605" s="132"/>
      <c r="L605" s="132"/>
      <c r="M605" s="132"/>
      <c r="AG605" s="132"/>
    </row>
    <row r="606" spans="7:33" x14ac:dyDescent="0.25">
      <c r="G606" s="132"/>
      <c r="H606" s="132"/>
      <c r="I606" s="132"/>
      <c r="J606" s="132"/>
      <c r="K606" s="132"/>
      <c r="L606" s="132"/>
      <c r="M606" s="132"/>
      <c r="AG606" s="132"/>
    </row>
    <row r="607" spans="7:33" x14ac:dyDescent="0.25">
      <c r="G607" s="132"/>
      <c r="H607" s="132"/>
      <c r="I607" s="132"/>
      <c r="J607" s="132"/>
      <c r="K607" s="132"/>
      <c r="L607" s="132"/>
      <c r="M607" s="132"/>
      <c r="AG607" s="132"/>
    </row>
    <row r="608" spans="7:33" x14ac:dyDescent="0.25">
      <c r="G608" s="132"/>
      <c r="H608" s="132"/>
      <c r="I608" s="132"/>
      <c r="J608" s="132"/>
      <c r="K608" s="132"/>
      <c r="L608" s="132"/>
      <c r="M608" s="132"/>
      <c r="AG608" s="132"/>
    </row>
    <row r="609" spans="7:33" x14ac:dyDescent="0.25">
      <c r="G609" s="132"/>
      <c r="H609" s="132"/>
      <c r="I609" s="132"/>
      <c r="J609" s="132"/>
      <c r="K609" s="132"/>
      <c r="L609" s="132"/>
      <c r="M609" s="132"/>
      <c r="AG609" s="132"/>
    </row>
    <row r="610" spans="7:33" x14ac:dyDescent="0.25">
      <c r="G610" s="132"/>
      <c r="H610" s="132"/>
      <c r="I610" s="132"/>
      <c r="J610" s="132"/>
      <c r="K610" s="132"/>
      <c r="L610" s="132"/>
      <c r="M610" s="132"/>
      <c r="AG610" s="132"/>
    </row>
    <row r="611" spans="7:33" x14ac:dyDescent="0.25">
      <c r="G611" s="132"/>
      <c r="H611" s="132"/>
      <c r="I611" s="132"/>
      <c r="J611" s="132"/>
      <c r="K611" s="132"/>
      <c r="L611" s="132"/>
      <c r="M611" s="132"/>
      <c r="AG611" s="132"/>
    </row>
    <row r="612" spans="7:33" x14ac:dyDescent="0.25">
      <c r="G612" s="132"/>
      <c r="H612" s="132"/>
      <c r="I612" s="132"/>
      <c r="J612" s="132"/>
      <c r="K612" s="132"/>
      <c r="L612" s="132"/>
      <c r="M612" s="132"/>
      <c r="AG612" s="132"/>
    </row>
    <row r="613" spans="7:33" x14ac:dyDescent="0.25">
      <c r="G613" s="132"/>
      <c r="H613" s="132"/>
      <c r="I613" s="132"/>
      <c r="J613" s="132"/>
      <c r="K613" s="132"/>
      <c r="L613" s="132"/>
      <c r="M613" s="132"/>
      <c r="AG613" s="132"/>
    </row>
    <row r="614" spans="7:33" x14ac:dyDescent="0.25">
      <c r="G614" s="132"/>
      <c r="H614" s="132"/>
      <c r="I614" s="132"/>
      <c r="J614" s="132"/>
      <c r="K614" s="132"/>
      <c r="L614" s="132"/>
      <c r="M614" s="132"/>
      <c r="AG614" s="132"/>
    </row>
    <row r="615" spans="7:33" x14ac:dyDescent="0.25">
      <c r="G615" s="132"/>
      <c r="H615" s="132"/>
      <c r="I615" s="132"/>
      <c r="J615" s="132"/>
      <c r="K615" s="132"/>
      <c r="L615" s="132"/>
      <c r="M615" s="132"/>
      <c r="AG615" s="132"/>
    </row>
    <row r="616" spans="7:33" x14ac:dyDescent="0.25">
      <c r="G616" s="132"/>
      <c r="H616" s="132"/>
      <c r="I616" s="132"/>
      <c r="J616" s="132"/>
      <c r="K616" s="132"/>
      <c r="L616" s="132"/>
      <c r="M616" s="132"/>
      <c r="AG616" s="132"/>
    </row>
    <row r="617" spans="7:33" x14ac:dyDescent="0.25">
      <c r="G617" s="132"/>
      <c r="H617" s="132"/>
      <c r="I617" s="132"/>
      <c r="J617" s="132"/>
      <c r="K617" s="132"/>
      <c r="L617" s="132"/>
      <c r="M617" s="132"/>
      <c r="AG617" s="132"/>
    </row>
    <row r="618" spans="7:33" x14ac:dyDescent="0.25">
      <c r="G618" s="132"/>
      <c r="H618" s="132"/>
      <c r="I618" s="132"/>
      <c r="J618" s="132"/>
      <c r="K618" s="132"/>
      <c r="L618" s="132"/>
      <c r="M618" s="132"/>
      <c r="AG618" s="132"/>
    </row>
    <row r="619" spans="7:33" x14ac:dyDescent="0.25">
      <c r="G619" s="132"/>
      <c r="H619" s="132"/>
      <c r="I619" s="132"/>
      <c r="J619" s="132"/>
      <c r="K619" s="132"/>
      <c r="L619" s="132"/>
      <c r="M619" s="132"/>
      <c r="AG619" s="132"/>
    </row>
    <row r="620" spans="7:33" x14ac:dyDescent="0.25">
      <c r="G620" s="132"/>
      <c r="H620" s="132"/>
      <c r="I620" s="132"/>
      <c r="J620" s="132"/>
      <c r="K620" s="132"/>
      <c r="L620" s="132"/>
      <c r="M620" s="132"/>
      <c r="AG620" s="132"/>
    </row>
    <row r="621" spans="7:33" x14ac:dyDescent="0.25">
      <c r="G621" s="132"/>
      <c r="H621" s="132"/>
      <c r="I621" s="132"/>
      <c r="J621" s="132"/>
      <c r="K621" s="132"/>
      <c r="L621" s="132"/>
      <c r="M621" s="132"/>
      <c r="AG621" s="132"/>
    </row>
    <row r="622" spans="7:33" x14ac:dyDescent="0.25">
      <c r="G622" s="132"/>
      <c r="H622" s="132"/>
      <c r="I622" s="132"/>
      <c r="J622" s="132"/>
      <c r="K622" s="132"/>
      <c r="L622" s="132"/>
      <c r="M622" s="132"/>
      <c r="AG622" s="132"/>
    </row>
    <row r="623" spans="7:33" x14ac:dyDescent="0.25">
      <c r="G623" s="132"/>
      <c r="H623" s="132"/>
      <c r="I623" s="132"/>
      <c r="J623" s="132"/>
      <c r="K623" s="132"/>
      <c r="L623" s="132"/>
      <c r="M623" s="132"/>
      <c r="AG623" s="132"/>
    </row>
    <row r="624" spans="7:33" x14ac:dyDescent="0.25">
      <c r="G624" s="132"/>
      <c r="H624" s="132"/>
      <c r="I624" s="132"/>
      <c r="J624" s="132"/>
      <c r="K624" s="132"/>
      <c r="L624" s="132"/>
      <c r="M624" s="132"/>
      <c r="AG624" s="132"/>
    </row>
    <row r="625" spans="7:33" x14ac:dyDescent="0.25">
      <c r="G625" s="132"/>
      <c r="H625" s="132"/>
      <c r="I625" s="132"/>
      <c r="J625" s="132"/>
      <c r="K625" s="132"/>
      <c r="L625" s="132"/>
      <c r="M625" s="132"/>
      <c r="AG625" s="132"/>
    </row>
    <row r="626" spans="7:33" x14ac:dyDescent="0.25">
      <c r="G626" s="132"/>
      <c r="H626" s="132"/>
      <c r="I626" s="132"/>
      <c r="J626" s="132"/>
      <c r="K626" s="132"/>
      <c r="L626" s="132"/>
      <c r="M626" s="132"/>
      <c r="AG626" s="132"/>
    </row>
    <row r="627" spans="7:33" x14ac:dyDescent="0.25">
      <c r="G627" s="132"/>
      <c r="H627" s="132"/>
      <c r="I627" s="132"/>
      <c r="J627" s="132"/>
      <c r="K627" s="132"/>
      <c r="L627" s="132"/>
      <c r="M627" s="132"/>
      <c r="AG627" s="132"/>
    </row>
    <row r="628" spans="7:33" x14ac:dyDescent="0.25">
      <c r="G628" s="132"/>
      <c r="H628" s="132"/>
      <c r="I628" s="132"/>
      <c r="J628" s="132"/>
      <c r="K628" s="132"/>
      <c r="L628" s="132"/>
      <c r="M628" s="132"/>
      <c r="AG628" s="132"/>
    </row>
    <row r="629" spans="7:33" x14ac:dyDescent="0.25">
      <c r="G629" s="132"/>
      <c r="H629" s="132"/>
      <c r="I629" s="132"/>
      <c r="J629" s="132"/>
      <c r="K629" s="132"/>
      <c r="L629" s="132"/>
      <c r="M629" s="132"/>
      <c r="AG629" s="132"/>
    </row>
    <row r="630" spans="7:33" x14ac:dyDescent="0.25">
      <c r="G630" s="132"/>
      <c r="H630" s="132"/>
      <c r="I630" s="132"/>
      <c r="J630" s="132"/>
      <c r="K630" s="132"/>
      <c r="L630" s="132"/>
      <c r="M630" s="132"/>
      <c r="AG630" s="132"/>
    </row>
    <row r="631" spans="7:33" x14ac:dyDescent="0.25">
      <c r="G631" s="132"/>
      <c r="H631" s="132"/>
      <c r="I631" s="132"/>
      <c r="J631" s="132"/>
      <c r="K631" s="132"/>
      <c r="L631" s="132"/>
      <c r="M631" s="132"/>
      <c r="AG631" s="132"/>
    </row>
    <row r="632" spans="7:33" x14ac:dyDescent="0.25">
      <c r="G632" s="132"/>
      <c r="H632" s="132"/>
      <c r="I632" s="132"/>
      <c r="J632" s="132"/>
      <c r="K632" s="132"/>
      <c r="L632" s="132"/>
      <c r="M632" s="132"/>
      <c r="AG632" s="132"/>
    </row>
    <row r="633" spans="7:33" x14ac:dyDescent="0.25">
      <c r="G633" s="132"/>
      <c r="H633" s="132"/>
      <c r="I633" s="132"/>
      <c r="J633" s="132"/>
      <c r="K633" s="132"/>
      <c r="L633" s="132"/>
      <c r="M633" s="132"/>
      <c r="AG633" s="132"/>
    </row>
    <row r="634" spans="7:33" x14ac:dyDescent="0.25">
      <c r="G634" s="132"/>
      <c r="H634" s="132"/>
      <c r="I634" s="132"/>
      <c r="J634" s="132"/>
      <c r="K634" s="132"/>
      <c r="L634" s="132"/>
      <c r="M634" s="132"/>
      <c r="AG634" s="132"/>
    </row>
    <row r="635" spans="7:33" x14ac:dyDescent="0.25">
      <c r="G635" s="132"/>
      <c r="H635" s="132"/>
      <c r="I635" s="132"/>
      <c r="J635" s="132"/>
      <c r="K635" s="132"/>
      <c r="L635" s="132"/>
      <c r="M635" s="132"/>
      <c r="AG635" s="132"/>
    </row>
    <row r="636" spans="7:33" x14ac:dyDescent="0.25">
      <c r="G636" s="132"/>
      <c r="H636" s="132"/>
      <c r="I636" s="132"/>
      <c r="J636" s="132"/>
      <c r="K636" s="132"/>
      <c r="L636" s="132"/>
      <c r="M636" s="132"/>
      <c r="AG636" s="132"/>
    </row>
    <row r="637" spans="7:33" x14ac:dyDescent="0.25">
      <c r="G637" s="132"/>
      <c r="H637" s="132"/>
      <c r="I637" s="132"/>
      <c r="J637" s="132"/>
      <c r="K637" s="132"/>
      <c r="L637" s="132"/>
      <c r="M637" s="132"/>
      <c r="AG637" s="132"/>
    </row>
    <row r="638" spans="7:33" x14ac:dyDescent="0.25">
      <c r="G638" s="132"/>
      <c r="H638" s="132"/>
      <c r="I638" s="132"/>
      <c r="J638" s="132"/>
      <c r="K638" s="132"/>
      <c r="L638" s="132"/>
      <c r="M638" s="132"/>
      <c r="AG638" s="132"/>
    </row>
    <row r="639" spans="7:33" x14ac:dyDescent="0.25">
      <c r="G639" s="132"/>
      <c r="H639" s="132"/>
      <c r="I639" s="132"/>
      <c r="J639" s="132"/>
      <c r="K639" s="132"/>
      <c r="L639" s="132"/>
      <c r="M639" s="132"/>
      <c r="AG639" s="132"/>
    </row>
    <row r="640" spans="7:33" x14ac:dyDescent="0.25">
      <c r="G640" s="132"/>
      <c r="H640" s="132"/>
      <c r="I640" s="132"/>
      <c r="J640" s="132"/>
      <c r="K640" s="132"/>
      <c r="L640" s="132"/>
      <c r="M640" s="132"/>
      <c r="AG640" s="132"/>
    </row>
    <row r="641" spans="7:33" x14ac:dyDescent="0.25">
      <c r="G641" s="132"/>
      <c r="H641" s="132"/>
      <c r="I641" s="132"/>
      <c r="J641" s="132"/>
      <c r="K641" s="132"/>
      <c r="L641" s="132"/>
      <c r="M641" s="132"/>
      <c r="AG641" s="132"/>
    </row>
    <row r="642" spans="7:33" x14ac:dyDescent="0.25">
      <c r="G642" s="132"/>
      <c r="H642" s="132"/>
      <c r="I642" s="132"/>
      <c r="J642" s="132"/>
      <c r="K642" s="132"/>
      <c r="L642" s="132"/>
      <c r="M642" s="132"/>
      <c r="AG642" s="132"/>
    </row>
    <row r="643" spans="7:33" x14ac:dyDescent="0.25">
      <c r="G643" s="132"/>
      <c r="H643" s="132"/>
      <c r="I643" s="132"/>
      <c r="J643" s="132"/>
      <c r="K643" s="132"/>
      <c r="L643" s="132"/>
      <c r="M643" s="132"/>
      <c r="AG643" s="132"/>
    </row>
    <row r="644" spans="7:33" x14ac:dyDescent="0.25">
      <c r="G644" s="132"/>
      <c r="H644" s="132"/>
      <c r="I644" s="132"/>
      <c r="J644" s="132"/>
      <c r="K644" s="132"/>
      <c r="L644" s="132"/>
      <c r="M644" s="132"/>
      <c r="AG644" s="132"/>
    </row>
    <row r="645" spans="7:33" x14ac:dyDescent="0.25">
      <c r="G645" s="132"/>
      <c r="H645" s="132"/>
      <c r="I645" s="132"/>
      <c r="J645" s="132"/>
      <c r="K645" s="132"/>
      <c r="L645" s="132"/>
      <c r="M645" s="132"/>
      <c r="AG645" s="132"/>
    </row>
    <row r="646" spans="7:33" x14ac:dyDescent="0.25">
      <c r="G646" s="132"/>
      <c r="H646" s="132"/>
      <c r="I646" s="132"/>
      <c r="J646" s="132"/>
      <c r="K646" s="132"/>
      <c r="L646" s="132"/>
      <c r="M646" s="132"/>
      <c r="AG646" s="132"/>
    </row>
    <row r="647" spans="7:33" x14ac:dyDescent="0.25">
      <c r="G647" s="132"/>
      <c r="H647" s="132"/>
      <c r="I647" s="132"/>
      <c r="J647" s="132"/>
      <c r="K647" s="132"/>
      <c r="L647" s="132"/>
      <c r="M647" s="132"/>
      <c r="AG647" s="132"/>
    </row>
    <row r="648" spans="7:33" x14ac:dyDescent="0.25">
      <c r="G648" s="132"/>
      <c r="H648" s="132"/>
      <c r="I648" s="132"/>
      <c r="J648" s="132"/>
      <c r="K648" s="132"/>
      <c r="L648" s="132"/>
      <c r="M648" s="132"/>
      <c r="AG648" s="132"/>
    </row>
    <row r="649" spans="7:33" x14ac:dyDescent="0.25">
      <c r="G649" s="132"/>
      <c r="H649" s="132"/>
      <c r="I649" s="132"/>
      <c r="J649" s="132"/>
      <c r="K649" s="132"/>
      <c r="L649" s="132"/>
      <c r="M649" s="132"/>
      <c r="AG649" s="132"/>
    </row>
    <row r="650" spans="7:33" x14ac:dyDescent="0.25">
      <c r="G650" s="132"/>
      <c r="H650" s="132"/>
      <c r="I650" s="132"/>
      <c r="J650" s="132"/>
      <c r="K650" s="132"/>
      <c r="L650" s="132"/>
      <c r="M650" s="132"/>
      <c r="AG650" s="132"/>
    </row>
    <row r="651" spans="7:33" x14ac:dyDescent="0.25">
      <c r="G651" s="132"/>
      <c r="H651" s="132"/>
      <c r="I651" s="132"/>
      <c r="J651" s="132"/>
      <c r="K651" s="132"/>
      <c r="L651" s="132"/>
      <c r="M651" s="132"/>
      <c r="AG651" s="132"/>
    </row>
    <row r="652" spans="7:33" x14ac:dyDescent="0.25">
      <c r="G652" s="132"/>
      <c r="H652" s="132"/>
      <c r="I652" s="132"/>
      <c r="J652" s="132"/>
      <c r="K652" s="132"/>
      <c r="L652" s="132"/>
      <c r="M652" s="132"/>
      <c r="AG652" s="132"/>
    </row>
    <row r="653" spans="7:33" x14ac:dyDescent="0.25">
      <c r="G653" s="132"/>
      <c r="H653" s="132"/>
      <c r="I653" s="132"/>
      <c r="J653" s="132"/>
      <c r="K653" s="132"/>
      <c r="L653" s="132"/>
      <c r="M653" s="132"/>
      <c r="AG653" s="132"/>
    </row>
    <row r="654" spans="7:33" x14ac:dyDescent="0.25">
      <c r="G654" s="132"/>
      <c r="H654" s="132"/>
      <c r="I654" s="132"/>
      <c r="J654" s="132"/>
      <c r="K654" s="132"/>
      <c r="L654" s="132"/>
      <c r="M654" s="132"/>
      <c r="AG654" s="132"/>
    </row>
    <row r="655" spans="7:33" x14ac:dyDescent="0.25">
      <c r="G655" s="132"/>
      <c r="H655" s="132"/>
      <c r="I655" s="132"/>
      <c r="J655" s="132"/>
      <c r="K655" s="132"/>
      <c r="L655" s="132"/>
      <c r="M655" s="132"/>
      <c r="AG655" s="132"/>
    </row>
    <row r="656" spans="7:33" x14ac:dyDescent="0.25">
      <c r="G656" s="132"/>
      <c r="H656" s="132"/>
      <c r="I656" s="132"/>
      <c r="J656" s="132"/>
      <c r="K656" s="132"/>
      <c r="L656" s="132"/>
      <c r="M656" s="132"/>
      <c r="AG656" s="132"/>
    </row>
    <row r="657" spans="7:33" x14ac:dyDescent="0.25">
      <c r="G657" s="132"/>
      <c r="H657" s="132"/>
      <c r="I657" s="132"/>
      <c r="J657" s="132"/>
      <c r="K657" s="132"/>
      <c r="L657" s="132"/>
      <c r="M657" s="132"/>
      <c r="AG657" s="132"/>
    </row>
    <row r="658" spans="7:33" x14ac:dyDescent="0.25">
      <c r="G658" s="132"/>
      <c r="H658" s="132"/>
      <c r="I658" s="132"/>
      <c r="J658" s="132"/>
      <c r="K658" s="132"/>
      <c r="L658" s="132"/>
      <c r="M658" s="132"/>
      <c r="AG658" s="132"/>
    </row>
    <row r="659" spans="7:33" x14ac:dyDescent="0.25">
      <c r="G659" s="132"/>
      <c r="H659" s="132"/>
      <c r="I659" s="132"/>
      <c r="J659" s="132"/>
      <c r="K659" s="132"/>
      <c r="L659" s="132"/>
      <c r="M659" s="132"/>
      <c r="AG659" s="132"/>
    </row>
    <row r="660" spans="7:33" x14ac:dyDescent="0.25">
      <c r="G660" s="132"/>
      <c r="H660" s="132"/>
      <c r="I660" s="132"/>
      <c r="J660" s="132"/>
      <c r="K660" s="132"/>
      <c r="L660" s="132"/>
      <c r="M660" s="132"/>
      <c r="AG660" s="132"/>
    </row>
    <row r="661" spans="7:33" x14ac:dyDescent="0.25">
      <c r="G661" s="132"/>
      <c r="H661" s="132"/>
      <c r="I661" s="132"/>
      <c r="J661" s="132"/>
      <c r="K661" s="132"/>
      <c r="L661" s="132"/>
      <c r="M661" s="132"/>
      <c r="AG661" s="132"/>
    </row>
    <row r="662" spans="7:33" x14ac:dyDescent="0.25">
      <c r="G662" s="132"/>
      <c r="H662" s="132"/>
      <c r="I662" s="132"/>
      <c r="J662" s="132"/>
      <c r="K662" s="132"/>
      <c r="L662" s="132"/>
      <c r="M662" s="132"/>
      <c r="AG662" s="132"/>
    </row>
    <row r="663" spans="7:33" x14ac:dyDescent="0.25">
      <c r="G663" s="132"/>
      <c r="H663" s="132"/>
      <c r="I663" s="132"/>
      <c r="J663" s="132"/>
      <c r="K663" s="132"/>
      <c r="L663" s="132"/>
      <c r="M663" s="132"/>
      <c r="AG663" s="132"/>
    </row>
    <row r="664" spans="7:33" x14ac:dyDescent="0.25">
      <c r="G664" s="132"/>
      <c r="H664" s="132"/>
      <c r="I664" s="132"/>
      <c r="J664" s="132"/>
      <c r="K664" s="132"/>
      <c r="L664" s="132"/>
      <c r="M664" s="132"/>
      <c r="AG664" s="132"/>
    </row>
    <row r="665" spans="7:33" x14ac:dyDescent="0.25">
      <c r="G665" s="132"/>
      <c r="H665" s="132"/>
      <c r="I665" s="132"/>
      <c r="J665" s="132"/>
      <c r="K665" s="132"/>
      <c r="L665" s="132"/>
      <c r="M665" s="132"/>
      <c r="AG665" s="132"/>
    </row>
    <row r="666" spans="7:33" x14ac:dyDescent="0.25">
      <c r="G666" s="132"/>
      <c r="H666" s="132"/>
      <c r="I666" s="132"/>
      <c r="J666" s="132"/>
      <c r="K666" s="132"/>
      <c r="L666" s="132"/>
      <c r="M666" s="132"/>
      <c r="AG666" s="132"/>
    </row>
    <row r="667" spans="7:33" x14ac:dyDescent="0.25">
      <c r="G667" s="132"/>
      <c r="H667" s="132"/>
      <c r="I667" s="132"/>
      <c r="J667" s="132"/>
      <c r="K667" s="132"/>
      <c r="L667" s="132"/>
      <c r="M667" s="132"/>
      <c r="AG667" s="132"/>
    </row>
    <row r="668" spans="7:33" x14ac:dyDescent="0.25">
      <c r="G668" s="132"/>
      <c r="H668" s="132"/>
      <c r="I668" s="132"/>
      <c r="J668" s="132"/>
      <c r="K668" s="132"/>
      <c r="L668" s="132"/>
      <c r="M668" s="132"/>
      <c r="AG668" s="132"/>
    </row>
    <row r="669" spans="7:33" x14ac:dyDescent="0.25">
      <c r="G669" s="132"/>
      <c r="H669" s="132"/>
      <c r="I669" s="132"/>
      <c r="J669" s="132"/>
      <c r="K669" s="132"/>
      <c r="L669" s="132"/>
      <c r="M669" s="132"/>
      <c r="AG669" s="132"/>
    </row>
    <row r="670" spans="7:33" x14ac:dyDescent="0.25">
      <c r="G670" s="132"/>
      <c r="H670" s="132"/>
      <c r="I670" s="132"/>
      <c r="J670" s="132"/>
      <c r="K670" s="132"/>
      <c r="L670" s="132"/>
      <c r="M670" s="132"/>
      <c r="AG670" s="132"/>
    </row>
    <row r="671" spans="7:33" x14ac:dyDescent="0.25">
      <c r="G671" s="132"/>
      <c r="H671" s="132"/>
      <c r="I671" s="132"/>
      <c r="J671" s="132"/>
      <c r="K671" s="132"/>
      <c r="L671" s="132"/>
      <c r="M671" s="132"/>
      <c r="AG671" s="132"/>
    </row>
    <row r="672" spans="7:33" x14ac:dyDescent="0.25">
      <c r="G672" s="132"/>
      <c r="H672" s="132"/>
      <c r="I672" s="132"/>
      <c r="J672" s="132"/>
      <c r="K672" s="132"/>
      <c r="L672" s="132"/>
      <c r="M672" s="132"/>
      <c r="AG672" s="132"/>
    </row>
    <row r="673" spans="7:33" x14ac:dyDescent="0.25">
      <c r="G673" s="132"/>
      <c r="H673" s="132"/>
      <c r="I673" s="132"/>
      <c r="J673" s="132"/>
      <c r="K673" s="132"/>
      <c r="L673" s="132"/>
      <c r="M673" s="132"/>
      <c r="AG673" s="132"/>
    </row>
    <row r="674" spans="7:33" x14ac:dyDescent="0.25">
      <c r="G674" s="132"/>
      <c r="H674" s="132"/>
      <c r="I674" s="132"/>
      <c r="J674" s="132"/>
      <c r="K674" s="132"/>
      <c r="L674" s="132"/>
      <c r="M674" s="132"/>
      <c r="AG674" s="132"/>
    </row>
    <row r="675" spans="7:33" x14ac:dyDescent="0.25">
      <c r="G675" s="132"/>
      <c r="H675" s="132"/>
      <c r="I675" s="132"/>
      <c r="J675" s="132"/>
      <c r="K675" s="132"/>
      <c r="L675" s="132"/>
      <c r="M675" s="132"/>
      <c r="AG675" s="132"/>
    </row>
    <row r="676" spans="7:33" x14ac:dyDescent="0.25">
      <c r="G676" s="132"/>
      <c r="H676" s="132"/>
      <c r="I676" s="132"/>
      <c r="J676" s="132"/>
      <c r="K676" s="132"/>
      <c r="L676" s="132"/>
      <c r="M676" s="132"/>
      <c r="AG676" s="132"/>
    </row>
    <row r="677" spans="7:33" x14ac:dyDescent="0.25">
      <c r="G677" s="132"/>
      <c r="H677" s="132"/>
      <c r="I677" s="132"/>
      <c r="J677" s="132"/>
      <c r="K677" s="132"/>
      <c r="L677" s="132"/>
      <c r="M677" s="132"/>
      <c r="AG677" s="132"/>
    </row>
    <row r="678" spans="7:33" x14ac:dyDescent="0.25">
      <c r="G678" s="132"/>
      <c r="H678" s="132"/>
      <c r="I678" s="132"/>
      <c r="J678" s="132"/>
      <c r="K678" s="132"/>
      <c r="L678" s="132"/>
      <c r="M678" s="132"/>
      <c r="AG678" s="132"/>
    </row>
    <row r="679" spans="7:33" x14ac:dyDescent="0.25">
      <c r="G679" s="132"/>
      <c r="H679" s="132"/>
      <c r="I679" s="132"/>
      <c r="J679" s="132"/>
      <c r="K679" s="132"/>
      <c r="L679" s="132"/>
      <c r="M679" s="132"/>
      <c r="AG679" s="132"/>
    </row>
    <row r="680" spans="7:33" x14ac:dyDescent="0.25">
      <c r="G680" s="132"/>
      <c r="H680" s="132"/>
      <c r="I680" s="132"/>
      <c r="J680" s="132"/>
      <c r="K680" s="132"/>
      <c r="L680" s="132"/>
      <c r="M680" s="132"/>
      <c r="AG680" s="132"/>
    </row>
    <row r="681" spans="7:33" x14ac:dyDescent="0.25">
      <c r="G681" s="132"/>
      <c r="H681" s="132"/>
      <c r="I681" s="132"/>
      <c r="J681" s="132"/>
      <c r="K681" s="132"/>
      <c r="L681" s="132"/>
      <c r="M681" s="132"/>
      <c r="AG681" s="132"/>
    </row>
    <row r="682" spans="7:33" x14ac:dyDescent="0.25">
      <c r="G682" s="132"/>
      <c r="H682" s="132"/>
      <c r="I682" s="132"/>
      <c r="J682" s="132"/>
      <c r="K682" s="132"/>
      <c r="L682" s="132"/>
      <c r="M682" s="132"/>
      <c r="AG682" s="132"/>
    </row>
    <row r="683" spans="7:33" x14ac:dyDescent="0.25">
      <c r="G683" s="132"/>
      <c r="H683" s="132"/>
      <c r="I683" s="132"/>
      <c r="J683" s="132"/>
      <c r="K683" s="132"/>
      <c r="L683" s="132"/>
      <c r="M683" s="132"/>
      <c r="AG683" s="132"/>
    </row>
    <row r="684" spans="7:33" x14ac:dyDescent="0.25">
      <c r="G684" s="132"/>
      <c r="H684" s="132"/>
      <c r="I684" s="132"/>
      <c r="J684" s="132"/>
      <c r="K684" s="132"/>
      <c r="L684" s="132"/>
      <c r="M684" s="132"/>
      <c r="AG684" s="132"/>
    </row>
    <row r="685" spans="7:33" x14ac:dyDescent="0.25">
      <c r="G685" s="132"/>
      <c r="H685" s="132"/>
      <c r="I685" s="132"/>
      <c r="J685" s="132"/>
      <c r="K685" s="132"/>
      <c r="L685" s="132"/>
      <c r="M685" s="132"/>
      <c r="AG685" s="132"/>
    </row>
    <row r="686" spans="7:33" x14ac:dyDescent="0.25">
      <c r="G686" s="132"/>
      <c r="H686" s="132"/>
      <c r="I686" s="132"/>
      <c r="J686" s="132"/>
      <c r="K686" s="132"/>
      <c r="L686" s="132"/>
      <c r="M686" s="132"/>
      <c r="AG686" s="132"/>
    </row>
    <row r="687" spans="7:33" x14ac:dyDescent="0.25">
      <c r="G687" s="132"/>
      <c r="H687" s="132"/>
      <c r="I687" s="132"/>
      <c r="J687" s="132"/>
      <c r="K687" s="132"/>
      <c r="L687" s="132"/>
      <c r="M687" s="132"/>
      <c r="AG687" s="132"/>
    </row>
    <row r="688" spans="7:33" x14ac:dyDescent="0.25">
      <c r="G688" s="132"/>
      <c r="H688" s="132"/>
      <c r="I688" s="132"/>
      <c r="J688" s="132"/>
      <c r="K688" s="132"/>
      <c r="L688" s="132"/>
      <c r="M688" s="132"/>
      <c r="AG688" s="132"/>
    </row>
    <row r="689" spans="7:33" x14ac:dyDescent="0.25">
      <c r="G689" s="132"/>
      <c r="H689" s="132"/>
      <c r="I689" s="132"/>
      <c r="J689" s="132"/>
      <c r="K689" s="132"/>
      <c r="L689" s="132"/>
      <c r="M689" s="132"/>
      <c r="AG689" s="132"/>
    </row>
    <row r="690" spans="7:33" x14ac:dyDescent="0.25">
      <c r="G690" s="132"/>
      <c r="H690" s="132"/>
      <c r="I690" s="132"/>
      <c r="J690" s="132"/>
      <c r="K690" s="132"/>
      <c r="L690" s="132"/>
      <c r="M690" s="132"/>
      <c r="AG690" s="132"/>
    </row>
    <row r="691" spans="7:33" x14ac:dyDescent="0.25">
      <c r="G691" s="132"/>
      <c r="H691" s="132"/>
      <c r="I691" s="132"/>
      <c r="J691" s="132"/>
      <c r="K691" s="132"/>
      <c r="L691" s="132"/>
      <c r="M691" s="132"/>
      <c r="AG691" s="132"/>
    </row>
    <row r="692" spans="7:33" x14ac:dyDescent="0.25">
      <c r="G692" s="132"/>
      <c r="H692" s="132"/>
      <c r="I692" s="132"/>
      <c r="J692" s="132"/>
      <c r="K692" s="132"/>
      <c r="L692" s="132"/>
      <c r="M692" s="132"/>
      <c r="AG692" s="132"/>
    </row>
    <row r="693" spans="7:33" x14ac:dyDescent="0.25">
      <c r="G693" s="132"/>
      <c r="H693" s="132"/>
      <c r="I693" s="132"/>
      <c r="J693" s="132"/>
      <c r="K693" s="132"/>
      <c r="L693" s="132"/>
      <c r="M693" s="132"/>
      <c r="AG693" s="132"/>
    </row>
    <row r="694" spans="7:33" x14ac:dyDescent="0.25">
      <c r="G694" s="132"/>
      <c r="H694" s="132"/>
      <c r="I694" s="132"/>
      <c r="J694" s="132"/>
      <c r="K694" s="132"/>
      <c r="L694" s="132"/>
      <c r="M694" s="132"/>
      <c r="AG694" s="132"/>
    </row>
    <row r="695" spans="7:33" x14ac:dyDescent="0.25">
      <c r="G695" s="132"/>
      <c r="H695" s="132"/>
      <c r="I695" s="132"/>
      <c r="J695" s="132"/>
      <c r="K695" s="132"/>
      <c r="L695" s="132"/>
      <c r="M695" s="132"/>
      <c r="AG695" s="132"/>
    </row>
    <row r="696" spans="7:33" x14ac:dyDescent="0.25">
      <c r="G696" s="132"/>
      <c r="H696" s="132"/>
      <c r="I696" s="132"/>
      <c r="J696" s="132"/>
      <c r="K696" s="132"/>
      <c r="L696" s="132"/>
      <c r="M696" s="132"/>
      <c r="AG696" s="132"/>
    </row>
    <row r="697" spans="7:33" x14ac:dyDescent="0.25">
      <c r="G697" s="132"/>
      <c r="H697" s="132"/>
      <c r="I697" s="132"/>
      <c r="J697" s="132"/>
      <c r="K697" s="132"/>
      <c r="L697" s="132"/>
      <c r="M697" s="132"/>
      <c r="AG697" s="132"/>
    </row>
    <row r="698" spans="7:33" x14ac:dyDescent="0.25">
      <c r="G698" s="132"/>
      <c r="H698" s="132"/>
      <c r="I698" s="132"/>
      <c r="J698" s="132"/>
      <c r="K698" s="132"/>
      <c r="L698" s="132"/>
      <c r="M698" s="132"/>
      <c r="AG698" s="132"/>
    </row>
    <row r="699" spans="7:33" x14ac:dyDescent="0.25">
      <c r="G699" s="132"/>
      <c r="H699" s="132"/>
      <c r="I699" s="132"/>
      <c r="J699" s="132"/>
      <c r="K699" s="132"/>
      <c r="L699" s="132"/>
      <c r="M699" s="132"/>
      <c r="AG699" s="132"/>
    </row>
    <row r="700" spans="7:33" x14ac:dyDescent="0.25">
      <c r="G700" s="132"/>
      <c r="H700" s="132"/>
      <c r="I700" s="132"/>
      <c r="J700" s="132"/>
      <c r="K700" s="132"/>
      <c r="L700" s="132"/>
      <c r="M700" s="132"/>
      <c r="AG700" s="132"/>
    </row>
    <row r="701" spans="7:33" x14ac:dyDescent="0.25">
      <c r="G701" s="132"/>
      <c r="H701" s="132"/>
      <c r="I701" s="132"/>
      <c r="J701" s="132"/>
      <c r="K701" s="132"/>
      <c r="L701" s="132"/>
      <c r="M701" s="132"/>
      <c r="AG701" s="132"/>
    </row>
    <row r="702" spans="7:33" x14ac:dyDescent="0.25">
      <c r="G702" s="132"/>
      <c r="H702" s="132"/>
      <c r="I702" s="132"/>
      <c r="J702" s="132"/>
      <c r="K702" s="132"/>
      <c r="L702" s="132"/>
      <c r="M702" s="132"/>
      <c r="AG702" s="132"/>
    </row>
    <row r="703" spans="7:33" x14ac:dyDescent="0.25">
      <c r="G703" s="132"/>
      <c r="H703" s="132"/>
      <c r="I703" s="132"/>
      <c r="J703" s="132"/>
      <c r="K703" s="132"/>
      <c r="L703" s="132"/>
      <c r="M703" s="132"/>
      <c r="AG703" s="132"/>
    </row>
    <row r="704" spans="7:33" x14ac:dyDescent="0.25">
      <c r="G704" s="132"/>
      <c r="H704" s="132"/>
      <c r="I704" s="132"/>
      <c r="J704" s="132"/>
      <c r="K704" s="132"/>
      <c r="L704" s="132"/>
      <c r="M704" s="132"/>
      <c r="AG704" s="132"/>
    </row>
    <row r="705" spans="7:33" x14ac:dyDescent="0.25">
      <c r="G705" s="132"/>
      <c r="H705" s="132"/>
      <c r="I705" s="132"/>
      <c r="J705" s="132"/>
      <c r="K705" s="132"/>
      <c r="L705" s="132"/>
      <c r="M705" s="132"/>
      <c r="AG705" s="132"/>
    </row>
    <row r="706" spans="7:33" x14ac:dyDescent="0.25">
      <c r="G706" s="132"/>
      <c r="H706" s="132"/>
      <c r="I706" s="132"/>
      <c r="J706" s="132"/>
      <c r="K706" s="132"/>
      <c r="L706" s="132"/>
      <c r="M706" s="132"/>
      <c r="AG706" s="132"/>
    </row>
    <row r="707" spans="7:33" x14ac:dyDescent="0.25">
      <c r="G707" s="132"/>
      <c r="H707" s="132"/>
      <c r="I707" s="132"/>
      <c r="J707" s="132"/>
      <c r="K707" s="132"/>
      <c r="L707" s="132"/>
      <c r="M707" s="132"/>
      <c r="AG707" s="132"/>
    </row>
    <row r="708" spans="7:33" x14ac:dyDescent="0.25">
      <c r="G708" s="132"/>
      <c r="H708" s="132"/>
      <c r="I708" s="132"/>
      <c r="J708" s="132"/>
      <c r="K708" s="132"/>
      <c r="L708" s="132"/>
      <c r="M708" s="132"/>
      <c r="AG708" s="132"/>
    </row>
    <row r="709" spans="7:33" x14ac:dyDescent="0.25">
      <c r="G709" s="132"/>
      <c r="H709" s="132"/>
      <c r="I709" s="132"/>
      <c r="J709" s="132"/>
      <c r="K709" s="132"/>
      <c r="L709" s="132"/>
      <c r="M709" s="132"/>
      <c r="AG709" s="132"/>
    </row>
    <row r="710" spans="7:33" x14ac:dyDescent="0.25">
      <c r="G710" s="132"/>
      <c r="H710" s="132"/>
      <c r="I710" s="132"/>
      <c r="J710" s="132"/>
      <c r="K710" s="132"/>
      <c r="L710" s="132"/>
      <c r="M710" s="132"/>
      <c r="AG710" s="132"/>
    </row>
    <row r="711" spans="7:33" x14ac:dyDescent="0.25">
      <c r="G711" s="132"/>
      <c r="H711" s="132"/>
      <c r="I711" s="132"/>
      <c r="J711" s="132"/>
      <c r="K711" s="132"/>
      <c r="L711" s="132"/>
      <c r="M711" s="132"/>
      <c r="AG711" s="132"/>
    </row>
    <row r="712" spans="7:33" x14ac:dyDescent="0.25">
      <c r="G712" s="132"/>
      <c r="H712" s="132"/>
      <c r="I712" s="132"/>
      <c r="J712" s="132"/>
      <c r="K712" s="132"/>
      <c r="L712" s="132"/>
      <c r="M712" s="132"/>
      <c r="AG712" s="132"/>
    </row>
    <row r="713" spans="7:33" x14ac:dyDescent="0.25">
      <c r="G713" s="132"/>
      <c r="H713" s="132"/>
      <c r="I713" s="132"/>
      <c r="J713" s="132"/>
      <c r="K713" s="132"/>
      <c r="L713" s="132"/>
      <c r="M713" s="132"/>
      <c r="AG713" s="132"/>
    </row>
    <row r="714" spans="7:33" x14ac:dyDescent="0.25">
      <c r="G714" s="132"/>
      <c r="H714" s="132"/>
      <c r="I714" s="132"/>
      <c r="J714" s="132"/>
      <c r="K714" s="132"/>
      <c r="L714" s="132"/>
      <c r="M714" s="132"/>
      <c r="AG714" s="132"/>
    </row>
    <row r="715" spans="7:33" x14ac:dyDescent="0.25">
      <c r="G715" s="132"/>
      <c r="H715" s="132"/>
      <c r="I715" s="132"/>
      <c r="J715" s="132"/>
      <c r="K715" s="132"/>
      <c r="L715" s="132"/>
      <c r="M715" s="132"/>
      <c r="AG715" s="132"/>
    </row>
    <row r="716" spans="7:33" x14ac:dyDescent="0.25">
      <c r="G716" s="132"/>
      <c r="H716" s="132"/>
      <c r="I716" s="132"/>
      <c r="J716" s="132"/>
      <c r="K716" s="132"/>
      <c r="L716" s="132"/>
      <c r="M716" s="132"/>
      <c r="AG716" s="132"/>
    </row>
    <row r="717" spans="7:33" x14ac:dyDescent="0.25">
      <c r="G717" s="132"/>
      <c r="H717" s="132"/>
      <c r="I717" s="132"/>
      <c r="J717" s="132"/>
      <c r="K717" s="132"/>
      <c r="L717" s="132"/>
      <c r="M717" s="132"/>
      <c r="AG717" s="132"/>
    </row>
    <row r="718" spans="7:33" x14ac:dyDescent="0.25">
      <c r="G718" s="132"/>
      <c r="H718" s="132"/>
      <c r="I718" s="132"/>
      <c r="J718" s="132"/>
      <c r="K718" s="132"/>
      <c r="L718" s="132"/>
      <c r="M718" s="132"/>
      <c r="AG718" s="132"/>
    </row>
    <row r="719" spans="7:33" x14ac:dyDescent="0.25">
      <c r="G719" s="132"/>
      <c r="H719" s="132"/>
      <c r="I719" s="132"/>
      <c r="J719" s="132"/>
      <c r="K719" s="132"/>
      <c r="L719" s="132"/>
      <c r="M719" s="132"/>
      <c r="AG719" s="132"/>
    </row>
    <row r="720" spans="7:33" x14ac:dyDescent="0.25">
      <c r="G720" s="132"/>
      <c r="H720" s="132"/>
      <c r="I720" s="132"/>
      <c r="J720" s="132"/>
      <c r="K720" s="132"/>
      <c r="L720" s="132"/>
      <c r="M720" s="132"/>
      <c r="AG720" s="132"/>
    </row>
    <row r="721" spans="7:33" x14ac:dyDescent="0.25">
      <c r="G721" s="132"/>
      <c r="H721" s="132"/>
      <c r="I721" s="132"/>
      <c r="J721" s="132"/>
      <c r="K721" s="132"/>
      <c r="L721" s="132"/>
      <c r="M721" s="132"/>
      <c r="AG721" s="132"/>
    </row>
    <row r="722" spans="7:33" x14ac:dyDescent="0.25">
      <c r="G722" s="132"/>
      <c r="H722" s="132"/>
      <c r="I722" s="132"/>
      <c r="J722" s="132"/>
      <c r="K722" s="132"/>
      <c r="L722" s="132"/>
      <c r="M722" s="132"/>
      <c r="AG722" s="132"/>
    </row>
    <row r="723" spans="7:33" x14ac:dyDescent="0.25">
      <c r="G723" s="132"/>
      <c r="H723" s="132"/>
      <c r="I723" s="132"/>
      <c r="J723" s="132"/>
      <c r="K723" s="132"/>
      <c r="L723" s="132"/>
      <c r="M723" s="132"/>
      <c r="AG723" s="132"/>
    </row>
    <row r="724" spans="7:33" x14ac:dyDescent="0.25">
      <c r="G724" s="132"/>
      <c r="H724" s="132"/>
      <c r="I724" s="132"/>
      <c r="J724" s="132"/>
      <c r="K724" s="132"/>
      <c r="L724" s="132"/>
      <c r="M724" s="132"/>
      <c r="AG724" s="132"/>
    </row>
    <row r="725" spans="7:33" x14ac:dyDescent="0.25">
      <c r="G725" s="132"/>
      <c r="H725" s="132"/>
      <c r="I725" s="132"/>
      <c r="J725" s="132"/>
      <c r="K725" s="132"/>
      <c r="L725" s="132"/>
      <c r="M725" s="132"/>
      <c r="AG725" s="132"/>
    </row>
    <row r="726" spans="7:33" x14ac:dyDescent="0.25">
      <c r="G726" s="132"/>
      <c r="H726" s="132"/>
      <c r="I726" s="132"/>
      <c r="J726" s="132"/>
      <c r="K726" s="132"/>
      <c r="L726" s="132"/>
      <c r="M726" s="132"/>
      <c r="AG726" s="132"/>
    </row>
    <row r="727" spans="7:33" x14ac:dyDescent="0.25">
      <c r="G727" s="132"/>
      <c r="H727" s="132"/>
      <c r="I727" s="132"/>
      <c r="J727" s="132"/>
      <c r="K727" s="132"/>
      <c r="L727" s="132"/>
      <c r="M727" s="132"/>
      <c r="AG727" s="132"/>
    </row>
    <row r="728" spans="7:33" x14ac:dyDescent="0.25">
      <c r="G728" s="132"/>
      <c r="H728" s="132"/>
      <c r="I728" s="132"/>
      <c r="J728" s="132"/>
      <c r="K728" s="132"/>
      <c r="L728" s="132"/>
      <c r="M728" s="132"/>
      <c r="AG728" s="132"/>
    </row>
    <row r="729" spans="7:33" x14ac:dyDescent="0.25">
      <c r="G729" s="132"/>
      <c r="H729" s="132"/>
      <c r="I729" s="132"/>
      <c r="J729" s="132"/>
      <c r="K729" s="132"/>
      <c r="L729" s="132"/>
      <c r="M729" s="132"/>
      <c r="AG729" s="132"/>
    </row>
    <row r="730" spans="7:33" x14ac:dyDescent="0.25">
      <c r="G730" s="132"/>
      <c r="H730" s="132"/>
      <c r="I730" s="132"/>
      <c r="J730" s="132"/>
      <c r="K730" s="132"/>
      <c r="L730" s="132"/>
      <c r="M730" s="132"/>
      <c r="AG730" s="132"/>
    </row>
    <row r="731" spans="7:33" x14ac:dyDescent="0.25">
      <c r="G731" s="132"/>
      <c r="H731" s="132"/>
      <c r="I731" s="132"/>
      <c r="J731" s="132"/>
      <c r="K731" s="132"/>
      <c r="L731" s="132"/>
      <c r="M731" s="132"/>
      <c r="AG731" s="132"/>
    </row>
    <row r="732" spans="7:33" x14ac:dyDescent="0.25">
      <c r="G732" s="132"/>
      <c r="H732" s="132"/>
      <c r="I732" s="132"/>
      <c r="J732" s="132"/>
      <c r="K732" s="132"/>
      <c r="L732" s="132"/>
      <c r="M732" s="132"/>
      <c r="AG732" s="132"/>
    </row>
    <row r="733" spans="7:33" x14ac:dyDescent="0.25">
      <c r="G733" s="132"/>
      <c r="H733" s="132"/>
      <c r="I733" s="132"/>
      <c r="J733" s="132"/>
      <c r="K733" s="132"/>
      <c r="L733" s="132"/>
      <c r="M733" s="132"/>
      <c r="AG733" s="132"/>
    </row>
    <row r="734" spans="7:33" x14ac:dyDescent="0.25">
      <c r="G734" s="132"/>
      <c r="H734" s="132"/>
      <c r="I734" s="132"/>
      <c r="J734" s="132"/>
      <c r="K734" s="132"/>
      <c r="L734" s="132"/>
      <c r="M734" s="132"/>
      <c r="AG734" s="132"/>
    </row>
    <row r="735" spans="7:33" x14ac:dyDescent="0.25">
      <c r="G735" s="132"/>
      <c r="H735" s="132"/>
      <c r="I735" s="132"/>
      <c r="J735" s="132"/>
      <c r="K735" s="132"/>
      <c r="L735" s="132"/>
      <c r="M735" s="132"/>
      <c r="AG735" s="132"/>
    </row>
    <row r="736" spans="7:33" x14ac:dyDescent="0.25">
      <c r="G736" s="132"/>
      <c r="H736" s="132"/>
      <c r="I736" s="132"/>
      <c r="J736" s="132"/>
      <c r="K736" s="132"/>
      <c r="L736" s="132"/>
      <c r="M736" s="132"/>
      <c r="AG736" s="132"/>
    </row>
    <row r="737" spans="7:33" x14ac:dyDescent="0.25">
      <c r="G737" s="132"/>
      <c r="H737" s="132"/>
      <c r="I737" s="132"/>
      <c r="J737" s="132"/>
      <c r="K737" s="132"/>
      <c r="L737" s="132"/>
      <c r="M737" s="132"/>
      <c r="AG737" s="132"/>
    </row>
    <row r="738" spans="7:33" x14ac:dyDescent="0.25">
      <c r="G738" s="132"/>
      <c r="H738" s="132"/>
      <c r="I738" s="132"/>
      <c r="J738" s="132"/>
      <c r="K738" s="132"/>
      <c r="L738" s="132"/>
      <c r="M738" s="132"/>
      <c r="AG738" s="132"/>
    </row>
    <row r="739" spans="7:33" x14ac:dyDescent="0.25">
      <c r="G739" s="132"/>
      <c r="H739" s="132"/>
      <c r="I739" s="132"/>
      <c r="J739" s="132"/>
      <c r="K739" s="132"/>
      <c r="L739" s="132"/>
      <c r="M739" s="132"/>
      <c r="AG739" s="132"/>
    </row>
    <row r="740" spans="7:33" x14ac:dyDescent="0.25">
      <c r="G740" s="132"/>
      <c r="H740" s="132"/>
      <c r="I740" s="132"/>
      <c r="J740" s="132"/>
      <c r="K740" s="132"/>
      <c r="L740" s="132"/>
      <c r="M740" s="132"/>
      <c r="AG740" s="132"/>
    </row>
    <row r="741" spans="7:33" x14ac:dyDescent="0.25">
      <c r="G741" s="132"/>
      <c r="H741" s="132"/>
      <c r="I741" s="132"/>
      <c r="J741" s="132"/>
      <c r="K741" s="132"/>
      <c r="L741" s="132"/>
      <c r="M741" s="132"/>
      <c r="AG741" s="132"/>
    </row>
    <row r="742" spans="7:33" x14ac:dyDescent="0.25">
      <c r="G742" s="132"/>
      <c r="H742" s="132"/>
      <c r="I742" s="132"/>
      <c r="J742" s="132"/>
      <c r="K742" s="132"/>
      <c r="L742" s="132"/>
      <c r="M742" s="132"/>
      <c r="AG742" s="132"/>
    </row>
    <row r="743" spans="7:33" x14ac:dyDescent="0.25">
      <c r="G743" s="132"/>
      <c r="H743" s="132"/>
      <c r="I743" s="132"/>
      <c r="J743" s="132"/>
      <c r="K743" s="132"/>
      <c r="L743" s="132"/>
      <c r="M743" s="132"/>
      <c r="AG743" s="132"/>
    </row>
    <row r="744" spans="7:33" x14ac:dyDescent="0.25">
      <c r="G744" s="132"/>
      <c r="H744" s="132"/>
      <c r="I744" s="132"/>
      <c r="J744" s="132"/>
      <c r="K744" s="132"/>
      <c r="L744" s="132"/>
      <c r="M744" s="132"/>
      <c r="AG744" s="132"/>
    </row>
    <row r="745" spans="7:33" x14ac:dyDescent="0.25">
      <c r="G745" s="132"/>
      <c r="H745" s="132"/>
      <c r="I745" s="132"/>
      <c r="J745" s="132"/>
      <c r="K745" s="132"/>
      <c r="L745" s="132"/>
      <c r="M745" s="132"/>
      <c r="AG745" s="132"/>
    </row>
    <row r="746" spans="7:33" x14ac:dyDescent="0.25">
      <c r="G746" s="132"/>
      <c r="H746" s="132"/>
      <c r="I746" s="132"/>
      <c r="J746" s="132"/>
      <c r="K746" s="132"/>
      <c r="L746" s="132"/>
      <c r="M746" s="132"/>
      <c r="AG746" s="132"/>
    </row>
    <row r="747" spans="7:33" x14ac:dyDescent="0.25">
      <c r="G747" s="132"/>
      <c r="H747" s="132"/>
      <c r="I747" s="132"/>
      <c r="J747" s="132"/>
      <c r="K747" s="132"/>
      <c r="L747" s="132"/>
      <c r="M747" s="132"/>
      <c r="AG747" s="132"/>
    </row>
    <row r="748" spans="7:33" x14ac:dyDescent="0.25">
      <c r="G748" s="132"/>
      <c r="H748" s="132"/>
      <c r="I748" s="132"/>
      <c r="J748" s="132"/>
      <c r="K748" s="132"/>
      <c r="L748" s="132"/>
      <c r="M748" s="132"/>
      <c r="AG748" s="132"/>
    </row>
    <row r="749" spans="7:33" x14ac:dyDescent="0.25">
      <c r="G749" s="132"/>
      <c r="H749" s="132"/>
      <c r="I749" s="132"/>
      <c r="J749" s="132"/>
      <c r="K749" s="132"/>
      <c r="L749" s="132"/>
      <c r="M749" s="132"/>
      <c r="AG749" s="132"/>
    </row>
    <row r="750" spans="7:33" x14ac:dyDescent="0.25">
      <c r="G750" s="132"/>
      <c r="H750" s="132"/>
      <c r="I750" s="132"/>
      <c r="J750" s="132"/>
      <c r="K750" s="132"/>
      <c r="L750" s="132"/>
      <c r="M750" s="132"/>
      <c r="AG750" s="132"/>
    </row>
    <row r="751" spans="7:33" x14ac:dyDescent="0.25">
      <c r="G751" s="132"/>
      <c r="H751" s="132"/>
      <c r="I751" s="132"/>
      <c r="J751" s="132"/>
      <c r="K751" s="132"/>
      <c r="L751" s="132"/>
      <c r="M751" s="132"/>
      <c r="AG751" s="132"/>
    </row>
    <row r="752" spans="7:33" x14ac:dyDescent="0.25">
      <c r="G752" s="132"/>
      <c r="H752" s="132"/>
      <c r="I752" s="132"/>
      <c r="J752" s="132"/>
      <c r="K752" s="132"/>
      <c r="L752" s="132"/>
      <c r="M752" s="132"/>
      <c r="AG752" s="132"/>
    </row>
    <row r="753" spans="7:33" x14ac:dyDescent="0.25">
      <c r="G753" s="132"/>
      <c r="H753" s="132"/>
      <c r="I753" s="132"/>
      <c r="J753" s="132"/>
      <c r="K753" s="132"/>
      <c r="L753" s="132"/>
      <c r="M753" s="132"/>
      <c r="AG753" s="132"/>
    </row>
    <row r="754" spans="7:33" x14ac:dyDescent="0.25">
      <c r="G754" s="132"/>
      <c r="H754" s="132"/>
      <c r="I754" s="132"/>
      <c r="J754" s="132"/>
      <c r="K754" s="132"/>
      <c r="L754" s="132"/>
      <c r="M754" s="132"/>
      <c r="AG754" s="132"/>
    </row>
    <row r="755" spans="7:33" x14ac:dyDescent="0.25">
      <c r="G755" s="132"/>
      <c r="H755" s="132"/>
      <c r="I755" s="132"/>
      <c r="J755" s="132"/>
      <c r="K755" s="132"/>
      <c r="L755" s="132"/>
      <c r="M755" s="132"/>
      <c r="AG755" s="132"/>
    </row>
    <row r="756" spans="7:33" x14ac:dyDescent="0.25">
      <c r="G756" s="132"/>
      <c r="H756" s="132"/>
      <c r="I756" s="132"/>
      <c r="J756" s="132"/>
      <c r="K756" s="132"/>
      <c r="L756" s="132"/>
      <c r="M756" s="132"/>
      <c r="AG756" s="132"/>
    </row>
    <row r="757" spans="7:33" x14ac:dyDescent="0.25">
      <c r="G757" s="132"/>
      <c r="H757" s="132"/>
      <c r="I757" s="132"/>
      <c r="J757" s="132"/>
      <c r="K757" s="132"/>
      <c r="L757" s="132"/>
      <c r="M757" s="132"/>
      <c r="AG757" s="132"/>
    </row>
    <row r="758" spans="7:33" x14ac:dyDescent="0.25">
      <c r="G758" s="132"/>
      <c r="H758" s="132"/>
      <c r="I758" s="132"/>
      <c r="J758" s="132"/>
      <c r="K758" s="132"/>
      <c r="L758" s="132"/>
      <c r="M758" s="132"/>
      <c r="AG758" s="132"/>
    </row>
    <row r="759" spans="7:33" x14ac:dyDescent="0.25">
      <c r="G759" s="132"/>
      <c r="H759" s="132"/>
      <c r="I759" s="132"/>
      <c r="J759" s="132"/>
      <c r="K759" s="132"/>
      <c r="L759" s="132"/>
      <c r="M759" s="132"/>
      <c r="AG759" s="132"/>
    </row>
    <row r="760" spans="7:33" x14ac:dyDescent="0.25">
      <c r="G760" s="132"/>
      <c r="H760" s="132"/>
      <c r="I760" s="132"/>
      <c r="J760" s="132"/>
      <c r="K760" s="132"/>
      <c r="L760" s="132"/>
      <c r="M760" s="132"/>
      <c r="AG760" s="132"/>
    </row>
    <row r="761" spans="7:33" x14ac:dyDescent="0.25">
      <c r="G761" s="132"/>
      <c r="H761" s="132"/>
      <c r="I761" s="132"/>
      <c r="J761" s="132"/>
      <c r="K761" s="132"/>
      <c r="L761" s="132"/>
      <c r="M761" s="132"/>
      <c r="AG761" s="132"/>
    </row>
    <row r="762" spans="7:33" x14ac:dyDescent="0.25">
      <c r="G762" s="132"/>
      <c r="H762" s="132"/>
      <c r="I762" s="132"/>
      <c r="J762" s="132"/>
      <c r="K762" s="132"/>
      <c r="L762" s="132"/>
      <c r="M762" s="132"/>
      <c r="AG762" s="132"/>
    </row>
    <row r="763" spans="7:33" x14ac:dyDescent="0.25">
      <c r="G763" s="132"/>
      <c r="H763" s="132"/>
      <c r="I763" s="132"/>
      <c r="J763" s="132"/>
      <c r="K763" s="132"/>
      <c r="L763" s="132"/>
      <c r="M763" s="132"/>
      <c r="AG763" s="132"/>
    </row>
    <row r="764" spans="7:33" x14ac:dyDescent="0.25">
      <c r="G764" s="132"/>
      <c r="H764" s="132"/>
      <c r="I764" s="132"/>
      <c r="J764" s="132"/>
      <c r="K764" s="132"/>
      <c r="L764" s="132"/>
      <c r="M764" s="132"/>
      <c r="AG764" s="132"/>
    </row>
    <row r="765" spans="7:33" x14ac:dyDescent="0.25">
      <c r="G765" s="132"/>
      <c r="H765" s="132"/>
      <c r="I765" s="132"/>
      <c r="J765" s="132"/>
      <c r="K765" s="132"/>
      <c r="L765" s="132"/>
      <c r="M765" s="132"/>
      <c r="AG765" s="132"/>
    </row>
    <row r="766" spans="7:33" x14ac:dyDescent="0.25">
      <c r="G766" s="132"/>
      <c r="H766" s="132"/>
      <c r="I766" s="132"/>
      <c r="J766" s="132"/>
      <c r="K766" s="132"/>
      <c r="L766" s="132"/>
      <c r="M766" s="132"/>
      <c r="AG766" s="132"/>
    </row>
    <row r="767" spans="7:33" x14ac:dyDescent="0.25">
      <c r="G767" s="132"/>
      <c r="H767" s="132"/>
      <c r="I767" s="132"/>
      <c r="J767" s="132"/>
      <c r="K767" s="132"/>
      <c r="L767" s="132"/>
      <c r="M767" s="132"/>
      <c r="AG767" s="132"/>
    </row>
    <row r="768" spans="7:33" x14ac:dyDescent="0.25">
      <c r="G768" s="132"/>
      <c r="H768" s="132"/>
      <c r="I768" s="132"/>
      <c r="J768" s="132"/>
      <c r="K768" s="132"/>
      <c r="L768" s="132"/>
      <c r="M768" s="132"/>
      <c r="AG768" s="132"/>
    </row>
    <row r="769" spans="7:33" x14ac:dyDescent="0.25">
      <c r="G769" s="132"/>
      <c r="H769" s="132"/>
      <c r="I769" s="132"/>
      <c r="J769" s="132"/>
      <c r="K769" s="132"/>
      <c r="L769" s="132"/>
      <c r="M769" s="132"/>
      <c r="AG769" s="132"/>
    </row>
    <row r="770" spans="7:33" x14ac:dyDescent="0.25">
      <c r="G770" s="132"/>
      <c r="H770" s="132"/>
      <c r="I770" s="132"/>
      <c r="J770" s="132"/>
      <c r="K770" s="132"/>
      <c r="L770" s="132"/>
      <c r="M770" s="132"/>
      <c r="AG770" s="132"/>
    </row>
    <row r="771" spans="7:33" x14ac:dyDescent="0.25">
      <c r="G771" s="132"/>
      <c r="H771" s="132"/>
      <c r="I771" s="132"/>
      <c r="J771" s="132"/>
      <c r="K771" s="132"/>
      <c r="L771" s="132"/>
      <c r="M771" s="132"/>
      <c r="AG771" s="132"/>
    </row>
    <row r="772" spans="7:33" x14ac:dyDescent="0.25">
      <c r="G772" s="132"/>
      <c r="H772" s="132"/>
      <c r="I772" s="132"/>
      <c r="J772" s="132"/>
      <c r="K772" s="132"/>
      <c r="L772" s="132"/>
      <c r="M772" s="132"/>
      <c r="AG772" s="132"/>
    </row>
    <row r="773" spans="7:33" x14ac:dyDescent="0.25">
      <c r="G773" s="132"/>
      <c r="H773" s="132"/>
      <c r="I773" s="132"/>
      <c r="J773" s="132"/>
      <c r="K773" s="132"/>
      <c r="L773" s="132"/>
      <c r="M773" s="132"/>
      <c r="AG773" s="132"/>
    </row>
    <row r="774" spans="7:33" x14ac:dyDescent="0.25">
      <c r="G774" s="132"/>
      <c r="H774" s="132"/>
      <c r="I774" s="132"/>
      <c r="J774" s="132"/>
      <c r="K774" s="132"/>
      <c r="L774" s="132"/>
      <c r="M774" s="132"/>
      <c r="AG774" s="132"/>
    </row>
    <row r="775" spans="7:33" x14ac:dyDescent="0.25">
      <c r="G775" s="132"/>
      <c r="H775" s="132"/>
      <c r="I775" s="132"/>
      <c r="J775" s="132"/>
      <c r="K775" s="132"/>
      <c r="L775" s="132"/>
      <c r="M775" s="132"/>
      <c r="AG775" s="132"/>
    </row>
    <row r="776" spans="7:33" x14ac:dyDescent="0.25">
      <c r="G776" s="132"/>
      <c r="H776" s="132"/>
      <c r="I776" s="132"/>
      <c r="J776" s="132"/>
      <c r="K776" s="132"/>
      <c r="L776" s="132"/>
      <c r="M776" s="132"/>
      <c r="AG776" s="132"/>
    </row>
    <row r="777" spans="7:33" x14ac:dyDescent="0.25">
      <c r="G777" s="132"/>
      <c r="H777" s="132"/>
      <c r="I777" s="132"/>
      <c r="J777" s="132"/>
      <c r="K777" s="132"/>
      <c r="L777" s="132"/>
      <c r="M777" s="132"/>
      <c r="AG777" s="132"/>
    </row>
    <row r="778" spans="7:33" x14ac:dyDescent="0.25">
      <c r="G778" s="132"/>
      <c r="H778" s="132"/>
      <c r="I778" s="132"/>
      <c r="J778" s="132"/>
      <c r="K778" s="132"/>
      <c r="L778" s="132"/>
      <c r="M778" s="132"/>
      <c r="AG778" s="132"/>
    </row>
    <row r="779" spans="7:33" x14ac:dyDescent="0.25">
      <c r="G779" s="132"/>
      <c r="H779" s="132"/>
      <c r="I779" s="132"/>
      <c r="J779" s="132"/>
      <c r="K779" s="132"/>
      <c r="L779" s="132"/>
      <c r="M779" s="132"/>
      <c r="AG779" s="132"/>
    </row>
    <row r="780" spans="7:33" x14ac:dyDescent="0.25">
      <c r="G780" s="132"/>
      <c r="H780" s="132"/>
      <c r="I780" s="132"/>
      <c r="J780" s="132"/>
      <c r="K780" s="132"/>
      <c r="L780" s="132"/>
      <c r="M780" s="132"/>
      <c r="AG780" s="132"/>
    </row>
    <row r="781" spans="7:33" x14ac:dyDescent="0.25">
      <c r="G781" s="132"/>
      <c r="H781" s="132"/>
      <c r="I781" s="132"/>
      <c r="J781" s="132"/>
      <c r="K781" s="132"/>
      <c r="L781" s="132"/>
      <c r="M781" s="132"/>
      <c r="AG781" s="132"/>
    </row>
    <row r="782" spans="7:33" x14ac:dyDescent="0.25">
      <c r="G782" s="132"/>
      <c r="H782" s="132"/>
      <c r="I782" s="132"/>
      <c r="J782" s="132"/>
      <c r="K782" s="132"/>
      <c r="L782" s="132"/>
      <c r="M782" s="132"/>
      <c r="AG782" s="132"/>
    </row>
    <row r="783" spans="7:33" x14ac:dyDescent="0.25">
      <c r="G783" s="132"/>
      <c r="H783" s="132"/>
      <c r="I783" s="132"/>
      <c r="J783" s="132"/>
      <c r="K783" s="132"/>
      <c r="L783" s="132"/>
      <c r="M783" s="132"/>
      <c r="AG783" s="132"/>
    </row>
    <row r="784" spans="7:33" x14ac:dyDescent="0.25">
      <c r="G784" s="132"/>
      <c r="H784" s="132"/>
      <c r="I784" s="132"/>
      <c r="J784" s="132"/>
      <c r="K784" s="132"/>
      <c r="L784" s="132"/>
      <c r="M784" s="132"/>
      <c r="AG784" s="132"/>
    </row>
    <row r="785" spans="7:33" x14ac:dyDescent="0.25">
      <c r="G785" s="132"/>
      <c r="H785" s="132"/>
      <c r="I785" s="132"/>
      <c r="J785" s="132"/>
      <c r="K785" s="132"/>
      <c r="L785" s="132"/>
      <c r="M785" s="132"/>
      <c r="AG785" s="132"/>
    </row>
    <row r="786" spans="7:33" x14ac:dyDescent="0.25">
      <c r="G786" s="132"/>
      <c r="H786" s="132"/>
      <c r="I786" s="132"/>
      <c r="J786" s="132"/>
      <c r="K786" s="132"/>
      <c r="L786" s="132"/>
      <c r="M786" s="132"/>
      <c r="AG786" s="132"/>
    </row>
    <row r="787" spans="7:33" x14ac:dyDescent="0.25">
      <c r="G787" s="132"/>
      <c r="H787" s="132"/>
      <c r="I787" s="132"/>
      <c r="J787" s="132"/>
      <c r="K787" s="132"/>
      <c r="L787" s="132"/>
      <c r="M787" s="132"/>
      <c r="AG787" s="132"/>
    </row>
    <row r="788" spans="7:33" x14ac:dyDescent="0.25">
      <c r="G788" s="132"/>
      <c r="H788" s="132"/>
      <c r="I788" s="132"/>
      <c r="J788" s="132"/>
      <c r="K788" s="132"/>
      <c r="L788" s="132"/>
      <c r="M788" s="132"/>
      <c r="AG788" s="132"/>
    </row>
    <row r="789" spans="7:33" x14ac:dyDescent="0.25">
      <c r="G789" s="132"/>
      <c r="H789" s="132"/>
      <c r="I789" s="132"/>
      <c r="J789" s="132"/>
      <c r="K789" s="132"/>
      <c r="L789" s="132"/>
      <c r="M789" s="132"/>
      <c r="AG789" s="132"/>
    </row>
    <row r="790" spans="7:33" x14ac:dyDescent="0.25">
      <c r="G790" s="132"/>
      <c r="H790" s="132"/>
      <c r="I790" s="132"/>
      <c r="J790" s="132"/>
      <c r="K790" s="132"/>
      <c r="L790" s="132"/>
      <c r="M790" s="132"/>
      <c r="AG790" s="132"/>
    </row>
    <row r="791" spans="7:33" x14ac:dyDescent="0.25">
      <c r="G791" s="132"/>
      <c r="H791" s="132"/>
      <c r="I791" s="132"/>
      <c r="J791" s="132"/>
      <c r="K791" s="132"/>
      <c r="L791" s="132"/>
      <c r="M791" s="132"/>
      <c r="AG791" s="132"/>
    </row>
    <row r="792" spans="7:33" x14ac:dyDescent="0.25">
      <c r="G792" s="132"/>
      <c r="H792" s="132"/>
      <c r="I792" s="132"/>
      <c r="J792" s="132"/>
      <c r="K792" s="132"/>
      <c r="L792" s="132"/>
      <c r="M792" s="132"/>
      <c r="AG792" s="132"/>
    </row>
    <row r="793" spans="7:33" x14ac:dyDescent="0.25">
      <c r="G793" s="132"/>
      <c r="H793" s="132"/>
      <c r="I793" s="132"/>
      <c r="J793" s="132"/>
      <c r="K793" s="132"/>
      <c r="L793" s="132"/>
      <c r="M793" s="132"/>
      <c r="AG793" s="132"/>
    </row>
    <row r="794" spans="7:33" x14ac:dyDescent="0.25">
      <c r="G794" s="132"/>
      <c r="H794" s="132"/>
      <c r="I794" s="132"/>
      <c r="J794" s="132"/>
      <c r="K794" s="132"/>
      <c r="L794" s="132"/>
      <c r="M794" s="132"/>
      <c r="AG794" s="132"/>
    </row>
    <row r="795" spans="7:33" x14ac:dyDescent="0.25">
      <c r="G795" s="132"/>
      <c r="H795" s="132"/>
      <c r="I795" s="132"/>
      <c r="J795" s="132"/>
      <c r="K795" s="132"/>
      <c r="L795" s="132"/>
      <c r="M795" s="132"/>
      <c r="AG795" s="132"/>
    </row>
    <row r="796" spans="7:33" x14ac:dyDescent="0.25">
      <c r="G796" s="132"/>
      <c r="H796" s="132"/>
      <c r="I796" s="132"/>
      <c r="J796" s="132"/>
      <c r="K796" s="132"/>
      <c r="L796" s="132"/>
      <c r="M796" s="132"/>
      <c r="AG796" s="132"/>
    </row>
    <row r="797" spans="7:33" x14ac:dyDescent="0.25">
      <c r="G797" s="132"/>
      <c r="H797" s="132"/>
      <c r="I797" s="132"/>
      <c r="J797" s="132"/>
      <c r="K797" s="132"/>
      <c r="L797" s="132"/>
      <c r="M797" s="132"/>
      <c r="AG797" s="132"/>
    </row>
    <row r="798" spans="7:33" x14ac:dyDescent="0.25">
      <c r="G798" s="132"/>
      <c r="H798" s="132"/>
      <c r="I798" s="132"/>
      <c r="J798" s="132"/>
      <c r="K798" s="132"/>
      <c r="L798" s="132"/>
      <c r="M798" s="132"/>
      <c r="AG798" s="132"/>
    </row>
    <row r="799" spans="7:33" x14ac:dyDescent="0.25">
      <c r="G799" s="132"/>
      <c r="H799" s="132"/>
      <c r="I799" s="132"/>
      <c r="J799" s="132"/>
      <c r="K799" s="132"/>
      <c r="L799" s="132"/>
      <c r="M799" s="132"/>
      <c r="AG799" s="132"/>
    </row>
    <row r="800" spans="7:33" x14ac:dyDescent="0.25">
      <c r="G800" s="132"/>
      <c r="H800" s="132"/>
      <c r="I800" s="132"/>
      <c r="J800" s="132"/>
      <c r="K800" s="132"/>
      <c r="L800" s="132"/>
      <c r="M800" s="132"/>
      <c r="AG800" s="132"/>
    </row>
    <row r="801" spans="7:33" x14ac:dyDescent="0.25">
      <c r="G801" s="132"/>
      <c r="H801" s="132"/>
      <c r="I801" s="132"/>
      <c r="J801" s="132"/>
      <c r="K801" s="132"/>
      <c r="L801" s="132"/>
      <c r="M801" s="132"/>
      <c r="AG801" s="132"/>
    </row>
    <row r="802" spans="7:33" x14ac:dyDescent="0.25">
      <c r="G802" s="132"/>
      <c r="H802" s="132"/>
      <c r="I802" s="132"/>
      <c r="J802" s="132"/>
      <c r="K802" s="132"/>
      <c r="L802" s="132"/>
      <c r="M802" s="132"/>
      <c r="AG802" s="132"/>
    </row>
    <row r="803" spans="7:33" x14ac:dyDescent="0.25">
      <c r="G803" s="132"/>
      <c r="H803" s="132"/>
      <c r="I803" s="132"/>
      <c r="J803" s="132"/>
      <c r="K803" s="132"/>
      <c r="L803" s="132"/>
      <c r="M803" s="132"/>
      <c r="AG803" s="132"/>
    </row>
    <row r="804" spans="7:33" x14ac:dyDescent="0.25">
      <c r="G804" s="132"/>
      <c r="H804" s="132"/>
      <c r="I804" s="132"/>
      <c r="J804" s="132"/>
      <c r="K804" s="132"/>
      <c r="L804" s="132"/>
      <c r="M804" s="132"/>
      <c r="AG804" s="132"/>
    </row>
    <row r="805" spans="7:33" x14ac:dyDescent="0.25">
      <c r="G805" s="132"/>
      <c r="H805" s="132"/>
      <c r="I805" s="132"/>
      <c r="J805" s="132"/>
      <c r="K805" s="132"/>
      <c r="L805" s="132"/>
      <c r="M805" s="132"/>
      <c r="AG805" s="132"/>
    </row>
    <row r="806" spans="7:33" x14ac:dyDescent="0.25">
      <c r="G806" s="132"/>
      <c r="H806" s="132"/>
      <c r="I806" s="132"/>
      <c r="J806" s="132"/>
      <c r="K806" s="132"/>
      <c r="L806" s="132"/>
      <c r="M806" s="132"/>
      <c r="AG806" s="132"/>
    </row>
    <row r="807" spans="7:33" x14ac:dyDescent="0.25">
      <c r="G807" s="132"/>
      <c r="H807" s="132"/>
      <c r="I807" s="132"/>
      <c r="J807" s="132"/>
      <c r="K807" s="132"/>
      <c r="L807" s="132"/>
      <c r="M807" s="132"/>
      <c r="AG807" s="132"/>
    </row>
    <row r="808" spans="7:33" x14ac:dyDescent="0.25">
      <c r="G808" s="132"/>
      <c r="H808" s="132"/>
      <c r="I808" s="132"/>
      <c r="J808" s="132"/>
      <c r="K808" s="132"/>
      <c r="L808" s="132"/>
      <c r="M808" s="132"/>
      <c r="AG808" s="132"/>
    </row>
    <row r="809" spans="7:33" x14ac:dyDescent="0.25">
      <c r="G809" s="132"/>
      <c r="H809" s="132"/>
      <c r="I809" s="132"/>
      <c r="J809" s="132"/>
      <c r="K809" s="132"/>
      <c r="L809" s="132"/>
      <c r="M809" s="132"/>
      <c r="AG809" s="132"/>
    </row>
    <row r="810" spans="7:33" x14ac:dyDescent="0.25">
      <c r="G810" s="132"/>
      <c r="H810" s="132"/>
      <c r="I810" s="132"/>
      <c r="J810" s="132"/>
      <c r="K810" s="132"/>
      <c r="L810" s="132"/>
      <c r="M810" s="132"/>
      <c r="AG810" s="132"/>
    </row>
    <row r="811" spans="7:33" x14ac:dyDescent="0.25">
      <c r="G811" s="132"/>
      <c r="H811" s="132"/>
      <c r="I811" s="132"/>
      <c r="J811" s="132"/>
      <c r="K811" s="132"/>
      <c r="L811" s="132"/>
      <c r="M811" s="132"/>
      <c r="AG811" s="132"/>
    </row>
    <row r="812" spans="7:33" x14ac:dyDescent="0.25">
      <c r="G812" s="132"/>
      <c r="H812" s="132"/>
      <c r="I812" s="132"/>
      <c r="J812" s="132"/>
      <c r="K812" s="132"/>
      <c r="L812" s="132"/>
      <c r="M812" s="132"/>
      <c r="AG812" s="132"/>
    </row>
    <row r="813" spans="7:33" x14ac:dyDescent="0.25">
      <c r="G813" s="132"/>
      <c r="H813" s="132"/>
      <c r="I813" s="132"/>
      <c r="J813" s="132"/>
      <c r="K813" s="132"/>
      <c r="L813" s="132"/>
      <c r="M813" s="132"/>
      <c r="AG813" s="132"/>
    </row>
    <row r="814" spans="7:33" x14ac:dyDescent="0.25">
      <c r="G814" s="132"/>
      <c r="H814" s="132"/>
      <c r="I814" s="132"/>
      <c r="J814" s="132"/>
      <c r="K814" s="132"/>
      <c r="L814" s="132"/>
      <c r="M814" s="132"/>
      <c r="AG814" s="132"/>
    </row>
    <row r="815" spans="7:33" x14ac:dyDescent="0.25">
      <c r="G815" s="132"/>
      <c r="H815" s="132"/>
      <c r="I815" s="132"/>
      <c r="J815" s="132"/>
      <c r="K815" s="132"/>
      <c r="L815" s="132"/>
      <c r="M815" s="132"/>
      <c r="AG815" s="132"/>
    </row>
    <row r="816" spans="7:33" x14ac:dyDescent="0.25">
      <c r="G816" s="132"/>
      <c r="H816" s="132"/>
      <c r="I816" s="132"/>
      <c r="J816" s="132"/>
      <c r="K816" s="132"/>
      <c r="L816" s="132"/>
      <c r="M816" s="132"/>
      <c r="AG816" s="132"/>
    </row>
    <row r="817" spans="7:33" x14ac:dyDescent="0.25">
      <c r="G817" s="132"/>
      <c r="H817" s="132"/>
      <c r="I817" s="132"/>
      <c r="J817" s="132"/>
      <c r="K817" s="132"/>
      <c r="L817" s="132"/>
      <c r="M817" s="132"/>
      <c r="AG817" s="132"/>
    </row>
    <row r="818" spans="7:33" x14ac:dyDescent="0.25">
      <c r="G818" s="132"/>
      <c r="H818" s="132"/>
      <c r="I818" s="132"/>
      <c r="J818" s="132"/>
      <c r="K818" s="132"/>
      <c r="L818" s="132"/>
      <c r="M818" s="132"/>
      <c r="AG818" s="132"/>
    </row>
    <row r="819" spans="7:33" x14ac:dyDescent="0.25">
      <c r="G819" s="132"/>
      <c r="H819" s="132"/>
      <c r="I819" s="132"/>
      <c r="J819" s="132"/>
      <c r="K819" s="132"/>
      <c r="L819" s="132"/>
      <c r="M819" s="132"/>
      <c r="AG819" s="132"/>
    </row>
    <row r="820" spans="7:33" x14ac:dyDescent="0.25">
      <c r="G820" s="132"/>
      <c r="H820" s="132"/>
      <c r="I820" s="132"/>
      <c r="J820" s="132"/>
      <c r="K820" s="132"/>
      <c r="L820" s="132"/>
      <c r="M820" s="132"/>
      <c r="AG820" s="132"/>
    </row>
    <row r="821" spans="7:33" x14ac:dyDescent="0.25">
      <c r="G821" s="132"/>
      <c r="H821" s="132"/>
      <c r="I821" s="132"/>
      <c r="J821" s="132"/>
      <c r="K821" s="132"/>
      <c r="L821" s="132"/>
      <c r="M821" s="132"/>
      <c r="AG821" s="132"/>
    </row>
    <row r="822" spans="7:33" x14ac:dyDescent="0.25">
      <c r="G822" s="132"/>
      <c r="H822" s="132"/>
      <c r="I822" s="132"/>
      <c r="J822" s="132"/>
      <c r="K822" s="132"/>
      <c r="L822" s="132"/>
      <c r="M822" s="132"/>
      <c r="AG822" s="132"/>
    </row>
    <row r="823" spans="7:33" x14ac:dyDescent="0.25">
      <c r="G823" s="132"/>
      <c r="H823" s="132"/>
      <c r="I823" s="132"/>
      <c r="J823" s="132"/>
      <c r="K823" s="132"/>
      <c r="L823" s="132"/>
      <c r="M823" s="132"/>
      <c r="AG823" s="132"/>
    </row>
    <row r="824" spans="7:33" x14ac:dyDescent="0.25">
      <c r="G824" s="132"/>
      <c r="H824" s="132"/>
      <c r="I824" s="132"/>
      <c r="J824" s="132"/>
      <c r="K824" s="132"/>
      <c r="L824" s="132"/>
      <c r="M824" s="132"/>
      <c r="AG824" s="132"/>
    </row>
    <row r="825" spans="7:33" x14ac:dyDescent="0.25">
      <c r="G825" s="132"/>
      <c r="H825" s="132"/>
      <c r="I825" s="132"/>
      <c r="J825" s="132"/>
      <c r="K825" s="132"/>
      <c r="L825" s="132"/>
      <c r="M825" s="132"/>
      <c r="AG825" s="132"/>
    </row>
    <row r="826" spans="7:33" x14ac:dyDescent="0.25">
      <c r="G826" s="132"/>
      <c r="H826" s="132"/>
      <c r="I826" s="132"/>
      <c r="J826" s="132"/>
      <c r="K826" s="132"/>
      <c r="L826" s="132"/>
      <c r="M826" s="132"/>
      <c r="AG826" s="132"/>
    </row>
    <row r="827" spans="7:33" x14ac:dyDescent="0.25">
      <c r="G827" s="132"/>
      <c r="H827" s="132"/>
      <c r="I827" s="132"/>
      <c r="J827" s="132"/>
      <c r="K827" s="132"/>
      <c r="L827" s="132"/>
      <c r="M827" s="132"/>
      <c r="AG827" s="132"/>
    </row>
    <row r="828" spans="7:33" x14ac:dyDescent="0.25">
      <c r="G828" s="132"/>
      <c r="H828" s="132"/>
      <c r="I828" s="132"/>
      <c r="J828" s="132"/>
      <c r="K828" s="132"/>
      <c r="L828" s="132"/>
      <c r="M828" s="132"/>
      <c r="AG828" s="132"/>
    </row>
    <row r="829" spans="7:33" x14ac:dyDescent="0.25">
      <c r="G829" s="132"/>
      <c r="H829" s="132"/>
      <c r="I829" s="132"/>
      <c r="J829" s="132"/>
      <c r="K829" s="132"/>
      <c r="L829" s="132"/>
      <c r="M829" s="132"/>
      <c r="AG829" s="132"/>
    </row>
    <row r="830" spans="7:33" x14ac:dyDescent="0.25">
      <c r="G830" s="132"/>
      <c r="H830" s="132"/>
      <c r="I830" s="132"/>
      <c r="J830" s="132"/>
      <c r="K830" s="132"/>
      <c r="L830" s="132"/>
      <c r="M830" s="132"/>
      <c r="AG830" s="132"/>
    </row>
    <row r="831" spans="7:33" x14ac:dyDescent="0.25">
      <c r="G831" s="132"/>
      <c r="H831" s="132"/>
      <c r="I831" s="132"/>
      <c r="J831" s="132"/>
      <c r="K831" s="132"/>
      <c r="L831" s="132"/>
      <c r="M831" s="132"/>
      <c r="AG831" s="132"/>
    </row>
    <row r="832" spans="7:33" x14ac:dyDescent="0.25">
      <c r="G832" s="132"/>
      <c r="H832" s="132"/>
      <c r="I832" s="132"/>
      <c r="J832" s="132"/>
      <c r="K832" s="132"/>
      <c r="L832" s="132"/>
      <c r="M832" s="132"/>
      <c r="AG832" s="132"/>
    </row>
    <row r="833" spans="7:33" x14ac:dyDescent="0.25">
      <c r="G833" s="132"/>
      <c r="H833" s="132"/>
      <c r="I833" s="132"/>
      <c r="J833" s="132"/>
      <c r="K833" s="132"/>
      <c r="L833" s="132"/>
      <c r="M833" s="132"/>
      <c r="AG833" s="132"/>
    </row>
    <row r="834" spans="7:33" x14ac:dyDescent="0.25">
      <c r="G834" s="132"/>
      <c r="H834" s="132"/>
      <c r="I834" s="132"/>
      <c r="J834" s="132"/>
      <c r="K834" s="132"/>
      <c r="L834" s="132"/>
      <c r="M834" s="132"/>
      <c r="AG834" s="132"/>
    </row>
    <row r="835" spans="7:33" x14ac:dyDescent="0.25">
      <c r="G835" s="132"/>
      <c r="H835" s="132"/>
      <c r="I835" s="132"/>
      <c r="J835" s="132"/>
      <c r="K835" s="132"/>
      <c r="L835" s="132"/>
      <c r="M835" s="132"/>
      <c r="AG835" s="132"/>
    </row>
    <row r="836" spans="7:33" x14ac:dyDescent="0.25">
      <c r="G836" s="132"/>
      <c r="H836" s="132"/>
      <c r="I836" s="132"/>
      <c r="J836" s="132"/>
      <c r="K836" s="132"/>
      <c r="L836" s="132"/>
      <c r="M836" s="132"/>
      <c r="AG836" s="132"/>
    </row>
    <row r="837" spans="7:33" x14ac:dyDescent="0.25">
      <c r="G837" s="132"/>
      <c r="H837" s="132"/>
      <c r="I837" s="132"/>
      <c r="J837" s="132"/>
      <c r="K837" s="132"/>
      <c r="L837" s="132"/>
      <c r="M837" s="132"/>
      <c r="AG837" s="132"/>
    </row>
    <row r="838" spans="7:33" x14ac:dyDescent="0.25">
      <c r="G838" s="132"/>
      <c r="H838" s="132"/>
      <c r="I838" s="132"/>
      <c r="J838" s="132"/>
      <c r="K838" s="132"/>
      <c r="L838" s="132"/>
      <c r="M838" s="132"/>
      <c r="AG838" s="132"/>
    </row>
    <row r="839" spans="7:33" x14ac:dyDescent="0.25">
      <c r="G839" s="132"/>
      <c r="H839" s="132"/>
      <c r="I839" s="132"/>
      <c r="J839" s="132"/>
      <c r="K839" s="132"/>
      <c r="L839" s="132"/>
      <c r="M839" s="132"/>
      <c r="AG839" s="132"/>
    </row>
    <row r="840" spans="7:33" x14ac:dyDescent="0.25">
      <c r="G840" s="132"/>
      <c r="H840" s="132"/>
      <c r="I840" s="132"/>
      <c r="J840" s="132"/>
      <c r="K840" s="132"/>
      <c r="L840" s="132"/>
      <c r="M840" s="132"/>
      <c r="AG840" s="132"/>
    </row>
    <row r="841" spans="7:33" x14ac:dyDescent="0.25">
      <c r="G841" s="132"/>
      <c r="H841" s="132"/>
      <c r="I841" s="132"/>
      <c r="J841" s="132"/>
      <c r="K841" s="132"/>
      <c r="L841" s="132"/>
      <c r="M841" s="132"/>
      <c r="AG841" s="132"/>
    </row>
    <row r="842" spans="7:33" x14ac:dyDescent="0.25">
      <c r="G842" s="132"/>
      <c r="H842" s="132"/>
      <c r="I842" s="132"/>
      <c r="J842" s="132"/>
      <c r="K842" s="132"/>
      <c r="L842" s="132"/>
      <c r="M842" s="132"/>
      <c r="AG842" s="132"/>
    </row>
    <row r="843" spans="7:33" x14ac:dyDescent="0.25">
      <c r="G843" s="132"/>
      <c r="H843" s="132"/>
      <c r="I843" s="132"/>
      <c r="J843" s="132"/>
      <c r="K843" s="132"/>
      <c r="L843" s="132"/>
      <c r="M843" s="132"/>
      <c r="AG843" s="132"/>
    </row>
    <row r="844" spans="7:33" x14ac:dyDescent="0.25">
      <c r="G844" s="132"/>
      <c r="H844" s="132"/>
      <c r="I844" s="132"/>
      <c r="J844" s="132"/>
      <c r="K844" s="132"/>
      <c r="L844" s="132"/>
      <c r="M844" s="132"/>
      <c r="AG844" s="132"/>
    </row>
    <row r="845" spans="7:33" x14ac:dyDescent="0.25">
      <c r="G845" s="132"/>
      <c r="H845" s="132"/>
      <c r="I845" s="132"/>
      <c r="J845" s="132"/>
      <c r="K845" s="132"/>
      <c r="L845" s="132"/>
      <c r="M845" s="132"/>
      <c r="AG845" s="132"/>
    </row>
    <row r="846" spans="7:33" x14ac:dyDescent="0.25">
      <c r="G846" s="132"/>
      <c r="H846" s="132"/>
      <c r="I846" s="132"/>
      <c r="J846" s="132"/>
      <c r="K846" s="132"/>
      <c r="L846" s="132"/>
      <c r="M846" s="132"/>
      <c r="AG846" s="132"/>
    </row>
    <row r="847" spans="7:33" x14ac:dyDescent="0.25">
      <c r="G847" s="132"/>
      <c r="H847" s="132"/>
      <c r="I847" s="132"/>
      <c r="J847" s="132"/>
      <c r="K847" s="132"/>
      <c r="L847" s="132"/>
      <c r="M847" s="132"/>
      <c r="AG847" s="132"/>
    </row>
    <row r="848" spans="7:33" x14ac:dyDescent="0.25">
      <c r="G848" s="132"/>
      <c r="H848" s="132"/>
      <c r="I848" s="132"/>
      <c r="J848" s="132"/>
      <c r="K848" s="132"/>
      <c r="L848" s="132"/>
      <c r="M848" s="132"/>
      <c r="AG848" s="132"/>
    </row>
    <row r="849" spans="7:33" x14ac:dyDescent="0.25">
      <c r="G849" s="132"/>
      <c r="H849" s="132"/>
      <c r="I849" s="132"/>
      <c r="J849" s="132"/>
      <c r="K849" s="132"/>
      <c r="L849" s="132"/>
      <c r="M849" s="132"/>
      <c r="AG849" s="132"/>
    </row>
    <row r="850" spans="7:33" x14ac:dyDescent="0.25">
      <c r="G850" s="132"/>
      <c r="H850" s="132"/>
      <c r="I850" s="132"/>
      <c r="J850" s="132"/>
      <c r="K850" s="132"/>
      <c r="L850" s="132"/>
      <c r="M850" s="132"/>
      <c r="AG850" s="132"/>
    </row>
    <row r="851" spans="7:33" x14ac:dyDescent="0.25">
      <c r="G851" s="132"/>
      <c r="H851" s="132"/>
      <c r="I851" s="132"/>
      <c r="J851" s="132"/>
      <c r="K851" s="132"/>
      <c r="L851" s="132"/>
      <c r="M851" s="132"/>
      <c r="AG851" s="132"/>
    </row>
    <row r="852" spans="7:33" x14ac:dyDescent="0.25">
      <c r="G852" s="132"/>
      <c r="H852" s="132"/>
      <c r="I852" s="132"/>
      <c r="J852" s="132"/>
      <c r="K852" s="132"/>
      <c r="L852" s="132"/>
      <c r="M852" s="132"/>
      <c r="AG852" s="132"/>
    </row>
    <row r="853" spans="7:33" x14ac:dyDescent="0.25">
      <c r="G853" s="132"/>
      <c r="H853" s="132"/>
      <c r="I853" s="132"/>
      <c r="J853" s="132"/>
      <c r="K853" s="132"/>
      <c r="L853" s="132"/>
      <c r="M853" s="132"/>
      <c r="AG853" s="132"/>
    </row>
    <row r="854" spans="7:33" x14ac:dyDescent="0.25">
      <c r="G854" s="132"/>
      <c r="H854" s="132"/>
      <c r="I854" s="132"/>
      <c r="J854" s="132"/>
      <c r="K854" s="132"/>
      <c r="L854" s="132"/>
      <c r="M854" s="132"/>
      <c r="AG854" s="132"/>
    </row>
    <row r="855" spans="7:33" x14ac:dyDescent="0.25">
      <c r="G855" s="132"/>
      <c r="H855" s="132"/>
      <c r="I855" s="132"/>
      <c r="J855" s="132"/>
      <c r="K855" s="132"/>
      <c r="L855" s="132"/>
      <c r="M855" s="132"/>
      <c r="AG855" s="132"/>
    </row>
    <row r="856" spans="7:33" x14ac:dyDescent="0.25">
      <c r="G856" s="132"/>
      <c r="H856" s="132"/>
      <c r="I856" s="132"/>
      <c r="J856" s="132"/>
      <c r="K856" s="132"/>
      <c r="L856" s="132"/>
      <c r="M856" s="132"/>
      <c r="AG856" s="132"/>
    </row>
    <row r="857" spans="7:33" x14ac:dyDescent="0.25">
      <c r="G857" s="132"/>
      <c r="H857" s="132"/>
      <c r="I857" s="132"/>
      <c r="J857" s="132"/>
      <c r="K857" s="132"/>
      <c r="L857" s="132"/>
      <c r="M857" s="132"/>
      <c r="AG857" s="132"/>
    </row>
    <row r="858" spans="7:33" x14ac:dyDescent="0.25">
      <c r="G858" s="132"/>
      <c r="H858" s="132"/>
      <c r="I858" s="132"/>
      <c r="J858" s="132"/>
      <c r="K858" s="132"/>
      <c r="L858" s="132"/>
      <c r="M858" s="132"/>
      <c r="AG858" s="132"/>
    </row>
    <row r="859" spans="7:33" x14ac:dyDescent="0.25">
      <c r="G859" s="132"/>
      <c r="H859" s="132"/>
      <c r="I859" s="132"/>
      <c r="J859" s="132"/>
      <c r="K859" s="132"/>
      <c r="L859" s="132"/>
      <c r="M859" s="132"/>
      <c r="AG859" s="132"/>
    </row>
    <row r="860" spans="7:33" x14ac:dyDescent="0.25">
      <c r="G860" s="132"/>
      <c r="H860" s="132"/>
      <c r="I860" s="132"/>
      <c r="J860" s="132"/>
      <c r="K860" s="132"/>
      <c r="L860" s="132"/>
      <c r="M860" s="132"/>
      <c r="AG860" s="132"/>
    </row>
    <row r="861" spans="7:33" x14ac:dyDescent="0.25">
      <c r="G861" s="132"/>
      <c r="H861" s="132"/>
      <c r="I861" s="132"/>
      <c r="J861" s="132"/>
      <c r="K861" s="132"/>
      <c r="L861" s="132"/>
      <c r="M861" s="132"/>
      <c r="AG861" s="132"/>
    </row>
    <row r="862" spans="7:33" x14ac:dyDescent="0.25">
      <c r="G862" s="132"/>
      <c r="H862" s="132"/>
      <c r="I862" s="132"/>
      <c r="J862" s="132"/>
      <c r="K862" s="132"/>
      <c r="L862" s="132"/>
      <c r="M862" s="132"/>
      <c r="AG862" s="132"/>
    </row>
    <row r="863" spans="7:33" x14ac:dyDescent="0.25">
      <c r="G863" s="132"/>
      <c r="H863" s="132"/>
      <c r="I863" s="132"/>
      <c r="J863" s="132"/>
      <c r="K863" s="132"/>
      <c r="L863" s="132"/>
      <c r="M863" s="132"/>
      <c r="AG863" s="132"/>
    </row>
    <row r="864" spans="7:33" x14ac:dyDescent="0.25">
      <c r="G864" s="132"/>
      <c r="H864" s="132"/>
      <c r="I864" s="132"/>
      <c r="J864" s="132"/>
      <c r="K864" s="132"/>
      <c r="L864" s="132"/>
      <c r="M864" s="132"/>
      <c r="AG864" s="132"/>
    </row>
    <row r="865" spans="7:33" x14ac:dyDescent="0.25">
      <c r="G865" s="132"/>
      <c r="H865" s="132"/>
      <c r="I865" s="132"/>
      <c r="J865" s="132"/>
      <c r="K865" s="132"/>
      <c r="L865" s="132"/>
      <c r="M865" s="132"/>
      <c r="AG865" s="132"/>
    </row>
    <row r="866" spans="7:33" x14ac:dyDescent="0.25">
      <c r="G866" s="132"/>
      <c r="H866" s="132"/>
      <c r="I866" s="132"/>
      <c r="J866" s="132"/>
      <c r="K866" s="132"/>
      <c r="L866" s="132"/>
      <c r="M866" s="132"/>
      <c r="AG866" s="132"/>
    </row>
    <row r="867" spans="7:33" x14ac:dyDescent="0.25">
      <c r="G867" s="132"/>
      <c r="H867" s="132"/>
      <c r="I867" s="132"/>
      <c r="J867" s="132"/>
      <c r="K867" s="132"/>
      <c r="L867" s="132"/>
      <c r="M867" s="132"/>
      <c r="AG867" s="132"/>
    </row>
    <row r="868" spans="7:33" x14ac:dyDescent="0.25">
      <c r="G868" s="132"/>
      <c r="H868" s="132"/>
      <c r="I868" s="132"/>
      <c r="J868" s="132"/>
      <c r="K868" s="132"/>
      <c r="L868" s="132"/>
      <c r="M868" s="132"/>
      <c r="AG868" s="132"/>
    </row>
    <row r="869" spans="7:33" x14ac:dyDescent="0.25">
      <c r="G869" s="132"/>
      <c r="H869" s="132"/>
      <c r="I869" s="132"/>
      <c r="J869" s="132"/>
      <c r="K869" s="132"/>
      <c r="L869" s="132"/>
      <c r="M869" s="132"/>
      <c r="AG869" s="132"/>
    </row>
    <row r="870" spans="7:33" x14ac:dyDescent="0.25">
      <c r="G870" s="132"/>
      <c r="H870" s="132"/>
      <c r="I870" s="132"/>
      <c r="J870" s="132"/>
      <c r="K870" s="132"/>
      <c r="L870" s="132"/>
      <c r="M870" s="132"/>
      <c r="AG870" s="132"/>
    </row>
    <row r="871" spans="7:33" x14ac:dyDescent="0.25">
      <c r="G871" s="132"/>
      <c r="H871" s="132"/>
      <c r="I871" s="132"/>
      <c r="J871" s="132"/>
      <c r="K871" s="132"/>
      <c r="L871" s="132"/>
      <c r="M871" s="132"/>
      <c r="AG871" s="132"/>
    </row>
    <row r="872" spans="7:33" x14ac:dyDescent="0.25">
      <c r="G872" s="132"/>
      <c r="H872" s="132"/>
      <c r="I872" s="132"/>
      <c r="J872" s="132"/>
      <c r="K872" s="132"/>
      <c r="L872" s="132"/>
      <c r="M872" s="132"/>
      <c r="AG872" s="132"/>
    </row>
    <row r="873" spans="7:33" x14ac:dyDescent="0.25">
      <c r="G873" s="132"/>
      <c r="H873" s="132"/>
      <c r="I873" s="132"/>
      <c r="J873" s="132"/>
      <c r="K873" s="132"/>
      <c r="L873" s="132"/>
      <c r="M873" s="132"/>
      <c r="AG873" s="132"/>
    </row>
    <row r="874" spans="7:33" x14ac:dyDescent="0.25">
      <c r="G874" s="132"/>
      <c r="H874" s="132"/>
      <c r="I874" s="132"/>
      <c r="J874" s="132"/>
      <c r="K874" s="132"/>
      <c r="L874" s="132"/>
      <c r="M874" s="132"/>
      <c r="AG874" s="132"/>
    </row>
    <row r="875" spans="7:33" x14ac:dyDescent="0.25">
      <c r="G875" s="132"/>
      <c r="H875" s="132"/>
      <c r="I875" s="132"/>
      <c r="J875" s="132"/>
      <c r="K875" s="132"/>
      <c r="L875" s="132"/>
      <c r="M875" s="132"/>
      <c r="AG875" s="132"/>
    </row>
    <row r="876" spans="7:33" x14ac:dyDescent="0.25">
      <c r="G876" s="132"/>
      <c r="H876" s="132"/>
      <c r="I876" s="132"/>
      <c r="J876" s="132"/>
      <c r="K876" s="132"/>
      <c r="L876" s="132"/>
      <c r="M876" s="132"/>
      <c r="AG876" s="132"/>
    </row>
    <row r="877" spans="7:33" x14ac:dyDescent="0.25">
      <c r="G877" s="132"/>
      <c r="H877" s="132"/>
      <c r="I877" s="132"/>
      <c r="J877" s="132"/>
      <c r="K877" s="132"/>
      <c r="L877" s="132"/>
      <c r="M877" s="132"/>
      <c r="AG877" s="132"/>
    </row>
    <row r="878" spans="7:33" x14ac:dyDescent="0.25">
      <c r="G878" s="132"/>
      <c r="H878" s="132"/>
      <c r="I878" s="132"/>
      <c r="J878" s="132"/>
      <c r="K878" s="132"/>
      <c r="L878" s="132"/>
      <c r="M878" s="132"/>
      <c r="AG878" s="132"/>
    </row>
    <row r="879" spans="7:33" x14ac:dyDescent="0.25">
      <c r="G879" s="132"/>
      <c r="H879" s="132"/>
      <c r="I879" s="132"/>
      <c r="J879" s="132"/>
      <c r="K879" s="132"/>
      <c r="L879" s="132"/>
      <c r="M879" s="132"/>
      <c r="AG879" s="132"/>
    </row>
    <row r="880" spans="7:33" x14ac:dyDescent="0.25">
      <c r="G880" s="132"/>
      <c r="H880" s="132"/>
      <c r="I880" s="132"/>
      <c r="J880" s="132"/>
      <c r="K880" s="132"/>
      <c r="L880" s="132"/>
      <c r="M880" s="132"/>
      <c r="AG880" s="132"/>
    </row>
    <row r="881" spans="7:33" x14ac:dyDescent="0.25">
      <c r="G881" s="132"/>
      <c r="H881" s="132"/>
      <c r="I881" s="132"/>
      <c r="J881" s="132"/>
      <c r="K881" s="132"/>
      <c r="L881" s="132"/>
      <c r="M881" s="132"/>
      <c r="AG881" s="132"/>
    </row>
    <row r="882" spans="7:33" x14ac:dyDescent="0.25">
      <c r="G882" s="132"/>
      <c r="H882" s="132"/>
      <c r="I882" s="132"/>
      <c r="J882" s="132"/>
      <c r="K882" s="132"/>
      <c r="L882" s="132"/>
      <c r="M882" s="132"/>
      <c r="AG882" s="132"/>
    </row>
    <row r="883" spans="7:33" x14ac:dyDescent="0.25">
      <c r="G883" s="132"/>
      <c r="H883" s="132"/>
      <c r="I883" s="132"/>
      <c r="J883" s="132"/>
      <c r="K883" s="132"/>
      <c r="L883" s="132"/>
      <c r="M883" s="132"/>
      <c r="AG883" s="132"/>
    </row>
    <row r="884" spans="7:33" x14ac:dyDescent="0.25">
      <c r="G884" s="132"/>
      <c r="H884" s="132"/>
      <c r="I884" s="132"/>
      <c r="J884" s="132"/>
      <c r="K884" s="132"/>
      <c r="L884" s="132"/>
      <c r="M884" s="132"/>
      <c r="AG884" s="132"/>
    </row>
    <row r="885" spans="7:33" x14ac:dyDescent="0.25">
      <c r="G885" s="132"/>
      <c r="H885" s="132"/>
      <c r="I885" s="132"/>
      <c r="J885" s="132"/>
      <c r="K885" s="132"/>
      <c r="L885" s="132"/>
      <c r="M885" s="132"/>
      <c r="AG885" s="132"/>
    </row>
    <row r="886" spans="7:33" x14ac:dyDescent="0.25">
      <c r="G886" s="132"/>
      <c r="H886" s="132"/>
      <c r="I886" s="132"/>
      <c r="J886" s="132"/>
      <c r="K886" s="132"/>
      <c r="L886" s="132"/>
      <c r="M886" s="132"/>
      <c r="AG886" s="132"/>
    </row>
    <row r="887" spans="7:33" x14ac:dyDescent="0.25">
      <c r="G887" s="132"/>
      <c r="H887" s="132"/>
      <c r="I887" s="132"/>
      <c r="J887" s="132"/>
      <c r="K887" s="132"/>
      <c r="L887" s="132"/>
      <c r="M887" s="132"/>
      <c r="AG887" s="132"/>
    </row>
    <row r="888" spans="7:33" x14ac:dyDescent="0.25">
      <c r="G888" s="132"/>
      <c r="H888" s="132"/>
      <c r="I888" s="132"/>
      <c r="J888" s="132"/>
      <c r="K888" s="132"/>
      <c r="L888" s="132"/>
      <c r="M888" s="132"/>
      <c r="AG888" s="132"/>
    </row>
    <row r="889" spans="7:33" x14ac:dyDescent="0.25">
      <c r="G889" s="132"/>
      <c r="H889" s="132"/>
      <c r="I889" s="132"/>
      <c r="J889" s="132"/>
      <c r="K889" s="132"/>
      <c r="L889" s="132"/>
      <c r="M889" s="132"/>
      <c r="AG889" s="132"/>
    </row>
    <row r="890" spans="7:33" x14ac:dyDescent="0.25">
      <c r="G890" s="132"/>
      <c r="H890" s="132"/>
      <c r="I890" s="132"/>
      <c r="J890" s="132"/>
      <c r="K890" s="132"/>
      <c r="L890" s="132"/>
      <c r="M890" s="132"/>
      <c r="AG890" s="132"/>
    </row>
    <row r="891" spans="7:33" x14ac:dyDescent="0.25">
      <c r="G891" s="132"/>
      <c r="H891" s="132"/>
      <c r="I891" s="132"/>
      <c r="J891" s="132"/>
      <c r="K891" s="132"/>
      <c r="L891" s="132"/>
      <c r="M891" s="132"/>
      <c r="AG891" s="132"/>
    </row>
    <row r="892" spans="7:33" x14ac:dyDescent="0.25">
      <c r="G892" s="132"/>
      <c r="H892" s="132"/>
      <c r="I892" s="132"/>
      <c r="J892" s="132"/>
      <c r="K892" s="132"/>
      <c r="L892" s="132"/>
      <c r="M892" s="132"/>
      <c r="AG892" s="132"/>
    </row>
    <row r="893" spans="7:33" x14ac:dyDescent="0.25">
      <c r="G893" s="132"/>
      <c r="H893" s="132"/>
      <c r="I893" s="132"/>
      <c r="J893" s="132"/>
      <c r="K893" s="132"/>
      <c r="L893" s="132"/>
      <c r="M893" s="132"/>
      <c r="AG893" s="132"/>
    </row>
    <row r="894" spans="7:33" x14ac:dyDescent="0.25">
      <c r="G894" s="132"/>
      <c r="H894" s="132"/>
      <c r="I894" s="132"/>
      <c r="J894" s="132"/>
      <c r="K894" s="132"/>
      <c r="L894" s="132"/>
      <c r="M894" s="132"/>
      <c r="AG894" s="132"/>
    </row>
    <row r="895" spans="7:33" x14ac:dyDescent="0.25">
      <c r="G895" s="132"/>
      <c r="H895" s="132"/>
      <c r="I895" s="132"/>
      <c r="J895" s="132"/>
      <c r="K895" s="132"/>
      <c r="L895" s="132"/>
      <c r="M895" s="132"/>
      <c r="AG895" s="132"/>
    </row>
    <row r="896" spans="7:33" x14ac:dyDescent="0.25">
      <c r="G896" s="132"/>
      <c r="H896" s="132"/>
      <c r="I896" s="132"/>
      <c r="J896" s="132"/>
      <c r="K896" s="132"/>
      <c r="L896" s="132"/>
      <c r="M896" s="132"/>
      <c r="AG896" s="132"/>
    </row>
    <row r="897" spans="7:33" x14ac:dyDescent="0.25">
      <c r="G897" s="132"/>
      <c r="H897" s="132"/>
      <c r="I897" s="132"/>
      <c r="J897" s="132"/>
      <c r="K897" s="132"/>
      <c r="L897" s="132"/>
      <c r="M897" s="132"/>
      <c r="AG897" s="132"/>
    </row>
    <row r="898" spans="7:33" x14ac:dyDescent="0.25">
      <c r="G898" s="132"/>
      <c r="H898" s="132"/>
      <c r="I898" s="132"/>
      <c r="J898" s="132"/>
      <c r="K898" s="132"/>
      <c r="L898" s="132"/>
      <c r="M898" s="132"/>
      <c r="AG898" s="132"/>
    </row>
    <row r="899" spans="7:33" x14ac:dyDescent="0.25">
      <c r="G899" s="132"/>
      <c r="H899" s="132"/>
      <c r="I899" s="132"/>
      <c r="J899" s="132"/>
      <c r="K899" s="132"/>
      <c r="L899" s="132"/>
      <c r="M899" s="132"/>
      <c r="AG899" s="132"/>
    </row>
    <row r="900" spans="7:33" x14ac:dyDescent="0.25">
      <c r="G900" s="132"/>
      <c r="H900" s="132"/>
      <c r="I900" s="132"/>
      <c r="J900" s="132"/>
      <c r="K900" s="132"/>
      <c r="L900" s="132"/>
      <c r="M900" s="132"/>
      <c r="AG900" s="132"/>
    </row>
    <row r="901" spans="7:33" x14ac:dyDescent="0.25">
      <c r="G901" s="132"/>
      <c r="H901" s="132"/>
      <c r="I901" s="132"/>
      <c r="J901" s="132"/>
      <c r="K901" s="132"/>
      <c r="L901" s="132"/>
      <c r="M901" s="132"/>
      <c r="AG901" s="132"/>
    </row>
    <row r="902" spans="7:33" x14ac:dyDescent="0.25">
      <c r="G902" s="132"/>
      <c r="H902" s="132"/>
      <c r="I902" s="132"/>
      <c r="J902" s="132"/>
      <c r="K902" s="132"/>
      <c r="L902" s="132"/>
      <c r="M902" s="132"/>
      <c r="AG902" s="132"/>
    </row>
    <row r="903" spans="7:33" x14ac:dyDescent="0.25">
      <c r="G903" s="132"/>
      <c r="H903" s="132"/>
      <c r="I903" s="132"/>
      <c r="J903" s="132"/>
      <c r="K903" s="132"/>
      <c r="L903" s="132"/>
      <c r="M903" s="132"/>
      <c r="AG903" s="132"/>
    </row>
    <row r="904" spans="7:33" x14ac:dyDescent="0.25">
      <c r="G904" s="132"/>
      <c r="H904" s="132"/>
      <c r="I904" s="132"/>
      <c r="J904" s="132"/>
      <c r="K904" s="132"/>
      <c r="L904" s="132"/>
      <c r="M904" s="132"/>
      <c r="AG904" s="132"/>
    </row>
    <row r="905" spans="7:33" x14ac:dyDescent="0.25">
      <c r="G905" s="132"/>
      <c r="H905" s="132"/>
      <c r="I905" s="132"/>
      <c r="J905" s="132"/>
      <c r="K905" s="132"/>
      <c r="L905" s="132"/>
      <c r="M905" s="132"/>
      <c r="AG905" s="132"/>
    </row>
    <row r="906" spans="7:33" x14ac:dyDescent="0.25">
      <c r="G906" s="132"/>
      <c r="H906" s="132"/>
      <c r="I906" s="132"/>
      <c r="J906" s="132"/>
      <c r="K906" s="132"/>
      <c r="L906" s="132"/>
      <c r="M906" s="132"/>
      <c r="AG906" s="132"/>
    </row>
    <row r="907" spans="7:33" x14ac:dyDescent="0.25">
      <c r="G907" s="132"/>
      <c r="H907" s="132"/>
      <c r="I907" s="132"/>
      <c r="J907" s="132"/>
      <c r="K907" s="132"/>
      <c r="L907" s="132"/>
      <c r="M907" s="132"/>
      <c r="AG907" s="132"/>
    </row>
    <row r="908" spans="7:33" x14ac:dyDescent="0.25">
      <c r="G908" s="132"/>
      <c r="H908" s="132"/>
      <c r="I908" s="132"/>
      <c r="J908" s="132"/>
      <c r="K908" s="132"/>
      <c r="L908" s="132"/>
      <c r="M908" s="132"/>
      <c r="AG908" s="132"/>
    </row>
    <row r="909" spans="7:33" x14ac:dyDescent="0.25">
      <c r="G909" s="132"/>
      <c r="H909" s="132"/>
      <c r="I909" s="132"/>
      <c r="J909" s="132"/>
      <c r="K909" s="132"/>
      <c r="L909" s="132"/>
      <c r="M909" s="132"/>
      <c r="AG909" s="132"/>
    </row>
    <row r="910" spans="7:33" x14ac:dyDescent="0.25">
      <c r="G910" s="132"/>
      <c r="H910" s="132"/>
      <c r="I910" s="132"/>
      <c r="J910" s="132"/>
      <c r="K910" s="132"/>
      <c r="L910" s="132"/>
      <c r="M910" s="132"/>
      <c r="AG910" s="132"/>
    </row>
    <row r="911" spans="7:33" x14ac:dyDescent="0.25">
      <c r="G911" s="132"/>
      <c r="H911" s="132"/>
      <c r="I911" s="132"/>
      <c r="J911" s="132"/>
      <c r="K911" s="132"/>
      <c r="L911" s="132"/>
      <c r="M911" s="132"/>
      <c r="AG911" s="132"/>
    </row>
    <row r="912" spans="7:33" x14ac:dyDescent="0.25">
      <c r="G912" s="132"/>
      <c r="H912" s="132"/>
      <c r="I912" s="132"/>
      <c r="J912" s="132"/>
      <c r="K912" s="132"/>
      <c r="L912" s="132"/>
      <c r="M912" s="132"/>
      <c r="AG912" s="132"/>
    </row>
    <row r="913" spans="7:33" x14ac:dyDescent="0.25">
      <c r="G913" s="132"/>
      <c r="H913" s="132"/>
      <c r="I913" s="132"/>
      <c r="J913" s="132"/>
      <c r="K913" s="132"/>
      <c r="L913" s="132"/>
      <c r="M913" s="132"/>
      <c r="AG913" s="132"/>
    </row>
    <row r="914" spans="7:33" x14ac:dyDescent="0.25">
      <c r="G914" s="132"/>
      <c r="H914" s="132"/>
      <c r="I914" s="132"/>
      <c r="J914" s="132"/>
      <c r="K914" s="132"/>
      <c r="L914" s="132"/>
      <c r="M914" s="132"/>
      <c r="AG914" s="132"/>
    </row>
    <row r="915" spans="7:33" x14ac:dyDescent="0.25">
      <c r="G915" s="132"/>
      <c r="H915" s="132"/>
      <c r="I915" s="132"/>
      <c r="J915" s="132"/>
      <c r="K915" s="132"/>
      <c r="L915" s="132"/>
      <c r="M915" s="132"/>
      <c r="AG915" s="132"/>
    </row>
    <row r="916" spans="7:33" x14ac:dyDescent="0.25">
      <c r="G916" s="132"/>
      <c r="H916" s="132"/>
      <c r="I916" s="132"/>
      <c r="J916" s="132"/>
      <c r="K916" s="132"/>
      <c r="L916" s="132"/>
      <c r="M916" s="132"/>
      <c r="AG916" s="132"/>
    </row>
    <row r="917" spans="7:33" x14ac:dyDescent="0.25">
      <c r="G917" s="132"/>
      <c r="H917" s="132"/>
      <c r="I917" s="132"/>
      <c r="J917" s="132"/>
      <c r="K917" s="132"/>
      <c r="L917" s="132"/>
      <c r="M917" s="132"/>
      <c r="AG917" s="132"/>
    </row>
    <row r="918" spans="7:33" x14ac:dyDescent="0.25">
      <c r="G918" s="132"/>
      <c r="H918" s="132"/>
      <c r="I918" s="132"/>
      <c r="J918" s="132"/>
      <c r="K918" s="132"/>
      <c r="L918" s="132"/>
      <c r="M918" s="132"/>
      <c r="AG918" s="132"/>
    </row>
    <row r="919" spans="7:33" x14ac:dyDescent="0.25">
      <c r="G919" s="132"/>
      <c r="H919" s="132"/>
      <c r="I919" s="132"/>
      <c r="J919" s="132"/>
      <c r="K919" s="132"/>
      <c r="L919" s="132"/>
      <c r="M919" s="132"/>
      <c r="AG919" s="132"/>
    </row>
    <row r="920" spans="7:33" x14ac:dyDescent="0.25">
      <c r="G920" s="132"/>
      <c r="H920" s="132"/>
      <c r="I920" s="132"/>
      <c r="J920" s="132"/>
      <c r="K920" s="132"/>
      <c r="L920" s="132"/>
      <c r="M920" s="132"/>
      <c r="AG920" s="132"/>
    </row>
    <row r="921" spans="7:33" x14ac:dyDescent="0.25">
      <c r="G921" s="132"/>
      <c r="H921" s="132"/>
      <c r="I921" s="132"/>
      <c r="J921" s="132"/>
      <c r="K921" s="132"/>
      <c r="L921" s="132"/>
      <c r="M921" s="132"/>
      <c r="AG921" s="132"/>
    </row>
    <row r="922" spans="7:33" x14ac:dyDescent="0.25">
      <c r="G922" s="132"/>
      <c r="H922" s="132"/>
      <c r="I922" s="132"/>
      <c r="J922" s="132"/>
      <c r="K922" s="132"/>
      <c r="L922" s="132"/>
      <c r="M922" s="132"/>
      <c r="AG922" s="132"/>
    </row>
    <row r="923" spans="7:33" x14ac:dyDescent="0.25">
      <c r="G923" s="132"/>
      <c r="H923" s="132"/>
      <c r="I923" s="132"/>
      <c r="J923" s="132"/>
      <c r="K923" s="132"/>
      <c r="L923" s="132"/>
      <c r="M923" s="132"/>
      <c r="AG923" s="132"/>
    </row>
    <row r="924" spans="7:33" x14ac:dyDescent="0.25">
      <c r="G924" s="132"/>
      <c r="H924" s="132"/>
      <c r="I924" s="132"/>
      <c r="J924" s="132"/>
      <c r="K924" s="132"/>
      <c r="L924" s="132"/>
      <c r="M924" s="132"/>
      <c r="AG924" s="132"/>
    </row>
    <row r="925" spans="7:33" x14ac:dyDescent="0.25">
      <c r="G925" s="132"/>
      <c r="H925" s="132"/>
      <c r="I925" s="132"/>
      <c r="J925" s="132"/>
      <c r="K925" s="132"/>
      <c r="L925" s="132"/>
      <c r="M925" s="132"/>
      <c r="AG925" s="132"/>
    </row>
    <row r="926" spans="7:33" x14ac:dyDescent="0.25">
      <c r="G926" s="132"/>
      <c r="H926" s="132"/>
      <c r="I926" s="132"/>
      <c r="J926" s="132"/>
      <c r="K926" s="132"/>
      <c r="L926" s="132"/>
      <c r="M926" s="132"/>
      <c r="AG926" s="132"/>
    </row>
    <row r="927" spans="7:33" x14ac:dyDescent="0.25">
      <c r="G927" s="132"/>
      <c r="H927" s="132"/>
      <c r="I927" s="132"/>
      <c r="J927" s="132"/>
      <c r="K927" s="132"/>
      <c r="L927" s="132"/>
      <c r="M927" s="132"/>
      <c r="AG927" s="132"/>
    </row>
    <row r="928" spans="7:33" x14ac:dyDescent="0.25">
      <c r="G928" s="132"/>
      <c r="H928" s="132"/>
      <c r="I928" s="132"/>
      <c r="J928" s="132"/>
      <c r="K928" s="132"/>
      <c r="L928" s="132"/>
      <c r="M928" s="132"/>
      <c r="AG928" s="132"/>
    </row>
    <row r="929" spans="7:33" x14ac:dyDescent="0.25">
      <c r="G929" s="132"/>
      <c r="H929" s="132"/>
      <c r="I929" s="132"/>
      <c r="J929" s="132"/>
      <c r="K929" s="132"/>
      <c r="L929" s="132"/>
      <c r="M929" s="132"/>
      <c r="AG929" s="132"/>
    </row>
    <row r="930" spans="7:33" x14ac:dyDescent="0.25">
      <c r="G930" s="132"/>
      <c r="H930" s="132"/>
      <c r="I930" s="132"/>
      <c r="J930" s="132"/>
      <c r="K930" s="132"/>
      <c r="L930" s="132"/>
      <c r="M930" s="132"/>
      <c r="AG930" s="132"/>
    </row>
    <row r="931" spans="7:33" x14ac:dyDescent="0.25">
      <c r="G931" s="132"/>
      <c r="H931" s="132"/>
      <c r="I931" s="132"/>
      <c r="J931" s="132"/>
      <c r="K931" s="132"/>
      <c r="L931" s="132"/>
      <c r="M931" s="132"/>
      <c r="AG931" s="132"/>
    </row>
    <row r="932" spans="7:33" x14ac:dyDescent="0.25">
      <c r="G932" s="132"/>
      <c r="H932" s="132"/>
      <c r="I932" s="132"/>
      <c r="J932" s="132"/>
      <c r="K932" s="132"/>
      <c r="L932" s="132"/>
      <c r="M932" s="132"/>
      <c r="AG932" s="132"/>
    </row>
    <row r="933" spans="7:33" x14ac:dyDescent="0.25">
      <c r="G933" s="132"/>
      <c r="H933" s="132"/>
      <c r="I933" s="132"/>
      <c r="J933" s="132"/>
      <c r="K933" s="132"/>
      <c r="L933" s="132"/>
      <c r="M933" s="132"/>
      <c r="AG933" s="132"/>
    </row>
    <row r="934" spans="7:33" x14ac:dyDescent="0.25">
      <c r="G934" s="132"/>
      <c r="H934" s="132"/>
      <c r="I934" s="132"/>
      <c r="J934" s="132"/>
      <c r="K934" s="132"/>
      <c r="L934" s="132"/>
      <c r="M934" s="132"/>
      <c r="AG934" s="132"/>
    </row>
    <row r="935" spans="7:33" x14ac:dyDescent="0.25">
      <c r="G935" s="132"/>
      <c r="H935" s="132"/>
      <c r="I935" s="132"/>
      <c r="J935" s="132"/>
      <c r="K935" s="132"/>
      <c r="L935" s="132"/>
      <c r="M935" s="132"/>
      <c r="AG935" s="132"/>
    </row>
    <row r="936" spans="7:33" x14ac:dyDescent="0.25">
      <c r="G936" s="132"/>
      <c r="H936" s="132"/>
      <c r="I936" s="132"/>
      <c r="J936" s="132"/>
      <c r="K936" s="132"/>
      <c r="L936" s="132"/>
      <c r="M936" s="132"/>
      <c r="AG936" s="132"/>
    </row>
    <row r="937" spans="7:33" x14ac:dyDescent="0.25">
      <c r="G937" s="132"/>
      <c r="H937" s="132"/>
      <c r="I937" s="132"/>
      <c r="J937" s="132"/>
      <c r="K937" s="132"/>
      <c r="L937" s="132"/>
      <c r="M937" s="132"/>
      <c r="AG937" s="132"/>
    </row>
    <row r="938" spans="7:33" x14ac:dyDescent="0.25">
      <c r="G938" s="132"/>
      <c r="H938" s="132"/>
      <c r="I938" s="132"/>
      <c r="J938" s="132"/>
      <c r="K938" s="132"/>
      <c r="L938" s="132"/>
      <c r="M938" s="132"/>
      <c r="AG938" s="132"/>
    </row>
    <row r="939" spans="7:33" x14ac:dyDescent="0.25">
      <c r="G939" s="132"/>
      <c r="H939" s="132"/>
      <c r="I939" s="132"/>
      <c r="J939" s="132"/>
      <c r="K939" s="132"/>
      <c r="L939" s="132"/>
      <c r="M939" s="132"/>
      <c r="AG939" s="132"/>
    </row>
    <row r="940" spans="7:33" x14ac:dyDescent="0.25">
      <c r="G940" s="132"/>
      <c r="H940" s="132"/>
      <c r="I940" s="132"/>
      <c r="J940" s="132"/>
      <c r="K940" s="132"/>
      <c r="L940" s="132"/>
      <c r="M940" s="132"/>
      <c r="AG940" s="132"/>
    </row>
    <row r="941" spans="7:33" x14ac:dyDescent="0.25">
      <c r="G941" s="132"/>
      <c r="H941" s="132"/>
      <c r="I941" s="132"/>
      <c r="J941" s="132"/>
      <c r="K941" s="132"/>
      <c r="L941" s="132"/>
      <c r="M941" s="132"/>
      <c r="AG941" s="132"/>
    </row>
    <row r="942" spans="7:33" x14ac:dyDescent="0.25">
      <c r="G942" s="132"/>
      <c r="H942" s="132"/>
      <c r="I942" s="132"/>
      <c r="J942" s="132"/>
      <c r="K942" s="132"/>
      <c r="L942" s="132"/>
      <c r="M942" s="132"/>
      <c r="AG942" s="132"/>
    </row>
    <row r="943" spans="7:33" x14ac:dyDescent="0.25">
      <c r="G943" s="132"/>
      <c r="H943" s="132"/>
      <c r="I943" s="132"/>
      <c r="J943" s="132"/>
      <c r="K943" s="132"/>
      <c r="L943" s="132"/>
      <c r="M943" s="132"/>
      <c r="AG943" s="132"/>
    </row>
    <row r="944" spans="7:33" x14ac:dyDescent="0.25">
      <c r="G944" s="132"/>
      <c r="H944" s="132"/>
      <c r="I944" s="132"/>
      <c r="J944" s="132"/>
      <c r="K944" s="132"/>
      <c r="L944" s="132"/>
      <c r="M944" s="132"/>
      <c r="AG944" s="132"/>
    </row>
    <row r="945" spans="7:33" x14ac:dyDescent="0.25">
      <c r="G945" s="132"/>
      <c r="H945" s="132"/>
      <c r="I945" s="132"/>
      <c r="J945" s="132"/>
      <c r="K945" s="132"/>
      <c r="L945" s="132"/>
      <c r="M945" s="132"/>
      <c r="AG945" s="132"/>
    </row>
    <row r="946" spans="7:33" x14ac:dyDescent="0.25">
      <c r="G946" s="132"/>
      <c r="H946" s="132"/>
      <c r="I946" s="132"/>
      <c r="J946" s="132"/>
      <c r="K946" s="132"/>
      <c r="L946" s="132"/>
      <c r="M946" s="132"/>
      <c r="AG946" s="132"/>
    </row>
    <row r="947" spans="7:33" x14ac:dyDescent="0.25">
      <c r="G947" s="132"/>
      <c r="H947" s="132"/>
      <c r="I947" s="132"/>
      <c r="J947" s="132"/>
      <c r="K947" s="132"/>
      <c r="L947" s="132"/>
      <c r="M947" s="132"/>
      <c r="AG947" s="132"/>
    </row>
    <row r="948" spans="7:33" x14ac:dyDescent="0.25">
      <c r="G948" s="132"/>
      <c r="H948" s="132"/>
      <c r="I948" s="132"/>
      <c r="J948" s="132"/>
      <c r="K948" s="132"/>
      <c r="L948" s="132"/>
      <c r="M948" s="132"/>
      <c r="AG948" s="132"/>
    </row>
    <row r="949" spans="7:33" x14ac:dyDescent="0.25">
      <c r="G949" s="132"/>
      <c r="H949" s="132"/>
      <c r="I949" s="132"/>
      <c r="J949" s="132"/>
      <c r="K949" s="132"/>
      <c r="L949" s="132"/>
      <c r="M949" s="132"/>
      <c r="AG949" s="132"/>
    </row>
    <row r="950" spans="7:33" x14ac:dyDescent="0.25">
      <c r="G950" s="132"/>
      <c r="H950" s="132"/>
      <c r="I950" s="132"/>
      <c r="J950" s="132"/>
      <c r="K950" s="132"/>
      <c r="L950" s="132"/>
      <c r="M950" s="132"/>
      <c r="AG950" s="132"/>
    </row>
    <row r="951" spans="7:33" x14ac:dyDescent="0.25">
      <c r="G951" s="132"/>
      <c r="H951" s="132"/>
      <c r="I951" s="132"/>
      <c r="J951" s="132"/>
      <c r="K951" s="132"/>
      <c r="L951" s="132"/>
      <c r="M951" s="132"/>
      <c r="AG951" s="132"/>
    </row>
    <row r="952" spans="7:33" x14ac:dyDescent="0.25">
      <c r="G952" s="132"/>
      <c r="H952" s="132"/>
      <c r="I952" s="132"/>
      <c r="J952" s="132"/>
      <c r="K952" s="132"/>
      <c r="L952" s="132"/>
      <c r="M952" s="132"/>
      <c r="AG952" s="132"/>
    </row>
    <row r="953" spans="7:33" x14ac:dyDescent="0.25">
      <c r="G953" s="132"/>
      <c r="H953" s="132"/>
      <c r="I953" s="132"/>
      <c r="J953" s="132"/>
      <c r="K953" s="132"/>
      <c r="L953" s="132"/>
      <c r="M953" s="132"/>
      <c r="AG953" s="132"/>
    </row>
    <row r="954" spans="7:33" x14ac:dyDescent="0.25">
      <c r="G954" s="132"/>
      <c r="H954" s="132"/>
      <c r="I954" s="132"/>
      <c r="J954" s="132"/>
      <c r="K954" s="132"/>
      <c r="L954" s="132"/>
      <c r="M954" s="132"/>
      <c r="AG954" s="132"/>
    </row>
    <row r="955" spans="7:33" x14ac:dyDescent="0.25">
      <c r="G955" s="132"/>
      <c r="H955" s="132"/>
      <c r="I955" s="132"/>
      <c r="J955" s="132"/>
      <c r="K955" s="132"/>
      <c r="L955" s="132"/>
      <c r="M955" s="132"/>
      <c r="AG955" s="132"/>
    </row>
    <row r="956" spans="7:33" x14ac:dyDescent="0.25">
      <c r="G956" s="132"/>
      <c r="H956" s="132"/>
      <c r="I956" s="132"/>
      <c r="J956" s="132"/>
      <c r="K956" s="132"/>
      <c r="L956" s="132"/>
      <c r="M956" s="132"/>
      <c r="AG956" s="132"/>
    </row>
    <row r="957" spans="7:33" x14ac:dyDescent="0.25">
      <c r="G957" s="132"/>
      <c r="H957" s="132"/>
      <c r="I957" s="132"/>
      <c r="J957" s="132"/>
      <c r="K957" s="132"/>
      <c r="L957" s="132"/>
      <c r="M957" s="132"/>
      <c r="AG957" s="132"/>
    </row>
    <row r="958" spans="7:33" x14ac:dyDescent="0.25">
      <c r="G958" s="132"/>
      <c r="H958" s="132"/>
      <c r="I958" s="132"/>
      <c r="J958" s="132"/>
      <c r="K958" s="132"/>
      <c r="L958" s="132"/>
      <c r="M958" s="132"/>
      <c r="AG958" s="132"/>
    </row>
    <row r="959" spans="7:33" x14ac:dyDescent="0.25">
      <c r="G959" s="132"/>
      <c r="H959" s="132"/>
      <c r="I959" s="132"/>
      <c r="J959" s="132"/>
      <c r="K959" s="132"/>
      <c r="L959" s="132"/>
      <c r="M959" s="132"/>
      <c r="AG959" s="132"/>
    </row>
    <row r="960" spans="7:33" x14ac:dyDescent="0.25">
      <c r="G960" s="132"/>
      <c r="H960" s="132"/>
      <c r="I960" s="132"/>
      <c r="J960" s="132"/>
      <c r="K960" s="132"/>
      <c r="L960" s="132"/>
      <c r="M960" s="132"/>
      <c r="AG960" s="132"/>
    </row>
    <row r="961" spans="7:33" x14ac:dyDescent="0.25">
      <c r="G961" s="132"/>
      <c r="H961" s="132"/>
      <c r="I961" s="132"/>
      <c r="J961" s="132"/>
      <c r="K961" s="132"/>
      <c r="L961" s="132"/>
      <c r="M961" s="132"/>
      <c r="AG961" s="132"/>
    </row>
    <row r="962" spans="7:33" x14ac:dyDescent="0.25">
      <c r="G962" s="132"/>
      <c r="H962" s="132"/>
      <c r="I962" s="132"/>
      <c r="J962" s="132"/>
      <c r="K962" s="132"/>
      <c r="L962" s="132"/>
      <c r="M962" s="132"/>
      <c r="AG962" s="132"/>
    </row>
    <row r="963" spans="7:33" x14ac:dyDescent="0.25">
      <c r="G963" s="132"/>
      <c r="H963" s="132"/>
      <c r="I963" s="132"/>
      <c r="J963" s="132"/>
      <c r="K963" s="132"/>
      <c r="L963" s="132"/>
      <c r="M963" s="132"/>
      <c r="AG963" s="132"/>
    </row>
    <row r="964" spans="7:33" x14ac:dyDescent="0.25">
      <c r="G964" s="132"/>
      <c r="H964" s="132"/>
      <c r="I964" s="132"/>
      <c r="J964" s="132"/>
      <c r="K964" s="132"/>
      <c r="L964" s="132"/>
      <c r="M964" s="132"/>
      <c r="AG964" s="132"/>
    </row>
    <row r="965" spans="7:33" x14ac:dyDescent="0.25">
      <c r="G965" s="132"/>
      <c r="H965" s="132"/>
      <c r="I965" s="132"/>
      <c r="J965" s="132"/>
      <c r="K965" s="132"/>
      <c r="L965" s="132"/>
      <c r="M965" s="132"/>
      <c r="AG965" s="132"/>
    </row>
    <row r="966" spans="7:33" x14ac:dyDescent="0.25">
      <c r="G966" s="132"/>
      <c r="H966" s="132"/>
      <c r="I966" s="132"/>
      <c r="J966" s="132"/>
      <c r="K966" s="132"/>
      <c r="L966" s="132"/>
      <c r="M966" s="132"/>
      <c r="AG966" s="132"/>
    </row>
    <row r="967" spans="7:33" x14ac:dyDescent="0.25">
      <c r="G967" s="132"/>
      <c r="H967" s="132"/>
      <c r="I967" s="132"/>
      <c r="J967" s="132"/>
      <c r="K967" s="132"/>
      <c r="L967" s="132"/>
      <c r="M967" s="132"/>
      <c r="AG967" s="132"/>
    </row>
    <row r="968" spans="7:33" x14ac:dyDescent="0.25">
      <c r="G968" s="132"/>
      <c r="H968" s="132"/>
      <c r="I968" s="132"/>
      <c r="J968" s="132"/>
      <c r="K968" s="132"/>
      <c r="L968" s="132"/>
      <c r="M968" s="132"/>
      <c r="AG968" s="132"/>
    </row>
    <row r="969" spans="7:33" x14ac:dyDescent="0.25">
      <c r="G969" s="132"/>
      <c r="H969" s="132"/>
      <c r="I969" s="132"/>
      <c r="J969" s="132"/>
      <c r="K969" s="132"/>
      <c r="L969" s="132"/>
      <c r="M969" s="132"/>
      <c r="AG969" s="132"/>
    </row>
    <row r="970" spans="7:33" x14ac:dyDescent="0.25">
      <c r="G970" s="132"/>
      <c r="H970" s="132"/>
      <c r="I970" s="132"/>
      <c r="J970" s="132"/>
      <c r="K970" s="132"/>
      <c r="L970" s="132"/>
      <c r="M970" s="132"/>
      <c r="AG970" s="132"/>
    </row>
    <row r="971" spans="7:33" x14ac:dyDescent="0.25">
      <c r="G971" s="132"/>
      <c r="H971" s="132"/>
      <c r="I971" s="132"/>
      <c r="J971" s="132"/>
      <c r="K971" s="132"/>
      <c r="L971" s="132"/>
      <c r="M971" s="132"/>
      <c r="AG971" s="132"/>
    </row>
    <row r="972" spans="7:33" x14ac:dyDescent="0.25">
      <c r="G972" s="132"/>
      <c r="H972" s="132"/>
      <c r="I972" s="132"/>
      <c r="J972" s="132"/>
      <c r="K972" s="132"/>
      <c r="L972" s="132"/>
      <c r="M972" s="132"/>
      <c r="AG972" s="132"/>
    </row>
    <row r="973" spans="7:33" x14ac:dyDescent="0.25">
      <c r="G973" s="132"/>
      <c r="H973" s="132"/>
      <c r="I973" s="132"/>
      <c r="J973" s="132"/>
      <c r="K973" s="132"/>
      <c r="L973" s="132"/>
      <c r="M973" s="132"/>
      <c r="AG973" s="132"/>
    </row>
    <row r="974" spans="7:33" x14ac:dyDescent="0.25">
      <c r="G974" s="132"/>
      <c r="H974" s="132"/>
      <c r="I974" s="132"/>
      <c r="J974" s="132"/>
      <c r="K974" s="132"/>
      <c r="L974" s="132"/>
      <c r="M974" s="132"/>
      <c r="AG974" s="132"/>
    </row>
    <row r="975" spans="7:33" x14ac:dyDescent="0.25">
      <c r="G975" s="132"/>
      <c r="H975" s="132"/>
      <c r="I975" s="132"/>
      <c r="J975" s="132"/>
      <c r="K975" s="132"/>
      <c r="L975" s="132"/>
      <c r="M975" s="132"/>
      <c r="AG975" s="132"/>
    </row>
    <row r="976" spans="7:33" x14ac:dyDescent="0.25">
      <c r="G976" s="132"/>
      <c r="H976" s="132"/>
      <c r="I976" s="132"/>
      <c r="J976" s="132"/>
      <c r="K976" s="132"/>
      <c r="L976" s="132"/>
      <c r="M976" s="132"/>
      <c r="AG976" s="132"/>
    </row>
    <row r="977" spans="7:33" x14ac:dyDescent="0.25">
      <c r="G977" s="132"/>
      <c r="H977" s="132"/>
      <c r="I977" s="132"/>
      <c r="J977" s="132"/>
      <c r="K977" s="132"/>
      <c r="L977" s="132"/>
      <c r="M977" s="132"/>
      <c r="AG977" s="132"/>
    </row>
    <row r="978" spans="7:33" x14ac:dyDescent="0.25">
      <c r="G978" s="132"/>
      <c r="H978" s="132"/>
      <c r="I978" s="132"/>
      <c r="J978" s="132"/>
      <c r="K978" s="132"/>
      <c r="L978" s="132"/>
      <c r="M978" s="132"/>
      <c r="AG978" s="132"/>
    </row>
    <row r="979" spans="7:33" x14ac:dyDescent="0.25">
      <c r="G979" s="132"/>
      <c r="H979" s="132"/>
      <c r="I979" s="132"/>
      <c r="J979" s="132"/>
      <c r="K979" s="132"/>
      <c r="L979" s="132"/>
      <c r="M979" s="132"/>
      <c r="AG979" s="132"/>
    </row>
    <row r="980" spans="7:33" x14ac:dyDescent="0.25">
      <c r="G980" s="132"/>
      <c r="H980" s="132"/>
      <c r="I980" s="132"/>
      <c r="J980" s="132"/>
      <c r="K980" s="132"/>
      <c r="L980" s="132"/>
      <c r="M980" s="132"/>
      <c r="AG980" s="132"/>
    </row>
    <row r="981" spans="7:33" x14ac:dyDescent="0.25">
      <c r="G981" s="132"/>
      <c r="H981" s="132"/>
      <c r="I981" s="132"/>
      <c r="J981" s="132"/>
      <c r="K981" s="132"/>
      <c r="L981" s="132"/>
      <c r="M981" s="132"/>
      <c r="AG981" s="132"/>
    </row>
    <row r="982" spans="7:33" x14ac:dyDescent="0.25">
      <c r="G982" s="132"/>
      <c r="H982" s="132"/>
      <c r="I982" s="132"/>
      <c r="J982" s="132"/>
      <c r="K982" s="132"/>
      <c r="L982" s="132"/>
      <c r="M982" s="132"/>
      <c r="AG982" s="132"/>
    </row>
    <row r="983" spans="7:33" x14ac:dyDescent="0.25">
      <c r="G983" s="132"/>
      <c r="H983" s="132"/>
      <c r="I983" s="132"/>
      <c r="J983" s="132"/>
      <c r="K983" s="132"/>
      <c r="L983" s="132"/>
      <c r="M983" s="132"/>
      <c r="AG983" s="132"/>
    </row>
    <row r="984" spans="7:33" x14ac:dyDescent="0.25">
      <c r="G984" s="132"/>
      <c r="H984" s="132"/>
      <c r="I984" s="132"/>
      <c r="J984" s="132"/>
      <c r="K984" s="132"/>
      <c r="L984" s="132"/>
      <c r="M984" s="132"/>
      <c r="AG984" s="132"/>
    </row>
    <row r="985" spans="7:33" x14ac:dyDescent="0.25">
      <c r="G985" s="132"/>
      <c r="H985" s="132"/>
      <c r="I985" s="132"/>
      <c r="J985" s="132"/>
      <c r="K985" s="132"/>
      <c r="L985" s="132"/>
      <c r="M985" s="132"/>
      <c r="AG985" s="132"/>
    </row>
    <row r="986" spans="7:33" x14ac:dyDescent="0.25">
      <c r="G986" s="132"/>
      <c r="H986" s="132"/>
      <c r="I986" s="132"/>
      <c r="J986" s="132"/>
      <c r="K986" s="132"/>
      <c r="L986" s="132"/>
      <c r="M986" s="132"/>
      <c r="AG986" s="132"/>
    </row>
    <row r="987" spans="7:33" x14ac:dyDescent="0.25">
      <c r="G987" s="132"/>
      <c r="H987" s="132"/>
      <c r="I987" s="132"/>
      <c r="J987" s="132"/>
      <c r="K987" s="132"/>
      <c r="L987" s="132"/>
      <c r="M987" s="132"/>
      <c r="AG987" s="132"/>
    </row>
    <row r="988" spans="7:33" x14ac:dyDescent="0.25">
      <c r="G988" s="132"/>
      <c r="H988" s="132"/>
      <c r="I988" s="132"/>
      <c r="J988" s="132"/>
      <c r="K988" s="132"/>
      <c r="L988" s="132"/>
      <c r="M988" s="132"/>
      <c r="AG988" s="132"/>
    </row>
    <row r="989" spans="7:33" x14ac:dyDescent="0.25">
      <c r="G989" s="132"/>
      <c r="H989" s="132"/>
      <c r="I989" s="132"/>
      <c r="J989" s="132"/>
      <c r="K989" s="132"/>
      <c r="L989" s="132"/>
      <c r="M989" s="132"/>
      <c r="AG989" s="132"/>
    </row>
    <row r="990" spans="7:33" x14ac:dyDescent="0.25">
      <c r="G990" s="132"/>
      <c r="H990" s="132"/>
      <c r="I990" s="132"/>
      <c r="J990" s="132"/>
      <c r="K990" s="132"/>
      <c r="L990" s="132"/>
      <c r="M990" s="132"/>
      <c r="AG990" s="132"/>
    </row>
    <row r="991" spans="7:33" x14ac:dyDescent="0.25">
      <c r="G991" s="132"/>
      <c r="H991" s="132"/>
      <c r="I991" s="132"/>
      <c r="J991" s="132"/>
      <c r="K991" s="132"/>
      <c r="L991" s="132"/>
      <c r="M991" s="132"/>
      <c r="AG991" s="132"/>
    </row>
    <row r="992" spans="7:33" x14ac:dyDescent="0.25">
      <c r="G992" s="132"/>
      <c r="H992" s="132"/>
      <c r="I992" s="132"/>
      <c r="J992" s="132"/>
      <c r="K992" s="132"/>
      <c r="L992" s="132"/>
      <c r="M992" s="132"/>
      <c r="AG992" s="132"/>
    </row>
    <row r="993" spans="7:33" x14ac:dyDescent="0.25">
      <c r="G993" s="132"/>
      <c r="H993" s="132"/>
      <c r="I993" s="132"/>
      <c r="J993" s="132"/>
      <c r="K993" s="132"/>
      <c r="L993" s="132"/>
      <c r="M993" s="132"/>
      <c r="AG993" s="132"/>
    </row>
    <row r="994" spans="7:33" x14ac:dyDescent="0.25">
      <c r="G994" s="132"/>
      <c r="H994" s="132"/>
      <c r="I994" s="132"/>
      <c r="J994" s="132"/>
      <c r="K994" s="132"/>
      <c r="L994" s="132"/>
      <c r="M994" s="132"/>
      <c r="AG994" s="132"/>
    </row>
    <row r="995" spans="7:33" x14ac:dyDescent="0.25">
      <c r="G995" s="132"/>
      <c r="H995" s="132"/>
      <c r="I995" s="132"/>
      <c r="J995" s="132"/>
      <c r="K995" s="132"/>
      <c r="L995" s="132"/>
      <c r="M995" s="132"/>
      <c r="AG995" s="132"/>
    </row>
    <row r="996" spans="7:33" x14ac:dyDescent="0.25">
      <c r="G996" s="132"/>
      <c r="H996" s="132"/>
      <c r="I996" s="132"/>
      <c r="J996" s="132"/>
      <c r="K996" s="132"/>
      <c r="L996" s="132"/>
      <c r="M996" s="132"/>
      <c r="AG996" s="132"/>
    </row>
    <row r="997" spans="7:33" x14ac:dyDescent="0.25">
      <c r="G997" s="132"/>
      <c r="H997" s="132"/>
      <c r="I997" s="132"/>
      <c r="J997" s="132"/>
      <c r="K997" s="132"/>
      <c r="L997" s="132"/>
      <c r="M997" s="132"/>
      <c r="AG997" s="132"/>
    </row>
    <row r="998" spans="7:33" x14ac:dyDescent="0.25">
      <c r="G998" s="132"/>
      <c r="H998" s="132"/>
      <c r="I998" s="132"/>
      <c r="J998" s="132"/>
      <c r="K998" s="132"/>
      <c r="L998" s="132"/>
      <c r="M998" s="132"/>
      <c r="AG998" s="132"/>
    </row>
    <row r="999" spans="7:33" x14ac:dyDescent="0.25">
      <c r="G999" s="132"/>
      <c r="H999" s="132"/>
      <c r="I999" s="132"/>
      <c r="J999" s="132"/>
      <c r="K999" s="132"/>
      <c r="L999" s="132"/>
      <c r="M999" s="132"/>
      <c r="AG999" s="132"/>
    </row>
    <row r="1000" spans="7:33" x14ac:dyDescent="0.25">
      <c r="G1000" s="132"/>
      <c r="H1000" s="132"/>
      <c r="I1000" s="132"/>
      <c r="J1000" s="132"/>
      <c r="K1000" s="132"/>
      <c r="L1000" s="132"/>
      <c r="M1000" s="132"/>
      <c r="AG1000" s="132"/>
    </row>
    <row r="1001" spans="7:33" x14ac:dyDescent="0.25">
      <c r="G1001" s="132"/>
      <c r="H1001" s="132"/>
      <c r="I1001" s="132"/>
      <c r="J1001" s="132"/>
      <c r="K1001" s="132"/>
      <c r="L1001" s="132"/>
      <c r="M1001" s="132"/>
      <c r="AG1001" s="132"/>
    </row>
    <row r="1002" spans="7:33" x14ac:dyDescent="0.25">
      <c r="G1002" s="132"/>
      <c r="H1002" s="132"/>
      <c r="I1002" s="132"/>
      <c r="J1002" s="132"/>
      <c r="K1002" s="132"/>
      <c r="L1002" s="132"/>
      <c r="M1002" s="132"/>
      <c r="AG1002" s="132"/>
    </row>
    <row r="1003" spans="7:33" x14ac:dyDescent="0.25">
      <c r="G1003" s="132"/>
      <c r="H1003" s="132"/>
      <c r="I1003" s="132"/>
      <c r="J1003" s="132"/>
      <c r="K1003" s="132"/>
      <c r="L1003" s="132"/>
      <c r="M1003" s="132"/>
      <c r="AG1003" s="132"/>
    </row>
    <row r="1004" spans="7:33" x14ac:dyDescent="0.25">
      <c r="G1004" s="132"/>
      <c r="H1004" s="132"/>
      <c r="I1004" s="132"/>
      <c r="J1004" s="132"/>
      <c r="K1004" s="132"/>
      <c r="L1004" s="132"/>
      <c r="M1004" s="132"/>
      <c r="AG1004" s="132"/>
    </row>
    <row r="1005" spans="7:33" x14ac:dyDescent="0.25">
      <c r="G1005" s="132"/>
      <c r="H1005" s="132"/>
      <c r="I1005" s="132"/>
      <c r="J1005" s="132"/>
      <c r="K1005" s="132"/>
      <c r="L1005" s="132"/>
      <c r="M1005" s="132"/>
      <c r="AG1005" s="132"/>
    </row>
    <row r="1006" spans="7:33" x14ac:dyDescent="0.25">
      <c r="G1006" s="132"/>
      <c r="H1006" s="132"/>
      <c r="I1006" s="132"/>
      <c r="J1006" s="132"/>
      <c r="K1006" s="132"/>
      <c r="L1006" s="132"/>
      <c r="M1006" s="132"/>
      <c r="AG1006" s="132"/>
    </row>
    <row r="1007" spans="7:33" x14ac:dyDescent="0.25">
      <c r="G1007" s="132"/>
      <c r="H1007" s="132"/>
      <c r="I1007" s="132"/>
      <c r="J1007" s="132"/>
      <c r="K1007" s="132"/>
      <c r="L1007" s="132"/>
      <c r="M1007" s="132"/>
      <c r="AG1007" s="132"/>
    </row>
    <row r="1008" spans="7:33" x14ac:dyDescent="0.25">
      <c r="G1008" s="132"/>
      <c r="H1008" s="132"/>
      <c r="I1008" s="132"/>
      <c r="J1008" s="132"/>
      <c r="K1008" s="132"/>
      <c r="L1008" s="132"/>
      <c r="M1008" s="132"/>
      <c r="AG1008" s="132"/>
    </row>
    <row r="1009" spans="7:33" x14ac:dyDescent="0.25">
      <c r="G1009" s="132"/>
      <c r="H1009" s="132"/>
      <c r="I1009" s="132"/>
      <c r="J1009" s="132"/>
      <c r="K1009" s="132"/>
      <c r="L1009" s="132"/>
      <c r="M1009" s="132"/>
      <c r="AG1009" s="132"/>
    </row>
    <row r="1010" spans="7:33" x14ac:dyDescent="0.25">
      <c r="G1010" s="132"/>
      <c r="H1010" s="132"/>
      <c r="I1010" s="132"/>
      <c r="J1010" s="132"/>
      <c r="K1010" s="132"/>
      <c r="L1010" s="132"/>
      <c r="M1010" s="132"/>
      <c r="AG1010" s="132"/>
    </row>
    <row r="1011" spans="7:33" x14ac:dyDescent="0.25">
      <c r="G1011" s="132"/>
      <c r="H1011" s="132"/>
      <c r="I1011" s="132"/>
      <c r="J1011" s="132"/>
      <c r="K1011" s="132"/>
      <c r="L1011" s="132"/>
      <c r="M1011" s="132"/>
      <c r="AG1011" s="132"/>
    </row>
    <row r="1012" spans="7:33" x14ac:dyDescent="0.25">
      <c r="G1012" s="132"/>
      <c r="H1012" s="132"/>
      <c r="I1012" s="132"/>
      <c r="J1012" s="132"/>
      <c r="K1012" s="132"/>
      <c r="L1012" s="132"/>
      <c r="M1012" s="132"/>
      <c r="AG1012" s="132"/>
    </row>
    <row r="1013" spans="7:33" x14ac:dyDescent="0.25">
      <c r="G1013" s="132"/>
      <c r="H1013" s="132"/>
      <c r="I1013" s="132"/>
      <c r="J1013" s="132"/>
      <c r="K1013" s="132"/>
      <c r="L1013" s="132"/>
      <c r="M1013" s="132"/>
      <c r="AG1013" s="132"/>
    </row>
    <row r="1014" spans="7:33" x14ac:dyDescent="0.25">
      <c r="G1014" s="132"/>
      <c r="H1014" s="132"/>
      <c r="I1014" s="132"/>
      <c r="J1014" s="132"/>
      <c r="K1014" s="132"/>
      <c r="L1014" s="132"/>
      <c r="M1014" s="132"/>
      <c r="AG1014" s="132"/>
    </row>
    <row r="1015" spans="7:33" x14ac:dyDescent="0.25">
      <c r="G1015" s="132"/>
      <c r="H1015" s="132"/>
      <c r="I1015" s="132"/>
      <c r="J1015" s="132"/>
      <c r="K1015" s="132"/>
      <c r="L1015" s="132"/>
      <c r="M1015" s="132"/>
      <c r="AG1015" s="132"/>
    </row>
    <row r="1016" spans="7:33" x14ac:dyDescent="0.25">
      <c r="G1016" s="132"/>
      <c r="H1016" s="132"/>
      <c r="I1016" s="132"/>
      <c r="J1016" s="132"/>
      <c r="K1016" s="132"/>
      <c r="L1016" s="132"/>
      <c r="M1016" s="132"/>
      <c r="AG1016" s="132"/>
    </row>
    <row r="1017" spans="7:33" x14ac:dyDescent="0.25">
      <c r="G1017" s="132"/>
      <c r="H1017" s="132"/>
      <c r="I1017" s="132"/>
      <c r="J1017" s="132"/>
      <c r="K1017" s="132"/>
      <c r="L1017" s="132"/>
      <c r="M1017" s="132"/>
      <c r="AG1017" s="132"/>
    </row>
    <row r="1018" spans="7:33" x14ac:dyDescent="0.25">
      <c r="G1018" s="132"/>
      <c r="H1018" s="132"/>
      <c r="I1018" s="132"/>
      <c r="J1018" s="132"/>
      <c r="K1018" s="132"/>
      <c r="L1018" s="132"/>
      <c r="M1018" s="132"/>
      <c r="AG1018" s="132"/>
    </row>
    <row r="1019" spans="7:33" x14ac:dyDescent="0.25">
      <c r="G1019" s="132"/>
      <c r="H1019" s="132"/>
      <c r="I1019" s="132"/>
      <c r="J1019" s="132"/>
      <c r="K1019" s="132"/>
      <c r="L1019" s="132"/>
      <c r="M1019" s="132"/>
      <c r="AG1019" s="132"/>
    </row>
    <row r="1020" spans="7:33" x14ac:dyDescent="0.25">
      <c r="G1020" s="132"/>
      <c r="H1020" s="132"/>
      <c r="I1020" s="132"/>
      <c r="J1020" s="132"/>
      <c r="K1020" s="132"/>
      <c r="L1020" s="132"/>
      <c r="M1020" s="132"/>
      <c r="AG1020" s="132"/>
    </row>
    <row r="1021" spans="7:33" x14ac:dyDescent="0.25">
      <c r="G1021" s="132"/>
      <c r="H1021" s="132"/>
      <c r="I1021" s="132"/>
      <c r="J1021" s="132"/>
      <c r="K1021" s="132"/>
      <c r="L1021" s="132"/>
      <c r="M1021" s="132"/>
      <c r="AG1021" s="132"/>
    </row>
    <row r="1022" spans="7:33" x14ac:dyDescent="0.25">
      <c r="G1022" s="132"/>
      <c r="H1022" s="132"/>
      <c r="I1022" s="132"/>
      <c r="J1022" s="132"/>
      <c r="K1022" s="132"/>
      <c r="L1022" s="132"/>
      <c r="M1022" s="132"/>
      <c r="AG1022" s="132"/>
    </row>
    <row r="1023" spans="7:33" x14ac:dyDescent="0.25">
      <c r="G1023" s="132"/>
      <c r="H1023" s="132"/>
      <c r="I1023" s="132"/>
      <c r="J1023" s="132"/>
      <c r="K1023" s="132"/>
      <c r="L1023" s="132"/>
      <c r="M1023" s="132"/>
      <c r="AG1023" s="132"/>
    </row>
    <row r="1024" spans="7:33" x14ac:dyDescent="0.25">
      <c r="G1024" s="132"/>
      <c r="H1024" s="132"/>
      <c r="I1024" s="132"/>
      <c r="J1024" s="132"/>
      <c r="K1024" s="132"/>
      <c r="L1024" s="132"/>
      <c r="M1024" s="132"/>
      <c r="AG1024" s="132"/>
    </row>
    <row r="1025" spans="7:33" x14ac:dyDescent="0.25">
      <c r="G1025" s="132"/>
      <c r="H1025" s="132"/>
      <c r="I1025" s="132"/>
      <c r="J1025" s="132"/>
      <c r="K1025" s="132"/>
      <c r="L1025" s="132"/>
      <c r="M1025" s="132"/>
      <c r="AG1025" s="132"/>
    </row>
    <row r="1026" spans="7:33" x14ac:dyDescent="0.25">
      <c r="G1026" s="132"/>
      <c r="H1026" s="132"/>
      <c r="I1026" s="132"/>
      <c r="J1026" s="132"/>
      <c r="K1026" s="132"/>
      <c r="L1026" s="132"/>
      <c r="M1026" s="132"/>
      <c r="AG1026" s="132"/>
    </row>
    <row r="1027" spans="7:33" x14ac:dyDescent="0.25">
      <c r="G1027" s="132"/>
      <c r="H1027" s="132"/>
      <c r="I1027" s="132"/>
      <c r="J1027" s="132"/>
      <c r="K1027" s="132"/>
      <c r="L1027" s="132"/>
      <c r="M1027" s="132"/>
      <c r="AG1027" s="132"/>
    </row>
    <row r="1028" spans="7:33" x14ac:dyDescent="0.25">
      <c r="G1028" s="132"/>
      <c r="H1028" s="132"/>
      <c r="I1028" s="132"/>
      <c r="J1028" s="132"/>
      <c r="K1028" s="132"/>
      <c r="L1028" s="132"/>
      <c r="M1028" s="132"/>
      <c r="AG1028" s="132"/>
    </row>
    <row r="1029" spans="7:33" x14ac:dyDescent="0.25">
      <c r="G1029" s="132"/>
      <c r="H1029" s="132"/>
      <c r="I1029" s="132"/>
      <c r="J1029" s="132"/>
      <c r="K1029" s="132"/>
      <c r="L1029" s="132"/>
      <c r="M1029" s="132"/>
      <c r="AG1029" s="132"/>
    </row>
    <row r="1030" spans="7:33" x14ac:dyDescent="0.25">
      <c r="G1030" s="132"/>
      <c r="H1030" s="132"/>
      <c r="I1030" s="132"/>
      <c r="J1030" s="132"/>
      <c r="K1030" s="132"/>
      <c r="L1030" s="132"/>
      <c r="M1030" s="132"/>
      <c r="AG1030" s="132"/>
    </row>
    <row r="1031" spans="7:33" x14ac:dyDescent="0.25">
      <c r="G1031" s="132"/>
      <c r="H1031" s="132"/>
      <c r="I1031" s="132"/>
      <c r="J1031" s="132"/>
      <c r="K1031" s="132"/>
      <c r="L1031" s="132"/>
      <c r="M1031" s="132"/>
      <c r="AG1031" s="132"/>
    </row>
    <row r="1032" spans="7:33" x14ac:dyDescent="0.25">
      <c r="G1032" s="132"/>
      <c r="H1032" s="132"/>
      <c r="I1032" s="132"/>
      <c r="J1032" s="132"/>
      <c r="K1032" s="132"/>
      <c r="L1032" s="132"/>
      <c r="M1032" s="132"/>
      <c r="AG1032" s="132"/>
    </row>
    <row r="1033" spans="7:33" x14ac:dyDescent="0.25">
      <c r="G1033" s="132"/>
      <c r="H1033" s="132"/>
      <c r="I1033" s="132"/>
      <c r="J1033" s="132"/>
      <c r="K1033" s="132"/>
      <c r="L1033" s="132"/>
      <c r="M1033" s="132"/>
      <c r="AG1033" s="132"/>
    </row>
    <row r="1034" spans="7:33" x14ac:dyDescent="0.25">
      <c r="G1034" s="132"/>
      <c r="H1034" s="132"/>
      <c r="I1034" s="132"/>
      <c r="J1034" s="132"/>
      <c r="K1034" s="132"/>
      <c r="L1034" s="132"/>
      <c r="M1034" s="132"/>
      <c r="AG1034" s="132"/>
    </row>
    <row r="1035" spans="7:33" x14ac:dyDescent="0.25">
      <c r="G1035" s="132"/>
      <c r="H1035" s="132"/>
      <c r="I1035" s="132"/>
      <c r="J1035" s="132"/>
      <c r="K1035" s="132"/>
      <c r="L1035" s="132"/>
      <c r="M1035" s="132"/>
      <c r="AG1035" s="132"/>
    </row>
    <row r="1036" spans="7:33" x14ac:dyDescent="0.25">
      <c r="G1036" s="132"/>
      <c r="H1036" s="132"/>
      <c r="I1036" s="132"/>
      <c r="J1036" s="132"/>
      <c r="K1036" s="132"/>
      <c r="L1036" s="132"/>
      <c r="M1036" s="132"/>
      <c r="AG1036" s="132"/>
    </row>
    <row r="1037" spans="7:33" x14ac:dyDescent="0.25">
      <c r="G1037" s="132"/>
      <c r="H1037" s="132"/>
      <c r="I1037" s="132"/>
      <c r="J1037" s="132"/>
      <c r="K1037" s="132"/>
      <c r="L1037" s="132"/>
      <c r="M1037" s="132"/>
      <c r="AG1037" s="132"/>
    </row>
    <row r="1038" spans="7:33" x14ac:dyDescent="0.25">
      <c r="G1038" s="132"/>
      <c r="H1038" s="132"/>
      <c r="I1038" s="132"/>
      <c r="J1038" s="132"/>
      <c r="K1038" s="132"/>
      <c r="L1038" s="132"/>
      <c r="M1038" s="132"/>
      <c r="AG1038" s="132"/>
    </row>
    <row r="1039" spans="7:33" x14ac:dyDescent="0.25">
      <c r="G1039" s="132"/>
      <c r="H1039" s="132"/>
      <c r="I1039" s="132"/>
      <c r="J1039" s="132"/>
      <c r="K1039" s="132"/>
      <c r="L1039" s="132"/>
      <c r="M1039" s="132"/>
      <c r="AG1039" s="132"/>
    </row>
    <row r="1040" spans="7:33" x14ac:dyDescent="0.25">
      <c r="G1040" s="132"/>
      <c r="H1040" s="132"/>
      <c r="I1040" s="132"/>
      <c r="J1040" s="132"/>
      <c r="K1040" s="132"/>
      <c r="L1040" s="132"/>
      <c r="M1040" s="132"/>
      <c r="AG1040" s="132"/>
    </row>
    <row r="1041" spans="7:33" x14ac:dyDescent="0.25">
      <c r="G1041" s="132"/>
      <c r="H1041" s="132"/>
      <c r="I1041" s="132"/>
      <c r="J1041" s="132"/>
      <c r="K1041" s="132"/>
      <c r="L1041" s="132"/>
      <c r="M1041" s="132"/>
      <c r="AG1041" s="132"/>
    </row>
    <row r="1042" spans="7:33" x14ac:dyDescent="0.25">
      <c r="G1042" s="132"/>
      <c r="H1042" s="132"/>
      <c r="I1042" s="132"/>
      <c r="J1042" s="132"/>
      <c r="K1042" s="132"/>
      <c r="L1042" s="132"/>
      <c r="M1042" s="132"/>
      <c r="AG1042" s="132"/>
    </row>
    <row r="1043" spans="7:33" x14ac:dyDescent="0.25">
      <c r="G1043" s="132"/>
      <c r="H1043" s="132"/>
      <c r="I1043" s="132"/>
      <c r="J1043" s="132"/>
      <c r="K1043" s="132"/>
      <c r="L1043" s="132"/>
      <c r="M1043" s="132"/>
      <c r="AG1043" s="132"/>
    </row>
    <row r="1044" spans="7:33" x14ac:dyDescent="0.25">
      <c r="G1044" s="132"/>
      <c r="H1044" s="132"/>
      <c r="I1044" s="132"/>
      <c r="J1044" s="132"/>
      <c r="K1044" s="132"/>
      <c r="L1044" s="132"/>
      <c r="M1044" s="132"/>
      <c r="AG1044" s="132"/>
    </row>
    <row r="1045" spans="7:33" x14ac:dyDescent="0.25">
      <c r="G1045" s="132"/>
      <c r="H1045" s="132"/>
      <c r="I1045" s="132"/>
      <c r="J1045" s="132"/>
      <c r="K1045" s="132"/>
      <c r="L1045" s="132"/>
      <c r="M1045" s="132"/>
      <c r="AG1045" s="132"/>
    </row>
    <row r="1046" spans="7:33" x14ac:dyDescent="0.25">
      <c r="G1046" s="132"/>
      <c r="H1046" s="132"/>
      <c r="I1046" s="132"/>
      <c r="J1046" s="132"/>
      <c r="K1046" s="132"/>
      <c r="L1046" s="132"/>
      <c r="M1046" s="132"/>
      <c r="AG1046" s="132"/>
    </row>
    <row r="1047" spans="7:33" x14ac:dyDescent="0.25">
      <c r="G1047" s="132"/>
      <c r="H1047" s="132"/>
      <c r="I1047" s="132"/>
      <c r="J1047" s="132"/>
      <c r="K1047" s="132"/>
      <c r="L1047" s="132"/>
      <c r="M1047" s="132"/>
      <c r="AG1047" s="132"/>
    </row>
    <row r="1048" spans="7:33" x14ac:dyDescent="0.25">
      <c r="G1048" s="132"/>
      <c r="H1048" s="132"/>
      <c r="I1048" s="132"/>
      <c r="J1048" s="132"/>
      <c r="K1048" s="132"/>
      <c r="L1048" s="132"/>
      <c r="M1048" s="132"/>
      <c r="AG1048" s="132"/>
    </row>
    <row r="1049" spans="7:33" x14ac:dyDescent="0.25">
      <c r="G1049" s="132"/>
      <c r="H1049" s="132"/>
      <c r="I1049" s="132"/>
      <c r="J1049" s="132"/>
      <c r="K1049" s="132"/>
      <c r="L1049" s="132"/>
      <c r="M1049" s="132"/>
      <c r="AG1049" s="132"/>
    </row>
    <row r="1050" spans="7:33" x14ac:dyDescent="0.25">
      <c r="G1050" s="132"/>
      <c r="H1050" s="132"/>
      <c r="I1050" s="132"/>
      <c r="J1050" s="132"/>
      <c r="K1050" s="132"/>
      <c r="L1050" s="132"/>
      <c r="M1050" s="132"/>
      <c r="AG1050" s="132"/>
    </row>
    <row r="1051" spans="7:33" x14ac:dyDescent="0.25">
      <c r="G1051" s="132"/>
      <c r="H1051" s="132"/>
      <c r="I1051" s="132"/>
      <c r="J1051" s="132"/>
      <c r="K1051" s="132"/>
      <c r="L1051" s="132"/>
      <c r="M1051" s="132"/>
      <c r="AG1051" s="132"/>
    </row>
    <row r="1052" spans="7:33" x14ac:dyDescent="0.25">
      <c r="G1052" s="132"/>
      <c r="H1052" s="132"/>
      <c r="I1052" s="132"/>
      <c r="J1052" s="132"/>
      <c r="K1052" s="132"/>
      <c r="L1052" s="132"/>
      <c r="M1052" s="132"/>
      <c r="AG1052" s="132"/>
    </row>
    <row r="1053" spans="7:33" x14ac:dyDescent="0.25">
      <c r="G1053" s="132"/>
      <c r="H1053" s="132"/>
      <c r="I1053" s="132"/>
      <c r="J1053" s="132"/>
      <c r="K1053" s="132"/>
      <c r="L1053" s="132"/>
      <c r="M1053" s="132"/>
      <c r="AG1053" s="132"/>
    </row>
    <row r="1054" spans="7:33" x14ac:dyDescent="0.25">
      <c r="G1054" s="132"/>
      <c r="H1054" s="132"/>
      <c r="I1054" s="132"/>
      <c r="J1054" s="132"/>
      <c r="K1054" s="132"/>
      <c r="L1054" s="132"/>
      <c r="M1054" s="132"/>
      <c r="AG1054" s="132"/>
    </row>
    <row r="1055" spans="7:33" x14ac:dyDescent="0.25">
      <c r="G1055" s="132"/>
      <c r="H1055" s="132"/>
      <c r="I1055" s="132"/>
      <c r="J1055" s="132"/>
      <c r="K1055" s="132"/>
      <c r="L1055" s="132"/>
      <c r="M1055" s="132"/>
      <c r="AG1055" s="132"/>
    </row>
    <row r="1056" spans="7:33" x14ac:dyDescent="0.25">
      <c r="G1056" s="132"/>
      <c r="H1056" s="132"/>
      <c r="I1056" s="132"/>
      <c r="J1056" s="132"/>
      <c r="K1056" s="132"/>
      <c r="L1056" s="132"/>
      <c r="M1056" s="132"/>
      <c r="AG1056" s="132"/>
    </row>
    <row r="1057" spans="7:33" x14ac:dyDescent="0.25">
      <c r="G1057" s="132"/>
      <c r="H1057" s="132"/>
      <c r="I1057" s="132"/>
      <c r="J1057" s="132"/>
      <c r="K1057" s="132"/>
      <c r="L1057" s="132"/>
      <c r="M1057" s="132"/>
      <c r="AG1057" s="132"/>
    </row>
    <row r="1058" spans="7:33" x14ac:dyDescent="0.25">
      <c r="G1058" s="132"/>
      <c r="H1058" s="132"/>
      <c r="I1058" s="132"/>
      <c r="J1058" s="132"/>
      <c r="K1058" s="132"/>
      <c r="L1058" s="132"/>
      <c r="M1058" s="132"/>
      <c r="AG1058" s="132"/>
    </row>
    <row r="1059" spans="7:33" x14ac:dyDescent="0.25">
      <c r="G1059" s="132"/>
      <c r="H1059" s="132"/>
      <c r="I1059" s="132"/>
      <c r="J1059" s="132"/>
      <c r="K1059" s="132"/>
      <c r="L1059" s="132"/>
      <c r="M1059" s="132"/>
      <c r="AG1059" s="132"/>
    </row>
    <row r="1060" spans="7:33" x14ac:dyDescent="0.25">
      <c r="G1060" s="132"/>
      <c r="H1060" s="132"/>
      <c r="I1060" s="132"/>
      <c r="J1060" s="132"/>
      <c r="K1060" s="132"/>
      <c r="L1060" s="132"/>
      <c r="M1060" s="132"/>
      <c r="AG1060" s="132"/>
    </row>
    <row r="1061" spans="7:33" x14ac:dyDescent="0.25">
      <c r="G1061" s="132"/>
      <c r="H1061" s="132"/>
      <c r="I1061" s="132"/>
      <c r="J1061" s="132"/>
      <c r="K1061" s="132"/>
      <c r="L1061" s="132"/>
      <c r="M1061" s="132"/>
      <c r="AG1061" s="132"/>
    </row>
    <row r="1062" spans="7:33" x14ac:dyDescent="0.25">
      <c r="G1062" s="132"/>
      <c r="H1062" s="132"/>
      <c r="I1062" s="132"/>
      <c r="J1062" s="132"/>
      <c r="K1062" s="132"/>
      <c r="L1062" s="132"/>
      <c r="M1062" s="132"/>
      <c r="AG1062" s="132"/>
    </row>
    <row r="1063" spans="7:33" x14ac:dyDescent="0.25">
      <c r="G1063" s="132"/>
      <c r="H1063" s="132"/>
      <c r="I1063" s="132"/>
      <c r="J1063" s="132"/>
      <c r="K1063" s="132"/>
      <c r="L1063" s="132"/>
      <c r="M1063" s="132"/>
      <c r="AG1063" s="132"/>
    </row>
    <row r="1064" spans="7:33" x14ac:dyDescent="0.25">
      <c r="G1064" s="132"/>
      <c r="H1064" s="132"/>
      <c r="I1064" s="132"/>
      <c r="J1064" s="132"/>
      <c r="K1064" s="132"/>
      <c r="L1064" s="132"/>
      <c r="M1064" s="132"/>
      <c r="AG1064" s="132"/>
    </row>
    <row r="1065" spans="7:33" x14ac:dyDescent="0.25">
      <c r="G1065" s="132"/>
      <c r="H1065" s="132"/>
      <c r="I1065" s="132"/>
      <c r="J1065" s="132"/>
      <c r="K1065" s="132"/>
      <c r="L1065" s="132"/>
      <c r="M1065" s="132"/>
      <c r="AG1065" s="132"/>
    </row>
    <row r="1066" spans="7:33" x14ac:dyDescent="0.25">
      <c r="G1066" s="132"/>
      <c r="H1066" s="132"/>
      <c r="I1066" s="132"/>
      <c r="J1066" s="132"/>
      <c r="K1066" s="132"/>
      <c r="L1066" s="132"/>
      <c r="M1066" s="132"/>
      <c r="AG1066" s="132"/>
    </row>
    <row r="1067" spans="7:33" x14ac:dyDescent="0.25">
      <c r="G1067" s="132"/>
      <c r="H1067" s="132"/>
      <c r="I1067" s="132"/>
      <c r="J1067" s="132"/>
      <c r="K1067" s="132"/>
      <c r="L1067" s="132"/>
      <c r="M1067" s="132"/>
      <c r="AG1067" s="132"/>
    </row>
    <row r="1068" spans="7:33" x14ac:dyDescent="0.25">
      <c r="G1068" s="132"/>
      <c r="H1068" s="132"/>
      <c r="I1068" s="132"/>
      <c r="J1068" s="132"/>
      <c r="K1068" s="132"/>
      <c r="L1068" s="132"/>
      <c r="M1068" s="132"/>
      <c r="AG1068" s="132"/>
    </row>
    <row r="1069" spans="7:33" x14ac:dyDescent="0.25">
      <c r="G1069" s="132"/>
      <c r="H1069" s="132"/>
      <c r="I1069" s="132"/>
      <c r="J1069" s="132"/>
      <c r="K1069" s="132"/>
      <c r="L1069" s="132"/>
      <c r="M1069" s="132"/>
      <c r="AG1069" s="132"/>
    </row>
    <row r="1070" spans="7:33" x14ac:dyDescent="0.25">
      <c r="G1070" s="132"/>
      <c r="H1070" s="132"/>
      <c r="I1070" s="132"/>
      <c r="J1070" s="132"/>
      <c r="K1070" s="132"/>
      <c r="L1070" s="132"/>
      <c r="M1070" s="132"/>
      <c r="AG1070" s="132"/>
    </row>
    <row r="1071" spans="7:33" x14ac:dyDescent="0.25">
      <c r="G1071" s="132"/>
      <c r="H1071" s="132"/>
      <c r="I1071" s="132"/>
      <c r="J1071" s="132"/>
      <c r="K1071" s="132"/>
      <c r="L1071" s="132"/>
      <c r="M1071" s="132"/>
      <c r="AG1071" s="132"/>
    </row>
    <row r="1072" spans="7:33" x14ac:dyDescent="0.25">
      <c r="G1072" s="132"/>
      <c r="H1072" s="132"/>
      <c r="I1072" s="132"/>
      <c r="J1072" s="132"/>
      <c r="K1072" s="132"/>
      <c r="L1072" s="132"/>
      <c r="M1072" s="132"/>
      <c r="AG1072" s="132"/>
    </row>
    <row r="1073" spans="7:33" x14ac:dyDescent="0.25">
      <c r="G1073" s="132"/>
      <c r="H1073" s="132"/>
      <c r="I1073" s="132"/>
      <c r="J1073" s="132"/>
      <c r="K1073" s="132"/>
      <c r="L1073" s="132"/>
      <c r="M1073" s="132"/>
      <c r="AG1073" s="132"/>
    </row>
    <row r="1074" spans="7:33" x14ac:dyDescent="0.25">
      <c r="G1074" s="132"/>
      <c r="H1074" s="132"/>
      <c r="I1074" s="132"/>
      <c r="J1074" s="132"/>
      <c r="K1074" s="132"/>
      <c r="L1074" s="132"/>
      <c r="M1074" s="132"/>
      <c r="AG1074" s="132"/>
    </row>
    <row r="1075" spans="7:33" x14ac:dyDescent="0.25">
      <c r="G1075" s="132"/>
      <c r="H1075" s="132"/>
      <c r="I1075" s="132"/>
      <c r="J1075" s="132"/>
      <c r="K1075" s="132"/>
      <c r="L1075" s="132"/>
      <c r="M1075" s="132"/>
      <c r="AG1075" s="132"/>
    </row>
    <row r="1076" spans="7:33" x14ac:dyDescent="0.25">
      <c r="G1076" s="132"/>
      <c r="H1076" s="132"/>
      <c r="I1076" s="132"/>
      <c r="J1076" s="132"/>
      <c r="K1076" s="132"/>
      <c r="L1076" s="132"/>
      <c r="M1076" s="132"/>
      <c r="AG1076" s="132"/>
    </row>
    <row r="1077" spans="7:33" x14ac:dyDescent="0.25">
      <c r="G1077" s="132"/>
      <c r="H1077" s="132"/>
      <c r="I1077" s="132"/>
      <c r="J1077" s="132"/>
      <c r="K1077" s="132"/>
      <c r="L1077" s="132"/>
      <c r="M1077" s="132"/>
      <c r="AG1077" s="132"/>
    </row>
    <row r="1078" spans="7:33" x14ac:dyDescent="0.25">
      <c r="G1078" s="132"/>
      <c r="H1078" s="132"/>
      <c r="I1078" s="132"/>
      <c r="J1078" s="132"/>
      <c r="K1078" s="132"/>
      <c r="L1078" s="132"/>
      <c r="M1078" s="132"/>
      <c r="AG1078" s="132"/>
    </row>
    <row r="1079" spans="7:33" x14ac:dyDescent="0.25">
      <c r="G1079" s="132"/>
      <c r="H1079" s="132"/>
      <c r="I1079" s="132"/>
      <c r="J1079" s="132"/>
      <c r="K1079" s="132"/>
      <c r="L1079" s="132"/>
      <c r="M1079" s="132"/>
      <c r="AG1079" s="132"/>
    </row>
    <row r="1080" spans="7:33" x14ac:dyDescent="0.25">
      <c r="G1080" s="132"/>
      <c r="H1080" s="132"/>
      <c r="I1080" s="132"/>
      <c r="J1080" s="132"/>
      <c r="K1080" s="132"/>
      <c r="L1080" s="132"/>
      <c r="M1080" s="132"/>
      <c r="AG1080" s="132"/>
    </row>
    <row r="1081" spans="7:33" x14ac:dyDescent="0.25">
      <c r="G1081" s="132"/>
      <c r="H1081" s="132"/>
      <c r="I1081" s="132"/>
      <c r="J1081" s="132"/>
      <c r="K1081" s="132"/>
      <c r="L1081" s="132"/>
      <c r="M1081" s="132"/>
      <c r="AG1081" s="132"/>
    </row>
    <row r="1082" spans="7:33" x14ac:dyDescent="0.25">
      <c r="G1082" s="132"/>
      <c r="H1082" s="132"/>
      <c r="I1082" s="132"/>
      <c r="J1082" s="132"/>
      <c r="K1082" s="132"/>
      <c r="L1082" s="132"/>
      <c r="M1082" s="132"/>
      <c r="AG1082" s="132"/>
    </row>
    <row r="1083" spans="7:33" x14ac:dyDescent="0.25">
      <c r="G1083" s="132"/>
      <c r="H1083" s="132"/>
      <c r="I1083" s="132"/>
      <c r="J1083" s="132"/>
      <c r="K1083" s="132"/>
      <c r="L1083" s="132"/>
      <c r="M1083" s="132"/>
      <c r="AG1083" s="132"/>
    </row>
    <row r="1084" spans="7:33" x14ac:dyDescent="0.25">
      <c r="G1084" s="132"/>
      <c r="H1084" s="132"/>
      <c r="I1084" s="132"/>
      <c r="J1084" s="132"/>
      <c r="K1084" s="132"/>
      <c r="L1084" s="132"/>
      <c r="M1084" s="132"/>
      <c r="AG1084" s="132"/>
    </row>
    <row r="1085" spans="7:33" x14ac:dyDescent="0.25">
      <c r="G1085" s="132"/>
      <c r="H1085" s="132"/>
      <c r="I1085" s="132"/>
      <c r="J1085" s="132"/>
      <c r="K1085" s="132"/>
      <c r="L1085" s="132"/>
      <c r="M1085" s="132"/>
      <c r="AG1085" s="132"/>
    </row>
    <row r="1086" spans="7:33" x14ac:dyDescent="0.25">
      <c r="G1086" s="132"/>
      <c r="H1086" s="132"/>
      <c r="I1086" s="132"/>
      <c r="J1086" s="132"/>
      <c r="K1086" s="132"/>
      <c r="L1086" s="132"/>
      <c r="M1086" s="132"/>
      <c r="AG1086" s="132"/>
    </row>
    <row r="1087" spans="7:33" x14ac:dyDescent="0.25">
      <c r="G1087" s="132"/>
      <c r="H1087" s="132"/>
      <c r="I1087" s="132"/>
      <c r="J1087" s="132"/>
      <c r="K1087" s="132"/>
      <c r="L1087" s="132"/>
      <c r="M1087" s="132"/>
      <c r="AG1087" s="132"/>
    </row>
    <row r="1088" spans="7:33" x14ac:dyDescent="0.25">
      <c r="G1088" s="132"/>
      <c r="H1088" s="132"/>
      <c r="I1088" s="132"/>
      <c r="J1088" s="132"/>
      <c r="K1088" s="132"/>
      <c r="L1088" s="132"/>
      <c r="M1088" s="132"/>
      <c r="AG1088" s="132"/>
    </row>
    <row r="1089" spans="7:33" x14ac:dyDescent="0.25">
      <c r="G1089" s="132"/>
      <c r="H1089" s="132"/>
      <c r="I1089" s="132"/>
      <c r="J1089" s="132"/>
      <c r="K1089" s="132"/>
      <c r="L1089" s="132"/>
      <c r="M1089" s="132"/>
      <c r="AG1089" s="132"/>
    </row>
    <row r="1090" spans="7:33" x14ac:dyDescent="0.25">
      <c r="G1090" s="132"/>
      <c r="H1090" s="132"/>
      <c r="I1090" s="132"/>
      <c r="J1090" s="132"/>
      <c r="K1090" s="132"/>
      <c r="L1090" s="132"/>
      <c r="M1090" s="132"/>
      <c r="AG1090" s="132"/>
    </row>
    <row r="1091" spans="7:33" x14ac:dyDescent="0.25">
      <c r="G1091" s="132"/>
      <c r="H1091" s="132"/>
      <c r="I1091" s="132"/>
      <c r="J1091" s="132"/>
      <c r="K1091" s="132"/>
      <c r="L1091" s="132"/>
      <c r="M1091" s="132"/>
      <c r="AG1091" s="132"/>
    </row>
    <row r="1092" spans="7:33" x14ac:dyDescent="0.25">
      <c r="G1092" s="132"/>
      <c r="H1092" s="132"/>
      <c r="I1092" s="132"/>
      <c r="J1092" s="132"/>
      <c r="K1092" s="132"/>
      <c r="L1092" s="132"/>
      <c r="M1092" s="132"/>
      <c r="AG1092" s="132"/>
    </row>
    <row r="1093" spans="7:33" x14ac:dyDescent="0.25">
      <c r="G1093" s="132"/>
      <c r="H1093" s="132"/>
      <c r="I1093" s="132"/>
      <c r="J1093" s="132"/>
      <c r="K1093" s="132"/>
      <c r="L1093" s="132"/>
      <c r="M1093" s="132"/>
      <c r="AG1093" s="132"/>
    </row>
    <row r="1094" spans="7:33" x14ac:dyDescent="0.25">
      <c r="G1094" s="132"/>
      <c r="H1094" s="132"/>
      <c r="I1094" s="132"/>
      <c r="J1094" s="132"/>
      <c r="K1094" s="132"/>
      <c r="L1094" s="132"/>
      <c r="M1094" s="132"/>
      <c r="AG1094" s="132"/>
    </row>
    <row r="1095" spans="7:33" x14ac:dyDescent="0.25">
      <c r="G1095" s="132"/>
      <c r="H1095" s="132"/>
      <c r="I1095" s="132"/>
      <c r="J1095" s="132"/>
      <c r="K1095" s="132"/>
      <c r="L1095" s="132"/>
      <c r="M1095" s="132"/>
      <c r="AG1095" s="132"/>
    </row>
    <row r="1096" spans="7:33" x14ac:dyDescent="0.25">
      <c r="G1096" s="132"/>
      <c r="H1096" s="132"/>
      <c r="I1096" s="132"/>
      <c r="J1096" s="132"/>
      <c r="K1096" s="132"/>
      <c r="L1096" s="132"/>
      <c r="M1096" s="132"/>
      <c r="AG1096" s="132"/>
    </row>
    <row r="1097" spans="7:33" x14ac:dyDescent="0.25">
      <c r="G1097" s="132"/>
      <c r="H1097" s="132"/>
      <c r="I1097" s="132"/>
      <c r="J1097" s="132"/>
      <c r="K1097" s="132"/>
      <c r="L1097" s="132"/>
      <c r="M1097" s="132"/>
      <c r="AG1097" s="132"/>
    </row>
    <row r="1098" spans="7:33" x14ac:dyDescent="0.25">
      <c r="G1098" s="132"/>
      <c r="H1098" s="132"/>
      <c r="I1098" s="132"/>
      <c r="J1098" s="132"/>
      <c r="K1098" s="132"/>
      <c r="L1098" s="132"/>
      <c r="M1098" s="132"/>
      <c r="AG1098" s="132"/>
    </row>
    <row r="1099" spans="7:33" x14ac:dyDescent="0.25">
      <c r="G1099" s="132"/>
      <c r="H1099" s="132"/>
      <c r="I1099" s="132"/>
      <c r="J1099" s="132"/>
      <c r="K1099" s="132"/>
      <c r="L1099" s="132"/>
      <c r="M1099" s="132"/>
      <c r="AG1099" s="132"/>
    </row>
    <row r="1100" spans="7:33" x14ac:dyDescent="0.25">
      <c r="G1100" s="132"/>
      <c r="H1100" s="132"/>
      <c r="I1100" s="132"/>
      <c r="J1100" s="132"/>
      <c r="K1100" s="132"/>
      <c r="L1100" s="132"/>
      <c r="M1100" s="132"/>
      <c r="AG1100" s="132"/>
    </row>
    <row r="1101" spans="7:33" x14ac:dyDescent="0.25">
      <c r="G1101" s="132"/>
      <c r="H1101" s="132"/>
      <c r="I1101" s="132"/>
      <c r="J1101" s="132"/>
      <c r="K1101" s="132"/>
      <c r="L1101" s="132"/>
      <c r="M1101" s="132"/>
      <c r="AG1101" s="132"/>
    </row>
    <row r="1102" spans="7:33" x14ac:dyDescent="0.25">
      <c r="G1102" s="132"/>
      <c r="H1102" s="132"/>
      <c r="I1102" s="132"/>
      <c r="J1102" s="132"/>
      <c r="K1102" s="132"/>
      <c r="L1102" s="132"/>
      <c r="M1102" s="132"/>
      <c r="AG1102" s="132"/>
    </row>
    <row r="1103" spans="7:33" x14ac:dyDescent="0.25">
      <c r="G1103" s="132"/>
      <c r="H1103" s="132"/>
      <c r="I1103" s="132"/>
      <c r="J1103" s="132"/>
      <c r="K1103" s="132"/>
      <c r="L1103" s="132"/>
      <c r="M1103" s="132"/>
      <c r="AG1103" s="132"/>
    </row>
    <row r="1104" spans="7:33" x14ac:dyDescent="0.25">
      <c r="G1104" s="132"/>
      <c r="H1104" s="132"/>
      <c r="I1104" s="132"/>
      <c r="J1104" s="132"/>
      <c r="K1104" s="132"/>
      <c r="L1104" s="132"/>
      <c r="M1104" s="132"/>
      <c r="AG1104" s="132"/>
    </row>
    <row r="1105" spans="7:33" x14ac:dyDescent="0.25">
      <c r="G1105" s="132"/>
      <c r="H1105" s="132"/>
      <c r="I1105" s="132"/>
      <c r="J1105" s="132"/>
      <c r="K1105" s="132"/>
      <c r="L1105" s="132"/>
      <c r="M1105" s="132"/>
      <c r="AG1105" s="132"/>
    </row>
    <row r="1106" spans="7:33" x14ac:dyDescent="0.25">
      <c r="G1106" s="132"/>
      <c r="H1106" s="132"/>
      <c r="I1106" s="132"/>
      <c r="J1106" s="132"/>
      <c r="K1106" s="132"/>
      <c r="L1106" s="132"/>
      <c r="M1106" s="132"/>
      <c r="AG1106" s="132"/>
    </row>
    <row r="1107" spans="7:33" x14ac:dyDescent="0.25">
      <c r="G1107" s="132"/>
      <c r="H1107" s="132"/>
      <c r="I1107" s="132"/>
      <c r="J1107" s="132"/>
      <c r="K1107" s="132"/>
      <c r="L1107" s="132"/>
      <c r="M1107" s="132"/>
      <c r="AG1107" s="132"/>
    </row>
    <row r="1108" spans="7:33" x14ac:dyDescent="0.25">
      <c r="G1108" s="132"/>
      <c r="H1108" s="132"/>
      <c r="I1108" s="132"/>
      <c r="J1108" s="132"/>
      <c r="K1108" s="132"/>
      <c r="L1108" s="132"/>
      <c r="M1108" s="132"/>
      <c r="AG1108" s="132"/>
    </row>
    <row r="1109" spans="7:33" x14ac:dyDescent="0.25">
      <c r="G1109" s="132"/>
      <c r="H1109" s="132"/>
      <c r="I1109" s="132"/>
      <c r="J1109" s="132"/>
      <c r="K1109" s="132"/>
      <c r="L1109" s="132"/>
      <c r="M1109" s="132"/>
      <c r="AG1109" s="132"/>
    </row>
    <row r="1110" spans="7:33" x14ac:dyDescent="0.25">
      <c r="G1110" s="132"/>
      <c r="H1110" s="132"/>
      <c r="I1110" s="132"/>
      <c r="J1110" s="132"/>
      <c r="K1110" s="132"/>
      <c r="L1110" s="132"/>
      <c r="M1110" s="132"/>
      <c r="AG1110" s="132"/>
    </row>
    <row r="1111" spans="7:33" x14ac:dyDescent="0.25">
      <c r="G1111" s="132"/>
      <c r="H1111" s="132"/>
      <c r="I1111" s="132"/>
      <c r="J1111" s="132"/>
      <c r="K1111" s="132"/>
      <c r="L1111" s="132"/>
      <c r="M1111" s="132"/>
      <c r="AG1111" s="132"/>
    </row>
    <row r="1112" spans="7:33" x14ac:dyDescent="0.25">
      <c r="G1112" s="132"/>
      <c r="H1112" s="132"/>
      <c r="I1112" s="132"/>
      <c r="J1112" s="132"/>
      <c r="K1112" s="132"/>
      <c r="L1112" s="132"/>
      <c r="M1112" s="132"/>
      <c r="AG1112" s="132"/>
    </row>
    <row r="1113" spans="7:33" x14ac:dyDescent="0.25">
      <c r="G1113" s="132"/>
      <c r="H1113" s="132"/>
      <c r="I1113" s="132"/>
      <c r="J1113" s="132"/>
      <c r="K1113" s="132"/>
      <c r="L1113" s="132"/>
      <c r="M1113" s="132"/>
      <c r="AG1113" s="132"/>
    </row>
    <row r="1114" spans="7:33" x14ac:dyDescent="0.25">
      <c r="G1114" s="132"/>
      <c r="H1114" s="132"/>
      <c r="I1114" s="132"/>
      <c r="J1114" s="132"/>
      <c r="K1114" s="132"/>
      <c r="L1114" s="132"/>
      <c r="M1114" s="132"/>
      <c r="AG1114" s="132"/>
    </row>
    <row r="1115" spans="7:33" x14ac:dyDescent="0.25">
      <c r="G1115" s="132"/>
      <c r="H1115" s="132"/>
      <c r="I1115" s="132"/>
      <c r="J1115" s="132"/>
      <c r="K1115" s="132"/>
      <c r="L1115" s="132"/>
      <c r="M1115" s="132"/>
      <c r="AG1115" s="132"/>
    </row>
    <row r="1116" spans="7:33" x14ac:dyDescent="0.25">
      <c r="G1116" s="132"/>
      <c r="H1116" s="132"/>
      <c r="I1116" s="132"/>
      <c r="J1116" s="132"/>
      <c r="K1116" s="132"/>
      <c r="L1116" s="132"/>
      <c r="M1116" s="132"/>
      <c r="AG1116" s="132"/>
    </row>
    <row r="1117" spans="7:33" x14ac:dyDescent="0.25">
      <c r="G1117" s="132"/>
      <c r="H1117" s="132"/>
      <c r="I1117" s="132"/>
      <c r="J1117" s="132"/>
      <c r="K1117" s="132"/>
      <c r="L1117" s="132"/>
      <c r="M1117" s="132"/>
      <c r="AG1117" s="132"/>
    </row>
    <row r="1118" spans="7:33" x14ac:dyDescent="0.25">
      <c r="G1118" s="132"/>
      <c r="H1118" s="132"/>
      <c r="I1118" s="132"/>
      <c r="J1118" s="132"/>
      <c r="K1118" s="132"/>
      <c r="L1118" s="132"/>
      <c r="M1118" s="132"/>
      <c r="AG1118" s="132"/>
    </row>
    <row r="1119" spans="7:33" x14ac:dyDescent="0.25">
      <c r="G1119" s="132"/>
      <c r="H1119" s="132"/>
      <c r="I1119" s="132"/>
      <c r="J1119" s="132"/>
      <c r="K1119" s="132"/>
      <c r="L1119" s="132"/>
      <c r="M1119" s="132"/>
      <c r="AG1119" s="132"/>
    </row>
    <row r="1120" spans="7:33" x14ac:dyDescent="0.25">
      <c r="G1120" s="132"/>
      <c r="H1120" s="132"/>
      <c r="I1120" s="132"/>
      <c r="J1120" s="132"/>
      <c r="K1120" s="132"/>
      <c r="L1120" s="132"/>
      <c r="M1120" s="132"/>
      <c r="AG1120" s="132"/>
    </row>
    <row r="1121" spans="7:33" x14ac:dyDescent="0.25">
      <c r="G1121" s="132"/>
      <c r="H1121" s="132"/>
      <c r="I1121" s="132"/>
      <c r="J1121" s="132"/>
      <c r="K1121" s="132"/>
      <c r="L1121" s="132"/>
      <c r="M1121" s="132"/>
      <c r="AG1121" s="132"/>
    </row>
    <row r="1122" spans="7:33" x14ac:dyDescent="0.25">
      <c r="G1122" s="132"/>
      <c r="H1122" s="132"/>
      <c r="I1122" s="132"/>
      <c r="J1122" s="132"/>
      <c r="K1122" s="132"/>
      <c r="L1122" s="132"/>
      <c r="M1122" s="132"/>
      <c r="AG1122" s="132"/>
    </row>
    <row r="1123" spans="7:33" x14ac:dyDescent="0.25">
      <c r="G1123" s="132"/>
      <c r="H1123" s="132"/>
      <c r="I1123" s="132"/>
      <c r="J1123" s="132"/>
      <c r="K1123" s="132"/>
      <c r="L1123" s="132"/>
      <c r="M1123" s="132"/>
      <c r="AG1123" s="132"/>
    </row>
    <row r="1124" spans="7:33" x14ac:dyDescent="0.25">
      <c r="G1124" s="132"/>
      <c r="H1124" s="132"/>
      <c r="I1124" s="132"/>
      <c r="J1124" s="132"/>
      <c r="K1124" s="132"/>
      <c r="L1124" s="132"/>
      <c r="M1124" s="132"/>
      <c r="AG1124" s="132"/>
    </row>
    <row r="1125" spans="7:33" x14ac:dyDescent="0.25">
      <c r="G1125" s="132"/>
      <c r="H1125" s="132"/>
      <c r="I1125" s="132"/>
      <c r="J1125" s="132"/>
      <c r="K1125" s="132"/>
      <c r="L1125" s="132"/>
      <c r="M1125" s="132"/>
      <c r="AG1125" s="132"/>
    </row>
    <row r="1126" spans="7:33" x14ac:dyDescent="0.25">
      <c r="G1126" s="132"/>
      <c r="H1126" s="132"/>
      <c r="I1126" s="132"/>
      <c r="J1126" s="132"/>
      <c r="K1126" s="132"/>
      <c r="L1126" s="132"/>
      <c r="M1126" s="132"/>
      <c r="AG1126" s="132"/>
    </row>
    <row r="1127" spans="7:33" x14ac:dyDescent="0.25">
      <c r="G1127" s="132"/>
      <c r="H1127" s="132"/>
      <c r="I1127" s="132"/>
      <c r="J1127" s="132"/>
      <c r="K1127" s="132"/>
      <c r="L1127" s="132"/>
      <c r="M1127" s="132"/>
      <c r="AG1127" s="132"/>
    </row>
    <row r="1128" spans="7:33" x14ac:dyDescent="0.25">
      <c r="G1128" s="132"/>
      <c r="H1128" s="132"/>
      <c r="I1128" s="132"/>
      <c r="J1128" s="132"/>
      <c r="K1128" s="132"/>
      <c r="L1128" s="132"/>
      <c r="M1128" s="132"/>
      <c r="AG1128" s="132"/>
    </row>
    <row r="1129" spans="7:33" x14ac:dyDescent="0.25">
      <c r="G1129" s="132"/>
      <c r="H1129" s="132"/>
      <c r="I1129" s="132"/>
      <c r="J1129" s="132"/>
      <c r="K1129" s="132"/>
      <c r="L1129" s="132"/>
      <c r="M1129" s="132"/>
      <c r="AG1129" s="132"/>
    </row>
    <row r="1130" spans="7:33" x14ac:dyDescent="0.25">
      <c r="G1130" s="132"/>
      <c r="H1130" s="132"/>
      <c r="I1130" s="132"/>
      <c r="J1130" s="132"/>
      <c r="K1130" s="132"/>
      <c r="L1130" s="132"/>
      <c r="M1130" s="132"/>
      <c r="AG1130" s="132"/>
    </row>
    <row r="1131" spans="7:33" x14ac:dyDescent="0.25">
      <c r="G1131" s="132"/>
      <c r="H1131" s="132"/>
      <c r="I1131" s="132"/>
      <c r="J1131" s="132"/>
      <c r="K1131" s="132"/>
      <c r="L1131" s="132"/>
      <c r="M1131" s="132"/>
      <c r="AG1131" s="132"/>
    </row>
    <row r="1132" spans="7:33" x14ac:dyDescent="0.25">
      <c r="G1132" s="132"/>
      <c r="H1132" s="132"/>
      <c r="I1132" s="132"/>
      <c r="J1132" s="132"/>
      <c r="K1132" s="132"/>
      <c r="L1132" s="132"/>
      <c r="M1132" s="132"/>
      <c r="AG1132" s="132"/>
    </row>
    <row r="1133" spans="7:33" x14ac:dyDescent="0.25">
      <c r="G1133" s="132"/>
      <c r="H1133" s="132"/>
      <c r="I1133" s="132"/>
      <c r="J1133" s="132"/>
      <c r="K1133" s="132"/>
      <c r="L1133" s="132"/>
      <c r="M1133" s="132"/>
      <c r="AG1133" s="132"/>
    </row>
    <row r="1134" spans="7:33" x14ac:dyDescent="0.25">
      <c r="G1134" s="132"/>
      <c r="H1134" s="132"/>
      <c r="I1134" s="132"/>
      <c r="J1134" s="132"/>
      <c r="K1134" s="132"/>
      <c r="L1134" s="132"/>
      <c r="M1134" s="132"/>
      <c r="AG1134" s="132"/>
    </row>
    <row r="1135" spans="7:33" x14ac:dyDescent="0.25">
      <c r="G1135" s="132"/>
      <c r="H1135" s="132"/>
      <c r="I1135" s="132"/>
      <c r="J1135" s="132"/>
      <c r="K1135" s="132"/>
      <c r="L1135" s="132"/>
      <c r="M1135" s="132"/>
      <c r="AG1135" s="132"/>
    </row>
    <row r="1136" spans="7:33" x14ac:dyDescent="0.25">
      <c r="G1136" s="132"/>
      <c r="H1136" s="132"/>
      <c r="I1136" s="132"/>
      <c r="J1136" s="132"/>
      <c r="K1136" s="132"/>
      <c r="L1136" s="132"/>
      <c r="M1136" s="132"/>
      <c r="AG1136" s="132"/>
    </row>
    <row r="1137" spans="7:33" x14ac:dyDescent="0.25">
      <c r="G1137" s="132"/>
      <c r="H1137" s="132"/>
      <c r="I1137" s="132"/>
      <c r="J1137" s="132"/>
      <c r="K1137" s="132"/>
      <c r="L1137" s="132"/>
      <c r="M1137" s="132"/>
      <c r="AG1137" s="132"/>
    </row>
    <row r="1138" spans="7:33" x14ac:dyDescent="0.25">
      <c r="G1138" s="132"/>
      <c r="H1138" s="132"/>
      <c r="I1138" s="132"/>
      <c r="J1138" s="132"/>
      <c r="K1138" s="132"/>
      <c r="L1138" s="132"/>
      <c r="M1138" s="132"/>
      <c r="AG1138" s="132"/>
    </row>
    <row r="1139" spans="7:33" x14ac:dyDescent="0.25">
      <c r="G1139" s="132"/>
      <c r="H1139" s="132"/>
      <c r="I1139" s="132"/>
      <c r="J1139" s="132"/>
      <c r="K1139" s="132"/>
      <c r="L1139" s="132"/>
      <c r="M1139" s="132"/>
      <c r="AG1139" s="132"/>
    </row>
    <row r="1140" spans="7:33" x14ac:dyDescent="0.25">
      <c r="G1140" s="132"/>
      <c r="H1140" s="132"/>
      <c r="I1140" s="132"/>
      <c r="J1140" s="132"/>
      <c r="K1140" s="132"/>
      <c r="L1140" s="132"/>
      <c r="M1140" s="132"/>
      <c r="AG1140" s="132"/>
    </row>
    <row r="1141" spans="7:33" x14ac:dyDescent="0.25">
      <c r="G1141" s="132"/>
      <c r="H1141" s="132"/>
      <c r="I1141" s="132"/>
      <c r="J1141" s="132"/>
      <c r="K1141" s="132"/>
      <c r="L1141" s="132"/>
      <c r="M1141" s="132"/>
      <c r="AG1141" s="132"/>
    </row>
    <row r="1142" spans="7:33" x14ac:dyDescent="0.25">
      <c r="G1142" s="132"/>
      <c r="H1142" s="132"/>
      <c r="I1142" s="132"/>
      <c r="J1142" s="132"/>
      <c r="K1142" s="132"/>
      <c r="L1142" s="132"/>
      <c r="M1142" s="132"/>
      <c r="AG1142" s="132"/>
    </row>
    <row r="1143" spans="7:33" x14ac:dyDescent="0.25">
      <c r="G1143" s="132"/>
      <c r="H1143" s="132"/>
      <c r="I1143" s="132"/>
      <c r="J1143" s="132"/>
      <c r="K1143" s="132"/>
      <c r="L1143" s="132"/>
      <c r="M1143" s="132"/>
      <c r="AG1143" s="132"/>
    </row>
    <row r="1144" spans="7:33" x14ac:dyDescent="0.25">
      <c r="G1144" s="132"/>
      <c r="H1144" s="132"/>
      <c r="I1144" s="132"/>
      <c r="J1144" s="132"/>
      <c r="K1144" s="132"/>
      <c r="L1144" s="132"/>
      <c r="M1144" s="132"/>
      <c r="AG1144" s="132"/>
    </row>
    <row r="1145" spans="7:33" x14ac:dyDescent="0.25">
      <c r="G1145" s="132"/>
      <c r="H1145" s="132"/>
      <c r="I1145" s="132"/>
      <c r="J1145" s="132"/>
      <c r="K1145" s="132"/>
      <c r="L1145" s="132"/>
      <c r="M1145" s="132"/>
      <c r="AG1145" s="132"/>
    </row>
    <row r="1146" spans="7:33" x14ac:dyDescent="0.25">
      <c r="G1146" s="132"/>
      <c r="H1146" s="132"/>
      <c r="I1146" s="132"/>
      <c r="J1146" s="132"/>
      <c r="K1146" s="132"/>
      <c r="L1146" s="132"/>
      <c r="M1146" s="132"/>
      <c r="AG1146" s="132"/>
    </row>
    <row r="1147" spans="7:33" x14ac:dyDescent="0.25">
      <c r="G1147" s="132"/>
      <c r="H1147" s="132"/>
      <c r="I1147" s="132"/>
      <c r="J1147" s="132"/>
      <c r="K1147" s="132"/>
      <c r="L1147" s="132"/>
      <c r="M1147" s="132"/>
      <c r="AG1147" s="132"/>
    </row>
    <row r="1148" spans="7:33" x14ac:dyDescent="0.25">
      <c r="G1148" s="132"/>
      <c r="H1148" s="132"/>
      <c r="I1148" s="132"/>
      <c r="J1148" s="132"/>
      <c r="K1148" s="132"/>
      <c r="L1148" s="132"/>
      <c r="M1148" s="132"/>
      <c r="AG1148" s="132"/>
    </row>
    <row r="1149" spans="7:33" x14ac:dyDescent="0.25">
      <c r="G1149" s="132"/>
      <c r="H1149" s="132"/>
      <c r="I1149" s="132"/>
      <c r="J1149" s="132"/>
      <c r="K1149" s="132"/>
      <c r="L1149" s="132"/>
      <c r="M1149" s="132"/>
      <c r="AG1149" s="132"/>
    </row>
    <row r="1150" spans="7:33" x14ac:dyDescent="0.25">
      <c r="G1150" s="132"/>
      <c r="H1150" s="132"/>
      <c r="I1150" s="132"/>
      <c r="J1150" s="132"/>
      <c r="K1150" s="132"/>
      <c r="L1150" s="132"/>
      <c r="M1150" s="132"/>
      <c r="AG1150" s="132"/>
    </row>
    <row r="1151" spans="7:33" x14ac:dyDescent="0.25">
      <c r="G1151" s="132"/>
      <c r="H1151" s="132"/>
      <c r="I1151" s="132"/>
      <c r="J1151" s="132"/>
      <c r="K1151" s="132"/>
      <c r="L1151" s="132"/>
      <c r="M1151" s="132"/>
      <c r="AG1151" s="132"/>
    </row>
    <row r="1152" spans="7:33" x14ac:dyDescent="0.25">
      <c r="G1152" s="132"/>
      <c r="H1152" s="132"/>
      <c r="I1152" s="132"/>
      <c r="J1152" s="132"/>
      <c r="K1152" s="132"/>
      <c r="L1152" s="132"/>
      <c r="M1152" s="132"/>
      <c r="AG1152" s="132"/>
    </row>
    <row r="1153" spans="7:33" x14ac:dyDescent="0.25">
      <c r="G1153" s="132"/>
      <c r="H1153" s="132"/>
      <c r="I1153" s="132"/>
      <c r="J1153" s="132"/>
      <c r="K1153" s="132"/>
      <c r="L1153" s="132"/>
      <c r="M1153" s="132"/>
      <c r="AG1153" s="132"/>
    </row>
    <row r="1154" spans="7:33" x14ac:dyDescent="0.25">
      <c r="G1154" s="132"/>
      <c r="H1154" s="132"/>
      <c r="I1154" s="132"/>
      <c r="J1154" s="132"/>
      <c r="K1154" s="132"/>
      <c r="L1154" s="132"/>
      <c r="M1154" s="132"/>
      <c r="AG1154" s="132"/>
    </row>
    <row r="1155" spans="7:33" x14ac:dyDescent="0.25">
      <c r="G1155" s="132"/>
      <c r="H1155" s="132"/>
      <c r="I1155" s="132"/>
      <c r="J1155" s="132"/>
      <c r="K1155" s="132"/>
      <c r="L1155" s="132"/>
      <c r="M1155" s="132"/>
      <c r="AG1155" s="132"/>
    </row>
    <row r="1156" spans="7:33" x14ac:dyDescent="0.25">
      <c r="G1156" s="132"/>
      <c r="H1156" s="132"/>
      <c r="I1156" s="132"/>
      <c r="J1156" s="132"/>
      <c r="K1156" s="132"/>
      <c r="L1156" s="132"/>
      <c r="M1156" s="132"/>
      <c r="AG1156" s="132"/>
    </row>
    <row r="1157" spans="7:33" x14ac:dyDescent="0.25">
      <c r="G1157" s="132"/>
      <c r="H1157" s="132"/>
      <c r="I1157" s="132"/>
      <c r="J1157" s="132"/>
      <c r="K1157" s="132"/>
      <c r="L1157" s="132"/>
      <c r="M1157" s="132"/>
      <c r="AG1157" s="132"/>
    </row>
    <row r="1158" spans="7:33" x14ac:dyDescent="0.25">
      <c r="G1158" s="132"/>
      <c r="H1158" s="132"/>
      <c r="I1158" s="132"/>
      <c r="J1158" s="132"/>
      <c r="K1158" s="132"/>
      <c r="L1158" s="132"/>
      <c r="M1158" s="132"/>
      <c r="AG1158" s="132"/>
    </row>
    <row r="1159" spans="7:33" x14ac:dyDescent="0.25">
      <c r="G1159" s="132"/>
      <c r="H1159" s="132"/>
      <c r="I1159" s="132"/>
      <c r="J1159" s="132"/>
      <c r="K1159" s="132"/>
      <c r="L1159" s="132"/>
      <c r="M1159" s="132"/>
      <c r="AG1159" s="132"/>
    </row>
    <row r="1160" spans="7:33" x14ac:dyDescent="0.25">
      <c r="G1160" s="132"/>
      <c r="H1160" s="132"/>
      <c r="I1160" s="132"/>
      <c r="J1160" s="132"/>
      <c r="K1160" s="132"/>
      <c r="L1160" s="132"/>
      <c r="M1160" s="132"/>
      <c r="AG1160" s="132"/>
    </row>
    <row r="1161" spans="7:33" x14ac:dyDescent="0.25">
      <c r="G1161" s="132"/>
      <c r="H1161" s="132"/>
      <c r="I1161" s="132"/>
      <c r="J1161" s="132"/>
      <c r="K1161" s="132"/>
      <c r="L1161" s="132"/>
      <c r="M1161" s="132"/>
      <c r="AG1161" s="132"/>
    </row>
    <row r="1162" spans="7:33" x14ac:dyDescent="0.25">
      <c r="G1162" s="132"/>
      <c r="H1162" s="132"/>
      <c r="I1162" s="132"/>
      <c r="J1162" s="132"/>
      <c r="K1162" s="132"/>
      <c r="L1162" s="132"/>
      <c r="M1162" s="132"/>
      <c r="AG1162" s="132"/>
    </row>
    <row r="1163" spans="7:33" x14ac:dyDescent="0.25">
      <c r="G1163" s="132"/>
      <c r="H1163" s="132"/>
      <c r="I1163" s="132"/>
      <c r="J1163" s="132"/>
      <c r="K1163" s="132"/>
      <c r="L1163" s="132"/>
      <c r="M1163" s="132"/>
      <c r="AG1163" s="132"/>
    </row>
    <row r="1164" spans="7:33" x14ac:dyDescent="0.25">
      <c r="G1164" s="132"/>
      <c r="H1164" s="132"/>
      <c r="I1164" s="132"/>
      <c r="J1164" s="132"/>
      <c r="K1164" s="132"/>
      <c r="L1164" s="132"/>
      <c r="M1164" s="132"/>
      <c r="AG1164" s="132"/>
    </row>
    <row r="1165" spans="7:33" x14ac:dyDescent="0.25">
      <c r="G1165" s="132"/>
      <c r="H1165" s="132"/>
      <c r="I1165" s="132"/>
      <c r="J1165" s="132"/>
      <c r="K1165" s="132"/>
      <c r="L1165" s="132"/>
      <c r="M1165" s="132"/>
      <c r="AG1165" s="132"/>
    </row>
    <row r="1166" spans="7:33" x14ac:dyDescent="0.25">
      <c r="G1166" s="132"/>
      <c r="H1166" s="132"/>
      <c r="I1166" s="132"/>
      <c r="J1166" s="132"/>
      <c r="K1166" s="132"/>
      <c r="L1166" s="132"/>
      <c r="M1166" s="132"/>
      <c r="AG1166" s="132"/>
    </row>
    <row r="1167" spans="7:33" x14ac:dyDescent="0.25">
      <c r="G1167" s="132"/>
      <c r="H1167" s="132"/>
      <c r="I1167" s="132"/>
      <c r="J1167" s="132"/>
      <c r="K1167" s="132"/>
      <c r="L1167" s="132"/>
      <c r="M1167" s="132"/>
      <c r="AG1167" s="132"/>
    </row>
    <row r="1168" spans="7:33" x14ac:dyDescent="0.25">
      <c r="G1168" s="132"/>
      <c r="H1168" s="132"/>
      <c r="I1168" s="132"/>
      <c r="J1168" s="132"/>
      <c r="K1168" s="132"/>
      <c r="L1168" s="132"/>
      <c r="M1168" s="132"/>
      <c r="AG1168" s="132"/>
    </row>
    <row r="1169" spans="7:33" x14ac:dyDescent="0.25">
      <c r="G1169" s="132"/>
      <c r="H1169" s="132"/>
      <c r="I1169" s="132"/>
      <c r="J1169" s="132"/>
      <c r="K1169" s="132"/>
      <c r="L1169" s="132"/>
      <c r="M1169" s="132"/>
      <c r="AG1169" s="132"/>
    </row>
    <row r="1170" spans="7:33" x14ac:dyDescent="0.25">
      <c r="G1170" s="132"/>
      <c r="H1170" s="132"/>
      <c r="I1170" s="132"/>
      <c r="J1170" s="132"/>
      <c r="K1170" s="132"/>
      <c r="L1170" s="132"/>
      <c r="M1170" s="132"/>
      <c r="AG1170" s="132"/>
    </row>
    <row r="1171" spans="7:33" x14ac:dyDescent="0.25">
      <c r="G1171" s="132"/>
      <c r="H1171" s="132"/>
      <c r="I1171" s="132"/>
      <c r="J1171" s="132"/>
      <c r="K1171" s="132"/>
      <c r="L1171" s="132"/>
      <c r="M1171" s="132"/>
      <c r="AG1171" s="132"/>
    </row>
    <row r="1172" spans="7:33" x14ac:dyDescent="0.25">
      <c r="G1172" s="132"/>
      <c r="H1172" s="132"/>
      <c r="I1172" s="132"/>
      <c r="J1172" s="132"/>
      <c r="K1172" s="132"/>
      <c r="L1172" s="132"/>
      <c r="M1172" s="132"/>
      <c r="AG1172" s="132"/>
    </row>
    <row r="1173" spans="7:33" x14ac:dyDescent="0.25">
      <c r="G1173" s="132"/>
      <c r="H1173" s="132"/>
      <c r="I1173" s="132"/>
      <c r="J1173" s="132"/>
      <c r="K1173" s="132"/>
      <c r="L1173" s="132"/>
      <c r="M1173" s="132"/>
      <c r="AG1173" s="132"/>
    </row>
    <row r="1174" spans="7:33" x14ac:dyDescent="0.25">
      <c r="G1174" s="132"/>
      <c r="H1174" s="132"/>
      <c r="I1174" s="132"/>
      <c r="J1174" s="132"/>
      <c r="K1174" s="132"/>
      <c r="L1174" s="132"/>
      <c r="M1174" s="132"/>
      <c r="AG1174" s="132"/>
    </row>
    <row r="1175" spans="7:33" x14ac:dyDescent="0.25">
      <c r="G1175" s="132"/>
      <c r="H1175" s="132"/>
      <c r="I1175" s="132"/>
      <c r="J1175" s="132"/>
      <c r="K1175" s="132"/>
      <c r="L1175" s="132"/>
      <c r="M1175" s="132"/>
      <c r="AG1175" s="132"/>
    </row>
    <row r="1176" spans="7:33" x14ac:dyDescent="0.25">
      <c r="G1176" s="132"/>
      <c r="H1176" s="132"/>
      <c r="I1176" s="132"/>
      <c r="J1176" s="132"/>
      <c r="K1176" s="132"/>
      <c r="L1176" s="132"/>
      <c r="M1176" s="132"/>
      <c r="AG1176" s="132"/>
    </row>
    <row r="1177" spans="7:33" x14ac:dyDescent="0.25">
      <c r="G1177" s="132"/>
      <c r="H1177" s="132"/>
      <c r="I1177" s="132"/>
      <c r="J1177" s="132"/>
      <c r="K1177" s="132"/>
      <c r="L1177" s="132"/>
      <c r="M1177" s="132"/>
      <c r="AG1177" s="132"/>
    </row>
    <row r="1178" spans="7:33" x14ac:dyDescent="0.25">
      <c r="G1178" s="132"/>
      <c r="H1178" s="132"/>
      <c r="I1178" s="132"/>
      <c r="J1178" s="132"/>
      <c r="K1178" s="132"/>
      <c r="L1178" s="132"/>
      <c r="M1178" s="132"/>
      <c r="AG1178" s="132"/>
    </row>
    <row r="1179" spans="7:33" x14ac:dyDescent="0.25">
      <c r="G1179" s="132"/>
      <c r="H1179" s="132"/>
      <c r="I1179" s="132"/>
      <c r="J1179" s="132"/>
      <c r="K1179" s="132"/>
      <c r="L1179" s="132"/>
      <c r="M1179" s="132"/>
      <c r="AG1179" s="132"/>
    </row>
    <row r="1180" spans="7:33" x14ac:dyDescent="0.25">
      <c r="G1180" s="132"/>
      <c r="H1180" s="132"/>
      <c r="I1180" s="132"/>
      <c r="J1180" s="132"/>
      <c r="K1180" s="132"/>
      <c r="L1180" s="132"/>
      <c r="M1180" s="132"/>
      <c r="AG1180" s="132"/>
    </row>
    <row r="1181" spans="7:33" x14ac:dyDescent="0.25">
      <c r="G1181" s="132"/>
      <c r="H1181" s="132"/>
      <c r="I1181" s="132"/>
      <c r="J1181" s="132"/>
      <c r="K1181" s="132"/>
      <c r="L1181" s="132"/>
      <c r="M1181" s="132"/>
      <c r="AG1181" s="132"/>
    </row>
    <row r="1182" spans="7:33" x14ac:dyDescent="0.25">
      <c r="G1182" s="132"/>
      <c r="H1182" s="132"/>
      <c r="I1182" s="132"/>
      <c r="J1182" s="132"/>
      <c r="K1182" s="132"/>
      <c r="L1182" s="132"/>
      <c r="M1182" s="132"/>
      <c r="AG1182" s="132"/>
    </row>
    <row r="1183" spans="7:33" x14ac:dyDescent="0.25">
      <c r="G1183" s="132"/>
      <c r="H1183" s="132"/>
      <c r="I1183" s="132"/>
      <c r="J1183" s="132"/>
      <c r="K1183" s="132"/>
      <c r="L1183" s="132"/>
      <c r="M1183" s="132"/>
      <c r="AG1183" s="132"/>
    </row>
    <row r="1184" spans="7:33" x14ac:dyDescent="0.25">
      <c r="G1184" s="132"/>
      <c r="H1184" s="132"/>
      <c r="I1184" s="132"/>
      <c r="J1184" s="132"/>
      <c r="K1184" s="132"/>
      <c r="L1184" s="132"/>
      <c r="M1184" s="132"/>
      <c r="AG1184" s="132"/>
    </row>
    <row r="1185" spans="7:33" x14ac:dyDescent="0.25">
      <c r="G1185" s="132"/>
      <c r="H1185" s="132"/>
      <c r="I1185" s="132"/>
      <c r="J1185" s="132"/>
      <c r="K1185" s="132"/>
      <c r="L1185" s="132"/>
      <c r="M1185" s="132"/>
      <c r="AG1185" s="132"/>
    </row>
    <row r="1186" spans="7:33" x14ac:dyDescent="0.25">
      <c r="G1186" s="132"/>
      <c r="H1186" s="132"/>
      <c r="I1186" s="132"/>
      <c r="J1186" s="132"/>
      <c r="K1186" s="132"/>
      <c r="L1186" s="132"/>
      <c r="M1186" s="132"/>
      <c r="AG1186" s="132"/>
    </row>
    <row r="1187" spans="7:33" x14ac:dyDescent="0.25">
      <c r="G1187" s="132"/>
      <c r="H1187" s="132"/>
      <c r="I1187" s="132"/>
      <c r="J1187" s="132"/>
      <c r="K1187" s="132"/>
      <c r="L1187" s="132"/>
      <c r="M1187" s="132"/>
      <c r="AG1187" s="132"/>
    </row>
    <row r="1188" spans="7:33" x14ac:dyDescent="0.25">
      <c r="G1188" s="132"/>
      <c r="H1188" s="132"/>
      <c r="I1188" s="132"/>
      <c r="J1188" s="132"/>
      <c r="K1188" s="132"/>
      <c r="L1188" s="132"/>
      <c r="M1188" s="132"/>
      <c r="AG1188" s="132"/>
    </row>
    <row r="1189" spans="7:33" x14ac:dyDescent="0.25">
      <c r="G1189" s="132"/>
      <c r="H1189" s="132"/>
      <c r="I1189" s="132"/>
      <c r="J1189" s="132"/>
      <c r="K1189" s="132"/>
      <c r="L1189" s="132"/>
      <c r="M1189" s="132"/>
      <c r="AG1189" s="132"/>
    </row>
    <row r="1190" spans="7:33" x14ac:dyDescent="0.25">
      <c r="G1190" s="132"/>
      <c r="H1190" s="132"/>
      <c r="I1190" s="132"/>
      <c r="J1190" s="132"/>
      <c r="K1190" s="132"/>
      <c r="L1190" s="132"/>
      <c r="M1190" s="132"/>
      <c r="AG1190" s="132"/>
    </row>
    <row r="1191" spans="7:33" x14ac:dyDescent="0.25">
      <c r="G1191" s="132"/>
      <c r="H1191" s="132"/>
      <c r="I1191" s="132"/>
      <c r="J1191" s="132"/>
      <c r="K1191" s="132"/>
      <c r="L1191" s="132"/>
      <c r="M1191" s="132"/>
      <c r="AG1191" s="132"/>
    </row>
    <row r="1192" spans="7:33" x14ac:dyDescent="0.25">
      <c r="G1192" s="132"/>
      <c r="H1192" s="132"/>
      <c r="I1192" s="132"/>
      <c r="J1192" s="132"/>
      <c r="K1192" s="132"/>
      <c r="L1192" s="132"/>
      <c r="M1192" s="132"/>
      <c r="AG1192" s="132"/>
    </row>
    <row r="1193" spans="7:33" x14ac:dyDescent="0.25">
      <c r="G1193" s="132"/>
      <c r="H1193" s="132"/>
      <c r="I1193" s="132"/>
      <c r="J1193" s="132"/>
      <c r="K1193" s="132"/>
      <c r="L1193" s="132"/>
      <c r="M1193" s="132"/>
      <c r="AG1193" s="132"/>
    </row>
    <row r="1194" spans="7:33" x14ac:dyDescent="0.25">
      <c r="G1194" s="132"/>
      <c r="H1194" s="132"/>
      <c r="I1194" s="132"/>
      <c r="J1194" s="132"/>
      <c r="K1194" s="132"/>
      <c r="L1194" s="132"/>
      <c r="M1194" s="132"/>
      <c r="AG1194" s="132"/>
    </row>
    <row r="1195" spans="7:33" x14ac:dyDescent="0.25">
      <c r="G1195" s="132"/>
      <c r="H1195" s="132"/>
      <c r="I1195" s="132"/>
      <c r="J1195" s="132"/>
      <c r="K1195" s="132"/>
      <c r="L1195" s="132"/>
      <c r="M1195" s="132"/>
      <c r="AG1195" s="132"/>
    </row>
    <row r="1196" spans="7:33" x14ac:dyDescent="0.25">
      <c r="G1196" s="132"/>
      <c r="H1196" s="132"/>
      <c r="I1196" s="132"/>
      <c r="J1196" s="132"/>
      <c r="K1196" s="132"/>
      <c r="L1196" s="132"/>
      <c r="M1196" s="132"/>
      <c r="AG1196" s="132"/>
    </row>
    <row r="1197" spans="7:33" x14ac:dyDescent="0.25">
      <c r="G1197" s="132"/>
      <c r="H1197" s="132"/>
      <c r="I1197" s="132"/>
      <c r="J1197" s="132"/>
      <c r="K1197" s="132"/>
      <c r="L1197" s="132"/>
      <c r="M1197" s="132"/>
      <c r="AG1197" s="132"/>
    </row>
    <row r="1198" spans="7:33" x14ac:dyDescent="0.25">
      <c r="G1198" s="132"/>
      <c r="H1198" s="132"/>
      <c r="I1198" s="132"/>
      <c r="J1198" s="132"/>
      <c r="K1198" s="132"/>
      <c r="L1198" s="132"/>
      <c r="M1198" s="132"/>
      <c r="AG1198" s="132"/>
    </row>
    <row r="1199" spans="7:33" x14ac:dyDescent="0.25">
      <c r="G1199" s="132"/>
      <c r="H1199" s="132"/>
      <c r="I1199" s="132"/>
      <c r="J1199" s="132"/>
      <c r="K1199" s="132"/>
      <c r="L1199" s="132"/>
      <c r="M1199" s="132"/>
      <c r="AG1199" s="132"/>
    </row>
    <row r="1200" spans="7:33" x14ac:dyDescent="0.25">
      <c r="G1200" s="132"/>
      <c r="H1200" s="132"/>
      <c r="I1200" s="132"/>
      <c r="J1200" s="132"/>
      <c r="K1200" s="132"/>
      <c r="L1200" s="132"/>
      <c r="M1200" s="132"/>
      <c r="AG1200" s="132"/>
    </row>
    <row r="1201" spans="7:33" x14ac:dyDescent="0.25">
      <c r="G1201" s="132"/>
      <c r="H1201" s="132"/>
      <c r="I1201" s="132"/>
      <c r="J1201" s="132"/>
      <c r="K1201" s="132"/>
      <c r="L1201" s="132"/>
      <c r="M1201" s="132"/>
      <c r="AG1201" s="132"/>
    </row>
    <row r="1202" spans="7:33" x14ac:dyDescent="0.25">
      <c r="G1202" s="132"/>
      <c r="H1202" s="132"/>
      <c r="I1202" s="132"/>
      <c r="J1202" s="132"/>
      <c r="K1202" s="132"/>
      <c r="L1202" s="132"/>
      <c r="M1202" s="132"/>
      <c r="AG1202" s="132"/>
    </row>
    <row r="1203" spans="7:33" x14ac:dyDescent="0.25">
      <c r="G1203" s="132"/>
      <c r="H1203" s="132"/>
      <c r="I1203" s="132"/>
      <c r="J1203" s="132"/>
      <c r="K1203" s="132"/>
      <c r="L1203" s="132"/>
      <c r="M1203" s="132"/>
      <c r="AG1203" s="132"/>
    </row>
    <row r="1204" spans="7:33" x14ac:dyDescent="0.25">
      <c r="G1204" s="132"/>
      <c r="H1204" s="132"/>
      <c r="I1204" s="132"/>
      <c r="J1204" s="132"/>
      <c r="K1204" s="132"/>
      <c r="L1204" s="132"/>
      <c r="M1204" s="132"/>
      <c r="AG1204" s="132"/>
    </row>
    <row r="1205" spans="7:33" x14ac:dyDescent="0.25">
      <c r="G1205" s="132"/>
      <c r="H1205" s="132"/>
      <c r="I1205" s="132"/>
      <c r="J1205" s="132"/>
      <c r="K1205" s="132"/>
      <c r="L1205" s="132"/>
      <c r="M1205" s="132"/>
      <c r="AG1205" s="132"/>
    </row>
    <row r="1206" spans="7:33" x14ac:dyDescent="0.25">
      <c r="G1206" s="132"/>
      <c r="H1206" s="132"/>
      <c r="I1206" s="132"/>
      <c r="J1206" s="132"/>
      <c r="K1206" s="132"/>
      <c r="L1206" s="132"/>
      <c r="M1206" s="132"/>
      <c r="AG1206" s="132"/>
    </row>
    <row r="1207" spans="7:33" x14ac:dyDescent="0.25">
      <c r="G1207" s="132"/>
      <c r="H1207" s="132"/>
      <c r="I1207" s="132"/>
      <c r="J1207" s="132"/>
      <c r="K1207" s="132"/>
      <c r="L1207" s="132"/>
      <c r="M1207" s="132"/>
      <c r="AG1207" s="132"/>
    </row>
    <row r="1208" spans="7:33" x14ac:dyDescent="0.25">
      <c r="G1208" s="132"/>
      <c r="H1208" s="132"/>
      <c r="I1208" s="132"/>
      <c r="J1208" s="132"/>
      <c r="K1208" s="132"/>
      <c r="L1208" s="132"/>
      <c r="M1208" s="132"/>
      <c r="AG1208" s="132"/>
    </row>
    <row r="1209" spans="7:33" x14ac:dyDescent="0.25">
      <c r="G1209" s="132"/>
      <c r="H1209" s="132"/>
      <c r="I1209" s="132"/>
      <c r="J1209" s="132"/>
      <c r="K1209" s="132"/>
      <c r="L1209" s="132"/>
      <c r="M1209" s="132"/>
      <c r="AG1209" s="132"/>
    </row>
    <row r="1210" spans="7:33" x14ac:dyDescent="0.25">
      <c r="G1210" s="132"/>
      <c r="H1210" s="132"/>
      <c r="I1210" s="132"/>
      <c r="J1210" s="132"/>
      <c r="K1210" s="132"/>
      <c r="L1210" s="132"/>
      <c r="M1210" s="132"/>
      <c r="AG1210" s="132"/>
    </row>
    <row r="1211" spans="7:33" x14ac:dyDescent="0.25">
      <c r="G1211" s="132"/>
      <c r="H1211" s="132"/>
      <c r="I1211" s="132"/>
      <c r="J1211" s="132"/>
      <c r="K1211" s="132"/>
      <c r="L1211" s="132"/>
      <c r="M1211" s="132"/>
      <c r="AG1211" s="132"/>
    </row>
    <row r="1212" spans="7:33" x14ac:dyDescent="0.25">
      <c r="G1212" s="132"/>
      <c r="H1212" s="132"/>
      <c r="I1212" s="132"/>
      <c r="J1212" s="132"/>
      <c r="K1212" s="132"/>
      <c r="L1212" s="132"/>
      <c r="M1212" s="132"/>
      <c r="AG1212" s="132"/>
    </row>
    <row r="1213" spans="7:33" x14ac:dyDescent="0.25">
      <c r="G1213" s="132"/>
      <c r="H1213" s="132"/>
      <c r="I1213" s="132"/>
      <c r="J1213" s="132"/>
      <c r="K1213" s="132"/>
      <c r="L1213" s="132"/>
      <c r="M1213" s="132"/>
      <c r="AG1213" s="132"/>
    </row>
    <row r="1214" spans="7:33" x14ac:dyDescent="0.25">
      <c r="G1214" s="132"/>
      <c r="H1214" s="132"/>
      <c r="I1214" s="132"/>
      <c r="J1214" s="132"/>
      <c r="K1214" s="132"/>
      <c r="L1214" s="132"/>
      <c r="M1214" s="132"/>
      <c r="AG1214" s="132"/>
    </row>
    <row r="1215" spans="7:33" x14ac:dyDescent="0.25">
      <c r="G1215" s="132"/>
      <c r="H1215" s="132"/>
      <c r="I1215" s="132"/>
      <c r="J1215" s="132"/>
      <c r="K1215" s="132"/>
      <c r="L1215" s="132"/>
      <c r="M1215" s="132"/>
      <c r="AG1215" s="132"/>
    </row>
    <row r="1216" spans="7:33" x14ac:dyDescent="0.25">
      <c r="G1216" s="132"/>
      <c r="H1216" s="132"/>
      <c r="I1216" s="132"/>
      <c r="J1216" s="132"/>
      <c r="K1216" s="132"/>
      <c r="L1216" s="132"/>
      <c r="M1216" s="132"/>
      <c r="AG1216" s="132"/>
    </row>
    <row r="1217" spans="7:33" x14ac:dyDescent="0.25">
      <c r="G1217" s="132"/>
      <c r="H1217" s="132"/>
      <c r="I1217" s="132"/>
      <c r="J1217" s="132"/>
      <c r="K1217" s="132"/>
      <c r="L1217" s="132"/>
      <c r="M1217" s="132"/>
      <c r="AG1217" s="132"/>
    </row>
    <row r="1218" spans="7:33" x14ac:dyDescent="0.25">
      <c r="G1218" s="132"/>
      <c r="H1218" s="132"/>
      <c r="I1218" s="132"/>
      <c r="J1218" s="132"/>
      <c r="K1218" s="132"/>
      <c r="L1218" s="132"/>
      <c r="M1218" s="132"/>
      <c r="AG1218" s="132"/>
    </row>
    <row r="1219" spans="7:33" x14ac:dyDescent="0.25">
      <c r="G1219" s="132"/>
      <c r="H1219" s="132"/>
      <c r="I1219" s="132"/>
      <c r="J1219" s="132"/>
      <c r="K1219" s="132"/>
      <c r="L1219" s="132"/>
      <c r="M1219" s="132"/>
      <c r="AG1219" s="132"/>
    </row>
    <row r="1220" spans="7:33" x14ac:dyDescent="0.25">
      <c r="G1220" s="132"/>
      <c r="H1220" s="132"/>
      <c r="I1220" s="132"/>
      <c r="J1220" s="132"/>
      <c r="K1220" s="132"/>
      <c r="L1220" s="132"/>
      <c r="M1220" s="132"/>
      <c r="AG1220" s="132"/>
    </row>
    <row r="1221" spans="7:33" x14ac:dyDescent="0.25">
      <c r="G1221" s="132"/>
      <c r="H1221" s="132"/>
      <c r="I1221" s="132"/>
      <c r="J1221" s="132"/>
      <c r="K1221" s="132"/>
      <c r="L1221" s="132"/>
      <c r="M1221" s="132"/>
      <c r="AG1221" s="132"/>
    </row>
    <row r="1222" spans="7:33" x14ac:dyDescent="0.25">
      <c r="G1222" s="132"/>
      <c r="H1222" s="132"/>
      <c r="I1222" s="132"/>
      <c r="J1222" s="132"/>
      <c r="K1222" s="132"/>
      <c r="L1222" s="132"/>
      <c r="M1222" s="132"/>
      <c r="AG1222" s="132"/>
    </row>
    <row r="1223" spans="7:33" x14ac:dyDescent="0.25">
      <c r="G1223" s="132"/>
      <c r="H1223" s="132"/>
      <c r="I1223" s="132"/>
      <c r="J1223" s="132"/>
      <c r="K1223" s="132"/>
      <c r="L1223" s="132"/>
      <c r="M1223" s="132"/>
      <c r="AG1223" s="132"/>
    </row>
    <row r="1224" spans="7:33" x14ac:dyDescent="0.25">
      <c r="G1224" s="132"/>
      <c r="H1224" s="132"/>
      <c r="I1224" s="132"/>
      <c r="J1224" s="132"/>
      <c r="K1224" s="132"/>
      <c r="L1224" s="132"/>
      <c r="M1224" s="132"/>
      <c r="AG1224" s="132"/>
    </row>
    <row r="1225" spans="7:33" x14ac:dyDescent="0.25">
      <c r="G1225" s="132"/>
      <c r="H1225" s="132"/>
      <c r="I1225" s="132"/>
      <c r="J1225" s="132"/>
      <c r="K1225" s="132"/>
      <c r="L1225" s="132"/>
      <c r="M1225" s="132"/>
      <c r="AG1225" s="132"/>
    </row>
    <row r="1226" spans="7:33" x14ac:dyDescent="0.25">
      <c r="G1226" s="132"/>
      <c r="H1226" s="132"/>
      <c r="I1226" s="132"/>
      <c r="J1226" s="132"/>
      <c r="K1226" s="132"/>
      <c r="L1226" s="132"/>
      <c r="M1226" s="132"/>
      <c r="AG1226" s="132"/>
    </row>
    <row r="1227" spans="7:33" x14ac:dyDescent="0.25">
      <c r="G1227" s="132"/>
      <c r="H1227" s="132"/>
      <c r="I1227" s="132"/>
      <c r="J1227" s="132"/>
      <c r="K1227" s="132"/>
      <c r="L1227" s="132"/>
      <c r="M1227" s="132"/>
      <c r="AG1227" s="132"/>
    </row>
    <row r="1228" spans="7:33" x14ac:dyDescent="0.25">
      <c r="G1228" s="132"/>
      <c r="H1228" s="132"/>
      <c r="I1228" s="132"/>
      <c r="J1228" s="132"/>
      <c r="K1228" s="132"/>
      <c r="L1228" s="132"/>
      <c r="M1228" s="132"/>
      <c r="AG1228" s="132"/>
    </row>
    <row r="1229" spans="7:33" x14ac:dyDescent="0.25">
      <c r="G1229" s="132"/>
      <c r="H1229" s="132"/>
      <c r="I1229" s="132"/>
      <c r="J1229" s="132"/>
      <c r="K1229" s="132"/>
      <c r="L1229" s="132"/>
      <c r="M1229" s="132"/>
      <c r="AG1229" s="132"/>
    </row>
    <row r="1230" spans="7:33" x14ac:dyDescent="0.25">
      <c r="G1230" s="132"/>
      <c r="H1230" s="132"/>
      <c r="I1230" s="132"/>
      <c r="J1230" s="132"/>
      <c r="K1230" s="132"/>
      <c r="L1230" s="132"/>
      <c r="M1230" s="132"/>
      <c r="AG1230" s="132"/>
    </row>
    <row r="1231" spans="7:33" x14ac:dyDescent="0.25">
      <c r="G1231" s="132"/>
      <c r="H1231" s="132"/>
      <c r="I1231" s="132"/>
      <c r="J1231" s="132"/>
      <c r="K1231" s="132"/>
      <c r="L1231" s="132"/>
      <c r="M1231" s="132"/>
      <c r="AG1231" s="132"/>
    </row>
    <row r="1232" spans="7:33" x14ac:dyDescent="0.25">
      <c r="G1232" s="132"/>
      <c r="H1232" s="132"/>
      <c r="I1232" s="132"/>
      <c r="J1232" s="132"/>
      <c r="K1232" s="132"/>
      <c r="L1232" s="132"/>
      <c r="M1232" s="132"/>
      <c r="AG1232" s="132"/>
    </row>
    <row r="1233" spans="7:33" x14ac:dyDescent="0.25">
      <c r="G1233" s="132"/>
      <c r="H1233" s="132"/>
      <c r="I1233" s="132"/>
      <c r="J1233" s="132"/>
      <c r="K1233" s="132"/>
      <c r="L1233" s="132"/>
      <c r="M1233" s="132"/>
      <c r="AG1233" s="132"/>
    </row>
    <row r="1234" spans="7:33" x14ac:dyDescent="0.25">
      <c r="G1234" s="132"/>
      <c r="H1234" s="132"/>
      <c r="I1234" s="132"/>
      <c r="J1234" s="132"/>
      <c r="K1234" s="132"/>
      <c r="L1234" s="132"/>
      <c r="M1234" s="132"/>
      <c r="AG1234" s="132"/>
    </row>
    <row r="1235" spans="7:33" x14ac:dyDescent="0.25">
      <c r="G1235" s="132"/>
      <c r="H1235" s="132"/>
      <c r="I1235" s="132"/>
      <c r="J1235" s="132"/>
      <c r="K1235" s="132"/>
      <c r="L1235" s="132"/>
      <c r="M1235" s="132"/>
      <c r="AG1235" s="132"/>
    </row>
    <row r="1236" spans="7:33" x14ac:dyDescent="0.25">
      <c r="G1236" s="132"/>
      <c r="H1236" s="132"/>
      <c r="I1236" s="132"/>
      <c r="J1236" s="132"/>
      <c r="K1236" s="132"/>
      <c r="L1236" s="132"/>
      <c r="M1236" s="132"/>
      <c r="AG1236" s="132"/>
    </row>
    <row r="1237" spans="7:33" x14ac:dyDescent="0.25">
      <c r="G1237" s="132"/>
      <c r="H1237" s="132"/>
      <c r="I1237" s="132"/>
      <c r="J1237" s="132"/>
      <c r="K1237" s="132"/>
      <c r="L1237" s="132"/>
      <c r="M1237" s="132"/>
      <c r="AG1237" s="132"/>
    </row>
    <row r="1238" spans="7:33" x14ac:dyDescent="0.25">
      <c r="G1238" s="132"/>
      <c r="H1238" s="132"/>
      <c r="I1238" s="132"/>
      <c r="J1238" s="132"/>
      <c r="K1238" s="132"/>
      <c r="L1238" s="132"/>
      <c r="M1238" s="132"/>
      <c r="AG1238" s="132"/>
    </row>
    <row r="1239" spans="7:33" x14ac:dyDescent="0.25">
      <c r="G1239" s="132"/>
      <c r="H1239" s="132"/>
      <c r="I1239" s="132"/>
      <c r="J1239" s="132"/>
      <c r="K1239" s="132"/>
      <c r="L1239" s="132"/>
      <c r="M1239" s="132"/>
      <c r="AG1239" s="132"/>
    </row>
    <row r="1240" spans="7:33" x14ac:dyDescent="0.25">
      <c r="G1240" s="132"/>
      <c r="H1240" s="132"/>
      <c r="I1240" s="132"/>
      <c r="J1240" s="132"/>
      <c r="K1240" s="132"/>
      <c r="L1240" s="132"/>
      <c r="M1240" s="132"/>
      <c r="AG1240" s="132"/>
    </row>
    <row r="1241" spans="7:33" x14ac:dyDescent="0.25">
      <c r="G1241" s="132"/>
      <c r="H1241" s="132"/>
      <c r="I1241" s="132"/>
      <c r="J1241" s="132"/>
      <c r="K1241" s="132"/>
      <c r="L1241" s="132"/>
      <c r="M1241" s="132"/>
      <c r="AG1241" s="132"/>
    </row>
    <row r="1242" spans="7:33" x14ac:dyDescent="0.25">
      <c r="G1242" s="132"/>
      <c r="H1242" s="132"/>
      <c r="I1242" s="132"/>
      <c r="J1242" s="132"/>
      <c r="K1242" s="132"/>
      <c r="L1242" s="132"/>
      <c r="M1242" s="132"/>
      <c r="AG1242" s="132"/>
    </row>
    <row r="1243" spans="7:33" x14ac:dyDescent="0.25">
      <c r="G1243" s="132"/>
      <c r="H1243" s="132"/>
      <c r="I1243" s="132"/>
      <c r="J1243" s="132"/>
      <c r="K1243" s="132"/>
      <c r="L1243" s="132"/>
      <c r="M1243" s="132"/>
      <c r="AG1243" s="132"/>
    </row>
    <row r="1244" spans="7:33" x14ac:dyDescent="0.25">
      <c r="G1244" s="132"/>
      <c r="H1244" s="132"/>
      <c r="I1244" s="132"/>
      <c r="J1244" s="132"/>
      <c r="K1244" s="132"/>
      <c r="L1244" s="132"/>
      <c r="M1244" s="132"/>
      <c r="AG1244" s="132"/>
    </row>
    <row r="1245" spans="7:33" x14ac:dyDescent="0.25">
      <c r="G1245" s="132"/>
      <c r="H1245" s="132"/>
      <c r="I1245" s="132"/>
      <c r="J1245" s="132"/>
      <c r="K1245" s="132"/>
      <c r="L1245" s="132"/>
      <c r="M1245" s="132"/>
      <c r="AG1245" s="132"/>
    </row>
    <row r="1246" spans="7:33" x14ac:dyDescent="0.25">
      <c r="G1246" s="132"/>
      <c r="H1246" s="132"/>
      <c r="I1246" s="132"/>
      <c r="J1246" s="132"/>
      <c r="K1246" s="132"/>
      <c r="L1246" s="132"/>
      <c r="M1246" s="132"/>
      <c r="AG1246" s="132"/>
    </row>
    <row r="1247" spans="7:33" x14ac:dyDescent="0.25">
      <c r="G1247" s="132"/>
      <c r="H1247" s="132"/>
      <c r="I1247" s="132"/>
      <c r="J1247" s="132"/>
      <c r="K1247" s="132"/>
      <c r="L1247" s="132"/>
      <c r="M1247" s="132"/>
      <c r="AG1247" s="132"/>
    </row>
    <row r="1248" spans="7:33" x14ac:dyDescent="0.25">
      <c r="G1248" s="132"/>
      <c r="H1248" s="132"/>
      <c r="I1248" s="132"/>
      <c r="J1248" s="132"/>
      <c r="K1248" s="132"/>
      <c r="L1248" s="132"/>
      <c r="M1248" s="132"/>
      <c r="AG1248" s="132"/>
    </row>
    <row r="1249" spans="7:33" x14ac:dyDescent="0.25">
      <c r="G1249" s="132"/>
      <c r="H1249" s="132"/>
      <c r="I1249" s="132"/>
      <c r="J1249" s="132"/>
      <c r="K1249" s="132"/>
      <c r="L1249" s="132"/>
      <c r="M1249" s="132"/>
      <c r="AG1249" s="132"/>
    </row>
    <row r="1250" spans="7:33" x14ac:dyDescent="0.25">
      <c r="G1250" s="132"/>
      <c r="H1250" s="132"/>
      <c r="I1250" s="132"/>
      <c r="J1250" s="132"/>
      <c r="K1250" s="132"/>
      <c r="L1250" s="132"/>
      <c r="M1250" s="132"/>
      <c r="AG1250" s="132"/>
    </row>
    <row r="1251" spans="7:33" x14ac:dyDescent="0.25">
      <c r="G1251" s="132"/>
      <c r="H1251" s="132"/>
      <c r="I1251" s="132"/>
      <c r="J1251" s="132"/>
      <c r="K1251" s="132"/>
      <c r="L1251" s="132"/>
      <c r="M1251" s="132"/>
      <c r="AG1251" s="132"/>
    </row>
    <row r="1252" spans="7:33" x14ac:dyDescent="0.25">
      <c r="G1252" s="132"/>
      <c r="H1252" s="132"/>
      <c r="I1252" s="132"/>
      <c r="J1252" s="132"/>
      <c r="K1252" s="132"/>
      <c r="L1252" s="132"/>
      <c r="M1252" s="132"/>
      <c r="AG1252" s="132"/>
    </row>
    <row r="1253" spans="7:33" x14ac:dyDescent="0.25">
      <c r="G1253" s="132"/>
      <c r="H1253" s="132"/>
      <c r="I1253" s="132"/>
      <c r="J1253" s="132"/>
      <c r="K1253" s="132"/>
      <c r="L1253" s="132"/>
      <c r="M1253" s="132"/>
      <c r="AG1253" s="132"/>
    </row>
    <row r="1254" spans="7:33" x14ac:dyDescent="0.25">
      <c r="G1254" s="132"/>
      <c r="H1254" s="132"/>
      <c r="I1254" s="132"/>
      <c r="J1254" s="132"/>
      <c r="K1254" s="132"/>
      <c r="L1254" s="132"/>
      <c r="M1254" s="132"/>
    </row>
    <row r="1255" spans="7:33" x14ac:dyDescent="0.25">
      <c r="G1255" s="132"/>
      <c r="H1255" s="132"/>
      <c r="I1255" s="132"/>
      <c r="J1255" s="132"/>
      <c r="K1255" s="132"/>
      <c r="L1255" s="132"/>
      <c r="M1255" s="132"/>
    </row>
    <row r="1256" spans="7:33" x14ac:dyDescent="0.25">
      <c r="G1256" s="132"/>
      <c r="H1256" s="132"/>
      <c r="I1256" s="132"/>
      <c r="J1256" s="132"/>
      <c r="K1256" s="132"/>
      <c r="L1256" s="132"/>
      <c r="M1256" s="132"/>
    </row>
    <row r="1257" spans="7:33" x14ac:dyDescent="0.25">
      <c r="G1257" s="132"/>
      <c r="H1257" s="132"/>
      <c r="I1257" s="132"/>
      <c r="J1257" s="132"/>
      <c r="K1257" s="132"/>
      <c r="L1257" s="132"/>
      <c r="M1257" s="132"/>
    </row>
    <row r="1258" spans="7:33" x14ac:dyDescent="0.25">
      <c r="G1258" s="132"/>
      <c r="H1258" s="132"/>
      <c r="I1258" s="132"/>
      <c r="J1258" s="132"/>
      <c r="K1258" s="132"/>
      <c r="L1258" s="132"/>
      <c r="M1258" s="132"/>
    </row>
    <row r="1259" spans="7:33" x14ac:dyDescent="0.25">
      <c r="G1259" s="132"/>
      <c r="H1259" s="132"/>
      <c r="I1259" s="132"/>
      <c r="J1259" s="132"/>
      <c r="K1259" s="132"/>
      <c r="L1259" s="132"/>
      <c r="M1259" s="132"/>
    </row>
    <row r="1260" spans="7:33" x14ac:dyDescent="0.25">
      <c r="G1260" s="132"/>
      <c r="H1260" s="132"/>
      <c r="I1260" s="132"/>
      <c r="J1260" s="132"/>
      <c r="K1260" s="132"/>
      <c r="L1260" s="132"/>
      <c r="M1260" s="132"/>
    </row>
    <row r="1261" spans="7:33" x14ac:dyDescent="0.25">
      <c r="G1261" s="132"/>
      <c r="H1261" s="132"/>
      <c r="I1261" s="132"/>
      <c r="J1261" s="132"/>
      <c r="K1261" s="132"/>
      <c r="L1261" s="132"/>
      <c r="M1261" s="132"/>
    </row>
  </sheetData>
  <mergeCells count="627">
    <mergeCell ref="AG524:AG526"/>
    <mergeCell ref="AG491:AG493"/>
    <mergeCell ref="AG446:AG447"/>
    <mergeCell ref="AG448:AG449"/>
    <mergeCell ref="AG357:AG358"/>
    <mergeCell ref="AG202:AG203"/>
    <mergeCell ref="AA215:AA216"/>
    <mergeCell ref="AA295:AA296"/>
    <mergeCell ref="AA30:AA31"/>
    <mergeCell ref="AA357:AA358"/>
    <mergeCell ref="AA376:AA377"/>
    <mergeCell ref="AA378:AA379"/>
    <mergeCell ref="AA382:AA383"/>
    <mergeCell ref="AA397:AA400"/>
    <mergeCell ref="AG450:AG451"/>
    <mergeCell ref="AG397:AG400"/>
    <mergeCell ref="AG378:AG379"/>
    <mergeCell ref="AG215:AG216"/>
    <mergeCell ref="AG200:AG201"/>
    <mergeCell ref="AG153:AG154"/>
    <mergeCell ref="B538:B539"/>
    <mergeCell ref="C538:C539"/>
    <mergeCell ref="D538:D539"/>
    <mergeCell ref="E538:E539"/>
    <mergeCell ref="F538:F539"/>
    <mergeCell ref="G538:G539"/>
    <mergeCell ref="AA143:AA145"/>
    <mergeCell ref="AA153:AA154"/>
    <mergeCell ref="AA155:AA156"/>
    <mergeCell ref="AA491:AA493"/>
    <mergeCell ref="AA498:AA500"/>
    <mergeCell ref="AA503:AA504"/>
    <mergeCell ref="AA509:AA510"/>
    <mergeCell ref="AA524:AA526"/>
    <mergeCell ref="AA535:AA536"/>
    <mergeCell ref="AA538:AA539"/>
    <mergeCell ref="AA444:AA445"/>
    <mergeCell ref="AA446:AA447"/>
    <mergeCell ref="AA448:AA449"/>
    <mergeCell ref="AA450:AA451"/>
    <mergeCell ref="Y538:Y539"/>
    <mergeCell ref="N538:N539"/>
    <mergeCell ref="O538:O539"/>
    <mergeCell ref="P538:P539"/>
    <mergeCell ref="Q538:Q539"/>
    <mergeCell ref="R538:R539"/>
    <mergeCell ref="S538:S539"/>
    <mergeCell ref="H538:H539"/>
    <mergeCell ref="I538:I539"/>
    <mergeCell ref="J538:J539"/>
    <mergeCell ref="K538:K539"/>
    <mergeCell ref="L538:L539"/>
    <mergeCell ref="M538:M539"/>
    <mergeCell ref="T535:T536"/>
    <mergeCell ref="U535:U536"/>
    <mergeCell ref="V535:V536"/>
    <mergeCell ref="K535:K536"/>
    <mergeCell ref="L535:L536"/>
    <mergeCell ref="M535:M536"/>
    <mergeCell ref="N535:N536"/>
    <mergeCell ref="O535:O536"/>
    <mergeCell ref="P535:P536"/>
    <mergeCell ref="Z538:Z539"/>
    <mergeCell ref="AG538:AG539"/>
    <mergeCell ref="T538:T539"/>
    <mergeCell ref="U538:U539"/>
    <mergeCell ref="V538:V539"/>
    <mergeCell ref="W538:W539"/>
    <mergeCell ref="X538:X539"/>
    <mergeCell ref="B535:B536"/>
    <mergeCell ref="C535:C536"/>
    <mergeCell ref="D535:D536"/>
    <mergeCell ref="E535:E536"/>
    <mergeCell ref="F535:F536"/>
    <mergeCell ref="G535:G536"/>
    <mergeCell ref="H535:H536"/>
    <mergeCell ref="I535:I536"/>
    <mergeCell ref="J535:J536"/>
    <mergeCell ref="W535:W536"/>
    <mergeCell ref="X535:X536"/>
    <mergeCell ref="Y535:Y536"/>
    <mergeCell ref="Z535:Z536"/>
    <mergeCell ref="AG535:AG536"/>
    <mergeCell ref="Q535:Q536"/>
    <mergeCell ref="R535:R536"/>
    <mergeCell ref="S535:S536"/>
    <mergeCell ref="V524:V526"/>
    <mergeCell ref="W524:W526"/>
    <mergeCell ref="X524:X526"/>
    <mergeCell ref="Y524:Y526"/>
    <mergeCell ref="Z524:Z526"/>
    <mergeCell ref="P524:P526"/>
    <mergeCell ref="Q524:Q526"/>
    <mergeCell ref="R524:R526"/>
    <mergeCell ref="S524:S526"/>
    <mergeCell ref="T524:T526"/>
    <mergeCell ref="U524:U526"/>
    <mergeCell ref="J524:J526"/>
    <mergeCell ref="K524:K526"/>
    <mergeCell ref="L524:L526"/>
    <mergeCell ref="M524:M526"/>
    <mergeCell ref="N524:N526"/>
    <mergeCell ref="O524:O526"/>
    <mergeCell ref="H509:H510"/>
    <mergeCell ref="B503:B504"/>
    <mergeCell ref="Z509:Z510"/>
    <mergeCell ref="O509:O510"/>
    <mergeCell ref="P509:P510"/>
    <mergeCell ref="Q509:Q510"/>
    <mergeCell ref="R509:R510"/>
    <mergeCell ref="S509:S510"/>
    <mergeCell ref="T509:T510"/>
    <mergeCell ref="I509:I510"/>
    <mergeCell ref="J509:J510"/>
    <mergeCell ref="K509:K510"/>
    <mergeCell ref="L509:L510"/>
    <mergeCell ref="M509:M510"/>
    <mergeCell ref="N509:N510"/>
    <mergeCell ref="Y509:Y510"/>
    <mergeCell ref="V509:V510"/>
    <mergeCell ref="W509:W510"/>
    <mergeCell ref="B524:B526"/>
    <mergeCell ref="C524:C526"/>
    <mergeCell ref="D524:D526"/>
    <mergeCell ref="E524:E526"/>
    <mergeCell ref="F524:F526"/>
    <mergeCell ref="G524:G526"/>
    <mergeCell ref="H524:H526"/>
    <mergeCell ref="I524:I526"/>
    <mergeCell ref="B509:B510"/>
    <mergeCell ref="C509:C510"/>
    <mergeCell ref="D509:D510"/>
    <mergeCell ref="E509:E510"/>
    <mergeCell ref="F509:F510"/>
    <mergeCell ref="G509:G510"/>
    <mergeCell ref="V503:V504"/>
    <mergeCell ref="W503:W504"/>
    <mergeCell ref="X503:X504"/>
    <mergeCell ref="Y503:Y504"/>
    <mergeCell ref="U509:U510"/>
    <mergeCell ref="Z503:Z504"/>
    <mergeCell ref="AG503:AG504"/>
    <mergeCell ref="R503:R504"/>
    <mergeCell ref="S503:S504"/>
    <mergeCell ref="X509:X510"/>
    <mergeCell ref="AG509:AG510"/>
    <mergeCell ref="B498:B500"/>
    <mergeCell ref="C498:C500"/>
    <mergeCell ref="D498:D500"/>
    <mergeCell ref="E498:E500"/>
    <mergeCell ref="F498:F500"/>
    <mergeCell ref="G498:G500"/>
    <mergeCell ref="H498:H500"/>
    <mergeCell ref="AG498:AG500"/>
    <mergeCell ref="Q498:Q500"/>
    <mergeCell ref="R498:R500"/>
    <mergeCell ref="S498:S500"/>
    <mergeCell ref="T498:T500"/>
    <mergeCell ref="U498:U500"/>
    <mergeCell ref="V498:V500"/>
    <mergeCell ref="K498:K500"/>
    <mergeCell ref="L498:L500"/>
    <mergeCell ref="M498:M500"/>
    <mergeCell ref="N498:N500"/>
    <mergeCell ref="O498:O500"/>
    <mergeCell ref="P498:P500"/>
    <mergeCell ref="E503:E504"/>
    <mergeCell ref="F503:F504"/>
    <mergeCell ref="G503:G504"/>
    <mergeCell ref="W498:W500"/>
    <mergeCell ref="X498:X500"/>
    <mergeCell ref="Y498:Y500"/>
    <mergeCell ref="I491:I493"/>
    <mergeCell ref="I498:I500"/>
    <mergeCell ref="J498:J500"/>
    <mergeCell ref="V491:V493"/>
    <mergeCell ref="W491:W493"/>
    <mergeCell ref="X491:X493"/>
    <mergeCell ref="Y491:Y493"/>
    <mergeCell ref="H503:H504"/>
    <mergeCell ref="I503:I504"/>
    <mergeCell ref="J503:J504"/>
    <mergeCell ref="K503:K504"/>
    <mergeCell ref="L503:L504"/>
    <mergeCell ref="M503:M504"/>
    <mergeCell ref="N503:N504"/>
    <mergeCell ref="O503:O504"/>
    <mergeCell ref="P503:P504"/>
    <mergeCell ref="T503:T504"/>
    <mergeCell ref="U503:U504"/>
    <mergeCell ref="B491:B493"/>
    <mergeCell ref="C491:C493"/>
    <mergeCell ref="D491:D493"/>
    <mergeCell ref="E491:E493"/>
    <mergeCell ref="F491:F493"/>
    <mergeCell ref="G491:G493"/>
    <mergeCell ref="H491:H493"/>
    <mergeCell ref="Q503:Q504"/>
    <mergeCell ref="Z491:Z493"/>
    <mergeCell ref="P491:P493"/>
    <mergeCell ref="Q491:Q493"/>
    <mergeCell ref="R491:R493"/>
    <mergeCell ref="S491:S493"/>
    <mergeCell ref="T491:T493"/>
    <mergeCell ref="U491:U493"/>
    <mergeCell ref="J491:J493"/>
    <mergeCell ref="K491:K493"/>
    <mergeCell ref="L491:L493"/>
    <mergeCell ref="M491:M493"/>
    <mergeCell ref="N491:N493"/>
    <mergeCell ref="O491:O493"/>
    <mergeCell ref="Z498:Z500"/>
    <mergeCell ref="C503:C504"/>
    <mergeCell ref="D503:D504"/>
    <mergeCell ref="B450:B451"/>
    <mergeCell ref="C450:C451"/>
    <mergeCell ref="D450:D451"/>
    <mergeCell ref="E450:E451"/>
    <mergeCell ref="F450:F451"/>
    <mergeCell ref="G450:G451"/>
    <mergeCell ref="H450:H451"/>
    <mergeCell ref="I450:I451"/>
    <mergeCell ref="J450:J451"/>
    <mergeCell ref="V448:V449"/>
    <mergeCell ref="W448:W449"/>
    <mergeCell ref="X448:X449"/>
    <mergeCell ref="Y448:Y449"/>
    <mergeCell ref="W450:W451"/>
    <mergeCell ref="X450:X451"/>
    <mergeCell ref="Y450:Y451"/>
    <mergeCell ref="S448:S449"/>
    <mergeCell ref="T448:T449"/>
    <mergeCell ref="U448:U449"/>
    <mergeCell ref="T450:T451"/>
    <mergeCell ref="U450:U451"/>
    <mergeCell ref="V450:V451"/>
    <mergeCell ref="J448:J449"/>
    <mergeCell ref="K448:K449"/>
    <mergeCell ref="L448:L449"/>
    <mergeCell ref="M448:M449"/>
    <mergeCell ref="N448:N449"/>
    <mergeCell ref="O448:O449"/>
    <mergeCell ref="Q450:Q451"/>
    <mergeCell ref="R450:R451"/>
    <mergeCell ref="S450:S451"/>
    <mergeCell ref="K450:K451"/>
    <mergeCell ref="L450:L451"/>
    <mergeCell ref="M450:M451"/>
    <mergeCell ref="N450:N451"/>
    <mergeCell ref="O450:O451"/>
    <mergeCell ref="P450:P451"/>
    <mergeCell ref="Z450:Z451"/>
    <mergeCell ref="I448:I449"/>
    <mergeCell ref="U446:U447"/>
    <mergeCell ref="V446:V447"/>
    <mergeCell ref="W446:W447"/>
    <mergeCell ref="X446:X447"/>
    <mergeCell ref="Y446:Y447"/>
    <mergeCell ref="Z446:Z447"/>
    <mergeCell ref="O446:O447"/>
    <mergeCell ref="P446:P447"/>
    <mergeCell ref="Q446:Q447"/>
    <mergeCell ref="R446:R447"/>
    <mergeCell ref="S446:S447"/>
    <mergeCell ref="T446:T447"/>
    <mergeCell ref="I446:I447"/>
    <mergeCell ref="J446:J447"/>
    <mergeCell ref="K446:K447"/>
    <mergeCell ref="L446:L447"/>
    <mergeCell ref="M446:M447"/>
    <mergeCell ref="N446:N447"/>
    <mergeCell ref="Z448:Z449"/>
    <mergeCell ref="P448:P449"/>
    <mergeCell ref="Q448:Q449"/>
    <mergeCell ref="R448:R449"/>
    <mergeCell ref="E444:E445"/>
    <mergeCell ref="F444:F445"/>
    <mergeCell ref="B448:B449"/>
    <mergeCell ref="C448:C449"/>
    <mergeCell ref="D448:D449"/>
    <mergeCell ref="E448:E449"/>
    <mergeCell ref="F448:F449"/>
    <mergeCell ref="G448:G449"/>
    <mergeCell ref="H448:H449"/>
    <mergeCell ref="B446:B447"/>
    <mergeCell ref="C446:C447"/>
    <mergeCell ref="D446:D447"/>
    <mergeCell ref="E446:E447"/>
    <mergeCell ref="F446:F447"/>
    <mergeCell ref="G446:G447"/>
    <mergeCell ref="H446:H447"/>
    <mergeCell ref="B444:B445"/>
    <mergeCell ref="C444:C445"/>
    <mergeCell ref="D444:D445"/>
    <mergeCell ref="G444:G445"/>
    <mergeCell ref="T444:T445"/>
    <mergeCell ref="U444:U445"/>
    <mergeCell ref="N444:N445"/>
    <mergeCell ref="O444:O445"/>
    <mergeCell ref="P444:P445"/>
    <mergeCell ref="Q444:Q445"/>
    <mergeCell ref="R444:R445"/>
    <mergeCell ref="S444:S445"/>
    <mergeCell ref="H444:H445"/>
    <mergeCell ref="I444:I445"/>
    <mergeCell ref="J444:J445"/>
    <mergeCell ref="K444:K445"/>
    <mergeCell ref="L444:L445"/>
    <mergeCell ref="M444:M445"/>
    <mergeCell ref="V397:V400"/>
    <mergeCell ref="W397:W400"/>
    <mergeCell ref="X397:X400"/>
    <mergeCell ref="Y397:Y400"/>
    <mergeCell ref="Z397:Z400"/>
    <mergeCell ref="P397:P400"/>
    <mergeCell ref="Q397:Q400"/>
    <mergeCell ref="R397:R400"/>
    <mergeCell ref="S397:S400"/>
    <mergeCell ref="T397:T400"/>
    <mergeCell ref="U397:U400"/>
    <mergeCell ref="Z444:Z445"/>
    <mergeCell ref="AG444:AG445"/>
    <mergeCell ref="V444:V445"/>
    <mergeCell ref="W444:W445"/>
    <mergeCell ref="X444:X445"/>
    <mergeCell ref="Y444:Y445"/>
    <mergeCell ref="AG382:AG383"/>
    <mergeCell ref="B397:B400"/>
    <mergeCell ref="C397:C400"/>
    <mergeCell ref="D397:D400"/>
    <mergeCell ref="E397:E400"/>
    <mergeCell ref="F397:F400"/>
    <mergeCell ref="G397:G400"/>
    <mergeCell ref="H397:H400"/>
    <mergeCell ref="I397:I400"/>
    <mergeCell ref="U382:U383"/>
    <mergeCell ref="V382:V383"/>
    <mergeCell ref="W382:W383"/>
    <mergeCell ref="X382:X383"/>
    <mergeCell ref="Y382:Y383"/>
    <mergeCell ref="Z382:Z383"/>
    <mergeCell ref="O382:O383"/>
    <mergeCell ref="P382:P383"/>
    <mergeCell ref="Q382:Q383"/>
    <mergeCell ref="J397:J400"/>
    <mergeCell ref="K397:K400"/>
    <mergeCell ref="L397:L400"/>
    <mergeCell ref="M397:M400"/>
    <mergeCell ref="N397:N400"/>
    <mergeCell ref="O397:O400"/>
    <mergeCell ref="L382:L383"/>
    <mergeCell ref="M382:M383"/>
    <mergeCell ref="N382:N383"/>
    <mergeCell ref="N378:N379"/>
    <mergeCell ref="R382:R383"/>
    <mergeCell ref="S382:S383"/>
    <mergeCell ref="T382:T383"/>
    <mergeCell ref="J382:J383"/>
    <mergeCell ref="K382:K383"/>
    <mergeCell ref="A382:A383"/>
    <mergeCell ref="B382:B383"/>
    <mergeCell ref="C382:C383"/>
    <mergeCell ref="D382:D383"/>
    <mergeCell ref="E382:E383"/>
    <mergeCell ref="F382:F383"/>
    <mergeCell ref="G382:G383"/>
    <mergeCell ref="H382:H383"/>
    <mergeCell ref="I378:I379"/>
    <mergeCell ref="B378:B379"/>
    <mergeCell ref="C378:C379"/>
    <mergeCell ref="D378:D379"/>
    <mergeCell ref="I382:I383"/>
    <mergeCell ref="J378:J379"/>
    <mergeCell ref="K378:K379"/>
    <mergeCell ref="L378:L379"/>
    <mergeCell ref="M378:M379"/>
    <mergeCell ref="V378:V379"/>
    <mergeCell ref="W378:W379"/>
    <mergeCell ref="X378:X379"/>
    <mergeCell ref="Y378:Y379"/>
    <mergeCell ref="Z378:Z379"/>
    <mergeCell ref="O378:O379"/>
    <mergeCell ref="P378:P379"/>
    <mergeCell ref="Q378:Q379"/>
    <mergeCell ref="R378:R379"/>
    <mergeCell ref="S378:S379"/>
    <mergeCell ref="T378:T379"/>
    <mergeCell ref="U378:U379"/>
    <mergeCell ref="Z376:Z377"/>
    <mergeCell ref="AG376:AG377"/>
    <mergeCell ref="E378:E379"/>
    <mergeCell ref="F378:F379"/>
    <mergeCell ref="G378:G379"/>
    <mergeCell ref="H378:H379"/>
    <mergeCell ref="T376:T377"/>
    <mergeCell ref="U376:U377"/>
    <mergeCell ref="V376:V377"/>
    <mergeCell ref="W376:W377"/>
    <mergeCell ref="X376:X377"/>
    <mergeCell ref="Y376:Y377"/>
    <mergeCell ref="N376:N377"/>
    <mergeCell ref="O376:O377"/>
    <mergeCell ref="P376:P377"/>
    <mergeCell ref="Q376:Q377"/>
    <mergeCell ref="R376:R377"/>
    <mergeCell ref="S376:S377"/>
    <mergeCell ref="H376:H377"/>
    <mergeCell ref="I376:I377"/>
    <mergeCell ref="J376:J377"/>
    <mergeCell ref="K376:K377"/>
    <mergeCell ref="L376:L377"/>
    <mergeCell ref="M376:M377"/>
    <mergeCell ref="B376:B377"/>
    <mergeCell ref="C376:C377"/>
    <mergeCell ref="D376:D377"/>
    <mergeCell ref="E376:E377"/>
    <mergeCell ref="F376:F377"/>
    <mergeCell ref="G376:G377"/>
    <mergeCell ref="G357:G358"/>
    <mergeCell ref="H357:H358"/>
    <mergeCell ref="I357:I358"/>
    <mergeCell ref="J357:J358"/>
    <mergeCell ref="K357:K358"/>
    <mergeCell ref="L357:L358"/>
    <mergeCell ref="M357:M358"/>
    <mergeCell ref="N357:N358"/>
    <mergeCell ref="O357:O358"/>
    <mergeCell ref="B357:B358"/>
    <mergeCell ref="C357:C358"/>
    <mergeCell ref="D357:D358"/>
    <mergeCell ref="E357:E358"/>
    <mergeCell ref="F357:F358"/>
    <mergeCell ref="V357:V358"/>
    <mergeCell ref="W357:W358"/>
    <mergeCell ref="X357:X358"/>
    <mergeCell ref="Y357:Y358"/>
    <mergeCell ref="Z357:Z358"/>
    <mergeCell ref="P357:P358"/>
    <mergeCell ref="Q357:Q358"/>
    <mergeCell ref="R357:R358"/>
    <mergeCell ref="S357:S358"/>
    <mergeCell ref="T357:T358"/>
    <mergeCell ref="U357:U358"/>
    <mergeCell ref="M30:M31"/>
    <mergeCell ref="N30:N31"/>
    <mergeCell ref="O30:O31"/>
    <mergeCell ref="P30:P31"/>
    <mergeCell ref="Q30:Q31"/>
    <mergeCell ref="R30:R31"/>
    <mergeCell ref="G30:G31"/>
    <mergeCell ref="H30:H31"/>
    <mergeCell ref="I30:I31"/>
    <mergeCell ref="J30:J31"/>
    <mergeCell ref="K30:K31"/>
    <mergeCell ref="L30:L31"/>
    <mergeCell ref="Y30:Y31"/>
    <mergeCell ref="Z30:Z31"/>
    <mergeCell ref="AG30:AG31"/>
    <mergeCell ref="S30:S31"/>
    <mergeCell ref="T30:T31"/>
    <mergeCell ref="U30:U31"/>
    <mergeCell ref="V30:V31"/>
    <mergeCell ref="W30:W31"/>
    <mergeCell ref="X30:X31"/>
    <mergeCell ref="X295:X296"/>
    <mergeCell ref="Y295:Y296"/>
    <mergeCell ref="Z295:Z296"/>
    <mergeCell ref="A215:A216"/>
    <mergeCell ref="B215:B216"/>
    <mergeCell ref="AG295:AG296"/>
    <mergeCell ref="B30:B31"/>
    <mergeCell ref="C30:C31"/>
    <mergeCell ref="D30:D31"/>
    <mergeCell ref="E30:E31"/>
    <mergeCell ref="F30:F31"/>
    <mergeCell ref="R295:R296"/>
    <mergeCell ref="S295:S296"/>
    <mergeCell ref="T295:T296"/>
    <mergeCell ref="U295:U296"/>
    <mergeCell ref="V295:V296"/>
    <mergeCell ref="W295:W296"/>
    <mergeCell ref="L295:L296"/>
    <mergeCell ref="M295:M296"/>
    <mergeCell ref="N295:N296"/>
    <mergeCell ref="O295:O296"/>
    <mergeCell ref="P295:P296"/>
    <mergeCell ref="Q295:Q296"/>
    <mergeCell ref="F295:F296"/>
    <mergeCell ref="A295:A296"/>
    <mergeCell ref="B295:B296"/>
    <mergeCell ref="C295:C296"/>
    <mergeCell ref="D295:D296"/>
    <mergeCell ref="E295:E296"/>
    <mergeCell ref="R215:R216"/>
    <mergeCell ref="S215:S216"/>
    <mergeCell ref="T215:T216"/>
    <mergeCell ref="U215:U216"/>
    <mergeCell ref="G295:G296"/>
    <mergeCell ref="H295:H296"/>
    <mergeCell ref="I295:I296"/>
    <mergeCell ref="J295:J296"/>
    <mergeCell ref="K295:K296"/>
    <mergeCell ref="C215:C216"/>
    <mergeCell ref="D215:D216"/>
    <mergeCell ref="E215:E216"/>
    <mergeCell ref="F215:F216"/>
    <mergeCell ref="G215:G216"/>
    <mergeCell ref="H215:H216"/>
    <mergeCell ref="I215:I216"/>
    <mergeCell ref="J215:J216"/>
    <mergeCell ref="K215:K216"/>
    <mergeCell ref="X215:X216"/>
    <mergeCell ref="Y215:Y216"/>
    <mergeCell ref="Z215:Z216"/>
    <mergeCell ref="X200:X201"/>
    <mergeCell ref="Y200:Y201"/>
    <mergeCell ref="Z200:Z201"/>
    <mergeCell ref="V215:V216"/>
    <mergeCell ref="W215:W216"/>
    <mergeCell ref="L215:L216"/>
    <mergeCell ref="M215:M216"/>
    <mergeCell ref="N215:N216"/>
    <mergeCell ref="O215:O216"/>
    <mergeCell ref="P215:P216"/>
    <mergeCell ref="Q215:Q216"/>
    <mergeCell ref="R200:R201"/>
    <mergeCell ref="S200:S201"/>
    <mergeCell ref="T200:T201"/>
    <mergeCell ref="U200:U201"/>
    <mergeCell ref="V200:V201"/>
    <mergeCell ref="W200:W201"/>
    <mergeCell ref="L200:L201"/>
    <mergeCell ref="M200:M201"/>
    <mergeCell ref="N200:N201"/>
    <mergeCell ref="O200:O201"/>
    <mergeCell ref="B200:B201"/>
    <mergeCell ref="D200:D201"/>
    <mergeCell ref="E200:E201"/>
    <mergeCell ref="F200:F201"/>
    <mergeCell ref="G200:G201"/>
    <mergeCell ref="H200:H201"/>
    <mergeCell ref="I200:I201"/>
    <mergeCell ref="J200:J201"/>
    <mergeCell ref="K200:K201"/>
    <mergeCell ref="P200:P201"/>
    <mergeCell ref="Q200:Q201"/>
    <mergeCell ref="AA200:AA201"/>
    <mergeCell ref="J155:J156"/>
    <mergeCell ref="K155:K156"/>
    <mergeCell ref="L155:L156"/>
    <mergeCell ref="M155:M156"/>
    <mergeCell ref="N155:N156"/>
    <mergeCell ref="O155:O156"/>
    <mergeCell ref="A155:A156"/>
    <mergeCell ref="B155:B156"/>
    <mergeCell ref="C155:C156"/>
    <mergeCell ref="D155:D156"/>
    <mergeCell ref="V155:V156"/>
    <mergeCell ref="W155:W156"/>
    <mergeCell ref="X155:X156"/>
    <mergeCell ref="Y155:Y156"/>
    <mergeCell ref="Z155:Z156"/>
    <mergeCell ref="P155:P156"/>
    <mergeCell ref="Q155:Q156"/>
    <mergeCell ref="R155:R156"/>
    <mergeCell ref="S155:S156"/>
    <mergeCell ref="T155:T156"/>
    <mergeCell ref="U155:U156"/>
    <mergeCell ref="E155:E156"/>
    <mergeCell ref="F155:F156"/>
    <mergeCell ref="G155:G156"/>
    <mergeCell ref="H155:H156"/>
    <mergeCell ref="I155:I156"/>
    <mergeCell ref="V153:V154"/>
    <mergeCell ref="W153:W154"/>
    <mergeCell ref="X153:X154"/>
    <mergeCell ref="Y153:Y154"/>
    <mergeCell ref="Z153:Z154"/>
    <mergeCell ref="P153:P154"/>
    <mergeCell ref="Q153:Q154"/>
    <mergeCell ref="R153:R154"/>
    <mergeCell ref="S153:S154"/>
    <mergeCell ref="T153:T154"/>
    <mergeCell ref="U153:U154"/>
    <mergeCell ref="J153:J154"/>
    <mergeCell ref="K153:K154"/>
    <mergeCell ref="L153:L154"/>
    <mergeCell ref="M153:M154"/>
    <mergeCell ref="N153:N154"/>
    <mergeCell ref="O153:O154"/>
    <mergeCell ref="AG155:AG156"/>
    <mergeCell ref="A143:A145"/>
    <mergeCell ref="B143:B145"/>
    <mergeCell ref="C143:C145"/>
    <mergeCell ref="D143:D145"/>
    <mergeCell ref="E153:E154"/>
    <mergeCell ref="F153:F154"/>
    <mergeCell ref="G153:G154"/>
    <mergeCell ref="H153:H154"/>
    <mergeCell ref="I153:I154"/>
    <mergeCell ref="A153:A154"/>
    <mergeCell ref="B153:B154"/>
    <mergeCell ref="C153:C154"/>
    <mergeCell ref="D153:D154"/>
    <mergeCell ref="E143:E145"/>
    <mergeCell ref="F143:F145"/>
    <mergeCell ref="G143:G145"/>
    <mergeCell ref="H143:H145"/>
    <mergeCell ref="I143:I145"/>
    <mergeCell ref="J143:J145"/>
    <mergeCell ref="K143:K145"/>
    <mergeCell ref="L143:L145"/>
    <mergeCell ref="M143:M145"/>
    <mergeCell ref="N143:N145"/>
    <mergeCell ref="O143:O145"/>
    <mergeCell ref="AG143:AG145"/>
    <mergeCell ref="V143:V145"/>
    <mergeCell ref="W143:W145"/>
    <mergeCell ref="X143:X145"/>
    <mergeCell ref="Y143:Y145"/>
    <mergeCell ref="Z143:Z145"/>
    <mergeCell ref="P143:P145"/>
    <mergeCell ref="Q143:Q145"/>
    <mergeCell ref="R143:R145"/>
    <mergeCell ref="S143:S145"/>
    <mergeCell ref="T143:T145"/>
    <mergeCell ref="U143:U145"/>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Contact List</vt:lpstr>
      <vt:lpstr>Program Inventory</vt:lpstr>
      <vt:lpstr>Funding Inventory</vt:lpstr>
      <vt:lpstr>Amendment Tracking</vt:lpstr>
      <vt:lpstr>'Program Inventory'!Print_Area</vt:lpstr>
    </vt:vector>
  </TitlesOfParts>
  <Company>Department of Children and Families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SPARKS, MELANIE J</dc:creator>
  <cp:lastModifiedBy>KASTENHUBER, MARIA</cp:lastModifiedBy>
  <cp:lastPrinted>2019-11-18T17:13:48Z</cp:lastPrinted>
  <dcterms:created xsi:type="dcterms:W3CDTF">2019-07-01T14:22:09Z</dcterms:created>
  <dcterms:modified xsi:type="dcterms:W3CDTF">2021-02-02T15:58:25Z</dcterms:modified>
</cp:coreProperties>
</file>